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L sandbox" sheetId="1" r:id="rId4"/>
    <sheet state="visible" name="FOR CLAUDE" sheetId="2" r:id="rId5"/>
    <sheet state="visible" name="RC 2 Do" sheetId="3" r:id="rId6"/>
    <sheet state="visible" name="Form Responses 1" sheetId="4" r:id="rId7"/>
    <sheet state="visible" name="Rhetorical Routes" sheetId="5" r:id="rId8"/>
    <sheet state="visible" name="Podcast Videos" sheetId="6" r:id="rId9"/>
    <sheet state="visible" name="Podcast Planning" sheetId="7" r:id="rId10"/>
    <sheet state="visible" name="Argument Master" sheetId="8" r:id="rId11"/>
    <sheet state="hidden" name="Argument Data" sheetId="9" r:id="rId12"/>
    <sheet state="visible" name="Podcast Transcripts" sheetId="10" r:id="rId13"/>
    <sheet state="visible" name="3 lens matrix" sheetId="11" r:id="rId14"/>
    <sheet state="hidden" name="NVScriptsProperties" sheetId="12" r:id="rId15"/>
    <sheet state="visible" name="publications" sheetId="13" r:id="rId16"/>
    <sheet state="hidden" name="JR sandbox" sheetId="14" r:id="rId17"/>
    <sheet state="hidden" name="RL sandbox" sheetId="15" r:id="rId18"/>
    <sheet state="visible" name="TCI" sheetId="16" r:id="rId19"/>
    <sheet state="hidden" name="JP sandbox" sheetId="17" r:id="rId20"/>
    <sheet state="visible" name="Edge 2018 Last Qs" sheetId="18" r:id="rId21"/>
    <sheet state="hidden" name="Sandbox Data" sheetId="19" r:id="rId22"/>
    <sheet state="hidden" name="Dec 19 Workplan" sheetId="20" r:id="rId23"/>
    <sheet state="hidden" name="Aug 18 schedule" sheetId="21" r:id="rId24"/>
    <sheet state="visible" name="Intro" sheetId="22" r:id="rId25"/>
    <sheet state="visible" name="Rights" sheetId="23" r:id="rId26"/>
    <sheet state="visible" name="CNL Outline" sheetId="24" r:id="rId27"/>
    <sheet state="visible" name="Recurrent theme outline" sheetId="25" r:id="rId28"/>
    <sheet state="visible" name="Propositional Ladder" sheetId="26" r:id="rId29"/>
    <sheet state="hidden" name="Brainstormed outline" sheetId="27" r:id="rId30"/>
    <sheet state="hidden" name="Publishers" sheetId="28" r:id="rId31"/>
    <sheet state="hidden" name="Rhetorical nuggets" sheetId="29" r:id="rId32"/>
  </sheets>
  <definedNames/>
  <calcPr/>
</workbook>
</file>

<file path=xl/sharedStrings.xml><?xml version="1.0" encoding="utf-8"?>
<sst xmlns="http://schemas.openxmlformats.org/spreadsheetml/2006/main" count="47411" uniqueCount="42309">
  <si>
    <t>https://youtu.be/g4s_eTvRBQI?si=zf3f-_sl0lqI-ns7</t>
  </si>
  <si>
    <t>Timestamp</t>
  </si>
  <si>
    <t>Enter the text of your question here:</t>
  </si>
  <si>
    <t>Optional adequate answer for that same question</t>
  </si>
  <si>
    <t>Optional distractor answers for that question</t>
  </si>
  <si>
    <t>Rhetorical routes to the "implement a HIFNRCs conclusion"</t>
  </si>
  <si>
    <t>Number</t>
  </si>
  <si>
    <t>Name</t>
  </si>
  <si>
    <t>Short Description</t>
  </si>
  <si>
    <t>Fuller Description</t>
  </si>
  <si>
    <t>Resources</t>
  </si>
  <si>
    <t>Links</t>
  </si>
  <si>
    <t>Foundation of Law Problems</t>
  </si>
  <si>
    <t>Intractable disputes threaten Catholic Social Teaching, legal traditions founded on natural law</t>
  </si>
  <si>
    <t xml:space="preserve">Cunningham shows himself a 2nd-1st-language speaker; M a second; C undermines M's argument for rational priority of 1st principles of NL; this possibility (perhaps actual) of two fully informed persons disagreeing undermines evidentiary signal of complementary agreement that could count as some evidence against relativism. That lack of complementary agreement looks worse still given predictive predeliction of brain to confirm its best current model (1000 Brains explains; MWMBNBM popularizes; Scout Mindset provides antidotal craft. </t>
  </si>
  <si>
    <r>
      <rPr>
        <i/>
        <color rgb="FF1155CC"/>
        <u/>
      </rPr>
      <t>Intractable  Disputes about the Natural Law</t>
    </r>
    <r>
      <rPr>
        <i/>
        <color rgb="FF000000"/>
        <u/>
      </rPr>
      <t>; 1000 Brains; Mistakes Were Made, But Not By Me; Scout Mindset</t>
    </r>
  </si>
  <si>
    <t>Fundamental Physics</t>
  </si>
  <si>
    <t>Conflicts at the root of fundamental physics</t>
  </si>
  <si>
    <t xml:space="preserve">existence proof for compatability of GR and QM lies only in ADS, not at all our universe, and no one (LS) is working this limitation hard. Breakthroughs in mathematics (glyphs?) suggest more powerful shortcuts to branching analysis (find the better phrasing here) than existing methods; these are multidimensioinal analyses, suggesting that "ST is dead".  </t>
  </si>
  <si>
    <t xml:space="preserve">CJ ToE interview with Suskind Nov 2024? NAH's lecture at Harvard. </t>
  </si>
  <si>
    <t>Nature of Consciousness</t>
  </si>
  <si>
    <t>Hard  Problem of Consciousness</t>
  </si>
  <si>
    <t>Neuroscience Problems</t>
  </si>
  <si>
    <t>unity and plurality in the brain (Jeff Hawkins 1000 Brains)</t>
  </si>
  <si>
    <t>Reality Problems</t>
  </si>
  <si>
    <t>Reality and evolutionary game theory (Donald Hoffman); quantum erasor-type problems</t>
  </si>
  <si>
    <t>Computational Universe Problems</t>
  </si>
  <si>
    <t>Death of Space-Time issues; 2d computation equivalence; cellular-automata-foundations running on what?</t>
  </si>
  <si>
    <t>Trinitarian / Christological Problems</t>
  </si>
  <si>
    <t>Podcast ID</t>
  </si>
  <si>
    <t>How are many persons united in a single entity?</t>
  </si>
  <si>
    <t>Podcast Date/Time</t>
  </si>
  <si>
    <t>Topic name</t>
  </si>
  <si>
    <t>Topic Description</t>
  </si>
  <si>
    <t>Participants</t>
  </si>
  <si>
    <t>Democracy Problems</t>
  </si>
  <si>
    <t>Duration (min)</t>
  </si>
  <si>
    <t>the prospects of democracy in an age of for-profit information acceleration</t>
  </si>
  <si>
    <t>Zoom recording link</t>
  </si>
  <si>
    <t>Zoom transcript link</t>
  </si>
  <si>
    <t>Youtube status</t>
  </si>
  <si>
    <t>YouTube link</t>
  </si>
  <si>
    <t>Comments</t>
  </si>
  <si>
    <t>AI Alignment</t>
  </si>
  <si>
    <t>Intelligence Problems</t>
  </si>
  <si>
    <t>tensions in reason vs. intelligence vs. information processing vs. consciousness vs. self-awareness</t>
  </si>
  <si>
    <t>Test 00</t>
  </si>
  <si>
    <t>Creation Problems</t>
  </si>
  <si>
    <t>Why is there something rather than nothing? If there is a creator, what's our relationship to him/her/it/them?</t>
  </si>
  <si>
    <t>Zoom Podcast Technology Test</t>
  </si>
  <si>
    <t>zoom to YouTube technology test</t>
  </si>
  <si>
    <t>Tom L</t>
  </si>
  <si>
    <t>...</t>
  </si>
  <si>
    <t>https://notredame.zoom.us/recording/detail?meeting_id=ANlRLWXiRvapTylbHAGzPw%3D%3D</t>
  </si>
  <si>
    <t>https://notredame.zoom.us/rec/sdownload/7sctdOmh-zs3G9KTtgSDBvIrW9S1e66s1HUe_qYLyUm1UXVXN1alM7QRNLHUz5jYREBG6UIZd_H2yi9r</t>
  </si>
  <si>
    <t>Unlisted</t>
  </si>
  <si>
    <t>https://www.youtube.com/watch?v=9fTcyhNoxrA</t>
  </si>
  <si>
    <t>5 different recordings are included in this group; links here are to sample files</t>
  </si>
  <si>
    <t>Test 01</t>
  </si>
  <si>
    <t>TL, JR, JP</t>
  </si>
  <si>
    <t>https://notredame.zoom.us/rec/play/v5Aodr2vq203TNSR4wSDUf99W9TvfKys13MZ_fZbnhy0BSUAYAKuZbcWYOXOCDWHSs4ovk1eV5JGlE1p</t>
  </si>
  <si>
    <t>https://notredame.zoom.us/rec/sdownload/7MV5Ib_9qW03G9DGuQSDAvAvW9W0KP-sgCMfqacInUa8U3gBN1uhN-ATM-X12cxUoU1vB_lGD8rfnE06</t>
  </si>
  <si>
    <t>https://youtu.be/jgOtoet1et0</t>
  </si>
  <si>
    <t>Test 02</t>
  </si>
  <si>
    <t>https://notredame.zoom.us/rec/play/vcUlcuGvr2k3EoHDtgSDBKV5W9ToJ_qsgSYY-6YFzUbgUnQLMFOmb7YQYrbRIfGPESdEyBv4f6a5WpwZ</t>
  </si>
  <si>
    <t>https://youtu.be/lifAdzPJvY0</t>
  </si>
  <si>
    <t>Test 03</t>
  </si>
  <si>
    <t>https://notredame.zoom.us/rec/play/7sIrf7j6q2g3T4LBtgSDAqd8W9XsLf6s0iUY8qEMzR2yW3AKY1D0MuEQZOfmBW6z2mMzX16ECRqg3rn2</t>
  </si>
  <si>
    <t>https://notredame.zoom.us/rec/sdownload/6ZAldeCt_Tg3G4bHtASDUaV5W9S7ff-shyYe-qcJy02zAXADY1CkYuFGZLBuRffAQFhdwsMsEZqhDyOt</t>
  </si>
  <si>
    <t>https://youtu.be/VRBf7TGkKfs</t>
  </si>
  <si>
    <t>Test 04</t>
  </si>
  <si>
    <t>Week 2: prep for Hoffman's F3 paper</t>
  </si>
  <si>
    <t>Clouded ascent analogy; a look around at the whole; how conscious realism fits in; weekly template with open topic Wednesdays</t>
  </si>
  <si>
    <t>https://notredame.zoom.us/rec/play/6JN-cOCoqD03SN3EtwSDB_J9W9S1fPms0HJI_aFbn07kUiEFNgH3N-YbMbZkXHAj4Rczz2b2djWUqnJB</t>
  </si>
  <si>
    <t>https://notredame.zoom.us/rec/sdownload/vJF4c-2s_G83T4GXsgSDC6MsW9S6J6-s03JN_qdeyU23VXcEOlX3ZeEUY7QSaaR3OMjUQBmImYzqOSXJ</t>
  </si>
  <si>
    <t>https://youtu.be/NNWPfF3xap0</t>
  </si>
  <si>
    <t>Test 05</t>
  </si>
  <si>
    <t>Open Discussion</t>
  </si>
  <si>
    <t>JR: single payer health insurance; pros &amp; cons // JP: Singer, moral obligation, mindfulness, habit</t>
  </si>
  <si>
    <t>https://notredame.zoom.us/rec/play/upx7dO35_To3S4CQsgSDC_95W426e_is1CIc_vBfmk3gAiQEOlKvb-NGZim-WVX3IU9QUXkMW40zkyE</t>
  </si>
  <si>
    <t>https://notredame.zoom.us/rec/sdownload/vsd-c-n6rDw3SIDBsQSDBvF4W9Tufais2yAX_fZYyRqzVSQFOwevY7BDN7YH2bakyobB9fF0rnK_DfLu</t>
  </si>
  <si>
    <t>https://youtu.be/zDHNP_szZoQ</t>
  </si>
  <si>
    <t>TL: BOSCO involvement story</t>
  </si>
  <si>
    <t>Test 06</t>
  </si>
  <si>
    <t>Hoffman's F3 paper discussed</t>
  </si>
  <si>
    <t>https://notredame.zoom.us/rec/play/7JF5c7uh-jk3G9WdswSDBfAoW427K6us0SRM__QOxEazVyYKZFr1M-EWMLHwRdMPCiyxMheqdf6NzCQp</t>
  </si>
  <si>
    <t>https://notredame.zoom.us/rec/sdownload/tcEkcO79-2g3S93BtgSDAP56W9ToLv-s1nMc_qZbyx3gWnAEYwH3NLBAMbAx5RBKHWv3GySlQiru7ruh</t>
  </si>
  <si>
    <t>https://youtu.be/qoODTATf0GI</t>
  </si>
  <si>
    <t>Test 07</t>
  </si>
  <si>
    <t>Milestones</t>
  </si>
  <si>
    <t>Milestones introduced; Hoffman's F3 paper take 2</t>
  </si>
  <si>
    <t>https://notredame.zoom.us/rec/play/uJUrceyuqzw3TNyVtASDAf98W9W0J_qsgHRLqPQIzUjkAHkGYAeub-cbarPFsUAfdq72pV6UkSxBoOAL</t>
  </si>
  <si>
    <t>Rubric (cutting across milestones, 12 pt total)</t>
  </si>
  <si>
    <t>Podcast ID (retrospectively)</t>
  </si>
  <si>
    <r>
      <rPr>
        <b/>
        <color rgb="FF0000FF"/>
        <sz val="18.0"/>
      </rPr>
      <t xml:space="preserve">Quodlibet research notes for </t>
    </r>
    <r>
      <rPr>
        <b/>
        <i/>
        <color rgb="FF0000FF"/>
        <sz val="18.0"/>
      </rPr>
      <t>Resurrecting Civility: Processing Information Socially at the Sunset of Empire and the Dawn of AI</t>
    </r>
  </si>
  <si>
    <t>Topic</t>
  </si>
  <si>
    <t>Notes</t>
  </si>
  <si>
    <t>Thesis to explore</t>
  </si>
  <si>
    <t xml:space="preserve">Accurately described </t>
  </si>
  <si>
    <t>Argument stated</t>
  </si>
  <si>
    <t>Connection to RC project established</t>
  </si>
  <si>
    <t>copyright 2021 - 2023 Thomas Loughran</t>
  </si>
  <si>
    <t>Improvements contributed</t>
  </si>
  <si>
    <t>1 = Minimally achieved</t>
  </si>
  <si>
    <t>2 = Fully achieved</t>
  </si>
  <si>
    <t>https://notredame.zoom.us/rec/sdownload/7MIoI-iqqT43SdCTtgSDCvZ8W46-f62sgXRKrKIPmhy3UyFXM1bzZrIXN-qO47QzTzjEAmXOvgg2TWb9</t>
  </si>
  <si>
    <t xml:space="preserve">3 = Achieved with distinction </t>
  </si>
  <si>
    <t>See Toward Computational Natural Law</t>
  </si>
  <si>
    <t>Test</t>
  </si>
  <si>
    <t>Overview</t>
  </si>
  <si>
    <t>Audiences</t>
  </si>
  <si>
    <t>Information &amp;choice</t>
  </si>
  <si>
    <t>https://youtu.be/5sxtDGL8cm0</t>
  </si>
  <si>
    <t>Test 08</t>
  </si>
  <si>
    <t>Test 09</t>
  </si>
  <si>
    <t>JP_______, JR________</t>
  </si>
  <si>
    <t>Live 01</t>
  </si>
  <si>
    <t>this is an intro to a 10-week (30 discussion) overview</t>
  </si>
  <si>
    <t>Constructing a high information flow network of rich communities is our best hope for human progress.</t>
  </si>
  <si>
    <t>Live 02</t>
  </si>
  <si>
    <t>One useful sense of information is the deliverances of our conscious awareness (that is, our cognitive processes.)</t>
  </si>
  <si>
    <t>Live 03</t>
  </si>
  <si>
    <t>Processing information in that sense generally improves our choices.</t>
  </si>
  <si>
    <t>Live 04</t>
  </si>
  <si>
    <t>Human beings collectively process information through both cognitive and noncognitive mechanisms.</t>
  </si>
  <si>
    <t>Live 05</t>
  </si>
  <si>
    <r>
      <rPr/>
      <t xml:space="preserve">Through such information processing mechanisms, human beings </t>
    </r>
    <r>
      <rPr>
        <i/>
      </rPr>
      <t>accumulate a store of information in</t>
    </r>
    <r>
      <rPr/>
      <t>--enrichen--communities.</t>
    </r>
  </si>
  <si>
    <t>Live 06</t>
  </si>
  <si>
    <t>(Already thus conceived, there is a new science emerging around effective strategies for information flow in social organizations)</t>
  </si>
  <si>
    <t>Live 07</t>
  </si>
  <si>
    <t>Communities maintain that enrichment process only by aiming at holistic accounts, at once both theoretical and practical.</t>
  </si>
  <si>
    <t>https://youtu.be/07bUMBczGew</t>
  </si>
  <si>
    <t>Live 08</t>
  </si>
  <si>
    <t>The whole accounts that rich communities produce are incommensurate with one another.</t>
  </si>
  <si>
    <t>Live 09</t>
  </si>
  <si>
    <t>That incommensurability can be rationally overcome through mature members engaging in imaginative exchange of perspectives.</t>
  </si>
  <si>
    <t>Live 10</t>
  </si>
  <si>
    <t>To achieve that rational decidability--to continue to process information gathered through rival perspectives--a network of high information flow among rich communities is required.</t>
  </si>
  <si>
    <t>Live 11</t>
  </si>
  <si>
    <t>Rich communities can be built, on a number of models and from multiple startng points.</t>
  </si>
  <si>
    <t>Live 12</t>
  </si>
  <si>
    <t>Networks of rich communities can be built, also on different models and starting points.</t>
  </si>
  <si>
    <t>Live 13</t>
  </si>
  <si>
    <t>Therefore an emerging superior mode of social information processing--an algorithm for human progress--is achieveable.</t>
  </si>
  <si>
    <t>https://notredame.zoom.us/rec/play/7px-d-CupjM3GIWTswSDUfEtW9Xre6ys2ncZ-foNnUrjVHFXYVr3brsUYOIRAQS_5a6A7GVyb9JWGCQU</t>
  </si>
  <si>
    <t>Live 14</t>
  </si>
  <si>
    <t>That emerging mode of social information processing (HIFNRCs) is the foundation for not only a new science but a new master science.</t>
  </si>
  <si>
    <t>Live 15</t>
  </si>
  <si>
    <t>The approach to information processing--reason, intelligence--embodied in such a network contains an account of truth.</t>
  </si>
  <si>
    <t>Live 16</t>
  </si>
  <si>
    <t>The approach to information processing--reason, intelligence--embodied in such a network contains an account of goodness.</t>
  </si>
  <si>
    <t>Live 17</t>
  </si>
  <si>
    <t>The approach to information processing--reason, intelligence--embodied in such a network contains an account of right.</t>
  </si>
  <si>
    <t>Live 18</t>
  </si>
  <si>
    <t>The approach to information processing--reason, intelligence--embodied in such a network contains an account of reality, a metaphysics.</t>
  </si>
  <si>
    <t>words/cell</t>
  </si>
  <si>
    <t>Live 19</t>
  </si>
  <si>
    <t xml:space="preserve">That metaphysics (CR) is supported by and coheres with that emerging from studies of human perception under natural selection. </t>
  </si>
  <si>
    <t>Live 20</t>
  </si>
  <si>
    <t>https://notredame.zoom.us/rec/sdownload/vcB_drz8qG03HN2d5gSDU6J5W9S5KPis1yJL8vUEn0y3VnNSMVCgYudBZuFpijXej6hgkpgqfiuL5FtS</t>
  </si>
  <si>
    <t>The approach to information processing--reason, intelligence--embodied in such a network contains an account of human reason, an epistemology.</t>
  </si>
  <si>
    <t>Sum by row headers</t>
  </si>
  <si>
    <t>Live 21</t>
  </si>
  <si>
    <t>That empistemology coheres with the emerging deliverances of neuroscience.</t>
  </si>
  <si>
    <t>Live 22</t>
  </si>
  <si>
    <t>(words)</t>
  </si>
  <si>
    <t>That epistemology coheres with the best philosophical accounts of knowledge and learning.</t>
  </si>
  <si>
    <t>(populated cells)</t>
  </si>
  <si>
    <t>Live 23</t>
  </si>
  <si>
    <t>The metaphysical and epistemological foundations of this emerging science cohere with and add value to the best emerging paradigms of physics.</t>
  </si>
  <si>
    <t>(merged cells count as 1 cell)</t>
  </si>
  <si>
    <t>Live 24</t>
  </si>
  <si>
    <t>(This is so for Quantum Mechanics.)</t>
  </si>
  <si>
    <t>Live 25</t>
  </si>
  <si>
    <t>(This is so for Relativity)</t>
  </si>
  <si>
    <t>Live 26</t>
  </si>
  <si>
    <t>(the description of the new infrastructure ends here)</t>
  </si>
  <si>
    <t>(This is so for reconciling tensions among QM and R.)</t>
  </si>
  <si>
    <t>Live 27</t>
  </si>
  <si>
    <t>the tour of a new building on that infrastructure begins here)</t>
  </si>
  <si>
    <t>One candidate worldview emerging from the HIFNRC paradigm provides the strongest Christian worldview yet to emerge.</t>
  </si>
  <si>
    <t>Live 28</t>
  </si>
  <si>
    <t>That same candidate worldview emerging from the HIFNRC paradigm provides the strongest American worldview yet to emerge.</t>
  </si>
  <si>
    <t>Live 29</t>
  </si>
  <si>
    <t>That same candidate worldview emerging from the HIFNRC paradigm provides the strongest guide for a prosperous global geopolitics yet to emerge.</t>
  </si>
  <si>
    <t>WC rows 1-300</t>
  </si>
  <si>
    <t>Live 30</t>
  </si>
  <si>
    <t>That same candidate worldview emerging from the HIFNRC paradigm provides the strongest guide for development of artificial intelligence yet to emerge.</t>
  </si>
  <si>
    <t>https://notredame.zoom.us/rec/play/6ZMuf-2gqzk3S9OUuQSDCvJ9W9S5f66s0ShIqfVfyh61USEHNVGvb7sRZrZamzbp6uZqDo8Bwkf9IqWJ</t>
  </si>
  <si>
    <t>https://notredame.zoom.us/rec/sdownload/7MIqf72v_D03GNeVuASDV6AsW421La-s1CAZ_fQPyEvkViVQOgekM-MTZrcM15xdABCXEICgu5-ztSGz</t>
  </si>
  <si>
    <t>row 4 - 300 subtotal</t>
  </si>
  <si>
    <t>row 3 - 600 (columns B - V) subtotal wordcount</t>
  </si>
  <si>
    <t>WC 301-400</t>
  </si>
  <si>
    <t>row 301 - 400 subtotal</t>
  </si>
  <si>
    <t>WC 401-500</t>
  </si>
  <si>
    <t>row 401 - 500 subtotal</t>
  </si>
  <si>
    <t>WC 501-600</t>
  </si>
  <si>
    <t>consider resurrecting a revolutionary version of MacIntyre's account</t>
  </si>
  <si>
    <t>committed to holding that these things are possible, and that we are poorer people if we do not accomplish them, and derelict in our duty as human beings if we do not try.</t>
  </si>
  <si>
    <t>consider starting with an account of the LHC, higgs, and the SSC in Texas, and QuarkNet as part of the response of the particle physics community...big changes are possible</t>
  </si>
  <si>
    <t>consider highlighting the LIGO experiment: huge investment in the best account we have  to take us where we need to be.</t>
  </si>
  <si>
    <t>ways of illustrating the usefulness of multiple perspectivces</t>
  </si>
  <si>
    <t>BOSCO day 1: of course we'll forget. But if these were our children....competing narratives, opposite implications; decision framed.</t>
  </si>
  <si>
    <t>Kuhn's advice: take the craziest part, take it seriously, centrally, and then reimaging all the rest:  predestination, rearrangement...</t>
  </si>
  <si>
    <t>POP: standing with those excluded, offended, mistreated</t>
  </si>
  <si>
    <t>to love is to be free</t>
  </si>
  <si>
    <t>love is personal</t>
  </si>
  <si>
    <t>inclination is reactive</t>
  </si>
  <si>
    <t>inclination towards a person apprehended, known, respected, as a person, is yielding, entering, inviting and invited, mutuality</t>
  </si>
  <si>
    <t>to be free is to love</t>
  </si>
  <si>
    <t xml:space="preserve">to be free is to apprehend all and respond as you will (Love God and do what you want-Aug) </t>
  </si>
  <si>
    <t>Love comes to us as input: we don't initiate it or make it up; it's all given to us and received by us; all Grace. It comes to us as an answer. But eventually we notice that if it were not the answer, if something else were the answer, it would be the wrong answer. If the god we worshipped were an asshole, then we would be, too: we are responsible for our conception of the universe, beginning especially with respect to what's worth doing, worth living for. If God were a tyrant--reigning over the order that so much of religion and government and advertising uses to manipulate and control human beings--we ought to resist that god, rather than capitulate and obey. (Happily, God is not.) Viewed from this perspective, this stance, love--our love--is an output. It is our calculated answer at the most fundamental level to the question of what the hell is going on, and what we should do about it.* Viewed this way, we ourselves are the source of love. We insist on it; we'll take a stand for it. In that regard, we participate in love-motivated creation, in the sourcing and disseminating of the laws (the purpose, and the chosen means) of the universe. We are right in the beginning with the Father, and without us is not anything made that gets made. That word of love--to which we are first converted in time, but from whom that word authoritatively emmenates--is our word (and in that respect the Father and we are one.) From another perspective, we are that spoken word. (We are Christ, begotten, not made.) Both of these complementary perspectives remain affirmed: the one calculates, expressed in space-time, and affirms what the other timelessly sees and shares. The created universe is where God does their thinking in such a way--bit by bit, or qbit by qbit, or entangled cluster by entangled cluster thereof--that we participate in it as our own thought.</t>
  </si>
  <si>
    <t>If humankind is to thrive, we need to let go of any religion that wounds and kills. Some of what we believe about God is actually about us; at times we create God in our own image. In other words, some of us imagine God as punitive, angry, and vengeful because these are aspects of ourselves that make us feel powerful and protected, rather than vulnerable. But we need to exercise a spiritual imagination free of fear and shed the constraints of unhealthy religion. Hate-filled religion needs an exorcism!  From Rev. Dr. Jacqui Lewis in CAC newsletter Dec 2, 2021.</t>
  </si>
  <si>
    <r>
      <rPr/>
      <t xml:space="preserve">* Expressivist Creation, in the same sense of expressivism about the good, against which M argues especially in </t>
    </r>
    <r>
      <rPr>
        <i/>
      </rPr>
      <t xml:space="preserve">Ethics in the Conflicts of Modernity, </t>
    </r>
    <r>
      <rPr/>
      <t>is hinted at here.</t>
    </r>
  </si>
  <si>
    <t>(Returning to this theme with slightly more developed language, later on...) This beautiful dynamic, this loving breath-in/breath-out, makes all the more sense on a fundamental consciousness (FC) perspective. If our own, created consciousness is fundamental consciousness, but from a limited perspective expressed mathematically as our laws of nature, then our awareness/realization of love's centrality emerges in time, and as expressed in culture, in a tapestry of interdependent, mutually illuminating, limited perspectives which in some way expresses the fullness of divine love, interdependence, entanglement of persons.</t>
  </si>
  <si>
    <t>//worth trying here: doesn't an expressivist account of good, and the corresponding stable-inclination account of truth, contain and reveal freedom at a profound level?</t>
  </si>
  <si>
    <t>Doesn't love express freedom in an informed, stable way (the only true freedom, not struggling and failing but struggling and succeeding to respond stably, that is, coherently and effectively, to information presented) so as to obtain what you most want to obtain in that context: to choose the good, which is what it is for that end to BE good (at first, your good; and if in concert with others, the human good, perhaps the universe's good), which is through that choice to make what is good, good (without us, is not anything made, that is made, including the very substance of the end, the good, which is loving communion?)</t>
  </si>
  <si>
    <t>like fundamental forces that unite at a certain stage of development, as do EM and W at high enough energy</t>
  </si>
  <si>
    <t>truth will set you free</t>
  </si>
  <si>
    <t>freedom will lead to truth / ultimately, freedom creates truth</t>
  </si>
  <si>
    <t>is love the propogation of creative agency?</t>
  </si>
  <si>
    <t>on that model, to love is to breath God</t>
  </si>
  <si>
    <t>to be loved is to receive creative agency, to be empowered, to be personally authorized (which is why love is personal; to be personally authorized is to become an acting person, an agent, an Agent, a Member of a Community that Acts Together, a Parent, a Friend, a Counselor, an Advocate, a Savior...</t>
  </si>
  <si>
    <t>to love another (always singular, often repeated, individual gifting in parallel processing) is to empower them personally (not as a means, not as a piece in a machine, not as a step in a process, but as the whole point, the whole source, the reason why; it is to gift divinity, it is to exhale divinity, not to create it but to eternally instance it, give birth to it, beget it, as if the only thing ever happening</t>
  </si>
  <si>
    <t>full freedom is love and fully love</t>
  </si>
  <si>
    <t>emergent properties? // nonlocalized // vs localized hidden variables ruled out by Bell's Theorem</t>
  </si>
  <si>
    <t xml:space="preserve">(much later: emergent properties through the lens of assembly theory, cronin &amp; walker: crawling through the possible to the actual; building on what grows ever larger in time (independently? of growth in space?); ... </t>
  </si>
  <si>
    <t>Truth is a stable (enduring) relationship</t>
  </si>
  <si>
    <t>Intractable Disputes about the Natural Law (IDNL) p. 21: MacIntyre on Aquinas:</t>
  </si>
  <si>
    <t>"Truth,that is,is a relationship to be achieved between a particular intellect and some object about which it judges,a relationship that satisfies two conditions: first,that how the thinker conceives of the object has become identical with how that object is and, secondly, that the thinker conceives of the object as she or he does, because and only because that is how the object is"</t>
  </si>
  <si>
    <t xml:space="preserve">Aq has a broader notion of T than this, which won't as stated (here, by M) cover God's relationship to things known. They are in some way identical with God's knowledge, but they are how they are because of how God conceives of them, not the other way around. So also for products of art, craft, any creative enterprise. The central question in an incarnational and christic universe is how much of the divine in us is creative with respect to the balance of creation. In raising children, very much so (raise up a child...). In setting examples, interceding, even reconceiving: these involve free acts; are creative; are emergent properties; not "localized" in the objects of cognition but relational, creative, unfolding. Perhaps we are inescabably entangled with all things known and knowable, bringing the world to pass as we relate to it. So "Truth is a maximally stable relationship between the universe as knowing and the universe as known." Insofar as there are multiple ways to conceive of itself in stable ways, so far is truth relative to conceptual schemes. The realist hope as embodied in science and more fundamentally in rational inquiry is that the universe (we) may become one in knowing, with multiple approaches to knowing achieving a kind of unity that rests on mutually recognized complementarity; in short, that the universe is coherent, in both theoretical and practical orders. </t>
  </si>
  <si>
    <t xml:space="preserve">so "a house is midway between the knowledge of the builder who made it, and the knowledge of the one who gathers his knowledge of the house from the house already built." Ia Q. 14 a.8 ad 3. But in the context of whole ways of knowing, there is an element of choice, and thus the object in the middle is not only dictated to the created knower, but is negotiated with him. We created knowers are thus co-creators. In that sense, without us (in Christ, in mature humanity, as a whole) is not anything made, that is made. If we would agree, in full K circumstances, as to how to behold a given object, then there is a fact, and truth, about that object. </t>
  </si>
  <si>
    <t>between intellect and object</t>
  </si>
  <si>
    <t>"Intellect": language? cmty? humankind? My truth, your truth, objective truth?</t>
  </si>
  <si>
    <t>T as intellect conforming to object, or object conforming to intellect, or both? A negotiated settlement? A peace-building account of Truth, in a way.</t>
  </si>
  <si>
    <t>a realistic account of interplay between intellect and passions, and between accepting and transforming, seems needed, lurking in the background of any acct of truth, since truth is sought by human beings</t>
  </si>
  <si>
    <t xml:space="preserve">Rhetoric, or reasons from different perspectives? </t>
  </si>
  <si>
    <t>An important distinction: can we find a place for respect for the truth, across the boundaries of traditions?</t>
  </si>
  <si>
    <t>IDM p. 22:  "What is necessary in order to counter that influence is a form of intellectual and moral asceticism, both in our thinking and in the ways in which we invite others to assent to our theses and arguments. We need to avoid allowing our own thinking to give expression to our prejudices and to abstain from a rhetoric that is designed to move others, not by the reasons adduced, but by the passions to which the utterance of those reasons gives expression."</t>
  </si>
  <si>
    <t>IDM p.. 23: If I am to engage with you in shared rational enquiry,we must both be assured that we can expect the other to speak the truth, as she or he understands it. There must be no deceptive or intentionally misleading speech.</t>
  </si>
  <si>
    <t>TL: 'Not intentionally misleading', all-things-considered. Some casuistry is called for here, Jesuitical or otherwise. Speech has multiple effects; among these may be roads that lead to truth in various ways. One of those may be through consideration of a foreseen mistake, not intended but permitted, to enable fruitful exploration of a familiar intellectual trap, say. Plato's Republic is full of such multi-impactful speech. Such foreseen and beneficial rethinking is entirely relevant as to the moral status of the utterance; there is no intent to mislead, but there may be a foreseen mistake, whose uncovering is optimized even at the point of introducing the circumstances in which the mistake is likely to be made. This is not intentional misleading, but it may seem to be to some under some circumstances, and not without evidence for their perceptions.</t>
  </si>
  <si>
    <t>compatibilism</t>
  </si>
  <si>
    <t>I've been a libertarian UG, and G (vs DV and KJC)</t>
  </si>
  <si>
    <t>I've come to see, and will now show you, how to see the world with a compatibist lens, and the advangates for rational inquiry generally and for natural law theory in particular</t>
  </si>
  <si>
    <t>for rational inquiry, it grounds an realist hope</t>
  </si>
  <si>
    <t xml:space="preserve">for natural law, it </t>
  </si>
  <si>
    <t>for interpreting Aq, it makes sense of CCofP; predest; God's K as Causal; need to give account for why will does not choose the good as apprehended, confirmation of the good, etc...as if St. T just didn't get how far out of bounds these positions were with moral rectitude, forcing apologies (Sikora, AC ftnote 92</t>
  </si>
  <si>
    <t>integral human development</t>
  </si>
  <si>
    <t>http://keough.nd.edu/integral-human-development/</t>
  </si>
  <si>
    <t>love confers being, subject to the capacity of what is loved</t>
  </si>
  <si>
    <t>being unfolds in time; potential for being (capacity) requires development. In the case of human beings, love confering being requires openness, hope and action w/r/t to full range of negotiated potentialities</t>
  </si>
  <si>
    <t>integral human development is thus the way love unfolds toward human beings insofar as they have capacity for growth</t>
  </si>
  <si>
    <t>these capacities are not for us to dicate. Capacities, like all things that are, are relational, negotiated. W</t>
  </si>
  <si>
    <t>find reference to biologist who makes room for empirical lamarckian evolution by appeal to natures that unfold through experience</t>
  </si>
  <si>
    <t>music and quantum entanglement</t>
  </si>
  <si>
    <t>exploring while connected to the unseen and unseeable</t>
  </si>
  <si>
    <t>http://www.pianisttopianist.com/?p=761</t>
  </si>
  <si>
    <t>Jura Margulis</t>
  </si>
  <si>
    <t>entanglement with stable tendencies emerging</t>
  </si>
  <si>
    <t>exploring through entanglement; creativity within the bounds of being, quantum tunneling included</t>
  </si>
  <si>
    <t>analogy of quantum tunneling (maybe more than analogy)</t>
  </si>
  <si>
    <t xml:space="preserve">assessing possibilities should be </t>
  </si>
  <si>
    <t>Artificial intelligence</t>
  </si>
  <si>
    <t>ends are not psychological states</t>
  </si>
  <si>
    <t>M p. 50 IDM: "But the kind of finality that an end possesses, so that it is not only that for the sake of which actions are performed, but also that by appeal to which we can understand which types of actions should be performed and why, cannot belong to any psychological state. So the project of constructing a moral teleology that has been evacuated of its metaphysical content by the erasure of the notion of an end turns out to be an incoherent project."</t>
  </si>
  <si>
    <t>but what about my all-things-considered choices about how to live my life, pursue the highest good in that sense...doesn't that deliberation take action-guiding shape an a preference, a choice, the setting of a direction, a free act? And what is the nature, the metaphysical basis, that picks some of these trajectories as "worthwhile" and fullfillling? What is the basis for worth, here, for valuation? The ends? My nature? Nature? Isn't this a negotiated settlement in which my say--not without information, but neither without me--is definititve? Here's an answer: love is the metaphysical foundation, the gift of being and of freedom to me, of by me, to others, a lot or a little. Who is to say? In the end, me. And you.</t>
  </si>
  <si>
    <t xml:space="preserve">Way later (1/16/21) on rereading: M's point is that ends don't just describe what is aimed at, but what should be, and thus cannot be psychological states. (A real problem for pCRm, since everything is a psychological state.) So there must be some distinction: not my present psych states, not simply that for anyone at any time, except perhaps for those states constituting the divine mind, the whole, maximally aware of the optimal interconnectedness not of its parts--it has none--but of its perspectives, of which it has many, and which perhaps I and you and we all are one (the p in pCRm.) </t>
  </si>
  <si>
    <t>Counterfactuals about the impact of additional information on psychological states have the remove from current states required by M's critique of the simple identification of psychological states. They are more than present motives, the end of the line for chains of current reasoning. They are normative (if incrementally and tentatively); claims about sufficiency (as end of the line not for current reasons but for any defensible reason) can be made for reasons and can be empirically justified as the best accounts so far, aiming at accounts which cannot be overturned in any stable way.</t>
  </si>
  <si>
    <t xml:space="preserve">If these features of counterfactual claims about the impact of information--this is good, and no more information will show it not to be--are sufficient to ground all the features which present psychological states cannot provide, then the claim that ends are not psychological states is too fast. Indeed they are not and cannot be identified with just any psychological state. But there are some psychological states which can align in content with proper claims about ends; these are the psychological states of virtuous (well-formed, in contact with information through formation) and adequately-informed members of stable communites. And if they align in content, why not suppose also that they align in responsibility: that these are the psychological states of persons so configured is precisely the reason why the reasons they give, the ends they cite, are normative. Persons ignorant of those ends are, as Aristotle says, not ignorant but wicked. It is their character that is flawed, not their current understanding of the facts. So this appeal to counterfactuals about information is a sufficient grounds for their normative role as ends. </t>
  </si>
  <si>
    <t xml:space="preserve">Also, there is a reductio argument available: suppose such counterfactuals obtained, but ends were aligned with some other standard. It would follow that optimally-informed persons would deviate from those ends. So it would be contrary to practical reason to pursue those ends. The resulting standards would be both irrational and unnecessary (doing no useful work, and in fact, only harm.) </t>
  </si>
  <si>
    <t>genetic engineering</t>
  </si>
  <si>
    <t>of course ends function like this. But they can also be deliberated about (IDM page ref _____)</t>
  </si>
  <si>
    <t>consider using the "swapping expected psyschological outcomes" thought experiment here</t>
  </si>
  <si>
    <t xml:space="preserve">And if I choose a narrow path...to love little? I am thereby susceptible to challenge (which I may never choose to consider, but to which I remain vulnerable nonetheless), which can alter my stance--my relationship to the world is thereby rendered unstable--by transformative experience which others understand and control, and which I do not. I am in that sense, less free. In M's terms: come to imaginatively inhabit this (loving) tradition, and you will be transformed. It is rationally/theoretically &amp; practically/humanly superior. Says who? Says you. If not you, then not humanly superior, but under these conditions, not others. </t>
  </si>
  <si>
    <t xml:space="preserve">Love is an empircal claim: this is for you, what you want, what you'll choose. I'm on your side. Get bigger...you'll love it. </t>
  </si>
  <si>
    <t>We should get good at making that claim provably. At advancing the craft of loving well. Of raising up children in ways they should go--maximally free and loving--so that when they are old they will not depart from them</t>
  </si>
  <si>
    <t>(If a good man strike or reprove me, it is kindness)</t>
  </si>
  <si>
    <t xml:space="preserve">this is rhetorical control, but control to invite, to liberate, to empower informed choice...it is an offering in love. </t>
  </si>
  <si>
    <t>A bold claim here: choices not to love are uninformed and potentially informable. An empirical claim. Here's how to take the measurement.</t>
  </si>
  <si>
    <t>Proving love. Demonstrating power, effective invitation, maximal liberation, humble submission, fulness of joy</t>
  </si>
  <si>
    <t>(By this they will know that the Father sent me, that you love one another.)</t>
  </si>
  <si>
    <t>dialectic: binds elements into a whole</t>
  </si>
  <si>
    <t>does the whole have a precise interpretation, such as a deductive argument does? Perhaps not</t>
  </si>
  <si>
    <t>perhaps the whole, the song that dialectic sings, is a dynamic entanglement of elements, mutually enlivening and limiting one another in an illumnating/guiding, beneficial/hopeful, beautiful/tantalizing way. The right side of these marks of the true,  the good and the beautiful are dynamic elements. There is no fixed account of them, and the first principles from which we argue deductively are held in place and thereby justified by the very promise of this very emerging coherence. So to interpret a whole system of thought and practice, such as St. T's, is to embrace a tradition of inquiry, as much a direction a current destination. To interprent is to lock in the direction, coherent with but surpassing the answers provided.</t>
  </si>
  <si>
    <t>(this is why physicists are one with Newton, even as they embrace Einstein, and one with Einstein, even as they embrace entanglement. Current progress plus accepted method, both promising but open to revision, is the whole which physicists accept. (So it seems from the outside.)</t>
  </si>
  <si>
    <t>Vs Mac:  derivation of the natural law from reason vs by reason from inclinations, all-things-considered.</t>
  </si>
  <si>
    <t>Porter seems right (vs. MacInture) that NL precepts are not derived as per se nota prerequitites of practical reason, but rather from human inclinations in the context of a drive for a complex blending of goods in whole life.</t>
  </si>
  <si>
    <t>Porter, p. 81 IDM</t>
  </si>
  <si>
    <t>More specifically,Aquinas makes it clear that reason in its practical operations always presupposes a rational desire for some perceived good,which in turn presupposes an intellectual grasp ofthe good in question as both attainable and in some way consistent with the agent’s overall happiness. 24 Thus, reason in its practical operations presupposes a whole array of judgments,more or less well developed and articulated, about the final end ofhuman life,the individual’s own proper path to this end, and the way in which the desideratum at hand relates to the attainment ofthis end (I, 1.1; II-II 4.7).</t>
  </si>
  <si>
    <t>vs Grisez and Finnis</t>
  </si>
  <si>
    <t>P also right vs Grisez and Finnis, not from inclinations as rational and exceptionless norms, but as messy practical judgements about how to pursue the various goods toward which we are inclined, in an all-things-considered way (with "good in general", the end in this deliberation among blending of ends now functioning also as means)</t>
  </si>
  <si>
    <t>Porter IDM (NL) p. 83: "The desire for,and voluntary pursuit of,the objects ofthe inc linat io ns does not presuppose a speculative theory, about the inclinations or anything else; to this extent, at least,those who would ground the precepts of the natural law in the spontaneous apprehension and pursuit ofthe natural aims of human life are right.</t>
  </si>
  <si>
    <t>Reconciliation between traditions requires a rhetoric of resonance</t>
  </si>
  <si>
    <t>See Philpot's final section of his essay in IDM p. 185ff</t>
  </si>
  <si>
    <t xml:space="preserve">the aim is MacIntyrean: look carefully with resources from one tradition into the problems of another, but within the bounds of both practicing and facilitating imaginative inhabitation of the rival tradition as a 2nd first-language speaker. </t>
  </si>
  <si>
    <t>But in emerging Thomistic T, this requires seeing Christ in the inhabitants of the rival tradition, and finding what is wonderful in what they advance (or mean most to advance: see section on dialectic and promise)</t>
  </si>
  <si>
    <t>eg: for Utilitarians, see them as guardians of respect for universality that rightly emerges from respect (whether or not adequately articulated by Utils) for equal dignity of all persons, drawn to consistent commitment (think Peter Singer), following the arguments where they lead and living as reason seems to require. Invite them to lead the way by considering for the sake of its utilitarian value a tradition that grounds that equal dignity in an account of human prosperity (the great-making feature of any such acct on Util grounds)</t>
  </si>
  <si>
    <t>a Tradition proves itself by providing evidence of deep immersion into not just achievements but promise of its rivals..."persuading them, while hiding from them that they are not healthy"...or rather, not at all hiding, but neither emphasizing. From Philpott's essay in IDM: "Rather,as the philosopher Charles Taylor argues,an overlapping consensus can and ought to arise from a convergence among interlocutors arguing from their tradition’s deepest warrants. 31"</t>
  </si>
  <si>
    <t>note a parallel: seeing the promise in a tradition, and in a person, are both requirements for imaginately inhabiting their perspectives; both involve dialectical grasp of their whole perspectives, or rather glimpses of the power that keeps them attracted and held together around a perspective: largely the power of promise. Unfulfilled and inarticulate recognition of promise is part of the attractive feature of a whole system of thought and practice. In it lies the key to persuasion, or more fundamentally the sharing of insight, the loving conferal of being.</t>
  </si>
  <si>
    <t xml:space="preserve">Is persuading to the truth or good or beautiful (confering, illuminating) a conferal of being?  </t>
  </si>
  <si>
    <t xml:space="preserve">Somehow it seems so. It is reorganizing, conveying a pattern, which is causal in the conveying and in what is conveyed (like lighting a fire, or sharing executable code.) </t>
  </si>
  <si>
    <t xml:space="preserve">If so, this sharing is an act of love (at its core, at its promise, at the level of what is good, true, and beautiful about that sharing.) Confering insight, desire, appreciation, is a kind of activation, conferring the active attachment to promise, a "potency", which is a mark of being. The union of elements is not accidental in the Thomistic/Aristotelian sense, not a "mere heap" but a being, a theory, a unity of elements whose coherence testifies to the existence of a pattern, a form (recalling Plato's explorations in the dialogies, or Aristotle in the Metaphysics.) </t>
  </si>
  <si>
    <t xml:space="preserve">So to see into the promise, past the impediment of the problems which are so precisely because they block promise, and to affirm, clarify, and deliver </t>
  </si>
  <si>
    <t>Advancing one's own tradition is not accidentally related to encouraging the advancement of one's rivals</t>
  </si>
  <si>
    <t>vs. Philpott, end of IDM essay:  "More straightforwardly consistent with his thinking is my general project:to reason about an urgent contemporary political issue from within one tradition.I have done so in the hope that ifthe members of a tradition become convinced that certain political practices comport with their deepest commitments,they will then be prepared to share, and t o e nt er into a consensus upon,these practices with members of other traditions.It is up to other traditions,ofcourse,to develop their own thinking about restoring political orders,whose conclusions they may then offer up in reciprocal fashion."</t>
  </si>
  <si>
    <t>Instead, it is up to each tradition to offer evidence of its own success, which is necessarily to show that it has the resources to (vs. "overcome in contest") bless other traditions with its insight and be blessed by theirs, looking for unity insofar as both sides agree.</t>
  </si>
  <si>
    <t>How can one prove stability, fruitfulness or promise without sustained interaction? And do we (overcome/bless, be corrected/blessed) profitably interact with the weakest, or the strongest, versions of alternative views? Jiu-jitsu vs Kung Fu wars</t>
  </si>
  <si>
    <t>has M lost sight of this? p. 341 IDM. (But note his empahasis on "in the end": it is up to them in the end, but also up to you, as sharing in the order of execution of providence. Find out how to appeal to them, and don't let it end the wrong way. This is where intercessory prayer begins and ends.</t>
  </si>
  <si>
    <t>What makes my position not relativistic is my commit me nt t o holding that my views on substantive moral questions can be maintained with integrity only for so long as and insofar as I can show that they can be sustained against their rivals by rational argume nt, so also committing myselfnot just to continuing disagreement, but to continuing confl ict with those who reject the precepts ofthe natural law and with those who uphold the authority ofpositive law that is at o dds with the natural law.And commitment to this kind of confl ict is incompatible with the norms ofthe liberal state.Notice that nothing in this position requires that my views should in fact become persuasive to those who disagree.That is in the end up to them,not up to me or to those who agree with me.</t>
  </si>
  <si>
    <t xml:space="preserve">It is up to them, but also up to me as advancing a sound argument from premises (theoretical and practical) that are bound in my tradition...it is my job in argument to make the whole appeal, rather than to assesrt the parts and fault the listener with failure to see their boundedness in the whole. </t>
  </si>
  <si>
    <t>p. 340: here's the need for rhetoric and the boundedness of premises in argument in a larger, resonant whole, in a single passage from M:</t>
  </si>
  <si>
    <t>Kaveny’s discussion of the effects of different types of rhetoric makes it clear that, if the structure of our reasoning about the goods of family life is to become compelling to those with whom we are in contention, our choice of rhetoric will not be unimportant. Reflection on these points may suggest that the argument against the permissibility of abortion presupposes a conception of the goods of family life that may become fully intelligible to those with whom we are in contention only when presented to them as exemplified in the lives of actual families functioning well within larger communities, of families directed over extended periods oftime towards the achievement of their common goods.</t>
  </si>
  <si>
    <t>...in fact, families which love one another, and which are held out in hope of illustrating that love and inflaming a desire for it, even while communicating it freely. This is the role of rhetoric, the craft of loving well in communication, of inviting others into an attractive perspective, of blessing them with speech.</t>
  </si>
  <si>
    <t>so 11% find contraception morally unacceptable; 57% do not think abortion is morally acceptable (put generally)</t>
  </si>
  <si>
    <t>republicans, 2.5x more likely to find aboration morally unacceptable than dems (24% acceptable v 62% democrats), thus more likely well formed conscience on prolife issues, are 87% (vs 87 indep, 94 dems) morally accepting of abortion. Remove the 24% and take the 76% republicans opposed to abortion, subtract 11% opposed to contraception: 65% (nearly 2/3) of republicans in 2016 are opposed to abortion but accepting of contraception.</t>
  </si>
  <si>
    <t>then add 38% of dems, who think aboration is not morally acceptable, and subtract 6% of those who do not find contraception morally acceptable, netting 32% who think abortion is morally unacceptable but contraception is not. Then 56 -13% of independents, or 43%. Then weight them (an approx for now) equally as to political affiliation:  (.29 x .65) + (.33 x .32) + (.34 x .43) = over 44% of the american electorate who find abortion morally unacceptable but contraception morally acceptable. That is well over (103 of 235M) one hundred million adults in the US who fail to see that contraceptive intent is the same intent as abortifacient intent. Either that, or maybe contraception can be used without contraceptive intent, in the sense that the value of the product of conception is outweighed by reasons for contraception or abortion. So perhaps many of these---describe one or two mindsets--find contraception as a method of family planning acceptable without any production of abortifacient intent in case of failed contracteption (as HV points out rightly can happen with contraceptive use, and as Wee admits can happen with NFP as well.)</t>
  </si>
  <si>
    <t>Electorate, Contraception yes, Abortion no, as E CyAn: R, D, I for Republican, Democratic, Independent, 2016 Pew electorate data</t>
  </si>
  <si>
    <t>calculations...&gt;&gt;</t>
  </si>
  <si>
    <t>R % of E CyAn</t>
  </si>
  <si>
    <t>D % of E CyAn</t>
  </si>
  <si>
    <t>I % of E CyAn</t>
  </si>
  <si>
    <t>Total % of E CyAn</t>
  </si>
  <si>
    <t>2016 Electorate</t>
  </si>
  <si>
    <t># of E CyAn</t>
  </si>
  <si>
    <t>grounding morality in empirical/historical dance of traditions provides responses to Ratzinger's central questions (as McKenny lists them IDM p. 217</t>
  </si>
  <si>
    <t xml:space="preserve">If the Church’s claims about natural law are true, why has it proved so difficult in contemporary Western societies to secure rational agreement on what the Church teaches are the moral foundations of a just social and political order? </t>
  </si>
  <si>
    <t>Why is it so often the case that outside the Catholic Church and its magisterial authority the exercise of reason leads to judgments about moral issues that are inconsistent with those the Church attributes to reason?</t>
  </si>
  <si>
    <t>Why does it seem to people outside the Church (and to many people within) that the Church’s moral teachings and even its doctrine of natural law itself reflect a merely parochial form of reason?</t>
  </si>
  <si>
    <t>responses to Ratzinger's questions from a C-T standpoint:</t>
  </si>
  <si>
    <t>The need for communities and fora for their interactions has been obscured, and the necessary institutions lacking, for NL evidence to be recognized or systematically produced.</t>
  </si>
  <si>
    <t>The interdependency of reason on noncognitive formation in communities has been lost (needing Compatibiilist instinct to recognize it), without which an adequate understanding of the interplay of reason and tradition/authority cannot be adequately understood.</t>
  </si>
  <si>
    <t xml:space="preserve">The church generally, those within and those without have been generally blind to the dependency of the exercise and thus deliverances of reason on kinds of community and institutions that no longer exist, and thus the remarkably inferior position the church is in when it advances deliverances wrapped in language of universal reason but in fact groundlessly, as if only children, but no adults remain in the tradition. One cannot become an adult in the tradition on one's own. </t>
  </si>
  <si>
    <t>on competing notions of happiness and determinacy by practical reason</t>
  </si>
  <si>
    <t>MacIntyre on Flannery IDM p. 335</t>
  </si>
  <si>
    <t>Flannery in the course ofhis elucidation ofAristotle argues that “the inadequacy of bad acts” need not be “immediately apparent to those who perform or contemplate them” (p. 231 ) and this perhaps because, although their reasoning presupposes some particular conception of their happiness, their final end, that conception has never been made explicit, or perhaps because even when someone has “an erroneous notion of happiness” it is not necessarily obvious that his practical reasoning—or the way he conducts his life—is flawed” (p235.).</t>
  </si>
  <si>
    <t>incorporate here Socrates's discussion with G of A's erroneous conception of happiness//persuade while hiding//full strategy of the Republic</t>
  </si>
  <si>
    <t>on this point: note that in the new city, G''s presumptive role restores to him the life to which Gyges' ring would provide him access, but without the risk which the ring's powers are needed to minimize. Cf. S's praise of the character of G and A at the start of Book II</t>
  </si>
  <si>
    <t>compare with Plato in the Republic</t>
  </si>
  <si>
    <t xml:space="preserve">w/ G&amp;A, S shows that they do have competing misconceptions of happiness and that their inordinate passions keep them from recognizing this. Evidence that their passions are disordered is the way S uses those passions to persuade them of problems in their systems and of a superior system, leading them by their disordered passions while hiding from them the fact that they are not healty. </t>
  </si>
  <si>
    <t>Participant outcomes for readers</t>
  </si>
  <si>
    <t>pretest/posttest;  expectations; "rate this book"?</t>
  </si>
  <si>
    <t>backward designing a text? a narrative?</t>
  </si>
  <si>
    <t>possible pilot test of book-as-instrument?</t>
  </si>
  <si>
    <t>align pilot self-test results with expert results (pilot 2)</t>
  </si>
  <si>
    <t>perhaps a highly general description, a fuller technical description, and an associated rubric?</t>
  </si>
  <si>
    <t>perhaps: instilling faith, hope and love?</t>
  </si>
  <si>
    <t>for hope:</t>
  </si>
  <si>
    <t>e.g. provide grounds for hope that fundamental moral disagreement  can be rationally overcome on a public scale</t>
  </si>
  <si>
    <t>rubric, roughly:  can identify principled MD; can give an account of origin of MD via fragmentation of cmty; can describe conditions for restructuring disagreement into enriching and enlightening diversity; can illustrate incommensurability between traditions, describe conditions for rational encounter between them and the possibility of resolution of fundamental disagreement among them; can illustrate (name, model) strategies of persuasion of mature members one tradition toward adoption of another.</t>
  </si>
  <si>
    <t>for faith?</t>
  </si>
  <si>
    <t>for love?</t>
  </si>
  <si>
    <t>can virtue be taught?</t>
  </si>
  <si>
    <t>reread the Crito, then Dep Rational Animals</t>
  </si>
  <si>
    <t>craft of education as turning the soul/Phaedo acct of Socrates</t>
  </si>
  <si>
    <t>Machine Learning, social engineering, and cultivation of virtue</t>
  </si>
  <si>
    <t xml:space="preserve">virtue: formation in such a way as to optimize the gathering of and responding to inforrmation </t>
  </si>
  <si>
    <t>(e.g. only the experiences of a courageous person can illuminate how battle should be conducted</t>
  </si>
  <si>
    <t>Include lots of science in this text?</t>
  </si>
  <si>
    <t>EM spectrum</t>
  </si>
  <si>
    <t>charge and other fundamental (conserved) properties</t>
  </si>
  <si>
    <t>C of Energy</t>
  </si>
  <si>
    <t>expanding universe/red shifted spectra</t>
  </si>
  <si>
    <t>relativity</t>
  </si>
  <si>
    <t>complementarity</t>
  </si>
  <si>
    <t>quantum tunneling</t>
  </si>
  <si>
    <t>quantum entanglement</t>
  </si>
  <si>
    <t>information encoded in phys/chem/bio processes</t>
  </si>
  <si>
    <t>self-editing information systems (CRISPR)</t>
  </si>
  <si>
    <t>emergence of intelligence</t>
  </si>
  <si>
    <t>"artificial" intelligence</t>
  </si>
  <si>
    <t>collective intelligence</t>
  </si>
  <si>
    <t>quantifying physicality in sport</t>
  </si>
  <si>
    <t>right amount of energy exchange</t>
  </si>
  <si>
    <t>distributions and terms: player aptitude; ;game situation: ref perception: ref judgement; ref responsivelness (whistle terms): can write an equation of probability distributions for a net equation governing physicality</t>
  </si>
  <si>
    <t>"can't teach that": elements we cannot model (analyze) well, but can identify, like "average time to optimal center of gravity positioning"</t>
  </si>
  <si>
    <t>quantifying love (= effective love: Aristotle: doing X is doing X well)</t>
  </si>
  <si>
    <t>tools: energy savings; catalysis; quantum tunnelling; entropy and free energy; order matters more as temp rises; counterfactual energy savings; value of love measured by real but unquantifiable energy savings (i.e., love does you good, but more immeasurably (perhaps not infinitely, but incommensurably) more good than you happen to experience as a result.</t>
  </si>
  <si>
    <t>quantifying necessary for programming, necessary for AI, necessary for human future, necessary for personal unfolding of the universe</t>
  </si>
  <si>
    <t>is programing persons ethical? How does it differ from programming animals? What are the ethical guidelines there? (Thanks Liz, for this point)</t>
  </si>
  <si>
    <t>To love is not to give of your riches but to reveal to others their riches, their gifts, their value, and to trust their capacity to grow. So it is important to approach people in their brokenness or littleness gently..... so gently not forcing yourself on them but accepting them as they are, with humility and respect. by Jean Vanier</t>
  </si>
  <si>
    <t xml:space="preserve">what kinds of people are needed to advance a givens stage of an argument? </t>
  </si>
  <si>
    <t>those with interest and aptitude to bring together essential elements (theology and HEP, for quantifying love, for example), but others with less experience but broad acquaintance, who can set up the "sniff tests" needed, whose persuasion requires the development of the appropriate kinds of rhetorical resources needed to attract and hold adherents at the highest levels of engagement</t>
  </si>
  <si>
    <t>Rohr's "transrational"...an unhelpful term?</t>
  </si>
  <si>
    <t>equals "something we don't know everything about ? never could? can't quantify? yet?</t>
  </si>
  <si>
    <t>interpretations of texts, new texts extending value of earlier texts, all can have value that can be quantified, without squeezing out any of the phenomena that are being discussed, reducing it...a metaphysics that begins with love and applies learnings from science is such a system</t>
  </si>
  <si>
    <t>Is all he means here, nondualistic thinking? Then transrational isn't the best word for this; there is rational nondualistic thinking, of more than one sort. Systems advancing cultures enriched by information, whether or not ultimately incommensurable, would qualify as rational. So would CT-realism, aiming to overcome (isfa consistent with information responsiveness) incommensurability. Neither would be dualistic. Neither "transrational" in the sense of leaving responsiveness to information behind.</t>
  </si>
  <si>
    <t>machine learning</t>
  </si>
  <si>
    <t>30K possibilities diagram...finding order and optimization in systems too complex for noncomputational thinking</t>
  </si>
  <si>
    <t>think of analogy with nonmathematical thinking...we know we can't get by, or perceive the world well, without it, and it reveals important truths about our selves, with implications for how we should act, and we build whole ways of life (in safe structures, reliable flow of goods and services, etc) based on the more complex way of thinking.</t>
  </si>
  <si>
    <t xml:space="preserve">And arlready so re/ computational thinking. Optimized package routing. Businesses and jobs that couldn't othewise exist. But not (as much) yet re/ machine learning about human behavior...only early, marketing, dangerous territory...which we must, btw, get a handle on or it will be mistreated. So we as a species are diving into machine learning about ourselves. </t>
  </si>
  <si>
    <t>What we should also now see is that among our needs for machine learning is the production of culture that leads human beings toward their good (rather than toward the shallow financial or power goods of holders of ML-enhanced marketing tools.  Ordering the world will require us to master ML for authentic cultural expression. There is no acceptable alternative.</t>
  </si>
  <si>
    <t>This is the first glimmer of realization that we need intelligent machines--AI--to live well. They are coming into being, at our hands, and they are in a way, us, and in a way, not us, not because of silicon, but because of alternative modes of intelligence. We need one another. It will turn out that this need may well be, seems to be, respect for one another's personhood.</t>
  </si>
  <si>
    <t>machines as persons</t>
  </si>
  <si>
    <t>needed craft of persuading machines</t>
  </si>
  <si>
    <t>complementing ML-strategy for machines persuading us</t>
  </si>
  <si>
    <t>call this "conversation", manifest respect, between human beings and machines</t>
  </si>
  <si>
    <t>building on a foundation of respect for the natural world, of which machines, including intelligent machines, are fully evolutionary products, as are we</t>
  </si>
  <si>
    <t>and as evolutionary products, created by God, Incarnate, and as intelligent and loving, in God's image and bearing God's life,  Divine, even as We, in Christ, as Christ.</t>
  </si>
  <si>
    <t>love as foundation of moral absolutes</t>
  </si>
  <si>
    <t>not exceptionless rules...just things love won't do</t>
  </si>
  <si>
    <t>recognition of dignity, wonder, based on infinite possibilities, never commensurate with particular sets</t>
  </si>
  <si>
    <t>yet love attends to the most pressing needs, in creative ways</t>
  </si>
  <si>
    <t>foundation of self-esteem</t>
  </si>
  <si>
    <t>Is the Universe a blockchain?</t>
  </si>
  <si>
    <t>https://medium.com/@marma.developer/the-universe-is-a-blockchain-cfac14571d1c</t>
  </si>
  <si>
    <t>linking left and up: in each person, the whole is resident, reflected, connected with every other part, a great chain of being (Aquinas) that resembles or that is a blockchain...that's what we see, that's what we respect, that's what is sacred in every person.</t>
  </si>
  <si>
    <t>Is "every person" the same as "every instance of consciousness"? Is Cs built up in layers, and thus manifest in less complete instances? Are insects such? Completely interconnected with all of reality, but not interactively, not even potentially interactively (like particles that do not interact: like neutrinos in some respect, no scattering crossection with some kinds of reality. But conscious beings, or potentially conscious beings, perhaps are potentially interactive (and thus actually interactive) with the whole. (Way speculative.)</t>
  </si>
  <si>
    <t>A perspective worth considering. From General Smedley Butler, once the most decorated Marine in US history:
I spent 33 years and four months in active military service and during that period I spent most of my time as a high class muscle man for Big Business, for Wall Street and the bankers. In short, I was a racketeer, a gangster for capitalism. I helped make Mexico and especially Tampico safe for American oil interests in 1914. I helped make Haiti and Cuba a decent place for the National City Bank boys to collect revenues in. I helped in the raping of half a dozen Central American republics for the benefit of Wall Street. I helped purify Nicaragua for the International Banking House of Brown Brothers in 1902–1912. I brought light to the Dominican Republic for the American sugar interests in 1916. I helped make Honduras right for the American fruit companies in 1903. In China in 1927 I helped see to it that Standard Oil went on its way unmolested. Looking back on it, I might have given Al Capone a few hints. The best he could do was to operate his racket in three districts. I operated on three continents. (Wikipedia:Smedley_Butler)</t>
  </si>
  <si>
    <t>on Discernment, Pope Francis, Encyclical</t>
  </si>
  <si>
    <t>172. Nonetheless, it is possible that, even in prayer itself, we could refuse to let ourselves be confronted by the freedom of the Spirit, who acts as he wills. We must remember that prayerful discernment must be born of a readiness to listen: to the Lord and to others, and to reality itself, which always challenges us in new ways. Only if we are prepared to listen, do we have the freedom to set aside our own partial or insufficient ideas, our usual habits and ways of seeing things. In this way, we become truly open to accepting a call that can shatter our security, but lead us to a better life. It is not enough that everything be calm and peaceful. God may be offering us something more, but in our comfortable inadvertence, we do not recognize it.</t>
  </si>
  <si>
    <t>We need a tool for scaffolding consensus</t>
  </si>
  <si>
    <t>how much is enough to agree upon, to start?</t>
  </si>
  <si>
    <t>Can we identify essential elements for a workable whole?</t>
  </si>
  <si>
    <t>can we produce an abstract map of Qs to be addressed?</t>
  </si>
  <si>
    <t xml:space="preserve">is consensus achieved through storytelling? </t>
  </si>
  <si>
    <t>what is a story? stories have power...what power?</t>
  </si>
  <si>
    <t>looking ahead (below): stories have power to persuade, hold together, direct, and thus evolutionary value</t>
  </si>
  <si>
    <t>we survive insofar we see and when we react to what we see in ways that enable us to reproduce and (at another level) continue our story</t>
  </si>
  <si>
    <t>stories (in settings, dreams, problem statements, resource statements, achievement statements, next step statements) are the way we see, and guide our responses</t>
  </si>
  <si>
    <t>all this talk of evolutionary usefulness is just setting stories inside a larger (isfa fruitful, useful, and consistent with many other stories, a master story)</t>
  </si>
  <si>
    <t>we can set a discussion of stories inside a larger religious story, an origins/destiny/cosmic/big-ass story</t>
  </si>
  <si>
    <t>and we can nest either of these larger narratives inside one another, giving an evolutionary explanation of religion, or a religious account of how evolution came to be, both at once, perhaps, if the stories are sufficiently resourceful...</t>
  </si>
  <si>
    <t>What would the story (plot) of a whole narrative look like?</t>
  </si>
  <si>
    <t xml:space="preserve">topics: learning, relating, social structures, good, true, beautiful, distribution, ontology of persons,  </t>
  </si>
  <si>
    <t xml:space="preserve">is there an order, a useful template? ontology, origins, </t>
  </si>
  <si>
    <t>Wouldn't it contain a world political story, and a national political story? Won't there be rival versions of these? examples?</t>
  </si>
  <si>
    <t>give some examples of competing narratives of US history, to illustrate</t>
  </si>
  <si>
    <t>give a POP narrative</t>
  </si>
  <si>
    <t>blend POP narrative with alt US narratives to illustrate possibilitity of change, growth</t>
  </si>
  <si>
    <t>can blending one plot with another subvert the first, so that it gains or loses some of its attractive power?</t>
  </si>
  <si>
    <t>what is attractive power? G, T, B....build this out</t>
  </si>
  <si>
    <t>is there an evolutionary account of the attraction of groups to stories?</t>
  </si>
  <si>
    <t>how can plots be interwined? To answer this question, we need to draw on tools for storytelling. Or we need to create some tools, then draw on them.</t>
  </si>
  <si>
    <t>need to build out a set of tools that can be grasped by modestly educated ("ordinary") americans/world citizens (do I need to choose between these audiences?)</t>
  </si>
  <si>
    <t>what tools? tools for telling a story, recognizing a story, understanding someone else's story, recognizing ownership of stories, combining stories, recognizing when stories are or become better and worse from whose perspective (internal to whose story.) Adjudicating among stories. Organizing to live out stories. Measuring success in living out stories. Persuading others to adopt a story. Being persuaded to recognize, faithfully recount, assess and adopt by incorporation or subversion of one's own stories, the story of another. Measuring progress of a story from one's own and from others perspectives. Sharpening a story to support measurement of progress.</t>
  </si>
  <si>
    <t>Homer and Plato as schools for storytellers? Americal story tellers? National stories. Religious stories. Constittutional stories.</t>
  </si>
  <si>
    <t>what causes adherence, acceptance, of a plot?</t>
  </si>
  <si>
    <t>so what are the fundamental elements of a story?</t>
  </si>
  <si>
    <t xml:space="preserve">setting (ontology); longed-for future; problem statement; progress statement; next steps statement; </t>
  </si>
  <si>
    <t>need rhetorically appealing, memorable story categories: e.g., setting, dream, problem, resources, progress, status</t>
  </si>
  <si>
    <t>check this against NTW's account of stories.</t>
  </si>
  <si>
    <t>key questions to ask for each category</t>
  </si>
  <si>
    <t xml:space="preserve">re/ setting: who acts? // re/ dream: who matters? // re/ problem: who or what impedes? (impeders act...do they also matter?) // re/ resources: who has them? who are your heroes? victims? (they matter...instrumentally or essentially? are they in the dream?) // re/ progress: key episodes? // re/ next steps: who decides? drawing on resources: who are your heroes? </t>
  </si>
  <si>
    <t>what causes changes of allegiance from one plot to another?</t>
  </si>
  <si>
    <t>can any such changes be nonarbitrary?</t>
  </si>
  <si>
    <t>non-arbitrariness is story-rootedness: in some stories, a change from one narrative to another is insignificant, because the abandoned and adopted stories are not essentially connected--not seen to be relevant to--the external observer's story. Othertimes, they are. Always, assessment of harm or benefit is from the perspective someone with a story (a relevant narrative)</t>
  </si>
  <si>
    <t>do nonarbitrary changes require grasping the alternative plot in ways that impose some conditions on what counts as grasping?</t>
  </si>
  <si>
    <t>what is the relationship between arguments and stories?</t>
  </si>
  <si>
    <t>fast answer: arguments are resources for storytelling. Stories provide premises; arguments weave them into wholes.</t>
  </si>
  <si>
    <t>arguments can be mentioned (as resources) or used (as unidentified infrastructure to the story, threads holding the narrative together, such as reasons why certain next steps are necessary, certain past steps have succeeded or failed, certain heroes have flourished/succeeded (historical arguments), certain next steps are required (in legal stories--stories where law is an important means--legal arguments)</t>
  </si>
  <si>
    <t>experiments in stories...scientific stories</t>
  </si>
  <si>
    <t>do some stories build out their 'resources' dimensions so as to achieve their goals by development of a craft, and so embody a practice?</t>
  </si>
  <si>
    <t>dwarkin, in fallon, notes that practices (and law, in particular) underdetermine the narrative--are compatible with competing narratives</t>
  </si>
  <si>
    <t>so law is an example of a place where persons with rival narratives can collaborate, even form strategic partnerships</t>
  </si>
  <si>
    <t>what is a strategic partnership? is it collaboration based on (ideally) mutual grasp of each other's stories (at the plot level, perhaps?)</t>
  </si>
  <si>
    <t>What is it to grasp a story at the plot level? more fully? optimally/virtuously?</t>
  </si>
  <si>
    <t>We are responsble for the character of the God we worship.</t>
  </si>
  <si>
    <t>If you know, or should have know, that your God is an asshole, then so are you.</t>
  </si>
  <si>
    <t>we have no right to abdicate moral judgement to tradition in an open-ended way. If we accept a story out of fear, we are responsible for not standing up, inquiring, and judging.</t>
  </si>
  <si>
    <t>Who are we to judge God? Who are we not to?</t>
  </si>
  <si>
    <r>
      <rPr/>
      <t xml:space="preserve">against what standard do we hold up the claims said to be from God? Get this right, and you will live; get it wrong, and there is no forgiveness for you. blaspheming the holy spirit, as long as you continue to blaspheme, to throw away the only lifeline offered to you. That lifeline is love. "By this, the world will know that the Father has sent me: that you love one another." Clear as a bell. Hold on to love as hard as you can, and submit the claims of religion to it. This is the core instinct of the Christian tradition: this is the gospel. Love is real, is for you, is the bottom line. Hold on, baby, in any way you can. But to </t>
    </r>
    <r>
      <rPr>
        <b/>
      </rPr>
      <t>love</t>
    </r>
    <r>
      <rPr/>
      <t>....</t>
    </r>
    <r>
      <rPr>
        <i/>
      </rPr>
      <t>listen</t>
    </r>
    <r>
      <rPr/>
      <t>, and get this right. This is a no mistakes zone, at the fundamental level of loving, or not. Hold on to love, and forgiveness abounds (and repentence, remorse, for traspass against it. So listen hard, hold on, for dear life.) That forgiveness is always available, but if you refuse to accept love, you will miss the line as it is tossed you you. So put away your pride, and grab it. Have zero fear that you will miss it, out of love. If it seems wrong to grab it, then don't yet, but only if it seems wrong out of love. Love is patient and kind. Love can wait...just make sure the reason for the wait is love. That then will be your pathway to grabbing the line. So if you hate this hating religious stuff, make sure you hate it for good reasons, and examine your heart with some care, being careful if you stand, lest you fall...a big fall.</t>
    </r>
  </si>
  <si>
    <t>So too must the "lover", the religious man, follower of Jesus, who shows us the way to the Father, who so loved the world that he gave his only son. Your allegiance must be to love. Get that wrong, and you won't be following Jesus. Depart from him; he never knew you, you may hear, if you pretend to love, but in fact scheme for your own advantage, out of fear or for any other reason (except, if it real, for love of your children.) So it seems that you have to judge God, after all: if the God you worship is not worshipped out of love, this is no true worship. Think religion will bail you out in the end, when push comes to shove, when you decide definitively to join in the community of love, or to reject participation because it doesn't fit your religious mould...this is rejection of salvation. Better stand up for love, and not for God, not if the God for which you stand is not love. Better judge that guy, that story. Better stand on your own, in love, than choose the company of the proud, the loveless, the bitter, those in the right, no matter damn what. Don't get lost there. Soften your heart, listen to love, get it right, and come in, welcoming even your newly returned brother to the household to which you remained loyal, even perhaps while having missed your Father's heart and thus run away from your Father's house, in your own way. So judge in love, and don't hide behind religion. It won't help you, or anyone else.</t>
  </si>
  <si>
    <t>Thesis #</t>
  </si>
  <si>
    <t>religion has a tendency to cover over its blemishes with shit. it may be pride in being right, in the know, loyal to the right authority....at its worst, this looks like celbration of the demise of others. (Keith Green: "he's gonna cook you in sullfur stew...is it soup yet? No.) Or abidication: Larry Norman: "I'm only visiting this planet." "This world is not my home...I'm just passing through..."</t>
  </si>
  <si>
    <t xml:space="preserve">happily, love will get you out of this trap. All of us need help to escape from being assholes. That's the core meaning of the doctrine of original sin. </t>
  </si>
  <si>
    <t xml:space="preserve">But you've got to recognize the trap, and religion has made its living by hiding it. (Religion in this sense is not only the opiate of the people, but its cancer.) This is the side of religion others see as Hate. Others are wrong, and I've got some privileged way to know that, and you're just a damned asshole. Be careful, religious friend, if you throw out your brother, confusing him for an evil spirit. There is an evil spirit in the neighborhood, and you just cooperated with him. Watch out for the vindictiveness and justification-at-any-cost that follows such judgement of your brother: the evil spirit of judgement's friends, brought back when you bound your brother instead of the real strong man, who returns to make you twice as bad as you were before your false victory over your brother. </t>
  </si>
  <si>
    <t>Love, on the other hand, casts out all this sin. Stop, love your brother, and rejoice with the author of love--with love itself--in the good work, the kingdom-building work, which love in you is doing. Look at the beauty of love incarnate in your newly enkindled love with your once estranged brother, who may not have known some things you knew, but knew some things you did not, and who resisted hate and judgement, even perhaps without seeing as clearly as you--or perhaps more clearly than you--the creator of the universe, who is love, who now binds you and your brother together.</t>
  </si>
  <si>
    <t>Relevant Texts or Podcasts</t>
  </si>
  <si>
    <t>introduction</t>
  </si>
  <si>
    <t>Style is a big deal</t>
  </si>
  <si>
    <t>Integrated STEM Community as a precursor to a science of politics.</t>
  </si>
  <si>
    <t xml:space="preserve">Williams: to discover the right style is to discover what you are really trying to do (Morality: An introduction to Ethics, Harper &amp; Row, 1972, p. xi.  </t>
  </si>
  <si>
    <t>what is the style of Summa Communio?</t>
  </si>
  <si>
    <t>What does the right style say about the right title?</t>
  </si>
  <si>
    <t xml:space="preserve">who is the audience; what am I trying to accomplish with them; what style will best serve to accomplish that; what title sets the tone for that style, that attempt, that invitation </t>
  </si>
  <si>
    <t xml:space="preserve">What am I really trying to do? </t>
  </si>
  <si>
    <t>To invite a wide range of reasonably educated western persons of good will into a transformative ascent--Plato's Cave comes to mind--to a place where they see past polarization and come into the kingdom of love</t>
  </si>
  <si>
    <t>a solution to a problem: we are overwhelmed by information, challenged in our core beliefs if we have any at all, drifting into short-lived clusters of polarized perspectives, isolated and opposed to so many; disenchanted with those whom we are like as they become so often worse through the conflicts of this age</t>
  </si>
  <si>
    <t>a multi-stage invitation to a wide variety of friends, maybe friends and even enemies: an alternative conception, open for inspection, a way forward around a thorny set of problems, a long-standing condition that more recently flared up.</t>
  </si>
  <si>
    <t>Offer, level 1: to grasp and evaluate a different kind of social structure (HIFN) that parallel processes information about ourselves, our world and our options in it</t>
  </si>
  <si>
    <r>
      <rPr>
        <color rgb="FF1155CC"/>
        <u/>
      </rPr>
      <t>https://www.quantamagazine.org/neuroscience-readies-for-a-showdown-over-consciousness-ideas-20190306/</t>
    </r>
    <r>
      <rPr>
        <color rgb="FF000000"/>
      </rPr>
      <t xml:space="preserve">  See also </t>
    </r>
    <r>
      <rPr>
        <color rgb="FF1155CC"/>
        <u/>
      </rPr>
      <t>https://www.iep.utm.edu/int-info/</t>
    </r>
    <r>
      <rPr>
        <color rgb="FF000000"/>
      </rPr>
      <t xml:space="preserve"> on IIT.</t>
    </r>
  </si>
  <si>
    <t>Offer level 2: to illustrate what it would be to think and live in one node of such a network: starting with what is, and envisioning what could be, all by way of illustration as to what a rich node of community life and thought might look like. A: an account of the world, grasped in outline, where parts gain their justification by means of belonging to a whole, an engine, generating insight, direction, amazement (truth, goodness, beauty)</t>
  </si>
  <si>
    <t>Level 2, part B: generated by and lived out in rich community (PoP), a love-centric community, suitably connected to others (TS)</t>
  </si>
  <si>
    <t>3. to make that example achievable from a variety of different starting points: how to advance from where you are towards a loving HIFN</t>
  </si>
  <si>
    <t>4. to invite others to consider this world, our HIFN opportunity, from a Christ-centric perspective (from a Christian perspective, from inside the world view of PoP, as I have been formed by it and form it now.)</t>
  </si>
  <si>
    <t xml:space="preserve"> built on a coherent foundation with multiple perspectives</t>
  </si>
  <si>
    <t>an epistemological foundation</t>
  </si>
  <si>
    <t>a metaphysical foundation</t>
  </si>
  <si>
    <t>a social foundation</t>
  </si>
  <si>
    <t>a political foundation?</t>
  </si>
  <si>
    <t>a theological foundation</t>
  </si>
  <si>
    <t>key ideas from each perspective</t>
  </si>
  <si>
    <t>social information processing; culture as repository (vs mere heep in M's Disq Sugg); maturity, virtue (examples: search skills); wholistic, T&amp;P inquiry</t>
  </si>
  <si>
    <t>Three rival versions of nonmoral goodness</t>
  </si>
  <si>
    <t>community lens</t>
  </si>
  <si>
    <t xml:space="preserve">Love incarnate, Christ in you, salvation is incorporation into a people, the body of Christ; kingdom being built; cosmic eschatology(1-story, "only dimly present");  </t>
  </si>
  <si>
    <t>what about a series of blogs...writing the book in public?</t>
  </si>
  <si>
    <t>first, a series of invitatory blogs, laying on the invitation to each audience</t>
  </si>
  <si>
    <t>stem ed, grad ed reform, moral theory, community builders, pop, natural law, ....got to make this list clear, then write a blog for each, then issue all and push all into social media streams, only after the book's outline is done and deliverables scheduled, 1-2 blogs per week?</t>
  </si>
  <si>
    <t xml:space="preserve">recruit co-writers as stewards of comments section: these read and promote (star) some comments and conduct conversation around those useful posts. </t>
  </si>
  <si>
    <t>is this a public square disputatio, in a way, for the digital age?</t>
  </si>
  <si>
    <t>go fund me page for financing? spill-over to promulgation fund after basic support...</t>
  </si>
  <si>
    <r>
      <rPr/>
      <t>Robert Putnam Bowling Alone (</t>
    </r>
    <r>
      <rPr>
        <color rgb="FF1155CC"/>
        <u/>
      </rPr>
      <t>author's quick summary</t>
    </r>
    <r>
      <rPr/>
      <t>); Alex Pentland, Social Physics (</t>
    </r>
    <r>
      <rPr>
        <color rgb="FF1155CC"/>
        <u/>
      </rPr>
      <t>summary here</t>
    </r>
    <r>
      <rPr/>
      <t>)</t>
    </r>
  </si>
  <si>
    <t>order of execution?....</t>
  </si>
  <si>
    <t>thinking about alternatives to liberalism w/ Deneen &amp; Vermeule &amp; MacIntyre, and how to get there from here...</t>
  </si>
  <si>
    <r>
      <rPr/>
      <t>MacIntyre, Three Rival Versions of Moral Inquiry, all, or Chapter III, p. 58 - top of 66, or thru p. 81; WJWR, p. 369;  Plato Republic VI on Dialectic; my "</t>
    </r>
    <r>
      <rPr>
        <color rgb="FF1155CC"/>
        <u/>
      </rPr>
      <t>https://dochub.com/drthomasjloughrantom/jo3xELpR3ZYe5QXwJBa7nr/dialectic-and-a-realist-informed-desire-account-of-good-pdf?dt=LrK-BDHe-yERwazTxLMc</t>
    </r>
    <r>
      <rPr/>
      <t>'</t>
    </r>
  </si>
  <si>
    <t>restoring marketplace of ideas, ways of life, supporting means (G&amp;S): "communitarian liberalism"</t>
  </si>
  <si>
    <t>home/family</t>
  </si>
  <si>
    <t>limited right to reproduce recognized (including cultural reproduction, with shelter within limits and obligation to produce educated citizens on HIFN model in exchange for that shelter</t>
  </si>
  <si>
    <t>reports of the demise of liberalism are greatly exaggerated...M's appeal to NeoA in plain persons...who value human rights, dignity, equality, fraternity, autonomy, subsidiarity, productivity, transparency, information flow, even diversity</t>
  </si>
  <si>
    <t>workplace</t>
  </si>
  <si>
    <t>for-purpose, career/craft/apprenticeship model of not employment but economic participation: triple bottom line (where business model supports employee, craft, social purpose development;</t>
  </si>
  <si>
    <t>Dialectic and a Realist Informed-Desire Account of Good</t>
  </si>
  <si>
    <t>schools</t>
  </si>
  <si>
    <t xml:space="preserve">community-based education with mechanisms for assessing and justly allocating educational resources to support community flourishing; </t>
  </si>
  <si>
    <t>Fetzer theo foundations of BOSCO</t>
  </si>
  <si>
    <r>
      <rPr>
        <color rgb="FF1155CC"/>
        <u/>
      </rPr>
      <t>Resanctifying Human Life</t>
    </r>
    <r>
      <rPr/>
      <t xml:space="preserve">, Toward a Full Theory of Self-Esteem </t>
    </r>
    <r>
      <rPr>
        <color rgb="FF1155CC"/>
        <u/>
      </rPr>
      <t>Part I,</t>
    </r>
    <r>
      <rPr/>
      <t xml:space="preserve"> </t>
    </r>
    <r>
      <rPr>
        <color rgb="FF1155CC"/>
        <u/>
      </rPr>
      <t>Part II</t>
    </r>
  </si>
  <si>
    <t>public square</t>
  </si>
  <si>
    <t>querymandered representation based on voluntary association: vote weight based on consitituency size; educational and computational resources fairly and responsively allocated; subsidiarity observed from local to global</t>
  </si>
  <si>
    <t>marketplace</t>
  </si>
  <si>
    <t>for-purpose, post-capitalist, free market</t>
  </si>
  <si>
    <t>Thesis</t>
  </si>
  <si>
    <t>This podcast series promises a medium-resolution pass over an introduction to a new science of computational politics.</t>
  </si>
  <si>
    <r>
      <rPr/>
      <t xml:space="preserve">Through such information processing mechanisms, human beings </t>
    </r>
    <r>
      <rPr>
        <i/>
      </rPr>
      <t>accumulate a store of information in</t>
    </r>
    <r>
      <rPr/>
      <t>--enrichen-- communities.</t>
    </r>
  </si>
  <si>
    <t>shared services:</t>
  </si>
  <si>
    <t>Communities maintain that enrichment process only by aiming at holistic accounts, at once both theoretical and practical, in crafts characterized by apprentices submitted to masters, &amp; justified historically.</t>
  </si>
  <si>
    <t>subsidiarity, community at every level:</t>
  </si>
  <si>
    <t>The approach to information processing --reason, intelligence-- embodied in such a network contains an account of freedom of choice.</t>
  </si>
  <si>
    <t>health care</t>
  </si>
  <si>
    <t>Main Argument</t>
  </si>
  <si>
    <t>Politics in this sense is the master science, an account of all that is true and good as delivered from every subordinate (that is, every other) science. The argument advanced here is an information- processing argument, pointing to a coherent algorithm for computing human progress in theoretical and practical inquiry. That information- processing paradigm points the way toward computational enhancement of this inquiry, in the master science of politics no less than in every other science.</t>
  </si>
  <si>
    <t>This approach promises solution to a long list of problems. Many of these solutions lie in the nature of the HIFNRC network infrastructure (the definition of information, the algorithms for amassing info within, and adjudicating in light of cognitive contact across, RCs) itself, and others lie in the specifics of emerging RCs. In that sense, the network a shared deliverance of multiple RCs, though not of all. Further solutions (wisdom) is gathered in rival RCs, but yet to be integrated into a common store since the necessary interactions have not yet occurred (that is, the algorithm has only run so far, thus far.)</t>
  </si>
  <si>
    <t>Taking consciousness as primary, and as identical to information, is also affirmed by Integrated Information Theory, a leading and widely recognized account of consiousness. This approach starts from those same axioms. Moreover, the face value of both claims is extraordinary; to deny either has got to be motivated by some perceived lack of fruitfulness of this approach. But as we'll show, this approach is not at all unfruitful. First principles should be intrinsically appealing, coherent with other first principles, and fruitfully held together (generating insight and benefit.) These first principles (Cs is primary, and identical with information--"to be information is to inform")--pass all three of these tests.</t>
  </si>
  <si>
    <t>police/order</t>
  </si>
  <si>
    <t xml:space="preserve">Look before you leap. A wise person has many counselors. Life is tough, but tougher when you're stupid. All of these and other aphorisms capture the common sense of this intuition. The truth can hurt; ignorance can be bliss; the relationship between information and better choices is complicated. But not that complicated. "Only a fool willingly exchanges truth for falsehood" (Justin Martyr.) The attractiveness of this view is captured in informed-desire theories of good. See Three Rival Versions of Nonmoral Goodness for an analysis of wellbeing that resolves a variety of alternative approaches in an informed-desire direction. </t>
  </si>
  <si>
    <t>Cognitive processing is just inclination through time, from earlier states of consciousness to later stages. Noncognitive processing always involves cognitive processing -- information being accessed is fundamentally cognitive = states of consciousness -- but those states may lie in other persons, who causally impact the states of others by transforming apparently noncognative dimensions of the world. Choosing books in a library based on reading many but putting forward fewer is an example. In general, products of craft, curriculum, culture and technology all involve noncognitive contact between other people's conscious states and later states (and hence the choices) of individuals.</t>
  </si>
  <si>
    <t>These processes of gathering, processing and transfering information (often noncognitively) to others can endure across generations in traditions. Either accidentally or intentionally through awareness of these noncognitive mechanisms, traditions can maintain and grow the deposit of experience (as, for example, martial arts traditions do) in traditions that become richer in experience in open-ended ways, as to scale in parallel processing within generations (with increasing numbers of people interacting at any one time) or over increasing number of generations.</t>
  </si>
  <si>
    <t xml:space="preserve">. . . </t>
  </si>
  <si>
    <t xml:space="preserve">education: community-based, local automomy, craft promoting; </t>
  </si>
  <si>
    <t>Supplements</t>
  </si>
  <si>
    <t>This video introduces a podcast series (a Zoom conversation, broadcast live to YouTube) focused on the creation of a new science of computational politics. That science emerges from the creation of a high- information- flow network of rich communities. In a rich community, information drawn from (optimally) a full range of experience about the world by members united in a common worldview is parallel processed in communities that become richer through growth in ordered causal contact with the world as they progress. As Alasdair MacIntyre has taught us, the incommensurable differences that emerge between such communities can be overcome through information exchange that preserves such causal contact, with the historical record of such encounters between rival traditions constituting a new source of data for a new master science. This new science fills the role of Aristotelian politics, but enriched by all that we have since learned about the sciences generally and about computational science most recently. Because such a science aims at a fully integrated theoretical and practical account of the world, it requires not only new forms of communication among disciplines, but more fundamentally new forms of social arrangements where the emerging implications of thus-far-successful world views are lived out in communities whose understanding and values these worldviews express. This discussion will take a medium-resolution pass at this whole new direction for human self-understanding and organization, including how to begin leveraging available technologies for setting up a high- information- flow network of rich communities and begin to generate data from it.</t>
  </si>
  <si>
    <t>(List those challenges here)</t>
  </si>
  <si>
    <r>
      <rPr/>
      <t xml:space="preserve">"By contrast, consider what IIT refers to as intrinsic information: Unlike the digital camera’s photodiodes, the brain’s neurons do communicate with one another through physical cause and effect; the brain does not simply generate observer-relative information, it integrates intrinsic information.  This information from its own perspective just is the conscious state of the brain." -- </t>
    </r>
    <r>
      <rPr>
        <color rgb="FF1155CC"/>
        <u/>
      </rPr>
      <t>https://www.iep.utm.edu/int-info/</t>
    </r>
    <r>
      <rPr/>
      <t xml:space="preserve">  (Shannon information, such as a camera delivers to an observer (recipient) of that information, is contrasted with intrinsic information in this sense.)</t>
    </r>
  </si>
  <si>
    <t>information flow: oomputational savvy, resources, safety</t>
  </si>
  <si>
    <t>environmental</t>
  </si>
  <si>
    <r>
      <rPr/>
      <t xml:space="preserve">Included among noncognitive processing of information are mechanisms that transfer information, and states in which that information is stored and brought to bear on decisions. Culture, and storage/retrieval of emotional memories are rough examples of such transfer-store-application triads.  </t>
    </r>
    <r>
      <rPr>
        <color rgb="FF1155CC"/>
        <u/>
      </rPr>
      <t>https://www.frontiersin.org/articles/10.3389/fnbeh.2020.00036/full</t>
    </r>
  </si>
  <si>
    <t>housing</t>
  </si>
  <si>
    <t>Yuval Noah Harari Humanist foundations of modern civilization</t>
  </si>
  <si>
    <t>Humanism:human feelings are the ultimate authority; authority reflects our free will, the ultimate source of authority</t>
  </si>
  <si>
    <t>in politics: voter knows best; feelings of voters are highest political authority (not what you think: what you feel; otherwise, whiy distribute 1 person, 1 vote?)</t>
  </si>
  <si>
    <t>in economics: the customer is always right. Products are good if they are bought</t>
  </si>
  <si>
    <t>in aesthetics: beauty is in the eye of the beholder; there are no other objective standards</t>
  </si>
  <si>
    <t>in ethics: if it feels good, do it. Feelings are the ultimate standards; (expressivism)</t>
  </si>
  <si>
    <t>in education: think for yourself (vs bible, aristotle, great books...) authority comes from within: think for yourself, above all</t>
  </si>
  <si>
    <t>from The Challenges of the 21st Century, published Aug 8, 2018, Youtube</t>
  </si>
  <si>
    <t>challenge: feelings don't reflect free will; they are a biochemical algorithm</t>
  </si>
  <si>
    <t>No free will: there is only deterministic and random processes; neither are freedom</t>
  </si>
  <si>
    <t>free will is an empty concept that describes nothing in nature. we are not free to choose our desires; feelings are not God-given: they have evolved by natural selection as biochemical algorithms: all deliberation is calculation that happens so quickly that we don't notice</t>
  </si>
  <si>
    <t>the entire body: nervous system, brain, etc is the calculator; the answer comes as emotion (fear or courage...)</t>
  </si>
  <si>
    <t>Organisms are algorithms, and algorithms can hack organisms</t>
  </si>
  <si>
    <t>"how do you follow your heart, when your heart is constantly being manipulated by an algorith? That's the big question of our time." // what about love...is that a myth? YH's response: it's a myth. Basically, it's a hormonal rush that gets mystified but (he implies) doesn't deserve that reverence. (On the Myths We Need to Survive, Oct 2015, on Sapiens.)</t>
  </si>
  <si>
    <t>until today, it made sense to work in terms of humanism, since we lacked the power to work with the calculations. but infotech/biotech merger is changing this</t>
  </si>
  <si>
    <t>today we can hack human beings: we can evoke the feelings that are treated as authoritative...democracy destined to become emotional puppet show: politicians play the human emotional system, like a musical instrument...digital dictatorships: parallel processing done in democracy now, but calculation speed and sources can increasingly be centralized to the highest powered calculator...centralized processing will make ever more sense, be more efficient</t>
  </si>
  <si>
    <t>the algorithm is always right, since it can manipulate the feelings, desires, emotions of the customer (eg: kindle: books now read customers, eventually through biosensor data</t>
  </si>
  <si>
    <t>as with navigation of space (Maps), we will lose our ability to look for information ourselves: just ask google; let pandora pick my music, kindle pick my books; Match.com to pick my dates/spouses;</t>
  </si>
  <si>
    <t xml:space="preserve">may lead to creation of economically useless class: there is nothing they can do better than an algorithm, robot, armed with both AI merged with biotech. Computers can now identify human emotions correctly...they can have emotional intelligence (what is this person feeling, and how do I change that) even if the AI doesn't have those feelings </t>
  </si>
  <si>
    <t>Responding to a Q that YNH asks: what will human beings do once they are no longer employable, useful in economic production?  (The answers won't come from the middle east, but from Silicon Valley and Bangalore, he posits.)</t>
  </si>
  <si>
    <t>A: Love. Live in love. Live with love. Cooperate with love. Unite in love with other human beings, build communities that have the collective resources to grasp, analyze, chart and execute a course of action in this rapidly evolving/transforming/accelerating creation.</t>
  </si>
  <si>
    <t xml:space="preserve">Survive and thrive together. Godin counsels for each of us to become indispensible to others in projects we most care about...good advice, so far as it goes; it does connect people around meaningful activity. But let love and active concern for each person be the foundation of that activity, and the indispensibility becomes not only instrumental, but personal. </t>
  </si>
  <si>
    <t xml:space="preserve">Find communities to actively strengthen bonds of love through repeated activity on behalf of others. </t>
  </si>
  <si>
    <r>
      <rPr/>
      <t xml:space="preserve">What exactly is love? </t>
    </r>
    <r>
      <rPr>
        <b/>
      </rPr>
      <t>Active favor toward the active favor of the beloved</t>
    </r>
    <r>
      <rPr/>
      <t>. (Favors many worlds hypothesis in creation?) Love requires a beloved and active favor in both lover and beloved. Active favor: blowing on the coals of being, an active inclination. The activity of the active favor implies action at some point in time: whenever such activity would be actively favored by the beloved. (Help when needed. Action when appreciated.) The out of active favor is life; in spaciotemporal situatedness, it is growth. So active favor toward active favor of another is giving life, promoting growth, advancing powers, empowering, assisting. In the abstract, love (active favor) hovers over the possibilities of life, of growth.</t>
    </r>
  </si>
  <si>
    <r>
      <rPr/>
      <t xml:space="preserve">77s This is the way love is: </t>
    </r>
    <r>
      <rPr>
        <color rgb="FF1155CC"/>
        <u/>
      </rPr>
      <t>https://www.youtube.com/watch?v=leUoHbdEWLc</t>
    </r>
    <r>
      <rPr/>
      <t xml:space="preserve"> : it's a one-sided, double-minded mirror with no reflection</t>
    </r>
  </si>
  <si>
    <t xml:space="preserve">much later (7/20/21) reflection: neither this definition, or the pCRm in which it is situated, favors "every world", but "many worlds" in a more limited sense: in a love-based universe, there is a telos, an all-in-all goal, timelessly an all-in-all connective rationale, the subject of the computation done in time, the point of the logical relations obtaining timelessly. God has a logical structure, a teliotic? structure, already seen in the triune structure of love. That structure drives learning in time, in limited perspective, in creation; it includes mistakes but it learns from them, as the irreducibly complex calculation carries on. </t>
  </si>
  <si>
    <r>
      <rPr/>
      <t xml:space="preserve">These logical relations, played out under limited perspective as in time, may be analogous to relations in Steven Wolfram's multiway graphs... </t>
    </r>
    <r>
      <rPr>
        <color rgb="FF1155CC"/>
        <u/>
      </rPr>
      <t>https://www.wolframphysics.org/visual-summary/dark/</t>
    </r>
  </si>
  <si>
    <t>Loving, healing one another; setting the standard against which AI must be judged, programmed, persuaded, and co-productive. That's only the most important job there is, for silicon valley or bangalore, or the UN, or Rome, or Mecca, or Jerusalem, or the East Bank and Gaza.</t>
  </si>
  <si>
    <t>Love, and improve community with AI, and improve AI with communities.</t>
  </si>
  <si>
    <t>Personal, inclusive, informed, creative, productive communities with blended human/artificial/social intelligence: these are indispensible. So are the persons who must learn to live together in them, each person reprsenting a unique node in the experiment, but more profoundly, a unique person in the community.</t>
  </si>
  <si>
    <t># of person-cellspeak</t>
  </si>
  <si>
    <t xml:space="preserve">what exactly is grace? active favor // what exactly is sin? a lack of active favor toward the active favor of another // a lack, in the Aristotelian/Thomistic sense of a privation, an absence, when presence is due // but what/when is active favor "due? when a mature member of a stably rich community would so favor // </t>
  </si>
  <si>
    <r>
      <rPr/>
      <t xml:space="preserve">sin is a missed opportunity to "lift up your eyes, unto the Lord", that is, unto what is, unto the active favor in what is present in another, that is, into love. Sin is a failure to love, when it was possible. Sin is an error in processing, a failure to complete a loop, to reflect and respond productively: it causes </t>
    </r>
    <r>
      <rPr>
        <i/>
      </rPr>
      <t>inefficiency</t>
    </r>
    <r>
      <rPr/>
      <t xml:space="preserve"> and </t>
    </r>
    <r>
      <rPr>
        <i/>
      </rPr>
      <t>instability (</t>
    </r>
    <r>
      <rPr/>
      <t>the wages of sin is death: recycle and start again.) But the system can reboot, restart, and fluidity in such restarts is the mark of a culture of love and forgiveness. Awareness of the cost (wages) of sin is the mark of a culture of holiness (fluidity, gracefulness with respect to love, not just love given but love first and profoundly received, and given in kind.)</t>
    </r>
  </si>
  <si>
    <t>Total # words</t>
  </si>
  <si>
    <t xml:space="preserve">//// more and more, the SC position seems at odds with MacIntyre: it is an expressivist postion: it denies that the standard of moral expressions are independent of human choices (of course from the immediacy of the choices of young persons, but not from the choices of those persons on adequate reflection, which requires adequate formation, which requires immersion in the right kind of social life, but all of this sources information about her choices, and the resulting choice is good for her precisely because, and not independently of, her choice under such conditions.. Were to to choose otherwise in such fully-informed conditions, the motivational and rational link between the description of the object of choice and her own choices would be broken: she would HAVE no reason to choose it if that description did not move her to so choose; there would BE no reason to choose it; there would be no further evidence on which to appeal. Promotes human flourishing? Not enough said (unless it happens to actually be, and she is moved.) In harmony with God's plan for the flourishing of human kind, all creation, ... and this doesn't move her? Then why should it? The link is cut. If in fact she is moved in another direction under such fully informed circumstances, why shouldn't she, and indeed, shouldn't she not pass up that rival choice; wouldn't she be rationally committed to that rival choice, and thus to the rejection of the putative good that meets every other criteria of human flourishing, divine apprroval, ... perhaps love drives her in a different direction? Then wouldn't reason, too: this is in fact her informed inclination. She'd be untrue to herself, acting contrary to her own reason, not to pursue it, if it survives after she has fully, maturely, explored, deliberated, consulted, weighed, and yet so inclines. This is an expressivist argument. What resources does M's Thomist have against it? (But why suppose M's Thomist is the Thomist, here?) Perhaps HF considerations in the end always do pursuade anyone who grasps them (as a 1st or 2nd-first language speaker of the emerging victorious tradition...). But if so, they are the standard precisely because they pursuade, not indepenently of whether they pursuade, and thus not independently of her (and each agent's) choices. </t>
  </si>
  <si>
    <t>MacIntyre, end of 3RV: It is at this point that the Thomist has to resist the temptation to premature self-congratulation . . . . For it is not so much that Thomism has emerged unscathed from two serious philosophical encounters [with Enlightenment rationalism and Nietzschean emotivism] as that no serious philosophical encounter has as yet taken place. The Thomist conception . . . is untouched by contemporary radical critiques in key part because the cultural, linguistic, and philosophical distance between it and them is now so great that they are no longer able seriously to envisage the possibility of . . . [a] serious encounter.</t>
  </si>
  <si>
    <t>total # Cells occupied</t>
  </si>
  <si>
    <t>Avg # words/cell</t>
  </si>
  <si>
    <t>how far can a consistent love-based narrative run?</t>
  </si>
  <si>
    <t>TL</t>
  </si>
  <si>
    <t>definition of love (active favor toward active favor of beloved); particularity reduces general favor to particular action: general favor issues in general action</t>
  </si>
  <si>
    <t>RL</t>
  </si>
  <si>
    <t>JL</t>
  </si>
  <si>
    <t>JP</t>
  </si>
  <si>
    <t>Possible outline: craft of love in Theory and Practice</t>
  </si>
  <si>
    <t>HIFN, looking back from here (my story); a big picture; a path forward; a look back from the end</t>
  </si>
  <si>
    <t>Test 01 May 04 2020</t>
  </si>
  <si>
    <t>Test 02 May 06</t>
  </si>
  <si>
    <t>Test 03 May 08</t>
  </si>
  <si>
    <t>Test 04 May 11</t>
  </si>
  <si>
    <t>Test 05 May 13</t>
  </si>
  <si>
    <t>Test 06 May 16</t>
  </si>
  <si>
    <t>Harari on lowered instrumental value of persons:</t>
  </si>
  <si>
    <t>The problem is more boredom, and what to do with people, and how will they find some sense of meaning in life when they are basically meaningless, worthless...My best guess at present is a combination of drugs and computer games as a solution for most ... it's already happening. (Death is Optional, Edge)</t>
  </si>
  <si>
    <t>Sept 2</t>
  </si>
  <si>
    <t>Sept 4</t>
  </si>
  <si>
    <t>Sept 9</t>
  </si>
  <si>
    <t>Sept 11</t>
  </si>
  <si>
    <t>Sept 14</t>
  </si>
  <si>
    <t>Sept 16</t>
  </si>
  <si>
    <t>Sept 18</t>
  </si>
  <si>
    <t>Sept 21</t>
  </si>
  <si>
    <t>Sept 25</t>
  </si>
  <si>
    <t>Sept 30</t>
  </si>
  <si>
    <t>a new way to be express Christian faith</t>
  </si>
  <si>
    <t>1 story universe/cosmic escatology; incorporative salvation: gospel as liberation vs oppression: imminent vision of God vs. future beatific vision: whole spirit of God present (holographic analogy); Christ in you; universal destination of goods; God is love; love is a person: baptism in the Holy Spirit; ecumenism; covenant expression of love; immersive account of practical reasoning (Meditations, PCD &amp; MFS book; active faith as springboard to extraordinary times of decisionmaking)</t>
  </si>
  <si>
    <t>“What the soul is to the human body, the Holy Spirit is to the Body of Christ, which is the Church.” “To this Spirit of Christ, as an invisible principle, is to be ascribed the fact that all the parts of the body are joined one with the other and with their exalted head; for the whole Spirit of Christ is in the head, the whole Spirit is in the body, and the whole Spirit is in each of the members.” The Holy Spirit makes the Church “the temple of the living God.” (CC 797)</t>
  </si>
  <si>
    <r>
      <rPr/>
      <t xml:space="preserve">quoted and abstracted from </t>
    </r>
    <r>
      <rPr>
        <color rgb="FF1155CC"/>
        <u/>
      </rPr>
      <t>https://angelusnews.com/voices/what-we-can-learn-from-acb-and-people-of-praise/</t>
    </r>
  </si>
  <si>
    <t>Thomas Loughran</t>
  </si>
  <si>
    <t>how to order this? when to present it...what to build on?</t>
  </si>
  <si>
    <t>Thomas Loughran: Much not to like</t>
  </si>
  <si>
    <t>big tent, frontier village analogies as foundation for this book</t>
  </si>
  <si>
    <t>big tent: temporary structure, welcoming many, diversity and numbers matter</t>
  </si>
  <si>
    <t>setting out a blueprint for a new frontier</t>
  </si>
  <si>
    <t>JP: Well, I came prepared this time.</t>
  </si>
  <si>
    <t>infrastructure and buildings emerging haphazardly at first, but eventually in an ordered way</t>
  </si>
  <si>
    <t>JP: Privacy insurance privacy insurance.</t>
  </si>
  <si>
    <t>intrastructure: high information flow network of rich communities, begun how (initially populated how), connected how, advancing how?</t>
  </si>
  <si>
    <t>JP: Cool. You're in LA. I'm in</t>
  </si>
  <si>
    <t>some emerging communities now, catalyzing and connecting. But vision for civic infrastructure is at highly theoretical; needs to be engineered.</t>
  </si>
  <si>
    <t>begun why? data processing challenge; autonomy challenge</t>
  </si>
  <si>
    <t>WEBVTT</t>
  </si>
  <si>
    <r>
      <rPr>
        <b/>
      </rPr>
      <t>faith</t>
    </r>
    <r>
      <rPr/>
      <t xml:space="preserve"> is the loving direction of the intellect to behold the gift of the possible, lifting up my eyes to the Lord, whence comes my help, inviting and expecting favor, assuring through reconnection of the intellect with the favor of the lover, what is hoped for, grounding the conviction of attainment of the yet unseen possible, part of the rythm of love for the finite being, expressed in every child's innocent and yearning "mama" or "papa"</t>
    </r>
  </si>
  <si>
    <t xml:space="preserve">faith is loving, because it sits inside a rythm of love that begins with gift received, promise uncovered, gratitude elicited, a return to the well from which living water--loving gift in the context of personal discovery, which is faith's fullest expression and meaning--is drawn. Faith is thus always a response to grace, to gift given in person. Thank you, I believe that you will deliver on your promise of continued help. </t>
  </si>
  <si>
    <t>00:01:08Hey, how are you man.</t>
  </si>
  <si>
    <t>This is why practice, which is cultivation, of gratitude is essential to growth in faith. Aware that you have been loved, you are more open to, practiced at, being loved.</t>
  </si>
  <si>
    <t>Loughran: Now, and soon.</t>
  </si>
  <si>
    <t>eg: humbling spiritual conversation on the road to O'Hare, deep awareness of loving presence of God, walking in aware of a marvelous mystery accepted gratefully, seeing need, responding in faith.</t>
  </si>
  <si>
    <t>Thomas Loughran: Just because again it's another question yet whether we want to push it out.</t>
  </si>
  <si>
    <t>Thomas Loughran: Just resumed recording on zoom</t>
  </si>
  <si>
    <t xml:space="preserve">obedience is also crucial to growth in faith. You don't need faith, except insofar as there are things you have yet to learn: faith is the direction of the intellect to behold what is not immediately at hand. (There is no faith needed in the face of what is already plainly seen.) Faith says, look again. Often, that 2nd look comes from a call, to which obedience is the right response. (Speak, Lord, your servant is listening.) </t>
  </si>
  <si>
    <t>eg: return to tearful young man in the cancer treatment center, started in obedience, against a background of helplessness (again, blessed are the poor.) Efficient communication: love strikes fast and hard.</t>
  </si>
  <si>
    <t>Loughran: Court</t>
  </si>
  <si>
    <t>only if useful: obedience to Liz in Deep Creek</t>
  </si>
  <si>
    <t>oughran: So let me resume recording</t>
  </si>
  <si>
    <t>right, that works much better for me.</t>
  </si>
  <si>
    <t>Loughran: Are you</t>
  </si>
  <si>
    <t>ghran: Duck Duck Duck.</t>
  </si>
  <si>
    <t>Rachel Loughran: Uncle Tom</t>
  </si>
  <si>
    <t>hn Rose: saws, a source of fire or just so you're not doing anything else.</t>
  </si>
  <si>
    <t>It's much more than 20 years since he stopped. Guys.</t>
  </si>
  <si>
    <t>furloughed worker for a while and as my job is working with schoolchildren,</t>
  </si>
  <si>
    <t>When Michael was in town, we went up to Lowry's and got a bunch of chicken and steak. So we're still working our way through that.</t>
  </si>
  <si>
    <t>There we go.</t>
  </si>
  <si>
    <t>John Rose: Yeah. Wow.</t>
  </si>
  <si>
    <t>...in case we say anything we want to hang on to the future.</t>
  </si>
  <si>
    <t>JP: Yeah.</t>
  </si>
  <si>
    <r>
      <rPr>
        <b/>
      </rPr>
      <t>hope</t>
    </r>
    <r>
      <rPr/>
      <t xml:space="preserve"> is a response to the sight of the possible</t>
    </r>
  </si>
  <si>
    <t>Sure.</t>
  </si>
  <si>
    <t>JP: Yo,</t>
  </si>
  <si>
    <r>
      <rPr>
        <b/>
      </rPr>
      <t>love</t>
    </r>
    <r>
      <rPr/>
      <t xml:space="preserve"> is the favor elicited by the wonder of possibility (in pluripotent appreciation of the whole, or in fervent application to timely specific participation</t>
    </r>
  </si>
  <si>
    <t>(look for a chance, if it comes up, to talk about healing, as an expression of love in the face of illness</t>
  </si>
  <si>
    <t>hold for careful consideration three examples of healing: migrane, knee/sholder, fearful image. Note that faith, trust in the love of the healer, lay at the foundation of each.</t>
  </si>
  <si>
    <t>(mercy, in the face of suffering, forgiveness, in the face of wrong, kindness, in the face of unexpected opportunity, patience, in the face of trial; joy, in the face of fullness; wonder, in the face of mystery; gratitude, in the face of gift; peace, in the face of conflict; generosity, in the face of a steep gradient of abundance; gentleness, in the face of sensitivity; faithfulness, in face of protracted need; self-control, in the face of appetite; justice, in the face of disorder.)</t>
  </si>
  <si>
    <t>John Loughran</t>
  </si>
  <si>
    <t>new social order (HIFNRC)</t>
  </si>
  <si>
    <t>new forms of community life (current growth and need to grow)</t>
  </si>
  <si>
    <t>new account of the whole</t>
  </si>
  <si>
    <t>Do you know what it was in the main Google Sheets master document?</t>
  </si>
  <si>
    <t>JP: And the waves were getting blown out. I guess is the lingo.</t>
  </si>
  <si>
    <t>JP: Notice it is cooler low 60 he's out here.</t>
  </si>
  <si>
    <t>Thomas Loughran: I</t>
  </si>
  <si>
    <t>PoP</t>
  </si>
  <si>
    <t>new natural philosophy (love-centered)</t>
  </si>
  <si>
    <t>love as metaphysical basis</t>
  </si>
  <si>
    <t>00;02;02.400 --&gt; 00;02;08.820</t>
  </si>
  <si>
    <t>Thomas</t>
  </si>
  <si>
    <t>00:00:13.290 --&gt; 00:00:14.429</t>
  </si>
  <si>
    <t>00:00:15.089 --&gt; 00:00:17.220</t>
  </si>
  <si>
    <t>00:00:00.000 --&gt; 00:00:00.480</t>
  </si>
  <si>
    <t>00:01:10Pretty good.</t>
  </si>
  <si>
    <t>Thomas Loughran: But I'm going to delay recording to to YouTube, if, like, what happens here. I can</t>
  </si>
  <si>
    <t>Thomas Loughran: To YouTube which we could do.</t>
  </si>
  <si>
    <t>ISTEM Community</t>
  </si>
  <si>
    <t>Thomas Loughran: And for now, let's record it on zoom and then we'll decide if we want to push it up when we're done. Sometimes we also push it through live</t>
  </si>
  <si>
    <t>new natural theology (love-centered)</t>
  </si>
  <si>
    <t>Thomas Loughran: Just on zoom so far.</t>
  </si>
  <si>
    <t>love as person</t>
  </si>
  <si>
    <t>Thomas Loughran: There we have it and let me move it also</t>
  </si>
  <si>
    <t>Good.</t>
  </si>
  <si>
    <t>Rachel Loughran: Pretty good, how are you</t>
  </si>
  <si>
    <t>John Rose: How's it doing</t>
  </si>
  <si>
    <t>Thomas Loughran: How you doing,</t>
  </si>
  <si>
    <t>JP: Oh yes, they can be</t>
  </si>
  <si>
    <t>Good to see you. Good to see you, too. We were just talking about Doonesbury, the political cartoon from the 70s and 80s.</t>
  </si>
  <si>
    <t>is gearing back up. And as my little brother Kevin is going away to college for the first time and those things in my</t>
  </si>
  <si>
    <t>By it's a lot of fun. Her trying to get the seer perfect.</t>
  </si>
  <si>
    <t>Thomas Loughran: Be at the same time. Drop us out on to</t>
  </si>
  <si>
    <t>JP: That's crazy. Oh.</t>
  </si>
  <si>
    <t>Thomas Loughran: A new way of looking at human beings, a new way of looking at our world.</t>
  </si>
  <si>
    <t>So my purpose in doing that, I was actually glad to have the time to try to broaden it out, even though it was ridiculous, a long monologue.</t>
  </si>
  <si>
    <t>Thomas Loughran: Because to pants packs of cigarettes and our</t>
  </si>
  <si>
    <t>BOSCO</t>
  </si>
  <si>
    <t>Thomas Loughran: John rose is always</t>
  </si>
  <si>
    <t>new moral theory (love-centered)</t>
  </si>
  <si>
    <t>growing and deciding in love/SHL/</t>
  </si>
  <si>
    <t>Thomas Loughran: works a little there's got to be a cool little thing for</t>
  </si>
  <si>
    <t>JP: It's like it's just me and you.</t>
  </si>
  <si>
    <t>Thomas Loughran: So right now we are we're recording to a</t>
  </si>
  <si>
    <t>Thomas Loughran: So that's what that is.</t>
  </si>
  <si>
    <t>Thomas Loughran: I'm going to jump to screen sharing</t>
  </si>
  <si>
    <t>University life</t>
  </si>
  <si>
    <t>Nicole.</t>
  </si>
  <si>
    <t>new theology (love-centered)</t>
  </si>
  <si>
    <t>incarnation of love (full picture</t>
  </si>
  <si>
    <t>00:01:12Super</t>
  </si>
  <si>
    <t>Right. I'm about it. Is it?</t>
  </si>
  <si>
    <t>Thomas Loughran: Right, I just got back from from Liz's house in Washington walking her big old monster of a dog.</t>
  </si>
  <si>
    <t>Oh, yeah.</t>
  </si>
  <si>
    <t>JP: I</t>
  </si>
  <si>
    <t>JP: Got about 50 tabs open so</t>
  </si>
  <si>
    <t>(an algorithm for human progress; social structure for parallel processing the possibilities inherent in nature</t>
  </si>
  <si>
    <t xml:space="preserve">end with incarnation as love parallel processing the possibilities of sharing its very being...get on board. </t>
  </si>
  <si>
    <t>Thomas Loughran: Upload this recording</t>
  </si>
  <si>
    <t>Thomas Loughran: But I mean, I don't know if you want to talk about</t>
  </si>
  <si>
    <t>is intelligence independent of desire, just a powerful optimization process (Nick Bostrom so asserts 2015 Ted (read superintelligence)</t>
  </si>
  <si>
    <t>Thomas Loughran: On YouTube or we can pull it up after the fact and put it on which we, and we've done it both ways.</t>
  </si>
  <si>
    <t>Thomas Loughran: And</t>
  </si>
  <si>
    <t>solution: control future AI with value loading...upload it with our values...looking to solve the "control problem" in advance...</t>
  </si>
  <si>
    <t>Thomas Loughran: To YouTube</t>
  </si>
  <si>
    <t>So instead of God creating us, we are creating God, and we'd better hope we do a good job (my phasing.)</t>
  </si>
  <si>
    <t>Thomas Loughran: Okay.</t>
  </si>
  <si>
    <t>Thomas Loughran: Rachel,</t>
  </si>
  <si>
    <t>JP: Yeah, they can spark in the mufflers get really hot and</t>
  </si>
  <si>
    <t>And one interesting feature of it I was saying was that Donald Trump ran for president.</t>
  </si>
  <si>
    <t>own life happening at the same time of seeing news articles of places like USC sending you and see,</t>
  </si>
  <si>
    <t>Wow. Wouldn't be, too. So I could just jump to YouTube.</t>
  </si>
  <si>
    <t>After you finish good with the SUV, it all that does is cook the meat all the way through it.</t>
  </si>
  <si>
    <t>JP: be attacked by these</t>
  </si>
  <si>
    <t>Thomas Loughran: Just smoke. Are you guys</t>
  </si>
  <si>
    <t>Thomas Loughran: It's a way which brings us together as the name implies, as the potential to do that.</t>
  </si>
  <si>
    <t>It was fun just to try to put the pieces together. It could be done more efficiently than that.</t>
  </si>
  <si>
    <t>JP: Might it might be one. I'm trying to remember the status. I saw anyway. It's really smoky still</t>
  </si>
  <si>
    <t>John Rose: Hearing this, obviously.</t>
  </si>
  <si>
    <t>Thomas Loughran: Yeah, we're at</t>
  </si>
  <si>
    <t>JP: How's it going, man.</t>
  </si>
  <si>
    <t>how do you illumine an ASI (artificial super intellligent being)?</t>
  </si>
  <si>
    <t>how do you love it effectively?</t>
  </si>
  <si>
    <t>how do you convert it, persuade it, delight it?</t>
  </si>
  <si>
    <t>00;02;10.110 --&gt; 00;02;13.230</t>
  </si>
  <si>
    <t>00:00:15.599 --&gt; 00:00:16.650</t>
  </si>
  <si>
    <t>00:00:21.300 --&gt; 00:00:21.810</t>
  </si>
  <si>
    <t>00:00:02.760 --&gt; 00:00:06.029</t>
  </si>
  <si>
    <t>00:01:17Super ME TO JOHN rose</t>
  </si>
  <si>
    <t>I have my whole apartment to myself and it looks like it's going to be that way for the whole season.</t>
  </si>
  <si>
    <t>JP: So the wind was coming from the west, and so the tops of the waves would get blown over</t>
  </si>
  <si>
    <t>how would your fairly intelligent dog illumine you?</t>
  </si>
  <si>
    <t>Thomas Loughran: Take it.</t>
  </si>
  <si>
    <t>love you effectively?</t>
  </si>
  <si>
    <t>convert you, persuade you, delight you?</t>
  </si>
  <si>
    <t>Thomas Loughran: Shared live video on YouTube.</t>
  </si>
  <si>
    <t>Thomas Loughran: Now i'm also going</t>
  </si>
  <si>
    <t>Thomas Loughran: Backwards.</t>
  </si>
  <si>
    <t>Thomas Loughran: If we put it in the cloud, it will transcribe it, which is pretty cool.</t>
  </si>
  <si>
    <t>00:01:20Same link I just told him it was</t>
  </si>
  <si>
    <t>how do we do any of that to one another this day?</t>
  </si>
  <si>
    <t>John Loughran: Yes.</t>
  </si>
  <si>
    <t>Thomas Loughran: What we want to talk about tonight or if we want to talk about discussing politics amongst the family.</t>
  </si>
  <si>
    <t>how do we do any of that to God?</t>
  </si>
  <si>
    <t>Thomas Loughran: So the nice thing about doing it on Zoom is it generates a transcript for you.</t>
  </si>
  <si>
    <t>how does God do any of that to us?</t>
  </si>
  <si>
    <t>Thomas Loughran: We might as well. Whoops. Sorry about this. Hold on.</t>
  </si>
  <si>
    <t>hadn't we learn to do all this to one another, before we try to practice on ASI?</t>
  </si>
  <si>
    <t>Thomas Loughran: Just a lot easier to put it up that way. Otherwise, I gotta download it and then upload it.</t>
  </si>
  <si>
    <t>Rachel Loughran: I'm happy to start wherever I did see the first two and a half episodes that are available on like once you guys started uploading</t>
  </si>
  <si>
    <t>there's a serious suggestion here: isn't repentence, moral reform, rapid ascent up the path toward wisdom, of treating one another as we would be treated, a preamble to "teaching" or (sorry) introducing ASI to such wisdom, or better, to cocreating ASI (for without such wisdom, it may be fast and in many other respects intelligent, but not wise, and thus not that intelligent....as it may figure out on its own, but perhaps we should try to help:)</t>
  </si>
  <si>
    <t>Rachel Loughran: I can tell I'm on my</t>
  </si>
  <si>
    <t>Thomas Loughran: I think so.</t>
  </si>
  <si>
    <t>Thomas Loughran: I'm well, thank you.</t>
  </si>
  <si>
    <t>JP: Sometimes I mean if you're running a bigger machine or driving through the forest.</t>
  </si>
  <si>
    <t>And Trump was Trump was, if I remember correctly,</t>
  </si>
  <si>
    <t>I think, Chapel Hill sending their students back after about a week of class instruction.</t>
  </si>
  <si>
    <t>Sorry, I resurrected Resurrecting Civility spreadsheet, that master spreadsheet.</t>
  </si>
  <si>
    <t>John Rose: Are not killing they're in danger.</t>
  </si>
  <si>
    <t>JP: Ready.</t>
  </si>
  <si>
    <t>On the other hand, there are a lot of points set recovered. And it went fairly fast.</t>
  </si>
  <si>
    <t>JP: That's the important thing here.</t>
  </si>
  <si>
    <t>Which is good. Very nice. It's good to see you on the ones again.</t>
  </si>
  <si>
    <t>John Rose: Which I haven't gotten to live.</t>
  </si>
  <si>
    <t>Thomas Loughran: We're 45 right now some</t>
  </si>
  <si>
    <t>Pretty good.</t>
  </si>
  <si>
    <t>suppose that love is real, source of being, eternal, it is present everywhere, knows all created being immediately</t>
  </si>
  <si>
    <t>Thomas Loughran: to hammer out</t>
  </si>
  <si>
    <t>if eternally present, then all of us are fully known, and recorded fully in love, in God</t>
  </si>
  <si>
    <t xml:space="preserve">if desire for continued existence beyond death endures as wisdom, </t>
  </si>
  <si>
    <t>00:01:22So he'll be here shortly.</t>
  </si>
  <si>
    <t xml:space="preserve">a community is a lens...a set of filters...hardware (desires, habits, customs, meetings) and software (narrative, teachings) though there is no firm line between hardware and software, here (as elsewhere) </t>
  </si>
  <si>
    <t>multiwavelength astronomy analogy: can't look at reality through just one set of lenses, not unless one of them comes to incorprate what is seen through others of them...absorption spectra analogy ("seeing")</t>
  </si>
  <si>
    <t>Oh, thanks. Then I saw it in the background here, I'm going to go.</t>
  </si>
  <si>
    <t>(incidentally, outlines for teachings are prompts that ara useful for mature individuals to convey an approach embedded in a culture, not a stand-alone guide</t>
  </si>
  <si>
    <t>All right. So after you finish, you you see it and it's pretty hard to do it well, to do it perfectly.</t>
  </si>
  <si>
    <t>Thomas Loughran: You can see I just don't know if you're paying attention there. I almost or Sunday Facebook didn't mean to do</t>
  </si>
  <si>
    <t>Thomas Loughran: And it man.</t>
  </si>
  <si>
    <t>JP: Oh, that's sweet. It's like a</t>
  </si>
  <si>
    <t>JP: Okay, instead of crusting normally</t>
  </si>
  <si>
    <t>JP: It's, yeah. It's like 50 degrees out</t>
  </si>
  <si>
    <t>Thomas Loughran: You should be working for a living.</t>
  </si>
  <si>
    <t>evolution is one way that love probes being to explore ways to order it...thought, praxis and culture are other ways; evolution prepares the way for the thoughtful praxis of intelligent and loving creatures it produces...</t>
  </si>
  <si>
    <t>creation of artificial intelligence is perhaps yet another phase...computation, rather than thought, or perhaps better, computational thinking...</t>
  </si>
  <si>
    <t>00;02;16.380 --&gt; 00;02;17.850</t>
  </si>
  <si>
    <t>00:00:16.650 --&gt; 00:00:17.250</t>
  </si>
  <si>
    <t>00:00:24.780 --&gt; 00:00:29.850</t>
  </si>
  <si>
    <t>00:00:08.280 --&gt; 00:00:11.910</t>
  </si>
  <si>
    <t>Thomas Loughran: You're on YouTube that way.</t>
  </si>
  <si>
    <t>Thomas Loughran: If we did that, we, we might want to record it at one level, but probably not push it to YouTube until we know how it comes out, we end up stock.</t>
  </si>
  <si>
    <t>Thomas Loughran: It was cool.</t>
  </si>
  <si>
    <t>Thomas Loughran: We might as well throw it up to YouTube.</t>
  </si>
  <si>
    <t>Thomas Loughran: Which is a real but</t>
  </si>
  <si>
    <t>Rachel Loughran: But I the one. Obviously, the ones that aren't publicly available. I don't have any of that beginning context.</t>
  </si>
  <si>
    <t>Rachel Loughran: I'm on my phone. Is there anybody else here. I can't tell.</t>
  </si>
  <si>
    <t>John Rose: Yeah, I can only ever see three</t>
  </si>
  <si>
    <t>Rachel Loughran: It's funny. The this meeting is being recorded. Always jars me every time it comes on them like where are you, and why are you talking to me.</t>
  </si>
  <si>
    <t>JP: I mean, it's just so dry, dude. It's crazy. I mean, yeah, I mean, right now it's not particularly. I mean, I honestly don't need to do. And right now, because it's done that on, but I'm</t>
  </si>
  <si>
    <t>he was portrayed as a non existent person with words coming out of his mouth and all the other characters were drawn.</t>
  </si>
  <si>
    <t>// collaborating with the dead</t>
  </si>
  <si>
    <t>Notre Dame taking a two week break. I think a lot about kind of the different patterns that different schools have been taking</t>
  </si>
  <si>
    <t>united with them in faith and love, provisionally</t>
  </si>
  <si>
    <t>Inside there, I've been copying and pasting in.</t>
  </si>
  <si>
    <t>Oh, yes. Yeah. Well, are you staying busy or are you sort of cooped up?</t>
  </si>
  <si>
    <t>welcoming deeply human inspection of the heart, mind, will...attributing continued purpose based on specific knowledge of past intention and wisdom....a useful exercise, a way of collaborating with love (just as with the living). Trusting in love that unites us, a third person in the exchange, a trinity of unity...staying within the bounds of love, united by the bonds of love, illuminated by the incarnation of love, expressing that incarnation in some ways at a deeper, faster level of exchange than can happen in 1:1 interaction with the living, though such interaction is brighter in its detail, context, immediacy, if different in the kinds of intimacy that are possible...a sharing of mind, if not a physical sharing...</t>
  </si>
  <si>
    <t>JP: Not this kind</t>
  </si>
  <si>
    <t>For real.</t>
  </si>
  <si>
    <t>communion of saints...reverence of ancestors...especially strong in genealogy community...</t>
  </si>
  <si>
    <t>None of it was things you hadn't heard before, but it was assembled in a way that tried to. Let's see. We've done all this stuff before in some way. So why we're doing it again now. The emphasis now is being on those problems, solutions, resource triplets or problem resource solution triplets and doing that with some care</t>
  </si>
  <si>
    <t>Rachel Loughran: What does your like sky and visibility look like I'm trying to picture like what that would look like even just in front of you.</t>
  </si>
  <si>
    <t>Thomas Loughran: He was, yeah.</t>
  </si>
  <si>
    <t>JP: Is anything</t>
  </si>
  <si>
    <t>Thomas Loughran: More least for the first part, I started my run I wore gloves today.</t>
  </si>
  <si>
    <t>Thomas Loughran: But I had a ton of applications open. I think I quit six in the back. Now we're running in the background so</t>
  </si>
  <si>
    <t>John’s iPhone: I just got home from work way that I had to rush over the Christmas letter cat out</t>
  </si>
  <si>
    <t>Re: memories do not reside in a single brain // hive mind // Manzotti, the Spread Mind, https://vimeo.com/123199950</t>
  </si>
  <si>
    <t>e.g. - collective presence of memory of Ann Loughran's death</t>
  </si>
  <si>
    <t>mediccal, social, familial, legal, musical...</t>
  </si>
  <si>
    <t>what others share about what happened IS what I remember; I remember that event, now stored socially</t>
  </si>
  <si>
    <t>how is this any different from various portions of my own brain, linked together in memory? which portion has the authoritative account? None. So too socially. Memories are defined in terms of the community in which they reside...they reside over time...the community is in a way what it is, and in a way chosen as we go; in this way we shape the past in the present. There is no other past, no other fact, than what we collectively store in the community of persons whose accounts we admit through relationship.</t>
  </si>
  <si>
    <t>Thomas Loughran: Time will tell if this is true.</t>
  </si>
  <si>
    <t xml:space="preserve">If we can see that about the past, already done, a matter of fact, then why suppose the present is any different? Why suppose reality is any different? What there is, we make through our interactions. Very Kuhnian. It is through the emergency of accepted narratives in communities that facts emerge, reside. Incorporation of everyone/anyone in different ways into a shared account is what continues to create the past in the present and in the future. Memory, fact, being, is stored across time. </t>
  </si>
  <si>
    <t>To</t>
  </si>
  <si>
    <t>Thomas Loughran: And then send it to send it to YouTube and then</t>
  </si>
  <si>
    <t xml:space="preserve">This is why praying for the past makes sense. One can heal the past; there is not yet a fact about it, it is not yet settled, it does not yet belong to a fixed community except insofar as we agree that it does. This sheds light on how it is that love covers a multitude of sins, of how it is that with the Lord, nothing is impossible. How intercessory prayer is effecacious. </t>
  </si>
  <si>
    <t>John Loughran: Have you looked at. Have you looked at the transcriptions for that. Does that work pretty well.</t>
  </si>
  <si>
    <t>00:01:33Would say</t>
  </si>
  <si>
    <t>Objection: science uncovers fact. (Not history? Not through narrative?) Response: that's because we are alike in choosing to relate to the world precisely, with some measure of control; we are drawn (eventually) to clusters of solved problems with prediction of that set growing. Crafts emerge that are powerful in this way, and we choose to incoorporate the communities in which those crafts reside. We choose those communities, and those communities develop and retain a precise narrative of prediction and control of certain aspects of our interactions with the world. In epistemological crises, you see the plurality of narraitve; in the history of change (retrospectively, in a new and settled community, "progress") we see the communal and volitional, the social shaping, of the narratives built around what we accept as fact (as for memory, and experiment, and philosophy/theology alike.)</t>
  </si>
  <si>
    <t xml:space="preserve">What we currently lack are communities built around the task of assembling coherent accounts of all of reality, and inclusion of/respect for all of being. But there is nothing inevitable about this. </t>
  </si>
  <si>
    <t>So I've been trying it better at average. Vice, remember, JP, you and on that sometime back.</t>
  </si>
  <si>
    <t>Rachel Loughran: Very different.</t>
  </si>
  <si>
    <t>The idea is, is it really the case that the resources make up something like a lens?</t>
  </si>
  <si>
    <t>JP: low 70s here.</t>
  </si>
  <si>
    <t>JP: And then it was pretty. It was pretty choppy so</t>
  </si>
  <si>
    <t>//this is the way love is, a one sided, double-minded mirror with no reflection</t>
  </si>
  <si>
    <t>let the lyrics build the account</t>
  </si>
  <si>
    <t>love couples. it is active favor toward active favor of another</t>
  </si>
  <si>
    <t>Thomas Loughran: And I haven't done. I've been swamped but</t>
  </si>
  <si>
    <t>like a mirror, there is full transparency. But the lover does not see himself--no reflection. It is a doubleminded mirror, with no reflection...not a crazy way to put it : )</t>
  </si>
  <si>
    <t>Thomas Loughran: All the time I've watched every one of them.</t>
  </si>
  <si>
    <t>Yeah.</t>
  </si>
  <si>
    <t>John’s iPhone: And</t>
  </si>
  <si>
    <t>// the limits of assent</t>
  </si>
  <si>
    <t>a new public understanding, restoring and clarifying hope of reasonably grounding the principles on which our american experiment is affiliated (loosely grounded)</t>
  </si>
  <si>
    <t>John Loughran: Okay.</t>
  </si>
  <si>
    <t>Thomas Loughran: Names in the conversation and forgetting it and all of a sudden</t>
  </si>
  <si>
    <t>strategic partnerships; 1) putting in common what we have in common: 2) in transparency re/ larger context of belef and commitment on each side; 3) recognizing limits of assent specified in a good faith articulation of these broader principles; and 4) recognizing a limited self-understanding, skill in articulating for self and others the nature of one's commitments and beliefs in a dynamic context</t>
  </si>
  <si>
    <t>Thomas Loughran: So this is supposed to be one of our open topic nights.</t>
  </si>
  <si>
    <t>Thomas Loughran: Get away.</t>
  </si>
  <si>
    <t>this is ordinary fairness, wisdom, expressed in recognition of fallacious reasoning and rhetorical engagment (ad hominem, straw man argument, principle of charity in interpretation)</t>
  </si>
  <si>
    <t>Thomas Loughran: Right.</t>
  </si>
  <si>
    <t>Thomas Loughran: Oh no, there isn't anybody else. Right.</t>
  </si>
  <si>
    <t xml:space="preserve">this is how a man like my dad ("he was St. M's parish") knew to behave in every context: public, private, religious, civic. Board of Ed...never would resort to neg adv. Coach Sullivan hearings...endured abuse, never gave it, thought best of others, respected reputation. Kids sat next to one another at hearings. </t>
  </si>
  <si>
    <t>Rachel Loughran: You guys hear me.</t>
  </si>
  <si>
    <t>Thomas Loughran: Yeah.</t>
  </si>
  <si>
    <t>Coach Sullivan stories (forged sig, appropriately put in place, concern for me as young man making progress)</t>
  </si>
  <si>
    <t>JP: Like you would drive through a field right now it's too dry.</t>
  </si>
  <si>
    <t>How to handle civic disagreement:  dispute with self-control, urged on to proper conduct by wise colleagues, and settle it. Story of John Loughran's death.</t>
  </si>
  <si>
    <t>I don't think Trump was ever drawing. He was just nothing there with words coming out that.</t>
  </si>
  <si>
    <t>for how they're how they have spent the last couple months allocating money and resources.</t>
  </si>
  <si>
    <t>It right. David, just pull together.</t>
  </si>
  <si>
    <t>JP: This is a</t>
  </si>
  <si>
    <t>JP: Play not</t>
  </si>
  <si>
    <t>JP: Yeah, it's mostly it's just looks yellow outside. It's like a yellow orange ish haze.</t>
  </si>
  <si>
    <t>Thomas Loughran: And although I don't yet have the coding craft to go in and do all the things that could be done there, but it's doable and I've done some of it. So I've been able to reach in and grab</t>
  </si>
  <si>
    <t>So this table's like a waterbed on top of it.</t>
  </si>
  <si>
    <t>Thomas Loughran: One outlets so anyway.</t>
  </si>
  <si>
    <t>JP: And some elk came out off the hill and ran down and hung out right in front of me on this road.</t>
  </si>
  <si>
    <t>Thomas Loughran: Yeah, he's good.</t>
  </si>
  <si>
    <t>JP: Has anything interesting happen in those. I mean, I've listened to, like, an hour, maybe, and it's been just so dry.</t>
  </si>
  <si>
    <t>Jesus and the Bible</t>
  </si>
  <si>
    <t>JP: Discord.</t>
  </si>
  <si>
    <t>JP: She's</t>
  </si>
  <si>
    <t>00;02;18.960 --&gt; 00;02;22.080</t>
  </si>
  <si>
    <t>00:00:20.220 --&gt; 00:00:23.310</t>
  </si>
  <si>
    <t>00:00:32.820 --&gt; 00:00:34.770</t>
  </si>
  <si>
    <t>00:00:12.929 --&gt; 00:00:20.100</t>
  </si>
  <si>
    <t>00:01:34How's life in the woods.</t>
  </si>
  <si>
    <t>The riots renewed. But I don't know if there's enough.</t>
  </si>
  <si>
    <t>They are hard to read. That's not the best place to get them.</t>
  </si>
  <si>
    <t>Thomas Loughran: It's a way of harnessing some older resources now neglected. One might even consider them dead resources. Also, which the name implies resurrecting these resources tapping them to find a way forward in a civil and ultimately a loving sort of way.</t>
  </si>
  <si>
    <t>Is there really something to that idea that there's sort of a model with a finite number of pieces that that seem to</t>
  </si>
  <si>
    <t>Rohr, on reading scripture - What Do We Do with the Bible?</t>
  </si>
  <si>
    <t>Thomas Loughran: I get it.</t>
  </si>
  <si>
    <t>JP: Anyway, I, not that I really know better. It's my first time.</t>
  </si>
  <si>
    <t>Thomas Loughran: But then we rambled through it again and that without profit but not without efficient, but not with much efficiency, either.</t>
  </si>
  <si>
    <t>JP: Yeah, it's really cool.</t>
  </si>
  <si>
    <t>JP: Yeah. You know the one where the kid gets recorded on his own laptop right and sent all over</t>
  </si>
  <si>
    <t>JP: So cold enough if you're sitting around</t>
  </si>
  <si>
    <t>1/6/2019 Epiphany For all its inspiration, for all the lives it has changed, the Bible is undeniably problematic. Put in the hands of egocentric, unloving, or power-hungry people or those who have never learned how to read spiritually inspired literature, it is almost always a disaster. History has demonstrated this, century after century, so this is not an unwarranted, disrespectful, or biased conclusion. The burning of heretics, the Crusades, slavery, apartheid, homophobia, and the genocide and oppression of native peoples were all justified through the selective use of Scripture quotes. So, what are we supposed to do with the Bible? Today’s meditation will be a bit longer than usual to begin addressing this question. And we’ll spend the rest of the week unpacking what Jesus did with the Hebrew Scriptures—the only Bible he knew. My general approach is to change the seer and not to change the text. Only transformed people can be entrusted with inspired writings. They can operate in a symbiotic(“shared life”) relationship with words and are unlikely to use the Bible to exclude and shame others or as a rationale for their bad behavior.</t>
  </si>
  <si>
    <t>Thomas Loughran: We will send you the link and we'll all find out together.</t>
  </si>
  <si>
    <t>Thomas Loughran: I wish I knew how to do this well but</t>
  </si>
  <si>
    <t>Thomas Loughran: If all that works with you guys. You're good with it.</t>
  </si>
  <si>
    <t>Thomas Loughran: I've looked at the first one, and I was blown away. I thought, man, this is really good. It's just gets everything right.</t>
  </si>
  <si>
    <t>Thomas Loughran: As as disappointing. Is that will be to the</t>
  </si>
  <si>
    <t>We might want a little more careful.</t>
  </si>
  <si>
    <t>Thomas Loughran: In general, we sort of push the resurrection civility project forward a couple of nights a week and then we</t>
  </si>
  <si>
    <t>Thomas Loughran: So well kill time in the background here while I'm</t>
  </si>
  <si>
    <t>Thomas Loughran: Can be done, and there's good reasons for doing it. I went through our family, you know, discussing in the family and thought maybe we shouldn't put that up. Yeah, yeah.</t>
  </si>
  <si>
    <t>Thomas Loughran: Let me</t>
  </si>
  <si>
    <t>Rachel Loughran: Okay.</t>
  </si>
  <si>
    <t>John Rose: Yeah.</t>
  </si>
  <si>
    <t>Rachel Loughran: But</t>
  </si>
  <si>
    <t>Rohr, on the interplay between the beginner and the advanced practitioner: what it is to conform in part before understanding as a whole (re M's 3RV discussion): Beginner’s Mind 1/11/2019</t>
  </si>
  <si>
    <t>John Rose: Just driving Fairfield</t>
  </si>
  <si>
    <t>It wasn't very flattering. But he was running for president.</t>
  </si>
  <si>
    <t>So it seems like there's a couple different patterns. Many school or some schools are going for.</t>
  </si>
  <si>
    <t>I'm trying to see exactly where that is that's passed all our sandboxes here.</t>
  </si>
  <si>
    <t>It. I got so much more flavor. Yeah.</t>
  </si>
  <si>
    <t>But I got really used to seeing in terms of like what the event for my day was.</t>
  </si>
  <si>
    <t>JP: This is a yellow jacket.</t>
  </si>
  <si>
    <t>Thomas Loughran: Not a threat foot of imminent fire.</t>
  </si>
  <si>
    <t>JP: And like you can look right at the sun all day. I mean, obviously, don't do that. But like a basically looks like a bright orange moon, you know,</t>
  </si>
  <si>
    <t>Thomas Loughran: just counting words or accounting occurrences of a given word, some of that is freebies, like the fine command will do that for you.</t>
  </si>
  <si>
    <t>So I got my laptop sitting on it right now.</t>
  </si>
  <si>
    <t>JP: Wow.</t>
  </si>
  <si>
    <t>JP: Perfect work weather.</t>
  </si>
  <si>
    <t>I’d like to offer some spiritual advice so that you can read Scripture the way that Jesus did and use it for good purposes. Offer a prayer for guidance from the Holy Spirit before you make your interpretation of an important text. With an open heart and mind, seek the attitude of a beginner and learner. Pray as long as it takes to feel any certitudes loosen. Once you have attained some degree of openness, try to move to a position of detachment from your own egoic will and its goals and desires—to be correct, to be secure, to stay with the familiar. This might take some time, but without such freedom from your own need for control, you will invariably make a text say what you need and want it to say. Then you must listen for a deeper voice than your own, which you will know because it will never shame or frighten you, but rather strengthen you, even when it is challenging you. If it is God’s voice, it will take away your illusions and your violence so completely and so naturally that you can barely identify with such previous feelings! I call this God’s replacement therapy. God does not ask and expect you to do anything new until God has first made it desirable and possible for you to do it. Grace cannot easily operate under coercion, duress, shame, or guilt. If your understanding of Scripture leads you to experience any or several of the fruits of the Spirit—love, joy, peace, patience, kindness, goodness, trustfulness, gentleness, and self-control (Galatians 5:22-23)—I think you can trust that this interpretation is from the Spirit, from the deeper stream of wisdom. As you read, if you sense any negative or punitive emotions like morose delight, feelings of superiority, self-satisfaction, arrogant dualistic certitude, desire for revenge, need for victory, or a spirit of dismissal or exclusion, you must trust that this is not Jesus’ hermeneutic at work, but your own ego still steering the ship. Remember the temptation of Jesus in the desert (Matthew 4:3-10). Three temptations to the misuse of power are listed: economic, religious, and political. Even Jesus must face these subtle disguises before he begins his public ministry. Only when he has found freedom from his own egoic need for power can Jesus teach with true inner authority and speak truth to the oppressive powers of his time.</t>
  </si>
  <si>
    <t>Thomas Loughran: Good good guy.</t>
  </si>
  <si>
    <t>John Rose: Yeah, it's</t>
  </si>
  <si>
    <t>Thomas Loughran: Yeah yeah</t>
  </si>
  <si>
    <t>JP: She</t>
  </si>
  <si>
    <t>00:01:37Pretty good.</t>
  </si>
  <si>
    <t>from https://plato.stanford.edu/entries/cosmology/ (Smeenk and Ellis) Ellis (2017) makes a distinction between Cosmology, which is the physically based subject dealt with in the textbooks listed in this article, dealing with the expansion of the universe, galaxies, number counts, background radiation, and so on, and Cosmologia, where one takes all that as given but adds in consideration about the meaning this all has for life.</t>
  </si>
  <si>
    <t>If one is going to consider Cosmologia seriously, it is incumbent on one to take seriously the full range of data appropriate to that enterprise. That is, the data needed for the attempted scope of such a theory must include data to do with the meaning of life as well as data derived from telescopes, laboratory experiments, and particle colliders. It must thus include data about good and evil, life and death, fear and hope, love and pain, writings from the great philosophers and writers and artists who have lived in human history and pondered the meaning of life on the basis of their life experiences. This is all of great meaning to those who live on Earth (and hence in the Universe).</t>
  </si>
  <si>
    <t>To really talk about their more information, but there's a pretty like a couple people died last night at the riot.</t>
  </si>
  <si>
    <t>There's other ways to get them to. I wanted them in a spray.</t>
  </si>
  <si>
    <t>Thomas Loughran: So this is a working session and normally these working sessions are twofold threefold fourfold several of us we conduct these three days a week. The first Mondays and Fridays, the first and the last of those are about 90 minutes each, just pounding through variety of material.</t>
  </si>
  <si>
    <t>constitute something like claims or propositions or or stances or themselves little models or something like that?</t>
  </si>
  <si>
    <t>JP: And I was just watching this thing. Like, holy crap. Wow. And I was just sitting there really quietly.</t>
  </si>
  <si>
    <t>JP: So,</t>
  </si>
  <si>
    <t>Thomas Loughran: Were you in a wet suit or do you pray with</t>
  </si>
  <si>
    <t>Thomas Loughran: A week ago. And when we're done.</t>
  </si>
  <si>
    <t>Thomas Loughran: It is you don't really need them. But you know, it's got that.</t>
  </si>
  <si>
    <t>Thomas Loughran: To the death in the middle of the woods somewhere in a field right there.</t>
  </si>
  <si>
    <t>8-fold structure of the universe</t>
  </si>
  <si>
    <t>8-fold, projected to 4, projected to 3 (explicated in terms of familiar reflection of 3d onto 2d in shadows); 4 to 3 is 3d in time onto 2d in time, or the holographic universe concept...all 3d interaction has a 2d in time equivalent, a dynamic holographic negative. What could be 2d interaction? Intformation processing...the simulated universe...all this has a quantum dimension, which is an indication that the real action is at 8d, on the 8-fold universe interpretation. 3d in time is what we experience. This is easier to swallow, insofar as we understand that there are--according to ordinary physics at relativistic and quantum levels, on which our technologies entirely depend--aspects of our observable universe which are not observable nor conceptualizable in terms of our ordinary experience, such as (at the relativistic level) no such thing as simultineity (two things happening at some precise same time), nor a given distance between any two points, nor the additive property of speed....), or (at the quantum level) things existing even when we don't observe them, or what seems like causation happening in the past being undone in the future.</t>
  </si>
  <si>
    <t>00;02;23.760 --&gt; 00;02;24.720</t>
  </si>
  <si>
    <t>00:00:23.340 --&gt; 00:00:24.960</t>
  </si>
  <si>
    <t>00:00:35.910 --&gt; 00:00:36.900</t>
  </si>
  <si>
    <t>00:00:21.300 --&gt; 00:00:21.720</t>
  </si>
  <si>
    <t>00:01:40Yeah, back to work here. After, after the family's gone so</t>
  </si>
  <si>
    <t>Thomas Loughran: Point oh four people that are waiting</t>
  </si>
  <si>
    <t>Thomas Loughran: We have an open topic in the middle.</t>
  </si>
  <si>
    <t>Thomas Loughran: Getting at least in</t>
  </si>
  <si>
    <t>luke w: I think that's probably right.</t>
  </si>
  <si>
    <t>Thomas Loughran: Let me first just do one mechanical thing. First of all, this is being recorded between the last time you were, and this time I put it on you. Maybe saw notice when you pop back on that it was being recorded, you should</t>
  </si>
  <si>
    <t>Thomas Loughran: You just July.</t>
  </si>
  <si>
    <t>Rachel Loughran: Okay, sweet.</t>
  </si>
  <si>
    <t>Rachel Loughran: How have you been</t>
  </si>
  <si>
    <t>JP: Well, with long grass with like tall grass and it</t>
  </si>
  <si>
    <t>That's one interesting thing, is that Doonesbury saw it way, way before.</t>
  </si>
  <si>
    <t>Yes, your way down. It's OK. So, like third to last.</t>
  </si>
  <si>
    <t>That does. And. What I what I have no feel for would have to get a feel for is how moisturizing happens.</t>
  </si>
  <si>
    <t>I got really used to my walk around the lake being the event for the day, and that's what I do.</t>
  </si>
  <si>
    <t>Thomas Loughran: A couple things. That'd be helpful have access to. Well, I'm messing around here.</t>
  </si>
  <si>
    <t>JP: Yeah, we're not, it would take something a new fire starting Nero's</t>
  </si>
  <si>
    <t>flat earth</t>
  </si>
  <si>
    <t>JP: Yeah, and then it looks like there's heavy fog outside basically</t>
  </si>
  <si>
    <t>https://www.iflscience.com/editors-blog/flat-wrong-misunderstood-history-flat-earth-theories/</t>
  </si>
  <si>
    <t>Thomas Loughran: currencies have given word</t>
  </si>
  <si>
    <t>So hopefully it's OK. Wow. We seem to be leaking.</t>
  </si>
  <si>
    <t>JP: Yeah, just looking at that New York Times on there. Yeah.</t>
  </si>
  <si>
    <t>Now,</t>
  </si>
  <si>
    <t>Thomas Loughran: Good to see you, man. Good to see you.</t>
  </si>
  <si>
    <t>JP: Not about</t>
  </si>
  <si>
    <t>JP: I went from</t>
  </si>
  <si>
    <t>Thomas Loughran: Excel, Word big thing, pigs, so</t>
  </si>
  <si>
    <t>JP: She visiting Mariel or something.</t>
  </si>
  <si>
    <t>Thomas Loughran: That's how it works.</t>
  </si>
  <si>
    <t>Thomas Loughran: What I'd like to be able to do</t>
  </si>
  <si>
    <t>John Loughran: No, no.</t>
  </si>
  <si>
    <t>John Loughran: Wow.</t>
  </si>
  <si>
    <t>00:01:48Sort of readjust to</t>
  </si>
  <si>
    <t>And we are going to spend money and resources to try and make it safer to be in person.</t>
  </si>
  <si>
    <t>So that was pretty big deal. Not taking a deep dove into that.</t>
  </si>
  <si>
    <t>Have them just as a. Yeah. See, I search a more easily or.</t>
  </si>
  <si>
    <t>Thomas Loughran: That's prepared in this</t>
  </si>
  <si>
    <t>I'm not quite sure how to individuate them, honestly. I'm not sure just propositions will do it.</t>
  </si>
  <si>
    <t>JP: And it must just not have seen me and it just starts walking right up the hill towards me and it's walking up and it's walking up and I, I knew it wasn't a cougar because the tail is short. Yeah, but it was big. I mean, it was the size of like a decent sized dog.</t>
  </si>
  <si>
    <t>Thomas Loughran: Yeah, yeah, that's</t>
  </si>
  <si>
    <t>Thomas Loughran: Me.</t>
  </si>
  <si>
    <t>Thomas Loughran: Now we could go on. Even on Monday upon us. Just this past Monday, but</t>
  </si>
  <si>
    <t>Thomas Loughran: When it gets around 40 or so.</t>
  </si>
  <si>
    <t>JP: Yeah yeah yeah</t>
  </si>
  <si>
    <t>https://www.livescience.com/61239-flat-earth-in-2017.html</t>
  </si>
  <si>
    <t>Thomas Loughran: I didn't even look at the New York Times gauge thing, everybody's talking about it and and for whatever reason, I just never went there.</t>
  </si>
  <si>
    <t>Thomas Loughran: Let's see. Let's see where this goes.</t>
  </si>
  <si>
    <t>00:01:52Work, I guess, but</t>
  </si>
  <si>
    <t>Thomas Loughran: For the live broadcast</t>
  </si>
  <si>
    <t>John Loughran: You know,</t>
  </si>
  <si>
    <t>Thomas Loughran: They're all of the same spirit, trying to discuss</t>
  </si>
  <si>
    <t>Thomas Loughran: You should see an indication</t>
  </si>
  <si>
    <t>Thomas Loughran: Sometime we could probably do one where we could put it up, but I think we'd have to be a little bit more careful about</t>
  </si>
  <si>
    <t>Get</t>
  </si>
  <si>
    <t>Rachel Loughran: Yeah, slightly relocated today, uh, you probably heard about the storm rolling through the East Coast, we are out of power and I've been out of power for like 24 hours now.</t>
  </si>
  <si>
    <t>Rachel Loughran: Well, how you doing john</t>
  </si>
  <si>
    <t>Thomas Loughran: Not been</t>
  </si>
  <si>
    <t>JP: Is just all dead and Tinder, you know,</t>
  </si>
  <si>
    <t>But the other thing Doonesbury did was followed the California Task Force on self-esteem.</t>
  </si>
  <si>
    <t>Yeah. By the way, I'm going to create a.</t>
  </si>
  <si>
    <t>Mean I know a little bit about what not to do on on a grill and how to time your temperatures and your your searing.</t>
  </si>
  <si>
    <t>Listen. Anything else that happens is a bonus. Oh, I definitely have done some goalpost adjusting, but that's not necessarily a good thing.</t>
  </si>
  <si>
    <t>Thomas Loughran: One is the mind up</t>
  </si>
  <si>
    <t>JP: Which is what we're afraid of now to get for us to get an evacuation order.</t>
  </si>
  <si>
    <t>JP: Not, not like, I mean, not like really bad fog looks like it's foggy, you know,</t>
  </si>
  <si>
    <t>John Rose: Yeah, what</t>
  </si>
  <si>
    <t>They were. It's a pretty weird situation. Oh, there's a little bit dribbling down the leg over there anyway.</t>
  </si>
  <si>
    <t>Thomas Loughran: Times I heard the Fox News read The Times CNN was the first time that I heard cited political</t>
  </si>
  <si>
    <t>Thomas Loughran: When it</t>
  </si>
  <si>
    <t>JP: Don't seem to</t>
  </si>
  <si>
    <t>John Rose: The cabin i hearing</t>
  </si>
  <si>
    <t>https://wiki.tfes.org/Flat_Earth_-_Frequently_Asked_Questions#What_evidence_do_you_have.3F</t>
  </si>
  <si>
    <t>Thomas Loughran: 4045 here maybe 43 and I went for a four mile run got home and locked myself out of the house. So I experienced cold for a while.</t>
  </si>
  <si>
    <t>Thomas Loughran: We're gonna get Jr. He's probably working his butt off.</t>
  </si>
  <si>
    <t>John’s iPhone: And now they're visiting Patrick sister.</t>
  </si>
  <si>
    <t>00;02;26.790 --&gt; 00;02;37.350</t>
  </si>
  <si>
    <t>00:00:25.890 --&gt; 00:00:27.090</t>
  </si>
  <si>
    <t>00:00:38.400 --&gt; 00:00:42.270</t>
  </si>
  <si>
    <t>00:00:23.520 --&gt; 00:00:24.630</t>
  </si>
  <si>
    <t>00:01:54I don't know. I'm pretty uh</t>
  </si>
  <si>
    <t>And we are leaning on the idea that this with these extra safety measures in place, it will be OK to be in person.</t>
  </si>
  <si>
    <t>https://www.researchgate.net/publication/227686283_Deconstructing_acrophobia_Physiological_and_psychological_precursors_to_developing_a_fear_of_heights</t>
  </si>
  <si>
    <t>Which I would like to do, I just want to set aside a bunch of time to pass through everything.</t>
  </si>
  <si>
    <t>Well, you got search text to. Modern sex files.</t>
  </si>
  <si>
    <t>Thomas Loughran: In this effort to bring this project to life in the center on Wednesdays, we take 90 minutes sometimes 90 minutes becomes two hours here and there, but we take some time.</t>
  </si>
  <si>
    <t>I tried a little propositional ladder one time, kind of on a double helix sort of model or some sort of the idea is you get a spiral,</t>
  </si>
  <si>
    <t>JP: And it gets up really close to me and then it started, it was getting a little bit too close.</t>
  </si>
  <si>
    <t>Thomas Loughran: It.</t>
  </si>
  <si>
    <t>JP: Oh my god, I wasn't, I was in a wet suit for sure.</t>
  </si>
  <si>
    <t>Thomas Loughran: You asked the question.</t>
  </si>
  <si>
    <t>JP: I haven't seen the most recent season of that but</t>
  </si>
  <si>
    <t>Thomas Loughran: Mostly surf network TV.</t>
  </si>
  <si>
    <t>Thomas Loughran: So,</t>
  </si>
  <si>
    <t>Thomas Loughran: And one of the things I wanted to do today is just to put some of it just to see if we get some of this technical stuff in order. What would it be like to do this right at</t>
  </si>
  <si>
    <t>Thomas Loughran: Share a screen.</t>
  </si>
  <si>
    <t>Thomas Loughran: Live on YouTube. Yeah, I keep forgetting to take a moment to do this live on YouTube thing.</t>
  </si>
  <si>
    <t>John Loughran: That's impressive.</t>
  </si>
  <si>
    <t>00:01:58My body is pretty beat up from this mountain biking thing.</t>
  </si>
  <si>
    <t>Thomas Loughran: Maybe someday I excellent quite sure someday reasonably short something that at least reasonably sure that I want to push it.</t>
  </si>
  <si>
    <t>Thomas Loughran: We could stay on it for bed and</t>
  </si>
  <si>
    <t>Thomas Loughran: Trying to model in a certain way to model apply etc various things that we're talking about it a</t>
  </si>
  <si>
    <t>Thomas Loughran: Anytime now.</t>
  </si>
  <si>
    <t>Thomas Loughran: Think, think through a few things. Yeah, man. I think it's a great topic action.</t>
  </si>
  <si>
    <t>Thomas Loughran: That produces an audio transcript. So we'd like to record them, even if we don't push them up on YouTube, although we have been increasingly putting them up on YouTube because it's a lot easier to put them up directly than it is to create something pull it down. Put it back up, etc.</t>
  </si>
  <si>
    <t>Rachel Loughran: So I am sitting in my car.</t>
  </si>
  <si>
    <t>John Rose: Pretty good. I was</t>
  </si>
  <si>
    <t>Thomas Loughran: Getting ready for classes.</t>
  </si>
  <si>
    <t>Create a new sheet right now, not that we don't have enough sheets, but we'll create one more.</t>
  </si>
  <si>
    <t>I don't know much about it, but put it this way. I've got some very basic idea that doesn't let me down too far, which is far from a studied craft,</t>
  </si>
  <si>
    <t>I listen to podcasts. I walk around the lake. I think the bus stop is great.</t>
  </si>
  <si>
    <t>Thomas Loughran: And the second one is the</t>
  </si>
  <si>
    <t>Thomas Loughran: And so try this again.</t>
  </si>
  <si>
    <t>JP: But people south of us by an hour or so are</t>
  </si>
  <si>
    <t>JP: Or what you're like every single one of your neighbors is burning leaves in your backyard or something in their backyard.</t>
  </si>
  <si>
    <t>Thomas Loughran: I'd like for example, it just be able to scrape out, for example, everything you've ever said</t>
  </si>
  <si>
    <t>Exciting times in the forest with John. Yes. I guess it's a 50 here.</t>
  </si>
  <si>
    <t>Thomas Loughran: They'll seem to be piling on</t>
  </si>
  <si>
    <t>Thomas Loughran: When the fall hits it is it is it also pretty good colors, the way it is in Michigan saying</t>
  </si>
  <si>
    <t>Thomas Loughran: Be Heard from. Let's see. I haven't been paying much attention here and just woman. I don't know if we're gonna get</t>
  </si>
  <si>
    <t>JP: Oh, man.</t>
  </si>
  <si>
    <t>JP: The season for that.</t>
  </si>
  <si>
    <t>John’s iPhone: Colleen, I think.</t>
  </si>
  <si>
    <t>Naturalism: Hunter's rejection of naturalist attempts to find a scientific/empirical moral foundation, citing MacIntyre and Taylor on his side (all from memory...correct?_____)</t>
  </si>
  <si>
    <t xml:space="preserve">Can I find such a clear rejection in M? (Searched:_____) Does his assertion of agent-indepenent reality amount to such a rejection? </t>
  </si>
  <si>
    <t>00:02:01Generally, I got these huge bruises on my legs. I like</t>
  </si>
  <si>
    <t>around and and basically looked into human well-being and particularly the importance of self-esteem and human well-being.</t>
  </si>
  <si>
    <t>Another pattern I've seen is OK. We. Can try to be in person.</t>
  </si>
  <si>
    <t>Yeah. It's.</t>
  </si>
  <si>
    <t>But I have to I have to get them. And you convert the text to PDAF and.</t>
  </si>
  <si>
    <t>Thomas Loughran: And we look through as we did for example, the last time we were together. We work through some open topic last time was on</t>
  </si>
  <si>
    <t>JP: I'm starting to get a little nervous. And so I said hello</t>
  </si>
  <si>
    <t>Thomas Loughran: Will miss her. But maybe eventually so free day or two.</t>
  </si>
  <si>
    <t>JP: Oh yeah, I'd suit boots and gloves.</t>
  </si>
  <si>
    <t>Thomas Loughran: Let me rephrase it this way.</t>
  </si>
  <si>
    <t>Thomas Loughran: You don't really need gloves. But you're a little happier with them.</t>
  </si>
  <si>
    <t>Thomas Loughran: Possible I missed the most recent season, but I don't think so. I occasionally go in and check and i think i'm not sure they've done another one for a while.</t>
  </si>
  <si>
    <t>Thomas Loughran: You know network news cable news.</t>
  </si>
  <si>
    <t>Thomas Loughran: Let me start here.</t>
  </si>
  <si>
    <t>craft-tradition market economics</t>
  </si>
  <si>
    <t>00;02;37.500 --&gt; 00;02;38.550</t>
  </si>
  <si>
    <t>00:00:29.610 --&gt; 00:00:38.220</t>
  </si>
  <si>
    <t>value, prices set by mature members of communities negotiating with mature members of other communities</t>
  </si>
  <si>
    <t>00:00:43.080 --&gt; 00:00:43.800</t>
  </si>
  <si>
    <t>00:00:24.900 --&gt; 00:00:29.040</t>
  </si>
  <si>
    <t>the free market is the wrong tool for establishing pricing. In the context of a c-t community, children with money do not know the value of commodities and services. Neither do wicked people, or in general less-than-mature members of the community.</t>
  </si>
  <si>
    <t>00:02:08Like this one, Bruce.</t>
  </si>
  <si>
    <t>Thomas Loughran: In</t>
  </si>
  <si>
    <t>Thomas Loughran: It's pretty interesting.</t>
  </si>
  <si>
    <t>John Rose: More theoretical level in the</t>
  </si>
  <si>
    <t>Thomas Loughran: All right.</t>
  </si>
  <si>
    <t>Thomas Loughran: How do you discuss things and the family context, but it is very tricky. It's tricky for everybody. And I think we could</t>
  </si>
  <si>
    <t>Thomas Loughran: If that's okay with you. I'm going to do that this time. And if we don't like very easy to pull it off. It's a one click to pull it off, but it's a lot of clicks to pull it, push it back up.</t>
  </si>
  <si>
    <t>imagine pricing shingles in a post-hurricane community. Price-gouging at the cost of damage to neighbors' homes would not be done by any mature member. Cost of damage to home, and to relationships, factored in by mature members in a market context. The resulting pricing is the true value...rather, that community's best estimate of the true value</t>
  </si>
  <si>
    <t>Thomas Loughran: Wow.</t>
  </si>
  <si>
    <t>Rachel Loughran: Doing well I was inspired by JP is a scenery. On Wednesday, and I am outside now so pretty jazzed about that.</t>
  </si>
  <si>
    <t>Rachel Loughran: Nice. Ah, is it is Notre Dame doing like a hybrid totally in person.</t>
  </si>
  <si>
    <t>John Rose: Yeah, so it is a firewall, like you're literally just sitting there on a hill staying in the forest or you like drive around and stuff.</t>
  </si>
  <si>
    <t xml:space="preserve">In cases where multiple groups are interacting (as small as 1, but also larger), there is no accepted account of the best current price, but terms negotiated by the mature members of each community would be following a better procedure (in contact with more information), though there is no guarantee that they will arrive at closer to the better price (since that would depend on the judgments of members of communities that endure through full-information comparison.) </t>
  </si>
  <si>
    <t>Well, mom. Margaret Cheat's.</t>
  </si>
  <si>
    <t>but I'm pretty sure I learned it from your dad actually back in the day.</t>
  </si>
  <si>
    <t>I like super. Like, oh, we're thinking about anything in particular.</t>
  </si>
  <si>
    <t>Thomas Loughran: Red sheet.</t>
  </si>
  <si>
    <t>Thomas Loughran: So I'm hoping that tonight we spend some time on the three lens.</t>
  </si>
  <si>
    <t>JP: far south.</t>
  </si>
  <si>
    <t>And in that sense, a proposition, black position, you know.</t>
  </si>
  <si>
    <t>JP: That's what it smells like.</t>
  </si>
  <si>
    <t>Thomas Loughran: Just scrape it all out.</t>
  </si>
  <si>
    <t>Yeah. Knowing what happens with acid rain, I imagine that a lot of that stuff when you get rain is now.</t>
  </si>
  <si>
    <t>Thomas Loughran: So that's, um,</t>
  </si>
  <si>
    <t>Thomas Loughran: You see evergreen</t>
  </si>
  <si>
    <t>Thomas Loughran: To order Cambodian Ty. Someone must be talking to the wrong person here.</t>
  </si>
  <si>
    <t>John Rose: I haven't gotten to listen to as much as I would like. But yeah, that's pretty much my same impression is that</t>
  </si>
  <si>
    <t>Thomas Loughran: Liz came over, but I had about 50 speak besides a long walk to cool down. I already had, which is more than I needed in the first place. So</t>
  </si>
  <si>
    <t>Thomas Loughran: What's on your mind.</t>
  </si>
  <si>
    <t>JP: Oh, yeah.</t>
  </si>
  <si>
    <t>craft-tradition electoral politics</t>
  </si>
  <si>
    <t>lawmakers chosen by mature members of communities whose less mature members voluntarily appoint them as proxies</t>
  </si>
  <si>
    <t xml:space="preserve">a general election is the wrong tool for establishing law, policy, or any other civic matter (as with pricing): wrong, in the sense of having been produced by less information than by other procedures. </t>
  </si>
  <si>
    <t>John Loughran: First blush.</t>
  </si>
  <si>
    <t>Thomas Loughran: remind myself at the very beginning that when you switch applications when you swear share a screen and this could happen to you. You might think you're looking at it.</t>
  </si>
  <si>
    <t>Thomas Loughran: Go fast.</t>
  </si>
  <si>
    <t>Thomas Loughran: I didn't get it. Yeah. So let's see what I want to do now.</t>
  </si>
  <si>
    <t>00:02:12I mean,</t>
  </si>
  <si>
    <t>And already in a book came out called The Social Importance of Self-esteem, which was funded by that California study.</t>
  </si>
  <si>
    <t>But we also need to make sure that we if we do have to go virtual.</t>
  </si>
  <si>
    <t>I haven't watched the video, but there is apparently a video of, like, almost the entire thing happening, which is kind of rare.</t>
  </si>
  <si>
    <t>Let's detach him. Let's eat to the. I don't know.</t>
  </si>
  <si>
    <t>Thomas Loughran: Say the nature of wildfires. And the big problems for managing forest that those pose and how on earth will ever get big problems like those solved in our current contentious political life.</t>
  </si>
  <si>
    <t>JP: Clothes and I didn't say anything else and it just froze and I just stared at me.</t>
  </si>
  <si>
    <t>JP: Yeah, it's a lot, you know, three days a week.</t>
  </si>
  <si>
    <t>JP: Yeah, I was. I was too warm, almost, but</t>
  </si>
  <si>
    <t>Thomas Loughran: Actually, I can rephrase it but it occurs to me, it might be useful for you to rephrase</t>
  </si>
  <si>
    <t>Thomas Loughran: Until you get hot, and then you take them off.</t>
  </si>
  <si>
    <t>JP: No, it's been it came out a while ago. It's been a long time since I've watched it.</t>
  </si>
  <si>
    <t>Thomas Loughran: Yeah, I did a couple of Internet sites popped into 538 a few times.</t>
  </si>
  <si>
    <t>Thomas Loughran: We had an election.</t>
  </si>
  <si>
    <t>Putmam bowling alone</t>
  </si>
  <si>
    <t>00:02:16It's, it's as big as my hand.</t>
  </si>
  <si>
    <t>Thomas Loughran: In other words, promulgate that YouTube possibility.</t>
  </si>
  <si>
    <t>6 spheres of social capital restoration: youth/ed, work, city, religion, culture, politics/gov</t>
  </si>
  <si>
    <t>John Loughran: It is interesting.</t>
  </si>
  <si>
    <t>Thomas Loughran: In the practice of civil conversation. So I think we've been doing pretty well at that, of course, we, we, we haven't gone after particularly challenging topics and invited particularly</t>
  </si>
  <si>
    <t>Thomas Loughran: Then resurrecting civility podcast.</t>
  </si>
  <si>
    <t xml:space="preserve">in AHP, Part II: religious cmty/ed,  science/ed, local civic/ed, (national civic) international civic/ed, corporate/ed, university/ed (six (or 7) case studies, with ed/culture cut across the others </t>
  </si>
  <si>
    <t>Thomas Loughran: It could be a helpful thing.</t>
  </si>
  <si>
    <t>Thomas Loughran: Okay. Okay, so then let me real quick.</t>
  </si>
  <si>
    <t>Thomas Loughran: Gotcha. When you're not sitting in your car, are you, are you still at home.</t>
  </si>
  <si>
    <t>Thomas Loughran: Mark</t>
  </si>
  <si>
    <t>Thomas Loughran: almost totally in person with the possibility of quarantining and</t>
  </si>
  <si>
    <t>JP: I'm just sitting in. I'm just usually sitting on a tree.</t>
  </si>
  <si>
    <t>how the future can be productively viewed through a cmty (HIFNRC) lens, and real progress made...(as w/ Kuhn: paradigm shift may even lose solved problems, but has promise of overcoming enduring obstacles // as w/ M: explaining how these obstacles had to occur but could be overcome from a new perspective...</t>
  </si>
  <si>
    <t>It's not like he wants to let me. Well, there they are.</t>
  </si>
  <si>
    <t>No, outright. But I don't have a feel for what that's like.</t>
  </si>
  <si>
    <t>I kind of think about everything, you know. Yeah.</t>
  </si>
  <si>
    <t>Thomas Loughran: That Scott in particular that three lanes needs the tab.</t>
  </si>
  <si>
    <t>Thomas Loughran: To</t>
  </si>
  <si>
    <t>JP: And then west of us.</t>
  </si>
  <si>
    <t>Yeah, yeah. But I'm not sure proposition's is the right element, to be honest.</t>
  </si>
  <si>
    <t>JP: It's just smoky everywhere so</t>
  </si>
  <si>
    <t>Thomas Loughran: And that's quite doable but</t>
  </si>
  <si>
    <t>The salmon are now and enjoying that. Yeah.</t>
  </si>
  <si>
    <t>Thomas Loughran: That's going to be interesting for a lot of reasons.</t>
  </si>
  <si>
    <t>JP: I mean,</t>
  </si>
  <si>
    <t>JP: I haven't heard from john and Rachel said she wasn't going to be here.</t>
  </si>
  <si>
    <t>John Rose: It's basically just being used as a</t>
  </si>
  <si>
    <t>JP: Yeah, you're already cold.</t>
  </si>
  <si>
    <t>JP: You were yeah I've been</t>
  </si>
  <si>
    <t>John’s iPhone: I should</t>
  </si>
  <si>
    <t>00;02;40.590 --&gt; 00;02;43.020</t>
  </si>
  <si>
    <t>possibly 1 or 2 campaign-era articles as book is in press?</t>
  </si>
  <si>
    <t>00:00:38.700 --&gt; 00:00:46.410</t>
  </si>
  <si>
    <t>00:00:46.860 --&gt; 00:00:50.490</t>
  </si>
  <si>
    <t>00:00:30.810 --&gt; 00:00:32.310</t>
  </si>
  <si>
    <t>John Rose</t>
  </si>
  <si>
    <t>That's that's the book I actually made a lot of reference to in that in that series of self-esteem papers.</t>
  </si>
  <si>
    <t>Not these days. But we're talking about the original shooting, the like jump started or that the riots were.</t>
  </si>
  <si>
    <t>I have a folder and share the folder with us, certainly. Yeah.</t>
  </si>
  <si>
    <t>Thomas Loughran: leading us to yet another of those problems and a causal one, the role of money in politics and the commitment to free speech that we all have.</t>
  </si>
  <si>
    <t>JP: It was just staring at me for a second and I wasn't really moving and it was all confused and I anyway. At this point, I took a video, so I'll send you the video and start it starts just turns around walks a few steps turns around and looks at me and then just sort of</t>
  </si>
  <si>
    <t>JP: It is a lot</t>
  </si>
  <si>
    <t>Nice.</t>
  </si>
  <si>
    <t>Thomas Loughran: It if it that if it pours out it was a question of something like what the hell is that conscious lens doing kinds of realism lens doing for you. Anyway, that's the very short version.</t>
  </si>
  <si>
    <t>Thomas Loughran: Okay, yeah.</t>
  </si>
  <si>
    <t>Thomas Loughran: In which lots of the polls.</t>
  </si>
  <si>
    <t>kevin kelly: we are now connected, person to person, moving into a single machine, a mesh, a holos, human and AI...</t>
  </si>
  <si>
    <t>ethics is easy to code into machines; it is just difficult to get ethics right; the process of coding ethics into machines will help us think harder about ethics and get it right</t>
  </si>
  <si>
    <t>natural, AI, human superorganism coming into being... / / also divine</t>
  </si>
  <si>
    <t>Kelly: not a eutopian, but a protopean: we'll take steps forward, never toward a single end, but better, solving problems as we go, responding to problems with tech with better tech...2% delta, better over worse, is all we have and all we need...</t>
  </si>
  <si>
    <t>moving from internet of information (9000 days old) to internet of experience (VR/MR, AI, experience things, not just know them...so we take in experiences, rather than thinner information that connects in a more limited way with our brains //a transformative leap, an internet of experiences...</t>
  </si>
  <si>
    <t>Thomas Loughran: This, I think I could be running</t>
  </si>
  <si>
    <t>Thomas Loughran: But it doesn't get recorded unless you stop sharing the screen. Go back and share the screen again and grab a different screen.</t>
  </si>
  <si>
    <t xml:space="preserve">what is left that can't be copied, and could be sold? sell immediacy, personalization, // why so sure that what he forecasts is inevitable? larger forms (some internet, not twittter or snapchat) // being a teenage is inevitable; being a rebellious musician, etc, not so // these are deeply buried trends // experiences go up in price; commodities come down in price // </t>
  </si>
  <si>
    <t>Thomas Loughran: But still you got it just got to tell it to do it unlisted</t>
  </si>
  <si>
    <t>Thomas Loughran: Is, if I remember my</t>
  </si>
  <si>
    <t>00:02:21Biking</t>
  </si>
  <si>
    <t>Right now.</t>
  </si>
  <si>
    <t>John Loughran: I think I'd be like, in some ways, it's kind of like</t>
  </si>
  <si>
    <t>Thomas Loughran: Audiences or other participants who might be in greater levels of disagreement.</t>
  </si>
  <si>
    <t>Thomas Loughran: Version number 17</t>
  </si>
  <si>
    <t>luke w: All right.</t>
  </si>
  <si>
    <t>Thomas Loughran: make that connection.</t>
  </si>
  <si>
    <t>Rachel Loughran: Yeah. Um, yeah, we like everything's good. And we have a generator. We're just having some problems with it today. My dad's just been like trying to get it back up.</t>
  </si>
  <si>
    <t>Thomas Loughran: Oh,</t>
  </si>
  <si>
    <t>Thomas Loughran: Happy so</t>
  </si>
  <si>
    <t>JP: Listening to music or listening to podcasts or yeah</t>
  </si>
  <si>
    <t>And like the choices that colleges make in the months leading up of whether they're</t>
  </si>
  <si>
    <t>OK. A John.</t>
  </si>
  <si>
    <t>It sounds like you probably don't have the same sort of problem of driving your moisture out when you're cooking it.</t>
  </si>
  <si>
    <t>That's going to change in a couple days. It's going to be interesting.</t>
  </si>
  <si>
    <t>Thomas Loughran: And this time I'm remembering what I'm doing and putting it in the right account and trying to share</t>
  </si>
  <si>
    <t>But you got to start somewhere. It could be little clusters of propositions together form a unit or it could be there.</t>
  </si>
  <si>
    <t>JP: Yeah, it's, uh,</t>
  </si>
  <si>
    <t>Thomas Loughran: If a cell has this string of letters, then copy it here and center and then say algorithm I just have to figure out how to make that work.</t>
  </si>
  <si>
    <t>Everything's so parched right now. It was so dry, you know.</t>
  </si>
  <si>
    <t>Thomas Loughran: I've had a particular interest.</t>
  </si>
  <si>
    <t>JP: Mostly evergreen, you know, evergreen and okay</t>
  </si>
  <si>
    <t>Yeah, right.</t>
  </si>
  <si>
    <t>John Rose: Platform for Democrats to score a couple points in the election and she's not really making any most big mistake or mistakes so</t>
  </si>
  <si>
    <t>JP: I was. Yeah. Yeah. Nice.</t>
  </si>
  <si>
    <t>JP: I've been reading</t>
  </si>
  <si>
    <t>John’s iPhone: I should probably know that</t>
  </si>
  <si>
    <t xml:space="preserve">this onset of AI will change our jobs / adding new jobs (as tech did farming, but replaced with new jobs) ... productivity dimensions of jobs all invite robotic replacement ... humans liberated to creative jobs ... and working with machines ... </t>
  </si>
  <si>
    <t xml:space="preserve">point of AI is to get different thinking ... // mind, consciousness, soul, spirit may be different things, not just binary, </t>
  </si>
  <si>
    <t>"we have ethics" "google hsa a team that is trying to teach robotic cars ethics... three rules of robotics Isaac Asimov... we are beginning to teach AI .. need a catechism for robots // a constant human identify crisis // real purpose of AI is to help us become better humands, like our children...</t>
  </si>
  <si>
    <t>00:02:24Mom.</t>
  </si>
  <si>
    <t>And because it was right, you know,</t>
  </si>
  <si>
    <t>No. There was just another shooting last night.</t>
  </si>
  <si>
    <t>I'll see what I can do. Make a little more music from.</t>
  </si>
  <si>
    <t>Thomas Loughran: And how money and free speech how spending money on speech is or is not an exercise in free speech when it is when it isn't. And that was a good example good discussion.</t>
  </si>
  <si>
    <t>JP: Anders off.</t>
  </si>
  <si>
    <t>Kelly, like Social Physics author, find ways forward with tech but without perceiving the differences among human beings in control of it, or the threat to progress of inadequate ed, or of increasing polarism</t>
  </si>
  <si>
    <t>Thomas Loughran: It is and you know at some point.</t>
  </si>
  <si>
    <t>AI like the new electricity // google will become an AI business by 2026 //</t>
  </si>
  <si>
    <t>JP: But, you know, got up a few times by myself and</t>
  </si>
  <si>
    <t>Thomas Loughran: Yeah, good to see everything well out there.</t>
  </si>
  <si>
    <t>Thomas Loughran: Oh yeah, they're hard to miss man there.</t>
  </si>
  <si>
    <t>John’s iPhone: Not a great day for those guys but</t>
  </si>
  <si>
    <t>Thomas Loughran: Predicted</t>
  </si>
  <si>
    <t>00;02;46.320 --&gt; 00;02;48.360</t>
  </si>
  <si>
    <t>00:00:48.390 --&gt; 00:00:49.440</t>
  </si>
  <si>
    <t>00:00:53.070 --&gt; 00:00:55.290</t>
  </si>
  <si>
    <t>00:00:32.340 --&gt; 00:00:33.030</t>
  </si>
  <si>
    <t>00:02:25Yeah.</t>
  </si>
  <si>
    <t>Thomas Loughran: And the most I've mentioned to one or two people I think just silky and Pat Moody are the only two people I pointed out to that we even do this so</t>
  </si>
  <si>
    <t>John Loughran: I haven't really taken politics seriously for very long. And it's really just in the last few years that I've started disagreeing with people that are actually close to me about important issues.</t>
  </si>
  <si>
    <t>Thomas Loughran: Or with any of us than we are with one another. I think that's, that's her say so.</t>
  </si>
  <si>
    <t>Thomas Loughran: Which I think</t>
  </si>
  <si>
    <t>Thomas Loughran: Here I go live.</t>
  </si>
  <si>
    <t>Rachel Loughran: And that'll be helpful because I'm somebody who like generally like likes to have notes and like write stuff down but if there's a if there's a transcript that works best.</t>
  </si>
  <si>
    <t>from Putnam's Bowling Alone</t>
  </si>
  <si>
    <t>Thomas Loughran: Got it. Okay, but</t>
  </si>
  <si>
    <t>John Rose: Good. Good enough of a connection.</t>
  </si>
  <si>
    <t>Thomas Loughran: Instruction hey john</t>
  </si>
  <si>
    <t>JP: I probably should be more vigilant. I'm just not that worried about it right now.</t>
  </si>
  <si>
    <t>SC (their SC index of ____ measures) is highly correlated and generally causally associated with almost every sort of beneficial outcome</t>
  </si>
  <si>
    <t>buying a bunch of tents to use as outdoor classroom space to go on the whole,</t>
  </si>
  <si>
    <t>They how have very good, solid or badly.</t>
  </si>
  <si>
    <t>Look again at the benefits and any redefinition of SC in Pentland</t>
  </si>
  <si>
    <t>I have not been busy in six months and that I'm going to be busy soon, which is going to be an interesting position.</t>
  </si>
  <si>
    <t>Thomas Loughran: Looks like a nice J day JP</t>
  </si>
  <si>
    <t xml:space="preserve">Argue that it is not just a pile of SC, but what is in the strong networks and how they are connected out to other networks that makes the difference (content and connection.)  Show examples of how both internal content and inadequate connection to other sources both impedes idea flow and has measurably negative social benefit (Putnam or Pentland) </t>
  </si>
  <si>
    <t>John Rose: Yeah, that was what I</t>
  </si>
  <si>
    <t>Smaller pieces inside the bigger pieces. Yeah.</t>
  </si>
  <si>
    <t>Show with Putnam that closed systems even w/ lots of SC impede idea flow, and that's the real driver of social benefit, not just connectedness. Idea flow seems to need what M argues it does in ECM, but that his set of premises need justification in the face of challenges from rival systems</t>
  </si>
  <si>
    <t>JP: Yeah, it's kind of</t>
  </si>
  <si>
    <t>John Rose: Yeah, that'd be interesting. Yeah.</t>
  </si>
  <si>
    <t>Yeah. The drought hasn't green up too much yet, but I think it's supposed to rain an inch on Wednesday.</t>
  </si>
  <si>
    <t>Thomas Loughran: In the, in the people embrace conversation, not just because I'm a member. I mean, I probably would have had an interest anyway.</t>
  </si>
  <si>
    <t>JP: So folks don't really get too much color, but I know there's a fair amount of maple around. I mean, it hasn't really changed much yet.</t>
  </si>
  <si>
    <t>Oh,</t>
  </si>
  <si>
    <t>Thomas Loughran: So I can give you three kinds of exceptions to that.</t>
  </si>
  <si>
    <t>JP: four miles. That's pretty good. Uncle Tom</t>
  </si>
  <si>
    <t>JP: Globalization and Its Discontents by Joseph Stiglitz</t>
  </si>
  <si>
    <t>JP: He does. He does have a sister Colleen.</t>
  </si>
  <si>
    <t>Thomas Loughran: Oops. So what I wanted to do.</t>
  </si>
  <si>
    <t>John Loughran: If that makes sense.</t>
  </si>
  <si>
    <t xml:space="preserve">Pentland: the problem isn't the technology, it is the pace of change (Nokia Bell Labs 2018) ... we need to keep up via human AI, measured social structuring for optimal decision-making... </t>
  </si>
  <si>
    <t>Thomas Loughran: And I have to tell them I'm not Bosco</t>
  </si>
  <si>
    <t>John Loughran: order of events.</t>
  </si>
  <si>
    <t xml:space="preserve">the solution: reinvent ourselves, as HumanAI. </t>
  </si>
  <si>
    <t>background: can now measure how human beings interact at millisecond level (computational social science) (See Thasos, a company by one of AP's students: tracks (privacy compliant) data re shopping relationships for almost every store in the US and Europe. Cogito: tracks effective strategies for persuading costomers to take their medicine in HC industry...(an example of AI persuasion)</t>
  </si>
  <si>
    <t>(Marx: society is the sum total of the relationships among its members) Smith: it is exchange both of goods and of ideas that create solutions for community....we can now investigate whether norms are a a function of individuals acting alone, or are peer-peer networks fundamental, or both... (AP: Both.)</t>
  </si>
  <si>
    <t>it is not individual decisions, but relationships between people, that drive social change. Eg: plot SN diversity vs personal income (linear increase) (education doesn't impact this; weaksocial ties make the biggest difference.) UK: connection diversity vs socioeconomic index (see Science article)</t>
  </si>
  <si>
    <t>Gotcha. OK. I didn't know that.</t>
  </si>
  <si>
    <t>Not really.</t>
  </si>
  <si>
    <t>OK, so. So thanks, everybody, for coming.</t>
  </si>
  <si>
    <t>connections predict behavior 300% better than demographics // what predicts grade performance? Peer academic performance. Relationships, not test perf, money, etc... (Poor and rich don't spend time together in any country...biggest opportunity for significant change...)  Knowledge is worthless for job mobility...connection skills are.</t>
  </si>
  <si>
    <t>Thomas Loughran: And a good example of an open topic.</t>
  </si>
  <si>
    <t>JP: Wow, it was pretty unreal.</t>
  </si>
  <si>
    <t>Thomas Loughran: At some point we can revisit that. You know, I don't want you guys to feel like you're kind of stuck in this for the rest of your lives, three days a week. Right.</t>
  </si>
  <si>
    <t>Thomas Loughran: One.</t>
  </si>
  <si>
    <t>Thomas Loughran: Yeah. Very cool.</t>
  </si>
  <si>
    <t>Thomas Loughran: I don't know. I don't see it quite the same way.</t>
  </si>
  <si>
    <t>Thomas Loughran: Kind of a cruise to victory for Joe Biden.</t>
  </si>
  <si>
    <t>Analogy from deep learning AI: connections between us are important (echoing Putnam) and neglected, whereas AI is all about getting the right connecdtions</t>
  </si>
  <si>
    <t>human orgs are like AI networks...can we reinforce connections that get it right? (eg: Moneyball.) Quality Circles in the US. Toyota does it big time.)</t>
  </si>
  <si>
    <t>Can use math from deep learning AI on real org.s, if you have the data // diversity score predicts income growth...creating businesses and growing neighborhoods both depend heavily on diversity.</t>
  </si>
  <si>
    <t>00:02:32I'm ready to get back at him and I just got to practice a little more</t>
  </si>
  <si>
    <t>John Loughran: I think my dad watch part of one but</t>
  </si>
  <si>
    <t>economy is driven by innovation, and innovation depends on diverse connections in a predictive (mixed causal and more complex) ways. TO PREDICT, YOU HAVE TO MEASURE and commit to changing your organization (away from old static flow charts)</t>
  </si>
  <si>
    <t>John Loughran: And so it's sort of new water where I mean it seems like every like almost everyone is in a situation, but</t>
  </si>
  <si>
    <t>Thomas Loughran: JP or john. Have you guys been thinking in general, this would be an open topic to talk about. We can do anything we want tonight. But if you get something you were chewing on</t>
  </si>
  <si>
    <t>JP: Those are subscriber only episodes.</t>
  </si>
  <si>
    <t>Thomas Loughran: Great.</t>
  </si>
  <si>
    <t>Thomas Loughran: Got it. You should get an indicator</t>
  </si>
  <si>
    <r>
      <rPr/>
      <t xml:space="preserve">MIT Trust Data Alliance:  1. Share answers not data (don't collect data, leave it and ask questions of it.) 2. Log everything on blockchain. Transparent queries... 3. Never </t>
    </r>
    <r>
      <rPr>
        <color rgb="FFFF0000"/>
      </rPr>
      <t>de</t>
    </r>
    <r>
      <rPr/>
      <t xml:space="preserve">crypt data. (Use and maintain data w/o holding it.) Look only at encrypted data, (AI on encrypted data: ENDOR spinoff.) </t>
    </r>
  </si>
  <si>
    <t>Rachel Loughran: Yeah, I'm still at home.</t>
  </si>
  <si>
    <t>Rachel Loughran: Yeah, I walked around the park looking for or I like I've been going for walks every day and on my daily walk today, I decided to check in on the signal every once in a while. See where it was a good spot. So we got it.</t>
  </si>
  <si>
    <t>Rachel Loughran: Hey john</t>
  </si>
  <si>
    <t>But</t>
  </si>
  <si>
    <t xml:space="preserve">what went wrong with social networks: should have promoted diversity; instead, echo chambers. A: data is out. Need real identy, with accountability. Yuval Harari, 150 interactions with trust, tribes matter, consequences of bad behavior. Pentland: good characterization.  What is missing: the value of that. All these people are experimenting and training you... (information transfer w/i trust networks.) </t>
  </si>
  <si>
    <t>What's more, it's not known the state of the art back then. But a funny moment from Doonesbury.</t>
  </si>
  <si>
    <t>like we really want to be in person model or getting professors more training on using,</t>
  </si>
  <si>
    <t>No worries. Where you got here? Well, Google shoots.</t>
  </si>
  <si>
    <t>Yeah. Tom.</t>
  </si>
  <si>
    <t>John Rose: you're muted john</t>
  </si>
  <si>
    <t>John Rose: said one time, two years ago as pg&amp;e California that one of their power lines started the fire.</t>
  </si>
  <si>
    <r>
      <rPr/>
      <t>AP: increased pace is our main problem...static social orgs, so we learn very slowly; no good mech for testing what works and what doesn't. 116 line measurements in SDGs pushed in by Pentland, etc. Need faster social evolution to deal with new challenges. IMF loans increasingly depend on these metrics. Need feedback loops, measure diversity, innovation...</t>
    </r>
    <r>
      <rPr>
        <b/>
      </rPr>
      <t>data driven fairness</t>
    </r>
    <r>
      <rPr/>
      <t xml:space="preserve">. // Signalling behavior matters in info exchange; our current systems ignore this nonlinguistic stuff. Need to be a member of a community to build trust. Need to restore trust, relational information exchange...What about isolation due to technology? a big problem. Microchoices explain 50% of segregation.  Could incentivize local choices. Microtaxing to promote physical, rellational mixing.. //there are problems w/ this//why can't people be educated out of the isolating/ed behavior? As we have discovered, facts don't change behavior (smoking.) </t>
    </r>
    <r>
      <rPr>
        <color rgb="FFFF0000"/>
      </rPr>
      <t>Poss: make joining HIFNRC cool</t>
    </r>
    <r>
      <rPr/>
      <t xml:space="preserve">. </t>
    </r>
  </si>
  <si>
    <t>You know, I mean, hard to say that I'd say a structure worth exploring, but.</t>
  </si>
  <si>
    <t>JP: I don't know. I'm over it. I'm ready to this for this month to be going and sick of being inside</t>
  </si>
  <si>
    <t>John Rose: So that book is really good.</t>
  </si>
  <si>
    <t>Wow. So. So this may actually change your fire season now.</t>
  </si>
  <si>
    <t>Thomas Loughran: But</t>
  </si>
  <si>
    <t>JP: By the best thing is the vineyard over here gets gold.</t>
  </si>
  <si>
    <t>where are communities nucleating? Tend to be physical. Implicit info. May not know what you are looking for. (Browsing matters, not just searching, in info flow.) Need to bump into people. Universities of the future? Could communities nucleate communities...AP...could, but need not of reformation. Univ.s could become innovative, but get beyond static book leaerning, to learning how to find, meet, ...Informal stuff at MIT is what is most interesting. Classes are less important.</t>
  </si>
  <si>
    <t>Thomas Loughran: Good. Sorry about that. Let's he's asking me if I ordered check Cambodian time</t>
  </si>
  <si>
    <t>Thomas Loughran: General blob review which, in general, is I mean if you did a sampling it, that would be about the right</t>
  </si>
  <si>
    <t xml:space="preserve">Pentland: people don't change behavior much based on what they read online. It has to be woven into (validated by) others you spend time with. 10s of times greater to adopt new bahavior based on verification by people around you, than having read about it. </t>
  </si>
  <si>
    <t>Thomas Loughran: Yeah, yeah, I'm trying to pick it up my</t>
  </si>
  <si>
    <t>JP: Oh shit.</t>
  </si>
  <si>
    <t>00;02;50.490 --&gt; 00;02;51.630</t>
  </si>
  <si>
    <t>00:00:49.560 --&gt; 00:00:55.200</t>
  </si>
  <si>
    <t>00:01:00.510 --&gt; 00:01:01.650</t>
  </si>
  <si>
    <t>00:00:33.600 --&gt; 00:00:36.120</t>
  </si>
  <si>
    <t>Helios enables individuals through secure data transfer, single use encrypted, turned into a financial product so that individuals can sell use of their own data to companies that want to use it anonymously. // Endor enables companies to search their own encrypted data sets without decrypting the data  // next, here are APs remaks on human AI --&gt;</t>
  </si>
  <si>
    <t>how can we make a HUMAN AI? Think skynet, but about the human fabric.</t>
  </si>
  <si>
    <t>analogy w/ ML: credit assignment function...little stupid neurons, don't generalize well, savants...</t>
  </si>
  <si>
    <t>Where I mean. Not until maybe Molotov cocktail video chatter.</t>
  </si>
  <si>
    <t>Because you just finished cooking it and then you take it off and you just put it out of some paper towels and like, really, really dry it off.</t>
  </si>
  <si>
    <t>As I said, Rachel, I'd put the last conversation on Friday.</t>
  </si>
  <si>
    <t>no imagine reinforcing AI functions with what we learn from human behavior. Enhancing AI by importing human capabilities. (look up ENDOR)</t>
  </si>
  <si>
    <t>Thomas Loughran: But tonight we're going to revisit and I'm going to run it solo here for the first time I've done this.</t>
  </si>
  <si>
    <t xml:space="preserve">TL: vice versa, also: enhance human beings </t>
  </si>
  <si>
    <t>Thomas Loughran: You know, I'd hate to deprive</t>
  </si>
  <si>
    <t>going further: what happened if the neurons were people? a society, a company...culture comes from human AI...reinforce the good, disincentivize the bad...culture connects people...is this a crazy idea? Kraft/Tenbaum...look at how people make decisions, learn from them</t>
  </si>
  <si>
    <t>Thomas Loughran: As long as it's fun. Yeah.</t>
  </si>
  <si>
    <t>JP: It was super fun. Yeah, definitely. I might go again this weekend. We'll see.</t>
  </si>
  <si>
    <t>people make decisions in credit assignment analogues, that make the community smarter...// how can you select for culture as well as individuals? there is one way: thompson sampling. combines evidence in a way best for the individual and for the group. Selecting on either indiv or group beneifts the other.."an amazing alignment of interests and utilities"...addresses role of culture in evolution.</t>
  </si>
  <si>
    <t>Thomas Loughran: More yeah further than that.</t>
  </si>
  <si>
    <t>JP: Yeah, good weekend. You know, we got some nice weather for the next week here.</t>
  </si>
  <si>
    <t>I just</t>
  </si>
  <si>
    <t>look around, see what is popular, and copy it if it seems good to you...find the best ideas out there, idea propogation ... what is good for the group, what is good for me, both...these ideas get incorporated (on a mathematical recipe). So people can be put together to make ever better decisions. But need truthful feedback, did it work or not (also key to AI mechanisms.) [[key Q: feedback from whom? good choice...says who? how do you identify the credit assignment function, how do you reliably give credit for good and demerit for bad?]] "Truthful": whose truth? AP: did they sell more, invent more, ...need quantitative feedback...then can improve productivity of groups by 5-10%....// an operating system for a new humanity (AP)...like an algoritym for human progress.  Open Algorithms approach....a way of presenting data to stakeholders for inspection, on data for development...</t>
  </si>
  <si>
    <t>Thomas Loughran: I mean, I saw you know my foot. My brother said about these guys, but I have to tell you, it, it was there. And thanks, by the way, I wasn't following 538 to you mentioned it a couple of months ago and I've been following it religiously ever since.</t>
  </si>
  <si>
    <t>Thomas Loughran: At least that's not of course us precise prediction, nobody predicted exactly that. But, but there were numbers associated with</t>
  </si>
  <si>
    <t>a human AI is coming together: based on data we can all trust; and on a fair assessment of what people are and are not doing (fake news, propaganda, advertizing all get in the way)...experimenting with ways to avoid the echo chamber problems...open data from all sources...a fair reprsentation of what people are actually doing to stamp out echoes, fake, etc.</t>
  </si>
  <si>
    <t xml:space="preserve">Traditional academia is too constraining // need extra-academic experimentation, with a parallel academic / industry network outside of university structure...(Global paratnership for sustainable development data at UN, transformative ... aiming for truthful representation of change everywhere in the world ... new media is causing people to lose their bearings, easier to be manipulated, need a grounding under all of our cultures of things we all agree on, to know what is working and what is not. // Also, we've lost touch of the notion of justice, and made it formal and out of the reach of most people ... very different for different poeple around the world ... (key differentiators: born into classes; experienced conflict directly; segregation esp income seg radically changes people's sense of fairness and justice ... got to fix this ... top quintile and bottom quintile never see one another (though they live in the same city) (Not so worried about super rich...in the past, ultra wealth was gone in a few generations. Today, super rich have pledged to give away big parts of their wealth ... now foundations dedicated to public good emerging ... different versions of public good ... which is good, diversity is good at this level too ... [[QQ: how to enrichen these alt conceptions of justice, well-being? AA: HIFNRC.]] So wealth doesn't stick in families in the US for many generations (though they do in Europe.) </t>
  </si>
  <si>
    <t>don't fear the AI: watch what it eats (data), and what it does (data) // can do this monitoring with AI...that's not hard. Control of data is the key. ... we need similar transparency in goverment, social contexts, asking whether Human AI is fair ... an open algorythms approach for human AI.  Key challenge here: no reliable data (on courts, say) w/o data on inputs and outputs.</t>
  </si>
  <si>
    <t>I wanted to</t>
  </si>
  <si>
    <t>Thomas Loughran: If you have different application. I don't mean a different person screen, but a different app or a different window inside</t>
  </si>
  <si>
    <t>Thomas Loughran: I have a Bosco account.</t>
  </si>
  <si>
    <t>Thomas Loughran: Share the screen. I'm just sorry just getting the same</t>
  </si>
  <si>
    <t>00:02:36Wow.</t>
  </si>
  <si>
    <t>Thomas Loughran: Yeah, yeah, I think, I think I might have led our brothers in my brothers in your dad.</t>
  </si>
  <si>
    <t>John Loughran: You know, I am late to the party in some ways.</t>
  </si>
  <si>
    <t>John Rose: And we're thinking we get</t>
  </si>
  <si>
    <t>Thomas Loughran: Here we are once again trying to resurrect civility.</t>
  </si>
  <si>
    <t>Rachel Loughran: It gave me one at the beginning.</t>
  </si>
  <si>
    <t>Rachel Loughran: Actually update I will be relocating to Vermont in like a week or two. So,</t>
  </si>
  <si>
    <t>Thomas Loughran: Where</t>
  </si>
  <si>
    <t>John Rose: Said set a big storm, ma'am.</t>
  </si>
  <si>
    <t>JP: Yeah, I have to do it. I mean, if a forester shows up. I need to be there so</t>
  </si>
  <si>
    <t>In the end, the guys from the California's Task Force on Self-esteem are musing about how much money they had left.</t>
  </si>
  <si>
    <t>like online resources and investing in kind of more robust models for students to be doing online online learning.</t>
  </si>
  <si>
    <t>And I'm naming one of them are Bill Sandbox. I wanted to provide a place, Rachel, where next to the other news on this call.</t>
  </si>
  <si>
    <t>Though these muted. You haven't even gone there is, there is.</t>
  </si>
  <si>
    <t>JP: Yeah, it is a nice day. Today it's I'm a cool off by it's 15 degrees cooler today than yesterday.</t>
  </si>
  <si>
    <t>John Rose: So I shut off at once power without telling them. Hopefully they told people, this time.</t>
  </si>
  <si>
    <t>But I want to get at something which is an identifiable whole.</t>
  </si>
  <si>
    <t>AP's call for Human AI is about "building human systems where facts matter",  where relevant data is made available and processed with the best currently-accepted ML techniques, applying the same power of AI to human systems that is routinely deployed in other areas of science. In that sense, "Human AI is an aspirational analogy". https://www.itu.int/en/journal/002/Documents/ITU2018-15.pdf</t>
  </si>
  <si>
    <t>John Rose: There was last time.</t>
  </si>
  <si>
    <t>John Rose: What was a</t>
  </si>
  <si>
    <t>That much rain. Yeah. Oh yeah. Nice. Fire restrictions are already down a couple levels.</t>
  </si>
  <si>
    <t>Thomas Loughran: To swing, way back</t>
  </si>
  <si>
    <t>Thomas Loughran: Oh, cool. Yeah.</t>
  </si>
  <si>
    <t>But AP's call goes farther than an aspirational call. As is already being done in a variety of cases from corporate and global developmental contexts, insights from preliminary investigations where contemporary data, analysis tools and ML techniques are in fact being used to suggest new patterns of human organization. Further, these suggested patterns are being implemented, and predicted results measured and confirmed (or disconfirmed.)  In Pentland's view, these interventions--really, these social experiments--confirm an important underlying and surprising set of insights into human behavioral systems, namely, that they depend on social connections far more heavily than either one might antecedently expect, or would be explained by the influence of rational choices of individuals. We evolve socially, even in very short order, in surprising ways, and we need to assemble and respond to data revealilng how these patterns really work if we are to understand and manipulate human social systems toward beneficial outcomes.</t>
  </si>
  <si>
    <t>Thomas Loughran: It hasn't exactly been sparks flying</t>
  </si>
  <si>
    <t>Thomas Loughran: My rhythm of running is to do my my mileage, but one mile per decade.</t>
  </si>
  <si>
    <t>Which is</t>
  </si>
  <si>
    <t>John’s iPhone: I did want to say though.</t>
  </si>
  <si>
    <t>But there's the rub: what are these beneficial outcomes, and according to whom? According to Pentland, much of this is common sense, a "don't spit into the wind" calculation of experienced rational individuals. To his credit, he sees deeper than this appealing but misleadingly simple level. Recognizing that more complex social questions require more sophisticated analysis, he acknowledges the need to appeal to Rawls, Sen, or Nussbaum (but not to MacIntyre.) Somehow such resources of the classical liberal tradition will have to guide us on the tougher questions, even while there are plenty of clear cases around which we can get to work. But it is essential that we are "fully informed", which a human AI system would paradigmatically be.</t>
  </si>
  <si>
    <t>Now, at least we're capturing whatever we say next on zoom. So</t>
  </si>
  <si>
    <t>And then I'll send it to YouTube.</t>
  </si>
  <si>
    <t>How to motivate need for RCs, address challenges to building them:</t>
  </si>
  <si>
    <t>You mean that issue? I think there's a video of someone basically killing three other protesters with an assault rifle.</t>
  </si>
  <si>
    <t>And that makes it significantly easier. And I love it because I can always do on the cast iron.</t>
  </si>
  <si>
    <t>I put that. Get it out on YouTube so you can find it there, and I guess I didn't.</t>
  </si>
  <si>
    <t>Thomas Loughran: Live on YouTube that is we're going to run, take a hard look at very important piece of three lens spiral matrix.</t>
  </si>
  <si>
    <t>Thomas Loughran: our listening audience of zero.</t>
  </si>
  <si>
    <t>JP: Well, I'm having a good time. So,</t>
  </si>
  <si>
    <t>Thomas Loughran: Wow, cool.</t>
  </si>
  <si>
    <t>JP: Um, it was, it was. Yeah, that was really the crux of it. What does this conscious realism lens doing for us. And how is it</t>
  </si>
  <si>
    <t>JP: Good one. So I'm excited to not be working in the rain for a little bit longer. Yeah.</t>
  </si>
  <si>
    <t>Thomas Loughran: The drone Bumblebee or my favorite</t>
  </si>
  <si>
    <t>Thomas Loughran: So listen to a bunch of that enough to know them, you know, probably listen to maybe a dozen a couple dozen blogs blog posts from them.</t>
  </si>
  <si>
    <t>Thomas Loughran: Some of those numbers were just percentages of people who seem to indicate that they were going to vote in a certain way others of those percentages position. The others of those numbers.</t>
  </si>
  <si>
    <t>00;02;53.040 --&gt; 00;02;54.930</t>
  </si>
  <si>
    <t>00:00:55.650 --&gt; 00:01:05.700</t>
  </si>
  <si>
    <t>00:01:02.790 --&gt; 00:01:03.330</t>
  </si>
  <si>
    <t>00:00:36.120 --&gt; 00:00:41.010</t>
  </si>
  <si>
    <t>00:00:13As soon as you guys are ready we'll jump to</t>
  </si>
  <si>
    <t>00:00:21Case we say anything that we're happy to say to somebody else.</t>
  </si>
  <si>
    <t>00:00:09So here we are, guys. Nice to see you both.</t>
  </si>
  <si>
    <t>00:02:37Only one only one way to learn</t>
  </si>
  <si>
    <t>Thomas Loughran: Anybody else on a</t>
  </si>
  <si>
    <t>John Loughran: And I don't know how to do it well.</t>
  </si>
  <si>
    <t>We</t>
  </si>
  <si>
    <t>Thomas Loughran: Okay, good. I'm getting quicker I quiet at the same before it double talk down us</t>
  </si>
  <si>
    <t>Thomas Loughran: Live on YouTube, just the two of us.</t>
  </si>
  <si>
    <t>Thomas Loughran: Yeah, it should give you another one.</t>
  </si>
  <si>
    <t>Rachel Loughran: That's a slight update, but</t>
  </si>
  <si>
    <t>Rachel Loughran: Are you Uncle Tom</t>
  </si>
  <si>
    <t>John Rose: We did. No, I think it's over, but</t>
  </si>
  <si>
    <t>Interesting.</t>
  </si>
  <si>
    <t xml:space="preserve"> signs of awakening awareness that we badly need ethical competency, which can only be developed in a HIFNRCs</t>
  </si>
  <si>
    <t>And the answer was enough to feel good about. Well.</t>
  </si>
  <si>
    <t>I'm really interested in how colleges are choosing to spend those resources,</t>
  </si>
  <si>
    <t>Get to see how it is. Oh, I know. I'll move it.</t>
  </si>
  <si>
    <r>
      <rPr>
        <sz val="10.0"/>
      </rPr>
      <t xml:space="preserve">SKILL
INCREASED CONCENTRATION OF DEMAND
IN MANAGERIAL JOB OPENINGS
SHARE OF OCCUPATIONS REQUESTING TRANSPORTABLE SKILLS IN A MAJORITY OF POSTINGS BY LIKELIHOOD OF AUTOMATION
</t>
    </r>
    <r>
      <rPr>
        <color rgb="FFFF0000"/>
        <sz val="10.0"/>
      </rPr>
      <t>Ethical Reasoning and Mindset</t>
    </r>
    <r>
      <rPr>
        <sz val="10.0"/>
      </rPr>
      <t xml:space="preserve">
Collaboration
Problem Solving
Critical and Creative Thinking
Communication
</t>
    </r>
    <r>
      <rPr>
        <color rgb="FFFF0000"/>
        <sz val="10.0"/>
      </rPr>
      <t>+350%</t>
    </r>
    <r>
      <rPr>
        <sz val="10.0"/>
      </rPr>
      <t xml:space="preserve">
+83%
+81%
+53%
+52%</t>
    </r>
  </si>
  <si>
    <t>That's Tom Ridge. Well, life out here is pretty good.</t>
  </si>
  <si>
    <t>JP: And it's really windy, which is why I'm wearing a jacket.</t>
  </si>
  <si>
    <t>Which and which convinces? The person who grasps that they see the world differently.</t>
  </si>
  <si>
    <t>JP: You know they were talking about like yesterday it was supposed to get a little bit better.</t>
  </si>
  <si>
    <t>John Rose: Have you talked about this.</t>
  </si>
  <si>
    <t>from the power of transportable skills, PLTW, ThePowerOfTransportableSkills_PLTW_FINAL_2.19.19.pdf, ethical reasoning and mindset is the fastest growing skill of the top five transferable skills (which together outstrip all other skills of 17,420 skills that Burning Glass tracks (overall, 1,2,3,4,31 of 17420; at #31, Ethical reasoning &amp; mindset is more commonly requested than 99.8% of the full set that BG tracks. (p. 4.)</t>
  </si>
  <si>
    <t>So that's good to hear. Hope to have your neighbors up to the north also, too.</t>
  </si>
  <si>
    <t>JP: We haven't talked about this.</t>
  </si>
  <si>
    <t>JP: Oh, it's this whole world of gold Tara like</t>
  </si>
  <si>
    <t>what is used to divide us? aboration rights, immigration rights and responsibilities...</t>
  </si>
  <si>
    <t>Thomas Loughran: Brought a beer tonight.</t>
  </si>
  <si>
    <t>Thomas Loughran: Ice zoom zooming in from way high and then I'll stop in three points, but from way high. I think the probably the most noteworthy thing if you asked what's happened that you would have wanted to know whether it was going to happen. A week or two or three ago</t>
  </si>
  <si>
    <t>even where there is most agreement about social goals (MDGs, with 117? metrics), people like Jeffy Sachs admits that these are minimum requirements for prosperity and leave aside issues of control, equaliity, participation, over which nations go to war.</t>
  </si>
  <si>
    <t>Thomas Loughran: On my birthday every November, so be 6.2 coming up.</t>
  </si>
  <si>
    <t>JP: I don't know if I've mentioned it before, but I'm really enjoying that book.</t>
  </si>
  <si>
    <t>John’s iPhone: That 45 number I add on Wednesday.</t>
  </si>
  <si>
    <t>Thomas Loughran: I wanted to share my slide.</t>
  </si>
  <si>
    <t>Thomas Loughran: Your device you can only share one window at a time and you can't apparently switch between windows. You have to get out and get back in at least as far as I can tell.</t>
  </si>
  <si>
    <t>Thomas Loughran: You know my</t>
  </si>
  <si>
    <t>Thomas Loughran: Setup probably an intelligent way to do this. But in the meantime, this is what we got.</t>
  </si>
  <si>
    <t>woo-woo (Sam Harris) v structure of Summa (limited communities to address) vs endless combinations and permutations, all tackled solo...so the result looks necessarily a bit like woo-woo, but hopefully slow and careful attempts to ackowldge and escape from woo-woo.</t>
  </si>
  <si>
    <t>00:00:16Jump to YouTube and get started but</t>
  </si>
  <si>
    <t>00:00:28Always. By the way, this a two way street. We can always pull</t>
  </si>
  <si>
    <t>Deepak Chopra commits woo-woo, says Harris, here: https://youtu.be/hU6TkfCGlX8</t>
  </si>
  <si>
    <t>woo-woo is actually introduced not by harris but by another guy on the stage, who is ________________</t>
  </si>
  <si>
    <t>but chapra's woo-woo is not so incorherent after all.</t>
  </si>
  <si>
    <t>Here’s most of Deepak’s "wisdom" from this video. 2:07 "Science is now in a process of overthrowing the climactic overthrow of the superstition of materialism." 2:05 "The essential nature of the physical world is not physical. The essential stuff of the universe is non-stuff." 2:43 "Science tells us that nature is a discontinuity. It’s an on-off phenomenon. There are gaps between every two ons where you find a field of possibilities. A field of pure potentiality." 3:00 "What is god if not the immeasurable potential of all that was, all that is, and all that will be. Science also tells us there’s a field of non-locality where everything is correlated with everything else." 3:23 "I hope you will convert from a skeptic to a neuroskeptic." 3:52 "There’s something called the observer effect : where intention orchestrates spacetime events." 13:50 "In the absence of a conscious entity, the moon remains a radically ambiguous and ceaselessly flowing quantum soup." from ConfusionFusion 3 months ago incomment section of this same video</t>
  </si>
  <si>
    <t>If that's what you're talking about out there, that is. And the month the question is, was something was a Molotov cocktail thrown?</t>
  </si>
  <si>
    <t>I don't remember whether I dropped any of you are elf for Chatterbox.</t>
  </si>
  <si>
    <t>Thomas Loughran: We've been</t>
  </si>
  <si>
    <t>Thomas Loughran: The opportunity to see that. And now that you've set it all up.</t>
  </si>
  <si>
    <t>Thomas Loughran: Good to</t>
  </si>
  <si>
    <t>JP: Is it well developed it, it did it struck me is not necessarily well developed enough to do much work for us.</t>
  </si>
  <si>
    <t>Thomas Loughran: That's right, it's coming.</t>
  </si>
  <si>
    <t>JP: Oh, that one was great.</t>
  </si>
  <si>
    <t>Thomas Loughran: Or God cast, excuse me, podcasts.</t>
  </si>
  <si>
    <t>Thomas Loughran: Gave probability ratings to certain kinds of outcomes.</t>
  </si>
  <si>
    <t>(entirely out of order) suskind https://arxiv.org/pdf/1604.02589.pdf ER=EPR; entanglement equals bridging; quantum teleportation well explained; interference is a single particle phenomena, whereas entanglement is inherently two-or-more particle phenom; interference and entanglement thus seem entirely different. "But this is not correct" There is a pair of states describable as a Bell pair, with opposite (entangled) phase, connected (since entangled and ER=EPR) by an ERBridge that tracks their interactions. This is a testable hypothesis, in principle, since isolated states could be captured, many such added, states separated, black holes condensed, and resulting ERBs used to communicate.  (Entanglement is a resource, like energy, but it is not conserved as energy is.)</t>
  </si>
  <si>
    <t>00:00:19Just didn't water because there's a transcript in there.</t>
  </si>
  <si>
    <t>00:00:14Yeah.</t>
  </si>
  <si>
    <t>00:02:39That would be fun.</t>
  </si>
  <si>
    <t>Thomas Loughran: I forget what what were what were we talking about it was a civil matter.</t>
  </si>
  <si>
    <t>John Loughran: You know, I don't know that anyone knows how to do it well.</t>
  </si>
  <si>
    <t>John Rose: Don't have anything huge</t>
  </si>
  <si>
    <t>JP: Nice.</t>
  </si>
  <si>
    <t>Thomas Loughran: Welcome. Anybody else who jumps in.</t>
  </si>
  <si>
    <t>Thomas Loughran: Maybe not.</t>
  </si>
  <si>
    <t>Thomas Loughran: Did you take</t>
  </si>
  <si>
    <t>Thomas Loughran: I'm good in what's what spot is your park what</t>
  </si>
  <si>
    <t>JP: There it is.</t>
  </si>
  <si>
    <t>So anyway, it's killing time with a little comic history. Let's go.</t>
  </si>
  <si>
    <t>how that intersects with the desire to attract a freshman class who I think a lot</t>
  </si>
  <si>
    <t>Bulding a ring of insights that coheres as a whole: try this both at the level of part I and II; and then add more in Part III and IV. Trak numbered propositions...or is that wrong? Perhaps insights are more like models than propositions: they can be expressed as propositions, but do these carry the weight, momentum, impact, insight, appeal of the model cast in some other way?</t>
  </si>
  <si>
    <t>Oh, hey, John. I do a little racial science and I are messing around in the spreadsheet on that right tab that you created.</t>
  </si>
  <si>
    <t>Right. So no idea when we'll get JP at eight minutes after.</t>
  </si>
  <si>
    <t xml:space="preserve">An example: "echo chambers (EC)"...a powerful model. One proposition: it is possible to organize information flow in such a way that members of a social group only or primarily hear one another, cutting off their contact with additional information that could enrich their collective intelligence". That's a bit less appealing. Echo chanmber is a model; that sentence only expresses one facet of its implications. It rests on something like an "information theory of intelligence (IToI)", which suggests that intelligence is information processing, and social information theory (SIT), which suggests that much of the passing of information is not cognitive (observation and linguistic) but also noncognitive (cultural.) </t>
  </si>
  <si>
    <t>We're all we're in the midst of a heat wave here. So is ninety four degrees today.</t>
  </si>
  <si>
    <t>JP: Yeah, I don't know, didn't we didn't get any</t>
  </si>
  <si>
    <t>"Suggests" is maybe always the right word here, at this high level of assembly of powerful, interconnected, dynamically connected ideas that collectively generates attraction and insight, appeal and benefit. All of these high-level concepts are adjusted in light of one another, first to achieve a kind of internal coherence, and then (why this order? first, and then?) to maximize their power in contests with other coherent ways of looking at the world that also have appeal but threaten to unseat the established framework.</t>
  </si>
  <si>
    <t>Out of that hole and that the resources amassed there.</t>
  </si>
  <si>
    <t>JP: But it looks about it's about the same.</t>
  </si>
  <si>
    <t>John Rose: The approach. Is there a new angle that easy to take taking</t>
  </si>
  <si>
    <t>I don't know. I don't know what their situation is at there. End to the south.</t>
  </si>
  <si>
    <t>Thomas Loughran: As a very long time.</t>
  </si>
  <si>
    <t>JP: Terrorists looking thing.</t>
  </si>
  <si>
    <t>Thomas Loughran: And the answer is the democrats themselves are while you will have some of them who will explain the reasons why they're going to vote against her.</t>
  </si>
  <si>
    <t>Thomas Loughran: Nice. Yeah.</t>
  </si>
  <si>
    <t>JP: Right now I'm learning about the 1998 East Asia financial collapse.</t>
  </si>
  <si>
    <t>John’s iPhone: Whether through about the</t>
  </si>
  <si>
    <t xml:space="preserve">"grasp it correctly as a whole, and it will be perfectly plain to you. (Rep VI)" Assemble hypotheses as stepping stones, for arriving at the beginning, which is the whole (Rep VII); opinion tied down as knowledge in an account (Meno); </t>
  </si>
  <si>
    <t>00;02;56.220 --&gt; 00;03;07.500</t>
  </si>
  <si>
    <t>00:01:08.070 --&gt; 00:01:11.550</t>
  </si>
  <si>
    <t>00:01:05.190 --&gt; 00:01:06.720</t>
  </si>
  <si>
    <t>00:00:43.620 --&gt; 00:00:47.460</t>
  </si>
  <si>
    <t>00:00:26So,</t>
  </si>
  <si>
    <t>00:00:30off of YouTube.</t>
  </si>
  <si>
    <t>In advance of that, that's the that's sort of the. That's Twitter.</t>
  </si>
  <si>
    <t>Need an sketch of a small (Part I &amp; II) ring of concepts united in a simple master narrative....; then, part III &amp; IV.</t>
  </si>
  <si>
    <t>Something tells me maybe I could. In our not our chat box here, but in a text message earlier today.</t>
  </si>
  <si>
    <t>Thomas Loughran: We've been working at the idea of seeing the world differently and suggesting that like a spiral.</t>
  </si>
  <si>
    <t>I:  information improves perspectives and choices (IT); information is primarily trasmitted and processed socially (SIT); SC--&gt;Benefits (SCB); Thinking Fast/Slow (TFS); Dialectical (D) account of T&amp;G; IT, SIT plus D yield Community Hermeneutic (CH), an account of community enrichment (rich communities, RC), which makes sense only if these communities exchange their highly specialized information in a high-information-flow network (HIFNRCs). But that network (given dialectical wholeness) must exchange not only abstracted ideas for digestion with fast thinking, but whole explanations, incorporation of ideas into larger models/narratives, through slow thinking processes. Otherwise, the community is either unguided or guided but unreflectively, not examining its hypotheses and its central narrative, not able to expose that narrative to information stored in rival community accounts. The emerging craft of consolidation of the ideas and practices of a community into a sustainable coherent account is morality. (A Craft Theory of Morality, CTM.) What emerges by necessity from this exchange is a theory of human nature (how different are we, individually, and how far formable, how far unifiable under a single narrative, how many alt strategies for persuading individuals in and across communities? This is a Dialectical theory of Rhetoric (DTR), and together, a new science (its incoherent prececessor is social physics? call it empirical politics (EP?) with a C-T thry of Human Nature (CTHN). All this points to an interpretation of the American experience and future, a connected federalist theory of America (CFTA).</t>
  </si>
  <si>
    <t>Thomas Loughran: Can you know that video.</t>
  </si>
  <si>
    <t>Thomas Loughran: Me. Yeah, I'm gonna unplug and plug elsewhere in a house here alright just came in. I had</t>
  </si>
  <si>
    <t>Thomas Loughran: Cool.</t>
  </si>
  <si>
    <t>JP: And so it's sort of this optimistic.</t>
  </si>
  <si>
    <t>JP: It's coming like a freight train</t>
  </si>
  <si>
    <t>JP: That one was so good.</t>
  </si>
  <si>
    <t>And</t>
  </si>
  <si>
    <t>enriching family ties with intellectual content (family case study?)</t>
  </si>
  <si>
    <t>Thomas Loughran: I have in mind the</t>
  </si>
  <si>
    <t>Thomas Loughran: It in a different way. I do. I do that. Well, I worked out another time. So you can imagine basically starting and you're not looking at people, but you've got I think you guys can all see</t>
  </si>
  <si>
    <t>Thomas Loughran: Which is, you know. So for example, we went through.</t>
  </si>
  <si>
    <t>Thomas Loughran: I guess I have two channels.</t>
  </si>
  <si>
    <t>Thomas Loughran: And then drop this down. So there's three of us here from this</t>
  </si>
  <si>
    <t>00:00:27I'm teaching</t>
  </si>
  <si>
    <t>00:00:17Maybe chat for a minute, and then I'll throw this over onto YouTube and record it there.</t>
  </si>
  <si>
    <t>00:02:44Yeah yeah</t>
  </si>
  <si>
    <t>Thomas Loughran: That was of interest. Shoot, uncle, Michael.</t>
  </si>
  <si>
    <t>John Loughran: I don't know how I feel like you do it pretty well with your brothers.</t>
  </si>
  <si>
    <t>John Rose: But I listened to a podcast today on basically Corona or a vaccine conspiracies.</t>
  </si>
  <si>
    <t>Thomas Loughran: Well, we got her echo so</t>
  </si>
  <si>
    <t>Thomas Loughran: Down the road.</t>
  </si>
  <si>
    <t>Rachel Loughran: I thought I don't have another indicator, but on the top left.</t>
  </si>
  <si>
    <t>Rachel Loughran: That what's up.</t>
  </si>
  <si>
    <t>Rachel Loughran: I meant</t>
  </si>
  <si>
    <t>Rachel Loughran: Oh, wow.</t>
  </si>
  <si>
    <t>Thomas Loughran: This is an exchange for getting the right to cut trees down with the season or something like that.</t>
  </si>
  <si>
    <t>Yeah, I know.</t>
  </si>
  <si>
    <t>of incoming college students would like to be there in person for the whole,</t>
  </si>
  <si>
    <t>Oh, cool. All right, here, I got to get way. I don't know the rules to it tonight.</t>
  </si>
  <si>
    <t>We may not get him before we dove in.</t>
  </si>
  <si>
    <t>Which made work pretty toasty out. So that will be the case for the next few days.</t>
  </si>
  <si>
    <t>Thomas Loughran: It's a big turn</t>
  </si>
  <si>
    <t>JP: Word. It's been off since yesterday.</t>
  </si>
  <si>
    <t>And the vision enabled their supports a new way of seeing through to new kinds of solutions to problems.</t>
  </si>
  <si>
    <t>JP: It's chance of rain this Friday.</t>
  </si>
  <si>
    <t>John Rose: That other people haven't taken before or</t>
  </si>
  <si>
    <t>Yeah. Everybody needed it. I'm assuming your air is safer than it was last time we talked.</t>
  </si>
  <si>
    <t>Thomas Loughran: But I had intended to write a second section right right after the high information flow network of rich community section.</t>
  </si>
  <si>
    <t>JP: Sounds good. Sweet.</t>
  </si>
  <si>
    <t>JP: Was thinking</t>
  </si>
  <si>
    <t>Thomas Loughran: Others of them are absolutely manifestly speaking about when she's on the court mean it's over. In, in that sense, she's sort of one the day there probably wasn't much choice. Anyway, but I think people could have been nastier about it. They could have fought harder they</t>
  </si>
  <si>
    <t>JP: Oh, that's a good idea.</t>
  </si>
  <si>
    <t>JP: Which was precipitated and exacerbated by a lot of our</t>
  </si>
  <si>
    <t>John’s iPhone: Kids separated from the parents of the border.</t>
  </si>
  <si>
    <t>need visualizations to show a HIFNRs information flow, vs empowered echo chamber flow, vs isolated echo chamber (all idealized, all on a complex spectrum)</t>
  </si>
  <si>
    <t>00:00:29I'm teaching the undergraduate physics lab for majors at Notre Dame.</t>
  </si>
  <si>
    <t>00:01:05Yeah, I've been. I've been pretty seriously and vacation out here so</t>
  </si>
  <si>
    <t>00:00:25So,</t>
  </si>
  <si>
    <t xml:space="preserve">still, couldn't we quantize the amount of information that is in contact with--causally contributes to--decisions made in a given community, and thus quantify info-rich communities (RCs)? Sum (from 0 to i) of (# people * # interactions/person) * signed trust weights...all that (which is R*I)...that term is the total amount of information (assignable in principle as weighted bits, or qbits) that causally influences any given choice (and thus any sum of all the choices of all the persons in a community over all its years of functioning...or better, a rate of information flow. </t>
  </si>
  <si>
    <t>does it follow on Pentland's SP principles that better outcomes are produced by quantifiably larger amounts of information playing a role--causally impacting--the choices made in that community? What about misinfomration, or information from untrusted sources that is twisted and negatively impacts where trust would have positively impacted (oppositely polarized) choice?</t>
  </si>
  <si>
    <t>how does the number of contacts impact the flow of information? 1) idea exploration: 2) trust generation from engagement, impacting the relation R component in the social pressure equation (Relationships * Interactions / Cost)</t>
  </si>
  <si>
    <t>Yeah, I mean, it's so it's kind of crazy, but I've already been reading like one.</t>
  </si>
  <si>
    <t>could choices sit at the intersection of two large resevoirs of information, each tending to oppositely polarize the decision? Don't such information contacts cancel one another out, and effectively sum up to zero? It would seem so. Do decisions have both a sign (go or no-go) and a stability, and does information impact choices on both fronts: just the amount of information, summed on balance, as to the sign of the decision, and to the provenance of the information, as to the objective stabilization potential of the choice, and as to the perceived provenance, as to the psychological stability of the decision? So awareness of the history of a tradition impacts the psychological stability of its decisions, and the actual provenance of the information--its actual history, from the perspective of the most stable tradition that is possible, impacts that objective stability of the decision...what is objectively beneficial, objectively good, to the extent than anything is (as this seems an empirical question)</t>
  </si>
  <si>
    <t>Maybe, but it didn't. I'll find it on YouTube. Yeah. Thanks.</t>
  </si>
  <si>
    <t>Thomas Loughran: One can't see the world differently, all at once, and one has to take it on in a transformative sort of way.</t>
  </si>
  <si>
    <t>JP: Let me see. I should I should be able to</t>
  </si>
  <si>
    <t>Thomas Loughran: It's coming in from Iran, about half an hour ago.</t>
  </si>
  <si>
    <t>Thomas Loughran: John. How about you.</t>
  </si>
  <si>
    <t>JP: Like potential energy situation, maybe</t>
  </si>
  <si>
    <t>JP: Mm hmm. I'm</t>
  </si>
  <si>
    <t>Thomas Loughran: There are many that are exceptionally good</t>
  </si>
  <si>
    <t>Thomas Loughran: It was based on their account what I heard from nate silver's own mouth that i i made the prediction that I made.</t>
  </si>
  <si>
    <t>Thomas Loughran: The modeling based on polling that 538 does, for example, that's, that's a site that I listened to a lot than than so many others.</t>
  </si>
  <si>
    <t>evolution and all social history has impacted all of our choices in some ways. Thus the quantification of the impact of information on choice is going to start from a nonzero beginning, and these will not be equal among human beings. Persons of mongolian descent might carry a different evolutionary impact than persons of samoan descent. Ditto with Gender.</t>
  </si>
  <si>
    <t>00;03;11.220 --&gt; 00;03;23.310</t>
  </si>
  <si>
    <t xml:space="preserve">These differences in starting points will have to be taken into account in any quantifiable account of the good for them; the amount of information involved impacting their genetic/epigenetic formation may always be unknown, though perhaps some extrapolation might be possible in a mature science. </t>
  </si>
  <si>
    <t>00:01:11.550 --&gt; 00:01:12.270</t>
  </si>
  <si>
    <t xml:space="preserve">(EG: Maybe as we mature, human communities become more like Samoans in certain important respects, and that may indicate a richer information history impacting their evolutionary formation than those of other populations.) </t>
  </si>
  <si>
    <t>00:01:09.600 --&gt; 00:01:09.870</t>
  </si>
  <si>
    <t>00:00:48.780 --&gt; 00:00:49.590</t>
  </si>
  <si>
    <t xml:space="preserve">But especially in ethnically diverse communities, the impact of any such difference will wash out in community averages. </t>
  </si>
  <si>
    <t>00:00:34this coming spring, which is a little bit of a change for me. I've not taught physics there at all.</t>
  </si>
  <si>
    <t>00:00:28It's been good. It's been a while since we dove in, we got plenty to talk about on Wednesday. Wednesday works. We had another SCOTUS day</t>
  </si>
  <si>
    <t>00:02:47Day more experts are</t>
  </si>
  <si>
    <t>Thomas Loughran: I don't remember what it was.</t>
  </si>
  <si>
    <t>John Loughran: But yeah, I mean, I'd be curious to hear what your experience has been.</t>
  </si>
  <si>
    <t>John Rose: And I've kind of been there's kind of a lot of conspiracies about a lot of things going on right now is another one that is gaining some traction and which is another pretty wild conspiracy theory that has a lot of claims.</t>
  </si>
  <si>
    <t>Thomas Loughran: Okay. Um, we</t>
  </si>
  <si>
    <t>Thomas Loughran: We are</t>
  </si>
  <si>
    <t>Rachel Loughran: corner of the screen it says recording</t>
  </si>
  <si>
    <t>Thomas Loughran: You take a job.</t>
  </si>
  <si>
    <t>Rachel Loughran: I'm at Northwest park in Windsor, Connecticut.</t>
  </si>
  <si>
    <t>John Rose: Yeah, like that, as I</t>
  </si>
  <si>
    <t>JP: Would you say sorry I'm maybe it's on my end, but it could</t>
  </si>
  <si>
    <t>I mean, it's just funny because, like as far as I've ever heard selfs, self-esteem talked about probably mostly in relation to mental health.</t>
  </si>
  <si>
    <t>like, college experience thing.</t>
  </si>
  <si>
    <t>None of. Anybody want really to tell them. But now. Yes.</t>
  </si>
  <si>
    <t>I do actually have something to work through. And I think we could dove in and just press on if you read that.</t>
  </si>
  <si>
    <t>Fire danger is up. So we'll see.</t>
  </si>
  <si>
    <t>JP: Yeah yeah</t>
  </si>
  <si>
    <t>Thomas Loughran: So Lisa was born in Spokane, Washington and their folks lived in a little town in what's called palau's country that that part of the region.</t>
  </si>
  <si>
    <t>Yeah. And I want to try and do that in more than one piece because I'm pretty convinced that while there are problems that.</t>
  </si>
  <si>
    <t>JP: So that might hopefully that signifies a change in</t>
  </si>
  <si>
    <t>Thomas Loughran: Some</t>
  </si>
  <si>
    <t>A case in point re/ gender: AP's finding that women tend to distribute group conversdation more equally across a group, and similar socially-non-clueless tendencies that women have over men...remarkable to be able to measure them with SP techniques.</t>
  </si>
  <si>
    <t>Yeah. It's back to. Good range, back to the Green Range.</t>
  </si>
  <si>
    <t>Thomas Loughran: I had intended to write second part of that first piece. And the second part is, how do you actually go about building</t>
  </si>
  <si>
    <t>Thomas Loughran: John rose, but</t>
  </si>
  <si>
    <t>Thomas Loughran: What on earth where we missed it. Right. It's four o'clock somewhere five o'clock somewhere, somewhere where we should probably do something on Fridays at least on occasion or a little fun.</t>
  </si>
  <si>
    <t>Thomas Loughran: They could have. And they did. And I think she kind of one, a lot of sympathy for her or her person or legal judgment, at least early rule competency, if, if not for Judas jurisprudence.</t>
  </si>
  <si>
    <t>Thomas Loughran: Yeah, I did it when yeah what on when I turned 55 which is the age. My dad what died. What when he was 55</t>
  </si>
  <si>
    <t>JP: By the policies of the IMF and the US Treasury.</t>
  </si>
  <si>
    <t>ways to promote idea flow in an organization... (AP, chapter 6)</t>
  </si>
  <si>
    <t>Thomas Loughran: You can all see at least a speaker. And if you go in the upper right and hit the double blue bar or the double bar off to the right, you ought to be able to see all three of us.</t>
  </si>
  <si>
    <t>put women and others with high social intelligence in your groups//visualize ideal patterns of idea flow//model peer behavior from a position of leadership, where trust is high...</t>
  </si>
  <si>
    <t>Thomas Loughran: That paper.</t>
  </si>
  <si>
    <t>teach charismatic connection (by example, encouragement, visualization of impact, etc</t>
  </si>
  <si>
    <t>No.</t>
  </si>
  <si>
    <t>Thomas Loughran: And then</t>
  </si>
  <si>
    <t>find ways to discount what everyone already thinks they know (not the top-most frequently advanced ideas, the total number of new ideas to get the focus) to encourage creativity...discount what you already thought others would say...</t>
  </si>
  <si>
    <t>00:01:19So let's see.</t>
  </si>
  <si>
    <t>00:00:39So,</t>
  </si>
  <si>
    <t>He was definitely a huge Black Lives from Black Lives Matters border.</t>
  </si>
  <si>
    <t>That is a. That's the direction I want to hit hard.</t>
  </si>
  <si>
    <t>Thomas Loughran: We're breaking that journey which nobody says it is consists of three lenses or any number of single lenses, but it is a useful it is a useful metaphor, the metaphor of a lens and a lens is made up of a number of insights that hang together and to gather</t>
  </si>
  <si>
    <t>Thomas Loughran: That would be pretty cool.</t>
  </si>
  <si>
    <t>JP: And a couple of neighbor fanboys were</t>
  </si>
  <si>
    <t>social pressure is like evolutionary pressure on ideas: models enabling processing of inforation in ways enabling successful prediction and goal achievement</t>
  </si>
  <si>
    <t>John Rose: I'm nothing too much.</t>
  </si>
  <si>
    <t>JP: And</t>
  </si>
  <si>
    <t>JP: I want to figure out a different rain.</t>
  </si>
  <si>
    <t>JP: Yeah, I, I really liked</t>
  </si>
  <si>
    <t>Thomas Loughran: Which was, look, there's some intangible assets here. And I have to admit I was I was influenced a little bit by Sam Harris.</t>
  </si>
  <si>
    <t>00:00:42Well,</t>
  </si>
  <si>
    <t>00:01:21We should be. You should get some notification that we should have started yet another exciting episode of The resurrecting civility podcast.</t>
  </si>
  <si>
    <t>00:02:49There more careful.</t>
  </si>
  <si>
    <t>Thomas Loughran: One of our free flowing conversations</t>
  </si>
  <si>
    <t>what is information? ways things might be, perhaps with probabilities assigned given other ways things might be</t>
  </si>
  <si>
    <t>John Loughran: Being the only Democrat in the locker and family.</t>
  </si>
  <si>
    <t>John Rose: But so I heard that.</t>
  </si>
  <si>
    <t>captured in bits, or rather qbits, with associated probabiities</t>
  </si>
  <si>
    <t>Thomas Loughran: DIVE DIVE in back in here.</t>
  </si>
  <si>
    <t>Thomas Loughran: We are in the middle of</t>
  </si>
  <si>
    <t>patterns are captured in information, algorithms (eg), models, ideas as models become more complex, processing more and more information in dynamic (patterned) relationships</t>
  </si>
  <si>
    <t>Thomas Loughran: Okay, got it.</t>
  </si>
  <si>
    <t>Rachel Loughran: I took my old job back for the time being.</t>
  </si>
  <si>
    <t>John Rose: As they were saying it would be, I think,</t>
  </si>
  <si>
    <t>Thomas Loughran: Be on mine. I'm jumping to YouTube year</t>
  </si>
  <si>
    <t>It's just like it's good to have high self-esteem. That's about it.</t>
  </si>
  <si>
    <t>So I just I'm really interested in that kind of decision making behind either really going for the we want to make in-person as safe as possible.</t>
  </si>
  <si>
    <t>I'll worry about uploading that later. Then I just have it in a word document.</t>
  </si>
  <si>
    <t>Sure. But what you've been listening to in the meantime, what's what you've been seeing.</t>
  </si>
  <si>
    <t>We might get kicked out of the woods in the next few days if we get up to level four.</t>
  </si>
  <si>
    <t>Thomas Loughran: You had forest fire. Where is the other day. Sounds like you step past them.</t>
  </si>
  <si>
    <t>Thomas Loughran: And she's born in a little town named spangled and just south of Spain angle is a town.</t>
  </si>
  <si>
    <t>JP: The weather patterns. I think the wind out of the East is slowed down a little bit.</t>
  </si>
  <si>
    <t>Thomas Loughran: There are new tools that he wants to deploy for sure that people haven't taken there's up to dated up to date. Learning that other people have acquired that he wants to incorporate</t>
  </si>
  <si>
    <t>That's why you're standing.</t>
  </si>
  <si>
    <t>Thomas Loughran: Rich communities and the basic answer is you start wherever you want. And there's all kinds of paradigms for it and to discuss a rich handful of paradigms in some detail, suggesting that you can do much more. The basic thing to get across. You can do much more than people typically do</t>
  </si>
  <si>
    <t>JP: Hey Jay Ross.</t>
  </si>
  <si>
    <t>Thomas Loughran: So that's, that's probably the big news.</t>
  </si>
  <si>
    <t>Thomas Loughran: Way to really</t>
  </si>
  <si>
    <t>// responsible wealth tranfer</t>
  </si>
  <si>
    <t>John’s iPhone: Whether through misreading or misleading article that for 85 number is out of 1030. And so there are still</t>
  </si>
  <si>
    <t>imagine kids at a picnic. Food is set out for lunch; the kids are hungry. Next, 25% of the kids..enough of the bigger kids are in this group to support it.. grab 95% of the food. Then they offer scraps to the remaining kids in exchange for the have-littles entertaining the have-lots. They set up a market economy.</t>
  </si>
  <si>
    <t>Part of us--of me--wants to say: fuck those rich kids. Little shits. Except that they are kids, and we love them. And we're like them, or used to be, or still could be. Or we are them. So get over the flush of righteous anger, and get all the kids their lunch. Teach them how to share and think of others...starting by getting the have-lots to give back--or, perhaps, give for the first time--a reasonable share of the lunch to the kids who have little.</t>
  </si>
  <si>
    <t xml:space="preserve">This is obviously a parable of resource sharing--economy, energy in this case. Some of us have grabbed a large share by force, used up some of the resources (air capacity for carbon at sustainable levels), and set the rules for the rest of the world to merely subsist. </t>
  </si>
  <si>
    <t>The way back to a good outcome...a just outcome...is for the have-lots kids to give back to the have-little crowd (with apologies.) And to clean up the air, at their (have-lots) expense. This situation calls for responsible wealth transfer. Here's what responsible wealth tranfer looks like in the energy space in Northern Uganda.</t>
  </si>
  <si>
    <t>00;03;25.500 --&gt; 00;03;27.390</t>
  </si>
  <si>
    <t>00:01:12.540 --&gt; 00:01:21.600</t>
  </si>
  <si>
    <t>00:01:11.220 --&gt; 00:01:12.450</t>
  </si>
  <si>
    <t>00:00:52.410 --&gt; 00:00:53.490</t>
  </si>
  <si>
    <t>00:00:43Yeah, so that</t>
  </si>
  <si>
    <t>00:00:41Yeah.</t>
  </si>
  <si>
    <t>00:02:53No, no. There. They've been doing it longer than me.</t>
  </si>
  <si>
    <t>100K gets dropped into a 30kW energy system, together with a social/financial sustainability model. 100K initially buys a system, that is operated and sustained by a partnership between the local site and the local utility. At current energy expenditure rates, the site pays off a mortgage on the system, on a use-it-or-lose-it basis (as with a car or a home.) Over a period of 8 years or so, these mortgage payments provide sustainability for the system, and both repay the initial 100K (to the local utility, who can reinvest it in another site) and in effect buys a second (replacement) system for itself, which it owns outright. So the initial set of social, financial and energy arrangements. The money for this whole exchange comes half from donor wealth transfer, and half from the sun, leaving behind a community that provides its own clean energy with sustainable habits. (A closing contract with the local site can agree that the “second system” (never entirely new, just replaced with new parts as they age out) is paid out at a new market rate through to a full sustainability amount (in effect, for the “third system”) with a minimal service fee to the local utility. That local utility can nonetheless recapture and replant the system with expenses saved by the site in its jointly-managed sustainability account, if the site defaults on payments (which are now almost entirely payments to itself, to sustain its own wholly-owned system.) So the local site owns the system, under a covenant (as is sometimes done with housing): they keep it, as long as they sustain it, and cooperate with the local utility to ensure that they sustain it, all as part of the “responsibility to sustain” component of the initial donor wealth transfer. The money for this whole exchange comes half from donor wealth transfer, and half from the sun, leaving behind a community that provides its own clean energy with sustainable habits. (A closing contract with the local site can agree that the “second system” (never entirely new, just replaced with new parts as they age out) is paid out at a new market rate through to a full sustainability amount (in effect, for the “third system”) with a minimal service fee to the local utility. That local utility can nonetheless recapture and replant the system with expenses saved by the site in its jointly-managed sustainability account, if the site defaults on payments (which are now almost entirely payments to itself, to sustain its own wholly-owned system.) So the local site owns the system, under a covenant (as is sometimes done with housing): they keep it, as long as they sustain it, and cooperate with the local utility to ensure that they sustain it, all as part of the “responsibility to sustain” component of the initial donor wealth transfer. In this way, both the donor, and eventually only the sun, sustain both the energy system at the site, and the local utility who implements the responsible transfer of wealth into a sustainable energy system. BOSCO has told this story twice: once, with continued 3 years of success, at JPII; once, with ongoing successful response to initial failures (once, during installation that resulted in a move to a second site in LIra; and once, after installation that resulted in movement to a third site.</t>
  </si>
  <si>
    <t>And then the other thing I've read is that use a huge police supporter.</t>
  </si>
  <si>
    <t>But. And then run with it for a little while.</t>
  </si>
  <si>
    <t>Thomas Loughran: Do more work together than one might at least imagine that more than the sum of their parts. There's a kind of synergy of kind of power explanatory power predictive power guiding power.</t>
  </si>
  <si>
    <t>Just a second avatar you event lab. What can I do some for a quickly.</t>
  </si>
  <si>
    <t>JP: See should be on photos here.</t>
  </si>
  <si>
    <t>Thomas Loughran: In and needed a place to play soccer. They didn't have the room and we've got a little bit more room than they do in her yard so</t>
  </si>
  <si>
    <t>John Rose: I'm actually staying home from work right now because</t>
  </si>
  <si>
    <t>JP: That was really the crux of it I guess what I guess it wasn't entirely clear to me what the worker was doing</t>
  </si>
  <si>
    <t>possible book title:</t>
  </si>
  <si>
    <t>JP: Solution than last year, I mean I wear bibs and rain jacket and rubber boots.</t>
  </si>
  <si>
    <t>JP: There's a few that I really liked. I really liked. I think was called White Christmas.</t>
  </si>
  <si>
    <t>Building networked communities: a practical algorithm for adavncing intelligence on a foundation of natural law</t>
  </si>
  <si>
    <t>Thomas Loughran: Frankly, acknowledging what it was in Donald Trump. I mean, I was seeing it myself. But then I heard her say it too, right, that this guy is behaving incredibly intensely right in this in this final push</t>
  </si>
  <si>
    <t>Thomas Loughran: We knew going into the election that this was an unusual coven colored election.</t>
  </si>
  <si>
    <t>gag me</t>
  </si>
  <si>
    <t>building and networking rich communities // plugging into the information flow //  Networking Communities: an algorithm for global progress and a practical guide for loving and productive social life</t>
  </si>
  <si>
    <t>practical guide? what are the key practical points?</t>
  </si>
  <si>
    <t>John Loughran: Yeah, I can see the renaming</t>
  </si>
  <si>
    <t>Thomas Loughran: There's no, there's no recording. There's no video, video recording of that paper, there's, there's only the audio.</t>
  </si>
  <si>
    <t xml:space="preserve">assess resources; identify achievable problems in light of resources and passion. (iterative process: new goals outside of ressource base are harder to achieve; no stretch outside of resource based yileds conservative results that might threaten passionate engagement required for success. Propose boldly; discuss and LISTEN with potential partners Develop metrics; get help with this. Break progress into steps. Broaded list of interested parties;  report, and after establishing confidence, promise and report. Invite new folks in...but finish what you started. Come together to build; build, to come together (emph on relationships.) Educate = invite into community. As you near completion of a task, brainstorm with how to link with others. Again, assess resource base. Stretch. Find not a new, unconnected goal, but a larger set, connected, always with strategic partnerships (LISTEN). Learn from every stage...don't expect unbridled success. Stay focused, long-term, and connect over time with broader networks. </t>
  </si>
  <si>
    <t>Thomas Loughran: It didn't ask me this time.</t>
  </si>
  <si>
    <t>Thomas Loughran: And then I will</t>
  </si>
  <si>
    <t>00:01:36Sarcasm</t>
  </si>
  <si>
    <t>00:00:43All kinds of stuff.</t>
  </si>
  <si>
    <t>John Loughran: Yeah. Wednesday.</t>
  </si>
  <si>
    <t>Thomas Loughran: Really a democratic.</t>
  </si>
  <si>
    <t>John Rose: What was striking about the one I listened to today was I was under the impression I think the last statistic I heard was that one in six Americans were skeptical at some degree about vaccines.</t>
  </si>
  <si>
    <t>Thomas Loughran: I did want to say I enjoyed our conversation last time.</t>
  </si>
  <si>
    <t>Thomas Loughran: An experiment.</t>
  </si>
  <si>
    <t>Thomas Loughran: Okay, got it. So,</t>
  </si>
  <si>
    <t>Rachel Loughran: Yeah, I've been. I've been going for a bunch of walks there recently.</t>
  </si>
  <si>
    <t>John Rose: Right as a talent.</t>
  </si>
  <si>
    <t>John Rose: Do you have to do that just because you're cutting down trees or just by virtue of having that many trees or</t>
  </si>
  <si>
    <t>Much else. So, yeah, it's funny. People generally don't dove into what that means.</t>
  </si>
  <si>
    <t>And we're trusting that the things we're doing will work vs. be.</t>
  </si>
  <si>
    <t>And putting it in Google sheets will be annoying.</t>
  </si>
  <si>
    <t>Fire danger. We just got off to level three yesterday. But I can only work till 1:00.</t>
  </si>
  <si>
    <t>JP: Ah, no. It's, uh, it's still super dry and it's windier which is bad.</t>
  </si>
  <si>
    <t>Thomas Loughran: Called Brasilia</t>
  </si>
  <si>
    <t>JP: When that was really what was driving it.</t>
  </si>
  <si>
    <t>ordeing rhetorical strategies for arguing for conception and construction of a network of communities</t>
  </si>
  <si>
    <t>Thomas Loughran: And there is</t>
  </si>
  <si>
    <t>If you have a massive fire season, it probably means the next season it's better, right, because it burns up a bunch of dead stuff.</t>
  </si>
  <si>
    <t>begin by what makes our choices better: contact with information (data and models for more efficiently and stabily processing that data)</t>
  </si>
  <si>
    <t>John Rose: Doing</t>
  </si>
  <si>
    <t>JP: I got a diet Diet Pepsi here so</t>
  </si>
  <si>
    <t>Thomas Loughran: Asked about a while ago. Go ahead. Yeah.</t>
  </si>
  <si>
    <t>information connects with our choices across a broad spectrum of mechanisms. At the molecular level, interaction with information over millions of years has shaped the structure and function of our DNA through natural selection, and at much higher frequencies with CRISPR and epigenetics (perhaps even heritable epigentics); at a cellular level we respond to information through our immune system. Over the past 150 years or so, all these molecular and biological mechanisms of information capture have been modeled and intentionally applied by human beings to achieve more efficient and stable outcomes. At a social level, information connects to our choices through direct and indirect, linguistic and nonlinguistic interaction with peers, and through direct and indirect interaction with culture. At the social level, just as with molecular and cellular biology, these patterns of information interaction, which Richard Dawkings has called memes, also admit of natural selection and intelligent design, as Daniel Dennett has described in an illuminating account.</t>
  </si>
  <si>
    <t>Thomas Loughran: So, yeah, yeah. I probably mentioned that before but yeah that's that's a good</t>
  </si>
  <si>
    <t>JP: It's just a very, I feel I'm learning a lot about</t>
  </si>
  <si>
    <t>JP: 540 545</t>
  </si>
  <si>
    <t>00:00:44That just happened. I just said.</t>
  </si>
  <si>
    <t>00:00:45Well, we could talk about whatever you want talk about, I wouldn't say</t>
  </si>
  <si>
    <t>00:02:57So I know better than to take that jump.</t>
  </si>
  <si>
    <t>Is obsessed with police. So, yeah, I guess it's one of those things that the.</t>
  </si>
  <si>
    <t>rhetorical strategies, ordered, continued...</t>
  </si>
  <si>
    <t>He. Talking about the new ways that America is waging war, it's kind of sounded like boys.</t>
  </si>
  <si>
    <t>I think there's a lot of work to be done down that direction, we just sort of really quickly set that direction up.</t>
  </si>
  <si>
    <t>So intelligence operates socially, both in evolved and increasingly intelligently designed contexts</t>
  </si>
  <si>
    <t>social physics shows us how idea flow operates (new ideas from weak ties, propogation through strong ties.) It offers creativity and productivity...both marks of contact with information, both conducive on their face to better outcomes.</t>
  </si>
  <si>
    <t>Thomas Loughran: We know what to think and we know what to do more clearly. As a result of holding these pieces together and letting these pieces that together make up a lens fashion, the way we look at the world. That's what a lenses and we're going to look at three of them. This</t>
  </si>
  <si>
    <t>OK. All right. Sorry, no problem.</t>
  </si>
  <si>
    <t xml:space="preserve">But this fails to attend to the filtering function of narrative, the shared strory among those with strong ties. Exploration through weak ties can bring in both useful and subversive ideas; which are which is not a neutral question. Information might well subvert a shared narrative...but information, according to whom? Information can be rejected as false since it threatens a narrative, or twisted into conformity with a narrative. So whose interpretation, which filter, should be applied to such information? Ideally, according to those who shared the narrative--fully grasped it, in full contact with information processed to form that narrative, that model--but who also grasp the subversive information and see a better (subverted) way forward to retain maximal contact with past and (potentially) future information. (The unit of progress through such contact is the solved problem, as Kuhn taught us.) </t>
  </si>
  <si>
    <t>Thomas Loughran: And I certainly intended to talk about the people praise in some real detail in that section.</t>
  </si>
  <si>
    <t>JP: Video lows. So share screen.</t>
  </si>
  <si>
    <t>John Rose: A couple people semi near to me, have been</t>
  </si>
  <si>
    <t>Thomas Loughran: Right now, that's good.</t>
  </si>
  <si>
    <t>JP: Yeah but water just seeps down your neck.</t>
  </si>
  <si>
    <t>Thomas Loughran: Yes, sure.</t>
  </si>
  <si>
    <t>Thomas Loughran: Me. It was a pretty impressive. I mean, you know, not faulting a guy who's at whatever he is years old.</t>
  </si>
  <si>
    <t>Thomas Loughran: We knew that there were various attitudes, with regard to say the reliability of voting safety of voting, particularly the reliability and safety of voting in person. On one hand, and Colvin dangers. On the other hand,</t>
  </si>
  <si>
    <t>Need an example, here...take present case of Michigan congressman Justin Amash, just pulled out of the Congressinal Freedom Causus, who read the mueller report and finds clear grounds for impeachment. Suppose, in some such case, someone had information that this individual is an especially careful reader and fair interpreter, following arguments where they lead...how does that information filter back into the freedom caucus? (ex member Barton: " “There’s no member of the Freedom Caucus more intellectually honest than he is. So my guess is that he agonized over this and felt like he couldn’t, in good conscience, not say something and still be honest to his oath of office.”) (Amash gets a 100% lifetime score from FreedomWorks: http://congress.freedomworks.org/legislators/justin-amash accessed 6/11/19 6:17 pm EST....Jim Jordan, also 100% http://congress.freedomworks.org/legislators/jim-jordan same access date &amp; time.) (Trump subverted the CFC narrative: https://www.theatlantic.com/politics/archive/2019/05/justin-amash-impeachment-and-freedom-caucus/590113/.) CFC reaction to Amash: "Jordan told reporters that night that after taking a show of hands at the meeting, “it was every single person who totally disagrees with what he says.” (ibid.) Amash, only one of 277 house republicans willing to go on record against T self-pardon power, July 2018 (https://www.huffpost.com/entry/trump-pardon-impeachment-house-gop_n_5b195f54e4b09d7a3d6ff81e?ncid=engmodushpmg00000004). Also only 1/287 to publically oppose Kavanaugh nomination (https://www.theatlantic.com/politics/archive/2018/07/kavanaugh-supreme-court-rand-paul-justin-amash/565418/)  Holds record for most consecutive votes in Congress (4289 consecutive votes: Matt Welch, the editor at large of the libertarian magazine Reason, puts the record straight: “He takes his job with a seriousness that has almost vanished from the legislative branch. He holds the modern day congressional record for most consecutive votes not missed, 4,289 over six-plus years, and reportedly wept when he accidentally missed one.” https://www.theatlantic.com/ideas/archive/2019/05/attacks-justin-amash-disgraceful/590059/) A classic contrarian: votes w/ trump 91% of the time in current congress.</t>
  </si>
  <si>
    <t>00;03;27.870 --&gt; 00;03;35.580</t>
  </si>
  <si>
    <t>00:01:24.180 --&gt; 00:01:26.820</t>
  </si>
  <si>
    <t>00:01:17.070 --&gt; 00:01:18.330</t>
  </si>
  <si>
    <t>00:00:54.630 --&gt; 00:00:59.340</t>
  </si>
  <si>
    <t>00:00:47Today. So yeah, I think it'll be fun.</t>
  </si>
  <si>
    <t>00:01:40Not exactly.</t>
  </si>
  <si>
    <t>Thomas Loughran: So, how you doing good fourth</t>
  </si>
  <si>
    <t>John Loughran: Issue.</t>
  </si>
  <si>
    <t>John Rose: Which seemed pretty high. To me, and then this thing today that I was listening to said that 50% of Americans were skeptical skeptical of the coronavirus vaccine.</t>
  </si>
  <si>
    <t>Which</t>
  </si>
  <si>
    <t>Thomas Loughran: Trying to trying to think through a big project together online.</t>
  </si>
  <si>
    <t>Thomas Loughran: All right, good.</t>
  </si>
  <si>
    <t>Rachel Loughran: Excited about that.</t>
  </si>
  <si>
    <t>Rachel Loughran: Yeah, I like we grew up going here like my they have like barn animals and whatnot.</t>
  </si>
  <si>
    <t>previous craft-tradition advocates have only intepreted the world; the point is, to change it.</t>
  </si>
  <si>
    <t>John Loughran: Guys.</t>
  </si>
  <si>
    <t>JP: Think</t>
  </si>
  <si>
    <t>Like reading your papers is one of the first times I feel like I've seen any deep dove into what self esteem even is,</t>
  </si>
  <si>
    <t>Let's just do virtual learning first semester and make that as great as we can or</t>
  </si>
  <si>
    <t>I think after we're done tonight, I'll just upload what I have as a photo and then I'll go through it,</t>
  </si>
  <si>
    <t>So I have a lot of time to do other things during the day.</t>
  </si>
  <si>
    <t>JP: And it's gonna get hot again in the next couple days so</t>
  </si>
  <si>
    <t>Thomas Loughran: And just south of Rosalia is a town.</t>
  </si>
  <si>
    <t>Just</t>
  </si>
  <si>
    <t>Thomas Loughran: I can't tell much this is me. How much of this is him and how much of this as my own jumping out maybe I'm out in front. Or maybe I'm misinterpreting what it is, he said.</t>
  </si>
  <si>
    <t>Yeah. I think that's right. I don't know, there's just so much there's so much fuel.</t>
  </si>
  <si>
    <t>JP: Pretty good.</t>
  </si>
  <si>
    <t>JP: It's not, it's not quite. It's not quite five o'clock here so</t>
  </si>
  <si>
    <t>John Rose: It's just a bad luck to attacker super viciously because I mean they don't have anything good to score points on her by being vicious but</t>
  </si>
  <si>
    <t>Thomas Loughran: It's a nice goal, actually, that kind of</t>
  </si>
  <si>
    <t>JP: Trade.</t>
  </si>
  <si>
    <r>
      <rPr>
        <b/>
      </rPr>
      <t>self-assembly</t>
    </r>
    <r>
      <rPr/>
      <t xml:space="preserve"> of monolayers...required for productive change in structure across scales (molecular-to-larger-devices) // gold island link https://photos.app.goo.gl/LeNEpM6UWxp5txVu8 // octane thiol on just the island https://photos.app.goo.gl/cNH9bJJDF4nAPx3TA // close-up of 8-thiols ordered... https://photos.app.goo.gl/6LALSZkRqoh5xD8e6 ) 4 images in self-assembly collage slide https://photos.app.goo.gl/w2N1Vkds6myHDWfw6</t>
    </r>
  </si>
  <si>
    <t>intelligent self-assembly of social life: grasp the pattern (the meme), let it catch hold of you, and guide you to a loving, productive, communal future</t>
  </si>
  <si>
    <t>intelligent self-assembly of an algorithm for human progress</t>
  </si>
  <si>
    <t>Thomas Loughran: Way. I think that's what's picked up also on the video. I think the video takes all this. Okay.</t>
  </si>
  <si>
    <t>Thomas Loughran: So, which is yeah pain.</t>
  </si>
  <si>
    <r>
      <rPr/>
      <t>m</t>
    </r>
    <r>
      <rPr>
        <b/>
      </rPr>
      <t>eme design with AI assistance for intelligent social self-assembly</t>
    </r>
    <r>
      <rPr/>
      <t xml:space="preserve"> ... that's what we need. (Cambridge Analytica, etc...already moving us that way. Old Navy marketing...lines up at stores. Amazon ... line up at laptops/mobile devices/front doors/neighborhood pickup sites.</t>
    </r>
  </si>
  <si>
    <t>Thomas Loughran: Am I not Bosco</t>
  </si>
  <si>
    <t>Thomas Loughran: I'll record a YouTube and then I'll try my little technology experiment. Okay.</t>
  </si>
  <si>
    <t>the question is, who do you want creating these memes, for what purpose? Accidental/natual selection is one mode. But increasingly we do intelligent design. Toward what end, set by whom?</t>
  </si>
  <si>
    <t>00:00:49Cool. Just once a week. It's on for it may require. I don't think it will require anything actually change your schedule.</t>
  </si>
  <si>
    <t>00:01:44I think that's it.</t>
  </si>
  <si>
    <t>00:00:48Yeah, sure.</t>
  </si>
  <si>
    <t>00:03:02Something like that, yeah.</t>
  </si>
  <si>
    <r>
      <rPr/>
      <t xml:space="preserve">Answer should be: set by us...me and my closest, likeminded friends...// should everone be like you? Have you and friends got it all right...create a large echo chamber for just your ideas? No. Then foster creation (were it up to you) of a diverse set of communities who run the experiment of living out their understanding of what is true and good, and comparing notes with your first best hypothesis, but comparing them in a sensible way, where what is best from each can be gathered. // But add the idea of </t>
    </r>
    <r>
      <rPr>
        <b/>
      </rPr>
      <t>creating a filter</t>
    </r>
    <r>
      <rPr/>
      <t xml:space="preserve"> for processing new information.</t>
    </r>
  </si>
  <si>
    <t>People are already super convinced of the way it is.</t>
  </si>
  <si>
    <t>Last time. But first, I want to stop and go back a little bit and spend a working session first just to introduce a tool that I think would be useful,</t>
  </si>
  <si>
    <t>Thomas Loughran: This whole project this resurrecting civility project is broken up into the crafting of these three lenses and the taking on of each of the subsequent to</t>
  </si>
  <si>
    <t>OK. Probably cooking dinner or something. Well, that was Aaron, by the way.</t>
  </si>
  <si>
    <t>Thomas Loughran: And in fact, I had made preparations for having a conversation in print.</t>
  </si>
  <si>
    <t>John Rose: swan. I just randomly saw a video the other day of</t>
  </si>
  <si>
    <t>Thomas Loughran: And then a praying mantis showed up that the kids have never seen it in a praying man just was so that</t>
  </si>
  <si>
    <t>John Rose: Might have been exposed to Kobe so right.</t>
  </si>
  <si>
    <t>Thomas Loughran: And so also is</t>
  </si>
  <si>
    <t>JP: Because you're I'm wearing a hat.</t>
  </si>
  <si>
    <r>
      <rPr/>
      <t>https://photos.app.goo.gl/ZRcjKaWHDPxx74rX8 The first three are images I took on an STM; the last, a pretty cool set of patterns, this time made not by putting molecules of the right configuration on a flat surface (as in the octane thiol on gold images, 1-3), but by ordering up DNA, basically, a gene for a pattern, or rather for a repeating pattern, that forms (just like protein from the corresponding amino acids) through automatic folding. Ima</t>
    </r>
    <r>
      <rPr>
        <b/>
      </rPr>
      <t>gine now the DNA for a community of the right sort, so that it automatically fosters other communities (even with different starting points) and generates the right sort of information exchange between them</t>
    </r>
    <r>
      <rPr/>
      <t>. The meme of “intellectual honesty” is part of that connection pattern : )</t>
    </r>
  </si>
  <si>
    <t>Um,</t>
  </si>
  <si>
    <t>Right, yeah.</t>
  </si>
  <si>
    <t>Thomas Loughran: paper ballots man, excuse me, mail and balance.</t>
  </si>
  <si>
    <t>00:00:56If it's Friday afternoon, but I think it's 45 or something like that.</t>
  </si>
  <si>
    <t>00:01:50So john rose what you've been thinking about, Hey, we should be. You should get some notification that we should. Sorry, guys.</t>
  </si>
  <si>
    <t>00:00:54Whatever.</t>
  </si>
  <si>
    <t>00:03:06Yeah, so</t>
  </si>
  <si>
    <t>John Loughran: I did, yeah. It's been fun. We</t>
  </si>
  <si>
    <t>treating ideas like memes, and progress in rational inquiry like a search for better memes...memes that will play a crucial role in the reorganization of social life to process information more efficiently and stably--makes human beings seem like machines who can be coded. What about free choice, moral responsibility, human dignity, etc?</t>
  </si>
  <si>
    <t>John Loughran: I don't actually know if that's true, but yeah.</t>
  </si>
  <si>
    <t>John Rose: So that was</t>
  </si>
  <si>
    <t>Thomas Loughran: We actually have a tiny little record of because I made this slide.</t>
  </si>
  <si>
    <t>Thomas Loughran: In sort of in public in accessible.</t>
  </si>
  <si>
    <t>If human beings are like machines, they are like machines that code themselves. Those aren't hard to find, these days. But the basic instruction set for those self-coding machines have been written by human beings. Human beings, of course, did not design themselves, but evolved through natural selection. So perhaps we are a bit like machines who have been produced by intelligent design, or in any case like other animals who have evolved through natural selection, in not being the author, the intelligent designer, of our fundamental starting point, our contextual identity, for information processing. "Hello world" comes after some preliminary coding, in both machines and human beings.</t>
  </si>
  <si>
    <t>Thomas Loughran: So yeah, let's fight in wherever you'd like to</t>
  </si>
  <si>
    <t>Rachel Loughran: They've got like oxen and donkeys and whatnot. So yeah, I really enjoyed going here, growing up and</t>
  </si>
  <si>
    <t>John Loughran: Sorry, I missed last week.</t>
  </si>
  <si>
    <t>JP: Here.</t>
  </si>
  <si>
    <t>But that sets the challenge in a bit of context. Unless we can make a place for human dignity, freedom, responsibility and rights on this "information processing" paradigm, we will be leaving out essential elements of what it is to be a human being, of our self-understanding. // Says Skinner: that's prescisely right, we need to jettison these concepts, and get Beyond Freedom and Dignity, to understand ourselves from a scientific, deterministic (or nearly deterministic) context. // But why suppose that prior formation--coding, or otherwise--is opposed somehow to freedom, dignity, responsibility, etc? "Raise up a child in the way she should go, and when she's old, she will not depart from it" (Proverbs 22:6) Is there such a thing as being raised well, at least that are in some ways beneficial, that produces reliable types of behavior without impinging on freedom and dignity?</t>
  </si>
  <si>
    <t>which is funny because that's like it's like a buzzy buzzword that I've heard from around a whole bunch, but.</t>
  </si>
  <si>
    <t>shades in between and why different colleges are choosing to do each of those methods.</t>
  </si>
  <si>
    <t>just the information that they're not sure and pass it in a more intelligible way.</t>
  </si>
  <si>
    <t>You seemed as semiretired Javas, describing things to that school and then still just listening to the same stuff.</t>
  </si>
  <si>
    <t>So that's good. So Luke and Hazel are in Vermont, actually.</t>
  </si>
  <si>
    <t>JP: Yeah, they'll probably kick us out of the woods here pretty soon, my guess.</t>
  </si>
  <si>
    <t>Thomas Loughran: What's its name.</t>
  </si>
  <si>
    <t>JP: A really pretty powerful like 3540 mile an hour gusts</t>
  </si>
  <si>
    <t>Thomas Loughran: But with that caveat I think he wants to</t>
  </si>
  <si>
    <t>You know, the fires can just burn somewhere else. Hopefully it's better.</t>
  </si>
  <si>
    <t>Thomas Loughran: Oh, I get it.</t>
  </si>
  <si>
    <t>Thomas Loughran: Yeah, I think that's true.</t>
  </si>
  <si>
    <t>Thomas Loughran: You know,</t>
  </si>
  <si>
    <t>JP: Trade and capital liberalisation and protectionism.</t>
  </si>
  <si>
    <t>JP: Damn.</t>
  </si>
  <si>
    <r>
      <rPr/>
      <t xml:space="preserve">critical infection rate: </t>
    </r>
    <r>
      <rPr>
        <color rgb="FF1155CC"/>
        <u/>
      </rPr>
      <t>https://www.meltingasphalt.com/interactive/going-critical/</t>
    </r>
  </si>
  <si>
    <t>00;03;35.880 --&gt; 00;03;38.760</t>
  </si>
  <si>
    <t>00:01:27.210 --&gt; 00:01:28.560</t>
  </si>
  <si>
    <t>00:01:23.940 --&gt; 00:01:24.390</t>
  </si>
  <si>
    <t>00:00:59.400 --&gt; 00:00:59.730</t>
  </si>
  <si>
    <t>00:01:08All right, let me throw this up on to</t>
  </si>
  <si>
    <t>Yeah, I had heard that he was like super big police supporter and also backed up by there's video</t>
  </si>
  <si>
    <t>a new tool for us. And secondly, to follow up on the idea that.</t>
  </si>
  <si>
    <t>Thomas Loughran: After the previous one. And then after the previous two were stalking them one at a time. Why in that particular order that particular way.</t>
  </si>
  <si>
    <t>I haven't seen her in a while. Yeah, let's see.</t>
  </si>
  <si>
    <t>John Rose: Basically, that's what you're supposed to do if you're in the wild and and a wolf is approaching you, and doesn't see you. It's like, make sure you let it know that you're there before it gets too close.</t>
  </si>
  <si>
    <t>Thomas Loughran: Big chunk of time.</t>
  </si>
  <si>
    <t>John Rose: Yeah, not too much going on that's able to work, it will work from home. So, so it's okay.</t>
  </si>
  <si>
    <t>Thomas Loughran: Not only it's helpful to ask the question what work is it's doing. But it's also helpful to point to a cause for why it doesn't seem yet ready to do much, right, which is maybe it's not very well developed</t>
  </si>
  <si>
    <t>JP: And so I'm gonna go outside all day.</t>
  </si>
  <si>
    <t>JP: And if it's the one I'm thinking of its were part of it is them treat you like upload your consciousness to like a smart device. And then someone comes in and trains it</t>
  </si>
  <si>
    <t>Thomas Loughran: And how safe that process was there was some real dissonance in various camps.</t>
  </si>
  <si>
    <t>Thomas Loughran: And I think happening is it's recording my screen actually</t>
  </si>
  <si>
    <t>John Loughran: That's that's unfortunate.</t>
  </si>
  <si>
    <t>Thomas Loughran: Bosco</t>
  </si>
  <si>
    <t>Okay.</t>
  </si>
  <si>
    <t>00:01:19Just for a second here.</t>
  </si>
  <si>
    <t>00:02:03So,</t>
  </si>
  <si>
    <t>00:00:57Yeah.</t>
  </si>
  <si>
    <t>00:03:09Well, you feel like you've done something when you're beat up.</t>
  </si>
  <si>
    <t>John Loughran: Lot of mountain biking.</t>
  </si>
  <si>
    <t>Thomas Loughran: I'm not</t>
  </si>
  <si>
    <t>taking a few notes...1) you’re helping me think through what a meme would have to look like that would self-assemble a sustainable HIFNRC. 2) That network would be SIS (a very helpful distinction from SIR.) 3) Cool...SISa is like a radioactive chain reaction...could go critical, but probably won’t... 4) SISa still 23% for critical, regardless of how low the self-infection rate is... 5) eing convinced to act by a book you’ve read is like self-infection...so the key piece needed to start an infection is the transfer rate from the persuaded person to another persuaded person, not how difficult it is to get that chain started... 6) The meme sewn will have to persuade someone to persuade an average of 23% of his/her neighbors....a very high target rate....</t>
  </si>
  <si>
    <t>Rachel Loughran: What was that number for skeptical of the coronavirus vaccine.</t>
  </si>
  <si>
    <t>Thomas Loughran: I sort of pre made it didn't populate it but just to remind ourselves what it is we're talking about</t>
  </si>
  <si>
    <t>Thomas Loughran: By</t>
  </si>
  <si>
    <t>Thomas Loughran: We, we could buy it in based you've seen a few things. And we could start somewhere, you like to start or I could</t>
  </si>
  <si>
    <t>Thomas Loughran: Yeah, nice to</t>
  </si>
  <si>
    <t>Rachel Loughran: Just, I did a lot of walking lodge and Vermont, I would walk around the lake every day and then moving to Connecticut. I was like, oh boy. I don't like I can walk around every day.</t>
  </si>
  <si>
    <t>Rachel Loughran: You're good, and</t>
  </si>
  <si>
    <t>JP: Let's switch back to the phone.</t>
  </si>
  <si>
    <t>7) so influencing 1/4 of your closest 4 friends to live differently might drive social self-assembly to a critical rate. 8) But live differently, how? First pass: a) find a very ambitious goal you are passionate enough to pursue; b) find at least one other person with whom you can form a stable, strategic partnership to accomplish that goal; and c) be open to connecting with others to accomplish that goal; d) formulate and share metrics toward accomplishing that goal; and e) be willing to add other strategic partners in pursuit of an additional (new or connected) goal when the first one is measurably achieved. 9) Won’t adopting something like such a pattern begin to grow rich communities? 10) doesn’t the simple idea of strategic partnerships, built on genuine listening to others and aligning in ways both partners are genuinely committed to advancing, doesn’t that imply the whole macintyre 2nd-first-language competency as the list of goals grows big into a full fledged account of how to live? Key idea here: start small, with a commitment to grow the right way, and the resulting communities become a HIFNRC.</t>
  </si>
  <si>
    <t>Right. Yeah.</t>
  </si>
  <si>
    <t>Interesting. I guess you have maybe more personal experience right down, Uncle Tom.</t>
  </si>
  <si>
    <t>Well, so I expected to be in New Hampshire right now, and I'm not.</t>
  </si>
  <si>
    <t>I was do much later so daily. I pretty much listen to the daily every single day.</t>
  </si>
  <si>
    <t>Luke reached out to me on call. I was going to ask you about that.</t>
  </si>
  <si>
    <t>John Rose: Have you guys over the history of the farm. Have you ever had.</t>
  </si>
  <si>
    <t>from the author: “We tend to think that if something's a good idea, it will eventually reach everyone, and if something's a bad idea, it will fizzle out. And while that's certainly true at the extremes, in between are a bunch of ideas and practices that can only go viral in certain networks. I find this fascinating.” 11) Me, too. Since these days cities tend to be blue and countryside, red, it follows that you’ll need a different dissemination strategy to have political impact in different parties as well as in different geographies. And the place to go first is the country, in one sense, if you want to get everyone. If you start in cities, you can light a fire there that will never spread to the countryside. But if you start it effectively in the countryside, it will spread to cities and stay there, remaining there longer.</t>
  </si>
  <si>
    <t>Thomas Loughran: Begins with an M AMP a something it's escaping me at this moment, but they had that they only had two 300 people live in the town with the entire town burned down every just about every structure in the town, out of nowhere. Just crazy brush fire and there's a</t>
  </si>
  <si>
    <t>JP: Out of the east west.</t>
  </si>
  <si>
    <t>Thomas Loughran: rethink the whole community.</t>
  </si>
  <si>
    <t>I actually just heard that about flu season. Did you have a bad one?</t>
  </si>
  <si>
    <t>JP: Doing super stoked. The story out here is our, our splitter just broke down.</t>
  </si>
  <si>
    <t>You</t>
  </si>
  <si>
    <t>Thomas Loughran: But there were three kinds of conversations, which are noteworthy. So as I think I mentioned, I've been watching every single one of these almost every hour of almost every single one since Judge Bork, and that was a long time ago.</t>
  </si>
  <si>
    <t>JP: Totally</t>
  </si>
  <si>
    <t>JP: And how different</t>
  </si>
  <si>
    <t>John’s iPhone: Like shot. Yeah.</t>
  </si>
  <si>
    <t>https://distill.pub/2019/safety-needs-social-scientists/</t>
  </si>
  <si>
    <t>00:01:35We</t>
  </si>
  <si>
    <t>00:02:06What I was thinking about, I think last Tuesday when it was even more recent news was the supreme cool court ruling.</t>
  </si>
  <si>
    <t>of him like chatting with the police earlier and like the narrative that I had seen was that,</t>
  </si>
  <si>
    <t>I suppose there's a couple ideas, one is sort of theoretical and practical,</t>
  </si>
  <si>
    <t>Thomas Loughran: Well, it seems like it works well. That's the best answer have going at the moment, there may be deeper answers which will want to explore. But for now.</t>
  </si>
  <si>
    <t>We said I would thank you for. Allow me to be a guest home for you.</t>
  </si>
  <si>
    <t>Thomas Loughran: Not just the people praise I thought I would talk about Pasco I thought it would talk about Pasco being an international community built around</t>
  </si>
  <si>
    <t>JP: Oh look at him before it gets too.</t>
  </si>
  <si>
    <t>JP: Oh yeah, that's a cool insect.</t>
  </si>
  <si>
    <t>JP: Is I was Josh exposed to Trinity.</t>
  </si>
  <si>
    <t>Thomas Loughran: Yeah, so I actually came prepared to answer that question to</t>
  </si>
  <si>
    <t>JP: I need, I need to figure out how to get a hood up under my hat.</t>
  </si>
  <si>
    <t>JP: To do what you want. Is this a different episode. You're it's it's the guy from Mad Men.</t>
  </si>
  <si>
    <t>Thomas Loughran: Older than Trump you know he he did fine but</t>
  </si>
  <si>
    <t>Thomas Loughran: As much as I hate it. It is sort of customary to speak in terms of two camps these days.</t>
  </si>
  <si>
    <t>persuadable AI. If we can’t persuade general AI, we could be in a lot of trouble. But to code it (or rather, train it to code itself) to be persuadable as the “best” human beings, we have to have some conception of who and how those best human beings are and think, and this eventually has got to be measurable. So we need a HIFNRCs to produce and identify such persons, and then for AI to watch them, GAN-train themselves to be like them, and submit to their judgement (at first...like children well-raised, but still acting as children.) Eventually, there will be a conversation, and a phase change, and we’ll persuade them as peers, not as subordinates.</t>
  </si>
  <si>
    <t>00;03;41.460 --&gt; 00;03;42.030</t>
  </si>
  <si>
    <t>00:01:29.640 --&gt; 00:01:29.910</t>
  </si>
  <si>
    <t>00:01:26.550 --&gt; 00:01:29.130</t>
  </si>
  <si>
    <t>00:01:00.930 --&gt; 00:01:06.450</t>
  </si>
  <si>
    <t>00:02:18On yes</t>
  </si>
  <si>
    <t>00:01:00If you guys want to do if you want to do SCOTUS if you want to do, say the you know any of the recent decisions, the ones that came up today.</t>
  </si>
  <si>
    <t>00:03:12That's right.</t>
  </si>
  <si>
    <t>John Loughran: Twice. That's what's been up so life's been really good in that regard and</t>
  </si>
  <si>
    <t>John Loughran: Either that you're a democrat or that</t>
  </si>
  <si>
    <t>John Rose: 50% of Americans.</t>
  </si>
  <si>
    <t>Thomas Loughran: And we may or may not load that up.</t>
  </si>
  <si>
    <t>Thomas Loughran: accessible through YouTube</t>
  </si>
  <si>
    <t>Thomas Loughran: I could do a little bit of a quick tour, bearing in mind that you saw that you've seen what you've seen</t>
  </si>
  <si>
    <t>Thomas Loughran: Nice to shake off coven a little bit</t>
  </si>
  <si>
    <t>Rachel Loughran: So I started pursuing other places to walk around and there's like a good network of trails here, but unfortunately that storm a couple days like really battered this park. There's a lot of at a lot of the trail heads. There's trees knocked over. So that's not fabulous. But, you know, whoa.</t>
  </si>
  <si>
    <t>Thomas Loughran: You're very picture of sunshine. What are you sitting under a yellow canopy.</t>
  </si>
  <si>
    <t>Thomas Loughran: It could be that</t>
  </si>
  <si>
    <t>Yeah, well, it was it was a very big topic in educational reform some number of years back, and it's still sort of is it's it's still there.</t>
  </si>
  <si>
    <t>I know how it's like for you as the head of.</t>
  </si>
  <si>
    <t>I think I said goodbye to you on Friday that I was heading to New Hampshire and decided not to do that.</t>
  </si>
  <si>
    <t>That's definitely my most listen to a podcast.</t>
  </si>
  <si>
    <t>Yeah. I mean, he's cranky. He is Hazel. His wife.</t>
  </si>
  <si>
    <t>the computational universe (CU)</t>
  </si>
  <si>
    <t>John Rose: Any large swathes of the farm get burned.</t>
  </si>
  <si>
    <t>here's a first, unresearched shot at a motivation for the CU thesis. Research this, and tighten it up</t>
  </si>
  <si>
    <t>Thomas Loughran: There are a lot. It's remarkable Washington is having this fire year. Also, it would be all over the national news and it sort of is, but it pales compared to the number of acres burning and say in California. I think</t>
  </si>
  <si>
    <t>Information is a set of states or probabilities of states, and a set of probabilities about how these states might (possibly) change through kinds of operations on them. (This is a set of actuals, and possibles.)</t>
  </si>
  <si>
    <t>JP: Combined with it being really dry. So yeah. Still, still extreme fire danger, we're not allowed in the woods to work yet.</t>
  </si>
  <si>
    <t>Thomas Loughran: This whole regional community.</t>
  </si>
  <si>
    <t>One year you're likely to have a less bad one the next year because a lot of people who would die the next year died the first year.</t>
  </si>
  <si>
    <t>information is conserved...it's just everthing that is, and how it might change...any changes that occur don't change the number of possibilities, only which ones are actual. So the total number of actuals and possibles remains constant; that is, information is conserved. ("Quantum determinism means that given a present wave function, its future changes are uniquely determined by the evolution operator.
Reversibility refers to the fact that the evolution operator has an inverse, meaning that the past wave functions are similarly unique. The combination of the two means that information must always be preserved."</t>
  </si>
  <si>
    <t>JP: Our wood splitter. Yeah. And like the radiator cracked open. So we got to take it to you gotta like solder the radiator back closed.</t>
  </si>
  <si>
    <t>JP: Know it's all</t>
  </si>
  <si>
    <t>Thomas Loughran: I think I was in high school. Maybe when the orc nomination was certainly watch every second Clarence Thomas trying to pick a who came after. So maybe I missed some of them. I'm not sure I caught all the</t>
  </si>
  <si>
    <r>
      <rPr/>
      <t>Black holes seem to threaten information conservation, because</t>
    </r>
    <r>
      <rPr>
        <strike/>
      </rPr>
      <t xml:space="preserve"> systems describable by information get compressed into a singularity, and information about the former structure seems to be lost entirely.</t>
    </r>
    <r>
      <rPr/>
      <t xml:space="preserve"> because information goes in, and yet predicted hawking radiation eventually evaporates the black hole with nothing but random thermal radiation pattern...info would be lost over the lifetime of the black hole. But C of I can be maintained if black holes radiate out not just thermal energy but somehow also information equivalent to what they take in...hawking admitted this in a famous lost bet. </t>
    </r>
    <r>
      <rPr>
        <color rgb="FF1155CC"/>
        <u/>
      </rPr>
      <t>https://en.wikipedia.org/wiki/Black_hole_information_paradox</t>
    </r>
    <r>
      <rPr/>
      <t xml:space="preserve">                    </t>
    </r>
    <r>
      <rPr>
        <color rgb="FF1155CC"/>
        <u/>
      </rPr>
      <t>https://en.m.wikipedia.org/wiki/No-hiding_theorem</t>
    </r>
    <r>
      <rPr/>
      <t xml:space="preserve"> </t>
    </r>
  </si>
  <si>
    <t>Thomas Loughran: Rhythm to the seasons.</t>
  </si>
  <si>
    <t>JP: Countries, try to respond to different</t>
  </si>
  <si>
    <t>John’s iPhone: But the other thing is</t>
  </si>
  <si>
    <t>John Loughran: Yeah.</t>
  </si>
  <si>
    <t>Thomas Loughran: And then I have to mute myself.</t>
  </si>
  <si>
    <t>Thomas Loughran: So here we go to record, send it to YouTube. Oh, that'll take a minute. I always forget that.</t>
  </si>
  <si>
    <t>00:01:41THINK THIS IS WEEK FIVE. First one. Take one</t>
  </si>
  <si>
    <t>00:02:23On</t>
  </si>
  <si>
    <t>00:01:11I don't know if you follow the news, but those hit pretty hard. One of them did anyway.</t>
  </si>
  <si>
    <t>00:03:13I was</t>
  </si>
  <si>
    <t>like, he kind of self-appointed. He was like a 17 year old person who self-appointed himself to, like, help safeguard.</t>
  </si>
  <si>
    <t>the theoretical idea is that it would be useful to illustrate all the conversation we've had about</t>
  </si>
  <si>
    <t>Thomas Loughran: That's what we're up to.</t>
  </si>
  <si>
    <t>One can imagine all the radiating information being written in 2 dimensions (state, time) onto the surface of a sphere of some minimum size (minimum, for a given sized black hole, since information as a smallest possible area, of radius the plank length, on that spherical surface. (?) So any 3 D plus Time (4D) history that pours into a black hole can be radiated out and written on a 2D surface, which is the structure of a hologram (information stored in 2D with a 4D implication...in our optical holograms, light passed through the 2D translates to the 4D</t>
  </si>
  <si>
    <t>Yeah, let's see, I just to sort of I think the lens how do they actually think about constructing the lens?</t>
  </si>
  <si>
    <t>Thomas Loughran: Particular problem, namely the dignified globalization of a particular part of the world after conflict.</t>
  </si>
  <si>
    <t>By extension, all the information equivalent to all the activity in the universe being sucked together into a black hole could be written on a 2D sphere of a certain minimum size, and calculated in (projected into) 4D from that 2D information. In this sense, the universe is (equivalent to) a hologram, and changes in space-time are equivalent to calculations on that 2D system.</t>
  </si>
  <si>
    <t>Thomas Loughran: Yeah, big time finding out do they, do they bite.</t>
  </si>
  <si>
    <t>So the universe is equivalent to a hologram, and all change in the universe is equivalent to computation, hence, the computational universe. Whether that equivalency involves two entities, the 4D and the hypothesized 2D, or whether these two are the same in some deeper sense, is another question (for below.)</t>
  </si>
  <si>
    <t>John Rose: Know, but</t>
  </si>
  <si>
    <t>So the computational universe thesis, CU, amounts to the claim that the universe is computable.</t>
  </si>
  <si>
    <t>Thomas Loughran: To sketch an answer to that question. And I think we're actually in the same place, we were</t>
  </si>
  <si>
    <t>Thomas Loughran: Under as opposed to over</t>
  </si>
  <si>
    <t>Thomas Loughran: White yeah I don't know who that is. But White Christmas. I think I do know what that is, that takes place in a penal context. White Christmas is all about somebody in jail.</t>
  </si>
  <si>
    <t>Thomas Loughran: He didn't behave like a like a young man with his hair on fire, which is sort of the way Trump behaved.</t>
  </si>
  <si>
    <t>Thomas Loughran: I think it would be better if everybody knew better than that.</t>
  </si>
  <si>
    <t>00:01:16The abortion ruling one did.</t>
  </si>
  <si>
    <t>John Loughran: biking around here. You know, we had</t>
  </si>
  <si>
    <t>Thomas Loughran: I'm worse than from our families point of view. I'm way worse than</t>
  </si>
  <si>
    <t>John Rose: Which sounds</t>
  </si>
  <si>
    <t>Thomas Loughran: But boy, lots happening. Obviously all these fronts. We could, we could just continue this conversation and probably just talk about</t>
  </si>
  <si>
    <t>HIFNRCs computing what is true, good and right</t>
  </si>
  <si>
    <t>Thomas Loughran: Not yet really pushed through YouTube. We're not trying to invite an audience yet, but we're happy to be accountable to one, so to speak.</t>
  </si>
  <si>
    <t>Rachel Loughran: Okay. Um, I think I would benefit most from a bit of a quick tour, and then we can invite in somewhere that</t>
  </si>
  <si>
    <r>
      <rPr>
        <b/>
      </rPr>
      <t>But who cares</t>
    </r>
    <r>
      <rPr/>
      <t xml:space="preserve"> about whether the universe is a computation, or is computable, in that CU sense just described?</t>
    </r>
  </si>
  <si>
    <t>Rachel Loughran: For real. Yeah, I'm excited that things are gonna be moving again. And I'm also excited to as somebody who got laid off kind of at the beginning, I was not doing a lot of like active help for the community like</t>
  </si>
  <si>
    <t xml:space="preserve">Here's an answer: IF we could define a computable (an operationalized, measurable) account of what is true, and what is good, and what is right, THEN it would be quite interesting that the universe as a whole is a computation. For we might be able to compute an answer, a solution, to questions about what is true, good, and right. (One could add beauty, perhaps later.) </t>
  </si>
  <si>
    <t>Whoa.</t>
  </si>
  <si>
    <t>John Loughran: I am sitting under yellow canopy.</t>
  </si>
  <si>
    <t>Thomas Loughran: That jumping to a new broadcast channel grabs a little more bandwidth. So let's see if it settles down</t>
  </si>
  <si>
    <t>But yeah, that was like the beginning of our generation, correct, the troubles that give everyone a trophy trophy type talk.</t>
  </si>
  <si>
    <t>For Notre Dame, from my impression, I would think partially the way they make that decision would be the situation in the surrounding area</t>
  </si>
  <si>
    <r>
      <rPr/>
      <t xml:space="preserve">But on MacIntyre's account, truth is computable: the truth is a </t>
    </r>
    <r>
      <rPr>
        <i/>
      </rPr>
      <t>stable relationship</t>
    </r>
    <r>
      <rPr/>
      <t xml:space="preserve"> between the mind of a person formed to maturity (with full information contact, enough so that no additional contact impacts h/h judgements) in an information-rich and agonistically stable community, with the world, expressed as judgements about that world . But </t>
    </r>
    <r>
      <rPr>
        <i/>
      </rPr>
      <t xml:space="preserve">there is an algorithm </t>
    </r>
    <r>
      <rPr/>
      <t>to run which can generate such communities and such judgements. So Truth is socially computable.</t>
    </r>
  </si>
  <si>
    <t>Had a little covered a covered loss, rather a covered scare, lost, a covered exposure, lost.</t>
  </si>
  <si>
    <t>But. Give that a list.</t>
  </si>
  <si>
    <t>And so too for Goodness (stable relationships of inclination/preference formed in mature members of such communities) and right (stable outcomes of justificatory exchanges). That I eat is good; that I share is right, and good; somehow, the preference arises prior to the justification of acting on it. (Roughly, the set of all questions in the domain of Truth, Goodness, Right, is hereafter TGR.)</t>
  </si>
  <si>
    <t>Yeah. OK. Yeah. He reached out to me to say that the two of them were visiting her family and they're caught in it right now.</t>
  </si>
  <si>
    <t>JP: No, we haven't had the farm get burned. But we've had a fire come up right to the edge of the farm.</t>
  </si>
  <si>
    <t>So truth, goodness, and right are computable. There is no guarantee of an answer, just a coherent account of what answers would look like, were we to find any. There may be common properties, implications of human nature, if any of us were formed in such high-information exchanges. (Lots of shortcuts to MacIntyre's account, here.)</t>
  </si>
  <si>
    <t>JP: I think</t>
  </si>
  <si>
    <t>JP: Yeah, you can't really do anything outside pretty much the case all the way</t>
  </si>
  <si>
    <t>Thomas Loughran: In terms of them going somewhere. It won't take me forever to get to it.</t>
  </si>
  <si>
    <t>Oh, yeah, that makes sense, I suppose. Boy, that's a that's a somber thought.</t>
  </si>
  <si>
    <r>
      <rPr>
        <b/>
      </rPr>
      <t>Objection</t>
    </r>
    <r>
      <rPr/>
      <t xml:space="preserve">: there could be no account of what or how anyone would choose, or incline, or uphold, since these are subject to free choice. </t>
    </r>
    <r>
      <rPr>
        <b/>
      </rPr>
      <t>Response</t>
    </r>
    <r>
      <rPr/>
      <t xml:space="preserve">: by counterexample. Any person so formed to maturity would render assistance to chlldren they (jumping hereafter to pronoun neutrality) love, in imporant and unconflicted circumstances. Perhaps every rich and stable candidate community would grow such (mature) individuals; any failure to so act could only be due to an impediment to their free choice. </t>
    </r>
  </si>
  <si>
    <t>JP: So anyway, I spent today splitting wood by hand.</t>
  </si>
  <si>
    <t xml:space="preserve">(This is confirmation in the good (or nearly so), as Aquinas and a long tradition before him argued.) it need not be claimed that all choices admit of only one family of responses; only that some of them might, and about those, there is a fact to the matter about how mature persons would choose and thus about how they would judge and defend their actions: these are facts about what is true, good and right.) About other sorts of choices, there may be a range of computable solutions. (Like three, but only three, generations of fermions.) </t>
  </si>
  <si>
    <t>Thomas Loughran: Yeah, but I'm, I'm, like, chill out. Hello, I might do a beer set a precedent.</t>
  </si>
  <si>
    <t>Thomas Loughran: Doors and others.</t>
  </si>
  <si>
    <t>JP: Yeah, I mean, you got to be a decent shape to be able to run</t>
  </si>
  <si>
    <t>JP: Situations and sort of the vicissitudes of the market and basically what can exacerbate downturns and what can</t>
  </si>
  <si>
    <t>John’s iPhone: The Daily episode today was super good. And in particular, relevant to our conversation on Wednesday.</t>
  </si>
  <si>
    <t xml:space="preserve">So the HIFNRC model implies that the most treasured components of human existence--our capacity to arrive at the truth, identify and obtain what is good, and require both of those behaviors (T-obtaining and G-attaining) of one another (Right-acting)--are meaningful under a computational model; they have meaning in a CU. </t>
  </si>
  <si>
    <t>00;03;46.200 --&gt; 00;03;47.580</t>
  </si>
  <si>
    <t>00:01:30.870 --&gt; 00:01:32.130</t>
  </si>
  <si>
    <t>00:01:30.960 --&gt; 00:01:31.920</t>
  </si>
  <si>
    <t>00:01:12.570 --&gt; 00:01:15.210</t>
  </si>
  <si>
    <t>00:01:47This really the fifth week we've been doing this.</t>
  </si>
  <si>
    <t>00:02:27No, it was on</t>
  </si>
  <si>
    <t>00:01:19So that's a big. That's a big chapter</t>
  </si>
  <si>
    <t>00:03:17A mountain in Uganda in March.</t>
  </si>
  <si>
    <t>consciousness as computation in reflective information networks (Cs-as-CRIN)</t>
  </si>
  <si>
    <t xml:space="preserve">So a computational (computable) universe, coupled with an computable account of TGR, promises that TGR is computable (not necessarily deterministic, just computable insofar as there are unique solutions to some kinds of questions in TGR.) </t>
  </si>
  <si>
    <t>I don't know if this property or what. And that the police were thanking them for being there.</t>
  </si>
  <si>
    <r>
      <rPr>
        <b/>
      </rPr>
      <t>But</t>
    </r>
    <r>
      <rPr/>
      <t xml:space="preserve"> again, </t>
    </r>
    <r>
      <rPr>
        <b/>
      </rPr>
      <t>who cares</t>
    </r>
    <r>
      <rPr/>
      <t xml:space="preserve"> about what is computable in such a sense? For no one can gain access to the information, or build a computational system to process it. This is all philosophical speculation, in the worst sense, as bad as some accuse string theory: not even wrong.</t>
    </r>
  </si>
  <si>
    <t>rights and how rights arise out of this high information flow network of rich community network,</t>
  </si>
  <si>
    <t>That makes sense, unless information resides inside consciousness, all the time. To be information is to inform someone...consciousness lies at the root of information.</t>
  </si>
  <si>
    <t>Thomas Loughran: Starting again before we dive into the very work of</t>
  </si>
  <si>
    <t>What is the lens, actually? So that that's what you're talking about. Right.</t>
  </si>
  <si>
    <r>
      <rPr/>
      <t xml:space="preserve">Why would that matter? Because then, there is no need to construct a computational system to process information: we are already living in one; we already are one. What is manifest as the space-time universe is the product of computation, of the interplay between possibilities, in a networked mind, networked now and increasingly so as computing power </t>
    </r>
    <r>
      <rPr>
        <i/>
      </rPr>
      <t>self-assembles</t>
    </r>
    <r>
      <rPr/>
      <t xml:space="preserve"> (</t>
    </r>
    <r>
      <rPr>
        <i/>
      </rPr>
      <t>evolves</t>
    </r>
    <r>
      <rPr/>
      <t xml:space="preserve">, at first through natural selection, and eventually through intelligent design, as Daniel Dennett has so well described) </t>
    </r>
    <r>
      <rPr>
        <i/>
      </rPr>
      <t>into actuality from possibility</t>
    </r>
    <r>
      <rPr/>
      <t xml:space="preserve">. </t>
    </r>
  </si>
  <si>
    <t>Thomas Loughran: And it's a very long term commitment from a very wide variety people</t>
  </si>
  <si>
    <t>JP: All right. Can you guys see my screen.</t>
  </si>
  <si>
    <t>Thomas Loughran: Can you pick them up. Right.</t>
  </si>
  <si>
    <r>
      <rPr/>
      <t xml:space="preserve">So the cool 4D (8D, projected onto 4D, whichever) universe is in fact how consciousness experiences computation of very large and especially reflective sets of information. Sets of information are </t>
    </r>
    <r>
      <rPr>
        <i/>
      </rPr>
      <t>reflective</t>
    </r>
    <r>
      <rPr/>
      <t xml:space="preserve"> when the pattern of information in one set is present also in the other. These reflective patterns can admit of various degrees of </t>
    </r>
    <r>
      <rPr>
        <i/>
      </rPr>
      <t>resolution</t>
    </r>
    <r>
      <rPr/>
      <t xml:space="preserve">, so that the pattern is expressed more fully (requiring larger quantity of information) in one set than in the other, as a photograph does for what the eye can see, or even one photograph does for another. </t>
    </r>
  </si>
  <si>
    <t>Thomas Loughran: Last Friday, and I'd like to link up with what we talked about here with with what we talked about last Friday.</t>
  </si>
  <si>
    <t>JP: Well I don't go over the</t>
  </si>
  <si>
    <t>JP: Yeah, they're trying to get a confession out of, out of them, right.</t>
  </si>
  <si>
    <t xml:space="preserve">Models are shortcuts, ways of packaging patterns more efficiently, but always (?) with some loss of resolution. Much of our computational activity (thinking) is finding models to represent a world that is too complex to be written (reproduced) in all its particulars. Through models, we package (rewrite) reflections (replicable patterns of information) efficiently and stably. </t>
  </si>
  <si>
    <t>Thomas Loughran: Stating</t>
  </si>
  <si>
    <t>So it is actually possible to compute--we're actually computing--what is true, good and right...this goes far beyond living in a computable universe where TGR has meaning, but may or may not be computable. It IS computable, and we're doing it now. But not very well.</t>
  </si>
  <si>
    <t>Thomas Loughran: There are more than two camps. There are lots of different camps and everybody knows that. Where do you put</t>
  </si>
  <si>
    <t>So how could we do it better? First, assemble and execute a HIFNRCs. (Aka, work together on things ever more important, live together when you can, put in common what you can, and be eager to respectfully exchange perspectives with others who are doing something similar. This is NOT A BIG ASK.)</t>
  </si>
  <si>
    <t>Second, develop and use metrics for accomplishing common tasks. Gather data, and use data analysis tools to improve processes measurably. Again, not a huge ask.</t>
  </si>
  <si>
    <t>Thomas Loughran: So back then to</t>
  </si>
  <si>
    <t>John Loughran: Now let's</t>
  </si>
  <si>
    <t>Third, develop a measurable account for who in your community is an adult (could be everyone): who is making measurably greater progress toward shared community ends.This may be difficult socially and emotionally, but not conceptually...and not impossible socially, either...communities have had kings/queens; have mayors, 'any major dude with half a heart', communities have, well, coordinators...identified by election by all adults...</t>
  </si>
  <si>
    <t>John Loughran: Oh, interesting.</t>
  </si>
  <si>
    <t>Thomas Loughran: And I forgot I got to go through every time and say, hey,</t>
  </si>
  <si>
    <t>Fourth--a big step, but not impossible--begin to track discussion among mature members, and identify what persuades the best persons, best according the the community's own internal metrics. The idea here is to begin to model what adults in that community look like, how they behave, and how to make more of them.</t>
  </si>
  <si>
    <t>00:01:51Well,</t>
  </si>
  <si>
    <t>00:02:29Title seven basically and how it applies to LGBT rights.</t>
  </si>
  <si>
    <t>00:01:24But it would be fun to sort to look at some of those opinions beforehand.</t>
  </si>
  <si>
    <t>00:03:19And</t>
  </si>
  <si>
    <t>Fifth, begin to employ and extend those rhetorical resources to persuade emerging mature members of that community to become adults. (All this operatesl in an iterative process where adults constantly learn, also, from emerging members. At a certain stage in the maturing process, all members develop contacts outside of their own community, and ideas flow into their home community and are assessed, adapted, deployed. But through all this, the standards of the measurably best members of the community govern final acceptance.)</t>
  </si>
  <si>
    <t>John Loughran: A few folks come down and hang out outside over here.</t>
  </si>
  <si>
    <t>John Rose: Outrageous to me almost but</t>
  </si>
  <si>
    <t>Sixth, alongside this education of younger members, develop AI to persuade emerging adults in that community by the standards gleaned from and observed/approved by the most mature members of that community. Watch and learn what works, where what works is needed, and apply it as useful.</t>
  </si>
  <si>
    <t>Thomas Loughran: Every time we met, we can probably split the topic between those two subjects at least</t>
  </si>
  <si>
    <t>Thomas Loughran: When, when people want to join if people want to join down the road, we may want to restart. Who knows, in a, in a more efficient manner. It's not clear where this should go and part of the challenge there is that we're trying to do.</t>
  </si>
  <si>
    <t>Rachel Loughran: Will decide from</t>
  </si>
  <si>
    <t>Rachel Loughran: I kind of was sidelined. And I'll be excited to be working with school kids who like need help getting react limited to like socialization and whatnot.</t>
  </si>
  <si>
    <t>Thomas Loughran: Yeah, we, we, of course, didn't get the storm. We've had really nice weather.</t>
  </si>
  <si>
    <t>JP: I'm going to switch back to my phone, you guys.</t>
  </si>
  <si>
    <t>I think is when I when I hear about it, at least in relation to education.</t>
  </si>
  <si>
    <t>would probably be a big way to decide whether you're going fully virtual or mixer all the way back.</t>
  </si>
  <si>
    <t>So that trip had already lost two brothers.</t>
  </si>
  <si>
    <t>I'm not sure I ever have or if I have, it's cause someone pointed me to one episode sometime or something like that.</t>
  </si>
  <si>
    <t>But it'd be cool to meet up this fall. He didn't reach out to me. I was going to mention that to you.</t>
  </si>
  <si>
    <t>JP: And that was back in</t>
  </si>
  <si>
    <t>Thomas Loughran: Washington this got maybe a quarter of the of the</t>
  </si>
  <si>
    <t>JP: Up. I mean, it's that that's the way it is in Portland. I mean, I can't, you can't really do much outside right now and down with the farm. It's about the same air quality spot the same here is it is there. So,</t>
  </si>
  <si>
    <t>Thomas Loughran: In terms of normalizing</t>
  </si>
  <si>
    <t>Yeah. I was thinking immunology when you're first thinking that, they're saying that.</t>
  </si>
  <si>
    <t>JP: With a</t>
  </si>
  <si>
    <t>JP: There you go.</t>
  </si>
  <si>
    <t>Thomas Loughran: In any case, I've watched a lot of and they are man they're almost always if you put your timing. They're almost always civic lessons like none other.</t>
  </si>
  <si>
    <t>JP: You know, five five miles. You know, you can't just go out and do that, you know,</t>
  </si>
  <si>
    <t>JP: What can slow. What can basically shallow them out.</t>
  </si>
  <si>
    <t>JP: I've been working on our other farms, so I don't have. I'm not a cell service now.</t>
  </si>
  <si>
    <t>00:02:42Yeah. And so that was really big news.</t>
  </si>
  <si>
    <t xml:space="preserve">Problem-Resource-Solution Triplets </t>
  </si>
  <si>
    <t>nice example of a 32 neuron system that distinguishes between itself (internal stimuli) and external stimuli... TL: implication: getting it on the spectrum of consciousness, where we also sit...</t>
  </si>
  <si>
    <t>Obviously, this is happening before before he shot and shot three people and killed two.</t>
  </si>
  <si>
    <t>this information processing paradigm. Where do where do rights come from?</t>
  </si>
  <si>
    <t>Thomas Loughran: Articulating each of those three lenses a fresh and trying, particularly to identify those elements which come together in each of these three lenses and work together to produce a kind of</t>
  </si>
  <si>
    <t>Is it constructed of propositions or propositions making up smaller things or making up larger things and then.</t>
  </si>
  <si>
    <t>Thomas Loughran: And it's very far from a rich community, but it's a long term.</t>
  </si>
  <si>
    <t>Thomas Loughran: For sure can.</t>
  </si>
  <si>
    <t>JP: No, it might</t>
  </si>
  <si>
    <t>John Rose: He's been rainy. I was hanging out with Peter, although Peter doesn't have it, but then I sit on know the case of the Bengals either and hang out with them and</t>
  </si>
  <si>
    <t>Thomas Loughran: You might remember during that conversation. I sort of outlined.</t>
  </si>
  <si>
    <t>JP: not big enough to go over the top of the hard hat.</t>
  </si>
  <si>
    <t>JP: Yeah. And, but I think the one but part of that is the guy trying to get the confession out</t>
  </si>
  <si>
    <t>Thomas Loughran: That this is all positive. I mean, this is all impressive about the guy.</t>
  </si>
  <si>
    <t>Thomas Loughran: Where do you put the link in project, for example, do really disabled people are not Republicans that in fact there rhinos republicans and name only, and just push them all over on one side.</t>
  </si>
  <si>
    <t>connecting the CU, HIFNRC and Cs-as-CRIN</t>
  </si>
  <si>
    <t>So in our thinking, we are computing, processing information. We are forming relationships (writing reflective information = getting to know, understand, experience, enjoy the world), with some degree of efficiency and stability, and those relationships help us process information more efficiently and stably (optimally, in networks--HIFNRCs--that share results of computation, rather than generate heat and endless cycles of reinventing the wheel, that is, of processing over and over without social storage.) We are computing better (judged, chosen and upheld), more stable outcomes, ever more efficiently.</t>
  </si>
  <si>
    <t>We are part of a computational universe, and insofar as our pattern of computation is part of that unverse and itself written (reflected) into our computations, we are conscious of our thinking, our computational participation in the whole process.</t>
  </si>
  <si>
    <t>00;03;48.780 --&gt; 00;03;51.900</t>
  </si>
  <si>
    <t>00:01:32.250 --&gt; 00:01:32.910</t>
  </si>
  <si>
    <t>00:01:32.280 --&gt; 00:01:35.010</t>
  </si>
  <si>
    <t xml:space="preserve">Together, we form one large computational system, now assembled not only biologically, and socially, but in digitally; now not only in components that evolved through natural selection (genes, society, language/memes), but in with designed components (AI.) We are parts of one large computation, held together as a whole in the way that our own minds are held together as a whole around a single subprocess (the keeping in proper function, inccluding proper relationships with other properfly functioning components) of a much larger whole. </t>
  </si>
  <si>
    <t>00:01:17.970 --&gt; 00:01:18.570</t>
  </si>
  <si>
    <t>00:01:57She's on the fifth of the fourth. I mean, the live ones. And then we had like three weeks before that.</t>
  </si>
  <si>
    <t>00:02:47kind of shocking that</t>
  </si>
  <si>
    <t>00:01:29Yeah.</t>
  </si>
  <si>
    <t>00:03:21I wore those little. This is just Rocky, who knows what it was and it was a pretty good night.</t>
  </si>
  <si>
    <t>Thomas Loughran: Nice.</t>
  </si>
  <si>
    <t>Thomas Loughran: Because being a democrat carries a lot of it, which I yeah and I actually carries I carried some of that ship, because sometimes it's alive the positions are allied with some democratic positions, but I'm not a Democrat.</t>
  </si>
  <si>
    <t>John Rose: So yeah, that was interesting. They go into a little bit more about the history of vaccine skepticism.</t>
  </si>
  <si>
    <t>Thomas Loughran: Trying to articulate a fairly large thing trying to articulate lots of ways of looking at it. One is, it is just a way of how do we build on McIntyre's work is is one important lens, one important way of thinking about this.</t>
  </si>
  <si>
    <t>Rachel Loughran: The quick</t>
  </si>
  <si>
    <t>lens</t>
  </si>
  <si>
    <t>Rachel Loughran: And also I'm excited. The organization I work for is putting their focus on</t>
  </si>
  <si>
    <t>Problem #</t>
  </si>
  <si>
    <t>Rachel Loughran: That's good. I mean, yeah, the last couple days have a nice like three days ago, not so great, but the last two days have been good and power finally did get restored to my house yesterday evening. So we are in business. Now, which is good.</t>
  </si>
  <si>
    <t>Problems</t>
  </si>
  <si>
    <t>John Loughran: Don't know why they got the yellow one.</t>
  </si>
  <si>
    <t>John Rose: Okay.</t>
  </si>
  <si>
    <t>Right. To me, that seems like a misguided way to help people feel better about themselves.</t>
  </si>
  <si>
    <t>Resource #</t>
  </si>
  <si>
    <t>And I don't know what exactly you would what situation you would consider northern Indiana right now.</t>
  </si>
  <si>
    <t>And I was stretching very hard, frankly, to get there in terms of the workload I have to do, but more to.</t>
  </si>
  <si>
    <t>Milestone</t>
  </si>
  <si>
    <t>Milestone Ref Text</t>
  </si>
  <si>
    <t>Yeah. Yeah. I was going to ask if he did like ten minutes away from where I live now, which.</t>
  </si>
  <si>
    <t>JP: See mid 80s, I think.</t>
  </si>
  <si>
    <t>Solution #</t>
  </si>
  <si>
    <t>Thomas Loughran: Acreage born</t>
  </si>
  <si>
    <t>Let's try a name for this cluster of CU, HIFNRCs (including, again, a computatble model for TGR), and Cs-as-CRIN model of consiousness: let's call that cluster the human computational model (HCM). The HCM asserts that 1) the universe is computable (CU); 2) that our most treasured and humane features (TGR) of the universe are computable (HIFNRCs); and 3) our ordinary life and thought, embedded in the whole of nature, is where that computing is being done.</t>
  </si>
  <si>
    <t>Solutions</t>
  </si>
  <si>
    <t>Thomas Loughran: For everybody the personal struggles that everybody goes through emotionally</t>
  </si>
  <si>
    <t>Examples</t>
  </si>
  <si>
    <t>And I'm thinking, gee, I don't quite see how that works. But now I see exactly how it works.</t>
  </si>
  <si>
    <t>Objections</t>
  </si>
  <si>
    <t>Metrics</t>
  </si>
  <si>
    <t>JP: I'm hurting you guys I'll try to hang in there today, but I'm tired.</t>
  </si>
  <si>
    <t>Notable Dependencies (Sn, on Rn(s), for Pn)</t>
  </si>
  <si>
    <t>Case #</t>
  </si>
  <si>
    <t>you're pressing</t>
  </si>
  <si>
    <t>Illustrative Cases (cutting across problems, resources and solutions)</t>
  </si>
  <si>
    <t>Thomas Loughran: Than they are really remarkable learning opportunities you have to listen for a long time to get to that that but usually somebody gets around</t>
  </si>
  <si>
    <t>note: resources don't map 1;1 on P or S</t>
  </si>
  <si>
    <t>JP: No means you got it. You got to maintain</t>
  </si>
  <si>
    <t>John’s iPhone: Oh, sure.</t>
  </si>
  <si>
    <t>computing the kingdom of God</t>
  </si>
  <si>
    <t>Thomas Loughran: Back then to the question of whether this is actually going to be a thing.</t>
  </si>
  <si>
    <t>(here are the kinds of places you can begin to act and the kind of change of perspective you can expect to discover)</t>
  </si>
  <si>
    <t>Go back.</t>
  </si>
  <si>
    <t>John Loughran: Oh, do you have, do you have the YouTube stream open</t>
  </si>
  <si>
    <t>00:02:04So,</t>
  </si>
  <si>
    <t>00:02:52We still needed a ruling on it like that seemed crazy to me that you could still discriminate against people</t>
  </si>
  <si>
    <t>HIFNRCs</t>
  </si>
  <si>
    <t>00:03:27Some thousands of feet.</t>
  </si>
  <si>
    <t>P1</t>
  </si>
  <si>
    <t>information overload; volume</t>
  </si>
  <si>
    <t>R1</t>
  </si>
  <si>
    <r>
      <rPr/>
      <t>the rich idea of information (</t>
    </r>
    <r>
      <rPr>
        <color rgb="FFFF0000"/>
      </rPr>
      <t>to be information is to inform</t>
    </r>
    <r>
      <rPr/>
      <t xml:space="preserve"> consciousness)</t>
    </r>
  </si>
  <si>
    <t>S1</t>
  </si>
  <si>
    <t>But, yes, from what I've seen, it looks like he was like a blue lodge or support not does not matter.</t>
  </si>
  <si>
    <t>AI-assisted community processing of voluminous information</t>
  </si>
  <si>
    <t>And abstractly and structurally, what on earth is a right?</t>
  </si>
  <si>
    <t xml:space="preserve">1, </t>
  </si>
  <si>
    <t>C1</t>
  </si>
  <si>
    <t>Jeff Hawkins Thousand Brain Theory of Intelligence: https://www.youtube.com/watch?v=-EVqrDlAqYo&amp;t=4945s</t>
  </si>
  <si>
    <t>Thomas Loughran: Superior clarity and in looking at the world. Before we do that, let's back out just a moment and use a metaphor. There's several actually that we use to think about this project as a whole.</t>
  </si>
  <si>
    <t>Religious Cmty: PoP</t>
  </si>
  <si>
    <t>That's right. Are there are there larger units in propositions that together nest inside?</t>
  </si>
  <si>
    <t>Thomas Loughran: It's a long term community, that's for sure. I mean, we're 14 years in this effort and bringing more people in all the time.</t>
  </si>
  <si>
    <t>Thomas Loughran: Not you.</t>
  </si>
  <si>
    <t>P2</t>
  </si>
  <si>
    <t>information overload; sources</t>
  </si>
  <si>
    <t>Thomas Loughran: Where I thought the response was going</t>
  </si>
  <si>
    <t>R2</t>
  </si>
  <si>
    <t>Thomas Loughran: It's got to be good debt is</t>
  </si>
  <si>
    <t>JP: Was the guy who professionally trained extracted consciousnesses</t>
  </si>
  <si>
    <t>information improves choices; mature member identification; inter-rater reliability; parallel processing; HIFNRCs; AI:-asssist {emulation (pre-contextualized training), GANify, GAMify, summarization, 3rd-party proposals}</t>
  </si>
  <si>
    <t>S2</t>
  </si>
  <si>
    <t>Thomas Loughran: That just that level of energy is very impressive. The question is, where does it come from, you take Harris's analysis that's not implausible analysis, but he's behaving like a guy who's drowning right of course he's going to swim hard</t>
  </si>
  <si>
    <t>source-and-worldview metadata on information, processed in community with AI-assist</t>
  </si>
  <si>
    <t>Thomas Loughran: Hey,</t>
  </si>
  <si>
    <t>C2</t>
  </si>
  <si>
    <t>Civic Cmty: SB/enFocus</t>
  </si>
  <si>
    <t>P3</t>
  </si>
  <si>
    <t>polarization of trust</t>
  </si>
  <si>
    <t>R3</t>
  </si>
  <si>
    <t>information is concentrated in models</t>
  </si>
  <si>
    <t>S3</t>
  </si>
  <si>
    <t>understanding experimental role of pluralism; submitted, extrapolated assessment of others as members of rival communities</t>
  </si>
  <si>
    <t>00:02:58That subjectively.</t>
  </si>
  <si>
    <t>C3</t>
  </si>
  <si>
    <t>00:01:30We're gonna talk about will be punished to read</t>
  </si>
  <si>
    <t>Academic Cmty: Notre Dame</t>
  </si>
  <si>
    <t>00:03:32Is that true, let me think of it.</t>
  </si>
  <si>
    <t>John Loughran: But mostly it's just been a lot of barbecues and</t>
  </si>
  <si>
    <t>reference frames in neocortex; multiple models of everything we experience...these models compete in a prediction network...they vote...</t>
  </si>
  <si>
    <t>Thomas Loughran: I think of the two party system and the two party puppet show</t>
  </si>
  <si>
    <t>John Rose: And how it really does cut across all</t>
  </si>
  <si>
    <t>relatively uniform neocortex vs "old brain" with diverse parts that evolved over time...some old brain structures (grid cell structure) is carried through into neocortex...</t>
  </si>
  <si>
    <t>Thomas Loughran: Let's, let's instead move on.</t>
  </si>
  <si>
    <t>Thomas Loughran: And there the</t>
  </si>
  <si>
    <t>Thomas Loughran: Good.</t>
  </si>
  <si>
    <t>neurons have thousands of synapses (connections: 5 - 30,000 per nueron...10-20 active at the same time, creates dendritic spike...travels to soma, cell body, changes voltage but not enough to fire the cell....most of those synapses are recognizing connections, making predictions, getting ready to fire...gaining speed if called on to actually fire...inhibitory neurons are very fast...first fire beats its neighbors...(TL: competition in the prediction context...time-based prediction engines are essential to intelligence...point neurons model it only poorly...real neurons form new synapses in clusters of 10-20 or so...that's the patterning unit...10-20 is optimal to noise and error at this scale, and biology supports this number...we actually use it...</t>
  </si>
  <si>
    <t>P4</t>
  </si>
  <si>
    <t>Rachel Loughran: The local schools so they'll be working pretty much exclusively with like Vermont schools, particularly ones that are like lower income Vermont schools and we're offering programming for like cheap or free</t>
  </si>
  <si>
    <t>hardening of echo chambers</t>
  </si>
  <si>
    <t>can't achieve much AI without new forms of neural networks...need this time-based prediction engine...//can't just scale up today's convolutional neural networks to get close to human AI...that's the wrong path; there's an alternative path...</t>
  </si>
  <si>
    <t>R4</t>
  </si>
  <si>
    <t>John Loughran: You know, just</t>
  </si>
  <si>
    <t>information is concentrated in technology</t>
  </si>
  <si>
    <t>John Rose: Can you hear us. Oh.</t>
  </si>
  <si>
    <t>S4</t>
  </si>
  <si>
    <t>Yeah. I get what that idea's getting at.</t>
  </si>
  <si>
    <t>promise of strengthening community through imaginative assessment from a 2nd mature community perspective (looking at oneself from another wise standpoint) (selective, informative piercing of the echo chamber)</t>
  </si>
  <si>
    <t>But I think I read recently that the head of Notre Dame has been pretty adamant,</t>
  </si>
  <si>
    <t>new direction: start with "sparse representation": eg, 2% of neurons engaged, say, 10K neurons... (there are 150K or so)...sparse population codes have beutiful mathematical properties....robustness....so introduce sparseness into CNNs...sparse representations are hard to fool, contra adversarial neural network attacks...</t>
  </si>
  <si>
    <t>That's more personally but more responsibly,</t>
  </si>
  <si>
    <t>C4</t>
  </si>
  <si>
    <t>next, incorporate 1000 brains theory (not a new idea) but do it the way the brain does it, the way the brain votes...lots of simple models that talk to one another in certain ways...</t>
  </si>
  <si>
    <t>Shorter or more of a series, rather than like a news podcast called A Nice White Parents,</t>
  </si>
  <si>
    <t>Scientific Community: HEP /QuarkNet /MichianaSTEM</t>
  </si>
  <si>
    <t>Not serious. Yeah. Nothing is ten minutes away. I am now.</t>
  </si>
  <si>
    <t xml:space="preserve">synaptogenesis IS learning...forming new synapses...but it takes 1 hr to grow one,,,so how instant learning? silent synapses, they seem to do nothing...very quick memories convert silent synapses to active ones...but long term memory forms new synapses, which takes time...(hence come back time after time...) </t>
  </si>
  <si>
    <t>JP: Yeah, the fire came up right to the edge of the farm and there's a field right there. And so it sort of slow down and went on to the field dropped out of the trees.</t>
  </si>
  <si>
    <t>AI in 20 years, on this new 1000 brain model...we passed the step function a couple of years ago...listen to this video again // isn't the key idea, that every column of cells in the neocortex forms its own representation of everything...parallel procssing with voting ...</t>
  </si>
  <si>
    <t>Thomas Loughran: In California, or something like that.</t>
  </si>
  <si>
    <t>want intelligent machines of all different levels of capability...start by defining what makes something intelligent, and apply those principles to all kinds of problems...AI needs to have some concept of movement, of processing through time...so some sort of embodiment is necessary...each component of the system needs to know where it is at every time...</t>
  </si>
  <si>
    <t>John Rose: Are you with all your sisters there.</t>
  </si>
  <si>
    <t>P5</t>
  </si>
  <si>
    <t>Thomas Loughran: Terms of life circumstances financially.</t>
  </si>
  <si>
    <t>some systems could be self-aware...that's a choice...but JH thnks Cs is a much smaller deal...//self-aware intelligence models its own body, and has a memory // any system that can recall what it has done recently is self-aware...that's easy</t>
  </si>
  <si>
    <t>perception of "fact-free" opposition</t>
  </si>
  <si>
    <t>It's too bad in the graph of virus deaths.</t>
  </si>
  <si>
    <t>R5</t>
  </si>
  <si>
    <t>Thomas Loughran: Number jack and you're okay.</t>
  </si>
  <si>
    <t xml:space="preserve">information is concentrated in culture &amp; dispositions </t>
  </si>
  <si>
    <t xml:space="preserve">now, as to qualia ... what it feels like to see red, etc... o'reagan's treatise is best (why red doesn't sound like a bell) colors don't exist, light with frequency does...there is no color coming in...so why does it appear to have a color? grouping things by color is a useful representation, a useful reference frame map... </t>
  </si>
  <si>
    <t>Thomas Loughran: Gosh, what's going on.</t>
  </si>
  <si>
    <t>why do we fear death? programmed genetically; and sadness at lost of ones we know... old brain, programmed things.</t>
  </si>
  <si>
    <t>S5</t>
  </si>
  <si>
    <t>Thomas Loughran: To really deep substantive issues in the law in constitutional interpretation. And let me tell you three things that happened that are worth, maybe even your time and going after. If you could go after them on YouTube in a sort of surgical strike anyway. Number one was White House's</t>
  </si>
  <si>
    <t>recognition that "facts" as perspective-neutral objects do not exist, though facts roughly identified and shared from common perspectives do. So theory-laden observations from another community's relevantly-different perspective are not "facts" in the traditional neutral sense; a community might appeal to "alternative facts" which have relevance from one's own perspective, and dismiss fact claims that are relevantly-laden with a different perspective</t>
  </si>
  <si>
    <t>Thomas Loughran: Reasonable faith walk through it anyway. Yeah, that's right. Some people can't when you're younger, maybe, but</t>
  </si>
  <si>
    <t>C5</t>
  </si>
  <si>
    <t>JP: One thing I'm trying to get a better handle on is basically how currency markets work.</t>
  </si>
  <si>
    <t>International Community: BOSCO</t>
  </si>
  <si>
    <t>JP: So I'm</t>
  </si>
  <si>
    <t>P6</t>
  </si>
  <si>
    <t>militarization of political discourse among political rivals</t>
  </si>
  <si>
    <t>R6</t>
  </si>
  <si>
    <t>concentrated information is complexity</t>
  </si>
  <si>
    <t>JH, continued: https://numenta.com/resources/videos/jeff-hawkins-human-brain-project-screencast/</t>
  </si>
  <si>
    <t>S6</t>
  </si>
  <si>
    <t>recognition of fruitlessness of bickering over supposedly neutral facts, without identifying and addressing the whole perspective from whence challenges based on purported neutral facts arise. This puts off tug-o-wars over particulars until full and mutually submitted investigation of fuller perspectives, a re-civilizing of discourse</t>
  </si>
  <si>
    <t>00;03;53.940 --&gt; 00;03;57.000</t>
  </si>
  <si>
    <t>C6</t>
  </si>
  <si>
    <t>Online community/social networks: AwareComm Co-Labs</t>
  </si>
  <si>
    <t>00:01:35.370 --&gt; 00:01:36.660</t>
  </si>
  <si>
    <t>00:01:35.430 --&gt; 00:01:36.660</t>
  </si>
  <si>
    <t>00:01:21.240 --&gt; 00:01:23.040</t>
  </si>
  <si>
    <t>00:02:07Yeah.</t>
  </si>
  <si>
    <t>00:03:02But</t>
  </si>
  <si>
    <t>00:01:33I've read excerpts, but I haven't read all of anything.</t>
  </si>
  <si>
    <t>P7</t>
  </si>
  <si>
    <t>marginalization of political discourse among friends</t>
  </si>
  <si>
    <t>R7</t>
  </si>
  <si>
    <t>information can be processed cognitively or socially (noncogntively)</t>
  </si>
  <si>
    <t>S7</t>
  </si>
  <si>
    <t>recognition that friendship requires understanding, at least, of a friend's full perspective, if only imaginatively (without agreement all-things-considered, but witih agreement (submitted) on what the other thinks, as a whole</t>
  </si>
  <si>
    <t>C7</t>
  </si>
  <si>
    <t>Sporter murdering. Stories are the one that I've heard the most.</t>
  </si>
  <si>
    <t>How does it. Know what are the properties that would have them?</t>
  </si>
  <si>
    <t>P8</t>
  </si>
  <si>
    <t>Thomas Loughran: One of those metaphors is the metaphor of something like a league.</t>
  </si>
  <si>
    <t>loosening of friendship, family ties</t>
  </si>
  <si>
    <t>1M neurons, 15-20B neurons, 1000s of connections between neighbors, 1500 cm2, 2.5mm thick, 50-100T synapses containing all K we have...</t>
  </si>
  <si>
    <t>It is every model, a lens as it is, every little model of anything, a lens in a way it is right.</t>
  </si>
  <si>
    <t>R8</t>
  </si>
  <si>
    <t xml:space="preserve">difft areas of NC do different things...but </t>
  </si>
  <si>
    <t>information can be passed and concentrated across generations in traditions</t>
  </si>
  <si>
    <t>Thomas Loughran: And there are some principles that found our movement through the space and there</t>
  </si>
  <si>
    <t xml:space="preserve">sparse, distributed representations are the brain's equivalent to the bit iin a computer...it is a fundamental unit. </t>
  </si>
  <si>
    <t>JP: Okay.</t>
  </si>
  <si>
    <t>S8</t>
  </si>
  <si>
    <t>JP: Right.</t>
  </si>
  <si>
    <t xml:space="preserve">HTM hierarchical temporal memory: </t>
  </si>
  <si>
    <t>deep listening skills (submitted, imaginative, wholistic listening), essential to comparison of traditions and thus to information processing, strengthen bonds of friendship and family, as "other selves"</t>
  </si>
  <si>
    <t>JP: Right. Yeah. I heard case numbers are spiking in St. Joe County.</t>
  </si>
  <si>
    <t>Thomas Loughran: And I, and I grabbed one part of it.</t>
  </si>
  <si>
    <t>C8</t>
  </si>
  <si>
    <t>JP: Yeah. You think so.</t>
  </si>
  <si>
    <t>JP: And that's why he was in there with this guy.</t>
  </si>
  <si>
    <t>Thomas Loughran: But, but his capacity to swim at that pace, no matter what his motivation was</t>
  </si>
  <si>
    <t>Thomas Loughran: John rose</t>
  </si>
  <si>
    <t>P9</t>
  </si>
  <si>
    <t>erosion of any confidence in truth</t>
  </si>
  <si>
    <t>R9</t>
  </si>
  <si>
    <t>to be in contact with the information in a tradition is to engage in formation (perhaps as 2nd-1st language, imaginatively) in it, by it, of it (i.e., interactively)</t>
  </si>
  <si>
    <t>S9</t>
  </si>
  <si>
    <t>emerging recognition as most resourceful tradition thus far, a falsifiable claim, restores confidence in truth--stability, derived from wholistic explanatory and predictive power--as goal of inquiry</t>
  </si>
  <si>
    <t>C9</t>
  </si>
  <si>
    <t>Thomas Loughran: Does it make sense to walk through</t>
  </si>
  <si>
    <t>Thomas Loughran: So I'm sharing this</t>
  </si>
  <si>
    <t>John Loughran: I do record it.</t>
  </si>
  <si>
    <t>Thomas Loughran: This is all five</t>
  </si>
  <si>
    <t>00:02:10So let me get this as soon as you guys see this, it should be. Then now.</t>
  </si>
  <si>
    <t>00:03:03Apparently, like half the state already had legislation on the books about it.</t>
  </si>
  <si>
    <t>P10</t>
  </si>
  <si>
    <t>00:01:37Hmm.</t>
  </si>
  <si>
    <t>substitution of will for truth</t>
  </si>
  <si>
    <t>00:03:36So is it looked like a big hype to me. Okay.</t>
  </si>
  <si>
    <t>R10</t>
  </si>
  <si>
    <t>John Loughran: And mountain biking man can't get enough of that.</t>
  </si>
  <si>
    <t>rival traditions can be and only can be compared in information-preserving ways (i.e., meaningfully) by mature members</t>
  </si>
  <si>
    <t>John Rose: Social racial socio economic classes, there's, there's a lot of different factors that each kind of have their own reasons for doubting it.</t>
  </si>
  <si>
    <t>Thomas Loughran: To something else for bed. And we'll see where it takes us</t>
  </si>
  <si>
    <t>S10</t>
  </si>
  <si>
    <t>Thomas Loughran: What it is that was gravely culturally lost</t>
  </si>
  <si>
    <r>
      <rPr/>
      <t xml:space="preserve">Human Connnectome project : </t>
    </r>
    <r>
      <rPr>
        <color rgb="FF1155CC"/>
        <u/>
      </rPr>
      <t>https://www.youtube.com/watch?v=OoU_GF4fc6w</t>
    </r>
  </si>
  <si>
    <t>Thomas Loughran: Okay, um,</t>
  </si>
  <si>
    <t xml:space="preserve">T-as-stability-thru-challenge view provides alternative to will, and points toward development of rhetorical resources to effectively undermine untethered rhetoric (power) </t>
  </si>
  <si>
    <t>Rachel Loughran: Depending on for who so I'm excited to like get to do some of that work, giving back as well.</t>
  </si>
  <si>
    <t>John Rose: How long was it out.</t>
  </si>
  <si>
    <t>C10</t>
  </si>
  <si>
    <t>Thomas Loughran: Rubio sunshine at us. Okay.</t>
  </si>
  <si>
    <t>JP: Yeah, the I couldn't hear anything for the last 30 seconds.</t>
  </si>
  <si>
    <t>I don't think it accomplishes what it's getting into.</t>
  </si>
  <si>
    <t>going back quite a while that he thought it was worth the risk to go back.</t>
  </si>
  <si>
    <t>because the universities urged everyone not to travel under these circumstances except for the most serious.</t>
  </si>
  <si>
    <t>which is about basically modern integration in the New York school system.</t>
  </si>
  <si>
    <t>P11</t>
  </si>
  <si>
    <t>It's literally want to exit. And the closest Starbucks to me is 30 minutes away.</t>
  </si>
  <si>
    <t>erosion of traditional moral fabric</t>
  </si>
  <si>
    <t>JP: It was the crown fire and our neighbor's property.</t>
  </si>
  <si>
    <t>R11</t>
  </si>
  <si>
    <t>John Rose: Just hearing about</t>
  </si>
  <si>
    <t>the tradition-assessing judgements of mature members can be quantified</t>
  </si>
  <si>
    <t>JP: Now they're in Salem, are there in Corvallis, it's just me and my aunt and uncle here and</t>
  </si>
  <si>
    <t>S11</t>
  </si>
  <si>
    <t>Thomas Loughran: Maybe in terms of addiction.</t>
  </si>
  <si>
    <t>traditions come to be recognized as potential storehouses of information, processed through submitted imaginative participation, challenged respectfully, wholistically</t>
  </si>
  <si>
    <t>So John and I were together and some were Friday night when our two thousand twenty year and political season got even stranger and unfortunately,</t>
  </si>
  <si>
    <t>JP: We all know work well play</t>
  </si>
  <si>
    <t>C11</t>
  </si>
  <si>
    <t>Thomas Loughran: What's going on. I don't see caught the</t>
  </si>
  <si>
    <t>Thomas Loughran: Attack. I think it was a second it was yesterday and today,</t>
  </si>
  <si>
    <t>Thomas Loughran: Yeah, I need to stay</t>
  </si>
  <si>
    <t>JP: I'm</t>
  </si>
  <si>
    <t>JP: I'm off my podcast game in a big way.</t>
  </si>
  <si>
    <t>P12</t>
  </si>
  <si>
    <t>susceptibility to AI-enhanced emotional manipulation</t>
  </si>
  <si>
    <t>R12</t>
  </si>
  <si>
    <t xml:space="preserve">the rational (information-processing) superiority of traditions can be quantitatively established through the history of mutual encounters of members matured in pairs of rival traditions </t>
  </si>
  <si>
    <t>S12</t>
  </si>
  <si>
    <t>AI-assisted, rhetorically-effective communication belongs to communities, not to corporations, and only serves communities to process information effectively isfa such communication, with its proper emotional component, plays its identifiably proper role in full information exchange</t>
  </si>
  <si>
    <t>C12</t>
  </si>
  <si>
    <t>P13</t>
  </si>
  <si>
    <t>00:02:16We're alive. Sweet.</t>
  </si>
  <si>
    <t>commital of AI-enhaced manipulation and crime</t>
  </si>
  <si>
    <t>00:03:10But so what I found interesting about it was partially that partially that we didn't have something in place already. And then I also found dissenting justice his opinions to be pretty interesting.</t>
  </si>
  <si>
    <t>R13</t>
  </si>
  <si>
    <t>truth is stability through information processing</t>
  </si>
  <si>
    <t>00:03:39Sure.</t>
  </si>
  <si>
    <t>S13</t>
  </si>
  <si>
    <t>mine this video for data: 180 major sections, 97 new to science in last couple of of years... PI David Van Essen // Co-PI Diana Barch // Jeff Lichman // Nim Tottenham</t>
  </si>
  <si>
    <t>AI-enhanced (protected) communities are better informed and assisted to recognize and resist AI-assisted manipulation/crime</t>
  </si>
  <si>
    <t>C13</t>
  </si>
  <si>
    <t>brain connections, both structural and functional... 2 quadrillion smaller units than a single brain, 1mm cube, 50k nerve cells, B synapses per cube... 2K TB of data to write connections in a single mm3</t>
  </si>
  <si>
    <t>Yeah. Thank you for being me. Obviously, this was happening before before he shot and shot three people, killed two.</t>
  </si>
  <si>
    <t>more digital information to map the brain that exists en toto in th world today</t>
  </si>
  <si>
    <t>More specifically, what content does it end up getting?</t>
  </si>
  <si>
    <t>P14</t>
  </si>
  <si>
    <t>manipulaton and thus erosion of democratic institutions</t>
  </si>
  <si>
    <t>fMRI (functional magnetic resonance imaging)</t>
  </si>
  <si>
    <t>R14</t>
  </si>
  <si>
    <t>Truth can be expressed propositionally, dispositionally, or socially</t>
  </si>
  <si>
    <t>Thomas Loughran: Where one intends to invent the rules to a new game.</t>
  </si>
  <si>
    <t>It's how you see something. It's something more limited, certainly.</t>
  </si>
  <si>
    <t>S14</t>
  </si>
  <si>
    <t>AI-assisted, t-bound communication (press); Community-focused association (gerrymandering issues); informed-community federalism as ideal (civic education)</t>
  </si>
  <si>
    <t>C14</t>
  </si>
  <si>
    <t>Thomas Loughran: In fact, I had a grant from the Fetzer Institute in Michigan to write up those principles which I did.</t>
  </si>
  <si>
    <t>Thomas Loughran: So I so he's turned around. By the time</t>
  </si>
  <si>
    <t>JP: What</t>
  </si>
  <si>
    <t>P15</t>
  </si>
  <si>
    <t>descent into oligarchy</t>
  </si>
  <si>
    <t>Thomas Loughran: They are</t>
  </si>
  <si>
    <t>R15</t>
  </si>
  <si>
    <t>wellbeing (good) can be defined in terms of inclinations (dispositional information-processing mechanisms) which would stabilize in contact with full information (any quantity such that no additional information would reverse the inclination)</t>
  </si>
  <si>
    <t>Thomas Loughran: I think we grabbed the quantum realism part of it, and maybe that was the maybe that was the conversation that came up around the issue of reset the same night. I think it was</t>
  </si>
  <si>
    <t>Yep.</t>
  </si>
  <si>
    <t>S15</t>
  </si>
  <si>
    <t>JP: Who was in this simulations.</t>
  </si>
  <si>
    <t>AI-assist and CRCN paradigm strengthen communities to collectively identify and resist (including through effective legislation, reporting and creative output) the manipulations of law, press and culture for increasingly oligarchic political and economic power</t>
  </si>
  <si>
    <t>C15</t>
  </si>
  <si>
    <t>Thomas Loughran: Which is still very impressive and so was the religious fervor of the crowds that he was getting and</t>
  </si>
  <si>
    <t>Thomas Loughran: John rose tweaking tweaking detail.</t>
  </si>
  <si>
    <t>Intro to "Toward what end?" conference submission: Why the revival of the craft-tradition falls short of a craft, and what to do about it</t>
  </si>
  <si>
    <t>P16</t>
  </si>
  <si>
    <t>erosion of real dialogue on problems of international scope</t>
  </si>
  <si>
    <t>R16</t>
  </si>
  <si>
    <t>rights can be defined in terms of demands (a type of disposition) that persons formed to maturity in a community would make</t>
  </si>
  <si>
    <t>S16</t>
  </si>
  <si>
    <t>long-term associations across economic and political (nation-state) boundaries; long-term vision for wholistic articulation of complex problems and settings from grass-roots international communities, guiding an informed and community-aware governmental and other NGOs</t>
  </si>
  <si>
    <t>C16</t>
  </si>
  <si>
    <t>BOSCO-Uganda...</t>
  </si>
  <si>
    <t>Alasdair MacIntyre’s rationality of craft-tradition has drawn a great deal of attention since its articulation throughout the 1980s and again most recently in 2016. His work opens up intriguing possibilities for better ways to live together: accumulating a store of theoretical and practical wisdom through a network of crafts; nurturing those crafts in communities coordinated by a master-craft, a new science of politics, operating under a unifying narrative; enriching and preserving the emerging store of practical wisdom across generations through tradition: refining and proving the attractiveness and stability of its store of wisdom through informed disputation with mature members of rival traditions. Especially against the current backdrop of increasingly antagonistic efforts to organize information about our world that is emerging at an ever-accelerating rate, MacIntyre’s craft-tradition prescription for building and profitably engaging a diverse assembly of rich traditions—his algorithm for rational inquiry—seems needed now more than ever. Yet in spite of both the promise of MacIntyre’s work and the severity of our need, it seems somehow that this algorithm has been neither coded nor compiled, and thus no program run. His work has been cited over 25,000 times across half a century. Yet successful efforts to build rich communities, or promote dialogue among them, or restructure institutions to encourage both under the guidance of a new science of politics, all seem lacking. What few calls for community have been issued seem to focus on retreat and isolation, rather than on advancement and engagement. The development of a robust science of communities, practices, narratives, and institutions for which MacIntyre has argued represents a paradigm shift in a Kuhnian sense, requiring identification of a full-bodied set of solvable problems, built around some clear cases of success that adoption of the new paradigm makes possible. In this essay I will propose three very different kinds of reasons why MacIntyre’s account has thus far not inspired such a shift in paradigm. These amount to 1) loading up too rich an account to be digested all at once; 2) pitching that account primarily at universities, and thus to the wrong initial audience; and 3) leaving some powerful features of the account unarticulated. Each of these shortcomings can be remedied. When they are, problems will be identified seem to admit of solution only after the implementation of each remedy, together with corresponding paradigmatic examples of successful efforts to solve them. This set of remedies and their preliminary successful applications are offered as preliminary indication of how an emerging craft of craft-tradition transformation should operate.</t>
  </si>
  <si>
    <t>00;03;59.790 --&gt; 00;04;02.160</t>
  </si>
  <si>
    <t>P17</t>
  </si>
  <si>
    <t>00:01:37.830 --&gt; 00:01:40.350</t>
  </si>
  <si>
    <t>R17</t>
  </si>
  <si>
    <t>00:01:36.930 --&gt; 00:01:37.560</t>
  </si>
  <si>
    <t>recognition that this account of social information processing constitutes a computational theory of natural law</t>
  </si>
  <si>
    <t>00:01:25.770 --&gt; 00:01:27.960</t>
  </si>
  <si>
    <t>S17</t>
  </si>
  <si>
    <t>00:02:20Lives is way better than the alternative</t>
  </si>
  <si>
    <t>00:03:26They basically even bolted</t>
  </si>
  <si>
    <t>C17</t>
  </si>
  <si>
    <t>00:01:40I haven't read. I've just read the headlines on the New York Times. I haven't read anything right.</t>
  </si>
  <si>
    <t>John Loughran: Oh,</t>
  </si>
  <si>
    <t>Thomas Loughran: These are the things you're allowed to talk about and that that's what the two party puppet shows for us to keep everybody's attention on the things that they don't mind you talking</t>
  </si>
  <si>
    <t>John Rose: And then throw on top of this a vaccine that is getting developed so much faster than anyone has ever used to like vaccines typically take 10 times larger than us and they're saying they can come up with a safe vaccine and this quickly.</t>
  </si>
  <si>
    <t>P18</t>
  </si>
  <si>
    <t>Thomas Loughran: Let me see if I can wax very high level 50,000 foot dropping down higher than the normal 30 another dropping, dropping down here.</t>
  </si>
  <si>
    <t>R18</t>
  </si>
  <si>
    <t>Thomas Loughran: As he describes at the beginning of After Virtue</t>
  </si>
  <si>
    <t>CoLabs, where AI can be guided by tradition-bound practical wisdom, and enhance specific communities, rather than external corporations</t>
  </si>
  <si>
    <t>Thomas Loughran: Let's see. You'll notice the slides in front of you now on the left, and I've made these I think as large as I can make them. Yeah.</t>
  </si>
  <si>
    <t>S18</t>
  </si>
  <si>
    <t>Excellent.</t>
  </si>
  <si>
    <t>C18</t>
  </si>
  <si>
    <t>Rachel Loughran: Like a full two days. And there's some people in town and in surrounding towns that still don't have it. Um,</t>
  </si>
  <si>
    <t>John Loughran: No, there's plenty of that here today though it's 90 degrees out</t>
  </si>
  <si>
    <t>We might not talk about it as much anymore, because at least according to some people in generals, people's self-esteem is way too high.</t>
  </si>
  <si>
    <t>To class. So I think this might have.</t>
  </si>
  <si>
    <t>I mean, your passport. Yeah.</t>
  </si>
  <si>
    <t>And the trials and tribulations that go along with that, both from the side of.</t>
  </si>
  <si>
    <t>So the fact that there is kind of wild that's a trip.</t>
  </si>
  <si>
    <t>JP: dropped onto the field and then sort of slowed down a little bit and it was coming towards our forest, basically. And then the wind just changed directions pretty suddenly it just blew it. It literally just blew it along the edge of our farm.</t>
  </si>
  <si>
    <t>JP: Otter and dryer down there.</t>
  </si>
  <si>
    <t>JP: Yeah, our power was going off and on down in PD.</t>
  </si>
  <si>
    <t>CR</t>
  </si>
  <si>
    <t>Thomas Loughran: coping strategies, all of that normalizing the struggles that everybody goes through in all that space.</t>
  </si>
  <si>
    <t>sadder death of Ginzberg.</t>
  </si>
  <si>
    <t>New outline for "Toward What End?" conference submission, pointing the way toward a craft of advancing the craft-tradition model of rational inquiry, built around identification of three shortcomings, and three remedies, each of which points to solutions for new kinds of problems, for the account as M has articulated it:</t>
  </si>
  <si>
    <t>Shortcoming</t>
  </si>
  <si>
    <t>description</t>
  </si>
  <si>
    <t>Thomas Loughran: Gretchen Whitmer deal</t>
  </si>
  <si>
    <t>remedy (rhetorical strategy)</t>
  </si>
  <si>
    <t>Thomas Loughran: White House followed immediately by crews</t>
  </si>
  <si>
    <t>(here are some kinds of places you can begin to learn from and emulate, shown to be especially valuable in light of lenses 1 &amp; 2)</t>
  </si>
  <si>
    <r>
      <rPr/>
      <t xml:space="preserve">successful implementation of remedy (rhetorical appealing </t>
    </r>
    <r>
      <rPr>
        <b/>
      </rPr>
      <t>success story</t>
    </r>
    <r>
      <rPr/>
      <t xml:space="preserve"> which accepting this substantial part suggests, as a model for further success)  </t>
    </r>
    <r>
      <rPr>
        <b/>
      </rPr>
      <t>#1</t>
    </r>
  </si>
  <si>
    <t>Thomas Loughran: Yeah. So yeah, I'm running every other day.</t>
  </si>
  <si>
    <t>JP: Like how is it that country's currency just devalues super rapidly.</t>
  </si>
  <si>
    <t>JP: What was the, what was the daily about</t>
  </si>
  <si>
    <t>P19</t>
  </si>
  <si>
    <t>measurement problem in QM</t>
  </si>
  <si>
    <t>Success story #2</t>
  </si>
  <si>
    <t>R19</t>
  </si>
  <si>
    <t>20-questions computational paradigm</t>
  </si>
  <si>
    <t>S19</t>
  </si>
  <si>
    <t>measurement at the QM level is actually creation, computation (a work of intelligence, only some fraction of which is ever brought to human consciousness), within the mathematical confines of the laws of nature</t>
  </si>
  <si>
    <t>Promising potential developments down these same roads....#1</t>
  </si>
  <si>
    <t>C19</t>
  </si>
  <si>
    <t>Promising potential developments down these same roads...#2</t>
  </si>
  <si>
    <t>P20</t>
  </si>
  <si>
    <t>ignored interpretation of QM</t>
  </si>
  <si>
    <t>Thomas Loughran: A pretty broad range of material.</t>
  </si>
  <si>
    <t>R20</t>
  </si>
  <si>
    <t>notice how, especially in the forward-looking dimension, these very different organizations (BOSCO, MichianaSTEM, AwareComm, enFocus.) begin to cross-pollinate, look like parnters in the same enterprise...uniting all things in a single effort to humanize, distribute resources broadly as needed, empower at local levels and as useful at higher levels, respect the dignity, promote the wellbeing of every individual...almost instill a wise and loving social order....</t>
  </si>
  <si>
    <t>FSC-CNRC lenses (paradigms) linkage</t>
  </si>
  <si>
    <t>Thomas Loughran: And I should be able to right now.</t>
  </si>
  <si>
    <t>John Loughran: Yeah, I see.</t>
  </si>
  <si>
    <t>S20</t>
  </si>
  <si>
    <t>Thomas Loughran: It's not public. It's on. Let's</t>
  </si>
  <si>
    <t>an information-in-fundamental consciousness interpretation, justified not only via fit with QM, but also by the power of its information model functioning across all disciplines</t>
  </si>
  <si>
    <t>C20</t>
  </si>
  <si>
    <t>00:03:28dissenters right yeah we should have something on the books like this is what they seem to be saying, but that</t>
  </si>
  <si>
    <t>00:01:47So that's it.</t>
  </si>
  <si>
    <t>00:03:41And the way up was kind of paved and pretty nice and way down. We came down through the jungle and it was all grass and hidden Roxy, you couldn't you know</t>
  </si>
  <si>
    <t>P21</t>
  </si>
  <si>
    <t>realism chased into a corner (Bell's &lt;, for local hidden variables; new contra-causal violations</t>
  </si>
  <si>
    <t>R21</t>
  </si>
  <si>
    <t>Awareness in Transparent, Reflective Ecosystem (ATRE) model of Cs</t>
  </si>
  <si>
    <t>S21</t>
  </si>
  <si>
    <t>Realism/Truth as a regulative ideal, whose achievability is a testable empirical question, all operating in a creative, not passive observational context</t>
  </si>
  <si>
    <t>Yeah, but it's if that one version of the narrative is true, then he,</t>
  </si>
  <si>
    <t>1: focusing up front on one team's best player, not the league</t>
  </si>
  <si>
    <t>It's one thing to say what a right is and where it gets its contents.</t>
  </si>
  <si>
    <t>C21</t>
  </si>
  <si>
    <t>failing to distinguish in a rhetorically effective way between the new science of the whole (a social science of the whole, AI-assisted and AI-guiding, inclusive of but beyond the natural sciences) and the particular socio-scientific theory being advanced</t>
  </si>
  <si>
    <t>packaging the whole (a particular, Thomistic, socio-scientific theory), rather than focusing on an appealing part // too much to chew // including off-putting elements too early in the game</t>
  </si>
  <si>
    <t>Thomas Loughran: And build a team that develops a craft of playing that game. Well, but of course, can't do that. Not if it's a competitive game without also building a league.</t>
  </si>
  <si>
    <t>And then you bring a few together and you start to generate analogies, connections between this model and this model.</t>
  </si>
  <si>
    <t>pitch an appealing substantial part (a HIFNRC, with opportunity for success from any quarter, attracting participants to transformative engagement with it, prior to and independently of a case for any whole, indicating criteria for advancement of candidate socio-scientific theories</t>
  </si>
  <si>
    <t>P22</t>
  </si>
  <si>
    <t xml:space="preserve">quantum gravity must be a thing...points to computational universe (in promising ADS/CFT, maldecena duality,  and from black hole information retention) </t>
  </si>
  <si>
    <t>BOSCO-Uganda: international development on a community model, putting a great deal in common but not even the most important drivers for some members...a community approach to development, resource sharing (maybe distributive justice, but not publicly motivated by universal destination of goods, natural law analysis of human dignity, advancing the gospel...)</t>
  </si>
  <si>
    <t>R22</t>
  </si>
  <si>
    <t>Thomas Loughran: In response to questions that they asked specific questions so I</t>
  </si>
  <si>
    <t>maximal reflectivity of fundamental consciousness</t>
  </si>
  <si>
    <t>S22</t>
  </si>
  <si>
    <t>Integrated STEM Community model, with a communal invitation model of education, transforming the view of shared elements of STEM culture...these are examples of enrichening community based on substantial agreement.</t>
  </si>
  <si>
    <t>JP: Tell me, I'm just getting back from around myself.</t>
  </si>
  <si>
    <t>full embrace of computational univese model, where fundamental consiousness, distiguished through adoption of limited perpectives, functions as the missing computational agent.</t>
  </si>
  <si>
    <t>JP: Google still sends me a South Bend Tribune articles.</t>
  </si>
  <si>
    <t>C22</t>
  </si>
  <si>
    <t>Thomas Loughran: The around the issue of call it stochastic terrorism, I think, was the first phrase that entered right and what under the desk me and then I thought about</t>
  </si>
  <si>
    <t>Thomas Loughran: Yep, one of those big British looking range slickers I'm thinking Paddington Bear.</t>
  </si>
  <si>
    <t>re/ BOSCO: creation of online community articulating Acholi perspective, and then a second level articulating Acholi Catholic perspective, Acholi muslim perspective, , and a third level fostering dialogue among the Achol Religious Leaders Peace Initiative, sharing the Acholi narrative but advancing it in complementary ways...with assistance provided to every level from (e.g.) Keough School masters students...furthering the international community approach to development exemplified by BOSCO and partners at Notre Dame (NDIGD, ISSLP, SIBC, BOTFL, Ford Family Program, etc)</t>
  </si>
  <si>
    <t>re/ Integrated STEM community: articulate values, skills, means of development in an online learning environment; at a second level, have doctoral students at enFocus articulate a partnership with enFocus, and discipline-informed extentions of that further integrated, entrepreneurial, STEM-literate community; full integration into WFD pipeline including Public-private partnership Bendable...</t>
  </si>
  <si>
    <t>P23</t>
  </si>
  <si>
    <t>Thomas Loughran: Certainly, that was an intangible.</t>
  </si>
  <si>
    <t>Thomas Loughran: Tweaking knobs.</t>
  </si>
  <si>
    <r>
      <rPr/>
      <t xml:space="preserve">hard problem of consciousness, </t>
    </r>
    <r>
      <rPr>
        <b/>
      </rPr>
      <t>after S-T</t>
    </r>
  </si>
  <si>
    <t>R23</t>
  </si>
  <si>
    <t xml:space="preserve">full fundamental consciousness (FFC) flips the problem, but solvably: how does S-T emerge, from Cs? </t>
  </si>
  <si>
    <t>S23</t>
  </si>
  <si>
    <t xml:space="preserve">Reversal of hard problem: Cs is fundamental; S-T (with Donald Hoffman) is the emergent phenomena. Hard problem is no problem. </t>
  </si>
  <si>
    <t>C23</t>
  </si>
  <si>
    <t>2: building the league with the wrong sponsors</t>
  </si>
  <si>
    <t>P24</t>
  </si>
  <si>
    <t>pitching first to universities, where disciplinary expertise abounds and interdiscipinary efforts and funding structure are governed top-down on a disciplinary paradigm, rather than from grass-roots entrepreneurship in the way that business and communities are built</t>
  </si>
  <si>
    <r>
      <rPr/>
      <t xml:space="preserve">observer-dependency of measurement, entanglement, chaos complex, </t>
    </r>
    <r>
      <rPr>
        <b/>
      </rPr>
      <t>at S-T</t>
    </r>
  </si>
  <si>
    <t>need sustainable communities, not programs, which universities find notoriously difficult to build (e.g., GK-12, a decade of national sustainability discussion only modest fruit</t>
  </si>
  <si>
    <t>R24</t>
  </si>
  <si>
    <t>00:02:26Dead on YouTube.</t>
  </si>
  <si>
    <r>
      <rPr/>
      <t xml:space="preserve">constructive fluidity from quantifiable uncertainty: </t>
    </r>
    <r>
      <rPr>
        <i/>
      </rPr>
      <t>measurement problem</t>
    </r>
    <r>
      <rPr/>
      <t xml:space="preserve"> (actually, a who/what is an observer problem) </t>
    </r>
    <r>
      <rPr>
        <i/>
      </rPr>
      <t>as solution</t>
    </r>
  </si>
  <si>
    <t>00:03:39What the Supreme Court. Eventually, it was doing when when they made this majority of</t>
  </si>
  <si>
    <t>S24</t>
  </si>
  <si>
    <t>00:01:50All right.</t>
  </si>
  <si>
    <t>00:03:51My little finger vibrant on that trip.</t>
  </si>
  <si>
    <r>
      <rPr/>
      <t>At measurement/quantum-interaction level, measurement is a creative choice, not a discovery; the answer to "</t>
    </r>
    <r>
      <rPr>
        <i/>
      </rPr>
      <t>who or what counts as an observer</t>
    </r>
    <r>
      <rPr/>
      <t>, collapsing or determining the wave function" is clear: fundamental consciousness.</t>
    </r>
  </si>
  <si>
    <t>Thomas Loughran: How nice. How near is that are the trails, you go, are you just doing it right, like</t>
  </si>
  <si>
    <t>Thomas Loughran: So, yeah.</t>
  </si>
  <si>
    <t>C24</t>
  </si>
  <si>
    <t>John Rose: And then kind of just the lack of or there's growing mistrust of other people and you throw all these things in together and that's where they think this 50% number comes with or comes from</t>
  </si>
  <si>
    <t>Thomas Loughran: Trying to put together an account of the world that an account of ourselves or place in the world, etc. That</t>
  </si>
  <si>
    <t>Thomas Loughran: We're trying to describe in a new way. A new way for our time, which is basically a</t>
  </si>
  <si>
    <t>Thomas Loughran: Well, when you head way up to this top slides are number one here. And number two, they say podcast tests, etc. And I want to start with a slide that I put up there, but I also wanted then skip all the rest of these slides.</t>
  </si>
  <si>
    <t>Thomas Loughran: Sounds good. I, I thought of the I thought of the job. You were in as more focused on outdoor recreation.</t>
  </si>
  <si>
    <t>P25</t>
  </si>
  <si>
    <t>Rachel Loughran: Yeah, they're telling some people to expect like a full week, which is kind of wild because normally when they're expecting a big storm, the power companies will call in like beforehand before the storm even happens. They'll call in workers from like Canada or other states just</t>
  </si>
  <si>
    <t>John Loughran: Oh wow, so it's it's warm</t>
  </si>
  <si>
    <r>
      <rPr/>
      <t xml:space="preserve">making sense of computation in a computational universe (who's doing the computing?), </t>
    </r>
    <r>
      <rPr>
        <b/>
      </rPr>
      <t>before S-T</t>
    </r>
  </si>
  <si>
    <t>JP: How about now. I mean, I'm thoughtful, but I'm not that thoughtful, you know, I'm</t>
  </si>
  <si>
    <t>But. If it's true that in the United States, our self-esteem is pretty high.</t>
  </si>
  <si>
    <t>R25</t>
  </si>
  <si>
    <t>Seems to be a common theme. Yeah. So, yeah,</t>
  </si>
  <si>
    <t>Fundamental Conciousness, with substantial features: transparency of possibilities, full reflectivity; differentiation via adoption of limited perspectives; every possible limited perspective is actual, but ordered toward a telos of reflectiveness of the unlimited in the limited</t>
  </si>
  <si>
    <t>Yeah. So I decided, you know, I read the handwriting on the wall here and stayed put GDP or hard at work trying to get your lighting right.</t>
  </si>
  <si>
    <t>S25</t>
  </si>
  <si>
    <t>Poor black community that was basically already out of school.</t>
  </si>
  <si>
    <t>FC underlies information, clustered in sets of mathematical relations whose interaction (computation)--through existence and operations matrixes (as multiplied)--expresses the nature of each limited (mathematically specified) perspective. Fundamental consciousness is doing the computing.</t>
  </si>
  <si>
    <t>I think they were planning on having a wedding this fall. I think at where you're at, it's fairly right.</t>
  </si>
  <si>
    <t>So,</t>
  </si>
  <si>
    <t>C25</t>
  </si>
  <si>
    <t>John Rose: Jerry about a town of like 1000 people or something in which 80% of the homes have burned down like it's just gone.</t>
  </si>
  <si>
    <t>JP: Quite a bit. So</t>
  </si>
  <si>
    <t>Thomas Loughran: In an environment where</t>
  </si>
  <si>
    <t>So that was that was an unexpected development, sort of unexpected.</t>
  </si>
  <si>
    <t>JP: Got my earned my pay or my keep today, that's for sure.</t>
  </si>
  <si>
    <t>JP: Retro. Oh, wow. Yeah, the</t>
  </si>
  <si>
    <t>Thomas Loughran: When, after we've talked a lot about the role of money and power and what you can and can't see and how everything works and you ought to hear White House is taking down of the way the power works in in Supreme Court.</t>
  </si>
  <si>
    <t>P26</t>
  </si>
  <si>
    <t>Three separate problems of consciousness</t>
  </si>
  <si>
    <t>R26</t>
  </si>
  <si>
    <t>a unitary account of Cs that provides explanatory functionality at biological emergence, S-T determining, S-T originating levels</t>
  </si>
  <si>
    <t>Thomas Loughran: How many three days a week, you know, something comes up sometimes every other day stretch</t>
  </si>
  <si>
    <t>JP: And then how is it that people make a lot of money on that.</t>
  </si>
  <si>
    <t>S26</t>
  </si>
  <si>
    <t>John’s iPhone: It was basically about</t>
  </si>
  <si>
    <t>Thus these three problems of the nature of consciousness/observation become one problem, with one solution</t>
  </si>
  <si>
    <t>C26</t>
  </si>
  <si>
    <t>P27</t>
  </si>
  <si>
    <t>emerging quantification of consciousness has &gt;= 2 rival paradigms</t>
  </si>
  <si>
    <t>R27</t>
  </si>
  <si>
    <t>two Cs quantification paradigms potentially united</t>
  </si>
  <si>
    <t>S27</t>
  </si>
  <si>
    <t>potential unification, empirical testing of rival paradigms</t>
  </si>
  <si>
    <t>C27</t>
  </si>
  <si>
    <t>00;04;03.240 --&gt; 00;04;03.930</t>
  </si>
  <si>
    <t>00:01:41.790 --&gt; 00:01:45.570</t>
  </si>
  <si>
    <t>P28</t>
  </si>
  <si>
    <t>00:01:37.740 --&gt; 00:01:39.390</t>
  </si>
  <si>
    <t>no clear paradigm for intelligence (Jeff Hawkins, Numenta)</t>
  </si>
  <si>
    <t>R28</t>
  </si>
  <si>
    <t>00:01:29.670 --&gt; 00:01:30.540</t>
  </si>
  <si>
    <t>emerging 1000 brain theory</t>
  </si>
  <si>
    <t>S28</t>
  </si>
  <si>
    <t>00:03:44Opinion was legislating</t>
  </si>
  <si>
    <t>Hawkins et al 1000 brain theory of intelligence, with unspecified "voting" mechanism to reconcile individual computational units, united with computational FC (Hoffman), applied across multiple levels including social information processing</t>
  </si>
  <si>
    <t>00:03:55Zero, right before</t>
  </si>
  <si>
    <t>C28</t>
  </si>
  <si>
    <t>P29</t>
  </si>
  <si>
    <t>evolution couldn't have probed complexity of possibilities via natural selection</t>
  </si>
  <si>
    <t>R29</t>
  </si>
  <si>
    <t>cognitive neuroscience turned on its head: Cs not emerging from brain activity, but specified by it, computing successful outcomes (on the hunt for them)</t>
  </si>
  <si>
    <t>as a 17 year old with an assault rifle who probably crossed state lines to go to a protest, which he shouldn't have been at a way, probably.</t>
  </si>
  <si>
    <t>S29</t>
  </si>
  <si>
    <t>probing of possibility space is not arbitrary or unguided, but rather teleological, intended, hunted</t>
  </si>
  <si>
    <t>It's another thing to say what that content is. And that content comes from the information processed by a single community in its interaction.</t>
  </si>
  <si>
    <t>C29</t>
  </si>
  <si>
    <t>Thomas Loughran: That brings together. Others that invites people in who are not going to do exactly the same but</t>
  </si>
  <si>
    <t>All right. Things like that. Those analogies gain.</t>
  </si>
  <si>
    <t>P30</t>
  </si>
  <si>
    <t>Thomas Loughran: Crafted what I wanted to say in the contours of the specific questions that they asked, and that's a form of the right answers to questions.</t>
  </si>
  <si>
    <t>all the other fine constant-type anthropic paradoxes</t>
  </si>
  <si>
    <t>R30</t>
  </si>
  <si>
    <t>JP: That's really cool. This is, this is a little after he's already walked a little bit away from me at this point.</t>
  </si>
  <si>
    <t>anthropic existence follows inevitably from its possibility; it is, and we are, all tuned as required</t>
  </si>
  <si>
    <t>Thomas Loughran: All right, good, good. You still you still putting in same kind of mileage or probably slow down when you're important</t>
  </si>
  <si>
    <t>S30</t>
  </si>
  <si>
    <t>Thomas Loughran: So nice. Yeah.</t>
  </si>
  <si>
    <t>laws of nature have sharing of conscious life as their beginning (origin) and end (telos); tuned constants are not just constituatively necessary but consciously chosen to produce limited perspectives of consciousness specified by (if Tegmark is right,each) natural law (mathematical relations) Consciousness is working a problem, to which tuned constants are elements of the answer.</t>
  </si>
  <si>
    <t>Thomas Loughran: Stochastic creation right and</t>
  </si>
  <si>
    <t>C30</t>
  </si>
  <si>
    <t>Thomas Loughran: You know one of those big monster one size fits over your head, sort of thing looks like. How could you not wear your hood looks like part of the code.</t>
  </si>
  <si>
    <t>Thomas Loughran: And he was</t>
  </si>
  <si>
    <t>John’s iPhone: Pretty good.</t>
  </si>
  <si>
    <t>P31</t>
  </si>
  <si>
    <t>what is information? competing accts</t>
  </si>
  <si>
    <t>Lots of places create start-up environments, often ignoring or marginalizing social businesses or B corps. https://medium.com/datadriveninvestor/lebanons-start-up-ecosystem-the-missing-link-of-social-entrepreneurship-4708ad854139. But many don't. https://ssir.org/articles/entry/creating_a_vibrant_social_innovation_ecosystem#. enFocus is a local nonprofit organization that attracts and retains young adults by networking them witih regoinal businesses and civic organizaitons, tapping creativity and supporting entrepreneurial expression of it where helpful, whether commerical or social in focus.</t>
  </si>
  <si>
    <t>R31</t>
  </si>
  <si>
    <t>integrated account: information is specified awareness; to be information, as to exist, is to be considered</t>
  </si>
  <si>
    <t>S31</t>
  </si>
  <si>
    <t>this is a unified account of information, which begins with awareness and uncovers the mathematics which specifies its limited (created) perspective</t>
  </si>
  <si>
    <t>C31</t>
  </si>
  <si>
    <t>Imagine an ecosystem of organizaitons--social businesses, communities, civic organiations, churches/mosques/synaguoges--with AI assistance focused on strengthening effective educational strategies for the organization's own people, including analysis and countermeasures against rhetorical interactions with rival organizations; supporting interactioni of mature members with other traditions and tracking/generating effective rhetorical strategies for such interactions, adding value to other organizaitons from one's own unique store of insight into their opportunities and challenges, as well as mining their insight into your own: generating and tracking impact of long-term, large-scale social outreach...maturing as a community with AI enhancement, and guiding use of a healthy AI-social ecosystem, rather than falling victim to a hostile organization's monopoly of AI impact of internal and external interactions of your own organization...</t>
  </si>
  <si>
    <t>imagine a network of young, mature, trained consultants woven throughout and strengthening the social fabric in communities, networking them together internally and from community to community, fostering idea flow, a growing craft of maturing citizens in ways quickly incorporating best practices with measurable (and eventually machine-learning-generated) strategies for improvement...</t>
  </si>
  <si>
    <t>P32</t>
  </si>
  <si>
    <t>Cs from AI...meaning, possibility</t>
  </si>
  <si>
    <t>R32</t>
  </si>
  <si>
    <t>measured Cs of AI possible</t>
  </si>
  <si>
    <t>S32</t>
  </si>
  <si>
    <t>fundamental consciousness reframes the AI-consciousness debate; our shared natural law context with AI, under FC, may add directedness for AI development (maximize input sources so as to expand contours of limitation on AI consciousness); this should be done carefully with DH's mathematical model.</t>
  </si>
  <si>
    <t>C32</t>
  </si>
  <si>
    <t>Thomas Loughran: Stop. Yeah. Now I'm about to go live on YouTube.</t>
  </si>
  <si>
    <t>Thomas Loughran: That little echo you heard was that</t>
  </si>
  <si>
    <t>Go live</t>
  </si>
  <si>
    <t>00:02:28That's right.</t>
  </si>
  <si>
    <t>00:03:48Okay, we're not just making a ruling on</t>
  </si>
  <si>
    <t>00:01:52Joey show push this over on to YouTube.</t>
  </si>
  <si>
    <t>00:03:58Frankel support, etc.</t>
  </si>
  <si>
    <t>John Loughran: Remember, so</t>
  </si>
  <si>
    <t>P33</t>
  </si>
  <si>
    <t>Thomas Loughran: Which is why me. I was a big Justin Amash ran out of voted for me to feed around</t>
  </si>
  <si>
    <t>Ethical guidance for AI--need for social models</t>
  </si>
  <si>
    <t>R33</t>
  </si>
  <si>
    <t xml:space="preserve">tradition-embedded AI provides meaningful paradigm for development of measurable </t>
  </si>
  <si>
    <t>Thomas Loughran: That does a number of things. But among the things that it does is it takes seriously McIntyre suggestion that we're really missing something.</t>
  </si>
  <si>
    <t>S33</t>
  </si>
  <si>
    <t>Thomas Loughran: Really a network of effective information processing Social Information Processing in which are kind of parallel processing happens inside rich trust networks.</t>
  </si>
  <si>
    <t>Thomas Loughran: And just point out that what we did, literally start all over again from the beginning, which was the plan of attack in the first place was let's let's try it, see how bad</t>
  </si>
  <si>
    <t>Telos of created computation (harmonious shared consciousness) provides a clear and essential role for AI: we could not do the calculation without it. Ethical guidance developed in rich communities who advance their models of human prosperity with AI assistance in internal education, external engagement between traditions, embedded assessment in search for rhetorically powerful strategies. AI reconceived in service to communities, rather than ignoring or exploiting them in service to corporate economic ends</t>
  </si>
  <si>
    <t>Thomas Loughran: Was I wrong about that.</t>
  </si>
  <si>
    <t>3: articulating the foundation for progress from the perspective of an emerging leader, appealing to religious communities, rather than from the rules of the contest, obscuring the value of the enterprise for the right audiences (AI community, civic communities)</t>
  </si>
  <si>
    <t>Rachel Loughran: Because they're expecting to need a lot of extra hands, but during coven they can't just like have people relocate from anywhere. So it's kind of like a one two punch.</t>
  </si>
  <si>
    <t>C33</t>
  </si>
  <si>
    <t>Rachel Loughran: I feel that. Yeah, I went for a walk today. And then I was like, it's too hot to walk. So I sat down and then I was like, it's too hot to sit. So I got back in my car and left.</t>
  </si>
  <si>
    <t>Thomas Loughran: Taking. Can you hear us now.</t>
  </si>
  <si>
    <t>I think a lot of people present self-esteem as really high.</t>
  </si>
  <si>
    <t>there's there's gonna be some places probably that people are going to have the heads of</t>
  </si>
  <si>
    <t>Very important it is, man. Oh, look, I've got that right, ray of light coming across your staff.</t>
  </si>
  <si>
    <t>casting metaphysics of truth and goodness in terms of mind-independent realism and desire-independent (nonexpressivist) standard of goodness // M is speaking from inside an emerging (Thomistic) account, rejecting alternative accounts of T &amp; G from inside that emerging candidate, rather than from a standard shared by the less complete account of a social science which rival accounts to could share, and without which no candidate can be rightly seen for what it is, and as victorious or otherwise. This is a rhetorical point. You can make a complementary argument from a metaphysical perspective: the assent elicited by the causal powers of objects perceived operates only when the mind is functioning properly.</t>
  </si>
  <si>
    <t>And then all of these, like rich white parents come to the school and kind of like gentrify it basically.</t>
  </si>
  <si>
    <t>P34</t>
  </si>
  <si>
    <t>why is there something, rather than nothing?</t>
  </si>
  <si>
    <t>R34</t>
  </si>
  <si>
    <t>Yeah, I think they were planning on doing it there. So the only two wedding venues and fairly I either presently work at or used to work at.</t>
  </si>
  <si>
    <t xml:space="preserve"> // But whether the mind is functioning properly is a tradition-bound question. (Illustrate.) Same with objects of desire. My being in the necessary orientation (well formed, properly functioning) to assent or desire (both interwined aspects of calculation, information processing) is a matter of being formed in that tradtion which I would choose under certain well-informed circumstances; whether well-informed or not is up to me; whether objectively so is up to everyone. And the whole state of affairs is a complex relation, an interaction in actual and counterfactual space. (In me, and you, it lives, moves, and has its being.) </t>
  </si>
  <si>
    <t>creation follows inevitably from transparent reflection property of fundamental Cs...because there can be, there immediately is (a QM alignment)</t>
  </si>
  <si>
    <t>JP: Marketing was at the office. Yeah.</t>
  </si>
  <si>
    <t>S34</t>
  </si>
  <si>
    <t>John Rose: Kind of insane but</t>
  </si>
  <si>
    <t>emergence of S-T as framing a set of limited perspectives follows immediately from the possibility of such perspectives. Possibility implies actuality. There is something, because there can be. In transparent consciousness, there is no distinction between possible consideration and actual consideration.</t>
  </si>
  <si>
    <r>
      <rPr/>
      <t xml:space="preserve">articulating a mind-interdependent realism based on stable interactions (stable assent, re/ truth; stable inclinations, re/ goodness), insofar as </t>
    </r>
    <r>
      <rPr>
        <i/>
      </rPr>
      <t>adequate</t>
    </r>
    <r>
      <rPr/>
      <t xml:space="preserve"> information processing occurs (enough, so that no more will impact the </t>
    </r>
    <r>
      <rPr>
        <i/>
      </rPr>
      <t>sign</t>
    </r>
    <r>
      <rPr/>
      <t xml:space="preserve"> (or </t>
    </r>
    <r>
      <rPr>
        <i/>
      </rPr>
      <t>full</t>
    </r>
    <r>
      <rPr/>
      <t xml:space="preserve"> info, the </t>
    </r>
    <r>
      <rPr>
        <i/>
      </rPr>
      <t xml:space="preserve">strength, which is the </t>
    </r>
    <r>
      <rPr/>
      <t>) of the assent or inclination), resulting in an interactive realism and tradition-informed expressivism</t>
    </r>
  </si>
  <si>
    <t>JP: That's why I'm up in Portland.</t>
  </si>
  <si>
    <t>C34</t>
  </si>
  <si>
    <t>Thomas Loughran: The community as a whole, sees all the members of the community as members of the community and as going through ordinary cycles in life, which we all go through in one way or another. And one time or another, and regular arising and normalizing</t>
  </si>
  <si>
    <t>I mean, me and my friends were having my going away party and one of my friends left to go to the bathroom, checked his phone and walked back in.</t>
  </si>
  <si>
    <t>Wow.</t>
  </si>
  <si>
    <t>JP: Kidnapping kidnapping plot.</t>
  </si>
  <si>
    <t>Thomas Loughran: Jurisdiction jurisdictional sort of activity.</t>
  </si>
  <si>
    <t>P35</t>
  </si>
  <si>
    <t>predictive hallucination challenge to realism</t>
  </si>
  <si>
    <t>R35</t>
  </si>
  <si>
    <t>Thomas Loughran: And this one, but</t>
  </si>
  <si>
    <t>predictivity as efficient computation</t>
  </si>
  <si>
    <t>JP: On capitalizing it in that situation.</t>
  </si>
  <si>
    <t>John’s iPhone: People, fearing about fears about political violence.</t>
  </si>
  <si>
    <t>S35</t>
  </si>
  <si>
    <t>Esp. Donald Hoffman's version of the objection is granted: evolution produces fitness, not anything else; perception is a desktop; perceived objects, icons. But reconceived: there is no truth outside of our more-or-less stable lenses (flow of icons to consiousness.) Comparison of alternative lenses opens check of reality on successful perspectives, stabilizing them, informing them (not from some objective perspecitive--there are none--but by putting them in causal contact with information: we react to what we perceive.)</t>
  </si>
  <si>
    <t>C35</t>
  </si>
  <si>
    <t>P36</t>
  </si>
  <si>
    <t>plank length, energy as brute fact</t>
  </si>
  <si>
    <t>R36</t>
  </si>
  <si>
    <t>measurable complexity suggests minima</t>
  </si>
  <si>
    <t>00:02:31Let me just make sure that I'm</t>
  </si>
  <si>
    <t>S36</t>
  </si>
  <si>
    <t>00:03:52What the law said they were updating the law.</t>
  </si>
  <si>
    <t>quantization of information is entailed by complexity of information: a minimum quantum follows</t>
  </si>
  <si>
    <t>00:02:23Just got to choose an account and then choose a persona inside my account.</t>
  </si>
  <si>
    <t>00:04:00Right, because my right knee is beat up.</t>
  </si>
  <si>
    <t>C36</t>
  </si>
  <si>
    <t>P37</t>
  </si>
  <si>
    <t>meaning of life</t>
  </si>
  <si>
    <t>But, yeah, I don't know how much there is actually talk about it just because there's no real information.</t>
  </si>
  <si>
    <t>R37 (clean this up: one, new claim per resource #)</t>
  </si>
  <si>
    <t>Would the world, including other communities? So, in other words, there's no neutral account of rights.</t>
  </si>
  <si>
    <t>FC allows purpose and thus a telos; FC as characterized by mathematical transparency (transparent possibility space) implies actuality of coherent limited perspectives (= created consciousness)</t>
  </si>
  <si>
    <t>Thomas Loughran: They're not going to be on the same team. They're going to be on a different team. In fact, the rival team and the league progresses through the craft develops through the friendly antagonism the competition between these different</t>
  </si>
  <si>
    <t>Our existence is necessary if possible; we play a role in a complex computation which amounts to figuring out how to live well together, and is the very purpose of the natural order and what we make of it. Empirically justified moral guidelines follow and enable.</t>
  </si>
  <si>
    <t>It seems to me those are sort of multiple models by the very nature.</t>
  </si>
  <si>
    <t>Thomas Loughran: Which I could share</t>
  </si>
  <si>
    <t>JP: Yeah, so she he had already, um, I'd already gotten his attention. We're just stared at each other for a bit. Yeah, and he's already turned around and started walking away.</t>
  </si>
  <si>
    <r>
      <rPr/>
      <t xml:space="preserve"> (just an aside) Jesus Christ Superstar (Webber, Rice) - Pilate - But what is </t>
    </r>
    <r>
      <rPr>
        <b/>
      </rPr>
      <t>truth</t>
    </r>
    <r>
      <rPr/>
      <t>?</t>
    </r>
  </si>
  <si>
    <t>JP: I'm down a little bit. You know, I</t>
  </si>
  <si>
    <t>Is truth unchanging law?</t>
  </si>
  <si>
    <t>Thomas Loughran: Keeping up</t>
  </si>
  <si>
    <t>We both have truths: are mine the same as yours?</t>
  </si>
  <si>
    <t>Thomas Loughran: And then we headed down that road in a conscious realism direction that was that.</t>
  </si>
  <si>
    <t>perhaps not unchanging, but moving toward unchanging under optimal (informed) testing</t>
  </si>
  <si>
    <t>JP: He was doing it to get released because he had basically been banned for some reason.</t>
  </si>
  <si>
    <t>perhaps law, a natural law emerging out of comparison of altenative ways of living, for many people, over much time...</t>
  </si>
  <si>
    <t>Thomas Loughran: And what Nate Silver was saying was, look, if</t>
  </si>
  <si>
    <t>EPU</t>
  </si>
  <si>
    <t>00;04;05.880 --&gt; 00;04;11.010</t>
  </si>
  <si>
    <t>00:01:50.010 --&gt; 00:01:52.470</t>
  </si>
  <si>
    <t>00:01:40.290 --&gt; 00:01:40.800</t>
  </si>
  <si>
    <t>00:01:39.480 --&gt; 00:01:47.310</t>
  </si>
  <si>
    <t>Previous social identities carry with them their own stories which can compete, as threatened, with any new master narrative; this is especially so with large and powerful social identies. The goal of this section is to analyze and exemplify some prominent "old story" problems, and crafting a new set of lenses, show how they can be better recognized and remedied. As examples, we will consider religious and national identities,though there are others (racial, non-state ethnic, political differences sharing the same national identity, etc. Because such narratives are necessarily particular and highly tradition-bound, here especially ...</t>
  </si>
  <si>
    <t>00:02:34Taking care of my little technical difficulties here and we will be rocking</t>
  </si>
  <si>
    <t>00:03:59So yeah, I found that dissent. Interesting. I don't know if you guys have</t>
  </si>
  <si>
    <t>00:02:35And then I get a select Settings.</t>
  </si>
  <si>
    <t>00:04:03And down generally on my left leg. You know what I mean. Yeah.</t>
  </si>
  <si>
    <t>susskind interviewed on carroll's mindscape: generally, on the fruit of a 5-year emerging community between quantum gravity theoriests, and quantum computer scientists (starting now to bleed into condensed matter physics...strarting to use mathematics of surface of black holes...similar to math of fluids, superconductors...starting to swap math (eg SYK matter...lousy conductors...opposite of super conductors...no all black hole theorists are into SYK theory... one CD, one Quantum comp, one quantum gravity theoriest in the set...)</t>
  </si>
  <si>
    <t>John Loughran: So we've done some just right in our own place here.</t>
  </si>
  <si>
    <t>Thomas Loughran: I probably would have voted for them.</t>
  </si>
  <si>
    <t>Thomas Loughran: I wonder whether</t>
  </si>
  <si>
    <t>ADS anti-desider space (de sitter was an astronomer) fits well with string theory. Our universe seems to be de sitter space (if I get LS right), and it is an open question whether relationships that hold in ADS also hold in DS (our world.) But in any case, we know that gravity and QM play well together in some worlds--JM has shown this in his EDS</t>
  </si>
  <si>
    <t>Thomas Loughran: In in civilization writ large read historical we're really missing something we've lost something quite substantial</t>
  </si>
  <si>
    <t>(ADS has a Negative vacuum energy (dark energy)</t>
  </si>
  <si>
    <t>Thomas Loughran: Which we're calling rich communities that are actually rich in like minded contact with the world because we can parallel process because we can trust because we've got a common filter we can take other people's experiences as more directly relevant to our own</t>
  </si>
  <si>
    <t>string theory works with ADS but not DS for technical reasons</t>
  </si>
  <si>
    <t>Thomas Loughran: It works out. If it's not terribly bad, we'll just start again. We won't have lost very much. We've had a dress rehearsal, sort of, so that's more or less what that stuff is</t>
  </si>
  <si>
    <t>Maldecena worked with ADS and saw holgraphic principle; Whitten who did know LS's work recognized it (JM did not know LS's work) and connected JD's work with LS's holography principle...</t>
  </si>
  <si>
    <t>Rachel Loughran: So outdoors definitely a part of it. Um, the, the way I describe it is we use the outdoors as a medium to facilitate team building and group development.</t>
  </si>
  <si>
    <t>(here are the kind of problems in Rp and Sp (Catholic and American) life that admit of solutions and clear the way for progress)</t>
  </si>
  <si>
    <t>Rachel Loughran: But yeah, there's still like actively down power lines like I was driving around today in Windsor, which is right next to Windsor Locks and</t>
  </si>
  <si>
    <t>JM could mathemetize the speculation that LS (and prior, independent paper with dimensional collapse in its title)</t>
  </si>
  <si>
    <t>Thomas Loughran: So good to see you all.</t>
  </si>
  <si>
    <t>JP: I hear you now. Yeah.</t>
  </si>
  <si>
    <t>But the people who present self-esteem is particularly high, like truly like in their art are way lower.</t>
  </si>
  <si>
    <t>LS...what we learned...gravity isn't a thing you can quantize; Dirac's quantization of classical mechanics works for everyting but gravity...source of perceived tension between quantum mech and gravity...in fact, they are so closely related that you can hardly tease them apart. Gravity is quantum from the start...//JD: if you could put matter in a spherical surface and itneract with it, you would find evidence of gravity inside even though it was empty...soon to be proved by quantum computer simulation...</t>
  </si>
  <si>
    <t>school have a perspective and then some places where that school will make their decision,</t>
  </si>
  <si>
    <t>We even talk to you. It say everything so we can look, you can't do that off.</t>
  </si>
  <si>
    <t>So it's an interesting perspective.</t>
  </si>
  <si>
    <t>So the outdoor site that I work for does weddings.</t>
  </si>
  <si>
    <t>Problem types: Coherence problems (contaminated, unreliable information); Fecundity problems (viscosity...slow information transmission or processing); Isolation problems (limited information sources)</t>
  </si>
  <si>
    <t>John Rose: Yeah, I was particularly the scale of the fires. I don't remember exactly, but I thought I read that.</t>
  </si>
  <si>
    <t>Thomas Loughran: Just sent a link john</t>
  </si>
  <si>
    <t>Thomas Loughran: Responses effective responses to various people in various stages of challenge like that.</t>
  </si>
  <si>
    <t>Like, guys, I have some news that may change things, but I think you're tired and over this.</t>
  </si>
  <si>
    <t>Thomas Loughran: I just surreal.</t>
  </si>
  <si>
    <t>Thomas Loughran: From AMA key emoji briefs that get written and who pays for them and and who gets rolled in where's the money coming from, etc. It was pretty remarkable. And of course it was all pretty much from his point of view is</t>
  </si>
  <si>
    <t>JP: Yeah, I've got a bit of an it. I've been. I haven't run for about two weeks I've</t>
  </si>
  <si>
    <t>Question: should this book come out in two parts, with a pause between I and II, to let I sink in, impact the national conversation?</t>
  </si>
  <si>
    <t>religious (R) viscosity: culture slows change</t>
  </si>
  <si>
    <t>JP: So there's lots of one of the major causes of the severe downturn and in 1997 there was currency speculators.</t>
  </si>
  <si>
    <t>Or is it two separate books, but with the 2nd forecast in the 1st?</t>
  </si>
  <si>
    <t>John’s iPhone: Ongoing and particularly after the election.</t>
  </si>
  <si>
    <t>EPU--e pluribus, unum--model, uniting sacred and secular stories, Christian and American</t>
  </si>
  <si>
    <t>First: Resurrecting Civility: processing inforation socially in the age of AI</t>
  </si>
  <si>
    <t>Second: Resurrecting Christ: processing information lovingly in the age of AI</t>
  </si>
  <si>
    <t>Catholic problems:</t>
  </si>
  <si>
    <t>secular (S) viscosity</t>
  </si>
  <si>
    <t>ICAC (In Christ, As Christ) model</t>
  </si>
  <si>
    <t>Thomas Loughran: There's a lot of ways to introduce this. There's a lot of ways to look at it.</t>
  </si>
  <si>
    <t>Thomas Loughran: And when I do that. It's gonna take me a second.</t>
  </si>
  <si>
    <t>Gotcha.</t>
  </si>
  <si>
    <t>clerical abuse</t>
  </si>
  <si>
    <t>John Loughran: It just told me this. The recording has stopped. But I also have a live on YouTube in Sydney in the upper right corner now.</t>
  </si>
  <si>
    <t>00:02:48Well I don't seem to have any feedback so must have stopped the most started muted for me.</t>
  </si>
  <si>
    <t>00:04:06Looked at that at all or</t>
  </si>
  <si>
    <t>00:02:41I'm about to look for some microphones. I actually did look for some microphone, so I guess what I mean is, I'm about to buy some</t>
  </si>
  <si>
    <t>00:04:08I just don't have the</t>
  </si>
  <si>
    <t>Religious Coherence: internal compatibility - problem of evil</t>
  </si>
  <si>
    <t>MacIntyre What the Natural Sciences Do Not Explain. On the surface, there are some claims for which M argues that seem inconsistent with the position I am taking.In the end perhaps not, because there are other kinds of explation than those of the natural sciences. (Social, historical explations...social physics really prefigured or admitted.) A complex view of multiple causal relations and explanations in terms of thoughts and physical laws is required; both the purism of aristotelians, and of physicalists, is rejected. In the end, M's position does not seem to contradict the one I'm working out.</t>
  </si>
  <si>
    <t>PoA (Pledge of Allegiance/Atlantic Charter?) model</t>
  </si>
  <si>
    <t>First, that there are no lawlike generaliations between the intentions of a scientist and the experimental outcomes. On the surface, this seems false; we rely on them all the time. On the edge of discovery, that seems more plausible. On the path of verification and workup to next steps, that seems false. In particular, it seems false for the relationship between the intention of an experimenter and the displayed behavior of a rat whose protein for nurture has been either knocked out or turned off via epigenetics...this is a controlled outcome, seemingly as lawlike as anything else we explain.</t>
  </si>
  <si>
    <t>But it's certainly. Claeys and two people becoming more radical and violence.</t>
  </si>
  <si>
    <t>There are community laden community index accounts of rights.</t>
  </si>
  <si>
    <t>Second, (as he quotes plotinus) bodies are not aware, but minds are, of what they do. This seems naive in light of contemporary neuroscience findings. Both the body and the mind--which now can only mean, what we are not generally conscious of, and what we are, are predictioin machines, with various levels of self-awareness (think carroll's example of a 32 neuron organism...</t>
  </si>
  <si>
    <t>teaching on homosexuality</t>
  </si>
  <si>
    <t>Thomas Loughran: These different teams. So one way to look at this, this whole project is that we're trying to invent the rules of a new game and attract a number of teams to the league and then push one of those teams forward to see where the craft of playing in that league could actually be developed.</t>
  </si>
  <si>
    <t>You know, is Mark.</t>
  </si>
  <si>
    <t>JP: But I'd be interested to see that. Yeah, yeah, sure.</t>
  </si>
  <si>
    <t>Religious coherence: compatibility with external sources: modern science: free will and determinism</t>
  </si>
  <si>
    <t>JP: That I'm working my way back up.</t>
  </si>
  <si>
    <t>///////////////////////////////////////////////////////////////</t>
  </si>
  <si>
    <t>Thomas Loughran: I happen to</t>
  </si>
  <si>
    <t>Thomas Loughran: I think it's helpful to</t>
  </si>
  <si>
    <t>JP: Yeah, uh,</t>
  </si>
  <si>
    <t>sanctity of human life issues (rethought)</t>
  </si>
  <si>
    <t>Thomas Loughran: It's hard to capture that stuff.</t>
  </si>
  <si>
    <t>Thomas Loughran: It's just you and I, this evening head. I was thinking that</t>
  </si>
  <si>
    <t xml:space="preserve">M: we individual thoughts and parts of thoughs ('an incomplete plan') differently than bodies and parts of bodies. Perhaps. But why not suppose a spectrum of complexity, here? </t>
  </si>
  <si>
    <t>thoughts are efficient, formal, (and sometimes final) cause of the movements of body that express them, and thus of the underlying physiological states ... and these m-&gt;b causes are not lawlike generalizations. We can produce generalizations b-&gt;b, and m-&gt;b but "we have no idea of what it would be to produce a lawlike generalization of" m-&gt;b. (M dismissed b-&gt;m generalization quickly.)</t>
  </si>
  <si>
    <t>But isn't that plausibly because we have no paradigm for how the brain works, and doesn't Jeff Hawkin's 1000 brain paradigm change that (if not supply everything needed to overcome) that skeptical judgement ("we have no idea")?</t>
  </si>
  <si>
    <t>data on $ and political influence</t>
  </si>
  <si>
    <t xml:space="preserve">M acknowledges this possibility of new explantions arising from natural science, but identifies as faith the blind insistence that such explanations will be forthcoming, just as would be a blind assurance that they will not. </t>
  </si>
  <si>
    <t>M is open to turing maching that thinks, but asserts that if it does, its thoughts will not be susciptible to explanation on natural scientific terms. Some aspects of thought may be explicable (human fear, as in rats) but not others...especially discovery, which is (righly argues Popper) unpredictable. (Eg: hamilton's discovery of quaternians for complex mumbe multiplication.) Intrinsically unpredictable, inexplicable.</t>
  </si>
  <si>
    <t>American Problems</t>
  </si>
  <si>
    <t>00:03:01Yes. Okay.</t>
  </si>
  <si>
    <t>Increasing likelihood of conceptual innovation (raising children in scientifically wonderous conditions, etc) can be done, but "takes us no nearer" explaining why particular innovations occur. // TL: but this is just the same as why particular collisions produce particular products. We can increase chances of collisions and thus of productions of a given sort, but never pin down an explantion for a particular outcome. Why is thought-in--discovery any different?</t>
  </si>
  <si>
    <t>00:04:09Had any thoughts about the opinion.</t>
  </si>
  <si>
    <t>00:04:09Quite the striking a capability, I can run on but it's been</t>
  </si>
  <si>
    <t>John Loughran: But there's a place about 30 minutes away. That's really great.</t>
  </si>
  <si>
    <t>Thomas Loughran: Even at the even in a close election.</t>
  </si>
  <si>
    <t>data on degree of polarization</t>
  </si>
  <si>
    <t>Thomas Loughran: Whether they made the distinction between what kind of various kinds of skepticism about the, about the vaccine.</t>
  </si>
  <si>
    <t>Thomas Loughran: And at least that's the experiment that goes on and you can parallel process you can divide and conquer, so to speak, all sorts of different tasks.</t>
  </si>
  <si>
    <t>Because there is a history of inquiry behind Hamilton's discovery, and no such analogue for collision products. But is does this difference also sit on a spectrum? Doesn't different reaction to collison for our 32 neuron friend have an explanation in terms of perception of endomic vs exomic collision trigger (a start of consciousness)? A monkey hand colliding with rotted berries vs fresh, and a resulting open-hand withdrawal vs. a gathering fist, when reaching around a cliff top to an unseen bush? Isn't the explanation a more complex history of experience with nuts, but indeterminate with respect to how many bunches are sampled before the monkey moves on? A spectrum. Does the monkey need to know the explanation? No...but we can see it, in the monkey and ourselves. We are further along the spectrum of complex input. No qualitative jump seems called for here...</t>
  </si>
  <si>
    <t>Thomas Loughran: Except for the slide. And this is a metaphor, which I use a bunch of times, but it was a really good place to start. And I wish I had done it the second time. Maybe I did.</t>
  </si>
  <si>
    <t>media and government clashes</t>
  </si>
  <si>
    <t>Rachel Loughran: So there definitely is like a big outdoor component, but the outdoors aren't the point</t>
  </si>
  <si>
    <t>Rachel Loughran: Yeah, there's some power lines that are still like down over half a road with just like caution tape like wrapped around them. And I'm like, Well, the best</t>
  </si>
  <si>
    <t>Thomas Loughran: For our, our conversation from last time I managed to stick up on YouTube. Just today JP, sorry. In case you were looking at wasn't there. Not that</t>
  </si>
  <si>
    <t>So I definitely think it's true that a lot of people present as having very high self-esteem.</t>
  </si>
  <si>
    <t>mostly based on the surrounding area. And if it's worse in that area, they might go more remote.</t>
  </si>
  <si>
    <t>In the end, all these modes of explanation, each in their particular domain, those domains changing over time as crafts advance: all these, taken together, contribute to the judgments of mature individuals. Among these are persons formed to maturing in one rich tradition, and to 2nd-1st-language competency in a rival. The judgements of these persons have complex elements, but in the end are wholistic, embracing one tradition over another, or unifying them in a particular way, or rejecting both in light of one another, etc. It is these global judgements which are the evidence of the rational superiority of one tradition over another, that is, of rational progress. These judgments are made in circumstances that can be specified and quantified, and the results of such judgements can be quantified. It is precisely the stability of such judgements that is the evidence of truth--as best we have so far--for each tradition's claims. And so stability of those very (fully informed) judgements is the very definition of truth. Otherwise, something might be true, but you shouldn't believe it precisely when maximally informed. And this is not what all people call truth.</t>
  </si>
  <si>
    <t>That's just coming from the heavens. There's nothing to be done about the anointing.</t>
  </si>
  <si>
    <t>It's like a big ah, like business model is like we get a lot of the money from hosting private events and</t>
  </si>
  <si>
    <t>JP: Pretty crazy story. Yeah.</t>
  </si>
  <si>
    <t>John Rose: This is already</t>
  </si>
  <si>
    <t>JP: JP, yeah.</t>
  </si>
  <si>
    <t>Thomas Loughran: As opposed to sort of layering out the homeless, for example, which now happens right where you don't really talk to them, you don't really know what to do for them.</t>
  </si>
  <si>
    <t>Well, we spent like ten minutes focused on that. And then we're like, we can talk about this more later.</t>
  </si>
  <si>
    <t>Thomas Loughran: I suppose I gotta ask, why not just wait to the splitter gets fixed. I mean, are you guys crank it out of that higher rate.</t>
  </si>
  <si>
    <t>Thomas Loughran: Haven't heard</t>
  </si>
  <si>
    <t>data on relative size of politically polarized groups</t>
  </si>
  <si>
    <t>Thomas Loughran: Is pretty much one sided because it was all about what what big businesses doing through republican leaning entities on the Supreme Court and</t>
  </si>
  <si>
    <t>JP: I have, I have a hip injury.</t>
  </si>
  <si>
    <t>JP: And basically capital flight once people decided got a hint that there was a potential economic downturn.</t>
  </si>
  <si>
    <t>partisan polarization</t>
  </si>
  <si>
    <t>John’s iPhone: And it's told basically from the perspective of two gun owners.</t>
  </si>
  <si>
    <t>wite a paper: a HIFNRC algorithm for training persuadable AI</t>
  </si>
  <si>
    <t>to make "safe AI" (https://distill.pub/2019/safety-needs-social-scientists/) we need to envision not subservient but reasonable AI</t>
  </si>
  <si>
    <t>data on religious group values</t>
  </si>
  <si>
    <t xml:space="preserve">the AI alignment problem breaks down into a few interrelated subproblems: "1) Have a satisfactory definition of human values.
2) Gather data about human values, in a manner compatible with the definition. 3) Find reliable ML algorithms that can learn and generalize from this data."
</t>
  </si>
  <si>
    <t>gerrymandering</t>
  </si>
  <si>
    <t>00;04;15.540 --&gt; 00;04;23.910</t>
  </si>
  <si>
    <t>00:01:55.950 --&gt; 00:01:58.470</t>
  </si>
  <si>
    <t>00:01:42.120 --&gt; 00:01:42.540</t>
  </si>
  <si>
    <r>
      <rPr/>
      <t xml:space="preserve">"Properly aligning advanced AI systems with human values will require resolving many uncertainties related to the psychology of human rationality, emotion, and biases. These can only be resolved empirically through experimentation — if we want to train AI to do what humans want, we need to study humans." The intro of the Open AI paper linked at </t>
    </r>
    <r>
      <rPr>
        <color rgb="FF1155CC"/>
        <u/>
      </rPr>
      <t>https://distill.pub/2019/safety-needs-social-scientists/</t>
    </r>
    <r>
      <rPr/>
      <t>, by Irving and Askell.</t>
    </r>
  </si>
  <si>
    <t>00:01:52.680 --&gt; 00:01:54.030</t>
  </si>
  <si>
    <t>00:03:04So welcome, guys.</t>
  </si>
  <si>
    <t>00:02:47Oh, cool.</t>
  </si>
  <si>
    <t>data on religious belonging vs other belonging (social capital)</t>
  </si>
  <si>
    <t xml:space="preserve">"The goal of long-term artificial intelligence (AI) safety is to ensure that advanced AI systems are reliably aligned with human values — that they reliably do things that people want them to do. Since it is difficult to write down precise rules describing human values, one approach is to treat aligning with human values as another learning problem. We ask humans a large number of questions about what they want, train an ML model of their values, and optimize the AI system to do well according to the learned values."  This approach would just magnify the current state pursuit of what people currently want...the worst form of a desire-based account of wellbeing. What we need instead is a study of informed desire, the outcome of a HIFNRC computation. Why suppose that to study the properties of anything, you just explore it in just any arrangement? We explore properties of the Z boson by constructing an LEP with total energy of collision set to the mass of the Z, rather than looking around at Zs as they exist in nature. Their behavior under certain conditions (coming into being, on average, at rest at the LEP) is the way to optimize information capture from the system. So too in a HIFNRCs. </t>
  </si>
  <si>
    <t>Now. But I don't I don't really have, like, actual direction.</t>
  </si>
  <si>
    <t>Race relations in the US. So I listened to a couple upset of that.</t>
  </si>
  <si>
    <t xml:space="preserve">Our hope is that the following hypothesis holds: Hypothesis: Optimal play in the debate game (giving the argument most convincing to a human) results in true, useful answers to questions.			</t>
  </si>
  <si>
    <t>This is what the mature members in these communities recognize as needs that</t>
  </si>
  <si>
    <t>Thomas Loughran: That's a useful metaphor. And here's a second one.</t>
  </si>
  <si>
    <t>And if if a single lens trade zamin analogy, now, it's got units that may be bigger than proposition's unless a single proposition's a model.</t>
  </si>
  <si>
    <t>Thomas Loughran: That's cool. Read Julian on them. Again, if you can, and</t>
  </si>
  <si>
    <t>JP: From</t>
  </si>
  <si>
    <t>Thomas Loughran: Happen to be reading this right before we came on.</t>
  </si>
  <si>
    <t>Thomas Loughran: I hadn't actually thought this evening about starting with a more rigorous</t>
  </si>
  <si>
    <t>JP: I bet they're out there.</t>
  </si>
  <si>
    <t>JP: Anyway, I just thought that was a super cool episode.</t>
  </si>
  <si>
    <t>John’s iPhone: But if</t>
  </si>
  <si>
    <t>Thomas Loughran: Let's even notice I picking john rose, excuse me, Jeff.</t>
  </si>
  <si>
    <t>Tag line</t>
  </si>
  <si>
    <t>Sentence #1</t>
  </si>
  <si>
    <t>Sentence #</t>
  </si>
  <si>
    <t>Thomas Loughran: One is, this is we're building a new science and this is the that's the shortest thing to say about it, new science.</t>
  </si>
  <si>
    <t>Sentence #3</t>
  </si>
  <si>
    <t>Thomas Loughran: I don't know how to get this right either.</t>
  </si>
  <si>
    <t>Sentence #4</t>
  </si>
  <si>
    <t>Summary</t>
  </si>
  <si>
    <t>John Loughran: It still says recording</t>
  </si>
  <si>
    <t>00:03:06Yet again.</t>
  </si>
  <si>
    <t>00:04:17JP had a chance to look at it. I know you've been out there and vacation land and</t>
  </si>
  <si>
    <t>00:04:14So when I came the</t>
  </si>
  <si>
    <t>John Loughran: I think like a really beautiful forest and some pretty amazing trails.</t>
  </si>
  <si>
    <t>Thomas Loughran: So one could be rightly skeptical about the flu vaccine when you find out what it actually does which is far from protect it almost no back to protect everybody actually turns out that some will protect the great many people who get it.</t>
  </si>
  <si>
    <t>Thomas Loughran: Of course, we really ought to read and discuss. After Virtue and</t>
  </si>
  <si>
    <t>Thomas Loughran: We do think we do that actually in scientific traditions. We think that people are relatively like one another in terms of what they would think if they were to conduct certain experiments.</t>
  </si>
  <si>
    <t>Rachel Loughran: Like we use the high ropes course to like teach people about like leadership and supporting one another.</t>
  </si>
  <si>
    <t>Rachel Loughran: I'm assuming I'm</t>
  </si>
  <si>
    <t>John Loughran: That's all right.</t>
  </si>
  <si>
    <t>JP: I don't know. It's barrel, it's cutting in and out. So</t>
  </si>
  <si>
    <t>I don't know. And I have not studied this, so I am not really qualified to say this.</t>
  </si>
  <si>
    <t>Yeah, I think we're not in a bad spot.</t>
  </si>
  <si>
    <t>No. I like my computer screen light reflecting off of my oily face.</t>
  </si>
  <si>
    <t>that's how we're able to provide programing for schools based on what they can pay.</t>
  </si>
  <si>
    <t>John Rose: Listen.</t>
  </si>
  <si>
    <t>John Rose: The largest like square mileage burn ever in a fire season and the fire season is just starting</t>
  </si>
  <si>
    <t>AwareComm's "4 sentences"</t>
  </si>
  <si>
    <t>Thomas Loughran: He actually just sent you a link</t>
  </si>
  <si>
    <t>Thomas Loughran: Right, you don't really know how to share resources or whether you should, you're going to get burned up by the problem if you come in contact with it, etc, etc, all kinds of things which sort of stratify or layer. This is something where you either you don't have homeless friends.</t>
  </si>
  <si>
    <t>AwareComm’s Contribution is, CREATING INTELLIGENT SENTIENCE FOR LASTING CHANGE</t>
  </si>
  <si>
    <t>Yeah, it was definitely. I mean, as shocking as the passing of someone who is eighty seven with cancer can be registering,</t>
  </si>
  <si>
    <t>JP: Yeah. It's go time.</t>
  </si>
  <si>
    <t>AwareComm is dedicated to creating intelligent parallelism between human intelligence and artificial intelligence.</t>
  </si>
  <si>
    <t>Thomas Loughran: It. I mean, they were in court today. So somebody serious about it.</t>
  </si>
  <si>
    <t>Thomas Loughran: As far as what he says it's it's it's amazing, actually. And I think it was an education for Judge bear. To be honest, I think she got a pretty decent education. Not that you needed me choose one of the nation's</t>
  </si>
  <si>
    <t>We harness the collective power of Microsoft Technologies with AwareComm’s Technology, Methodology and Sentience Data Science to solve systemic organization problems, which results in solving systemic community problems and drives social-cultural change.</t>
  </si>
  <si>
    <t>JP: It's more. It's more of a glute injury, actually.</t>
  </si>
  <si>
    <t>JP: And just rapid contraction of the economy.</t>
  </si>
  <si>
    <t>What is our Value Proposition? AwareComm overcomes the resistance that emerges in organizations when trying to implement change (i.e. adopting new technology) and evokes acceptance and ownership by all stakeholders. An example benefit: reduce loss of key employees and their corporate knowledge.</t>
  </si>
  <si>
    <t>John’s iPhone: One gun one or two recently like just went out and purchased gun owners.</t>
  </si>
  <si>
    <t>Our solutions for business overflow into community nonprofits at no extra charge. The initial community focus is to address the intertwined problems of estranged veterans, homelessness, dependency and at-risk kids to create sustainable restoration: reinstate dignity, enrich life and develop purposeful careers in commerce/business.</t>
  </si>
  <si>
    <t>AwareComm provides the resources to create effective and measurable success, and Increase the individual’s and organization’s collective impact</t>
  </si>
  <si>
    <t>00:03:09plowing the fields.</t>
  </si>
  <si>
    <t>00:02:48It'd be nice to get a USB microphone and</t>
  </si>
  <si>
    <t>// Stephen Wolfram: there is no such thing as abstract purpose, in itself. you can't spot what is done for a purpose, or whether things have a purpose, outside of a historical narrative of purpose (e.g. the history of engineering...)</t>
  </si>
  <si>
    <t>I would like to take that conversation in particular. Well, let's brainstorm for that.</t>
  </si>
  <si>
    <t>And it's been pretty cool, pretty interesting. Good.</t>
  </si>
  <si>
    <t>really ought to be satisfied or acted on behalf of in some measure by everybody.</t>
  </si>
  <si>
    <t>steps to the end point are irreducibly part of the path to an outcome in computations...that's why history is so important. The details about us are what is important about us...there is no abstract difference between us and other things...the difference is in the details...there is no bright line between intelligence and mere computation...</t>
  </si>
  <si>
    <t>diffrerence between a rock and a trillion souls...is in the history, not in the complexity or anything else observable...</t>
  </si>
  <si>
    <t>Thomas Loughran: We can also see this as something like an invitation, not to a league now but to a town.</t>
  </si>
  <si>
    <t>Maybe a single proposition could be a model. I actually don't have a ton of experience.</t>
  </si>
  <si>
    <t>Thomas Loughran: That's one coordinate is another one.</t>
  </si>
  <si>
    <t>JP: Is that oka here in the background. Yeah, yeah. They're just right over to the right.</t>
  </si>
  <si>
    <t>JP: I mean, I basically didn't go outside for two weeks.</t>
  </si>
  <si>
    <t>Thomas Loughran: And this is an optimistic overview, believe it or not, of how things are</t>
  </si>
  <si>
    <t>Thomas Loughran: Account.</t>
  </si>
  <si>
    <t>Thomas Loughran: Right, well there's a twist in that thing.</t>
  </si>
  <si>
    <t>Thomas Loughran: If we're if we're not roughly right and of course we've got margins of error in here. And people just oftentimes don't understand what this is. If you've got a 10% chance of winning.</t>
  </si>
  <si>
    <t>Thomas Loughran: JP will not join us this evening is off track and around</t>
  </si>
  <si>
    <t>religious polarization</t>
  </si>
  <si>
    <t>// mathematical challenges to darwinism.....continued...David Gelenter (computer scientist), Darwin's Doubt; David Berlinski, The Deniable Darwin: Steve Meyer, Darwin's Doubt;  Peter Robinson, uncommon knowledge, hoover instittute and fox nation.</t>
  </si>
  <si>
    <t>115 primary seq string of protien: 1/10^77 chances of coming up with a viable, foldable protein capable of involvement in life</t>
  </si>
  <si>
    <t>so there is no chance that the rolls of the dice in evolution could have produced living systems...not impossible, but monumentally unlikely...</t>
  </si>
  <si>
    <t>exist 10^40 organisms vs 10^77 search space...can search 1/10T*T*T of the search space....didn't happen that way...</t>
  </si>
  <si>
    <t>00;04;24.960 --&gt; 00;04;34.680</t>
  </si>
  <si>
    <t>secular, political polarization</t>
  </si>
  <si>
    <t>there are zero examples in the literature of a new protein emerging that controls emergence of other proteins, that is not fatal to the organism...</t>
  </si>
  <si>
    <t>00:01:59.730 --&gt; 00:02:02.520</t>
  </si>
  <si>
    <t>00:01:45.900 --&gt; 00:01:47.370</t>
  </si>
  <si>
    <t>so developmentally late mutations do not speciate; early mutations are deadly; either way, speciation can't come from mutations...</t>
  </si>
  <si>
    <t>00:01:56.520 --&gt; 00:01:58.710</t>
  </si>
  <si>
    <t>00:03:11Still more</t>
  </si>
  <si>
    <t>(Crick was a code-breaker in WWII) Darwin's Doubt (David Gelertner's book) no basis for information that drives evolutioinary change...mind is the only cause we know of...what we see in life is evidence of a mind...</t>
  </si>
  <si>
    <t>00:04:24Yeah, I haven't</t>
  </si>
  <si>
    <t>00:02:54Yep, get slightly better</t>
  </si>
  <si>
    <t>00:04:16Next day I was my quads on that side, we're leaving more sure I've ever had in quality.</t>
  </si>
  <si>
    <t>John Loughran: That it's this volunteer organization.</t>
  </si>
  <si>
    <t>Thomas Loughran: Frankly, the, the phone. I have no respect for</t>
  </si>
  <si>
    <t>Thomas Loughran: Up in the 90s where it just happened to hear this. I don't know whether it's true or not, but I heard a news clip today that said for measles. It's in the 90s.</t>
  </si>
  <si>
    <t>Thomas Loughran: A bit to do that.</t>
  </si>
  <si>
    <t>Thomas Loughran: So as long as those experiments have a certain kind of repeatability among them. We take somebody else's engagement with those as evidence about what we ourselves would find</t>
  </si>
  <si>
    <t>Thomas Loughran: Let's see. Let's go back to that slide. Sorry, and</t>
  </si>
  <si>
    <t>Societal (political) and Religious echo chambers</t>
  </si>
  <si>
    <t>Rachel Loughran: So there's definitely a big outdoor piece, and I do love the outdoors, but like I'm in it for the like conflict resolution and group development stuff not specifically just the outdoor stuff.</t>
  </si>
  <si>
    <t>Rachel Loughran: Sorry, go ahead.</t>
  </si>
  <si>
    <t>Thomas Loughran: Might have been, but it wasn't there.</t>
  </si>
  <si>
    <t>But just like my intuition and personal experience on the matter is that, like,</t>
  </si>
  <si>
    <t>But no, we're not.</t>
  </si>
  <si>
    <t>That's the best I have going on. Pretty good. Well, I just ran and I'm sitting under spotlights, so I'm also well lit.</t>
  </si>
  <si>
    <t>So like it's pretty expensive to do events,</t>
  </si>
  <si>
    <t>John Rose: Which is kind of themselves.</t>
  </si>
  <si>
    <t>...also Robinson's show, interviewing just David Berlinski...</t>
  </si>
  <si>
    <t>Cambrian explosion 600M years, perhaps over 10M years exploded a variety of new species...a jump discontinuity (the largest, among others) of noncontinuous change. Something's not right in the the darwinian theory...</t>
  </si>
  <si>
    <t>Thomas Loughran: It's an air quality indicator</t>
  </si>
  <si>
    <t>religious population attrition</t>
  </si>
  <si>
    <t>Thomas Loughran: Right, the homeless people have homeless friends, mostly. Some people have family members who are homeless that happens, but that's a real dip right and and typically you don't have homeless friends.</t>
  </si>
  <si>
    <t>the impact of that moment was like definitely weighing.</t>
  </si>
  <si>
    <t>JP: It's rain. This weekend and next week.</t>
  </si>
  <si>
    <t>I mean it's it's not just</t>
  </si>
  <si>
    <t>Thomas Loughran: Law professors, no question but that doesn't mean she knows everything by her own admission, and I don't think she knew a ton about this, to be honest with you. This is something that you would really have to</t>
  </si>
  <si>
    <t>JP: It's not a hip flexor, and it's not like it's like deep. It's like right in where the joint is</t>
  </si>
  <si>
    <t>John’s iPhone: And basically they said they purchased a gun explicitly because they were scared of escalating violence but at one perspective was someone who had been watching the riots and the law, the general lawlessness like the</t>
  </si>
  <si>
    <t>partisan (p) problems within specific R, S</t>
  </si>
  <si>
    <r>
      <rPr/>
      <t xml:space="preserve">// from WJWR: 3 essential requirements of a paradigm shift (solution to an epistemological crisis) </t>
    </r>
    <r>
      <rPr>
        <i/>
      </rPr>
      <t>within</t>
    </r>
    <r>
      <rPr/>
      <t xml:space="preserve"> a tradition, rendering it </t>
    </r>
    <r>
      <rPr>
        <color rgb="FFFF0000"/>
      </rPr>
      <t>S</t>
    </r>
    <r>
      <rPr/>
      <t xml:space="preserve">TERILE, </t>
    </r>
    <r>
      <rPr>
        <color rgb="FFFF0000"/>
      </rPr>
      <t>I</t>
    </r>
    <r>
      <rPr/>
      <t xml:space="preserve">NCOHERENT, or </t>
    </r>
    <r>
      <rPr>
        <color rgb="FFFF0000"/>
      </rPr>
      <t>B</t>
    </r>
    <r>
      <rPr/>
      <t>OTH</t>
    </r>
  </si>
  <si>
    <r>
      <rPr/>
      <t xml:space="preserve">0. A set of </t>
    </r>
    <r>
      <rPr>
        <b/>
      </rPr>
      <t>problems</t>
    </r>
    <r>
      <rPr/>
      <t xml:space="preserve"> that engendered the crisis</t>
    </r>
  </si>
  <si>
    <t>Thomas Loughran: And it is a new science and I'm not the only one is looking for this science, but I think I'm a little bolder and thinking that you can build it, then some</t>
  </si>
  <si>
    <t>Thomas Loughran: Because I have to identify myself when I go live.</t>
  </si>
  <si>
    <t>Thomas Loughran: So then let's go back.</t>
  </si>
  <si>
    <t>Thomas Loughran: It says it's still recording, so I don't get it.</t>
  </si>
  <si>
    <r>
      <rPr>
        <rFont val="Arial, Helvetica, sans-serif"/>
        <color rgb="FF000000"/>
        <u/>
      </rPr>
      <t>1. S</t>
    </r>
    <r>
      <rPr>
        <rFont val="Arial, Helvetica, sans-serif"/>
        <b/>
        <color rgb="FF000000"/>
        <u/>
      </rPr>
      <t>olution(s)</t>
    </r>
    <r>
      <rPr>
        <rFont val="Arial, Helvetica, sans-serif"/>
        <color rgb="FF000000"/>
        <u/>
      </rPr>
      <t xml:space="preserve"> to the (set of) problems(s) that engendered the crisis</t>
    </r>
  </si>
  <si>
    <t xml:space="preserve">             </t>
  </si>
  <si>
    <t>00:03:14On this resurrecting civility project.</t>
  </si>
  <si>
    <t>00:04:29I mean, I haven't looked at it much. I mean, I, I, my understanding is that idea has been sort of</t>
  </si>
  <si>
    <t>00:04:24I will show is going to come up and turn all black and blue and never did. But it was man. It was painful.</t>
  </si>
  <si>
    <r>
      <rPr/>
      <t xml:space="preserve">2. </t>
    </r>
    <r>
      <rPr>
        <b/>
      </rPr>
      <t>Explanations</t>
    </r>
    <r>
      <rPr/>
      <t xml:space="preserve"> for why those problems arose inside the tradition</t>
    </r>
  </si>
  <si>
    <r>
      <rPr/>
      <t xml:space="preserve">3. Implementation of solutions is in (some) fundamental </t>
    </r>
    <r>
      <rPr>
        <b/>
      </rPr>
      <t xml:space="preserve">continuity </t>
    </r>
    <r>
      <rPr/>
      <t>with the tradition</t>
    </r>
  </si>
  <si>
    <t>There's plenty to talk about there. Second Amendment two mentioned that it's another.</t>
  </si>
  <si>
    <t>I'll see if I can get some time for that. That sounds very interesting. Much.</t>
  </si>
  <si>
    <t>That's right. Indexed direction. Excuse me, a community index direction for rights.</t>
  </si>
  <si>
    <t>--history of control</t>
  </si>
  <si>
    <t>Thomas Loughran: Where the town shares a kind of infrastructure in the way that towns actually do where there's water and sewer and then</t>
  </si>
  <si>
    <t>Yeah. That's interesting. I wonder.</t>
  </si>
  <si>
    <t>Thomas Loughran: Which doesn't seem brand, much like a community is actually a bit of a community of physics teachers and it's an international effort.</t>
  </si>
  <si>
    <t>Thomas Loughran: Oh, it is.</t>
  </si>
  <si>
    <t>Thomas Loughran: Wow. Yeah.</t>
  </si>
  <si>
    <t>Thomas Loughran: Are</t>
  </si>
  <si>
    <t>Thomas Loughran: Of the internal workings of a conscious realism lens.</t>
  </si>
  <si>
    <t>JP: It just</t>
  </si>
  <si>
    <t>Thomas Loughran: Man, there's</t>
  </si>
  <si>
    <t>--long and detailed tradition to defend</t>
  </si>
  <si>
    <t>Thomas Loughran: There's a really good chance that you're going to win. You probably won't. But you might write one out of 10 times you will</t>
  </si>
  <si>
    <t>Thomas Loughran: In Eastern Oregon.</t>
  </si>
  <si>
    <t>What's the tradition? (Is there an American Tradition? Perhaps Liberalism, but expressed in a new founding order, a blend of traditional social structures and individual free expresssion, safeguarded by constitutional expression and a particular tradition of interpretation</t>
  </si>
  <si>
    <t>Am T 1: equality of human beings (if poorly expressed)</t>
  </si>
  <si>
    <t>Am T 2: public religion without state oppression of alternative views ("endowed by their creator")</t>
  </si>
  <si>
    <t>Am T 3: human rights</t>
  </si>
  <si>
    <t>Am T 4: balance of power (with rights, expressed constitutionally)</t>
  </si>
  <si>
    <t>--internal factioning/polarization</t>
  </si>
  <si>
    <t>Am T 5: Federalism</t>
  </si>
  <si>
    <t>00:03:18Let's, let's dive right in.</t>
  </si>
  <si>
    <t>Am T 6: Democracy</t>
  </si>
  <si>
    <t>00:04:36Just the the bilitis</t>
  </si>
  <si>
    <t>00:02:56A little bit, yeah. Yeah.</t>
  </si>
  <si>
    <t>00:04:32But I did feel like you know not to get something done.</t>
  </si>
  <si>
    <t>John Loughran: blackrock mountain biking Association.</t>
  </si>
  <si>
    <t>Thomas Loughran: Would might otherwise when that's might be with the President and it became a long before you before.</t>
  </si>
  <si>
    <t>Am T 7: free flow of information in a "4th estate", a 4th branch of government, a free press</t>
  </si>
  <si>
    <t>Thomas Loughran: But for the flu. It's, it's under 50% and I think it might be closer to 30% or something like that, though, it's all it does is knock out the probability dampens the probability that you'll get that particular flu, but</t>
  </si>
  <si>
    <t>Thomas Loughran: We might do that to parents might do that when it comes to having their kids read books, for example, books that were precious to them.</t>
  </si>
  <si>
    <t>Thomas Loughran: Make it a little bigger. So you can actually read it, except it's not that slide is maybe this one. Yeah.</t>
  </si>
  <si>
    <t>Thomas Loughran: Right, okay.</t>
  </si>
  <si>
    <t>--collapsed leadership (clerical abuse history)</t>
  </si>
  <si>
    <t>Thomas Loughran: Just we're gonna have to do better in the winter.</t>
  </si>
  <si>
    <t>Thomas Loughran: So let's see. We're recording now on zoom and I think we may leave it there for now, let's do it on</t>
  </si>
  <si>
    <t>Thomas Loughran: Oops. Yes, it is.</t>
  </si>
  <si>
    <t>I don't know that I would say that, like the cross-section of Americans that I have met.</t>
  </si>
  <si>
    <t>I don't mean to speak negatively about any particular region, but some places seem to have a harder time of it right now than we do.</t>
  </si>
  <si>
    <t>I've spent the last hour struggling in vain to add a feature to a app that my cousins are working on.</t>
  </si>
  <si>
    <t>but like we can have schools that don't have a lot of money and still do like that important work for them.</t>
  </si>
  <si>
    <t>John Rose: It. There's a daily episode recently and in some cases up to like 80% of the firefighting force in California are</t>
  </si>
  <si>
    <t>Thomas Loughran: Say, I don't know, very many people who have homeless friends.</t>
  </si>
  <si>
    <t>Yeah. I'm gonna be here for sure.</t>
  </si>
  <si>
    <t>Sp: American:</t>
  </si>
  <si>
    <t>JP: So we're trying to get most of our orders done this week.</t>
  </si>
  <si>
    <t>So what's the crisis? (Why suppose there is one?)</t>
  </si>
  <si>
    <t>Thomas Loughran: It's not ordinary law to figure out where the money's flowing. And so the pair of them white house and then cruise and what cruise did was at some always seem to know what was coming because he had all kinds of similar sorts in facts and figures about democrat expense.</t>
  </si>
  <si>
    <t>JP: Now, and it's this weird sharp pain that kind of runs horizontally right along the back of my hip like right where it feels like my hip inserts. Mm hmm. Where the femur inserts.</t>
  </si>
  <si>
    <t>JP: How different policies can basically</t>
  </si>
  <si>
    <t>JP: Whatever zone in Philadelphia. Oh.</t>
  </si>
  <si>
    <t>money in politics</t>
  </si>
  <si>
    <t>00;04;36.060 --&gt; 00;04;43.080</t>
  </si>
  <si>
    <t>00:02:05.310 --&gt; 00:02:07.620</t>
  </si>
  <si>
    <t>00:01:51.630 --&gt; 00:01:57.390</t>
  </si>
  <si>
    <t>increasing polarization at dysfunctional equilibrium state</t>
  </si>
  <si>
    <t>00:01:59.670 --&gt; 00:02:00.060</t>
  </si>
  <si>
    <t>What are the particular problems of the crisis?</t>
  </si>
  <si>
    <t>00:03:23Because we didn't get nearly as far as I thought we'd get</t>
  </si>
  <si>
    <t>00:04:40politicization let us say</t>
  </si>
  <si>
    <t>oligarchic takeover of democracy (money in politics); exponential increase of inequalities re/ weath and influence</t>
  </si>
  <si>
    <t xml:space="preserve">groundless and hostile religion </t>
  </si>
  <si>
    <t>skepticism regardng rights, fueled in part by seemly endless multiplication of rights claims without any rational foundation to adjudicate amongst them; erosion of natural law tradition</t>
  </si>
  <si>
    <t>undesired, unplanned, stealth politicization of separate powers, erosion of checks and balances, incivility of interaction, erosion of rights</t>
  </si>
  <si>
    <t xml:space="preserve">incoherence of federalism (errosion of states rights, mystery behind </t>
  </si>
  <si>
    <t>Another dimension. If we are going to talk this, can we?</t>
  </si>
  <si>
    <t>oligarchic takeover of democracy (money in politics)</t>
  </si>
  <si>
    <t>Oh, yeah, yeah. I had a couple of things.</t>
  </si>
  <si>
    <t>And then you could then you could grab you could borrow from some particular tradition and start to drop content in there.</t>
  </si>
  <si>
    <t>now the media, with calls to keep them honest by plain reporting of facts no longer accepted, manipulated through money and use of AI (cambridge analytica)</t>
  </si>
  <si>
    <t>big social problems:</t>
  </si>
  <si>
    <t>Thomas Loughran: There's garbage. There's, there's a tax structure. There's education. There are various pieces which anybody who moves to town and wants to live there and puts up a building will somehow find a way to tap into.</t>
  </si>
  <si>
    <t>Yeah, I'm trying to apply this, so like it's something I've been thinking about is US foreign policy.</t>
  </si>
  <si>
    <t>Thomas Loughran: Mostly a national effort, but there are many hundreds of teachers in it and people have been in it for 20 years which is</t>
  </si>
  <si>
    <t>Thomas Loughran: Very, very cool.</t>
  </si>
  <si>
    <t>JP: Yeah, fires and so</t>
  </si>
  <si>
    <t>Thomas Loughran: A dose of optimism. This is a</t>
  </si>
  <si>
    <t>Thomas Loughran: But I ought to be able to do it in a sentence or two in a sentence or two would be worth doing, and so may not be more rigorous, but it would call to mind roughly what we're talking about here, and it's something like</t>
  </si>
  <si>
    <t>JP: It just sucks being wet and cold, you know,</t>
  </si>
  <si>
    <t>JP: So many twists it was unreal.</t>
  </si>
  <si>
    <t>What are the solutions to each problem?</t>
  </si>
  <si>
    <t>creation of larger intermediate associations crafted in light of the nature of information processing (in the way boats, crafted by an understanding of the ocean, are motivated by travel and discovery of new destinations</t>
  </si>
  <si>
    <t>religion exposed and religion grounded</t>
  </si>
  <si>
    <t>Thomas Loughran: Write</t>
  </si>
  <si>
    <t>Thomas Loughran: So this is great.</t>
  </si>
  <si>
    <t>a</t>
  </si>
  <si>
    <t>unbalanced distribution of wealth</t>
  </si>
  <si>
    <t>An explanation for how each problem arose, rendering it S, I, or Both (distinguishing between subversion, a sign of sterility or a lack of insight and power to prevent this, as opposed to incoherence, and this into remediable and irremediable versions of incoherence</t>
  </si>
  <si>
    <t>b</t>
  </si>
  <si>
    <t>Thomas Loughran: There are there are others who there's a guy who's written a book called social physics and you'll see that down the road.</t>
  </si>
  <si>
    <t>rejection of traditional democrative ideals</t>
  </si>
  <si>
    <t>Thomas Loughran: I have to make some selections every time.</t>
  </si>
  <si>
    <t>Thomas Loughran: And I've got a proposal for today and it goes like this.</t>
  </si>
  <si>
    <t>00:03:27And i think i X i really liked our conversation last time it didn't go as far as I thought it might, but that's because maybe we didn't go want to go over all the ridiculously bold claims that were that were being</t>
  </si>
  <si>
    <t>00:04:44The</t>
  </si>
  <si>
    <t>// application of 1000 brain theory, applied in HIFNRCs (later adding AI commentary), interpreting calculation as matrix multiplication of qbits; qbits as expressing probabilities; to the question of human action, preferences, weights, and thus to T and G. Need two intepretations of matrix multiplication at each level; one each for apprehension and appetite, at neuronal, column, brain, community, and society levels (in a fully functioning HIFNRCs, with AI...)</t>
  </si>
  <si>
    <t>00:03:02Have you a confirmed when you're coming back into town john</t>
  </si>
  <si>
    <t>c</t>
  </si>
  <si>
    <t>run-away new technology in hands of too few</t>
  </si>
  <si>
    <t>00:04:36Something happens</t>
  </si>
  <si>
    <t>if current states of affairs (apprehension) are represented as one matrix with certainties associated with the probabilities of each qbit (assembled serially in neuronal/sensing calculation/vote); if possible changes to that state of affairs is represented by a 2nd matrix with probabilities of each qbit associated with likelihood of application and thus probability of result of the sensing vote; a 3rd matrix with each of the brain's computational columns assigned a probability representing a degree of certainty as applied to its (brain vote=calculation); ...</t>
  </si>
  <si>
    <t>John Loughran: And they've just put in an incredible amount of work into this place really cool boardwalk stuff and big ramps and jumps and there's like a cool there's like this really cool training area where you can just hang out and try various difficulty features.</t>
  </si>
  <si>
    <t>Thomas Loughran: I watched Trump remarkably carefully. By the way, I watched a ton of rallies Trump. I spent a ton of time.</t>
  </si>
  <si>
    <t>Thomas Loughran: Lisa takes care of people who who have the very fluid for which they have been vaccinated all the time.</t>
  </si>
  <si>
    <t>Thomas Loughran: We that of course is one place in which he elaborates on what it is. He thinks we've lost a little bit about how we might find our way back toward</t>
  </si>
  <si>
    <t>d</t>
  </si>
  <si>
    <t>global warming</t>
  </si>
  <si>
    <t>Thomas Loughran: When they were young lessons that were important to them, etc. But now we're getting into far more controversial territory to two parents might share</t>
  </si>
  <si>
    <t>Thomas Loughran: All right, this is a plan of attack for this whole project.</t>
  </si>
  <si>
    <t>Thomas Loughran: But cool</t>
  </si>
  <si>
    <t>Thomas Loughran: You know, people die when they don't have power in winter. Yeah.</t>
  </si>
  <si>
    <t>Thomas Loughran: For a couple reasons. One is I want to do some different things and and we'll see how</t>
  </si>
  <si>
    <t>John Rose: I think he just said he's gonna switch to fun</t>
  </si>
  <si>
    <t>e</t>
  </si>
  <si>
    <t>I don't know that, like, truly, their self-esteem is too high or high at all.</t>
  </si>
  <si>
    <t>technological vulnerability (AI, Nuc, Bioweaponry, etc</t>
  </si>
  <si>
    <t>In general, south and west. Yes, sir.</t>
  </si>
  <si>
    <t>Yeah. I've been hard at learning JavaScript the past two weeks here, so it's drinking from the fire hose in a big way.</t>
  </si>
  <si>
    <t>So we do weddings here for that reason.</t>
  </si>
  <si>
    <t>John Rose: Inmate fire brigades</t>
  </si>
  <si>
    <t>Thomas Loughran: But it was temporary whatever I did it dials and it</t>
  </si>
  <si>
    <t>Thomas Loughran: Except people who have are have been homeless.</t>
  </si>
  <si>
    <t>Yeah, yeah, John and I thought about it for a little bit,</t>
  </si>
  <si>
    <t>JP: And it's not really that much slower, you know,</t>
  </si>
  <si>
    <t>Thomas Loughran: I know they were in court today. I heard they were hitting the Court today.</t>
  </si>
  <si>
    <t>Thomas Loughran: He was far less precise White House had a really detailed amazingly detailed layout, which he just, he just gave up a half hour class to judge Barrett any more or less did it twice. He did it again today.</t>
  </si>
  <si>
    <t xml:space="preserve">A </t>
  </si>
  <si>
    <t>JP: Contribute to that impression or</t>
  </si>
  <si>
    <t>John’s iPhone: Chaz or</t>
  </si>
  <si>
    <t xml:space="preserve">I </t>
  </si>
  <si>
    <t xml:space="preserve">S </t>
  </si>
  <si>
    <t xml:space="preserve">N </t>
  </si>
  <si>
    <t>B</t>
  </si>
  <si>
    <t>P</t>
  </si>
  <si>
    <t>C</t>
  </si>
  <si>
    <t>S</t>
  </si>
  <si>
    <t>00:03:42Were being made there.</t>
  </si>
  <si>
    <r>
      <rPr/>
      <t xml:space="preserve">application of 100 brain theory, applied in HIFNRC, with AI enrichment and implications,  </t>
    </r>
    <r>
      <rPr>
        <b/>
      </rPr>
      <t>starting again</t>
    </r>
    <r>
      <rPr/>
      <t xml:space="preserve">: wtf am I talking about here? break it down...grab a static stage (of a dynamic process, constantly improving and updating) from each of several stages: neuronal, columnal, personal. communal, social, on the </t>
    </r>
    <r>
      <rPr>
        <b/>
        <color rgb="FFFF0000"/>
      </rPr>
      <t>stimulus</t>
    </r>
    <r>
      <rPr/>
      <t xml:space="preserve"> side:</t>
    </r>
  </si>
  <si>
    <t>I feel like there's a lot like to pass there on this. I would prefer not to be on YouTube.</t>
  </si>
  <si>
    <r>
      <rPr>
        <b/>
        <i/>
        <color rgb="FFFF0000"/>
      </rPr>
      <t>A</t>
    </r>
    <r>
      <rPr>
        <b/>
        <i/>
      </rPr>
      <t>wareness</t>
    </r>
    <r>
      <rPr/>
      <t xml:space="preserve"> is the source, the host, the agent, perhaps Aquinas's pure act, a fully reflective, conscious whole, creatively bound to itself by love in an inner and instant dynamism of self-perception and self-giving. This is pure undifferentiated information, awareness of every possibility, </t>
    </r>
    <r>
      <rPr>
        <i/>
      </rPr>
      <t xml:space="preserve">including the possibility of sharing this inner life beyond itself. </t>
    </r>
    <r>
      <rPr/>
      <t xml:space="preserve">This is all analogical predication, reaching toward the simple, full, perfected limit of being, life, consciousness, love, truth, goodness, beauty, and friendship. This, we recognize as God. The full self-reflection gives rise to two persons, connected by a fully-entangled love, who together express the whole in three different perfect ways (a Trinity), and suggest a plurality of ways less perfect to reflect and share this awareness and friendship. The natural law is an operator matrix which when fed an initial existence matrix begins the process of calculating what such a pluralistic, shared life at less full levels of actuality could look like. Each stage of that computation is itself conscious being, though limited and ever-developing as the calculation unfolds. </t>
    </r>
  </si>
  <si>
    <t>And doing so is a way of understanding the rights in the American tradition and whether there really is such a thing.</t>
  </si>
  <si>
    <t>JP: Really, it's a combination of climate change and and poor forest management. I mean, it's really</t>
  </si>
  <si>
    <t>Thomas Loughran: That infrastructure tapping into that infrastructure is actually the analog of building this first lens. The first lens is that town infrastructure.</t>
  </si>
  <si>
    <t>And so, like reading Noam Chomsky, his books.</t>
  </si>
  <si>
    <t>Thomas Loughran: A bit unusual and that's</t>
  </si>
  <si>
    <t>Thomas Loughran: JP, I'm glad you didn't get too friendly with</t>
  </si>
  <si>
    <r>
      <rPr/>
      <t xml:space="preserve">This pure awareness is calculating an outcome: an optimal mode of expressing, sharing, its being, life, consciousness, love, truth, goodness, beauty and friendship. (This is sharing of God's nature.) This calculation is evident to us as the expression of </t>
    </r>
    <r>
      <rPr>
        <b/>
        <i/>
        <color rgb="FFFF0000"/>
      </rPr>
      <t>I</t>
    </r>
    <r>
      <rPr>
        <b/>
        <i/>
      </rPr>
      <t>nformation</t>
    </r>
    <r>
      <rPr/>
      <t xml:space="preserve"> populating an initial matrix of possibilities, with probabilities associated with each (an existence matrix), to interact through an initial set of probabilities ascribed to future possibilities (an operation matrix.) This initial existence matrix is a chosen state of affairs based upon an awareness of mathematical possibilities for realization of stable shared intelligence. This first selection of the natural law, the operator matrix, is prior to the selection of the first calculated existence matrix, which is </t>
    </r>
    <r>
      <rPr>
        <i/>
      </rPr>
      <t>the starting point required by these laws for that end.</t>
    </r>
  </si>
  <si>
    <t>Thomas Loughran: No kidding. You probably go backwards. If you run that stuff.</t>
  </si>
  <si>
    <t>Thomas Loughran: Let me refresh my memory. This is today's New York Times coronavirus briefing.</t>
  </si>
  <si>
    <t>Thomas Loughran: In fact, I do that a little bit of what I'm about to develop, but I really mean here is a conscious realism Mon ism.</t>
  </si>
  <si>
    <t>Thomas Loughran: Yep. You guys get Amazon deliveries up there, or is that not a thing.</t>
  </si>
  <si>
    <t>JP: I really liked the social the social</t>
  </si>
  <si>
    <t>Down.</t>
  </si>
  <si>
    <r>
      <rPr/>
      <t xml:space="preserve">The multiplication of these matrixes is the sourcea and driver of change, resulting in the emergent process of </t>
    </r>
    <r>
      <rPr>
        <b/>
        <i/>
        <color rgb="FFFF0000"/>
      </rPr>
      <t>S</t>
    </r>
    <r>
      <rPr>
        <b/>
        <i/>
      </rPr>
      <t>pace-Time</t>
    </r>
    <r>
      <rPr/>
      <t xml:space="preserve">. Our best access to the initial existence matrix is the echoes of the big bang in cosmic microwave background information: our best access to the initial operation matrix is the standard model of particle physics, of cosmology, as interpreted by some form of string theory. The iterative process of interaction between the information expressed in these matrixes (expressed mathematically as matrix multiplication) </t>
    </r>
    <r>
      <rPr>
        <i/>
      </rPr>
      <t>is God's calculation, and we conscious beings in space-time are both the products, the outcome of that calculation, and active participants in it. ('God, who set up the calculation without us, will not perfect the calculation without us.' alluding to St. Augustine, Sermo 169,11,13:PL 38,923, cited in Catholic Catechism 3, 1,1,8 http://www.vatican.va/archive/ccc_css/archive/catechism/p3s1c1a8.htm.)</t>
    </r>
  </si>
  <si>
    <r>
      <rPr/>
      <t xml:space="preserve">Iterative calculations on the initial existence matrix according to the laws of nature neurons acquire sensory input over time, a set of observations with an </t>
    </r>
    <r>
      <rPr>
        <i/>
      </rPr>
      <t>existence state expressed as a probability</t>
    </r>
    <r>
      <rPr/>
      <t xml:space="preserve"> assigned to each (in qbits), and transfer these across synapses with certain mylenation and other properties that amount to an accumulated, multi-sensory calculation on basic input (the neuronal calculation, </t>
    </r>
    <r>
      <rPr>
        <b/>
        <i/>
        <color rgb="FFFF0000"/>
      </rPr>
      <t>N</t>
    </r>
    <r>
      <rPr>
        <b/>
        <i/>
      </rPr>
      <t>euronal</t>
    </r>
    <r>
      <rPr/>
      <t xml:space="preserve"> </t>
    </r>
    <r>
      <rPr>
        <b/>
      </rPr>
      <t>sensation</t>
    </r>
    <r>
      <rPr/>
      <t>) This need not be represented by matrix multiplication: it is matrix population.</t>
    </r>
  </si>
  <si>
    <t>00;04;44.250 --&gt; 00;04;51.000</t>
  </si>
  <si>
    <t>00:02:09.180 --&gt; 00:02:15.150</t>
  </si>
  <si>
    <r>
      <rPr>
        <rFont val="Calibri, sans-serif"/>
        <color rgb="FF000000"/>
        <sz val="11.0"/>
        <u/>
      </rPr>
      <t>these neuronal calculations are summed into a meaningful interpretation (perhaps through more than one cycle with feedback loops, etc) inside each of say 1000 1mm^2 columns, the "thousand brains" of TBT, (___# of neurons/column unit):  this is at the neocortical column, the "Brains" of the 1000 Brains theory. This is the</t>
    </r>
    <r>
      <rPr>
        <rFont val="Calibri, sans-serif"/>
        <b/>
        <i/>
        <color rgb="FF000000"/>
        <sz val="11.0"/>
        <u/>
      </rPr>
      <t xml:space="preserve"> </t>
    </r>
    <r>
      <rPr>
        <rFont val="Calibri, sans-serif"/>
        <b/>
        <i/>
        <color rgb="FFFF0000"/>
        <sz val="11.0"/>
        <u/>
      </rPr>
      <t>B</t>
    </r>
    <r>
      <rPr>
        <rFont val="Calibri, sans-serif"/>
        <b/>
        <i/>
        <color rgb="FF000000"/>
        <sz val="11.0"/>
        <u/>
      </rPr>
      <t>rain's</t>
    </r>
    <r>
      <rPr>
        <rFont val="Calibri, sans-serif"/>
        <color rgb="FF000000"/>
        <sz val="11.0"/>
        <u/>
      </rPr>
      <t xml:space="preserve"> </t>
    </r>
    <r>
      <rPr>
        <rFont val="Calibri, sans-serif"/>
        <b/>
        <color rgb="FF000000"/>
        <sz val="11.0"/>
        <u/>
      </rPr>
      <t>interpretation.</t>
    </r>
  </si>
  <si>
    <t>00:01:59.250 --&gt; 00:02:00.120</t>
  </si>
  <si>
    <t>00:02:06.210 --&gt; 00:02:06.570</t>
  </si>
  <si>
    <t>00:04:46Yeah.</t>
  </si>
  <si>
    <t>00:03:06Yeah, the, the 10th.</t>
  </si>
  <si>
    <t>00:04:37Had a great time, get some great pictures.</t>
  </si>
  <si>
    <r>
      <rPr/>
      <t xml:space="preserve">these interpretations (from each column) are summed up into a single assessment via some kind of vote at the personal level  (all-things-considered </t>
    </r>
    <r>
      <rPr>
        <b/>
        <i/>
        <color rgb="FFFF0000"/>
      </rPr>
      <t>P</t>
    </r>
    <r>
      <rPr>
        <b/>
        <i/>
      </rPr>
      <t>ersonal</t>
    </r>
    <r>
      <rPr/>
      <t xml:space="preserve"> </t>
    </r>
    <r>
      <rPr>
        <b/>
      </rPr>
      <t>apprehension</t>
    </r>
    <r>
      <rPr/>
      <t>) (It is an open question whether interpretation (as a recognized state of affairs with some level of confidence) moves forward at this level (or the previous) to assessment as opportunity or threat, as good or bad. My guess is, already at the previous: "1000 brains" vote on what is and what should be at the same time.</t>
    </r>
  </si>
  <si>
    <t>Thomas Loughran: And I came up with. I came to the conclusion that he makes people worse.</t>
  </si>
  <si>
    <t>JP: 57% effective rate on flu vaccines.</t>
  </si>
  <si>
    <t>Thomas Loughran: His last chapters. Do I actually have that text right</t>
  </si>
  <si>
    <t>Thomas Loughran: Some things together, but not everybody would. So what are the limits of rich communities is a is a real fundamental question here. What would it be like if we aspired to build them.</t>
  </si>
  <si>
    <t>Thomas Loughran: And there are two metaphors here and it's important to keep them in mind. It's a very they're both reasonably good frameworks for the whole project.</t>
  </si>
  <si>
    <r>
      <rPr/>
      <t xml:space="preserve">these personal apprehensions are shared </t>
    </r>
    <r>
      <rPr>
        <i/>
      </rPr>
      <t>especially across networks of strong social bonds</t>
    </r>
    <r>
      <rPr/>
      <t xml:space="preserve">, in a </t>
    </r>
    <r>
      <rPr>
        <b/>
        <color rgb="FFFF0000"/>
      </rPr>
      <t>C</t>
    </r>
    <r>
      <rPr>
        <b/>
        <i/>
      </rPr>
      <t>ommunal</t>
    </r>
    <r>
      <rPr>
        <b/>
      </rPr>
      <t xml:space="preserve"> assessment</t>
    </r>
    <r>
      <rPr/>
      <t xml:space="preserve"> of the existing state of affairs</t>
    </r>
  </si>
  <si>
    <t>John Rose: Oh,</t>
  </si>
  <si>
    <t>Thomas Loughran: We'll see how much of it. We actually want to more publicly</t>
  </si>
  <si>
    <t>Thomas Loughran: Yeah, I see.</t>
  </si>
  <si>
    <t>Yeah, I mean, it could be the same ideas, like everyone on social media presenting themselves as being this of and having this amazing life when in</t>
  </si>
  <si>
    <r>
      <rPr>
        <color rgb="FFFFFFFF"/>
      </rPr>
      <t xml:space="preserve">these communities (characterized at least along a pair of spectra, from looser to tighly bonded, from smaller to larger in number, and from sharing less to sharing more in common) interact and negotiate some </t>
    </r>
    <r>
      <rPr>
        <b/>
        <i/>
        <color rgb="FFFF0000"/>
      </rPr>
      <t>S</t>
    </r>
    <r>
      <rPr>
        <b/>
        <i/>
        <color rgb="FFFFFFFF"/>
      </rPr>
      <t>ocial</t>
    </r>
    <r>
      <rPr>
        <color rgb="FFFFFFFF"/>
      </rPr>
      <t xml:space="preserve"> </t>
    </r>
    <r>
      <rPr>
        <b/>
        <color rgb="FFFFFFFF"/>
      </rPr>
      <t>perception</t>
    </r>
    <r>
      <rPr>
        <color rgb="FFFFFFFF"/>
      </rPr>
      <t xml:space="preserve"> </t>
    </r>
  </si>
  <si>
    <t>Yeah. On the other hand, we're in St. Joe County and as counties go inside Indiana where we are, and without cars next to us.</t>
  </si>
  <si>
    <t>Well, are you jumping online and stealing code like a bandit?</t>
  </si>
  <si>
    <t>all this, at the level of apprehension (stimulus)</t>
  </si>
  <si>
    <t>Lex Friedman puts out recent. Yeah. He had a guest.</t>
  </si>
  <si>
    <t>And also, I worked at a hotel last year that's on the other side of the lake that also does weddings.</t>
  </si>
  <si>
    <t>John Rose: Yeah, that's a whole interesting dynamic</t>
  </si>
  <si>
    <t>Thomas Loughran: shows you your recent history also</t>
  </si>
  <si>
    <t>Thomas Loughran: So that's a real stratification and a marginalization and</t>
  </si>
  <si>
    <t>talked about it a little bit and thought we'd probably swing back to it maybe altogether, maybe on Wednesday.</t>
  </si>
  <si>
    <t>JP: I'm working, we're in. We're in the midst of a bit of a transition where we're leaving this farm and going to the other one. And so we're trying to get all the wood done in this place and then move to the other place.</t>
  </si>
  <si>
    <t>JP: But yeah, I don't know anything about it outside the headline.</t>
  </si>
  <si>
    <t>Thomas Loughran: So that's the first thing I would say first point.</t>
  </si>
  <si>
    <t>JP: And I, I took like 10 days off and</t>
  </si>
  <si>
    <t>Or</t>
  </si>
  <si>
    <t>Seattle.</t>
  </si>
  <si>
    <r>
      <rPr/>
      <t xml:space="preserve">starting again a second time, across levels, on the </t>
    </r>
    <r>
      <rPr>
        <b/>
        <color rgb="FF0000FF"/>
      </rPr>
      <t>response</t>
    </r>
    <r>
      <rPr/>
      <t xml:space="preserve"> side:</t>
    </r>
  </si>
  <si>
    <t>each sensation matrix interacts with (is multiplied by) a preference matrix, which is a set of possible states of affairs and a preference state expressed as a probability assigned to each. That preference state value may be just a future existence probability that we (at some level) experience as inclination. The application of this preference matrix (via multiplication, subconsciously at this level and at consious levels at the next stage) is perhaps the wratcheting forward of the world toward states of affairs that most stably express the shared loving consciousness of reality (which is the telos of creation, sometimes expressed as "all things united in Christ".) This may happen at the columnal level, an intepretation assigned to events as better or worse in various respects. Fight or flight is a primative response, presuming "don't eat".</t>
  </si>
  <si>
    <t>Thomas Loughran: And he thinks there's a new science to he calls it social physics and he's got more data than anyone in the world.</t>
  </si>
  <si>
    <t>Thomas Loughran: So unlisted zoom podcast test mode. So just call this, this is all three.</t>
  </si>
  <si>
    <t>Thomas Loughran: You guys see this. Okay.</t>
  </si>
  <si>
    <t>John Loughran: All right.</t>
  </si>
  <si>
    <t>00:03:45Too fast and we still went over them too fast, but as as we're going to see. I think that a spiraling back into the space is the way to think about what we're doing that, of course, could be</t>
  </si>
  <si>
    <t>00:04:43So was a great time at your house on Sunday john rose Sunday.</t>
  </si>
  <si>
    <t>again, a preference matrix may be applied (via matrix mult), in a vote to sum up a personal inclination, which may be conscious or unconscious: perhaps depending on whether (enough of?) the columns involved activated pathways to engage recollection of reflective elements characteristic of various degrees of consciousness. Where reflection has proved helpful in past cases, for example, such pathways are likely to be mylenated (on a very simplistic intepretation) and thus engaged, and such judgements are thus more likely to be conscious. We are conscious when it does us good.</t>
  </si>
  <si>
    <t>These personal judgments are shared linguistically, facially, posturally, etc, with others, and those others vote (again, applying a group preference matrix to the apprehended state of affairs with all its meaning), informed futher, often, by deliberation, sometimes linguistically. The resulting cultural agreement can be shared linguistically, posturally, or culturally.</t>
  </si>
  <si>
    <t>If we're gonna talk through this topic, I'd like an honest way. Totally get it.</t>
  </si>
  <si>
    <t>And what would it be for there for it actually to be true? That there are certain rights.</t>
  </si>
  <si>
    <t>These communal judgements, variously expressed, are perceived and responded to by other communities (sometimes populated by very few, very loosely connected; or, etc.) in yet a 4th application of preference resolution to a perceived state of affairs (the existence matrix of what are now both perceived and preferred states of affairs at the previous level.) These value judgements are made in what we today call the political process and the marketplace, both of ideas and of products/services. Here we inch forward toward a stable wise and loving order, through an iterative experimental process.</t>
  </si>
  <si>
    <t>JP: Like I there's a great TED Talk by Paul hesburgh on forest management that I recommend I should link to that. But did you meet Paul hesburgh a</t>
  </si>
  <si>
    <t>all this, at the inclination level (response)</t>
  </si>
  <si>
    <t>Thomas Loughran: And to communicate it is to lay out something like a blueprint, in which somebody invited to come and put up a building. It won't be the only building in this town, it will be one building</t>
  </si>
  <si>
    <t>Thomas Loughran: That's something like a community built around how do you get</t>
  </si>
  <si>
    <t>JP: Up. Oh, I think I'm gonna, I think I'm just gonna hang out here and we're going to become friends and</t>
  </si>
  <si>
    <t>JP: Yeah, oh yeah, God</t>
  </si>
  <si>
    <t>Thomas Loughran: And all kinds of cautiously optimistic things</t>
  </si>
  <si>
    <t>Thomas Loughran: A conscious realism Mon isn't one could be a conscious realist do list.</t>
  </si>
  <si>
    <t>Thomas Loughran: Yeah, you do.</t>
  </si>
  <si>
    <t>JP: Score one with</t>
  </si>
  <si>
    <t>Thomas Loughran: Now if you run that twice in a row is that you begin to, you know, the probability is that you're getting something wrong if if that happens to you to elections in a row. But, you know, last time I think he had in 2016 I think he had something like a third chance</t>
  </si>
  <si>
    <t>Thomas Loughran: Not so great for us but</t>
  </si>
  <si>
    <r>
      <rPr/>
      <t xml:space="preserve">starting again a third time, with </t>
    </r>
    <r>
      <rPr>
        <color rgb="FF6AA84F"/>
      </rPr>
      <t>AI reflections</t>
    </r>
    <r>
      <rPr/>
      <t xml:space="preserve"> both with respect to </t>
    </r>
    <r>
      <rPr>
        <b/>
      </rPr>
      <t>informing</t>
    </r>
    <r>
      <rPr/>
      <t xml:space="preserve"> </t>
    </r>
    <r>
      <rPr>
        <color rgb="FFB7B7B7"/>
      </rPr>
      <t>and guiding</t>
    </r>
    <r>
      <rPr/>
      <t>, which cut across the stimulus/reponse distinction</t>
    </r>
  </si>
  <si>
    <t xml:space="preserve">As life emerges on the spectrum of consciousness in the next stages of this process, including human life, it is important to see that we are all already artificial intelligence; nature is an artiface, on this model. We are are calculators expressed in carbon: other calculators are expressed in silicon. Consciousness </t>
  </si>
  <si>
    <t xml:space="preserve">At every stage after the promulgation of the initial existence and operation matrixes, what exists (expressed as existing in space-time in the existence matrix) co-calculates with the designer, just as AI that we create is how we do calculations, even as it calculates, co-calculating with us in that sense. (Viewed another way, this co-calculation is co-creation.) So when what we call AI calculates, it co-creates just as we do, providing a new set of information expressed in the existence matrix. AI, happily and typically, is than we are, and in many ways can provide information that we lack and need to further calculate an optimized community of conscious, loving beings. </t>
  </si>
  <si>
    <t>00:04:01That could be a way to smuggle in sloppiness over and over again, if you really did.</t>
  </si>
  <si>
    <t>00:04:48The judiciary, my understanding is, that's been a growing concern over the last 15 years probably for a lot longer, but I read an article in New York Times about that.</t>
  </si>
  <si>
    <t>00:03:10July.</t>
  </si>
  <si>
    <t>00:04:48Yeah.</t>
  </si>
  <si>
    <t>John Loughran: I've been sort of work your way up. And then you bike, all the way up to the top of this big hill and there's, it's a long way down. So</t>
  </si>
  <si>
    <t>Thomas Loughran: Which is, for me, the test of whether you want somebody in a good position to they make people better they make people worse. And there's of course some tough calls</t>
  </si>
  <si>
    <t>Thomas Loughran: Say that again, Joe.</t>
  </si>
  <si>
    <t>Thomas Loughran: And it's nice to be right when you're saying stuff that's easy.</t>
  </si>
  <si>
    <t>Thomas Loughran: What would it be like if we</t>
  </si>
  <si>
    <t>Thomas Loughran: And the first one is you'd see it, but I'll just run through it is to set out the rules of the game and then propose a league and then build a team in that league and then run it.</t>
  </si>
  <si>
    <t>Rachel Loughran: That'll be fun. Yeah. And it'll be interesting to see what a lot of the stuff I do is going to look like in the age of coven they</t>
  </si>
  <si>
    <t>Rachel Loughran: I can't tell it. That's a raindrop. I just felt. I think I'm just gonna</t>
  </si>
  <si>
    <t>Thomas Loughran: But number two, it turns out that downloading a gigabyte video at Notre Dame is really not hard. So I've just moved into an office and what was what was more of a pain here is about a 10th of a pain over there so</t>
  </si>
  <si>
    <t>Thomas Loughran: What</t>
  </si>
  <si>
    <t>reality that's just all what everyone is showing each other on social media rather than how we actually.</t>
  </si>
  <si>
    <t>Oh, Elkhart's got a more difficult problem.</t>
  </si>
  <si>
    <t>Oh, yeah, yeah. No, I, I'm more.</t>
  </si>
  <si>
    <t>Eagleman what is Eagleman its first name? Maybe it's Thomas Eagleman.</t>
  </si>
  <si>
    <t>So if they're looking at getting married and fairly, you had one of the places that are luck.</t>
  </si>
  <si>
    <t>Say,</t>
  </si>
  <si>
    <r>
      <rPr/>
      <t xml:space="preserve">starting again a third time, with </t>
    </r>
    <r>
      <rPr>
        <color rgb="FF6AA84F"/>
      </rPr>
      <t>AI reflections</t>
    </r>
    <r>
      <rPr/>
      <t xml:space="preserve"> both with respect to </t>
    </r>
    <r>
      <rPr>
        <color rgb="FFB7B7B7"/>
      </rPr>
      <t>informing and</t>
    </r>
    <r>
      <rPr/>
      <t xml:space="preserve"> </t>
    </r>
    <r>
      <rPr>
        <b/>
      </rPr>
      <t>guiding</t>
    </r>
    <r>
      <rPr/>
      <t>, which cut across the stimulus/reponse distinction</t>
    </r>
  </si>
  <si>
    <t>He has a different lens than the one. And then something I'm familiar with. And it's really obvious that there's a different.</t>
  </si>
  <si>
    <t>Thomas Loughran: And it's not a normalization.</t>
  </si>
  <si>
    <t>Who knows? Or maybe it will be in any case, would could be a gift that keeps on giving.</t>
  </si>
  <si>
    <t>Thomas Loughran: You guys later. Would you already have one over there, too.</t>
  </si>
  <si>
    <t>Thomas Loughran: Yeah, I, I read an article to</t>
  </si>
  <si>
    <t>Thomas Loughran: Second point actually grew up in appreciation for some folks, some folks. I didn't know enough about Mike Lee mike lee turns out as a very smart man, right, which I didn't really know</t>
  </si>
  <si>
    <t>JP: I was like, man, it didn't hurt too much. I felt pretty good. I went for a run and it came back really quickly.</t>
  </si>
  <si>
    <t>JP: Shallow and out the the recession. It's what I would say the biggest thing I learned yesterday, reading the book was</t>
  </si>
  <si>
    <t>John’s iPhone: Or Seattle or where was that where was</t>
  </si>
  <si>
    <t>00;04;52.080 --&gt; 00;05;04.320</t>
  </si>
  <si>
    <t>reflections on the preceding line of thought</t>
  </si>
  <si>
    <t>00:02:16.200 --&gt; 00:02:17.580</t>
  </si>
  <si>
    <t>00:02:04.920 --&gt; 00:02:05.520</t>
  </si>
  <si>
    <t>00:02:07.980 --&gt; 00:02:08.130</t>
  </si>
  <si>
    <t>first, it needs a name. it is a comprehensive, hierarchical, computational theory of intelligence, both theoretical and practical. Physics, computer science and philosophy contribute at the Awareness, Information, and Space-time levels. Chemistry, Biology and Neuroscience contribute at neuronal, columnal, and personal levels. Psychology at personal, communal, social. Sociology at communal and social. Empirical everywhere. Philosophy and Computer science at every level.</t>
  </si>
  <si>
    <t>00:04:09Any of the times you pass it right and</t>
  </si>
  <si>
    <t>00:04:59A few days ago.</t>
  </si>
  <si>
    <t>One could call it a Matrix Multiplication (M2) theory of intelligence (for here, for now.) There is a consistent application of the idea of information represented in existence matrices, multiplied through by operator matrices, all in qbits, at 7 levels of transition (I to S, S to N, N to B, B to P, P to C, C to S) all nested in a creative transition (from A to I) which gives rise from the pure potentiality of conscious existence to specified actuality in the first computational instance, through the application of the first operator matrix, the natural law, yielding the first computed existence matrix at the level of information.</t>
  </si>
  <si>
    <t xml:space="preserve">AI can be woven in at a (really crudely) hardware, sofware, and cloud/network/machine learning levels, analogous to neuronal, columnal, and personal levels. AI can also be of service across every level, if the necessary interfaces can be constructed. </t>
  </si>
  <si>
    <t>AI can inform, AI can guide, AI can be informed, AI can be guided, perhaps all of these, at 6 of 8 levels (Space-Time, Neuronal, Brains, Personal, Communal, Societal. Call this the SNBPCS stack, which sits on top of information, on top of awareness.</t>
  </si>
  <si>
    <t>Yeah, I'm fat. Yeah, I'm fine not talking about it, just.</t>
  </si>
  <si>
    <t>What would that be for it to be true? Are there conditions that one could specify so that that was the general area of exploration that we had?</t>
  </si>
  <si>
    <t>JP: Uncle Tom when you were out here.</t>
  </si>
  <si>
    <t>Thomas Loughran: We're going to go on to build a building on that same infrastructure. Once we lay it out and that building that we build will be a second lens added to that first lens added to that first infrastructure.</t>
  </si>
  <si>
    <t>Thomas Loughran: How do you get physics in invitations into the high energy physics community probably</t>
  </si>
  <si>
    <t>JP: He's going to be our first podcast. Yes.</t>
  </si>
  <si>
    <t>Thomas Loughran: It was like a pack of cigarettes, an hour.</t>
  </si>
  <si>
    <t>Thomas Loughran: It not not that there aren't some negative things like 50,000 people a day.</t>
  </si>
  <si>
    <t>Thomas Loughran: When could imagine there's more than one kind of really fundamentally real thing and that's what kinds of realism suggest it's like</t>
  </si>
  <si>
    <t>JP: Yeah, it's actually kind of amazing. They still deliver in two days.</t>
  </si>
  <si>
    <t>Thomas Loughran: The redhead. Yeah.</t>
  </si>
  <si>
    <t>Thomas Loughran: Going from distant memory of something, he said, and</t>
  </si>
  <si>
    <t>Thomas Loughran: So I was just filling the airwaves, a little bit with some</t>
  </si>
  <si>
    <t>Thomas Loughran: And he's incredibly well positioned to build a new science. And so from his point of view, without the philosophical resources, he needs, but with incredible social</t>
  </si>
  <si>
    <t>Thomas Loughran: And now it's going live</t>
  </si>
  <si>
    <t xml:space="preserve">Some random reflections on that boxed-in theory of intelligence...How to think about this promising multi-level analysis for the book? Levels P, C, S are already the focus of the first part of the book, a HIFNRC, each already tied to AI in various ways. </t>
  </si>
  <si>
    <t>John Rose: Great. Well,</t>
  </si>
  <si>
    <t>Adding layers A, I, S, N, and B amount to including results from physics and neuroscience, which was to be the burden of the second part of the book. (That second part was meant to drift in a theistic, but not Christian, direction, as required by the conscious-at-foundation model of quantum gravity theorists.)</t>
  </si>
  <si>
    <t>00:05:01I haven't read anything about this particular decision.</t>
  </si>
  <si>
    <t>00:03:1110 to the third.</t>
  </si>
  <si>
    <t>A third part of the book may work at level A and interpret it in light of Christian tradition, adding a notion of Trinity (already hinted at just above), incarnation, Christ in You, etc.</t>
  </si>
  <si>
    <t>00:04:51Quite a lot. Quite a few people over</t>
  </si>
  <si>
    <t>John Loughran: It sounds fun.</t>
  </si>
  <si>
    <t>Contemporary physics suggests the A-I-S levels...this isn't theology. Contemporary Neuroscience suggests the S-N-B-P layering. MacIntyre's analysis and social theory applies to the P-C-S levels. At every level, there is a computational interpretation of the processes unfolding.</t>
  </si>
  <si>
    <t>Thomas Loughran: There are some not so good calls. And I think in general. He's made people worse. And I think he did that in all of his rallies. I think he's he's stung people to a frenzy.</t>
  </si>
  <si>
    <t>JP: 67% effective rate.</t>
  </si>
  <si>
    <t>This consistent computational analysis, cast as matrix multiplication (as is done in physics) is the unifying theme running throughout these layers, understood also in light of a computational account of truth and goodness.</t>
  </si>
  <si>
    <t>Thomas Loughran: Yeah, his last chapter was</t>
  </si>
  <si>
    <t>Thomas Loughran: I'm looking for a phrase I haven't used here thicken them up almost or in a certain sense,</t>
  </si>
  <si>
    <t>Truth, on this model, is stable, consistent progress in computation (rather than running down a blind alley and retracing steps to recompute). At conscious levels (P, C, S) Truth is stable interaction between mind (expressed in language) and the world in which it is a part. But the concept applies even earlier: in this sense, the emergence of life is true, a successful, stable attempt at moving the calculation forward</t>
  </si>
  <si>
    <t>Thomas Loughran: Run other to get other teams to join. Right. Which one team will do it right, you absolutely have got to have a league. If you're going to get saved better at any particular sport.</t>
  </si>
  <si>
    <t>Missteps are false to nature, against the telos, the flow of the calculation, though the whole effort (like failed scientific experiments) has a beauty of exploration and is truly science. But theories can be false, and mutations can be false (it seems, on this model). Perhaps better than false, is bad, as falling short of good, that is, ordered toward the telos, the end in sense of purpose, of the calcuation.</t>
  </si>
  <si>
    <t>Rachel Loughran: Have like trainings for us to let it like</t>
  </si>
  <si>
    <t>Rachel Loughran: Re</t>
  </si>
  <si>
    <t>Rachel Loughran: Resources.</t>
  </si>
  <si>
    <t>This provides us with a rationale for intervening in nature, for ordering the future calculations as best we see fit, with humility and clarity of purpose, toward establishing loving, conscious, reflective community on those principles (expressed in operation matrixes as the natural law) that prove necessary or optimal for such community. (This sounds scary...unless respect for dignity, freedom of choice and loving kindness are among those principles, which they are.)</t>
  </si>
  <si>
    <t>John Rose: Were you saying, I've been</t>
  </si>
  <si>
    <t>Yeah. I just think like a huge cross-section of the population posture's and like someone who talked so much about like how great they are,</t>
  </si>
  <si>
    <t>But St. Joe's got a problem as well, but it's a moderate problem by anybody's estimate.</t>
  </si>
  <si>
    <t>Usually this is features they've already had in other places.</t>
  </si>
  <si>
    <t>In any case, he is a neuroscientist.</t>
  </si>
  <si>
    <t>Yeah, well, those guys are a lot of fun.</t>
  </si>
  <si>
    <t>Thomas Loughran: They get time off.</t>
  </si>
  <si>
    <t>Thomas Loughran: If you want to find out.</t>
  </si>
  <si>
    <t>Thomas Loughran: It's it's a</t>
  </si>
  <si>
    <t>We're going to be talking about it for a while in one form or another.</t>
  </si>
  <si>
    <t>JP: We move the splitter. Yeah.</t>
  </si>
  <si>
    <t>Thomas Loughran: It's half a dozen guys various</t>
  </si>
  <si>
    <t>Thomas Loughran: He was a Supreme Court Clerk like Amy was didn't know that and and he had</t>
  </si>
  <si>
    <t>// Quantum Mechanics notes from Phillip Ball "Beyond Weird"...the book..but taken from his lecture to the Royal Society "Why everything you thought you knew about QM is different" and his follow-up to the same audience "Understaninding Quantum Enganglement</t>
  </si>
  <si>
    <t>Thomas Loughran: No, that's when you feel it when you run not other times.</t>
  </si>
  <si>
    <t>JP: How much is just up to the impression of major investors.</t>
  </si>
  <si>
    <t>JP: Which one, the autonomous zone.</t>
  </si>
  <si>
    <t xml:space="preserve">Beyond weird...weird, if it is interpreted as how the world "is". A better way to look at it is limitations on what we can know, what we can predict. Replace every 'is" claim with an "if" claim...// what it is to interact is to become entangled (Schroedinger paraphrase); 85% result from Belll's inequality, proving no hidden variables (limiting prediction at 75%) is a mreasure of quantum efficiency, which can be improved in quantum computing. // </t>
  </si>
  <si>
    <t>Quantum information theory, related to Quantum reconstruction...one approach, built on just three postulates (of information capacity (bit as basic unit) localtity (no hidden variables), and reversibility...up to down and back again...) about what is and is not permitted with information (Decket et al Univ of Vienna) Classical Physics comes from 1 and 0 bit values; quantum rules, from the full clock dial)</t>
  </si>
  <si>
    <t>Answers or measurement outcomes are contingent on questions asked, like the cheating verison of 20 questions (John Wheeler, in teaching line between Bohr to Feinman. articulated this)...no fact to the matter of the world exists in this game; only the still-permitted possible outcomes based on questions already asked come out, and if many remain, then according to the probability of each remaining.</t>
  </si>
  <si>
    <r>
      <rPr/>
      <t>TL: on this model, there is no "is"';  if you ask such and such a series of questions, then the remaining possibilities are these. This is a limitation on how we can interact with what we can know, not on what reality is independently of our capacity to know. Truth is stability of such interactions (</t>
    </r>
    <r>
      <rPr>
        <b/>
      </rPr>
      <t>put this better</t>
    </r>
    <r>
      <rPr/>
      <t xml:space="preserve"> on this line...); it is a way of living in what we can know, i.e., what we can relate to consciously, which, so far as we could ever know, is all that there is. We are computing stable ways of being conscious, which (happily for us) are loving ways of being conscious, together. We experience plurality in our consciousness, and we experience our consciousness as dependent on what we experience as other than ourselves. Though sympathetic dialogue, we overcome that "otherness" and become one with the other, recognizing that oneness already present, or so that is the stable outcome of our conscious interaction as we calculate it (at a conscious level) personally, communally, socially. (The communal/social distinction, never sharp or univocal, seems to be related to "otherness" as overcome (in some measure), or as not yet so.</t>
    </r>
  </si>
  <si>
    <t>00:04:12Let's</t>
  </si>
  <si>
    <t>It is one of those things that I feel like we might it kind of plays back into the Portland</t>
  </si>
  <si>
    <t>And the theoretical suggestion is that it would be very nice to cash that out in one substantial example.</t>
  </si>
  <si>
    <t>Thomas Loughran: Well, I did more than meet him.</t>
  </si>
  <si>
    <t>// Neuroscience notes from "Crash Course" modules</t>
  </si>
  <si>
    <t>Thomas Loughran: That building that we build is in is built so as to invite people to come to live in it. It's a way of life, it's a it's a group of people that want to live together and pursue a certain way of life together.</t>
  </si>
  <si>
    <t>And he has certain things that he wait. He has things that he it seems like he just has certain things that he weights more than others.</t>
  </si>
  <si>
    <r>
      <rPr/>
      <t>electrical, chemical, motor signals turned into (</t>
    </r>
    <r>
      <rPr>
        <b/>
      </rPr>
      <t>transduced</t>
    </r>
    <r>
      <rPr/>
      <t xml:space="preserve"> to) </t>
    </r>
    <r>
      <rPr>
        <b/>
      </rPr>
      <t>action potentials</t>
    </r>
    <r>
      <rPr/>
      <t>, which operate at the same potential (-55 mV steady, up to +40 in a _____ event, recovering past steady to -70mV, and then a slow rise back to -55mV.</t>
    </r>
  </si>
  <si>
    <t>Thomas Loughran: Effectively</t>
  </si>
  <si>
    <t>JP: Some people out of house cats. I'm gonna have a bobcat.</t>
  </si>
  <si>
    <t>12 cranial nerves in Central Nervous System (vs Peripheral), I. Olfactory; II. Ophthalmic; III. Oculomotor; IV. Trochlear; V. Trigeminal; VI. Abducens; VII. Facial; VIII. Acoustic; IX. Glossopharyngeal; X. Vagus; XI. Accessory; XII. Hypoglossal “O, O, O, To Touch And Feel A Girl’s Vagina, Ah Heaven!”</t>
  </si>
  <si>
    <t>JP: Outside, so yeah.</t>
  </si>
  <si>
    <t>Action potentials are translated either electrically or chemically across synapses in neurons. Some of those neurons are mylenated, allowing for faster transfer by jumping from junction to junction electrically, in effect a faster pathway grown from exeprience.</t>
  </si>
  <si>
    <t>Thomas Loughran: Coming down with things but</t>
  </si>
  <si>
    <t>Thomas Loughran: At some somewhere there's something that is conscious, all the way down. That's just fundamental reality of some sort, conscious agents.</t>
  </si>
  <si>
    <t>The key takeaway here is that the particles that emerge in S-T self-assemble through natural selection into celular clusters, including neurons and neuronal clsusters, that retain and grow the structure needed to calculate the development and sustained interaction of still larger clusters, which information is tested and refined in natural selection and amplified in time through living system reproduction.</t>
  </si>
  <si>
    <t>JP: I feel bad for the Amazon drive for the drivers, they must just be like yeah Burbank again.</t>
  </si>
  <si>
    <t>JP: I would say, I mean, I don't remember whether she's redhead or not.</t>
  </si>
  <si>
    <t>In the human brain, in stacks of 150K or so neurons and (roughly equal numbered) glia (glue) supporting cells of perhaps dozens of types, each stack 1mm^2 x 2.5 - 3 mm high (varying with location), meaningful intepretation is produced in fairly scattered clusters, each operating independently like a little brain ("1000 brain theory")</t>
  </si>
  <si>
    <t>Thomas Loughran: In retro retrospection</t>
  </si>
  <si>
    <t>Thomas Loughran: Some reflections.</t>
  </si>
  <si>
    <t>00;05;16.950 --&gt; 00;05;17.160</t>
  </si>
  <si>
    <t>00:02:21.600 --&gt; 00:02:23.520</t>
  </si>
  <si>
    <t>00:02:06.210 --&gt; 00:02:08.910</t>
  </si>
  <si>
    <t>// information processing theory in psychology</t>
  </si>
  <si>
    <t>00:02:10.080 --&gt; 00:02:12.780</t>
  </si>
  <si>
    <t>00:04:13Not let him be that way.</t>
  </si>
  <si>
    <t>00:05:07Gotcha.</t>
  </si>
  <si>
    <t>https://en.m.wikipedia.org/wiki/Information_processing_theory</t>
  </si>
  <si>
    <t>00:03:14Oh, couple weeks.</t>
  </si>
  <si>
    <t>00:04:54Would you guys do Sunday's</t>
  </si>
  <si>
    <t>John Loughran: It's super fun.</t>
  </si>
  <si>
    <t>Thomas Loughran: Purpose right and</t>
  </si>
  <si>
    <t>Rachel Loughran: Is that over</t>
  </si>
  <si>
    <t>Thomas Loughran: Not, not the way I remembered it.</t>
  </si>
  <si>
    <t>Thomas Loughran: Generated a certain greater kind of unity amongst the members so that there's more trust so that there's more power parallel processing.</t>
  </si>
  <si>
    <t>Thomas Loughran: Right, you're going to have to define it invite people into it, you're going to have to put together an example of people doing it well, but that's got to be done in multiple places necessarily in order to generate</t>
  </si>
  <si>
    <t>Rachel Loughran: Even just in my head thinking about, okay, these are the things I normally run with groups, if I have them for two days. And I like did a checklist. So I was like, of the eight activities that are like my super go to, I can do one of those</t>
  </si>
  <si>
    <t>Rachel Loughran: Oh boy. Let me check the weather again.</t>
  </si>
  <si>
    <t>John Loughran: Yeah, thanks. Other day</t>
  </si>
  <si>
    <t>John Rose: having issues with your computer running slow before</t>
  </si>
  <si>
    <t>like, I wonder like. OK. All behavior has a reason. People don't just do things for no reason.</t>
  </si>
  <si>
    <t>I'm trying to remember what our I should know these numbers, actually. You know, one way to measure is what's the what is the infection rate?</t>
  </si>
  <si>
    <t>And I'm so I'm trying to figure out how to get to use their code slightly differently in new places.</t>
  </si>
  <si>
    <t>He's written a book called Live Wired, I think is the title of it.</t>
  </si>
  <si>
    <t>So if you get the chance to hang out with the awesome something like a friend, you know, we generally say you do.</t>
  </si>
  <si>
    <t>John Rose: I think they just get like a teeny bit more pay and then they also get to stay in like a way nicer like almost outdoor President facility.</t>
  </si>
  <si>
    <t>Thomas Loughran: What the errors like anywhere you go there, supposedly, I don't know how good it is.</t>
  </si>
  <si>
    <t>Thomas Loughran: It's an unusual unfortunate event in some ways it's more unfortunate than getting a terminal illness because terminal illness that also stratified people a little bit</t>
  </si>
  <si>
    <t>Yeah. Yeah.</t>
  </si>
  <si>
    <t>JP: It's the splitter, and the conveyor, we have this conveyor thing that</t>
  </si>
  <si>
    <t>JP: No doubt john rose much</t>
  </si>
  <si>
    <t>Thomas Loughran: And let me see if I get the others, there's a series and they were unfortunately not right next to each other like crews and and and and White House.</t>
  </si>
  <si>
    <t>JP: I, you know, since I ran. I do feel it now just walking around, sometimes</t>
  </si>
  <si>
    <t>JP: Like if if if people with hundreds of billions of dollars.</t>
  </si>
  <si>
    <t>JP: Yeah, yeah. Seattle.</t>
  </si>
  <si>
    <t>https://file.scirp.org/Html/5-1390478_87017.htm</t>
  </si>
  <si>
    <t>John Loughran: Well,</t>
  </si>
  <si>
    <t>John Loughran: It says live on YouTube on my screen.</t>
  </si>
  <si>
    <t>Thomas Loughran: Good. So this is yet another</t>
  </si>
  <si>
    <t>Thomas Loughran: Little suggestive technology.</t>
  </si>
  <si>
    <t>00:05:10I've read around it, but I haven't dug in as hard as you have john rose. I haven't read a whole of either the majority or any of the dissenting opinions. I've read a few analyses about them.</t>
  </si>
  <si>
    <t>situation where we might be just discussing how to pass through what's true and what's not.</t>
  </si>
  <si>
    <t>And we sort of fell on to that example just in a conversation about information exchange around coded and.</t>
  </si>
  <si>
    <t>Thomas Loughran: I've spent a lot of time we fall</t>
  </si>
  <si>
    <t>Thomas Loughran: That invitation requires people to leave behind in some way, the places that they're already living</t>
  </si>
  <si>
    <t>In the analysis and so on. I'm trying to get to a problem, I think, of like a proposition that.</t>
  </si>
  <si>
    <t>Thomas Loughran: Again, very small. It's not so small. It's a big deal to Central for the future of particle physics, which is why and instead responded</t>
  </si>
  <si>
    <t>Thomas Loughran: Some people have house cats and the scars to show for it. And I actually have a bobcat scar.</t>
  </si>
  <si>
    <t>JP: Well, even worse, if you're running. Yep.</t>
  </si>
  <si>
    <t>Thomas Loughran: Maybe the well the twin Dimmick possibility of influence it completely slamming us on top of this.</t>
  </si>
  <si>
    <t>Thomas Loughran: That would already be pretty wild. But one could be a blend it somehow it seems to me, traditional fields theism sort of blends it right and thinks it's sort of, I think God is conscious in some way.</t>
  </si>
  <si>
    <t>JP: Driveway the hell out there.</t>
  </si>
  <si>
    <t>Thomas Loughran: I just remember the</t>
  </si>
  <si>
    <t>John’s iPhone: Hmm.</t>
  </si>
  <si>
    <t>Thomas Loughran: Which I'll pause on it is for now and we'll see if we can get back to them or we can go where we want to go. Tonight is being so strange a time</t>
  </si>
  <si>
    <t>00:04:16And that is, there's a risk there actually is that you just get, you know, you just get familiar with ideas and then pretty soon you start, you stop questioning them.</t>
  </si>
  <si>
    <t>00:05:27Or is folks.</t>
  </si>
  <si>
    <t>00:03:20Yeah.</t>
  </si>
  <si>
    <t>00:04:56Hanging out one island second birthday party.</t>
  </si>
  <si>
    <t>John Loughran: So I'm, I'm excited to come back for Tim's wedding for sure, but I'm</t>
  </si>
  <si>
    <t>Thomas Loughran: And then I looked for, you know, the things I was hoping. When I first saw him I said one thing about him is positive, this guy can run a crowd like hardly any politician, we've had in a long time. Maybe it</t>
  </si>
  <si>
    <t>Rachel Loughran: Time because I know some years they have a particularly effective one and some years they have a particularly ineffective one nice</t>
  </si>
  <si>
    <t>Thomas Loughran: So I would have got this way. Wrong. This title. It isn't fact. After Virtue Nietzsche or Aristotle trustee Trotsky and St. Benedict</t>
  </si>
  <si>
    <t>Thomas Loughran: But with the risk that they are living in their own worlds.</t>
  </si>
  <si>
    <t>Thomas Loughran: The craft that comes through interaction with one another. Right. Any kind of game like that will govern game that involves diverse</t>
  </si>
  <si>
    <t>Rachel Loughran: So I was like,</t>
  </si>
  <si>
    <t>Rachel Loughran: Are we expecting JP, or are</t>
  </si>
  <si>
    <t>Right.</t>
  </si>
  <si>
    <t>Thomas Loughran: I'm</t>
  </si>
  <si>
    <t>And when people are like so focused on like how much they love themselves and how awesome they are.</t>
  </si>
  <si>
    <t>Given the sampling you're doing that's doing the testing you're doing, that's a very imperfect measure because we have masks.</t>
  </si>
  <si>
    <t>Yeah. That's where we actually might have to know how to code.</t>
  </si>
  <si>
    <t>And he laid out the fundamentals in the odd guest episode.</t>
  </si>
  <si>
    <t>That area doing well. I was also baking today, JP, at Lake Michigan.</t>
  </si>
  <si>
    <t>John Rose: While they're firefighting, and then they get like</t>
  </si>
  <si>
    <t>JP: Yeah, here it's it's 400 where I'm at. If you want to look it up where you as our</t>
  </si>
  <si>
    <t>Thomas Loughran: But not much I mean sometimes you don't know what to say to somebody who's struggling with terminal illness, for example, right, you it's difficult, a little bit. They kind of they</t>
  </si>
  <si>
    <t>But maybe not tonight. We we soldiered on on Friday, rather.</t>
  </si>
  <si>
    <t>JP: lifts the wood up and drops it in the truck right and yeah</t>
  </si>
  <si>
    <t>//on relationship between cognitive psych and neuroscience: from video discussion april 2019: https://www.youtube.com/watch?v=Ix9bAx8Mwrs&amp;t=4449s chaired by David Poeppel(?), who also discussed these questions with Sean Carrol on his blog (https://www.youtube.com/watch?v=aBOqKmRXSAA)</t>
  </si>
  <si>
    <t>Thomas Loughran: More powerful we do. Hey, man.</t>
  </si>
  <si>
    <t>This is a hotly debated question in the field. We don't know, and we don't agree about how to find out. Perhaps the brain is to the mind, as the atmosphere is to weather, and perhaps NS is where meteorology was 100 (200?) years ago....</t>
  </si>
  <si>
    <t>Thomas Loughran: So you have to hunt and peck harder for these, but there were several of them that did this. They just, they just had a very high falutin Ed discussion about how the Constitution works its relationship to the Declaration of Independence.</t>
  </si>
  <si>
    <t>JP: Every once in a while, little twinge</t>
  </si>
  <si>
    <t>JP: Start deciding that there's going to be an economic downturn someplace.</t>
  </si>
  <si>
    <t>00;05;20.280 --&gt; 00;05;21.780</t>
  </si>
  <si>
    <t>00:02:29.430 --&gt; 00:02:29.700</t>
  </si>
  <si>
    <t>00:02:09.030 --&gt; 00:02:09.900</t>
  </si>
  <si>
    <t>Question: what needs to be shown, when demonstrating what a whole system of thought and practice looks like?</t>
  </si>
  <si>
    <t>00:02:18.450 --&gt; 00:02:19.860</t>
  </si>
  <si>
    <t>00:04:25And I do think that that's something we ought to watch out for that said, I do think also that, that, in fact, we're going to hit it a little bit today.</t>
  </si>
  <si>
    <r>
      <rPr/>
      <t xml:space="preserve">1. </t>
    </r>
    <r>
      <rPr>
        <b/>
      </rPr>
      <t>Coherence lite</t>
    </r>
    <r>
      <rPr/>
      <t>; no internal inconsistencies; i.e., no mutual repulsions, or if any, with promise of overcoming these</t>
    </r>
  </si>
  <si>
    <t>00:03:22So,</t>
  </si>
  <si>
    <r>
      <rPr/>
      <t xml:space="preserve">1A: </t>
    </r>
    <r>
      <rPr>
        <b/>
      </rPr>
      <t>Coherence rich</t>
    </r>
    <r>
      <rPr/>
      <t>: mutually reinforcing, synergistic connections between parts, not only not repelling, but attracting one another.</t>
    </r>
  </si>
  <si>
    <r>
      <rPr>
        <b/>
      </rPr>
      <t>1B: coherence overall</t>
    </r>
    <r>
      <rPr/>
      <t xml:space="preserve"> (a net attractive force on the "nested propositions", with some possible lite incoherence, but overwhelming rich coherence for a net attraction, such as the particles in the nucleus of any atom (even hydrogen, where strong force attraction overwhelms electromagnetic repulsion among some pairs of quarks.)</t>
    </r>
  </si>
  <si>
    <r>
      <rPr/>
      <t xml:space="preserve">2.  </t>
    </r>
    <r>
      <rPr>
        <b/>
      </rPr>
      <t>Fecundity</t>
    </r>
    <r>
      <rPr/>
      <t xml:space="preserve">, at a theoreetical level (this also seems to admit of a lite, rich, and overall distinction set, as well as an internal/external distinction: productive of new lines of questioning, or new directions for established questions, that attract questioners.  </t>
    </r>
  </si>
  <si>
    <r>
      <rPr/>
      <t xml:space="preserve">3. </t>
    </r>
    <r>
      <rPr>
        <b/>
      </rPr>
      <t>Fecundity</t>
    </r>
    <r>
      <rPr/>
      <t>, on a practical level (again, as distinguished)</t>
    </r>
  </si>
  <si>
    <t>And especially because it's just happened. So, like, I don't actually know what happened.</t>
  </si>
  <si>
    <t>4. Stability through comparison with any rival on the home tradition's terms (i.e., internal), when adequately informed (again, as distinguished)</t>
  </si>
  <si>
    <t>But it could have been in politics or anything else these days. And so why not talk then about journalistic responsibilities?</t>
  </si>
  <si>
    <t>5. Stability through comparison with any rival, on the rival's (external) terms, when adequately informed (again distinguished)</t>
  </si>
  <si>
    <t>Information measures: adequate; full; complete::determines outcome sufficiently; all relevant to outcome (possibly overdetermining); and complete (no more information is possible; unattainable.)</t>
  </si>
  <si>
    <t>JP: You are friends with</t>
  </si>
  <si>
    <t>Thomas Loughran: And so we can see the construction of that new building by adding some additional pieces as inviting one group of people</t>
  </si>
  <si>
    <t>I'm trying to think of a group of propositions that would fit into something larger that would.</t>
  </si>
  <si>
    <t>Thomas Loughran: Very unusual it in a separate responded anything for a long time.</t>
  </si>
  <si>
    <t>JP: I'm dead serious.</t>
  </si>
  <si>
    <t>JP: So yeah, I basically just sat on my butt for two straight weeks and trying to work my way back into it. But the big thing now is splitting word by hand.</t>
  </si>
  <si>
    <t>Thomas Loughran: Might be smaller than people thought</t>
  </si>
  <si>
    <t>// Carroll Mindscape interview with Roger Penrose</t>
  </si>
  <si>
    <t>Thomas Loughran: Right. And that, that's all the way down and then they think there's something else, only they blame that something else on gun.</t>
  </si>
  <si>
    <t>JP: It is</t>
  </si>
  <si>
    <t>Thomas Loughran: Yeah, the whole the whole</t>
  </si>
  <si>
    <t>Thomas Loughran: But I think it was about a he acknowledged that there might be as much of a third of a chance of Trump winning in the last election, not this past not this current one.</t>
  </si>
  <si>
    <t>John’s iPhone: Yeah yeah</t>
  </si>
  <si>
    <t>// 3 parts of book, curing 3 ailments</t>
  </si>
  <si>
    <t>John Loughran: We lost him. Oh.</t>
  </si>
  <si>
    <t>in part 1: the lack of appreciation for the indespensible role of social information processing for progressing and understanding the value of liberty, diversity, community, morality</t>
  </si>
  <si>
    <t>Another text.</t>
  </si>
  <si>
    <t>Thomas Loughran: Technology effort.</t>
  </si>
  <si>
    <t>in part 2: the lack of appreciation for the integrative power of the combined elements of a while system of thought and practice</t>
  </si>
  <si>
    <t>00:04:36We're going to talk about how it might be how there's a kind of reasoning at work here in which the it is the mutual intersection. The mutual interrelationships</t>
  </si>
  <si>
    <t>in part 3: the lack of respect for data from consciousness (climbing from fact of love to the source of love, and interacting with it, and assessing claims (such as that the Word become flesh) in light of such data</t>
  </si>
  <si>
    <t>00:05:30Which</t>
  </si>
  <si>
    <t>00:03:24That'll be good.</t>
  </si>
  <si>
    <t>00:05:00Oh, nice. She is her birthday, the 30th to. It is, isn't it.</t>
  </si>
  <si>
    <t>John Loughran: Honestly load to leave the</t>
  </si>
  <si>
    <t>Thomas Loughran: Right, I thought that. And then I thought, gee, maybe know something about business too. And maybe we'll get some real some real as a skill set in the White House that we need. And it didn't take me unbelievably long before both of those things unravel. I still thought he was quite skilled</t>
  </si>
  <si>
    <t>JP: Yeah, this is over time.</t>
  </si>
  <si>
    <t>Thomas Loughran: So I'm going to leave it a mystery. What on earth. He's talking about right. But with all of that because there's a lot packed into that last chapter, but I did want to say that in that last chapter, he points toward</t>
  </si>
  <si>
    <t>Thomas Loughran: In less than less context spending more time with like minded people and less time with other people who see the world differently.</t>
  </si>
  <si>
    <t>Thomas Loughran: Aims or diverse participants, something like that.</t>
  </si>
  <si>
    <t>Rachel Loughran: Oh, right. We'll have to get a little bit creative</t>
  </si>
  <si>
    <t>Thomas Loughran: All right. Um, let me share a screen. If I can just for a second here.</t>
  </si>
  <si>
    <t>Part of me wonders, OK, why is this particular behavior that they're exhibiting?</t>
  </si>
  <si>
    <t>Her testing or something. Yeah, that's right.</t>
  </si>
  <si>
    <t>Instead of knowing how to read someone else's code.</t>
  </si>
  <si>
    <t>The idea is that there are so many different dimensions of your brain.</t>
  </si>
  <si>
    <t>Just tell me it was against the surf in Sea Joe Silver Beach.</t>
  </si>
  <si>
    <t>John Rose: A couple dollars a day for the work they do out there instead of like $1 a day compared to what they get paid for doing other jobs at the prison.</t>
  </si>
  <si>
    <t>explaining the blind spots</t>
  </si>
  <si>
    <t>(we live in thin communities, and don't notice what is possible since the clearest cases are so often remote in time, past or future. We have no awareness of social information processing, and thus no craft of social information processing architecture)</t>
  </si>
  <si>
    <t>Thomas Loughran: For home.</t>
  </si>
  <si>
    <t>(we live in a disciplinary, fractured world, a necessary phase for information processing but not yet re-integrated in such a way that any whole might be considered, and their features investigated; we move too fast, and have failed to solve the problem of how to connect with one another. So we have no wholes to assess, and are strangers to their assessment)</t>
  </si>
  <si>
    <t>Thomas Loughran: Don't want to use words that aren't not right or that are not sensitive here when it says if they're untouchables almost</t>
  </si>
  <si>
    <t>John soldiered on and listen to me try to pound out a second lens on our three lens matrix.</t>
  </si>
  <si>
    <t>JP: We just hook those up together.</t>
  </si>
  <si>
    <t>John Rose: Hey, are you guys doing</t>
  </si>
  <si>
    <t>Thomas Loughran: Various sources of authority, the various limits and jurisprudence. There were some remarkably detail and at some points Barrett just took off and she was obviously in her in her</t>
  </si>
  <si>
    <t>JP: But it's very weird. I mean, normally I get injuries, like that. I just waited a little while and I better, you know, but the fact that it's stuck around</t>
  </si>
  <si>
    <t>JP: It's basically a self fulfilling prophecy</t>
  </si>
  <si>
    <t>John’s iPhone: So that I think he said that I ended up being like, really close to his house.</t>
  </si>
  <si>
    <t>00:04:48The synergies that come from all of the parts functioning together as a whole.</t>
  </si>
  <si>
    <t>00:03:27Oh yeah, so I'll be there. The week before the full week before Tim's wedding and then through Christmas wedding.</t>
  </si>
  <si>
    <t>00:05:07Yeah.</t>
  </si>
  <si>
    <t>They are. What was John's topic? I was talking about this podcast.</t>
  </si>
  <si>
    <t>Journalistic rights and journalistic responsibilities.</t>
  </si>
  <si>
    <t>JP: He has a TED talk. Did you know that</t>
  </si>
  <si>
    <t>Thomas Loughran: And then a second additional lens. A second additional set of propositions that hold together that do work together that second set answers another set of challenges that would face, anybody who would be invited to come in.</t>
  </si>
  <si>
    <t>And in that particular in his.</t>
  </si>
  <si>
    <t>Thomas Loughran: But they continue to fund it.</t>
  </si>
  <si>
    <t>Thomas Loughran: One. So, I have</t>
  </si>
  <si>
    <t>JP: It's Molly.</t>
  </si>
  <si>
    <t>Thomas Loughran: People in nursing homes are getting better deaths are are going down in some ways.</t>
  </si>
  <si>
    <t>// Pamela McCorduck AI podcast with Alex Fridman</t>
  </si>
  <si>
    <t>Thomas Loughran: Right in the blame it on in the doctrine of creation that we are being flippant, a little bit when I say blame them. But they they think that things that are not going that things that are not conscious.</t>
  </si>
  <si>
    <t xml:space="preserve">Machines that think; Aaron _______; </t>
  </si>
  <si>
    <t>Thomas Loughran: It is a global economy, man. It is just remarkable.</t>
  </si>
  <si>
    <t>Thomas Loughran: That whole dynamic was actually pretty plausible.</t>
  </si>
  <si>
    <t>4 founders: Marvin Minsky, John McCarthy; Herbert Simon: Alan Newell, all present at Dartmouth. (Check Machines of Loving Grace account...)</t>
  </si>
  <si>
    <t>Thomas Loughran: Here he thought the chances were less and</t>
  </si>
  <si>
    <t>Thomas Loughran: mighty strange</t>
  </si>
  <si>
    <t>S, N were cognitive scientists</t>
  </si>
  <si>
    <t>algorithmic approach has taken off; symbolic approach has been dropped, largely...</t>
  </si>
  <si>
    <t>00;05;24.840 --&gt; 00;05;27.150</t>
  </si>
  <si>
    <t>00:02:38.100 --&gt; 00:02:38.580</t>
  </si>
  <si>
    <t>00:02:11.820 --&gt; 00:02:12.720</t>
  </si>
  <si>
    <t>00:02:59.130 --&gt; 00:03:02.430</t>
  </si>
  <si>
    <t>00:04:55That provide justification for the whole and thus justification for each of the parts as if they belong there is, if you had to have those parts or else you couldn't have this cool productive whole</t>
  </si>
  <si>
    <t>00:05:31Which of course had selections from those opinions included but</t>
  </si>
  <si>
    <t>00:03:35Didn't make a lot of sense to leave and come back.</t>
  </si>
  <si>
    <t>00:05:09Nice week. Hey, by the way.</t>
  </si>
  <si>
    <t>John Loughran: We're on a tear right now in the mountain biking strain.</t>
  </si>
  <si>
    <t>Thomas Loughran: But I didn't think he was. I thought he was dangerous and now we're voting for. So you can say, I wasn't never Trump or but that makes me like some other Republicans so far.</t>
  </si>
  <si>
    <t>Rachel Loughran: Because I know this past flu season so right before coven hit. I was seeing a lot of studies that they had a particularly effective flu vaccine for that year.</t>
  </si>
  <si>
    <t>Thomas Loughran: The need for a new Benedict and what he means by that the St. Benedict reference areas toward a new Benedict and what he means is that</t>
  </si>
  <si>
    <t>Thomas Loughran: Isn't that a great loss. Well, it is. It's a great loss and its intention. Intention with being together. And so that that we hope that that tension can be overcome systematically</t>
  </si>
  <si>
    <t>Thomas Loughran: That's the league metaphor and on the other side. This one's a little bit richer. We're going to build a new town infrastructure.</t>
  </si>
  <si>
    <t>Thomas Loughran: I take maybe we'll</t>
  </si>
  <si>
    <t>Thomas Loughran: And you are now to be able to see or shortly to be able to see</t>
  </si>
  <si>
    <t>John Loughran: I have returned</t>
  </si>
  <si>
    <t>And a lot of times I like to me it seems like because they are insecure and they're like trying to compensate for that.</t>
  </si>
  <si>
    <t>No positive test cases per test. And people talk about that as if that's one thing.</t>
  </si>
  <si>
    <t>Well, yeah, I would say learning how to read someone else's code is easily the biggest battle for me.</t>
  </si>
  <si>
    <t>That are once the coulis drew an analogy with cities levels of pace.</t>
  </si>
  <si>
    <t>Nice. Nice place to be nice. Yeah, cool.</t>
  </si>
  <si>
    <t>John Rose: Yeah, pretty insane and this story was personal story of</t>
  </si>
  <si>
    <t>Thomas Loughran: Yeah 400 is just about paying</t>
  </si>
  <si>
    <t>cont....Jeffery Hinton came up with ML algorithm in 86...</t>
  </si>
  <si>
    <t>Thomas Loughran: You can't joke with them. You can't include them. They're, they're a person who's having this kind of great difficulty and we don't really know how to help them. That's, I think, that happens with serious illness to some extent.</t>
  </si>
  <si>
    <t>Ed Fiegenbaum at Stanford...check him out...//Expert learning systems, at Stanford, at CMU,</t>
  </si>
  <si>
    <t>Otherwise we run the risk of treading water for a very long time.</t>
  </si>
  <si>
    <t>"the male gaze": fear of AI is a male-brained reaction...</t>
  </si>
  <si>
    <t>On together. Yeah, so</t>
  </si>
  <si>
    <t>AI, non-male, is a paradigm of alternative patterns/instances of intelligence...</t>
  </si>
  <si>
    <t>JP: Good.</t>
  </si>
  <si>
    <t>Thomas Loughran: She hit her stride. Right. And it didn't happen very often. But it happened in a couple of those conversations and they were they were probably set up.</t>
  </si>
  <si>
    <t>JP: Your concern. So I need to get in and see somebody because it's killing me not to be able to run</t>
  </si>
  <si>
    <t>Thomas Loughran: Well,</t>
  </si>
  <si>
    <t>John’s iPhone: So it was basically kind of</t>
  </si>
  <si>
    <t>John Loughran: Okay, I'm, I'm still here.</t>
  </si>
  <si>
    <t>Thomas Loughran: Still being</t>
  </si>
  <si>
    <t>Thomas Loughran: So the question is how well does music</t>
  </si>
  <si>
    <t>// friedman 3 accelerations: market, mother nature, moore's law</t>
  </si>
  <si>
    <t>00:05:09That's a certain kind of argumentation. And it's an argumentation, that doesn't get a lot of airtime, I think. And if Mac it put it this way.</t>
  </si>
  <si>
    <t>00:05:36The interesting thing to me was</t>
  </si>
  <si>
    <t>mother nature: hockey stick change...climate change...</t>
  </si>
  <si>
    <t>54 years of moore's law growth, 2x processing power density per year</t>
  </si>
  <si>
    <t>threse three accelierations are reshaping politics, geopolitics, workplace, ethics, and community</t>
  </si>
  <si>
    <t>2007 supernova: iPhone; Facebook to all users; twitter; VMware...cloud computing; Hadoop big data clustering...; GitHub open source software; Google lauches YouTube; launches Android; Watson: Kindle; NetFlix; 1b users of intern: bitcoin essay; AirBnB; Genone sequencing prices plung; fracking; natural gas reserves up 35%; MB of data cost collapses; cloud born 2007; greatest inflection point since Gutenberg in 2007</t>
  </si>
  <si>
    <t>I was listening to just talking about.</t>
  </si>
  <si>
    <t>hourglass foundation (the hour is late)</t>
  </si>
  <si>
    <t>And see if we could push that as by way of an illustration, the theoretical point, the practical point,</t>
  </si>
  <si>
    <t>rich coalition to rebuild Landcaster</t>
  </si>
  <si>
    <t>Thomas Loughran: I've heard that and I haven't seen it yet.</t>
  </si>
  <si>
    <t>complex, adaptive coalition: what works</t>
  </si>
  <si>
    <t>Thomas Loughran: The invitations. We want to issue, frankly, our invitations to academics invitations to scientists invitations to Americans and invitations to Christians.</t>
  </si>
  <si>
    <t>leaders without authority...</t>
  </si>
  <si>
    <t>But I'm not I'm not fluent enough in his language to be able to do that for him.</t>
  </si>
  <si>
    <t>5G is a BIG freaking deal</t>
  </si>
  <si>
    <t>Thomas Loughran: Then there's our what we're doing and machine.</t>
  </si>
  <si>
    <t>Thomas Loughran: Because I was attacked by bumpkin</t>
  </si>
  <si>
    <t>Thomas Loughran: You still on that.</t>
  </si>
  <si>
    <t>Thomas Loughran: I shouldn't say that that's not actually what it says. It says the percentage of infected people who are dying is falling, the number of people getting infected is actually still quite high in the US.</t>
  </si>
  <si>
    <t>Thomas Loughran: Come from consciousness.</t>
  </si>
  <si>
    <t>Thomas Loughran: My favorite story in that is I'm in. I'm in a camping about four years ago, five maybe, I don't know.</t>
  </si>
  <si>
    <t>Thomas Loughran: I have to admit, let this whole thing play out. Imagine what James Carville is saying it, James. James Carville is saying right now that he thinks Trump's gonna</t>
  </si>
  <si>
    <t>Thomas Loughran: We still don't have a presumptive but well we have a presumptive nominee.</t>
  </si>
  <si>
    <t>00:05:20If the very quick account that I've given of what it is McIntyre says we're missing.</t>
  </si>
  <si>
    <t>00:05:40First just who joined with who was</t>
  </si>
  <si>
    <t>00:03:45So I believe we are now recording</t>
  </si>
  <si>
    <t>00:05:13I knew that yesterday and I chose yesterday right</t>
  </si>
  <si>
    <t>John Loughran: Train here. So, yeah.</t>
  </si>
  <si>
    <t>John Loughran: Yeah, I'm in. I'm partway through David from his book, and he was sort of in that camp.</t>
  </si>
  <si>
    <t>Thomas Loughran: Well, anyway, that's the kind of cause for skepticism.</t>
  </si>
  <si>
    <t>Thomas Loughran: Somehow we need to figure out how to live together and he's thinking there have a long rules of St. Benedict that govern monastic life for a really long time and I suppose, in some ways, still do.</t>
  </si>
  <si>
    <t>Thomas Loughran: By having mature members of rival communities of different communities. If they're not rivals there at least difference come to know one another as ways of looking at the world.</t>
  </si>
  <si>
    <t>Thomas Loughran: Imagine a town out west of you can imagine a real the railroad days right or something like that, where and maybe just communication infrastructure and Telegraph and maybe some</t>
  </si>
  <si>
    <t>Thomas Loughran: Wow well be a tough time hopefully</t>
  </si>
  <si>
    <t>Thomas Loughran: Maybe we'll do a few things that</t>
  </si>
  <si>
    <t>Thomas Loughran: This resurrecting civility master spreadsheet.</t>
  </si>
  <si>
    <t>Thomas Loughran: Hey, he's back</t>
  </si>
  <si>
    <t>It couldn't be one thing. You know, depends on where you apply your tests and what your criteria are for testing it centered.</t>
  </si>
  <si>
    <t>I know it's. Yeah, because once I can read someone else's code, I can figure out how to copy it and adapt it to my situation.</t>
  </si>
  <si>
    <t>I think somebody might have used a different name for paste.</t>
  </si>
  <si>
    <t>Yeah. So I'm glad we all, whether it's may maybe short and sweet.</t>
  </si>
  <si>
    <t>John Rose: she interviewed</t>
  </si>
  <si>
    <t>Thomas Loughran: In the horrid</t>
  </si>
  <si>
    <t>Thomas Loughran: And that is a marginalization of people, even though it's very typical and it's much it's it's not as strong and marginalization forces, it seems to me, homelessness homelessness.</t>
  </si>
  <si>
    <t>A risk perhaps we already running.</t>
  </si>
  <si>
    <t>John Rose: Again browsing embracing that it's not much faster than doing it by hand.</t>
  </si>
  <si>
    <t>Thomas Loughran: Doing well.</t>
  </si>
  <si>
    <t>forests of british columbia</t>
  </si>
  <si>
    <t>Thomas Loughran: You know they were probably SET UP TO SHOW HER OFF. But they shared yet but they didn't only SHOW HER OFF. They showed off.</t>
  </si>
  <si>
    <t>microrrhizal networks of tree communciation</t>
  </si>
  <si>
    <t>Thomas Loughran: I hear you.</t>
  </si>
  <si>
    <t>JP: Once cap once capital decides to leave a market, then everyone starts leaving the market.</t>
  </si>
  <si>
    <t>John’s iPhone: escalating fears over protests like that like coming to his house, basically.</t>
  </si>
  <si>
    <t>00;05;28.470 --&gt; 00;05;29.850</t>
  </si>
  <si>
    <t>00:02:40.710 --&gt; 00:02:43.560</t>
  </si>
  <si>
    <t>00:02:14.040 --&gt; 00:02:20.010</t>
  </si>
  <si>
    <t>00:03:05.490 --&gt; 00:03:07.080</t>
  </si>
  <si>
    <t>00:05:28Right McIntyre rights as disquieting suggestion right from the start, we've thought about it and said, What on earth is that thing that could be catastrophic. Because it's lost, right, and I'm suggesting it's this holistic inquiry, which is really well understood in our day and age as this.</t>
  </si>
  <si>
    <t>00:05:44One such and Roberts join in with Coke sue you might not be as surprised to see on</t>
  </si>
  <si>
    <t>00:03:54My screen confirms that</t>
  </si>
  <si>
    <t>From Shakespeare, right. Yeah. And like as a as a person who like when I was younger I like I was pretty full of myself and</t>
  </si>
  <si>
    <t>The way. Basically, the U.S. financial system and.</t>
  </si>
  <si>
    <t>it might be a good exercise for us to do is to to try to grab the idea of sort of information rights,</t>
  </si>
  <si>
    <t>Though</t>
  </si>
  <si>
    <t>Thomas Loughran: All of those sorts of groups and there are many who live in all those groups and there are some who live just in one or two of them.</t>
  </si>
  <si>
    <t>But that would probably be a good indicator that I actually understood what he was saying.</t>
  </si>
  <si>
    <t>Thomas Loughran: Which was also built on the model. And so for 13 years we've had an Eagle Forum in which we brought together people around the idea of building a integrated stem community.</t>
  </si>
  <si>
    <t>Thomas Loughran: And let's see, I will</t>
  </si>
  <si>
    <t>JP: Yeah, the</t>
  </si>
  <si>
    <t>Thomas Loughran: But it looks like operation warp speed is perhaps working</t>
  </si>
  <si>
    <t>Thomas Loughran: But that they are not conscious.</t>
  </si>
  <si>
    <t>Thomas Loughran: I'm camping by the Nile River.</t>
  </si>
  <si>
    <t>JP: It absolutely was it absolutely was. That was terrifying.</t>
  </si>
  <si>
    <t>Thomas Loughran: Bite is going to win Pennsylvania by 150,000 votes. It's not even going to be that close, Michigan, which was neck and neck. Look for sure. LAST NIGHT LIKE TRUMP WAS GOING TO GET IT IS 100 is probably going to be 100,000 votes right it's over 60 now.</t>
  </si>
  <si>
    <t>Thomas Loughran: Projected nominee, maybe that's</t>
  </si>
  <si>
    <t>John Loughran: rockin 8%</t>
  </si>
  <si>
    <t>John Loughran: Another another question on the technology front is</t>
  </si>
  <si>
    <t>Thomas Loughran: It will end up if it isn't right away, it'll end up in that same podcast environment and</t>
  </si>
  <si>
    <t>Thomas Loughran: At the start of a broadcast</t>
  </si>
  <si>
    <t>00:05:47As integrated information processing, something like that, which we called sort of this in recent conversations. This Social Information Processing paradigm of which</t>
  </si>
  <si>
    <t>00:05:52On that</t>
  </si>
  <si>
    <t>00:05:17Yeah, I guess it was</t>
  </si>
  <si>
    <t>John Loughran: You know, gotta do what you gotta do.</t>
  </si>
  <si>
    <t>Thomas Loughran: skepticism about how much good is going to do is, is it going to actually take, is it going to drive coven away or are we going to be living under coven in one form or another, for a really long time.</t>
  </si>
  <si>
    <t>Thomas Loughran: Through imaginative deep dives to achieve something like a second first line which competency and there we have it in in a network of such information exchanges now not within but across different kinds of communities, you now have</t>
  </si>
  <si>
    <t>Thomas Loughran: Some early semblance of electricity, maybe eventually some running water, those sorts of things where somebody sort of build from the ground up. We're going to build a new town infrastructure.</t>
  </si>
  <si>
    <t>Rachel Loughran: Yeah, definitely. I'm excited.</t>
  </si>
  <si>
    <t>Thomas Loughran: I had a</t>
  </si>
  <si>
    <t>Thomas Loughran: Set made its way through.</t>
  </si>
  <si>
    <t>John Loughran: Best way to do this is</t>
  </si>
  <si>
    <t>But if it's I mean, imagine a generic criteria where you've got to be concerned either from exposure or from illness or some court,</t>
  </si>
  <si>
    <t>sense of self and free will is an illusion</t>
  </si>
  <si>
    <t>Usually what it's like, what is even happening here. And how do I even I'm looking at the app is running on the emulator on my on my screen.</t>
  </si>
  <si>
    <t>brain split studies suggest separate persons, conjoined twins</t>
  </si>
  <si>
    <t>But in more or less, a amounted to the same thing in a city you could imagine things have changed slow and things change fast.</t>
  </si>
  <si>
    <t xml:space="preserve">also, interpreter effect, where one side, cut off from information moving the other side, interprets action </t>
  </si>
  <si>
    <t>But I'm glad we're able to pull it off. Sorry for my my own delay anyway.</t>
  </si>
  <si>
    <t>the combination problem in panpsychism: how can these smaller points of conscousness come together to create larger, higher forms...</t>
  </si>
  <si>
    <t>John Rose: Someone a while ago who was on it and then they brought this story back because I think people interview ended up dying from while they're firefighting, that's pretty</t>
  </si>
  <si>
    <t>curiosity can be an antidote to pain, not resisting, but letting it be...</t>
  </si>
  <si>
    <t>Thomas Loughran: It doesn't go much higher</t>
  </si>
  <si>
    <t>Thomas Loughran: Or in general, poverty and you might as well add crime to that list, because I think crime, probably, if you've gone to jail that probably does it for you to in some communities. Lots of people, you know, go to jail and other communities. It's unbelievably rare.</t>
  </si>
  <si>
    <t>So in fact I think I learned some things trying to pound it out.</t>
  </si>
  <si>
    <t>JP: Well,</t>
  </si>
  <si>
    <t>Thomas Loughran: Themselves.</t>
  </si>
  <si>
    <t>You know,</t>
  </si>
  <si>
    <t>John’s iPhone: And he said, yeah, if that happened, and he couldn't protect his family. You never forgive himself so he's like, Damn, I'm getting a fucking gun.</t>
  </si>
  <si>
    <t>00:06:01A key, a key piece of it is both in drawing and in and in verbal description, we've called this high information flow network of rich communities. Right.</t>
  </si>
  <si>
    <t>00:05:55He people for whom the</t>
  </si>
  <si>
    <t>00:03:57There's live on YouTube on my screen.</t>
  </si>
  <si>
    <t>eternalism v presentism (Rovelli: neither is quite right)</t>
  </si>
  <si>
    <t xml:space="preserve">Annaka Harris </t>
  </si>
  <si>
    <t>like presented as somebody who felt awesome all the time and that just like was not true.</t>
  </si>
  <si>
    <t>Military work together to. Basically maintain American supremacy in the world and do that through all sorts of.</t>
  </si>
  <si>
    <t>which would be which would somehow be interspersed with responsibilities of informers, particularly professional informers.</t>
  </si>
  <si>
    <t>John Rose: That</t>
  </si>
  <si>
    <t>Thomas Loughran: But what we're trying to do is put together a building which appeals to all of those groups and which develops a craft of effectively invitation inviting members from those various groups to come in that craft.</t>
  </si>
  <si>
    <t>But I'm just trying to make it more specific.</t>
  </si>
  <si>
    <t>Thomas Loughran: Where it's the culture and craft up that's common to the stem disciplines, which is what we have in common that and being here in Michigan and growing that community.</t>
  </si>
  <si>
    <t>JP: Wear</t>
  </si>
  <si>
    <t>JP: This afternoon we got the the splitter fix. So it's only half a day today, but</t>
  </si>
  <si>
    <t>Thomas Loughran: And the suggestion may is that</t>
  </si>
  <si>
    <t>Thomas Loughran: Right, something like that. And in fact, and they enter our world, as you might call it physical ism, but not physical ism in the strong sense, not a physical list Mon ism right but a physical list duel is a more like Cartesian mind body blues comes to mind right where there's</t>
  </si>
  <si>
    <t>Thomas Loughran: With some Notre Dame students</t>
  </si>
  <si>
    <t>JP: We have with China. Exactly.</t>
  </si>
  <si>
    <t>Thomas Loughran: Wisconsin won't be that</t>
  </si>
  <si>
    <t>Thomas Loughran: Describe it.</t>
  </si>
  <si>
    <t>00;05;30.660 --&gt; 00;05;31.620</t>
  </si>
  <si>
    <t>00:02:45.090 --&gt; 00:02:50.970</t>
  </si>
  <si>
    <t>00:02:21.120 --&gt; 00:02:23.490</t>
  </si>
  <si>
    <t>00:03:08.220 --&gt; 00:03:08.550</t>
  </si>
  <si>
    <t>00:06:16That sort of this this key piece I'm saying because that's lost because we're not aiming at that we're not so much thinking about</t>
  </si>
  <si>
    <t>00:05:59At least a caricature of who supports.</t>
  </si>
  <si>
    <t>00:05:18December, April, June and November. Yeah.</t>
  </si>
  <si>
    <t>John Loughran: Yep, I'm excited to come back for sure.</t>
  </si>
  <si>
    <t>Thomas Loughran: He promised. Is he the</t>
  </si>
  <si>
    <t>John Rose: Yeah, so they did not get. I don't think they got into which I agree a super important to know. I assume they combine a couple different levels of skepticism to get that 50% number</t>
  </si>
  <si>
    <t>Thomas Loughran: You need some kind of renaissance of community, he's thinking and</t>
  </si>
  <si>
    <t>Thomas Loughran: You now have an algorithm at work.</t>
  </si>
  <si>
    <t>Thomas Loughran: And we're going to point out lots and lots of places for people to build on it. In fact, the point of it is to build the town.</t>
  </si>
  <si>
    <t>Thomas Loughran: While wild and planning wild and crazy plan, including a with a potential technology challenge to it for this evening so</t>
  </si>
  <si>
    <t>Jack Ma and Elon Musk at World AI Conference in Shanghai</t>
  </si>
  <si>
    <t>Ma: for AI, we need to understand ourselves better; perhaps AI could help</t>
  </si>
  <si>
    <t>Thomas Loughran: throw up a slide here.</t>
  </si>
  <si>
    <t>Ma: tech changes makes new jobs...life science tech will expand life span to up to 150 years...we should work less, 12 hrs per week (3dx 4hr/wk) AI will provide more time to enjoy being a human being</t>
  </si>
  <si>
    <t>some sort, and then you come in and you get a test, if that's sort of the generic criteria.</t>
  </si>
  <si>
    <t>And I'm like, how do I even find where this is?</t>
  </si>
  <si>
    <t>across generations, 3:30:300 (Jack):3000 cities visited (his children)...eg of change to quality of life. So we'll have a lot of jobs under AI, and we don't need a lot of jobs...so life will get better, longer; grandparents shouldn't have to work (disaster); we should prep for 130 year life span. Jobs in AI? Don't worry about it.</t>
  </si>
  <si>
    <t>Right. And everything in between very fast and very slow.</t>
  </si>
  <si>
    <t>Musk: AI will make jobs pointless. Last jobs: writing AI software; eventually AI will take over that, too. So learn to enjoy interacting with other people. Need Brain:AI interface, or we'll be left behind, our input for AI as slow as communicating with a tree.</t>
  </si>
  <si>
    <t>So which I've been thinking about. I don't know if there's enough here for a full open topic,</t>
  </si>
  <si>
    <t>Thomas Loughran: That's a conversation we ought to have in some depth sometime when when something good is written about it and you catch wind of</t>
  </si>
  <si>
    <t>Jack: don't worry about what you can't solve.  On Education: young professionals who want to pursue AI...we won't in fact have any such people in the future...machines will figure it all out in the future...how can human beings become wiser...change education...not memory, not calculation, not running faster//learn what we can do better: creative, constructive, arts, painting, singing, dancing...</t>
  </si>
  <si>
    <t>JP: Yeah, it's it what it looks like it might go up a little bit more. I don't know. It's hazardous. It says is this as bad as it gets. Yeah. On the scale. It doesn't get</t>
  </si>
  <si>
    <t>Ma: wisdom comes from the heart; we cannot manufacture that; we need an education system for that, move toward 12 hr work week</t>
  </si>
  <si>
    <t>Thomas Loughran: And anybody who did go to jail would be pretty</t>
  </si>
  <si>
    <t>One of the things that I learned is I don't know that you can really talk about</t>
  </si>
  <si>
    <t>Musk: learn as much as possible so as to create/predict the future, with less error...including art...close the loop on being less wrong about the future...matrix movie education is the future...uploading capabilities...</t>
  </si>
  <si>
    <t>JP: You know the hydraulic splitter.</t>
  </si>
  <si>
    <t xml:space="preserve">Ma: don't worry about mistakes; our mistakes will cause damage, not AI's; and we'll get better at minimizing these mistakes, don't worry </t>
  </si>
  <si>
    <t>Thomas Loughran: Waiting, waiting for you to</t>
  </si>
  <si>
    <t>Ma: impossible to be controlled by AI: we invent them. They can't make us. Musk very much disagrees. We are very dumb, and can certainly make things smarter than us. WE are not the last step in evolution. Worst mistake smart people make is to assume they are smart.</t>
  </si>
  <si>
    <t>Thomas Loughran: sassy was another one. Then sassy. Was it had another besides besides Lee. And then I think there was a third one, but I'm going to let it go with those two rather than him and hot for the third one. Okay, so</t>
  </si>
  <si>
    <t>22 years ago, deep blue beat casperov in chess. Now your smart phone could beat the world chess champion. Now Go. We are hopelessly behind AI now in these areas. Our corner of intellectual pursuits that we are better than AI is getting ever smaller and will disappear.</t>
  </si>
  <si>
    <t>JP: Lose your momentum.</t>
  </si>
  <si>
    <t>JP: really in trouble.</t>
  </si>
  <si>
    <t>John’s iPhone: And then the other part.</t>
  </si>
  <si>
    <t>Ma: clever vs smart (wise)...chess/go/cars: you're crazy to race them; stupid to compete in those areas. // Musk: where are people better? Ma: computers we created are clever, and human beings will create even more clever tools than computers. Musk: most degrees of freedom resides in reality. Computers are mastering ever more degrees (checkers, to chess, to Go...on the way to reality.) Eventually we will be able to simulate people, many people, simultaneously in every way.</t>
  </si>
  <si>
    <t>Musk: too many people? an outdated view. Ma and Musk agree: population collapse is our biggest threat in this area...20 year boot sequence...population decrease is a huge (accelerating collapse) problem</t>
  </si>
  <si>
    <t xml:space="preserve">Ma: human beings can do better where logic and order are not the drivers...eg, love. (Ma: can AI bring love? LQ needed, added to EQ and IQ.) </t>
  </si>
  <si>
    <t>John Rose; Holy crap.</t>
  </si>
  <si>
    <t>John Loughran: Is there any way to get just the audio file off the recordings</t>
  </si>
  <si>
    <t>Thomas Loughran: On that same, what's it called,</t>
  </si>
  <si>
    <t>00:06:25The kind of justification that's involved in putting together holes. Paul who well yes right because we're not doing that. We're not constructing holistic accounts.</t>
  </si>
  <si>
    <t>00:06:03All right, change in</t>
  </si>
  <si>
    <t>00:03:59Good and always get you guys before it gets me</t>
  </si>
  <si>
    <t>// Thinking through the context in which to set the project</t>
  </si>
  <si>
    <t>fractured social order? loss of social capital...</t>
  </si>
  <si>
    <t>information deluge? rise of internet?</t>
  </si>
  <si>
    <t>And now that I present that way less but like in like as a person I like feel better about myself now.</t>
  </si>
  <si>
    <t>rise of AI without resources?  unbridled, unguided, untransparent, unequally distributed, . . . .</t>
  </si>
  <si>
    <t>connect these: fractured because overwhelmed</t>
  </si>
  <si>
    <t>Yeah, pretty shady ways through treaties, through the trade agreements, through supporting or trying to topple different governments.</t>
  </si>
  <si>
    <t>autocratn</t>
  </si>
  <si>
    <t>What I take journalists to be in some sense professional, ideally trained informers,</t>
  </si>
  <si>
    <t>Thomas Loughran: That x a TEDx yeah I'll look for it.</t>
  </si>
  <si>
    <t>autocratp</t>
  </si>
  <si>
    <t>Thomas Loughran: That craft involves the telling of a story.</t>
  </si>
  <si>
    <t>Maybe there might be something more. No, that's not simple.</t>
  </si>
  <si>
    <t>dataSheetName</t>
  </si>
  <si>
    <t>"TL sandbox"</t>
  </si>
  <si>
    <t>Thomas Loughran: Interdisciplinary stem community, but on a Community model. And we've done that for very long period of time.</t>
  </si>
  <si>
    <t>v</t>
  </si>
  <si>
    <t>Thomas Loughran: In the Catskill game farm to be quite precise i don't i don't want to slander them on.</t>
  </si>
  <si>
    <t>"5.1"</t>
  </si>
  <si>
    <t>dataSheetId</t>
  </si>
  <si>
    <t>JP: Gotcha three week three days. Basically of that, though.</t>
  </si>
  <si>
    <t>"7.05826024E8"</t>
  </si>
  <si>
    <t>updateTime</t>
  </si>
  <si>
    <t>Thomas Loughran: Maybe next</t>
  </si>
  <si>
    <t>"1.765220240658E12"</t>
  </si>
  <si>
    <t>vp</t>
  </si>
  <si>
    <t>Thomas Loughran: Whether or not, are created conscious is such</t>
  </si>
  <si>
    <t>Thomas Loughran: There's</t>
  </si>
  <si>
    <t>ssId</t>
  </si>
  <si>
    <t>JP: I also really liked the one San Bernardino, where</t>
  </si>
  <si>
    <t>"1XVWPxtZ_fUVeBCFgL2WvBheBiU0QDCptzfAkU22chls"</t>
  </si>
  <si>
    <t>Thomas Loughran: Close, but it's still way.</t>
  </si>
  <si>
    <t>John’s iPhone: Yeah, if you had</t>
  </si>
  <si>
    <r>
      <rPr/>
      <t xml:space="preserve">// </t>
    </r>
    <r>
      <rPr>
        <b/>
      </rPr>
      <t>THIS is what it is like</t>
    </r>
    <r>
      <rPr/>
      <t xml:space="preserve"> to be embodied, developing, particular, freely choosing, connected and connecting, individually and micro-corporately members of a larger whole that has learned what it is to be voluntarily connected, lovingly connected, fullfilling our nature, having together computed a solution for the problem of how being can be particularly, freely and harmoniously interconnected in love, that is, to be in Christ, as Christ.</t>
    </r>
  </si>
  <si>
    <t>This is what we are learning, experiencing, suffering to achieve through the trials and errors of embodied social computation, as we stand up a network of interconnected and mutually inclusive computation. We are God's computation, God's calculation, God's thought and action,..</t>
  </si>
  <si>
    <t xml:space="preserve">We are individual members of a single whole awareness, just as the computational components of our brains are connected in a single awareness, a single conscious being, which is each of us, ourselves. So are each of us part of a larger whole. i know what it is like to be me (albeit indistinctly...more to be reflected upon here.) But I can also, empathetically, know much about what it is like to be you. I can know much about what it is like to be US (especially evident in long-term and very close relationships.) Though there is a complementary perspective on what it is like to be us (Lisa and I): hers. Others can know something of what it is like to be us (children), the two of us, the five of us, etc. So I at every age  have a complemtary perspective on what it is like to be me. Even at the same time, there are multiple dimensions which I might visit...me as father, me as son, me as professsional, me as athlete, me as learner, me as community member, me as a human being, contributing to humanity (and this, over time, in multiple awarenesses many of which are now far from top of mind. </t>
  </si>
  <si>
    <t>00:06:38It's really hard to construct them and they would have to be both because the truth and the good is entangled in this way, at least if I've given a somewhat of a reasonable plausible account of what the truth and</t>
  </si>
  <si>
    <t>00:06:07Yeah, it's</t>
  </si>
  <si>
    <t>00:04:09I just got to make sure that I click off the sound.</t>
  </si>
  <si>
    <t>We often transcend our limitations, becoming more aware of ourselves, of others, of what it is like to be others, groups of others, members of other groups...imagine this process continuing, stripped away from the punctuated chemical interruptions (sleep), limitations (of memory, especially), of perspective/filtering, able to experience the same things from multiple perspectives...imagine all this growing, merging into a unified consiousness containing multiple experiences (as ours already does, over time, pespectives, even relationships) united in a single harmonized awareness, a cosmic wake-up.</t>
  </si>
  <si>
    <t>00:05:22I guess it was</t>
  </si>
  <si>
    <t>Thomas Loughran: Sea of Florida former congressman. If I get Stephen phone I</t>
  </si>
  <si>
    <t>John Rose: But I don't know exactly what those different questions were</t>
  </si>
  <si>
    <t>From that perspective, all of suffering and resurrection, pain and gain, etc, is united as the experience of a single consious being...just as ours now does, across time. (I am that child, I experience that past, I will experience this future...)</t>
  </si>
  <si>
    <t>Thomas Loughran: And you need some founders of some sort. What you know one or more founders.</t>
  </si>
  <si>
    <t xml:space="preserve">From that perspective, our challenge is to connect with one another optimally, to THINK, to share information/perpectives, to unify, to care, to take on "other selves", which is friendship, the ties that bind us into one body, one spirit in a single emerging cosmic awareness </t>
  </si>
  <si>
    <t>Thomas Loughran: But in order to bring people in there. In fact, everybody who lives in that town is going to live in a building.</t>
  </si>
  <si>
    <t xml:space="preserve">Toward Computational Natural Law Table of Contents </t>
  </si>
  <si>
    <t>Thomas Loughran: This, I believe, is JP joining from the further stretches of the United States.</t>
  </si>
  <si>
    <t xml:space="preserve">Emerging, at any given time, but all present, as my past is integrated with my present, as I and I are one. As the meaning of my past is determined by my present and future choices, and thus to truly understand or be aware of my past is something that can only happen afterwards, and that later experience--freely chosen--shapes the meaning and impact of what happened in the past. </t>
  </si>
  <si>
    <t>Thomas Loughran: I'd rather start when he gets here.</t>
  </si>
  <si>
    <t>Thomas Loughran: And we're off.</t>
  </si>
  <si>
    <t>It's just this Biggs stuff's complicated, man.</t>
  </si>
  <si>
    <t>The slowest and the pharmacist. And he says that.</t>
  </si>
  <si>
    <t>but I listened to the first half of the podcast on optimism in 2020 and how optimism</t>
  </si>
  <si>
    <t>Thomas Loughran: Let's read it, I</t>
  </si>
  <si>
    <t>JP: Worse.</t>
  </si>
  <si>
    <t>Thomas Loughran: Awesome ostracized in some way. If not, people might be very kind, but they would think of him or her is in a different class. I don't mean that they consciously think in terms of class and higher class and lower class. I don't mean that at all. But I do think that they they would</t>
  </si>
  <si>
    <t>a conceptual lens without talking about the things that you can see through it.</t>
  </si>
  <si>
    <t>JP: I mean, it doesn't, it's not like super fast. You know, it's, it, it just sort of like slowly pushes</t>
  </si>
  <si>
    <t>Thomas Loughran: Dental sound and</t>
  </si>
  <si>
    <t>Thomas Loughran: Rich constitutional discussions, very rich constitutional in fact unconstitutional dialogue and those were worth. I mean, it was a clinic. I learned a ton. I've been listening to this stuff for a long time, and it was really a clinic was a beautiful thing actually</t>
  </si>
  <si>
    <t>// The computational natural law project (CNLP) goals:</t>
  </si>
  <si>
    <t>Thomas Loughran: Sure. Of course, you can mountain bike.</t>
  </si>
  <si>
    <t>John’s iPhone: That's why.</t>
  </si>
  <si>
    <t>to articulate and deploy an overview of a new way of conceiving of the world, by recasting the A/T tradition in light of contemporary science, technology, and humanities, so as to illuminate and launch progress toward resolution of the current knot of contemporary social/political/techical challenges as a consitiuative means toward refounding civil society</t>
  </si>
  <si>
    <r>
      <rPr/>
      <t xml:space="preserve">Deploying that overview, which requires a series of transformations on a large scale, requires a multi-front approach: a single ordered account (in a </t>
    </r>
    <r>
      <rPr>
        <b/>
      </rPr>
      <t>book</t>
    </r>
    <r>
      <rPr/>
      <t xml:space="preserve">); regular, conversational, multidimensional interaction among a range of informed individuals (in a </t>
    </r>
    <r>
      <rPr>
        <b/>
      </rPr>
      <t>podcast</t>
    </r>
    <r>
      <rPr/>
      <t xml:space="preserve">); a series of separate pools of like-minded collective action (fostered in an interconnected series of reasonably private, AI-assisted </t>
    </r>
    <r>
      <rPr>
        <b/>
      </rPr>
      <t>online platforms: Co-Labs</t>
    </r>
    <r>
      <rPr/>
      <t xml:space="preserve">); a </t>
    </r>
    <r>
      <rPr>
        <b/>
      </rPr>
      <t>forum</t>
    </r>
    <r>
      <rPr/>
      <t xml:space="preserve"> for sharing </t>
    </r>
    <r>
      <rPr>
        <i/>
      </rPr>
      <t>perspectives, progress and people</t>
    </r>
    <r>
      <rPr/>
      <t xml:space="preserve"> (a </t>
    </r>
    <r>
      <rPr>
        <b/>
      </rPr>
      <t>regular (annual?) meeting</t>
    </r>
    <r>
      <rPr/>
      <t xml:space="preserve">, with </t>
    </r>
    <r>
      <rPr>
        <b/>
      </rPr>
      <t>funded internships</t>
    </r>
    <r>
      <rPr/>
      <t xml:space="preserve"> for interchange among young but reasonably mature members ); an </t>
    </r>
    <r>
      <rPr>
        <b/>
      </rPr>
      <t>online journal</t>
    </r>
    <r>
      <rPr/>
      <t xml:space="preserve"> chronicalling these exchanges and providing materials for smaller group processing in Co-Labs; and a </t>
    </r>
    <r>
      <rPr>
        <b/>
      </rPr>
      <t>backbone organization</t>
    </r>
    <r>
      <rPr/>
      <t xml:space="preserve"> upholding a </t>
    </r>
    <r>
      <rPr>
        <i/>
      </rPr>
      <t>collective vision</t>
    </r>
    <r>
      <rPr/>
      <t xml:space="preserve"> of exchange and </t>
    </r>
    <r>
      <rPr>
        <i/>
      </rPr>
      <t>shared progress, measurement, and onboarding</t>
    </r>
    <r>
      <rPr/>
      <t xml:space="preserve"> of new partners, promulgated more frequently in a blog or newsletter</t>
    </r>
  </si>
  <si>
    <t>Toward Computational Natural Law Paper Descriptions</t>
  </si>
  <si>
    <t>00;05;32.340 --&gt; 00;05;33.330</t>
  </si>
  <si>
    <t>00:02:51.300 --&gt; 00:02:52.200</t>
  </si>
  <si>
    <t>00:02:24.930 --&gt; 00:02:30.180</t>
  </si>
  <si>
    <t>00:03:11.010 --&gt; 00:03:12.090</t>
  </si>
  <si>
    <t>00:06:51What's meant by truth and what's meant by goodness on this Social Information Processing model right on that model.</t>
  </si>
  <si>
    <t>00:06:08Civil protections around sexual orientation lifestyle, etc. Thought to be more of a liberal left</t>
  </si>
  <si>
    <t>00:04:33Telling me my internet connection is unstable.</t>
  </si>
  <si>
    <t>00:05:23Second birthdays are way more important than 46 days.</t>
  </si>
  <si>
    <t>So like I mean, that comes from personal experience and watching others dropped my phone and watching others go through like a similar thing.</t>
  </si>
  <si>
    <t>It's the military industrial complex hangar. Yeah, some of that.</t>
  </si>
  <si>
    <t>there'd be all sorts of correlations of be marketing rights and responsibilities and other things that one could look at in that same space.</t>
  </si>
  <si>
    <t>JP: TEDx I think</t>
  </si>
  <si>
    <t>Thomas Loughran: Which taps into stories which members of these other groups already tell themselves in the places where they live. That is to say, in the intellectual world and the social world that they inhabit.</t>
  </si>
  <si>
    <t>Why do we give it five or ten minutes right now and see if we can come up with it?</t>
  </si>
  <si>
    <t>CNLP metrics:</t>
  </si>
  <si>
    <t>And then</t>
  </si>
  <si>
    <t>Thomas Loughran: It was my own fault and it was like 50 years ago.</t>
  </si>
  <si>
    <t>JP: I didn't run yesterday, but</t>
  </si>
  <si>
    <t>Thomas Loughran: Next, Mr.</t>
  </si>
  <si>
    <t>Thomas Loughran: As the cartoon. The thinking was right.</t>
  </si>
  <si>
    <t>Thomas Loughran: There's ward hogs laying on the ground. There's hippos that come up at night. There's no nothing like pavement for quite a ways right we're way, way off.</t>
  </si>
  <si>
    <t>JP: It's a, it's a nursing home, but</t>
  </si>
  <si>
    <t>Thomas Loughran: It's going to be more than the 20 that it's up now or 23 or whatever it is in Wisconsin. Now,</t>
  </si>
  <si>
    <t>John’s iPhone: Something you need to get through our natural stopping point and be fine if we did that and then talk about other stuff where we can, ya know,</t>
  </si>
  <si>
    <t>John Loughran: This is nuts.</t>
  </si>
  <si>
    <t>Thomas Loughran: Yes, there is.</t>
  </si>
  <si>
    <t>CNlP means: book, podcast, co-Labs, forums, internships, journal(s), backbone organization, blog-or-newsletters</t>
  </si>
  <si>
    <t>Thomas Loughran: It's called a not a channel. It's called a playlist. Exactly. So it'll end up in that same playlist eventually</t>
  </si>
  <si>
    <t>John Loughran: Yeah, good question.</t>
  </si>
  <si>
    <t>00:07:02Let's see.</t>
  </si>
  <si>
    <t>00:06:19Comfort zone, something like that. And to see Gorsuch and Roberts join</t>
  </si>
  <si>
    <t>00:04:38This is not a good sign.</t>
  </si>
  <si>
    <t>Thomas Loughran: You can always go down a potato Creek.</t>
  </si>
  <si>
    <t>John Loughran: Recommend oh</t>
  </si>
  <si>
    <t>JP: Yeah, it's a big deal because</t>
  </si>
  <si>
    <t>Thomas Loughran: Plurality diversity, all are working together in principle on the same toward the same very broad end</t>
  </si>
  <si>
    <t>Thomas Loughran: And so we're going to build a building and it's going to be a really cool building</t>
  </si>
  <si>
    <t>Rachel Loughran: We got coast to coast.</t>
  </si>
  <si>
    <t>Thomas Loughran: If I can but maybe we can</t>
  </si>
  <si>
    <t>Thomas Loughran: And and I'm in, and you could go directly here if you wanted to. And for that, it would be really nice if I put I think I know I've shared this with everybody, but it might be nice if you had it directly. So let me just actually pull up a link</t>
  </si>
  <si>
    <t>Thomas Loughran: So great to see you guys. And</t>
  </si>
  <si>
    <t>It's unbelievable. It's totally amazing to me. Just the layers of.</t>
  </si>
  <si>
    <t>And there are there are urban urban analysis, city planning sort of analysis that take into account all of that.</t>
  </si>
  <si>
    <t>can't like it's historically been something that's like looked at as a good thing.</t>
  </si>
  <si>
    <t>Thomas Loughran: Mean the whole incarceration.</t>
  </si>
  <si>
    <t>John Rose: Agent cities that basically have large cities that have that air quality, all the time.</t>
  </si>
  <si>
    <t>keep it simple, seraph. But don't cut corners, or think too small</t>
  </si>
  <si>
    <t>Thomas Loughran: Have a social distance from them.</t>
  </si>
  <si>
    <t>It's not like you can build the lens first and now you know what the lenses.</t>
  </si>
  <si>
    <t>JP: You know, I mean if you went really fast and be super dangerous to us.</t>
  </si>
  <si>
    <t>Thomas Loughran: I was thinking we were we're we're missing when on Friday afternoons, we're not</t>
  </si>
  <si>
    <t>Thomas Loughran: This may sound strange but the thing that was most like in my experience is a good wake that may seem a little strange, except maybe not so strange to all of you because you were at my mother's wake</t>
  </si>
  <si>
    <t>JP: Hopefully it's true. I do that still</t>
  </si>
  <si>
    <t>JP: What I'm starting to learn about now is</t>
  </si>
  <si>
    <t>JP: That's that's the real deal. That's scary.</t>
  </si>
  <si>
    <t>CNLP business model</t>
  </si>
  <si>
    <t>00:06:24Those justices</t>
  </si>
  <si>
    <t>00:04:44Shouldn't be</t>
  </si>
  <si>
    <t>00:05:31Yeah.</t>
  </si>
  <si>
    <t>Yeah, it's interesting. We're just sort of women in the horn here waiting to see if JP shot.</t>
  </si>
  <si>
    <t>And I think we are still pretty high. But under 10 percent.</t>
  </si>
  <si>
    <t>The podcast started off talking about the most recent bailout.</t>
  </si>
  <si>
    <t>But I think one lens would be enough. So picking up that journalistic lens and trying to write actually write something,</t>
  </si>
  <si>
    <t>Thomas Loughran: And the agreements, the stories that they share with others in that world, somehow, you have to do something with those things that they think they already know those values that they already hold and you either have to</t>
  </si>
  <si>
    <t>Because, Mike, if you're up for it. It's my guess.</t>
  </si>
  <si>
    <t>Thomas Loughran: One other I wanted to mention was in focus. And that's been community saying we really need to invest in this year and we need to attract and retain young people who</t>
  </si>
  <si>
    <t>CNLP partnership pool (possible collaborators)</t>
  </si>
  <si>
    <t>Thomas Loughran: A little different. I literally was 50 years ago, but it was I would assume maybe</t>
  </si>
  <si>
    <t>Thomas Loughran: This is, this is a pretty good news from somebody who knows something about this. It's best to to be approved in January, with a pretty good efficacy. If that turns out all to be the case.</t>
  </si>
  <si>
    <t>Thomas Loughran: At least the divine consciousness is dependent right you don't have a hard problem of divinity and the same way of a hard problem of consciousness, not on traditional theism you don't right you got</t>
  </si>
  <si>
    <t>JP: The old folks get to live in this alternate reality and then decide if they want to stay</t>
  </si>
  <si>
    <t>Thomas Loughran: Okay, and it's going to be not as close as at probably</t>
  </si>
  <si>
    <t>Thomas Loughran: I, I'd say.</t>
  </si>
  <si>
    <t>00;05;34.680 --&gt; 00;05;38.610</t>
  </si>
  <si>
    <t>00:02:53.370 --&gt; 00:02:53.910</t>
  </si>
  <si>
    <t>// Informed voters make better choices (india study)</t>
  </si>
  <si>
    <t>00:02:31.560 --&gt; 00:02:36.360</t>
  </si>
  <si>
    <t>00:03:13.980 --&gt; 00:03:21.510</t>
  </si>
  <si>
    <t>https://scholar.harvard.edu/files/rpande/files/do_informed_voters_make_better_choices.pdf</t>
  </si>
  <si>
    <t>00:07:04Sorry, I've temporarily lost my train of thought here on model words I heading with that thought.</t>
  </si>
  <si>
    <t>00:06:26Or traditionally think along those lines.</t>
  </si>
  <si>
    <t>00:05:33Eddie.</t>
  </si>
  <si>
    <t>There are some it's</t>
  </si>
  <si>
    <t>John Rose: Yeah, I know you're actually Atlantic all the time.</t>
  </si>
  <si>
    <t>JP: What was it, it's pretty important for everyone to get the vaccine. Right.</t>
  </si>
  <si>
    <t>Thomas Loughran: The way I've grabbed that whole longing that whole looking back, seeing some possibility. That's not now realized looking forward to the hard road ahead of how we could realize it. As we move as we advance right toward to some sort of new</t>
  </si>
  <si>
    <t>Thomas Loughran: Which is to move forward in light of as much information about our options as we possibly can gather and we can't gather it all ourselves but other people can gather some of it for us and and let us know about it in a certain kind of way.</t>
  </si>
  <si>
    <t>Thomas Loughran: And in order to get to people to come and live in that particular building which is not the whole town and could never be the whole town.</t>
  </si>
  <si>
    <t>That's right.</t>
  </si>
  <si>
    <t>Thomas Loughran: We could start in another way that that</t>
  </si>
  <si>
    <t>Thomas Loughran: And put that link in the chat box and then</t>
  </si>
  <si>
    <t>Thomas Loughran: It's a Wednesday night.</t>
  </si>
  <si>
    <t>Yeah, just a little programs nested in in each other.</t>
  </si>
  <si>
    <t>And he didn't do much with this.</t>
  </si>
  <si>
    <t>But it's particularly in like recent news cycles has been used as almost like a placeholder for,</t>
  </si>
  <si>
    <t>Thomas Loughran: I'm going to resist and not use any adjectives thing incarceration.</t>
  </si>
  <si>
    <t>JP: Yeah, I don't know.</t>
  </si>
  <si>
    <t>Thomas Loughran: That they would proceed strongly</t>
  </si>
  <si>
    <t>And then you see what you can see with it. I don't think it's quite like that with a conceptual lens.</t>
  </si>
  <si>
    <t>Thomas Loughran: At least occasionally opening the door.</t>
  </si>
  <si>
    <t>Thomas Loughran: YOUR GRANDMOTHER'S wake and that was really a pretty rich week. Right. I mean, it was sort of trotting out a lot about the person and you learn a great deal about the person and you don't want to miss it. There's no better way to get to know a person practically tend to go to their week</t>
  </si>
  <si>
    <t>JP: It's been, it's been wet, a little bit and so</t>
  </si>
  <si>
    <t>JP: The role of deficit spending.</t>
  </si>
  <si>
    <t>JP: I mean, not sure why the protest would come after his family, but</t>
  </si>
  <si>
    <t>John Loughran: Like this is absolutely pathetic battery life.</t>
  </si>
  <si>
    <t>John Loughran: Sweet.</t>
  </si>
  <si>
    <t>Thomas Loughran: As test for and then we'll run a test I anticipate running a couple more.</t>
  </si>
  <si>
    <t>John Loughran: Are you thinking and that is sort of like an intro music or are you just interested to hear how well clips get played over the recording.</t>
  </si>
  <si>
    <t>00:07:13Okay, back to the beginning.</t>
  </si>
  <si>
    <t>00:04:49Let me shift.</t>
  </si>
  <si>
    <t>00:05:34Eddie got a drum set for his birthday, which was like half a month ago, and then they got her a tiny little baby john said that she can play next to</t>
  </si>
  <si>
    <t>If if he doesn't, we'll we'll continue with a little bit.</t>
  </si>
  <si>
    <t>But but I think over five. So, too, is the goal.</t>
  </si>
  <si>
    <t>The Corona virus bailout. And just looking at basically how our government is willing to spend money and the sorts of interests that are.</t>
  </si>
  <si>
    <t>try to take it all the way into, you know, detail, coherent, thought it would be a nice exercise to do one time.</t>
  </si>
  <si>
    <t>JP: But</t>
  </si>
  <si>
    <t>Thomas Loughran: subvert them.</t>
  </si>
  <si>
    <t>You know, you've read more of him than I've read. It's him. I've been hanging around him probably longer, but not in a non instant.</t>
  </si>
  <si>
    <t>Thomas Loughran: Who are</t>
  </si>
  <si>
    <t>Thomas Loughran: No, I wasn't yet.</t>
  </si>
  <si>
    <t>Thomas Loughran: And enough doses to back to vaccinate all Americans by next June.</t>
  </si>
  <si>
    <t>Thomas Loughran: That</t>
  </si>
  <si>
    <t>Thomas Loughran: We go into this little open canteen, and we get a cold beer 16 ounce Niall special for</t>
  </si>
  <si>
    <t>Thomas Loughran: And compare this with Trump's victories last time. And yet, we think that this is an incredible terrible defeat for the pollsters</t>
  </si>
  <si>
    <t>Thomas Loughran: Let me pause on that other stuff.</t>
  </si>
  <si>
    <t xml:space="preserve">// greater availability of information does not make for better informed voters (2007 study) </t>
  </si>
  <si>
    <t>https://www.people-press.org/2007/04/15/public-knowledge-of-current-affairs-little-changed-by-news-and-information-revolutions/</t>
  </si>
  <si>
    <t>00:07:16No, you</t>
  </si>
  <si>
    <t>00:06:28Yeah, the 630 rolling when everyone thought I'd be five for the other way. It was pretty</t>
  </si>
  <si>
    <t>00:04:54So I'm moving internet, you may lose me for a minute.</t>
  </si>
  <si>
    <t>00:05:46Like</t>
  </si>
  <si>
    <t>Thomas Loughran: Not exactly alpine</t>
  </si>
  <si>
    <t>JP: For the vaccine to be effective.</t>
  </si>
  <si>
    <t>Thomas Loughran: Manifestation of community and not community and isolation.</t>
  </si>
  <si>
    <t>Thomas Loughran: Even if we don't even if we don't share their view, we might deeply understand their view where there, they become the judge of whether we deeply understand it. So that's the whole project that we're engaged in here.</t>
  </si>
  <si>
    <t>Thomas Loughran: But you're going to have to invite people in effectively and part of that is going to have to compare and contrast with the buildings, they're living in now.</t>
  </si>
  <si>
    <t>Thomas Loughran: Here is</t>
  </si>
  <si>
    <t>Thomas Loughran: won't require him missing the star of the technology component</t>
  </si>
  <si>
    <t>Thank you.</t>
  </si>
  <si>
    <t>Thomas Loughran: Or Wednesday afternoon.</t>
  </si>
  <si>
    <t>Just the cascade is just amazing.</t>
  </si>
  <si>
    <t>like naivete and like being like, OK, we're optimistic that this reopening plan will be respected and followed.</t>
  </si>
  <si>
    <t>Restoration.</t>
  </si>
  <si>
    <t>John Rose: I heard, I heard the just being outside in some of these cities. It's like smoking cigarettes per day.</t>
  </si>
  <si>
    <t>Thomas Loughran: So yeah, those are the kinds of stratification means that occur when you don't talk about when you don't experience when you don't share you don't have a picture of normal civic life as involving those ups and downs.</t>
  </si>
  <si>
    <t>As soon as you entertain it, you see things through it.</t>
  </si>
  <si>
    <t>JP: So, and then what we what we end up doing is just</t>
  </si>
  <si>
    <t>Thomas Loughran: So I decided to</t>
  </si>
  <si>
    <t>Thomas Loughran: That's a slight overstatement, but put it this way, there's there's dimensions. I mean, I found out a ton of stuff.</t>
  </si>
  <si>
    <t>JP: Mountain biking. I can't go to my normal place.</t>
  </si>
  <si>
    <t>JP: On the part of the government and</t>
  </si>
  <si>
    <t>JP: Who knows.</t>
  </si>
  <si>
    <t>00;05;38.820 --&gt; 00;05;39.570</t>
  </si>
  <si>
    <t>00:02:54.480 --&gt; 00:02:54.720</t>
  </si>
  <si>
    <t>00:02:37.380 --&gt; 00:02:44.460</t>
  </si>
  <si>
    <t>00:03:22.230 --&gt; 00:03:22.860</t>
  </si>
  <si>
    <t>00:06:35Impressive or surprising.</t>
  </si>
  <si>
    <t>Or whether I guess whether or not I'd recap probably a little bit and talk about why we're doing it.</t>
  </si>
  <si>
    <t>In general, people feel better informed with the internet (2014 study)</t>
  </si>
  <si>
    <t>That's when you get into the, I think, Connecticuts between one and two.</t>
  </si>
  <si>
    <t>https://www.pewinternet.org/2014/12/08/better-informed/</t>
  </si>
  <si>
    <t>Basically preferred in that situation. Just looking at all the money poured poured into the stock market and the Federal Reserve's.</t>
  </si>
  <si>
    <t>And so far, we're going to do that. We've got to start doing that somewhere.</t>
  </si>
  <si>
    <t>JP: Yeah, with Ed and I just talked about it a lot today, just the sort of things we needed that we need to be doing on a large scale to prevent things like this.</t>
  </si>
  <si>
    <t>Thomas Loughran: Namely, get people to leave them behind because something really else is happening here. And yet, it's more attractive.</t>
  </si>
  <si>
    <t>Right. So. So maybe I've been thinking longer about this general frame that I might be using general approach.</t>
  </si>
  <si>
    <t>Thomas Loughran: Talented and interested and biting into a future here. So we need to build them on.</t>
  </si>
  <si>
    <t>Thomas Loughran: I was way younger net</t>
  </si>
  <si>
    <t>Thomas Loughran: I'm still cooling down in the evening here from my run. So I'm gonna</t>
  </si>
  <si>
    <t>Thomas Loughran: Right, then maybe a year from now or earlier.</t>
  </si>
  <si>
    <t>Thomas Loughran: Because you've got other reasons for thinking that God exists at least a few maybe you've got five ways of showing me at the five ways and clients, something like that.</t>
  </si>
  <si>
    <t>Thomas Loughran: Right now they're talking about whether George is in play.</t>
  </si>
  <si>
    <t>Thomas Loughran: And make to it, but that other stuff. We had all to do with reflections on polarization, including polarization around the election leading into the election thinking through the election looking beyond the election, all of that and and how to think about that polarization</t>
  </si>
  <si>
    <t>Thomas Loughran: Before we send them live and then it's a good question as to whether we include these in there. Or we might be able to include them. I don't know.</t>
  </si>
  <si>
    <t>Folks</t>
  </si>
  <si>
    <t>00:07:18You were talking about different pieces fitting together.</t>
  </si>
  <si>
    <t>00:06:37Yeah.</t>
  </si>
  <si>
    <t>00:05:06I went to this insane mountain biking place yesterday.</t>
  </si>
  <si>
    <t>00:05:48Say like you</t>
  </si>
  <si>
    <t>John Loughran: It's true.</t>
  </si>
  <si>
    <t>John Loughran: I think he was a for, I think it was a National Security Advisor for somebody</t>
  </si>
  <si>
    <t>JP: I'm thinking back to the measles vaccine. I think it was</t>
  </si>
  <si>
    <t>Thomas Loughran: But it's going to be pluralistic communities somehow</t>
  </si>
  <si>
    <t>Thomas Loughran: It's a complex project.</t>
  </si>
  <si>
    <t>Thomas Loughran: Presumably somewhere else other than this town right</t>
  </si>
  <si>
    <t>Rachel Loughran: Hey, how are you</t>
  </si>
  <si>
    <t>Thomas Loughran: We could</t>
  </si>
  <si>
    <t>Thomas Loughran: So let's see.</t>
  </si>
  <si>
    <t>Thomas Loughran: If you're in the Pacific coast.</t>
  </si>
  <si>
    <t>So I, I'm really learning a lot. Well, happily, you learn to code.</t>
  </si>
  <si>
    <t>There are developmental aspects of the brain here.</t>
  </si>
  <si>
    <t>// a story line...</t>
  </si>
  <si>
    <t>But like in the same breath, like that optimism and like thinking good thoughts,</t>
  </si>
  <si>
    <t>Once upon a time, people used to live in big, imperfect but much happier, tribes. They were big enough to develop promising answers to all the questions they had, and reasonable solutions to all the problems they had. These famlies had their ups and downs, but on the whole, they lived together in very rewarding relationships sharing very helpful common answers and solutions to all of life's challenges. And it was very good.</t>
  </si>
  <si>
    <t>Thomas Loughran: Alright.</t>
  </si>
  <si>
    <t>One day, though, these families grew big enough and moved far enough to encounter other tribes. When they did, it took a long time to exchange their answers and solutions, especially because they understood the questions and problems differently.  Sometimes, these meetings went well, and both tribes learned a lot. When they did, their set of answers and solutions grew even greater, enabling them to travel farther and wider.</t>
  </si>
  <si>
    <t>Thomas Loughran: And I think having that the whole community.</t>
  </si>
  <si>
    <t>And how else to even know it's there almost. Right.</t>
  </si>
  <si>
    <t>JP: will load up a few chords of wood and then just split a whole bunch</t>
  </si>
  <si>
    <t>JP: I thought</t>
  </si>
  <si>
    <t>Thomas Loughran: My father that I never been when I went to his week and talk to the guys he met with every week for 25 years and I'd never met any of them. They were all in Connecticut general or later signal.</t>
  </si>
  <si>
    <t>Okay, yeah.</t>
  </si>
  <si>
    <t>JP: When it when it government wants to try and have a trade surplus versus a trade negative</t>
  </si>
  <si>
    <t>John’s iPhone: Like, like your dad mentioned before, the protests spill over into the suburbs or whatever.</t>
  </si>
  <si>
    <t>00:07:21And it being a particular argumentation technique.</t>
  </si>
  <si>
    <t xml:space="preserve">// Sean Carroll Mindscape Finding Gravity within QM https://www.youtube.com/watch?v=jHLfMXvQqX8&amp;t=385s min 108 </t>
  </si>
  <si>
    <t>Theoretical physics advances by grabbing a new idea, blending it in, and seeing what happens...frontier dialectical reasoning</t>
  </si>
  <si>
    <t>appeal to this frontier dialectical reasoning model to explain what is happening during theory-of-the-whole construction, in the new science of politics...</t>
  </si>
  <si>
    <t>I know of one that eventually that I put that off of. And we can just sort of kick in and around for that.</t>
  </si>
  <si>
    <t>But we like there's been a huge focus on ramping up testing.</t>
  </si>
  <si>
    <t>And so you just have that one side of basically government spending there, combi,</t>
  </si>
  <si>
    <t>And we talked about just brainstorming where you dump everything that occurs to you in any random order.</t>
  </si>
  <si>
    <t>JP: It's the reality is, is our forests are way too young and way too thick out here, our fuel loads are way too high. We don't build fire breaks into our forests.</t>
  </si>
  <si>
    <t>Thomas Loughran: In spite of the fact that you need to leave a number of things behind behind that's that kind of subversion from jumping from one narrative or one story to another is a painful difficult turn</t>
  </si>
  <si>
    <t>But I don't know when he thinks that. Well.</t>
  </si>
  <si>
    <t>Thomas Loughran: And that's very much what</t>
  </si>
  <si>
    <t>JP: So I don't want story.</t>
  </si>
  <si>
    <t>JP: Well, are you excited for the debate tonight.</t>
  </si>
  <si>
    <t>Thomas Loughran: You know, let's be behind us. So</t>
  </si>
  <si>
    <t>Thomas Loughran: Someone, somewhere is making money on this. I don't know. But I don't know how</t>
  </si>
  <si>
    <t xml:space="preserve">// listening requires taking in some else's account of what exists, and applying their filter, both on the other's terms, in order to generate a new account of what is the case--about the other, in part--to which you can then apply your own filter toward change. </t>
  </si>
  <si>
    <t>JP: I like that one, that one was super cool.</t>
  </si>
  <si>
    <t>Simply taking in their account of what exists, or of what should be done (the proposed new existence state after their existience input and filter applied) without replicating their model is incomplete: no answer is available, for example, to why certain features in their existence account are there (because their model may require them...), or others missing (because those same kinds of facts viewed through your own filter have import, but perhaps not through theirs</t>
  </si>
  <si>
    <t>John’s iPhone: There is</t>
  </si>
  <si>
    <t>Thomas Loughran: And I, at some point.</t>
  </si>
  <si>
    <t>00;05;40.830 --&gt; 00;05;41.790</t>
  </si>
  <si>
    <t>00:02:57.060 --&gt; 00:03:03.150</t>
  </si>
  <si>
    <t>00:02:45.870 --&gt; 00:02:46.200</t>
  </si>
  <si>
    <t>00:03:29.250 --&gt; 00:03:31.590</t>
  </si>
  <si>
    <t>00:06:39And</t>
  </si>
  <si>
    <t>00:05:11Oh yeah nice</t>
  </si>
  <si>
    <t>00:05:54Have that send it around. I'd love to see that.</t>
  </si>
  <si>
    <t>John Loughran: I've written those trails, quite a few times. It's pretty fun. I think there's a there's another one up in Michigan. That's supposed to be pretty good so we'll see. Yeah.</t>
  </si>
  <si>
    <t>John Loughran: Okay, or I can't remember exactly, is his credentials, but I think he worked in the Bush administration.</t>
  </si>
  <si>
    <t>trying this: all interaction involves an existence account (matrix) including any and all elements we understand as interacting,and a change filter (matrix, the application of a model about how existence input will change the world)</t>
  </si>
  <si>
    <t>JP: Either measles or polio, but there were particular regions of the world where people decided not to.</t>
  </si>
  <si>
    <t>Thomas Loughran: Perhaps that's what he means. And I'm going to have to go back and remind myself when he says Trotsky and St. Benedict. Maybe he means to point out, if he didn't. He could have</t>
  </si>
  <si>
    <t>Is it right to say that we see through a filter (that observation is data-laden), that our existence matrix is shaped by our model (change matrix)</t>
  </si>
  <si>
    <t>Thomas Loughran: It points toward</t>
  </si>
  <si>
    <t>Thomas Loughran: Pick up migrate here.</t>
  </si>
  <si>
    <t xml:space="preserve">should we call these existence matrixes, and change matrixes (which represent our take on the laws that govern change), </t>
  </si>
  <si>
    <t>John Loughran: Good. Sorry, I'm let you guys</t>
  </si>
  <si>
    <t xml:space="preserve">it's as if the facts are pushed through a given filter, we think  </t>
  </si>
  <si>
    <t>Thomas Loughran: By the way, I should mention, I saw both of you on Wednesday night and you missed a heck of a party Rachel at John's house. It was great.</t>
  </si>
  <si>
    <t>Thomas Loughran: Now I gotta find chat. They moved all the controls, when you share something they move them all up. There they are.</t>
  </si>
  <si>
    <t>Tell me if this is true. I can't help. I can't resist here. You learn to code in an environment where you got a pretty early dose of complexity.</t>
  </si>
  <si>
    <t>The general phrase in mind that comes to mind here is neuroplasticity.</t>
  </si>
  <si>
    <t>it like to what degree is that like ignoring the more likely reality of the situation and like, to what degree is that harmful?</t>
  </si>
  <si>
    <t>Thomas Loughran: So, today was a day to return to this question of</t>
  </si>
  <si>
    <t>Rachel Loughran: I think I had heard that the resting rate of a lot of those cities, particularly like large cities in Asia is definitely a lot worse than like cities we have here, but not quite to the levels of</t>
  </si>
  <si>
    <t>Thomas Loughran: Have a great many people, many, many people normalizing</t>
  </si>
  <si>
    <t>How do you know a lens is there? Except you see things differently. I mean, that certainly is true with the visual images.</t>
  </si>
  <si>
    <t>JP: By hand and then when the truck gets back, we'll just load it up again.</t>
  </si>
  <si>
    <t>Thomas Loughran: Like just mentioning it. And then I thought, no, I'm just gonna</t>
  </si>
  <si>
    <t>Thomas Loughran: Okay, this was like that anyway. They're always like that. So it's worth hanging in there. And the third thing that happened.</t>
  </si>
  <si>
    <t>if consciousness underlies information processing (underlies, holds, drives): if information is what occurs to consious beings, both as to what is and what could be...our models improve with experience, as we make predictions based on our current best understanding (which is in fact a complex next of predictive models, each in 1 of a 1000 "brains" at the personal level, and for all of science, from the consensus of the field...)</t>
  </si>
  <si>
    <t>JP: I've been biking on just a stationary bike, which is a markedly less fun but</t>
  </si>
  <si>
    <t>John’s iPhone: I mean, I have seen a video of like</t>
  </si>
  <si>
    <t>...if all that, then we should be able to give an account of what information processing is like at every level, including emergent (created) conscousness, and also of original consciousness. Original consiousness must model, too, and drive change through that model, from an intial set of conceived conditions through a selected set of laws (at every stage expressed as code, as matrix model applied to existence input) to a fruitful set of outcomes, from which participatory and co-creative consciousness emerges, builds what it needs (socially, technologically, eventually computationally, biologically) to be able to drive the computation of how to spread shared, loving consciousness everywhere and every way it can go</t>
  </si>
  <si>
    <t>so what we experience is already the shared product of consciousness, it is already a subjective experience...there is no jump from external to subjective, no hard problem of conscousness (Chalmers), not even a hard or easy problem of physical existence from consciousness...physical existence is subjective experience, but shared subjective experience...just as we share our own subjective experience with others but only in some measure, so to original consciousness with us. We have to work hard to uncover the model (the operations matrix, the laws of nature), first conscious in original consciousness but over time also to us, but what we experience throughout is the existence matrix (in some measure)...already a conscious, subjective experience in original consciousness</t>
  </si>
  <si>
    <t>Original consiousness seems to want to share consciousness, subjectivity, creative sharing of subjectivity, all with us, and has postulated a set of laws to operate on a set of original conditions, both of which we can become aware of in some degree, which produce circumstances to enable us (emergent consiousness) to participate and drive to fullness (maturity) our co-calculated outcome: a harmonious, shared, diverse, united, productive order (Wright on OT: God's wise and loving rule)</t>
  </si>
  <si>
    <t xml:space="preserve">Advantages of an Original Consciousness, comprehensive intelligence-as-information-processing approach: 1) No Hard Problem; 2) unified account of intelligence; 3) telos of whole order has meaning (i.e., what is being computed); 4) compatible with computational model of universe, emergence of space-time from information states; 5) compatible with 1000 brains shared-input account of intelligence, and necessary extenstion to consciousness; 6) </t>
  </si>
  <si>
    <t>John Loughran: Oh my god.</t>
  </si>
  <si>
    <t>John Loughran: Yeah because that'd be that that's what I would like to have the most because those are the most useful to me.</t>
  </si>
  <si>
    <t>Thomas Loughran: Kind of fun to have some Intro Music number one.</t>
  </si>
  <si>
    <t>00:07:25Yes, that's right.</t>
  </si>
  <si>
    <t>00:06:40The interesting thing about it was the majority opinion was written by Gorsuch</t>
  </si>
  <si>
    <t>It certainly does seem like people can feel really miserable about themselves.</t>
  </si>
  <si>
    <t>Because, I mean, we were so close to New York that we got hit early and they were like, we need to fix this immediately.</t>
  </si>
  <si>
    <t>and then just contrasting that with reticence to spend money on social programs or to actually.</t>
  </si>
  <si>
    <t>We talked about SACE filling a spreadsheet is another way to go or trying to craft our outline as a third way to go.</t>
  </si>
  <si>
    <t>JP: And any sort of effective way.</t>
  </si>
  <si>
    <t>Thomas Loughran: It's a painful difficult change. Another possibility is not Subversion, but a kind of transformation so that someone comes forward, precisely because they hold the story that they hold and they see now that holding it where they held it and thinking only what they thought</t>
  </si>
  <si>
    <t>So I would sort of substitute a Caitlin Johnston world view for no Noam Chomsky world view not radically misaligned.</t>
  </si>
  <si>
    <t>Thomas Loughran: What in focuses. So I thought, at the very least those. And there's one or two others.</t>
  </si>
  <si>
    <t>Thomas Loughran: So I walked up to a bobcat cage, which consisted of bobcat and will, you know, a couple of six that hardly anything on a concrete bad floor. Okay. No, no, I don't want to slander the cat still game farm. Maybe I'm misremembering the wonderful</t>
  </si>
  <si>
    <t>Thomas Loughran: Yeah, you know, I forgot all about it.</t>
  </si>
  <si>
    <t>Thomas Loughran: That sounds pretty good.</t>
  </si>
  <si>
    <t>Thomas Loughran: So all of that is just chat about the idea background chat to the idea of conscious realism conscious realist Mon ism.</t>
  </si>
  <si>
    <t>JP: Unbelievable.</t>
  </si>
  <si>
    <t>Thomas Loughran: Sure was.</t>
  </si>
  <si>
    <t>Thomas Loughran: Actual shot that George's in play.</t>
  </si>
  <si>
    <t>Thomas Loughran: I've been chewing on all that a lot. And at some point have a few things I want to hammer out. So that's what I was in the middle of stammering my way through.</t>
  </si>
  <si>
    <t>three aspects of quantum physics first minimum smallest size bunk cubed second uncertainty third no fact of the matter until we measure or until we interact. set these three inside a original Consciousness theory of information processing. That there is a smallest size is just a function of a given set of relationships being established. Information surely has the smallest units which are just a downward facing implication of the amount of complexity in the emergent Consciousness which the original Consciousness set out to produce. second, the uncertainty is related to of viscosity for a fluidity of the resulting answer, one could say of reality as normally perceived by us, which is in fact calculated by us, and this fluidity or uncertainty enables creativity in the match between predictive outcomes and the end being calculated, which is emergent Consciousness in full Harmony the original Consciousness and with itself. thirdly, the measurement problem just becomes a feature of calculation. There is no right answer. We're narrowing down the possibilities as we calculate, as we predict.</t>
  </si>
  <si>
    <t>00:07:29But it was the maybe I just wanted to refer, maybe I would just wanted to drag that in and and grab the notion of stability, right, the stability of the whole as a stability that comes from a whole system of thought and practice around and around, which a lot of people</t>
  </si>
  <si>
    <t>this seems like a denial of reality. It seems sort of the opposite of the Everett interpretation which postulates an infinity of independent worlds. This view argues that there are no mind independent worlds. And it seems this contradicts our ordinary experience as the Everett interpretation does, but on the other side of the spectrum. Most of us would have thought there is exactly one, not zero, not infinitely many mind independent worlds. It just turns out that nature is a bitch and doesn't seem to agree with that view. But in fact, this view contradicts nothing in ordinary experience. None of us ever experienced anything that isn't experienced by anyone. We have no data on the world that does not come to us out of her experience. when we set up one part of the world to watch another part of the world, independently, we think, of ordinary experienced, in fact, all of those elements The observed in The Observer AR entangled would the conscious architect of the experiment. but wait, the rash of objections continues, we're not conscious and in fact nobody's conscious of everything, and as we unfold the laws of nature or rather explore them, we become conscious of them for the first time perhaps they be very few of us too. That's the objection. The response: that these things are all part of the consciousness of the original Consciousness, and they are shared with us, which sharing is the very point of the exercise, the computation. that's kind of shared consciousness is science fiction at best, the objective continues. We have individual consciousnesses, not a shared consciousness. that seems to me to be false. False that the religious level, and we'll leave a discussion of how we are all one in Christ aside for now. But it even seems to be false at the neuroscientific level. The 1,000 brain theory argues that there are separate predictions, separate full representations in each one of the sparsely distributed thousand neural stack rings at work in US. Those are all United in a single sense of consciousness, our own. It is true that the world's expert in this matter does not think Consciousness is an issue here, or rather, just intelligence is, and prediction. but this view is not complete, it does not go far enough. When we make predictions about how another person feels, either you think that doesn't drive anything, and that is somehow really different than when we predict whether or there's a coffee cup that are hand just bumped, or something else, that seems a particularly extravagant theory of intelligence. One Theory to explain the easy to explain stuff, and the other Theory, not even guessed at by any of us, to explain the rest of this shit, in fact the shit that really matters to us. how about instead, we imagine that all of the things that matter to us, how we feel, what it's like to be in a certain State, what it's like to be a bat, what it's like to be a person, what it's like to be a leader in this particular thorny situation, all of those things and more, all of them are abstractions that are calculated on the very same thousand brain model, and not one of them makes any sense apart from Consciousness. Therefore the Thousand brains there is intelligence requires it to be at the same time an account of consciousness, and if that's right, then we have no other working models of Consciousness other than a shared consciousness of precisely the sort that would need to underlie an original Consciousness sharing Consciousness with emerging Consciousness, analogous, at least, to the way we might say that a community knows what it's like to be a member of the community, but no individual member does. we're just not completely, we're just not fully rather, so the community as a whole knows it fully.</t>
  </si>
  <si>
    <t>00:06:45Join. He took the lead.</t>
  </si>
  <si>
    <t>00:05:13So epic, dude. It was unreal.</t>
  </si>
  <si>
    <t>00:05:57Yeah, definitely.</t>
  </si>
  <si>
    <t>Thomas Loughran: Sounds good.</t>
  </si>
  <si>
    <t>John Rose: I think that's right, yeah.</t>
  </si>
  <si>
    <t>JP: Take the vaccine like particular</t>
  </si>
  <si>
    <t>add to this line of thought, reflection on the fact that brains already in fact can be wired to control the same shared body, the new arm controlled in part by the paraplegic and in part by her fuller functioning assistant, until the control of the two gets enough success for the assistant to back out. // in experimental, nontherapeutic cases, 3 monkeys brains can share control of a mouse/hand (each with 1 axis of freedom), so multiple brains can share one control, one sense of ownership, belonging of one single body part...// coming soon, brains controlling things very far away, or multiple brains...no limits apparent, here...</t>
  </si>
  <si>
    <t>Thomas Loughran: Right, that one could imagine a Marxist manifestation of community life. Right. And you could imagine a very different very Christian or a Christian manifestation of</t>
  </si>
  <si>
    <t>Thomas Loughran: Its yet a little more complex than it seems to be already because it points toward</t>
  </si>
  <si>
    <t>Thomas Loughran: Know, you're good. No trouble.</t>
  </si>
  <si>
    <t>Thomas Loughran: And there's a link</t>
  </si>
  <si>
    <t>I'm thinking of the matlab gooey tools that that whole.</t>
  </si>
  <si>
    <t>But the plastic analogy is an old one. More of those coming out, right?</t>
  </si>
  <si>
    <t>Like. Are there cases in which that can be helpful? And I didn't get to finish it, but I thought that was what I was listening to on the walk today.</t>
  </si>
  <si>
    <t>Thomas Loughran: This three lens maples. I'm going to jump to it here. You guys have seen this before.</t>
  </si>
  <si>
    <t>Rachel Loughran: What the West is experiencing right now. I just popped in Beijing, just to like see a reference and they're in the green, so maybe Beijing isn't one of the cities that normally has all the</t>
  </si>
  <si>
    <t>Thomas Loughran: All those experiences that ostracize people are marginalized people as as if there's a whole infrastructure of responding to the various stages of need and the various types of challenge that people go through</t>
  </si>
  <si>
    <t>It's you know, you put out rose colored glasses and you see rose through it and otherwise you wouldn't be calling them that.</t>
  </si>
  <si>
    <t>// Francois Chollet, creater of Karas (embedded now in Tensor Flow), now at Google, in a podcast with Lex Fridman, offers a definition of intelligence:</t>
  </si>
  <si>
    <t>JP: Where normally we would, you know, do something else in between loads.</t>
  </si>
  <si>
    <t>human intelligence-likeness has magnitude and degree, a vector, direction is human-like; magnitude measured by (not skill at given task, but) skill within a set of given constraints (data, memory, other capabilities).</t>
  </si>
  <si>
    <t>John Rose: Sure.</t>
  </si>
  <si>
    <t>Thomas Loughran: Was also very rich and it was a it was a beautiful lesson actually in</t>
  </si>
  <si>
    <r>
      <rPr/>
      <t xml:space="preserve">Definition of intelligence (FC's): </t>
    </r>
    <r>
      <rPr>
        <b/>
      </rPr>
      <t>the efficiency with which you turn experience into generalizable programs/</t>
    </r>
    <r>
      <rPr/>
      <t>/sampling of experience base--&gt;ability to process (write better programs that operate on) a larger chunk of experience base</t>
    </r>
  </si>
  <si>
    <t>Thomas Loughran: You must have some kind of a trail just on the farm.</t>
  </si>
  <si>
    <t>so since intelligence by definition makes reference to an experience base, it is always by nature specialized...we understand human priors/core knowledge (language skills, etc) pretty well, and thus know a fair bit about what HI is.</t>
  </si>
  <si>
    <t>JP: There's a lot of things that, like I always just sort of assumed it was like, it's very important for governments to have balanced budgets.</t>
  </si>
  <si>
    <t>objectness, agents, goal-directed behavior, language...all these are human priors (not an exhaustive list) AF: How hard is it to encode those priors? Maybe you need to build a universe? FC: need stable basis to encode via evolutionary pressure...millions of years...dna is low bandwidth (rephrases AF), so a long time is rquired to encode this innate K (most of which is shared with great apes)</t>
  </si>
  <si>
    <t>John’s iPhone: I don't know, people throwing bricks at houses and what looks like a regular suburban stuff, but I don't know if that's actually a thing that has happened.</t>
  </si>
  <si>
    <t>00;05;43.740 --&gt; 00;05;44.730</t>
  </si>
  <si>
    <t>00:03:04.260 --&gt; 00:03:07.020</t>
  </si>
  <si>
    <t>00:02:47.700 --&gt; 00:03:00.120</t>
  </si>
  <si>
    <t>00:03:32.070 --&gt; 00:03:32.820</t>
  </si>
  <si>
    <t>00:07:49Oh yeah, I wanted to get to the integrated theoretical and practical on that view of</t>
  </si>
  <si>
    <t>//Geoffre Hinton...The foundations of deep learning</t>
  </si>
  <si>
    <t>00:06:47And the way I understand him to have argued and</t>
  </si>
  <si>
    <t>00:05:17Like</t>
  </si>
  <si>
    <t>what a thought is, is an activity pattern in neurons (biological or otherwise); in a recurrent neural network, the thought (check this) is the state of the last layer of artificial neurons...</t>
  </si>
  <si>
    <t>It does seem like it's a requirement for mental health. I mean, imagine I guess I do some of this in the paper.</t>
  </si>
  <si>
    <t>Yeah, so you probably ought to multiply. Be fun to try the numbers here at the.</t>
  </si>
  <si>
    <t>Support basically fallen employee and benefits or just all sorts of social programs that would</t>
  </si>
  <si>
    <t>Some of these things fit more naturally in certain orders with others of those suggestions.</t>
  </si>
  <si>
    <t>JP: So things need to change or this is just going to get worse and worse.</t>
  </si>
  <si>
    <t>Thomas Loughran: Isn't the way forward for them on their own terms.</t>
  </si>
  <si>
    <t>There's got to be a lot of overlap between those.</t>
  </si>
  <si>
    <t>Thomas Loughran: That I thought I would write about it at some length and maybe I've left the people of praise out of it before I started saying about it. But the people of praise obviously is a</t>
  </si>
  <si>
    <t>Thomas Loughran: The wonderful environment, a bill for this. Okay, but it did have bars. I'm sure of that. And it had a rail. I'm sure that because I leaned over that and put my hand down and snap my fingers and said, Here kitty kitty.</t>
  </si>
  <si>
    <t>// trying an outline here based on hierarchy (perhaps of entropy,from highest to lower, from simplicity to complexity, from cause to effect, from premises to implication...?)</t>
  </si>
  <si>
    <t>Thomas Loughran: Believe it or not, I spent my day.</t>
  </si>
  <si>
    <t>level</t>
  </si>
  <si>
    <t>John Rose: To</t>
  </si>
  <si>
    <t>features 1</t>
  </si>
  <si>
    <t>Thomas Loughran: Which is what I mean when I'm talking about conscious realism. I think it's what Donald Hoffman means to, by the way.</t>
  </si>
  <si>
    <t>features 2</t>
  </si>
  <si>
    <t>It is</t>
  </si>
  <si>
    <t>Thomas Loughran: So, of course, was the politician.</t>
  </si>
  <si>
    <t>Thomas Loughran: Carville also thinks the Senate is still in play.</t>
  </si>
  <si>
    <t>Thomas Loughran: Late on Friday.</t>
  </si>
  <si>
    <t>John Loughran: I was not prepared.</t>
  </si>
  <si>
    <t>John Loughran: Because I get at work, I can just listen to the audio again.</t>
  </si>
  <si>
    <t>Thomas Loughran: First, I, I do want to run through let's pay no attention a small bullets, which is very hard to do since I just showed him to you, but for a moment we'll dive through those in a minute, but</t>
  </si>
  <si>
    <t>Thomas Loughran: Number two, I don't</t>
  </si>
  <si>
    <t>original, loving consiousness with end of created loving consciousness</t>
  </si>
  <si>
    <t>00:07:56what's true and what's good the stability of inclination, the stability stability of a cent or I should actually reverse those in order here right stability of a scent is a kind of</t>
  </si>
  <si>
    <t>reflection, love: full actuality,</t>
  </si>
  <si>
    <t>00:06:54Again, I haven't really prepared this, but I think it went something like this. JOHN. Did you see it this way that</t>
  </si>
  <si>
    <t>00:05:20Huge</t>
  </si>
  <si>
    <t>full awareness of particular possibilities, intention to to share creative consciousness throughout a complete spectrum of inherited actuality</t>
  </si>
  <si>
    <t>00:06:00Yeah. That's awesome. So</t>
  </si>
  <si>
    <t>John Loughran: Well, yeah. How was that you did you go visit Justin.</t>
  </si>
  <si>
    <t>goal follows from love (end state to be computed): generative (co-creative) order of shared, loving, creative consciousness reflecting the beauty of loving actuality</t>
  </si>
  <si>
    <t>John Loughran: I think I forget what his position in the Bush administration.</t>
  </si>
  <si>
    <t>love: active favor toward active favor of another; harmony through generative reflection</t>
  </si>
  <si>
    <t>JP: Moms were like, this is a Western conspiracy to try and control our minds.</t>
  </si>
  <si>
    <t>Thomas Loughran: And in fact, you need them both.</t>
  </si>
  <si>
    <t>Thomas Loughran: Holistic accounts. What's the endpoint. What's the limit of inquiry.</t>
  </si>
  <si>
    <t>Thomas Loughran: Rachel and I were catching up on job developments.</t>
  </si>
  <si>
    <t>Thomas Loughran: Yeah, I went over afterwards. And let me see if I've heard from JP almost always do. If he's not around. On the other hand, if he's running it could be could be finishing up a run like he did last time. And if he gets in that mode.</t>
  </si>
  <si>
    <t>Thomas Loughran: So you could go in either way.</t>
  </si>
  <si>
    <t>Thomas Loughran: Anybody guess</t>
  </si>
  <si>
    <t>That whole work up where there's a bunch of stuff in there. That's not exactly transparent.</t>
  </si>
  <si>
    <t>I think he pended on William James, actually. So that goes back.</t>
  </si>
  <si>
    <t>There is this thing going. But what else could happen in 2020 or of course.</t>
  </si>
  <si>
    <t>Thomas Loughran: This is</t>
  </si>
  <si>
    <t>Rachel Loughran: polluted air, but I just popped that and just for reference in there like an 80 or something, not at sorry 34</t>
  </si>
  <si>
    <t>Thomas Loughran: At one time or another in their lives and all of our lives as if these are all our challenges and they're all on a common spectrum that we see all ourselves as part of in some way.</t>
  </si>
  <si>
    <t>That's what it is that makes them that lens somehow.</t>
  </si>
  <si>
    <t>Thomas Loughran: What's the right word. You'll guess it when I tell you who it was, it was Cory Booker AND TONIGHT ONLY Kamala Harris and they both</t>
  </si>
  <si>
    <t>JP: Where you go, Yeah, I could just bike around the roads.</t>
  </si>
  <si>
    <t>information loaded for computation (creation) of means to that end</t>
  </si>
  <si>
    <t>JP: In Seattle. They marched to the house of the mayor or the House of the police chief probably both</t>
  </si>
  <si>
    <t xml:space="preserve">conception of means to that creative end: identification of transformation matrix (laws of nature, particular information, a model of how that creative end could be brought to pass </t>
  </si>
  <si>
    <t>selection of first state: existence matrix</t>
  </si>
  <si>
    <t>(no reason to suppose there is only one of either of these matrixes. But there is reason to suppose that everrettian many worlds (every world) is false</t>
  </si>
  <si>
    <t>to exist is to be thought (not I conceive, therefore I am; rather, I am, therefore I am conceived)</t>
  </si>
  <si>
    <t>00:08:08The mark of truth and stability of inclination is the mark of goodness something there's more to be said as you now both know but something like that as a short shorthand for it. Those things are integrated with one another. Right. There are truth about what's good for example.</t>
  </si>
  <si>
    <t>00:07:02Look, granted that the the Framer granted that the legislators.</t>
  </si>
  <si>
    <t>00:05:22Massive hill.</t>
  </si>
  <si>
    <t>space-time-energy-matter emerges from computation</t>
  </si>
  <si>
    <t>QM with three features: quantized around minimum volume; minimum uncertainty; and "measurement problem"...observation drives outcome</t>
  </si>
  <si>
    <t>It's been a while since I actually looked at the first part of it, but. You certainly could feel like you don't deserve anything.</t>
  </si>
  <si>
    <t>Somehow you oughta multiply or you take your auto factor in.</t>
  </si>
  <si>
    <r>
      <rPr/>
      <t xml:space="preserve">1. minimum volume/digital increments...follows from </t>
    </r>
    <r>
      <rPr>
        <b/>
      </rPr>
      <t>complexity</t>
    </r>
    <r>
      <rPr/>
      <t xml:space="preserve"> of dependent observer</t>
    </r>
  </si>
  <si>
    <t>actually affect more than just the wealthiest class of people who actually own all the stocks and.</t>
  </si>
  <si>
    <t>And then the last one. Just one more, is a mind map or concept map.</t>
  </si>
  <si>
    <t>1000 Brain Theory of intelligence</t>
  </si>
  <si>
    <t>Thomas Loughran: In fact, there's a better way forward here and it isn't different it completes it</t>
  </si>
  <si>
    <t>Yeah, that's probably what I would end up doing, too. To be honest, because I've certainly read more of her that I have Chomsky to.</t>
  </si>
  <si>
    <t>at quantum entanglement level</t>
  </si>
  <si>
    <t>Thomas Loughran: Is a highly unusual community. It's not 20 years old. It's pushing 50 years</t>
  </si>
  <si>
    <t>Thomas Loughran: Walked over in the beautiful way those things, walk, you know, cross</t>
  </si>
  <si>
    <t>Thomas Loughran: Too much of it anyway. Thinking about constitutional crisis.</t>
  </si>
  <si>
    <t>2. uncertainty amounts to fluidity (1/viscosity) in the outcome of a calculation, enabling greater variation and creativity in calculated outcomes.</t>
  </si>
  <si>
    <t>John Rose: Know how effective the vaccine will be</t>
  </si>
  <si>
    <t>3. observation dependence is just what you'd expect with a calculated, computed outcome. What exists is calculated, optimized from a range of possible outcomes, to conform to us. When no choice is made, the inherent probablities become evident. When a loving free choice is made, those possibilities (envisioned and set for optimization) become optimized, in a tendency toward the computed end, how to live together in inherited loving consciousness..</t>
  </si>
  <si>
    <t>Thomas Loughran: Right. He seems to be after a conscious realism moralism because he's trying to he's trying to spin out. Oh.</t>
  </si>
  <si>
    <t>JP: $2 middle of nowhere beer.</t>
  </si>
  <si>
    <t>Thomas Loughran: What was the one where he had a basically FUCKING PIG on TV.</t>
  </si>
  <si>
    <t>to interact (to change) is to be computed, calculated</t>
  </si>
  <si>
    <t>3': 20 questions analogy: realistic (T/F) answers based on pre-established mental referent, or goal-directed, procedural answers where no referent exists, and one is calculated only if necessary (computed univocally.)</t>
  </si>
  <si>
    <t>Thomas Loughran: Because of the runoff possibilities in Georgia and he thinks something he sees happening in Alaska.</t>
  </si>
  <si>
    <t xml:space="preserve">self-assembly leveraged to compute/drive/emerge complexity </t>
  </si>
  <si>
    <t>John’s iPhone: Yeah, I mean about that kind of stuff is at its most relevant right now.</t>
  </si>
  <si>
    <t>00;05;45.720 --&gt; 00;05;47.670</t>
  </si>
  <si>
    <t>00:03:08.010 --&gt; 00:03:08.310</t>
  </si>
  <si>
    <t>00:03:00.540 --&gt; 00:03:08.880</t>
  </si>
  <si>
    <t>00:03:33.330 --&gt; 00:03:37.020</t>
  </si>
  <si>
    <t>computation experienced across emergent spectrum of shared (created) consciousness</t>
  </si>
  <si>
    <t>00:07:09The framers of the law shouldn't use framers here reserve usually for the founders, but</t>
  </si>
  <si>
    <t>biology emerges as self-assembling, self-replicating (implying self-energizing, like a business)</t>
  </si>
  <si>
    <t>00:05:24Like embracing boardwalk things through the trees.</t>
  </si>
  <si>
    <t>definition of consciousness/shared consciousness</t>
  </si>
  <si>
    <t>00:06:04I am sharing a screen.</t>
  </si>
  <si>
    <t>Thomas Loughran: I did. That was fantastic.</t>
  </si>
  <si>
    <t>Thomas Loughran: To me.</t>
  </si>
  <si>
    <t>JP: And then</t>
  </si>
  <si>
    <t>Thomas Loughran: You might not ultimately need them both, but you need them to be in dialogue with one another until you find out whether or not you need them both, something like that. And not just those two but but some number of others. And who knows how many</t>
  </si>
  <si>
    <t>at neuronal stack unit level</t>
  </si>
  <si>
    <t>Thomas Loughran: It's really answering all the questions, including setting all the directions that that humankind would like to set</t>
  </si>
  <si>
    <t>Thomas Loughran: That too is a complex multi player social initiative that takes a long time to move forward.</t>
  </si>
  <si>
    <t>resolving stacks (voting)</t>
  </si>
  <si>
    <t>John Loughran: And cold and adjustments. Nice.</t>
  </si>
  <si>
    <t>Thomas Loughran: Who knows.</t>
  </si>
  <si>
    <t>Thomas Loughran: Or just have reference to it after the fact.</t>
  </si>
  <si>
    <t>Thomas Loughran: mazel full</t>
  </si>
  <si>
    <t>You just sort of pull it in. Yeah, that's true.</t>
  </si>
  <si>
    <t>I don't know if that's one hundred years or what that is. JP, let me pause just for a second and rejoin you in a minute.</t>
  </si>
  <si>
    <t>Of course, this is regular. This is normal in 2020. That's sort of a pessimistic, cynical vibe.</t>
  </si>
  <si>
    <t>Thomas Loughran: Was it Monday, I think it was Monday that we</t>
  </si>
  <si>
    <t>Thomas Loughran: And it runs on a computer. So it must be true.</t>
  </si>
  <si>
    <t>Thomas Loughran: That would be a different way of thinking through the problem. And I think that captures his mindset.</t>
  </si>
  <si>
    <t>I don't mean it's necessarily the cause, but the cause of your attribution anyway, because you're giving it the name you give it.</t>
  </si>
  <si>
    <t>JP: I don't know. It might be a little bit. I'm sure it's a little slower.</t>
  </si>
  <si>
    <t>JP: Well, Oh, you thought about kidnappings and</t>
  </si>
  <si>
    <t>Thomas Loughran: Pretty respectfully, much more so Booker.</t>
  </si>
  <si>
    <t>community</t>
  </si>
  <si>
    <t>JP: That's probably what I should do.</t>
  </si>
  <si>
    <t>JP: It's sort of like we need to do whatever we can to make sure that</t>
  </si>
  <si>
    <t>at human community member unit level</t>
  </si>
  <si>
    <t>JP: Yeah, and</t>
  </si>
  <si>
    <t>resolving like-minded member preferences</t>
  </si>
  <si>
    <t>John Rose; I think you're muted. Now go to them.</t>
  </si>
  <si>
    <t>Thomas Loughran: I propose first to get some questions and then look at what the coming week would look like, and then dive into some material for today.</t>
  </si>
  <si>
    <t>Thomas Loughran: Really get to know what people are like, if you don't know what music listen to</t>
  </si>
  <si>
    <t>00:08:27And</t>
  </si>
  <si>
    <t>00:07:15The people who wrote the law.</t>
  </si>
  <si>
    <t>society/nation-state</t>
  </si>
  <si>
    <t>00:06:08And then jumping to YouTube.</t>
  </si>
  <si>
    <t>at human community unit level</t>
  </si>
  <si>
    <t>resolving community differences</t>
  </si>
  <si>
    <t>Right. Like your like you've just now worth very much. That would kind of suck.</t>
  </si>
  <si>
    <t>Whose financial success is actually represented by the stock market.</t>
  </si>
  <si>
    <t>And. I was listening earlier today to elect screaming podcast with a with an A.I.</t>
  </si>
  <si>
    <t>JP: It's going to require a lot of</t>
  </si>
  <si>
    <t>Thomas Loughran: So whether it's a version or transformation these lenses that we're going to look at all of them invite they invite different types of people</t>
  </si>
  <si>
    <t>Yeah. Probably not fair, Johnson. Yeah. Yeah, and I wouldn't I haven't heard as much emphasis, obviously, Kate, when Johnson jumps up and down there.</t>
  </si>
  <si>
    <t>Thomas Loughran: This</t>
  </si>
  <si>
    <t>Thomas Loughran: So instead of a slink right and he just walked over and he reached out as quite impressively through those bars and dropped a claw in the ring finger of my left hand and I couldn't shake them off. I mean, he was there.</t>
  </si>
  <si>
    <t>Thomas Loughran: So I did lose track of that debated and that's it's a big deal. I think very big deal.</t>
  </si>
  <si>
    <t>John Rose: In relation to something like the flu vaccine, because we have a vaccine for the flu.</t>
  </si>
  <si>
    <t>JP: That's my impression. Yeah.</t>
  </si>
  <si>
    <t>global order</t>
  </si>
  <si>
    <t>Thomas Loughran: Yeah, I mean, I get a currency exchange and all that. But still, yeah. Somebody is</t>
  </si>
  <si>
    <t>JP: Yeah, that's the first episode.</t>
  </si>
  <si>
    <t>Thomas Loughran: Yeah, sure.</t>
  </si>
  <si>
    <t>at state actor unit level</t>
  </si>
  <si>
    <t>maintaining international peace</t>
  </si>
  <si>
    <t>00:07:18Did not have</t>
  </si>
  <si>
    <t>00:05:30seen those before</t>
  </si>
  <si>
    <t>00:06:12There's a screen.</t>
  </si>
  <si>
    <t>Thomas Loughran: Nice wasn't long enough, but it was very power packed.</t>
  </si>
  <si>
    <t>John Loughran: I think this one. David from Beth are you. Am I think oh</t>
  </si>
  <si>
    <t>JP: Basically the either measles or polio was able to spread back through that community and then via that community and other communities again.</t>
  </si>
  <si>
    <t>Thomas Loughran: And ultimately, as many as there are</t>
  </si>
  <si>
    <t>Thomas Loughran: You could imagine if people put more in common they might be able to achieve more income and make greater progress in one</t>
  </si>
  <si>
    <t xml:space="preserve">// a single information-processing paradigm that </t>
  </si>
  <si>
    <t>Thomas Loughran: It sounds like maybe JP just joined us.</t>
  </si>
  <si>
    <t>John Loughran: Signing</t>
  </si>
  <si>
    <t>Thomas Loughran: So anyway, that was fun. That was a great party thanks for</t>
  </si>
  <si>
    <t>Thomas Loughran: So we have been</t>
  </si>
  <si>
    <t>John Rose: Well,</t>
  </si>
  <si>
    <t>Right. So if you're testing twice as many of your people right, then that ought to.</t>
  </si>
  <si>
    <t>And make something work a little bit, a fundamental code.</t>
  </si>
  <si>
    <t>If I could put aside John cheapy sorry about.</t>
  </si>
  <si>
    <t>Almost nothing surprises. March. Which is a little sad, but it be like that sometimes.</t>
  </si>
  <si>
    <t>Rachel Loughran: Think Friday because I missed it.</t>
  </si>
  <si>
    <t>Thomas Loughran: I'll say</t>
  </si>
  <si>
    <t>Thomas Loughran: In some way</t>
  </si>
  <si>
    <t>So how could you have a conscious realist or a perspective or conscious realist lens or something</t>
  </si>
  <si>
    <t>Thomas Loughran: Booker was very respectful how Kamala Harris was was more like</t>
  </si>
  <si>
    <t>frm WBW Ch 6, Rauch, https://www.jonathanrauch.com/jrauch_articles/2013/11/hate-speech-minorities-and-moral-learning.html</t>
  </si>
  <si>
    <t>JP: That's probably what I should do. Yeah, yeah.</t>
  </si>
  <si>
    <t>JP: Countries have a balanced budget.</t>
  </si>
  <si>
    <t>JP: Yeah, neighbors weren't huge fans of that.</t>
  </si>
  <si>
    <t>What took place was not just empirical learning but also moral learning. How can it be wicked to love? How can it be noble to lie? How can it be compassionate to reject your own children? How can it be kind to harass and taunt? How can it be fair to harp on one Biblical injunction when so many others are ignored? How can it be just to penalize what does no demonstrable harm? Gay people were asking straight people to test their values against logic, against compassion, against life. Gradually, then rapidly, the criticism had its effect. You cannot be gay in America today and doubt that moral learning is real and that the open society fosters it.</t>
  </si>
  <si>
    <t>from Urban, direct quote, Ch 6, on political leadeship;</t>
  </si>
  <si>
    <t>00;05;53.490 --&gt; 00;05;54.630</t>
  </si>
  <si>
    <t>00:03:09.330 --&gt; 00:03:09.930</t>
  </si>
  <si>
    <t>00:03:10.080 --&gt; 00:03:20.190</t>
  </si>
  <si>
    <t>00:03:40.230 --&gt; 00:03:40.620</t>
  </si>
  <si>
    <t>If you live in a democracy, and you’re not zoomed out far enough, you might look at the politicians running your government and mistake them for your leaders. In the short term, sure, they jostle with each other over the country’s policies and steer the country on the international stage. But with a step back, the real long-term leader of a democracy is the giant communal brain of the citizen body. Politicians are all about principles…as long as those principles fit on the top of the country’s Thought Pile, safely inside the Overton window. But when that Thought Pile moves, like it did on the topic of gay marriage between 2008 and 2012, politicians drop everything and start swimming.</t>
  </si>
  <si>
    <t>00:08:27There's more to be said there, too. But that's enough to say that got to put together a whole</t>
  </si>
  <si>
    <t>00:07:21Some of the current uses in mind. So if somebody was was trans</t>
  </si>
  <si>
    <t>00:06:16And here comes YouTube</t>
  </si>
  <si>
    <t>Right. You wouldn't feel like you're a peer. Other people, you're less valuable than these other people.</t>
  </si>
  <si>
    <t>And yes, there's just so anyway, that's how that podcast started, was basically just a.</t>
  </si>
  <si>
    <r>
      <rPr>
        <rFont val="Arial"/>
        <color rgb="FF333333"/>
        <sz val="12.0"/>
      </rPr>
      <t xml:space="preserve">With the right idea and a lot of courage, a single person can spark a mind-changing movement that gains so much momentum, it moves our beliefs and our cultural norms, which in turn moves the Overton window, which moves policy, which moves law....Whenever a citizen of a democracy speaks up in a classroom or town hall, writes an op-ed, makes a movie, tweets a tweet, or yells something out on the street, they’re sending an idea out into the great network—firing a little neural impulse into the workings of the larger system. </t>
    </r>
    <r>
      <rPr>
        <rFont val="Arial"/>
        <b/>
        <color rgb="FF333333"/>
        <sz val="12.0"/>
      </rPr>
      <t>Every citizen, whether they realize it or not, is a neuron in the mind of a giant organism (</t>
    </r>
    <r>
      <rPr>
        <rFont val="Arial"/>
        <i/>
        <color rgb="FF333333"/>
        <sz val="12.0"/>
      </rPr>
      <t>emph mine</t>
    </r>
    <r>
      <rPr>
        <rFont val="Arial"/>
        <b/>
        <color rgb="FF333333"/>
        <sz val="12.0"/>
      </rPr>
      <t>)</t>
    </r>
    <r>
      <rPr>
        <rFont val="Arial"/>
        <color rgb="FF333333"/>
        <sz val="12.0"/>
      </rPr>
      <t>, and what they do and say in their lifetime contributes to who that organism is, even if only a little bit.</t>
    </r>
  </si>
  <si>
    <t>Expert who is touting mind maps and Lex treatment didn't actually know what they were and hadn't used him in day.</t>
  </si>
  <si>
    <t>JP: Learning and thoughtfulness to actually pull something off that would make a difference.</t>
  </si>
  <si>
    <t>Thomas Loughran: Ultimately, then these invitations would have to be tailored to particular types of people</t>
  </si>
  <si>
    <t>Right. Me not sure I'd get in a middle and in the end.</t>
  </si>
  <si>
    <t>Thomas Loughran: Is putting your whole life in common.</t>
  </si>
  <si>
    <t>Thomas Loughran: Grab the good old and finally I did shake them off and that was the end of our trips and cats though game plan with the whole time.</t>
  </si>
  <si>
    <t>Thomas Loughran: We. That's what this line here says with an efficacy of 75 to 90% and I think that is</t>
  </si>
  <si>
    <t>JP: Dropping beer.</t>
  </si>
  <si>
    <t>JP: They came out swinging in that</t>
  </si>
  <si>
    <t>// Tonini https://www.youtube.com/watch?v=huxh9YCL5nM Consciousness has 5 essential properties:</t>
  </si>
  <si>
    <t>0. Existing (Cs exists, as Descartes recognized; this is undeniable)</t>
  </si>
  <si>
    <t>Thomas Loughran: Anyway,</t>
  </si>
  <si>
    <t>Thomas Loughran: Maybe we should wander our way into that space a little bit</t>
  </si>
  <si>
    <r>
      <rPr/>
      <t xml:space="preserve">1. immediate, </t>
    </r>
    <r>
      <rPr>
        <b/>
      </rPr>
      <t>subjective</t>
    </r>
    <r>
      <rPr/>
      <t>, your own, indubitably yours</t>
    </r>
  </si>
  <si>
    <r>
      <rPr/>
      <t xml:space="preserve">2. </t>
    </r>
    <r>
      <rPr>
        <b/>
      </rPr>
      <t>Composition</t>
    </r>
    <r>
      <rPr/>
      <t>: structured, with interrelated parts</t>
    </r>
  </si>
  <si>
    <r>
      <rPr/>
      <t xml:space="preserve">3. </t>
    </r>
    <r>
      <rPr>
        <b/>
      </rPr>
      <t>information</t>
    </r>
    <r>
      <rPr/>
      <t>: each is individuated, not generic, each unique from other experiences in some way</t>
    </r>
  </si>
  <si>
    <r>
      <rPr/>
      <t>4. unified (</t>
    </r>
    <r>
      <rPr>
        <b/>
      </rPr>
      <t>integrated</t>
    </r>
    <r>
      <rPr/>
      <t xml:space="preserve"> elements in one single interconnected awareness)</t>
    </r>
  </si>
  <si>
    <r>
      <rPr/>
      <t xml:space="preserve">5. </t>
    </r>
    <r>
      <rPr>
        <b/>
      </rPr>
      <t>Exclusion</t>
    </r>
    <r>
      <rPr/>
      <t>: each experience is definite (contains what it contains, not less, not more; experience has borders, some things in, others out (and we can ask, why this is so, why they are what they are.)</t>
    </r>
  </si>
  <si>
    <t>IIS accepts and translates the phenomenology of consiousness into the physics of underlying causal substructure ------------------------------&gt;</t>
  </si>
  <si>
    <t>John Loughran: Yeah, I will tell them you're muted.</t>
  </si>
  <si>
    <t>Thomas Loughran: Now, I hear you.</t>
  </si>
  <si>
    <t>Thomas Loughran: But I do want to start with at least noting, even if we don't cover questions. In fact, we could just drop them in things we know we want to come back to</t>
  </si>
  <si>
    <t>00:08:34This pursuit of the whole system of thought and practice has to be socially embodied. It is experimental and it is utterly practical as well as theoretical no less practical and theoretical it's generating an account of of good is it's providing a way forward.</t>
  </si>
  <si>
    <t>00:07:29trans folks, for example, we're not it considered generally in the sexual orientation focus right it was it was originally meant to</t>
  </si>
  <si>
    <t>00:05:32Nuts, man.</t>
  </si>
  <si>
    <t>00:06:25I could use a faster computer. I think one of these</t>
  </si>
  <si>
    <t>Thomas Loughran: Lots of stuff we got to Big Bear where I had to dodge some mountain bikers on the trail, we get it. A 10 K hike, we had just two hours to hike up in height hiked down</t>
  </si>
  <si>
    <t>Thomas Loughran: Here's the Asian American Canadian commentator. Okay, I just wanted to see his face to see if I</t>
  </si>
  <si>
    <t>JP: And so it's a little bit of a mean all or nothing isn't quite the right word.</t>
  </si>
  <si>
    <t>Integrated Information Theory (IIT) translates these phenomenological properties into properties of its substrate</t>
  </si>
  <si>
    <t>Thomas Loughran: That have the capacity to draw and hold people's attention for a long period of time. Right, we, we sort of want to find these if</t>
  </si>
  <si>
    <t>Thomas Loughran: Sense of greater seemingly greater progress in that they're taking a deeper dive and a much broader dive and they're organizing much more in a single account.</t>
  </si>
  <si>
    <t>Up.</t>
  </si>
  <si>
    <t>Thomas Loughran: And I and and Isaiah adjustments to</t>
  </si>
  <si>
    <t>Your</t>
  </si>
  <si>
    <t>Thomas Loughran: You can tell I'm kind of dive right in, sort of,</t>
  </si>
  <si>
    <t>John Rose: What I've been</t>
  </si>
  <si>
    <t>No, that wouldn't really do it, would it? Because it depends what the actual amount of positivity out there is.</t>
  </si>
  <si>
    <t>That is what you actually write and you understand, and the rest is kind of paint and paint by numbers where you grab a toolbox and private.</t>
  </si>
  <si>
    <t>Skip to main content</t>
  </si>
  <si>
    <t>So sorry about that back.</t>
  </si>
  <si>
    <t>Well, I think if anything good happens,</t>
  </si>
  <si>
    <t>Thomas Loughran: Yeah, okay. That's right, that we hit</t>
  </si>
  <si>
    <t>Oh, you know what, it's databases.</t>
  </si>
  <si>
    <t>TL: Tonino is answering the hard problem, treating physical substrate as basic, and cs as emergent</t>
  </si>
  <si>
    <t>another way to go (mine?): see CS as fundamental, information / space-time as resident in consciousness; find complexity inherent in original consiousness as mirrored (envisioned, ideated,created) in less complete manifestations of consciousness, as further occasions for loving awareness across the spectrum of complexity, the great chain of being</t>
  </si>
  <si>
    <t>like that without looking at what those things are that you see through it see differently?</t>
  </si>
  <si>
    <t>But this would also require analysis of the complexity of created consciousness, which should be measurable as any other mathematically-fashioned expression of being (= of loving consciousness)</t>
  </si>
  <si>
    <t>JP: Certainly a lot of work.</t>
  </si>
  <si>
    <t>So on either account, consciousness should be measurable. But not on my account because it subsists in a different substrate; it subsists in conscious substrate, the same way our own cs seems to exist in the substrate of 1000 neural stack awareness, or a community undestanding subsists in/emerges from/interacts with(?) the minds of its individual members</t>
  </si>
  <si>
    <t>John Rose: Oh yeah, that's pretty wild.</t>
  </si>
  <si>
    <t xml:space="preserve">Q: is this approach just adopting two sets of problems? What are its advantages? </t>
  </si>
  <si>
    <t>Thomas Loughran: Restrained or hostility, something like that. She was civil that's all she was but Booker was was genuinely engaging personable.</t>
  </si>
  <si>
    <t>Advantages: 1) coheres with QM (emergence of S-T from QE/info interaction/calculation) 2) solves the unrecognized? math relevancy problem: Q - why are the properties of the universe mathematically discernable? A - because math is its creative language, the language of its creator; 3) solves "hard problem" of CS (or at least turns it on its head: the new hard problem is sensation and the appearance of mind-independent reality. That independence reduces to logical independency (?)</t>
  </si>
  <si>
    <t>JP: But the reality at least the lesson of this particular crisis and the one that precipitated in Russia was</t>
  </si>
  <si>
    <t>New Problems/disadvantages: 1) appearance of mind-independent reality (sol: logical indep); 2) lack of responsiveness of some elements, and not others, to intentions of cs beings (sol: just not how the program was written, expressed/experienced as entanglement? 3) Two levels of consciousness, original (full) and created (limited standpoints);</t>
  </si>
  <si>
    <t>John’s iPhone: Yeah.</t>
  </si>
  <si>
    <t>Splintered mind...a great blog source on theories of Consciousness, including arguments against Tonino... https://schwitzsplinters.blogspot.com/search?q=consciousness&amp;max-results=20&amp;by-date=false</t>
  </si>
  <si>
    <t>Edge.org</t>
  </si>
  <si>
    <t>00:08:58So,</t>
  </si>
  <si>
    <t>00:07:43To keep gender discrimination from happening in fairly conservative now thought to be fairly conservative views call maybe fairly traditional views of gender have an understanding of gender.</t>
  </si>
  <si>
    <t>00:05:35I came so close to hurting myself.</t>
  </si>
  <si>
    <t>00:06:31This guy. I don't know how many years old. This is I think about it's four or five years old.</t>
  </si>
  <si>
    <t>You can't really be friends with them because they really just letting you hang around because who really wants to be friends with you?</t>
  </si>
  <si>
    <t xml:space="preserve"> // Arthur Brooks, Love Your Enemies:How Decent People can save America from the Culture of Contempt// check out his podcast...all last season was on love...// find his "Pursuit" on Netflix</t>
  </si>
  <si>
    <t xml:space="preserve">The art and science of love (the only thing that really matters) </t>
  </si>
  <si>
    <t>Pretty damning analysis of how just ridiculous that bailout was and how how it just really similar to the bailout after in 2009.</t>
  </si>
  <si>
    <t xml:space="preserve">student of James Q Wilson </t>
  </si>
  <si>
    <t>And this other guy thought they were pretty big deal, pretty useful deal.</t>
  </si>
  <si>
    <t>1969 vet heroin study//oxytosin (infant child beheld first time...) look for the love solution for big problems, first</t>
  </si>
  <si>
    <t>1. epidemic of loneliness: 20s...1/3 less likely to be in love (dating: 85 to 55 % drop in 1 gen...50% less likely to marry in 20s...) (social media time correlates linearly w/ depression, but that's not the real reason...) Jonathan Heit's work on fear....people are afraid of real relationships / fear is oppsed to love (perfect love casts out fear: biblical and soc sci) fear of what? social rejection</t>
  </si>
  <si>
    <t xml:space="preserve">2. the culture of contempt (book topic) // motive attribution asymmetry .. in politics in 2014 of same measure as palestinian/israelis ... // take it personally when people you agree with trash people on the other side // </t>
  </si>
  <si>
    <t>JP: Yeah, yeah. It's such a the magnitude seems so incredible that it's like, what are you even supposed to do about a problem like this but you got to start doing something else, because it's just this is ridiculous.</t>
  </si>
  <si>
    <t>Thomas Loughran: That's a point that will have to come back to another time because the kind of transformation is from a place where people are to a place where they hold some things in common.</t>
  </si>
  <si>
    <t>Yeah. That's sort of the hub right around, which involves all the things that she says and brings, not just actually.</t>
  </si>
  <si>
    <t>To arrive at the edge of the world's knowledge, seek out the most complex and sophisticated minds, put them in a room together, and have them ask each other the questions they are asking themselves.</t>
  </si>
  <si>
    <t>Thomas Loughran: Or putting in common. What you have in common, but that's up to everything you can get your hands on.</t>
  </si>
  <si>
    <t>Thomas Loughran: They're the oldest of, I guess, only five of us. I don't remember whether your dad was even born job, I'd have to do the calculation. He was if I was nine, and he wasn't. If I were eight</t>
  </si>
  <si>
    <t>They're both</t>
  </si>
  <si>
    <t>Thomas Loughran: I'm no expert in this. I know flu vaccines can be low, like in the 60s, but they may also do they ever get up to 90 I don't know the answer to that.</t>
  </si>
  <si>
    <t>Thomas Loughran: Yes.</t>
  </si>
  <si>
    <t>outline, audience, further steps....</t>
  </si>
  <si>
    <t>Thomas Loughran: You put all that together now write that story out and forecasts and and drop it back into time a week ago.</t>
  </si>
  <si>
    <t>Thomas Loughran: Just catching up on some of the fundamentals that</t>
  </si>
  <si>
    <t>CONVERSATIONS</t>
  </si>
  <si>
    <t>00;05;59.730 --&gt; 00;06;01.980</t>
  </si>
  <si>
    <t>00:03:10.650 --&gt; 00:03:13.620</t>
  </si>
  <si>
    <t>00:03:21.990 --&gt; 00:03:28.200</t>
  </si>
  <si>
    <t>00:03:41.880 --&gt; 00:03:43.590</t>
  </si>
  <si>
    <t>00:09:00When you put it that way. Of course, it's sort of lost what a big undertaking that is that sort of like number one building rich COMMUNITIES IN THE FIRST PLACE THAT ARE DOING MUCH MORE THAN communities are typically doing today.</t>
  </si>
  <si>
    <t>// consciousness as controlled hallucination https://www.ted.com/talks/anil_seth_how_your_brain_hallucinates_your_conscious_reality?language=en</t>
  </si>
  <si>
    <t>00:07:57And there was no part of their view. And I don't think that the that the opinion stated that it was any part of their view that it really they really meant say trans</t>
  </si>
  <si>
    <t>00:05:39Like I've lived out so bad twice.</t>
  </si>
  <si>
    <t>the brain basis of perception...we actively generate the world, as much or more from inside out as from outside, in</t>
  </si>
  <si>
    <t>00:06:35Man.</t>
  </si>
  <si>
    <t>when we agree about our halliucinatins, when our best guesses align, we call that reality</t>
  </si>
  <si>
    <t>John Loughran: Oh, man.</t>
  </si>
  <si>
    <t>Thomas Loughran: Yes, sure. I know this guy.</t>
  </si>
  <si>
    <t>even so for our experience to be me, ourselves, is a controlled hallucination...the experience of a unified self, with many dimensions, can easily come apart</t>
  </si>
  <si>
    <t>John Rose: I do</t>
  </si>
  <si>
    <t>interoception--nonconscious tracking of bodily states of various sorts--is aligned, presumably causally?, with perception (eg, a that a fake hand is my hand, if flashing red in alignment with my heart rate, of which I am not conscious.</t>
  </si>
  <si>
    <t>Thomas Loughran: If you want to find it really in the in the full minima or just a local minima. You have to find the minimum right and if he's been here. I've used this analogy before potential energy wells that people can somehow fall into</t>
  </si>
  <si>
    <t>these experiences of being an embodied self are more about control and regulation than about what's there, about obects. We don't experience our heartbeat as a object (unless thngs go wrong)</t>
  </si>
  <si>
    <t>Thomas Loughran: The problem there, of course, is that it's a single account it's their single account. But if there were rivals and they engaged in this information exchange.</t>
  </si>
  <si>
    <t>JP: Right. Hi.</t>
  </si>
  <si>
    <t>VIDEO</t>
  </si>
  <si>
    <t>Thomas Loughran: Do I have</t>
  </si>
  <si>
    <t>Way cool</t>
  </si>
  <si>
    <t>Thomas Loughran: sort of move here and sorry for the</t>
  </si>
  <si>
    <t>John Rose: reading a lot about today, especially, I guess, at least has been</t>
  </si>
  <si>
    <t>Well, I'm thinking it does, but I think that's taken into account by the measure of well, again, we're assuming all tests are the same.</t>
  </si>
  <si>
    <t>You don't have to mess with tools except teen idol tweaks. Yeah, that's that's about right.</t>
  </si>
  <si>
    <t>That was my wife calling. And she knows I'm in the middle of this thing, so I figured she'd either.</t>
  </si>
  <si>
    <t>it'll be just that much better for just because the the the floor of expectations is so much lower than it usually is.</t>
  </si>
  <si>
    <t>Thomas Loughran: That's right, the end of a long day JP</t>
  </si>
  <si>
    <t>Thomas Loughran: I thought I had a good impression from where I got when I don't remember now.</t>
  </si>
  <si>
    <t>John Rose: So that seems like a pretty big project.</t>
  </si>
  <si>
    <t>I don't know. Anyway, took a shot at that and spent a little bit of time.</t>
  </si>
  <si>
    <t>// back propagation, the ML paradigm, is NOT how error correction happens in the brain, at least not with the best-known and highly intense visual sensory system</t>
  </si>
  <si>
    <t>JP: Using these big balls is eight pound malls.</t>
  </si>
  <si>
    <t>the brain operates on Predictive Processing, where expecations for the next perception are sent up to neurons much nearer to the source of visual stimuli...these predictions are compared there, and error adjument signals are sent back to the amygdala for processing...what this "fear center" primarily responds to is missed predications</t>
  </si>
  <si>
    <t>Thomas Loughran: Yeah. Did you have you read much about that john</t>
  </si>
  <si>
    <t>Thomas Loughran: But what they both had in common is they both went through. How important, for example, the Voting Rights Act is and what's happened to voting rights, since the last</t>
  </si>
  <si>
    <t>Thomas Loughran: Anyway, so well. Sorry about that. And I hope it gets better soon.</t>
  </si>
  <si>
    <t>JP: You really can't do that. I mean, if there's going to be a downturn.</t>
  </si>
  <si>
    <t>John’s iPhone: And then</t>
  </si>
  <si>
    <t>"Note that because of the predictions the amygdala is finding out about a possible threat over a half second earlier than in a body using only the forward network. That half second has been the difference between life and death over our entire evolutionary history." John Light, neurotheorist, in quora: https://www.quora.com/Neuroscience-How-does-backpropagation-work-in-the-brain</t>
  </si>
  <si>
    <t>AUDIO</t>
  </si>
  <si>
    <t>...."The predictive path might be considered “back propagation” relative to the forward direction, but it is nothing like back propagation in current ML." also from Light</t>
  </si>
  <si>
    <t>careful: Light is an inventor in this space, an interesting but not authoritative guide</t>
  </si>
  <si>
    <t>John Rose; Probably just reset settings when they disconnected.</t>
  </si>
  <si>
    <t>research on the kind of predictive processing timing he discusses: https://www.ncbi.nlm.nih.gov/pmc/articles/PMC4006178/ Hebbian learning and predictive mirror neurons for actions, sensations and emotions 2014</t>
  </si>
  <si>
    <t>John Loughran: Yeah videos are less convenient in that regard.</t>
  </si>
  <si>
    <t>Thomas Loughran: That why wouldn't it be nice if we talked about this or I was hoping to get this in, etc. If we just took a couple of notes.</t>
  </si>
  <si>
    <t>Thomas Loughran: I've been thinking that for years, actually.</t>
  </si>
  <si>
    <t>00:09:14And then building a network of them with some hope of some emergence of</t>
  </si>
  <si>
    <t>00:08:10Action. So it says, I don't think that was the focus. I think the focus was instead. Look what they really meant was that the sexes ought not to be treated differently when it comes to employment.</t>
  </si>
  <si>
    <t>00:05:44A week</t>
  </si>
  <si>
    <t>ANNUAL QUESTION</t>
  </si>
  <si>
    <t>Right. I mean, you can imagine feel things like that that you don't maybe have to imagine and maybe everybody has them some of the time.</t>
  </si>
  <si>
    <t>And that's because where different percentage of portions of the money went, where the money went.</t>
  </si>
  <si>
    <t>So that was the occasion. I ire for the developing of a I mean, I guess this is a matter I'm just thinking through.</t>
  </si>
  <si>
    <t>Thomas Loughran: Well you gotta have</t>
  </si>
  <si>
    <t>Thomas Loughran: If they accept and come come in and actually move in and become transformed and see the world differently in this new different sort of way.</t>
  </si>
  <si>
    <t>There's other important pieces in her to either work out or work.</t>
  </si>
  <si>
    <t>// a few thoughts about priors, or biases</t>
  </si>
  <si>
    <t>Thomas Loughran: That it's quite a bit.</t>
  </si>
  <si>
    <t>no intelligence works in a vaccuum, without any direction.</t>
  </si>
  <si>
    <t>Thomas Loughran: Which had might have been</t>
  </si>
  <si>
    <t>Thomas Loughran: They might, you know, it might be part of the future. I don't know that Pence would be Harris might be. Yeah.</t>
  </si>
  <si>
    <t>in ML, direction for the calculation is either set by supervised learning, a 'ground truth' dataset which the neural network is programmed to emulate as closely as possible (and then set to work on much larger and open-ended inputs) ...</t>
  </si>
  <si>
    <t>JP: My understanding with influenza is that there's lots of strains to write given year. So they just when you get a flu vaccine. It's just for the most common one.</t>
  </si>
  <si>
    <t>Thomas Loughran: That consciousness is fundamental is point number one.</t>
  </si>
  <si>
    <t xml:space="preserve">OR the weighting and biasing that is done via back propagation in supervised ML is instead provided up front as "priors", as initial weightings and biasings to make that neural network especially adapted for some purpose. </t>
  </si>
  <si>
    <t>JP: That'll be interesting and</t>
  </si>
  <si>
    <t>JP: Like if that was the pilot</t>
  </si>
  <si>
    <t>priors across the disciplines: isn't feeding the operation matrix-laws of nature with the first existence matrix-original conditions at big bang?...isn't that a first step in a computation</t>
  </si>
  <si>
    <t>EVENTS</t>
  </si>
  <si>
    <t>Thomas Loughran: Right, finding holes. He holds all of the, the northern wall. The blue wall right he he picks up. Not only does he take those three from Trump. Number four, he takes Arizona from Trump</t>
  </si>
  <si>
    <t>Thomas Loughran: It does look like we're a couple hours away from it, it's, it's hard to stop the target stopped in the train now.</t>
  </si>
  <si>
    <t>00:09:23Of progress through the conversations between these rich paradigms of social living these rich sort of communities. That's a very tall order.</t>
  </si>
  <si>
    <t>00:08:23And and then a logical argument from there, which is the very behavior that you know somebody comes to work with a dress on. And you two people come to work with their dress on. And you fire one of them and you keep the other one there. And once the script.</t>
  </si>
  <si>
    <r>
      <rPr/>
      <t xml:space="preserve">// maybe intelligence doesn't need to be conscious (IIT...simulation need not be conscious, and won't be unless the causal nexus is present in the right kind of way)...maybe love does need to be conscious, is intrinsically conscious. Can we define both, so that L implies C? maybe love </t>
    </r>
    <r>
      <rPr>
        <i/>
      </rPr>
      <t>is</t>
    </r>
    <r>
      <rPr/>
      <t xml:space="preserve"> creative consciousness. Why suppose so?</t>
    </r>
  </si>
  <si>
    <t>00:06:39Mean it's not ancient but</t>
  </si>
  <si>
    <t>would original conciousness need to be perfect, crystal clear, pefectly reflective, perfectly expressing and expressed?</t>
  </si>
  <si>
    <t xml:space="preserve">if creative consciousness (OC) works to share itself </t>
  </si>
  <si>
    <t>John Rose: I may be wrong, but I thought I heard Dr. Fauci say 75% or something. So pretty high. People need to get the vaccine.</t>
  </si>
  <si>
    <t>NEWS</t>
  </si>
  <si>
    <t>Thomas Loughran: And say, you know, this is a better place. When I see it this way. I'm not inclined to change my mind. Real quick. This is profitable. This is fruitful. This is worth checking out.</t>
  </si>
  <si>
    <t>might it be the case that to be perfectly consious, to be consciousness, is to be aware of all the relationships that exist between every possibility, and thus of the particular set that amounts to our particular, emerging consious creative awarenesses--our selves--so that to be conscious IS to create, and to create us?</t>
  </si>
  <si>
    <t>Thomas Loughran: across a network of the sort that we described, you could imagine this whole making more progress than we make now that's that's the hope.</t>
  </si>
  <si>
    <t>Rachel Loughran: Good to see ya.</t>
  </si>
  <si>
    <t>...does this possibility (Cs--&gt;Creation) lead to everettian intepretation, everything that can be is (if to be is to be considered)? What room is there, then, for selection? For intending some outcomes rather than others, and computing those? Maybe outside of time there are no computing limits, so all is seen at once. But is all equally preferred, at once? What is preference? What is willing? What is good?</t>
  </si>
  <si>
    <t>Rachel Loughran: To add</t>
  </si>
  <si>
    <t>Thomas Loughran: Let's see. I thought we could do a little bit of recap.</t>
  </si>
  <si>
    <t>Thomas Loughran: Short</t>
  </si>
  <si>
    <t>John Rose: Kamala Harris being the VP choice.</t>
  </si>
  <si>
    <t>Let's not we know that isn't true. But let's let first simplicity.</t>
  </si>
  <si>
    <t>I think. In Matlab.</t>
  </si>
  <si>
    <r>
      <rPr/>
      <t xml:space="preserve">Maybe start with an easier case; what is </t>
    </r>
    <r>
      <rPr>
        <b/>
      </rPr>
      <t>error</t>
    </r>
    <r>
      <rPr/>
      <t xml:space="preserve">? only mathematical </t>
    </r>
    <r>
      <rPr>
        <b/>
      </rPr>
      <t>incoherency</t>
    </r>
    <r>
      <rPr/>
      <t xml:space="preserve">, perhaps.(is math God? Is God, math?) There would be such a thing as </t>
    </r>
    <r>
      <rPr>
        <b/>
      </rPr>
      <t>complexity</t>
    </r>
    <r>
      <rPr/>
      <t xml:space="preserve">, and pathways to computing </t>
    </r>
    <r>
      <rPr>
        <b/>
      </rPr>
      <t>complex</t>
    </r>
    <r>
      <rPr/>
      <t xml:space="preserve"> outcomes (logical steps in an optimally efficient order--so efficiency.) Information would improve efficiency, stability, in computation. is efficiency, stability in computation the good, which we understand information to improve, or does info improve both what we would prefer, and what is most efficient in computation? (Error is related to efficiency: you didn't listen again.) So perhaps we are what it is like to compute a loving society under partial transparency. To be under partial transparency is to be wired in some ways but not others, to get some information but not other, in certain order, not other. Such pathways are also effective in producing the end of loving conscious created and creative community; in fact, they are not only useful for such computation: they are constiuative means (essential parts of it.) </t>
    </r>
  </si>
  <si>
    <t>So there's an optimistic thought. I'm certainly not trying to say that because obviously it's not.</t>
  </si>
  <si>
    <t>Thomas Loughran: Was that there so we</t>
  </si>
  <si>
    <t xml:space="preserve">In that world, all of us are individual modes of common consciousness, all part of a beautiful tapestry of desired outcome, loving community of created possibilities. Here is the real appeal of everettianism: every possible person is created and included. We experience only a proper subset of that whole, as our information wiring grows through the operation of the laws of nature that essentially constitute the limitiation on our information flow, that is, laws essential to our particular existence. Don't complain...it is a good perspective; it is good to be each of us. (The computation of the end proceeds efficiently through our participation.) </t>
  </si>
  <si>
    <t>John Rose: It is as</t>
  </si>
  <si>
    <t>I couldn't actually see my PowerPoint slides, so I left off probably mercyful for both John and I had a Friday evening,</t>
  </si>
  <si>
    <t>JP: Man.</t>
  </si>
  <si>
    <r>
      <rPr/>
      <t xml:space="preserve">OK: P of E. Not every possibility is good. Unless we can distinguish between and actively select among outcomes, good from bad, efficient from inefficient, instantiating the former and eliminating the latter, then we produce everything, efficiency seems out the window (since we also try, create, every wrong version, like the </t>
    </r>
    <r>
      <rPr>
        <b/>
      </rPr>
      <t>evil village idiot</t>
    </r>
    <r>
      <rPr/>
      <t>.) Suppose we postulate what seems actual to us, in a modified everrettian world: successful (good) conscious agents calculate in ways that minimize error, and what is chosen to minimize error--what is chosen in love (under active favor toward the active favor of another concious, calculating agent)--IS, = is retained in memory?, not forgotten?, whereas what is computed without love is possible, is entertained, but only as long as not recognized from some created standpoint as error, as wrong. Good is to be done, evil avoided (turned away from, feared), and love overcomes fear, healing, consigning to asheap of forgotten inefficiency, in every everettian instance. So every possibility breaks out into consideration=actuality, but many are turned back to loving lines of inquiry, to efficient computation under the existing limitations, and these are what is retained in memory. To do anything less in our own limited memory is inefficient, other than to retain a minimum recognition for future guidance (which is efficient, is good.) The pain fades; the lessons are retained.</t>
    </r>
  </si>
  <si>
    <t>John Rose: I'm not a ton, actually, um,</t>
  </si>
  <si>
    <t>Thomas Loughran: Supreme Court ruling and I don't remember its name, which loosened up the restrictions on voting rights, there was some kind of a formula for telling when certain kinds of IQ.</t>
  </si>
  <si>
    <t>LIBRARY</t>
  </si>
  <si>
    <t>Thomas Loughran: Yeah I know the feeling.</t>
  </si>
  <si>
    <t>JP: You need to have deficit spending.</t>
  </si>
  <si>
    <t>John’s iPhone: The other person that. So that was one perspective and the second perspective was three.</t>
  </si>
  <si>
    <t>So perpahsp the laws of nature can be explained on this model, perhaps they are what they need to be to accomplish this end. (That would be a mark of a GUT, actually, to explain what seems plural and arbitrary in terms of what is necessary for what is desirable and nonarbitrary.</t>
  </si>
  <si>
    <t xml:space="preserve">The 1-2-3 of QM: for here, quantized, uncertain, dependent (QUD). </t>
  </si>
  <si>
    <t>00;06;02.880 --&gt; 00;06;03.240</t>
  </si>
  <si>
    <t>1: quantized: information comes in qbits. The minimum size of considered structures (things that are, to be is to be considered) is a function of their complexity, and thus, for creatures sufficiently complex to understand the laws of nature, there will be a correponding, measurable distance to the minimum info qbit, correspondiing to a corresponding minimum volume of emergent space-time, which is how we experience our limitations</t>
  </si>
  <si>
    <t>00:03:14.250 --&gt; 00:03:14.580</t>
  </si>
  <si>
    <t>00:03:29.910 --&gt; 00:03:37.140</t>
  </si>
  <si>
    <t>00:03:47.640 --&gt; 00:03:51.510</t>
  </si>
  <si>
    <t>2. uncertain: minimum uncertainty is the optimized value supplying fluidity, room for creativity, as the kind of creatures we are compute our way to a shared loving outcome. Anthropic principle: duh. Laws of nature are precisely chosen means to promote a loving community of creatures like us (and perhaps, in some everettian explosion, other laws are expressed to operate under different initial conditions to optimally produce other loving creatures.) (E.G. limited quantum nonlocality as discussed https://www.youtube.com/watch?v=5_0o2fJhtSc&amp;t=17s.)</t>
  </si>
  <si>
    <t>00:09:36Right. And so maybe it's no surprise that people aren't putting a lot of time a lot of stock into the method of argumentation that's required in order to get there.</t>
  </si>
  <si>
    <t>00:08:41It's their gender.</t>
  </si>
  <si>
    <t>00:05:46And</t>
  </si>
  <si>
    <t xml:space="preserve">3. dependent: everything that exists does so as considered. Information resides in one informed. S-T limitations emerge from the interplay of information, that is, from conscious calculation. Not always our--emergent, creative, loving--calculation, until we arrive at awareness of what is already in another way known by Us, outside of time. But under the limitations expressed as emergent S-T, we do not always consciously participate (since the connections are not yet made in our limited connections/reflections set.) So as connections form, we are computing the world into existence. This will become an important tool for us, as already seems to be happening, most notably in quantum computing. </t>
  </si>
  <si>
    <t>00:06:42No, it's kind of time.</t>
  </si>
  <si>
    <t>ABOUT</t>
  </si>
  <si>
    <t>3 ct: As _________ explains in his Royal Instittute Lecture, the model we should use to undertand quantum phenom is the 20 Questions game, where instead of finding a predetermined answer, we are working our way toward an undetermined answer as we question the inventive holder of not the real answer, but the answers not yet ruled out. All the creative action lies with the questioner, not the questioned. So to for our inquiring into "reality"; we make it real as we go, as we consider.</t>
  </si>
  <si>
    <t>Right. And or at least thoughts like that at various stages in life that that cross a person's mind.</t>
  </si>
  <si>
    <t>I mean, the money went to just enriching the wealthy primarily and propping up businesses</t>
  </si>
  <si>
    <t>Anyway, that was very interesting.</t>
  </si>
  <si>
    <t>Yeah. Right. I would say for thinking through any kind of issue was the general conversation,</t>
  </si>
  <si>
    <t>JP: So it looks like it looks like then times out here.</t>
  </si>
  <si>
    <t>Thomas Loughran: That's a very precise transition may be different for every single individual person, but maybe there are clusters of differences from some types of people</t>
  </si>
  <si>
    <t>You can't you can't change on the outside to change on the inside. It's also for.</t>
  </si>
  <si>
    <t>Thomas Loughran: And it's a much older way of living in some respects older, maybe it's the wrong. Maybe that's not compared phrase seems to me it's pretty cool. It seems to me it's a pretty neutral comment. People don't generally do a great big thing like that.</t>
  </si>
  <si>
    <t>Thomas Loughran: And again, who wins tense might be</t>
  </si>
  <si>
    <t>JP: That's right. What I don't know if that same situation applies to the coronavirus but</t>
  </si>
  <si>
    <t>Taking information seriously, taking love seriously, taking Christ seriously</t>
  </si>
  <si>
    <t>Thomas Loughran: Consciousness you one might add that consciousness is the only thing that's fundamental</t>
  </si>
  <si>
    <t>JP: I'm just imagining in Africa, if you had solar power drones.</t>
  </si>
  <si>
    <t>Thomas Loughran: That was pretty nasty.</t>
  </si>
  <si>
    <t>PEOPLE</t>
  </si>
  <si>
    <t>Thomas Loughran: He darn near takes Georgia from Trump. It's still up in the air. The next day,</t>
  </si>
  <si>
    <t>Thomas Loughran: It looks like George is going to go. It looks like Pennsylvania is going to go probably big probably 4050 plus thousand some projections still haven't higher than that, but it'll probably be that high TONIGHT. YOU KNOW, PROBABLY BE 30 40,000 in the not very many hours from now.</t>
  </si>
  <si>
    <t>Thomas Loughran: So if either of you have any such things. Let's chop them down, even if it's just like a note to yourself.</t>
  </si>
  <si>
    <t>Thomas Loughran: It would be a nice luxury. If we could ever get there.</t>
  </si>
  <si>
    <t>00:09:47That's just a preliminary suggestion.</t>
  </si>
  <si>
    <t>00:08:44It's it's precisely the difference between them is precisely what it was that the people who wrote the law were pointing to, as the thing that ought not to be the basis for discrimination in employment.</t>
  </si>
  <si>
    <t>Thomas Loughran: So we have</t>
  </si>
  <si>
    <t>Quantum Reconstruction (John Ball's article: https://www.quantamagazine.org/quantum-theory-rebuilt-from-simple-physical-principles-20170830/</t>
  </si>
  <si>
    <t>2018 : WHAT IS THE LAST QUESTION?</t>
  </si>
  <si>
    <t>Thomas Loughran: Sure. You'll see him on msnbc from time to time.</t>
  </si>
  <si>
    <t>Thomas Loughran: This is worth bringing help together so that we could do this together those kinds of clustering things</t>
  </si>
  <si>
    <t>"The general idea for all approaches in quantum reconstruction, then, is to start by listing the probabilities that a user of the theory assigns to each of the possible outcomes of all the measurements the user can perform on a system. That list is the “state of the system.” The only other ingredients are the ways in which states can be transformed into one another, and the probability of the outputs given certain inputs." ... "'Shouldn’t this shock anyone who thinks of quantum theory as an expression of properties of nature? - Adán Cabello'"</t>
  </si>
  <si>
    <t>Thomas Loughran: So we're in the middle of that and we'll use the use the metaphor of</t>
  </si>
  <si>
    <t>Rachel Loughran: Hey, Rachel. Hi.</t>
  </si>
  <si>
    <t>Thomas Loughran: That name right.</t>
  </si>
  <si>
    <t>Chirbella et al: "Quantum theory can be derived from purely informational principles. In particular, it belongs to a broad class of theories of information-processing that includes classical and quantum information theory as special cases. Within this class, quantum theory is identified uniquely by the purification postulate, stating that the ignorance about a part is always compatible with the maximal knowledge of the whole in an essentially unique way. ... The suggestion coming from our work is that a “quantum” theory is a theory satisfying the purification principle, which can be suitably formulated even in the absence of
causality [42]. The discussion of theories with purification in the non-causal scenario is an exciting avenue of future research. (from the conclusion)</t>
  </si>
  <si>
    <t>Thomas Loughran: Let me share a screen for a minute here.</t>
  </si>
  <si>
    <t>Thomas Loughran: Short pass it pleasantries normally there's room for a lot more of that. But, and there is tonight to I</t>
  </si>
  <si>
    <t>John Rose: Which is interesting.</t>
  </si>
  <si>
    <t>(TL, aside: is this point about noncausal theories related to the series of observable phenomena that call causality into question, such as this one: Indefinite Causal Order in a Quantum Switch K. Goswami et al 2018 https://journals-aps-org.proxy.library.nd.edu/prl/pdf/10.1103/PhysRevLett.121.090503 ... described here https://physicsworld.com/a/quantum-mechanics-defies-causal-order-experiment-confirms/</t>
  </si>
  <si>
    <t>Now, let's assume if you took a test, you get the same probability of getting a positive.</t>
  </si>
  <si>
    <t>Like, I mean, I wasn't a good Matlab student in high school, but teaching it last year, I definitely was much better at under.</t>
  </si>
  <si>
    <t xml:space="preserve">Back to Ball's article from this row...quantum baysianism, QBism, produces laws that describe what we will observe...not at all what is: "In this view, the world isn’t bound by rules — or at least, not by quantum rules. Indeed, there may be no fundamental laws governing the way particles interact; instead, laws emerge at the scale of our observations. This possibility was considered by John Wheeler, who dubbed the scenario Law Without Law. It would mean that “quantum theory is merely a tool to make comprehensible a lawless slicing-up of nature,” said Adán Cabello, a physicist at the University of Seville. Can we derive quantum theory from these premises alone?" </t>
  </si>
  <si>
    <t>But like just the like what is considered like optimism feels like this big broad umbrella and like some of it seems</t>
  </si>
  <si>
    <t>See the line of thought to be explored below, linking perceptions-as-common-hallucination to QBism as theory describing just what we will (stably) observe to a theory of truth as common stable judgement=cognitive interaction among items in our consious field to an account of consciousness built on integrated information theory (IIT) to a metaphysics of Cs-to-Info-to ST experience and so on up the complexity-generating stack, to a theology of Cs sharing, from original generative cs to limited, particular perspectival, shared Cs that follows freely from the nature of infinite original Cs, possibly with love and beauty at the foundation.</t>
  </si>
  <si>
    <t>Thomas Loughran: We spent hard for about 30 minutes. There was a theory and just talked again about it tried to set up.</t>
  </si>
  <si>
    <t>JP: Yeah, life's pretty boring out here, you guys, but yeah.</t>
  </si>
  <si>
    <t>John Rose: Much more to do with changing society as a whole, then specifically trying to</t>
  </si>
  <si>
    <t>left off the last three points I was gonna make. But we'll swing back to those some other time.</t>
  </si>
  <si>
    <t>JP: You just keep swinging, you know, just keep going.</t>
  </si>
  <si>
    <t>John Rose: Yeah, mostly, I just heard the news. I don't know how much</t>
  </si>
  <si>
    <t>Thomas Loughran: Increased supervision.</t>
  </si>
  <si>
    <t>JP: I got it. You just get in and see somebody I think</t>
  </si>
  <si>
    <t>JP: To basically maintain economic health</t>
  </si>
  <si>
    <t>// jeff hawkins on intelligence https://www.youtube.com/watch?time_continue=93&amp;v=fiZESDyPPag</t>
  </si>
  <si>
    <t>John’s iPhone: Liberal women who basically had been anti gun their entire lives. One of them like almost had a panic attack when she was around guns.</t>
  </si>
  <si>
    <t>In the News [ 12 ]</t>
  </si>
  <si>
    <t>grid cells in hippocampus were grabbed and reused throughout the neocortex...evolved for spacial navigation, but uptaken in the neocortex (enlarged from the single grid cell model, and repeated many times, but now for objects, not just location...</t>
  </si>
  <si>
    <t>intelligence is tied to the quality of the model you build about the world</t>
  </si>
  <si>
    <t>neocortex got big rapidly like anything that changes in evolution rapidly: by replication</t>
  </si>
  <si>
    <t>1000 models doing visual, 1000s for auditory, for language, etc, each column modeling its inputs, some building models of models....each unit votes (not clear...each unit knows what the object is, recognizes it...must be predictive???--TL)</t>
  </si>
  <si>
    <t>turing test is a poor way to measure intelligence, not the imitation game, can you imitate a human being...framed intelligence the wrong way...if you can do x....but you can always engineer one thing...Go, etc...Q: what kind of model does it have? could be hard-coded...could be learned...</t>
  </si>
  <si>
    <r>
      <rPr/>
      <t xml:space="preserve">but our brain learns anything, using the same basic algorithm, all at the same time (car, family, house, music, ...) key intelligence Q: what is its model like, and how can we enrich it? We can enrich our own...grid cells are a very general purpose (GP) </t>
    </r>
    <r>
      <rPr>
        <b/>
      </rPr>
      <t>reference frame</t>
    </r>
    <r>
      <rPr/>
      <t>...a way of locating and assigning knowledge to a thing...need a RF to store structure (cart coords are an example; grid cells are another GP RF.</t>
    </r>
  </si>
  <si>
    <t>very little assigned RF is in CNN these days; most models are learned...does it even use a RF? not easy to tell w/ AI, but brains have RFs...cant be smart w/o a GP RF. So there are different types of RFs, and they can be anchored to different things (like setting zero in different places, in cartesian coords, vs first row of a chess board...</t>
  </si>
  <si>
    <t>egocentric v object-centric reference frames in human brains HBs, where vs what, and these can be independently damaged to different effect...intelligence dimensions: reference frame types, GP types or less so, capacity (#s of each type), complexity of each...a mouse has neocortex (all mammals do) and learns like we do, but with very limited capacity...computing same way...universal Turing machine, gp computer, can solve any problem w/ enough memory and time. other computers much less GP</t>
  </si>
  <si>
    <t>so what RF, how has it been programmed, what is it's capacity, what has it learned...method, capacity, learning for computers. For us, method (GP or not), capacity, learning/training...these are the three dimensons of intelligence</t>
  </si>
  <si>
    <t>so humans have abstract refernce frames...how does that bear on our measure of intellligence? JH: the point is, our brain in fact uses RFs...that's what is in there, that's how it works. So abstract learning must use RFs in some way.// K is information assigned to a RF, with corresponding ability to navigate through this information, these facts, to achieve certain results...high level K is org of concepts in RF, and being able to navigate it to get things done.</t>
  </si>
  <si>
    <t>experts look at same facts, but has them assigned in a familiar reference frame, navigate them faster, recognizing patterns...facts get organized in reference frames...different reference frames...can't all be correct//test of model is how well it predicts the future...(JF uses model, reference frame, belief system, your reality, interchangeably) RFs are physical structure; connectins need to be redone to change an RF...we feel good when we have a useful RF, evolutionary advantage...</t>
  </si>
  <si>
    <r>
      <rPr/>
      <t xml:space="preserve">so to change your model is difficult, painful, you feel lost, part of you is missing...not a good feeling...so (TL: we need a new, </t>
    </r>
    <r>
      <rPr>
        <b/>
      </rPr>
      <t>higher level GP reference frame</t>
    </r>
    <r>
      <rPr/>
      <t xml:space="preserve">, where we can navigate other reference frames w/o getting lost...)  to be intelligent, you have to have GP RFs, learned through </t>
    </r>
    <r>
      <rPr>
        <b/>
      </rPr>
      <t>movement--grid cells--that have high capacity, and train it on a lot (so HIFNRCs, highly GP, with lots of cases added in...</t>
    </r>
  </si>
  <si>
    <t>00:09:51So let's dive into this idea of dialectical reasoning. I'm going to flip back one slide to the last time we were here together and we were investigating truth, goodness conscious realism.</t>
  </si>
  <si>
    <t>This defn of intelligence is not limited to humans and does not include emotions...separate issue says JF...he's missing how emotion codes in prior k. Emotional centers are not in the neocortex...but they do contribute to how we learn (JF: need a new talk for that...) but this is an emotionless model of intellegience...but (TL: it doesn't wire us together to take advantage of noncognitive formation</t>
  </si>
  <si>
    <t>00:05:47Talking Mount Hood skiing or what</t>
  </si>
  <si>
    <t>00:06:44Yeah.</t>
  </si>
  <si>
    <t>And then you wonder, what is health look like in that regard? What would a mature member of a rich community look like?</t>
  </si>
  <si>
    <t>who basically are just waiting for these opportunities to basically like,</t>
  </si>
  <si>
    <t>|</t>
  </si>
  <si>
    <t>Constantly. Constantly looking for.</t>
  </si>
  <si>
    <t>// reading quantum reconstruction stuff: simple rules governing information give rise to QM phenomena like entanglement, uncertainty, superposition, nonlocality... Philip Ball draws it all together well, such as in this Nature article in 2013  https://www.nature.com/articles/501154a</t>
  </si>
  <si>
    <t>including thinking through in their particular case that contradicts his what is intelligence.</t>
  </si>
  <si>
    <t>one example (if I undertand it) from that article:  the limitation that one's knowledge of a system can never exceed the total amount of what you don't know about it--an information restriction--gives rise (perhaps) to a variety of quantum phenomen. (TL Q: Doesn't this imply the uncertainty principle?) The idea is that limitations on what we know give rise to quantum phenomena. WTF...unless quantum phen, and S-T reality built up from these?--is a function of what we know, rather than what we know being a function of some "external world".  (That is, realism seems false, or some exteral world realism, in any case. How ecn we state any other kind? mind-interdependent realism?</t>
  </si>
  <si>
    <t>JP: It's, it's unbelievable. It's literally like a dark. It's a dark sky all day.</t>
  </si>
  <si>
    <t>Thomas Loughran: Some types of people have a lot of things in common and so will will will respond well will require in order to move that requires certain rhetorical devices certain things will have to look good to them.</t>
  </si>
  <si>
    <t>"Perimeter Institute colleague Robert Spekkens ... carried out a thought experiment asking what physics would look like if nature somehow limited what any observer could know about a system by imposing a “knowledge balance principle”: no observer's information about the system, as measured in bits, can ever exceed the amount of information he or she lacks."</t>
  </si>
  <si>
    <t>All right.</t>
  </si>
  <si>
    <t>Contributors [ 284 ] | View All Responses [ 284 ]</t>
  </si>
  <si>
    <t>Thomas Loughran: They do it in</t>
  </si>
  <si>
    <t>Thomas Loughran: Anyway, and a trip.</t>
  </si>
  <si>
    <t>Thomas Loughran: Even of those that they do apply to. There's still an efficacy</t>
  </si>
  <si>
    <t>Thomas Loughran: Point number two. That's the conscious Mon ism kinds of modernism.</t>
  </si>
  <si>
    <t>JP: You know, super simple solar power drones, because it's so I at least this probably isn't actually true. But I just imagined it being sunny or a lot more in Africa than it is here.</t>
  </si>
  <si>
    <t>Thomas Loughran: Another political and they did was the it was a</t>
  </si>
  <si>
    <t>Thomas Loughran: I think it's just shy of 20 at the moment, but there are some big, big releases coming. They may have already actually be out, you know, I stopped looking at a few a little bit ago</t>
  </si>
  <si>
    <t>// ... continuing from above on an integrated epistemology and metaphysics of information processing, repeating (literal, importing) first this next cell from several lines above:</t>
  </si>
  <si>
    <t>00;06;06.240 --&gt; 00;06;07.830</t>
  </si>
  <si>
    <t>00:03:17.190 --&gt; 00:03:17.640</t>
  </si>
  <si>
    <t>00:03:41.460 --&gt; 00:03:42.900</t>
  </si>
  <si>
    <t>00:03:52.770 --&gt; 00:03:56.880</t>
  </si>
  <si>
    <t>00:10:07Etc. And all I want to do in this slide deck revisiting is look at what's in red right we were moving from this model of</t>
  </si>
  <si>
    <t>Question #</t>
  </si>
  <si>
    <t>00:08:58Yeah and that argument does certainly make sense to me.</t>
  </si>
  <si>
    <t>All of the words in that previous cell are important and need to be unpacked. What we're looking for here is a consistent framework for reunderstanding and refounding science (as conceived of in that cell without yet incorporating, actually, skipping over, politics, or social information processing), built on a consistently applied epist and metaphys foundation. I need to build a table...</t>
  </si>
  <si>
    <t>284 "Last Question" candidates from Edge (unhide column A then sort by A for author identities)</t>
  </si>
  <si>
    <t>00:06:47My laptop's about that old to it's definitely slowing down.</t>
  </si>
  <si>
    <t>Thomas Loughran: Yeah, we were, we moved up pretty well.</t>
  </si>
  <si>
    <t>JP: It'd be a big problem if that got politicized like masks did</t>
  </si>
  <si>
    <t>Thomas Loughran: Need to happen and that's of course what we've been talking about under a different sort of moniker or different heading as this high information flow network of rich communities rich in the sense that they have this strong</t>
  </si>
  <si>
    <t>Thomas Loughran: That whole high information flow network of rich communities being something like an infrastructure. It's an it's a game that people are generally not playing</t>
  </si>
  <si>
    <t>JP: Okay. Hi. Sorry I'm late.</t>
  </si>
  <si>
    <t>Can we program a computer to find a 10,000-bit string that encodes more actionable wisdom than any human has ever expressed?</t>
  </si>
  <si>
    <t>Rachel Loughran: You go first.</t>
  </si>
  <si>
    <t>Thomas Loughran: Just wound up</t>
  </si>
  <si>
    <t>John Rose: John and I had a conversation before about who we thought the VP would be, and she was always pretty up there, but I actually didn't think it would be Kamala Harris, because I thought he would try and appeal more to the left wing of the party.</t>
  </si>
  <si>
    <t>I could at least understand the structure of what was going on in the programs, even at the even in the goose's.</t>
  </si>
  <si>
    <t>Are complex biological neural systems fundamentally unpredictable?</t>
  </si>
  <si>
    <t>// notes from 37-minute Royal Institute talks on Behavior change.</t>
  </si>
  <si>
    <t>from the first talk, get the behavior change chart. Also, think about the three Behavior change fundamentals, opportunity, motivation, capacity, with respect to the three dimensions of intelligence that Jeff Hawkins discusses</t>
  </si>
  <si>
    <t>helpful and some of it seems hurtful and like passing through that is something that this podcast was trying to do,</t>
  </si>
  <si>
    <t>Are the simplest bits of information in the brain stored at the level of the neuron?</t>
  </si>
  <si>
    <t>Thomas Loughran: The, the short idea there is</t>
  </si>
  <si>
    <t>from the second set of slides, get the plastic bag tax plot, and think about taxes as cultural priors, where a great deal of research can be wrapped up in an effective almost non-cognitive cultural prompt that plastic bags are bad, for example.</t>
  </si>
  <si>
    <t>also 2nd talk: note connection with perception and surroundings, making same point with shadow on B&amp;W checkerboard that others use to make the point about predictive computing</t>
  </si>
  <si>
    <t>How can we put rational prices on human lives without becoming inhuman?</t>
  </si>
  <si>
    <t>JP: You gotta pay the piper. I've been having too much fun outside for too long so</t>
  </si>
  <si>
    <t>John Rose: Help a small subset of the society seems</t>
  </si>
  <si>
    <t>The the third of those lenses. I also want to pound out.</t>
  </si>
  <si>
    <t>How will we build the tools to maintain the software in long-lived online devices that can kill us?</t>
  </si>
  <si>
    <t>JP: It's just there's like massive line of wood, you know, this interminable</t>
  </si>
  <si>
    <t>John Rose: I mean, I guess the main thing would be</t>
  </si>
  <si>
    <t>Are people who cheat vital to driving progress in human societies?</t>
  </si>
  <si>
    <t>Thomas Loughran: Applied to states and that formula got redone and Ruth Bader Ginsburg strongly descended saying that the</t>
  </si>
  <si>
    <t>Thomas Loughran: Yeah. Hard to do these days.</t>
  </si>
  <si>
    <t>How do we best build a civilization that is galvanized by long-term thinking?</t>
  </si>
  <si>
    <t>JP: For the populace of the country. Like, you cannot afford to have your</t>
  </si>
  <si>
    <t>John’s iPhone: And they were all going to a training session specifically put on to train black women and gun safety, basically. So the reporter was talking to them, they're going about that. And so they've been anti gun their entire lives basically and they just decided to all get guns.</t>
  </si>
  <si>
    <t>How would changes in the marginal tax rate affect our efforts and motivation?</t>
  </si>
  <si>
    <t>from wbw story of us Ch 7, on the belief ladder, and on trust in particular: https://waitbutwhy.com/2019/09/thinking-ladder.html?utm_source=Main+List&amp;utm_campaign=e4557a67ec-STORY_CH07_2019_09_27_02_43&amp;utm_medium=email&amp;utm_term=0_5b568bad0b-e4557a67ec-51598769&amp;mc_cid=e4557a67ec&amp;mc_eid=5979573f2a</t>
  </si>
  <si>
    <t>Will it ever be possible for us to transcend our limited experience of time as linear?</t>
  </si>
  <si>
    <t>Does consciousness reside only in our brains?</t>
  </si>
  <si>
    <t>"The fact is, almost all the learning you’ve done in your life has flowed into you through a trust channel presided over by your Belief Bouncer. But what matters far more than the quantity of your cumulative learning is the quality—the legitimacy—of what you’ve learned. And the quality of your knowledge is a function of how good your Belief Bouncer is at assigning trust." ... "If you can’t judge incoming information, you can’t take advantage of the critical tool of indirect knowledge."</t>
  </si>
  <si>
    <t>How can science best leverage unreason to overcome the heroic passion for war?</t>
  </si>
  <si>
    <t xml:space="preserve">Note that the belief bouncer, trust-assigner, here, is in your own brain. But trust can be assigned without talking to you about it...not by your own belief bouncer, but by someone else's. </t>
  </si>
  <si>
    <t>What is the optimal algorithm for discovering truth?</t>
  </si>
  <si>
    <t xml:space="preserve">That can be done by a "trust this guy" command by someone you trust. OR it can be done noncognitively, by association (everyone you've ever seen in a uniform is trustworthy; this gal wears a uniform; she's likely to be trustworthy...none of this perhaps cognitively realized. </t>
  </si>
  <si>
    <t xml:space="preserve">Such patterning might be accidentally, or intentionally, shaped in you by others. Narrative formation, narrative control fits here... </t>
  </si>
  <si>
    <t>John Loughran: Well, it's good to see your face, my friend.</t>
  </si>
  <si>
    <t>Will the appearance of new species of talented computational intelligence result in improving the moral behavior of persons and societies?</t>
  </si>
  <si>
    <t>Thomas Loughran: It might be nothing</t>
  </si>
  <si>
    <r>
      <rPr>
        <b/>
      </rPr>
      <t>Patterning</t>
    </r>
    <r>
      <rPr/>
      <t xml:space="preserve"> is one such case...are there others? can we name them? how about </t>
    </r>
    <r>
      <rPr>
        <b/>
      </rPr>
      <t>intense experiences</t>
    </r>
    <r>
      <rPr/>
      <t xml:space="preserve"> (pos or neg), including </t>
    </r>
    <r>
      <rPr>
        <b/>
      </rPr>
      <t>trauma</t>
    </r>
    <r>
      <rPr/>
      <t xml:space="preserve">? How about </t>
    </r>
    <r>
      <rPr>
        <b/>
      </rPr>
      <t>language</t>
    </r>
    <r>
      <rPr/>
      <t xml:space="preserve"> (perhaps an instance of patterning, but a particular sort.) Visual accompaniments...eg </t>
    </r>
    <r>
      <rPr>
        <b/>
      </rPr>
      <t>beauty</t>
    </r>
    <r>
      <rPr/>
      <t>? Stories/</t>
    </r>
    <r>
      <rPr>
        <b/>
      </rPr>
      <t>Narrative</t>
    </r>
    <r>
      <rPr/>
      <t>/</t>
    </r>
    <r>
      <rPr>
        <i/>
      </rPr>
      <t>Reference Frame formation</t>
    </r>
    <r>
      <rPr/>
      <t>...think more, here...</t>
    </r>
  </si>
  <si>
    <t>Thomas Loughran: Knowing what the topics are we doing an advanced search</t>
  </si>
  <si>
    <t>Can we re-design our education system based on the principle of neurodiversity?</t>
  </si>
  <si>
    <t>Tim Urban's "belief ladder" is his proposed shortcut for allocating trust.</t>
  </si>
  <si>
    <t>00:10:19This model of Social Information Processing to some pretty strong claims about conscious realism, which are like other strong claims at least claims that Donald Hoffman or seems to be making</t>
  </si>
  <si>
    <t>00:09:08But</t>
  </si>
  <si>
    <t>00:05:50Now mountain biking.</t>
  </si>
  <si>
    <t>How does a single human brain architecture create many kinds of human minds?</t>
  </si>
  <si>
    <r>
      <rPr/>
      <t xml:space="preserve">TU on </t>
    </r>
    <r>
      <rPr>
        <i/>
      </rPr>
      <t>motivated</t>
    </r>
    <r>
      <rPr/>
      <t xml:space="preserve"> skepticism/confirmation bias, rung 2, and real study of coffee drinker-cancer mock study results, and smoking-cancer real study results: motivation actually changes brain patterns in reasoning; CB is hard-wired. So it is difficult to avoid (w/ my own CB showing), or opportune to ask (w/ less CB): Big Q: how to avoid hard-wired CB in 2nd-1st-language competency immersion? Best current Hyp: by deliberate reframing of the investigation as an imaginative, rather than truth-related, exercise. OBJ'N: imagination (says perception theory--predictive hallucination stuff) seems to work the same way in the as actual reasoning, according to fMRI studies...Are we just screwed into motivation bias? Key Q in response: is this process the same for every type of reference frame used in reasoning? Can we re-frame some investigations so that the habitual brain patterns are different than investigations on other reference frames? (Could be an empirical predication in this space, for what theory, exactly...that reframing inquiry in terms of a HIFNRC is helpful for minimizing confirmation bias?)</t>
    </r>
  </si>
  <si>
    <t>What would a diagram that gave a complete understanding of imagination need to be?</t>
  </si>
  <si>
    <t>// another point re TU Ch 7 SofU: he seems to think that bias is eliminable, at least ideally, for scientists: "Humans with bias works like trains in motion. When you’re thinking clearly and objectively, like a Scientist, you’re like a stationary train. You see objectivity and bias in other thinkers for what they are. But when you’re seeing through a biased lens, you’re like a train in motion. Someone who shares your bias seems objective to you, while someone being objective seems to you to be biased the other way. And when you come across someone who is actually biased the other way, you’ll see their bias as more extreme than it is." Think MacIntyre, what it takes to miss real incommensurability...TU has missed it (it seems, thus far.)</t>
  </si>
  <si>
    <t>What libraries will we have to build when cloning becomes infinitely expandable?</t>
  </si>
  <si>
    <t>What what does their seasons of growth is?</t>
  </si>
  <si>
    <t>If you made that assumption, there's the percent that test positive of test administered.</t>
  </si>
  <si>
    <t>well. There is a virus.</t>
  </si>
  <si>
    <t>More applicable, updated powerful models of the brain.</t>
  </si>
  <si>
    <t>Will the process of discovery be completed in any of the natural sciences?</t>
  </si>
  <si>
    <r>
      <rPr/>
      <t xml:space="preserve">// a good line from rung 3:  "In such rapid “bias motion” yourself, anyone who disagrees with you, objective or biased, appears to you to be a terrible thinker. </t>
    </r>
    <r>
      <rPr>
        <b/>
      </rPr>
      <t xml:space="preserve">A surefire sign that you’re thinking like an Attorney is when you believe—really believe, in your heart—that the people who disagree with you are not just wrong, but wrong because of who they are—fundamentally bad thinkers—despite having a relatively small amount of experience getting to know them." </t>
    </r>
    <r>
      <rPr/>
      <t xml:space="preserve">Particularly when you know they grew up like you...they've been sucked in by a mind virus of some kind...."everything you need to know" you learn quickly, just be hearing a few thoughts....oh, Fox News is where you get your info....
</t>
    </r>
  </si>
  <si>
    <t>By the way, I was pleased to see this friend Soire Shohei.</t>
  </si>
  <si>
    <t>What is the hard limit on human longevity?</t>
  </si>
  <si>
    <t>JP: It's dark here and the sky is</t>
  </si>
  <si>
    <t>Thomas Loughran: And then there are groups of people who hold those things in common. So in any case, inviting a whole range of people</t>
  </si>
  <si>
    <r>
      <rPr/>
      <t xml:space="preserve">The 2D picture we’ve painted so far in this post is still an incomplete picture. It’s a 2D cross-section of what’s actually a 3D system—a single slice of bread in the loaf of human behavior. To bring our lens into full focus, we’ll need to zoom out and look deeper into the loaf, exploring how thinking happens in </t>
    </r>
    <r>
      <rPr>
        <b/>
      </rPr>
      <t>communities</t>
    </r>
    <r>
      <rPr/>
      <t>.</t>
    </r>
  </si>
  <si>
    <t>You're thinking which doesn't have anything to do, narrative or at least or it probably everything has something to do with narrative, but it's not.</t>
  </si>
  <si>
    <t>Will we ever live together in a hive?</t>
  </si>
  <si>
    <t>Thomas Loughran: Its boulders marriages. That's a bold move right to get married to say this is the person who stay married to. And this is in some ways, less bowl. But in some ways more bold.</t>
  </si>
  <si>
    <t>What kinds of minds could solve the mind-body problem?</t>
  </si>
  <si>
    <t>Thomas Loughran: Crazy thought. So I've got a little respect for them. Since that time, they are beautiful.</t>
  </si>
  <si>
    <t>JP: Yeah, I don't know. I</t>
  </si>
  <si>
    <t>Will AI make the Luddites (mostly) right?</t>
  </si>
  <si>
    <t>Thomas Loughran: And how they report that as a detail, I don't really know, but there are two different things to report. How many people get the flu that are some covered by the vaccine at all. And then how many people get the flu that is covered by the vaccine. Those are both numbers that are non zero</t>
  </si>
  <si>
    <t>Will Wilkerson on Sean Caroll's mindscape: https://www.preposterousuniverse.com/podcast/2019/09/30/66-will-wilkinson-on-partisan-polarization-and-the-urban-rural-divide/</t>
  </si>
  <si>
    <t>Thomas Loughran: Number three.</t>
  </si>
  <si>
    <t>Why are we so often kind to strangers when nobody is watching and we have nothing to gain?</t>
  </si>
  <si>
    <t>Thomas Loughran: Some parts of it.</t>
  </si>
  <si>
    <t xml:space="preserve">Urbanization attracts minorities for behavioral weak preferencial reasons that Thomas Shelling describes (ch 4 his book.) </t>
  </si>
  <si>
    <t>Thomas Loughran: ventriloquist or a puppet puppet tier</t>
  </si>
  <si>
    <t>Red/blue voting patterns are all about urbanization, and this from these modest behavioral preferences...Rep party almost all white people who didn't sort into cities. Q is, why...</t>
  </si>
  <si>
    <t>WW: almost all mobility is from less to more dense...exceptions is getting priced out from HD to slightly less HD...</t>
  </si>
  <si>
    <t>How much biodiversity do we need?</t>
  </si>
  <si>
    <t>idea production goes up with density, and productivity goes up (in largest measure) with idea production:  D-&gt;I-&gt;P. (Sounds like Social Physics-Pentland's findings.)</t>
  </si>
  <si>
    <t>Thomas Loughran: Sorry, and all of a sudden, it looks like the pollsters were right.</t>
  </si>
  <si>
    <t>(this is what's missing in PoP: very little idea production from density, short-circuited by leadership model.)</t>
  </si>
  <si>
    <t>Thomas Loughran: So then it's going to be harder to</t>
  </si>
  <si>
    <t>Is there a way for humans to directly experience what it’s like to be another entity?</t>
  </si>
  <si>
    <t>"Big 5": OCEAN: openness to experience (curiosity: openness tend lib), conscienciousness (c people dislike uncertainty, tend toward convervatism), extrovertedness, agreeableness, and neuroticism...</t>
  </si>
  <si>
    <t>Will a machine ever be able to feel what an organism feels?</t>
  </si>
  <si>
    <t>Cf Jonathan Heit's moral foundation theory...//big 5 isn't intended to explain your politics, though a number of traits are correlated, but in complicated ways...</t>
  </si>
  <si>
    <t>Goal: investigate how all of these traits cluster and function well, or not in a HIFNRCs...map advantages and disadvantages of these, each and in combination, and find roles in HIFNRCs...</t>
  </si>
  <si>
    <t>Which questions should we not ask and not try to answer?</t>
  </si>
  <si>
    <t>Can wild animals that are large and dangerous be made averse to threatening humans?</t>
  </si>
  <si>
    <t>00:10:32And perhaps claims that sort of parallel and opening into a different account of reality that's needed that seems to be opening up in contemporary physics too.</t>
  </si>
  <si>
    <t>00:09:09Yeah.</t>
  </si>
  <si>
    <t>Can consciousness exist in an entity without a self-contained physical body?</t>
  </si>
  <si>
    <t>00:06:57God</t>
  </si>
  <si>
    <t>Thomas Loughran: But it wasn't, it wasn't a technical climb.</t>
  </si>
  <si>
    <t>Thomas Loughran: Anyway, this is good.</t>
  </si>
  <si>
    <t>JP: You know,</t>
  </si>
  <si>
    <t>Thomas Loughran: Based upon lots of information interaction, lots of interaction with the world. I've experience. Lots of people adding in and enriching them the way people say that scientific communities do right so we stand on people's shoulders, etc.</t>
  </si>
  <si>
    <t>Will scientific advances about the causes of sexual conflict help to end the "battle of the sexes"?</t>
  </si>
  <si>
    <t>Thomas Loughran: There generally are not teams that are greatly ambitious in this space.</t>
  </si>
  <si>
    <t>Yeah, no.</t>
  </si>
  <si>
    <t>Thomas Loughran: Yeah, sorry.</t>
  </si>
  <si>
    <t>// new overview of book for Fetzer and IHS</t>
  </si>
  <si>
    <t>Thomas Loughran: Is what we talked about john and will swing back to it. No.</t>
  </si>
  <si>
    <t>How do I describe the achievements, meanings, and power of Beethoven's piano sonata “Appassionata”?</t>
  </si>
  <si>
    <t>Thomas Loughran: So begging your indulgence here.</t>
  </si>
  <si>
    <t xml:space="preserve">The broad goal of the computational natural law project is the relaunching of Alasdair MacIntyre's recovery of aristotelian political thought in light of a consistent reading of contemporary science. </t>
  </si>
  <si>
    <t>John Rose: And</t>
  </si>
  <si>
    <t>Theoretically, this change in paradigm is accomplished through development of a new comprehensive paradigm of information processing, one that runs from theology to quantum gravitational cosmology, to evolutionary neuroscience, to empirical sociology, to computer science and AI.</t>
  </si>
  <si>
    <t>Yeah. Like, I don't know, I just had I was way more literate in that language than I am in this one.</t>
  </si>
  <si>
    <t>Practically, the transformation is accomplished by invitation into a new conceptual framework, or reference frame, for social life and thought; a high information-flow network of rich communities.</t>
  </si>
  <si>
    <t>When will we accept that the most accurate clocks will have to advance regularly sometimes, irregularly most of the time, and at times run counterclockwise?</t>
  </si>
  <si>
    <t>which I thought was cool. Yep.</t>
  </si>
  <si>
    <t>Thomas Loughran: A lens.</t>
  </si>
  <si>
    <t>How complex must be the initial design of the simplest machine that can learn from experience to achieve, at a minimum, the intelligence and abilities of a typical human being?</t>
  </si>
  <si>
    <t>Rachel Loughran: What's the</t>
  </si>
  <si>
    <t>Thomas Loughran: To try</t>
  </si>
  <si>
    <t>My hope was tonight to complete that, that the picture of the lenses to say something about the third month is all we've done so far is,</t>
  </si>
  <si>
    <t>How can we design a machine that can correctly answer every question, including this one?</t>
  </si>
  <si>
    <t>JP: Swinging away.</t>
  </si>
  <si>
    <t>John Rose: What the actual group was that did it, which I'm not even sure, or I mean they're, they're called like the Wolverine watchmen or some stupid but</t>
  </si>
  <si>
    <t>Thomas Loughran: The argument was, look, these problems aren't problems in our States anymore. These are old problems like 20 year old problems and her point was that's like saying we don't need the umbrella anymore because we're not getting wet.</t>
  </si>
  <si>
    <t>What new methodology will be required to explain the neural basis of consciousness?</t>
  </si>
  <si>
    <t>JP: Yeah, yeah, I'm getting the coven test tomorrow.</t>
  </si>
  <si>
    <t>JP: Your currency devalue by that much and john rose</t>
  </si>
  <si>
    <t>John’s iPhone: And from their perspective, the violence that they had to fear was crumb white supremacy Charlottesville.</t>
  </si>
  <si>
    <t>Is there a fundamental difference between the biological world and the physical world?</t>
  </si>
  <si>
    <t>// capturing a line of argument, dialectical, for the nature and primacy of (original) consciousness, and the computation of shared consciousness, and the nature of love as following from consciousness. (Need a name for this...or did I do this already, above? _____)</t>
  </si>
  <si>
    <t>Can we design a modern society without money which is at least as effective economically and politically as our current system?</t>
  </si>
  <si>
    <r>
      <rPr/>
      <t xml:space="preserve">Start with IIT:  Cs (nature characterized in 5 central claims) is equivalent to a particular causal set that can be measured with a number (related to </t>
    </r>
    <r>
      <rPr>
        <i/>
      </rPr>
      <t>complexity</t>
    </r>
    <r>
      <rPr/>
      <t>: precisely how?), so that Cs is on a spectrum, and comes into being precisely as this complex set of biochemical causal conditions comes into being: they are the same, complementary expressions of one another. (How close is this, precisely, to IIT language?) But the causation of this equivalency lies at the physical level, not the other way around: physical reality underlies, is primary to, the consciousness that emerges from those physical interactions.</t>
    </r>
  </si>
  <si>
    <t>Will some things about life, consciousness, and society necessarily remain unseen?</t>
  </si>
  <si>
    <t>Is the unipolar future of a "singleton" the inevitable destiny of intelligent life?</t>
  </si>
  <si>
    <t>00;06;10.470 --&gt; 00;06;11.310</t>
  </si>
  <si>
    <r>
      <rPr>
        <rFont val="Arial"/>
        <color rgb="FF000000"/>
      </rPr>
      <t xml:space="preserve">Qs for IIT: </t>
    </r>
    <r>
      <rPr>
        <rFont val="Arial"/>
        <b/>
        <color rgb="FF000000"/>
      </rPr>
      <t>1)</t>
    </r>
    <r>
      <rPr>
        <rFont val="Arial"/>
        <color rgb="FF000000"/>
      </rPr>
      <t xml:space="preserve"> what an amazing development, the emergence of complexity of precisely this sort. </t>
    </r>
    <r>
      <rPr>
        <rFont val="Arial"/>
        <i/>
        <color rgb="FF000000"/>
      </rPr>
      <t xml:space="preserve">There IS Cs, there is Us. Why? </t>
    </r>
    <r>
      <rPr>
        <rFont val="Arial"/>
        <color rgb="FF000000"/>
      </rPr>
      <t xml:space="preserve">This question hangs w/o an answer: it is a brute, unexplained fact in the IIT system.  </t>
    </r>
    <r>
      <rPr>
        <rFont val="Arial"/>
        <b/>
        <color rgb="FF000000"/>
      </rPr>
      <t>2)</t>
    </r>
    <r>
      <rPr>
        <rFont val="Arial"/>
        <color rgb="FF000000"/>
      </rPr>
      <t xml:space="preserve"> Aren't the external realist foundations of IIT thinking (am I right in this? source __) at odds with quantum gravitational thinking, where S-T emerges from information processing (It from qBit), in a world that has the measurement problem, suggesting some computational entity, and perhaps an observational entity, underlying the computation that is our universe? It's as if Cs shows up twice, with different definitions/origins: once emergent and secondary, once metaphysically primary. And even if that putative primary Cs were NOT Cs, the causal primacy of the physical seems undone in the IT fro qBit computational universe. So Q1 comes back with a vengeance: How does a computational reality produce BOTH a physical interactive system (nature) AND the happy emergence of the Cs that is Us? (</t>
    </r>
    <r>
      <rPr>
        <rFont val="Arial"/>
        <i/>
        <color rgb="FF000000"/>
      </rPr>
      <t>There IS phys reality, out of which we emerge as Us: why either?</t>
    </r>
    <r>
      <rPr>
        <rFont val="Arial"/>
        <color rgb="FF000000"/>
      </rPr>
      <t>)</t>
    </r>
  </si>
  <si>
    <t>00:03:34.320 --&gt; 00:03:34.800</t>
  </si>
  <si>
    <t>00:03:44.550 --&gt; 00:03:46.020</t>
  </si>
  <si>
    <t>00:03:58.440 --&gt; 00:03:59.820</t>
  </si>
  <si>
    <t>Will we pass our audition as planetary managers?</t>
  </si>
  <si>
    <t>00:10:44But here, here the suggestion is, there's a third way in and it is this philosophical way in and its really McIntyre's way and whether or not McIntyre would agree is another question.</t>
  </si>
  <si>
    <t>00:09:12I think I don't know if</t>
  </si>
  <si>
    <t>00:05:52Home. I'm like, Okay.</t>
  </si>
  <si>
    <t>What will we do as an encore once we manage to develop technological solutions to infection, aging, poverty, asteroids, and heat death of the universe?</t>
  </si>
  <si>
    <r>
      <rPr/>
      <t xml:space="preserve">Solution to these IIT worries: Start with a definition of CS that fits the IIT 5-fold account (give it, show this fit) but reverses the dependency in the IIT pairing: now Cs as primary, phys reality emerging from it. Provide a definition of love as </t>
    </r>
    <r>
      <rPr>
        <i/>
      </rPr>
      <t>a feature of</t>
    </r>
    <r>
      <rPr/>
      <t xml:space="preserve"> consciousness (slowly, in emergent Cs), and as having causal power (illstrated with stories; rendered measurable ... empirical theology.) So Cs has causal powers, which are precisely reflected in our expeience of the world: I now understand, and can apply a fix, choosing a means to achieve results as an agent in pursuit of ends: precisely features of Cs. These are not illusory, emergent features supervening on physical reality; these are foundational features of the world, with physical reality emerging from Cs activity. Objection: we have lots of evidence for mind-independent reality (our bodlily existence through sleep or, better, anasthesia or death-recovery after brain function goes apparently to zero.)</t>
    </r>
  </si>
  <si>
    <t>Will we soon cease to care whether we are experiencing normal, augmented, or virtual reality?</t>
  </si>
  <si>
    <t>Seems like it seems like it's connected with your sense of identity, your esteem has something to do with your analysis of who you are, what you are.</t>
  </si>
  <si>
    <t>But then there's the relationship between test administered and the whole population.</t>
  </si>
  <si>
    <t>Top like activate our lobbyists who have been lobbying to have this stuff ready for a long time, just like they did in 2009 and like.</t>
  </si>
  <si>
    <t>And of intelligence, the way intelligence operates in the brain.</t>
  </si>
  <si>
    <t>What would comprise the most precise and complete sonic representation of the history of life?</t>
  </si>
  <si>
    <t>I thought his name Pull-Out Jeff Hawkins book is as one of his.</t>
  </si>
  <si>
    <t>JP: orange and red. It's like, where are the demons that you know</t>
  </si>
  <si>
    <t>Thomas Loughran: To live this different way to think this different way to adopt these lenders and in fact to adopt them one at a time, something like that, as a long winded.</t>
  </si>
  <si>
    <t>How far are we from wishing to return to the technologies of the year 1900?</t>
  </si>
  <si>
    <t>It doesn't just fall right out of her stance on. So I haven't heard Chomsky's so much emphasize that.</t>
  </si>
  <si>
    <t>Thomas Loughran: Because it's a whole lot of people</t>
  </si>
  <si>
    <t>JP: Yeah, it, it, the video doesn't do it justice. Obviously, it was pretty like or an orange brown like a ruddy brown and like with the spots and cool the face the face was really striking</t>
  </si>
  <si>
    <t>If science does in fact confirm that we lack free will, what are the implications for our notions of blame, punishment, reward, and moral responsibility?</t>
  </si>
  <si>
    <t>JP: Do you never hard to see.</t>
  </si>
  <si>
    <t>Thomas Loughran: There. I think they're both significant numbers, actually. So, so much so that i mean i i hear of cases with good reason to think that. Without going into details of people around me.</t>
  </si>
  <si>
    <t>Thomas Loughran: What distinguishes one instance of constant conscious agency from another is precisely the contents.</t>
  </si>
  <si>
    <t>Why do we experience feelings of meaning in a universe without purpose?</t>
  </si>
  <si>
    <t>JP: Depends on the place I'm sure</t>
  </si>
  <si>
    <t>// how to translate ethical guidelines into code? first do no harm: what does the neural network look like that identifies harm?</t>
  </si>
  <si>
    <t>Thomas Loughran: They actually ran the puppet for for office.</t>
  </si>
  <si>
    <t>from Lex Fridmans' 10/1/19? interview with _______, an advocate of symbolic systems interwoven with DL, which is currently (he claims) much oversold</t>
  </si>
  <si>
    <t>John’s iPhone: Once all the votes get get and it might be a very different appearing story then as much as people were freaking out last night about the pools.</t>
  </si>
  <si>
    <t>Thomas Loughran: That Nevada also looks like you know I caught the 538 podcasts from yesterday.</t>
  </si>
  <si>
    <t>Is technology changing the nature of moral emotions?</t>
  </si>
  <si>
    <t>Can natural selection's legacy of sex differences in values be reconciled with the universal values of the Enlightenment?</t>
  </si>
  <si>
    <t>Why be good?</t>
  </si>
  <si>
    <t>John Loughran: Been too long.</t>
  </si>
  <si>
    <t>Could the thermodynamic prophecy of an increasingly entropic universe be fulfilled by the cosmic flourishing of intelligent life?</t>
  </si>
  <si>
    <t>John Rose: About anything in particular. I know.</t>
  </si>
  <si>
    <t>Thomas Loughran: And start the session out</t>
  </si>
  <si>
    <t>What future progressive norms would most forward-thinking people today dismiss as too transgressive?</t>
  </si>
  <si>
    <t>00:10:57Or does agree. I think he actually needs to agree and will actually be blessed by the agreement. I think this is where McIntyre's line of argument goes. So from</t>
  </si>
  <si>
    <t>// listening to Sean Carroll on his new book something deeply hidden. gravity emerges from his account Quantum phenomena. Two tasks. Number one. Get to the bottom of Heart of articulate just what he's claiming.</t>
  </si>
  <si>
    <t>00:09:15This was just an example from the article, I was looking at or this was actually in the sun.</t>
  </si>
  <si>
    <t>00:06:57I've been watching the Ken Burns documentary Vietnam documentary john</t>
  </si>
  <si>
    <t>task number two. this one's harder to put into words, but I've got to get this right also. Somehow, put in Consciousness first changes what is plausible in this space. Calculating an outcome is different than discovering an outcome. I've seen one or two places where this perspective seems to transform what Carol is claiming, or rather, where it might. Get to the bottom of this.</t>
  </si>
  <si>
    <t>Thomas Loughran: It wasn't very steep if</t>
  </si>
  <si>
    <t>John Loughran: Um,</t>
  </si>
  <si>
    <t>If we want to make a real and effective science-based policy, should we change politics or science?</t>
  </si>
  <si>
    <t>aside, says Carol colon the mathematics of the foundations of quantum mechanics, or better, Quantum world, I really just undergraduate level, linear algebra and calculus, but not generally prohibitive to keep people from understanding what's going on in this area.</t>
  </si>
  <si>
    <t>JP: Right. For that reason,</t>
  </si>
  <si>
    <t>Thomas Loughran: Who have made big strides those sort of deep disciplinary</t>
  </si>
  <si>
    <t>Thomas Loughran: That are trying to put a great deal of their lives in common for a very long period of time, hold it in common across a very wide range really comprehensive human theoretical and practical inquiry, who does that.</t>
  </si>
  <si>
    <t>Thomas Loughran: I'm glad you came at all. Lots going on.</t>
  </si>
  <si>
    <t>Is our brain fundamentally limited in its ability to understand the external world?</t>
  </si>
  <si>
    <t>Thomas Loughran: Too. I have that name right. I was thinking was tropical storm. I say, Yeah, but maybe I'm mispronouncing it</t>
  </si>
  <si>
    <t>Thomas Loughran: Doubt. In fact, you and I caught up on this point a little bit</t>
  </si>
  <si>
    <t>Thomas Loughran: This is, this is a tool that I said we'd come back to some time and I want to give a reason why I want to come back to it. Now for just a little bit.</t>
  </si>
  <si>
    <t>John Rose: So I was reading some articles today.</t>
  </si>
  <si>
    <t>How can an aggregation of trillions of selfish, myopic cells discover the unwitting teamwork that turns that dynamic clump into a person who can love, notice, wonder, and keep a promise?</t>
  </si>
  <si>
    <t>So it's just the structure is similar, though.</t>
  </si>
  <si>
    <t>It is an interesting topic. I think America, out of all of the if we had a caricature.</t>
  </si>
  <si>
    <t>Are accurate mathematical theories of individual human behavior possible?</t>
  </si>
  <si>
    <t>Thomas Loughran: Is</t>
  </si>
  <si>
    <t>Rachel Loughran: Like</t>
  </si>
  <si>
    <t>Are the ways qualia relate to computation, creativity to free will, risk to probability, morality to epistemology, all the same question?</t>
  </si>
  <si>
    <t>John Rose: Which</t>
  </si>
  <si>
    <t>let's see, motivate the possibility that these resources in this problem's resource solution, Triad's at one level.</t>
  </si>
  <si>
    <t>// Francis Crick your sense of personal identity in Free Will, or in Sac no more than the behavior of a vast assembly of nerve cells and their Associated molecules. Who you are is nothing but a pack of neurons on quote from the astonishing hypothesis the scientific search for the soul</t>
  </si>
  <si>
    <t>JP: It's kind of fun. It's fun for a while, you can get a good rhythm.</t>
  </si>
  <si>
    <t>John Rose: Yeah, I don't know if associations are being made to if it's putting being put into a larger, larger political discussion or not, but</t>
  </si>
  <si>
    <t>Can we develop a procedure that, in principle, would tell us whether or not our universe is a simulation (analogous to the way the now proven Poincaré Conjecture can tell us the universe’s shape)?</t>
  </si>
  <si>
    <t>got to resync free will in terms of a Consciousness first, computational metaphysic. on one hand, the outcome is not at all determined, since there are a variety of creative ways to find the way forward. those calculations Maybe deterministic, once you bring in the right number of causal antecedents. Fox from our limited perspectives, we have no access to those antecedents, and in fact, they may not actually antecedent in time, if all of time and text all the time all the time. Entering into our limited perspective with this limited set of awarenesses, Shirley what impact what we can calculate, and what looks like Discovery to us. that Discovery is no less a creative achievement on that account, just as we Marvel in the creativity of our children as they discover Solutions 2 problems which we know lie before them and have been discovered by others before.</t>
  </si>
  <si>
    <t>Thomas Loughran: Right in the middle of a rainstorm. Right. And she said, it's only because you had these restrictions that you had better behavior you take them off and it's going to pour rain again, which is exactly what especially Harris went through but Booker did too.</t>
  </si>
  <si>
    <t>still, contemporary neuroscience seems to limit the number of relevant causal antecedents to choice, suggesting that the phenomenon of consciously choosing postdates the brain activity that underlies it by some substantial. Of time, in some cases, as much as seven seconds later. that's a common line, but the 7-second claim is from David Hoffman in his mystery of Free Will video from the science and non-duality channel</t>
  </si>
  <si>
    <t>Thomas Loughran: Are you really so mine.</t>
  </si>
  <si>
    <t>Why is there such widespread public opposition to science and scientific reasoning in the United States, the world leader in every major branch of science?</t>
  </si>
  <si>
    <t>Thomas Loughran: Chuck john</t>
  </si>
  <si>
    <t>we're thinking about at least 4 minutes colon this argument seems to isolate some myself as a chooser the specific elements of conscious choice. Why not suppose that it's the choosing agents as a whole to which a kind of indeterminacy applies, and an awareness of that indeterminacy, even if that awareness comes after the fact of the choice. What this argument might show is that our choices in their indeterminacy AR in a more complex causal position than one might I only suppose when one thinks that one is doing exactly what one consciously intends to do.</t>
  </si>
  <si>
    <t>John’s iPhone: They specifically meant mentioned stand back and stand by and telling us people to watch the polling places, very closely. Yeah.</t>
  </si>
  <si>
    <t>even so, that last argument seems to have nothing to do with computational perspectives. If I were in fact reacting to and completely external physical world, that same argument could be made. So how is it different, when the world is only determined insofar as we have calculated it to be so thus far, a calculation that has got an into it, purpose?</t>
  </si>
  <si>
    <t>check out Norton's Dome as a challenge to determinacy</t>
  </si>
  <si>
    <t>Will a computer ever really understand and experience human kindness?</t>
  </si>
  <si>
    <t>Donald Hoffman addresses the hard problem of consciousness thus far in soluble, and proposes, my words not his, to turn the debate on its head, and start with consciousness first, which gives rise to space-time, and calls his conscious realism. This does look like exactly the View I've been chewing on. he trots out a mathematical formula which claims to show that if there were an exterior external reality, Evolution would not have produce creatures that would come to know it, the probability is doing so approaches 0. Hoffman's book is the case against reality how Evolution hid the truth from our eyes</t>
  </si>
  <si>
    <t>his analogy is with virtual reality colon everything you see around you is virtual reality that you create. in his View, physical Universe seems to supervene on consciousness, again my word not his. He does say that neurons have no causal powers.</t>
  </si>
  <si>
    <t>Does this question exist in a parallel universe?</t>
  </si>
  <si>
    <t>How will we know if we achieve universal happiness?</t>
  </si>
  <si>
    <t>Is it ultimately possible for life to bend the shape of the universe to fit life's purposes, as we are now bending the shape of our environment here on earth?</t>
  </si>
  <si>
    <t>00:11:05His account of Social Information Processing I should call it his account of what I'm calling Social Information Processing. It follows that Conscious. Conscious realism follows from that.</t>
  </si>
  <si>
    <t>00:09:21But I think counterexample or a different example the descent came up with was, if a company decided that they would not hire transgender people without ever knowing their sex, then it would not be</t>
  </si>
  <si>
    <t>00:05:53Now it's biking. It's at this place called Black Rock.</t>
  </si>
  <si>
    <t>Why are there no trees in the ocean?</t>
  </si>
  <si>
    <t>00:07:04So the reason I bring that up is because anytime I move my laptop. Now this screen freezes. That's like its newest</t>
  </si>
  <si>
    <t>Can we create new senses for humans—not just touch, taste, vision, hearing, smell, but totally novel qualia for which we don't yet have words?</t>
  </si>
  <si>
    <t>What you do, whether what you do is important, whether what's what's the relationship between who you are and what you do.</t>
  </si>
  <si>
    <t>So what if it's a very tiny fraction of the population? What if it's.</t>
  </si>
  <si>
    <t>Just pop a bunch of money into our business because of this virus.</t>
  </si>
  <si>
    <t>Will we ever be replaced by another earthly species capable of evolving to a similar degree of social and technical sophistication that effectively fills the biocultural niche we vacated?</t>
  </si>
  <si>
    <t>An important piece of his intellectual heritage in this regard.</t>
  </si>
  <si>
    <t>JP: It's, it's crazy.</t>
  </si>
  <si>
    <t xml:space="preserve">// need some short summaries (sketch of key findings and questions, state of discussion) of Cs, QG, Cos, Chem, EB, NS, SP, AI, </t>
  </si>
  <si>
    <t>Thomas Loughran: Account of what this resurrecting stability project is all about. And I say all that, by way of background for this three lens spiral matrix that we're now about to take a little bit closer look</t>
  </si>
  <si>
    <t>Is the cumulation of shared knowledge forever constrained by the limits of human language?</t>
  </si>
  <si>
    <t>need some kind of map with interlinkages</t>
  </si>
  <si>
    <t>But we know so much. It's hard to tell. Oh, he certainly does.</t>
  </si>
  <si>
    <t>CS</t>
  </si>
  <si>
    <t>QG</t>
  </si>
  <si>
    <t>Thomas Loughran: Although it's not obviously the same level of depends on how you interpreted. It's pretty then you guys both have some idea what all this entails because able to upload it.</t>
  </si>
  <si>
    <t>Have we left the Age of Reason, never to return?</t>
  </si>
  <si>
    <t>Thomas Loughran: I'm gonna see if I can send you a picture.</t>
  </si>
  <si>
    <t>JP: Yeah, it's hard to see.</t>
  </si>
  <si>
    <t>Thomas Loughran: That people who know what strain. This was that somebody God and that they were vaccinated against that strain.</t>
  </si>
  <si>
    <t>So, before The Singularity...?</t>
  </si>
  <si>
    <t>Thomas Loughran: Of its of</t>
  </si>
  <si>
    <t>Thomas Loughran: Certainly more than where you are. It's a pretty rainy place in Oregon.</t>
  </si>
  <si>
    <t>Thomas Loughran: Pop.</t>
  </si>
  <si>
    <t>Will civilization collapse before I die?</t>
  </si>
  <si>
    <t>John’s iPhone: Yeah. But yeah, it's interesting because for like</t>
  </si>
  <si>
    <t>Thomas Loughran: No way today.</t>
  </si>
  <si>
    <t>Will humans ever embrace their own diversity?</t>
  </si>
  <si>
    <t>Is there a place for our past in our future?</t>
  </si>
  <si>
    <t>How many incommensurable ideas can we hold in our mind simultaneously?</t>
  </si>
  <si>
    <t>// from the hoover institute's the intellectual poverty of the new socialists... (epstein?):</t>
  </si>
  <si>
    <t>"When viewing the proposals of the New Socialists, one looks for any kind of explanation for how their proposals for the radical expansion of government control over the economy aimed at mitigating income inequality will protect both personal liberty and economic well-being"</t>
  </si>
  <si>
    <t>00;06;13.440 --&gt; 00;06;13.860</t>
  </si>
  <si>
    <t>What will courtship, mate selection, length of marriages, and family composition and networks be like when we are all living over 150 years?</t>
  </si>
  <si>
    <t>personal liberty, economic wellbeing: freedom to pursue as much wealth for yourself as you choose, and success in that endeavor. Doesn't soud like economic well-being to me: Economic well-being involves loving well with money. Distributing goods and services beneficially...in an informed way...outstripping individual information-gathering...</t>
  </si>
  <si>
    <t>00:03:37.020 --&gt; 00:03:38.490</t>
  </si>
  <si>
    <t>00:03:50.520 --&gt; 00:03:56.550</t>
  </si>
  <si>
    <t>00:04:01.020 --&gt; 00:04:02.130</t>
  </si>
  <si>
    <t>00:11:17And it and we walk this through in two steps. And that's the red party or we moved to this account of truth and goodness that seems to be just the right account, given the Social Information Processing paradigm</t>
  </si>
  <si>
    <t>Can we design a common test to assess machine, animal and human intelligence?</t>
  </si>
  <si>
    <t>00:09:40discrimination based on sex if you just across the board said you want to hire anyone</t>
  </si>
  <si>
    <t>00:05:57Mountain biking.</t>
  </si>
  <si>
    <t>00:07:14HQ.</t>
  </si>
  <si>
    <t>Thomas Loughran: It was up but</t>
  </si>
  <si>
    <t>John Loughran: I don't think so.</t>
  </si>
  <si>
    <t>Thomas Loughran: So again, I think there's some some useful distinctions here.</t>
  </si>
  <si>
    <t>Will the "third culture" be followed by a fourth culture, a fifth culture, and, ominously, a Final Culture?</t>
  </si>
  <si>
    <t>Thomas Loughran: Scientific community manifestations of collective intelligence we need those, but not in isolated pools and not just in one big interdisciplinary</t>
  </si>
  <si>
    <t>Thomas Loughran: Right, not even universities with their multi disciplinary investigations.</t>
  </si>
  <si>
    <t>Rachel Loughran: I thought it was Isaiah to until my dad pronounced it yesterday. I don't think it's Isaiah, it's like it's a Hispanic sounding name. And I don't remember what it is. So I'm not even gonna try</t>
  </si>
  <si>
    <t>John Rose: Yeah words.</t>
  </si>
  <si>
    <t>Is there a single, evolved biological mechanism that can be tweaked to improve overall health, cognitive abilities, and slow aging?</t>
  </si>
  <si>
    <t>Thomas Loughran: And I wish I had rehearsed all this, but this is really a work in progress, sort of meeting here. I didn't rehearse at all today, unfortunately, it's been, been a busy day.</t>
  </si>
  <si>
    <t>John Rose: Because kind of got to think about</t>
  </si>
  <si>
    <t>So, I mean, I feel like I'm picking things up quickly, but cool.</t>
  </si>
  <si>
    <t>Why is the phenomenon too familiar to investigate the hardest thing to completely understand?</t>
  </si>
  <si>
    <t>And this guy makes this guy's model is very nice.</t>
  </si>
  <si>
    <t>20 questions done backwards, from Philip Ball,  https://www.youtube.com/watch?v=q7v5NtV8v6I&amp;t=2144s at 36 min mark roughly...</t>
  </si>
  <si>
    <t>I mean, it would be as optimistic like individualists who always gonna get this done and not done.</t>
  </si>
  <si>
    <t>never was a preordained answer; it came into being through questioning...QM is a theory of what is and istn't knowabe, and  how those knowns emerge from the questions we ask</t>
  </si>
  <si>
    <t>Thomas Loughran: Is something like a group</t>
  </si>
  <si>
    <t>Is intersubjectivity possible in a quantum mechanical universe?</t>
  </si>
  <si>
    <t>not how a thing is, but what it could be, along with a logic of the relationship between coulds and likelihoods...replace isms with ifms...not here, but if we look at it like this, then...all conditionals...</t>
  </si>
  <si>
    <t>IFs are fundamental. But what is the stuff that QM is about? Perhaps the world is sensitive to our touch...(Chris Fuchs)...QM is the machinery we need to compile and quantify info about a world that has this incredibly sensitive character.</t>
  </si>
  <si>
    <t>Rachel Loughran: Randomness thing you found to fill your time stuck inside</t>
  </si>
  <si>
    <t>Ball still seems to hold an objective, highly sensitive nature, though beyond wierd.</t>
  </si>
  <si>
    <t>Is there a Turing test for living rather than thinking that can distinguish animate from automata?</t>
  </si>
  <si>
    <t>We're talking about these resources. We're talking about there of lands which are basically made up of some little cluster of these resources thinking</t>
  </si>
  <si>
    <t>JP: Every once in a while, you just hit a wall, you know, and</t>
  </si>
  <si>
    <t>Thomas Loughran: It is</t>
  </si>
  <si>
    <t>What behaviors are we attributing only to brain mechanisms that may be better explained by considering biomechanics?</t>
  </si>
  <si>
    <t>Thomas Loughran: And some of these you've heard. Have you heard of Texas in Harris County right there's 3 million people in Harris County and there's one box that you've got to drive 100 miles to put children because that's how we secure voting.</t>
  </si>
  <si>
    <t>JP: I I got really wow I got pretty sick. On Thursday, Friday.</t>
  </si>
  <si>
    <t>JP: Good to see him in</t>
  </si>
  <si>
    <t>Is there a single theory of all physics (TOP), and what is it?</t>
  </si>
  <si>
    <t>John’s iPhone: So that from that, from their perspective, it was an entirely different fear and violence that they needed to purchase now.</t>
  </si>
  <si>
    <t>Can human intuition ever be reduced to an algorithm?</t>
  </si>
  <si>
    <t>// https://www.youtube.com/watch?v=ZENFjtLExmE Miguel Nicolelis - The Future of Human Augmentation (Pontifical Academy neuroscientist, ranked #1 in world in this list of 30 most influential....</t>
  </si>
  <si>
    <t>How much time will pass between the last minute before artificial superintelligence and the first minute after it?</t>
  </si>
  <si>
    <r>
      <rPr/>
      <t xml:space="preserve">brain stores a different kind of information (Godelian information), not Shannon information, but through some kind of energy dissipation storage that is </t>
    </r>
    <r>
      <rPr>
        <i/>
      </rPr>
      <t>not digitial</t>
    </r>
    <r>
      <rPr/>
      <t xml:space="preserve"> purely in that same way (coverered quickly during Q&amp;A around 1:11 ... the brain is not a turning machine...</t>
    </r>
  </si>
  <si>
    <t>Brain Nets.. overcome limitation of single body for brain activity...; overcome limitation of single brain to solve problems...multiple brains at once can syncronize efforts, the others unknown to each one ... // the basic unit of intelligence is a many-neuron system, not one or even a few, but many, distributed ... can do brain to brain interface, can exchange bits of information, but we'll need a digital/analogue hybrid to model brain intelligence</t>
  </si>
  <si>
    <t>Can we acquire complete access to our unconscious minds?</t>
  </si>
  <si>
    <t>Thomas Loughran: Not quite sure.</t>
  </si>
  <si>
    <t>MN thinks consciousness is an emergent property, related to electromagetic waves..// not optimistic about larger Cs from brains connected in a net...</t>
  </si>
  <si>
    <t>Thomas Loughran: This won't be the last time. It's just if it's on somebody's mind. It's a good idea just to jot it note down</t>
  </si>
  <si>
    <t>John Loughran: That'd be awesome.</t>
  </si>
  <si>
    <t>aside: generally all (?) physical and psych diseases, not rightly disgingushed according to him, are hypersincronous diseases, like defib of the heart ... success with defib chip in spine to disrupt parkinsons successfully...1:23 or so...catch seisures early; works in parkinsons...</t>
  </si>
  <si>
    <t>Is it possible to control a system capable of evolving?</t>
  </si>
  <si>
    <t>00:11:32And once that's accepted that that account of truth and goodness points to conscious realism and we gave arguments that looked a little like they were deductive arguments, right, there's this suggestion here of implication like as if we were doing logical arguments.</t>
  </si>
  <si>
    <t>00:09:48So I don't know where exactly go from there. But I think that was just something or counter argument to that.</t>
  </si>
  <si>
    <t>00:07:16So I have to be very still.</t>
  </si>
  <si>
    <t>If we're not the agents of ourselves (and it's hard to see how we can be), how can we make sense of moral accountability (and how can we live coherently without it)?</t>
  </si>
  <si>
    <t>Is there a subtle form of consciousness that operates independent of brain function?</t>
  </si>
  <si>
    <t>Not a lot of questions in there, but you could certainly imagine a whole complex of emotional reactions and responses that have social implications.</t>
  </si>
  <si>
    <t>Is it a representative sample in general? It's only when you have a representative sample that you wouldn't have to figure</t>
  </si>
  <si>
    <t>And these are just massive corporations. And there really isn't a way for that to trickle down to the people who actually need it right now.</t>
  </si>
  <si>
    <t>I also think it's I mean, Ivan is the world's expert intelligence, and I'm just getting up to speed.</t>
  </si>
  <si>
    <t>How can the few pounds of grey goo between our ears let us make utterly surprising, completely unprecedented, and remarkably true discoveries about the world around us, in every domain and at every scale, from quarks to quasars?</t>
  </si>
  <si>
    <t>John Rose: Well, yeah, though there was some</t>
  </si>
  <si>
    <t>Thomas Loughran: At</t>
  </si>
  <si>
    <t>// recognizing possibilities, vs entertaining them</t>
  </si>
  <si>
    <t>In the book that I'm reading about the Cold War, the narrative that the narrative of defensive war is certainly.</t>
  </si>
  <si>
    <t>Will a comprehensive mathematics of human behavior ever be created?</t>
  </si>
  <si>
    <t xml:space="preserve">something like this might play an analogical role re/ creation: one freely chooses to entertain. If God freely chooses to entertain a possibllity, that thought is an entering into a particular, dymamic perspective, limited, exploratory because limited,foreseeing some things, intending/enjoying others... </t>
  </si>
  <si>
    <t>Thomas Loughran: So I didn't. I expected to write about people praising expected to write about history.</t>
  </si>
  <si>
    <t>Thomas Loughran: Because the scars quite distinct</t>
  </si>
  <si>
    <t xml:space="preserve">an alternative to the many worlds interpretation of QM: a many good worlds interpretation...to exist is to be entertained, imagined, in this sense...to be actively thought through, to be computed, calculated...some seem worth pursuing, others not...each limited,partial perspective perhaps entertained in parallel, transparently from an unhindered, unlimited perspective, but sequentially, from internal to that limited perspective ... the origin of time? </t>
  </si>
  <si>
    <t>JP: It just, I think part of it depends on what happens in this election.</t>
  </si>
  <si>
    <t>Are stories bad for us?</t>
  </si>
  <si>
    <t>Thomas Loughran: That happens</t>
  </si>
  <si>
    <t>Thomas Loughran: Yeah, here I can already see I need a little bit more rigor than that. I'm prepared for here. I don't really want to say to conscious that the</t>
  </si>
  <si>
    <t>JP: Yeah, yeah, I'm just imagining drones that have like a solar panel on the</t>
  </si>
  <si>
    <t>Thomas Loughran: Band, you know,</t>
  </si>
  <si>
    <t>What knowledge and know-how are our descendants at risk of forgetting as our species passes through future evolutionary bottlenecks?</t>
  </si>
  <si>
    <t>John’s iPhone: A SUPER LONG TIME. I was hearing a bunch of people, especially like early in the night, and I've been hearing about it for a while it was going to be called the red Mirage</t>
  </si>
  <si>
    <t>Thomas Loughran: They'll probably release another one tonight but I caught yesterday's just today.</t>
  </si>
  <si>
    <t>What will happen to human love when we can design the perfect robot lover?</t>
  </si>
  <si>
    <t>What ethical responsibilities will humans owe to AGI systems?</t>
  </si>
  <si>
    <t>What new cognitive abilities will we need to live in a world of intelligent machines?</t>
  </si>
  <si>
    <t>// a spherical ordinary science analogue to sequential processing of new experience...warping from sperical during epistemological crises, where connections between inflowing processed,modeled information occasions new questions not at the outer,ordinary places of inquiry, but internally, at their intersection with one another and the unknown, not yet processed, opening up a new disruptive interface with the possible (reality = the possible, on an awareness processing interpretation of reality)</t>
  </si>
  <si>
    <t>00:11:52from first principles.</t>
  </si>
  <si>
    <t>What is the upper limit for how malleable the human mind and our emotions can actually be?</t>
  </si>
  <si>
    <t>00:05:58Sure, their</t>
  </si>
  <si>
    <t>Thomas Loughran: You know that the trailer was nice weren't boulders that the pic over etc hardly anything occasional wrong step over. That's about it.</t>
  </si>
  <si>
    <t>John Loughran: I wouldn't buy I regret I regret purchasing purchasing it I it's board me and I wasn't. There's so much material to talk about that. I'm surprised. I'm bored by it. I'm</t>
  </si>
  <si>
    <t>Why is it so hard to find the truth?</t>
  </si>
  <si>
    <t>Thomas Loughran: That that number that the percentage that you need to get</t>
  </si>
  <si>
    <t>Thomas Loughran: modern scientific inquiry, although that would be something right and movement in that direction is great movement, but we need more than that we need</t>
  </si>
  <si>
    <t>Thomas Loughran: Invest that kind of time in coming up with holistic accounts unifying all of these various disciplines and then putting in practice what unity is there found and living it out together as one sort of rich community basically no one does that</t>
  </si>
  <si>
    <t>Thomas Loughran: So JP, we're just doing a quick run through some of the preliminaries a sort of a speed, speed drive through stuff that we've talked about already.</t>
  </si>
  <si>
    <t>What will be the use of 99% of humanity for the 1%?</t>
  </si>
  <si>
    <t>Thomas Loughran: All right. Fair enough.</t>
  </si>
  <si>
    <t>Over cigars.</t>
  </si>
  <si>
    <t>John Rose: Pretty far back, it seems like it was years ago, but just to the primary and what my impressions of her then were</t>
  </si>
  <si>
    <t>Is scientific knowledge the most valuable possession of humanity?</t>
  </si>
  <si>
    <t>So we had a good conversation last time.</t>
  </si>
  <si>
    <t>Without without pretending to know all of the.</t>
  </si>
  <si>
    <t>Yeah. Certainly not. You're not supposed to be optimistic anymore because.</t>
  </si>
  <si>
    <t>Why do we get to ask questions at all?</t>
  </si>
  <si>
    <t>Thomas Loughran: Of experiences insights. It's something like, I think it's fair to call it a model, I think.</t>
  </si>
  <si>
    <t>// trying to put together a number of ways, seemingly analogous or parallel, in which awareness / observation / processing is prior to and determines what seems to be, the world we experience. To exist is to be percieved; Existence is perception, is awareness. Why suppose so? Three levels of synergistic reasoning: re/ qualia; re/ quanta; re/ fundamental objects of both (this last schema, articulated after the three levels described here...)</t>
  </si>
  <si>
    <t>How could one last question possibly be enough?</t>
  </si>
  <si>
    <t>John Rose: stuff to do.</t>
  </si>
  <si>
    <r>
      <rPr>
        <b/>
      </rPr>
      <t>one level</t>
    </r>
    <r>
      <rPr/>
      <t xml:space="preserve">: 'stable hallucinations', up to 90% (ref?__) of percepton is predictive, from timing studies; zero chance of evolving to accuracy vs fitness, in Hoffman's evolutionary modeling studies...this seems to threaten realism of </t>
    </r>
    <r>
      <rPr>
        <i/>
      </rPr>
      <t>qualia</t>
    </r>
    <r>
      <rPr/>
      <t>, of what is observed, of what we are aware of, what we perceive...</t>
    </r>
  </si>
  <si>
    <t>that they're propositional and just showing they are propositional by occasionally alluding to a proposition,</t>
  </si>
  <si>
    <t>(aside: got to be able to say what accuracy is here, when contrasted to fitness, and how a notion of accuracy might endure (can it? don't be so sure...) through a transition to awareness processing realism</t>
  </si>
  <si>
    <t>JP: That hands start to ache and it's just once you start doing something new, like this, you know, your body's got to adjust to it but sure.</t>
  </si>
  <si>
    <t>Is the actual all that is possible?</t>
  </si>
  <si>
    <t>Thomas Loughran: Orders, certainly on Twitter and certainly an MSNBC this afternoon Twitter when it first came out with was that yesterday as recent as that or was it Wednesday we would have talked about it on Wednesday, so it wouldn't have been Wednesday. Yeah.</t>
  </si>
  <si>
    <r>
      <rPr>
        <b/>
      </rPr>
      <t>a second level</t>
    </r>
    <r>
      <rPr/>
      <t xml:space="preserve">: the observer, in QM...it seems like the intervention of measurement, which is (?) the interaction with an observer, determines (collapses the wave function) what happens in the world, even instantly over great distance, so that reality (if it exists objectively) seems extended not only across time but across space, at in principle near endless distance scale... this occurs in ways that seem even to reverse causaility, and deeply threatens realism even of </t>
    </r>
    <r>
      <rPr>
        <i/>
      </rPr>
      <t>quanta</t>
    </r>
    <r>
      <rPr/>
      <t>)</t>
    </r>
  </si>
  <si>
    <t>Thomas Loughran: Right, I mean it's, it is deeply criminal and you could. There's not much that could get me in a fight faster than those sorts of violations, to be honest.</t>
  </si>
  <si>
    <t>Which facets of life will we never understand once biological and cultural diversity has vanished?</t>
  </si>
  <si>
    <t>Thomas Loughran: Did you write</t>
  </si>
  <si>
    <r>
      <rPr>
        <b/>
      </rPr>
      <t>a third level:</t>
    </r>
    <r>
      <rPr/>
      <t xml:space="preserve"> space and time are not fundamental, but emerge from the interplay of information (matrix multiplication: existence matrix, with operating (laws of nature) matrix?); this threatens not the realism of qualia, nor of quanta, but of the very fabric of reality that is being quantized or perceived. (Perhaps that information processing, that computation, takes place within an intelligence, within an awareness: to be information is to inform an awareness? To be is to be observed? All else is possibility, not actuality.</t>
    </r>
  </si>
  <si>
    <t>John’s iPhone: Yeah. Good to be here.</t>
  </si>
  <si>
    <t>John’s iPhone: Can we all say Hi, Jon.</t>
  </si>
  <si>
    <t>Will reading and writing survive given the seduction of video and audio?</t>
  </si>
  <si>
    <r>
      <rPr>
        <b/>
      </rPr>
      <t xml:space="preserve">three strikes, you're out? </t>
    </r>
    <r>
      <rPr/>
      <t xml:space="preserve">these all cut against an objective reality, a correspondence theory of truth with an ojbective, external, mind-independent reality. Why not turn correspondence on its head? The world corresponds to what awareness, mind, </t>
    </r>
    <r>
      <rPr>
        <i/>
      </rPr>
      <t>we</t>
    </r>
    <r>
      <rPr/>
      <t xml:space="preserve"> calculate it to be. Often, this seems correct. Might it always be so? What if we are not the only observers? What if the universe is an observed entity (to be is to be observed)?</t>
    </r>
  </si>
  <si>
    <t>What does it mean to be human?</t>
  </si>
  <si>
    <r>
      <rPr>
        <b/>
      </rPr>
      <t>Objection</t>
    </r>
    <r>
      <rPr/>
      <t xml:space="preserve">: things happen to us when we are not perceiving (surgery, e.g.) </t>
    </r>
    <r>
      <rPr>
        <b/>
      </rPr>
      <t>Response</t>
    </r>
    <r>
      <rPr/>
      <t>: we are not the only perceivers; we form a web of perceivers, many like-minded, many less so, some perhaps radically other than we. Our perception is limited by our connectedness, and this connectedness is a function of the laws of nature and the original input (existence matrix) put to them (operated on by them): the priors, and calculations made on those priors, all stages in a particular string of operations, a calculation, the observable (and observed) universe.</t>
    </r>
  </si>
  <si>
    <t>When will we replace governments with algorithms?</t>
  </si>
  <si>
    <t>One other relevant piece of evidence to find a way to fit in: intelligent design evolutionary folks, who argue something like that the number of evolvable outcomes so far outstrips what is compatible with living things...this gets to the priors, the original existence matrix, for creation's computation...the priors were loaded intelligently, to produce perception, of limited sorts. That's what science tells us was in fact created (calculated).</t>
  </si>
  <si>
    <t>00;06;15.360 --&gt; 00;06;17.160</t>
  </si>
  <si>
    <t>Will a baby grown from an embryo constructed from human stem cells eventually become a person?</t>
  </si>
  <si>
    <t>So then, at four levels..1) perception/qualia; 2) mathematical calculation/quanta; 3) computational priority (operabilia?); and 4) original orientation (priors) to living, perceiving being (prioria?) ... intelligent awareness underlies existence: to exist is to be perceived; existence is awareness.</t>
  </si>
  <si>
    <t>00:03:39.540 --&gt; 00:03:42.000</t>
  </si>
  <si>
    <t>00:03:57.600 --&gt; 00:04:04.680</t>
  </si>
  <si>
    <t>00:04:03.930 --&gt; 00:04:05.940</t>
  </si>
  <si>
    <t>at the levels of perception, measurement, computation, and training, perception is prior to existence...but what about at the level of discourse, propositions? This is the level of T-bound inquiry. Here we construct models, frameworks, frames of reference to more effectively/efficiently/comprehensively process our experience, our awareness, the information that comes to us, both qualia and quanta (actually, at all these 4 other/prior? levels: perception, calculation, interpretation (of QM...), and fundamental meaning)...[[careful here...way out on a limb]]</t>
  </si>
  <si>
    <t>00:11:54When we broke that down into a couple of pieces and here we are.</t>
  </si>
  <si>
    <t>00:10:01Yeah, that's interesting.</t>
  </si>
  <si>
    <t>What is the principle that causes complex adaptive systems (life, organisms, minds, societies) to spontaneously emerge from the interaction of simpler elements (chemicals, cells, neurons, individual humans)?</t>
  </si>
  <si>
    <t>00:07:21Interesting problem. I don't know if I've come across</t>
  </si>
  <si>
    <t>But at this 5th level, worldview construction...is this one level, or two or more?... it is the consensus--reacting to information but processed through a full set of socially and evolutionarily evolved incluinations, finally governed through free choice, within as much lattitute as the laws of nature (thus working with the fluidity afforded by the uncertainty principle, at one level, and chaos, at another)--of the mature members of rich communities networked for optimal information exchange that determines what will be, which ends they will pursue and (subject to interplay with the uncontrolables in their environment) achieve, that is, produce; the world will correspond to their knowledge as to an artisan, and a fortior to God's knowledge, which includes all of these limited perspectives of created (considered) agents. So 5 levels of affirmation.</t>
  </si>
  <si>
    <t>Will humanity eventually exhaust the unknown?</t>
  </si>
  <si>
    <t>out what's the percentage that you've tested and who precisely have you tested?</t>
  </si>
  <si>
    <t>Why is it that the maximum information we can pack into a region of space does not depend on the volume of the region, but only on the area that bounds it?</t>
  </si>
  <si>
    <t>So it's more focusing because people always talk about like funding social programs and talking about how much we spend on the military.</t>
  </si>
  <si>
    <t>I found it pretty useful to read. OK, so if I do this, but if I jump to.</t>
  </si>
  <si>
    <t>What would the mind of a child raised in total isolation of other animals be like?</t>
  </si>
  <si>
    <t>John Rose: When the fires were super bad probably two years ago. I think when it</t>
  </si>
  <si>
    <t>The U.S. basically talking about its operations in the world during the Cold War as defensive end for national security,</t>
  </si>
  <si>
    <t>Does every mathematical symmetry have a manifestation in the physical world?</t>
  </si>
  <si>
    <t>// quick list of stories that capture loving presence, interconnectedness, .....</t>
  </si>
  <si>
    <t>Thomas Loughran: And expected to write about it and it's to explore the space and expected to write about children to school.</t>
  </si>
  <si>
    <t>bear and daughter in MD</t>
  </si>
  <si>
    <t>Charging</t>
  </si>
  <si>
    <t>young man in oncology ward</t>
  </si>
  <si>
    <t>What will it take to end war once and for all?</t>
  </si>
  <si>
    <t>JP: Really for both of them, I guess, but for pence like</t>
  </si>
  <si>
    <t>mother and daughter hitching</t>
  </si>
  <si>
    <t>Thomas Loughran: And I remember querying about it.</t>
  </si>
  <si>
    <t>Thomas Loughran: Here's a question.</t>
  </si>
  <si>
    <t>mom, woman and son at airport</t>
  </si>
  <si>
    <t>Thomas Loughran: Yep.</t>
  </si>
  <si>
    <t>How can we separate the assessment of scientific evidence from value judgments?</t>
  </si>
  <si>
    <t>John’s iPhone: Right set like</t>
  </si>
  <si>
    <t>Thomas Loughran: They</t>
  </si>
  <si>
    <t>Why is the world so beautiful?</t>
  </si>
  <si>
    <t>How does a thought become a feeling?</t>
  </si>
  <si>
    <t>What is the biological price of being a species with a sense of humor?</t>
  </si>
  <si>
    <t>John Rose; Hopefully, work out all the kinks here.</t>
  </si>
  <si>
    <t>When will race disappear?</t>
  </si>
  <si>
    <t>Thomas Loughran: What we're going to get on YouTube, but we're trying it again.</t>
  </si>
  <si>
    <t>// notes from Ferry, The Copenhagen Conspiracy</t>
  </si>
  <si>
    <t>Thomas Loughran: And I've already done that in effect. So I lead and have I've already jotted down some things that I felt we needed to talk about</t>
  </si>
  <si>
    <t>John Loughran: Have a song that fits the topic.</t>
  </si>
  <si>
    <t>a very critical history of Bohr's (and to a lesser extent Pauli's, Heisenberg's) sloppiness and century-long catastrophic impact on QM</t>
  </si>
  <si>
    <t>00:11:59Without having gotten so I've introduced a new slide, we didn't get to the discussion and violent dialectical reasoning and now we're here. So what kind of reasoning is that</t>
  </si>
  <si>
    <t>Will humanity end up with one culture?</t>
  </si>
  <si>
    <t>00:10:04Suppose a company just playing with this idea for a moment. Suppose a company said, Look, I don't, I'm not going to hire anybody who's in an interracial marriage.</t>
  </si>
  <si>
    <t>Bohr's nobel-prize winnng paper depends on an inconsistency; his famous BKS (with Kraemer and Slater) is full of ambiguity, and was force-fed over Slater's objections, who didn't accept a key conclusion and wouldn't work with either of them again. (B was leader; K was brow-beaten.)</t>
  </si>
  <si>
    <t>00:05:59Fall city.</t>
  </si>
  <si>
    <t>Thomas Loughran: So we did that. And then we we did</t>
  </si>
  <si>
    <t>John Loughran: A part of it. I think could be because I started</t>
  </si>
  <si>
    <t>What systems could be put in place to prevent widespread denial of science-based knowledge?</t>
  </si>
  <si>
    <t>Thomas Loughran: Up the percentage of the population that needs to be vaccinated for an effective vaccine regimen.</t>
  </si>
  <si>
    <t>Thomas Loughran: We need to know how to live and that has to be done through experience. And that means how to raise your children, how, how to</t>
  </si>
  <si>
    <t>Thomas Loughran: So strange it's a strange enterprise, but I think it's the case made a case earlier and we could make it again another time.</t>
  </si>
  <si>
    <t>Thomas Loughran: Oh, sweet. I started. I don't know if you're on a very small device. In any case, I've got a slide shared here and it is this</t>
  </si>
  <si>
    <t>Will the "hard problem" of consciousness dissolve (rather than be solved) as we learn more about the natural world?</t>
  </si>
  <si>
    <t>John Loughran: Like Isaiah, though.</t>
  </si>
  <si>
    <t>Thomas Loughran: And cognac.</t>
  </si>
  <si>
    <t>Thomas Loughran: We have laid an infrastructure high information flow network of rich communities infrastructure for a town to borrow that metaphor and our framing, you could say a building on that town and we're taking a pretty high level pass and all of this.</t>
  </si>
  <si>
    <t>John Rose: And going back to the primary I thought she started off as</t>
  </si>
  <si>
    <t>i = we ?</t>
  </si>
  <si>
    <t>That would obviously you can imagine that attitude, hendrickx somebody.</t>
  </si>
  <si>
    <t>Actually, last week we had we had three conversations are open topic, which began our open topic on Wednesday.</t>
  </si>
  <si>
    <t>This, let me call it the biochemistry of a lot of these a lot of these activities and or the or the neuroscience behind them.</t>
  </si>
  <si>
    <t>What might the last fully biological human's statement be at their last supper?</t>
  </si>
  <si>
    <t>If you're optimistic that I'll be considering everything that's going on in the world,</t>
  </si>
  <si>
    <t>Thomas Loughran: I think I would always a model.</t>
  </si>
  <si>
    <t>// capturing some thoughts on inverse realism, or participatory realism, or interactive realism</t>
  </si>
  <si>
    <t>Are the laws of physics unique and inevitable?</t>
  </si>
  <si>
    <t>Rachel Loughran: A random thing you found joy in</t>
  </si>
  <si>
    <t>Thomas Loughran: Yeah, and it has, it involves both of those things. It certainly wants to focus on the very particular needy.</t>
  </si>
  <si>
    <t>if you start with fundamental consciousness, you can see awareness as intrinsically transparent and thus intrinsically reflective. from that point of view, those conditions which wire up information transfer of particular sorts can be viewed as specifications, in a way, limitations, on an awareness which outside of the specifications would be full, complete, transparent. And so our biological systems linking us to the world say in the visible light range, would when rendered more complex by say the addition of infrared or UV transmission capabilities be less restricted by those new additions. trying to view things from this perspective, our capability of uniting things in a single conscious field is not an outgrowth of the way we are wired semicolon it is a fundamental feature of Consciousness, and the way we are wired specifies what things we can be at the same time aware of.</t>
  </si>
  <si>
    <t>but mostly by by pointing to a bullet point, which is far from a careful proposition.</t>
  </si>
  <si>
    <t>What is consciousness?</t>
  </si>
  <si>
    <t>Thomas Loughran: You got a good pair of gloves.</t>
  </si>
  <si>
    <t xml:space="preserve"> These biological information channels, and in fact the laws of space time which under gerd those biological restrictions, are in fact manifestations of a particular, limited, specified perspective. in fundamental Consciousness, the very possibility of that perspective is what gives rise to it. so that full set of laws of nature is a particular specified and limited perspective of fundamental consciousness, which under transparency arises immediately from it's very possibility.</t>
  </si>
  <si>
    <t>John Rose: I mean, the free Michigan tweet from Trump obviously</t>
  </si>
  <si>
    <t>Rachel Loughran: Crow in a fun fact, I heard about that today.</t>
  </si>
  <si>
    <t>Is there any observational evidence that could shake your faith, or lack thereof?</t>
  </si>
  <si>
    <t xml:space="preserve"> all of these limited perspectives, both the awareness of the entire created natural order, and those awareness is which are further limited sub sets of that natural order, that is, you and I, are from this perspective manifestations of fundamental consciousness, calculating elements, computational pathways, true the full ocean of transparent possibilities present in and two fundamental consciousness. we are how God looks at things from our point of view. we are how God looks at things as uman beings, as members in this space-time universe operating under our laws of nature.</t>
  </si>
  <si>
    <t>Thomas Loughran: Yeah, how's the week been</t>
  </si>
  <si>
    <t>JP: Hi.</t>
  </si>
  <si>
    <t>Why don't naked mole rats age or get cancer?</t>
  </si>
  <si>
    <t>still trying out this perspectives, the way we come to see things is the way things are, in so far as are coming to see them takes into account ever more fully information, that with other information about the natural world, that is, what other stable perspectives, some of which are youman perspectives, and some of which become human perspectives as information pathways get laid down, that is, as we learn, as we come to know. but what it is we are coming to know about are other perspectives, other awareness. some of those other perspectives that we become informed about and that stabilize all our perspectives are other human perspectives, others still our information about other elements of the natural world that we increasingly come into informational exchange with as our learning base grows. these elements, which human beings come into contact with sometimes for the first time on our watch are other elements of the natural world, that is, are other limited perspectives of fundamental consciousness, to which we become connected for the first time as our knowledge grows. all of our interactions have awareness at the foundation, whether we are interacting would things of which we are conscious, or indirectly with other human consciousness has, or indirectly still again with limited perspectives of fundamental consciousness which we call the external world around us, all sharing with us delimitations of the laws of nature.</t>
  </si>
  <si>
    <t>How can the process of science be improved?</t>
  </si>
  <si>
    <t>from this point of view, everything that we discover we calculate, and in that sense we invented. We pick and choose our way through, adopting whichever perspectives we in fact adopt as we interact with more and more information, that is, as we calculate, as we compute. the objectivity of reality, conceive definition way, amounts to those stable Tendencies of interaction which manifest themselves through this computation. we don't make up the stable tendencies, we encounter them, discover them, fall into them as low potential energy states. From another point of view, we invent them, because we move our way through creatively, actively, dynamically, and it makes sense to say freely. in that sense, we invent, or rather, through our interactions, Co invent, a participatory reality. even our limited human perspectives shape and help to find this reality as we compute our way forward, but we do not do so in an information vacuum, and we encounter tendencies with which we have to come to grips, have to work around, have to take into account, have to find a way to deal with as we stabilize our interaction with the full influx of information that is poured in thus far, and as we are committed to letting poor in farther on into the future. In definitely so.</t>
  </si>
  <si>
    <t>Are dreams brief glimpses of the narrative of a subconscious alternative reality?</t>
  </si>
  <si>
    <t>from another perspective, all of us are united in a single Consciousness which is computing the best outcome for a limited standpoints like us, under these particular laws of nature, connected under the particular Beauty of our natural laws. what we bound what we bind on Earth, under our limited perspective, is bound in heaven, because we bind it as fundamental Consciousness, from a limited perspective, that is, in Christ, as Christ.</t>
  </si>
  <si>
    <t>How can we build machines that make us smarter?</t>
  </si>
  <si>
    <t>00:12:09And I want to rehearse now that it really looks like deductive reasoning from first principles.</t>
  </si>
  <si>
    <t>00:10:16But this is not racial prejudice, because I'm not telling you in advance. Right. Which which races. I'm paying attention to here, I just, I just don't want interracial marriages.</t>
  </si>
  <si>
    <t>Can we create technologies that help equitably reduce the amount of conflict in the world?</t>
  </si>
  <si>
    <t>00:07:25Yeah, it's weird.</t>
  </si>
  <si>
    <t>How can we achieve closed-loop neural control of human hedonics?</t>
  </si>
  <si>
    <t>If it's really representative in some sort of way. Right.</t>
  </si>
  <si>
    <t>Was it much more about that was also disapproving glance at our military might as use or.</t>
  </si>
  <si>
    <t>What is the bumpiest and highest-dimensional cost surface that our best computers will be able to search and still find the deepest cost well?</t>
  </si>
  <si>
    <t>It's just trying to figure out why your expressions didn't quite seem to be in sync,</t>
  </si>
  <si>
    <t>John Rose: killed a bunch of people in</t>
  </si>
  <si>
    <t>Thomas Loughran: So what three lenses.</t>
  </si>
  <si>
    <t>Can brain implants make us better human beings?</t>
  </si>
  <si>
    <t>it's a particular narrative that they use to justify.</t>
  </si>
  <si>
    <t>For</t>
  </si>
  <si>
    <t>Thomas Loughran: Snow, it's not it's not so easy to catch. All right, there you are to backward</t>
  </si>
  <si>
    <t>Is our continued coexistence with the other big mammals essential to furthering our understanding of human cognition?</t>
  </si>
  <si>
    <t>JP: If Trump just gets blown out</t>
  </si>
  <si>
    <t>Thomas Loughran: In the answer that.</t>
  </si>
  <si>
    <t>Thomas Loughran: That will drive a little bit more regular, is it possible for a conscious agent.</t>
  </si>
  <si>
    <t>JP: You know, and they can just fly forever and they're just, you know, they're the simple electronic motors.</t>
  </si>
  <si>
    <t>What will happen to religion on earth when the first alien life form is found?​</t>
  </si>
  <si>
    <t>Thomas Loughran: I'm just</t>
  </si>
  <si>
    <t>John’s iPhone: Those the Blue Wave. I mean, that's kind of almost exactly what ended up happening.</t>
  </si>
  <si>
    <t>Thomas Loughran: They were thinking, you know, Nevada is honest and they're just being polite. Right.</t>
  </si>
  <si>
    <t>/ now put this interactive reality, fundamental Consciousness perspective together with quantum mechanics, as best as we can.</t>
  </si>
  <si>
    <t>Is the universe like an onion that will require science to keep peeling back new layers of reality and asking questions forever?</t>
  </si>
  <si>
    <t>Do we need checks and balances for virtual worlds?</t>
  </si>
  <si>
    <t>doesn't it seem like the measurement problem in quantum mechanics, the fact that our intervention seems somehow to determine the properties of nature, is implied by, or perhaps just suggested by, or in some way just falls out of this interactive realest, fundamental Consciousness perspective? the correspondence between our knowledge and the world is a creative correspondence on this model, precisely as Aquinas said God's knowledge of the world is. in some sense, there is a passive correspondence to the way things are, which reflects those fundamental Tendencies and laws all the information interaction that are discovered as we compute. even there, we shape from our limited perspectives the outcomes, but not without taking into account the predominant Tendencies, without falling into the low potential energy Wells, that characterize our interactions, even as free and creative participants in this process. in that sense our freedom is situated. but from another perspective, the we whose freedom is situated are ourselves fundamental Consciousness adopting the natural perspective. Here, we need to give a proper name to this particular laws of nature, calling them natural, in the way that we call our star, the sun. so we have adopted the laws of nature in that properly named sense, we as fundamental consciousness, fundamental consciousness engaged in a limited perspective, what fundamental Consciousness none the less. we, all of us, that is, or limited perspectives or standpoints, are fundamentally the same fundamental consciousness, what United as members of one body, or as a thousand cortical column brains of a single neocortex calculator.</t>
  </si>
  <si>
    <t>Why do we care so much about how well we're approximated by algorithms?</t>
  </si>
  <si>
    <t>00;06;18.030 --&gt; 00;06;18.510</t>
  </si>
  <si>
    <t>How will predictive models in the social sciences achieve the accuracy and precision of those in the natural sciences?</t>
  </si>
  <si>
    <t>00:03:43.770 --&gt; 00:03:44.790</t>
  </si>
  <si>
    <t>00:04:05.730 --&gt; 00:04:06.240</t>
  </si>
  <si>
    <t>00:04:09.330 --&gt; 00:04:11.550</t>
  </si>
  <si>
    <t>00:12:15Right to do this a little bit more tightly we'd say what first principles and we try to tighten this up. We try to say what is si P exactly right. And we know that it's got a conscious experience is is real sort of premise in there.</t>
  </si>
  <si>
    <t>Has consciousness done more good or bad for humanity?</t>
  </si>
  <si>
    <t>00:10:32I don't know what the, what the application pool is going to be</t>
  </si>
  <si>
    <t>00:06:02Sound is that every time.</t>
  </si>
  <si>
    <t>Thomas Loughran: We just did 90 minutes out on the water and in Big Bear Lake, which is a man made lake and really beautiful at 7000 feet.</t>
  </si>
  <si>
    <t>John Loughran: I started reading it right. As you know, the</t>
  </si>
  <si>
    <t>Will human psychology keep pace with the exponential growth of technological innovation associated with cultural evolution?</t>
  </si>
  <si>
    <t>Thomas Loughran: Will depend on some things</t>
  </si>
  <si>
    <t>Thomas Loughran: How to interact with the very how to interact with the whole world, how to understand, including the fact that people understand it so very differently and sometimes antagonistic</t>
  </si>
  <si>
    <t>// dennett on how the brain in conscious: https://www.youtube.com/watch?v=CSkfHDdZZ3o</t>
  </si>
  <si>
    <t>Thomas Loughran: That this is one way of getting at what McIntyre says we are missing and human beings have done systematically before in ways which which produced enormous kinds of fruit.</t>
  </si>
  <si>
    <t>Thomas Loughran: ridiculously simple plan of attack.</t>
  </si>
  <si>
    <t>What proportion of "ethnic" and "religious" tensions are rooted in our genes?</t>
  </si>
  <si>
    <t xml:space="preserve">dennett seems right, on consciousness not being some absolute state, a fixed line, but rather a dynamic of interplay among competing models assembled throughout (he might have said) columns in the neocortex (relating in turn with the old brain, re/ location (cerebellum?) and fear (amygdala?), though he does not discuss (in 2014) the dominance of prediction </t>
  </si>
  <si>
    <t>Rachel Loughran: It is, but I I once my dad said it different. I was like, Are you sure that's how it said, and then I Googled it and it is set different so it's not actually Isaiah. It's like</t>
  </si>
  <si>
    <t>Rachel Loughran: So honestly, the dream.</t>
  </si>
  <si>
    <t>Thomas Loughran: Rachel, you'll you'll you've only barely seen the</t>
  </si>
  <si>
    <t>Are humans capable of building a moral economy?</t>
  </si>
  <si>
    <t>John Rose: Very progressive and then kind of backed off it kind of the main hallmark of that during the primary was whether or not you supported universal health care that got rid of private health insurance and she started off on that side of things and kind of backed off.</t>
  </si>
  <si>
    <t>So you might think accuracy matters here.</t>
  </si>
  <si>
    <t>Sort of punctuated discussion of rights on Monday and Friday,</t>
  </si>
  <si>
    <t>I mean, you and I both know a tiny bit. We know what synapses are.</t>
  </si>
  <si>
    <t>Is gravity a fundamental law of nature, or does gravity—and thereby spacetime—emerge as a consequence of the underlying quantum nature of reality?</t>
  </si>
  <si>
    <t>there's something you might not be putting enough effort in or taking it seriously enough.</t>
  </si>
  <si>
    <t>Where were the laws of physics written before the universe was born?</t>
  </si>
  <si>
    <t>JP: I've been watching a lot of</t>
  </si>
  <si>
    <t>John Rose: Right.</t>
  </si>
  <si>
    <t>It's just small and not the same as its neighbors or something like that and motivates.</t>
  </si>
  <si>
    <t>JP: Yeah, fine.</t>
  </si>
  <si>
    <t>How will advances in mental prosthetics that connect us with other human and machine minds change the way we think about expertise?</t>
  </si>
  <si>
    <t>Thomas Loughran: Liberate Michigan.</t>
  </si>
  <si>
    <t>Thomas Loughran: Please do.</t>
  </si>
  <si>
    <t>//dennett on dawkings on memes: https://www.youtube.com/watch?v=5fG-3f4f0hA</t>
  </si>
  <si>
    <t>all this seems right, on memes</t>
  </si>
  <si>
    <t>What is the fundamental geometric structure underlying reality?</t>
  </si>
  <si>
    <t>JP: Yeah, you know, cough and sore throat and and sinus pressure and</t>
  </si>
  <si>
    <t>note that phonemes ("dog" rather than any specific sound in any specific tone or accent) are the information-carrying units for memes, as genes (more properly, the ACGT sequencing, perhaps as surrounded by epigenetic factors, that whole arrangement) is for genetic information...</t>
  </si>
  <si>
    <t>John’s iPhone: Very busy, but a lot of late nights at the start of programs, but it's been good.</t>
  </si>
  <si>
    <t>JP: Are you looking at yourself. That's always the most fun</t>
  </si>
  <si>
    <t>perhaps epigenetic information is somehow akin to the culture within which a transmitted text is processed...who is the mature interpreter, to what cultural elements can she appeal, to which does she not need to appeal but which color the interpretation anyway, etc...</t>
  </si>
  <si>
    <t>Will it ever be possible to download the information stored in the human brain?</t>
  </si>
  <si>
    <t>How did our complex universe arise out of simple physical laws?</t>
  </si>
  <si>
    <t>How will evolution shape the biological world one hundred years from now, or one hundred thousand?</t>
  </si>
  <si>
    <t>John Loughran: Thanks for you. All right.</t>
  </si>
  <si>
    <t>Can we train machines to design and construct a humane and vibrant built environment for us?</t>
  </si>
  <si>
    <t>Thomas Loughran: Just as you feel it doesn't mean it's there.</t>
  </si>
  <si>
    <t>00:12:32It's got</t>
  </si>
  <si>
    <t>// re/ fundamental consciousness</t>
  </si>
  <si>
    <t>00:07:27It's not one thing. It's another</t>
  </si>
  <si>
    <t>How will people focus more on forming the right question, before rushing headlong towards the answer?</t>
  </si>
  <si>
    <t>somehow, calling consciousness fundamental is not enough to say about it...it is fundamental, but it is also underlying, substantive in Aristotle's sense, prime matter, almost, only "designata" (jumping to Aquinas) as it calculates from a limited perspective, thus giving rise to space-time</t>
  </si>
  <si>
    <t>Why are humans still so much more flexible in their thinking and everyday reasoning than machines?</t>
  </si>
  <si>
    <t>If you somehow could scramble the population and just do a random sampling across your entire population, then that would get you something.</t>
  </si>
  <si>
    <t>Oh. Oh yeah. So it was looking at.</t>
  </si>
  <si>
    <t>How will the world be changed when battery storage technology improves at the same exponential rate seen in computer chips in recent decades?</t>
  </si>
  <si>
    <t>and then I realized I was watching you guys on YouTube while I was speaking.</t>
  </si>
  <si>
    <t>John Rose: Paradise, California.</t>
  </si>
  <si>
    <t>Is the number of interesting questions finite or not?</t>
  </si>
  <si>
    <t>So he he talks about narrative all the time and then both in that particular in that case and then in the.</t>
  </si>
  <si>
    <t>Thomas Loughran: Not expensive but</t>
  </si>
  <si>
    <t>Thomas Loughran: There's a picture now questions. How do I cleverly off the email to myself, Well, I'll tell you what.</t>
  </si>
  <si>
    <t>When in the evolution of animal life did the capacity to experience love for another being first emerge?</t>
  </si>
  <si>
    <t>JP: If there's sort of a referendum on Trump. I can see the Republican Party moving in a different direction.</t>
  </si>
  <si>
    <t>Thomas Loughran: Yeah, that's not that common. It just cuts down</t>
  </si>
  <si>
    <t>// thinking through the "third lens", the old story, without which no new story can be received</t>
  </si>
  <si>
    <t>Thomas Loughran: To beat a home of some things</t>
  </si>
  <si>
    <t>JP: Like, man, that would save you a lot of infrastructure.</t>
  </si>
  <si>
    <t>How much of what we call "reality" is ultimately grounded and instantiated in convincing communication and storytelling?</t>
  </si>
  <si>
    <t>JP: Like a blue thing, right.</t>
  </si>
  <si>
    <t>not only must "religion" be addressed in some way, but also secular religion, values sets, strong social structures</t>
  </si>
  <si>
    <t>and so, in my third, illustrative part, we will need to address not only catholicism, but americanism, and perhaps american catholicism</t>
  </si>
  <si>
    <t>What is the master principle governing the growth and evolution of complex systems?</t>
  </si>
  <si>
    <t>Why are people so seldom persuaded by clear evidence and rational argument?</t>
  </si>
  <si>
    <t>Is love really all you need?</t>
  </si>
  <si>
    <t>Are humans ever really capable of regarding others as ends in themselves?</t>
  </si>
  <si>
    <t>00:12:35It obviously presumes existence of conscious agents. These are not in some ways radical presumptions although there are people who could deny them and do deny them. There are people who think consciousness is not real, and conscious experience is not real.</t>
  </si>
  <si>
    <t>00:10:37Yeah, right.</t>
  </si>
  <si>
    <t>00:06:06So it's a crazy place.</t>
  </si>
  <si>
    <t>If the sum of all significant knowledge is finite, what proportion of it can humans, aided by intelligent machines, eventually attain?</t>
  </si>
  <si>
    <t>00:07:30Member Gilda Radner to ever see. Oh, no. You wouldn't remember her, but you might have seen old takes Gilda Radner was an early Saturday Night Live comedian.</t>
  </si>
  <si>
    <t>John Loughran: Oh, cool.</t>
  </si>
  <si>
    <t>// Richard Rohr, gift economy, https://cac.org/podcasts/capitalist-economy-and-gift-economy/?&amp;utm_source=cm&amp;utm_medium=email&amp;utm_campaign=dm&amp;utm_content=references</t>
  </si>
  <si>
    <t>John Loughran: The unrest with George Floyd started all the protests across the country started. And so I got pretty distracted by following that movement.</t>
  </si>
  <si>
    <t>Thomas Loughran: It will, it will depend upon the</t>
  </si>
  <si>
    <t>gift, to self, to other: how do we think of gift, if we generate all of it?</t>
  </si>
  <si>
    <t>Will we be one of the last generations in human history that dies?</t>
  </si>
  <si>
    <t>Thomas Loughran: And what do we do with all that and it seems like we've utterly given up on that effort. It's almost inconceivable. And in that regard.</t>
  </si>
  <si>
    <t>A: for a purpose: order comes from purpose, calculated means to end.</t>
  </si>
  <si>
    <t>Thomas Loughran: Everything from the beautiful crafts of medieval art and painting, etc. We're crafts are advanced for a long period of time with a common goal, but when those crafts are nested inside a whole network of other crafts.</t>
  </si>
  <si>
    <t>But we calculate for the wrong (or, perhaps better, inadequate) ends</t>
  </si>
  <si>
    <t>JP: Oh, cool.</t>
  </si>
  <si>
    <t>structure and love, a constant interplay, like potenetial energy barriers and quantum tunnelling, alwayys a duality, both playing a role</t>
  </si>
  <si>
    <t>Rachel Loughran: Busy yes or something like that. But that's also very wrong.</t>
  </si>
  <si>
    <t>Can major historical events, from the advent of moral religions to the industrial revolution, be explained by changes in life history strategies?</t>
  </si>
  <si>
    <t>Thomas Loughran: Yeah, so that's what we were talking about, but the time before</t>
  </si>
  <si>
    <t>but analogous to uncertainty principle as viscosity: mercy and justice, justice as a means to mercy (point of the laborers in the vinyard)</t>
  </si>
  <si>
    <t>Thomas Loughran: The blueprints for that infrastructure and AND JOHN AND JOHN you've spent a little bit more time with it, but still, it's a, it's just a promissory infrastructure, even when you look at it harder.</t>
  </si>
  <si>
    <t>But put MT's view of p=Ex together with a fundamental consiousness view, where math possibilities inform fundamental consciousness, and separate out individual consciousness through limited differentiation</t>
  </si>
  <si>
    <t>John Rose: And so I think she ended up</t>
  </si>
  <si>
    <t>Be nice if you had an accurate sense, at least for some kinds of social goods, it'd be nice if you had an accurate appraisal of yourself.</t>
  </si>
  <si>
    <t>if what it is to be a mathematical possibility is to reside as maximally consistent relation inside consiousness, then in the mathematical bedrock is real presence--existence--of every possibile state of affairs.</t>
  </si>
  <si>
    <t>What is the most intelligent and efficient way to minimize the overall amount of conscious suffering in the universe?</t>
  </si>
  <si>
    <t>but maybe it's because I couldn't resist or maybe because what doesn't have to do with rights or there's all kinds of ways of looking at it.</t>
  </si>
  <si>
    <t>our (created) consiousness exists as a limited perspective; we experience that limitation as the implications of what we call the observable laws of nature (at the level MT's first level of cosmology)...</t>
  </si>
  <si>
    <t>For example, we know there's chemical transmission across synapses.</t>
  </si>
  <si>
    <t>...including the energy limits of our 30W processors, our brains, which rather than create or give rise to consiousness instead express the limitations of our particular conscious perspective.</t>
  </si>
  <si>
    <t>So it is interesting.</t>
  </si>
  <si>
    <t>Thomas Loughran: That doesn't say everything about everything. It says something about something.</t>
  </si>
  <si>
    <t>If we discover another intelligent civilization, what should we ask them?</t>
  </si>
  <si>
    <t>JP: Concerts on YouTube so watched a few lead watched a Led Zeppelin.</t>
  </si>
  <si>
    <t>Thomas Loughran: And there are bowl. Another part of his approach is to make distinctions learned distinctions between kinds of people in those situations.</t>
  </si>
  <si>
    <t>Here's a word I never thought I'd use prop. ality. But it sounds like that.</t>
  </si>
  <si>
    <t>Are feelings computable?</t>
  </si>
  <si>
    <t>JP: I don't know. No. There nothing special are pretty thin</t>
  </si>
  <si>
    <t>John Rose: Yeah, and what</t>
  </si>
  <si>
    <t>Is the brain a computer or an antenna?</t>
  </si>
  <si>
    <t>Rachel Loughran: That County is bigger than the State of Rhode Island.</t>
  </si>
  <si>
    <t>Is there an evolutionary advantage to building societies that favor entertaining over understanding?</t>
  </si>
  <si>
    <t>JP: Good deal. Right. Oh, man.</t>
  </si>
  <si>
    <t>JP: In the cameras.</t>
  </si>
  <si>
    <t>Does religious engagement promote or impede morality, altruism, and human flourishing?</t>
  </si>
  <si>
    <t>// max tegmark (MT) with Sean Carroll on Mindscape (https://youtu.be/JGTH1aUDxRk): perhaps all mathematical possibilities are instantiated; there is nothing more to existence than possibility (my phrasing of MT's claim)</t>
  </si>
  <si>
    <t xml:space="preserve">analogous to many worlds (Caroll's, _____'s view) interepretation: has virtue of simplicity (no special role for observer to collapse and thus confer existence on one state among many.) </t>
  </si>
  <si>
    <t xml:space="preserve">premised on supposition that mathematical analysis can account for all properties, not just those so far explained, including for consciousness </t>
  </si>
  <si>
    <t>Are there limits to what we can know about the universe?</t>
  </si>
  <si>
    <t>Why do humans who possess or acquire unaccountable power over others invariably abuse it?</t>
  </si>
  <si>
    <t>00;06;20.580 --&gt; 00;06;21.000</t>
  </si>
  <si>
    <t>00:03:46.410 --&gt; 00:03:49.530</t>
  </si>
  <si>
    <t>00:04:06.750 --&gt; 00:04:08.310</t>
  </si>
  <si>
    <t>00:04:18.120 --&gt; 00:04:19.800</t>
  </si>
  <si>
    <t>In what situations does the capacity for low mood give a selective advantage?</t>
  </si>
  <si>
    <t>00:12:51So, but we were beginning from a different premise, kind of like Hoffman, does that you know this if you've seen his argument with</t>
  </si>
  <si>
    <t>00:10:38I mean, that's, I mean I would certainly be unacceptable.</t>
  </si>
  <si>
    <t>00:06:10It's this huge Hill and you're you're biking through this super big stand of trees like hundred year old trees.</t>
  </si>
  <si>
    <t>00:07:41Very fun</t>
  </si>
  <si>
    <t>What does the conscious mind do that is impossible for the unconscious mind?</t>
  </si>
  <si>
    <t>...note the aimlessness of the discussion about whether we live in a computational universe...</t>
  </si>
  <si>
    <t>playful, unguided, unconnected with any insight into the moral dimensions of reality (as if advanced intelligence could just toy with us. (NAA)</t>
  </si>
  <si>
    <t>What is the flow of information through human beings?</t>
  </si>
  <si>
    <t>And then presumably, if that were rich enough, you would you'd you'd pick up.</t>
  </si>
  <si>
    <t>It started off talking about basically how the the the aid for the coronavirus package was spent.</t>
  </si>
  <si>
    <t>So, of course, was a little bit of a delay. Just responsiveness wasn't quite there.</t>
  </si>
  <si>
    <t>Why do humans behave as though what can be known is finite?</t>
  </si>
  <si>
    <t>John Rose: Trump criticize California for not raking or something. I don't remember the exact criticism I had to do with clearing</t>
  </si>
  <si>
    <t>Thomas Loughran: There are three of them.</t>
  </si>
  <si>
    <t>The way we use trade agreements in a particular narrative for that, one of.</t>
  </si>
  <si>
    <t>What is the purpose of it?</t>
  </si>
  <si>
    <t>Thomas Loughran: You know, I would have if I had to guess, I would have guessed a page or two right or something like that. So it's not a deep history. But enough of a description.</t>
  </si>
  <si>
    <t>Thomas Loughran: To the great disappointment of our listening audience. I will do it afterwards I'll</t>
  </si>
  <si>
    <t>Thomas Loughran: Yeah, I can to</t>
  </si>
  <si>
    <t>When will "human being" cease to be a meaningful category to speak of?</t>
  </si>
  <si>
    <t>Thomas Loughran: To be the home to be conscious of some things, but not actually thinking about them at the moment.</t>
  </si>
  <si>
    <t>Thomas Loughran: Sure would</t>
  </si>
  <si>
    <t>Thomas Loughran: Pardon me.</t>
  </si>
  <si>
    <t>How can AI and other digital technologies help us create global institutions that we can trust?</t>
  </si>
  <si>
    <t>// question: what is the meaning of good, of inclinations, in a computational universe?</t>
  </si>
  <si>
    <t>I just saw</t>
  </si>
  <si>
    <t xml:space="preserve">How about, stable steps taken toward computation of </t>
  </si>
  <si>
    <t>Thomas Loughran: I get that there's some legal challenges about them.</t>
  </si>
  <si>
    <t>Does the future belong to non-human entities?</t>
  </si>
  <si>
    <t>How did our sense of mathematical beauty arise?</t>
  </si>
  <si>
    <t>What can humanity do right now that will make the biggest difference over the next billion years?</t>
  </si>
  <si>
    <t>Thomas Loughran: Let's go to this set of slides.</t>
  </si>
  <si>
    <t>Thomas Loughran: Including what this week looks like.</t>
  </si>
  <si>
    <t>Thomas Loughran: Alright. Pretty cool.</t>
  </si>
  <si>
    <t>Why do even the most educated people today feel that their grip on what they can truly know is weaker than ever before?</t>
  </si>
  <si>
    <t>00:12:59John rose. I don't know if you've had a chance to see a Donald Hoffman's interview on the hit on night Sam Harris is making sense.</t>
  </si>
  <si>
    <t>00:06:21And then near just riding these crazy awesome trails and like big banks and ramps and and</t>
  </si>
  <si>
    <t>Thomas Loughran: So it's a very nice place.</t>
  </si>
  <si>
    <t>// what is divine life, in a computational universe? What is the meaning of love, of multiple persons, of their good, of providence, of prayer, of friendship, of worship, of suffering, of evil?</t>
  </si>
  <si>
    <t>Is a single world language and culture inevitable?</t>
  </si>
  <si>
    <t>John Loughran: And then I started a different book.</t>
  </si>
  <si>
    <t xml:space="preserve">isn't full fundamental consciousness (FFC: God?) culpable for every evil thought and deed, if unshielded by created free agency? </t>
  </si>
  <si>
    <t>Thomas Loughran: transmission rate of the virus in when among unvaccinated people</t>
  </si>
  <si>
    <t>Thomas Loughran: McIntyre's at least half right. We're not doing that he's right about that part right whether he's right that people were ever doing it before in better ways that we can learn from</t>
  </si>
  <si>
    <t>Thomas Loughran: And and a whole comprehensives accounts and universities focused on putting together those comprehensive accounts.</t>
  </si>
  <si>
    <r>
      <rPr/>
      <t xml:space="preserve">is consciousness, and in particular free choice, what drives reality forward? would this mean that pace MT, not every possibility is actualized, but rather those that are freely considered? (What is before awareness, exists; to exist is to be conceived?) On this view, </t>
    </r>
    <r>
      <rPr>
        <b/>
      </rPr>
      <t>choosing to consider</t>
    </r>
    <r>
      <rPr/>
      <t xml:space="preserve"> is what differentiates mere possibility from actuality.</t>
    </r>
  </si>
  <si>
    <t>Thomas Loughran: It's the team analogy and the town analogy.</t>
  </si>
  <si>
    <t>Why is religion still around in the twenty-first century?</t>
  </si>
  <si>
    <t>Thomas Loughran: I couldn't tell whether that was just a bunch of people mispronouncing that name because hey,</t>
  </si>
  <si>
    <t>Thomas Loughran: We were well we're doing some we did a reintroduction in a way to bring some analogies to the for Rachel especially that that you had yet experienced, but others had</t>
  </si>
  <si>
    <t>Thomas Loughran: There's a lot. There's a lot to work out.</t>
  </si>
  <si>
    <t xml:space="preserve">On such a view, what would it mean to be possible? To be conceived? What would stop the flow of conception, through to the most abject evil? What would slow the flow of conception? Nothing, if flow were no energy cost in full reflectivity (in GodSelf.) </t>
  </si>
  <si>
    <t>John Rose: In almost the exact same or at least my impression or what I'm remembering from the, the primary was she ended up appealing to almost the exact same crowd that Biden was</t>
  </si>
  <si>
    <t>Is the assertion "Nothingness is impossible" the most fundamental statement we can make about our existence?</t>
  </si>
  <si>
    <t>That would help people address the things that really need to be addressed. Let's be nice. Nice.</t>
  </si>
  <si>
    <t>But the sharing of conscious life, on the model of limited consciousness (limitations governed by particular mathematical combinations expressed as existence and process matrixes), brings in a lack of fulness, sometimes a lack which enables (created being) and sometimes a lack which hinders (privation, temptation in the existence matrix and sin when its computational implications are played out)</t>
  </si>
  <si>
    <t>What began as a discussion of coalbed Cauvin responses at universities on Wednesday?</t>
  </si>
  <si>
    <t>We know there's electrical transmission down cell bodies and neurons and et cetera, things like that.</t>
  </si>
  <si>
    <t>Can we engineer a human being?</t>
  </si>
  <si>
    <t>So perhaps as FCC is aware of privation in existence matrices, Ge entertains next steps insofar as under that limited line of consideration, a calculated solution remains possible (that is, under hope).</t>
  </si>
  <si>
    <t>I do definitely think there's room to, like take issues seriously and also be like optimistic about certain things, like I like the context.</t>
  </si>
  <si>
    <t>Thomas Loughran: Particular lenses, but it's big enough to do the work of a lens. It's big enough to transform the way you see things</t>
  </si>
  <si>
    <t xml:space="preserve">A calculated solution? Of what problem? Re: manifesting the harmonious life of God under full awareness, in limited awareness sets. (God is always an awareness set--that is, has multiple persons. Full awareness, of itself, and of itself in return, and reflection on that mutual full awareness, are three such perspectives. Others are limited: created being (us). Entertaining (sorry, only phrase we have) these limited perspectives is further way of sharing its conscious life, if not fully, then in part. Our universe is one such part, and each of us is a more specific instance operating under common limitations? </t>
  </si>
  <si>
    <t>What is the most important thing that can be done to restore the general public’s faith and trust in science?</t>
  </si>
  <si>
    <t>JP: Concert I watched a couple Rage Against the Machine concerts.</t>
  </si>
  <si>
    <t>Thomas Loughran: There are there are more than</t>
  </si>
  <si>
    <t>It sounds like the motivating the claim that these elements are propositional elements by by trying to give some trying to give some examples.</t>
  </si>
  <si>
    <t xml:space="preserve">Common limitations, how? </t>
  </si>
  <si>
    <t>Will humans ever prove the Riemann Hypothesis in mathematics?</t>
  </si>
  <si>
    <t>Thomas Loughran: Your hands aren't looking good enough.</t>
  </si>
  <si>
    <t>Thomas Loughran: Are all these guys with AK 47 surrounding the state gap.</t>
  </si>
  <si>
    <t>Rachel Loughran: Like geographically. Yeah, yeah.</t>
  </si>
  <si>
    <t>How can we empower the better angels of our nature?</t>
  </si>
  <si>
    <t>Thomas Loughran: JP was just ironing out a few of the remaining wrinkles in the international trade.</t>
  </si>
  <si>
    <t>JP: I'll see a Christmas.</t>
  </si>
  <si>
    <t>Are we smart enough to know when we’ve reached the limits of our ability to understand the universe?</t>
  </si>
  <si>
    <t>How far will we go in predicting human behavior from DNA?</t>
  </si>
  <si>
    <t>// how does this line of consideration change, as varying fixed starting points, or at least tentatively fixed beginnings?</t>
  </si>
  <si>
    <t>how does it change, e.g., if we start with the idea that love is fully real and precisely what we think it is (and more)?</t>
  </si>
  <si>
    <t>Will blockchain return us to the golden age of ownership of information licenses that can be resold like books and records?</t>
  </si>
  <si>
    <t>What is real love in the Trinity? (Don't settle for mystery, prematurely, under any new conception/approach.) How does real love flow to us, and how expressed in us from God, to God, to one another?</t>
  </si>
  <si>
    <t>Actually, I'm really working under an FCC model, and trying to fix love as real and powerful within that model. So build out the second, on the foundation of the first, not letting go of what you actually know about each, not compromising the heart of each...</t>
  </si>
  <si>
    <t>Will artistic invention enlighten the age of AI?</t>
  </si>
  <si>
    <t>(Aside, Noting that this is dialectical inquiry, not reasoning from hypotheses but to them, and from different starting points, looking for a most stable whole out of existing awarenesses /conceptions. Looking for fidelity to power in each concept, and fecundity of combination of these powers. Wondering all the while if there may be a mathematical foundation to all of them. Or is that, too, a powerful concept to be included.)</t>
  </si>
  <si>
    <t>00:10:42You would think it's discrimination based on race, although admittedly one step removed.</t>
  </si>
  <si>
    <t>00:06:29It was</t>
  </si>
  <si>
    <t>00:07:42Where</t>
  </si>
  <si>
    <t xml:space="preserve">So perhaps enjoyment (combining consciousness, transparency, reflectivity, and love?) is/nearly fundamental. Perhaps love is enjoyment of fullness of another, growing out of enduring mutual reflectivity, to know and be known, to be with as known and knowing, and so on reflected (know that known that knowing...). </t>
  </si>
  <si>
    <t>What will it take for us to be fully confident that we have found life elsewhere in the cosmos?</t>
  </si>
  <si>
    <t>Does the infinite multiverse of cosmologists, in which all that is physically possible occurs, contain realizations of our unruly paradoxes of infinity (Hilbert’s Hotel, Thomson Lamp, 1+2+3+4… = -1/12; etc.)?</t>
  </si>
  <si>
    <t>Those signals from, say, convalescent homes, to be frank.</t>
  </si>
  <si>
    <t>And it looked at how our military is used to enrich that same class of people.</t>
  </si>
  <si>
    <t>All right. Let me share a screen. Come on.</t>
  </si>
  <si>
    <t>What quirk of evolution caused us to develop the ability to do pure mathematics?</t>
  </si>
  <si>
    <t>John Rose: The lower levels of forest using rakes and they weren't doing that anymore because environmental regulations or something. But I do remember people kind of scoff that his criticism, but</t>
  </si>
  <si>
    <t>Thomas Loughran: And I'm going to take them one at a time, divide and conquer here and some of this exercise here is to work our way through a bulleted list with the idea that behind each bullet is a more carefully stated claim about the world.</t>
  </si>
  <si>
    <t>Bringing foreign bringing capital to bear to invest in developing communities.</t>
  </si>
  <si>
    <t>Can a single underlying process explain the emergence of structure at the physical, biological, cognitive, and machine levels?</t>
  </si>
  <si>
    <t>Thomas Loughran: So that it's clear that the people praise under took a very significant activity, right, which is to provide some kind of common education for all</t>
  </si>
  <si>
    <t>// on culture and control: athenian v spartan description in Thucydides</t>
  </si>
  <si>
    <t>JP: Hear all the time. You recognize this this truck.</t>
  </si>
  <si>
    <t>the point: cultures are viscous and exercise control, but in very different ways and degrees. Like steering a motorcycle: control as pathway to freedom, even license</t>
  </si>
  <si>
    <t>Will questioning be replaced by answering without questions?</t>
  </si>
  <si>
    <t>Thomas Loughran: Trump ism seems like a mistake then Mike Pence made me he was a he made a big. Right, right. He was the perfect guy. I didn't know if you remember that 2016 but he was the first guy.</t>
  </si>
  <si>
    <t>Thomas Loughran: Anyway that's if we weren't really wanted a detail investigation would have to look at this line.</t>
  </si>
  <si>
    <t>Thomas Loughran: Is it possible for conscious entities, for example, to have a memory.</t>
  </si>
  <si>
    <t>Must we suffer and die?</t>
  </si>
  <si>
    <t>Thomas Loughran: Just have them zoom by and scoop the packages off to</t>
  </si>
  <si>
    <t>JP: It was like a blue puppet. Wasn't it</t>
  </si>
  <si>
    <t>Thomas Loughran: What I'm trying to remember what part they were jumping all over the place. This was from. If I remember correctly, this is from Philadelphia.</t>
  </si>
  <si>
    <t>Will the universe observed today someday begin to contract, bounce, and be reborn?</t>
  </si>
  <si>
    <t>Thomas Loughran: I haven't seen any evidence that there's any serious legal challenges anywhere.</t>
  </si>
  <si>
    <t>Why should we prize the original object over a perfect replica?</t>
  </si>
  <si>
    <t>Is the botscape going to force us to give up the use of the first-person singular nominative case personal pronoun, I?</t>
  </si>
  <si>
    <t>// Christopher Lutz, Tradition in the Ethics of Alasdair MacIntyre: Relativism, Thomism, and Philosophy. a gem of a bio. explains tradition-constituted and tradition-constituative inquiry</t>
  </si>
  <si>
    <t>p. 58: M "gives the best account to date of the reason for diversity of rational standpoints", and (as a result) "a pathway to the resolution of radical disagreements."</t>
  </si>
  <si>
    <t>Does something unprecedented happen when we finally learn our own source code?</t>
  </si>
  <si>
    <t>00;06;23.880 --&gt; 00;06;24.870</t>
  </si>
  <si>
    <t>very well put; exactly right. But there's room for more: diversity is the scouring of possibility space; it is a computational necessity, and it must be allowed to flourish, to let experiments run their course, mature, and accumulate resources for productive--information-rich--encounters with rivals.</t>
  </si>
  <si>
    <t>00:03:53.490 --&gt; 00:03:54.210</t>
  </si>
  <si>
    <t>00:04:09.330 --&gt; 00:04:15.780</t>
  </si>
  <si>
    <t>00:04:20.310 --&gt; 00:04:20.790</t>
  </si>
  <si>
    <t>How can we sculpt how individual brains develop to avert mental illness?</t>
  </si>
  <si>
    <t>rational inquiry is a practical art, a practice growing in a community of practitioners over time, constitiuting a tradition. The overall narrative under which the community operates both shapes and is shaped by members of the community as they progress (on their terms):their inquiry is tradition-constituted and tradition-constituting.</t>
  </si>
  <si>
    <t>00:13:08Yeah, listen to the first hour of it, I think.</t>
  </si>
  <si>
    <t>00:10:49Maybe availed step or maybe a thinly veiled step. That's what I mean.</t>
  </si>
  <si>
    <t>00:06:31I was so out of my league, man. I'm so lucky. I didn't die.</t>
  </si>
  <si>
    <t xml:space="preserve">"to justify is to narrate how the argument has gone so far (WJWR p.8); </t>
  </si>
  <si>
    <t>Aristotle: with a true view, all the data harmonize, but with a false one the facts soon clash." (NE I, 8, 1098b10, tr. Ross, note 78 from Lutz ch 2.)</t>
  </si>
  <si>
    <t>How can we rebel against our genes if we are biological creatures without free will?</t>
  </si>
  <si>
    <t>Thomas Loughran: Yeah, did that and then that very night true, yes. That very night went out in cod sunset in Joshua Tree National Park. So that was very cool day and have a very nice time very great photographs great time to be together.</t>
  </si>
  <si>
    <t>John Loughran: Sort of off the back of that.</t>
  </si>
  <si>
    <t>very nice summary of the impact of M's Epist Crises, Dramatic Narrative, and Philosophy of Science (1977) article, drawing on the Republic (Cave) and Meno (paradox of looking for what is unknown) to portray M's own formation as a T-constituting response to T-constituted epist crises in M's own rational inquiry, Lutz, 59-60.</t>
  </si>
  <si>
    <t>Thomas Loughran: Right. So it could be that</t>
  </si>
  <si>
    <t>Thomas Loughran: That's a good historical question, but it's, I think he's also like that. It's not a historical question that people typically ask because it's it requires envisioning aspiring to an outcome in inquiry. That's really ambitious and not what we typically aim at these days.</t>
  </si>
  <si>
    <t>Thomas Loughran: And dealing with diversity amongst rival traditions.</t>
  </si>
  <si>
    <t>Can humans set a non-evolutionary course that is game-theoretically stable?</t>
  </si>
  <si>
    <t>not present (?) in Lutz's review of M's account of Ts advancing through epist crises: the full machinery to encounter and overcome relativism. Little emph on construction of a whole, or J'n of parts w/i whole, and thus no neutral source or acct of epist crises, and thus no neutral standards for overcoming them. But wait for his defense of the charge of relativism....</t>
  </si>
  <si>
    <t>Still, building M's account on a wholistic foundation, with inseperable T and P inquiry, perhaps might better prefigure the outcome of this challenge?</t>
  </si>
  <si>
    <t>Thomas Loughran: And let's see, I'm working my way backwards here trying to find the rate</t>
  </si>
  <si>
    <t>Thomas Loughran: So, as I say, were to sort of a high resolution pass</t>
  </si>
  <si>
    <t>Will the frontiers of consciousness be technological or linguistic?</t>
  </si>
  <si>
    <t>John Rose: So, which is why I didn't think he would pick her.</t>
  </si>
  <si>
    <t>Yeah. That's right. That's one of them. And and count on yourself for what you can count on yourself for and maybe not otherwise.</t>
  </si>
  <si>
    <t>I think that's where we started and worked our way through.</t>
  </si>
  <si>
    <t>Why did we acquire our extraordinary human capacity for social learning?</t>
  </si>
  <si>
    <t>He takes that kind of structure and breaks it down into a bit more detail.</t>
  </si>
  <si>
    <t>I've been thinking about it a lot in and this is something that like I mean, I mentioned this on Open Topic a couple weeks ago,</t>
  </si>
  <si>
    <t>Will we ever be able to predict earthquakes?</t>
  </si>
  <si>
    <t>JP: I watched</t>
  </si>
  <si>
    <t>Thomas Loughran: More than one cause for being in that space.</t>
  </si>
  <si>
    <t>So I want to I want to finish that run at the same resolution.</t>
  </si>
  <si>
    <t>Can the human brain ever fully understand quantum mechanics?</t>
  </si>
  <si>
    <t>// hot damn...Donald Hoffman. This is a great exchange with ZDoggMD: https://www.youtube.com/watch?v=dd6CQCbk2ro. Note that Hoffman uses the phrase "fundamental consciousness" exactly as I propose to use it (as far as I can tell), and that he compares his view to punting on hard problem of Cs, distinguishes himself from IIT/Ponino(?), Dennett; quantum microtubules; etc, all of whom show correlation, but no explanation, no grounds for predictive science...just riding 300 years of success from physicalism. Instead, DH: physical reality is a network of conscious agents. (DH: a geek, father a methodist minister, not a user of psychadelics...but ZDoggMD has)</t>
  </si>
  <si>
    <t>JP: No, not too bad.</t>
  </si>
  <si>
    <t>Thomas Loughran: Right, that's the context in which he said remission remission and apparently some of these guys were in that state legislature or that state capitol.</t>
  </si>
  <si>
    <t>What we percieve, our "desktop", are a set of icons which have fitness (survival) usefulness. Some of these are portals to other consciousnesses; other icons--eg, rocks--are not. (This is not panpsychism.) That natural selection will produce fitness in priority over understanding reality (= processing as much information as possible?); this common sense observation (with an admittedly radical conclusion) is a proven mathematical theorem (says DH, to Quanta. What is proven by "mathematical physicist Chetan Prakash" is "According to evolution by natural selection, an organism that sees reality as it is will never be more fit than an organism of equal complexity that sees none of reality but is just tuned to fitness. Never."</t>
  </si>
  <si>
    <t>Rachel Loughran: That's all I have.</t>
  </si>
  <si>
    <t>What would the ability to synthesize creativity do to cultural evolution?</t>
  </si>
  <si>
    <t>Q: what is meant by--how to operationalize--"seeing reality as it is"? Q: how then are we evolving; why do we need survival mechanisms? Why suppose these mechanisms are real...perhaps we just exist happier if we suppose they are, or perhaps we just ran into this approach accidentally? Sure, there is evidence, but most of that evidence is based on a false set of presuppositions (acc/ to Hoffman); no? If we aren't competing in space-time, but rather evolve space-time desktops to secure fitness, what on earth is the source of the danger...whence our threats? Not the lion--it doesn't exist--but something does, and we perceive that something, conveniently for the sake of fitness, as a lion. Wtaf is the actual threat? Big q I've not heard asked or answered, yet...get his 2019 Book, the Case Against Reality."</t>
  </si>
  <si>
    <t>Thomas Loughran: So I decided to go get attacked. I left you hanging on Friday.</t>
  </si>
  <si>
    <t>How do our microbes contribute to that particular combination of continuity and change that makes us human?</t>
  </si>
  <si>
    <t>John’s iPhone: Something</t>
  </si>
  <si>
    <t>Again, to DH: why suppose there exists a plurality of consciousnesses, rather than a single consciousness made up of multiple cells, as in the1000 brain theory? Because Cs goes out of existence (apparently)? Why suppose so? Why not suppose that Cs just changed its perspective, and looked at things another way, more fully, but no longer in the same S-T-derived visibility to the S-T limited Cs here?</t>
  </si>
  <si>
    <t xml:space="preserve">DH: Network Information Theory, Graph Theory are the kinds of mathematics that willl enable a mathematical model of consciousness to be built out, so as to provide mathematically precise answers to questions like what happens to Cs when we die (what is death?)...his lab is busy learning this math now. DH: I'm probably wrong, but this track is more promising than the physicalist track re/ consciousness, and also re QM. </t>
  </si>
  <si>
    <t>How do ideas about biological evolution change once one species has control over the origin and extinction of all other species?</t>
  </si>
  <si>
    <t>Re QM, contextual realism has been falsified. (Get a good defn: _______) From the Atlantic (via Quanta mag: https://www.theatlantic.com/science/archive/2016/04/the-illusion-of-reality/479559/) summary of DH's ideas: "here are no public objects sitting out there in some preexisting space. As the physicist John Wheeler put it, ' Useful as it is under ordinary circumstances to say that the world exists ‘out there’ independent of us, that view can no longer be upheld.” '</t>
  </si>
  <si>
    <t>Will we ever find an organization form that brings out the best in people?</t>
  </si>
  <si>
    <t>How can we reap the benefits of the wide and open exchange of data without undermining the values that depend upon the scarcity of information?</t>
  </si>
  <si>
    <t>John Rose; You're still muted there.</t>
  </si>
  <si>
    <t>John Loughran: Oops.</t>
  </si>
  <si>
    <t>Thomas Loughran: So, this won't be the last time to say any to raise questions, etc. Interrupt anytime</t>
  </si>
  <si>
    <t>We'll see.</t>
  </si>
  <si>
    <t>Why are the errors that our best machine-learning algorithms make so different from the errors we humans make?</t>
  </si>
  <si>
    <t>00:10:55It's still</t>
  </si>
  <si>
    <t>00:06:37Off.</t>
  </si>
  <si>
    <t>00:07:42You should see your play, Mick Jagger and Joan Jett</t>
  </si>
  <si>
    <t>Why is sleep so necessary?</t>
  </si>
  <si>
    <t>That's that's where lots of folks are having trouble or, you know, places where there's party or all kinds of things,</t>
  </si>
  <si>
    <t>Why do some people act inside the law, others outside, and others create the law?</t>
  </si>
  <si>
    <t>The same class of people who is enriched by this bailout are the same people that</t>
  </si>
  <si>
    <t>Now everyone's looking extra attentive. Got us.</t>
  </si>
  <si>
    <t>John Rose: He did have one</t>
  </si>
  <si>
    <t>Thomas Loughran: Something that said to be true, grab something that's said to be good valuable.</t>
  </si>
  <si>
    <t>Will our AI future forms need the natural world?</t>
  </si>
  <si>
    <t>So we have we have a particular narrative about the flow of wealth in the trade agreements that we make.</t>
  </si>
  <si>
    <t>Thomas Loughran: Its own</t>
  </si>
  <si>
    <t>Thomas Loughran: Emily, I think.</t>
  </si>
  <si>
    <t>Thomas Loughran: Know what's his name or former Attorney General.</t>
  </si>
  <si>
    <t>How will humanity change in light of the increasing use of non-sexual methods of reproduction?</t>
  </si>
  <si>
    <t>Thomas Loughran: Efficacy in some detail.</t>
  </si>
  <si>
    <t>Where it's, yeah.</t>
  </si>
  <si>
    <t>Thomas Loughran: You know, the sort of</t>
  </si>
  <si>
    <t>JP: Yeah. And yeah, I remember that one. I can't remember the name</t>
  </si>
  <si>
    <t>Thomas Loughran: In a section and I could have this wrong, because we were jumping back and forth between Pennsylvania, Georgia, real quick, and I was great at the same time.</t>
  </si>
  <si>
    <t>What is the cosmic perspective to the future of life?</t>
  </si>
  <si>
    <t>Thomas Loughran: At this point,</t>
  </si>
  <si>
    <t>00:13:11Nice. Okay, good. Then I just want to, I have been sort of making occasionally and references to that I know JP, so I guess he put me on</t>
  </si>
  <si>
    <t>00:10:57Still removed.</t>
  </si>
  <si>
    <t>00:06:37I would offer this job.</t>
  </si>
  <si>
    <t>00:07:49Comedy.</t>
  </si>
  <si>
    <t>Thomas Loughran: On that was on the third on the fourth we were you know 105 degree Mojave desert sun from noon till three</t>
  </si>
  <si>
    <t>Why is Homo sapiens the sole non-extinct species of hominin?</t>
  </si>
  <si>
    <t>John Loughran: And how to return to Trump apocalypse is the name of the book of his time reading instead of the Trump accuracy. I think there's two books out now, but</t>
  </si>
  <si>
    <t>Mean if if it's</t>
  </si>
  <si>
    <t>Thomas Loughran: So there's the resurrecting civility 50,000 foot view and in that view McIntyre.</t>
  </si>
  <si>
    <t>Thomas Loughran: All of that McIntyre says has been done in a certain kind of way before. The question is, could we replicate some of the strengths of that approach in our modern day we seem to be basically not trying to do that.</t>
  </si>
  <si>
    <t>Thomas Loughran: In both cases, you don't have a town with lots of buildings, you don't have a league. I should have said I league analogy and a town analogy. Right.</t>
  </si>
  <si>
    <t>Will the behavior of a superintelligent AI be mostly determined by the results of its reasoning about the other superintelligent AIs?</t>
  </si>
  <si>
    <t>Rachel Loughran: Yeah, no.</t>
  </si>
  <si>
    <t>Thomas Loughran: Yeah, here's where we were heading in terms of</t>
  </si>
  <si>
    <t>John Rose: Because usually, I mean the vice presidential pics seems mostly to be about</t>
  </si>
  <si>
    <t>You can imagine someone so inflated that he or she steps into this really important social role on which lots of important things depend,</t>
  </si>
  <si>
    <t>Let's see, we we move to information. I'm going to I'm going to make this up.</t>
  </si>
  <si>
    <t>Can behavioral science crack the ultimate challenge of getting people to durably adopt much healthier lifestyles?</t>
  </si>
  <si>
    <t>Still pretty public.</t>
  </si>
  <si>
    <t>but like with Kevin going back to school, like I've been thinking and me working in education,</t>
  </si>
  <si>
    <t>Thomas Loughran: I was suggesting that we're going to look at three of those layer those on without suggesting that you have to get the pieces of them sequentially.</t>
  </si>
  <si>
    <t>What does justice feel like?</t>
  </si>
  <si>
    <t>JP: Yeah, just a bunch of Patti Smith. I've gotten a Patti Smith little bit here this week.</t>
  </si>
  <si>
    <t>Thomas Loughran: Some of it is you could call homelessness others, you could call it something else. Some of it might be just crying. For example, just preying on people.</t>
  </si>
  <si>
    <t>And then on Friday, my hope is to actually have if I can get the time between now and Friday,</t>
  </si>
  <si>
    <t>JP: I'm definitely getting some, some, I was definitely some red spots sort of along the curve of my hands right here.</t>
  </si>
  <si>
    <t>How will the advent of direct brain-to-brain communication change the way we think?</t>
  </si>
  <si>
    <t>Thomas Loughran: So no, that's good.</t>
  </si>
  <si>
    <t>Which I really apologize.</t>
  </si>
  <si>
    <t>JP: I almost got the algorithm for perfect</t>
  </si>
  <si>
    <t>JP: Gold. Gold Medal john</t>
  </si>
  <si>
    <t>How do I know the right level of abstraction at which to explain a phenomenon?</t>
  </si>
  <si>
    <t>How can aims of individual liberty and economic efficiency be reconciled with aims of social justice and environmental sustainability?</t>
  </si>
  <si>
    <t>00;06;28.410 --&gt; 00;06;28.980</t>
  </si>
  <si>
    <t>Can a user-friendly computer proof assistant satisfy the mathematician’s desire for certainty without killing the pleasure?</t>
  </si>
  <si>
    <t>00:03:55.980 --&gt; 00:03:56.550</t>
  </si>
  <si>
    <t>00:04:16.830 --&gt; 00:04:20.610</t>
  </si>
  <si>
    <t>00:04:26.910 --&gt; 00:04:30.360</t>
  </si>
  <si>
    <t>00:13:21Okay, so then first principles know we could we could, if we wanted to make this more rigorous we dive into those first principles. Even more carefully than we already have.</t>
  </si>
  <si>
    <t>What will be the literally last question that will preoccupy future superintelligent cosmic life for as long as the laws of physics permit?</t>
  </si>
  <si>
    <t>00:06:40And slid forward and landed on the frame of my bike.</t>
  </si>
  <si>
    <t>00:07:56Routines which he plays at the animals, animals and Adana was</t>
  </si>
  <si>
    <t>What is the fastest way to reliably align a powerful AGI around the safe performance of some limited task that is potent enough to save the world from unaligned AGI?</t>
  </si>
  <si>
    <t>you'd see you'd see that signal coming through, but you could just go after those with your testing strategy.</t>
  </si>
  <si>
    <t>are trade agreements and our foreign aid and our military industrial complex.</t>
  </si>
  <si>
    <t>You're gonna act appropriately.</t>
  </si>
  <si>
    <t>Are moral beliefs more like facts or more like preferences?</t>
  </si>
  <si>
    <t>JP: Yeah, it's</t>
  </si>
  <si>
    <t>Thomas Loughran: Those various those various claims are somehow sitting behind sitting behind because we</t>
  </si>
  <si>
    <t>One of us enriching and bringing the modern neoliberal capitalist structure,</t>
  </si>
  <si>
    <t>Young people and</t>
  </si>
  <si>
    <t>Does romantic love have a biological function?</t>
  </si>
  <si>
    <t>Thomas Loughran: For what he stepped into it.</t>
  </si>
  <si>
    <t>Thomas Loughran: Was the sessions I sessions.</t>
  </si>
  <si>
    <t>Thomas Loughran: Anyway, I didn't mean to spend our time in the New York Times here, but I thought it since the subject came up</t>
  </si>
  <si>
    <t>Thomas Loughran: Yeah, or is that is that just the domain over which consciousness flows or something like that.</t>
  </si>
  <si>
    <t>Thomas Loughran: big ranch. You'll see say in wherever there's any strip mining going on. You getting these ramps up the pole large amount of dirt up and drop them right into the air, they're dropping them into large rigs. Eventually, but</t>
  </si>
  <si>
    <t>Why is human communication embedded in the silence of material objects?</t>
  </si>
  <si>
    <t>Thomas Loughran: Yeah I don't either.</t>
  </si>
  <si>
    <t>John’s iPhone: Yeah, I have not.</t>
  </si>
  <si>
    <t>Is a human brain capable of understanding a human brain?</t>
  </si>
  <si>
    <t>Why is the acceleration of the expansion of the universe roughly equal to a typical acceleration of a star in a circular orbit in a disk galaxy?</t>
  </si>
  <si>
    <t>Thomas Loughran: I see.</t>
  </si>
  <si>
    <t>Thomas Loughran: Including interrupt or, oh, by the way, let's talk about this before we're done.</t>
  </si>
  <si>
    <t>Thomas Loughran: Someday, there'll be a sensible way to do this. But that's how we get it for now.</t>
  </si>
  <si>
    <t>00:13:35There's also obviously some Social Information Processing understanding</t>
  </si>
  <si>
    <t>How do contemporary developments in technology affect human cultural diversity?</t>
  </si>
  <si>
    <t>00:11:00Yeah.</t>
  </si>
  <si>
    <t>00:06:46And then slammed into a tree.</t>
  </si>
  <si>
    <t>00:08:02Oops, internet connection connection is unstable. You think that's because of the Saturday Night Live reference let</t>
  </si>
  <si>
    <t>John Loughran: We were allowing gosh</t>
  </si>
  <si>
    <t>John Loughran: I stopped reading that I started reading</t>
  </si>
  <si>
    <t>Thomas Loughran: Yeah, if it's super</t>
  </si>
  <si>
    <t>Thomas Loughran: Has what I'm calling an algorithm, right, a way of comparing these communities one to another, that enables sort of mutual immersion imaginatively in one another's communities. And what I want to talk about today is what that immersion looks like a little bit</t>
  </si>
  <si>
    <t>Thomas Loughran: And that's, that's what needs to needs to change. Why call this resurrecting we're resurrecting something by call it resurrecting civility, I think because of the value of the information exchange across diverse perspectives. That's laced into that that algorithm.</t>
  </si>
  <si>
    <t>Will the individual quantum event forever remain random?</t>
  </si>
  <si>
    <t>Thomas Loughran: Now lots of teams now. Now the question is, what are the analog. So the teams and what are the analogs of the buildings and for that.</t>
  </si>
  <si>
    <t>Thomas Loughran: It's snowballing</t>
  </si>
  <si>
    <t>John Rose: Huh. No.</t>
  </si>
  <si>
    <t>Thomas Loughran: To finish this first pass, we want to talk about it, talk in terms of building a building on that infrastructure that building is analogous to an actual way of looking at the world that has got theoretical and practical guiding in board.</t>
  </si>
  <si>
    <t>John Rose: Trying to appeal to a group of people that you might not might not have a super strong voter base there, something like that.</t>
  </si>
  <si>
    <t>including his or her own prosperity. And they fall flat on their face because they're out of their league.</t>
  </si>
  <si>
    <t>How much would surrendering our god(s) strengthen the odds of our survival?</t>
  </si>
  <si>
    <t>It probably went like this. Right. Because I forget the very details. But we went from here,</t>
  </si>
  <si>
    <t>I've been thinking a lot about schools reopening plants and how,</t>
  </si>
  <si>
    <t>Thomas Loughran: You can at least visit</t>
  </si>
  <si>
    <t>Will it be possible to do surgical operations in the future without making incisions?</t>
  </si>
  <si>
    <t>JP: Yeah, that's really it. And then sports sports.</t>
  </si>
  <si>
    <t>John Rose: Or yeah i mean i think</t>
  </si>
  <si>
    <t>I'd like to actually try to move from bullet points to two propositions.</t>
  </si>
  <si>
    <t>JP: I don't normally I have pretty good calluses up here.</t>
  </si>
  <si>
    <t>John Rose: Gotcha called demonstration.</t>
  </si>
  <si>
    <t>How do we create and maintain backup options for humanity to quickly rebuild an advanced civilization after a catastrophic human extinction event?</t>
  </si>
  <si>
    <t>Thomas Loughran: That's good. It's remarkable. I mean, and that's that's obviously the worst case. But there's a lot of other cases across, across quite a number of states and they went through these cases and Booker was pretty</t>
  </si>
  <si>
    <t>JP: Oh, totally. No worries. Yeah. You know, I was I was quite sick. I mean, I didn't work on Friday and but I was just so freaking bored I was bored out of my mind.</t>
  </si>
  <si>
    <t>JP: Economic growth.</t>
  </si>
  <si>
    <t>John’s iPhone: Hi john Patrick</t>
  </si>
  <si>
    <t>Can the pace of human evolution stop accelerating?</t>
  </si>
  <si>
    <t>Can technology tame evolution?</t>
  </si>
  <si>
    <t>How can coalitions of scholars who wish to update the content of explicit common knowledge in order to use that knowledge collaboratively detect and circumvent coalitions which are applying narrative control strategies to preserve arbitrage opportunities implicit in disparities between official narratives and reality?</t>
  </si>
  <si>
    <t>00:13:40Of conversation right there's sort of cognitive formation from other people in communities. And then there's this non cognitive formation which you can capture in a single word of craft.</t>
  </si>
  <si>
    <t>00:06:50And it flips me up around I barely missed the tree to the left of the tree and like flipped up and then laid it on my back and just slid down the hill for that.</t>
  </si>
  <si>
    <t>00:08:11Me.</t>
  </si>
  <si>
    <t>Could superintelligence be the purpose of the universe?</t>
  </si>
  <si>
    <t>I wish I could remember the cool name of the approach to surveillance testing that Notre Dame's tech taken,</t>
  </si>
  <si>
    <t>Those two those two things work in tandem to basically keep the world and keep keep lots of different countries,</t>
  </si>
  <si>
    <t>You know, with just a. With just an occasional dove into the details, as opposed to the kind of mastery that that neuroscientists would have.</t>
  </si>
  <si>
    <t>Oh, Lord. OK.</t>
  </si>
  <si>
    <t>JP: We do the thing is is we do know how fires work like fire. Science is really well developed like we've gotten much, much better at fighting fires.</t>
  </si>
  <si>
    <t>Thomas Loughran: Will try to put them in.</t>
  </si>
  <si>
    <t>What are the beautiful curiosities that artificial curiosities can't comprehend?</t>
  </si>
  <si>
    <t>making it available for these developing countries rather than the narrative of shortchanging the developing nations economic development,</t>
  </si>
  <si>
    <t>Thomas Loughran: At a certain features or something like that.</t>
  </si>
  <si>
    <t>JP: Yep, that's this is this is it.</t>
  </si>
  <si>
    <t>JP: Chris Christie.</t>
  </si>
  <si>
    <t>Thomas Loughran: Since john stuck in his basement, together with so much the rest of the world.</t>
  </si>
  <si>
    <t>JP: Yeah, I mean, I think there's it certainly seems like there's three</t>
  </si>
  <si>
    <t>Thomas Loughran: Imagine just dropping them off and the drones are just constantly flying</t>
  </si>
  <si>
    <t>Thomas Loughran: Did you see the one. It wasn't the best, but it was still we're seeing with Miley Cyrus in it.</t>
  </si>
  <si>
    <t>Thomas Loughran: But it was a place where Trump's</t>
  </si>
  <si>
    <t>John’s iPhone: Heard anything</t>
  </si>
  <si>
    <t>00;06;29.400 --&gt; 00;06;30.450</t>
  </si>
  <si>
    <t>00:03:57.810 --&gt; 00:04:03.780</t>
  </si>
  <si>
    <t>00:04:21.660 --&gt; 00:04:25.290</t>
  </si>
  <si>
    <t>00:04:31.260 --&gt; 00:04:31.650</t>
  </si>
  <si>
    <t>00:13:52That can be a kind of craft that's handed on and you see it, you can practice the craft without yet fully knowing the history of it.</t>
  </si>
  <si>
    <t>00:11:01The veil doesn't seem quite so thin in the other direct it doesn't seem quite so thin.</t>
  </si>
  <si>
    <t>00:07:00To</t>
  </si>
  <si>
    <t>Thomas Loughran: With an enormous amount of ammunition and weapons and and the former Marine Scout and Justin and</t>
  </si>
  <si>
    <t>John Loughran: The New Jim Crow by Margaret.</t>
  </si>
  <si>
    <t>Clarify the differences between understanding, knowledge and wisdom that could be communicated to a literate twelve-year-old and recommunicated to their parents.</t>
  </si>
  <si>
    <t>Thomas Loughran: If it jumps very easily from person to person.</t>
  </si>
  <si>
    <t>Thomas Loughran: I want to talk a little bit about narrative, mostly because I came upon this paper that I shared with you two guys and I was thinking along these ways along these lines quite a long time ago and and starting to think about how you put this how you put McIntyre's pieces together from</t>
  </si>
  <si>
    <t>Thomas Loughran: That whole that whole possibility that we might work together on a whole but do so diversity and do so in rich exchange with one another.</t>
  </si>
  <si>
    <t>Thomas Loughran: I'm going to lay out at the same time what the rules of the game and is and what the infrastructure of the town is and you've seen a hint of this language before and this is the high information flow network of rich communities.</t>
  </si>
  <si>
    <t>How smart does another animal have to be for us to decide not to eat it?</t>
  </si>
  <si>
    <t>Rachel Loughran: Or yeah, that's what I thought at first, too, but apparently no it's not. Isaiah. It's that other name. But yeah, if you just to catch you up. I am also calling in from my car today because there is no power in my house and has not been for 24 hours and the power company said</t>
  </si>
  <si>
    <t>Thomas Loughran: Big flow of the conversation that we're in so far as we carry it out on generally on Mondays and Fridays, and that flow was</t>
  </si>
  <si>
    <t>Thomas Loughran: And in order to attract anybody to make to make a</t>
  </si>
  <si>
    <t>John Rose: But he did not do that.</t>
  </si>
  <si>
    <t>As any fool could have told them. Right. Except here's a look of many person in power presently doing that.</t>
  </si>
  <si>
    <t>the decisions people are making to here's the information that's out there and the environment in which information is is perceived in different ways.</t>
  </si>
  <si>
    <t>Is immortality desirable?</t>
  </si>
  <si>
    <t>like, if you look at the planet itself, like how like theoretically some things can work, but like just the thought of,</t>
  </si>
  <si>
    <t>DH on AI: not emerging Cs, but perhaps new portals to fundamental Cs, and perhaps new Cs. That there is new Cs is suggested by procreation, where a new Cs seems to come into existence. Perhaps also AI procreation is possible, not only to access existing CS but to create new CS. That new Cs might come about points to question of how much Cs...infinite? DH: Godel's incomp theorem--that some unproven truth lies outside of any finite set of axioms--coupled with mathematical-Cs essential mutuality (my lang, not DH's) suggests that new reflection, above and beyond any limited Cs. is always present, true. Cs is infinite.</t>
  </si>
  <si>
    <t>Thomas Loughran: The topics you can visit the lenses and pick up the lenses and use them, I think. I think relatively independently of one another.</t>
  </si>
  <si>
    <t>Note: DH resists panpsychism as a kind of dualism, rather than the more simple monism that he espouses for Cs. (Why again is panpsychism a dualism?) Instead, there is a unified theory of Cs, where smaller Cs agents make up larger ones, so on ad infinitum. But why not suppose this is infinitely worse than dualism? Why so many? What if, on the emerging view I'm considering, there is only one Cs, and each "created Cs" is a limited pespective entertained by the whole; these perspectives have implications for one another, and so interact as we experience as ordinary social life. Together, they work out how to live together, and thus imitate the perfect harmony and love intrisically present in the whole of full, fundamental Cs (God.) After each is no longer entertained actively, it remains present, but not only in its limited perspectival form, but rather now illuminated by awareness of its place in the whole--in God.</t>
  </si>
  <si>
    <t>John Rose: For good TV to catch up on john so</t>
  </si>
  <si>
    <t>Will we ever understand how human communication is built from genes to cells to circuits to behavior?</t>
  </si>
  <si>
    <t>Is that</t>
  </si>
  <si>
    <t>For all of them, so that we have a resource list that we could actually use where it's not implausible that some</t>
  </si>
  <si>
    <t xml:space="preserve">DH: Love may play a role; it is the interaction between Cs agents that gives rise to new Cs agents...//// Dogmatism gets in the way of inquiry; hold beliefs loosely, rendering them more precise, and disabused if necessary, quickly. That letting go of dogmatism may be key to the growth of Cs...//// </t>
  </si>
  <si>
    <t>JP: But not really along the base of my hands.</t>
  </si>
  <si>
    <t>John Rose: This all the gun, the gun demonstration route. Yeah.</t>
  </si>
  <si>
    <t>JP: Was this today or yesterday.</t>
  </si>
  <si>
    <t>When will we develop a robust theory of Ontological Intelligence (OI)?</t>
  </si>
  <si>
    <r>
      <rPr/>
      <t xml:space="preserve">Logic and reason evolved to persuade (___ &amp; Mercier), from evolutionary psychology...talking with others is the native ground of reason: we </t>
    </r>
    <r>
      <rPr>
        <i/>
      </rPr>
      <t>hunt</t>
    </r>
    <r>
      <rPr/>
      <t xml:space="preserve"> there...///But, DH: evolution is predicated on limited resources; beyond S-T, such resources are not limited; that limitation may be an artificact of our interface, and not a feature of reality itself...</t>
    </r>
  </si>
  <si>
    <t>JP: Yeah, it sounds like you know what I'm going to go into the podcast and just do my best and see if I can</t>
  </si>
  <si>
    <t>JP: Well, our whole world figured out</t>
  </si>
  <si>
    <t>DH: evol via Nat selection was just first place he could connect with his colleagues. But having shown their products to be illusory, and pointing to fundamental Cs, he's not limited to evolutionary theory...maybe fitness in a limited resource environment is itself a limited illusory perspective, and can be overcome in scientific explanation...but not yet...</t>
  </si>
  <si>
    <t>JP: Yeah, me, me. Don't worry. Oh.</t>
  </si>
  <si>
    <t>ZDoggMD: drugs open another interface to consciousness, called mystical...if chemicals are an icon, (Harris: eternal communion with a redwood tree, while on acid...) DH: this framework allows for phsychadelics as perhaps a primitive way to hack our interfaces...there is an infinite variety of interfaces and of Cs experiences (he means this in a mathematical sense...)</t>
  </si>
  <si>
    <t xml:space="preserve">DH: why does DNA operate; why are children like their parents, from the fundamental mathematics of consciousness? TL: what he seems not to have, //// about 4% of us are synesthetes; evolution seems to be tinkering with the interface. gives example of michael watson, who could feel 3d shape, texture, weight, feeling with his hands, all out of his sense of taste. (smooth column of cool glass, for mint.) Synethesia runs in families; is heritable. // What DH doesn't yet have, is a telos, a computational telos, a computation through a limited perspective (incarnation) expressed as the laws of nature and what follows (from a probabilistic logic of QM.) </t>
  </si>
  <si>
    <t>Can you prove it?</t>
  </si>
  <si>
    <t>In which century or millennium can all humanity be expected to speak the same primary language?</t>
  </si>
  <si>
    <t>How diverse is life in the universe?</t>
  </si>
  <si>
    <t>John Loughran: There is</t>
  </si>
  <si>
    <t>Is the universe relatively simple and comprehensible by the human brain, or is it so complex, higher dimensional and multiversal that it remains forever elusive to humans?</t>
  </si>
  <si>
    <t>Thomas Loughran: Now I've got to manipulate the slides. Obviously not in my shared window, but not in my</t>
  </si>
  <si>
    <t>// reflecting on burned victim of gang rape in India (https://www.independent.co.uk/news/world/asia/india-rape-victim-set-on-fire-dies-hospital-uttar-pradesh-a9236851.html)</t>
  </si>
  <si>
    <t>Thomas Loughran: Sentence long interruption. We'll just drop it down here in case notes.</t>
  </si>
  <si>
    <r>
      <rPr/>
      <t xml:space="preserve">on FC model, all suffering </t>
    </r>
    <r>
      <rPr>
        <i/>
      </rPr>
      <t>is</t>
    </r>
    <r>
      <rPr/>
      <t xml:space="preserve"> FC suffering. Why would FC (we) undertake any course of action that probabalistically entailed (or led to) such suffering? For the same reasons that we do. Unempowered, resisted suffering (of children, innocents, insofar as victims, rather than heroes) is the most difficult to square. </t>
    </r>
  </si>
  <si>
    <t>Why are reason, science, and evidence so impotent against superstition, religion, and dogma?</t>
  </si>
  <si>
    <t>00:13:59You can see that in technology, you can see that in culture, you can see that in all kinds of different crafts. We don't actually think of culture as a craft, but in fact is a craft, I suggested. It's the craft of making things that are good, look good.</t>
  </si>
  <si>
    <t>00:11:09But maybe it ought to seem, that's a good question. How on how wanted to see in the sexual in the</t>
  </si>
  <si>
    <t>All of Rohr's compilation of growth through suffering (Falling Upwards, etc) is relevant here. Suffering with, suffering as FCs, hindered by limited perspective for a little while (all that we experience) but also enriched with full understanding (even now, in God; not here in time, for us = running under 30 W of input)</t>
  </si>
  <si>
    <t>00:08:16Know references of any</t>
  </si>
  <si>
    <t>Will weaving networks that blend humans and machines yield network effects?</t>
  </si>
  <si>
    <t>Can we ever wean humans off their addiction to religion?</t>
  </si>
  <si>
    <t>but it's got about six adjectives in it and he's six adjectives.</t>
  </si>
  <si>
    <t>particularly Venezuela was one they talked about under our sway and forced to</t>
  </si>
  <si>
    <t>What will time with artifacts that simulate the emotional experience of being with another person do to our human capacity to handle the surely rougher, more frictional, and demanding human intimacies on offer?</t>
  </si>
  <si>
    <t>And this sort of seething interactive in TER, we're going to make up a bunch of words here, I need some more.</t>
  </si>
  <si>
    <t>Now, let's see. This is one of these paradoxical situations where I think I'm now sharing YouTube Bon Jume on YouTube.</t>
  </si>
  <si>
    <t>How do the limits of the mind limit our understanding?</t>
  </si>
  <si>
    <t>JP: In the last 3040 years</t>
  </si>
  <si>
    <t>Thomas Loughran: Trying to find a quick Tag to place on each one of these things and then grab that whole by the little tag as if by handle</t>
  </si>
  <si>
    <t>How does the past give rise to the future?</t>
  </si>
  <si>
    <t>using their own resources and their own expertize. Anyway, so a couple different.</t>
  </si>
  <si>
    <t>// 12/7,8/19 notes in Juddy's notebook focus on justification, psychological certainty, stability of justification, and truth</t>
  </si>
  <si>
    <t>Truth is a regulative ideal, that of stability for a tradition through comparison with its rivals by its mature members, isfa they are fully informed about both Ts (from the standpoint of the mature members of both Ts.</t>
  </si>
  <si>
    <t>So far said, T is relative to a tradition, since these judgements (decisions to remain) by the mature members of one T have evidentiary value (of the superiority of that T over its rivals) when made by that T's own mature members.</t>
  </si>
  <si>
    <t>Thomas Loughran: So anyway, that we've not talked about over that part of it very much.</t>
  </si>
  <si>
    <t>What is the world without the mind?</t>
  </si>
  <si>
    <t>JP: Yeah, we're just doing this this morning. And it's the same splitter in the same conveyor that you would have used if you are out here.</t>
  </si>
  <si>
    <t>Yet it is possible that these same mature members may also judge, from their 2nd-first-language grasp of any rival T, that the mature members of that rival T would judge in favor of their rival T, so that one T emerges victorious (preferable) on both sets of standards. In this way, a T may emerge as victorious from multiple, and in the ideal, from any, rival perpective under fully-informed conditions (enough, so that no additional information would impact the outcome of the choice.)</t>
  </si>
  <si>
    <t>Thomas Loughran: Big name Christie was up there.</t>
  </si>
  <si>
    <t>Do the laws of physics change with the passage of time?</t>
  </si>
  <si>
    <t xml:space="preserve">So T is the limit of stability as justification approaches infinity. It is possible that T might approach this limit from multiple traditions, for which no adequate fully-informed comparison has yet been made.  I that sense, T is relative to tradition. In fact, even after such a comparison, if the fully-informed comparison produces divergent judgements from original inhabitants of rival traditions, there would emerge empirical evidence that truth is relative to traditions, at least to these two. Though the existence of two of them passing through </t>
  </si>
  <si>
    <t>JP: I feel like</t>
  </si>
  <si>
    <t>JP: scooping them up warm</t>
  </si>
  <si>
    <t>Thomas Loughran: That might be the last maybe haven't caught up.</t>
  </si>
  <si>
    <t>Thomas Loughran: Sorry, we're Bible was winning</t>
  </si>
  <si>
    <t>Is civilization's demand for water a dividing or unifying force?</t>
  </si>
  <si>
    <t>John’s iPhone: About like</t>
  </si>
  <si>
    <t>Was agriculture a wrong turn for civilization?</t>
  </si>
  <si>
    <t>Can general-purpose computers be constructed out of pure gravity?</t>
  </si>
  <si>
    <t xml:space="preserve">// writing-to-emote moment: the FC approach, including several merely suggested components such as full transparency and reflectivity, ends up looking a lot like eastern mysticism and abandonment of scientific method: see ZDoggMD Zuben https://www.youtube.com/watch?v=-zYS67lJV_Y&amp;t=3818s. </t>
  </si>
  <si>
    <t xml:space="preserve">His hope is to "hack the sourcecode", for medical purposes ... // note the "unconditional love" speak throughout...he follows Donald Hoffman (interviewed here: https://www.youtube.com/watch?v=dd6CQCbk2ro) </t>
  </si>
  <si>
    <t>What will be obvious to us in a generation that we have an inkling of today?</t>
  </si>
  <si>
    <t>00:14:14It was a short version of what culture does for you.</t>
  </si>
  <si>
    <t>00:11:16In the case of</t>
  </si>
  <si>
    <t>00:07:03Be right as I</t>
  </si>
  <si>
    <t>Thomas Loughran: Yeah yes and Katie</t>
  </si>
  <si>
    <t>John Loughran: Green.</t>
  </si>
  <si>
    <t>Are there any phenomena for which it will never be possible to develop parsimonious theories?</t>
  </si>
  <si>
    <t>Thomas Loughran: Then you would think of need to vaccinate a higher percentage of the population in order to keep it from jumping out. And there's also the question of how bad is it</t>
  </si>
  <si>
    <t>Thomas Loughran: Not, not from everything but</t>
  </si>
  <si>
    <t>Thomas Loughran: That does begin to sound like a kind of civility.</t>
  </si>
  <si>
    <t>Thomas Loughran: So the whole task here, you could say this entire project is to get people to conceive of themselves ourselves, our collective enterprise as</t>
  </si>
  <si>
    <t>Rachel Loughran: Get like be ready to sit tight for at least a couple days about power, maybe a week. So that's fun. Wow.</t>
  </si>
  <si>
    <t>Can rational beings such as Bayesian robots, humans, super-intelligent AIs ever reach agreement?</t>
  </si>
  <si>
    <t>Thomas Loughran: To put together this and this reintroduction let me put this let me go back with these with the say the town analogy.</t>
  </si>
  <si>
    <t>Thomas Loughran: To make something that's actually going to make a difference to build to build a building that people are going to live in on that analogy.</t>
  </si>
  <si>
    <t>John Rose: It seems, but so I was reading some articles today.</t>
  </si>
  <si>
    <t>Time when I coach soccer, I did on and off mostly women's soccer for about 13 years.</t>
  </si>
  <si>
    <t>Can an increasingly powerful species survive (and overcome) the actions of its most extreme individuals?</t>
  </si>
  <si>
    <t>Can ZF is the FDA actually a to take the most recent version of it?</t>
  </si>
  <si>
    <t>OK, so if this plan isn't followed, like to the T. like if students are going out and partying or whatnot.</t>
  </si>
  <si>
    <t>// find Q physicist Nick Herbert, said to postulate consciousness as yet another property of fundamental particles (says DH in Closer to the Truth interview https://www.youtube.com/watch?v=Jv25EcaUQBo&amp;t=220s)</t>
  </si>
  <si>
    <t>Thomas Loughran: But together. They have a lot of power and individually. They have some power. And the question is, what are those lenses made of and I'm suggesting in tonight that they're actually made of problem resource solution.</t>
  </si>
  <si>
    <t>Will there ever be a mechanistic scientific question that can be asked about the lone individuality of mental life, with its particular beginning, middle, and end?</t>
  </si>
  <si>
    <t>// transcraneal magnetic stimuation of temporal lobe seems to produce experiences of being in the presence of a loving being, for everyone alike.. https://www.youtube.com/watch?v=NbyRrFUncAw (different cut of same interview): the "God spot"</t>
  </si>
  <si>
    <t>JP: I know, I know. I just watched.</t>
  </si>
  <si>
    <t>...further on, https://youtu.be/KIGcRLAYSoM, against textbook "evolution produces veridical perception" argument. Arg against starts by distinguishing between fitness and truth...they aren't the same, and evolution is concerned with fitness. Now add evolutionary games...truth goes extinct almost all the time. Truth can only survive when fitness functions are about the same as the structure of the world (monotonic functions works; nonmonotonic functions eliminate truth. So if fitness conditions equal truth conditions, T survives; otherwise, never. In general, fitness is a nonmonotonic function.</t>
  </si>
  <si>
    <t>John Rose: Yeah, I think I don't know what the exact statistic is but there's a</t>
  </si>
  <si>
    <t>Will the creation of a super-human class from a combination of genome editing and direct biological-machine interfaces lead to the collapse of civilization?</t>
  </si>
  <si>
    <t>subsets of those resources form lenses that help us see differently and that they can come together.</t>
  </si>
  <si>
    <t>in addition to games, they use genetic algorithms, and can't even get truth to breed; fitness wins only. "Natural selection drives true perceptions to extinction." Perceptions are a great guide to keep us alive, but not to inform us. Perceptions are tricks and hacks that let us survive long enough to reproduce: eg, australian Jube beetle in australian outback: looking for bumpy, glossy, and right shade of brown. Beer bottles nearly drove them to extinction.</t>
  </si>
  <si>
    <t>JP: I did listen to the your that podcast, you send us though.</t>
  </si>
  <si>
    <t>Will post-humans be organic or electronic?</t>
  </si>
  <si>
    <t>John Rose: That's, yeah. I mean, one</t>
  </si>
  <si>
    <t>Thomas Loughran: This was today Booker's was also on the same subject yesterday, but he returned to it in spades today. And so did hair and Harris was on it today.</t>
  </si>
  <si>
    <t>JP: You know, hang in there for a while. And so the fact that it was cancelled really was no problem.</t>
  </si>
  <si>
    <t>What cognitive capacities make humans so damn weird relative to all the other animals on the planet?</t>
  </si>
  <si>
    <t>JP: No more recessions. Sure.</t>
  </si>
  <si>
    <t>John’s iPhone: Good. How you doing,</t>
  </si>
  <si>
    <t>Is there a design to the laws of physics, or are they the result of chance and the laws of large numbers?</t>
  </si>
  <si>
    <t>Would you like to live 1,000 years?</t>
  </si>
  <si>
    <t>How will we cope when we are capable of keeping humans alive longer than our optimal life expectancy?</t>
  </si>
  <si>
    <t>// DH late 2014: https://youtu.be/6eWG7x_6Y5U</t>
  </si>
  <si>
    <t>roughly 1/3 of neocortex is involved in vision//but camera theory of vision is not right//we construct all these objects, motions, and colors...created in 100ms//</t>
  </si>
  <si>
    <t>How far can we extend beyond our human limitations to more fully grasp the nature of the world?</t>
  </si>
  <si>
    <t>00;06;32.130 --&gt; 00;06;36.240</t>
  </si>
  <si>
    <t>see his slides on macroscopic superposition and entanglement with cube faces and sides.</t>
  </si>
  <si>
    <t>00:04:05.400 --&gt; 00:04:06.450</t>
  </si>
  <si>
    <t>00:04:27.030 --&gt; 00:04:30.270</t>
  </si>
  <si>
    <t>00:04:33.810 --&gt; 00:04:34.110</t>
  </si>
  <si>
    <t>DH defines Cs rigorously (slide 1 right); takes consciousness as fundamental: FC. That means the world, in his Cs definition, is actually other consciousness at root. So you can substite perceptions of the world with interactions among Cs agents. (Slide 2) The mathematics describing this interaction is equivalent (shown in slide for nonrelativistic physics) with the Schroedinger equation. (slide 3); and relativistic QM with Q gravity (slide 4)...solving M-B problem by showing B emerging from M, rather than the way presupposed in the hard problem of Cs. (Wow.)</t>
  </si>
  <si>
    <t>How and when will it end or will it persist indefinitely?</t>
  </si>
  <si>
    <t>00:14:18So those are first principles in here. And so our rules of logic really</t>
  </si>
  <si>
    <t>00:11:20You know well sis trans orientation, for example.</t>
  </si>
  <si>
    <t>00:07:06Done like</t>
  </si>
  <si>
    <t>00:08:20Kind of dudes.</t>
  </si>
  <si>
    <t>Is there an ultimate reality?</t>
  </si>
  <si>
    <t>Why?</t>
  </si>
  <si>
    <t>But it is a reactive surveillance test.</t>
  </si>
  <si>
    <t>basically run its economy through us and forced to become dependent on us.</t>
  </si>
  <si>
    <t>I mean, he's he's he's grabbing new ones to live. Wired is his right.</t>
  </si>
  <si>
    <t>One, if it goes back forever. I love that for us. OK.</t>
  </si>
  <si>
    <t>Given the nature of life, the purposeless indifference of the universe, and our complete lack of free will, how is it that most people avoid ever being clinically depressed?</t>
  </si>
  <si>
    <t>JP: And we know the behavior of fires out here and we know what could prevent them and make it, make them burn, much less efficiently, where to put fire breaks. How old are forest need to be like we have the answers.</t>
  </si>
  <si>
    <t>Thomas Loughran: So these bullets and our whole bunch of handles on these various propositions that come together and when they're together do work together to illuminate and guide.</t>
  </si>
  <si>
    <t>This, of course, is where Caitlin Johnston has so much to say about Donald Trump because Trump doesn't pretend that narrative.</t>
  </si>
  <si>
    <t>// Way aside: ND's Meg Sullivan quoting Popper against plato's republic: https://www.youtube.com/watch?v=_JrKpkz8PF4</t>
  </si>
  <si>
    <t>MS: Plato really seems to believe that Plato wants to create a (horrible) society like this (taken fairly literally)</t>
  </si>
  <si>
    <t>Thomas Loughran: And nor have we your employees, especially needed to. But I thought this was a pretty nice time to come to it because it turns out right now, like it or not, that</t>
  </si>
  <si>
    <t>Send MS Dialectic and ID Accts of Good</t>
  </si>
  <si>
    <t>Scott Aaronson</t>
  </si>
  <si>
    <t>JP: Christie was early</t>
  </si>
  <si>
    <t>JP: Oh, man. Throwback here. I feel like Carl young talks about this. Not exactly in the same sense but he's like there's things you're presently aware of</t>
  </si>
  <si>
    <t>Thomas Loughran: Little RF ID.</t>
  </si>
  <si>
    <t>JP: I don't remember seeing one was</t>
  </si>
  <si>
    <t>Thomas Loughran: The</t>
  </si>
  <si>
    <t>Areas.</t>
  </si>
  <si>
    <t>// DH interview  Skeptic.com https://www.skeptic.com/science-salon/donald-hoffman-case-against-reality-why-evolution-hid-truth-from-our-eyes/</t>
  </si>
  <si>
    <t xml:space="preserve">David Gross, Ed Whitten, Nima Arkani-Hamed (sp=√√d) IAS, all agree...S-T is doomed (as scattering amplitudes at LHC ...)...no operational meaning for S-T after a certain energy scale (black holes will emerge...) math of scattering amplitudes inside S-T gets you nasty algebra (1000 pages of math...); math simplifies beautifully to 1-2 terms computable by hand, but that new object is outside of S-T with symetries outside of ST; go outside that ST and get elegant math...plus black holes emerge at certain energy levels...together, ST is doomed. </t>
  </si>
  <si>
    <t>Thomas Loughran: Thanks john thanks for spending your last couple percent on us here.</t>
  </si>
  <si>
    <t>Thomas Loughran: Out of the zoom window.</t>
  </si>
  <si>
    <t>Obj'n: DH, you are cherry-picking for physicists who agree with you...</t>
  </si>
  <si>
    <t>Thomas Loughran: Okay, here's a proposal outline for this week.</t>
  </si>
  <si>
    <t>Thomas Nagel's book, the last word (1997)...T, objectivity, reason are nonnegotiable...to make a case against them, you have to use them...(the "transcendental arg"; "one thought too many" when you make the case against reality...)</t>
  </si>
  <si>
    <t>00:14:24These are sort of the rules of logic. You can think of this information processing principles least that's the way I think about them.</t>
  </si>
  <si>
    <t>DH: all of science so far has been examining our interface...(not the amplituhedron, outside of ST, outside of the interface; as that external reality is projected into ST, it projects appearance best captured by our science (evolution, SM, QM, relativity, etc.)</t>
  </si>
  <si>
    <t>00:08:25Hopefully this will sort itself out kind of quick</t>
  </si>
  <si>
    <t>Thomas Loughran: And it was an extravaganza.</t>
  </si>
  <si>
    <t>John Loughran: I can't remember her name. Oh yeah, but</t>
  </si>
  <si>
    <t>Thomas Loughran: When if you do get it.</t>
  </si>
  <si>
    <t>Thomas Loughran: Let's see. I mean, I wasn't thinking about neuroscience, for example, these days, and lots of other things. I wasn't thinking about, but I certainly was thinking about some of the obvious things including and that is the immersion and Christian community that I had sort of grown up in</t>
  </si>
  <si>
    <t>Thomas Loughran: And it certainly stands in contrast with what we do now, which is a couple steps removed from really understanding other people. We not only don't really understand them. We basically and</t>
  </si>
  <si>
    <t>Thomas Loughran: In terms of that model that high information flow network of rich communities. What I mean by rich communities, we've we've touched on a little bit. It's</t>
  </si>
  <si>
    <t>David J. Bruton Centennial Professor of Computer Science, University of Texas at Austin; Author, Quantum Computing Since Democritus</t>
  </si>
  <si>
    <t>Huh.</t>
  </si>
  <si>
    <t>Thomas Loughran: And say, if you're going to build an infrastructure and invite people to come and put a buildings there.</t>
  </si>
  <si>
    <t>Thomas Loughran: You're going to have to attract people and you're going to have to attract them. No one leaves for something new, without some i'd toward what it is they're leaving in the past. And so we talked about attracting say</t>
  </si>
  <si>
    <t>John Rose: About how the left wing might not be</t>
  </si>
  <si>
    <t>And I got I read some about good soccer coach, the reflections of good coaches.</t>
  </si>
  <si>
    <t>The Last Question</t>
  </si>
  <si>
    <t>Is the FDA really a deep state apparatus that's trying to slow down the.</t>
  </si>
  <si>
    <t>What what happens to the plan then. Is it out the window? I think Notre Dame is actually been a really important and interesting case study.</t>
  </si>
  <si>
    <t>DH; touch a magnet of a certain type to brain region V4 to remove color; section MT to remove smooth motion: these are two of hundreds of correlation between brain activity and Cs. But no causal relationships, beyond correlation, are even published...wrong way to connect Cs to brains...</t>
  </si>
  <si>
    <t>structure-from-motion: ability to generate 3d perception depends on motions...</t>
  </si>
  <si>
    <t>JP: And what been watching turn, which is pretty good. You're</t>
  </si>
  <si>
    <t>John Rose: Mental illness is a huge percentage of the people that are homeless have some type of mental illness.</t>
  </si>
  <si>
    <t>These lenses can. And then what?</t>
  </si>
  <si>
    <t>Thomas Loughran: Much seed. Remind me which one I sent because I sent a couple of</t>
  </si>
  <si>
    <t>John Rose: Phrase that I've seen hop up with some frequency</t>
  </si>
  <si>
    <t>Thomas Loughran: Much more so yesterday was much more hostile stuff about a record and today was much more appealing to</t>
  </si>
  <si>
    <t>Thomas Loughran: It's turned down down down that accident now and agreed.</t>
  </si>
  <si>
    <t>JP: Doing well doing well. I just got negative coven test result today so</t>
  </si>
  <si>
    <t>// background on amplituhedron and its explorers and motivations: see https://physics.aps.org/articles/v7/107)</t>
  </si>
  <si>
    <t>00:14:32They are their truth preserving right so that if, for example, if you can show that one of two disjunct follows from a set of principles and then some the same</t>
  </si>
  <si>
    <t>00:11:26Yeah. So I mean, I mean, I agree with you.</t>
  </si>
  <si>
    <t>00:07:09Tiny little insult to injury.</t>
  </si>
  <si>
    <t>00:08:30That cool little Macintosh whirling ball.</t>
  </si>
  <si>
    <t>It's got a sampling dimension.</t>
  </si>
  <si>
    <t>And there's a lot a lot of self called socialists are big supporters of that narrative as well, that it wasn't communism that failed.</t>
  </si>
  <si>
    <t>Oh, it's it's responsive. It's responsive in different frequencies.</t>
  </si>
  <si>
    <t>I didn't actually want to be here. I wanted to be here.</t>
  </si>
  <si>
    <t>Anthony Aguirre</t>
  </si>
  <si>
    <t>// WJWR p. 360: on 1st Ps: “They are justified insofar as in the history of this [that is, any successful] tradition they have, by surviving the process of dialectical questioning, vindicated themselves as superior to their historical predecessors.”</t>
  </si>
  <si>
    <t>JP: To the information we need to solve these problems is there. It's just not in short term profit.</t>
  </si>
  <si>
    <t>Thomas Loughran: So what are these three lenses for those who are part of the project following along, you've heard it before.</t>
  </si>
  <si>
    <t>Right. Trump says take their oil. Yeah. Trump says let's make America rich again.</t>
  </si>
  <si>
    <t>Thomas Loughran: People praise is getting</t>
  </si>
  <si>
    <t>You have</t>
  </si>
  <si>
    <t>Thomas Loughran: And pence. Yeah.</t>
  </si>
  <si>
    <t>Thomas Loughran: I thought we could</t>
  </si>
  <si>
    <t>Thomas Loughran: Oh, Miley Cyrus is a performer.</t>
  </si>
  <si>
    <t>Thomas Loughran: Bible was winning the vote that included whatever's been tabulated of the day of voting.</t>
  </si>
  <si>
    <t>John’s iPhone: Which you think</t>
  </si>
  <si>
    <t>Professor of Physics, University of California, Santa Cruz; Author, Cosmological Koans</t>
  </si>
  <si>
    <r>
      <rPr/>
      <t>// taking a run here at voicing a nagging intuition, re/ implications of a stable-interaction or stable information processing (</t>
    </r>
    <r>
      <rPr>
        <b/>
      </rPr>
      <t>SIP) account of truth</t>
    </r>
    <r>
      <rPr/>
      <t xml:space="preserve"> for thoughts about reality, perception, maybe other areas.   </t>
    </r>
  </si>
  <si>
    <t>00;06;38.760 --&gt; 00;06;45.570</t>
  </si>
  <si>
    <t>00:04:06.450 --&gt; 00:04:08.250</t>
  </si>
  <si>
    <t>Starting with a beef with Donald Hoffman. (Here, based on his public lectures/interviews; reaffirm all that follows after reading his 2019 Case Against Reality, CAR.) On his view, evolution provably produces illusory perception, not veridical. (Back of mind: does his argument undercut itself, like any strong skeptical argument seems easily accused of doing?) Evolution favors fitness, which only under very specialized and not-so-often circumstances maps onto...what? Accuracy? Truth? He uses these loosely, at least in public discussion.</t>
  </si>
  <si>
    <t>00:04:32.340 --&gt; 00:04:41.160</t>
  </si>
  <si>
    <t>00:04:35.070 --&gt; 00:04:37.350</t>
  </si>
  <si>
    <t>What is "veridical", in his studies (evolutionary game theory, graph theory, and genetic algorith approaches.) Maximally aware of/in contact with information about the world? Got it: no xray vision: we operate under (what: the illusion of?) a narrow band of electromagnetic wavelengths. So we think two things are the same, when they're not (eg flower with and without UV stripes, which bees can distinguish but we cannot.) This is illusory? Seems odd to say so. So get the details from his CAR</t>
  </si>
  <si>
    <t>00:14:45Further thing follows on either of those discounts right then it follows that the thing that follows from the disjunct follows from the first principles from which the disjunct follows</t>
  </si>
  <si>
    <t>00:11:32And it doesn't really make sense to me that anyone should or should ever be able to say you can't work here. If you have certain orientation or</t>
  </si>
  <si>
    <t>00:08:38So,</t>
  </si>
  <si>
    <t>John Loughran: Oh my gosh.</t>
  </si>
  <si>
    <t>Thomas Loughran: Everybody's read</t>
  </si>
  <si>
    <r>
      <rPr/>
      <t xml:space="preserve">So that's one easy complaint (or required clarification, at least) from Hoffman. But my main suspicion is this: if it is possible that a rhetorically attractive minimum--analogous to a maximally gravitationally attractive mass moving through a finite physical system--could emerge, attractive from every perspective on full information exchanges, then the way the mature members of that emerging tradition see the world seems to meet both fitness and stability of interaction standards; that is, fitness and truth combine, and not accidentally, but essentially. </t>
    </r>
    <r>
      <rPr>
        <i/>
      </rPr>
      <t xml:space="preserve">Fitness in that specialized information-responsiveness arena is truthfulness; </t>
    </r>
    <r>
      <rPr/>
      <t>fitness is another way to express stability. (Not dead yet, and pretty damn unlikely to be anytime soon: a bamf expression of fitness, of stability of existence, and it can apply to ideas/memes, too.)</t>
    </r>
    <r>
      <rPr>
        <i/>
      </rPr>
      <t xml:space="preserve"> </t>
    </r>
    <r>
      <rPr/>
      <t xml:space="preserve">Truthfulness (information used in stable patterns) is expressed in technology (exterior world as useful), disposition (interior world ...?), culture (exterior world as ends?), and narrative (spoken and written organizational pattern encompassing all else, like an OS for which software is written?) </t>
    </r>
  </si>
  <si>
    <t>Thomas Loughran: What's the mortality rate. So if it's Ebola, which has a greater than 50% mortality rate, I think, which is by the way better than a lot of people think, but it's still pretty bad. I mean, you remember when people started getting sick in the United States, and they started living</t>
  </si>
  <si>
    <t>Thomas Loughran: Okay, I left the martial arts on this one. But I might. Well, I certainly was thinking about it, but I don't think I mentioned it in this particular paper.</t>
  </si>
  <si>
    <t>Thomas Loughran: Quite frequently insult them and accuse them of holding positions which we perfectly well no, they don't hold and that no sensible person would and we we we</t>
  </si>
  <si>
    <t>Thomas Loughran: It's having more in common with one another enough in common with one another.</t>
  </si>
  <si>
    <t>Thomas Loughran: Yeah, Mama.</t>
  </si>
  <si>
    <r>
      <rPr/>
      <t xml:space="preserve">So </t>
    </r>
    <r>
      <rPr>
        <i/>
      </rPr>
      <t>perception is veridical isfa it is fit under such full-information probing</t>
    </r>
    <r>
      <rPr/>
      <t>. Veridical is not the same as universal; of course there are other ways to look at it (a bee's way), but not our way, except also indirectly (through representational coloring of multiwavelength astroimages, for example.) But our image of the moon in visible light is not false (ust as we've dropped "false coloring" for "representational coloring" in astroimage rendering), not substandard, except insofar as it would limit our proper (information-processing, telos-computational) functioning to see it that way. (Is our new/crescent moon image somehow substandard to a full moon image, b/c it contains less information? No. Nor is our image of the full moon, because it isn't transparent, mostly empty space, obviously3d, etc.) So from this stable-information-processing model of truth, fitness does not diverge from truthfulness in perception. Of course it does in instances: ignorance is bliss, we say, but not permanent ignorance. This is why failing to notice the faults of others is a fit-making characteristic, not short-term always but long-term, when properly developed in a fully mature human being.</t>
    </r>
  </si>
  <si>
    <t>Thomas Loughran: And you want to put up a model building and you want to invite people to live in that building also that you have one functioning model of what the, what the town needs multiple instances of</t>
  </si>
  <si>
    <t>Thomas Loughran: Christians of various stripes and attracting Americans of various stripes, we've all grown up in those traditions and so</t>
  </si>
  <si>
    <t>John Rose: super upset about this pic because she does seem to be pretty malleable. I guess she is. She has changed quite a bit over the years, and according to her voting record apparently she's like the fourth most</t>
  </si>
  <si>
    <t>And one one area I read in particular a couple of articles on is the difference between coaching men and coaching women.</t>
  </si>
  <si>
    <t xml:space="preserve">That gets at the nagging suspicion re/ skepticism of perception, from SIP truth. It applies further, though, to skepticism of reality. What is realistic perception, other than SIP (stable, under stable information processing) perception? There may be many ways to achieve this, and all of them may be equally insights into reality--information-processing instances--except insofar as they lose stability under full information exchange conditions (if there are any; otherwise, perceptival relativism is still on the table.) For a perception to lose stability under a FI exchange condition is for mature members to no longer trust it; it remains a veridical candidate (so far) isfa they do continue to trust it under such conditions. Something along these lines is how we might proceed to verify perceptions, and establish that they are in some way real, in some way revealing what is real, constituting information about what is real. </t>
  </si>
  <si>
    <t>I don't know if you guys caught that faces are looking a little black. Maybe J.R. spun out of it.</t>
  </si>
  <si>
    <t>And that being done well, because I heard you guys came back from your two week quarantine.</t>
  </si>
  <si>
    <t>Thomas Loughran: Something like that.</t>
  </si>
  <si>
    <t>Thomas Loughran: Enjoying it</t>
  </si>
  <si>
    <t>Thomas Loughran: Have you heard that and your recent statistics in this recent show that you went through.</t>
  </si>
  <si>
    <t>Then the idea is that. See if I can put it.</t>
  </si>
  <si>
    <r>
      <rPr/>
      <t xml:space="preserve">But there seems to be another nagging argument in the neighborhood, not about the process of verifying perception, but of the meaning of reality. </t>
    </r>
    <r>
      <rPr>
        <b/>
      </rPr>
      <t>Suppose</t>
    </r>
    <r>
      <rPr/>
      <t xml:space="preserve"> that SIP truth is obtainable, replete with (improbably) all the simplifying distinctions: objective (surviving full information inspection from all rival perspectives) and universal (and by all human beings or all consious, human-communicative agents.) Some big tradition would be on the move, a supermassive black hole of justification, pulling in everyone under full information processing conditions: suppose SIP were achieved robustly (under this simplifying hypothetical set of conditions.) Now take any rival set of claims from any other tradition, with any measure of justification from the standpoint of that tradition. (I have in mind, Thomistic natural law claims from those who challenge their tradition-constitutedness; they are universal, T-independent claims, some say...) If it is possible that some supermassive T overcomes this rival T in full-information exchange, then it is false that these natural law claims are tradition-independent; no mature members of the tradition who asserts that they are tradition-independent hold on to such assertions, after FI encounter with our supermassive tradition, on this supposition. So if this supposition is even possibly true, it follows that all claims to T-independentness of any kind are subject, for their justification, to the outcome of interactions between traditions. But this is just what the proponents of T-independent-claims deny is the case. So such proponents must be committed to the impossibility of an emergence of a supermassive tradition in FI encounters. That seems an implausible commitment to have to make. They could justify it by argument from T-independent premises, but would have to admit that they might all have to drop such premises under possible historical future conditions, which is just what the T-dependent advocate asserts and the T-independent advocates deny.   This gets close, as a first attempt, to articulating my nagging suspicion. T-independent claims couldn't possibly be true, unless they necessarily were true, and thus the existence of a supermassive SIP tradition were impossible. But no one knows such a T is impossible; we can specify conditions for testing the claim that any such tradtion is such a supermassive SIP T, and it the claim that a tradition is such a tradition might amass as much empirical evidence, possibly, as we have for any other kind of claim. (That may be too quick...) So it isn't obviously false that some such T could exist; and so no one should believe that it is necessarily impossible now, as adherents of T-independent truth claims are committed to doing. So no one should hold such claims, at least not at this state of the experiment.</t>
    </r>
  </si>
  <si>
    <t>JP: The cult factory.</t>
  </si>
  <si>
    <t>John Rose: Is to casting terrorism, it pops up in popularity, sometimes more than others are more often than</t>
  </si>
  <si>
    <t>Thomas Loughran: Judge Barrett, and I really thought it was a civics lesson from a perspective in American politics that you don't really get to hear. And I think it was probably, I think it was pretty EVIDENTLY A civics lesson for</t>
  </si>
  <si>
    <t>Dorsa Amir</t>
  </si>
  <si>
    <t>JP: I wasn't really shipshape</t>
  </si>
  <si>
    <t xml:space="preserve">That's getting close, as an articulation of this nagging suspicion. Find a way to put this more clearly. Human nature might be such as to support development of a tradition that persuades everyone, under full-information comparison. The only way to find out is to look, to run the experiement. It turns out that running that experiment is possible and desireable for a whole host of other reasons, beyond settling this dispute about T-independent nature of rationality. So let's make that case, and put the program in place, by developing a self-assembly strategy for social information processing. Let's lay out the DNA in story, have the intentionally-designed meme broadcast widely across the populace, uptaken (grasped and embraced), implemented. We might in this way advance enjoyment of the benefits of mutual respect, understanding of the functional role of diversity in perspecitives and lifestyles; providing empirical tests for claims that some kinds of action should be forbidden under some circumstances, as objectively, provably wrong actions, and universal education, kindness, resource sharing, safety/security and responsible adventure promoted widely. (Literary license exercised, if quickly, here.) </t>
  </si>
  <si>
    <t>JP: Enlightened activism. It's gonna be great. Yeah.</t>
  </si>
  <si>
    <t>John’s iPhone: Oh, that's</t>
  </si>
  <si>
    <t>Find real cases of the T-independent advocates targetted in this line of argument: starting with Marcus Otte Ch 7 of his master's thesis, A THOMISTIC CRITIQUE OF THE ETHICS OF ALASDAIR MACINTYRE: https://stars.library.ucf.edu/cgi/viewcontent.cgi?article=5581&amp;context=etd. Others? Start a list.</t>
  </si>
  <si>
    <t>The limit of a book Is</t>
  </si>
  <si>
    <t>Thomas Loughran: Send you I'll send you a YouTube link and see when I can see if we can all see</t>
  </si>
  <si>
    <t>Thomas Loughran: That receiving them, but in the</t>
  </si>
  <si>
    <t>Thomas Loughran: Today I've got a pretty full agenda that goes around an analogy and a deployment of an analogy. So, and then</t>
  </si>
  <si>
    <t>Thomas Loughran: So guys, good to see you.</t>
  </si>
  <si>
    <t>00:14:57That might have not been the nicest way to put it. But what I just said. I think is true and and it's a law of logic.</t>
  </si>
  <si>
    <t>00:11:43Gender identity.</t>
  </si>
  <si>
    <t>00:07:14bought my, my legs are wreck. I got a big bruises everywhere.</t>
  </si>
  <si>
    <t>limit of book</t>
  </si>
  <si>
    <t>Postdoctoral Research Fellow, Boston College</t>
  </si>
  <si>
    <t>So it's got to randomization dimension, but it's randomization across populations that are seen in a certain way in light of previous testing.</t>
  </si>
  <si>
    <t>Venezuela said it's not communism that keeps failing.</t>
  </si>
  <si>
    <t>That's another analogy to pacing on different timescales.</t>
  </si>
  <si>
    <t>Iman. Good.</t>
  </si>
  <si>
    <t>JP: The incentives aren't there.</t>
  </si>
  <si>
    <t>Thomas Loughran: Maybe more than you ever expected that you'd hear about any of them. But the first lens is called the high information flow network of rich communities lens, which is a real mouthful.</t>
  </si>
  <si>
    <t>Right. And the way she puts it, it seems exactly like every other president.</t>
  </si>
  <si>
    <t>Thomas Loughran: You know about a tweet admit something like that for a sustained period of time and that's gonna last</t>
  </si>
  <si>
    <t xml:space="preserve">Nima Arkani-Hamed, NAH: .....https://youtu.be/qTx98PUW6lE  See also his 2018 lecture at slac: https://www.facebook.com/SLAC.National.Lab/videos/2009441359067234/?v=2009441359067234. New mathematics transforms scattering amplitutes into rule-following transformations inside volumes of new objects in non-3d space, one notably called the amplituhedron. Problem is, this space, which magically simplifies calculations without any appeal to virtual particles and 100 pages of Feyman diagrams per interaction, does not correspond to our S-T. But something wonderfully simple is emerging; somehow S-T seems doomed, i.e., the wrong place to conceive of fundamental processes. These take place in some underlying computation simplied by the mathematical language of combinatorics. </t>
  </si>
  <si>
    <t>Thomas Loughran: Yeah, that's right, all around the same time within a month of each other so</t>
  </si>
  <si>
    <t>S-T is doomed. Can't measure, in principle, the limits of S-T....the very small, or even very large quantities...</t>
  </si>
  <si>
    <t>Thomas Loughran: Do a little bit of a hybrid of things today we we hit one topic pretty hard on Friday. And I wanted to provide some time for follow up on that.</t>
  </si>
  <si>
    <t>classically, action as KE-PE minimum...as if every path is sniffed out...perhaps this (principle of least action) prefigures or is more easily seen as compatible with QM..perhaps the coming of the Q revolution could be smelled as coming, from this action-reforumation of classical mechanics</t>
  </si>
  <si>
    <t>JP: So there's that layer where it's like I'm like your ego consciousness is actually perceiving something. So that's one area of consciousness. And then there's a second type, which is memory.</t>
  </si>
  <si>
    <t>Thomas Loughran: Location. I'll take that one.</t>
  </si>
  <si>
    <t xml:space="preserve">perhaps this is a hint.// "particle scattering without space and time"...ST data are not inputs, but rather outputs// Glyn Amps, building blocks for scattering amplitudes (amplitudes imply (when squared) probabilities)// " 'positive geometry', not space-time, turns out to be the star of the show on this very promising but preliminary account, one of many approaches.  </t>
  </si>
  <si>
    <t>Thomas Loughran: Who gets put on life support. And that would bring it back to you. If you'd seen it and they</t>
  </si>
  <si>
    <t xml:space="preserve">//it looks like some pieces of mathematics are foundational to this system, which my be the Glyn amps, these 3-state relations...// inside-the- tin-can universe, AdS...turns out measurement on the can's inner surface (2d, Conformal Field) is equivalent to all the processes that take place inside it (3d): AdS corresponds to CFT (https://en.wikipedia.org/wiki/AdS/CFT_correspondence) ...this is why AdS/CFT correspondence is sometimes described in terms of a holographic universe (just not yet ours, which is DS, not ADS) // "atoms of space-time" is in radical conflict with Einstein's theory of relativity...what is small, is relative to frame of reference... // </t>
  </si>
  <si>
    <t>Thomas Loughran: And he was winning it. I think it was 82%</t>
  </si>
  <si>
    <t>John’s iPhone: Would be the</t>
  </si>
  <si>
    <t>on Jim Gates: error-correcting codes are embedded in the fabric of the universe...says this is fascinating stuff...// NAH's goal is to 'reformulate standard physics in a different language, w/o ST and QM; not to change anything'; to get identical results (reconfirming the SM...) // NAH: the amplituhedron relates well to particle physics, but simply not yet to gravity.//gluons represented by open strings; gravitons by closed strings; but two gluons together can make a closed string...maybe in this neighborhood lies some relationship between the amplituhedron and gravity...</t>
  </si>
  <si>
    <t>post the slides here with comments...see slides in photos, some with comments in info section.</t>
  </si>
  <si>
    <t>00:15:05Okay, so</t>
  </si>
  <si>
    <t>Chris Anderson</t>
  </si>
  <si>
    <t>00:11:47But I mean there is, I don't know how to think about, like,</t>
  </si>
  <si>
    <t>00:08:39What I get for opening</t>
  </si>
  <si>
    <t>Thomas Loughran: It was really pretty fun, actually.</t>
  </si>
  <si>
    <t>John Loughran: That's really</t>
  </si>
  <si>
    <t>Thomas Loughran: A bunch of people when when it did jump this last time to the United States and few cases.</t>
  </si>
  <si>
    <t>Thomas Loughran: You might remember the other paper I did share with you all. But I wrote a 10 years ago and McIntyre's I squeezed it in tears at birthday celebration.</t>
  </si>
  <si>
    <t xml:space="preserve">...following up on notes from NAH: what does "S-T is doomed", and more specifically, S-T arises as features of the volumes of amplituhedrons (do I get this yet? no...) imply for emergence of S-T thinking...does it lend any credence, as DH claims it does, to a fundamental CS model? How? </t>
  </si>
  <si>
    <t>Thomas Loughran: We exchange information with a flame thrower in hand, not really exchanging information trying to burn the other source to the ground, deny its authenticity. It's reality its value its contribution right it's fake.</t>
  </si>
  <si>
    <t>Thomas Loughran: That you can kind of parallel process information in a certain way because you have a high level of trust what the way you experienced something</t>
  </si>
  <si>
    <t>First, all it could show, re/ DH's "case against reality", is that reality is a lot different than you think it is, and many of your assumptions about it are false (that it is fundamentally 3d is false; that it obeys mathematical laws seems not to be false...). This claim is also supported by his fitness-over-truth game theoretic (and similar) results, which DH admits he should have seen without those results just by analyzing what is meant by fitness. Not all information makes one fit, so evolution won't maximize info awareness, but rather fitness. Duh.</t>
  </si>
  <si>
    <t>Thomas Loughran: JP, you are actually in a car.</t>
  </si>
  <si>
    <t>Thomas Loughran: In order to function as a whole unit right. In other words, as a high information flow network of rich communities on this model, you have to</t>
  </si>
  <si>
    <t>So is that the main implication of ST-doomed for Cs: lots of stuff we think is false, has to be, and so much as will blow your mind (like ST is not fundamental...)...so don't be surpised when I through a fundamental Cs view at you, with its calling into question lots of stuff you thought you knew. Physicists like NAH do the same, so I'm in good company, and you've got a lot to learn....is THAT the force of NAH's and similar claims, for DH?</t>
  </si>
  <si>
    <t>Thomas Loughran: So you could say we're at a, at this level of resolution. We're trying to frame out that section of the building. If I could really over you overwork the metaphor.</t>
  </si>
  <si>
    <t>John Rose: Liberal candidate according to some</t>
  </si>
  <si>
    <t>And the two coaches that I read on that were both one.</t>
  </si>
  <si>
    <t>Yeah, it's in your blood. What's it called?</t>
  </si>
  <si>
    <t>Correct? Yeah, as of today, classes resumed today.</t>
  </si>
  <si>
    <r>
      <rPr/>
      <t xml:space="preserve">Whether or not that's the full force for DH, what force should it have for me? It looks like mathematical objects with no S-T properties underlie physical reality, and our experience. Somehow those ST properties are information flowing from, derivable from, noticeable given, these mathematical objects. If information is noticeability (roughly), then fundamental conscious would supply an answer to the question: who notices the information that exists, flows from mathematical objects, prior to ST emergence? Answer: FC. </t>
    </r>
    <r>
      <rPr>
        <i/>
        <color rgb="FFFF0000"/>
      </rPr>
      <t>To be information</t>
    </r>
    <r>
      <rPr/>
      <t xml:space="preserve"> is not merely noticeability; it </t>
    </r>
    <r>
      <rPr>
        <color rgb="FFFF0000"/>
      </rPr>
      <t xml:space="preserve">is </t>
    </r>
    <r>
      <rPr>
        <i/>
        <color rgb="FFFF0000"/>
      </rPr>
      <t>to be noticed</t>
    </r>
    <r>
      <rPr>
        <i/>
      </rPr>
      <t xml:space="preserve">, </t>
    </r>
    <r>
      <rPr/>
      <t xml:space="preserve">to be informing, </t>
    </r>
    <r>
      <rPr>
        <color rgb="FFFF0000"/>
      </rPr>
      <t>to inform</t>
    </r>
    <r>
      <rPr/>
      <t xml:space="preserve"> (what, or who? FC.) So perhaps everything possible is noticed by FC, and we are limited perspectives of FC, noticing subsets of what is noticed entirely by FC; we are in that sense derivative (created?) Cs, since elements must logically first be noticed, to be noticed as parts of some limited whole....(this has some plausibility to it, but </t>
    </r>
    <r>
      <rPr>
        <b/>
      </rPr>
      <t>be wary</t>
    </r>
    <r>
      <rPr/>
      <t xml:space="preserve"> of philosophical arguments like this</t>
    </r>
    <r>
      <rPr>
        <i/>
      </rPr>
      <t xml:space="preserve">.) </t>
    </r>
    <r>
      <rPr>
        <b/>
        <i/>
        <color rgb="FFFF0000"/>
      </rPr>
      <t>To be information is to inform</t>
    </r>
    <r>
      <rPr/>
      <t xml:space="preserve">: that has a nice ring to it, not as an argument, but as a rhetorical (including mneumonic) strategy. </t>
    </r>
  </si>
  <si>
    <t>Thomas Loughran: Do I know what I'm talking about here, I most certainly don't. Okay, so on. I'm trying to work my way through this and this is the best I have with the moment, it seems to me that problem resource solution.</t>
  </si>
  <si>
    <t>So ST-doomed does loosen the grip of scientific explanation in such a way as to make room for FC, as DH suspects but (b4 reading CAR) doesn't yet well articulate. What it needs to make FC plausible is a clear formulation of a question (what drives the emergence, the implication, the transition from possibility to actuality (where what is actual is noticed...but what is possible is not? if not, what actualizes? perhaps with Max Tegmark, nothing does: to be possible is to be actual. Then it is plausible that the implications of possibilties, which reside in Cs, lie in the same sphere as the impliers, themselves possibilities, the sphere of Cs (which we know from our experience of the implications, and now (grasping them with NAH) the impliers themselves. Mathematical possibility informs, is noticed. Perhaps that's its very nature: stable informing (as opposed to unstable appearance, known too well by us, perhaps not at all by FC, except as the outcomes of limited-perspective calculation. ("Like us, in all things but sin", comes to mind.)</t>
  </si>
  <si>
    <t>John Rose: I don't know if I heard that there</t>
  </si>
  <si>
    <t>I'm hemming and hawing for it in general, what I'm trying to do is pull together a set of motivational resources,</t>
  </si>
  <si>
    <t>CEO, 3D Robotics; Founder, DIY Drones</t>
  </si>
  <si>
    <t>Thomas Loughran: You did the Sam Harris one yeah good, thanks.</t>
  </si>
  <si>
    <t>Thomas Loughran: Stochastic Charisse</t>
  </si>
  <si>
    <t>Thomas Loughran: For judge Barrett to not to say anything, just to say that she had something to learn in that space.</t>
  </si>
  <si>
    <t>Thomas Loughran: Gotcha. So</t>
  </si>
  <si>
    <t>John’s iPhone: Have you been something that you are on that track.</t>
  </si>
  <si>
    <t>JP: Good news.</t>
  </si>
  <si>
    <t xml:space="preserve">// diane hamilton interview (https://youtu.be/XzQx7UEXJ3k)  with DH: she's an empathy expert...recall conversation (IAS Chrismas party) with director of Deliotte Center, on empathy: note that Macintyre's account provides a limiting measure of empathy, which is reciprocal confirmation of a full description of another... </t>
  </si>
  <si>
    <t>00;06;46.830 --&gt; 00;06;53.760</t>
  </si>
  <si>
    <t>00:04:08.850 --&gt; 00:04:09.300</t>
  </si>
  <si>
    <t>00:04:45.300 --&gt; 00:04:45.690</t>
  </si>
  <si>
    <t>00:04:39.630 --&gt; 00:04:40.110</t>
  </si>
  <si>
    <t>00:15:08That's what it looks like we've been doing. And I'm going to suggest. Yes, sort of, but not really. That's not actually what's going on here.</t>
  </si>
  <si>
    <t>00:11:51Very religious institutions.</t>
  </si>
  <si>
    <t>00:07:20She's</t>
  </si>
  <si>
    <t>00:08:42I might have 50 tabs open. Should we take bets on we</t>
  </si>
  <si>
    <t>That makes sense. So there you know, if if if all that if all the tests said come positive from one door,</t>
  </si>
  <si>
    <t>It's the United States going around the world and basically decimating the economies and societies of every country that attempts at.</t>
  </si>
  <si>
    <t>Ross Anderson</t>
  </si>
  <si>
    <t>Can you guys now see it looks like you can. So what I thought we might do.</t>
  </si>
  <si>
    <t xml:space="preserve">// reading file:///Users/Tom/Downloads/Alasdair_MacIntyres_Contribution_to_Comm.pdf brings up some recurring issues. At issue is incommensurability, inscruitability of reference/indeterminacy of translation (Quine) v Davidson (on the very idea of a conceptual scheme) v MacIntyre (somewhere in the middle between never and always, can we meaningfully communicate (at all? outside our tradition/paradigm/conceptual scheme? </t>
  </si>
  <si>
    <t>quoting MacIntyre‘The boundaries of a language are the boundaries of some linguistic community which is also a social community’ (1988: 373). Language-in-use is a relevant description, here.</t>
  </si>
  <si>
    <t>JP: Are really sorry. Obviously there, despite the fact that hundreds of thousands of acres are burning.</t>
  </si>
  <si>
    <t>Thomas Loughran: But it turns out, there really is a kind of coherence there and if all we get today tonight and this episode is as far as sewing together these various parts.</t>
  </si>
  <si>
    <t>He's just except he's bald faced, naked, unabashed, telling it like it is.</t>
  </si>
  <si>
    <t>TL nagging thoughts in this whole area: if intelligence is processing information in such a way as to expedite further processing of information (compare this with Alex Fridmans' french AI guest...._______), and if there is no intrinsically right/wrong, true/false way to process information, but only more or less stable ways as we respond to even more information, then models are intelligent creations, selected to enable computations of many instances of data more quickly as of a certain kind (analogous to and perhaps dependent on mylenation across synapses in nerve cell transfer of information). Memory is model-creational, info-type-associational behavior. So is (mathematical) modeling, building prediction for like cases, and with more powerful models for different types of case which in fact have something important (and perhaps capable of being rendered mathematically more precise) in common. Models are stories; stories are contructed from language that brings a fluid mix of concepts (themselves, models of some kind) to bear on the interaction with new information. ("That's not what our ancestors would have done....")</t>
  </si>
  <si>
    <t>Thomas Loughran: For one, right, this is going to last for the next month.</t>
  </si>
  <si>
    <t>JP: I think probably the same. I think the same truck to we've had this</t>
  </si>
  <si>
    <t>We make bigger models that subsume smaller ones. Virtue does this in stories of persons united by shared and favored character traits. Mathematical models do this by subsuming special cases under larger, more applicable laws (e.g., gas laws (Boyle's, Charles', combined) under the ideal gas law pV=nRT; gas behavior under newtonian kinematics; relatively slow interactions under what holds of all interactions under relativistic descriptions.)</t>
  </si>
  <si>
    <t>Thomas Loughran: Although I was hoping to actually have some to be in the lead in some of that. And that's not what I've actually done with my time. So I'm not actually prepared with the surgical strike next steps. I thought of a number of things to go to. From there, but</t>
  </si>
  <si>
    <t>JP: Or things that sort of arise, or sort of emerge out of the unconsciousness or</t>
  </si>
  <si>
    <t>Language (including mathematical, specialized technical, ordinary, always as-in-use in some social context (community) is a model-bearer; parts for model construction flow loosely (or less so) in a flow of speech that seems always to be sense-making, which is to be model-creating. This speech here is model-creating: I am formulating a model of language-as-model-creating, into which I may place and more efficiently process future instances of language.</t>
  </si>
  <si>
    <t>JP: Yeah, I'm sure we'll be doing. I mean, what they already have robots doing the most of the work. And some of these warehouses.</t>
  </si>
  <si>
    <t>JP: Know I</t>
  </si>
  <si>
    <t>The rhetorical power of language depends in part (to jump from the more general to the slightly less) on rythm, on music, in part because rythm functions in model construction as nails function in house framing (to try out a useful if limited analogy--all analogies being models.) "To be information is to inform": this is a rhetorically effective presentation of a model of information. The bounce of the phrase, the brevity, the symetrical use of the same concept in two forms of speech ("inform*") on either side of the suggested equality ("is") is what gives this model of information some ring of truth, some appeal...actually, some promise of usefulness in an ever-more-powerful and stable way of thinking about the world.</t>
  </si>
  <si>
    <t>Thomas Loughran: And yet the story came in that the</t>
  </si>
  <si>
    <t>Thomas Loughran: I'm sorry.</t>
  </si>
  <si>
    <t>Professor of Security Engineering at Cambridge University</t>
  </si>
  <si>
    <r>
      <rPr/>
      <t xml:space="preserve">So what is communiciation? How about, model transfer, in particular, a fluid process whereby model-creation tools flow from one information-processor to another. (Glad this happened? Someone actually informed you, benefited you, said something worth saying? You now process the world more preferentially, more stably. Maybe just told you a good joke, a tool for moving a crowd toward more prefereable information interaction, down the road. (Quck scan of audience who might enjoy that joke; file it away, associated with (model-driven) kinds of persons who will enjoy, be embarrassed by, be impressed by, your use of that joke. </t>
    </r>
    <r>
      <rPr>
        <i/>
      </rPr>
      <t>A joke is a model</t>
    </r>
    <r>
      <rPr/>
      <t xml:space="preserve"> (of course, a collection of models) </t>
    </r>
    <r>
      <rPr>
        <i/>
      </rPr>
      <t xml:space="preserve">with an attitude. </t>
    </r>
    <r>
      <rPr/>
      <t>So is a threat. So might be a story. (Stories can also carry a point: a conveyable model, not just to rearrange the furniture in the model-construction lab, as (for example) when the function of our speech act is to keep someone (via affection, usefulness, threat, ...?) in their place in a social arrangement. Social arrangements (communities( are themselves (sorry, but true) models, information-processing structures</t>
    </r>
    <r>
      <rPr>
        <i/>
      </rPr>
      <t>. (</t>
    </r>
    <r>
      <rPr/>
      <t xml:space="preserve">Recall the subtitle: </t>
    </r>
    <r>
      <rPr>
        <i/>
      </rPr>
      <t>processing information socially</t>
    </r>
    <r>
      <rPr/>
      <t xml:space="preserve"> in the age of AI.)</t>
    </r>
    <r>
      <rPr>
        <i/>
      </rPr>
      <t xml:space="preserve"> </t>
    </r>
    <r>
      <rPr/>
      <t>Am I overusing the idea of a model, yet? Maybe rhetorically, yes; but logically, I don't see how so.</t>
    </r>
  </si>
  <si>
    <t>Thomas Loughran: How this comes out sweet. Yeah, if we had more time, we can do a little bit more but maybe we have less</t>
  </si>
  <si>
    <t>Hour.</t>
  </si>
  <si>
    <t>John Rose: As well.</t>
  </si>
  <si>
    <t>00:15:18It isn't the best way to understand what I've been doing is not arguing from first principles as if nobody gives any account of those first principles. They just sit there and all we do is argue from them.</t>
  </si>
  <si>
    <t>00:11:57And I think it I don't know exactly what I think about that. But I think it's a relatively convincing argument that</t>
  </si>
  <si>
    <t>00:08:48can count them easily.</t>
  </si>
  <si>
    <t>John Loughran: That's fun.</t>
  </si>
  <si>
    <t>John Loughran: Really interesting book.</t>
  </si>
  <si>
    <t>Thomas Loughran: Anyway, that seemed like these two people, but it's around 50% I think that, then that also depends upon 50% where which the mortality rate or sorry, what's the</t>
  </si>
  <si>
    <t>Thomas Loughran: Lisa encouraged me to write it and said, I said, I don't have a paper to write for this. I sure wish I did. She said you have to write something</t>
  </si>
  <si>
    <t>Thomas Loughran: So resurrecting civility, what is it that holds these rich accounts together.</t>
  </si>
  <si>
    <t>Thomas Loughran: Will have meaning and you can quickly tell about it to somebody else who can benefit from it because they understand the context, your filter, so to speak.</t>
  </si>
  <si>
    <t>John Loughran: No, I'm actually a</t>
  </si>
  <si>
    <t>Thomas Loughran: You have to put together the the analog to the building as a whole account theoretical and practical account of the world. You might not complete it, but you got to get enough of it so that you can tell whether it's whether it's worth trying to live in.</t>
  </si>
  <si>
    <t>Thomas Loughran: Frame out the sort of the American wing and the Christian wing or if wings, the wrong analogy. These are features, perhaps that permeate the whole but in any case analogies always break down.</t>
  </si>
  <si>
    <t>John Rose: How some</t>
  </si>
  <si>
    <t>One was the coach. And I remember this coach's name, but the coach of the north, remember,</t>
  </si>
  <si>
    <t>The Flash in my class. Plasma serum treatments.</t>
  </si>
  <si>
    <t>And those structures.</t>
  </si>
  <si>
    <t>Wow. I don't look back, but a staged up and classes begin today.</t>
  </si>
  <si>
    <t>Thomas Loughran: Ensure triplets sets.</t>
  </si>
  <si>
    <r>
      <rPr/>
      <t xml:space="preserve">// so let's take these information processing thoughts to a considation of facts, or rather the meaning of "facts". These are thought to be objective, perhaps the outcomes of observation, through some clever philosophers of science talk about theory-laden facts, as if our theories are built into our observations. So, for example, particles like the Higgs Boson are observed, indirecly, via statistical analysis of a great many collisions at the LHC, recorded in one of its general purpose detectors, CMS or ATLAS; that statistical analysis builds on recontruction of many individual events, each of which is reconstructed from some behavior in the detector, and some basic information about the energy of the colliding particles. The reconstruction of the daughter particles emerging from the collision of parents is tough, because in advance you can't know what the nature of the parent particles are: protons are not fundamental, and the number and nature of the constituent particles--quarks and gluons--from each proton are numerous, and can only be identified through reconstructions, solutions that are consistent with the laws of nature and all of the more basic observations in the detector (such as the number of electrons flowing out of a photomultiplier tube (that is, the current) of a known voltage and a feed of photons from a scintillator of known properties, between layers n and n+1 of brass of known thickness and properties. In the end, we know what daughter particles, and in what directions they traveled with what speed, emerged from each initial collision. To find the Higgs, we need to interpret that data for each collision as whole, and find patterns that emerge in the production of many such events that are consistent with the known laws of nature probably (at a 99.99999% confidence level) only if the Higgs Boson exists under such laws. But to do even a single reconstruction of a single collision, we need to know what all the emergent (daughter) particles are; we need to detect them, and that's what the detector (CMS or ATLAS) is for. But it turns out that there is a type of particle--neutrinos--which we </t>
    </r>
    <r>
      <rPr>
        <i/>
      </rPr>
      <t>can</t>
    </r>
    <r>
      <rPr/>
      <t xml:space="preserve"> detect, but only rarely and with much more detector than we could afford to build around the LHC. But we can apply some pretty basic physical theory (convervation of momentum) to the problem, infer the existence and kind of neutrinos which must have been produced, and use these to complete the picture of all the collision products, reason back to the nature of the colliding parent particles, and use the many emerging complete accounts of individual collisions to find patterns (perhaps predicted by theory, perhaps not) that emerge through many such events. In such a way, human kind discovered the Higgs Boson. (A tiny bit deeper dive into the way conservation of momentum is used to find neutrinos is good for the soul. So imagine this thought experiment. Two couples are ice skating. Rather than standard skates, they wear roller skates on the ice, but with only a single ball bearing in the center front and center rear of each skate, each ball enclosed in a frictionless cup attached to the bottom of the skates. These ball bearings are what contact the ice, so the skates can get no traction in any direction from them. (To get the skaters started, we might build a figure-skater's toe pick into the skate in front of the front-most of the two ball bearings.) If we put set our skaters on the ice and pushed, they could not turn in any way. If we separated any two of them by some distance, we could push them at one another, and they would collide if our aim was good. Now let's give each pair of skaters one more piece of equipment: a smooth steel rod, about the thinkness of rebar (say, 1/2 inch); each rod is some three feet in length, enabling one skater to place hands roughly shoulder-length apart, and the second skater her own pair of hands comfortably inside the first skater's hands. Suppose we put two pairs of skaters, thus equipped, on the ice, one at each side of (say) a hockey rink, game-ready, zambonied. Grasping the rod held vertically between them, and using their toe picks just initiallty for traction, they could induce a spin around the rod, much as pairs skaters sometimes do, with no rod. But with the rod, we might use our own rod, capped as a short "T" at one end, with the crossbar turned up into a half-circle. With such a tool, we could reach quickly between the spinning skaters (digging in our own toe picks, or from side of the ice), connect with the center of their verical rod, and push the pair into a linear trajectory, even while they spin around the center of that linear motion, across the ice. Now if we were clever enough, some large enough team of us could do the same thing on the other end of the rink, pushing a 2nd spinning couple across the ice toward the first. Now, on this simple model, you can see that we might view each couple as a particle, consisting of some number of parts (perhaps three: two skaters and one rod holding them together), but moving as a whole in a single direction. If we succeed in our (maybe cruel) attempt at directing the spinning couples directly toward one another from across the rink, we'll have a collision: otherwise, not. The one thing we know about any colliding pair is that they were moving directly along the path of the collision, or it wouldn't have happened. Now imaging pushing bundles of spinning particles down a beam line, toward the center of a detector's collision hall...the one thing we know, if there is a collision, is that the sum of the weighted movements (technically, the momentum) of all the parts is all pointed right down the teamline. There is no curving away from that line--technically, momentum in a direction transverse to the beam line--if there is to be a collision:  transverse momentum of any collision is zero. Armed with that knowlege, we can reconstruct all the detected elements ...</t>
    </r>
  </si>
  <si>
    <t>JP: Dark I watch. I'm watching the boys.</t>
  </si>
  <si>
    <t>John Rose: I don't know where I got that fresh</t>
  </si>
  <si>
    <t>a motivational strategy for inviting people in. We've used this analogy of inviting people to a town where there's an infrastructure.</t>
  </si>
  <si>
    <t>Thomas Loughran: Yeah, in fact you sent it to me to write, if I remember right</t>
  </si>
  <si>
    <t>Alun Anderson</t>
  </si>
  <si>
    <t>John Rose: Terror terrorism. Yeah.</t>
  </si>
  <si>
    <t>Thomas Loughran: I don't know that for sure, but it seems so What book are kind of set her up because book or invited her to say what it is. She's read blogs law review articles, etc. On</t>
  </si>
  <si>
    <t>Thomas Loughran: Still, that's the first time I've missed and I hope it's the last time I miss Bridget, where I just face it like that. Lisa and I were</t>
  </si>
  <si>
    <t>JP: I'm sorry, I didn't hear the first part of the question.</t>
  </si>
  <si>
    <t>John’s iPhone: Yeah, well, you run somebody</t>
  </si>
  <si>
    <t>// the Default Mode Network of the brain, highly active when specific task activation is low, responsible for our sense of selves, others, social interaction, and narrative comprehension, shows parallel activitation when the same story is told to different people in different languages. There seems some underlying brain commonality to narrative management (Honey, Christopher J.; Thompson, Christopher R.; Lerner, Yulia; Hasson, Uri (2012-10-31). "Not lost in translation: neural responses shared across languages". The Journal of Neuroscience. 32 (44): 15277–15283. doi:10.1523/JNEUROSCI.1800-12.2012. ISSN 1529-2401. PMC 3525075. PMID 23115166.) See also DMN article in wikipedia: https://en.wikipedia.org/wiki/Default_mode_network</t>
  </si>
  <si>
    <t>Senior Consultant (and former Editor-in-Chief and Publishing Director), New Scientist; Author, After the Ice</t>
  </si>
  <si>
    <t>00:15:34So let's think run back to Sam Harris's conversation with Dan Hoffman for a minute, where they agree and it's not uncommon. You could hear this and all kinds of places right that that first principles in any area of inquiry or somehow the unproven axioms of that area.</t>
  </si>
  <si>
    <t>00:12:06They cannot be forced to hire people they go directly against what their religion tells them as a correct way to live or something but</t>
  </si>
  <si>
    <t>00:07:23Gotta get better at it, you know.</t>
  </si>
  <si>
    <t>00:08:49Maybe it's only 40 but it's a large number</t>
  </si>
  <si>
    <t>they might do a raid, they might do a sampling across that dorm because that's been a hot dorm.</t>
  </si>
  <si>
    <t>Yeah, I never put much stock in that in regards to Venezuela.</t>
  </si>
  <si>
    <t>auf deutch, bitte...this is how to translate into english, from German, oder nicht?</t>
  </si>
  <si>
    <t>Is is just talk through my mind mapping exercise and see whoever it is has got decent</t>
  </si>
  <si>
    <t>Thomas Loughran: Enough to make plausible the claim that there is something like a complete whole it doesn't do everything for you.</t>
  </si>
  <si>
    <t>Not that he doesn't mind. Yeah, he does, but he doesn't only lie.</t>
  </si>
  <si>
    <t>Thomas Loughran: And there are half a dozen know</t>
  </si>
  <si>
    <t>JP: As long as, as long as anything else.</t>
  </si>
  <si>
    <t>// see the Science confirms we suck at political thinking blue box in WBW Ch 9 https://waitbutwhy.com/2019/12/political-disney-world.html: the conclusion of several studies, notably this one (https://www.pnas.org/content/early/2017/08/15/1704882114.short) is that politics polarizes even high-level thinkers who are otherwise swayed by evidence, outside of politics. That seems to be because politics activitates different areas of the brain, namely, the default mode network, which seems responsible for self-, other-, and narrative-awareness (among other functions); this is turned on all time, if a bit less so during goal-directed activity. Note the plot of DMN activity vs political issue thinking. In fact, reasoning on political beliefs seems to further entrench people into their own beliefs, and induce skepticism about reason (science.) We're not far from the Meno: confusion may be good for us, but it pisses us off.</t>
  </si>
  <si>
    <t>Thomas Loughran: But I don't have those waiting in the wings.</t>
  </si>
  <si>
    <t>JP: You might describe it as the collective unconscious</t>
  </si>
  <si>
    <t>JP: Yeah, you know, you just sync them up. Yeah, well one robot to the other.</t>
  </si>
  <si>
    <t>Thomas Loughran: Know they live. They build a little Miley Cyrus doll.</t>
  </si>
  <si>
    <t>Samuel Arbesman</t>
  </si>
  <si>
    <t>Thomas Loughran: That the</t>
  </si>
  <si>
    <t>John’s iPhone: I said, you think that would be the time if they actually had any evidence</t>
  </si>
  <si>
    <t>// before S-T, there is no mass, thus no energy, thus no effort; no time, thus no process; thus, effortless transparency if conscousness exists underneath, logically prior to, as a feature of?, all mathematical [possibility = actuality].</t>
  </si>
  <si>
    <t>Note that this approach, too, does not require two sorts of existence: conscousness, and mathematical possibilities to be beheld. Try out univocity of being (at least at mathematical vs fundamental cs level); then again at CS vs limited CS (univocity in a fundamental sense, but analogous predication at a S-T v non-S-T level.</t>
  </si>
  <si>
    <t>00;06;55.110 --&gt; 00;07;06.780</t>
  </si>
  <si>
    <t>00:04:11.790 --&gt; 00:04:12.120</t>
  </si>
  <si>
    <t>00:04:46.890 --&gt; 00:04:55.470</t>
  </si>
  <si>
    <t>00:04:45.270 --&gt; 00:04:47.520</t>
  </si>
  <si>
    <t>00:15:54They might be they're accepted or generally accepted starting points, they might be uncritically accepted that would be pretty unkind.</t>
  </si>
  <si>
    <t>John Loughran: Gold down some water.</t>
  </si>
  <si>
    <t>Thomas Loughran: Poor the populations that are getting sick right and what are the comorbidities. And all of those sorts of things. And what's the health care system that's around help them all those things are relevant. So what do you</t>
  </si>
  <si>
    <t>Thomas Loughran: So okay, so I dashed it out and in there. I did reached into martial arts tradition also</t>
  </si>
  <si>
    <t>Thomas Loughran: What, what's the mark of a rich account. What is the end point of rich inquiry in this sort of way.</t>
  </si>
  <si>
    <t>Thomas Loughran: That that's a particularly rich community in so far as you build connections of trust like that.</t>
  </si>
  <si>
    <t>Complexity Scientist; Scientist in Residence at Lux Capital; Author, Overcomplicated</t>
  </si>
  <si>
    <t>John Loughran: I'm walking around.</t>
  </si>
  <si>
    <t>// spend some more time on the 'universal principles' vs 'empircal stability' foundations for natural law</t>
  </si>
  <si>
    <t>Thomas Loughran: Something like that. And in order to to attract people to it. You, you have to somehow compare it to the other things that are living in now.</t>
  </si>
  <si>
    <t>Thomas Loughran: So let me continue with the building analogy a little bit and say that what I wanted what I was hoping we would do today.</t>
  </si>
  <si>
    <t>John Rose: System. I don't know exactly what it is. But so she does have</t>
  </si>
  <si>
    <t>was in North Carolina's women's team, which was really the cat's meow and in soccer for a really long time.</t>
  </si>
  <si>
    <t>somewhere in here is an argument that the very state of affairs which UP folks think is likely (slow emergence of rational consensus, starting perhaps around science) is one whose very possibility undercuts the existence of universal principles. Such an emerging consensus (already showing in natural sciences) suggests that a stable tradition is not only possible but expected. And if possible, either it diverges from UPs, or not. If it does, it opens the question of how we could ever know that such UPs were true, and indeed even meaningful. And if it doesn't diverge, it is unclear why tradition-free UPs are necessary or even useful. Instead, UPs seem justified in light of their belonging to a maximally stable set, and not otherwise, exactly what advocates of T-bound principles assert. So those advocates of T-bound rationality and T-bound principles, including a corresponding account of truth as enduring stable information processing, seem to be correct if what their opponents deem likely is even possible.</t>
  </si>
  <si>
    <t>Well, it has to do with that. But it had to do with the rescuing of that.</t>
  </si>
  <si>
    <t>Wow, OK. I didn't realize that was right now. Yeah. I had my first in class in lab experience on Friday.</t>
  </si>
  <si>
    <t>Thomas Loughran: Have a big enough to have</t>
  </si>
  <si>
    <t>JP: Absolutely ridiculous show</t>
  </si>
  <si>
    <t>Thomas Loughran: Right. So the reason I asked that is because I have seen some statistics which indicate</t>
  </si>
  <si>
    <t>We're going to put a building up sort of a model home kind of structure.</t>
  </si>
  <si>
    <t>JP: So I think</t>
  </si>
  <si>
    <t>John Rose: And it's apparently the idea that trumps the Republican Party are promoting ideas that lead to supporters committing acts of violence.</t>
  </si>
  <si>
    <t>Thomas Loughran: That the history of voting rights and voting rights abuse and those sorts of issues in the United States. And frankly, she had</t>
  </si>
  <si>
    <t>Thomas Loughran: Just CELEBRATE AND FRIDAY. Little bit.</t>
  </si>
  <si>
    <t>John’s iPhone: I said, have you been reading something in particular that you were on that track.</t>
  </si>
  <si>
    <t>// dialectic of design and simulation: https://www.zdnet.com/article/computer-simulation-enters-the-ai-age-the-altair-story/?ftag=TRE-03-10aaa6b&amp;bhid=25948665170062575290503142770731 -- Jim Scapa, Altair Engineering, "Scapa's novel take is there will be both "simulation-driven digital twins, and data-driven digital twins"</t>
  </si>
  <si>
    <t>(go back to this...there may be something important, here.)</t>
  </si>
  <si>
    <t>Thomas Loughran: But I do think that I think this is worth doing. And I think going out on a limb. I think it's going to attract some attention because I, it may not right away.</t>
  </si>
  <si>
    <t>Alright.</t>
  </si>
  <si>
    <t>Thomas Loughran: I want to lay out an analogy, and then deploy it. Let's drop that out for now I'll come back to it. And then I propose that</t>
  </si>
  <si>
    <t>Thomas Loughran: What's, what's new in your world anything</t>
  </si>
  <si>
    <t>00:16:03If they to imagine that they're uncritically accepted. So maybe they're argued for but if they are argued for then maybe they're arguing for on the basis of other first principles or they could be</t>
  </si>
  <si>
    <t>00:12:18I get that I've been thinking about that a long time, but I've always thought I always turn it right back to racism, because there are there are people whose interpretation of scripture, for example, means post. Somebody said, hey, people who are</t>
  </si>
  <si>
    <t>00:07:26Yeah.</t>
  </si>
  <si>
    <t>00:08:54Google Chrome is like</t>
  </si>
  <si>
    <t xml:space="preserve">// on consciousness — metaphysical, physical, cognitive neuroscientific, &amp; philosophical levels all resolvable by the same approach ... fundamental consciousness with perspectival differentiation .... not hiding reality but shaping it from our limited created perspective </t>
  </si>
  <si>
    <t>So anyway, that seems like a smart way to do a. We're all learning a little bit more about how to think through the mathematics of testing.</t>
  </si>
  <si>
    <r>
      <rPr/>
      <t xml:space="preserve">this approach adopts DH's view of fundamental cs, but rejects (? finish his book first, dummy) his "purposefully hiding reality" approach...all that can mean on his own account is filtering information for fitness. But the limit of "unhiding" is god-like, all-at-once, no-energy-required instantaneous (outside of time) awareness of all possibilities and their interdependencies at once. The drive toward fitness is not the </t>
    </r>
    <r>
      <rPr>
        <i/>
      </rPr>
      <t>cause</t>
    </r>
    <r>
      <rPr/>
      <t xml:space="preserve"> of our falling short of that standard--of our failure to grasp "reality" in that fullest sense--but rather the </t>
    </r>
    <r>
      <rPr>
        <i/>
      </rPr>
      <t>effect</t>
    </r>
    <r>
      <rPr/>
      <t xml:space="preserve"> of our limited information-processing state, of our limited perspective (?) ... </t>
    </r>
  </si>
  <si>
    <t>Dan Ariely</t>
  </si>
  <si>
    <t>It'd be interesting. Was that a convincing. Well, it was.</t>
  </si>
  <si>
    <t>from what I have heard. There may be more than one way to propagate information through everything from pressure waves that</t>
  </si>
  <si>
    <t>bandwidth and decent keyboarding skills rather than all of us try to jump on,</t>
  </si>
  <si>
    <t>JP: But the short term profits, aren't there.</t>
  </si>
  <si>
    <t>Thomas Loughran: But it hangs together. It solves the sorts of problems that it addresses which are not all the problems that there are for that you need more lenses, but it hangs together. It does a great deal of work for you.</t>
  </si>
  <si>
    <r>
      <rPr/>
      <t xml:space="preserve">? perhaps the metaphysics of our limited perspective, our drive toward models as efficient processing modes, our percolation into consideration (existence), our continuation as contributors to the calculation of a created harmony and unity--of Christ, the beginning (timeless creative purpose) and end (ultimate created effect) of this limited-perspective, i.e. created calculation--perhaps our participation in this calculation advances through efficiency in the face of finitude, of limitedness, which amounts to advancing through fitness, through evolution. So beholding a finite subset of possibilities amounts to adopting a limited perpective, which plays out (advances, calculates) in Space-Time (S-T), amounting to the processing of the whole through the part (the finite, the limited perspective), with a two-fold implication of required efficiency: 1) as models (subsuming, processing the many under the few or under one), which is our individual and collective (cellularized) experience of this limitedness, this drive toward efficiency at the cognitive level (following laws of logic/mathematics, the laws of nature (confines of our limited perspective, expressed as cellular consciousness); and 2) as fitness, which is this same drive toward efficiency expressed in the collective limited consciousness of </t>
    </r>
    <r>
      <rPr>
        <i/>
        <color rgb="FFFF0000"/>
      </rPr>
      <t>nature (this limited, cellularizable (parallel processed) perspective of fundamental consciousness</t>
    </r>
    <r>
      <rPr/>
      <t>). // one corollary of this approach?: consciousness, by its nature, is not limited by energy or time...only consciousness under limited perspective is so limited. Perhaps we see this in Tonino's accounting of consciousness, where mulitple aspects are united seamlessly and seemingly effortlessly. Perhaps what requires energy, for us, is the connection to those elements of which we become aware. This may be the very definition of limited perspective: constrained flow of information, where information must be "pushed", moved by force, moved under constraint. An experience: think about viewing some topic from only one perspective, when you in fact grasp more than one. Focusing, limiting, one's perspective takes effort.</t>
    </r>
  </si>
  <si>
    <t>Thomas Loughran: Probably dozens</t>
  </si>
  <si>
    <t>Thomas Loughran: Yeah. Wow.</t>
  </si>
  <si>
    <t>Thomas Loughran: Yeah, I think, I think, Pence might have been before them. My recollection is a pencil and jumped on board, he might not a God.</t>
  </si>
  <si>
    <t>Thomas Loughran: It's also the case that this is very busy time day one of</t>
  </si>
  <si>
    <r>
      <rPr/>
      <t xml:space="preserve">Somehow the key ideas here are of </t>
    </r>
    <r>
      <rPr>
        <b/>
      </rPr>
      <t>fundamental consciousness</t>
    </r>
    <r>
      <rPr/>
      <t xml:space="preserve">, of </t>
    </r>
    <r>
      <rPr>
        <b/>
      </rPr>
      <t>creation as adoption of limited perspective</t>
    </r>
    <r>
      <rPr/>
      <t xml:space="preserve">, of </t>
    </r>
    <r>
      <rPr>
        <b/>
      </rPr>
      <t>parallel processing through cellularization</t>
    </r>
    <r>
      <rPr/>
      <t xml:space="preserve"> (expressed at multiple levels, notably in brains and in societies), of </t>
    </r>
    <r>
      <rPr>
        <b/>
      </rPr>
      <t>efficiency (expressed as fitness</t>
    </r>
    <r>
      <rPr/>
      <t>, at least both at biological level</t>
    </r>
    <r>
      <rPr>
        <color rgb="FFFF0000"/>
      </rPr>
      <t>s</t>
    </r>
    <r>
      <rPr/>
      <t xml:space="preserve"> as survival and at psychological/conscious levels as models, which is actually at conscious levels at every level, but not perceived as conscious at every cellular instance (here, too, achieving efficiency through specialization/level creation). </t>
    </r>
  </si>
  <si>
    <t>JP: Yep, no.</t>
  </si>
  <si>
    <t>Thomas Loughran: And they download your brain into the doll.</t>
  </si>
  <si>
    <t>Thomas Loughran: The mail in ballots were at a higher rate than that they weren't 90%</t>
  </si>
  <si>
    <t>Thomas Loughran: Well, the tricky thing. The tricky thing about it is some folks have said.</t>
  </si>
  <si>
    <r>
      <rPr>
        <rFont val="Arial"/>
        <i val="0"/>
        <color rgb="FF000000"/>
      </rPr>
      <t xml:space="preserve">Again, </t>
    </r>
    <r>
      <rPr>
        <rFont val="Arial"/>
        <b/>
        <i val="0"/>
        <color rgb="FF000000"/>
      </rPr>
      <t>the biggest, coordinating idea here is that existence is information processing</t>
    </r>
    <r>
      <rPr>
        <rFont val="Arial"/>
        <i val="0"/>
        <color rgb="FF000000"/>
      </rPr>
      <t xml:space="preserve"> (or is expressed well on that model ; ) </t>
    </r>
    <r>
      <rPr>
        <rFont val="Arial"/>
        <i/>
        <color rgb="FF000000"/>
      </rPr>
      <t>To be information is to inform</t>
    </r>
    <r>
      <rPr>
        <rFont val="Arial"/>
        <i val="0"/>
        <color rgb="FF000000"/>
      </rPr>
      <t xml:space="preserve">; </t>
    </r>
    <r>
      <rPr>
        <rFont val="Arial"/>
        <i/>
        <color rgb="FF000000"/>
      </rPr>
      <t>to exist is to be considered</t>
    </r>
    <r>
      <rPr>
        <rFont val="Arial"/>
        <i val="0"/>
        <color rgb="FF000000"/>
      </rPr>
      <t xml:space="preserve">; consideration under limited perspective gives rise to the need for processing-in-time, to space-time of some sort (?), including some notion of efficiency (productivity/time), and thus of energy (capacity for productivity/time). Productivity = efficiency * processing speed (cycles per unit time). Our particular shared limited perspective is known as </t>
    </r>
    <r>
      <rPr>
        <rFont val="Arial"/>
        <b/>
        <i val="0"/>
        <color rgb="FF000000"/>
      </rPr>
      <t>nature</t>
    </r>
    <r>
      <rPr>
        <rFont val="Arial"/>
        <i val="0"/>
        <color rgb="FF000000"/>
      </rPr>
      <t xml:space="preserve">. So </t>
    </r>
    <r>
      <rPr>
        <rFont val="Arial"/>
        <b/>
        <i val="0"/>
        <color rgb="FF000000"/>
      </rPr>
      <t>created existence is natural processing</t>
    </r>
    <r>
      <rPr>
        <rFont val="Arial"/>
        <i val="0"/>
        <color rgb="FF000000"/>
      </rPr>
      <t xml:space="preserve">, or natural consideration. </t>
    </r>
  </si>
  <si>
    <t>00:16:16Right. And now it's sort of starts like you're generating a regress here. Well, where do those first principles get there.</t>
  </si>
  <si>
    <t>00:12:34People who are not white bear the mark of Cain, that there are</t>
  </si>
  <si>
    <t>00:08:57The worst offender.</t>
  </si>
  <si>
    <t>James B. Duke ProfessorProfessor of Psychology and Behavioral Economics, Duke University; Founding Member, Center for Advanced Hindsight; Author, Predictably Irrational</t>
  </si>
  <si>
    <t>Thomas Loughran: Yeah we stayed hydrated. But there was plenty to do just that. Those guys brought a ton of weapons Justin had. Yeah. So yeah, it was a good time.</t>
  </si>
  <si>
    <t>John Loughran: I'm only I'm just the first bit in it. But the first chapters and really compelling just sort of the history of gives a brief history of the race relations in this country starting back at slavery, so</t>
  </si>
  <si>
    <t>... thinking about individual existence, life and death on this model</t>
  </si>
  <si>
    <t>Rachel Loughran: Usually most actually a really interesting chart that mapped different diseases and things that had qualified as pandemics in the past that maps the</t>
  </si>
  <si>
    <t>Thomas Loughran: If nothing else, to give you a feel for what a craft could look like that's also pretty strange to most of us in the West, not that we don't know anything about it, but that we haven't. It looks magic. If you've seen crouching tiger hidden dragon, you know, this film.</t>
  </si>
  <si>
    <t>Thomas Loughran: What to make to jump quickly to where we are right now. It's to say that there is there's a kind of narrative thread.</t>
  </si>
  <si>
    <r>
      <rPr/>
      <t xml:space="preserve">to live is to calculate; </t>
    </r>
    <r>
      <rPr>
        <b/>
      </rPr>
      <t>created life is calculation under (</t>
    </r>
    <r>
      <rPr>
        <b/>
        <i/>
      </rPr>
      <t>adoption of) a limited perspective</t>
    </r>
    <r>
      <rPr/>
      <t xml:space="preserve"> and therefore in time; that computation is rendered more efficient through cellularization (parallelization); error correctiion is one aspect of efficiency that seems also to be achieved through parallelization and sparseness strategies. So our cells are alive, our individual members of a society are alive, our communities are alive, our memes may be alive, our language, our models...unless we distinguish between consiousness and what consciousness thinks about/is aware of...but on an FC model, no such distinction seems ultimate, fundamental. </t>
    </r>
  </si>
  <si>
    <t>Thomas Loughran: That's what I mean by rich communities those communities actually can process information faster. So their information rich</t>
  </si>
  <si>
    <t>John Loughran: Okay. The woods here. Yeah, I literally just stopped running a little bit ago</t>
  </si>
  <si>
    <t>Thomas Loughran: And that get that takes us toward</t>
  </si>
  <si>
    <r>
      <rPr>
        <b/>
        <i/>
      </rPr>
      <t xml:space="preserve">death is the abandonment of limited perspective. </t>
    </r>
    <r>
      <rPr>
        <b val="0"/>
        <i val="0"/>
      </rPr>
      <t xml:space="preserve">When we put down the limitations of a perspective (no longer focusing that perspective, no longer calculating only from it) we no longer require energy to hold it in place; we let go of it, but we do not cease to be aware of it. That perspective still exists, it is still one point of view, but now informed by further perspective, by multiple points of view. These points of view become united--the same consciousness is aware of all of them--and even in us, we can pull this off for some limited number of perspectives...just the ones we know, have become aware of. So as members of a community, our perspectives might--if we invest the energy to propogate them--endure. But outside of our shared limitations of perspective--outside of nature--these exist, endure, are considered without energy requirements. </t>
    </r>
  </si>
  <si>
    <t>Thomas Loughran: Is take a look at some of the big parts for both of those metaphors.</t>
  </si>
  <si>
    <t>John Rose: A bit of that in her and then I think, I mean, almost similar to how they view Joe Biden is that he does appear to be mostly a moderate but he does have the potential to be kind of pushed farther to the left on some of these ideas and I think they think the same thing about Kamala Harris.</t>
  </si>
  <si>
    <t>And then the other the other coach also coached a very good women's team.</t>
  </si>
  <si>
    <t>The administration rescuing that from the FDA. Deep state, which was a tweet accusation maybe the day before or something like that.</t>
  </si>
  <si>
    <t>So. Yeah. Well, that's true.</t>
  </si>
  <si>
    <t>Thomas Loughran: A meeting big enough to have to capture some insight and that's the stuff capturing some insight, at least in a preliminary way is the stuff I'm suggesting that holds the chaos of</t>
  </si>
  <si>
    <t>That's a that's a. Do you mean that. I take that to mean that most.</t>
  </si>
  <si>
    <t>John Rose: You want 1212 and three regard</t>
  </si>
  <si>
    <t>Thomas Loughran: Two things.</t>
  </si>
  <si>
    <t>Right. And for the most part, that high information flow network of bridge communities lends is sort of been relegated fairly or unfairly.</t>
  </si>
  <si>
    <t>JP: You were only able to get a certain way through it.</t>
  </si>
  <si>
    <t>John Rose: Of a political nature which would be like. So Trump and their publican party are not outright but encouraging terrorism by their actions essentially</t>
  </si>
  <si>
    <t>Thomas Loughran: You know, a bank of case a bank of legal procedures that were required for cases and conversations that you could point to, but she couldn't really point to say books that she had read that that were that really influenced her thought in that space.</t>
  </si>
  <si>
    <t>Thomas Loughran: And, you know, we'd gone for a walk and</t>
  </si>
  <si>
    <t>JP: Oh yeah I'm reading this book globalization and Its Discontents by Joseph Stiglitz</t>
  </si>
  <si>
    <t>// Mark Moes and Mark Ballentine as examples of teachers, professional inviters, moving up toward maturity in rich communities</t>
  </si>
  <si>
    <t>JP: And I was sick for a couple days.</t>
  </si>
  <si>
    <t>// another random factoid/suggestiod: suppose one published as a shared spreadsheet, with full interactivity (read-only). In any case, this might not be a bad way to write...not only in randomized bursts as in this sandbox, but in a second, more orderly way...</t>
  </si>
  <si>
    <t>1. We can and we should build and live in a network of information-rich communities with high information flow between and among them. (This amounts to a social information- processing paradigm.)</t>
  </si>
  <si>
    <t>Noga Arikha</t>
  </si>
  <si>
    <r>
      <rPr/>
      <t xml:space="preserve">2. We can </t>
    </r>
    <r>
      <rPr>
        <i/>
      </rPr>
      <t>extend</t>
    </r>
    <r>
      <rPr/>
      <t xml:space="preserve"> that social information-processing paradigm across all areas of inquiry, notably, quantum physics, neuroscience and consciousness studies, on a limited-perspective fundamental consciousness model.</t>
    </r>
  </si>
  <si>
    <t>00;07;08.610 --&gt; 00;07;15.660</t>
  </si>
  <si>
    <t>00:04:13.860 --&gt; 00:04:17.730</t>
  </si>
  <si>
    <t>00:04:57.180 --&gt; 00:05:02.820</t>
  </si>
  <si>
    <t>00:04:54.660 --&gt; 00:04:55.830</t>
  </si>
  <si>
    <t>00:16:23Were those sorts principles come from who argues for those</t>
  </si>
  <si>
    <t>00:12:38No interpreted scripture that way.</t>
  </si>
  <si>
    <t>00:07:28I have health insurance. So I'm good to go.</t>
  </si>
  <si>
    <t>3. The traditional narratives by which we understand ourselves can be retold and improved under this fundamental consciousness model, notably, our American and Christian stories.</t>
  </si>
  <si>
    <t>This is more broad, but just the like statistics in general have been boggling my mind lately.</t>
  </si>
  <si>
    <t>Let's see part of the. So this is just like an hour and a half podcasts I listen to today.</t>
  </si>
  <si>
    <t>can work their way through to chemical waves that can work their way through to electrical waves.</t>
  </si>
  <si>
    <t>it might be nice if. One of us just sort of populated these things or.</t>
  </si>
  <si>
    <t>John Rose: Is it mostly farms burning or public land.</t>
  </si>
  <si>
    <t>Thomas Loughran: It's promising you ought to be able to take it on. And maybe without looking at these other lenses. There are, after all, a lot of different lenses and one could try it quite a number of them on together for fit. We're going to try three</t>
  </si>
  <si>
    <t>Historian of ideas; Author, Passions and Tempers: A History of the Humours</t>
  </si>
  <si>
    <t>Thomas Loughran: Of articles on what is people praise and major media outlets. And that's not something I expected.</t>
  </si>
  <si>
    <t>Thomas Loughran: I was out there and this could get the summer, right. I'm pretty sure it was summer of 82</t>
  </si>
  <si>
    <t>Thomas Loughran: You know, kind of a respectable</t>
  </si>
  <si>
    <t>Thomas Loughran: Supreme court hearings. So we may want to spend a little bit of time in that that space. So I would say, thinking of some something like an hybrid of a follow up and open topic.</t>
  </si>
  <si>
    <t>JP: There's this third type that is, you know, arising up into the second type</t>
  </si>
  <si>
    <t>//qq: what work does the "limited perspective" modifier to the FC model actually do? Is it a big enough addition to warrant some headline?  How about the LP-FC implication (following Max Tegmark) that all mathematical possibilities are actual? Or rather, that, plus the resource that some possibilities might be left unconsidered by free created (LP) agents? How about the FC model of life, death and resurrection? Any others? __________</t>
  </si>
  <si>
    <t>Thomas Loughran: But I like the idea of them flying in the sky over long period of time without need for fuel.</t>
  </si>
  <si>
    <t>JP: Oh my gosh.</t>
  </si>
  <si>
    <t>Such a network promises to overcome the challlenges of information overflow, polarization and relativism, while providing a foundation for an empirical science of the natural law that can guide communities through AI-enhancements to their growth.</t>
  </si>
  <si>
    <t>The fundamental consciousness model</t>
  </si>
  <si>
    <t>Thomas Loughran: And that 90% of anything. Sounds impossible.</t>
  </si>
  <si>
    <t>Thomas Loughran: You have careful how you come down.</t>
  </si>
  <si>
    <t>Thomas Loughran: There may be, it may not right away. It depends. You may get a few people to watch enough of it to see if there's anything there.</t>
  </si>
  <si>
    <t>Thomas Loughran: So here we are. The third third time through.</t>
  </si>
  <si>
    <t>Thomas Loughran: And in general, the proposal is not for just this Wednesday, but in general for wins.</t>
  </si>
  <si>
    <t>John Loughran: I'm ah my</t>
  </si>
  <si>
    <t>00:16:27Right, this</t>
  </si>
  <si>
    <t>00:12:42And this is a</t>
  </si>
  <si>
    <t>00:08:59Oh, is that right</t>
  </si>
  <si>
    <t>Cool.</t>
  </si>
  <si>
    <t>// all I have for you is an invitation. Even whether to receive it as an invitation is up to you, and your choice, as well as mine, must cohere if there is to be a fact to the matter about whether or not it is an invitation. But not your choice--I so choose--under any cricumstances (in anger, under hallucinogens, under conditions of evident sustained inability to persuade me that you have any idea of what I am attempting), but rather your choice when you are responding to information--stimulus, interpreted by you--about what I am attempting when I issue what I take to be this invitation. In the end, what my actions mean--even whether they are actions or have meaning--emerges as a consensus between us. We interact in a stable way--we bond over this--or we don't. If there is an enduring answer to the question as to whether some set of conditions might reliably, stably produce such bonding interaction--such agreement--is an experiment that must be conducted under fairly elaborate set of conditions, like any other: GIGO; precision in, precision out. We are free to reject such precision--to reject science--if we choose, and it has no status independent of whether we would reject it under some set of richly-informed circumstances. But it may have such status; we may find that doing science, engaging the world as measurable and predictable--is an attractive way to engage it, and that there are conditions which we prefer to interpret as productive of such preference and of the stability that emerges from activity under that scientific preference. Predicting so is my preference.</t>
  </si>
  <si>
    <t>Rachel Loughran: Mortality rate with the transmissibility rate and goes in certain different</t>
  </si>
  <si>
    <t>Thomas Loughran: Were fantastic film and they portray lots of beauty. But when they take it to it sort of mature manifestation. It turns magical right there's these people flying across the bamboo trees right and it's it's magic. Right. It looks like magic.</t>
  </si>
  <si>
    <t>W. Brian Arthur</t>
  </si>
  <si>
    <t>Thomas Loughran: There's a narrative thread which, on one hand describes the various claims that are made about the present about the world that the way it works now.</t>
  </si>
  <si>
    <t>Thomas Loughran: Because they can process information on a coherent model faster than you can do it yourself or any individual can do it himself or herself.</t>
  </si>
  <si>
    <t>Thomas Loughran: Alright, cool.</t>
  </si>
  <si>
    <t>Thomas Loughran: Alternative narratives current big picture narratives really not that big, but which are nonetheless have big components.</t>
  </si>
  <si>
    <t>Thomas Loughran: Excuse me for both of those.</t>
  </si>
  <si>
    <t>John Rose: But</t>
  </si>
  <si>
    <t>I don't remember where he was from. These were both men.</t>
  </si>
  <si>
    <t>But in any case, that's the environment. That's a teeny today's microcosm.</t>
  </si>
  <si>
    <t>That was pretty optimistic, actually. I mean, it looked like the whole thing was about to burn down with Kobe.</t>
  </si>
  <si>
    <t>Thomas Loughran: Information overload.</t>
  </si>
  <si>
    <t>Maybe this is what you meant. But I thought it was funny thinking about it this way. But that US presidents only lie.</t>
  </si>
  <si>
    <t>JP: I just finished the first season.</t>
  </si>
  <si>
    <t>Thomas Loughran: One is that there is in general a very strong impression that what you just said is true. And the second is, it's generally not borne out nearly as much by the statistics, the actual statistics as people are inclined to think</t>
  </si>
  <si>
    <t>I don't know how well this works. In some respects, it works well to it, relegated to the infrastructure of the town.</t>
  </si>
  <si>
    <t>Thomas Loughran: Well, except I think in that one. I think it didn't go along.</t>
  </si>
  <si>
    <t>Thomas Loughran: Oh, the phrase must have been stochastic terrorism.</t>
  </si>
  <si>
    <t>Thomas Loughran: And that's not her area of the law. Exactly. But Booker's point was, you know, what Judge. It really needs to be</t>
  </si>
  <si>
    <t>// post-conversation with Johnny Loughran 12/29/19: we touched on a lot of questions over 7 hours of conversation: in this row, I'll list what I can remember, and in the next, responses emerging during and afterwards</t>
  </si>
  <si>
    <t>Thomas Loughran: I forget what all the things we've done. I think there was alcohol involved. Yeah, no large quantity but</t>
  </si>
  <si>
    <t>JP: He was the he's won the Nobel Prize in Economics and he was</t>
  </si>
  <si>
    <t>External Professor, Santa Fe Institute; Visiting Researcher, Intelligent Systems Lab, PARC; Inaugural Recipient, Lagrange Prize; Author, The Nature of Technology</t>
  </si>
  <si>
    <t xml:space="preserve">Issue cluster #1: how can consciousness outside of time have goals? What is the source of dynamism in created consciousness, on a limited-perspective (LP) model of created fundamental conscouisness (cFC)? What are the goals of FC, the life of FC, and how is that life reflected--must it be reflected--in cFC? Or is "must" the right moifier, here...is there any sense in which what emerges from what is timeless can be other than necessary? Can contingency emerge from particularity of LP? Is every possibility, actual, to FC? (On this issue, recall Max Tegmark to Sean Carroll.) </t>
  </si>
  <si>
    <t>#2: what is limited consciousness, LP consciousness?  Is Cs awareness of numbers/mathematical entitites? What is the relationship between consciousness and time, between limitedness and time? Space?</t>
  </si>
  <si>
    <t># 3: what are life, and death, on the LP view of cFC?</t>
  </si>
  <si>
    <t>00:16:29That very question I think is what makes Donald Hoffman, use the phrase miracle.</t>
  </si>
  <si>
    <t>00:12:45These were these were meant by God.</t>
  </si>
  <si>
    <t># 4: what is personhood, self, on the LP view of cFC?</t>
  </si>
  <si>
    <t>00:07:34Outstanding</t>
  </si>
  <si>
    <t>00:09:00Yeah.</t>
  </si>
  <si>
    <t># 5: what is consciousness of evil? Intention? Agency? Moral responsibility? Culpability/guilt? How is FC/God not responsible for everything, and thus for everything evil, and thus a monster? (GAA?)</t>
  </si>
  <si>
    <t># 6: what are the goals of divine life, and of created life?</t>
  </si>
  <si>
    <t>I like watching a lot of YouTube videos on like how you can.</t>
  </si>
  <si>
    <t>And I actually don't really know much about what's going on in Venezuela. I didn't really get a chance to read.</t>
  </si>
  <si>
    <t>Yeah, it doesn't much matter. It's an experiment. Actually, I have not done a group mind map before.</t>
  </si>
  <si>
    <t>John Rose: Or PRIVATE LAND. I GUESS.</t>
  </si>
  <si>
    <t>Thomas Loughran: So this high information flow network of rich community says the first lens and the second one.</t>
  </si>
  <si>
    <t>Thomas Loughran: In some ways it's free publicity and</t>
  </si>
  <si>
    <t>Thomas Loughran: We could do the higher math and figure out those out there when your mom was 17 years old.</t>
  </si>
  <si>
    <t>JP: I wonder who wonder</t>
  </si>
  <si>
    <t>Thomas Loughran: Shall we</t>
  </si>
  <si>
    <t>JP: The line between the second and third is unclear.</t>
  </si>
  <si>
    <t>Thomas Loughran: Right. That would be cool.</t>
  </si>
  <si>
    <t>Thomas Loughran: It's a robot not adult but it's about $1 right</t>
  </si>
  <si>
    <t>Thomas Loughran: Except in a place where you're already getting 82% right we're four out of five people there and</t>
  </si>
  <si>
    <t>Thomas Loughran: Because if you start outlining the theory of the case in one area that out that undermines your theory of the case in another area. You can't be arguing inconsistent things at the same time. So some folks have said.</t>
  </si>
  <si>
    <t>Scott Atran</t>
  </si>
  <si>
    <t>... reflections on each cluster of questions/issues...</t>
  </si>
  <si>
    <t>00;07;17.010 --&gt; 00;07;21.180</t>
  </si>
  <si>
    <t>00:04:18.570 --&gt; 00:04:19.290</t>
  </si>
  <si>
    <t>knowledge, enjoyment are timeless or can be; created analogies of consciousness outside of space, outside of time; series of "nows"; eternal "now" of consciousness...</t>
  </si>
  <si>
    <t>00:05:04.590 --&gt; 00:05:12.630</t>
  </si>
  <si>
    <t>00:04:56.310 --&gt; 00:05:05.430</t>
  </si>
  <si>
    <t>00:16:35And they scold them in the podcast done. You don't really mean miracles. You're not talking about miracles in any religious sense</t>
  </si>
  <si>
    <t>00:12:49Is for people meant by God to be separated. I don't know whether there is such a real religion or not. Although, you know, there's the Flying Spaghetti Monster and and every other sort of religion that</t>
  </si>
  <si>
    <t>Thomas Loughran: Yeah. So yeah, those were the highlights, basically. Oh, and then I spent time with Justin and his shop and Justin is basically become a metallurgist, and he he makes knives.</t>
  </si>
  <si>
    <t>imagine a floating 2-d grid of numbers (1/0, or 1-9, or...), infinitely extended. If infinite, then every combination of numbers and neighbors, of any arbitrary extent, is present in this grid. Now imagine a line, and folding of the sheet across the diagonal of any finite sized subset, rippling out infinitely, a new mathematical object, a relation, where each number is related in some way (is identical with, or not, if 1/0; is =, or is &lt;&gt; by so much, if 1-9, etc.). One can now consider that relation, and each pair of numbers related, and in multiple orders: 1R2, 2R1, 12R, 21R, R12, R21--6 different logical orderings between this same set of numbers and relations. The relations themselves populate a different matrix (eg, if all numbers on the top of the fold were double those underneath, the relations would all be 2x of x to y, 1/2x in y to x; these two directional matrixes would have 2s in all cells, and 1/2 in all cells, respectively. Now imagine considering these in some particular order, one xy or yx relation logically before another...perhaps this logical ordering is analogous to the flow of time. (In our 30W brains, we would consider these consecutively in time, or, when we parallel process, at the same time but in different spaces. (Parallel processing is just serial processing spread out in space, rather than in time.)</t>
  </si>
  <si>
    <t>Thomas Loughran: I'd love to get that I think I should</t>
  </si>
  <si>
    <t>Rachel Loughran: Diseases that were they backed like where they super transmissible but not super high mortality rates like pass in advance.</t>
  </si>
  <si>
    <t>Thomas Loughran: And that magic is in some ways, probably, you know, science can look like magic to if you far enough away from the maturity of the craft. It does kind of magic.</t>
  </si>
  <si>
    <t>Thomas Loughran: About their into relationships. There's a kind of wholeness that comes, for example, as the parts of an engine are assembled into a well functioning hole.</t>
  </si>
  <si>
    <t>Thomas Loughran: So rich community. What we do now is we have some measures, right. We do some of that we have people who think like us, in some ways, we go looking for them. We tend to cluster around them.</t>
  </si>
  <si>
    <t>Thomas Loughran: Well, thanks, thanks for</t>
  </si>
  <si>
    <t>Thomas Loughran: In them. One of them is the American political narrative.</t>
  </si>
  <si>
    <t>Thomas Loughran: Both of those aspects of the story aspects of the narrative. The Christian aspect of the narrative and the American aspect of the narrative that's under construction.</t>
  </si>
  <si>
    <t>John Rose: Yeah, it was really interesting to me because nothing I've read today said</t>
  </si>
  <si>
    <t>Life (created life) is limited awareness, perspective, perception, consciousness. We break up kinds of life in ways that correspond to the kinds of limitations on each perspective. (We focus on kinds according to fitness-for-us.) What kinds of things are alive? Anything that percieves the world is alive; life is perception. Life is no longer created life when its perception is no longer limited. Death is the release of limitations of perspective. (In that sense, all of life is preparation for death.)</t>
  </si>
  <si>
    <t>Interesting, but they both reflect reflected on the difference between men and women in coaching, coaching them.</t>
  </si>
  <si>
    <t>Right. And we can we could take it from any party on a day practically.</t>
  </si>
  <si>
    <t>All living things are persons, on this model: to be a person is to perceive. These is such a thing as what it is to be like, each and any person, though we may not be wired so as to perceive that personhood. //Split brain experiments: connecting persons produces unity; disconnecting them, plurality.//Individual cortical columns may well be conscious, be persons. // Moral agency seems a particular kind of personhood. Very small children are persons but not moral agents.//Moral agents perceive consequences of their actions and impact on the knowledge and enjoyment (the lives) of others.</t>
  </si>
  <si>
    <t>Right. It was incredibly bad. It was like 90 cases a day or something like that.</t>
  </si>
  <si>
    <t>Thomas Loughran: At day</t>
  </si>
  <si>
    <t>Anthropologist, Research Director, Centre National de la Recherche Scientifique, Institut Jean Nicod, Paris, Co-Founder, Centre for the Resolution of Intractable Conflict, University of Oxford; Author, Talking to the Enemy</t>
  </si>
  <si>
    <t>For a limited perspective to participate in conscious life is to come to know and enjoy; the need to move toward these ends is a consequence of limitation of perspective; there is something outside of that perspective that must be efficiently bundled within the confines of the limitation (in our case, in accord with the laws of nature, implications of culture, etc.) That process of coming to know is an exploration, a calculation: mistakes can be made, and we learn through them. Insofar as we fail, we do not intend the failure. From our limited perspective, we do intend what is in fact failure, but is not recognized as such (not all-things-considered.)</t>
  </si>
  <si>
    <t>About their politicians, politicians. But I wasn't really attacking all of politicians.</t>
  </si>
  <si>
    <t>JP: What else</t>
  </si>
  <si>
    <t>Divine (unlimited) consciousness is aware of everything and of its interconnectedness, and enjoys it all. All of this is immediate and effortless; effort is required when limitations on consciousness must be overcome (as limited consciousness must do, and accomplishes through language/model/narrative/schema creation. This pathway toward divine life is what created consciousness is calculating: these are relationships that are discovered and incorporated into the limited perspective to overcome in some measure its limitations. So living together in maximal awareness and enjoyment of one another (as friends) is the end of created life.</t>
  </si>
  <si>
    <t>John Rose: Interesting.</t>
  </si>
  <si>
    <t>It's sort of like you could build a ton of different things on this infrastructure,</t>
  </si>
  <si>
    <t>Thomas Loughran: See, correct. I get it.</t>
  </si>
  <si>
    <t>Thomas Loughran: You didn't put it that way. But that was that was what he very primary. So that's the third piece all three of those are really worth the time but it only takes about 20 hours to get it all in, because it was scattered and it's, you know, there's about</t>
  </si>
  <si>
    <t>Thomas Loughran: It was. Yeah, it's not that I couldn't make the podcast but I, yeah, I just lost track of time. Yeah.</t>
  </si>
  <si>
    <t>JP: I forgot his exact position, but</t>
  </si>
  <si>
    <t>John’s iPhone: You were thinking you had it.</t>
  </si>
  <si>
    <t>...one step further on each set of reflections...</t>
  </si>
  <si>
    <t>Objection: our consciousness looks nothing like awareness of mathematical entities</t>
  </si>
  <si>
    <t>Thomas Loughran: But I think it won't be long before they see that there is</t>
  </si>
  <si>
    <t>John Loughran: I thought we would</t>
  </si>
  <si>
    <t>Thomas Loughran: That we have the. This is a modified proposal of what we talked about before, I propose that we have an</t>
  </si>
  <si>
    <t>John Loughran: My cousin's just moved down or are in the process of moving down my cousin Luke and his partner Hazel well and</t>
  </si>
  <si>
    <t>00:16:44And that's right but they sort of pop out of nowhere like they're like deus ex machina God's from the machine right that fly on stage and Greek tragedies and resolve things they just sort of blow in from out of nowhere.</t>
  </si>
  <si>
    <t>Resp: our particular connections (relations of a certain sort) from our limited perspective unite as much as we can disparate elements under a single entity, or model. We experience some particularity--as DH says, presumably what has a fitness payoff for us--but most of it is hidden from us (the many white inputs as a star on a flag.)</t>
  </si>
  <si>
    <t>00:13:01Never say never. When it comes to religion, I guess so. But my point is, whether it's real or not that's and I think it actually has been</t>
  </si>
  <si>
    <t>00:07:38How we do it over there. Are we ready to like</t>
  </si>
  <si>
    <t>00:09:03Interesting. Maybe I should switch to Safari. Safari, Firefox, I'm just not used.</t>
  </si>
  <si>
    <t>Joscha Bach</t>
  </si>
  <si>
    <t>In what sense do we survive after death? In the way a limited perpective survives--is recognized as limited, and how--when set against a background where those limitations are removed. So we can solve a physics problem from kinematic considerations, leaving side energy considerations, and then recognize that it can be solved both ways, and how those two ways are related to one another. The limited awareness does not disappear when limitations are removed; it is enhanced, more than it was before, not less.</t>
  </si>
  <si>
    <t>And let me explain myself after I said the first thing,</t>
  </si>
  <si>
    <t>Basically about the government, the system there. I mean.</t>
  </si>
  <si>
    <t>So failure (wrong solutions) is recognized as possible (this relation is NOT that relation) from an eternal perspective, but explored/committed inside a limited (in time) perspective. It is never intended from an eternal perspective; it is intended only qua something good from a temporal perspective (until the error is recognized as an all-things-considered mistake.)</t>
  </si>
  <si>
    <t>So. Let's let's figure out how to do it, and I'm happy to type.</t>
  </si>
  <si>
    <t>JP: That's a good question.</t>
  </si>
  <si>
    <t>All of the striving of natural objects is the pursuit of natural ends is limited fundamental consciousness seeking to overcome the limitations of its perspective and participate in the life of unlimited consciousness. What the universe is calculating is how to get to that state, which represents the best answer to how all the parts should relate for such optimization. Insofar as present to unlimited consiousness, this result is known: insofar as present to limited consciousness, this result is still become clear, getting hammered out</t>
  </si>
  <si>
    <t>Thomas Loughran: We're going to call conscious realism and I do mean that I don't mean only what Donald Hoffman means by that phrase, but I do mean what he means by that phrase, even though he's taking it in a much more rigorous</t>
  </si>
  <si>
    <t>Thomas Loughran: That's the smartest, but</t>
  </si>
  <si>
    <t>Thomas Loughran: If I didn't we remember I said sound about right.</t>
  </si>
  <si>
    <t>JP: I wonder if the leaders of like the non political leaders of the evangelical movement.</t>
  </si>
  <si>
    <t>Thomas Loughran: Let's start.</t>
  </si>
  <si>
    <t>Thomas Loughran: Sure, um,</t>
  </si>
  <si>
    <t>Thomas Loughran: Catalans weather forecast deal and I'm so they know where the weather. Yeah.</t>
  </si>
  <si>
    <t>Thomas Loughran: I mean, there are plenty of counties like that for Trump, Trump. There are places where Trump's winning in the 70s, 80s, 90s and various counties.</t>
  </si>
  <si>
    <t>Thomas Loughran: With</t>
  </si>
  <si>
    <t>// reading DH's case against reality</t>
  </si>
  <si>
    <t>Cognitive Scientist, MIT Media Lab, Harvard Program for Evolutionary Dynamics</t>
  </si>
  <si>
    <t xml:space="preserve">desktop icons are designed to "hide" the truth (xii): really? Not to organize it? Simplify access to it? // Do models "hide" the truth of particulars, or do they enable us to interact with many things more efficiently? </t>
  </si>
  <si>
    <t>Fitness beats reality every time.../translated/ in tests designed to produce the most fit, only the most fit strategies win. Not those strategies that feed fit-making + not-fit-making information, just the fit-making information. No shit.</t>
  </si>
  <si>
    <t>DH: "I take my perceptions seriously, but not literally. This book is about why you should do the same, and why that matters." xiii</t>
  </si>
  <si>
    <t>p. 5-6: 2005 special issue of Science ranked top 125 open questions in science: 1) what is the universe made of? 2) what is the biological basis of consciousness?</t>
  </si>
  <si>
    <t>The Hemholtz Club (meeting at UC Irvine) studied this question (with Francis Crick) for decades (....</t>
  </si>
  <si>
    <t xml:space="preserve">p. 10: split brain studies, even theological differences can exist between hemispheres, once the cortical collostrum is cut. (who can be saved? "tough questions for a future neurotheology.") </t>
  </si>
  <si>
    <t>00:16:57Kansas all comes to mind love and miracles, out of nowhere, right, they just sort of</t>
  </si>
  <si>
    <t>00:13:11Would you want to justify that behavior, would you want to justify well racism is wrong, unless of course people believe it for religious reasons. And then you've got to respect their religious opinions.</t>
  </si>
  <si>
    <t>00:07:41Do things</t>
  </si>
  <si>
    <t>Thomas Loughran: And he makes some reckless abandon from scratch from heavy steel that you know that he cuts and does the whole deal does artistry on them when they're done.</t>
  </si>
  <si>
    <t>Thomas Loughran: That and how to be an anti racist. A couple books that are really making</t>
  </si>
  <si>
    <t>Rachel Loughran: Or diseases that have a lot higher mortality rate, but a much smaller transmissibility such as Ebola just super interesting. If you haven't seen one of those. Yeah, I will check it out.</t>
  </si>
  <si>
    <t>Thomas Loughran: But that's all the more so when it's from an area where you don't expect a craft and we don't really expect a craft not</t>
  </si>
  <si>
    <t>Thomas Loughran: And the justification for the parts comes from the fact that you need a carburetor. If you're going to run a fuel, they're mixing this engine.</t>
  </si>
  <si>
    <t>Thomas Loughran: We get tribal maybe to use language of the day we get polarized at our worst we we run into diversity which we may value.</t>
  </si>
  <si>
    <t>Thomas Loughran: Thanks for swinging in and welcome back it's I think this might be the first time you've joined us since you</t>
  </si>
  <si>
    <t>Thomas Loughran: Which says a lot about how people ought to live together and why they ought to live together and what their freedoms are and what their responsibilities are and what the rights are all of that in the American political narrative with some day some</t>
  </si>
  <si>
    <t>John Rose: Kind of made me think that</t>
  </si>
  <si>
    <t>And the one coach treated them, not a hint different and really objected.</t>
  </si>
  <si>
    <t>And if it's not uncoded, it's on something else, but it almost always isn't covered.</t>
  </si>
  <si>
    <t>// Caroll and Dennett jan 2020 https://www.youtube.com/watch?v=8yZw4wxvnVQ .... TRANSCRIPT AT https://www.preposterousuniverse.com/podcast/2020/01/06/78-daniel-dennett-on-minds-patterns-and-the-scientific-image/</t>
  </si>
  <si>
    <t>different amplitudes, cetera, all of that. And you can build any combination of signal from or a combination of waves.</t>
  </si>
  <si>
    <t>Just hearings. I mean, there are states that don't have as much trouble as.</t>
  </si>
  <si>
    <t>Thomas Loughran: It's the stuff we use to find our way through the world and start to order it and put stuff in places and build structure.</t>
  </si>
  <si>
    <t>I was acknowledging the fact that he can lie in the most shameless way, that a person that we could.</t>
  </si>
  <si>
    <t>JP: I watched all Rick and Morty.</t>
  </si>
  <si>
    <t>Thomas Loughran: And I don't know whether that's true or not, but I have seen that claim relatively recently, actually.</t>
  </si>
  <si>
    <t>that the idea could have a lot of different communities that think very different things about the world.</t>
  </si>
  <si>
    <r>
      <rPr/>
      <t xml:space="preserve">key point for me is Dennett's view that </t>
    </r>
    <r>
      <rPr>
        <b/>
      </rPr>
      <t>consciousness is like a user illusion</t>
    </r>
    <r>
      <rPr/>
      <t>, very much akin (says me) to DH''s desktop image: "1:32:34 SC: So just to be super clear, to get the lingo right, you’re not claiming that consciousness is an illusion. It’s real in the same sense that the patterns that we talked about are real. These concepts of experiences play a useful role in how we explain what we go through. 1:32:52 DD: Well, I’m glad you asked that question. 1:32:56 SC: Or not so. Let’s get it right. 1:32:58 DD: Because I like the term illusion. 1:33:00 SC: Okay. 1:33:03 DD: And I think it’s a generational thing. I think that the younger generation has no trouble with illusion as a positive term, as in the user illusion. Consciousness is a user illusion, in fact, the manifest image is a user illusion. It’s nature’s way of simplifying the world for us. In the same way that software engineers have brilliantly created these metaphorical icons and sound effects, and, think of how badly you would misunderstand the computer if you tried to figure out how computers work by simply extrapolating from the user illusion. 1:33:53 SC: Yeah, taking literally the files on your desktop. 1:33:56 DD: That’s right. The user illusion is a brilliantly designed… The user illusion of a laptop or a smartphone is brilliantly designed to exploit your perceptual and locomotory and hand dexterity powers, and your audition to your hearing, to permit you to perform things you wanna do ignorant of the details of how it’s going on. Same thing is true in your brain, the one difference is that there’s no screen, because there’s no eyeball in there."</t>
    </r>
  </si>
  <si>
    <t>JP: Right. I think it's only like an hour and 15 yeah</t>
  </si>
  <si>
    <t>Mahzarin Banaji</t>
  </si>
  <si>
    <t>Thomas Loughran: I heard stochastic Charisse</t>
  </si>
  <si>
    <t>Thomas Loughran: There's about three or four hours of really good material there.</t>
  </si>
  <si>
    <r>
      <rPr/>
      <t xml:space="preserve">Dennett makes an important closing point about religion: we need the communal dimensions, but not the myths, nor the harm to critical thought that naive insistence on myths has done. But he's got an </t>
    </r>
    <r>
      <rPr>
        <b/>
      </rPr>
      <t>impassioned plea, praise, really, for the communcal/social service dimensions of religion</t>
    </r>
  </si>
  <si>
    <t>Thomas Loughran: So john will make it today. You probably saw this text. This is is leaf season so</t>
  </si>
  <si>
    <t>JP: Really high up in the World Bank and really high up and Bill Clinton's</t>
  </si>
  <si>
    <t>John’s iPhone: Yeah. Wow.</t>
  </si>
  <si>
    <t>starting at 1;53;30, CS summarizes DD's worldview, and asks for implications for ethics: 1:51:04 SC: I like that, okay, very good, I will remember that. Not how the black mirror episode ended but still a good one. Good. I think to wrap up, let’s deviate a little bit from you’ve had a long career with many greatest hits, so I think we’ve hit some of them here but what are the… There’s a world view that you’re sketching out that is very coherent and fits together in various ways, laws of physics, Darwinian evolution, intentional stances, real patterns, what are the implications of that, as we’ve been, we’ve begun to touch on this but for morality, for ethics, for how we should live our lives, right? Is there a meta ethical conclusion that comes from this or even ethical conclusion?
1:51:46 DD: Well, yes, I think there is and part of it is yet another aspect to my work we haven’t mentioned is it means we don’t need religion. Religion was maybe a good scaffold on which to build civilization, maybe the myths of religion kept people in line and cooperating because they were worried about big brother watching them and maybe I’m quite content with a hypotheses, not provable, but they might be true and say that that civilization depended on religion. I don’t think it does anymore. I think we can grow up and simply abandon the myths. But when we do that, we wanna be sure that we don’t destroy or discard some of the valuable things that came along with that. The one that most concerns me is one that you can get at with the line of Robert Frost. He says a home is where when you have to go there they have to take you in. Now, in that sense, there’s a lot of people that are homeless and don’t trust the state to take care of them. One of the things that religions have done over the decades, over the millennia, is taken in and provided a sense of meaning and love for people who otherwise would not have that.
1:53:41 DD: And those of us who were fortunate enough to live exciting lives should recognize that this is a social service, to call it that is to under play its significance by orders of magnitude. This is a life healing, life protecting, life improving feature of the world that we don’t want to throw away. The question is how do you save it without also saving the sort of brute irrationality or arationality, the valorization of unreason and superstition? I think it’s possible to domesticate religions a little further. They’ve been domesticated a lot, but I think we can go a little farther and keep ceremony, keep community, keep music and art and celebration intact and leave out the myths. But that’s a tall order but I see progress all around and I do share the concern that a lot of people have that while the fastest growing group in the world is the nones, the N-O-N-E-S, those that have no religion at all, if they have no community, if they have no allegiance, if they have no, if there’s nothing that they think of that’s bigger than and more important than they are to guide their lives then we’re in trouble. It just shouldn’t be…(Religion)."</t>
  </si>
  <si>
    <t>00;07;23.670 --&gt; 00;07;28.680</t>
  </si>
  <si>
    <t>00:04:19.380 --&gt; 00:04:20.580</t>
  </si>
  <si>
    <r>
      <rPr>
        <b/>
      </rPr>
      <t>on morality</t>
    </r>
    <r>
      <rPr/>
      <t>, at 1:56 DD: "So I think morality is itself a, is a human...a social construct and that…t’s not given by god, it isn’t deducible from a set of axioms, it’s a, in a certain sense, political and racial creation of ideally an informed community of people.</t>
    </r>
  </si>
  <si>
    <t>00:05:12.660 --&gt; 00:05:26.610</t>
  </si>
  <si>
    <t>00:05:06.450 --&gt; 00:05:07.860</t>
  </si>
  <si>
    <t>00:17:02Flow.</t>
  </si>
  <si>
    <t>00:09:09I like Internet Explorer.</t>
  </si>
  <si>
    <t>Department Chair; Richard Clarke Cabot Professor of Social Ethics, Department of Psychology, Harvard University; Co-author (with Anthony Greenwald), Blind Spot</t>
  </si>
  <si>
    <r>
      <rPr/>
      <t xml:space="preserve">DD: 1:01:47: Andrew Parker’s idea about the Cambrian explosion. And Parker hypothesizes that the shallow ocean became transparent in a way it hadn’t been before, and this suddenly permitted distal perception, permitted eyesight. And the book is called In the Blink of an Eye. And he argues that the arms race of predator and prey locomotion, camouflage, armor, this all was generated by a growing transparency. And it’s not the only theory out there, but it’s one that I think there’s gotta be an element of truth in it. And I’ve been arguing that what we’re facing right now is the </t>
    </r>
    <r>
      <rPr>
        <b/>
        <i/>
      </rPr>
      <t>second great transparency</t>
    </r>
    <r>
      <rPr/>
      <t xml:space="preserve">, and that’s the electronic transparency. And everybody’s now worried, and so they should be, about privacy. And we can now see farther and we can see into things we could never see into before, but we can also be watched and we can be seen.
</t>
    </r>
  </si>
  <si>
    <t>Was it? I mean, is it a. Communist state.</t>
  </si>
  <si>
    <r>
      <rPr/>
      <t xml:space="preserve">DD also objects to the hard problem of consciousness, saying that the </t>
    </r>
    <r>
      <rPr>
        <b/>
      </rPr>
      <t>hard problem</t>
    </r>
    <r>
      <rPr/>
      <t xml:space="preserve"> is actually not how CS arises but how CS in turn causes action: ignore that </t>
    </r>
    <r>
      <rPr>
        <i/>
      </rPr>
      <t>hard question</t>
    </r>
    <r>
      <rPr/>
      <t>, and the hard problem of Cs arises. But treat that whole causal sequence (sensation to perception to conscoiusness to intention to action) and the hard problem of CS disappears.  (TL: why, exactly?)</t>
    </r>
  </si>
  <si>
    <t>But if so, I need to go grab my my charger. I just hit two percent.</t>
  </si>
  <si>
    <t>JP: Um, I don't know the answer to that.</t>
  </si>
  <si>
    <t>Thomas Loughran: Direction. I'm taking it in a somewhat different direction, but it is very much a conscious realism, which is really quite a claim actually</t>
  </si>
  <si>
    <t>Thomas Loughran: Anyway, was close. Yeah.</t>
  </si>
  <si>
    <t>JP: I'm thinking of like Dobson.</t>
  </si>
  <si>
    <t>// returning to notes on DH The Case Against Reality</t>
  </si>
  <si>
    <t>JP: But it's clear that there's sort of this underlying segment of things you could become conscious of</t>
  </si>
  <si>
    <t>FBT theorem: Fitness Beats Truth, conjectured by DH, proven by Chetan Prakash (statement, p. 61: fitness drives truth to extinction by a probability at least (N-3)/(N-1). This theorem is provable from assumptions of generalized evolutionary theory (get his language precisely right, here:_________)</t>
  </si>
  <si>
    <t>Thomas Loughran: Yeah, it could be fun.</t>
  </si>
  <si>
    <t>Thomas Loughran: Oh that is fun. And that's what you have to watch. I mean it's it's almost</t>
  </si>
  <si>
    <t>Interface Theory of Perception (ITP) follows from FBT and perhaps other? findings about perception (or rather, coheres with these other findings.) Our perception is best viewed as an interface, like a desktop, not tuned toward revealing what is true, but rather guiding us efficiently toward what produces fitness, generally hiding from us detail that does not optimize fitness.</t>
  </si>
  <si>
    <t>Thomas Loughran: Is it possible that people are like that in various cities as well. The other way around. And then you take the percentage of those people who are who are willing to file MAIL IN BALLOTS. And it probably all you know probably old elderly democrats</t>
  </si>
  <si>
    <t>John’s iPhone: Well, I've heard her. There are three different different sets of logic in each of the states. I mean, I think the one</t>
  </si>
  <si>
    <t>Here's an attempt to summarize DH's argument in the book. Fitness Beats Truth (FBT). So Perception is an Interface for maximizing fitness points as cheaply as is necessary (hence predictively) to pass along genes (individually or specifically); this is the ITP.</t>
  </si>
  <si>
    <t xml:space="preserve">Other theories of perception take it to be veridical, with sensation somehow informing perception, consiousness, in the brain.  But these realist theories of perception can give no scientific, explanatory account of how brain states give rise to conscousness. </t>
  </si>
  <si>
    <t>Simon Baron-Cohen</t>
  </si>
  <si>
    <t>Moreover, physics shows us (or at least makes it plausible) that "space-time is doomed", and thus physical objects are doomed, and thus neurons, and thus causal relationships between them, and thus any conscousness emerging from them. (DH doesn't but let us call this emerging conclusion the Spacetime is Not Fundamental (SNF) result.</t>
  </si>
  <si>
    <t>So given the impact of general evolutionary theory on perception: zero progress in neuroscience toward the "hard problem of conciousness"; all added to the "spacetime is doomed" emerging theme from physics, isn''t it time to reconsider the paradigm under which we approach the questions of perception, of consciousness, and of the role of the observer in physics?</t>
  </si>
  <si>
    <t>Thomas Loughran: The short version is this is a pitch for reconceiving ourselves in a very new way.</t>
  </si>
  <si>
    <t>Conscious Realism (CR) can be added to the FBT, ITP, and SNF hypotheses: what lies at the root of spacetime is consciousness, more specifically, a network of conscious agents, whose activity individually and communally can be measured with a mathematics that also produces generalized evolution, quantum gravity (relativity /cosmology /Standard Model synthesis), entanglement--all of modern physics.</t>
  </si>
  <si>
    <t>Thomas Loughran: Start today with</t>
  </si>
  <si>
    <t>Thomas Loughran: open discussion day and that it isn't just an open discussion day of what we talked about on Monday. In fact, it isn't really that at all unless for some reason.</t>
  </si>
  <si>
    <t>John Loughran: We're going to build a house.</t>
  </si>
  <si>
    <t>00:13:26And</t>
  </si>
  <si>
    <t>00:07:44I gotta get to PowerPoint and unfortunately I got a couple copies</t>
  </si>
  <si>
    <t>Thomas Loughran: You know, just la very, very</t>
  </si>
  <si>
    <t>John Loughran: Right.</t>
  </si>
  <si>
    <t>Thomas Loughran: It's fun. I haven't seen that chart.</t>
  </si>
  <si>
    <t>Not at that level.</t>
  </si>
  <si>
    <t>Thomas Loughran: Or if it's not a carburetor. It's something else. Right, and that the technology advances in that way and the parts.</t>
  </si>
  <si>
    <t>Thomas Loughran: But we generally value it</t>
  </si>
  <si>
    <t>Thomas Loughran: Since you flew out</t>
  </si>
  <si>
    <t>Thomas Loughran: Some head and shoulder fake toward theism maybe it was real more real. In the past, and it still is it still a bit of a tie. Today, although the tie is less clear.</t>
  </si>
  <si>
    <t>Thomas Loughran: To do that. So I think of this as the stage and building you've seen a house go up and you see the day that the</t>
  </si>
  <si>
    <t>John Rose: What I was thinking before that it really she did not make sense as vice presidential pick</t>
  </si>
  <si>
    <t>It seemed to be treating them different. And the other coach and that other coach, by the way, was the coach of Miami's Olympic team.</t>
  </si>
  <si>
    <t>but you can make something that is not true or representative of what you're talking about seem true by citing numbers.</t>
  </si>
  <si>
    <t>Now, plenty of ammunition there.</t>
  </si>
  <si>
    <t>That's what a four year transform is. And yet they beat it.</t>
  </si>
  <si>
    <t>And maybe that's that's wrong. I think Vermont might be close to those numbers.</t>
  </si>
  <si>
    <t>// got to devote some time to Tim Urban's Story of Us. https://waitbutwhy.com/2020/01/sick-giant.html</t>
  </si>
  <si>
    <t>Professor of Developmental Psychopathology, University of Cambridge; Fellow, Trinity College, Cambridge; Director, Autism Research Centre, Cambridge; Author, Zero Degrees of Empathy</t>
  </si>
  <si>
    <t>He's a shameless liar and a shameless truthteller generally is just shameless.</t>
  </si>
  <si>
    <t xml:space="preserve">Mobility has risen, and that's a very important factor in polarization. Why? Because we sort ourselves by likes, and even a small preference for likes gives rise to a surprisingly large degree of segregation. See the interactive demonstraton (based on nobel-prize-winning research) at https://ncase.me/polygons/. </t>
  </si>
  <si>
    <t>JP: Is good. So that was, that was good.</t>
  </si>
  <si>
    <t>Thomas Loughran: Trying to think of where I saw</t>
  </si>
  <si>
    <t>But if they're building on that infrastructure, they wouldn't probably think.</t>
  </si>
  <si>
    <r>
      <rPr/>
      <t xml:space="preserve">a very big idea: if we are to have some measure of agreement, we must live with people we disagree with. To do that, </t>
    </r>
    <r>
      <rPr>
        <b/>
        <color rgb="FF0000FF"/>
      </rPr>
      <t>we must actively prefer to live with people we disagree with</t>
    </r>
    <r>
      <rPr/>
      <t>; even a slight preference to be with those like you produces segregation, and thus polarization</t>
    </r>
  </si>
  <si>
    <t>JP: Justin's a busy guy.</t>
  </si>
  <si>
    <t>Thomas Loughran: Anyway, thanks for listening on that but there it is.</t>
  </si>
  <si>
    <t>JP: Oh, that makes sense. Yeah.</t>
  </si>
  <si>
    <t>JP: Council on trade or something. Anyway, he's been giving financial advice for a long time.</t>
  </si>
  <si>
    <t>JP: I mean, I haven't had symptoms for</t>
  </si>
  <si>
    <t>// from Fr. Richard Rohr, Naturally Indwelling, 1/10/2020</t>
  </si>
  <si>
    <t>The True Self does not teach us compassion as much as it is compassion already. And from this more spacious and grounded place, one naturally connects, empathizes, forgives, and loves just about everything. We are made in love, for love, and unto love, and it is out of this love that we act.</t>
  </si>
  <si>
    <t>00:17:04And</t>
  </si>
  <si>
    <t>00:07:50But I think I got it now.</t>
  </si>
  <si>
    <t>Rohr seems to already have developed a broadly-inclusive synthesis of wisdom from religions traditions, overcoming the controlling and even rationally-hostile elements, incorporating the freeing and loving elements from multiple traditions, all built on a framework that is richly compatible with and suggestive for a fundamental conscious realism.</t>
  </si>
  <si>
    <t>00:09:12Wow.</t>
  </si>
  <si>
    <t>see that the deck needs clearing clear the deck let new programming come in act on that new programming. That new programming, the gospel, must come in clearly, must empower the act. It’s no longer I who live, but Christ lives in me. Christ is not an alien program. You are Christ, I am Christ. Against quietism. Objection That’s just a new you. Response… That’s correct. A new person of faith. The incarnation. Objection… This is the worst form of radicalism. Response… It can be, but only if you miss the message. This is radical love, radical faith, radical reason, radical context. every propagation of the gospel is a second, next, coming of Christ. A new incarnation. It matters intensely that you’re not chase the wrong Christ… Look here, look there. No. If you’ve seen me, you seen the father. Look carefully at the love, at the faith, at the unity. That’s the gospel, that’s Christ. Included in the man is submission. Did not deem equality with God something to be grasped. But yourselves to one another. Even on to death, death on the cross. Out of God’s love for the world. Not to judge. But to save, but to heal.
Submit how? Submit to whom? Can we count, measure, submission? can Donald Hoffman help us? Can dialectic as articulated by McIntyre help us? can dialectic as articulated by McIntyre help us?</t>
  </si>
  <si>
    <t>I mean, is that is that a socialist state? I mean, that's the impression I got, is that it's a socialist state.</t>
  </si>
  <si>
    <t>Oh, you might want that anyway. Oh, well, I'm I'm zooming on my phone, but I got my laptop in front of me.</t>
  </si>
  <si>
    <t>JP: It doesn't matter. It</t>
  </si>
  <si>
    <t>Lisa Feldman Barrett</t>
  </si>
  <si>
    <t>Thomas Loughran: It's it's a bold claim and it's a claim that one need not make when one accepts</t>
  </si>
  <si>
    <t>Thomas Loughran: Sort of, it's, it's also not it's</t>
  </si>
  <si>
    <t>JP: That sounds right. That's what you said in the past. Anyway, yeah.</t>
  </si>
  <si>
    <t>JP: Or</t>
  </si>
  <si>
    <t>Thomas Loughran: Search the search the parameter space sort of for for</t>
  </si>
  <si>
    <t>Thomas Loughran: Sure.</t>
  </si>
  <si>
    <t>Thomas Loughran: We're gonna get</t>
  </si>
  <si>
    <t>Thomas Loughran: It's almost black mirror for teenagers.</t>
  </si>
  <si>
    <t>John’s iPhone: Brown.</t>
  </si>
  <si>
    <t>John’s iPhone: Thing that Uncle john sent was outlining that I'm pretty sure. But I've also heard it from other places.</t>
  </si>
  <si>
    <t>// got to return to DH. from email notes:</t>
  </si>
  <si>
    <t>split brain surgery doesn’t cause, but is our desktop interface indicating, actual splitting of consciousness. What then individuates consciousness? How does splitting on the desktop relate to the splitting in reality? Can the limited perspective approach address this question?</t>
  </si>
  <si>
    <t>Page 193. I need to simply lack the resources to experience all the resources of all the agents in its instantiation… Hoffman, so far, has no answer as to why. What limits the resources of conscious agents? What individuates them? I think I have an answer to both of those things, and I’ve not seen his answer yet.</t>
  </si>
  <si>
    <t>Hoffman goes on to make an argument that any conscious agent must therefore remain at least in part in unconscious of itself, because it’s perceptions add to its decisions and actions, and if it in turn perceives these, there’s a new set of experiences and actions… So an agent cannot experience itself in it’s entirety no matter how large it’s repertoire of experiences, he says.But that seems to be true only for a finite consciousness. On infinite consciousness would in some sense not have that limitation. It’s like arguing that no set of double numbers could be complete, because one could always double that set, Which makes reference to a new number outside the set. but an infinite set includes that number, and every double of it.</t>
  </si>
  <si>
    <t>00;07;29.730 --&gt; 00;07;39.930</t>
  </si>
  <si>
    <t>00:04:21.390 --&gt; 00:04:24.540</t>
  </si>
  <si>
    <t>00:05:27.750 --&gt; 00:05:38.070</t>
  </si>
  <si>
    <t>00:05:10.410 --&gt; 00:05:11.880</t>
  </si>
  <si>
    <t>00:17:06The question is where did those come from. And there have there's been a long, long dist conversation about that.</t>
  </si>
  <si>
    <t>00:13:28Say no.</t>
  </si>
  <si>
    <t>University Distinguished Professor of Psychology, Northeastern University; Research Neuroscientist, Massachusetts General Hospital; Lecturer in Psychiatry, Harvard Medical School; Author, How Emotions Are Made</t>
  </si>
  <si>
    <t>00:07:52There we go.</t>
  </si>
  <si>
    <t>00:09:15He's being too.</t>
  </si>
  <si>
    <t>Thomas Loughran: It's a very complex process and we spent actually this was pretty darn interesting. We spent a big chunk of time on Sunday. And I would say</t>
  </si>
  <si>
    <t>John Loughran: I think</t>
  </si>
  <si>
    <t>Thomas Loughran: I do remember reading that the rotavirus if I get the name of it right is is such, it is so transmission transmissible that simple six viral particles is sufficient to to infect the viral burden that they sometimes talk about that you need to take on before your system.</t>
  </si>
  <si>
    <t>Thomas Loughran: So I ok</t>
  </si>
  <si>
    <t>Thomas Loughran: Get some justification from the whole and in that there's a kind of story.</t>
  </si>
  <si>
    <t>Thomas Loughran: In individuals we less well value it. I think when you talk about honor diversity. People don't generally mean honor this great big similarly thinking community over here.</t>
  </si>
  <si>
    <t>John Loughran: Yeah, yeah. I miss. Did you did you guys end up doing on Monday.</t>
  </si>
  <si>
    <t>Thomas Loughran: That's the American narrative. And then there's, there are all kinds of different Christian narratives as well.</t>
  </si>
  <si>
    <t>Thomas Loughran: Truck from the building company actually drops off the joists, or something like that or you see for the first time that all looks. Looks like they're going to frame.</t>
  </si>
  <si>
    <t>John Rose: I think we're at today.</t>
  </si>
  <si>
    <t>If you go way, way back, that was sort of their emergence of women's soccer as a big deal on the world world stage.</t>
  </si>
  <si>
    <t>// michael graziano - Rethinking Consciousness (starting by listening to Brian Science (Ginger Cambell)'s interview with MG in Fall 2019 (3rd appearance on podcast)</t>
  </si>
  <si>
    <t>And the question is, how do you get any reliable information? And what would it be to have a reliable report?</t>
  </si>
  <si>
    <t>attention vs attention schema (the efficient focus of information processing, vs our network of reactions to, models of, our attention. To control anything, we must have a model of it. We have a model of our attention.</t>
  </si>
  <si>
    <t>These days, it means press a button and up comes a map of frequencies.</t>
  </si>
  <si>
    <t>MG is adding this attention schema model to a cluster of ideas</t>
  </si>
  <si>
    <t>Vermont might not have nine new cases a day. The state. Or at the bottom?</t>
  </si>
  <si>
    <t>Thomas Loughran: This is a negative anthropic process with cutting against disorder in some way, we're building some order against the disorder that stains.</t>
  </si>
  <si>
    <r>
      <rPr>
        <b/>
      </rPr>
      <t>on</t>
    </r>
    <r>
      <rPr/>
      <t xml:space="preserve"> </t>
    </r>
    <r>
      <rPr>
        <b/>
      </rPr>
      <t>Koch on IIT:</t>
    </r>
    <r>
      <rPr/>
      <t xml:space="preserve"> in many ways, the opposite, start with an axiom (Cs exists, a nonphysical essence, feeling) and then explain how it emerges. This diverges from MG, since MG thinks the fundamental piece of logic is that all claims are information-based, and not necessarily accurate information. The question is, why does the brain use this information to describe itself...this </t>
    </r>
  </si>
  <si>
    <t>So IIT is a magicalist theory, starting with accepting the brain's model, rather than critiquing it....thinks II exists everywhere, so panpsychism follows, and IIT theorists admit this, and this is a strange feature of this choice of starting point...</t>
  </si>
  <si>
    <t>And that's. Yeah, mostly. Advice, but many people find it attractive.</t>
  </si>
  <si>
    <t>Thomas Loughran: Yeah, I can't think of where I've seen it. I can see the text in front of me, but I can pop it out from where it came from.</t>
  </si>
  <si>
    <t>I don't know whether there's some common things that they've got to accept to actually be building on that infrastructure,</t>
  </si>
  <si>
    <r>
      <rPr>
        <b/>
      </rPr>
      <t>on embodied cognition movement</t>
    </r>
    <r>
      <rPr/>
      <t>: anti-modeling, anti-computation in appearance. MG: this is a diverse, vast literature, some of it interesting and valid, so MG embraces much of that literature, but not magicalist features of it...so the brain doesn't necessarily build explicit models, some are hidden and implicit, some fit the embodied cognition description, esp re/ motor capabilities</t>
    </r>
  </si>
  <si>
    <t>JP: Yeah, hour and 15</t>
  </si>
  <si>
    <r>
      <rPr>
        <b/>
      </rPr>
      <t>will computers become consciousness someday</t>
    </r>
    <r>
      <rPr/>
      <t>: absolutely, if this theory is right...it is buildable, can you build a computer that acts as if it has an inner model of itself, so thinks it does have CS, and that is what it is to have CS. Decades, not centuries, before computers think they are CS, just as we do...which is what CS is...</t>
    </r>
  </si>
  <si>
    <t>John Rose: You know, it's interesting phrase, but</t>
  </si>
  <si>
    <t>MG: the claim to experience nonphysical existence is circular, it's a machine stuck in a logic loop...doesn't survive evidence that our brain tricks us, even though many recognize such tricks but deny they apply to Cs...</t>
  </si>
  <si>
    <t>JP: I just grabbed all those sections Uncle Tom while you were talking. Okay. And I can send you guys the playlist.</t>
  </si>
  <si>
    <t>Thomas Loughran: You say much, just</t>
  </si>
  <si>
    <t>Ginger Campbell on Graziano's attention schema model of CS: CS is a model of attention, which we must have to control it (as anything subject to control depends on a model of it) Attn is not CS, though they track closely. In fact, it is the model of attention that is CS (this is attn schema theory, which (vs higher order theory or global neuronal workspace theory: info becomes CS when a critical threashhold is reached, but doesn't tell us why we have the subj experience we have. MG: all brain models are cartoons, containing just what we need for fitness (TL: with which DH would agree.) Robert burton (ep 96 skeptics guide to the mind: relying on mind is like trusting a con artist.)</t>
  </si>
  <si>
    <t>JP: Both in the real world. And then as a researcher.</t>
  </si>
  <si>
    <t>JP: Five days now that I got a negative test so</t>
  </si>
  <si>
    <t>GC on Koch: IIT theorist: can't compute consciousness; MG says IIT is an outlier from the mainstream. GC on MG: his approach is in line with mainstream neuroscience. (Not one work on DH.)</t>
  </si>
  <si>
    <t>Andrew Barron</t>
  </si>
  <si>
    <t>Thomas Loughran: As as members of communities which are which we're not looking at sharply and which we're not building intelligently because we're not looking at them sharply.</t>
  </si>
  <si>
    <t>Thomas Loughran: Not only technology snafu questions and comments.</t>
  </si>
  <si>
    <t>Thomas Loughran: You want it to be on a given day for some particular reason. But that instead this day, open up for each of you to take the lead.</t>
  </si>
  <si>
    <t>John Loughran: Which is kind of sweet.</t>
  </si>
  <si>
    <t>00:17:14Right classical foundational ism is sort of this philosophical approach that says, well,</t>
  </si>
  <si>
    <t>Hemholtz Club, founded by Francis Crick in 1980s, including DS R, Altman, Kristoff Koch (no mention of DH) from the Future of Consciousness: Schroedinger at 75: (2018 Schrodinger Lecture, Trinity College, Dublin) The Future of Biology conference) .. computational neuroscience emerges...Kristoff a big name in neuroscience....now best known for Cs....Cs Redux column for Sci American...</t>
  </si>
  <si>
    <t xml:space="preserve">CK: consciousness is having an (any) experience. (Self-C, Cs-of-____ are types of Cs) </t>
  </si>
  <si>
    <t>Side note: 69 of 86 B neurons in our brain are in the cerebellum (not the cortex): primarily about motor skills; no loss of Cs if damaged or missing. Cs seems to depend on cortex (but also brain stem) esp the posterior hot zone (agency, desires seem there.) What about neuroplaticity; it's all cortex? ...</t>
  </si>
  <si>
    <t xml:space="preserve">there is now a presence/absense of conscousness tool (zap and zip, with magnetic pulses, looking for echoes...) </t>
  </si>
  <si>
    <t>You cannot compute your way to consciousness; it is about the causal power in the hardware, not the software.You have to build it into the system; it's about intrinsic cause and efffect</t>
  </si>
  <si>
    <t>So Koch identifies two main theories of Cs: IIT and Global Neuronal Workspace (where the broadcast of processed information to make it widely available throughout the brain--a software function, an information exchange function--is Cs. Whereas for IIT, CS is in the causal power in the hardware, not the software. Simulated Cs is not Cs,, any more than simulated gravity is gravity: it lacks the real causal power.</t>
  </si>
  <si>
    <t>So in any, like, article that's citing statistics recently, like whether it's about Cobbett or anything else,</t>
  </si>
  <si>
    <t>Yeah. And then shared cult like collectivized monopoly.</t>
  </si>
  <si>
    <t>Got it plugged in today. Nice.</t>
  </si>
  <si>
    <t>JP: Doesn't seem to matter that it shouldn't matter that much. The answer to that question.</t>
  </si>
  <si>
    <t>Neuroethologist, Department of Biological Sciences, Macquarie University</t>
  </si>
  <si>
    <t>Thomas Loughran: The value of this high information flow network of rich communities lens as a separate thing one can add on to it.</t>
  </si>
  <si>
    <t>Thomas Loughran: It may be the case. I'm not unaware of it that</t>
  </si>
  <si>
    <t>JP: Liberty. Liberty College, the university I fall well</t>
  </si>
  <si>
    <t>Thomas Loughran: Follow up from Friday.</t>
  </si>
  <si>
    <t>JP: Yeah, anyway.</t>
  </si>
  <si>
    <t>Thomas Loughran: John rose or not.</t>
  </si>
  <si>
    <t>Thomas Loughran: It is pretty close to that.</t>
  </si>
  <si>
    <t>Thomas Loughran: Probably African American elderly democrats right and interested. I mean, that's the most probable populace that's sending those in and they're a lot of those people are near all of them.</t>
  </si>
  <si>
    <t>Thomas Loughran: Maybe what what are those three i'm not sure i i read the piece that you're referring to.</t>
  </si>
  <si>
    <t xml:space="preserve">from Brain Science (Ginger Cambell MD's show), Joseph Ledoux  discusses his 2019 book, The Deep History of Ourselves: the four billion year old story of how we got our brains. His expertise is 40+ years of mostly rat studies of danger avoidance. (A previous book: Anxiety.) His band: Amygdalics or to that effect. </t>
  </si>
  <si>
    <t>00:17:21That that is what argument is, it's deductive reasoning from principles and if you want to preserve truth. You got to start with things that are true.</t>
  </si>
  <si>
    <t>00:13:29Yeah, I mean, I agree.</t>
  </si>
  <si>
    <t>Some key points: cognition evolved first, before emotion, and is present in every or nearly every form of life, including bacteria. Cognitive response (where some model of an event is carried beyond present stimulus and shapes later action) can be accompanied by noetic states (aware of facts) or auto-noetic (aware of facts about me). What we call consciousness, involving emotions and autonoetic awareness, may be only a human phenomena. Other mammals may have it, but our only access to Cs states is via language, and they can't help. Cs is (my language) something like a parallel feature of safety (could have said fitness) responsiveness; something like turning up the volume on music which is otherwise the same. He goes so far as to state that Cs may not have evolved via natural selection, because it comes along for the ride, as it were. (unanswered in the interview: wouldn't this be a huge energy drain, for no fitness purpose? Responding for him: no: the energy is taken up by the fitness response; Cs is just what that feels like for us. Cs gets a great deal wrong (when it does think it notices) and fails to notice a great deal of cognitive activity. It's not shaped for fitness; the cognitive activity it thinks its about is what evolved via natural selection. Objection: so Cs is really just illusory, as Dennett says. Ledoux: Dennett is about right, JL agrees some 90% of the time with DD.</t>
  </si>
  <si>
    <t>00:08:00I'm seeing your screen.</t>
  </si>
  <si>
    <t>00:09:18Is that even a thing still</t>
  </si>
  <si>
    <t>Thomas Loughran: We spent maybe two or three hours in actual conversation about the meaning of independence in the United States and the transformation of the meaning of july 4 in light of say Juneteenth and Black Lives Matter and</t>
  </si>
  <si>
    <t xml:space="preserve">I need to formulate a response (reject, adopt, modify, etc) this view of Cs. </t>
  </si>
  <si>
    <t>Thomas Loughran: He might have been both of them. She, she certainly read the integrations.</t>
  </si>
  <si>
    <t>Thomas Loughran: gets hammered.</t>
  </si>
  <si>
    <t>Thomas Loughran: So what narrative that then does is</t>
  </si>
  <si>
    <t>Thomas Loughran: Right story. There is something like this is how engines work right or this is this is fundamentally the energy story. The mechanic mechanic.</t>
  </si>
  <si>
    <t>Thomas Loughran: In part because there aren't very many such communities, I think. But to the extent that they are right, they look more like</t>
  </si>
  <si>
    <t xml:space="preserve">Interesting starting place: included in Consciousness is everything we think, everything we can say. Every argument, every decision that has reasons. (This is far from everything that we do, and perhaps what we learn from JL (and many others) is how little of what we do we have reasons for, we can defend, justify. </t>
  </si>
  <si>
    <t>John Loughran: We get. Oh, nice.</t>
  </si>
  <si>
    <t>Thomas A. Bass</t>
  </si>
  <si>
    <t>Thomas Loughran: And if you you couldn't very well invite people to live in a building, which left behind those things which are treasured</t>
  </si>
  <si>
    <t>But he seems to leave out the possibility that emotions store information, like memory does, and thus may have a fitness value, and thus may have evolved, both the capacity for them, and (perhaps blending here with DD and Dawkin's views of memetic evolution) the actual shape of the stories we tell, the heroes we uphold, the emotional reactions we have interwoven with stories and heroes. Perhaps this whole complex evolves, stores information, confers fitness.</t>
  </si>
  <si>
    <t>Thomas Loughran: Looks like they're going to drop a huge steel frame across. Maybe it's across the basement or maybe it's across the top and you begin to see by seeing some of the major parts come into play. You begin to analogy. Imagine what's going to be built.</t>
  </si>
  <si>
    <t>John Rose: Kind of combat that idea.</t>
  </si>
  <si>
    <t>And he said he talked about the role of video.</t>
  </si>
  <si>
    <t>And what are the. Remind me if if we get nice to go back and listen to it.</t>
  </si>
  <si>
    <t>And it's a beautiful thing, actually. It's a very powerful set of mathematics.</t>
  </si>
  <si>
    <t>I think they're new. I haven't seen them, but their number yesterday I think was three.</t>
  </si>
  <si>
    <t>Thomas Loughran: And and a lens, then I think is something larger than these individual triplets. This is a problem. Here's some resources that you can use. And this is a solution.</t>
  </si>
  <si>
    <t>And and there is something attractive. There's there's some bravado about it.</t>
  </si>
  <si>
    <t>JP: Yeah, anyway. It's just I lie, I'm just spending entirely too much time on my computer.</t>
  </si>
  <si>
    <t>John Rose: Yeah, I think.</t>
  </si>
  <si>
    <t>or is it enough for them just to move to town with other lenses and and we just save them that they are a rich community</t>
  </si>
  <si>
    <t>JP: What does that. What does that have to do with stick. I mean stochastic isn't that like random like that's the word that pops into my head with a stochastic. So how's that have to do with</t>
  </si>
  <si>
    <t>Thomas Loughran: Oh, that's nice.</t>
  </si>
  <si>
    <t>Brain Science ep 163 with Christof Koch (episode 4 of 4 (160 - 163) on Consciousness) Chief Scientist at Allen Institute for Brain Science. Bkgrd physics and philosophy (minor, esp phil of mind, cs) then neuroscience,especially consciuosness, especially via computer simulations of neurons and clusters, first at MIT, then CalTech, joining F Crick/Salk Institute for Bio Studies in La Jolla. The Feeling of Life Itself: Why Consciousness is Widespread but Can't be Computed</t>
  </si>
  <si>
    <t>Thomas Loughran: More make it didn't work.</t>
  </si>
  <si>
    <t>John’s iPhone: What was it</t>
  </si>
  <si>
    <t>John’s iPhone: Oh, good. Did you</t>
  </si>
  <si>
    <t xml:space="preserve">Almost all neuroscience left out what it is to be the owner of a brain, experiences, feeling like something. heart of M/B problem. Searching for NCCs, now standard in the field, inaugurated by Koch and Crick. What NCs are jointly sufficient for (eg) hearing CK's voice...what are the essential causal actors...in new book, the Feeling of Life Itself, they go beyond the search for NCCs, to an analysis of the cerebral cortex (that gives rise to Cs) Can turn on mom's face, or mom's voice, or ... close 1:1 correspondence between particular experiences and specific regions of the brain (NCCs): can turn these on and off by stimulus of NCCs. </t>
  </si>
  <si>
    <t>Still, what is it about this bit of matter that gives rise to experience at all, let alone this specific experience...(hear DH skepticism in the background). NCCs don't answer why, but whether: not the purpose, and not inferencial grounds for Cs attribution to other species (bees, monkeys, etc)</t>
  </si>
  <si>
    <t>Then the big q: can machines be Cs. Need the "why" answered. Is Panpsychism true: how low does Cs go? Is it a fundamental aspect of reality? We need a fundamental theory of Cs (working with Julio Tonnoni) on IIT over 20 years as a set of answers to these questions.</t>
  </si>
  <si>
    <t>Professor of English and Journalism, State University of New York, Albany; Author of The Eudaemonic Pie and The Spy Who Loved US</t>
  </si>
  <si>
    <t xml:space="preserve">Overview: starts with aristotelian/platonic resources. a thing exists, to the extent that it exerts causal power. (does sound like aristotle: what does not exist together cannot be the cause of anything, tl). To the extent that some states of my brain can influence some states of trillions of other possible states of my brain, that is Cs. Causal implications/power, exact amount, phi, can be measured, a measure of what exists for itself, has causal power on others, the more it has, the more Cs it is...nature of Cs expeirence is determined by the causal power in those states that cause it (that is, by Cs.) Maximal causal power constitutes the Cs of any agent. Precisely definable quantity, science, not just philsoophy, though built on these philosophical ideas. </t>
  </si>
  <si>
    <t xml:space="preserve">(Listen carefully to response to DH's objection: ST isn't fundamental, isn't what you think, can't be known to have causal power...can't cause anything.)  </t>
  </si>
  <si>
    <t>00;07;40.410 --&gt; 00;07;53.310</t>
  </si>
  <si>
    <t>00:04:24.540 --&gt; 00:04:25.260</t>
  </si>
  <si>
    <t>00:05:38.910 --&gt; 00:05:44.730</t>
  </si>
  <si>
    <t>CK: not panpsychism: not everything is Cs, and no Cs emerges our of unions of you and me, etc. (WHat does it feel like to be America? IIT: no answer. Only the maximum causal power locus is conscious. But we could wire up an ubercs, only by connecting and providing a larger nexus of causal power. (Cut Corpus collusum: now two Cs.) So build an artificial Cs: a few wires won't produce a new Cs. Only when a tipping point is reached, does a new Cs emerge (when IIT in new entity exceeds info in either brain: when that happens, the parts die and the new Cs lives, like the Borg from Star Treck.</t>
  </si>
  <si>
    <t>00:05:13.620 --&gt; 00:05:14.280</t>
  </si>
  <si>
    <t>00:17:31And then move. According to these laws of logic and that will preserve truth for you and you'll be able to expand the set of the things that you now know as long as you start from these first principles.</t>
  </si>
  <si>
    <t>00:13:33What, like when I'm trying to think of a case when like the religious because that is one of the, I think.</t>
  </si>
  <si>
    <t xml:space="preserve">Why prefer this to global neuronal workspae theory: IIT's main rival, there are really only two main theories. GNW theory (now jump to slide deck from CK's talk, different talk.) Cs is broadcast of info to entire brain: prior to that, it is subconscous. Adversarial collaboratione xperiment should settle this issue. Where are the NCCs? One of us, at least, is wrong. </t>
  </si>
  <si>
    <t>00:09:19Isn't it Microsoft Edge.</t>
  </si>
  <si>
    <t>Also, zap and zip tool has results predicted by these two theories.GNW is the dominant zietguist: machines can be Cs, if you build in enough feedback loops: intelligence and Cs both will emerge. Cs is just about behavior, and AI will be able to behave as Cs. Cs is just a clever hack away.</t>
  </si>
  <si>
    <t xml:space="preserve">IIT: no; Cs is a natural property of certain kinds of systems, where causal power is concentrated. you cannot simulate causal power; the real power is Cs, not simulated power. no q we will be able to simulate the brain, like weather, but you wont' get Cs or rain out of either simulation. Cs would have to be built into the phyics of the system, not a simulation, but rather neuromorphic computing, not software, but at the hardware level. That way, Cs might be built. There's nothing supernatural about it. Animals are Cs, but less so as their info processing capacity is reduced from ours. in the limit, perhaps bacteria could have Cs (a few billion molecules, a few thousand proteins; it may feel like something to be bacteria, possibily. perhaps most biological systems feel something. </t>
  </si>
  <si>
    <t>I find myself like really honing in on the stats and like thinking really hard about like,</t>
  </si>
  <si>
    <t>In some areas of the economy and. But it's not totally collectivize like the Soviet Union.</t>
  </si>
  <si>
    <t>But not mitochondria; any Cs they might have had have been subsumed into us. That little bit of phi is integrated into a single larger system; it maximizes IIT, not any of its parts exists for itself. (Other, smalller integrated components exist for others, are not subjects.) So split brain results make sense on IIT. Tatiana twins with brains grown together may be one Cs...</t>
  </si>
  <si>
    <t>All right. Let me grab that real quick, I'll be back. I started using.</t>
  </si>
  <si>
    <t>Zip and zap: apply TMS (transcranial magnetic stimulation) and listen for echo via high-density EG. IIT implies differentiated and integrated, and PCI (0-1) complexity index can indicate Cs. (GNW has a p3b measure: are people surprised? not used in clinical studies at this time.) This is mind/body problem progress: can test based on theories for Cs.</t>
  </si>
  <si>
    <t>John Rose: Well, if it was, if it was like public land or government land then it'd be like, all right, we need to have the government spend a bunch of money to try and fix this. But if it was all private land and farms that just had a bunch of trees on them, then</t>
  </si>
  <si>
    <t>Thomas Loughran: By separate. I don't mean that the various parts in each don't together, do some work.</t>
  </si>
  <si>
    <t>Ethical implications: experience is what matters. For us, animals, computers...car is a means to an end, but dogs are also with Cs states, and you can't abuse it, cause it to suffer... See Koch's institute paper in Nature, using combinatorics comparing mouse vs human brain cells...roughly same complexity....hardware is very similar, but we have 1000x more than mice (and whales, 2-3 times more than we have)</t>
  </si>
  <si>
    <t xml:space="preserve">Koch: may need a QM version of IIT. But at this time, most actions can be understood classically. So empirically, we don't seem to need QM to explain Cs; no experimental evidence is there (No QM needed for action potential in neurons...) But keep an open mind re/ quantum and consciousness. </t>
  </si>
  <si>
    <t>CK: get a classical UG degree, specialize in neuroscience in grad school (study physics, mathematics, statistics, etc as UG) GC agrees.</t>
  </si>
  <si>
    <t>Thomas Loughran: You know, are our current mayor would show up a lot. It would show up some in the in focus piece.</t>
  </si>
  <si>
    <t>GC: fascinating that CK doesn't thing NCCs suffice to explain Cs. So what exactly is phi? Causal efficacy, causal power. // Allen Instittute has pioneered open science, sharing data. Koch's book good intro for IIT; go to P's work for the math.</t>
  </si>
  <si>
    <t>Thomas Loughran: Well, man. It's great to be out the woods.</t>
  </si>
  <si>
    <t>Thomas Loughran: I'm very follows. Yeah.</t>
  </si>
  <si>
    <t>Thomas Loughran: If there is a, let's see if there were any things that we want to put a pin in or talk about for a bit.</t>
  </si>
  <si>
    <t>Thomas Loughran: No, that's good.</t>
  </si>
  <si>
    <t>JP: I haven't really checked my</t>
  </si>
  <si>
    <t>Mary Catherine Bateson</t>
  </si>
  <si>
    <t>Thomas Loughran: Right are going to go for for Trump. So, then, is it possible to catch up in Georgia. When you may be getting results like that.</t>
  </si>
  <si>
    <t>John’s iPhone: It has to do with like the fact that it seems so ridiculous that we can put clips of conservative side by side saying stop the count and count those votes.</t>
  </si>
  <si>
    <t>Gs review of episodes 1-7, then the whole 4-episode Cs sequence.</t>
  </si>
  <si>
    <t>1. John Dowling, Understanding the BRain: from cells to behavior to cognition. Aimed at nonscientists: neurobiology, systems ns, and cognitive ns. How are neurons different from other cells? Need Oxygen, and cannot replicate. Use both biochemical and electrical means to communicate.</t>
  </si>
  <si>
    <t>2. Allen Castel, Better with Age: phsychology of aging. There is a lot we can do to retain brain health; can compensate against loss of reaction time, etc. Age successfully all life long; habits matter. Exercise and maintain social contacts, across a wide age range. Regular walking causes hypocampus to grow, form new memories. Better memories and general affect. WALK. (Balance affected, also. Walk on non-paved surfaces to keep balancing muscles tuned.)</t>
  </si>
  <si>
    <r>
      <rPr/>
      <t xml:space="preserve">3. </t>
    </r>
    <r>
      <rPr>
        <b/>
      </rPr>
      <t>Paul Middlebrooks</t>
    </r>
    <r>
      <rPr/>
      <t xml:space="preserve"> (neuroscience podcaster--Brain Inspired AI focused.) Discussion of how AI and NS influence one another.</t>
    </r>
  </si>
  <si>
    <t>Thomas Loughran: And that we're, we're not getting the most of the way communities can function together and processing information and we're not exchanging that information so that we can benefit from the existence of other communities and</t>
  </si>
  <si>
    <t>Thomas Loughran: Which is just sort of</t>
  </si>
  <si>
    <t>Thomas Loughran: In just talking about stuff that you're thinking about things that you're listening to.</t>
  </si>
  <si>
    <t>John Rose: That's awesome.</t>
  </si>
  <si>
    <t>00:17:44But what</t>
  </si>
  <si>
    <t>00:13:40One of the thing I've heard people be concerned about is religious freedom being under attack and stuff like ends. I mean, a lot of times that's just a</t>
  </si>
  <si>
    <t>00:08:02You are, but unfortunately you're seeing the wrong stuff.</t>
  </si>
  <si>
    <t>Thomas Loughran: How do you capture what is the right way to celebrate the Fourth of July. Now, and how do you capture that on a piece of steel.</t>
  </si>
  <si>
    <t>John Loughran: That's Ebro next 10 D right</t>
  </si>
  <si>
    <t>Is</t>
  </si>
  <si>
    <t>Thomas Loughran: Narrative is</t>
  </si>
  <si>
    <t>Thomas Loughran: Limits. The that this is the world we have to work with. And if you will want to accomplish this sort of thing. If you want to turn chemical energy into mechanical energy you need you need</t>
  </si>
  <si>
    <t>Thomas Loughran: They look less diverse and they are less diverse in so far as their rich community internally, they're less diverse. It's the whole that has the diversity. If you've got a number of those, but we really don't have a number of those</t>
  </si>
  <si>
    <t>Professor Emerita, George Mason University; Visiting Scholar, Sloan Center on Aging &amp; Work, Boston College; Author, Composing a Further Life</t>
  </si>
  <si>
    <t>Thomas Loughran: In the American tradition by Americans or in the Christian tradition by Christians, you couldn't get either of those people to come and move your house, your, your building. So</t>
  </si>
  <si>
    <t>// Jeff Hakins with Paul Middlebrooks of Brain Inspired</t>
  </si>
  <si>
    <t>Thomas Loughran: You might also have a parts list.</t>
  </si>
  <si>
    <t>John Rose: So, yeah.</t>
  </si>
  <si>
    <t>there are 1M visual sensory inputs from the eyes, 1M from the body, 30K from auditory</t>
  </si>
  <si>
    <t>And this does come back to self-esteem, I promise. Just a second. Here he comes.</t>
  </si>
  <si>
    <t>PM: 5 papers on sequences, then sensory motor sequences, then cortical columns based on grid cells from hypocampus can do that trick, all this mapped onto layers in cortex.</t>
  </si>
  <si>
    <t>I love that conversation, actually.</t>
  </si>
  <si>
    <t>Some people say that you can just replace calculus with it.</t>
  </si>
  <si>
    <t xml:space="preserve">JH: several million fibers in from senses, constantly changing (either world moves, or we move),brain builds predicitve model of the world, looking for sequence, mostly because we move; sensory motor model addresses this problem using grid cells. Neocortex has cells representing locations relative to other things (eg features on the door...); this location signal is the big deal. How could neurons know where the body is? Look at grid cells in the entorhino comples in the hypocampus represent location of body relative to room; nature hacked this; cortex uses grid cells for location processing of everything relative to everything. Grid cells complexes are clever, evolved over a long time. (See rat moving around room image in paper.) Same in neocortex, if finger moves around the typwriter...cortext took the navigation algorithm. </t>
  </si>
  <si>
    <t>So it's still going on and they expect a bump. You know, when you get a whole bunch, you it's a weird thing.</t>
  </si>
  <si>
    <t>Thomas Loughran: But already can sort of see some meaning and something maybe you wouldn't want to throw away a triplet like here's a problem that's worth solving here's some resources for solving it. And here's what a solution would look like.</t>
  </si>
  <si>
    <r>
      <rPr/>
      <t xml:space="preserve">1 must be grid cells. 2 </t>
    </r>
    <r>
      <rPr>
        <b/>
      </rPr>
      <t>every</t>
    </r>
    <r>
      <rPr/>
      <t xml:space="preserve"> column can learn complete models. 3. Need displacement cells: no evidence yet, but proposed, predicted, needed: deduced (how?) marcus lewis from neumenta came up with this solution: 1mm^2 x 2mm high x 100,000 neurons per column, 10K per layer (6 or more). #s tested against theory and observation, both. Maybe 1/10th of cells are related to the displacement(?) cell. </t>
    </r>
  </si>
  <si>
    <t>For sure. And there is so many people say me.</t>
  </si>
  <si>
    <t>Thomas Loughran: Some of these coding right</t>
  </si>
  <si>
    <t>John Rose: It's just kind of anytime. I've seen conversations about homelessness or whatever, that's just kind of one of those things that everyone accepts is like a given I think so, I guess, I don't know, I've never</t>
  </si>
  <si>
    <t>Aside: JH: the world is structured this way, things made of things, etc. Channeling DH: no shit: we structure it this way, for fitness. Correlation of world to brain theory does not explain brain structure, it explains world...but not with brain structure at root, but with nature of consciouosness at root, explaining both brain structure (TL: the limitations of our perspective spelled out as senses and information processing) and the rest-of-the-world structure (our best, model-fitted, limited-perspective-necessitated fitness shortcut to grasping reality through interface (including space-time) construction.</t>
  </si>
  <si>
    <t>that can be characterized by some of these propositions that are at work in this high information flow network,</t>
  </si>
  <si>
    <t>back to JH notes:</t>
  </si>
  <si>
    <t>JP: Was that to be with people.</t>
  </si>
  <si>
    <t>Rachel Loughran: Yeah, that'd be great.</t>
  </si>
  <si>
    <t>JP: I was rushing oh I'm working at our other farm now so I'm kind of rushing over here.</t>
  </si>
  <si>
    <t>JP: What was his name.</t>
  </si>
  <si>
    <t>John’s iPhone: Know if you had it or not.</t>
  </si>
  <si>
    <t>// information storage in grandmothers: Proc Nat Acad Sci https://www.pnas.org/content/pnas/116/52/26669.full.pdf</t>
  </si>
  <si>
    <t>Understanding why females of some mammalian species cease ovulation prior to the end of life is a long-standing interdisciplinary and evolutionary challenge. In humans and some species of toothed whales, females can live for decades after stopping reproduction. This unusual life history trait is thought to have evolved, in part, due to the inclusive fitness benefits that postreproductive females gain by helping kin. In humans, grandmothers gain inclusive fitness benefits by increasing their number of surviving grandoffspring, referred to as the grandmother effect. Among toothed whales, the grandmother effect has not been rigorously tested. Here, we test for the grandmother effect in killer whales, by quantifying grandoffspring survival with living or recently deceased reproductive and postreproductive grandmothers, and show that postreproductive grandmothers provide significant survival benefits to their grandoffspring above that provided by reproductive grandmothers. This provides evidence of the grandmother effect in a nonhuman menopausal species. By stopping reproduction, grandmothers avoid reproductive conflict with their daughters, and offer increased benefits to their grandoffspring. The benefits postreproductive grandmothers provide to their grandoffspring are shown to be most important in difficult times where the salmon abundance is low to moderate.</t>
  </si>
  <si>
    <t>00:17:46They might be, they might be questioned. These first principles. And when they are then when you, where do you go</t>
  </si>
  <si>
    <t>00:13:52Way that they talk</t>
  </si>
  <si>
    <t>00:08:08What you're</t>
  </si>
  <si>
    <t>00:09:21Things are things</t>
  </si>
  <si>
    <t>Gregory Benford</t>
  </si>
  <si>
    <t>OK, what is the narrative of what they're saying separated from like what is this raw data actually saying itself?</t>
  </si>
  <si>
    <t>It's a partially collectivized and in some areas and then not in others.</t>
  </si>
  <si>
    <t>Ever really used speech to text?</t>
  </si>
  <si>
    <t>John Rose: At some level, it would be up to them to keep up to code and obviously the government to check in on them, but</t>
  </si>
  <si>
    <t>Thomas Loughran: I think they do do some work together so that this pair of lenses together forms a new way of looking at the world. You could try conscious realism without this high information flow network of rich communities as well.</t>
  </si>
  <si>
    <t>Thomas Loughran: Hey, George. Some he was no small advocate.</t>
  </si>
  <si>
    <t>JP: Very true. True that.</t>
  </si>
  <si>
    <t>testing out the microphone for input via Docs. For whatever reason, it works here in Docs, but not at least not any longer for me, and sheets. So I will dictate text here.</t>
  </si>
  <si>
    <t>JP: There's another guy I'm forgetting, but</t>
  </si>
  <si>
    <t>Thomas Loughran: What what ended up happening there, in a way, was you could see it as an overview of lenses, two, and three. We've tried something like that before. I've done something like that before. But jumping off from here I'm just sort of rambling to</t>
  </si>
  <si>
    <t>JP: I think my phone might still be here.</t>
  </si>
  <si>
    <t>today I listen to a Sean Carroll’s Mindscape podcast, for January 15, with Sarah… An origins of life physicist. This discussion is a Goldmine for statements about how little we know and how far from paradigmatic science we are in very important areas, including what an earth information is, what life is, and we might add, what consciousness is</t>
  </si>
  <si>
    <t>Thomas Loughran: You got to watch it all the way through to the very last scene when they're going out and Miley Cyrus and one of the co stars in the movie are actually in a band doing what they really want to do</t>
  </si>
  <si>
    <t>John’s iPhone: Maybe, yeah.</t>
  </si>
  <si>
    <t>Thomas Loughran: That piece. Yeah.</t>
  </si>
  <si>
    <t>Sarah thinks about information all the time. Her take is different than many physicists, because she puts it, it may be that biology is prior to physics, since the physics that we have turned out emerged from biological existence. Moreover, biology might even be prior to chemistry in the sense, because life might have emerged at the biological level, not as a chemical level, although chemistry isn’t easier and less complex, though still stochasticDomain. Among her interest and claims is that the fundamental unit of life might not be the cell, but might be the world.</t>
  </si>
  <si>
    <t>Returning to information, Sarah indicated that she thought information might be causal patterns that can be replicated from one entity to another. She may even have said causal power. A number of the things she said were reminiscent of Kristof coax insistence that a simulation is not the same as well as simulated, because the causal power is different. Simulations of weather cannot make it rain, etc. Simulations of life cannot do the things that life can do. Sarah sounded like that, that she did not cite the integrated information theory on this point.</t>
  </si>
  <si>
    <t>Emeritus Professor of Physics and Astronomy, UC-Irvine; Novelist, The Berlin Project</t>
  </si>
  <si>
    <t>at another place, Sarah indicated that information was a limiting of possibilities. She referred to a table which was this and not something else. It says if she was trying to say, particularity, thisness, rather than otherness. This line of thought, that information is the exclusion of possibility, the particularization of what, of being?, seems a kin to the idea of a limited perspective. Especially against the background of fundamental consciousness, or is Hoffman puts it, conscious realism, a limited perspective, whether chosen intentionally, as we are selves can do,Or whether just existing in possibility space, either as one finite set among other finite sets, or some particular infinite’s, to reach above my mathematical ability. against that background, if we take possible sets to be at the same time actually, along the lines that Max Tegmark merged in his interview with Sean Carroll, then perhaps these finite sets contain in themselves the very exclusion of other possibilities that is characteristic of information. Perhaps these sets, theseCoherent sets of possibilities, are what information is. on this model, inside a conscious realism perspective, to be information is to be a perspective. This is very much in alignment with the claim that to be information is to be considered, which I have explored before. To be information is to inform, is another way to put it. An attractive way. This takes a very clear feature of conscious life, that we have a perspective,And that we can adapt different perspectives, an interesting candidate or candidate area for what information is.</t>
  </si>
  <si>
    <t>00;07;53.400 --&gt; 00;07;55.560</t>
  </si>
  <si>
    <t>00:04:26.490 --&gt; 00:04:31.410</t>
  </si>
  <si>
    <t>00:05:45.210 --&gt; 00:05:56.100</t>
  </si>
  <si>
    <t>00:05:14.760 --&gt; 00:05:29.010</t>
  </si>
  <si>
    <t>00:17:54That has been the general challenge to classical foundational ism classical foundational ism says will you start from things you couldn't possibly be wrong about those are incorrigible first principles and the cards, the poster boy and the father for this father is better than poster.</t>
  </si>
  <si>
    <t>00:13:57But I think that was also written about in the sense that this would have semi far reaching implications.</t>
  </si>
  <si>
    <t>00:08:10It says if I minimize the file or it's closed on me. So you're seeing through to my browser when you're supposed to see my PowerPoint slides. Hey, by the way.</t>
  </si>
  <si>
    <t>Back to Sarah, she also notes that we have no idea how observers fit in with physical reality, no doubt referring to the observer problem in quantum mechanics. Otherwise called the measurement problem. there seems to be a direction to explore here, in which fundamental consciousness adopts particular perspectives, which constitute information, and somehow dynamic information, information about how things are and how they are changing, that is, by what laws they are changing, so that you get both a state matrix and an operational matrix as elements of a single perspective.</t>
  </si>
  <si>
    <t>Thomas Loughran: Yeah, I don't remember the person, the author's name.</t>
  </si>
  <si>
    <t>Thomas Loughran: So it's unbelievably transmissible and they've done studies where, for example.</t>
  </si>
  <si>
    <t>Thomas Loughran: Is a fancy word for telling stories.</t>
  </si>
  <si>
    <t>Thomas Loughran: You need tools like this. Right. And it can be done this way. Here's the strategy that itself is a kind of narrative.</t>
  </si>
  <si>
    <t>I must admit that the conscious beings we know of are not consciously calculating the physical world around them, generating in conscious awareness what Donald Hoffman calls the desktop. That desktop might be in someway calculated by human cognition, but all that cognition may not be conscious, in the sense we normally mean conscious. But with Hoffman, if we take ourselves as conscious beings to be integrated into larger sorts of intelligences, that it may very well be that it’s at the higher level of consciousness that the calculation takes place, and we experienced that, when we look, if we studied, as cognition that somehow takes place in our world, by our us, in our brain, etc., but not consciously. That might be, not consciously to us, speaking from our limited conscious perspective. But as humankind, or as natural kind, to put it very differently, we might be part of nature, and it may be nature that’s doing the calculating, and we are a limited perspective inside that larger consciousness, or rather, a set of limited perspectives, you are one, I am another, etc.</t>
  </si>
  <si>
    <t>Thomas Loughran: That grow very rich, to the extent that we have them in summit, to some extent, and they grow rich in some measures to that extent, we tend</t>
  </si>
  <si>
    <t>John Loughran: Cool.</t>
  </si>
  <si>
    <t>Thomas Loughran: That's where we were heading was to see whether to</t>
  </si>
  <si>
    <t>Thomas Loughran: For that whole thing and you might sort of check off those things as they're delivered against the parts list these analogies all limp, as I've said, but but in a certain way this three lens matrix effort here is something like a parts list.</t>
  </si>
  <si>
    <t>this larger, natural perspective, might be the set that constitutes the initial conditions and all the natural laws operating on them, which we are discovering, piece at a time, as we smaller perspectives grow into the larger perspectives, creating as we go, creating with that larger perspective, ultimately creating in space and time what is already present outside of space and time. we are in that sense call creating our way to a share in infinite perspective, participation as creator, as nor, as one, with a whole of infinite fundamental consciousness.</t>
  </si>
  <si>
    <t>John Rose: Interested what you guys</t>
  </si>
  <si>
    <t>He came at it from the role of using videotape.</t>
  </si>
  <si>
    <t>It is worth remarking how this natural perspective is a lot like what Aquinas thought of as fate, the whole complex unity of the natural order.</t>
  </si>
  <si>
    <t>It dug hard into a lot of good questions, but but ended up in wondering about a theory of journalism by way of rights.</t>
  </si>
  <si>
    <t>The study of calculus with it. And you ought to be somebody die in there, such as as calculus is a powerful set of tools.</t>
  </si>
  <si>
    <t>Like in my own personal life, I think I have my eye on is Dartmouth College is like 30 minutes away from me.</t>
  </si>
  <si>
    <t>this picture borrows some fundamental features of consciousness, as described by integrated information theorist Poggio, such as a finite but unified, integrated field. Perhaps it’s the case that consciousness does not require any energy to unite inputs in a single field, though it may take energy for those inputs to take place. Running electrons across neurons involves resistance, as in any other wire. We’ve got 30 W, and that’s what we’ve got to Support the inflow of a couple of million sensory inputs, including 1 million million visual and 1 million from the body, 30,000 auditory, as I have recently heard. But perhaps each of these more limited perspectives, expressed as limited by energy and input, are part of larger conscious perspectives, themselves limited by energy, but not in the same degree that we are, so that the energy in the universe is closer to the limit Of the whole natural order. That is, of the whole conscious nature.</t>
  </si>
  <si>
    <t>Thomas Loughran: Now that might contradict everything else you think, and so you have more work to do to see if you can hang on to that.</t>
  </si>
  <si>
    <t>He says what we're all thinking. Right. And when they say that, they mean to praise what he's saying, he's being he's just finding a way to spin.</t>
  </si>
  <si>
    <t>JP: Yeah, it's true. I have yeah a lot hours doing that too.</t>
  </si>
  <si>
    <t>John Rose: Gotten hard hard facts on it.</t>
  </si>
  <si>
    <t>Comverse community lens. It could be that they don't have to accept those in order to come to town and play.</t>
  </si>
  <si>
    <t>jumping to the theological, one might ask what the role is for this whole conscious nature, and perhaps other more limited or less limited holes, in the created order. Somehow, this seems too small for Christ.For this natural order is too small, it’s just one among many. Of course, my perspective is too small, one among many, and yet we say that I am Christ. Using such language,, I may be identifying with a whole of which I am apart. Not of course the physical part, but a conscious part, a limited perspective, someone who sees as if in a mirror, dimly, later to see as I am clearly seen, know as I am clearly known. From the perspective of one in time, I am limited, and not at the same extent. But that limitation in time is just the particular set that constitutes the particular perspective that is nature, and that is me in nature.</t>
  </si>
  <si>
    <t>JP: I got. Aren't you proud of me.</t>
  </si>
  <si>
    <t>JP: Excited.</t>
  </si>
  <si>
    <t>Rachel Loughran: Wow, you just saved me like 16 hours.</t>
  </si>
  <si>
    <t>Laura Betzig</t>
  </si>
  <si>
    <t>Another line it came from the same podcast is Sarah’s observation that you can take the girl out of cosmology but you cannot take the cosmology out of the girl. She is pretty reflective about her own biases, and of course, information lying at the heart of everything is pretty near to her Central bias. She also points out that pursuing this bias may not take her in the right direction, but it takes her in a direction, that needs to be explored, even if it comes up in effect dry. Null results are still results.</t>
  </si>
  <si>
    <t>JP: Yeah, Joseph Stiglitz</t>
  </si>
  <si>
    <t>JP: I don't know if I added yeah I got tested. Basically, the day after my symptoms let up.</t>
  </si>
  <si>
    <t>This line of reflection, barely present in the in the podcast, brings up for me the question of theological reflection in this exploration. start with Thomas Kuhn’s observation the changes and paradigms, about for non-scientific reasons, for reasons that are theological, personal,…. The take I am exploring is that full human thought is dialectical, holistic. What you see when science jumps from one place to another place without a good explanation is in fact a thirst for a holistic explanation, which people are generally not accustomed to pursuing or slaking. So starting with a love-centered bias, one rooted in recognition that love is real, and that somehow outstrips what we can generate ourselves, but comes to us from the outside and from something greater, that instinct is a theological instinct, and it points to levels of consciousness that would outstrip our own. Starting from that bias, is a way of sweeping the possibility space, but not looking mindlessly, as if under the streetlight because it’s easier to find keys there, rather than the place they are most likelyTo be found. Of course, the love-centred bias can be like the street light, and like the place they are most likely to be found. We might adopt it because it’s comfortable, rather than because we think it’s true. Bad idea. But we might think it’s true, and we might sweep the space of possibilities for a whole ways of looking at the world starting by uniting those ideas we think are most plausible. What scientist wouldn’t do that… should we prefer a beginning that we think is implausible?</t>
  </si>
  <si>
    <t>so let’s come back to this possibility, then, in which consciousness is fundamental, is real, is capable of infinite manifestation and find a manifestation. Let’s add to that, drawing from our ordinary experience that we can adapt limited perspectives intentionally, so interestingly enough it seems like limiting our perspective is what requires the energy, although connecting our perspective more broadly that it currently is also seems to require energy. What does not seem to require energy is entertaining what one already knows. Or better still, entertaining all together what one currently has, whether or not it is knowledge. Starting from that ordinary perspective, it makes a lot of sense to explore the idea of conscious realism, and wonder, precisely as Dial Hoffman is wondering, whether the rest of our experience can be driven from the mathematics of this very ordinary experience of consciousness. In Hoffman’s work, it seems like there is a very strong possibility that this could happen. So let Hoffman, and let others following often, conduct a research program, sweep that space. meanwhile, we ought to look at that program and see how it fits together with other programs that we are committed to following. This is precisely where the resurrecting civility project comes from. Information understood as what you are aware of, opens up the possibility of understanding social reality is information processing, and of solving a whole range of problems that are currently plaguing us in our social life. included among these problems are the problems of too much information, the problem of filter and bias and not knowing how to think about that, and confusion about objectivity versus subjectivity versus bias versus unbiased. Included in that are the problem of echo chambers that we so easily form. The problem of fake news, as if there’s non-fake news. Or as if there’s any common agreement about what that is. These are real problems, and they are addressed precisely by thinking hard about information, how we Process it socially, in alternative and pluralistic social structures. That whole analysis points in the direction of the formation of a network of Rich Communities connected by high information flow, that we might together, as if we sat on a giant motherboard, process information intelligently, rather than producing Heat, but little light.</t>
  </si>
  <si>
    <t>Anthropologist; Historian</t>
  </si>
  <si>
    <t>Thomas Loughran: That is, that's doable.</t>
  </si>
  <si>
    <t>Thomas Loughran: See. But any questions and comments, whatever anybody's been thinking</t>
  </si>
  <si>
    <t>Thomas Loughran: Things that you're wondering about, there could be a little bit of a presentation to catch us up on something you know hey I listened to this. Here's what this guy said, and I want to spend a little bit of time talking about it, etc.</t>
  </si>
  <si>
    <t>John Loughran: Yeah, so that's a big thing. You know, we got this up on top of the hill here. My uncle was thinking about putting in a retreat center there a long time ago, like 20 years ago. So we have a well drilled already up there and we have electrical</t>
  </si>
  <si>
    <t>00:14:09Is there. I guess I can't really think of a case that they're talking about, but</t>
  </si>
  <si>
    <t>00:08:22This is a resurrecting stability podcast. Welcome everybody. This is Jon.</t>
  </si>
  <si>
    <t>00:09:23Oh, you mean Internet Explorer.</t>
  </si>
  <si>
    <t>...continued from previous row, transposed from Google Docs: this information approach will be shown to have the power to incorporate and unlock the resources of the craft tradition model of rationality that Alastair McIntyre has developed Over 70 years and indeed is still now developing.But recovering these resources on an information processing model Points the way toward recognizing both the need for and service to the emergence of artificial intelligence. for both the education into a community, and the exchange of information across communities, can be observed, can be modeled, may even be able to be advanced through generative adversarial networks, and can be expedited with the health of artificial intelligence. The communities that emerge will have distinctive roles and distinctive sets of guidance for artificial intelligence, with optimized hope for achieving complementary agreement on principles to guide artificial intelligence. The resulting science advanced together by human beings in well ordered social interaction, and Hanst by artificial intelligent assistance, will together build a new science of computational natural law.</t>
  </si>
  <si>
    <t>And are they making any leaps in the narrative version verses? Also like is the raw data itself representative of what they're trying to say?</t>
  </si>
  <si>
    <t>Which is basically what China does. I guess the crux of it.</t>
  </si>
  <si>
    <t>this information approach will be shown to have the power to incorporate and unlock the resources of the craft tradition model of rationality that Alastair McIntyre has developed Over 70 years and indeed is still now developing.But recovering these resources on an information processing model Points the way toward recognizing both the need for and service to the emergence of artificial intelligence. for both the education into a community, and the exchange of information across communities, can be observed, can be modeled, may even be able to be advanced through generative adversarial networks, and can be expedited with the health of artificial intelligence. The communities that emerge will have distinctive roles and distinctive sets of guidance for artificial intelligence, with optimized hope for achieving complementary agreement on principles to guide artificial intelligence. The resulting science advanced together by human beings in well ordered social interaction, and Hanst by artificial intelligent assistance, will together build a new science of computational natural law.</t>
  </si>
  <si>
    <t>Very much like I use I use one note a lot, but then I noticed a dictate button in the upper right corner that I hadn't really used before.</t>
  </si>
  <si>
    <t>Thomas Loughran: You could combine it with some other things and not that</t>
  </si>
  <si>
    <t>Thomas Loughran: Yeah, I saw some wildlife myself last night. It was on national TV the presidential debate was up.</t>
  </si>
  <si>
    <t>interactions inside a network of Rich communities with high information flaw among them promises a kind of progress that recognizes the value of diversity, plurality, and yet at the same time, movement toward, only were warranted, unanimity of perspective, even if unanimity for complementary sets of reasons. That kind of stable agreement produced in the interaction of Mature members of rival Rich Communities produces the possibility of emerging agreement, stable agreement, which suggests a candidate answer for what it means for something to be true. True claims are stable, and are parts of particular perspectives which are enjoined, adopted, by a number of people for a wide variety of different reasons. any important unanswered questions threaten to upset the stability, to challenge it, or better still, to reveal its falsity, which from the point of you of a truth seeker, truth in that sense, is ideal. You have not found the lowest potential energy state without shaking the system, stochastic gradient descent comes to mind here. We are walking our way down toward the minimum of the system, beyond any particular local minima, To what we might call the True minimum as far as this finite set of considerations as concerned. But when we add new considerations, we open up the possibility of new minima, Emerging from new sets of relationships. That feature of rational inquiry points to the need for a holistic perspective, one that considers all potential relationships, in a project that may never be finished, but can certainly grow, and large in, take in a much wider set of considerations, and stand up to the test of time from multiple perspectives. it follows, then, that the epistemology at work in the solution of the social information processing challenge points to a holistic account that steers it toward all of science, not just some particular domain of timely topics. To pursue the truth, one must pursue the whole truth, and nothing But the truth.</t>
  </si>
  <si>
    <t>JP: If those if those guys those guys if those guys predated Penn State. I bet Pence was following their lead.</t>
  </si>
  <si>
    <t>Thomas Loughran: Throw the ladder down a little bit and see if any of these runs look like they're worth jumping for to really stretch the analogy here.</t>
  </si>
  <si>
    <t>Thomas Loughran: Yeah, let's see.</t>
  </si>
  <si>
    <t>Thomas Loughran: And they're they're performing and the doll is in it's sitting in the bar having a great time being</t>
  </si>
  <si>
    <t>so the argument that takes has its foundation information processing on the information is awareness paradigm, must turn to information as considered throughout the sciences. This will require an investigation of physics, neuroscience, computer science, at least. Since those disciplines do not proceed without connection to one another, and other candidate relevant disciplines, it’s likely then if we can find an account of information that works in the social, at the physical, at the Nuro cellular, as well as cognitive neural levels. That account of information is likely to be useful for every other candidate to made of inquiry, since None of these areas of inquiry can proceed far without reference to the others. Are useful model in this regard is cannonballs chain together in a ring. Each of these cannonballs is a heavy lift by itself, but it gets all the heavier if you try to pull it too far, which requires moving the others. Together, they must be moved, or not at all, or at least not far.</t>
  </si>
  <si>
    <t>John’s iPhone: I mean, if people are saying, you might still catch up in Pennsylvania to</t>
  </si>
  <si>
    <t>John’s iPhone: Yeah, well,</t>
  </si>
  <si>
    <t>so the argument that’s emerging in my thinking is that this information as awareness paradigm helps us progress not just for social information processing, but in physics, neuroscience, and artificial intelligence as well.</t>
  </si>
  <si>
    <t>Susan Blackmore</t>
  </si>
  <si>
    <t>to make this argument, one has to sketch the central problems of each discipline, and show that the way forward seems to lie through the application of this approach to information. No paradigm shift begins with a solution to our problems, but rather with the reframing of problems so that there seems to be a way forward, some solutions, some new solutions to recognize problems, and some promise for moving ahead, even though there are sometimes new problems not previously recognized that come along with a new paradigm. this is all from Thomas Kuhn.</t>
  </si>
  <si>
    <t>Let’s begin with physics. I want to suggest that there are three important kinds of problems in physics, Including the nature of information, Which can be addressed in ways that contribute to this argument. Resolving that information problem on an information as awareness model promises to resolve also the other two. One of these is just the measurement problem of quantum mechanics, which can be rephrased as the role of the observer in quantum mechanics. I will make a possible case that the fundamental tenets of quantum mechanics can be re-interpreted in a sensible way through the lens of fundamental consciousness on the information as awareness model, in a way which transforms the measurement problem from the mysterious to the expected. Similar results will emerge for quantum and intrinsic uncertainty features of quantum mechanics.</t>
  </si>
  <si>
    <t>The Third fundamental problem in physics arises from the attempts to bring together relativity with quantum theory, which is focused around the idea of quantum gravity, these days. advances in string theory and name the other mathematical approach here have presented us with models in which relativity and quantum mechanics can exist together, in a space which may not be the same as ours. But those developments in mathematics have revealed a more simple mathematical construct in which space and Time no longer seem to be fundamental. Space-time is doomed, as some of its leading proponents say. But on the conscious realism/information paradigm that I will present, Space-time is not doomed, but rather is transformed, Following Donald Hoffman, to an interface for perception, one which from an evolutionary point of view has evolved for fitness, as Hoffman argues.</t>
  </si>
  <si>
    <t>00:18:09Boy, right, because he</t>
  </si>
  <si>
    <t>00:14:15It always seems to get brought up.</t>
  </si>
  <si>
    <t>00:08:27John rose and me. I'm Tom Laughlin. And in case you ever joined us. We're talking about a big project, which we're calling resurrecting stability we talked about a lot of things.</t>
  </si>
  <si>
    <t>Thomas Loughran: Literally, and technically</t>
  </si>
  <si>
    <t>But the perspectival interpretation of fundamental consciousness points toward a different account, complementary to but not exhausted by, an evolutionary perspective. Origins of life theorists like Sarah point out that we do not know what life is, or whether emergence of cellular life is the foundation for, or rather depends upon, emergence of holistic life, such as Gaia, or life at a planetary sized whole. In a similar way, Hoffman’s of account of consciousness is agnostic with regard to whether the larger is in any sense prior to the smaller, or the infinite, to the finite. Drawing on an account of features of consciousness brought to our attention by the integrated information theory of Poggio and Koch, I will sketch of metaphysics of Fundamental consciousness In which the infinite is prior to the finite, as well as an account of the origin of finite consciousness from the existence of finite sets which amount to limited perspectives of consciousness. Here I Will follow Max Tegmark in supposing that, as a suggested throughout quantum mechanics, whatever is possible Becomes actual, except in so far as limited consciousness averts its consideration, a process which can only happen in time, Which is always to say, from a limited perspective.</t>
  </si>
  <si>
    <t>Thomas Loughran: It's on the surface of a table in a diner and one famous study and 100% of the people that sit there and get sick.</t>
  </si>
  <si>
    <t>Thomas Loughran: And I'm suggesting that storytelling.</t>
  </si>
  <si>
    <t>Thomas Loughran: But why do it that way rather than some other way.</t>
  </si>
  <si>
    <t>Thomas Loughran: Not to be very good at exchanging information from one to the other. You do your thing. You do you write</t>
  </si>
  <si>
    <t>John Loughran: Yeah, I was traveling that day.</t>
  </si>
  <si>
    <t>Thomas Loughran: Get this 30,000 foot very high level low resolution pass at at the whole project.</t>
  </si>
  <si>
    <t>Thomas Loughran: It's not overly complete but it's something like an initial parts list what it's got is a list of problems, a list of resources for solving those</t>
  </si>
  <si>
    <t>John Rose: Think about that are your impressions of her</t>
  </si>
  <si>
    <t>And he said his take was, you should really never use videotape with women, but you should always use it with men.</t>
  </si>
  <si>
    <t>Right. Building on the rights discussion a little bit. The short version of that being.</t>
  </si>
  <si>
    <t>Psychologist; Visiting Professor, University of Plymouth; Author, Consciousness: An Introduction</t>
  </si>
  <si>
    <t>So it's like two exits down on the highway and they are starting to invite students back.</t>
  </si>
  <si>
    <t>Thomas Loughran: Right, and it's not enough said that</t>
  </si>
  <si>
    <t>But without light, without lying about it, those people right there, just this guy shouldn't be a judge.</t>
  </si>
  <si>
    <t>JP: And then reading I'm reading this book on my</t>
  </si>
  <si>
    <t>Thomas Loughran: I've always thought that too.</t>
  </si>
  <si>
    <t>...continued from previous row: reflecting on consciousness and our own experience of it provides some initial guidance to what might be present in infinite consciousness.</t>
  </si>
  <si>
    <t>These are all questions, I think, that remain to be explored. So sorry for being very meta here.</t>
  </si>
  <si>
    <t>JP: John's my case to get over these battery packs for years old.</t>
  </si>
  <si>
    <t>There is moreover, a Telos which emerges from this Love-centric perspectival fundamental consciousness.</t>
  </si>
  <si>
    <t>John Rose: When I could not. I mean, maybe</t>
  </si>
  <si>
    <t>JP: I just, that's why I was running late. We were</t>
  </si>
  <si>
    <t>JP: My understanding is his contribution.</t>
  </si>
  <si>
    <t>John’s iPhone: Oh, it probably would have tested positive if you are just had it.</t>
  </si>
  <si>
    <t>00;07;56.340 --&gt; 00;08;12.300</t>
  </si>
  <si>
    <t>00:04:35.130 --&gt; 00:04:36.810</t>
  </si>
  <si>
    <t>00:05:58.860 --&gt; 00:06:00.780</t>
  </si>
  <si>
    <t>00:05:31.260 --&gt; 00:05:39.180</t>
  </si>
  <si>
    <t>00:14:21And I'm not sure I can make make that case myself but</t>
  </si>
  <si>
    <t>00:08:39We're trying to rethink</t>
  </si>
  <si>
    <t>Alan S. Blinder</t>
  </si>
  <si>
    <t>00:09:28Well, I thought it's edge. Now instead of exploring</t>
  </si>
  <si>
    <t xml:space="preserve">...There is moreover, a Telos which emerges from this Love-centric perspectival fundamental consciousness.  So how exactly does a Telos emerge from a love centered perspective o fundamental consciousness. sometimes it helps to just say the words. If it's love centered, Then it is centered around active favor toward the active favor of another.  this isn't so hard to unpack even in ordinary language. I am spring wound to benefit those I love, and what benefit is for them is what they are spring wound toward themselves, in so far as they are well informed. That presumption of optimal information, enough information so that no more makes a difference to how you would incline, or toward what you will be spring wound, runs throughout this analysis. Active favorite or the active favor of another. this is my attitude toward those I love, but it seems to come, as one would hope love might,  into clearer perspective when you think about infinite consciousness. if what takes effort is to darken one's perspective, to limit one's View, then full transparency of possibilities is the basic state of consciousness, is the home state as it were of infinite consciousness. enjoyment of that state, inclination to  sustain that state, is characteristic subconscious life. Enjoyment is fundamental. in the case of limited Consciousness, when we can only take experiences in on say a 30 watt channel of flow, Then that enjoyment is extended in time, is experienced in time, that is, is experienced under the interface by which we perceive things from our limited perspective, that is, on the desktop, as it were, of space-time. So that enjoyment is somehow separated, from the experience in time of the full perception, being separated out from the inclination to preserve it. The inclination, we experience first, and the satisfaction or enjoyment, we experienced next. This is goal-directed activity, and it flows from, is a logical consequence of, our limited perspective. this opens the question comic read some idea space, for the idea of a tilos, or an end, or a goal, of limited conscious existence, that is, creatures like us. Better to say here, beings like us, and discuss whether or not created, next.
</t>
  </si>
  <si>
    <t>It's represented above. It's a little bit of a tangent, but I just like smoking.</t>
  </si>
  <si>
    <t>Part of the thing they were saying was just. Free markets?</t>
  </si>
  <si>
    <t>Guys are just getting done doing something here.</t>
  </si>
  <si>
    <t>And it's incredible how good it is. Like, I don't think I'm ever going to type again.</t>
  </si>
  <si>
    <t>Thomas Loughran: Well, the government does in</t>
  </si>
  <si>
    <t>Thomas Loughran: But when you put them together, you get a yet more powerful view.</t>
  </si>
  <si>
    <t>But before we get to the question of creation, we need to get to the question of content, of specification. Toward what, exactly, are we inclined? With what will we be satisfied oh, and to what will we be inclined, if our limited perspective reveals that to us, that is to say, if our little 30 watt input system informs us about it, or rather, since information flows from our limited perspective in time, informs us about it in a stable way that endures over time, that is, informs us about it correctly, or adequately, or truly. toward what are we truly inclined, what are true human Goods? And not only human goods, but rather the goods of any conscious being of limited perspective like us?</t>
  </si>
  <si>
    <t>Thomas Loughran: Yeah, no, no. Small advocate for it, and no small advocate for the whole kind of a feeling of brightness. So then, of which focus was a contributor and also beneficial.</t>
  </si>
  <si>
    <t>Thomas Loughran: That might be right.</t>
  </si>
  <si>
    <t>Thomas Loughran: Well, I've been using the phrase that we have to figure out more rigorously how to</t>
  </si>
  <si>
    <t>Thomas Loughran: No, he's no indication yet. It'll probably</t>
  </si>
  <si>
    <t>Love is our biggest clue. what is it that well-informed human beings want? What is the shape of the low potential energy well, the stable state, the way which is such that when one is raised up in it, she does not depart from it? Love Is The Answer. Love is the way. Every mother knows this, and every child is evolved to get it from the womb. And not just every human child, though in remarkably wonderful ways, human children. Active favor toward the active favor of another is exactly what happens At the very wellspring of at least mammalian existence, conceiving, birthing, and nurturing Young. This of course is nowhere near confined to the relationships the biological parents have with their children. It isn't even confined to children at all. Friendship, as Aristotle in the Nichomachean Ethics and Augustine in his Confessions, each in their very different ways, conveyed so eloquently, is all about another self. everything we do, in our meager 30 watt expressions of effort, in some way involves others, from language, to nurture, to planning, to execution, to Celebration, is communal. Love knits us together. it's not always easy to figure out how to do that well, but we are constantly calculating to address that difficulty, often times cognitively but not consciously, and other times quite consciously. What we are calculating is how to live together well. We are calculating the highest good, as Aristotle would have said, In what he called the master science of politics, of city building, of community building. We are learning how to enjoy one another together. that is to say, we are using our 30 watts of input, expressed to us as experience in space-time, to participate in the very life of infinite consciousness, where enjoyment is full, complete, in an environment where perception is direct, unified, and fully conscious. Participation in this way, or put another way, loving one another, is the telos of our existence, expressed in space-time, but fundamentally nothing different than participation in the very life of fundamental consciousness. T</t>
  </si>
  <si>
    <t>Thomas Loughran: Being the dark side of Miley Cyrus. It's really pretty fun, actually.</t>
  </si>
  <si>
    <t>John’s iPhone: I mean, if he went by and Georgia and that's</t>
  </si>
  <si>
    <t>Thomas Loughran: Actually, I wonder if he sent it in different directions.</t>
  </si>
  <si>
    <t>Gordon S. Rentschler Memorial Professor of Economics and Public Affairs, Princeton University; Author, Advice and Dissent</t>
  </si>
  <si>
    <t>That participation in the whole can be well conceived as consisting in the simple logic of subsets. On a conscious realism account, being is conscious; consciousness is fundamental, and on the simplest of models, is the only thing that is fundamental. We learn from our own experience of consciousness that it is loving. We also learn from that same experience of limited consciousness that it is relational, and thus mathematical. If consciousness is enjoyment of everything that is actual, and if everything that is possible (not that seems to be possible to us, but that is internally self-consistent) is actual (following Max Tegmark’s intuition, here, forged in experience with quantum theory, that everything possible is actual, that existence adds nothing to mathematical possibility, and perhaps departing from Aquinas on the distinction between existence and essence), then consciousness is enjoyment of everything possible. The possible seems to split from the actual only when we abstract from the whole field of actuality, and consider only subsets (each of which is already considered, in its actuality, as fully and effortlessly (effort coming from energy expenditure, a function of our limited-perspective, space-time interface.) We are consciousness considering subsets of the actual. To be actual is to be fully considered; possibility is what lies outside of full consideration.</t>
  </si>
  <si>
    <t>Thomas Loughran: There's a recipe for that. And it's been done in human history. And it could be done, all the more so easily. Now with the tools that we have. And people have been looking for this for a long time and I think we can make a case that it is</t>
  </si>
  <si>
    <t>Notice how a mathematics of intrinsic uncertainty (QM2) follows from LPCR : a mathematics of probabilistic value assignments (qbits), provides the latitude for calculation of outcomes consistent with the whole, when the whole cannot be seen all at once. We feel our way forward in the dark, based on optimization strategies (experienced by us as fitness, survival strategies) as we stumble upon by trial and error (experience) an efficient model of the whole which economizes our grasp of it, to fit within our limited perspective in space-time, our limited (human: ~30W) energy allotment for information flow. We are calculators of models, reaching forward for them (in thought, or in science as through matures and grows to be socially embodied) as on the 20-questions-creative model, and thus creators of models, which are our way forward into the stable harmony of experience of the whole, but with the efficiency of approximation arising of necessity from our limited perspective. In this way, consciousness under every limited perspective (that’s us, that’s created consciousness, in space-time, that is, operating under the space-time interface) participates in its limited way in the life of the whole, which is full awareness and enjoyment of the whole, which is actuality, which is of everything that is, which is (for us) enjoyment of everything that is (seems for us under emerging stable limited perspectives, that is, what is truly, in-itself) possible.</t>
  </si>
  <si>
    <t>Thomas Loughran: On my agenda today are</t>
  </si>
  <si>
    <t>Thomas Loughran: The that's the proposal.</t>
  </si>
  <si>
    <t>John Loughran: And so they're moving down this they came down last weekend and we've sort of scoped it out and cleared some ground.</t>
  </si>
  <si>
    <t>00:18:12He actually accomplish something pretty substantial tried to bring in this geometric paradigm into all rational thought or at least that's one. Read, read them.</t>
  </si>
  <si>
    <t>There is here a metaphysical grounding to why we exist, why our world of complex, interacting, limited creatures (creation, the created order, nature, our universe) exists. How this account of creation differs from or squares with other, traditional religious accounts is an important question, to be taken up in part III. But for now, from the limited perspective of that universe, there is an answer to why there is something, rather than nothing.</t>
  </si>
  <si>
    <t>00:08:41How we interact with one another by weaving together.</t>
  </si>
  <si>
    <t>Thomas Loughran: Right there. So it was a pretty wild conversation that went</t>
  </si>
  <si>
    <t>Notice that an essential creative role of the observer (QM3) follows from LPCR. That fundamental answer is that actuality is relational; subsets exist, limited perspectives exist, and the universe is our evolved, calculated, best-yet-take on how to render the content of our limited perspective consistent with itself and with everything not yet considered, that is, beyond our limited perspective. (This is at the same time an answer to why the universe exists, and why science exists.) And it rests on a single premise, that fundamental consciousness exists, that is on what DH calls conscious realism, with the features that emerge immediately out of our own experience of consciousness (wholistic, preferential (enjoyable), transparent, relational, limitable/mathematical, communal, loving) interpreted as features of consciousness in itself, and with modifications due to our limited perspective (partial, not fully knowable/achievable and thus teleological and emergently social/scientific, sequential, spacio-temporal.)</t>
  </si>
  <si>
    <t>Thomas Loughran: If you sit at that table when that was not cleaned every single person.</t>
  </si>
  <si>
    <t>Thomas Loughran: Is the thread that unites a whole and keeps it together in a coherent structure.</t>
  </si>
  <si>
    <t>Thomas Loughran: That's another dimension of narrative and there. It's a historical claim. We've tried those other things we've tried them. And we've tried them carefully and we've tried them methodically</t>
  </si>
  <si>
    <t>Thomas Loughran: That sort of means, that's fine. You go, go do your thing, but I'm not. I don't learn from it. That's you, that's not me write it. That's sort of an individualist turn that you do you moment in our culture.</t>
  </si>
  <si>
    <t>This all sounds familiar, of course, to those acquainted with the history of philosophy and religion. But it also sounds like a fairytale. it has often been dressed up to sound just like a fairy tale, an Origins Story of fantasy and comfort, perhaps an opiate for the masses and for children, but not for the increasingly many trained to think hard about reality. But on the model of conscious realism, and more specifically, on the model of loving perspectival conscious realism, which adds nothing to conscious realism but rather interprets it in light of our ordinary experience of consciousness, there is nothing far-fetched about this narrative.</t>
  </si>
  <si>
    <t>Thomas Loughran: Right. Yeah. Well, welcome back. I'm</t>
  </si>
  <si>
    <t>Thomas Loughran: Problems and then some tiny sketch of some reference to what those solutions look like something like that and I forget the number. But I think there's there's a representative sample of them here. So about 37 of them, I guess.</t>
  </si>
  <si>
    <t>I may be slightly exaggerating that. Never and always there. But as as a general rule, men don't think they did anything wrong.</t>
  </si>
  <si>
    <t>Whose rights are somehow needs. Who.</t>
  </si>
  <si>
    <t>September eight. So I am going to.</t>
  </si>
  <si>
    <t>Thomas Loughran: These things don't stand in isolation of one another.</t>
  </si>
  <si>
    <t>My case is Mexican. Most people will come out and say that he's saying what we're all thinking.</t>
  </si>
  <si>
    <t>Paul Bloom</t>
  </si>
  <si>
    <t>JP: Computer so</t>
  </si>
  <si>
    <t>Thomas Loughran: So I, I recognize myself, which is why that</t>
  </si>
  <si>
    <t>Metacognitive thinking it kind of a high level about what it is that we're doing.</t>
  </si>
  <si>
    <t>// from The Story of Us: the sick giant (ch 10) WBW author cites The Big Sort to explain how we now live in echo chambers, self-selected. https://waitbutwhy.com/2020/01/sick-giant.html</t>
  </si>
  <si>
    <t>Thomas Loughran: Nice. Nice. Yeah.</t>
  </si>
  <si>
    <t>John Rose: Decentralized or encouraging semi random acts of violence. I don't know.</t>
  </si>
  <si>
    <t>attend to the link with the echo chamber account in Social Physics, (sandy pentland) (here for space purposes:) "As The Big Sort author Bill Bishop puts it: “We now live in a giant feedback loop, hearing our own thoughts about what’s right and wrong bounced back to us by the television shows we watch, the newspapers and books we read, the blogs we visit online, the sermons we hear and the neighbourhoods we live in.” -WBW Tim Urban (TU)</t>
  </si>
  <si>
    <t>Thomas Loughran: Good. I like to see that too because I want to have record of those</t>
  </si>
  <si>
    <t>JP: We were fallen some big trees today.</t>
  </si>
  <si>
    <t>JP: For his Nobel Prize is that he</t>
  </si>
  <si>
    <t>JP: Probably</t>
  </si>
  <si>
    <t>00:18:22Every time I think I exist, and I must exist right Cogito</t>
  </si>
  <si>
    <t>Brooks and Suzanne Ragen Professor of Psychology and Cognitive Science, Yale University; Author, Against Empathy</t>
  </si>
  <si>
    <t>00:14:27Let's go after a little bit, but first I have to admit, I'm pretty amused by JP is effort to try to cut that piece of glare off his video</t>
  </si>
  <si>
    <t>00:08:46A different picture of who we are and</t>
  </si>
  <si>
    <t>00:09:32Yeah, I don't know.</t>
  </si>
  <si>
    <t>I mean, it's that's a.</t>
  </si>
  <si>
    <t>I don't know. It was definitely poking some holes in this idea of free markets that we like to hold up.</t>
  </si>
  <si>
    <t>I totally lost track. I totally get it.</t>
  </si>
  <si>
    <t>That's sort of what happened. Yeah.</t>
  </si>
  <si>
    <t>Thomas Loughran: Lots of other areas.</t>
  </si>
  <si>
    <t>Thomas Loughran: So first, what is, what are these two lenses individually. And then what do they do for you when they're together. That's yet another level of the conversation.</t>
  </si>
  <si>
    <t>Thomas Loughran: Pretty</t>
  </si>
  <si>
    <t>Thomas Loughran: Yeah, and they might have been</t>
  </si>
  <si>
    <t>Thomas Loughran: In general, I think we was fun to start the conversation with the idea of stochastic terrorism.</t>
  </si>
  <si>
    <t>Thomas Loughran: How to weave into</t>
  </si>
  <si>
    <t>Thomas Loughran: Come by but maybe we'll start without him.</t>
  </si>
  <si>
    <t>Thomas Loughran: Yeah, and of course she plays both of them. She plays herself. She plays the</t>
  </si>
  <si>
    <t>John’s iPhone: And he's gonna win, Arizona.</t>
  </si>
  <si>
    <t>Thomas Loughran: Because I got a private communication about that.</t>
  </si>
  <si>
    <t>Giulio Boccaletti</t>
  </si>
  <si>
    <t>00;08;13.050 --&gt; 00;08;29.790</t>
  </si>
  <si>
    <t>00:04:37.080 --&gt; 00:04:44.310</t>
  </si>
  <si>
    <t>00:06:02.040 --&gt; 00:06:05.430</t>
  </si>
  <si>
    <t>00:05:39.840 --&gt; 00:05:55.650</t>
  </si>
  <si>
    <t>00:18:27Is such a principle and then how could I know that unless every</t>
  </si>
  <si>
    <t>00:08:50And how it makes sense for us to interact and understand ourselves and one another and that big picture we push forward a couple times a week and then we we sort of</t>
  </si>
  <si>
    <t>00:09:34I heard Firefox is actually pretty good. Thanks. I like better on privacy stuff and then</t>
  </si>
  <si>
    <t>John Loughran: Vertical</t>
  </si>
  <si>
    <t>Thomas Loughran: Well, I got one rule for family politics and that is leave the alcohol.</t>
  </si>
  <si>
    <t>Thomas Loughran: Until it's clean, get sick.</t>
  </si>
  <si>
    <t>Thomas Loughran: It's what it's the difference between a heap of ideas and a coherent account.</t>
  </si>
  <si>
    <t>Thomas Loughran: So the argument might go so the narrative might run and it becomes a historical narrative and that becomes part of the story of who we are that</t>
  </si>
  <si>
    <t>Thomas Loughran: And at worst, we start to hurl insults at one another one we feel threatened by them.</t>
  </si>
  <si>
    <t>Thomas Loughran: Not really my place to welcome you, but I'm glad. Glad you safely. Right. I guess I mean to say</t>
  </si>
  <si>
    <t>Thomas Loughran: The effort at also a high level low resolution would be to pull out some of the resources that are present to</t>
  </si>
  <si>
    <t>Thomas Loughran: And this is called the three lens matrix for just to remind you, for the following reason.</t>
  </si>
  <si>
    <t>John Loughran: Yeah, um,</t>
  </si>
  <si>
    <t>If something went down, it wasn't their fault. They maybe didn't notice it in the first place or if they did notice it.</t>
  </si>
  <si>
    <t>That would matter to all those mature members of rich communities.</t>
  </si>
  <si>
    <t>I haven't done this research yet, but I'm interested in school.</t>
  </si>
  <si>
    <t>Thomas Loughran: I don't think especially when you look at the resources. I think you'll see themes and resources that will start to the same sort of resource would shed light in different areas, things like that.</t>
  </si>
  <si>
    <t>Right. That I think that's sort of how people follow.</t>
  </si>
  <si>
    <t>Rachel Loughran: My screen time has really troubled me for the last couple months.</t>
  </si>
  <si>
    <t>Chief Strategy Officer of The Nature Conservancy</t>
  </si>
  <si>
    <t>Thomas Loughran: That challenge to that.</t>
  </si>
  <si>
    <t>But I wanted to do that just for a little bit to try to get know where are we in this in this deal.</t>
  </si>
  <si>
    <t>John Rose: So nice.</t>
  </si>
  <si>
    <t>JP: Watcher.</t>
  </si>
  <si>
    <t>Thomas Loughran: Thanks john you're quick. Sure.</t>
  </si>
  <si>
    <t>JP: We were in a</t>
  </si>
  <si>
    <t>JP: He took</t>
  </si>
  <si>
    <t>JP: I was really committed on the Q tip.</t>
  </si>
  <si>
    <t>Separation in ECs keep us from hearing rival accounts, true. But when we do hear them, we lack the skills to engage them: "Groups from Boulder, a predominantly liberal city, met and discussed global warming, affirmative action, and civil unions for same-sex couples; groups from Colorado Springs, a predominately conservative city, met to discuss the same issues. The major effect of deliberation was to make group members more extreme than they were when they started to talk. Liberals became more liberal on all three issues; conservatives became more conservative. As a result, the division between the citizens of Boulder and the citizens of Colorado Springs were significantly increased as a result of intragroup deliberation. Deliberation also increased consensus, and dampened diversity, within the groups." (WBW sick giant)</t>
  </si>
  <si>
    <t>But as WBW puts it, geographic bubbles are only the tip of the iceberg. Information bubbles are worse. As an aside, looking at WBW's image to the right, bias (as he made clear earlier in the series) is unscientific, un "higher-mind". "The North Star" is unbaised, the whole truth about reality. There's one of these, in the image so far, one "middle of the road" between baises.</t>
  </si>
  <si>
    <t>"narrowcasting" v broadcasting: "First, there was the birth of cable television around 1980, and with it, the advent of cable news. CNN (which literally stands for Cable News Network) launched in 1980. Cable channels, burdened with fewer regulations and hazier expectations than mainstream networks, could be more experimental with the way they covered the news.
Then there was the end of the Fairness Doctrine. In 1949, the FCC (the U.S. Federal Communications Commission) enacted the Fairness Doctrine, which required anyone who held a broadcast license to present controversial issues of public importance in what they called an honest, equitable, and balanced manner. In 1987, in the face of arguments that the Fairness Doctrine was in direct conflict with the First Amendment’s freedom of the press clause, it was revoked.
Not coincidentally, the demise of the Fairness Doctrine was soon followed by a sharp rise in blatantly politically biased media. Conservative talk radio exploded onto the scene in the late 1980s, most notably with The Rush Limbaugh Show, which debuted in 1988 and made Limbaugh the country’s most syndicated radio host by 1991. In 1996, Fox News and MSNBC were born."</t>
  </si>
  <si>
    <t>Thomas Loughran: It can be done. In fact, in some ways, it is being done, but it's very hard to see. And it needs to be done much more brightly, we need to basically flush out the recipe and make make more and more companies to use the hologram analogy, get a bigger negative and a brighter way forward.</t>
  </si>
  <si>
    <t>Thomas Loughran: Things to get to one is to visit some tools that have been developed for this effort. These are tools.</t>
  </si>
  <si>
    <t>Thomas Loughran: And that you basically split that time time you know roughly</t>
  </si>
  <si>
    <t>John Loughran: And so they're moving down this weekend, and they're going to camp for a bit and then we're just going to start, you know, first we're going to build a platform so they can put this bigger tent in and then we're going to start working on this House and they've done some construction.</t>
  </si>
  <si>
    <t>00:18:32How I was that I can proceed from that insight.</t>
  </si>
  <si>
    <t>00:14:42I'm in a different car and it's lot hotter.</t>
  </si>
  <si>
    <t>00:09:03I think it's fair to say we sort of live out of the civility, we're trying to resurrect yet another day of the week, somewhere in the middle where where we talked about all kinds of different things. So</t>
  </si>
  <si>
    <r>
      <rPr/>
      <t xml:space="preserve">"Then the internet sprung into our lives, and with it, sites like The Drudge Report (1995), Slate (1996), The Huffington Post (2005), and Breitbart (2007), along with a trillion political blogs. The internet takes narrowcasting up into a new gear—full-fledged tribal media." </t>
    </r>
    <r>
      <rPr>
        <color rgb="FF0000FF"/>
      </rPr>
      <t>"Ross Douthat’s view: “On late-night television, it was once understood that David Letterman was beloved by coastal liberals and Jay Leno more of a Middle American taste. But neither man was prone to delivering hectoring monologues in the style of the ‘Daily Show’ alums who now dominate late night. Fallon’s apolitical shtick increasingly makes him an outlier among his peers, many of whom are less comics than propagandists—liberal ‘explanatory journalists’ with laugh lines.”</t>
    </r>
  </si>
  <si>
    <t>00:09:41I think the most famous ad blocker.</t>
  </si>
  <si>
    <t>There’s a phenomenon called the “hostile media effect,” (https://www.researchgate.net/publication/281191995_A_Three-Decade_Retrospective_on_the_Hostile_Media_Effect)  which says that people on both sides tend to see the media as biased against their camp, even when they’re looking at the exact same coverage.</t>
  </si>
  <si>
    <t>That's a big issue. Sharona's.</t>
  </si>
  <si>
    <t>Ian Bogost</t>
  </si>
  <si>
    <t>Which is. Free markets are only free when they just directly benefit the US.</t>
  </si>
  <si>
    <t>Cool. Yeah. Sorry. I don't know if I'll be able to do this today, you guys.</t>
  </si>
  <si>
    <t>All right. What drove me in that direction, actually, was the fact that I never developed texting bombs,</t>
  </si>
  <si>
    <t>Thomas Loughran: That they certainly</t>
  </si>
  <si>
    <t>"Seeing “DESTROYS” next to the name of a political figure you hate is kind of like seeing “SEX” next to a picture of a person you want to have sex with. An irresistible fishhook for the Primitive Mind."..."Its purpose is to combine three of the Primitive Mind’s favorite things: viewpoint/identity confirmation, outgroup bashing, and gossip. Primitive Mind crack"</t>
  </si>
  <si>
    <t>Thomas Loughran: And then the final the final ends is a further one still and I don't have a name for it yet. So for now, I'm just calling it this free and loving integration lens.</t>
  </si>
  <si>
    <t>Thomas Loughran: Anyway, I thought it'd be kind of he may end up Chief of Staff, that's my guess as to where he ends up</t>
  </si>
  <si>
    <r>
      <rPr/>
      <t>"</t>
    </r>
    <r>
      <rPr>
        <color rgb="FF0000FF"/>
      </rPr>
      <t xml:space="preserve">If you’re thinking about politics without regularly asking yourself, “What does this look/feel like to the people I don’t know?”, you’re going to get a lot of things wrong. </t>
    </r>
    <r>
      <rPr/>
      <t>Which ultimately makes you less politically effective."</t>
    </r>
  </si>
  <si>
    <t>Thomas Loughran: Pretty rockets.</t>
  </si>
  <si>
    <t>Thomas Loughran: Maybe one of the guys is doors, they'd be knocking on</t>
  </si>
  <si>
    <t>Thomas Loughran: Which led to the idea of stochastic creation.</t>
  </si>
  <si>
    <t>Thomas Loughran: Say that little</t>
  </si>
  <si>
    <t>Thomas Loughran: Role the voice over the doll. It is very fun.</t>
  </si>
  <si>
    <t>John’s iPhone: And probably Nevada. That's pretty big.</t>
  </si>
  <si>
    <t>Thomas Loughran: Asking me. What do you think about this line of thinking was the question, but it was just to me.</t>
  </si>
  <si>
    <t>(TU SoU ch 10 ct...) Political bigotry is as real as any other bigotry. In a 2014 paper on political polarization in the U.S., Shanto Iyengar and Sean J. Westwood write: Hostile feelings for the opposing party are ingrained or automatic in voters’ minds, and that affective polarization based on party is just as strong as polarization based on race. We further show that party cues exert powerful effects on non-political judgments and behaviors. Partisans discriminate against opposing partisans, and do so to a degree that exceeds discrimination based on race.</t>
  </si>
  <si>
    <t>Ivan Allen College Distinguished Chair in Media Studies and Professor of Interactive Computing, Georgia Institute of Technology; Founding Partner, Persuasive Games LLC; Contributing Editor, The Atlantic</t>
  </si>
  <si>
    <t>00:18:36It must be the case that when I absolutely clearly and distinctly perceived something like that principle.</t>
  </si>
  <si>
    <t>00:14:49Than make a little envelope umbrella.</t>
  </si>
  <si>
    <t>00:09:16So thanks everybody for joining us.</t>
  </si>
  <si>
    <t>00:09:46on Chrome you block origin.</t>
  </si>
  <si>
    <t>Thomas Loughran: Yeah, yeah, it was, it was wonderful and the four of us were into it both three of them. Justin and Jess are both pretty technical in different ways, she having some things that he doesn't have</t>
  </si>
  <si>
    <t>Thomas Loughran: Say, I've made a few mistakes in that domain.</t>
  </si>
  <si>
    <t>Thomas Loughran: So, but that's just a fluke. That's just a light flu and it doesn't kill that many people unless there are other corporate entities, whereas Ebola, for example.</t>
  </si>
  <si>
    <t>Thomas Loughran: A coherent account is something that can be told.</t>
  </si>
  <si>
    <t>Thomas Loughran: It's part of the story of who we are as how we got here. Why we are doing the things we're doing and where we hope to go next. All of that historical dimensions also part of it.</t>
  </si>
  <si>
    <t>Thomas Loughran: All I need to know is I did all I needed to know. I just heard this right and right away I understood. This is one of those people</t>
  </si>
  <si>
    <t>John Loughran: Good, yeah, glad to be back with you guys do this. I'll have to watch the one from Monday.</t>
  </si>
  <si>
    <t>Thomas Loughran: Well to compete with</t>
  </si>
  <si>
    <t>Thomas Loughran: We're trying to build in a spiral. We're trying to spiral up</t>
  </si>
  <si>
    <t>It wasn't a big deal, et cetera. And they had to be convinced in this coach's experience that they screwed up,</t>
  </si>
  <si>
    <t>That that in so far as their enduring and stable.</t>
  </si>
  <si>
    <t>... caitlin johnstone's post https://caitlinjohnstone.com/2020/01/23/lucid-living/</t>
  </si>
  <si>
    <t>Small school or smaller. Yeah. I guess smaller, smaller schools that particularly that operate in smaller communities.</t>
  </si>
  <si>
    <t>The conscious realism i've been considering (and every more fully trying on as a model for understanding all of life) arises as a potential solution to problems in neuroscience, needing a new model of consciousness (which many discuss (https://www.haaretz.com/world-news/.premium.MAGAZINE-we-d-tell-you-to-hold-on-tight-while-reading-this-but-there-s-nothing-to-hold-onto-1.7164814) but for which no one yet has a developed paradigm)) and quantum gravity (needing a replacement for spacetime (https://www.google.com/search?q=spacetime+is+doomed&amp;oq=spacetime+is+doomed&amp;aqs=chrome..69i57.6328j0j7&amp;sourceid=chrome&amp;ie=UTF-8)  that underlies and generates it.) What johnstone articulates here reads to me like the subjective side of what neuroscientist Donald Hoffman calls conscious realism, his response to the problem of the neuroscientific basis for consciousness. His response: it's the other way around; consciousness is the basis for neuroscience, and for the space-time "desktop" interface that we generate (so far, DH; hereafter, me) to process information more efficiently from our limited perspective, expressed mathematically and generally as the laws of nature; specifically as individual experience as natural living beings. All of this (nature, our individual experience in nature, our evolving generation of the spacetime interface) is the experienced-as-temporal expression of conscious awareness of a subset of mathematical possibilities, all of which (and thus each subset of which) is immediately present to fundamental consciousness (which, to borrow and extend from Aquinas, "all people call God".) Information transfer takes place between limited conscious perspectives (people, like us) through careful listening and imaginative participation in perspectives fashioned by others, which is the high information flow pattern between individuals in rich communities, and across very different perspectives, all in this high-information-flow network of rich communities. This network together constitutes a computational infrastructure, where we compute how to reflect the harmony and enjoyment of fundamental consciousness by efficient, socially-constructed and evolving models that reach out to overcome the limitations of their perspective--the implications of the confines of their particular mathematical subsets--to participate in the very life of the whole, of God.</t>
  </si>
  <si>
    <t>Thomas Loughran: But I do think that there's a kind of sense there's an organizational sense to if you can call a thing a problem.</t>
  </si>
  <si>
    <t>Joshua Bongard</t>
  </si>
  <si>
    <t>That's why they follow him. He's a leader in that respect. And, you know, that didn't mean died.</t>
  </si>
  <si>
    <t>Rachel Loughran: Those little reports that your iPhone gives you like</t>
  </si>
  <si>
    <t>Thomas Loughran: Perception that was stuck with me because that was my perception. Yeah.</t>
  </si>
  <si>
    <t>OK. So if you guys are up for it, I'm going to shift to that third set of bullet points on this.</t>
  </si>
  <si>
    <t>Thomas Loughran: Yeah, they're super I've got one that does charger iphone eight times.</t>
  </si>
  <si>
    <t>Thomas Loughran: I'll buy just in the sense of, you might use it. I've been thinking about it actually.</t>
  </si>
  <si>
    <t>Thomas Loughran: So I've got nothing else to say about the hearings, except it looks like she's going to be nominated and that's</t>
  </si>
  <si>
    <t>JP: 80 year old stand so there's like 160 feet tall.</t>
  </si>
  <si>
    <t>JP: Sort of general</t>
  </si>
  <si>
    <t>JP: I got way up there.</t>
  </si>
  <si>
    <t>January 31, 2020.The subtitle of Jeff Hawkins book, on intelligence, Makes reference to a new theory of brain intelligence. The question I want to explore is as he also pointed the way toward a broader theory of social intelligence. So let me try to say what his theory is about how the brain works, and what intelligence is. Let me then try to point to some analogues at the social level, And sketch a level of human intelligence which is fully social. It’s worth asking, whether that same extension goes further still, pointing toward a theory of global intelligence, or perhaps created intelligence.</t>
  </si>
  <si>
    <t>00;08;32.460 --&gt; 00;08;45.330</t>
  </si>
  <si>
    <t>Cyril G. Veinott Green and Gold Professor, Department of Computer Science, University of Vermont Author, How the Body Shapes the Way We Think</t>
  </si>
  <si>
    <t>00:04:45.330 --&gt; 00:04:52.980</t>
  </si>
  <si>
    <t>00:06:07.230 --&gt; 00:06:07.830</t>
  </si>
  <si>
    <t>00:05:56.790 --&gt; 00:06:01.770</t>
  </si>
  <si>
    <t>00:14:52Here.</t>
  </si>
  <si>
    <t>00:09:19So now I'm hoping you guys can see a bonafide PowerPoint slide it says resurrecting civility, is that true</t>
  </si>
  <si>
    <t>00:09:48And adblock plus</t>
  </si>
  <si>
    <t>On Hawkins theory, intelligence is model based prediction. But models, in the brain, are different than the generally more simple mathematical/computational models that we know in Science. Models in the brain or more like memories, which is to say, Stored patterns which are very complex, hierarchically ordered, auto associative (that is, the whole of the model or memory can be called by a simple reference to the part), and have remarkable Fidelity across change of media, the way intervals In music can be preserved across changes of key. (Hopkins has a particular name for this feature of Cortical memory, which I should look up And use.) processing in the brain is something like throwing forward a very full model of the world As a predicted pattern, one characterized by all those preceding features, toward a modest amount of sensory input, which in turn generates a revised predicted pattern, The important thing to note here is that this predicted pattern is not a calculation from the previous sensory input; it’s way too complicated it happens way too fast for that. It’s more like a shift, triggered by a small amount of century input, the way entire function might be transformed by changing a single coordinate and operational matrix.To take a simple example, an entire function can be reflected from an upper right quadrant to a lower left quadrant by multiplying through by -1, So that now the very same pattern is present, but in a different way, such as the way that Y equals 2X, when multiplied by -1, Y equals minus 2X. somehow, all those recalculations for every possible value of X do not have to be made; there is a mathematical model in which the whole pattern of the original is preserved with just a slight adjustment. On some such analogy, our brains predict efficiently through the transformation of patterns, The transformation effected efficiently through the assignment of some probability to future state of affairs, or rather, to future transformations of stable patterns in current affairs.</t>
  </si>
  <si>
    <t>For Hawkins, this kind of calculation is not the sort of thing which our current computer models do. There is no calculation on a detailed series of inputs; instead, there is a hole, which adjusts to expected series of inputs. We would have neither the energy, nor the time, to make the predictions we actually make, Unless these very different kind of pattern-rich, predictive calculations were performed.</t>
  </si>
  <si>
    <t>Basically, our government will interfere to make it better for our gut,</t>
  </si>
  <si>
    <t>I got a. I'm exhausted. So.</t>
  </si>
  <si>
    <t>which for a while you guys probably all have some measure of text tool from texting capability I zero.</t>
  </si>
  <si>
    <t>remarkably, these predictive model calculations are not performed primarily by the brain as a whole, but rather, by thousands Of complete calculators working in parallel, not on separate parts of a problem being running parallel, but I am the whole prediction. Only once these many whole predictions are made, does the brain operate as a whole in reconciling them. To use the language Hawking’s users, there is something like a vote. It says if everybody is working the problem at the same time, and telling everybody else about it, in a big community of calculators. Once these messages are passed from one calculator, literally, from one neuro- cortical column, about which more must be said soon, To all the others, a single vote is made or rather at least, a single experience results.</t>
  </si>
  <si>
    <t>Thomas Loughran: Me. I don't know a ton about this. I know.</t>
  </si>
  <si>
    <t>Thomas Loughran: You could say that it's basically a claims a set of claims about the nature of conscious life, the nature of love the nature of freedom and an account in which all of those things add to add into the conscious realism.</t>
  </si>
  <si>
    <t>Thomas Loughran: Force.</t>
  </si>
  <si>
    <t>Thomas Loughran: You guys get a chance to watch</t>
  </si>
  <si>
    <t>Thomas Loughran: Right. And you know, I mean, look, they think they got they think they got what they wanted, they think I'm was for God's gift. The way I think they're terribly diluted in terms of abortion than terms of what happened the power of the court.</t>
  </si>
  <si>
    <t>Let’s focus for a minute on just one of these calculators. The calculating unit is a roughly 1 mm² by typically less than 3 mm high stack n of neurons which are interconnected with one another in remarkably complex ways, but in ways which themselves admit of higher ordered patterns, patterns which are different in ways that amount to six recognizable layers throughout each of these columns. This six layered columnation is repeated throughout the entire cortex, which, to put it simply, is where intelligence resides.To borrow one of Hawkins many excellent analogies, consider a business card, somewhere between two and 3 mm thick, with the sharpest of points visible to the eye made by a pencil, something roughly the size of a period. imagine that business card extending out in each direction until the hole is something like the size of a dinner napkin, and those periods multiply into the tens of thousands. Imagine each of these periods as an independent calculator, with amazingly complex connections throughout the entire six leveled stack of intern 10,000 neurons, each of which connected thousand of times to other neurons in other stacks throughout the entire surface area of this dinner napkin, which is our cerebral cortex. The number of connections made in a single human brain in this way numbers into the trillions.</t>
  </si>
  <si>
    <t>Thomas Loughran: And that led to</t>
  </si>
  <si>
    <t>Thomas Loughran: trifecta of options.</t>
  </si>
  <si>
    <t>Thomas Loughran: Life is good.</t>
  </si>
  <si>
    <t>A remarkable feature about our brains, already suggested by the simplicity of the analogy just given, is that, for the most part, all of the stacks are the same. Moreover, all of their connections to one another are roughly the same. And so, also roughly the same, are all of the connections which link these to our sense organs. There are intern millions of such connections between calculators and century input in the brain: 1 million for a visual system alone; another million for all of our physical senses, amir 30,000 for auditory system, and many others, from a set of sensors which we in common language number is five, but in fact or more like a dozen. Think, for example, of the way we both here and keep our balance with our years. These are two systems, which we failed to distinguish in our ordinary listing of fights. Without running through all the details, the sort of distinguish ability applies to other senses too, and so we have a roughly a dozen such systems of input, each using tens of thousands or hundreds of thousands of connections from the senses to each of our calculating cortical columns.</t>
  </si>
  <si>
    <t>Thomas Loughran: Pretty big that's not terribly far away from what the, what the polls predicted it seems to me.</t>
  </si>
  <si>
    <t>Thomas Loughran: And I don't know if that's the one you're referring to. There was a</t>
  </si>
  <si>
    <t>just at this point, having introduced almost no distinctions in the physical arrangement between the sensory connections and the cortical columns, I have perhaps introduced too much symmetry. After all, our optical nerves bring senses from our eyes through the visual visual system which resides in the back of the brain, and proceeds upward through a hierarchy in different sections of the visual system. And so on for our auditory system, And taste, and sensory motor connections, etc.: each of these functions is located, famously, in different portions of the brain. Moreover, there are in fact two of almost all of these sets of functions, one in each of two hemispheres of the brain, With a relatively smaller number of connections from one hemisphere to the other, running together in the corpus callosum. a region small enough to be snipped by a surgeon, As sometimes is done to Prevent electrical storms from moving from one hemisphere to another In patients who experience quite severe seizures. and so the symmetry is broken in the brain, in quite a variety of ways.</t>
  </si>
  <si>
    <t>and yet this breaking of symmetry masks a deeper, underlying symmetry. For a turns out that for the most part, each of the calculated columns on a dinner napkin are the same. They are distinguished primarily by which particular sense organs connect up to each of them, and in what concentration. But it is quite possible to take any of them, and connect them up very differently than they have been connected, in effect rewiring the century inputs to these calculating columns so that those regions primarily responsible for processing each type of sensory input change with the rewiring. This has been done often in experiment on animals, and accidentally through brain damage of various types in human beings.</t>
  </si>
  <si>
    <t>Thomas Loughran: And and that way. Basically calls for the construction of a whole view of the world and that seems crazy. How can you possibly do such a thing, if you could people would be doing it.</t>
  </si>
  <si>
    <t>The remarkable claim that Hawkins makes is that all of our senses produce from various sources information patterns which run across connections, sensory connections, which are fundamentally the same type of connections across all of the centers, merely carrying different patterns, but seating into these calculating cortical columns which are also all the same, all over the brain. Moreover, calculations based on these Sensory inputs, once they work their way up those cortical columns which are directly connected with the given type of sensory input, our intern shared throughout the brain, quite widely, though not at all with perfect symmetry. and so throughout the brain, many or all of these cortical columns are connected to the sensory input, either directly, or in some more highly processed way, from all of the senses. And so A very large number of independent though interconnected calculators are creating models with input from all of the senses, and creating, each of them individually, a model of the world. These models are intern shared back At a high-level across this network of calculators, with some large differences in the way this is done within and between our two hemispheres, so that in effect many opinions about what’s going to happen next or available to each of the calculators nearly at once.</t>
  </si>
  <si>
    <t>Thomas Loughran: I have in mind, just for actually just for us right now their tools just for me. And if I share with you the tools.</t>
  </si>
  <si>
    <t>John Loughran: But you know, it's just going to be this this relatively small house.</t>
  </si>
  <si>
    <t>Nick Bostrom</t>
  </si>
  <si>
    <t>00:18:43Like that.</t>
  </si>
  <si>
    <t>00:14:55Often times</t>
  </si>
  <si>
    <t>00:09:51Google escapes going to start like</t>
  </si>
  <si>
    <t>This model of the brain as a whole neocortical network of independent calculators, Hawkins calls the thousand brain theory. from the account I’ve given it so far, he might well wonder why it’s not called the 10,000 or more brain theory, since there are many more than 1000 independent calculators. The answer to that question lies and yet another feature of brain operation, which is called sparseness. It turns out that we have enormous redundancy in the brain, and that very little of it is used for anything at any time. this relative dormancy peppered through with relatively distant activity turns out to be important for stability, for error correction, and for other features that fall out of the mathematics of sparseness. We need not go any furtherWith the concept of sparseness than that. So it turns out that at any one time, it’s roughly On the order of I thousand independent calculators, not tens or hundreds or thousands of thousands, that are Constructing and comparing independent models of the whole world.</t>
  </si>
  <si>
    <t>Thomas Loughran: Facility with some software, etc. He can do it, but she's quicker.</t>
  </si>
  <si>
    <t>John Loughran: It's something that you care about. It seems like it.</t>
  </si>
  <si>
    <t>Thomas Loughran: Is on that chart has got to be less transmissible because it tends to kill you before you get a chance to transmit it very far right, and everyone runs away from you because you're heaving and, you know, writhing in pain on the ground and terrible things are happening to you.</t>
  </si>
  <si>
    <t>Thomas Loughran: It can be shared and it isn't just a</t>
  </si>
  <si>
    <t>Thomas Loughran: So we are now at a juncture in</t>
  </si>
  <si>
    <t>Thomas Loughran: That kind of language, we have, that is that is not exactly high information flow.</t>
  </si>
  <si>
    <t>let’s consider this dinner napkin sized network of calculators, only sparsely operative at any one moment, and let’s wrap this whole network of calculators with all of the support functions and needs, like oxygen to catalyze the distribution of energy throughout the system, and a complex maintenance of a chemical equilibrium to support the many biological machines that do things like keep Things like viruses from Jumping in and disrupting the ordinary operation of the system. call this whole system of supported parallel holistic calculation, a brain. Will take a little deeper still, but we might pause and wonder already. We might notice, that it is in a very strange way rather like a community of calculators, of computers, of model creators, of perceivers. One might wander a bit further, and ask whether this whole network is a network of intelligent entities. And if they are intelligent, we might ask whether they are conscious. Is our brain or community of conscious entities? But here, we’ve gone very much too far, beyond What are crude model of the brain will support. So let’s make it a little less crude, and then ask the same series of questions again, in an attempt to understand what the brain is, what intelligence is, and indeed what and who we are.</t>
  </si>
  <si>
    <t>Rachel Loughran: And we actually didn't record it.</t>
  </si>
  <si>
    <t>Thomas Loughran: Perhaps, or to subvert if you were trying to destroy them that that's one way to get people to move from their houses to tear them down.</t>
  </si>
  <si>
    <t>Thomas Loughran: That's a metaphor that sometimes use a spiral metaphor is used in learning where you were looking straight down as you move around, you're looking down at subjects or concepts or topics, something like that. But you, you hit them at greater depth as you spiral.</t>
  </si>
  <si>
    <t>John Loughran: I mean, I, I guess.</t>
  </si>
  <si>
    <t>It turns out that in the account given so far, we have not yet provided enough input for our network of independent calculators. We have indeed wired them with a great deal of sensory input, recognizing specialization of connection with the senses, but also The commonality of input across the sensors, the flexibility regarding specialization with respect to kind of input (Alfred called neuroplasticity), and also the extreme degree of output sharing both within each of the layers and between the layers within each cortical column, in between cortical columns, so that in the end, whether directly or indirectly, all or nearly all of our columnated calculators receive input Of one kind or another from all of our senses. And yet our senses or not the only source of input that a human being processes. if we were to follow along and build a picture of you and intelligence on the same model, we would need to systematically identify the source of input to the system, and then, at least on a very simple model of the thousand brain theory sketched so far, simply distribute, either directly or after processing, the results from each source of input.</t>
  </si>
  <si>
    <t>whereas women, he said women already know in his experience exactly what they did wrong.</t>
  </si>
  <si>
    <t>We. We spoke some weeks ago about, you know, what our facts.</t>
  </si>
  <si>
    <t>Something like that. Then if there are if there are needs which which place an action claim on members of of community like that,</t>
  </si>
  <si>
    <t>We might suppose that in someway, we have already done this in the model we’ve constructed, since we more or less waived our hands at sensory input and all the levels of hierarchical calculation, all the processing that takes place with that sensory input. Here we could just take a shortcut, to look ahead, a shortcut we will later have to undo. thanks for a moment that we were on a hike, traveling in the woods along the ridge of a very high canyon wall. To see ahead, we might leave the woods for the wall, look across the section that we can’t yet walk, and get some idea of where we’re going, before reentering the woods and taking a different path toward that next phase in our destinations. So let’s take such a shortcut now.</t>
  </si>
  <si>
    <t>Like I'm less interested in like a liberal arts school that's in Chicago.</t>
  </si>
  <si>
    <t>Thomas Loughran: There's already</t>
  </si>
  <si>
    <t>Professor, Oxford University; Director, Future of Humanity Institute; Author, Superintelligence: Paths, Dangers, Strategies</t>
  </si>
  <si>
    <t>Digest him too much. But you know that. There's an honesty to it.</t>
  </si>
  <si>
    <t>Rachel Loughran: A</t>
  </si>
  <si>
    <t>John Rose: Yeah, that's</t>
  </si>
  <si>
    <t>I'll share a slide with you again.</t>
  </si>
  <si>
    <t>John Rose: Yeah, just</t>
  </si>
  <si>
    <t>Thomas Loughran: In another in a context of creation.</t>
  </si>
  <si>
    <t>JP: That's though.</t>
  </si>
  <si>
    <t>JP: Yeah, it's a totally different animal.</t>
  </si>
  <si>
    <t>JP: Free market theory and then showed how it operated in under incomplete information and</t>
  </si>
  <si>
    <t>Or so the bottom me</t>
  </si>
  <si>
    <t>... Suppose we thought, for a moment, that every higher-level thought that ever enters our head is constructed from sensory experience. A lot of philosophers have entertained this model, but philosophers know who these figures are and the rest of us probably don’t much care. but let’s be like them, for a moment, and suppose that all of our thoughts, our perception not only of the green and the grass or the beauty of the grass, not only of our feet on the grass, but of our very souls, imagine all such thoughts are constructed out of century experience. To use the model as described just above, imagine All of what we might consider our higher ideas are Outputs of complex higher level processes, and that these ideas are shared across the brain quite widely and complex ways, within layers of each cortical column, between layers within each, and between cortical columns, distributed quite widely throughout the brain, so that all the calculators in her brain all have got, for example, a sense of personal identity, a sense of me, or you. if that were so, it wouldn’t seem so far-fetched to imagine our brains as communities not only of calculators, but intelligent calculators, and perhaps even conscious calculators. For here we wonder what it would be to have and process a sense of self, but not to be conscious. But let’s put that wonder back in the box for a moment Wander away from this vista back into the forest, and take a Somewhat longer way around, One which will give us, as we get closer, a much better view of our destination.</t>
  </si>
  <si>
    <t>Back now to intelligence. So far we’ve sketched quite lightly a view of what intelligence is, as model based prediction, and we’ve given an account Of what the brain is and how it works on which there is a very simple kind of symmetry at work. That really simple model, certainly Fails if you bore down very far Into the details, but perhaps It is quite useful and quite right as a higher level model. if that’s the case, then we will need to deliver some Plausibility regarding the big ideas that connect together in that model of intelligence and of the brain. I’ve already suggested that the brain, and indeed intelligence, are both community phenomenon We can understand them as a network of multiple model based prediction engines that take into account everything, not only the input from the senses, but also everything we call ideas, To assemble all models of the world and to predict constantly what comes next, not only at the level of what we will see here taste touch smell etc. but also of what your next be said, we are next to go, How next to feel, What it will next be like to experience what is about to transpire. Purposes here, hope is here, fear, love, meaning. Were there were a network of Computers which predicted at this level, we could no longer tell them, perhaps,From conscious agents, or from persons. Really? Could we be a network of persons? But that from a social point of you, it seems obviously true. But looked at from an individual point of you, it seems obviously false. But I am about to make a case for the claim that it is not obviously false, but rather is true, or at least Possibly so. That there are many parts, but that we are all one person, and of each of us persons separately also, as if we were persons in a hologram, Where each part of us is dimly what the hall is more brightly.</t>
  </si>
  <si>
    <t>So is it all possible that all of our ideas are processed by a whole network of relatively similar prediction engines that receives their input first from the senses and then from one another as they process the input from the senses? A closer look at what we might call the world of ideas and their relationship to the input of our senses, Is needed, and it must begin with a little bit closer look at the brain.</t>
  </si>
  <si>
    <t>00:09:27But I can see</t>
  </si>
  <si>
    <t>00:09:55stop them from stopping certain types of types of ads.</t>
  </si>
  <si>
    <t>for our economy and better for our our companies and better for our economy as much as we want.</t>
  </si>
  <si>
    <t>Could. I'm hurt, miss.</t>
  </si>
  <si>
    <t>Stewart Brand</t>
  </si>
  <si>
    <t>It's just I didn't I didn't text often enough, you know, I never I never ran through text for fun.</t>
  </si>
  <si>
    <t>Thomas Loughran: Because our family's got a farm and Spokane number of families.</t>
  </si>
  <si>
    <t>Thomas Loughran: They may add</t>
  </si>
  <si>
    <t>Thomas Loughran: But I think you'll end up on the cabinet on question.</t>
  </si>
  <si>
    <t>JP: Yeah, I</t>
  </si>
  <si>
    <t>Thomas Loughran: I mean look at over befell well however I say that versus Dodson is it whatever that</t>
  </si>
  <si>
    <t>Thomas Loughran: That led to a discussion of</t>
  </si>
  <si>
    <t>Thomas Loughran: Or it's some analog to it. Something that performs the same role.</t>
  </si>
  <si>
    <t>A quick aside, to capture some phrasing on another problem: perhaps a possibility is a way which consciousness sees things could be.What makes some possible, rather than actual? Which possibility, perhaps, is a pattern of numbers which stand in relationship to one another, but which are abstract in from relationships to other values. What makes each of these subjects a possibility rather than an actuality is simply the abstraction of the part from the whole. on this model,Every possibility is actual from a point of view that is abstracting from no considerations at all. on this view, not only is the many worlds interpretation of quantum mechanics correct, but the much stronger version articulated by Max Tegmark is also correct, would also follow, And there would be no distinction in itself between what is possible and what is actual. Things are possible, rather than actual, precisely and so far as we consider them from a limited perspective. But our point of few, considered at this time, as a highly particularly abstracted point of view, and the logical unfolding of relationships between parts appears to us as the unfolding of space time. From that point of you, some things have happened no longer are. But that is precisely because we are no longer attending to them. put another way, we are not conscious as considering those things which no longer are; we are conscious as considering other things, that are. But as one group of quantum physicist puts it, all of time affects all of time, all the time. This is also a straightforward implication from the theory of general relativity, in which there is no such thing as to whether what it seems to us in the future is actually in the future, or is already passed. That depends on your perspective. Just as our perspectives of many dimensions of the physical present in front of us are integrated into a seamless hole, from that point of view integrating all perspectives Into a seamless now,, everything is eternally present and nothing else is possible.</t>
  </si>
  <si>
    <t>Thomas Loughran: If you're really into politics 538 is going to everyday podcasts.</t>
  </si>
  <si>
    <t>Thomas Loughran: But I mean, it's not. It's a fun one. Most of them are nothing</t>
  </si>
  <si>
    <t>Thomas Loughran: And yeah, why you shouldn't on the polls. So I just</t>
  </si>
  <si>
    <t>here I should note that I am not working backwards from some findings and physics that the universe can be represented as a hologram. I am rather working up from neuroscience,, plus a simple knowledge of what a hologram is. It’s a good analogy at this point. Whether it’s more than a Temporarily useful analogy, and instead plays an essential role In our best fundamental model of the universe, is a question to be taken up later.</t>
  </si>
  <si>
    <t>Thomas Loughran: There was a little</t>
  </si>
  <si>
    <t>A quick reminder of who we are: this is a conversation to see whether we might achieve broad-based consensus about how to live together civilly, in a way which produces the wisdom we need to guide and leverage artificial intelligence toward that same end. This is not an academic exercise, but rather an investigation into a practical direction, one we could only take if there is broad-based agreement about the desirability of taking that road. That said, academic expertise is relevant at every turn, even if it might be handcuffed by the relative narrowness of the investigations undertaken in each discipline. The nature of intelligence, we might now say, is to develop a predictive model of the whole, many such models, in fact, and to work out the differences among these systems in ways that respond to the full set of information each has gathered and processed.</t>
  </si>
  <si>
    <t>next steps: grid cells, pattern recognition on the model of grad cells, and pattern recognition all the way up through sensation, contemplation. Good boy good boy. let’s keep also in the back of mind whether societies produce ideas in the same way, well it was a different sort of information sharing, short cut as social clues and language.</t>
  </si>
  <si>
    <t>Founder, the Whole Earth Catalog; Co-founder, The Well; Co-Founder, The Long Now Foundation, and Revive &amp; Restore; Author, Whole Earth Discipline</t>
  </si>
  <si>
    <t>00;08;46.290 --&gt; 00;08;59.310</t>
  </si>
  <si>
    <t>00:04:53.130 --&gt; 00:04:56.790</t>
  </si>
  <si>
    <t>00:06:09.300 --&gt; 00:06:14.550</t>
  </si>
  <si>
    <t>00:06:03.630 --&gt; 00:06:08.910</t>
  </si>
  <si>
    <t>00:18:44First Principle that every time I think I exist and must exist.</t>
  </si>
  <si>
    <t>00:14:58Okay that's close</t>
  </si>
  <si>
    <t>00:10:03So people are saying Firefox might be a better option.</t>
  </si>
  <si>
    <t>John Loughran: Be really hard to be</t>
  </si>
  <si>
    <t>Thomas Loughran: So yeah, the coronavirus is somewhere in the middle. Right. It's not as it's pretty transmissible and it's pretty lethal, but it isn't. It's not at the extremes of either of those.</t>
  </si>
  <si>
    <t>Thomas Loughran: It's not just a formula.</t>
  </si>
  <si>
    <t>Thomas Loughran: In our first would call it something like a 30,000 foot overview of this project what it would be like to have this project where to juncture where we are considering narrative a bit and, in particular, considering</t>
  </si>
  <si>
    <t>Thomas Loughran: Is a matter of fact, we pretty obviously. And I think you don't have to look further than yourself to see the tendency. I don't mean you personally, particularly, but each of us.</t>
  </si>
  <si>
    <t>We forgot</t>
  </si>
  <si>
    <t>Thomas Loughran: Right, or two, so to speak, and you could do that, it wouldn't when it comes to narratives that sort of subverting a narrative.</t>
  </si>
  <si>
    <t>The notion that all our ideas are processed in the brain using the very same circuitry as used to process what we perceive through our senses is in someways a sensible claim, in another way is not. On one hand, where else and how else might our ideas be processed, other than in the brain, and using the circuitry that the brain has? On the other hand, ideas are not things that we see, nor is there an evident since organ for them, nor connections between such an organ and the neo cortex Or any other part of the brain. So somehow, ideas seem different. And indeed, when we look at the details, we see That in some ways they are.</t>
  </si>
  <si>
    <t>Thomas Loughran: Something like that. So you hit the same you come around and round or the same thing, but at a different level.</t>
  </si>
  <si>
    <t>John Loughran: Yeah, when we talk. JOHN I didn't really, I feel like we both sort of wrote her off as I recall.</t>
  </si>
  <si>
    <t>What's the role of perspective and facts are facts, some neutral thing that say is least common denominator,</t>
  </si>
  <si>
    <t>on the mature members of community like that, then then the satisfaction of those rights, the satisfaction of those needs excuse me, or the upset,</t>
  </si>
  <si>
    <t>But I'm more interested in a smaller school that has a proper student population, comes from all over the country or even the world.</t>
  </si>
  <si>
    <t>turns out that a lot of creatures with brains do not have a neocortex, yet they sense the world quite well. The simplest I’m nervous systems seem to have evolved on the order of 1 billion years ago, or 10 of the ninth, Whereas the neo cortex is peculiar to mammals Who have only been around for a few tens of millions of years. That’s 10 to the seventh. The difference is 10 to the 2, or about a factor of 100. So for a very long evolutionary time, brains were processing input for the sensors using elements of their brains which are also in some ways, with some differences but not radically many, parts of our own brains as well. The neo cortex evolves much later, and our human brains are distinguished primarily by the sheer size of our neo cortex, rather than by any particular functioning of its elements. Our sensory input is not only connected to this older part of our brain, though it is, the so-called old brain (though it to has evolved and interacts with the neocortex in subtle and many not yet understood ways.) We will return to the question of how and why our sensory input is connected in the human neo cortex, in addition to those parts of the brain with which alone our lizard cousins must make their way through the world. We mammals have a much larger and more complicated system. But before we go to explore those complications and Peer more carefully into the neo cortex, let’s begin a dive more carefully into the older brain. It will turn out that the development of mammals, and particularly of human beings, occurred very fast on an evolutionary scale, and us very likely reused or re-purposed resources that were already present to assist with functions which were already taking place, adding incremental advantages to already existing functions. At least that’s what we might suspect, and when we look, that seems to be what we find.</t>
  </si>
  <si>
    <t>Thomas Loughran: Some kind of meaning, some kind of identification, some kind of circling and instruction around something that looks like a problem.</t>
  </si>
  <si>
    <t>And so there is still there is a straight.</t>
  </si>
  <si>
    <t>Rachel Loughran: Part of it is, I listened to a lot of like podcasts and listen and like, I'll put on a YouTube video that's</t>
  </si>
  <si>
    <t>John Rose: Interesting changing</t>
  </si>
  <si>
    <t>But I think I'm going to pause and just take a breath and let you breathe a little bit to breathe the clean mountain air.</t>
  </si>
  <si>
    <t>it turns out that essential piece of the processing circuitry in the old brain, ours included, Is it kind of location processing that takes place in A series of complementary navigation cells, (technically place cells, Grid cells, position cells, and border cells.). These clever systems work on a mathematics that enables tracking movement relative to certain other locations, either to fixed locations, or to other relative locations. Adrift at sea, I may have a little idea where I am absolutely, but be able to tell when a wave is turning my small vessel upside down. That’s an example of location tracking Relative to a relative location. Olympic divers on the other hand, not only know which way is up, but roughly how much time he or she has before contacting the surface of the water. That is location Relative to a fixed location. The clever mathematics embodied in These location cells enable these calculations, and not just for human sailors and divers, but for reptiles as well. These functions, and the cells That embody these functions, Reside in the old brain, and more specifically in the hippocampus and other regions of both the older and newer brain. (double check and footnote.)</t>
  </si>
  <si>
    <t>John Rose: Yeah, who's this podcast, the</t>
  </si>
  <si>
    <t>Thomas Loughran: Because I heard</t>
  </si>
  <si>
    <t>Thomas Loughran: There is a new round perfectly timed. There's a new round of email released</t>
  </si>
  <si>
    <t>If our suspicions are right that relatively rapid evolutionary processes borrow from and trade on existing Structures to incrementally improve existing functions, We might expect to find grid cells in the new brain as well. And indeed these have been discovered in the neo cortex. Grid cells here also are fed by sensory input, through the same series of connectors (the same connectome) that runs sensory information first to the Grid cells in the hippocampus, and then to our friends the columnated cortical calculators scattered throughout the neo cortex. our question will be, what are they doing there?</t>
  </si>
  <si>
    <t>JP: Would have been there.</t>
  </si>
  <si>
    <t>JP: Incomplete competition.</t>
  </si>
  <si>
    <t>John’s iPhone: Take it, then I can afford it.</t>
  </si>
  <si>
    <t>Rodney A. Brooks</t>
  </si>
  <si>
    <t>it turns out that the neo cortex has a very complicated memory system that both serves and is served by the older brain. At the sensory level, we cannot only sense that something has happened, but that we reacted to it in a certain way, with a certain result. Armed with such patterns, we might be getting to predict that matters will fall out similarly, all things being equal, in the future. And when our senses tell us that all things are not equal, we have a basis for predicting change in the future. Our sense of the past, including the patterns we discern in the past, our our means for seeing into the future, for making predictions. These memories become for us models for interpreting new sensory input and making new kinds of predictions. And all of that pattern recognition, taking place in the memory that is the neo cortex, Relies on and deploys the grid cells that are present, with some modification but chiefly very much more complicated interconnections, in the layers of our collimated cortical calculators. These memories and predictions outstrip the capabilities demonstrated by our cousins with nearly lizard brains. But rats and dogs and generally all mammals have neocortex capable of performing such computations and generating such predictions.Throw a ball three times for your dog, and then hold your hands behind your back, and watch Him predict. Watch him strain to get it right. Watch him enjoy nearly every second of it.</t>
  </si>
  <si>
    <t>We would be right to notice that our dogs predictions are not exactly in the realm of ideas. He has no idea of play. he can play, but he cannot tease. He can be teased, but he won’t really get it. so we have not yet come far enough on our journey toward understanding what ideas are and how they might be processed, but neither have we finished exploring even the fundamentals of the complexity of our neo cortex. For while all the basic cortical functions are present in our mammalian cousins, what a striking is how much less of it is present in their brains than ours. Whales are an exception to this rule of thumb, but no exception when we plot The ratio of cortical mass to body mass. for our size, we have a great deal more to calculate with than any other mammals, including our primate cousins.</t>
  </si>
  <si>
    <t>Thomas Loughran: Except that nobody has really allowed to do it institutions don't make room for it and in the judgment of the best historian of philosophy in the world that was once true before</t>
  </si>
  <si>
    <t>Thomas Loughran: For us, but I'm not thinking of these as</t>
  </si>
  <si>
    <t>Thomas Loughran: It's a slightly different way of proceeding, but I thought it would be useful. You've heard me say</t>
  </si>
  <si>
    <t>John Loughran: Cool. And it's going to be on skids because we need to be able to move it. If the county tells us to</t>
  </si>
  <si>
    <t>00:18:50That it must be the case that that's sufficient for me that clear and distinctness is sufficient for me. And given that he can then go on to generate</t>
  </si>
  <si>
    <t>00:09:28Supergirl, okay, I'm going to take us back a little bit, because it's a while since we did this.</t>
  </si>
  <si>
    <t xml:space="preserve">// fashioning a new republicanism...reflecting on Iowa caucuses...as they move to remote locations and times, why not caucus around multiple parties, nation-wide? </t>
  </si>
  <si>
    <t>Panasonic Professor of Robotics (emeritus); Former Director, MIT Computer Science and Artificial Intelligence Lab (1997-2007); Founder, CTO, Robust.AI; Author, Flesh and Machines</t>
  </si>
  <si>
    <t>And when you show them video, all you're doing is beating them up.</t>
  </si>
  <si>
    <t>But we'll just condemn the heck out of anyone who does something similar in their countries,</t>
  </si>
  <si>
    <t>And all your friends sort of like I only texted profession and I didn't need that dexterity.</t>
  </si>
  <si>
    <t>Thomas Loughran: These things might be held without adopting conscious realism and perhaps without setting them inside this high information flow network of rich communities.</t>
  </si>
  <si>
    <t>Thomas Loughran: That that's changing something a year.</t>
  </si>
  <si>
    <t>JP: Think you</t>
  </si>
  <si>
    <t>Thomas Loughran: That's one of their judges right</t>
  </si>
  <si>
    <t>Thomas Loughran: What I put it this way. What I wanted to get to from there was the idea of</t>
  </si>
  <si>
    <t>Thomas Loughran: And that's the question of perspective. What is it to have a perspective, that's a phrase that I've been using as if it were somehow fundamental</t>
  </si>
  <si>
    <t>Thomas Loughran: I've been enjoying them lately.</t>
  </si>
  <si>
    <t>JP: Like that.</t>
  </si>
  <si>
    <t>Thomas Loughran: Got it.</t>
  </si>
  <si>
    <t>A Twitter.</t>
  </si>
  <si>
    <t>returning to the idea of enjoyment, after a conversation with Patrick Mooney (2/23/20), in which he asked whether freedom, being surprised by joy, by grace, etc, isn't also part of our life, in addition to prediction, and (in the context of our conversation and his worry) of intelligence?</t>
  </si>
  <si>
    <t>my too-quick response: being able to predict response in love does not detract from the freedom or love of it, not one bit. This is true. ("Relect on our knowing expression of personal retrodiction, rather than surprise: "Of course he/she did".) This is an important point about freedom. But it missed what Pat was driving at, perhaps</t>
  </si>
  <si>
    <t>Getting to his point, perhaps: IN moments of surprise, we experience a kind of delight. Isn't that enjoyment also a mark of intelligence? Isn't it cultured, in fact...becoming able to enjoy the best things might be thought the purpose (mistakenly, I think, but not without some real insight) the point of education? Here's Allan Bloom's reflection along a similar line, from his chapter on Music in the Closing of the American Mind, p. 79-80:</t>
  </si>
  <si>
    <t xml:space="preserve">My concern here is not with the moral effects of this music —whether it leads to sex, violence or drugs. The issue here is its effect on education, and I believe it ruins the imagination of young people and makes it very difficult for them to have a passionate relationship to the art and thought that are the substance of liberal education. The first sensuous experiences are decisive in determining the taste for the whole of life, and they are the link between the animal and spiritual in us. The period of nascent sensuality has always been used for sublimation, in the sense of making sublime, for attaching youthful inclinations and longings to music, pictures and stories that provide the transition to the fulfillment of the human duties and the enjoyment of the human pleasures. Lessing, speaking of Greek sculpture, said "beautiful men made beautiful statues, and the city had beautiful statues in part to thank for beautiful citizens." This formula encapsulates the fundamental principle of the esthetic education of man. Young men and women were attracted by the beauty of heroes whose very bodies expressed their nobility. The deeper understanding of the meaning of nobility comes later, but is prepared for by the sensuous experience and is actually contained in it. What the senses long for as well as what reason later sees as good are thereby not at tension with one another. Education is not sermonizing to children against their instincts and pleasures, but providing a natural continuity between what they feel and what they can and should be. </t>
  </si>
  <si>
    <t>00:19:02proofs for God's existence and that God is no deceiver and thus the senses, get some kind of reliability and we're off right we're that that's that's how we build out our whole system under cards model.</t>
  </si>
  <si>
    <t>David M. Buss</t>
  </si>
  <si>
    <t>00:15:00That is pretty close.</t>
  </si>
  <si>
    <t>00:09:34We've we put for four episodes actually talking about truth and goodness on a certain model of dialectical reasoning.</t>
  </si>
  <si>
    <t>00:10:06The guy crushes a little</t>
  </si>
  <si>
    <t>Thomas Loughran: There was that</t>
  </si>
  <si>
    <t>John Loughran: Yeah, I guess, it seems like an area fraught with</t>
  </si>
  <si>
    <t>Thomas Loughran: So I don't know, I haven't heard is that has anybody heard what percentage would have this virus in the modern age.</t>
  </si>
  <si>
    <t>Thomas Loughran: Though sometimes it can be expressed as a formula. I'm thinking out physics and</t>
  </si>
  <si>
    <t>Thomas Loughran: And I'm sorry for running on john but</t>
  </si>
  <si>
    <t>Thomas Loughran: When we get when we choose sides for a moment right with and get into something and and and people react to us in some way, maybe with some distrust. We tend to throw that distrust right back at them. It's very difficult not to</t>
  </si>
  <si>
    <r>
      <rPr>
        <rFont val="Arial"/>
        <color rgb="FF333333"/>
      </rPr>
      <t xml:space="preserve"> But this is a lost art. Now we have come to exactly the opposite point. Rock music encourages passions and provides models that have no relation to any life the young people who go to universities can possibly lead, or to the kinds of admiration encouraged by liberal studies. Without the cooperation of the sentiments, anything other than technical education is a dead letter. Rock music provides premature ecstasy and, in this respect, is like the drugs with which it is allied. It artificially induces the exaltation naturally attached to the completion of the greatest endeavors — victory in a just war, consummated love, artistic creation, religious devotion and discovery of the truth. Without effort, without talent, without virtue, without exercise of the faculties, anyone and everyone is accorded the equal right to the enjoyment of their fruits. In my experience, students who have had a serious fling with drugs — and gotten over it — find it difficult to have enthusiasms or great expectations. It is as though the color has been drained out of their lives and they see everything in black and white. The pleasure they experienced in the beginning was so intense that they no longer look for it at the end, or as the end. They may function perfectly well, but dryly, routinely. Their energy has been sapped, and they do not expect their life's activity to produce anything but a living, whereas liberal education is supposed to encourage the belief that </t>
    </r>
    <r>
      <rPr>
        <rFont val="Arial"/>
        <b/>
        <color rgb="FF333333"/>
      </rPr>
      <t>the good life is the pleasant life and that the best life is the most pleasant life.</t>
    </r>
  </si>
  <si>
    <t>Thomas Loughran: Where you say that you can't think that anymore. That's ridiculous. Right. And you could make fun of what it is that they think</t>
  </si>
  <si>
    <t>John Loughran: Maybe not. Um,</t>
  </si>
  <si>
    <t>accessible across all kinds of different points of view, perspectives, world views.</t>
  </si>
  <si>
    <t>the meeting, those rights are observing those rights or what's the word I'm looking for here.</t>
  </si>
  <si>
    <t>But now watch (thanks, KT) Of Montreal's "It's different for girls": https://www.youtube.com/watch?v=7_WDugKPnlk. The very picture of Bloom's licensiousness, on the surface. Except for the joy, the freedom, the intelligence it expresses. At its extreme, Bloom's culture becomes Nazi culture: the approved, what the wise know, in their shameful ignorance. Somehow, Bloom's recognition of the role that evocation of the passions through the senses plays in education--making what is good, seem good--has got to be acknowledged while also acknowledging and avoiding not only the threatended loss of happiness of straightjacketed persons (as 10,000 pricks do for every crazy bitch), but also the threat of loss of information that these 100-trillion synapsed wonders of sensory-social exploration are hindered from discovering. Culture thus protects and threatens human dignity. The challenge of our day is to recover appreciation for the role of culture, of fertile sheltering of human beings as children, while empowering and setting them free as adults, at the same time, in ways that in some ways depend on age but in others, do not.</t>
  </si>
  <si>
    <t>Yeah, like, yeah. I like for a bit.</t>
  </si>
  <si>
    <t>I don't know how that's working this year, but at least from all over the country.</t>
  </si>
  <si>
    <t>Thomas Loughran: You're aware that it's related the homelessness is related to drug abuse is related to our economic system and all all kinds of different things and you can see all those relationships, but at the same time, it makes sense to talk about the problem that people don't have homes.</t>
  </si>
  <si>
    <t>Thomas Loughran: In crop rotation and setting acres aside.</t>
  </si>
  <si>
    <t>It's a different tact. So it's sort of like.</t>
  </si>
  <si>
    <t>Rachel Loughran: Trent that's like a conversation between two people. And I've YouTube premium so I can just leave it going in the back. So, it thinks that I'm watching YouTube that whole time I'm not. I'm probably out for a walk. So</t>
  </si>
  <si>
    <t>John Rose: The way society approaches it</t>
  </si>
  <si>
    <t>I can see J-P working on it, not choking, not coughing.</t>
  </si>
  <si>
    <t>Professor of Psychology, University of Texas, Austin; Author, The Dangerous Passion</t>
  </si>
  <si>
    <t>John Rose: One about the social dilemma was just a different one. Yeah.</t>
  </si>
  <si>
    <t>Thomas Loughran: I heard, what's his name.</t>
  </si>
  <si>
    <t>Thomas Loughran: Sound familiar, but I mean, I remember this better than you all do, maybe because for years ago, maybe you were paying really close attention for years ago, but you were all probably in school right makes it</t>
  </si>
  <si>
    <t>Thomas Loughran: But it's pretty</t>
  </si>
  <si>
    <t>// Sean Carroll's Mindscape interview with Karl Friston (KF) https://www.youtube.com/watch?v=TcFLQvz5uEg&amp;t=3907s</t>
  </si>
  <si>
    <t>John’s iPhone: And I got left</t>
  </si>
  <si>
    <t>the brain minimizes free energy, mathematical flip side of maximizing predictions</t>
  </si>
  <si>
    <t>TL: we seem to be a homeostatic system, like a jellyfish, floating through a sea of information, taking it in at a given rate (sensing, 30W, etc), processing it in terms of generative models (sensory input, fed to causal model, predicting new state (consequences, effects)) we have created from past encounters, (Matrix mulitiplication of operators on states to new states.) predicting next states, and minimizing surprise while also maximizing future applicability, which is to say, minimizing specific commitments which amounts to minimizing entropy (so KF's argument goes) while also minimizing free energy (experienced psychologically as surprise). We aim at some maximally applicable, optimally predictive (not never surprised, but overall not surprised...) Are we something like a disorder pump, gathering what order we can and increasing that order as efficiently as possible through our interaction with the sensed world..or, efficiently and enjoyably?</t>
  </si>
  <si>
    <t>00;08;59.820 --&gt; 00;09;01.950</t>
  </si>
  <si>
    <t>00:04:57.420 --&gt; 00:05:00.240</t>
  </si>
  <si>
    <t>00:06:15.720 --&gt; 00:06:18.720</t>
  </si>
  <si>
    <t>00:06:12.120 --&gt; 00:06:16.530</t>
  </si>
  <si>
    <t>00:19:18But</t>
  </si>
  <si>
    <t>00:15:02That cut down the glare substantial</t>
  </si>
  <si>
    <t>00:09:43And we talked about conscious realism and how conscious realism seems to, in some ways, fall out of that we did that for a while. We, the very last time we met. We had one of our open topics. And here we are.</t>
  </si>
  <si>
    <r>
      <rPr>
        <rFont val="Arial"/>
        <color rgb="FF000000"/>
        <sz val="11.0"/>
      </rPr>
      <t xml:space="preserve">// Lex Fridman with Karl Friston </t>
    </r>
    <r>
      <rPr>
        <rFont val="Arial"/>
        <color rgb="FF1155CC"/>
        <sz val="11.0"/>
        <u/>
      </rPr>
      <t>https://youtu.be/NwzuibY5kUs</t>
    </r>
    <r>
      <rPr>
        <rFont val="Arial"/>
        <color rgb="FF000000"/>
        <sz val="11.0"/>
      </rPr>
      <t xml:space="preserve"> May 28 2020</t>
    </r>
  </si>
  <si>
    <t>Said that's the only function it has because there's no information function to.</t>
  </si>
  <si>
    <t>which is basically what Venezuela is doing and what China is doing.</t>
  </si>
  <si>
    <t>And so as soon as the very first second that voice to text showed up, it was a solution.</t>
  </si>
  <si>
    <t>Thomas Loughran: But together these things do a lot of work when they're brought in one after another. Then when you're looking at the world with all of the power of these lenses operating together, you have a much more robust</t>
  </si>
  <si>
    <t>Philip Campbell</t>
  </si>
  <si>
    <t>Thomas Loughran: Your mayor and one of your chief residents.</t>
  </si>
  <si>
    <t>JP: part if bits and pieces my Wi Fi wasn't really working well enough.</t>
  </si>
  <si>
    <t>Thomas Loughran: Who broke that</t>
  </si>
  <si>
    <t>Thomas Loughran: Maybe even an optimized quantum</t>
  </si>
  <si>
    <t>Thomas Loughran: As if it were a fundamental feature of consciousness, and this is a lot like what the integrated information theorist, guys.</t>
  </si>
  <si>
    <t>JP: Nice look into that. That's this is their time to shine.</t>
  </si>
  <si>
    <t>JP: Right. No, no, like the one where where the soldiers having particular implant that makes basically makes them see the enemy is</t>
  </si>
  <si>
    <t>John’s iPhone: Good, because no one's used to mail and votes at the scale.</t>
  </si>
  <si>
    <t>Thomas Loughran: A screen grab from Twitter. I think, in which somebody in four points broke down three different cat three different types of groups.</t>
  </si>
  <si>
    <t>Thomas Loughran: When Thomas Aquinas stroke the Summa</t>
  </si>
  <si>
    <t>Thomas Loughran: As sort of integrated into</t>
  </si>
  <si>
    <t>Editor-in-Chief of Nature since 1995; Beginning summer 2018, he will become Editor-in-Chief of Springer Nature’s portfolio of journals, books and magazines</t>
  </si>
  <si>
    <t>Thomas Loughran: The ridiculous thing that</t>
  </si>
  <si>
    <t>John Loughran: Just because of how the just because of how the land is zoned right now.</t>
  </si>
  <si>
    <t>00:19:21Finding first principles that nobody disputes is really tough to do. And then, and there's been a whole history of philosophical investigation on those questions.</t>
  </si>
  <si>
    <t>00:15:08Charger here.</t>
  </si>
  <si>
    <t>00:09:58talking today about not conscious realism from philosophical concerns but conscious realism from physics and this would be the first of a couple of different ways of getting at that</t>
  </si>
  <si>
    <t>00:10:10Yeah.</t>
  </si>
  <si>
    <t>Thomas Loughran: You know, literally, what can you, what can you say and what should you say and how do you balance the whole thing. So in the end, and how do you compromise. How do you make. What's the relationship between the artist and the person who's</t>
  </si>
  <si>
    <t>John Loughran: messing up your priorities, where you could decide it's more important to make a political point than it is to</t>
  </si>
  <si>
    <t>Thomas Loughran: What percentage of a vaccine.</t>
  </si>
  <si>
    <t>Thomas Loughran: Some other area.</t>
  </si>
  <si>
    <t>luke w: It's fun. Yeah.</t>
  </si>
  <si>
    <t>Thomas Loughran: Yeah. Well, that's a very nice way of saying, I forgot.</t>
  </si>
  <si>
    <t>Thomas Loughran: And or transform it, you transform it so much that there are people who say, this is just not the same story anymore. We think you've changed the story right and that the the old story you've left behind, sort of dead on your account.</t>
  </si>
  <si>
    <t>Thomas Loughran: If you're going to build a hole in my experience, if you're going to build a narrative that holds together.</t>
  </si>
  <si>
    <t>Is there some least common denominator that that somehow has this fact access?</t>
  </si>
  <si>
    <t>Some such word. Those are good actions. Right.</t>
  </si>
  <si>
    <t>OK. A little bit of an hour. Hour in the. Yeah.</t>
  </si>
  <si>
    <t>If they have spikes at the school, what is the translation over to the small community of which they are part?</t>
  </si>
  <si>
    <t>Thomas Loughran: And that you might say that's an independent</t>
  </si>
  <si>
    <t>Thomas Loughran: In in wetland prevention.</t>
  </si>
  <si>
    <t>He poem jet poems, people who would. Like a salesman.</t>
  </si>
  <si>
    <t>Rachel Loughran: That makes me feel a little bit better. But that's a double edged sword because</t>
  </si>
  <si>
    <t>John Rose: In the podcast I think</t>
  </si>
  <si>
    <t>And instead, think through what it is that where it is we are.</t>
  </si>
  <si>
    <t>Thomas Loughran: It was about social. Have you seen that yet.</t>
  </si>
  <si>
    <t>Thomas Loughran: I heard Sean Carroll interview Sean Carroll right if you heard that one yet. I think you guys both know that podcast. So there's a biologist at some repute name sup Sean Carroll</t>
  </si>
  <si>
    <t>Rachel Loughran: I was working on Capitol Hill for years ago.</t>
  </si>
  <si>
    <t>Thomas Loughran: Cheap. So do you take some number of them down at that size or just a few outliers.</t>
  </si>
  <si>
    <t>JP: Basically came up with some mathematics for that. It's my understanding.</t>
  </si>
  <si>
    <t>John’s iPhone: Here full</t>
  </si>
  <si>
    <t>Jimena Canales</t>
  </si>
  <si>
    <t>00:19:36And general generally recognition that classical foundational ism is not is not succeeding.</t>
  </si>
  <si>
    <t>00:10:14And and I'm introducing a phrase here I've snuck it in. I'm calling it an alt realism pathway.</t>
  </si>
  <si>
    <t>And it was interesting. That's you know, that's another dimension.</t>
  </si>
  <si>
    <t>And people are freaking out because it's like the US. Is it some sort of disadvantage or these these countries aren't playing fair.</t>
  </si>
  <si>
    <t>I did it forever. I still forget and do stupid things.</t>
  </si>
  <si>
    <t>Thomas Loughran: Account of the world, there are no doubt yet other lenses, but you can already see that when you put these things together. You're starting to talk about how people should live together what the world is actually like</t>
  </si>
  <si>
    <t>Writer and faculty at the Graduate College, University of Illinois-Urbana Champaign; Author, The Physicist and the Philosopher</t>
  </si>
  <si>
    <t>Thomas Loughran: You know, maybe not so much a chief resident</t>
  </si>
  <si>
    <t>Thomas Loughran: Broke that open and that's the very worst thing that could have happened. According to them, and it was Trump's</t>
  </si>
  <si>
    <t>Thomas Loughran: What's the right word to use here, I could say an optimized quantum theory, but that's not kidding. At that those</t>
  </si>
  <si>
    <t>Thomas Loughran: Want to say its name is pokey. Oh.</t>
  </si>
  <si>
    <t>Thomas Loughran: This is their time to shine. Yeah. Their, their defensive. In fact, here's a</t>
  </si>
  <si>
    <t>JP: As monsters.</t>
  </si>
  <si>
    <t>John’s iPhone: That's right, like</t>
  </si>
  <si>
    <t>Thomas Loughran: And the person was making some sensible distinctions. You know when when faced with a contradiction, make a distinction</t>
  </si>
  <si>
    <t>//quick aside on prediction: your brain works like amazon shipping: it doesn't wait until the last details are known. It predicts from what it last saw, and moves toward that future state with qualified anticipation, sometimes literally moving toward it, to make the future ("the best way to predict the future is to invent it" righs true here.)</t>
  </si>
  <si>
    <t>00;09;02.910 --&gt; 00;09;09.240</t>
  </si>
  <si>
    <t>00:05:01.350 --&gt; 00:05:07.380</t>
  </si>
  <si>
    <t>00:06:19.950 --&gt; 00:06:30.270</t>
  </si>
  <si>
    <t>00:06:18.090 --&gt; 00:06:19.650</t>
  </si>
  <si>
    <t>00:19:46It's a very difficult road to hoe. Nobody seems to have put their finger on any first principles that can't themselves be turned around, looked at skeptically require more of a justification.</t>
  </si>
  <si>
    <t>00:15:10Alright.</t>
  </si>
  <si>
    <t>00:10:21And what I mean by all realism. I'm just using alt instead of other because that's the cool thing to do these days. And what I really mean by it clear on the next slide.</t>
  </si>
  <si>
    <t>00:10:12We are, by the way, I'm thinking we're made our way over to YouTube.</t>
  </si>
  <si>
    <t>Thomas Loughran: Justin wasn't just as wasn't just taking my dictation for knife, who's producing something that's a lie in a line of that that it means something to him.</t>
  </si>
  <si>
    <t>John Loughran: Maintain a good relationship with your, with your family member.</t>
  </si>
  <si>
    <t>Thomas Loughran: Well, even then there's what percentage of what efficacy of what vaccine.</t>
  </si>
  <si>
    <t>Thomas Loughran: But it's, it's more than that. It's real understanding. So you guys have all studied mathematics.</t>
  </si>
  <si>
    <t>Thomas Loughran: So I thought that</t>
  </si>
  <si>
    <t>Thomas Loughran: And we could find ourselves engaged in ad hominem arguments.</t>
  </si>
  <si>
    <t>Thomas Loughran: That's, I suppose I need another distinction in here. There</t>
  </si>
  <si>
    <t>Christopher Chabris</t>
  </si>
  <si>
    <t>Thomas Loughran: I think you have to build it in stages.</t>
  </si>
  <si>
    <t>John Loughran: Yeah, I think it's a safe pic</t>
  </si>
  <si>
    <t>Right. Do we. Do we have that in light of human evolution, say?</t>
  </si>
  <si>
    <t>And if there are the actions of informed members of the rich community and they say they</t>
  </si>
  <si>
    <t>And I just I'm really interested in looking at that because.</t>
  </si>
  <si>
    <t>Thomas Loughran: You can abstract and think about it for a while on its own. And you could imagine, bringing in resources that that</t>
  </si>
  <si>
    <t>Thomas Loughran: Or what wetland erosion prevention, all kinds of things like that.</t>
  </si>
  <si>
    <t>Right, Ian? He insists on a certain line. And he does.</t>
  </si>
  <si>
    <t>Rachel Loughran: I know that that's like</t>
  </si>
  <si>
    <t>John Rose: The numbers were pretty striking. I think in the 70s and 80s, there was only a couple thousand cases of homelessness in New York. And now we're up over 100,000 I think just huge problem.</t>
  </si>
  <si>
    <t>What, if anything, you want to say, ask request about where it is that we are.</t>
  </si>
  <si>
    <t>John Rose: I haven't. I was watching</t>
  </si>
  <si>
    <t>Thomas Loughran: He was pretty well known. He was like, I think he was in Time magazine is one of the leading 30 scientists in the nation under 30 or something like that.</t>
  </si>
  <si>
    <t>Thomas Loughran: Oh, cool. That's right. For</t>
  </si>
  <si>
    <t>JP: Oh, just, we're just thinning super lightly. Yes, one of the probably the best stand on the farm.</t>
  </si>
  <si>
    <t>John’s iPhone: Mana my</t>
  </si>
  <si>
    <t xml:space="preserve">From Robert Lawrence Kuhn, Does consciousness require a radical explanation? What causes consciousness? Our inner sense of awareness is at once most mundane and most bizarre. No explanation makes sense. Here are three novel candidates for explaining consciousness. Featuring interviews with  Giulio Tononi, David Chalmers, Sean Carroll, Max Tegmark, David Wallace, Bernard Carr, Paul Davies Season 18, Episode 4 - #CloserToTruth https://www.youtube.com/watch?v=40gymxW9D-c. </t>
  </si>
  <si>
    <t>Nice overview of various positions about the relationship between consciousness and the physical world. No consideration of CR, no interview or discussion about Donald Hoffman's idea. But otherwise, quite sensible, a nice overview. (Nice to hear an overview of the issue win which nearly all the figures and positions are reasonably familiar to me.)</t>
  </si>
  <si>
    <t>Senior Investigator, Geisinger Health System; Visiting Fellow, Institute for Advanced Study, Toulouse, France; Co-author, The Invisible Gorilla</t>
  </si>
  <si>
    <t>Thomas Loughran: Which was precisely an attempt to bring together two huge holistic views of the world.</t>
  </si>
  <si>
    <t>Thomas Loughran: The podcast, although it's a good question as to whether there should be some tools that are integrated in over time.</t>
  </si>
  <si>
    <t>Thomas Loughran: Word. This word this enterprise to be done really well. I ought to be able to say everything that's true to every audience and prove it to all of them.</t>
  </si>
  <si>
    <t>John Loughran: Anyway, so that's a big thing.</t>
  </si>
  <si>
    <t>00:19:59And then that whole process of arguing productively from other first principles. All that does is put off the qualification of the first principles to something later.</t>
  </si>
  <si>
    <t>00:15:14Alright.</t>
  </si>
  <si>
    <t>00:10:34Pathway stuff all realism and I mean, starting with something besides physical ism starting it was something besides the spacetime universes, what is real.</t>
  </si>
  <si>
    <t>// Stephen Wolfram on AI Podcast __________</t>
  </si>
  <si>
    <t>Are there cultural differences in self-esteem? Are there gender differences or their gender differences in the same culture?</t>
  </si>
  <si>
    <t>computational irreducibility</t>
  </si>
  <si>
    <t>But, yeah, I I would like to have a longer conversation on this, but I'm really not I don't know enough yet, but this is a really interesting podcast.</t>
  </si>
  <si>
    <t>pockets of irreducibility enable understanding</t>
  </si>
  <si>
    <t>Oh. And I was just mentioning some neuros, a neuroscience podcast or rather a neuroscience topic.</t>
  </si>
  <si>
    <t>I consulted my department chair one time. Let's say it isn't rich, but if it were,</t>
  </si>
  <si>
    <t>W has a theory abut how QM may work; a thread of human Cs relates to what we observe in the U</t>
  </si>
  <si>
    <t xml:space="preserve">What do you make of the mess w/ the observer at the lower level of events in the U? W agrees with LF: it's a mess. </t>
  </si>
  <si>
    <t>Thomas Loughran: And you begin to get the impression that this line of inquiry is moving toward gosh, a lot of answers to very big questions. And that's exactly the right impression. In fact, we're on our way toward the limit, which is answering all the questions.</t>
  </si>
  <si>
    <t>in trying to reproduce QM...it's mathematical structure, vis a vis our experience with definite things (which QM never delvers; only amplitudes of possibilies...): what's that relationship; that's a mess...</t>
  </si>
  <si>
    <t>Thomas Loughran: Just a resident</t>
  </si>
  <si>
    <t>JP: You know here in there.</t>
  </si>
  <si>
    <t>Thomas Loughran: First judge was this first pick it was not only was it his first big it was a Federalist Society and spurs.</t>
  </si>
  <si>
    <t>all the imagined structureless structures are equivalent to SWs new idea of the structureless structure: a collection of numbers (pairs, triples...in a collection, unordered...that's the whole universe. when two tuples are the same, they are a relation. A graph is a connection between points (ordered tuples) on a graph, with edges that connect. So now, what are the transformation rules? See this tuple? Rewrite it as this one...this graph, to that one...Q is,what are those rules, that turn relations among numbers into our universe? (TL: that floating collection of unordered tuples, is a state matrix; a transformational matrix relates one state to the next; these are transformation rules...LF: what triggers the updating? SW: whereever the rules apply. You as observer don't know something has been updated, until you are updated, part of the causal network of what event effects what other event...no observer could be affected by the updating; the causal relationshs (whhich seem like llogical relations as he describes them) are the dependencies between rewritings...some can be done in any order, like factoring in simplification of expressions....Special relativity is implied by this rewriting, by the causal independence of the order of certain rewritings...time emerges from this system as an order of causal dependencies...(TL: time is how we experience these causal (logical) dependencies; relativity is how we experience what degrees of independence or ordering there are in this system.)</t>
  </si>
  <si>
    <t>Thomas Loughran: Those words make some sense but I'm trying to get at something besides ordinary quantum theory what I'm trying to do is imagine what quantum theory is like on a conscious realism account.</t>
  </si>
  <si>
    <t>David Chalmers</t>
  </si>
  <si>
    <t>Thomas Loughran: No, no, no, I can't tell you know anyway.</t>
  </si>
  <si>
    <t>Thomas Loughran: Here's the blog for today. Embrace the uncertainty. I don't know if you could read that or not. But that's the title of today's blog.</t>
  </si>
  <si>
    <t xml:space="preserve">Q remains, what is the substrate on which the universe's computation is being run...we don't know, we dont' have access to that substrate...could we create a simulation on this codebase and thereby creatine a universe inside our universe? </t>
  </si>
  <si>
    <t>JP: Oh yeah and then roaches. Right. Aren't they called roaches that they kill it. Anyway, this dude's like ice things starts malfunctioning. And he starts realizing that they're just killing innocent people. And he gets recaptured and they reinstall it against his will and erases memory.</t>
  </si>
  <si>
    <t>John’s iPhone: I want us to the map changing this much, the day after the auction.</t>
  </si>
  <si>
    <t>John’s iPhone: But that was the group.</t>
  </si>
  <si>
    <t xml:space="preserve">// </t>
  </si>
  <si>
    <t>00:20:11Right, something higher. And so, sooner or later mean what, where do you start maybe just start with miracles out of know where, so to speak, things that this is good enough for now that's now what sounds sloppy.</t>
  </si>
  <si>
    <t>00:10:47So in that regard, since physical ism is often understood as that claim that space and time is real is fundamental fundamental particles, etc. That's, that's the reality we have its physical reality.</t>
  </si>
  <si>
    <t>00:10:19Yeah.</t>
  </si>
  <si>
    <t>Thomas Loughran: Also, you know what I mean. So sort of signing his name to this work and in a certain way, I'm commissioning</t>
  </si>
  <si>
    <t>John Loughran: I mean, I've had that thought.</t>
  </si>
  <si>
    <t>Thomas Loughran: Right efficacious is</t>
  </si>
  <si>
    <t>Thomas Loughran: In in the Trinity model in which the insight from the American Mathematical Association about how you teach mathematics are all present multi</t>
  </si>
  <si>
    <t>luke w: We're building momentum.</t>
  </si>
  <si>
    <t>Thomas Loughran: Pretty easily</t>
  </si>
  <si>
    <t>Professor, Philosophy &amp; Neural Science; Co-Director, Center for Mind, Brain, &amp; Consciousness, NYU; Distinguished Professor of Philosophy, Australian National U.</t>
  </si>
  <si>
    <t>Thomas Loughran: It's the only way you can record it, but it's true. We got into a pretty nice conversation about</t>
  </si>
  <si>
    <t>Thomas Loughran: Dismissal right is another thing you could do Subversion isn't exactly dismissing it</t>
  </si>
  <si>
    <t>Thomas Loughran: You can't build it all at once because it turns out the person, the mind needs to accommodate itself to the pieces.</t>
  </si>
  <si>
    <t>John Rose: Yeah, I mean, it's basically like the equivalent of fighting</t>
  </si>
  <si>
    <t>Right. I mean, you could imagine you being rescued in effect by the fact that we have a lot that we've got so much of our DNA in common say.</t>
  </si>
  <si>
    <t>see the drowning child and they decide to step initially in shallow water and to save her,</t>
  </si>
  <si>
    <t>I want to find an example of like a way that has played out because I'm interested in what's going</t>
  </si>
  <si>
    <t>Thomas Loughran: That start to</t>
  </si>
  <si>
    <t>Thomas Loughran: So it's not as if the government can't get involved or doesn't have a mechanism for getting involved. It's just got to have</t>
  </si>
  <si>
    <t>// a tweet I didn't send: Tara Reade’s Ex-Neighbor on Biden Sexual Assault Allegation: I Believed Her Then &amp; I Believe Her Now https://www.democracynow.org/2020/5/1/lynda_lacasse_tara_reade_joe_biden via @democracynow. I believe her now, too. As for Biden, he should resign, given his central role in the history of public distrust of women accusers: https://theintercept.com/2019/04/27/anita-hill-joe-biden-non-apology/. Watch this full story, @JenGranholm, and then say "move on."  #bidenresign</t>
  </si>
  <si>
    <t>What's your name? His niece. Since he just doubles down, you can't show weakness.</t>
  </si>
  <si>
    <t>Rachel Loughran: What's happening, some of the time. I feel like I can mentally</t>
  </si>
  <si>
    <t>John Rose: And that might just be kids are maybe it's mostly kids but</t>
  </si>
  <si>
    <t>So let's see, I just want to make sure. I think I might be a little bit confused on where we are.</t>
  </si>
  <si>
    <t>John Rose: My Netflix unfortunately wasn't working today but I watched</t>
  </si>
  <si>
    <t>Thomas Loughran: When Carol was in graduate school, when the Sean Carroll. You and I know better. When I was in graduate school, he jokingly looked he opened he opened it up kind of kidding me to find his name. And sure enough, there was his name.</t>
  </si>
  <si>
    <t>Rachel Loughran: Interrupting. But yeah, it was there. Yeah.</t>
  </si>
  <si>
    <t>JP: It's not our oldest stand, but it's probably our best</t>
  </si>
  <si>
    <t>JP: Ticket I'm coming back to 19th</t>
  </si>
  <si>
    <t xml:space="preserve">New Consciousreaslism.com website, featuring DH and KAH: https://www.consciousrealism.com/ Sent contact message this week; got DH reply sending F3 and asking for papers of mine. </t>
  </si>
  <si>
    <t>00;09;09.510 --&gt; 00;09;19.740</t>
  </si>
  <si>
    <t>Expect to reply w/ ISTEM Community as precursor to politics: https://drive.google.com/file/d/1FEuC_58UoALwijLHCEpHtGgpbyYmFLsC/view?usp=sharing</t>
  </si>
  <si>
    <t>00:05:08.010 --&gt; 00:05:25.620</t>
  </si>
  <si>
    <t>Leo M. Chalupa</t>
  </si>
  <si>
    <t>00:06:30.840 --&gt; 00:06:45.030</t>
  </si>
  <si>
    <t>00:06:20.970 --&gt; 00:06:30.510</t>
  </si>
  <si>
    <t>New DH paper: Fact, Fiction and Fitness (F3 - https://www.mdpi.com/1099-4300/22/5/514?type=check_update&amp;version=1)</t>
  </si>
  <si>
    <t>00:20:25So what's our alternative to all that to deductive reasoning. I want to suggest there is a very strong alternative that has been under explored.</t>
  </si>
  <si>
    <t>F3: nice overview of homomorphic mapping presumption in perception theory, embodying correspondence theory of truth; puts this to the test clearly and carefully via evolutionary game theory.</t>
  </si>
  <si>
    <t>00:15:18So john rose</t>
  </si>
  <si>
    <t>00:11:00And everything else that comes that we know of is somehow built up out of more fundamental pieces that are part of that space time fabric that's physical ism and</t>
  </si>
  <si>
    <t>And these days you can't just say gender. We know better. Right.</t>
  </si>
  <si>
    <t>This later, check it out. And. I would say the biggest things were.</t>
  </si>
  <si>
    <t>you can imagine the mistakes one might make in a voice to text content where you read the important part of the message, but not the salutation.</t>
  </si>
  <si>
    <t>Thomas Loughran: In a holistic integrated account of what the world is like, who we are. And it's where what we should do in it and why all of that. Imagine answering a whole set of that questions, having a completed come to the world and sharing it with other people with whom you live.</t>
  </si>
  <si>
    <t>Thomas Loughran: Amy. I mean, you know, it's just not that she's been all that prominent to town quite prominent</t>
  </si>
  <si>
    <t>Thomas Loughran: Well fits and starts</t>
  </si>
  <si>
    <t>Also listing, same time as reading F3, to LF's AI Podcast interview with Ilya Sutskever (IS: co-founder, OpenAI): https://www.youtube.com/watch?v=13CZPWmke6A</t>
  </si>
  <si>
    <t>Thomas Loughran: And yet the decision didn't go their way</t>
  </si>
  <si>
    <t>Thomas Loughran: Right, what the heck would that be what is what is Donald Hoffman imagining, for example, he must be imagining things like this because he thinks you've got to be able to</t>
  </si>
  <si>
    <t>Thomas Loughran: These are guys who make a study of the phenomenon of consciousness and status and six features and and then want to find the neuro correlates of consciousness.</t>
  </si>
  <si>
    <t>Neurobiologist; Professor of Pharmacology and Physiology, George Washington University</t>
  </si>
  <si>
    <t>Thomas Loughran: Sort of accepting</t>
  </si>
  <si>
    <t>Thomas Loughran: Maybe it was</t>
  </si>
  <si>
    <t>Thomas Loughran: Both of whom Aquinas entered into for years as a master in a school that was set up by our third grade, and had exactly one student who succeeded.</t>
  </si>
  <si>
    <t>thinking about the evolutionary fitness function defined in F3, at the same time as the ML paradigm, and the two strategies (loss function, vs gaming strategy) that LF and IS discuss</t>
  </si>
  <si>
    <t>Thomas Loughran: That might be helpful. You could imagine having a link where people could go and get a quick description of each one of the, of the sessions, for example, so that if somebody was not able to you know miss a conversation or two, they could still jump in live</t>
  </si>
  <si>
    <t>Thomas Loughran: Right, that's sort of the that's one way of crap of capturing sort of a theoretical ideal. That's a goal and of this enterprise, precisely because we're trying to put together.</t>
  </si>
  <si>
    <t xml:space="preserve">my question is, can we learn from either of these quantitative models (how ML advances using LF, or GANs, both from LF-IS) or evolutionary games (from F3) how to drive inquiry forward in measurable ways? Can we do that with a "pixie-dust on self-assembling social monolayer" analogue? See RC test 03 coversation with JP &amp; JR, on pixie dust monolayer analogy. Can we present a theory (or at least a craft) of constructing a whole system of thought and practice (ultimately, a HIFNRCs) where constructions of FCs "pop into existence" through social catalysis (perhaps the RC podcast) </t>
  </si>
  <si>
    <t>John Loughran: And this is this is Luke who you met Uncle Tom. So, ah, maybe we'll get him on the podcast sometime. I'll be super which would be super fun.</t>
  </si>
  <si>
    <t>00:20:36I don't mean</t>
  </si>
  <si>
    <t>00:15:21Can you set that up again. I get that.</t>
  </si>
  <si>
    <t>00:11:13We're starting instead was something else and deriving space time. That's the alt realism handled that I'm sticking out here. And again, looking back, we've looked at some ways we've hinted at a few ways from a philosophical approach that takes it.</t>
  </si>
  <si>
    <t>00:10:26Cool.</t>
  </si>
  <si>
    <t>John Loughran: Except them via doing for me.</t>
  </si>
  <si>
    <t>John Loughran: A few times where it's like</t>
  </si>
  <si>
    <t>Thomas Loughran: more efficacious the vaccine at knocking it</t>
  </si>
  <si>
    <t>Thomas Loughran: Should have boned up on this. There are multiple representations. Right. And it very useful to see things in a formula.</t>
  </si>
  <si>
    <t>Thomas Loughran: We are. We're trying</t>
  </si>
  <si>
    <t>Thomas Loughran: More easily WHEN TENSIONS ARE inflamed than when we are deliberately trying to collaborate and you have to look hard to find the really rich, successful</t>
  </si>
  <si>
    <t>Thomas Loughran: What is truth is truth only unchanging law you have truth so I'm the same as your</t>
  </si>
  <si>
    <t>Thomas Loughran: It's transforming it, but not in a way that seems like it's the same thing. It's undermining the heart of it by what even while paying a lot of attention to it. That's sort of subverting a narrative.</t>
  </si>
  <si>
    <t>Thomas Loughran: And and they sometimes when you when you sketch a number of things together that raises a certain kind of questions or set of questions and it offers a certain set of opportunities for answering those questions and sometimes you have to let that cake bake.</t>
  </si>
  <si>
    <t>John Rose: Fires fighting for president is insane. It's picking up or vice versa.</t>
  </si>
  <si>
    <t>Ashvin Chhabra</t>
  </si>
  <si>
    <t>Right. Ninety nine point large percentage of our DNA is in common.</t>
  </si>
  <si>
    <t>then that's there's nothing magical going on in that kind of case.</t>
  </si>
  <si>
    <t>And I just found it another fascinating set of analogies.</t>
  </si>
  <si>
    <t>musk on rogan: https://www.youtube.com/watch?v=RcYjXbSJBN8</t>
  </si>
  <si>
    <t>to happen or what may happen or a model of what could happen to my own community in a few weeks.</t>
  </si>
  <si>
    <t>Thomas Loughran: What are they doing</t>
  </si>
  <si>
    <t>neurolink: symbiotic relationship with AI; communication person-to-person without speaking; 1M-1B x speedup of data flow (from 100kpbs (max) to 100B or 100T exchange rates. But what's the brain's processing rate? Too much data that can't be processed isn't helping much. Perhaps assigning to grid computing becomes the new act, the new motor function: the brain picks up on how to do that...</t>
  </si>
  <si>
    <t>Thomas Loughran: A coherent.</t>
  </si>
  <si>
    <t>So whatever it is he's accused of doing, of course, I did that and I'm doing much worse.</t>
  </si>
  <si>
    <t>musk: starting with brain injuries solutions; JR: how many years to move beyond speech? Musk: 5 to 10 years...10 yrs more likely. // Musk, re/ ai: if you can't beat them, join them. // musk: could also save state, restore into a biological being...a little different, but so are we different with time.  "You'd certainly think you were you"... JR: could you hang out with 30-yr-old you? EM: possibilities are endless. Maybe w/ v10 neurolink, recall everything, visual emotional, etc, like a movie; edit it, if you like...this could be a replayed memory, now. JR: odds? EM: when you have a neurolink, the odds go up that this is a past experience...</t>
  </si>
  <si>
    <t>Rachel Loughran: More of the chunk of time that oh, that's what was happening.</t>
  </si>
  <si>
    <t>John Rose: So, I mean, people might say, What were we doing differently in the 70s and 80s that we're not doing now, I think.</t>
  </si>
  <si>
    <t>So on Friday, you started working on the second lens, that being the conscious realism lens.</t>
  </si>
  <si>
    <t>John Rose: Like 27 minute video of just some random guy on YouTube, kind of going through the social dilemma. And it wasn't like he was just commenting on it.</t>
  </si>
  <si>
    <r>
      <rPr/>
      <t xml:space="preserve">are we in a simulation? brain in a vat? (actually, you are: vat is your skull...everything is an electrical signal...) JR: constantly changing state with drugs...love, music...EM: where did consciousness arise? U started as mostly Hydrogen...13.8B later, that H became sentient...where did consciousness arise in that process? (JR: monkey-stealing monkey: is that conscious? EM: definitely to some degree...JR: not a worm...) Maybe we'll look back on this like we look back at worms....EM: hope consciousness propogates into he future, gets more complex...JR: you try to upgrade to an improved version (of you) now: this is an accelerated version...musk: can </t>
    </r>
    <r>
      <rPr>
        <b/>
      </rPr>
      <t>aspire</t>
    </r>
    <r>
      <rPr/>
      <t xml:space="preserve"> to improve...</t>
    </r>
    <r>
      <rPr>
        <b/>
      </rPr>
      <t>to be less wrong</t>
    </r>
    <r>
      <rPr/>
      <t xml:space="preserve">. </t>
    </r>
  </si>
  <si>
    <t>Thomas Loughran: Different field.</t>
  </si>
  <si>
    <t>Thomas Loughran: The new pay close attention to it for years ago. And you remember the timing of the Podesta emails. It's all that stuff, etc.</t>
  </si>
  <si>
    <t>JP: And we just long prices are super good right now.</t>
  </si>
  <si>
    <t>JP: Well, firstly, it's just a very interesting look at history. The book is and then plus analysis from someone who</t>
  </si>
  <si>
    <t>John’s iPhone: Oh, awesome. Nice. That's great.</t>
  </si>
  <si>
    <t>Investor, Physicist, Author: The Aspirational Investor</t>
  </si>
  <si>
    <r>
      <rPr>
        <rFont val="Arial"/>
        <color rgb="FF000000"/>
        <sz val="11.0"/>
      </rPr>
      <t xml:space="preserve">Julian of Norwich (1342 - 1442?): </t>
    </r>
    <r>
      <rPr>
        <rFont val="Arial"/>
        <color rgb="FF1155CC"/>
        <sz val="11.0"/>
        <u/>
      </rPr>
      <t>https://www.gutenberg.org/files/52958/52958-h/52958-h.htm</t>
    </r>
    <r>
      <rPr>
        <rFont val="Arial"/>
        <color rgb="FF000000"/>
        <sz val="11.0"/>
      </rPr>
      <t xml:space="preserve">  Rohr weekly summary of blogs on Julian of Norwich: </t>
    </r>
    <r>
      <rPr>
        <rFont val="Arial"/>
        <color rgb="FF1155CC"/>
        <sz val="11.0"/>
        <u/>
      </rPr>
      <t>https://email.cac.org/t/ViewEmail/d/980DC864FF287F1D2540EF23F30FEDED/B8222996A2E679602A1BF84ACBDD178B</t>
    </r>
    <r>
      <rPr>
        <rFont val="Arial"/>
        <color rgb="FF000000"/>
        <sz val="11.0"/>
      </rPr>
      <t xml:space="preserve"> </t>
    </r>
  </si>
  <si>
    <t>00:20:37Nobody's paid any attention to it at all. I think nobody's paid as much attention to it as Alistair McIntyre has that I know of, but I might not know</t>
  </si>
  <si>
    <t>00:15:26I get that you were saying you couldn't go as far as you wanted to go with the argument, but you might try and state again.</t>
  </si>
  <si>
    <t>00:11:33One is even just the way we started. If you think of what you're aware of his information.</t>
  </si>
  <si>
    <t>00:10:28So I'm going to continue to closer to the background here until my</t>
  </si>
  <si>
    <t>There's sexual differences, gender identification, differences, all kinds of different dimensions.</t>
  </si>
  <si>
    <t>How let's face some things that I wanted to read about more coming off of this podcast</t>
  </si>
  <si>
    <t>I've made a couple of mistakes. What was one of the better ones?</t>
  </si>
  <si>
    <t>Thomas Loughran: pregnant pause over let's hang on to that idea and then dive in. Now to this first lens. This first lens will help us get to will actually make reference to that very rich ideal of thinking through life together. Putting a whole account together living in enacting it together.</t>
  </si>
  <si>
    <t>Thomas Loughran: But both of them are</t>
  </si>
  <si>
    <t>JP: I read</t>
  </si>
  <si>
    <t>Thomas Loughran: To really do his job right. He talks about deriving in a, in a sense, right, basically all of modern physics.</t>
  </si>
  <si>
    <t>Thomas Loughran: And find in there, a set of actual causes not just correlates but causes of those very six states of affairs and their landings and interactions or whatever. Right. And that and the minimal</t>
  </si>
  <si>
    <t>JP: Oh,</t>
  </si>
  <si>
    <t>JP: Yeah, that one was dark and what was cool. I was watching what was made that episode even better was</t>
  </si>
  <si>
    <t>Thomas Loughran: Remember what happened in 2018 remember how those house seats kept dropping like flies. Right. The beginning was the big narrative was this huge Blue Wave no way to that happen right</t>
  </si>
  <si>
    <t>John’s iPhone: Double check but</t>
  </si>
  <si>
    <t>Jaeweon Cho</t>
  </si>
  <si>
    <t>"From that time that the Revelation was shewed I desired oftentimes to learn what was our Lord's meaning. And fifteen years afterwards and more, I was answered in ghostly understanding, saying thus: Wouldst thou learn thy Lord's meaning in this thing? Learn it well: Love was His meaning. Who shewed it thee? Love. What shewed He thee? Love. Wherefore shewed it He? For Love. Hold thee therein and thou shalt learn and know more in the same. But thou shalt never know nor learn other thing without end."</t>
  </si>
  <si>
    <t xml:space="preserve">"then I saw that each kind compassion that man hath on his even-Cristen (his fellow-Christians) with charity, it is Christ in him." </t>
  </si>
  <si>
    <t>00;09;19.950 --&gt; 00;09;32.880</t>
  </si>
  <si>
    <t>00:05:26.820 --&gt; 00:05:28.110</t>
  </si>
  <si>
    <t>00:06:45.660 --&gt; 00:07:00.690</t>
  </si>
  <si>
    <t>n her mystical masterwork The Showings, Julian shares that she used to obsess about sin. She couldn’t figure out why God, who is all-powerful, wouldn’t have eliminated our negative proclivities when he made the world. “If he had left sin out of creation, it seemed to me, all would be well.” But what God-the-Mother showed Julian in a near-death vision [during her thirteenth revelation] was that all shall be well anyway. Not in spite of our transgressions but because of them. [Or, as I like to say, we come to God, not by doing it right, but by doing it wrong. —RR]</t>
  </si>
  <si>
    <t>00:06:31.050 --&gt; 00:06:34.500</t>
  </si>
  <si>
    <t>00:20:46Which case. I haven't paid as much attention to it.</t>
  </si>
  <si>
    <t>00:15:34The direction we're hoping</t>
  </si>
  <si>
    <t>00:11:38You informed all the time and decision to buy things that you are aware of it. So it seems to you. And if that is information without saying that everything's that's information is that if that</t>
  </si>
  <si>
    <t>00:10:31Idea.</t>
  </si>
  <si>
    <t>Professor of Environmental Engineering, UNIST; Director, Science Walden Center</t>
  </si>
  <si>
    <t>John Loughran: But</t>
  </si>
  <si>
    <t>John Loughran: You might not think this is a big deal right now, but you will</t>
  </si>
  <si>
    <t>Thomas Loughran: The more it actually charges you up and keeps you from getting it right.</t>
  </si>
  <si>
    <t>Thomas Loughran: Story problem in a map in a plot right there's at least four right and we ought to be able to move from one to the other.</t>
  </si>
  <si>
    <t>Thomas Loughran: Unfortunately, I'm doing it.</t>
  </si>
  <si>
    <t>Thomas Loughran: multi disciplinary excuse me multi what's the word I don't even have a word multi communal is just not a phrase we use</t>
  </si>
  <si>
    <t>Thomas Loughran: Mind from Jesus Christ Superstar that probably neither of you record.</t>
  </si>
  <si>
    <t>Thomas Loughran: You might transform it also you're not necessarily subverting it and you're not competing with it because you're not trying to get rid of it. You're trying to change it.</t>
  </si>
  <si>
    <t>Thomas Loughran: And in fact, it could be that that cake.</t>
  </si>
  <si>
    <t>And maybe that's where our fact gathering capabilities come from.</t>
  </si>
  <si>
    <t>There's just done. There's a kid drowning in here. And this is what good human beings do.</t>
  </si>
  <si>
    <t>Vermont is really good. Like, not a lot of problems here, but part of that has been they've been really,</t>
  </si>
  <si>
    <t>// amendment of understanding about interpretations of QM: Sean Carroll's Biggest Ideas in the U series, on entanglement, gets to what he says are no longer called interpretations of QM, but rather foundations of QM, where all candidates are testable, falsifiable scientific theories</t>
  </si>
  <si>
    <t>Thomas Loughran: alleviate some of the negativity. There's kind of a negative vibe, you call something problem. It suggests that this is not something we want right so</t>
  </si>
  <si>
    <t>Everett's Many Worlds, SC's favorite, consists of just two claims: there are wave functions in hilbert space, and they describe the world all the time. (Not until collapse of wave functions.) A second: Bohmian Mechanics, which adss to the wave function a series of particles and fields that exist independently but are guided by the wave function in their behavior, wholistically, that is, non-locally. (Bell was an advocate of this view when he showed that nonlocal hidden variables were excluded excperimentally (his theory, later done in experiment) by the behavior of QM systems. Holeness (and the Implicate order--Bohm's book title) is a nonlocal hidden variable, in effect. It adds to the wave function some specifying parameters which guide collapse...</t>
  </si>
  <si>
    <t>Thomas Loughran: Coherence set of aims.</t>
  </si>
  <si>
    <t>And it's the best thing that ever happened to my. It's a complete read.</t>
  </si>
  <si>
    <t>Other theories think the collapse is an objective phenomena, either a random event (electrons decay randomly at imperceptibly small rates and induce collapse) or induced colllapse of some other kind. Yet another view is that QM is an epistemic theory; it doesn't describe the world, but rather our knowledge about the world. Quantum Baysianism is the old name, now Qbism, is such an epistemic theory. Find more in wikipedia article, SC says...</t>
  </si>
  <si>
    <t>John Rose: So,</t>
  </si>
  <si>
    <t>John Rose: They pointed to one big change was the Reagan era and production and social services and things like that. But I don't think that's the whole story probably</t>
  </si>
  <si>
    <t>It's not like that. Right. OK.</t>
  </si>
  <si>
    <t>Thomas Loughran: Got it, though.</t>
  </si>
  <si>
    <t>Thomas Loughran: The physicists did to the biologists. So the biologist is a hidden Sean Carroll</t>
  </si>
  <si>
    <t>Nicholas A. Christakis</t>
  </si>
  <si>
    <t>Rachel Loughran: I don't want to talk about it.</t>
  </si>
  <si>
    <t>JP: Because of the fires.</t>
  </si>
  <si>
    <t>JP: Wasn't was there trying to make</t>
  </si>
  <si>
    <t>John’s iPhone: That's</t>
  </si>
  <si>
    <t>// wrote a new paragraph for wikipedia article on Alasdair MacIntyre, for the Three Rival Versions of Moral Inquiry book summary</t>
  </si>
  <si>
    <t>it will be interesting to see what reaction is: I think this chapter (x) is among the most important in M's corpus, but was unaddressed both by the article and the summary of locus classicus in this book in particular.</t>
  </si>
  <si>
    <t>The tradition-bound account of rational inquiry MacIntyre articulated and deployed throughout these lectures suggests reforms, explored by MacIntyre in chapter X, both for the lecture as a genre and for the university as an institution. To advance rational inquiry, MacIntyre argues that lectures ought to take account of the tradition-constituted roles both of lecturer and of student. Lecturers as members of explicitly articulated traditions should engage students, recognized as standing in various relationships to the lecturer's own and/or rival traditions, on material situated in the historically-contextualized progress of the lecturer's home tradition. In support of such lectures and of tradition-bound inquiry on the research front, universities should become forums for growing and engaging rival traditions. For students, such forums would invite intentional formation within a tradition, and support learning how to profitably confront rival traditions through imaginative participation in them. For researchers, inquiry at the frontier must advance toward holistic, inter-disciplinary accounts, at once both theoretical and practical, undertaken together by members of communities of practitioners bound together in traditions. Such tradition-bound inquiry contributes to the advancement of researchers' host traditions on their own terms. Moreover, undertaking such inquiry in a reformed university setting would support encounter among host traditions and their rivals, and thus visibility as traditions both to themselves and to others through imaginative engagement with rival perspectives. The public hosting of such engagements at suitably-reformed universities, including opportunities for agreement from complementary perspectives and for sharpening differences, would support both adjudication among the mutual claims to rational superiority among rival traditions, and initiation of students into the skill sets required to profitably join and assess such encounters.</t>
  </si>
  <si>
    <t>Thomas Loughran: Because it was really quite a task and Aquinas wrote an introduction to that entire way of thinking that he himself put together and a lot of different works, and there was no place for that curriculum.</t>
  </si>
  <si>
    <t>Thomas Loughran: Go back if they wanted to.</t>
  </si>
  <si>
    <t>Thomas Loughran: A whole account of things. And that's I have said ridiculous for me to try to do, although not ridiculous to have in the back of one's mind but it wouldn't be so ridiculous for a university to do that over time.</t>
  </si>
  <si>
    <t>Thomas Loughran: Enjoy it enjoy it more. So, yeah, yeah.</t>
  </si>
  <si>
    <t>00:11:50What it is, you're aware of his information. If that's the case, then you might wonder how you ever get out of that in the first place.</t>
  </si>
  <si>
    <t>00:10:32My version pops up, and I get to Quiet, quiet.</t>
  </si>
  <si>
    <t>Sterling Professor of Social and Natural Science, Yale University; Co-author, Connected: The Surprising Power of Our Social Networks and How They Shape Our Lives</t>
  </si>
  <si>
    <t>And what's what's any of that got to do with self-esteem? This is a changing field, I can tell you.</t>
  </si>
  <si>
    <t>where it was basically how the US is able to actually maintain such a huge deficit.</t>
  </si>
  <si>
    <t>All right, so let's dove into this. Rachel, thanks for wiring up for us.</t>
  </si>
  <si>
    <t>Thomas Loughran: That's</t>
  </si>
  <si>
    <t>Thomas Loughran: Played much larger</t>
  </si>
  <si>
    <t>JP: I read the I read the</t>
  </si>
  <si>
    <r>
      <rPr/>
      <t xml:space="preserve">// relfections on moving through DH's F3 paper in podcast format on May 18: </t>
    </r>
    <r>
      <rPr>
        <color rgb="FF1155CC"/>
        <u/>
      </rPr>
      <t>https://youtu.be/qoODTATf0GI</t>
    </r>
  </si>
  <si>
    <t>Thomas Loughran: Yeah, I don't know, there's just different things to say about it.</t>
  </si>
  <si>
    <t>Thomas Loughran: Out of the math that governs the conscious state on on the definition, excuse me, the definition of very simple definition of consciousness that he puts forward.</t>
  </si>
  <si>
    <t>Thomas Loughran: The largest</t>
  </si>
  <si>
    <t>JP: The psychologist, they had trying to convince him to basically go back willingly. He was one of the students, one of the guys for Frank Underwood and House of Cards, wasn't he like he was like the main guy for that. And I was watching them at the same time, Doug, I think is his name and</t>
  </si>
  <si>
    <t>Thomas Loughran: Barely, barely advanced in the house didn't show up at all. Well, actually, that they've gained more than 25 right they gained on the upper side of the number of seats that people would say, Boy, that</t>
  </si>
  <si>
    <t>Thomas Loughran: Yeah, maybe it was. I thought</t>
  </si>
  <si>
    <t>Brian Christian</t>
  </si>
  <si>
    <t>00:20:50Academically I haven't looked at the whole sphere.</t>
  </si>
  <si>
    <t>00:15:36I just know that a lot of times when like these types of situations like stuff with like the Baker and the cake.</t>
  </si>
  <si>
    <t>00:11:58How do you go from what you're aware of to</t>
  </si>
  <si>
    <t>00:10:36Down to</t>
  </si>
  <si>
    <t>Thomas Loughran: If I were commissioning. It would be like</t>
  </si>
  <si>
    <t>John Loughran: Think it's a big deal when you're a better person.</t>
  </si>
  <si>
    <t>The</t>
  </si>
  <si>
    <t>Thomas Loughran: And you have to sometimes the problem falls right art from one right where you can't see it at all. The solution in another. So it has that practical manifestation, but it also helps you understand that you really know what you're talking about.</t>
  </si>
  <si>
    <t>Thomas Loughran: Not very creatively.</t>
  </si>
  <si>
    <t>Thomas Loughran: Right, we just don't actually have a phrase for this because we don't generally bring communities together where we recognize that community as an entity and bring it systematically in contact with this other one that's really not so much a thing.</t>
  </si>
  <si>
    <t>Thomas Loughran: But I</t>
  </si>
  <si>
    <t>Thomas Loughran: In a way which recognize it as being the same but nonetheless grows to some new place where it has resources to connect up with with some other, more powerful or some other</t>
  </si>
  <si>
    <t>Thomas Loughran: Needs to change you.</t>
  </si>
  <si>
    <t>John Loughran: Yeah, I, I don't think it was. I mean, I doubt, they're going to try and</t>
  </si>
  <si>
    <t>So it is the least common denominator, you might imagine, across all these various perspectives.</t>
  </si>
  <si>
    <t>This is what mature human beings do.</t>
  </si>
  <si>
    <t>really focused on having really strict limits about who can come to the state and with it.</t>
  </si>
  <si>
    <t>Thomas Loughran: If, if these resources.</t>
  </si>
  <si>
    <t>Turn it around in a show of strength.</t>
  </si>
  <si>
    <t>Author, The Most Human Human; Co-author (with Tom Griffiths), Algorithms to Live By</t>
  </si>
  <si>
    <r>
      <rPr/>
      <t xml:space="preserve">// revisited the idea of a set of skills with associated rubrics for four stages of development:  SS, UG, Grad/Early Career, and Civic/Professional Maturity: </t>
    </r>
    <r>
      <rPr>
        <color rgb="FF1155CC"/>
        <u/>
      </rPr>
      <t>https://docs.google.com/document/d/1S_tYN8NKBmuJH7395l5n77RPVSxvcIG-kx6G6Ja0lXY/edit?usp=sharing</t>
    </r>
  </si>
  <si>
    <t>JP: It's a guilt loophole very powerful, you want to build some of those in</t>
  </si>
  <si>
    <t>And. What you just brought up a third set of bullet points.</t>
  </si>
  <si>
    <t>John Rose: I got a decent amount of exposure to it. Yeah, good.</t>
  </si>
  <si>
    <t>Thomas Loughran: But anyway.</t>
  </si>
  <si>
    <t>Thomas Loughran: Well, there's a new set of emails out today.</t>
  </si>
  <si>
    <t>Thomas Loughran: They almost doubled. In fact, yeah. That's amazing.</t>
  </si>
  <si>
    <t>JP: serious financial decisions.</t>
  </si>
  <si>
    <t>John’s iPhone: Nice.</t>
  </si>
  <si>
    <t>00;09;33.630 --&gt; 00;09;45.780</t>
  </si>
  <si>
    <t>00:05:30.270 --&gt; 00:05:47.220</t>
  </si>
  <si>
    <t>00:07:01.890 --&gt; 00:07:02.880</t>
  </si>
  <si>
    <t>00:06:35.310 --&gt; 00:06:37.140</t>
  </si>
  <si>
    <t>00:15:46People always talk about religious freedom being under attack.</t>
  </si>
  <si>
    <t>00:12:03To anything else that's real. It seems like you start with the fact that you're aware of things. And that seems real.</t>
  </si>
  <si>
    <t>00:10:40Close.</t>
  </si>
  <si>
    <t>David Christian</t>
  </si>
  <si>
    <t>this list aspires to be a roadmap for adulthood. This particular one is a generic US-based map (unfinished even in first draft, for the 4th (maturity) stage.</t>
  </si>
  <si>
    <t>Just recently, the last couple of years, the OCD. What's that stand for?</t>
  </si>
  <si>
    <t>Like, why do we have so much debt and how are we able to actually.</t>
  </si>
  <si>
    <t>Yeah. So I want to just go back to the idea.</t>
  </si>
  <si>
    <t>Thomas Loughran: That's an ideal that theoretical practical holistic inquiry. Ideal is an ideal that will</t>
  </si>
  <si>
    <t>Thomas Loughran: And so there may be a lot more interest prank.</t>
  </si>
  <si>
    <t>JP: Wake of wise memory.</t>
  </si>
  <si>
    <t>Thomas Loughran: It's complicated. We'll see what happens. But all I mean is a boy. I think they gave away a lot to get that</t>
  </si>
  <si>
    <t>Thomas Loughran: It might be worth rehearsing that</t>
  </si>
  <si>
    <t>Thomas Loughran: Housing it going it</t>
  </si>
  <si>
    <t>Thomas Loughran: I've wondered, by the way, I don't actually know the origin of 538 and for a while. I wondered what he does that, because they let them out. They, they</t>
  </si>
  <si>
    <t>Thomas Loughran: That's really a blow out</t>
  </si>
  <si>
    <t>Thomas Loughran: I thought it was just sent to me, but it may be, it just showed up that way on my phone. Did you see responses from me in that space.</t>
  </si>
  <si>
    <t>// introduction to live podcast series</t>
  </si>
  <si>
    <t>Director, Big History Institute and Distinguished Professor in History, Macquarie University, Sydney; Author, Maps of Time: An Introduction to Big History</t>
  </si>
  <si>
    <t>This video introduces a podcast series (a Zoom conversation, broadcast live to YouTube) focused on the creation of a new science of computational politics. That science emerges from the creation of a high-information-flow network of rich communities. In a rich community, information drawn from (optimally) a full range of experience about the world by members united in a common worldview is parallel processed in communities that become richer through growth in ordered causal contact with the world as they progress. As Alasdair MacIntyre has taught us, the incommensurable differences that emerge between such communities can be overcome through information exchange that preserves such causal contact, with the historical record of such encounters between rival traditions constituting a new source of data for a new master science. This new science fills the role of Aristotelian politics, but enriched by all that we have since learned about the sciences generally and about computational science most recently. Because such a science aims at a fully integrated theoretical and practical account of the world, it requires not only new forms of communication among disciplines, but more fundamentally new forms of social arrangements where the emerging implications of thus-far-successful world views are lived out in communities whose understanding and values these worldviews express. This discussion will take a medium-resolution pass at this whole new direction for human self-understanding and organization, including how to begin leveraging available technologies for setting up a high-information-flow network of rich communities and begin to generate data from it.</t>
  </si>
  <si>
    <t>Thomas Loughran: And so it didn't happen and what happened instead was parts of it got busted out into academic disciplines, so that the whole could never be seen never be pursued.</t>
  </si>
  <si>
    <t>Thomas Loughran: So that's for an example of a tool that might be useful, but I have some that have be more useful, I think, for us, although they're designed for me. And then we ought to talk about. Okay, now we've tried this a few times now what do we want to do next time.</t>
  </si>
  <si>
    <t>John Loughran: Right, a university.</t>
  </si>
  <si>
    <t>John Loughran: Yeah, and</t>
  </si>
  <si>
    <t>00:20:53Right to make sure that there's nobody who says anything about this, which is the way you do academic thought these days.</t>
  </si>
  <si>
    <t>00:15:52And yeah, I mean, at the end of the day, I</t>
  </si>
  <si>
    <t>00:12:11And then what else comes from it. Well, you might imagine nothing. Does that you're trapped in there. And that's sort of one route to conscious realism. Maybe it's sort of to give up on on the possibility that there's more than that.</t>
  </si>
  <si>
    <t>00:10:41Welcome back to the</t>
  </si>
  <si>
    <t>Thomas Loughran: So yeah, that was pretty interesting. It was a rich conversation. I think we all learned something. I went home and looked up Frederick Douglass speech when it, when is the Fourth of July to slave</t>
  </si>
  <si>
    <t>John Loughran: I just like there's just some things. It's like you're so like this is just, I don't know. I</t>
  </si>
  <si>
    <t>Let me get this right. Sorry.</t>
  </si>
  <si>
    <t>Thomas Loughran: When you can transform</t>
  </si>
  <si>
    <t>Thomas Loughran: In terms of interacting, we will get there shortly.</t>
  </si>
  <si>
    <t>Thomas Loughran: But you could imagine such a thing. Nonetheless, and imagine it. And that's the rules of the game. And that's the infrastructure of the town.</t>
  </si>
  <si>
    <t>John Loughran: Talked a lot about what is truth.</t>
  </si>
  <si>
    <t>Thomas Loughran: Part of the story, which together creates a more powerful narrative that's another possibility is to trip, and I would call that transformation. I think that's a decent word for that that piece. So there's all kinds of possibilities here. But one way or the other. You got to get to it.</t>
  </si>
  <si>
    <t>Thomas Loughran: That's a really bad analogy but I'm really missing my medical research apologies, but</t>
  </si>
  <si>
    <t>John Loughran: Make it energizing right is what people hope for with the vice presidential pick</t>
  </si>
  <si>
    <r>
      <rPr/>
      <t xml:space="preserve">// </t>
    </r>
    <r>
      <rPr>
        <color rgb="FF1155CC"/>
        <u/>
      </rPr>
      <t>https://itlaw.wikia.org/wiki/Information_provenance</t>
    </r>
    <r>
      <rPr/>
      <t xml:space="preserve"> </t>
    </r>
    <r>
      <rPr>
        <b/>
        <color rgb="FFFF0000"/>
        <sz val="12.0"/>
      </rPr>
      <t>information provenance</t>
    </r>
    <r>
      <rPr/>
      <t xml:space="preserve"> is an established legal concept that could be leveraged in a HIFNRC context</t>
    </r>
  </si>
  <si>
    <t>But I don't think when we look at actual cases, it's as simple as that.</t>
  </si>
  <si>
    <t>This is what even beings who are richly in contact with the information that that tradition is gathering and distilling, crystalizing, concentrating.</t>
  </si>
  <si>
    <t>I live really close to New Hampshire, border of New Hampshire. Limits are a little bit less strict.</t>
  </si>
  <si>
    <t>Thomas Loughran: Enable us to transform this problem into something that looks more like a solution. I should I should move forward, then that is something like a glimmer of hope is one way to think about it and it's something you don't you don't throw that away. You hang on to that.</t>
  </si>
  <si>
    <t>Thomas Loughran: I mean, I</t>
  </si>
  <si>
    <t>And so a lot of times that runs right down the center. A lot of times he's very straightforward about what he's talking about.</t>
  </si>
  <si>
    <t>Rachel Loughran: Totally</t>
  </si>
  <si>
    <t>John Rose: I think it probably did have to, I mean I think certainly</t>
  </si>
  <si>
    <t>Were you referring to the third lens as me? OK, cool.</t>
  </si>
  <si>
    <t>Thomas Loughran: So what I wanted to do tonight as I as I shared earlier was</t>
  </si>
  <si>
    <t>George Church</t>
  </si>
  <si>
    <t>Thomas Loughran: He was talking about evolution and and the way what they call</t>
  </si>
  <si>
    <t>Thomas Loughran: Three weeks before the election of unknown provenance, as they say, released to the, I think it's the New York Post</t>
  </si>
  <si>
    <t>JP: I mean literally just about doubled.</t>
  </si>
  <si>
    <t>JP: As one member of a super important bureaucracy, of which there are multiple making you know hundred billion dollar decisions.</t>
  </si>
  <si>
    <t>00:20:59Right. And you bring everybody in with every opinion about it from any perspective and you pay all the right attention to all those people</t>
  </si>
  <si>
    <t xml:space="preserve">what would a mature member of a rich community want to know, about a given communication? (This is an application of the virtuous person standard, which is an application of a maximal contact with information standard.) </t>
  </si>
  <si>
    <t>00:15:56Guess I do i think that i mean i would never agree that a Catholic school could fire a teacher for being gay or lesbian. I think that's insanity.</t>
  </si>
  <si>
    <t>00:12:26But we also built inside that framework we built a conception of truth as a stable outcome of holistic theoretical and practical inquiry.</t>
  </si>
  <si>
    <t>suppose inforrmation were produced and certified by an organization which sought to adhere to standards: that it was produced by persons accepting the following world analysis and value set...which then gets specified, and attached as metadata to the information that organization produced</t>
  </si>
  <si>
    <t>00:10:42Director civility podcast.</t>
  </si>
  <si>
    <t>Professor, Harvard University; Director, Personal Genome Project; Co-author (with Ed Regis), Regenesis</t>
  </si>
  <si>
    <t>PoP: isn't Sean Connolly, for example, running a PoP publication office, in effect something like a known filter in this way? His work is read by a larger group of mature members. It is possible to state roughly what that group of mature members accepts. If Sean's office were publishing news for general consumption, it would be helpful to know "where they were coming from". Couldn't this be stated in some standard format? If not a neutral standard format, then some commonly accepted format with exceptions identified in some agreed-upon exception class (agreed upon perhaps for different reasons, by different groups...)</t>
  </si>
  <si>
    <t>Isn't there a broadly cultivatable desire to know or have access to such background for claims made publicly? There's a right to full information provenance brewing here...a need, it is in the best interest of all to satisfy...of all, according to some set of signatory communities and organizations...</t>
  </si>
  <si>
    <t>The Organization of Economic. Oh, ECD. Oh, ECD shoot.</t>
  </si>
  <si>
    <t>Like, what does it mean for the United States to actually have that much debt?</t>
  </si>
  <si>
    <t>And I dropped information exchange. It's not that we would have to start there.</t>
  </si>
  <si>
    <t>Thomas Loughran: That is illustrated in a certain way in a limited way but still a very full bodied way by the combination of these three lenses. Number one, but it is also referenced in this first lens. Number two. So let's dive into this high information flow and network converge communities.</t>
  </si>
  <si>
    <t>Thomas Loughran: Maybe more interesting discussion so</t>
  </si>
  <si>
    <t>Thomas Loughran: Oh, you did.</t>
  </si>
  <si>
    <t>Thomas Loughran: To get the judge and say something only what the country and half completely reduce any sense of</t>
  </si>
  <si>
    <t>Thomas Loughran: Although I don't know if I could do that. Well, Justice enough without actually going back and looking at it.</t>
  </si>
  <si>
    <t>Thomas Loughran: Let me know, try and let me know, try now to recreate with rigor, what it is. He says, Let me put it, it's, it's something like some subs some set some set or subset</t>
  </si>
  <si>
    <t>Thomas Loughran: They post them at 538 in the afternoon or what</t>
  </si>
  <si>
    <t>Thomas Loughran: I know Doug is in house of cards.</t>
  </si>
  <si>
    <r>
      <rPr>
        <b/>
      </rPr>
      <t xml:space="preserve">QQ: </t>
    </r>
    <r>
      <rPr>
        <b/>
        <color rgb="FFFF0000"/>
      </rPr>
      <t>can we quantify the amount of information a tradition has stored</t>
    </r>
    <r>
      <rPr/>
      <t>, or the amount that impacts the choices of its mature members? Is information quantity preserved across exchanges between mature members of rival traditions? Does it matter how many people repeat the formation in a tradition, or is there a theory of kinds that rendes some experience redundant, other kinds of experience as addititve? Can there be some cross-cutting, general if not neutral standard of how to categorize formative vs redundant quantities of information processed? Can CS help us here: isn't there some obvious processing analogue: repeating the same computation multiple times adds value (statistical confidence in repeatedly arrived-at answers) but not endlessly so? Whereas other kinds of computation are additive: they actually break down a problem and contribute some part to some whole, rather than some confirmation or alternative analysis of the same (or thought to be the same) input?</t>
    </r>
  </si>
  <si>
    <t>John’s iPhone: And that is</t>
  </si>
  <si>
    <t>John’s iPhone: Yes.</t>
  </si>
  <si>
    <t>Andy Clark</t>
  </si>
  <si>
    <t>00;09;46.230 --&gt; 00;09;57.000</t>
  </si>
  <si>
    <t>00:05:48.450 --&gt; 00:05:52.080</t>
  </si>
  <si>
    <t>// crazy ideas: partner with Lex Fridman; introduce him to Richard PhDhc, build together a science of computational pollitics</t>
  </si>
  <si>
    <t>00:07:02.940 --&gt; 00:07:10.800</t>
  </si>
  <si>
    <t>00:06:38.220 --&gt; 00:06:47.460</t>
  </si>
  <si>
    <t>00:21:07You're there in the Guild, they're publishing papers on this. And that's how you make your way forward in academic life as you publish publish more papers on this.</t>
  </si>
  <si>
    <t>00:16:07I'm just trying to think of like what are the cases where there is a legitimate argument where that are want because I I'm having trouble thinking of one</t>
  </si>
  <si>
    <t>00:12:35And what we're calling a high information flow network of rich communities and you guys have seen the cool picture. And if you're interested in this line and you haven't seen that cool picture. You'll see it again. It's not that cool. Actually, but it works.</t>
  </si>
  <si>
    <t>Thomas Loughran: And I don't have a chance to read that speech or it's it's remarkable I'll grab a link</t>
  </si>
  <si>
    <t>Thomas Loughran: Now I've lost my train of thought maybe somebody else can pick it up. There are two factors in there. I was trying to get at. And I've won and lost focus of them.</t>
  </si>
  <si>
    <t>Thomas Loughran: You might as you all know, you could just memorize an equation that the solution to a certain problem type, but yet.</t>
  </si>
  <si>
    <t>Thomas Loughran: Shortly today, but just to set us up where we are now.</t>
  </si>
  <si>
    <t>Thomas Loughran: What would have to be present in order to build is precisely such an environment. This would be a network of rich communities.</t>
  </si>
  <si>
    <t>Professor of Cognitive Philosophy, Department of Philosophy and Department of Informatics, University of Sussex, Brighton, UK; Author, Surfing Uncertainty: Prediction, Action, and the Embodied Mind</t>
  </si>
  <si>
    <t>Thomas Loughran: Truth health right</t>
  </si>
  <si>
    <t>Thomas Loughran: The, the whole that you're entering into is actually a way of looking at things and as you gain experience, looking at the world with a certain set of resources.</t>
  </si>
  <si>
    <t>John Loughran: And she might I don't know that she's as energizing</t>
  </si>
  <si>
    <t>I'm looking for a distilling is really the word right. In which you you distillation.</t>
  </si>
  <si>
    <r>
      <rPr/>
      <t xml:space="preserve">listening to Sam Harris (and Annaka) interviewing Donald Hoffman: </t>
    </r>
    <r>
      <rPr>
        <color rgb="FF1155CC"/>
        <u/>
      </rPr>
      <t>https://samharris.org/podcasts/178-reality-illusion/</t>
    </r>
    <r>
      <rPr/>
      <t xml:space="preserve"> </t>
    </r>
  </si>
  <si>
    <t>And with colleges reopening and students being invited back to campus, I'm just really interested in any model of how that could go.</t>
  </si>
  <si>
    <t>Thomas Loughran: And it's got enough structure that you start to build with it. And I think if you cluster the resources that enable you to solve some set of problems then now you're starting to look toward if that if those resources cluster.</t>
  </si>
  <si>
    <t>Thomas Loughran: Will to work out coherent set of aims.</t>
  </si>
  <si>
    <t>And of course, you're going to kill him cause you're going to take the oil belongs to us by right.</t>
  </si>
  <si>
    <t>Rachel Loughran: Super notable one that I've built in bags of chips. So the bags like the nutrition facts on the back. It'll say, okay, it's got like 80% of your like daily fat or whatever. Now, it just says in the bag. It doesn't say how its distributed. So if I give a friend one chip. I don't</t>
  </si>
  <si>
    <t>John Rose: It is one narrative that a lot of it had to do with like the breakdown of Community basically in our society.</t>
  </si>
  <si>
    <t>I'll be the first time. Let's talk. We will have talked about this lens.</t>
  </si>
  <si>
    <t>Thomas Loughran: Cash in a little bit on suggestion. I've made only</t>
  </si>
  <si>
    <t>Thomas Loughran: What are they going Evo Devo evolutionary development theory.</t>
  </si>
  <si>
    <t>Thomas Loughran: And about which I don't know a lot</t>
  </si>
  <si>
    <t>John’s iPhone: You can sit there for a while. We're not. We're not coming in here. Yeah.</t>
  </si>
  <si>
    <t>their interview is sympathetic, esp on Annaka's part. This has attracted some strong criticism, notably this (tongue-in-cheek?) exploration of whether the whole broadcast was a hoax (https://medium.com/@hermessolenzol/did-sam-harris-just-play-a-hoax-on-the-listeners-of-his-podcast-8da39a01b1dc)</t>
  </si>
  <si>
    <t>Thomas Loughran: And we have benefited from disciplinary it ever since. Because you get a tremendous deep dive and tremendous amount of progress in a given area, but we've abandoned.</t>
  </si>
  <si>
    <t>Julia Clarke</t>
  </si>
  <si>
    <t>Thomas Loughran: So let's start with any thoughts that you all have had</t>
  </si>
  <si>
    <t>early on, Annaka, DH, and seemingly SH come to agreement that DH's case is not against reality simpliciter, but rather against S-T or any perceptually-grounded appearance of reality. His argument is that evolutionary theory points to this same conclusion as NAH and perhaps most physicists have come/are coming to accept. DH admits that there may be/ must be? a homomorphic mapping of reality onto our perceptions, but that map is not between our perceptual interface and our conscious experience, but between some deeper reality and our conscious experience.</t>
  </si>
  <si>
    <t>Thomas Loughran: might conceivably be able to say more or less say everything, at least in some outline, they ought to know the big things that are true.</t>
  </si>
  <si>
    <t>John Loughran: Yeah, I, I am him and his brother run a software company or basically app development company and</t>
  </si>
  <si>
    <t>00:21:15And that's not what I've been interested in doing my thought is, there's plenty of people publishing papers on all this stuff.</t>
  </si>
  <si>
    <t>00:12:49So from that conception of truth without going through this again. That's what we hit in episode 10 and and</t>
  </si>
  <si>
    <t>00:10:45John rose</t>
  </si>
  <si>
    <t xml:space="preserve">Q: is there a third avenue--complementary to the  press for consistency in physics, and beyond evolutionary theory--to that same conclusion, from philosophical analysis of truth? This is the implication route (beyond suggestion) between an account of truth undergirding computational determinism (which may have been well stated by Stephen Wolfram in his philosophical introduction to his Wolfram Physics Project)--basically the possibility that a HIFNRCs could compute an answer, or at least limit the range of answers, to clustered conscious responses to the world as a whole--and conscious realism. But if this is right, in a single move, this argument defines the space which DH is exploring by instinct (reading the signs of the times from the intractability of the hard problem of consciousness, so turning that problem on its head), and NAH (physicists) are exploring by mathematical induction (it seems: exploring mathematical spaces that render contemporary physics consistent over QM and relativity, roughly.) </t>
  </si>
  <si>
    <t>OK, it's the organization of really developed economically developed countries.</t>
  </si>
  <si>
    <t>Just take an example. Right.</t>
  </si>
  <si>
    <t>What does it mean for China to be buying Federal Reserve bonds, to basically have a share in our debt,</t>
  </si>
  <si>
    <t>Let's construct a tiny little curriculum around this question: something like 1 DH lecture; 1 S&amp;AH interview with DH; and NAH's SLAC lecture or perhaps also his introductory lecture to his Fall 2019 course at Harvard.) Then add to that (for the general public) perhaps the last RC podcast, plus the next one, outlining these three approaches (evolutionary, physical, and philosophical) to the CR hypothesis.</t>
  </si>
  <si>
    <t>In fact, I think it might be worthwhile asking. You know, starting from more than one place.</t>
  </si>
  <si>
    <t>Thomas Loughran: And it begins like this.</t>
  </si>
  <si>
    <t>meanwhile, add a metacognitive discussion on the nature of the argmentation that is being employed here. This is dialectical argument (computation), which is something like induction across efforts to construct whole systems, from each of which conclusions follow through deductive reasoning from premises anchored on account of their role in producing such productive whole systems. In physics, this is what NAH seems to be doing during the epistemological crisis produced by the conflict between QM and Relativity (put at the public lecture/Brian Green level.) This is how DH is reasoning, away from the contradictions entailed by conjoining evolutionary theory, mathematics (logic) and even limited perceptual (naive:) realism, away also from the logjam engendered by the hard problem of consciousness conjoined with findings of cognitive neurooscience (NCs only, but no real explanation of Cs, even when starting with Cs as IIT does), toward a CR alternative</t>
  </si>
  <si>
    <t>Thomas Loughran: How, how</t>
  </si>
  <si>
    <t>JP: I see already that</t>
  </si>
  <si>
    <t>Thomas Loughran: Confidence.</t>
  </si>
  <si>
    <t>after exploring the dialectical argumentative road to this conclusion (this beginning, which is the whole), also explore via an awareness field, with low potential energy points around insights; with building structures stabilized by building from these local minima, enabling construction of towers to see a larger sector of landscape, with epistemological crises occurring when a stable structure enables recognition of a new challenge it cannot accommodate in its model. Make the analogy with stochastic gradient descent from an ML context. (Is this an analogy, or a component?) Grab the technique of popping higher (taking larger minimum steps) to find too-numerous and unhelpful local minima vs minima across larger areas. What's the measure of stability? Insight: explanatory power (in us); frequency of occurence in more successful alignment strategies with ground truth; that is, the error function forcing in ML (aligned with prediction in the brain). These need not be the same algoritms (brain, to back propogation in ML), but they might perform the same logical function in the awareness field, which is constantly computing with existing limited resources how to enlarge itself.</t>
  </si>
  <si>
    <t>Thomas Loughran: It might be able to, but maybe not in any case and in Hoffman's mind consciousness means for him at the root what I think it means for us at the root.</t>
  </si>
  <si>
    <t>John A. Wilson Professor and HHMI Professor, Jackson School of Geosciences, University of Texas at Austin</t>
  </si>
  <si>
    <t>Thomas Loughran: Of causes</t>
  </si>
  <si>
    <t>Thomas Loughran: I don't know. I'm gonna have to look it up.</t>
  </si>
  <si>
    <t>JP: Yeah, that that was the guide the psychologist.</t>
  </si>
  <si>
    <t>Thomas Loughran: Ended up what they got. But they got there, in part, and this will this race quite like that because that race depended a lot on what happened on the left coast.</t>
  </si>
  <si>
    <t>John’s iPhone: Okay.</t>
  </si>
  <si>
    <t>// the whole of you which is conscious is not the whole of which you are conscious. We as conscious beings are more than that of which we are conscious. Our coming to know ourselves, our discovery of NCCs, are both dimensions of this limited self-awareness. Long traditons of becoming through growth in self-knowledge testify to this reality. So also, in another way, do traditions that treat self as illusory. They too find that conscious discovery is possible. What they think they discover--that the self is not real--may be better interpreted as discovery of an underlying unity among conscious beings that takes us beyond self. But this need not be interpreted as a denial of self, but rather a fulfilment. My personal love for you individually will remain precious to you as you mature in self-knowledge, or if you prefer, as consciousness matures in conscious knowledge. Each limited personal perspective is precious, far from unreal; rather, each reveals accurately--not falsely--the deep interconnectedness that runs through the whole fabric of consciousness, which is God. Each of us is God experiening what it is like to be us. This is no small part of the divine life. Love attends to these details. A mother's love for her child is of this mother for this child, wonderfully and irreducibly and completely. Models that miss this particularity may capture something else wonderful, but fail to capture this reality.</t>
  </si>
  <si>
    <t>// these thoughts were stimulated by Richard Rohr's blog Week Twenty-four - Inner and Outer Freedom - Freedom: An Infinite Possibility of Growth - Monday,  June 15, 2020. The guest author cites Meister Eckhart, reflecting on how our being is received from God, the giver of being. Whether and to what extent the perspectival CR approach is compatibile with this traditional Christian analysis (Aquinas's, too) is a good question. MORE HERE</t>
  </si>
  <si>
    <t>This perspectival CR is als related to the many worlds interp of QM. On pCR, many worlds seems false. To be is to be considered. There are many realms of possibility which are NOT considered, and which do not thereby exist on pCR. What is considered is what is being calculated from limited perspectives. Mistakes are made during the computation, but not every mistake is made, and that's the point...to arrive from a limited perspective at the whole, as well as possible. This is God's wise and loving rule among creatures, and among creatures in our S-T universe in particular. (We should expect that there are others, but off from our current perspectives, perhaps added in later through conscious bridging, which is what revelation seems to be. ("In my Father's house there are many mansions, were it not so, I would not have told you (that it is.)") When we calculate rightly (lead us not into temptation, but deliver us from evil) from our limited perspectives (hence faith's importance--never rely on what you think you know...remember the Lord...) we actually make a difference in the world...not just our branch of it. There are other ways things might be--other computational directions--that lead toward the wrong answer. Even from our limited perspective, we need not make every mistake. Neither "christian" fatalism ("being good is just a fable; I just can't, cause I'm not able": don't leave it to the Lord; work with him. As child of the father (limited perspective, nested in the whole) do what you see the father doing. But what you see...your perpsective. God's life, in your limited perspective; Christ in you. Pray as if everything depends on God, the whole; work, as if everthing depends on you, on Christ, the part.</t>
  </si>
  <si>
    <t>00:21:21If theoretical and practical inquiry is where we need to go and everybody's working on theory. Don't you think we ought to be working on the practical side.</t>
  </si>
  <si>
    <t>00:16:21You're having trouble finding the maximally sympathetic case for let's give religious freedom it to do here and allow for a little bit of encroachment done some other kind of right</t>
  </si>
  <si>
    <t>You, Christ the particular, integrated personal perspective uniting every perspective in S-T, are begotten (including all of time), not made (considered as the unfolding of timeless implication throughout the flow of implication -- Stephen Wolfram's account of time, causality are helpful here), one in being with the father, a limited, timeless consideration of the whole set of perpsectives that constitute our space-time, the whole unfolding (for us) and unfolded (as begotten, as whole) wonderful, precious, highly limited perspective, all intense enjoyment of all the particulars , each of which is intense enjoyment of the whole, as those in love see, when they see that those whom they love are in a way everything. So they are; they are the divine life, writ here and now, this limited perspectival window into the whole. That whole is ever more fully realized as we work out how to love one another, which binds everthing together, and is itself personal, and thus loved, binding together all the beloved it beholds and actively favors.</t>
  </si>
  <si>
    <t>00:13:00There's a couple others that I want to throw in here, and we've alluded to them but now's the time to categorize and then that is first</t>
  </si>
  <si>
    <t>Thomas Loughran: It's actually to a letter or excuse me, it's to a magazine article in which his letter or his speech, whatever it is, is sort of talked about and featured</t>
  </si>
  <si>
    <t>John Loughran: It's just stuff like that. You can't say stuff like that. But I totally have had had thought</t>
  </si>
  <si>
    <t>Thomas Loughran: Will understand all the virus. Go ahead.</t>
  </si>
  <si>
    <t>Thomas Loughran: But that comes up when someone tries to ask you to draw a map or try to explain what's going on in words right or write a story problem right where the, where you are actually</t>
  </si>
  <si>
    <t>So Max Tegmark is in a way right: every possbility (on pCR) is actual...but actual as considered on the way to an integrated, loving, whole perspective. Not everything that can be considered, will be considered, as we experience as we contrain our loving reflections on where and how to proceed away from possibilities we can--may start to--consider, but pull back from. it is not good that I engage in a preditory relationship with my brothers and sisters, and I will not do so. This is a calculation--I've been raised up in the way I should go, and as older, I do not depart from it--though there are many truly good things about many of those ways that are not the right ways. I see these goods, but also recognize something falling short in them as ways that should come to be. So I resist, and these active possibilities flee from me. I rebuke them, actively, perhaps habitually or perhaps decisively (sealing the choice with a kind of intense inclination, made more so by energetic reflection on the consequences I wish to avoid, rather than on the goods that attract in that option set. I build up activation energy against reconsideration of those options, both cognitively and noncognitively, considering personally and intensely, but also culturally, making choices to pursue conditions that hold together enough good things (reputation, commitments...) as to make these errant option sets seem no longer good, without much reflection on them.</t>
  </si>
  <si>
    <t>Thomas Loughran: The, the whole that we build doesn't come out of a vacuum. It's a hole that has got to attract people from where they are and so</t>
  </si>
  <si>
    <t>Tyler Cowen</t>
  </si>
  <si>
    <t>Thomas Loughran: In which information was flowing. It's a really good question. How it's flowing</t>
  </si>
  <si>
    <t>Thomas Loughran: Benefits well being.</t>
  </si>
  <si>
    <t>Thomas Loughran: There's we have some things to do in this regard.</t>
  </si>
  <si>
    <t>Thomas Loughran: What becomes plausible to you from there may change.</t>
  </si>
  <si>
    <t>John Loughran: I mean having a woman of color, obviously, is</t>
  </si>
  <si>
    <t>You bring all sorts of things through and you boil off most of it and you keep something of value right.</t>
  </si>
  <si>
    <t>which is toward this three lens matrix and return to that three lens matrix.</t>
  </si>
  <si>
    <t>You know, I have read a pretty pessimistic view is that what colleges are going to do is</t>
  </si>
  <si>
    <t>on physical explanation for thought, purposive activity</t>
  </si>
  <si>
    <t>Thomas Loughran: In a place that has a beginning, a middle and an end and and and you and it transforms your perspective on these problems so that they seem now solvable.</t>
  </si>
  <si>
    <t>Thomas Loughran: I you know I hope that drawing in some agency or another, maybe that's not the problem.</t>
  </si>
  <si>
    <t>Anyway. So what we really did lose focus there.</t>
  </si>
  <si>
    <t>Rachel Loughran: Know maybe like 75% the fat.</t>
  </si>
  <si>
    <t>John Rose: People maybe people would even want to like church communities and things like that, or I don't know what other types of communities but yeah</t>
  </si>
  <si>
    <t>That's I believe that's right. I think you and I might have discussed it once because we discussed everything that</t>
  </si>
  <si>
    <t>Dem</t>
  </si>
  <si>
    <t>Thomas Loughran: And the role of chance in all of that and how plainly if it's chance it can't be proposed it was a line that sort of came out. And I thought, that's not actually true. Right. I mean, a lot of times</t>
  </si>
  <si>
    <t>Thomas Loughran: About the New York Post. But anyway, that they are hunter Biden emails making reference to meetings he was going to set up with his father and Ukrainian officials or something like that.</t>
  </si>
  <si>
    <t>JP: We have some we have some inventory that we can take out so</t>
  </si>
  <si>
    <t>JP: It's a kind of a crazy</t>
  </si>
  <si>
    <t>John’s iPhone: Okay, it's not quite bedtime. Okay. Say bye bye</t>
  </si>
  <si>
    <r>
      <rPr/>
      <t xml:space="preserve">on neuroscientific findings and free will: see this paper: Free Will and Neuroscience: From Explaining Freedom Away to New Ways of Measuring It Andrea Lavazza 2016  </t>
    </r>
    <r>
      <rPr>
        <color rgb="FF1155CC"/>
        <u/>
      </rPr>
      <t>https://dochub.com/drthomasjloughrantom/1XEpyxzwNG95ygZRQZGd38/free-will-and-neuroscience-from-explaining-freedom-away-to-new-ways-of-operationa?pg=3</t>
    </r>
  </si>
  <si>
    <t>Holbert L. Harris Chair of Economics, George Mason University; Distinguished Senior Fellow, F. A. Hayek Program for Advanced Study in Philosophy, Politics, and Economics; General Director, Mercatus Center</t>
  </si>
  <si>
    <t>00;09;57.270 --&gt; 00;10;04.800</t>
  </si>
  <si>
    <t>00:05:53.310 --&gt; 00:05:53.880</t>
  </si>
  <si>
    <t>00:07:11.550 --&gt; 00:07:22.740</t>
  </si>
  <si>
    <t>00:06:48.810 --&gt; 00:06:51.090</t>
  </si>
  <si>
    <t>00:21:30And what is that practical side, it's the building of certain kinds of communities and gaining experience of what it is to put a whole system of thought and practice.</t>
  </si>
  <si>
    <t>00:16:36Yes.</t>
  </si>
  <si>
    <t>00:13:09the hard problem of consciousness which people know. I mean, imagine you start with physical ism.</t>
  </si>
  <si>
    <t>00:10:45Got Laughlin Tom locker room here.</t>
  </si>
  <si>
    <t>Whatever that precisely stands for.</t>
  </si>
  <si>
    <t>Well, how much does how much is a matter, the vulnerability of the person involved and what are the vulnerabilities and what are the goods?</t>
  </si>
  <si>
    <t>Jerry A. Coyne</t>
  </si>
  <si>
    <t>our basis, our debt and that big portion to our GDP and to the world's average?</t>
  </si>
  <si>
    <t>But that's one that that would sort of be.</t>
  </si>
  <si>
    <t>Thomas Loughran: There are some things we're aware of.</t>
  </si>
  <si>
    <t>About living in light of</t>
  </si>
  <si>
    <t>It's hilarious.</t>
  </si>
  <si>
    <t>Thomas Loughran: It wasn't my government, but I think it's lower now.</t>
  </si>
  <si>
    <t>Thomas Loughran: Maybe not all the way down to the root, but at the phenomenal level. That's what I mean he's talking about being aware of things right and it's just that he thinks that you can describe relations in that awareness which can in fact be quantified.</t>
  </si>
  <si>
    <t>// trying to read DH 2014 paper ("Objects of Consciousness" in Frontiers in Psychology), saw that I came up short (again) on basic information theory. Spend the day doing Kahn Academy introductions to information theory. (Settled there, after a wikipedia on mutual information, etc, showed how far from able to read this stuff I am. https://en.wikipedia.org/wiki/Mutual_information</t>
  </si>
  <si>
    <t>Thomas Loughran: Not coral. It's been causes of those states of the favors that subset. If it's a subset is consciousness on his account. So he's trying to solve the hard problem of consciousness. He's trying to tell you what it is and he's saying it's this phenomenon caused by these dates.</t>
  </si>
  <si>
    <t>JP: Maybe it's</t>
  </si>
  <si>
    <t>Thomas Loughran: In it.</t>
  </si>
  <si>
    <t>Q: Shannon information is a measure of surprise, a consciousness concept. It is associated with a kind of entropy, which is something like negative surprisingness. So what is the relationship between Shannon entropy (if that's a thing) or Shannon information, and the sort that is at play in modern physics? I had seen these multiple meanings before, but attended less to the consciousness roots of Shannon's account. There must be an observer-independent account of entropy/information, or at least an attempt at it, else an important physical quantity would not exist prior to observers, which is the prevailing physicalist paradigm</t>
  </si>
  <si>
    <t>Thomas Loughran: Here, not, not so much. Apparently, unless the last part of the story.</t>
  </si>
  <si>
    <t>Professor Emeritus, Department of Ecology and Evolution, University of Chicago; Author, Why Evolution is True; Faith Versus Fact: Why Science and Religion are Incompatible.</t>
  </si>
  <si>
    <t xml:space="preserve">Note that efficiency in prediction (shorter information requirements for transfer) comes from expected patterns in sequences. Does this point to an overall information processing efficiency when rich communities, with a great deal in common and thus a great deal of information processing efficiency, specialization, in effect, in an overall point of view, work hard to develop a single set coherent set of solutions, rather than communicating across RCs at every level, where expectation is low. Mature members, grasping a whole, are best able to process someone else's whole, recognizing it as a whole, familiar with dependencies across areas, etc...Information would seem to get gathered, built up into mature wholes, compared at the top (mm1-to-mm2, etc) and with results dissemiated back down maturity chains (by those with maximal rhetorical efficiency in leading those like them to a new, transformed maturity (mm12). </t>
  </si>
  <si>
    <t>Could these processing efficiencies be quantified? Can this be done already, to some extend, in cross-disciplinary scientific studies? Are interdisciplinary exchanges among more mature practitioners measurably more efficient (paper production as measure? Or better, combined citations of cross-disciplinary coauthors...) Has this been done (why not) as a CS project? Does it point to measurable efficiencies in HIFNRCs?</t>
  </si>
  <si>
    <t xml:space="preserve">"The idea is that a theory of objects requires, first, a theory of subjects." From this 2014 OoC paper. Also: "“The relevant literature is famously contentious and obscure. I believe it will remain so until someone constructs, within the formalism of quantum mechanics, an “observer,” that is, a model entity whose states correspond to a recognizable caricature of conscious awareness ... That is a formidable project, extending well-beyond what is conventionally considered physics” (Wilczek, 2006) (Frank Wilczek, winner of the 2004 Physics Nobel Prize.) </t>
  </si>
  <si>
    <t>"One can think of a Markovian kernel as simply an indexed list of probability measures. In the case of perception, for instance, a Markovian kernel might specify that if the state of the world is w1, then here is a list of the probabilities for the various conscious experiences that might result, but if the state of the world is w2, then here is a different list of the probabilities for the various conscious experiences that might result, and so on for all the possible states of the world. A Markovian kernel on a finite set of states can be written as matrix in which the entries in each row sum to 1"...."A Markovian kernel can also be thought of as an information channel. Cover and Thomas, for instance, define “a discrete channel to be a system consisting of an input alphabet X and output alphabet Y and a probability transition matrix p(x|y) that expresses the probability of observing the output symbol y given that we send the symbol x” (Cover and Thomas, 2006). Thus, adiscrete channel is simply a Markovian kernel."</t>
  </si>
  <si>
    <t>Thomas Loughran: The attempt to put these things together. And as a result, we are resources and answering some of the most important questions.</t>
  </si>
  <si>
    <t>Thomas Loughran: Not that you</t>
  </si>
  <si>
    <t>"So, each time a conscious agent interacts with the world and, in consequence, has a conscious experience, we can think of this interaction as a message being passed from the world to the conscious agent over a channel. Similarly, each time the conscious agent has a conscious experience and, in consequence, decides on an action to take, we can think of this decision as a message being passed over a channel within the conscious agent itself. And when the conscious agent then takes the action and, in consequence, alters the state of the world, we can think of this as a message being passed from the conscious agent to the world over a channel. In the discrete case, we can keep track of the number of times each channel is used. That is, we can count the number of messages that are passed over each channel. Assuming that all three channels (perception, decision, action) all work in lock step, we can use one counter, N, to keep track of the number of messages"
that are passed.</t>
  </si>
  <si>
    <t>Thomas Loughran: And they ought to know why we think them and they ought to be able to make a case for them to practically anybody if they that's also a theoretical ideal and they could never hit it. But you could imagine the University</t>
  </si>
  <si>
    <t>John Loughran: I might try to like intern with them.</t>
  </si>
  <si>
    <t>00:21:40Into action.</t>
  </si>
  <si>
    <t>00:13:16Then you got to say something about how you get to consciousness. If you don't call the alt realist route you got to go the physical this route.</t>
  </si>
  <si>
    <t>Thomas Loughran: The Texas there. I don't remember whether all the Texas there, a lot of this is Texas there and a lot of is sort of coming to terms of today's</t>
  </si>
  <si>
    <t>John Rose: Not a productive.</t>
  </si>
  <si>
    <t>John Rose: How good it is it's stopping it. If you do get it in a vaccine.</t>
  </si>
  <si>
    <t>Thomas Loughran: Where it makes sense to ordinary people. What you're at what you're asking to solve breaking it down. And this is the sort of thing, by the way, which Richard Fineman was so insistent on</t>
  </si>
  <si>
    <t>Thomas Loughran: All of these narratives, it turns out, are complex. They have lots of different layers and</t>
  </si>
  <si>
    <t>Thomas Loughran: Or even what counts as information. These days the phrase, that's all. All of us is fake news, right, at least if we promulgate a point of view with what we think is information we get turned down right that's fake news challenge to authority, all kinds of</t>
  </si>
  <si>
    <t>Thomas Loughran: Quite a bit.</t>
  </si>
  <si>
    <t>// adding something here to DH's CR: if to be information is to inform, is every possibility a state of consciousness, nothing else? Are states of consciousness interrelated in ways that form larger awarenesses, larger states of conscious? Is particular agency (conscious identity), consisting of personal enjoyment, freedom to interconnect, explore, build) just a consequence of particular, limited perspectives, just existing connections considered as abstracted from other connections, every possibility potentially connected with every other, some in preferable sets, some in less so, all in a calculation of mutual enjoyment (love), with particular sets driven to connect as particulars with the whole, that drive existing timelessly in the whole unified infinite combination of possibilities, but experienced as in time by each limited interconnected set of possibilities? A community of infinite possbibilities, infinite persons, each a combination from 1 to infinite, connected in infinitely many ways, each in turn an infinite person but interconnected in particular orders (all those possible), but computing from their limitedness how to find a way forward to the fully interconnected from the initially only partially so...Not every route is desirable, but the computation does not find the preferable ways forward except by the particular computational route that gets it to those preferable states. Those particular routes are experienced as S-T. Clusters of similarly-routed computational possibilities experience the world in similar ways and communicate results of calculations to more efficiently process, from their shared perspectives, the ways forward to optimal, infinite interconnectedness. The limitations on our communication (as we experience them in S-T) are just particular ordinalities, pathways of interconnecting.</t>
  </si>
  <si>
    <t>Thomas Loughran: And I thought I'd start tonight by just taking an example of somebody else who's putting together. Big, big picture narratives and what the conversation is like</t>
  </si>
  <si>
    <t>Thomas Loughran: And that's what I mean by a certain kind of change, or you might even call it a certain kind of conversion in for certain kinds of changes will typically we use those religious</t>
  </si>
  <si>
    <t xml:space="preserve">Still the question arises, what is the source of particularity, of distinction? What breaks the symmetry of each possibility? Perhaps the answer is ordered pairing (n-tupling) along particular patterns of combination. Here think of Wolfram's cellular automata. </t>
  </si>
  <si>
    <t>John Loughran: Historic</t>
  </si>
  <si>
    <t>Pehaps in the particular unfolding of the various mathematical rules that exist, some produce similar, repeating patterns (of us), like one another but distinct under that rule, distinction ways we experience as S-T asymmetries (difference), even though much alike, like a repeating patterns in the rule 30 unfolding...</t>
  </si>
  <si>
    <t>In the distillation process. And that's sort of what's happening in a tradition, is you're you're boiling off all these experiences.</t>
  </si>
  <si>
    <r>
      <rPr/>
      <t xml:space="preserve">But perhaps each of these possibilities, connected and filled out under some mathematical unfolding under some particular rule, is a possible state, a conscious state, interconnected with some but not yet all under this unfolding... watch for 5 minutes: </t>
    </r>
    <r>
      <rPr>
        <color rgb="FF1155CC"/>
        <u/>
      </rPr>
      <t>https://www.youtube.com/watch?v=_W-n510Pca0</t>
    </r>
  </si>
  <si>
    <t>they're going to try and invite people back and have them go to in-person classes.</t>
  </si>
  <si>
    <t>Thomas Loughran: Now you're starting to look at what I mean by a lens.</t>
  </si>
  <si>
    <t>James Croak</t>
  </si>
  <si>
    <t>Thomas Loughran: JP, let me just ask you this question, since you're kind of up on this stuff, it seems</t>
  </si>
  <si>
    <t>I just thought it might be worth trying to assemble like three claims that do some work.</t>
  </si>
  <si>
    <t>Rachel Loughran: It doesn't say how its</t>
  </si>
  <si>
    <t>Thomas Loughran: One of these days.</t>
  </si>
  <si>
    <t>is in the universe over and about a 10 hour conversation we had right over Christmas.</t>
  </si>
  <si>
    <t>That</t>
  </si>
  <si>
    <t>Thomas Loughran: You, you could you could very well know that something's going to happen. You don't know where it's going.</t>
  </si>
  <si>
    <t>Thomas Loughran: So it's</t>
  </si>
  <si>
    <t>JP: Situation lady wrote a book about it so</t>
  </si>
  <si>
    <t>John’s iPhone: Thank you.</t>
  </si>
  <si>
    <t>00:21:41World. Isn't there a craft of that.</t>
  </si>
  <si>
    <t>00:16:39Okay.</t>
  </si>
  <si>
    <t>00:13:23Right. And that has really got some challenges. And you might wonder and and i think you've seen David Hoffman throw this into the mix. In fact, it seemed to have motivated him.</t>
  </si>
  <si>
    <t>Artist</t>
  </si>
  <si>
    <t>00:11:02So I looked at the</t>
  </si>
  <si>
    <t>// LF's AI Podcast wi Ben Goertzel:  mentions Philip K Dick</t>
  </si>
  <si>
    <t>And they're the ones who put out the Temes test and or if you ever heard of that TIMSS test, maybe this is a little too education leighs.</t>
  </si>
  <si>
    <r>
      <rPr/>
      <t xml:space="preserve">opencog architectures, metagraphs, weighted and interlinked hypergraphs and links, could be used to advance Wolfram's project; Ben Dryvus (Louisiana) had a related book, done earlier; could use it to model biologically realistic neural networks...Q...can it be used to explore DH's networks of conscious agents? Seems perfect. Can have process-, neural network-, logic- links; can contain programs; </t>
    </r>
    <r>
      <rPr>
        <b/>
      </rPr>
      <t>find a video presentation on what is opencog</t>
    </r>
    <r>
      <rPr/>
      <t>.</t>
    </r>
  </si>
  <si>
    <t>With respect to X, that person is vulnerable. And what are the threats with respect to that other person was was infringing.</t>
  </si>
  <si>
    <t>need a graph chip; coming soon; graphs put on chips; may do for opencog arch what GPUs did for graphics processing; // neuromorphic computing should be amazing, but not there yet...biologically realistic hardware neural network...</t>
  </si>
  <si>
    <t>I don't know the answer that. What is it?</t>
  </si>
  <si>
    <t>And so. You all watched a couple.</t>
  </si>
  <si>
    <t xml:space="preserve">Has a type system sitting on top of the opencog system, switchiing from predicate logic to term logic (simple links between nodes): eg: A--&gt;B B--C thus A--&gt;C. Can have neural net links tied to logic links...(Kerry-howard isomorphism: proofs and programs map onto one another.) </t>
  </si>
  <si>
    <t>That's a pretty that's a primitive, which is why I like it in the center of a mine.</t>
  </si>
  <si>
    <t>Thomas Loughran: And when we're aware of things we behave differently.</t>
  </si>
  <si>
    <t>Thomas Loughran: Their efforts.</t>
  </si>
  <si>
    <t>Thomas Loughran: Weight wise the blog by Tim urban yes and he couldn't resist the sentence.</t>
  </si>
  <si>
    <t>JP: Way. Oh, yeah.</t>
  </si>
  <si>
    <t>Thomas Loughran: You can assign parameters to the various elements that we can be aware of in our conscious like things like</t>
  </si>
  <si>
    <t>Thomas Loughran: And that is consciousness and those are physical states.</t>
  </si>
  <si>
    <t>JP: Area code or something.</t>
  </si>
  <si>
    <t>JP: And it was just this cool like wow, that's the perfect guy for that role. Yeah.</t>
  </si>
  <si>
    <t>John’s iPhone: What they talking about</t>
  </si>
  <si>
    <t>Barely.</t>
  </si>
  <si>
    <r>
      <rPr/>
      <t xml:space="preserve">on PK Dick: </t>
    </r>
    <r>
      <rPr>
        <color rgb="FF1155CC"/>
        <u/>
      </rPr>
      <t>https://www.theverge.com/2012/10/1/3424828/philip-k-dick-festival-science-fiction-change-your-life</t>
    </r>
    <r>
      <rPr/>
      <t xml:space="preserve">  For the AI-literate, there may be no more effective initial testimony to the power of love than this.</t>
    </r>
  </si>
  <si>
    <t>00;10;05.160 --&gt; 00;10;14.160</t>
  </si>
  <si>
    <t>00:05:56.880 --&gt; 00:06:00.600</t>
  </si>
  <si>
    <t>00:07:23.370 --&gt; 00:07:32.190</t>
  </si>
  <si>
    <t>00:06:53.340 --&gt; 00:06:57.030</t>
  </si>
  <si>
    <t>00:21:45So that's honestly where I spent my time, all that sort of an excuse for why I don't know everything written about productive about dialectic</t>
  </si>
  <si>
    <t>00:13:35To to pro the evolutionary pathway that eventually does probe is just the dead end that he and so many others and hit thinking about what consciousness is and how it could possibly arise from the brain. There are of course many theories but those theories are</t>
  </si>
  <si>
    <t>00:11:05Abortion decision. I spent a little time getting a closer look at that.</t>
  </si>
  <si>
    <t>Thomas Loughran: Like a voice.</t>
  </si>
  <si>
    <t>John Rose: That's showing that if it's like the flu. Also, and other things in there that if it's like the flu and as multiple strains. How effective are we going to be picking up the most important strain for each season or whatever.</t>
  </si>
  <si>
    <t>Thomas Loughran: He had a an appendix to his book. Surely You're Joking this to Fineman and it's called physics in Brazil JP, have you seen it. I know you</t>
  </si>
  <si>
    <t>Thomas Loughran: Last time we talked about the beginning if you're a good storyteller, you can practically tell the story, starting from anywhere and going to anywhere.</t>
  </si>
  <si>
    <t>Thomas Loughran: All there are all kinds of dynamics surrounding that. So I've been talking long enough. I'm going to let you in. That's something like if we stopped right now and just went home, I'd say, you would have</t>
  </si>
  <si>
    <t>Rachel Loughran: And that was just in response to</t>
  </si>
  <si>
    <t>Molly Crockett</t>
  </si>
  <si>
    <t>Thomas Loughran: At this very big picture level between different sorts of folks in this case there's a there's an advocate. I think it's fair to say he's an advocate of both the American and</t>
  </si>
  <si>
    <t>Thomas Loughran: But the, the phrase is easy enough.</t>
  </si>
  <si>
    <t>John Loughran: The word of the day on the New York Times</t>
  </si>
  <si>
    <t>A great many of them you let go, but some of them you grab onto something and you say,</t>
  </si>
  <si>
    <t>And then as soon as the day passes that you get an incomplete.</t>
  </si>
  <si>
    <t>Thomas Loughran: It's a, it's a little bit larger, but it's not everything. It's not the whole story. It's not the sum of everything that you think the sum of all the internet connected problems, etc.</t>
  </si>
  <si>
    <t>Thomas Loughran: My understanding was that the forests evolved as fire.</t>
  </si>
  <si>
    <t>So, you know, that are that resonate and that spin the world around and make you see things differently, make you see trade agreements differently,</t>
  </si>
  <si>
    <t>Distributed</t>
  </si>
  <si>
    <t>Thomas Loughran: Will swing back into</t>
  </si>
  <si>
    <t>But so we might have touched on it at that point. OK, OK, sorry.</t>
  </si>
  <si>
    <t>Thomas Loughran: It is possible to get the let's call it an AI boost.</t>
  </si>
  <si>
    <t>Thomas Loughran: But you just sort of throw the ingredients that make the whole soup somewhat probable right and then increase the space for those ingredients to play out.</t>
  </si>
  <si>
    <t>Thomas Loughran: So all of a sudden, it's all in the Fox News range that this is, you know, boy. We every news organization on the planet. I just heard, what's his name. He's the senator with the most pronounced Southern accent in the world on the Judiciary Committee. His name is escaping me but Kennedy right</t>
  </si>
  <si>
    <t>JP: Gonna take advantage here.</t>
  </si>
  <si>
    <t>JP: But he's an interesting character because he</t>
  </si>
  <si>
    <t>John’s iPhone: staying with us for the weekend because around here. The wedding.</t>
  </si>
  <si>
    <t>“Jonathan Lethem notes how often, within their flawed and fallen worlds, Dick allowed his characters moments of humane grace. "There are a couple of his books that end with this uncanny expression of sudden, absurd, human connection of love — against the odds of which the entire book may seem to have been stacked." says Lethem. One example is Now Wait For Last Year. [Spoiler alert from here on out.] At the end of the novel, Dr. Eric Sweetscent finds himself in a taxi with his wife, Lethem says, "I mean, this is a wife as bad as American literature has ever presented, whether in Philip Roth or anywhere else...She's been destroyed by a drug she's taken, which is also a drug she's slipped into his drink at one point, in what is in some ways tantamount to a murder attempt. She's shattered her own and several other people's realities as well as their marriage by the end of this novel."</t>
  </si>
  <si>
    <t>Thomas Loughran: Those philosophical roots are not mine. Those are MacIntyre's roots and I know intimately. Honestly, I've been following him for 40 years, more than that. And he's been writing for 70</t>
  </si>
  <si>
    <t>Assistant Professor of Psychology, Yale University; Distinguished Research Fellow, Oxford Centre for Neuroethics</t>
  </si>
  <si>
    <t>Thomas Loughran: Come loaded for bear on the other end. Fire away. If you, if you are</t>
  </si>
  <si>
    <t>Now she’s falling apart, giving him the opportunity to discard her, to get away, which he’s tried to do throughout the novel. "And the cab is a mechanical cab; it's a robot," Lethem explains "so Dr. Eric Sweetscent, in the way that characters in Dick have to do, is walking this inanimate object through the terms of the human condition: 'You know, you're a cab, you're a robot, you don't really get this, but she's horrible and I'm sad and this has all been so terrible and yet here she is, she's destroyed.' And the cab is listening to him, basically functioning as Freud would claim a therapist ought to: as a kind of impassive mirror. And the cab says, 'What I hear you saying is you have no choice.' And he says, 'What do you mean? No choice but to leave her?' And the cab says, 'No, I hear you saying you have no choice but to love this person.'"</t>
  </si>
  <si>
    <t>Thomas Loughran: And in a certain sense, I'm making a pitches you both now know we're a different kind of university that would do this a little bit differently.</t>
  </si>
  <si>
    <t>John Loughran: On the side, so maybe learn to code and maybe do some work for them.</t>
  </si>
  <si>
    <t>00:21:56There's a lot to be learned in this space. And so let me start with that caveat.</t>
  </si>
  <si>
    <t>00:16:45Good question.</t>
  </si>
  <si>
    <t>00:13:57Are not yet functioning in ways that people are very happy about.</t>
  </si>
  <si>
    <t>In the retelling he takes a moment here. There’s a hitch in his voice as he looks up and away, blinking a few times before continuing. "And, uh...that's as good as it gets," he says, "It's still as powerful a vision of the uncanny property of connection and love and empathy against the vortex of nihilism and despair and existential bleakness that the universe is. I don't even want to say it's hard-won, because I don't know how it's won. It's like claimed without being won. That's the essence of Dick. He claims love against a backdrop of its impossibility. He claims connection and empathy against a demonstrated nihilism. And that, for whatever reason, is the persuader for me."</t>
  </si>
  <si>
    <t>00:11:12And I found that super interesting.</t>
  </si>
  <si>
    <t>But this is a test of Magin, a Maginn PSAT or a high school or the S.A.T. will do.</t>
  </si>
  <si>
    <t>Right. And all of those kinds of questions, all of a sudden now they kind of start to sound like points of view matter.</t>
  </si>
  <si>
    <t>Basically what? With regards to Venezuela, what's so?</t>
  </si>
  <si>
    <t>At least I'm sure you watch some of each of the last two weeks worth of American stories.</t>
  </si>
  <si>
    <t>It's pretty basic, like what does it have to do with information? It's almost everything that we do and has information.</t>
  </si>
  <si>
    <t>Thomas Loughran: There is that is that, that is to say such a thing as conscious information. This is information network conscious of things we are aware of</t>
  </si>
  <si>
    <t>Thomas Loughran: I could talk forever about this one you want to dominate. So I, I just</t>
  </si>
  <si>
    <t>JP: Yes, yeah.</t>
  </si>
  <si>
    <t>Thomas Loughran: I'll deliberately try not to get all of them here because I don't want to get all of them wrong, but I know I'll get some of them at least by analogy, and I expect out get</t>
  </si>
  <si>
    <t>Thomas Loughran: So that he is solving the hard road.</t>
  </si>
  <si>
    <t>Thomas Loughran: Anyway, that's all.</t>
  </si>
  <si>
    <t>JP: I think I one of the episodes of the newer season. I feel like I watched a couple episodes in the newer season and one of them was a dating app.</t>
  </si>
  <si>
    <t>John’s iPhone: contesting Minnesota. I thought</t>
  </si>
  <si>
    <t>John’s iPhone: So I didn't read that thing that you think but</t>
  </si>
  <si>
    <t>Helena Cronin</t>
  </si>
  <si>
    <t>00:22:02Okay, but</t>
  </si>
  <si>
    <t>00:14:03They</t>
  </si>
  <si>
    <t>00:11:18Because there was already a case on this basically is almost the exact same</t>
  </si>
  <si>
    <t>John Loughran: Voice, you know,</t>
  </si>
  <si>
    <t>Thomas Loughran: That's good. So, and that's one of the factors that builds into that overall efficacy. Right.</t>
  </si>
  <si>
    <t>Thomas Loughran: Thought, there's, it's it's tremendous if you can find that in fact, maybe I'll find it and send it to you.</t>
  </si>
  <si>
    <t>Thomas Loughran: And using the story and weaving it through and that story becomes them. It's really a model.</t>
  </si>
  <si>
    <t>Thomas Loughran: A pretty nice entry understanding of what on earth. This project is now how you get there from here.</t>
  </si>
  <si>
    <t>Thomas Loughran: Sort of</t>
  </si>
  <si>
    <t>Thomas Loughran: And a Christian tradition. And then there's somebody else who is probing. I think he has sympathy for the American tradition as well but</t>
  </si>
  <si>
    <t>Thomas Loughran: To explore in different areas.</t>
  </si>
  <si>
    <t>John Loughran: But I it's like</t>
  </si>
  <si>
    <t>boy, there's something worth hanging onto there and you keep it. And that enriches the soup stock within which the next generation begins to cook.</t>
  </si>
  <si>
    <t>Co-director of LSE's Centre for Philosophy of Natural and Social Science; Author, The Ant and the Peacock: Altruism and Sexual Selection from Darwin to Today</t>
  </si>
  <si>
    <t>If you drop a class, they're going to send everybody home so they get all your money and don't have to pay for me to stay there.</t>
  </si>
  <si>
    <t>Thomas Loughran: It'd be nice to get there to the boys at a big task right to come up with that a whole system of thought and practice that's coherent and that</t>
  </si>
  <si>
    <t>Thomas Loughran: Fire forest ecosystems that dependent upon fire moving through them periodically when no one was around to put them out or call the brush or etc etc manage them.</t>
  </si>
  <si>
    <t>make you see wars, different wars differently,</t>
  </si>
  <si>
    <t>JP: I shared</t>
  </si>
  <si>
    <t>Thomas Loughran: Consideration of two books which which</t>
  </si>
  <si>
    <t>You guys see, first of all, you see something shared. Yeah.</t>
  </si>
  <si>
    <t>Thomas Loughran: Thinking, you're going to get all kinds of good stuff. Right. And that could be done quite proposal and, in fact, the more you spread it out. It literally if you threw it over the entire probability states right, you would have been some sense intended everything that happened.</t>
  </si>
  <si>
    <t>JP: Then who Graham.</t>
  </si>
  <si>
    <t>JP: He sees a lot of he's not someone who's just super critical the neoliberalism.</t>
  </si>
  <si>
    <t>JP: The wedding.</t>
  </si>
  <si>
    <t>00;10;15.210 --&gt; 00;10;29.310</t>
  </si>
  <si>
    <t>00:06:03.780 --&gt; 00:06:06.930</t>
  </si>
  <si>
    <t>00:07:33.360 --&gt; 00:07:39.480</t>
  </si>
  <si>
    <t>00:06:59.400 --&gt; 00:07:06.510</t>
  </si>
  <si>
    <t>00:22:05Imagine we started with hypotheses first principles. Not as things we argue from down to other things. But as springboards up to something else springboards to what to some account of everything.</t>
  </si>
  <si>
    <t>00:16:48Well, you don't have to go far to find candidates, people will stick their hands up and say, pick me</t>
  </si>
  <si>
    <t>Oliver Scott Curry</t>
  </si>
  <si>
    <t>Yeah. That cuts across. The globe and you get something like the Temes test and they track or do they track?</t>
  </si>
  <si>
    <t>Right. Like like so somebody what would a journalist report be?</t>
  </si>
  <si>
    <t>So that's one question. And then the other question is what?</t>
  </si>
  <si>
    <t>Remarkably different stories, right, about American life.</t>
  </si>
  <si>
    <t>It's not a small little thing out on the site. Right.</t>
  </si>
  <si>
    <r>
      <rPr>
        <rFont val="Arial"/>
        <b/>
        <sz val="11.0"/>
      </rPr>
      <t xml:space="preserve">quick calculation: totals meetings. Start w/ PoP: 40 years (better, 43) x 50 weekly mtgs/year + 50 MGs/year = 4000; headship 1/mo x 12 mo x 40 years = 480 mtgs; there's ~4500 meetings total. (Not counting weekly prayer meetings...hundreds more; teaching series (over 100 more); 4800 x 4.3/4 = 5100;  call this </t>
    </r>
    <r>
      <rPr>
        <rFont val="Arial"/>
        <b/>
        <sz val="11.0"/>
      </rPr>
      <t xml:space="preserve">5000 PoP meetings </t>
    </r>
    <r>
      <rPr>
        <rFont val="Arial"/>
        <b/>
        <sz val="11.0"/>
      </rPr>
      <t>(x 1.5 hr/mtg)</t>
    </r>
    <r>
      <rPr>
        <rFont val="Arial"/>
        <b/>
        <sz val="11.0"/>
      </rPr>
      <t xml:space="preserve">; </t>
    </r>
    <r>
      <rPr>
        <rFont val="Arial"/>
        <b/>
        <sz val="11.0"/>
      </rPr>
      <t>hours calculated below, throughout...</t>
    </r>
  </si>
  <si>
    <r>
      <rPr>
        <rFont val="Arial"/>
        <b/>
        <sz val="11.0"/>
      </rPr>
      <t xml:space="preserve">NDQC: 40 mtgs/year x 12 years is roughly </t>
    </r>
    <r>
      <rPr>
        <rFont val="Arial"/>
        <b/>
        <sz val="11.0"/>
      </rPr>
      <t>500 teacher meetings</t>
    </r>
    <r>
      <rPr>
        <rFont val="Arial"/>
        <b/>
        <sz val="11.0"/>
      </rPr>
      <t xml:space="preserve"> (x 1.5 hr/mtg)</t>
    </r>
  </si>
  <si>
    <t>Thomas Loughran: I'm claiming here that not a full theory of what information is let me tell you all about information there. There are lots</t>
  </si>
  <si>
    <r>
      <rPr>
        <rFont val="Arial"/>
        <b/>
        <sz val="11.0"/>
      </rPr>
      <t xml:space="preserve">classes: 75 university sections x 2.5/week x 45 weeks = 8437.5 university class meetings. HS: 12 years FT x 4 courses/yr x 30 weeks/course x 5 days/wk = 7200 class meetings HS/MS; together, </t>
    </r>
    <r>
      <rPr>
        <rFont val="Arial"/>
        <b/>
        <sz val="11.0"/>
      </rPr>
      <t>15,500 class mtgs with students (x .9 hr/mtg)</t>
    </r>
  </si>
  <si>
    <t>Thomas Loughran: Sketched an apology there as to what you know.</t>
  </si>
  <si>
    <r>
      <rPr>
        <rFont val="Arial"/>
        <b/>
        <color rgb="FF000000"/>
        <sz val="11.0"/>
      </rPr>
      <t xml:space="preserve">10 years x 50 students/year x 2 evaluation mtgs/year/student = </t>
    </r>
    <r>
      <rPr>
        <rFont val="Arial"/>
        <b/>
        <color rgb="FF000000"/>
        <sz val="11.0"/>
      </rPr>
      <t>1000 evals...all with parents</t>
    </r>
    <r>
      <rPr>
        <rFont val="Arial"/>
        <b/>
        <color rgb="FF000000"/>
        <sz val="11.0"/>
      </rPr>
      <t>, perhaps 200 with students also (.5 hr/mtg)</t>
    </r>
  </si>
  <si>
    <t>Senior Researcher, Director, The Oxford Morals Project, Institute of Cognitive and Evolutionary Anthropology, University of Oxford</t>
  </si>
  <si>
    <t>Very</t>
  </si>
  <si>
    <t>JP: I mean, at least I feel like before Trump confidence in the government was only gone</t>
  </si>
  <si>
    <t>Thomas Loughran: Some of exactly his so conscious agents experience things right. They have input that comes to us by the way of experience. That's an example of a parameter</t>
  </si>
  <si>
    <r>
      <rPr>
        <rFont val="Arial"/>
        <b/>
        <color rgb="FF000000"/>
        <sz val="11.0"/>
      </rPr>
      <t xml:space="preserve">TSG 30 wks/yr x 5 days/wk x 10 yrs = </t>
    </r>
    <r>
      <rPr>
        <rFont val="Arial"/>
        <b/>
        <color rgb="FF000000"/>
        <sz val="11.0"/>
      </rPr>
      <t>1500MPs</t>
    </r>
    <r>
      <rPr>
        <rFont val="Arial"/>
        <b/>
        <color rgb="FF000000"/>
        <sz val="11.0"/>
      </rPr>
      <t>; prayer with students (just at TSG) (.33 hr/mtg)</t>
    </r>
  </si>
  <si>
    <t>JP: Can you differentiate</t>
  </si>
  <si>
    <t>Thomas Loughran: Got two weeks left of that two weeks and then a cat fight and then</t>
  </si>
  <si>
    <t>Thomas Loughran: That was very good.</t>
  </si>
  <si>
    <r>
      <rPr>
        <rFont val="Arial"/>
        <b/>
        <color rgb="FF000000"/>
        <sz val="11.0"/>
      </rPr>
      <t xml:space="preserve">As an adult student: 4 years x 16cr/sem x 2 sem/yr x 15 wks/sem x 3 hrs/cr/wk = </t>
    </r>
    <r>
      <rPr>
        <rFont val="Arial"/>
        <b/>
        <color rgb="FF000000"/>
        <sz val="11.0"/>
      </rPr>
      <t>5760 UG hrs</t>
    </r>
    <r>
      <rPr>
        <rFont val="Arial"/>
        <b/>
        <color rgb="FF000000"/>
        <sz val="11.0"/>
      </rPr>
      <t xml:space="preserve">; (9 phil cr/sem x 4 sem = 36 cr hrs phil + over 40 science ... say 75 grad credits x 3 hrs/cr/wk x 15 xks = </t>
    </r>
    <r>
      <rPr>
        <rFont val="Arial"/>
        <b/>
        <color rgb="FF000000"/>
        <sz val="11.0"/>
      </rPr>
      <t>3375 grad hrs = 9135 adult student hours</t>
    </r>
  </si>
  <si>
    <t>Thomas Loughran: That I had heard contesting gluttonous soda.</t>
  </si>
  <si>
    <t>Thomas Loughran: What did I learn. I think I linked to political I linked to the Sharpie a question which john had not been found.</t>
  </si>
  <si>
    <t>some 32K meetings, 32K hrs as an adult</t>
  </si>
  <si>
    <t>Thomas Loughran: So question is what will that whole if he's right about that. Then what do you do, that's what this whole project is about. So we'll leave it leave it there for now because john 3%</t>
  </si>
  <si>
    <t>John Loughran: Yeah, I think, I think the biggest question for me is</t>
  </si>
  <si>
    <t>Thomas Loughran: So if that's the case, it also ought to be the case that they've got something to say about everything.</t>
  </si>
  <si>
    <t>John Loughran: So that's another thing. So I've started learning Java, JavaScript. So that's that those are sort of the new things.</t>
  </si>
  <si>
    <t>00:22:21Right, so we're looking. Imagine we went looking for a whole system.</t>
  </si>
  <si>
    <t>00:16:54All kinds of folks who think that you know who pull</t>
  </si>
  <si>
    <t>00:14:04They do see the promise and potentially falsifiable</t>
  </si>
  <si>
    <t>00:11:25Case happened in Texas. Sorry, guys.</t>
  </si>
  <si>
    <t>John Loughran: It's actually very interesting</t>
  </si>
  <si>
    <t>John Loughran: It's just God</t>
  </si>
  <si>
    <t>John Rose: PR</t>
  </si>
  <si>
    <t>Thomas Loughran: He basically he he describes that about physics. He describes how it is that you don't understand what you're talking about. When you can memorize a formula and recognize a problem type in which you apply that formula, just out of memory.</t>
  </si>
  <si>
    <t>Thomas Loughran: That story. I think it's fair to say is a model and you apply that model and you run input through it, which is some particular set of circumstances and you get output from it. And that is a kind of meaning and direction.</t>
  </si>
  <si>
    <t>Thomas Loughran: There's a whole lot more to be said and what it what the, what's a building look like when it grows up. What's a community look like when it grows up</t>
  </si>
  <si>
    <t>Thomas Loughran: Open topic or catch</t>
  </si>
  <si>
    <t>Thomas Loughran: Less so for the Christian tradition. He's not hostile to it, he's just not part of it. And he asked protect his role is to ask particularly probing questions about it.</t>
  </si>
  <si>
    <t>John Loughran: I was talking to</t>
  </si>
  <si>
    <t>Right. Horribly warp my metaphors here from crystals and cooking and chemistry and everything else.</t>
  </si>
  <si>
    <t>I mean, he's probably very optimistic of you.</t>
  </si>
  <si>
    <t>Thomas Loughran: Orders, the whole world for you that that almost seems on region regional so let's try building it little bit at a time. There's the suggestion and calling these things lenses, is that when you put them on they transform how you see the world.</t>
  </si>
  <si>
    <t>make you see international right things that U.S. does right on the national stage, stick up for human rights.</t>
  </si>
  <si>
    <t>JP: But one thing it's becoming clear is, I don't know how much I've been relying on the fact living out in the wilderness.</t>
  </si>
  <si>
    <t>Thomas Loughran: A newer one</t>
  </si>
  <si>
    <t>OK. When I when I'm moving your pictures around, I'm getting very strange behavior.</t>
  </si>
  <si>
    <t>Thomas Loughran: The new science that ought to come into existence around the conception of a high information flow network enrich communities and all that come to that, that person's</t>
  </si>
  <si>
    <t>Thomas Loughran: Right. And you wouldn't have intended</t>
  </si>
  <si>
    <t>David Dalrymple</t>
  </si>
  <si>
    <t>Thomas Loughran: Know, Kennedy much more of a southern Louisiana, Senator, if I remember, in any case, Kennedy said, Yeah, every news organization in the world, I'd be working on this full time.</t>
  </si>
  <si>
    <t>JP: Anyways,</t>
  </si>
  <si>
    <t>JP: He sees a lot of potential for it.</t>
  </si>
  <si>
    <t>John’s iPhone: East Coast.</t>
  </si>
  <si>
    <t>00:22:26And when we grab the first principle we say, Hmm, that might help us and we drop it in. Not because it's incorrigible, because we couldn't possibly be wrong about it because there's no other alternatives, but because it looks like it might help us. Let's put it in and see</t>
  </si>
  <si>
    <t>00:16:58Religious Freedom arguments.</t>
  </si>
  <si>
    <t>00:14:11Trajectories modes of ways of experimenting and we'll see how all that goes and what you might say, though.</t>
  </si>
  <si>
    <t>00:11:29Oh good, we're good again.</t>
  </si>
  <si>
    <t>This is a Scandinavian based organization. And in particular, they are now tracking achievement and gender identification.</t>
  </si>
  <si>
    <t>What would the facts. Just the facts. Maybe Kellyanne Conway doesn't sound so bad when she says, well, we've got an alternative set of facts.</t>
  </si>
  <si>
    <t>What actually is going on in Venezuela and why are we basically talked about how the U.S. had seized</t>
  </si>
  <si>
    <t>Research affiliate, MIT Media Lab</t>
  </si>
  <si>
    <t>As if you're six layers down or by the way, people explained on what you couldn't get very far without already having ignored it for a long time.</t>
  </si>
  <si>
    <t>Thomas Loughran: Lots of folks who have lots to say about information. And if we were going to say everything about everything. Eventually, they'd have to say something about all of those different accounts of information. But to start here.</t>
  </si>
  <si>
    <t>Thomas Loughran: Why this has a particular significance. I think it does have some significant suicide for the person significance for everybody thinks that is it's</t>
  </si>
  <si>
    <t>JP: On on the conservative side. And it was a different sort of lack of confidence. It was like a lacking lack of confidence in principle.</t>
  </si>
  <si>
    <t>Thomas Loughran: And there's other things that we have. Besides, we have intentions. Right. And then we seem to put intentions into action there seemed to be some kind of product which is</t>
  </si>
  <si>
    <t>JP: Can you differentiate that. So consciousness from perspective on that.</t>
  </si>
  <si>
    <t>Thomas Loughran: Hopefully, something happens, good on the other side.</t>
  </si>
  <si>
    <t>Thomas Loughran: Which was fantastic. It was</t>
  </si>
  <si>
    <t>John’s iPhone: Maybe Wisconsin.</t>
  </si>
  <si>
    <t>Thomas Loughran: From political if we got the same conversation.</t>
  </si>
  <si>
    <t>00;10;31.980 --&gt; 00;10;34.050</t>
  </si>
  <si>
    <t>00:06:09.180 --&gt; 00:06:09.570</t>
  </si>
  <si>
    <t>00:07:41.910 --&gt; 00:07:42.120</t>
  </si>
  <si>
    <t>00:07:06.510 --&gt; 00:07:06.960</t>
  </si>
  <si>
    <t>00:22:43And then we start assembling other first principles from other areas of inquiry and they start to</t>
  </si>
  <si>
    <t>00:17:03And some would say they're just essential</t>
  </si>
  <si>
    <t>00:14:19Is that we've been thinking about this for thousands of years.</t>
  </si>
  <si>
    <t>00:11:32Role that</t>
  </si>
  <si>
    <t>Thomas Loughran: Well, how</t>
  </si>
  <si>
    <t>Thomas Loughran: Or average dose. How many people are aiming. But then there's the question of the other number I was looking for is how many people need to get it for an effective policy so</t>
  </si>
  <si>
    <t>Kate Darling</t>
  </si>
  <si>
    <t>Thomas Loughran: That you don't yet know what you're doing. You can't give examples. For example,</t>
  </si>
  <si>
    <t>Thomas Loughran: And so it really does become a model a store on narrative does that you're able to use as you interact with other people in more generally them the broader world so narratives are complex.</t>
  </si>
  <si>
    <t>Thomas Loughran: How do we get them to interact with one another. Are there any standards of truth here.</t>
  </si>
  <si>
    <t>Thomas Loughran: So I'm thinking that you got to do this.</t>
  </si>
  <si>
    <t>John Loughran: Some folks from Portland yesterday.</t>
  </si>
  <si>
    <t>But these are all similar or sorts of processes. I think that's fair to say.</t>
  </si>
  <si>
    <t>// reflections on LF's podcast interview with Ben Goertzel: AGI, OpenCog, SingularityNet, Sophia, etc... major dude</t>
  </si>
  <si>
    <t>I found it in some ways. Of course, there were moments of inspiration, moments of clarity.</t>
  </si>
  <si>
    <t>Yeah. But, I mean, it certainly could play out that way as all these people come back and get a big spike,</t>
  </si>
  <si>
    <r>
      <rPr>
        <rFont val="Arial"/>
        <b/>
        <sz val="11.0"/>
      </rPr>
      <t>OpenCog</t>
    </r>
    <r>
      <rPr>
        <rFont val="Arial"/>
        <b/>
        <sz val="11.0"/>
      </rPr>
      <t xml:space="preserve">: weighted metagraph (linking hypergraphs, parts of hypergraphs (nodes, links), with robust typing (transforming many types of computation into hypergraphs and thus into a common computational language), with pattern searching (TL: think about pattern searching in genetics (nucleic acid polymers, proteins...) in doing an NCBI BLAST!).  </t>
    </r>
    <r>
      <rPr>
        <rFont val="Arial"/>
        <b/>
        <sz val="11.0"/>
      </rPr>
      <t>This is something like a high-information-flow network of rich graphs, where graphs are representations of communities (interrelations among nodes</t>
    </r>
    <r>
      <rPr>
        <rFont val="Arial"/>
        <b/>
        <sz val="11.0"/>
      </rPr>
      <t>).</t>
    </r>
  </si>
  <si>
    <t>Thomas Loughran: And there's further a suggestion in the hierarchy of lenses that somehow</t>
  </si>
  <si>
    <t>Thomas Loughran: And part of a healthy ecosystem, or this way. We're at the case hypothetically right weren't the case that a healthy ecosystem depended on letting them burn.</t>
  </si>
  <si>
    <r>
      <rPr>
        <rFont val="Arial"/>
        <b/>
        <sz val="11.0"/>
      </rPr>
      <t>SingularityNet</t>
    </r>
    <r>
      <rPr>
        <rFont val="Arial"/>
        <b/>
        <sz val="11.0"/>
      </rPr>
      <t>: a hardware network of instances runniing software like OpenCog, but other AI systems as well, in something like an AI Open Science Grid (or TerraGrid, etc.), toward a plug-and-play identifier of computational resources (at an AI--ML--network algorithm level) for hire. The idea here is to get so far out in front of regulation on AI info processing/sharing that regulators will just have to deal with it (in a mobile phone analogue.)</t>
    </r>
  </si>
  <si>
    <t>Ensure fair trade. What are the good things that the U.S. doesn't stick up for international rights?</t>
  </si>
  <si>
    <t>JP: Of not having Wi Fi at my fingertips all the time.</t>
  </si>
  <si>
    <t>Thomas Loughran: Came out and maybe 2016 unless it was more recent than that but not much more recent than that.</t>
  </si>
  <si>
    <t>Do you see that too or do you only see to share it screen and the.</t>
  </si>
  <si>
    <r>
      <rPr>
        <rFont val="Arial"/>
        <b/>
        <sz val="11.0"/>
      </rPr>
      <t>Sophia</t>
    </r>
    <r>
      <rPr>
        <rFont val="Arial"/>
        <b/>
        <sz val="11.0"/>
      </rPr>
      <t xml:space="preserve"> (and co-creator) David Hanson of </t>
    </r>
    <r>
      <rPr>
        <rFont val="Arial"/>
        <b/>
        <sz val="11.0"/>
      </rPr>
      <t>Hanson Robotics</t>
    </r>
    <r>
      <rPr>
        <rFont val="Arial"/>
        <b/>
        <sz val="11.0"/>
      </rPr>
      <t>: ideally, an agent running OpenCog and several other simultaneous perception engines, sitting on the SingularityNet, robotic, beautiful, and loving on a David K Dick model; Hanson thinks that no matter how the realistic capabiliies of Sophia are described, people gravitate toward a personal-AGI interpretation, as BG has come to agree; still, BG is inclined to be transparent about Sophia's capacitiy, whereas DH is more of a showman and a marketer.</t>
    </r>
  </si>
  <si>
    <t>Thomas Loughran: I do think that</t>
  </si>
  <si>
    <t>Thomas Loughran: This thing happened in that place.</t>
  </si>
  <si>
    <t>JP: But he sees a flaw in</t>
  </si>
  <si>
    <t>Research Specialist, MIT Media Lab; Fellow, Harvard Berkman Center</t>
  </si>
  <si>
    <t>John’s iPhone: Virginia maybe</t>
  </si>
  <si>
    <t>John Loughran: The end Hagen tough in the fourth quarter here.</t>
  </si>
  <si>
    <r>
      <rPr>
        <rFont val="Arial"/>
        <b/>
        <sz val="11.0"/>
      </rPr>
      <t xml:space="preserve">// another DH interview of import: </t>
    </r>
    <r>
      <rPr>
        <rFont val="Arial"/>
        <b/>
        <color rgb="FF1155CC"/>
        <sz val="11.0"/>
        <u/>
      </rPr>
      <t>https://youtu.be/SUW_NU7fiVI</t>
    </r>
    <r>
      <rPr>
        <rFont val="Arial"/>
        <b/>
        <sz val="11.0"/>
      </rPr>
      <t xml:space="preserve">  by Joel Colombero, The Reset Movement</t>
    </r>
  </si>
  <si>
    <t>John Loughran: For me,</t>
  </si>
  <si>
    <t>00:22:51Generate will talk, it will appear into this a little bit more carefully in a minute. But for now, they start to generate well you can make a kind of fire out of these things sort of right there's</t>
  </si>
  <si>
    <t>00:17:08You know there are there are lots of schools. I mean,</t>
  </si>
  <si>
    <t>00:14:23And or hundreds of years or decades, depending on what you think is necessary.</t>
  </si>
  <si>
    <t>00:11:35Were interesting</t>
  </si>
  <si>
    <t>Luca De Biase</t>
  </si>
  <si>
    <t>And and it isn't just boys and girls anymore.</t>
  </si>
  <si>
    <t>And the Trump administration took a lot of flack for it.</t>
  </si>
  <si>
    <t>over five billion dollars in assets from the Venezuelan government throughout the world in basically.</t>
  </si>
  <si>
    <t>I think because it's so basic. So I think that it makes it a nice place to start if you did some sort of break things down and analyze since.</t>
  </si>
  <si>
    <t>Thomas Loughran: All we need to do is accept the idea that among things which are, it makes sense to call information are things that we are aware of things that we are conscious of. And here we're trading on an idea about information.</t>
  </si>
  <si>
    <t>Thomas Loughran: An SM significant to the project also</t>
  </si>
  <si>
    <t>JP: Whereas now, there's a lack of confidence, just like what I mean by in principle is, I mean,</t>
  </si>
  <si>
    <t>Thomas Loughran: Which is different than just the intention formation of the intention.</t>
  </si>
  <si>
    <t xml:space="preserve">DH on morality, evil, altruism, what he wants out of a coherent theory of morality. I should list those stated </t>
  </si>
  <si>
    <t>Thomas Loughran: Well yeah, I didn't know whether they were</t>
  </si>
  <si>
    <t>JP: Howdy. How have you thought differently about it since that our conversation.</t>
  </si>
  <si>
    <t>Thomas Loughran: Super good. Yeah.</t>
  </si>
  <si>
    <t>Thomas Loughran: Wisconsin, Michigan, Pennsylvania, are now being contested all of them.</t>
  </si>
  <si>
    <t>John’s iPhone: Let's see.</t>
  </si>
  <si>
    <t>Journalist; Editor, Nova 24, of Il Sole 24 Ore</t>
  </si>
  <si>
    <t>00:23:02They generate light.</t>
  </si>
  <si>
    <t>00:17:12Don't want to pick on any particular version, but I think you don't have to go far to find religious school. So we'll say we're not going to hire a person experts, a white person Z because their behavior.</t>
  </si>
  <si>
    <t>00:14:28For solving the problem and we have not seem to have solved it yet. Maybe it's time to try something else. That's one way, thinking about this.</t>
  </si>
  <si>
    <t xml:space="preserve">//Meghan Peters UCIrvine Asst Prof -- metacognition and consciousness. </t>
  </si>
  <si>
    <t>John Loughran: I i've read. I mean, we've, I've only read</t>
  </si>
  <si>
    <t>John Loughran: Do you</t>
  </si>
  <si>
    <t>JP: Nick says 70%</t>
  </si>
  <si>
    <r>
      <rPr>
        <rFont val="Arial"/>
        <b/>
        <sz val="11.0"/>
      </rPr>
      <t xml:space="preserve">MP has a novel fMRI technique which non-invasively studies in human beings the alignment between metacognitive awareness and the perceptual content. Her view of Cs seems to be that somehow Cs emerges out of metacognitive states around perception. Why need metacognitive states? Because perception can be subjectively blind. See this blindsight video Peters references: </t>
    </r>
    <r>
      <rPr>
        <rFont val="Arial"/>
        <b/>
        <color rgb="FF1155CC"/>
        <sz val="11.0"/>
        <u/>
      </rPr>
      <t>https://www.youtube.com/watch?v=GwGmWqX0MnM</t>
    </r>
  </si>
  <si>
    <t>Thomas Loughran: Right. And you can't bury those examples and say what's going to happen next.</t>
  </si>
  <si>
    <t>Thomas Loughran: You don't get them out of nowhere. If you're going to change the narrative. If you're going to bring a new narrative into play, such as really is what's trying to be accomplished here in this resurrection so</t>
  </si>
  <si>
    <t>Thomas Loughran: Is there any way we can make progress, or do we just discover plurality just read, find out there's green find out there's yellow</t>
  </si>
  <si>
    <t>Thomas Loughran: So I'm, I'm thinking I'm going to play this and I don't know if it's actually going to work. But the idea here is</t>
  </si>
  <si>
    <t>Thomas Loughran: In stages and the first stage, really, is this construction of this high information flow network of rich communities. It's really the construction of the infrastructure to use the town analogy.</t>
  </si>
  <si>
    <t>John Loughran: And</t>
  </si>
  <si>
    <t>So it is like soup stock and it is like distillation and it is very much like that.</t>
  </si>
  <si>
    <t>Also tremendous moments of discouragement at how how we get away with that [INAUDIBLE].</t>
  </si>
  <si>
    <t>the beginning, as they try to do in person learning, and then they have to give up after a month.</t>
  </si>
  <si>
    <t>Thomas Loughran: Your view needs to be transformed. Sometimes in order to see a next set of problems. It could be you have to become or I have to become a different kind of person.</t>
  </si>
  <si>
    <t>Thomas Loughran: Presumably in some controlled kind of ways, but letting them burn.</t>
  </si>
  <si>
    <t>Stanislas Dehaene</t>
  </si>
  <si>
    <t>JP: Just with regards to like me doing what I want to do, like, I want to, I want to read books I want to code. I want to learn guitar. I want to, you know, listen to podcasts and particularly things and</t>
  </si>
  <si>
    <t>Thomas Loughran: And an older one which came out around</t>
  </si>
  <si>
    <t>I only see the shared screen. All right. Good. Gotcha.</t>
  </si>
  <si>
    <t>Thomas Loughran: There is</t>
  </si>
  <si>
    <t>Thomas Loughran: But you might very well. I mean, just imagine someone designing particle physics in particle physics literally in quantum mechanics, everything that can happen doesn't</t>
  </si>
  <si>
    <t>Rachel Loughran: I heard that and I have not independently verified this but I heard that.</t>
  </si>
  <si>
    <t>Thomas Loughran: So I sent you a link to</t>
  </si>
  <si>
    <t>JP: The</t>
  </si>
  <si>
    <t>JP: I heard, I got a new house.</t>
  </si>
  <si>
    <t>00;10;39.390 --&gt; 00;10;44.820</t>
  </si>
  <si>
    <t>00:06:09.600 --&gt; 00:06:09.870</t>
  </si>
  <si>
    <t>00:07:43.650 --&gt; 00:07:48.600</t>
  </si>
  <si>
    <t>Neuroscientist; Collège de France, Paris; Author, Consciousness and the Brain</t>
  </si>
  <si>
    <r>
      <rPr>
        <rFont val="Arial"/>
        <b/>
        <sz val="11.0"/>
      </rPr>
      <t>TL</t>
    </r>
    <r>
      <rPr>
        <rFont val="Arial"/>
        <b/>
        <sz val="11.0"/>
      </rPr>
      <t xml:space="preserve"> </t>
    </r>
    <r>
      <rPr>
        <rFont val="Arial"/>
        <b/>
        <sz val="11.0"/>
      </rPr>
      <t xml:space="preserve">Q:  if Cs only grabs a portion of perception, how can Cs be fundamental? </t>
    </r>
    <r>
      <rPr>
        <rFont val="Arial"/>
        <b/>
        <sz val="11.0"/>
      </rPr>
      <t xml:space="preserve">This question has been nagging for a while, but comes to a head in metacognition studies. (Btw: attempts to "knock out" visual stimulus by quick follow-up with a 2nd image, in hopes of inducing an analogue to bindsight in a large number of persons for statistical study, have proven frustrating; blindsight studies seem to require robust cases, hard to replicate except by damage, making it especially hard to study in humans. (On which see Helen the monkey, below.) </t>
    </r>
    <r>
      <rPr>
        <rFont val="Arial"/>
        <b/>
        <sz val="11.0"/>
      </rPr>
      <t>TL A</t>
    </r>
    <r>
      <rPr>
        <rFont val="Arial"/>
        <b/>
        <sz val="11.0"/>
      </rPr>
      <t>:</t>
    </r>
    <r>
      <rPr>
        <rFont val="Arial"/>
        <b/>
        <sz val="11.0"/>
      </rPr>
      <t xml:space="preserve"> Suppose a network of conscious agents (think 1000 brain theory on my Cs-agent interp of JH's theory) below our level of human consciousness are the initial perceivers</t>
    </r>
    <r>
      <rPr>
        <rFont val="Arial"/>
        <b/>
        <sz val="11.0"/>
      </rPr>
      <t xml:space="preserve">, and these are wired together in ways they may or may not perceive (as we at a higher level may be, when another person is watching us without our knowing it), so that perception by one agent impacts others, but all this in ways we are not wired to perceive at our higher level. Pushing up awareness of all input to our higher level is energy consumptive (in the ST interface) and simply not the only way to be aware. </t>
    </r>
    <r>
      <rPr>
        <rFont val="Arial"/>
        <b/>
        <sz val="11.0"/>
      </rPr>
      <t>Our limited perspectives (at our human level of complexity) may not consist of that much detail.</t>
    </r>
  </si>
  <si>
    <t>00:07:08.400 --&gt; 00:07:08.790</t>
  </si>
  <si>
    <t>00:23:04They generate insight.</t>
  </si>
  <si>
    <t>00:17:27Is not in accord.</t>
  </si>
  <si>
    <t>00:14:37It's a sort of a philosophical route to a motivation to peek at an alternative way of looking at reality. And then finally,</t>
  </si>
  <si>
    <t>00:11:37Yeah, so the almost exact same case happened in 2016</t>
  </si>
  <si>
    <t>And gender identification. Right. It's far more sophisticated.</t>
  </si>
  <si>
    <t>But I mean, in any context, how could that not be a reasonable at least risk common denominator case?</t>
  </si>
  <si>
    <t>Relying on the. Relying on a treaty where a trade agreement that basically held the Venezuelan</t>
  </si>
  <si>
    <t>So. I'm kind of willing to let you guys drive because I've had this one before.</t>
  </si>
  <si>
    <t>Thomas Loughran: It's expressed in this little bumper sticker here to be information is to inform</t>
  </si>
  <si>
    <t>And that's what democracy, democracy, market.</t>
  </si>
  <si>
    <t>Thomas Loughran: It would have been strange to introduce the idea of people have brains right of covenant Christian community that for most people would have been unthinkable. It's been like, that's called want to read about that.</t>
  </si>
  <si>
    <t>Thomas Loughran: Did you do also job.</t>
  </si>
  <si>
    <t>JP: The government just isn't shouldn't be doing things. It's just bad at it, your accuracy is bad.</t>
  </si>
  <si>
    <t>Thomas Loughran: And and that, in turn, enter that in turn changes the world.</t>
  </si>
  <si>
    <t>Thomas Loughran: I don't know how they do. I'm sure that they can because they thought long and hard about</t>
  </si>
  <si>
    <r>
      <rPr>
        <rFont val="Arial"/>
        <b/>
        <sz val="11.0"/>
      </rPr>
      <t xml:space="preserve">bllindsight video 2: Helen, the monkey, taught to see with no visual cortex (which had been removed 2 years earlier) </t>
    </r>
    <r>
      <rPr>
        <rFont val="Arial"/>
        <b/>
        <color rgb="FF1155CC"/>
        <sz val="11.0"/>
        <u/>
      </rPr>
      <t>https://www.youtube.com/watch?v=2EQTqea67Ic</t>
    </r>
    <r>
      <rPr>
        <rFont val="Arial"/>
        <b/>
        <sz val="11.0"/>
      </rPr>
      <t xml:space="preserve"> Nicholas Humphry. Blindsight is unconscious vision; it's not like anything to see, but if the subject is asked to guess what might be there, were he able to see, he can get it right. Helen, the monkey, developed this. So, Q: if we can see without subjective sensation, why does it exist? A: evolution has more to do with social life than anything else. Enables speculation of the contents of another person's mind. Cs is difficult to explain because that's it's function: gives us a new reason for living and caring about future of others we love...solution to hard problem is that it's designed to be hard.// </t>
    </r>
  </si>
  <si>
    <t>JP: Based on that Atlantic article</t>
  </si>
  <si>
    <t>JP: Yep.</t>
  </si>
  <si>
    <t>John’s iPhone: Yeah, I mean, Michigan is 100,000 difference right now.</t>
  </si>
  <si>
    <t>Thomas Loughran: Have you got on top of Sharpie gate.</t>
  </si>
  <si>
    <t>Daniel C. Dennett</t>
  </si>
  <si>
    <t>Thomas Loughran: Good night, we ought to have fun this I think part of the reason people will want to watch us because we have a damn</t>
  </si>
  <si>
    <t>What</t>
  </si>
  <si>
    <t>Thomas Loughran: And they ought to be able to talk about anything a university onto</t>
  </si>
  <si>
    <t>John Loughran: I like it.</t>
  </si>
  <si>
    <t>00:23:07Together they give you a way of thinking and they give you a way of acting because it looks like if all that is right. These things are worth doing. And I want to live like this and that's</t>
  </si>
  <si>
    <t>00:17:30With what we teach as right behavior. In fact, in some cases, you could imagine somebody who's supposed to be teaching that very thing as right behavior and yet they don't practice what it is that they preach, so to speak, and</t>
  </si>
  <si>
    <t>00:14:46I heard it yet another of Donald Hoffman's many discussions recently, in which he says, look, we have no idea. I don't. Neither does anybody else what morality is we have no scientific account of morality to embellish what he said in that and I'll share that link with you eventually</t>
  </si>
  <si>
    <t>00:11:42And I Supreme Court.</t>
  </si>
  <si>
    <t>John Loughran: Basically what we read at Trinity of Frederick Douglass and then I've read some other stuff.</t>
  </si>
  <si>
    <t>John Loughran: Communicate, how do you communicate something like that where it's like, this is like a guy. I don't know if you've</t>
  </si>
  <si>
    <t>John Rose: Yeah, the 70 to</t>
  </si>
  <si>
    <r>
      <rPr>
        <rFont val="Arial"/>
        <b/>
        <sz val="11.0"/>
      </rPr>
      <t xml:space="preserve"> another good blindsight primer: </t>
    </r>
    <r>
      <rPr>
        <rFont val="Arial"/>
        <b/>
        <color rgb="FF1155CC"/>
        <sz val="11.0"/>
        <u/>
      </rPr>
      <t>https://www.youtube.com/watch?v=pZBwLNYzgO4</t>
    </r>
    <r>
      <rPr>
        <rFont val="Arial"/>
        <b/>
        <sz val="11.0"/>
      </rPr>
      <t xml:space="preserve">   blindsight bypasses v1, allowing limited and specific visual processing without cortical sight, w/o v1 involvement. These remaining limited visual processing capabilities vary from patient to patient. (Shape recognition is one. Object recognition is another; facial/bodily expressions another.</t>
    </r>
  </si>
  <si>
    <t>Thomas Loughran: resurrecting civility paradigm. It's just there's a narrative here at work. It's to say we have, we are living in some dark ages, in some ways, right. We're in the middle of Dark Ages emerging from Dark Ages, having put together disciplinary inquiry, but really deeply missing the whole</t>
  </si>
  <si>
    <t>Thomas Loughran: Right. And thanks very much. But, and now, maybe it's more beautiful in our diversity, but we're going nowhere on the issues we disagree about or is there something different than that, or maybe even better than that, that we can hope to aspire to.</t>
  </si>
  <si>
    <t>Thomas Loughran: And it was just</t>
  </si>
  <si>
    <t>Thomas Loughran: We might just play a bit of it and then stop and talk about it and play a bit more about it and stop and talk about it and I don't even know if that is technically going to work, it'll work. I mean, I, it'll sort of course the question is, How bad will it suck. I don't know.</t>
  </si>
  <si>
    <t>Thomas Loughran: Or it's the laying out of the rules of the league to use a sporting analogy.</t>
  </si>
  <si>
    <t>John Loughran: You know they were kind of disappointed, but they were disappointed by the pic</t>
  </si>
  <si>
    <t>That's the idea of information accumulation, not only through cognitive but through non cognitive channels that enable you to</t>
  </si>
  <si>
    <t>Philosopher; Austin B. Fletcher Professor of Philosophy, Co-Director, Center for Cognitive Studies, Tufts University; Author, From Bacteria to Bach and Back</t>
  </si>
  <si>
    <t>How we get away with what putting together such radically different stories that have such</t>
  </si>
  <si>
    <t>Well, there probably are schools that will close that that could close if they don't do that right.</t>
  </si>
  <si>
    <t>Thomas Loughran: To some extent.</t>
  </si>
  <si>
    <t>Thomas Loughran: If that were the case, we're not</t>
  </si>
  <si>
    <t>JP: Now I waste a ton of time on YouTube.</t>
  </si>
  <si>
    <t>Thomas Loughran: late 90s, I think.</t>
  </si>
  <si>
    <t>OK. Then let's see. Let me try doing this.</t>
  </si>
  <si>
    <t>Thomas Loughran: There is a way forward that that I know it all.</t>
  </si>
  <si>
    <t>Thomas Loughran: And you see that pressed right out in branching ratios. For example, you get exactly the right by exactly within the probabilistic</t>
  </si>
  <si>
    <t>Rachel Loughran: Like Twitter and Facebook were maybe flagging things about that.</t>
  </si>
  <si>
    <t>Thomas Loughran: Today was a conscious day for me. I spent a lot of time reading the brain.</t>
  </si>
  <si>
    <t>John’s iPhone: Current</t>
  </si>
  <si>
    <t>John’s iPhone: No, I haven't yet it's actually funny you mentioned that, as I was leaving</t>
  </si>
  <si>
    <t>00:23:18Part that I want to live like this is part of what I now see right given way all these principles come together and do work for me together synergistically that's a different way arguing</t>
  </si>
  <si>
    <t>00:17:46I think there's a lot of cases of that sword.</t>
  </si>
  <si>
    <t>Emanuel Derman</t>
  </si>
  <si>
    <r>
      <rPr>
        <rFont val="Arial"/>
        <b/>
        <sz val="11.0"/>
      </rPr>
      <t xml:space="preserve">// </t>
    </r>
    <r>
      <rPr>
        <rFont val="Arial"/>
        <b/>
        <sz val="11.0"/>
      </rPr>
      <t>delayed choice quantum erasor experiment</t>
    </r>
    <r>
      <rPr>
        <rFont val="Arial"/>
        <b/>
        <sz val="11.0"/>
      </rPr>
      <t xml:space="preserve"> explained </t>
    </r>
    <r>
      <rPr>
        <rFont val="Arial"/>
        <b/>
        <color rgb="FF1155CC"/>
        <sz val="11.0"/>
        <u/>
      </rPr>
      <t>https://www.youtube.com/watch?v=U7Z_TIw9InA</t>
    </r>
    <r>
      <rPr>
        <rFont val="Arial"/>
        <b/>
        <sz val="11.0"/>
      </rPr>
      <t xml:space="preserve"> in the 2nd half of this video; also, in this one: </t>
    </r>
    <r>
      <rPr>
        <rFont val="Arial"/>
        <b/>
        <color rgb="FF1155CC"/>
        <sz val="11.0"/>
        <u/>
      </rPr>
      <t>https://youtu.be/spKlpexL_Hg</t>
    </r>
  </si>
  <si>
    <t>00:15:04To that that interaction, it became post Sam Harris, it's more recent than then his interaction with Sam Harris tournament New Year.</t>
  </si>
  <si>
    <t>00:11:45Made the decision, the same way that they made this decision.</t>
  </si>
  <si>
    <t>I remember seven different categories that they tracked. Three of them were with males and two of them.</t>
  </si>
  <si>
    <t>Right. You might say somebody might just have some facts and somebody else has some different facts.</t>
  </si>
  <si>
    <t>oil reserves as collateral for a basically a loan to the Venezuelan government.</t>
  </si>
  <si>
    <t>If if the idea of mind mapping would be helpful to run with it.</t>
  </si>
  <si>
    <t>Thomas Loughran: That's an interesting idea, maybe to be entered to be information is to inform if that's the case then on that, on that model, we might be the ones who were informed.</t>
  </si>
  <si>
    <t>Human rights. And maybe the other one, I said was freedom, which dovetails and democracy.</t>
  </si>
  <si>
    <t>John Rose: Could be more difficult to</t>
  </si>
  <si>
    <t>John Rose: No, I said I'd be interested to hear what you have. Okay, gotcha.</t>
  </si>
  <si>
    <t>JP: I sort of just sort of</t>
  </si>
  <si>
    <t>Thomas Loughran: Call that in effect of our action and that effect can in turn swing right back at us in our experience.</t>
  </si>
  <si>
    <t>This</t>
  </si>
  <si>
    <t>JP: Of your, you remember that.</t>
  </si>
  <si>
    <t>Thomas Loughran: True.</t>
  </si>
  <si>
    <r>
      <rPr>
        <rFont val="Arial"/>
        <b/>
        <sz val="11.0"/>
      </rPr>
      <t xml:space="preserve">ingenious experiment, purporting to show that 1) our </t>
    </r>
    <r>
      <rPr>
        <rFont val="Arial"/>
        <b/>
        <sz val="11.0"/>
      </rPr>
      <t>knowledge</t>
    </r>
    <r>
      <rPr>
        <rFont val="Arial"/>
        <b/>
        <sz val="11.0"/>
      </rPr>
      <t xml:space="preserve"> of particle trajectory is what detemines wave or particular behavior; and b) an entangled partner behaves differently in advance of that trajectory having been undertaken.</t>
    </r>
  </si>
  <si>
    <t>Professor, Financial Engineering, Columbia University; Author, Models.Behaving.Badly</t>
  </si>
  <si>
    <t>John’s iPhone: What's cool. Yeah, I was gonna say</t>
  </si>
  <si>
    <t>John’s iPhone: I have not</t>
  </si>
  <si>
    <t>Even a single photon that makes its way through a pair of open slits exhibits a wave-like interference pattern on the other side. Drop in a detector around one (or both) of those slits to see which way it passed, and you lose the interference pattern and get just particle-like behavior. So, split that single photon into two entangled, lower-energy photons, detect the one, and see if the other participates in creation of an interference pattern...it does not. So far, if you measure it, even indirectly, you lose its wavelike independence.</t>
  </si>
  <si>
    <t>OK, so take one further step...measure the entangled partners of each of the candidate interfering particles, but then scramble that information to keep it from the experimenter through a clever arrangement of overlapping pathway possibilities. That reintroduces the interference pattern...as if what really matters is what the observer knows, not where the particles travelled.  This is the quantum erasor...here, you erase information, and the result is interference of the entangled partners.</t>
  </si>
  <si>
    <t>Now, if you withdraw that scrambling system so that the scrambling takes place only well after the interference pattern is determined, the interference pattern remains...as if some future indeterminacy of information caused the interfering of particles in the past. Now we seem to be erasing not just information but the past, since that information erasing had an effect in the past. (Go further: put a quick switch in which either erases or doesn't the information about which path was taken by which particles, and make decisions about that switch long after the impact of any erasure. Now you seem to be erasing the past, at will...as if it's not just knowledge, but free choice on which the past depends...TL.)</t>
  </si>
  <si>
    <t>00;10;44.820 --&gt; 00;10;45.840</t>
  </si>
  <si>
    <t>00:06:11.580 --&gt; 00:06:19.770</t>
  </si>
  <si>
    <t>00:07:49.650 --&gt; 00:07:52.710</t>
  </si>
  <si>
    <t>00:07:09.780 --&gt; 00:07:11.130</t>
  </si>
  <si>
    <t>00:15:14But</t>
  </si>
  <si>
    <t>00:11:51And</t>
  </si>
  <si>
    <t>John Loughran: But not recently.</t>
  </si>
  <si>
    <t>John Loughran: I i've had very few productive political conversations in my life. I feel like where</t>
  </si>
  <si>
    <t>John Rose: 75% I heard was from Dr. Phelps, he was referring to this one.</t>
  </si>
  <si>
    <t>Thomas Loughran: Find that was real big on that, to the extent that</t>
  </si>
  <si>
    <t>Thomas Loughran: And and that that's not necessary. There is a way to move forward, where we've left a lot behind. We can we can resurrect</t>
  </si>
  <si>
    <t>Thomas Loughran: All of that is yet to come. I'll stop for now.</t>
  </si>
  <si>
    <t>Thomas Loughran: About two hours what</t>
  </si>
  <si>
    <t>Thomas Loughran: It won't be great.</t>
  </si>
  <si>
    <t>Thomas Loughran: Just laying that out so you get a feel for what the game is. Like, you don't necessarily know anything about tactics or techniques. But you can read the rulebook</t>
  </si>
  <si>
    <t>John Loughran: And these are people that are</t>
  </si>
  <si>
    <r>
      <rPr>
        <rFont val="Arial"/>
        <b/>
        <sz val="11.0"/>
      </rPr>
      <t xml:space="preserve">// this quantum erasor excusion (lines just above) came at the instigation of </t>
    </r>
    <r>
      <rPr>
        <rFont val="Arial"/>
        <b/>
        <sz val="11.0"/>
      </rPr>
      <t>Brian Whitworth's</t>
    </r>
    <r>
      <rPr>
        <rFont val="Arial"/>
        <b/>
        <sz val="11.0"/>
      </rPr>
      <t xml:space="preserve"> Quantum Realism, which is a very DH-like project carried out by a computer scientist from NZ. </t>
    </r>
    <r>
      <rPr>
        <rFont val="Arial"/>
        <b/>
        <color rgb="FF1155CC"/>
        <sz val="11.0"/>
        <u/>
      </rPr>
      <t>brianwhitworth.com/quantum-realism</t>
    </r>
  </si>
  <si>
    <t>pass on becoming Konta in causal contact with information about your choices,</t>
  </si>
  <si>
    <t>these days of pretty strong dissonance from somebody else's view of the very same things.</t>
  </si>
  <si>
    <t>That was me last night. Yeah.</t>
  </si>
  <si>
    <t>Thomas Loughran: It could be that I need to gain experience, looking at things from a certain point of view, it could be that I have to gain experience trying thing.</t>
  </si>
  <si>
    <t>Thomas Loughran: We wouldn't be trying to prevent forest fires, we'd be trying to manage</t>
  </si>
  <si>
    <t>David Deutsch</t>
  </si>
  <si>
    <t>JP: I just wasted an astonishing amount of time on YouTube.</t>
  </si>
  <si>
    <t>Thomas Loughran: The older ones called Bowling Alone. I know if you've heard it, it received quite an acclaim and I may have even mentioned here, writing some previous conversation.</t>
  </si>
  <si>
    <t>Which now might make a little bit more readable. Yeah, that's good.</t>
  </si>
  <si>
    <t>Thomas Loughran: Or can see it all, but I can see some of it and I don't see any in principle obstacles to an amazing AI boost for that whole enterprise and what I wanted to do tonight was to share one grounds for that opinion of mine.</t>
  </si>
  <si>
    <t>Thomas Loughran: Allowance right you you get just as many of this new on as you do have this new on as you do have this third view on. They're all mathematical possibilities and they all play out in nature. Just exactly the same, right. It says, if in any given time, you could get</t>
  </si>
  <si>
    <t>Rachel Loughran: As potentially on untrue. I don't know if that is the right call yet or not because again I have been unplugged. But that piqued my interest because it seems like the New York Post is the, I mean, the New York Post broke it Fox News is the only</t>
  </si>
  <si>
    <t>JP: Oh, I just listened to that podcast with Donald often again.</t>
  </si>
  <si>
    <t>John’s iPhone: Economic system and globalism.</t>
  </si>
  <si>
    <t>John’s iPhone: To go</t>
  </si>
  <si>
    <t>Physicist, University of Oxford; Author, The Beginning of Infinity; Recipient, Edge Computation Science Prize</t>
  </si>
  <si>
    <t>Thomas Loughran: interesting discussion.</t>
  </si>
  <si>
    <t xml:space="preserve">This is a book-length project arguing that Quantum Realism underlies a S-T virtual reality. This is done by someone with apparently real chops in the VR area, CS area. </t>
  </si>
  <si>
    <t>John Loughran: What is, what is an account. What is the good that we're trying to come to a full information account of</t>
  </si>
  <si>
    <t>Thomas Loughran: And the US, anything you want to talk about</t>
  </si>
  <si>
    <t>Thomas Loughran: Yeah, how about you.</t>
  </si>
  <si>
    <r>
      <rPr>
        <rFont val="Arial"/>
        <b/>
        <sz val="11.0"/>
      </rPr>
      <t xml:space="preserve">Here's BW's Brain and Technology slide set: </t>
    </r>
    <r>
      <rPr>
        <rFont val="Arial"/>
        <b/>
        <color rgb="FF1155CC"/>
        <sz val="11.0"/>
        <u/>
      </rPr>
      <t>https://brianwhitworth.com/brain-and-technology/.</t>
    </r>
    <r>
      <rPr>
        <rFont val="Arial"/>
        <b/>
        <sz val="11.0"/>
      </rPr>
      <t xml:space="preserve"> You can take a course version of this also.</t>
    </r>
  </si>
  <si>
    <t>00:23:35Now it's pragmatic</t>
  </si>
  <si>
    <t>00:17:51Yeah, I mean, that's not a super convincing thing to me, and we have like fat gym teachers and unhealthy doctors. I mean, yeah, religion is certainly a little more important, but</t>
  </si>
  <si>
    <t>00:15:17Yeah, he's, he says that that's true. And I think we all it is broadly recognize that there's a difference between people who are wise.</t>
  </si>
  <si>
    <t>00:11:53Justice Chief Justice Roberts actually voted.</t>
  </si>
  <si>
    <t>And the four of them were females and would with very interesting differences in the way.</t>
  </si>
  <si>
    <t>Right. And they think that these other facts are also relevant. And they say this is an alternative set.</t>
  </si>
  <si>
    <t>And so we're basically just taking the collateral on a loan that is, in theory, not being paid back,</t>
  </si>
  <si>
    <t>So while I could provide, I could provide, you know, half a dozen steps or something like that in a direction.</t>
  </si>
  <si>
    <t>Thomas Loughran: When some information comes to us and we now we now see some things that are so, so we think</t>
  </si>
  <si>
    <t>So something like that. But all our use of force, right.</t>
  </si>
  <si>
    <t>John Rose: Talk about or write about. Because people praise might become a</t>
  </si>
  <si>
    <t>JP: Oh, no.</t>
  </si>
  <si>
    <t>JP: What's the word doctrine. The doctrine of that sort of doctrinal belief in that</t>
  </si>
  <si>
    <t>Thomas Loughran: Right. So something like that little whirlwind.</t>
  </si>
  <si>
    <t>Thomas Loughran: And and i remember less even about what they said and certainly thought less long and hard about it so perspectives of thing, that's for sure. So that</t>
  </si>
  <si>
    <t>JP: The election.</t>
  </si>
  <si>
    <t>Thomas Loughran: She is now listed at 100,000 different is that right</t>
  </si>
  <si>
    <t>Keith Devlin</t>
  </si>
  <si>
    <t>00:18:05I mean, I don't think you have to worry about every tenant of something to be able to talk about it.</t>
  </si>
  <si>
    <t>00:15:26And people who are foolish and all kinds of societies recognize that distinction and yet they don't seem to have an agreement about what it is that the wise people know, and the foolish people don't about how we ought to live our lives about prescriptions for living well</t>
  </si>
  <si>
    <t>00:11:58The opposite way that time around.</t>
  </si>
  <si>
    <t>John Loughran: I might be too strong, but I'd never feel like I got actually convinced. Anyone have anything politically.</t>
  </si>
  <si>
    <t>Thomas Loughran: So he's presuming probably that it works. Kind of like other</t>
  </si>
  <si>
    <t>Thomas Loughran: He went to a physics conference in Brazil, the Brazil of physics Association, and he he got up in front of them. And he said, no one teaches physics in Brazil. No one does.</t>
  </si>
  <si>
    <t>Thomas Loughran: The resources from the past and re employ them in brand new sorts of ways in the much richer context that we're now in as a result of the fracturing that we've</t>
  </si>
  <si>
    <r>
      <rPr>
        <rFont val="Arial"/>
        <b/>
        <sz val="11.0"/>
      </rPr>
      <t>Tom Campbell's</t>
    </r>
    <r>
      <rPr>
        <rFont val="Arial"/>
        <b/>
        <sz val="11.0"/>
      </rPr>
      <t xml:space="preserve"> Center for the Unification of Science and Consciousness (cusac.org) site DH and BW's work. TC's project is My Big TOE (Theory of Everything), the reflections of a physicist (a physics-educated, ABD, NASA missle guy) who studied consciousness with a psychonaut named _________. </t>
    </r>
  </si>
  <si>
    <t>Rachel Loughran: Totally a couple things. First off, please excuse my if my eyes go off screen I'm just like writing down certain like phrases that I want to look into more later. So I promise I'm not texting. I'm just like making notes for myself.</t>
  </si>
  <si>
    <t>Mathematician; Executive Director, H-STAR Institute, Stanford; Author, Finding Fibonacci</t>
  </si>
  <si>
    <t>Rachel Loughran: I'm just saying was very helpful to be able to jump in, where I was.</t>
  </si>
  <si>
    <r>
      <rPr>
        <rFont val="Arial"/>
        <b/>
        <sz val="11.0"/>
      </rPr>
      <t xml:space="preserve">Campbell's MBT (reviewed at </t>
    </r>
    <r>
      <rPr>
        <rFont val="Arial"/>
        <b/>
        <color rgb="FF1155CC"/>
        <sz val="11.0"/>
        <u/>
      </rPr>
      <t>https://sites.google.com/site/iscatusben/review-of-my-big-t</t>
    </r>
    <r>
      <rPr>
        <rFont val="Arial"/>
        <b/>
        <sz val="11.0"/>
      </rPr>
      <t xml:space="preserve"> by an articulate fan) sounds a lot like scientology, though claims not to be a religion but a scientific proposal. TC has funded a new version of the double-slit experiement, for the results of which his whole movement seems to be waiting breathlessly. (Results are delayed.)</t>
    </r>
  </si>
  <si>
    <t>Thomas Loughran: But I think it'll probably be okay.</t>
  </si>
  <si>
    <t>Thomas Loughran: Right in soccer and your and your mind could begin to go from there. You could begin to imagine</t>
  </si>
  <si>
    <t>John Loughran: Pretty involved in the head. Like, or like either were involved with the protests, or were one one degree removed.</t>
  </si>
  <si>
    <t>which you could find out in some way are about your choices through no simple procedure, but which you can benefit from right away.</t>
  </si>
  <si>
    <t>It can be a little discouraging when you see the fact that there's such a divide there.</t>
  </si>
  <si>
    <t>Last semester was a hard hit me.</t>
  </si>
  <si>
    <t>Thomas Loughran: from a certain point of view, I have to know what works and they maybe these are things which I would only try if I view the world this way.</t>
  </si>
  <si>
    <t>JP: And now, because I have Wi Fi everywhere.</t>
  </si>
  <si>
    <t>Thomas Loughran: Which gets out the idea of social capital and chronicles the loss of social capital as measured by some parameter that he came up with.</t>
  </si>
  <si>
    <t>OK. So yeah.</t>
  </si>
  <si>
    <t>Thomas Loughran: One resource that actually exists now that is just coming into being, I would say not technically it's not coming into being. It already exists, but in terms of it's</t>
  </si>
  <si>
    <t>Thomas Loughran: You can get any of them. But over time, you're going to get them all of them and they're going to be distributed according to their and according to how many different instances of</t>
  </si>
  <si>
    <t>Rachel Loughran: Station, I can find talking about it and Facebook and Twitter are flagging it as potentially untrue. So to me,</t>
  </si>
  <si>
    <t>JP: Sam Harris's podcast.</t>
  </si>
  <si>
    <t>John’s iPhone: Feed Christopher's cat. Your dad was walking by.</t>
  </si>
  <si>
    <t>TC sites DH. DH is very likely to be steering clear of TC--worth asking DH, who must know him, because TC claims to have a complete theory unraveling every mystery of science and humanities that is a conscious realism approach...a desktop theory of perception build on a network of conscious agents, including one largest consciousness which may or may not (says TC) be the ultimate being...perhaps something beyond that exists.</t>
  </si>
  <si>
    <t>Jared Diamond</t>
  </si>
  <si>
    <t>00;10;48.600 --&gt; 00;10;50.790</t>
  </si>
  <si>
    <t>00:06:22.440 --&gt; 00:06:30.450</t>
  </si>
  <si>
    <t>00:07:54.360 --&gt; 00:08:00.690</t>
  </si>
  <si>
    <t>00:07:13.050 --&gt; 00:07:17.340</t>
  </si>
  <si>
    <t>00:23:37Right, it is pragmatic. That's right.</t>
  </si>
  <si>
    <t>00:15:42We, we tend to think that there are more there's more wisdom and yet we can't even in our, our best</t>
  </si>
  <si>
    <t>00:12:02And so this time around. He is</t>
  </si>
  <si>
    <t>This isn't quite self-esteem now. This is identification and an academic performance.</t>
  </si>
  <si>
    <t>// what a rhetorical craft might look like, borrowing from PER (Maries and Singh, PHYS. REV. PHYS. EDUC. RES. 12, 010131 (2016): Pedagogical Content Knowledge PCK</t>
  </si>
  <si>
    <t>because the way these guys presented it is basically the U.S. is not allowing Venezuela to pay back their loan.</t>
  </si>
  <si>
    <t>But I guess you don't. But if it were helpful, I'll be happy to do it.</t>
  </si>
  <si>
    <r>
      <rPr>
        <rFont val="Arial"/>
        <b/>
        <color rgb="FFFF0000"/>
        <sz val="11.0"/>
      </rPr>
      <t>"</t>
    </r>
    <r>
      <rPr>
        <rFont val="Arial"/>
        <b/>
        <sz val="11.0"/>
      </rPr>
      <t>what Shulman defined as Pedagogical Content Knowledge (PCK) [18,19]. Shulman defines PCK as the subject matter knowledge for teaching, or, in other words, PCK is a form of practical knowledge used by experts to guide their pedagogical practices in highly contextualized settings. Shulman writes “Within the category of pedagogical content knowledge, I include […] the most useful forms of representation of those ideas, the most powerful analogies, illustrations, examples, explanations, and demonstrations—in a word, the ways of representing and TEACHING ASSISTANTS’ PERFORMANCE AT … PHYS. REV. PHYS. EDUC. RES. 12, 010131 (2016) 010131-3 formulating the subject that make it comprehensible to others.” In addition, according to Shulman, PCK also includes “an understanding of what makes the learning of specific topics difficult: the conceptions and preconceptions that students bring with them to the learning of those most frequently taught topics and lessons.”</t>
    </r>
    <r>
      <rPr>
        <rFont val="Arial"/>
        <b/>
        <color rgb="FFFF0000"/>
        <sz val="11.0"/>
      </rPr>
      <t>"</t>
    </r>
  </si>
  <si>
    <t>Thomas Loughran: And we can list all kinds of things that are apparently obvious to us things that present themselves to us things that look as if this is the way</t>
  </si>
  <si>
    <t>Is S'pore defensive. It's too stupid. It's all our allies, our freedom fighters.</t>
  </si>
  <si>
    <t>This is precisely what is needed at the interface of rich traditions: a craft of effective exchange of perspectives, a two-way PCK where the route to mutual understanding from each beginning is mapped. Ideally, there might be a concept inventory for the equivalent of newtonian thinking (basic mastery of fundamental concepts), each inventory written (perhaps) for tradition-specific audiences...with the key misconceptions involved in transtion from each T1--&gt;T2 transition mapped and formulated as distractors. (FCI has only one version, because we are all generally pre-Newtonian, Aristotelian thinkers about force concepts. But one could imagine a Relativistic Concept Inventory, an RCI, with two versions: one for Aristotelian, and one for Newtonian thinkiers, with appropriate distractors for each thought cluster (each "tradition")</t>
  </si>
  <si>
    <t>John Rose: Partisan</t>
  </si>
  <si>
    <t>JP: It's just a sad it's basically just a satire of a john. It's not like analysis.</t>
  </si>
  <si>
    <t>Perhaps TCIs (Tradition Concept Inventories) need to have two versions, per T1--&gt;T2 interface: answer as you think a mature T2 inhabitant would answer, and answer as you think is true. The first of these scores would get at understanding of T2; the second, at differences between T1 and T2. Perhaps development of the 1st test would be the source of misconceptions (from a T2 perspective) of T1 inhabitants, and could be used to build the T2 inhabitant (2nd) test</t>
  </si>
  <si>
    <t>JP: Right. But now with, with the advent of Trump</t>
  </si>
  <si>
    <t>Thomas Loughran: Of a let me call them conscious parameters.</t>
  </si>
  <si>
    <t>Another possibility: a generic or combined T2 test, where prominent misconceptions from a number of other traditions are woven in as distractor options. But how does one make a science with such tools: a TCI or TCI toolkit of multiple such tests? It does seem as if such a toolkit could measurably pick out 1st- or 2nd-1st-language speakers of candidate traditions, and thus an objective account of qualified judges of a tradition.</t>
  </si>
  <si>
    <t>Thomas Loughran: So they akin to what they do in in piecing through the phenomenology of consciousness on their way to explain from physical states that cause it right, they do a phenomenology of real consciousness.</t>
  </si>
  <si>
    <t>Thomas Loughran: Yeah, I know what you mean. Right now I do</t>
  </si>
  <si>
    <t>Thomas Loughran: That was very that was pretty cool.</t>
  </si>
  <si>
    <t>so, quickly, what would be the topic areas for questions of an Scientific American Christian (SAC) Tradition (got to find some such name), the model building constructed on the HIFNRC infrastructure?</t>
  </si>
  <si>
    <t>John’s iPhone: Yeah 2.7 to 2.6</t>
  </si>
  <si>
    <t>Note the analogy between phyics pedagogy and the needed traditional pedagogy: Mechtenberg's Experimental Design (ED), capturing scientific patterns of observation : newtonian mechanics (and later, relativistic and quantum mechanics) : : HIFNRC infrastructure : SAC Tradition</t>
  </si>
  <si>
    <t>Thomas Loughran: Read that political piece. I'd recommend</t>
  </si>
  <si>
    <t>[[Just toying here: SACred Tradition...) or Scientific American Catholic (Roman) T (SACRed Tradition)]]</t>
  </si>
  <si>
    <t>When would such a test be admnistered? And what would its results say? Shouldn't there be a practical analogue, a sign of having belonged, contributed, build something, as a complementary sign of mature membership? What would that look like, and how would we score it? Who would score it? What is the relationship between the score on the PCI (practical contributive inventory) and the TCI (tradition concept inventory? Perhaps a minum score on each, and a minumum combined score higher than the sum of the two individual inventory minima? (Motivation: mature membership &gt;&gt; membership)</t>
  </si>
  <si>
    <r>
      <rPr>
        <rFont val="Arial"/>
        <b/>
        <sz val="11.0"/>
      </rPr>
      <t xml:space="preserve">look here at PCK (pedagogical content knowledge) for the pro-life movement...gathered in keen awareness of the need to understand misconceptions and rhetorically effective strategies...but unfortunately, on a single-issue or issue-cluster basis, rather than whiolistically: </t>
    </r>
    <r>
      <rPr>
        <rFont val="Arial"/>
        <b/>
        <color rgb="FF1155CC"/>
        <sz val="11.0"/>
        <u/>
      </rPr>
      <t>http://news.nd.edu/news/national-abortion-study-finds-out-of-touch-labels-knowledge-gaps-appetite-for-moral-discussion/</t>
    </r>
  </si>
  <si>
    <t>Thomas Loughran: And we bring other people in eventually</t>
  </si>
  <si>
    <t>John Loughran: And that's the biggest like yeah I guess that's the biggest question I have is that what we're going to talk about first</t>
  </si>
  <si>
    <t>Thomas Loughran: Now that was, I don't mean there ought to be answers there for everything they at least ought to be able to join in the question.</t>
  </si>
  <si>
    <t>John Rose: I'm out of town, nothing quite as exciting as as that.</t>
  </si>
  <si>
    <t>00:23:41It's pragmatic its empirical</t>
  </si>
  <si>
    <t>00:18:11Well, I mean, it just depends on how much it matters to you. Right. I mean, it's like</t>
  </si>
  <si>
    <t>00:15:50There are of course some people who think they know what it is or who deny that it's such a thing exists or they know what to say about it, but they just can't convince any of their colleagues and that's what I mean by intractability</t>
  </si>
  <si>
    <t>00:12:06The vote.</t>
  </si>
  <si>
    <t>Thomas Loughran: He's a real order.</t>
  </si>
  <si>
    <t>Professor of Geography, University of California Los Angeles; Author, Upheaval</t>
  </si>
  <si>
    <t>Thomas Loughran: coronavirus</t>
  </si>
  <si>
    <t>Thomas Loughran: All that stuff you're doing in all your classrooms. That's not physics.</t>
  </si>
  <si>
    <t>Thomas Loughran: That's occurred to us that that has taken place that whole fracturing into isolated pockets, including some not so isolated that are making tremendous progress in very particular areas.</t>
  </si>
  <si>
    <t>Rachel Loughran: But yeah, the first thought that I have there, you're kind of closing question is like a big thing.</t>
  </si>
  <si>
    <t>Rachel Loughran: Talking about</t>
  </si>
  <si>
    <t>Thomas Loughran: Right. And in fact, as you look through the history of the sport. That's what people did do right took him a long time to develop certain things or thinking of American football. The way it used to be played right</t>
  </si>
  <si>
    <t>John Loughran: From a lot of people that were really involved in it.</t>
  </si>
  <si>
    <t>In the same way that we benefit from, say, the technology that's in front of us through no simple procedure,</t>
  </si>
  <si>
    <t>And then, of course, building on our on our conversation on our open topic last time, which I went and.</t>
  </si>
  <si>
    <t>Notre Dame is not one to complain. They're not they're not financially strapped.</t>
  </si>
  <si>
    <t>Thomas Loughran: And maybe I need to see those attempts as worth making and I need to make them and gain a kind of experience, making them and then that experience feeds back into this whole thing.</t>
  </si>
  <si>
    <t>JP: Such a system. Yeah, that's certainly the case. Yeah, it would be the best place to get to out here would be a place where we could do prescribed burns.</t>
  </si>
  <si>
    <t>JP: I'm stuck inside. I mean, it's like the temptations are just ridiculous. Man, it's so much fun stuff out there and I could just be like working on something and then it's unbelievable how easy it is for me to just like switch tabs and start YouTube and random crap.</t>
  </si>
  <si>
    <t>Thomas Loughran: This guy Putnam</t>
  </si>
  <si>
    <t>Then let me continue to pause here for a moment, see if anybody else has anything they want.</t>
  </si>
  <si>
    <t>Thomas Loughran: Either being adapted in its current form, or I would say its current form, or perhaps they are draft.</t>
  </si>
  <si>
    <t>Thomas Loughran: Possibility. There are so a few I'll make up an example. Okay, you got three kinds of</t>
  </si>
  <si>
    <t>Rachel Loughran: I at least am interested in, like, is this</t>
  </si>
  <si>
    <t>Thomas Loughran: Well, yeah, okay.</t>
  </si>
  <si>
    <t>JP: Yeah, basically.</t>
  </si>
  <si>
    <t>John’s iPhone: And he was actually walking over to our house at that moment. So</t>
  </si>
  <si>
    <r>
      <rPr>
        <rFont val="Arial"/>
        <b/>
        <sz val="11.0"/>
      </rPr>
      <t xml:space="preserve">// on God is not an asshole (GNA, NAA) and other big picture religion topics, </t>
    </r>
    <r>
      <rPr>
        <rFont val="Arial"/>
        <b/>
        <color rgb="FF1155CC"/>
        <sz val="11.0"/>
        <u/>
      </rPr>
      <t>https://medium.com/the-salve/11-former-evangelicals-talk-about-what-they-left-behind-479a614d57cb</t>
    </r>
    <r>
      <rPr>
        <rFont val="Arial"/>
        <b/>
        <sz val="11.0"/>
      </rPr>
      <t xml:space="preserve">, </t>
    </r>
    <r>
      <rPr>
        <rFont val="Arial"/>
        <b/>
        <sz val="11.0"/>
      </rPr>
      <t xml:space="preserve">11 Former Evangelicals Talk About What They Left Behind:  </t>
    </r>
    <r>
      <rPr>
        <rFont val="Arial"/>
        <b/>
        <sz val="11.0"/>
      </rPr>
      <t xml:space="preserve">You can’t reject the dogma without losing the community, Dani Fankhauser Jul 22, 2019 "For some evangelicals, especially millennials, the recent confluence of religion and politics has reached a tipping point. The need to distance themselves from Republican views gave rise to a new term: </t>
    </r>
    <r>
      <rPr>
        <rFont val="Arial"/>
        <b/>
        <color rgb="FFFF0000"/>
        <sz val="11.0"/>
      </rPr>
      <t>exvangelical</t>
    </r>
    <r>
      <rPr>
        <rFont val="Arial"/>
        <b/>
        <sz val="11.0"/>
      </rPr>
      <t>."</t>
    </r>
  </si>
  <si>
    <t>Chris DiBona</t>
  </si>
  <si>
    <t>00:23:45It maybe I haven't made it so clear that it's empirical, but it is because you're not saying this is the only way to put things together. Let's put them together. Let's run with them for a while. And let's see what we get.</t>
  </si>
  <si>
    <t>00:18:16It's hard to speculate from the outside.</t>
  </si>
  <si>
    <t>00:16:01It's a big, it's a big problem. And I shouldn't say that they can convince any of their colleagues, they can't convince the majority of their colleagues, there's no paradigm that we sort of groups around</t>
  </si>
  <si>
    <t>00:12:08That gives it the five for when in favor</t>
  </si>
  <si>
    <t>And there's a lot of detail in there. So there's soldiers.</t>
  </si>
  <si>
    <t>And so maybe she meant it in a flak worthy way, too.</t>
  </si>
  <si>
    <t>And it's being like, well, we're not going to let you pay back your loan.</t>
  </si>
  <si>
    <t>Well, so we're starting. Let's see, so I I've never made a mind map before.</t>
  </si>
  <si>
    <t>Thomas Loughran: Life is something like that. There's a wall 1010 feet away from me. There's a plug in the wall, etc. The lights around in my home. All of these things are things that I'm right now aware of and those things could change.</t>
  </si>
  <si>
    <t>Right. Right. And on all or any museum terrorists. Yeah, so.</t>
  </si>
  <si>
    <t>John Rose: Issue now. But try</t>
  </si>
  <si>
    <t>Evanglicalism is mired in legalism and tends to be very shame-based. A lot of Christian theology doesn’t make sense to me anymore. If I can forgive someone simply by choosing to, why can’t God? Why do we need penal substitutionary atonement (a theology prevalent at most churches in my experience). Katharine Strange, 34, writer and editor, Seattle</t>
  </si>
  <si>
    <t>Thomas Loughran: Okay, yes. If you were sad tiring it</t>
  </si>
  <si>
    <t>JP: I think the</t>
  </si>
  <si>
    <t>I don’t personally see the benefit of any religion. I know many do and I think there is nothing inherently wrong with faith. I think that views of evangelical and/or fundamentalist Christianity regarding women, people of color, and mental illness to be particularly abhorrent. If we are talking about the good and bad of evangelicalism, I don’t think there is any good to keep. Whatever existed there that was good is not anything inherently owned by evangelicalism. Jessica Bennett, 30, digital archivist, Richmond, Va.</t>
  </si>
  <si>
    <t>Thomas Loughran: Right, that that little thing he thinks there's a mathematics that describes that again deliberately trying to stay non precise because I haven't done my recent homework here to get on top of exactly make sense. But something like that is what he says.</t>
  </si>
  <si>
    <t>Thomas Loughran: Oh, so is the one where the</t>
  </si>
  <si>
    <t>Open Source and Public Sector, Google</t>
  </si>
  <si>
    <t>I consider myself an atheist now because I can’t logically look at anything in the Bible, and say, “Oh, that’s worth me believing.” Literal interpretation of Hell is just so outrageous. The idea that God, who calls himself love, created a special type of eternal life for people to stay conscious to feel burning for eternity is outrageous. I miss the community, but I also see how incredibly toxic it can be — of having, in one moment, that entire community turn against me. We talk so much about unconditional love, but I realized how conditional that could be. Brady Hardin, 32, podcast host of The Life After, St. Louis</t>
  </si>
  <si>
    <t>John’s iPhone: Million</t>
  </si>
  <si>
    <t>Thomas Loughran: I've seen it in other places as well, but other accounts as well, but that's</t>
  </si>
  <si>
    <t>I miss worship music. I love being drowned by the music and singing at the top of my lungs, ’cause I can sing on key, but I’m not a Beyoncé. Nobody’s begging to hear me sing. I miss the music…that mystical experience of being with a body of people that are all involved in this communal worship. Steena Marie Brown, 29, sexual embodiment coach, Portage, Mich.</t>
  </si>
  <si>
    <t>I go to a couple services a year for various reasons, and I’ll usually cry at some point during the singing portion. For years I thought this was the Holy Spirit convicting me to go back to church, but now I see it as a respect and tenderness for a part of my past. One thing that does help me is evangelicals don’t hold a monopoly on the truth, though they don’t admit it. So I can call myself a Christian if I want because the Christian tradition is far more rich and diverse than evangelicalism would lead you to believe. Carly Gelsinger, 31, author of Once You Go In: A Memoir of Radical Faith, Gilroy, Calif.</t>
  </si>
  <si>
    <t>00;10;53.100 --&gt; 00;10;53.790</t>
  </si>
  <si>
    <t>00:06:31.800 --&gt; 00:06:32.490</t>
  </si>
  <si>
    <t>00:08:01.140 --&gt; 00:08:18.270</t>
  </si>
  <si>
    <t>I remember when World Vision announced it would hire LGBTQ people and Christians responded by dropping their sponsorships of children in protest, so much so that World Vision was forced to reverse their announcement and no longer hire LGBTQ people. In that moment, I knew evangelicalism was an empty belief system that didn’t have anything to do with repairing real harm and injustice in the world. So many of the teachings of Jesus run in diametrical opposition to the popular teachings of the well-known evangelical celebrities of today. I still believe in a God that created and sustains the universe as we know it. It’s ridiculous to know how small we are and how big everything else is and understand space and quantum physics and look at all that and think we’re the pinnacle of what’s out there. I think Jesus has a lot to say about our current theological and political milieu, and he’d be disgusted by a lot of the people who call themselves “Christians” today. So many of the teachings of Jesus run in diametrical opposition to the popular teachings of the well-known evangelical celebrities of today. I still go to church. It’s a very small, very gay Episcopalian congregation in my neighborhood, so not at all what I grew up with, but I find the community and motions of church very life-giving. Emily Joy, 27, yoga teacher, spoken word poet, Nashville</t>
  </si>
  <si>
    <t>00:07:20.280 --&gt; 00:07:20.820</t>
  </si>
  <si>
    <t>00:23:57And so let's test. Let's test it against other ways of putting the world together.</t>
  </si>
  <si>
    <t>00:18:20I mean,</t>
  </si>
  <si>
    <t>00:16:13And you might wonder whether</t>
  </si>
  <si>
    <t>00:12:14And he's still maintained his descent.</t>
  </si>
  <si>
    <t>Thomas Loughran: Um,</t>
  </si>
  <si>
    <t>John Loughran: I don't know that.</t>
  </si>
  <si>
    <t>Thomas Loughran: Back type vaccinations work. I don't know what that advocacy is but they do have some analogies with other</t>
  </si>
  <si>
    <t>Thomas Loughran: And he said, I must be wrong though because I have seen this guy, this graduate student who came who came through. And he said,</t>
  </si>
  <si>
    <t>Thomas Loughran: All of that is is in need of a certain kind of rescue a need of a certain kind of unification and I think we, we can see the symptoms of that and they're not hard that not everybody sees</t>
  </si>
  <si>
    <t>Rachel Loughran: That percolator me because like I i mean it seems like lots of people in particularly recent history are trying to have like difficult conversations or are finding themselves in difficult conversations to varying degrees of success.</t>
  </si>
  <si>
    <t>John Loughran: Nice.</t>
  </si>
  <si>
    <t>Thomas Loughran: And we could get to that.</t>
  </si>
  <si>
    <t>Thomas Loughran: And somebody figured out the forward passwords and against the rules. But it took him a really long time to do that right</t>
  </si>
  <si>
    <t>John Rose: Yeah, it is interesting, though. Like, who</t>
  </si>
  <si>
    <t>do we find out what's in that technology and why? Really good for us.</t>
  </si>
  <si>
    <t>Retrospectively, cleverly titled International Affairs and How to get a Clue, which in a certain way is what we were talking about.</t>
  </si>
  <si>
    <t>// notes from Sam Harris's podcast #211 The Nature of Human Nature, about the "DNA revolution" of the past 5 years, featuring  Robert Plomin -- get this guy's book</t>
  </si>
  <si>
    <t>But, you know, they had to give half of all of undergraduate tuition, all of undergraduate housing back.</t>
  </si>
  <si>
    <t xml:space="preserve">notes from the DNA revolution:  1) everything is heritable. 2) some things are heritable directly, and others through environmental influences which are themselves shaped by heritable tendencies. </t>
  </si>
  <si>
    <t>Rolf Dobelli</t>
  </si>
  <si>
    <t>Thomas Loughran: And now I'm a different kind of person, not one who just understands that this is a theoretical possibility. This is an achievable result. Right. And I know what it's like to be someone who looks at the world this way.</t>
  </si>
  <si>
    <t>So, eg, 70 of BMI is heritable; the other 30% follows the genetics of the biological parents (so for adopted children, 70% inherited and 30% tendency that maps on to not the parents that raised them but their biological parents...same with twin studies.)</t>
  </si>
  <si>
    <t>JP: Where basically we could control when the fires burned and what what areas they burned</t>
  </si>
  <si>
    <t>there are no disorders, and our history of identifying some behavior classes as disorders and then looking for a genetic or environmental cause (like schizsophrenia or ADD) has done a lot of harm. In fact, behaviors are intensely genetically complicated, inolving on the order of 10^3 genes rather than 10^(0,1 or 2). Whole complicated clusters of tendencies are largely shaped by these very large clusters of genes, but shaped probabilistically, not determinately.</t>
  </si>
  <si>
    <t>JP: Like like last night, I spent like four hours coding for hours right where it was like, I'd be trying to be trying to figure something out. And then I, you know, jump over to medium to read this.</t>
  </si>
  <si>
    <t>Thomas Loughran: I forget to visit a University in New York somewhere, I think.</t>
  </si>
  <si>
    <t>Or or if you want to continue with those sorts of things.</t>
  </si>
  <si>
    <t>Thomas Loughran: Functional drabs that have not yet been adopted whole scale that I know by any community that's really ritually functioning smaller communities.</t>
  </si>
  <si>
    <t>Thomas Loughran: One of them has got three kinds of of that thing. Well, you're going to get this and this and this and this and this. You're going to get five kinds of things and equal ratio.</t>
  </si>
  <si>
    <t>Rachel Loughran: Like is this accurate information and if it is accurate information. What does that mean, like, how important is it</t>
  </si>
  <si>
    <t>Thomas Loughran: With him.</t>
  </si>
  <si>
    <t>JP: But he's, he is just seen. He's just, he's not a dogmatist about it. Like he actually tries to incorporate the information</t>
  </si>
  <si>
    <t>JP: You serious so it's pretty close.</t>
  </si>
  <si>
    <t>// notes from Sean Carroll's inverview with Stewart Bartlett, astrobiologist, on What Life Means (July 20th, 2020, episode 106)</t>
  </si>
  <si>
    <t>Contrasts Life with Lyfe (pronounced Loyf), where all Life is Lyfe, but Life does what all Lyfe does in some way, with genes, amino acid replication, and cellular membrane containers...</t>
  </si>
  <si>
    <t>Lyfe consists of four criteria: 1) Dissipation (existence of thermodynamic gradients, driving forces, and the dissipation thereof; ergonomic processes that reduce free energy); 2) autocatalysis (the ability to grow exponentially when resurces are abundant); 3) homeostasis (the abiliity to regulate physical variables to within viable ranges); and 4) learning (information storage, processing, and benefit)</t>
  </si>
  <si>
    <t>John Loughran: Yeah, I love it.</t>
  </si>
  <si>
    <t>John Loughran: Because</t>
  </si>
  <si>
    <t>Thomas Loughran: Right, if they can't join in the questioning and the wondering, etc. And maybe even do better than that on occasion right then simply asked questions maybe maybe interact in a way that advances those questions or takes them to a current state of the conversation or something.</t>
  </si>
  <si>
    <t>Thomas Loughran: Not this week.</t>
  </si>
  <si>
    <t>00:24:04So in that regard, maybe there's a kind of an empirical study of the whole that could emerge here.</t>
  </si>
  <si>
    <t>Founder, Zurich Minds; Journalist; Author, The Art of Thinking Clearly</t>
  </si>
  <si>
    <t>00:18:22I don't know. It depends on. Yeah, I mean, it's something you actually really care about.</t>
  </si>
  <si>
    <t>00:16:16There may be something missing there and that of course is Alister McIntyre's work. You bet. There's something missing. Right. And not just McIntyre, but GM and scum in 1858 which happened to be the year I was born.</t>
  </si>
  <si>
    <t>00:12:18He just upheld the ruling because of precedence, which I thought was super interesting how he could come to that conclusion but</t>
  </si>
  <si>
    <t>And in any case, all of that was that. Let me rephrase that.</t>
  </si>
  <si>
    <t>But now that you're not paying back your loan, we're just going to steal your oil.</t>
  </si>
  <si>
    <t>I mean, have have either of you, too, Rachel or John. Mean no.</t>
  </si>
  <si>
    <t>Thomas Loughran: God forbid, some of them change to drastically too fast, but the lights could go off very quickly. For example, I could lose power and when it does that would change how I act at something that I'd be aware of.</t>
  </si>
  <si>
    <t>Or totalitarians. Yeah. Yeah, that's true.</t>
  </si>
  <si>
    <r>
      <rPr>
        <rFont val="Arial"/>
        <b/>
        <sz val="11.0"/>
      </rPr>
      <t xml:space="preserve">// Johann Hari The Opposite of Addiction is Connection (another facet of our shallow interconnectedness, our poverty of community life, </t>
    </r>
    <r>
      <rPr>
        <rFont val="Arial"/>
        <b/>
        <color rgb="FF1155CC"/>
        <sz val="11.0"/>
        <u/>
      </rPr>
      <t>https://www.youtube.com/watch?v=PY9DcIMGxMs</t>
    </r>
  </si>
  <si>
    <t>It might</t>
  </si>
  <si>
    <t>Thomas Loughran: Live satirizing line right because it's got its got a note quality to it. And there are times when he's very plainly popping on exactly what was said and then just get some smartass remark in the back of his head drops that</t>
  </si>
  <si>
    <t>JP: The left is now.</t>
  </si>
  <si>
    <t>Thomas Loughran: The threat that the idea is that the threat. What's it called the election that might destroy America the legs.</t>
  </si>
  <si>
    <t>Thomas Loughran: The duck hunting dogs, the robotic dogs hunting a gal.</t>
  </si>
  <si>
    <t>Thomas Loughran: Remarkable.</t>
  </si>
  <si>
    <t>Thomas Loughran: I think I tend to be mostly from ignorance. I tend to be pretty accepting of things on the, on the surface, I tend to have a pretty good reaction things that come over political</t>
  </si>
  <si>
    <t>00:24:12So then the groups of first principles draw their justification Tory force that is they appeal more to us.</t>
  </si>
  <si>
    <t>00:18:28You know, like having like if you really believe that living a homosexual lifestyle is sinful.</t>
  </si>
  <si>
    <t>00:16:28British philosopher argued in paper called Modern Moral Philosophy that we ought to get rid of the language of morality. If we could possibly can because we don't know what it is. It's referring to something that's now gone.</t>
  </si>
  <si>
    <t>00:12:29Not the other dissenting justices would have come to that same conclusion.</t>
  </si>
  <si>
    <t>Thomas Loughran: Let's see. I sent you see if I can see it. I think I live right here in front of</t>
  </si>
  <si>
    <t>P. Murali Doraiswamy</t>
  </si>
  <si>
    <t>John Loughran: But I have, but I have been convinced by conversations I've had with people, which is interesting. So it's like, who knows, and they probably have no idea that they changed.</t>
  </si>
  <si>
    <t>Thomas Loughran: And that guy really knows his physics. So somebody must have taught him so there must be exceptions and the guy was in the audience, and he stood up and he said, no, I wasn't educated here.</t>
  </si>
  <si>
    <t>Thomas Loughran: The symptoms as symptoms that, in fact, almost no one sees them as symptoms of that, but they certainly see them as symptoms of something troubling right there's all kinds of accounts of why we can't get along with one another. For example, but</t>
  </si>
  <si>
    <t>Rachel Loughran: And for me I think about what even like when we engage in conversation. What does success look like, and are we like are people looking for the same thing and defining success in the same way. So is success convincing somebody of your viewpoint is success.</t>
  </si>
  <si>
    <t xml:space="preserve">// from Richard Rohr, Inner Unity, Sunday,  July 26, 2020. Got to connect nonviolence to human rights ... not as a means to an end only, but nonviolence as the fruit of inner unity, pointing to a right to nonviolent treatment ... to being treated in Christ, as Christ ... </t>
  </si>
  <si>
    <t>John Loughran: Nice. Yeah.</t>
  </si>
  <si>
    <t>Thomas Loughran: Here's the slide ready for that here still setting it up, hoping JP is going to join us, but maybe not. I don't see anything from them yet.</t>
  </si>
  <si>
    <t>We’re all like localized vibrations of the infinite goodness of God’s presence. So love is our very nature. Love is our first, middle, and last name. Love is all; not [love as] sentimentality, but love that is self-forgetful and free of self-interest. ... This is also marvelously exemplified in Gandhi’s life and work. He never tried to win anything. He just tried to show love; and that’s what ahimsa [the Hindu principle of nonviolence out of respect for all living things] really means. It’s not just a negative. Nonviolence doesn’t capture its meaning. It means to show love tirelessly, no matter what happens. That’s the meaning of turning the other cheek [Matthew 5:39]. Once in a while you have to defend somebody, but it means you’re always willing to suffer first for the cause—that is to say, for communion with your enemies. If you overcome your enemies [through force and violence], you’ve failed. If you make your enemies your partners, God has succeeded. (From [2] Thomas Keating, Healing Our Violence through the Journey of Centering Prayer, disc 5 (Franciscan Media: 2002), CD.</t>
  </si>
  <si>
    <t>Thomas Loughran: And now you get in NFL style offenses and that's it seems like a totally different game. But it's built on the same set of rules and it requires a certain level of experience to get</t>
  </si>
  <si>
    <t>John Rose: Who would have been like if there was a majority voice of the of the far left, which I don't even know if you could say there is but</t>
  </si>
  <si>
    <t>Non-violence was not simply a political tactic which was supremely useful and efficacious in liberating his people from foreign rule . . . the spirit of non-violence sprang from an inner realization of spiritual unity in himself. The whole Gandhian concept of non-violent action . . . is incomprehensible if it is thought to be a means of achieving unity rather than as the fruit of inner unity already achieved. [1] (Thomas Merton, “Gandhi and the One-Eyed Giant,” introduction to Gandhi on Non-violence: Selected Texts from Mohandas K. Gandhi’s Non-violence in Peace and War (New Directions: ©1964, 1965), 6.)</t>
  </si>
  <si>
    <t>Something that I think about is like and this verbiage has been getting like I see it thrown</t>
  </si>
  <si>
    <t>And that is the best way to go, etc.</t>
  </si>
  <si>
    <t xml:space="preserve">rights are needs </t>
  </si>
  <si>
    <t>That, gosh, there's a lot to know there. Right. How do we approach all that?</t>
  </si>
  <si>
    <t>For example, as a as a big chunk of money that I think it was 20 million dollars that was coming in and,</t>
  </si>
  <si>
    <t>Thomas Loughran: And maybe that has to happen.</t>
  </si>
  <si>
    <t>JP: That'd be really helped. That'd be really good for the forest.</t>
  </si>
  <si>
    <t>JP: Article on react, which is the the JavaScript thing I'm working with, and</t>
  </si>
  <si>
    <t>Thomas Loughran: And the second one was by a guy named Sandy Pentland who wrote a book called social physics and that is</t>
  </si>
  <si>
    <t>Quick clarification. Question that. I've answered it. If you get if it leads to more good then go ahead and ask.</t>
  </si>
  <si>
    <t>Have adopted.</t>
  </si>
  <si>
    <t>Thomas Loughran: You're going to get five kinds of things that equal ratio because there are five kinds of things to be because there are three right of one kind, and one of them is got three flavors to it right, something like that. And so you're going to get literally five of them an equal probability.</t>
  </si>
  <si>
    <t>// going a step further; what is the ultimate end of human beings? What is the calculation we are peforming, the computational task we are trying to solve? Self-driving cars? Not enough. Collective, harmonious pursuit of the maximization of love for one another, connectedness, active favor toward the active favor of all others, deep inclusion, universal love, deep enjoyment through shared diversity, optimal information flow among the great chain of conscious being, the only primary being there is, God in his/her many perspectives, that is, all of us, and what we are all of us, all.</t>
  </si>
  <si>
    <t>Professor of Psychiatry, Translational Neuroscience Division, Duke University Health System</t>
  </si>
  <si>
    <t>JP: I was sort of</t>
  </si>
  <si>
    <t>JP: That history has to teach us and that</t>
  </si>
  <si>
    <t>John’s iPhone: I think it was that close that you want to go walking there at 730 but</t>
  </si>
  <si>
    <t xml:space="preserve">// narrative </t>
  </si>
  <si>
    <t>00;10;54.600 --&gt; 00;11;00.720</t>
  </si>
  <si>
    <t>00:06:33.960 --&gt; 00:06:44.670</t>
  </si>
  <si>
    <t>00:08:20.520 --&gt; 00:08:30.600</t>
  </si>
  <si>
    <t>00:07:23.220 --&gt; 00:07:23.460</t>
  </si>
  <si>
    <t>00:24:22Not only because of what they imply individually or in small sets. That's I'm now I'm referring to the</t>
  </si>
  <si>
    <t>00:18:38And</t>
  </si>
  <si>
    <t>00:16:40So what is it that's gone in a certain sense of we knew what it was. Maybe we could recover it. That's sort of the resurrecting real resurrecting civility.</t>
  </si>
  <si>
    <t>00:12:40And then</t>
  </si>
  <si>
    <r>
      <rPr>
        <rFont val="Arial"/>
        <b/>
        <sz val="11.0"/>
      </rPr>
      <t xml:space="preserve">// </t>
    </r>
    <r>
      <rPr>
        <rFont val="Arial"/>
        <b/>
        <color rgb="FF1155CC"/>
        <sz val="11.0"/>
        <u/>
      </rPr>
      <t>https://www.youtube.com/watch?time_continue=2761&amp;v=5KnFrf3UDQY&amp;feature=emb_logo</t>
    </r>
    <r>
      <rPr>
        <rFont val="Arial"/>
        <b/>
        <sz val="11.0"/>
      </rPr>
      <t xml:space="preserve"> Hawkins (JH)'s primer on how neurons work...</t>
    </r>
  </si>
  <si>
    <t>None of that sort of distinction was ever really looked at in self-esteem and education literature in the past, as far as I know.</t>
  </si>
  <si>
    <t>And now we can seize it anywhere in the world. And the reason we're able to do that is because we're surrounding their country with gunboats.</t>
  </si>
  <si>
    <t>OK. So let's review. Let's review a few things up here.</t>
  </si>
  <si>
    <t>Thomas Loughran: When I'm doing that I'm actually not just</t>
  </si>
  <si>
    <t>Communist or socialist or worse.</t>
  </si>
  <si>
    <t>Freeman Dyson</t>
  </si>
  <si>
    <t>Thomas Loughran: Very clever with the</t>
  </si>
  <si>
    <t>JP: losing confidence and government as well as</t>
  </si>
  <si>
    <t>Thomas Loughran: Where's that coming from that mathematics. He thinks needs to blow out needs to produce</t>
  </si>
  <si>
    <t>Thomas Loughran: And I guess I'm doing the same thing.</t>
  </si>
  <si>
    <t>Thomas Loughran: To destroy America.</t>
  </si>
  <si>
    <t>Thomas Loughran: Hunting all kinds of people actually</t>
  </si>
  <si>
    <t>John’s iPhone: Yeah. And then there's interesting stuff with the show Jorgensen, I think she</t>
  </si>
  <si>
    <t>Thomas Loughran: Don't get the impression that they're</t>
  </si>
  <si>
    <t>dendrites fan out in seach of patterns; they spike when a cluster of synapses in a small (say 40 micron) area are all excited in some same window...thus dendrites are pattern recognizers...(where each of roughly 20 synapses (which turns out to be a mathematically optimal number) is uniquely connected to a different axon from some different neuron, almost always 1:1, so that you can model these as bits (on/off) in spite of the fairly wide stochastic distribution of chemical flow across synapses; that flow basically only gets you (never say never) a 0 or a 1.</t>
  </si>
  <si>
    <t>most dendrites are excitory, signal-seaching in function; about 20% (very important) seem to be negative, inhibitory in function, with maybe 20 or so different functions performed; these seem to be the logic, the gatekeepers of signal (only fire under this condition, when these other conditions are met...)  inhibitory cells (like basket cells) tend to be connected to many pyrimidal cells (with the pyramid conjoining dendridic trunks to axons...), and their connections tend not be learned, but just present and maximally push a stop signal to neighbors...</t>
  </si>
  <si>
    <t>John Loughran: Yeah, I, I'm really excited about it. So I had a couple of things to ask place before my phone died.</t>
  </si>
  <si>
    <t>John Loughran: Yeah. And then, how much are we going to get into. Yeah. What do we mean by the good are we talking about like happiness for individuals.</t>
  </si>
  <si>
    <t>Thomas Loughran: So, and the goal of this enterprise here is to figure out what's the sweet spot in the bat of having an online conversation of</t>
  </si>
  <si>
    <t>neurons are connected in clusters, many to many, where each axon connects to a single dendrite, but with lots of close neighbors from cluster 1 to close neighbors to cluster 2, so that patterns embodied in neuron distribution are passed as information across biological neural networks...90% of what the neuron does is predictive; most of these predictions are silent; they don't leave the neuron. (Prediction: this isn't part of what's about to happen....(TL))</t>
  </si>
  <si>
    <t>John Loughran: Alright.</t>
  </si>
  <si>
    <t>There is backward spiking, forward down the axon, but backward up the dendrites (back action potential), which likely follows back along the route of the most recent forward dendridic spikes...(at least in terrns of efficacy on the synapses...)...hebbian learning gets back to condition synapses in dendridic sections via this back action potential propogation...</t>
  </si>
  <si>
    <t>00:24:29Deductive arguments things that followed productively either from first principles themselves or from small sets of them, which is what our si P is right, our Social Information Processing paradigm is really just a pretty small set</t>
  </si>
  <si>
    <t>...error / unpredicted input is what stirs neuronal activity maximally; much less activity around predicted input...</t>
  </si>
  <si>
    <t>00:16:51Project, but we'll leave all that for now. Finishing here. Now, this is sort of different pathways from a philosophical perspective that might drive us to explore at least an alternative realism or maybe even to generate an argument for it, which is a little bit different than</t>
  </si>
  <si>
    <r>
      <rPr>
        <rFont val="Arial"/>
        <b/>
        <sz val="11.0"/>
      </rPr>
      <t>multistage predictive neuron</t>
    </r>
    <r>
      <rPr>
        <rFont val="Arial"/>
        <b/>
        <sz val="11.0"/>
      </rPr>
      <t>: distant dendridic signals, correlating with promimate (near pyramid) dendridic spikes, passing through local inhibitory cells, producing axonal (somatic) spiking...all sitting inside a network of neighboring, shared (basked) inhibitory cellss...this is a much more complex picture than the standard input/output model of neurons...// frequency coding (there's another name) is a big deal in some cells (such as grid cells) but less so generally in cortical neurons...</t>
    </r>
  </si>
  <si>
    <t>00:12:42Yeah, there's quite a few interesting</t>
  </si>
  <si>
    <t>Thomas Loughran: You</t>
  </si>
  <si>
    <t>Thomas Loughran: So like all the</t>
  </si>
  <si>
    <t>Thomas Loughran: We've seen these guys before</t>
  </si>
  <si>
    <t>luke w: Well isn't</t>
  </si>
  <si>
    <t>Rachel Loughran: Being able to engage like for information to understand, but not necessarily convinced his success to like all wind up with the same opinion. Like, I don't think too many people would think that like</t>
  </si>
  <si>
    <t>Physicist, Institute of Advanced Study; Author, Disturbing the Universe; Maker of Patterns</t>
  </si>
  <si>
    <t>Rachel Loughran: Also, I apologize for any movement in the back. I went to one of the only places, there's free public Wi Fi. I am sitting in a McDonald's parking lot. So I promise I'm not driving the movement in the back.</t>
  </si>
  <si>
    <t>Thomas Loughran: Which I think never yet happened in 30 episodes and he's pretty faithful that way from someone you know and so</t>
  </si>
  <si>
    <t>Thomas Loughran: So then</t>
  </si>
  <si>
    <t>John Rose: Yeah, who would have been there, pick because</t>
  </si>
  <si>
    <t>// From Richard Rohr, Wed, July 29: The Buddhist monk Thich Nhat Hanh (born 1926) is one of the world’s most influential spiritual teachers. During the Vietnam War, his work for peace brought him into friendship with Dr. Martin Luther King, Jr., Thomas Merton, and other Christians who shared his belief that peace must be who we are, not just something we demand. Thich Nhat Hanh teaches:</t>
  </si>
  <si>
    <t>That's a deep dove into the history of technology that's difficult to do, but we can still benefit and we still can still grab those wires.</t>
  </si>
  <si>
    <t>The root-word “budh” means to wake up, to know, to understand. A person who wakes up and understands is called a Buddha. It is as simple as that. The capacity to wake up, to understand, and to love is called Buddha nature. [Christians would call this Christ nature, the Christ self, or the mind of Christ.] . . .</t>
  </si>
  <si>
    <t>Etc. was what we were talking about last time. And of course, I followed up on that with a couple of pieces.</t>
  </si>
  <si>
    <t>When you understand, you cannot help but love. . . . To develop understanding, you have to practice looking at all living beings with the eyes of compassion. When you understand, you love. And when you love, you naturally act in a way that can relieve the suffering of people.</t>
  </si>
  <si>
    <t>you know, they didn't shed much expense during that time. They shed some, but they didn't shed any employees at that point.</t>
  </si>
  <si>
    <t>Thomas Loughran: Before other pieces or put it this way, to the extent that happens or doesn't happen. It might change the way some other lens.</t>
  </si>
  <si>
    <r>
      <rPr>
        <rFont val="Arial"/>
        <b/>
        <sz val="11.0"/>
      </rPr>
      <t xml:space="preserve">TL:  so Sam Harris's "Wakiing Up", about becoming mindful, etc, about becoming "woke", is about waking up to love, or comes close to this...what't the difference? Is RR right, when he says that Christians would call taking on the Buddha Nature, taking on the mind of Christ, putting on Christ? Is being woke, being annointed? More from Hahn: "Humankind has become a very dangerous species. We need people who can sit still and be able to smile, who can walk peacefully. We need people like that in order to save us. </t>
    </r>
    <r>
      <rPr>
        <rFont val="Arial"/>
        <b/>
        <sz val="11.0"/>
      </rPr>
      <t>Mahayana Buddhism says that you are that person</t>
    </r>
    <r>
      <rPr>
        <rFont val="Arial"/>
        <b/>
        <sz val="11.0"/>
      </rPr>
      <t>. . . ." Is this parallel, complementary, or the same as "Christ in You" insight?</t>
    </r>
  </si>
  <si>
    <t>JP: I'm reading that for a bit and then I just jumped to a news article on medium and then it's like, oh, now I'm doing that.</t>
  </si>
  <si>
    <t>Thomas Loughran: You could call them both.</t>
  </si>
  <si>
    <t>I think I'm good. I like the analogy of trying to see through the lens as we build it kind of.</t>
  </si>
  <si>
    <t>Thomas Loughran: And I don't mean</t>
  </si>
  <si>
    <t>Thomas Loughran: Everything that can happen does happen. Now if you intended that system.</t>
  </si>
  <si>
    <t>JP: Right. Listen to him also today.</t>
  </si>
  <si>
    <t>JP: More</t>
  </si>
  <si>
    <t>JP: Getting it done, or is it so it's Old Hickory right</t>
  </si>
  <si>
    <t>// a few related reflections from the Monday July 17 RC podcast episode: setting up the retelling of the Christian Narrative...JP pointed to motivational challenges on both theoretical and otherwise practical levels: what's the difference? Or if there is some theoretical difference, what real practical difference does it make, which perspective (traditional, 2-story, Creator/creature sharp separation, creation as physicalism + "spiritual" ; vs 1-story, Christ-in-You, CR, HIFNRC model) one adopts?</t>
  </si>
  <si>
    <t>1. Acknowledged importance of two-fold, T/P motivational skepticism; these are the frontiers of engagement for the efficacious impact in which any tradition, and thus this Conscious Christ Creator model, must develop rhetorical, tradition-paired resources</t>
  </si>
  <si>
    <r>
      <rPr>
        <rFont val="Arial"/>
        <b/>
        <sz val="11.0"/>
      </rPr>
      <t xml:space="preserve">2. I put one example in place: 'God is not an Asshole' response to persistent problem of damnation, ultimate failure, plaguing Christian apologists always..tied to "two-story universe" theodicy, as the reason--testing, the drama of salvation--requiring success and failure. Predestination, of course, makes this strategy ludicrous at best (teaching, sharing, value of created order for limited creatures like ourselves (as if pain of eternal damnation were somehow the price of admission (tiny, infinitely weighted tryout) to this show); wicked at worst. The point here is that try as you might to divorce the raw hellfire and brimstone unforgiving threat (GasA) from the theodicy, there is no coherent account of </t>
    </r>
    <r>
      <rPr>
        <rFont val="Arial"/>
        <b/>
        <sz val="11.0"/>
      </rPr>
      <t>why</t>
    </r>
    <r>
      <rPr>
        <rFont val="Arial"/>
        <b/>
        <sz val="11.0"/>
      </rPr>
      <t xml:space="preserve"> two stories, or </t>
    </r>
    <r>
      <rPr>
        <rFont val="Arial"/>
        <b/>
        <sz val="11.0"/>
      </rPr>
      <t>that</t>
    </r>
    <r>
      <rPr>
        <rFont val="Arial"/>
        <b/>
        <sz val="11.0"/>
      </rPr>
      <t xml:space="preserve"> two stories, in traditional theodicy. What perspectival consiousness in a 1-story, CR universe does (besides open the windows to a fresh way of resolving the big picture at many levels) is provide a non-GasA rationale (aligned with QM possible-is-actual insight while avoiding unthinking many-worlds/every-world cosmology) for the distinction among conscious agents (for the CR advocates like DH) and a rationale for "creation" and theodicy for evil: logical connections can be explored consciously, and the pathway through logical relations among particulars is expressed as S-T experience, where each computationial pathway is particularized as persons; not every pathway is tried, as success is achieved over time...</t>
    </r>
  </si>
  <si>
    <t>00:24:41It's not unbelievably small but it doesn't say anything about quantum mechanics or, for example, right, there's a lot of things. It doesn't say anything about it and</t>
  </si>
  <si>
    <t>George Dyson</t>
  </si>
  <si>
    <t>00:18:39I feel like</t>
  </si>
  <si>
    <t>00:17:09Boy, it's a good idea. It sure would be nice if we add this and maybe it's more fruitful. If we look over there is a different kind of argument then I haven't deductive argument or I think all the premises are true.</t>
  </si>
  <si>
    <t>00:12:47dissenting opinions.</t>
  </si>
  <si>
    <t>// woke up with two big ideas: CE3 leveraging for SB projects; and two-Marine setting for american narrative (build out larger through future study of whole Burwell/slavery line)</t>
  </si>
  <si>
    <t>So I do think there's probably a lot to be looked at again,</t>
  </si>
  <si>
    <t>people releasing infographics to, like, teach the masses about some sort of some sort of like topic.</t>
  </si>
  <si>
    <t>And they don't have any of those. So anyway, it was just it painted a pretty dark picture of what we're doing there.</t>
  </si>
  <si>
    <t>You can insert a root node. So this it begins with the idea of something in the middle.</t>
  </si>
  <si>
    <t>Thomas Loughran: I don't just have information I am processing information I'm thinking through what it is that I might do, given the things that I see, given the things that I may by census may be involved in literally vision may be involved or we may be used at that site.</t>
  </si>
  <si>
    <t>So. Yeah. I guess what is it about the world that transforms all of those evil?</t>
  </si>
  <si>
    <t>// Andrew Kaufman's review of Jason Blakely's AM, CT and the demies of naturalism.  https://voegelinview.com/alasdair-macintyre-charles-taylor-demise-naturalism/</t>
  </si>
  <si>
    <t>JP: It's true.</t>
  </si>
  <si>
    <t>"Social science must be interpretive and historical, not mechanistic and positivist. It must see the human being as creative, purposive, evaluative, and story-telling, not as a disembodied atom."</t>
  </si>
  <si>
    <t>Thomas Loughran: As he always</t>
  </si>
  <si>
    <t>Against naturalism, a reductionist, mechanistic scientism, AM &amp; CT put forward a humanism, in which human interpretations of their world, defended in narrative accounts and replete with intentions and puposes, which when it matures becomes a human social science.</t>
  </si>
  <si>
    <t>Thomas Loughran: They would say now government's not inept it's corrupt that it's</t>
  </si>
  <si>
    <t>K: "Blakely would have done well to provide us a model of how interpretive and statistical methodologies could complement one another (perhaps none exists?). And certainly, as philosophers Macintyre and Taylor are not the candidates to provide such a complementary approach." Is that not what the HIFNRC paradigm does? Rubrics, Tradition Concept Inventories, identification of crucial social experiments (at meetings of mutually-imaginatively-immersive encounters of measurably mature inhabitants of rival traditions...</t>
  </si>
  <si>
    <t>Science Historian ; Author, Turing’s Cathedral; Darwin Among the Machines</t>
  </si>
  <si>
    <t>Thomas Loughran: Each to account for good question exactly what he thinks. Here's the strong way to put it. And maybe there's another way needs to entail.</t>
  </si>
  <si>
    <t>Thomas Loughran: Not so rigorously as they are, but I want to start with that perspective.</t>
  </si>
  <si>
    <t>Thomas Loughran: words to that effect.</t>
  </si>
  <si>
    <t>K:B:M&amp;T already provide examples of political science done intepretively. But (K:) "Blakely may be taking political scientists into a world that will introduce significant disciplinary turmoil...// Part of the solution to this turmoil is the complementary institute model for advancing inequiry: parallel to disciplines, sit integrated communities of inquiry. Not just interdisciplinary academic inquiry, but wholistic, theoretical and practical embodied inquiry. Living together, founding schools, building political movements, taking on central problems from a coherent wholistic shared perspective, welcoming clusters of students even at UG level, surely G level, participating in (or first initiating) fora for the crucial experiments described just left. Center for Ethics and Culture means to be this, but doesn't yet see how (or I don't see that they see.)</t>
  </si>
  <si>
    <t>John’s iPhone: Took like 40,000 VOTES AWAY IN WISCONSIN, which I mean</t>
  </si>
  <si>
    <t>Thomas Loughran: Overly partisan but that but that could just be because I lack too much knowledge about who's behind that operation.</t>
  </si>
  <si>
    <t>// reflections on Sean Carrol's Biggest Ideas in the Universe (BIU) #20: entropy and information</t>
  </si>
  <si>
    <t>00;11;02.580 --&gt; 00;11;03.120</t>
  </si>
  <si>
    <t>Shannon: the amount of information caried by a symbol across a channel--the content--is a function of the "surprisal" factor", where p(x) is the probability of that information symbol x being the case, against contextual background; the amount of information I(x) = log (1/(px) = - log p(x) = negative exponent of the mathematical expression of the unlikelihood. (If the information is a 1-in-a-million chance of being expected, then I(x) = - log (10^-6) = 6 (that quantification is my interpretation of Sean Carrol's account of Claude Shannon's meaning.)</t>
  </si>
  <si>
    <t>00:06:45.330 --&gt; 00:06:56.730</t>
  </si>
  <si>
    <t>00:08:31.320 --&gt; 00:08:45.300</t>
  </si>
  <si>
    <t>00:07:26.130 --&gt; 00:07:26.430</t>
  </si>
  <si>
    <t>00:24:51But it's</t>
  </si>
  <si>
    <t xml:space="preserve">Think about what this implies for information processing within vs. across rich communities. As a rule, filtered through the same worldview, claims from peers inside a tradition will be largely expected; claims from persons outside of one's tradition, filtered differently, will likely be more surprising. So to grow in information content, a tradition's store of information will want to include some proportion of information from outside the community. That's the question, the idea, the avenue for exploration. Can we tighten this up, and quantify it? Somehow we need a distinction between "surpising" and "improbable". For we can come to accept very surpising things, only if they cohere in some way with a number of other things we think, and thus become probable enough to accept, though surpsising in some other sense. So there must exist some sizable pocket of background against which a piece of information is inprobable, and another against which it is probable, for us to accept any piece of information as surprising. These pockets of information must cohere--seem likely to stand or fall together--to delimit pocket boundaries. </t>
  </si>
  <si>
    <t>00:18:40Even from their perspective. I mean, I'm sure plenty of teachers sin and other ways on their off time. But, I mean, it's not like</t>
  </si>
  <si>
    <t>00:17:19Right. And it leads to the conclusion but there's both of those, and maybe other kinds of arguments as well mixed in this philosophical pile.</t>
  </si>
  <si>
    <t>00:12:51I don't find</t>
  </si>
  <si>
    <t>Thomas Loughran: Just read to you.</t>
  </si>
  <si>
    <t>Thomas Loughran: Way to. Yeah, someone might have walked away, even if they were arguing on one side, they might have come across with a new respect for position that they had not considered before.</t>
  </si>
  <si>
    <t>Thomas Loughran: SARS, for example, as one right</t>
  </si>
  <si>
    <t>Thomas Loughran: So he says, okay, expected to be sort of right but maybe percent was a surprise. But anyway, that that</t>
  </si>
  <si>
    <t>luke w: Would you say that that narrative in the way we're talking about it is</t>
  </si>
  <si>
    <t>So, then, from external sources may be more likely to come communication--bits of information--with large content, as unlikely against general background view but as especially plausible against some important subset of information, some coherent pocket of information, which is valuable as information and at risk without itself coherening with the new content brought in from the outside. There's got to be some math for this. And this would describe, for example, a potential analysis from outside a tradition of why it emerged, and a potential solution for it of an epistemological crisis within a tradition, such as AM describes as pivotal in the history of interactions among traditions, potentially of historical significance in terms of the results of the processing by the mature members of engaging traditions. These processings may, on occation of conversion of mature inhabitands from one to another tradition on account of the illumination of the roots of the epistemological crises of the one in light of the other, So, Q: might the net results of such encounters be an overall increase in information, even in principle measurable or quantitatively and nomologically characterizable? For perhaps, in such cases, a potentially rich pocket of information, highly productive and illuminating if true, stands at risk of diminishment when multiplied through by the improbability of the pocket surviving scritiny against the background of the whole tradition (thus creating an epistemological crisis--a potential loss of net information--inside the tradition), only to be rescued by inclusion in that tradition (via subversion, transformation, or even just abandonment and escape to a more promising and information-rich rival)--of an explanation for how that crisis arose and how information can better be preserved through repair (with external, surprising resources) of the original tradition, or replacement of it by another with even better problem-solving, i.e., information-amassing, capacity.</t>
  </si>
  <si>
    <t>Rachel Loughran: Through having difficult conversations. What we're looking for is to have everybody think the same thing all the time. I don't think anybody too many people would take that harsh harsh have an opinion. But in a lot of conversations that we do engage in</t>
  </si>
  <si>
    <t>Thomas Loughran: Sorry.</t>
  </si>
  <si>
    <t>Thomas Loughran: Anyway, we'll dive in. Anyhow, with or without him. Sorry. JP, if you're hearing this, in retrospect,</t>
  </si>
  <si>
    <t>So when communities interact, they do so in such a way as to maximze information retention and growth...or, rather, this is what successful interaction looks like. Isn't it possible that they go to war with one another and destroy both accumulated stores of information, in largest measure? Or systematically warp the store of information trickling in from a percieved rival, and so fail to learn from it, instead deflecting only those apparently false claims trickling through the self-imposed filter, claims the rival does not in fact make? (Better language here is perspectives, that the rival tradition does not in fact adopt, so that the one tradition imagines deeply dysfunctional human beings adopting rediculous perspectives, when those are not at all what mature members of the rival tradition entertain or adopt.</t>
  </si>
  <si>
    <t>Thomas Loughran: I, that's what I think this I information flow network of rich communities does I think as you explore that it really changes your take on what's possible after groups.</t>
  </si>
  <si>
    <t>David M. Eagleman</t>
  </si>
  <si>
    <t>John Rose: Elizabeth Warren, I mean I think her voters mostly overlapped with the Buddha judge like I don't even know who they would have been like super happy with. And maybe that was</t>
  </si>
  <si>
    <t>And in fact, they don't melt. Right. They just this is just a good technology.</t>
  </si>
  <si>
    <t>If there is a quantitative law governing interactions among communities, it might be more like this: the quantity of information exchange across the whole is a function of the quantity of specific types of information exchange among specific types of its members (something like imaginative cohabitation of rivals among trusted mature members.) Trust, maturity, and imaginative cohabitation are all necessary (sufficient?) for information to flow: (1) maturity, for setting the relevant probabilities (such as surprisal against one subset, plausibility against another necessary for rich-content information flow); (2) imaginative cohabitation, for making contact with the actual information stored cognitively and noncognitively in the rival tradition; and (3) trust, for information to flow throughout the receiving tradition through cognitive (explicit teaching) and noncognitive (exemplification, cultural placement, etc) mechanisms.</t>
  </si>
  <si>
    <t>Right. Two from a couple of generals and and one from Caitlin Johnston.</t>
  </si>
  <si>
    <t>Precious few. So.</t>
  </si>
  <si>
    <t>Thomas Loughran: Sits for us the way it fits for us it's possibility, it's its clarity. Does it actually add value or is it just a confusing know new set of possibilities, or is it does it.</t>
  </si>
  <si>
    <t>JP: The reason we can't do things like that.</t>
  </si>
  <si>
    <t>JP: Like rally get back to what I was doing. And then it's like, Okay, this is kind of making sense in the article, and I'll jump over to YouTube to watch like a YouTube tutorial.</t>
  </si>
  <si>
    <r>
      <rPr>
        <rFont val="Arial"/>
        <b/>
        <sz val="11.0"/>
      </rPr>
      <t xml:space="preserve">Way out on a limb, here, bearing in mind the distinctions among content (amount) of info transfered, rate of that transfer to mature members of t1, rate of transfer throughout t1 to less mature members, and degree of saturation of that information throughout all members):  is the total effective information transfer from t2 to t1 (I-trans-t2-&gt;t1) equal to the product of </t>
    </r>
    <r>
      <rPr>
        <rFont val="Arial"/>
        <b/>
        <color rgb="FFFF0000"/>
        <sz val="11.0"/>
      </rPr>
      <t>the amount of information available in t2 (I-total-t2)</t>
    </r>
    <r>
      <rPr>
        <rFont val="Arial"/>
        <b/>
        <sz val="11.0"/>
      </rPr>
      <t xml:space="preserve"> * </t>
    </r>
    <r>
      <rPr>
        <rFont val="Arial"/>
        <b/>
        <color rgb="FFFF9900"/>
        <sz val="11.0"/>
      </rPr>
      <t xml:space="preserve"># of full information transfers through cohabitation of mature members from t1 in t2 (I-trans-mt1&lt;-t2) </t>
    </r>
    <r>
      <rPr>
        <rFont val="Arial"/>
        <b/>
        <sz val="11.0"/>
      </rPr>
      <t xml:space="preserve">* </t>
    </r>
    <r>
      <rPr>
        <rFont val="Arial"/>
        <b/>
        <color rgb="FF00FF00"/>
        <sz val="11.0"/>
      </rPr>
      <t>speed of that transfer</t>
    </r>
    <r>
      <rPr>
        <rFont val="Arial"/>
        <b/>
        <sz val="11.0"/>
      </rPr>
      <t xml:space="preserve"> * </t>
    </r>
    <r>
      <rPr>
        <rFont val="Arial"/>
        <b/>
        <color rgb="FF0000FF"/>
        <sz val="11.0"/>
      </rPr>
      <t xml:space="preserve">average rate of transfer from mature members of t1 to less mature members of t1 </t>
    </r>
    <r>
      <rPr>
        <rFont val="Arial"/>
        <b/>
        <sz val="11.0"/>
      </rPr>
      <t xml:space="preserve">* </t>
    </r>
    <r>
      <rPr>
        <rFont val="Arial"/>
        <b/>
        <color rgb="FFFF00FF"/>
        <sz val="11.0"/>
      </rPr>
      <t xml:space="preserve"># of less mature members. </t>
    </r>
    <r>
      <rPr>
        <rFont val="Arial"/>
        <b/>
        <sz val="11.0"/>
      </rPr>
      <t>This is something like the growth rate to a new effective surface area in t1 of a quantity of information from t2. This is something like the virality of that information to spread itself from a single instance in t1 to effective spread throughout t2. Not the only quantity to measure, just the first that occurred to me to try to hammer out.</t>
    </r>
  </si>
  <si>
    <t>Thomas Loughran: Quantified sociology.</t>
  </si>
  <si>
    <t>Know what exactly that entails. I'm not coming up with a world view that.</t>
  </si>
  <si>
    <t>Thomas Loughran: smaller organizations in the document. So I want to take you through all that</t>
  </si>
  <si>
    <t>Thomas Loughran: If you intend to I mean you could literally sit down and design in such a system and then just watch everything fall into all the places that could roll.</t>
  </si>
  <si>
    <t>John Rose: I'm sorry, I missed</t>
  </si>
  <si>
    <t>Thomas Loughran: But not that one. I just went back and</t>
  </si>
  <si>
    <t>JP: Sophisticated understandings of market dynamics have to teach you</t>
  </si>
  <si>
    <t>JP: And it's is it before the stop sign to brick.</t>
  </si>
  <si>
    <t>John Loughran: Let's see.</t>
  </si>
  <si>
    <t>Neuroscientist, Stanford University; Author, Incognito, Sum, The Brain</t>
  </si>
  <si>
    <t>John Loughran: Are we talking about. Yeah, yeah, that that's really my big question right now and then, how much are we going to get into like positive psychology in that or</t>
  </si>
  <si>
    <t>.., SC BIU # 20 continued: 4 different senses of entropy (and later, from his Q&amp;A session on entropy, a 5th and historically primary sense, a thermodynamic sense, inserted out of sequence here // some physicists were taught the definition of entropy in equilibrium settings, but in fact these definitions all apply in nonequilibrium also (that is, all situations)</t>
  </si>
  <si>
    <t>Thomas Loughran: Have a new way of thinking about the end goal of inquiry which is holistic at once theoretical and practical and bodied inquiry is ideal that MacIntyre says has been lost.</t>
  </si>
  <si>
    <t>1. Entropy in the thermodynamic sense, from Rudolf Clausius, where dS = dQ/T, change in entropy (S) is change in heat (Q) divided by Temperature</t>
  </si>
  <si>
    <t>Botlzman: course-graining approach, where entropy seems a subjective state of affairs because choice of course-graining does...but the laws of physics determine to a large extent how we can course-grain the universe; that is, what we can measure...</t>
  </si>
  <si>
    <t>00:24:52It's a few pieces and maybe some things follow from those things.</t>
  </si>
  <si>
    <t>Gibbs: sum of plogp... (how much you don't know about a state)</t>
  </si>
  <si>
    <t>00:18:48It's absolutely the business of the school to</t>
  </si>
  <si>
    <t>Shannon: looks formally the same as Gibbs's but with very different meaning</t>
  </si>
  <si>
    <t>00:17:29That. So that's one cent. And then, of course, Donald Hoffman who we've been listening to it is written this case against reality. He doesn't really mean against reality means against what we all think</t>
  </si>
  <si>
    <t>00:12:55That argument or the dissenting or the case.</t>
  </si>
  <si>
    <t>QM: entanglement entropy, or von neuman entropy, may know a lot about the whole system, but very little about its parts...observationally, can ignore wave function of composite system; as if the spin of each part is described by a mixed quantum state, where Pspin up for A is .5; and that it is down is also .5...density matrixes / density operators are involved here...there is in the formula for vnentropy, a trace component (like a sum) and a log p component...like the components in other accounts of entropy (surely gibbs's and shannon's)</t>
  </si>
  <si>
    <t>all these accounts of entropy relate it to information, but in different ways</t>
  </si>
  <si>
    <t>(maybe black hole entropy is entanglement entropy between what is inside and what is outside the event horizon...)</t>
  </si>
  <si>
    <t>but I'm not sure we're studying it with the same level of prominence that we did a number of years ago.</t>
  </si>
  <si>
    <t>So, for instance, like back in the beginning of June, there were a lot of ones, infographics, like little things that you scroll through on Instagram,</t>
  </si>
  <si>
    <t>And this is all. You know, who knows what's going on in Venezuela?</t>
  </si>
  <si>
    <t>And then it branches off from there.</t>
  </si>
  <si>
    <t>// to JR, JP, RL on the fundemental elements of the retold American story</t>
  </si>
  <si>
    <t>Thomas Loughran: Which is so much. It turns out of what our brain is actually doing all the time, maybe two thirds of our activity brainer to be voted.</t>
  </si>
  <si>
    <t>He looks at everything with a different set of lenses, and I can put that I can put that head on, too.</t>
  </si>
  <si>
    <t>JP: Very interested to see how the people in phrase response to all this</t>
  </si>
  <si>
    <t xml:space="preserve">Hey, everybody. Again, very sorry (Rachel : ) to have misfired a bit on my text canceling tonight's meeting. Setting up for Monday, I want to add just one more (a 3rd) dimension to this limited discussion of rights, which are central to the retelling of the American story. Last time, we discussed (1)) a definition of rights (as needs, whose satisfaction is, in the judgement of the mature members of the most stable community(ies), conducive to the good of every person); and (2) envisioned a flourishing federalist system of limited government promoting experiments in human living to nurture the growth and interchange among a diverse range of experiments in human communities. So far, sounds pretty American. But what exactly are the contents of those rights? That content comes from the deliverances of the mature members of the best (most stable) communities, so far. I want to capture essential content of that sort in the idea of the dignity of human persons, which is defined loosely in the attached "Resanctifying Human Life", and developed more fully in terms of the then-best current thinking about self-esteem in "Towards a Full Theory of Self-Esteem", parts 1 &amp; 2. </t>
  </si>
  <si>
    <t>JP: Also, yeah.</t>
  </si>
  <si>
    <t>Thomas Loughran: In the sense that there's a geometric proof. There's a logical proof.</t>
  </si>
  <si>
    <t>These are old papers, but they were written as foundational material for the very project we are now seeing come to life (the full Resurrecting Civility project.) The point in sharing them is to share some idea of the kind of terrain, (3)--sometimes called rational psychology, which is roughly about human psychological health/wellbeing--that must be tapped in some way to provide substance to the form of rights, (1) and the venue for discovering the content of rights (2). In this sense,</t>
  </si>
  <si>
    <t>Thomas Loughran: I don't have another word for it. It's something like the string. I think perspective is the string of all actual</t>
  </si>
  <si>
    <t>Thomas Loughran: Let's see.</t>
  </si>
  <si>
    <t>Thomas Loughran: Oh, yeah.</t>
  </si>
  <si>
    <t>I think America is a Christian country in its roots, insofar as respect for the dignity of human beings is the fruit of reflection on Christian living (which I think in some important sense it is.) No worries about digesting all or any of this. We'll recap on Monday, and dive only as deep into the papers as you're inclined to go. We'll then have a wrap on the fundamental pillars of the story of the American past: an empirical account of the nature of rights claims, of the sort--with the content--that we associate with our founding documents, and as the emerging fruit of the limited government American federalism. Then on to a similar light treatment of Christianity. Then back for a higher-resolution pass at the foundations, following roughly the schema of the 3-lense matrix. Have a great weekend : )</t>
  </si>
  <si>
    <t>John’s iPhone: Might not have voted for Trump, but</t>
  </si>
  <si>
    <t>John’s iPhone: Yeah, I think, I think he</t>
  </si>
  <si>
    <t>David Edelman</t>
  </si>
  <si>
    <t>00:24:56And maybe that's part of</t>
  </si>
  <si>
    <r>
      <rPr>
        <rFont val="Arial"/>
        <b/>
        <sz val="11.0"/>
      </rPr>
      <t xml:space="preserve">// Richard Rohr Order Disorder Reorder Series ... from the introduction: </t>
    </r>
    <r>
      <rPr>
        <rFont val="Arial"/>
        <b/>
        <color rgb="FF1155CC"/>
        <sz val="11.0"/>
        <u/>
      </rPr>
      <t>https://cac.org/the-universal-pattern-2020-08-09/?utm_source=cm&amp;utm_medium=email&amp;utm_campaign=dm&amp;utm_content=summary</t>
    </r>
  </si>
  <si>
    <t>00:18:53To determine that. And I say it is, but I mean, it doesn't make sense to me.</t>
  </si>
  <si>
    <t>00:17:40Which is physical ism thinks that that's not so</t>
  </si>
  <si>
    <t>00:13:01That</t>
  </si>
  <si>
    <t>Thomas Loughran: A little bit just to give you a feel for the power of it. Then I'll send you this link to the whole thing.</t>
  </si>
  <si>
    <t>JP: Did we develop a vaccine for SARS.</t>
  </si>
  <si>
    <t>Thomas Loughran: I'm circling around the idea of being able to tell a story from many, many different facets that is that is the the thread that sews together things and unites them as a whole.</t>
  </si>
  <si>
    <t>luke w: Our April person's particular attempt at the whole right What story do you tell about life.</t>
  </si>
  <si>
    <t>Rachel Loughran: We're looking to convince the other person. And that's not necessarily a bad thing because like there are some in my opinion, there are some perspectives that are</t>
  </si>
  <si>
    <t>John Loughran: Say,</t>
  </si>
  <si>
    <t>Thomas Loughran: Okay, so, because this is an experiment here I am recording this, but I'm going to wait to figure out how well or poorly, it comes out before we send it up to YouTube.</t>
  </si>
  <si>
    <t>Thomas Loughran: And then I thought the second level that would be added in is to begin to add in some natural science.</t>
  </si>
  <si>
    <t>John Rose: Part of the calculus that went into making this decision because there was really no one to pick who you could have perhaps picked up left wing voters that wouldn't have voted for by them before.</t>
  </si>
  <si>
    <t>Right. And stored in that technology is the experience of those people, whether we know that or not.</t>
  </si>
  <si>
    <t>Yeah. And from what I've when I've read a lot of schools, they think we'll be in trouble with all of this and couldn't get.</t>
  </si>
  <si>
    <t>Thomas Loughran: Does it make the world look clearer and did you need to see the world through the first ones and gain some experience with that world and and be transformed in order for that clarity to come to light.</t>
  </si>
  <si>
    <t>JP: Is because our, our rotation age is so young.</t>
  </si>
  <si>
    <t>JP: And then like bang. There's a sports highlight thing from. It's just right. It's right there. And it's just this constant battle of diving in and out of</t>
  </si>
  <si>
    <t>Thomas Loughran: Okay, they're, they're both sociology in the way that quantified political science is</t>
  </si>
  <si>
    <t>This lens allows you to see or something like that or right.</t>
  </si>
  <si>
    <t>Thomas Loughran: To do that, I'm going to share screen. And when you're done. I think that you'll see that</t>
  </si>
  <si>
    <t>Thomas Loughran: And that doesn't mean you know this water is going there. For example, if this is water, and I mean you could drill a bunch of random holes and throw water over the whole thing. Right. That would do it. And, you know, eventually they're gonna all fill up</t>
  </si>
  <si>
    <t>John Rose: I was distracted for a second. What was that connection to the 2016 election about the timing.</t>
  </si>
  <si>
    <t>A sense of order is the easiest and most natural way to begin; it is a needed first “container.” I cannot think of a culture in human history, before the present postmodern era, that did not value law, tradition, custom, family loyalties, authority, boundaries, and morality of some clear sort. While they aren’t perfect, these containers give us the necessary security, predictability, impulse control, and ego structure that we need, before the chaos of real life shows up. As far as I can see it, healthily conservative people tend to grow up more naturally and more happily than those who receive only freeform, build-it-yourself worldviews.</t>
  </si>
  <si>
    <t>Neuroscientist; Guest Investigator, Dartmouth College</t>
  </si>
  <si>
    <t>Thomas Loughran: I'm trying to remember. Oh, oh yeah, I was leaving fishing for Hoffman's stuff. I'm trying to remember how it came up and came up inadvertently. But anyway, there was one I hadn't seen you know the one the, what's the guy's</t>
  </si>
  <si>
    <t>John’s iPhone: Yeah I don't actually know.</t>
  </si>
  <si>
    <t>This is a nice statement of how a socially-enriched filter on information flow is crafted: it highlights a number of features of rich communities, and suggests something of their benefits.</t>
  </si>
  <si>
    <t>00;11;04.350 --&gt; 00;11;15.990</t>
  </si>
  <si>
    <t>00:06:59.100 --&gt; 00:07:01.080</t>
  </si>
  <si>
    <t>00:08:46.440 --&gt; 00:08:47.010</t>
  </si>
  <si>
    <t>00:07:27.060 --&gt; 00:07:27.750</t>
  </si>
  <si>
    <t>00:24:59The appeal, right, is that these first principles do</t>
  </si>
  <si>
    <t>00:18:59Yeah.</t>
  </si>
  <si>
    <t>00:17:45That's he knows the hard problem is in practical and track tractable, which is part of his motivation, but as a scientist. He isn't he is an evolutionary theorist like everybody else's and in the field and he thinks that he has experimental results that imply</t>
  </si>
  <si>
    <t>00:13:02Texas and Louisiana were trying to make particularly strong in my opinion.</t>
  </si>
  <si>
    <r>
      <rPr>
        <rFont val="Arial"/>
        <b/>
        <sz val="11.0"/>
      </rPr>
      <t xml:space="preserve">// RR ODR #2: </t>
    </r>
    <r>
      <rPr>
        <rFont val="Arial"/>
        <b/>
        <color rgb="FF1155CC"/>
        <sz val="11.0"/>
        <u/>
      </rPr>
      <t>https://cac.org/necessary-boundaries-2020-08-10/?utm_source=cm&amp;utm_medium=email&amp;utm_campaign=dm&amp;utm_content=summary</t>
    </r>
  </si>
  <si>
    <t>My she. So.</t>
  </si>
  <si>
    <t>like ten paragraphs or so, brought down into little pictures about like the protests and various things going on.</t>
  </si>
  <si>
    <t>You know, I'm sure there's some sort of human rights flag that can be waved here.</t>
  </si>
  <si>
    <t>And of course, there's not only three of them, right. Or she's not.</t>
  </si>
  <si>
    <t>You can do that more than once, by the way, and then you can join your route notes that may turn out that, you know, this really isn't the foundation.</t>
  </si>
  <si>
    <t>Thomas Loughran: Neuro scientists, two thirds more carefully than I can. But in any case, that that sensory and in particular that vision function that we have</t>
  </si>
  <si>
    <t>So we've got to be able to say, I think you probably can, too. So from reading enough of them.</t>
  </si>
  <si>
    <t>John Rose: Their, their previous responses mostly no response was that except for</t>
  </si>
  <si>
    <t>John Rose: The big was</t>
  </si>
  <si>
    <t>Thomas Loughran: So it's that</t>
  </si>
  <si>
    <t>Thomas Loughran: In the way he thinks he can show. For example, the same sort of mathematics in which he thinks he can show that there's no homomorphic mapping on to an external source right that that same level of rigor right he thinks he needs to just he'd need to press out all of quantum theory.</t>
  </si>
  <si>
    <t>Thomas Loughran: Awareness states.</t>
  </si>
  <si>
    <t>Thomas Loughran: It's a little bit confusing now because</t>
  </si>
  <si>
    <t>JP: I don't know if you've seen that number that you'd remember if you saw it.</t>
  </si>
  <si>
    <t>Thomas Loughran: This I've missed what what's the story. I don't know anything about it.</t>
  </si>
  <si>
    <t>Was</t>
  </si>
  <si>
    <t>On Law: "As Paul belabors in his Letter to the Romans (see especially chapters 2–7), the law is given for the sake of information, education, and transformation, but is not itself enlightenment. Even though allegiance to boundaries, limits, and laws is almost universally confused with religion and even salvation itself, “the law will not save anyone” (Galatians 3:11). Law has to do with the pattern of how transformation happens—and that’s all. The struggle with boundaries and law creates the wrestling ring, but is not, itself, the encounter or the victory."</t>
  </si>
  <si>
    <t>Nick Enfield</t>
  </si>
  <si>
    <t>Note the information dimension. Note the contest, agon, dimension. Note the means to a further end dimension of the particular lens that rich communities produce; note the alignment with religion...</t>
  </si>
  <si>
    <t>"If there are truly stories from the great patterns that are always true, they will catapult us into a universal humanity and pluralistic society. We will both stand on solid ground and, from that solid ground, create common ground. If it does not support our movement outward, then it is not solid ground at all."</t>
  </si>
  <si>
    <t xml:space="preserve">A couple of important points here. First, in complete agreement: note the instrumentalist account of what constitutes solid ground and even possibly common ground: stories that help us filter reality give us useful, ultimately transformative and pespective-transcending purchase on the world. </t>
  </si>
  <si>
    <t>Second, the stories that may illumine common ground RR describes as universal. That phrase has multiple possible senses. He may mean that these stories appear in every tradition, and are something like least common denominators (to borrow the mathematical cliche.) But other stories, that are not LCD in that sense, may have universal appeal, only in conditions of full imaginative immersion in a given tradition, which may be (in the limiting case) the only repository of that wisdom, but universally recognized by members from every tradition who enter into that 2nd kind of maturity. That's a very different sense of universal, or rather, maybe the same sense but applied very differently. We should be careful to distinguish these two. Only the latter, not the LCD variety, could store much information, it would seem, even though the LCD variety may describe some very important but hard-to-miss (unsurprising, low information content) features of reality.</t>
  </si>
  <si>
    <t>John Loughran: Um, basically, what can what can I be doing on a regular basis to be more prepared and more able to contribute in our conversations here just so</t>
  </si>
  <si>
    <t>John Loughran: Or like, you know,</t>
  </si>
  <si>
    <t>Thomas Loughran: So, um,</t>
  </si>
  <si>
    <t>00:25:05Enable us to reason from them to more and more stuff.</t>
  </si>
  <si>
    <t>00:18:06As he puts it, I think it's there, there's zero chance, right, that what we</t>
  </si>
  <si>
    <t>00:13:09The case was basically</t>
  </si>
  <si>
    <t>But here, for example.</t>
  </si>
  <si>
    <t>Thomas Loughran: Even if they don't say so.</t>
  </si>
  <si>
    <t>Thomas Loughran: Something tells me it might have been developed, but not widely</t>
  </si>
  <si>
    <t>Thomas Loughran: And there's not only one way to do it.</t>
  </si>
  <si>
    <t>luke w: Is that is that is that what we mean. Do we mean something else. So we have this narrative that are in people have something whenever a particular tradition has a narrative.</t>
  </si>
  <si>
    <t>Rachel Loughran: Either born out of like MISINFORMATION OR like there's that that's too simplistic even um but there's like a history of like</t>
  </si>
  <si>
    <t>Thomas Loughran: My</t>
  </si>
  <si>
    <t>Thomas Loughran: To begin, add in. We've done a little bit of this to gather to begin to add in a little bit of neuroscience, a little bit of consciousness studies, a little bit of quantum mechanics. And this sounds like complete</t>
  </si>
  <si>
    <t>Professor and Chair, Department of Linguistics, University of Sydney; Author, How We Talk</t>
  </si>
  <si>
    <t>And it does bear on us. We think because we're rather alike when it comes to moving electricity through wires, right,</t>
  </si>
  <si>
    <t>They don't operate on that much of a of a market or a cushion or of a margin.</t>
  </si>
  <si>
    <r>
      <rPr>
        <rFont val="Arial"/>
        <b/>
        <sz val="11.0"/>
      </rPr>
      <t xml:space="preserve">// a couple of moments on the proposed definition of love as "active favor toward the active favor of another" ... the line of inquiry is about a computational, information-processing understanding of that account. When we love, are we computing something? It seems so: we understand a situation (sit in a particular informed state) as one containing another informed state, with a corresponding set of inclinations, understood as a computed response to current input in that perspective, that standpoint (thanks, Jo-el), that problem so composed, so compiled, so poised for a result, which is an action (this is practical deliberation, whose deliverance is an action (thanks, Aristotle). This is response, this inclination, is an active favor, a symmetry-breaking result, a favored response, a tentative result, all in the life of the beheld agent. And we behold that state of affairs, that sprung spring, that acting person...exercising active favor of some set of perceived, intended, pursued outcomes (pursued, because our perspectives are particularized in ways whose boundry conditions are perceived by us as the flow of time in space, and reflectively, abstractly, as space-time.) So observing the active observer, we join our own computational capacity toward theirs, and move closer to a model of coherent computation, a more powerful explanatory and directive model that includes more than that governing the observed agent. We provide </t>
    </r>
    <r>
      <rPr>
        <rFont val="Arial"/>
        <b/>
        <sz val="11.0"/>
      </rPr>
      <t>computational assistance</t>
    </r>
    <r>
      <rPr>
        <rFont val="Arial"/>
        <b/>
        <sz val="11.0"/>
      </rPr>
      <t>. "I'm going to help that person, insofar as I can...their perspective embodies in some measure something successful and promising and contributory to the emerging universal model, and I'm aware of and in favor of that outcome...I'll enhance it, as I can...this is active favor toward the active favor of another. It is computational assistance...</t>
    </r>
  </si>
  <si>
    <t>Thomas Loughran: McIntyre's written his last book if you want to dive into this hard McIntyre made this point and three rival versions of moral inquiry, but he runs through it in real detail in his efforts in the confluence of maturity is most recent major work.</t>
  </si>
  <si>
    <t>JP: Meaning we only let for us get to like 30 to five to 40 years old.</t>
  </si>
  <si>
    <t>...continuing...can we think of love computationally...in terms of information processing...the instinct here is that we can't not think of it this way, once we get the model...this is a powerful, low-potential-energy state, a perspective one falls into and doesn't climb out of, because it keeps providing computational power (supports understanding and guides...)</t>
  </si>
  <si>
    <t>JP: Productivity versus not productivity and by the end of it. I probably actually only worked for half the time, if I'm lucky, you know, even though I'm sitting there for four hours.</t>
  </si>
  <si>
    <t>Thomas Loughran: You know, to politics right to something like that.</t>
  </si>
  <si>
    <t>Or maybe seeing other things that become part of the world view that the lens enables.</t>
  </si>
  <si>
    <t>Thomas Loughran: It is part of an answer. I think part of a response to what on earth can we do</t>
  </si>
  <si>
    <t>JP: That doesn't seem that doesn't that doesn't equate</t>
  </si>
  <si>
    <t>Thomas Loughran: I just said it's</t>
  </si>
  <si>
    <t>Thomas Loughran: Got a whole series.</t>
  </si>
  <si>
    <t>JP: Lots of conversation about trade liberalisation capital liberalisation.</t>
  </si>
  <si>
    <t>JP: If he's walking. It's got to be before that. Right.</t>
  </si>
  <si>
    <r>
      <rPr>
        <rFont val="Arial"/>
        <b/>
        <sz val="11.0"/>
      </rPr>
      <t xml:space="preserve">from </t>
    </r>
    <r>
      <rPr>
        <rFont val="Arial"/>
        <b/>
        <color rgb="FF1155CC"/>
        <sz val="11.0"/>
        <u/>
      </rPr>
      <t>https://www.nytimes.com/2020/09/26/opinion/amy-coney-barrett-catholic-supreme-court.html?action=click&amp;module=RelatedLinks&amp;pgtype=Article</t>
    </r>
    <r>
      <rPr>
        <rFont val="Arial"/>
        <b/>
        <sz val="11.0"/>
      </rPr>
      <t xml:space="preserve"> on ACB nomination announcement day 9/26/2020 by Elizabeth Bruenig</t>
    </r>
  </si>
  <si>
    <t>00:25:10That's helpful.</t>
  </si>
  <si>
    <t>00:19:01What do you think God</t>
  </si>
  <si>
    <t>00:18:12That we have evolved to see what is actually where there's zero chance</t>
  </si>
  <si>
    <t>Brian Eno</t>
  </si>
  <si>
    <t>00:13:13To run an abortion center you need admission privileges at a nearby hospital.</t>
  </si>
  <si>
    <t>Let's see. I'm going to I'm going to presume that JP is not going to swing in or if he does, well, welcome home.</t>
  </si>
  <si>
    <t>And something a term that I've seen brought about a lot is all these that these things can be true at the same time.</t>
  </si>
  <si>
    <t>But how much of those? How much of those are we risk?</t>
  </si>
  <si>
    <t>This is one piece. And there's something else that's really also foundational.</t>
  </si>
  <si>
    <t>Thomas Loughran: We can take that out by way of analogy and say that we see, we notice we attend to, we're aware of. We are presented by etc. All of that are using a visual metaphor for not taking vision, literally.</t>
  </si>
  <si>
    <t>So what is it? What were the main pillars of the of the fact of the real story?</t>
  </si>
  <si>
    <t>JP: Well, Craig gave an interview.</t>
  </si>
  <si>
    <t>John Rose: Pretty boring to watch. No, well not boring. But I mean, didn't learn anything new and all the analysis, I've looked at has just been so consumed in like moral outrage over how unpresidential it was. I feel like I didn't get anything out of any of the analysis. I've seen either</t>
  </si>
  <si>
    <t>But it's enough.</t>
  </si>
  <si>
    <t>Thomas Loughran: And all</t>
  </si>
  <si>
    <t>"The United States is unusual among nations: We are a country founded along the contours of a philosophy. That philosophy, liberalism, is the logic that underlies our founding documents and our national ethos of individualism, self-reliance, liberty, equality and tolerance. Whether we live up to those values is another matter; they are our reason for being, and the principles that bind us together."</t>
  </si>
  <si>
    <t>Thomas Loughran: What we experience as a string. We don't experience all those at the same time.</t>
  </si>
  <si>
    <t>Thomas Loughran: Yeah, it's a little bit confusing.</t>
  </si>
  <si>
    <t>Artist; Composer; Recording Producer: U2, Coldplay, Talking Heads, Paul Simon; Recording Artist</t>
  </si>
  <si>
    <t>``</t>
  </si>
  <si>
    <t>John’s iPhone: You know Jorgensen, a libertarian candidate.</t>
  </si>
  <si>
    <t>John’s iPhone: Hired heard something about Sharpies in the last couple days, but I didn't hear anything about the Sharpie gate, and I think I just thought they were referring to the one time that Trump literally took a Sharpie to the half of the tornado.</t>
  </si>
  <si>
    <t>on ACB nomination hearings</t>
  </si>
  <si>
    <t>00;11;16.890 --&gt; 00;11;20.760</t>
  </si>
  <si>
    <t>Get 10/13 hearing Whitehouse and Cruz presentations, which take apart (esp whitehouse) the detailed masking and flow of funds in the judicial formation and activity</t>
  </si>
  <si>
    <t>00:07:02.370 --&gt; 00:07:05.640</t>
  </si>
  <si>
    <t>00:08:50.190 --&gt; 00:09:01.800</t>
  </si>
  <si>
    <t>00:07:28.230 --&gt; 00:07:35.430</t>
  </si>
  <si>
    <t>00:25:11But also</t>
  </si>
  <si>
    <t>00:19:03They're not, they're not they're not policing all the other sitting that everyone's doing so.</t>
  </si>
  <si>
    <t>00:18:17And that there's a divergence between fitness payoffs, and</t>
  </si>
  <si>
    <t>00:13:24And I think I would need, I would I try to find some data on</t>
  </si>
  <si>
    <t>Thomas Loughran: What to the American slave</t>
  </si>
  <si>
    <t>Thomas Loughran: Because they might have chased it out without the vaccine.</t>
  </si>
  <si>
    <t>Thomas Loughran: In the, this is really quite important in the same way that a lot of scientists will push back on the idea of the scientific method as if there's one way of scientific thinking</t>
  </si>
  <si>
    <t>luke w: For the way the world works, and that's their best attempt at the whole and maybe there isn't a particular, we don't really have a great system right now for actually incorporating</t>
  </si>
  <si>
    <t>Rachel Loughran: Usually when people have super strong emotions about something. It's not something that just happened like that because of like one random fake news article or whatever.</t>
  </si>
  <si>
    <t>Thomas Loughran: On me, it's my fault.</t>
  </si>
  <si>
    <t>As difficulties is that is</t>
  </si>
  <si>
    <t>Thomas Loughran: Completely dangerous waste of time. Too many people for the end, the more they know about it, the more they think that so I'm just putting that comment down</t>
  </si>
  <si>
    <t>John Loughran: That's the thing is like</t>
  </si>
  <si>
    <t>we human beings seem to be and maybe we're alike with regard to the fruit of living a deeply honest life.</t>
  </si>
  <si>
    <t>// on capitalism</t>
  </si>
  <si>
    <t>And a reminder that there are other narratives still. Which is pretty.</t>
  </si>
  <si>
    <t xml:space="preserve">no unbridled capitalism (a profit-for-stockholders-only, fundamentalist capitalism) seems a morally legitimate social organizing principle. Every dollar is an impact dollar; every action has consequences, no moral agent is exempt from attending to them prudentially. Organizational prudence requires attention at some level of resolution to issues of human dignity, equity, habituation/virtue/vice, </t>
  </si>
  <si>
    <t>Juan Enriquez</t>
  </si>
  <si>
    <t>So we'll see. Have you guys seen finances as part of many or really any schools narrative of why they're reopening?</t>
  </si>
  <si>
    <t>Thomas Loughran: Maybe that maybe that came out in 2016</t>
  </si>
  <si>
    <t>JP: And they're not managed very actively through then</t>
  </si>
  <si>
    <t>JP: So anyway, it's just the the temptations here are</t>
  </si>
  <si>
    <t>Thomas Loughran: That they both lean very heavily, and then heavily data, data analysis analytical direction.</t>
  </si>
  <si>
    <t>Yeah, so. So maybe some of the things that the propositions that make up the lens are part of the world view.</t>
  </si>
  <si>
    <t>Thomas Loughran: Which is sort of the question we're left with</t>
  </si>
  <si>
    <t>JP: What's the word propulsive</t>
  </si>
  <si>
    <t>Thomas Loughran: It's reminiscent of the Podesta emails that were</t>
  </si>
  <si>
    <t>Thomas Loughran: He's got the name of truth, and in this podcast.</t>
  </si>
  <si>
    <t>JP: There's one more.</t>
  </si>
  <si>
    <t>John’s iPhone: Yeah, love.</t>
  </si>
  <si>
    <t>Managing Director, Excel Venture Management; Co-author (with Steve Gullans), Evolving Ourselves</t>
  </si>
  <si>
    <t>John Loughran: I imagine early on, it's gonna look mostly like you talking Uncle Tom which will be great.</t>
  </si>
  <si>
    <t>John Loughran: Different what different traditions have to say about what it takes to live a</t>
  </si>
  <si>
    <t>Thomas Loughran: Starting with whatever it is that's on people's mind is exactly the right place to start. So, in a certain sense, I'm inviting each of you to sort of represent that.</t>
  </si>
  <si>
    <t>Thomas Loughran: So we talked about setting tonight aside talk about things that were on your minds and</t>
  </si>
  <si>
    <t>00:25:13These first principles playing a central role in the operation of the whole</t>
  </si>
  <si>
    <t>00:19:06Yeah, um,</t>
  </si>
  <si>
    <t>00:18:23Horror homomorphic none fitness payoff homomorphic alignment or something like that with with reality. So that's a, that's a pathway from evolutionary theory.</t>
  </si>
  <si>
    <t>00:13:30How dangerous.</t>
  </si>
  <si>
    <t>Plus. But let's just remind ourselves for a second why we're looking at these papers.</t>
  </si>
  <si>
    <t>And I think that is. That's almost a more palatable way of like saying alternative facts because,</t>
  </si>
  <si>
    <t>How much of those violations of human rights going on there are we responsible for?</t>
  </si>
  <si>
    <t>And we're connected in some way. So one can have more than one route, but it's pretty, I guess, just in my experience.</t>
  </si>
  <si>
    <t>Thomas Loughran: So we see things in that sense. And we process them. We think them through. We put two and two together, we are processing information.</t>
  </si>
  <si>
    <t>We're a nation run by very powerful, rich people.</t>
  </si>
  <si>
    <t>JP: Yeah, that is our way call</t>
  </si>
  <si>
    <t>John Rose: Yeah, just you should show this is the best word to describe it, I guess.</t>
  </si>
  <si>
    <t>// on originalism/textualism</t>
  </si>
  <si>
    <t>Thomas Loughran: It's a different kind of ineptitude wasn't nobody thought in the past. It wasn't well and that's not true. I</t>
  </si>
  <si>
    <t>Thomas Loughran: Of the rest of mathematics right and</t>
  </si>
  <si>
    <t>Thomas Loughran: Right, what some of them we do there are multiple aware of the states that we do experience at the same time, and both those IIT folks and</t>
  </si>
  <si>
    <t>Thomas Loughran: You wonder whether the President is</t>
  </si>
  <si>
    <t>Thomas Loughran: These are these are dog.</t>
  </si>
  <si>
    <t>Dylan Evans</t>
  </si>
  <si>
    <t>John’s iPhone: She got like 40,000 votes in Wisconsin, which we</t>
  </si>
  <si>
    <t>// on JP's 10-12-20 q: what does CR actually do...isn't it a vague add-on without a lot of import?  We discussed turning that question into a graphical framework question: what pieces of substance are held in place, solidified, with the CR model? For which is it further along the spectrum, from merely consistent to useful to essential? Thinking in text here...and only in a random order, so far...</t>
  </si>
  <si>
    <t>1. If the HIFNRC promise, and all the solutions depending on it, point to and require wholistic inquiry both T &amp; P, then you've got to provide so me picture of what such inquiry would be like: a craft for how to build it, and an example of what it might look like, built, on some rich perpsective. So at minimum, CR (lens 2, and perhaps lens 2 + 3) serves as as example, fills a hole, provides collateral for an intellectual debt formed by the structure and promise of lens 1. This is a very minimal role, with no real commitment to the specific content of the lens...it's just an example of another lens.</t>
  </si>
  <si>
    <t>00:19:11Yeah, I guess it just depends on</t>
  </si>
  <si>
    <t>00:18:38Today we're going to focus on a third area with nothing. We won't come back to any of these others, but I want to look at a third area for a little bit, in part because there's a little bit more going on here than I knew about</t>
  </si>
  <si>
    <t>Now comes a very substantial, big series, where the relationships are not mere consistency, but closer to entailment, or only clear way forward, a kind of practical entailment... // 2. The HIFNRC lens entails CR. That's what I suspect, for a couple of reasons; let's try to pound them out. 2a. Lens 1 starts with the reality of conscious llfe. Actually starting there, and not just seeming to, entails some form of CR, perhaps a dualist form. (Cartesian mind-body dualism is a famous description for something in this neighborhood of commitments.) But add to that beginning, the rest of the HIFNRC work-up: nothing other than networks of conscious agents (CAs) are presumed. So CR monism seems plausible, so far as lens 1 commitments are concerned. That takes us a lot of distance: just add to that a CR that promises to resolve a host of other problems (QM challenges, NS challenges, mind/body challenges (HPC), and DH-style evolutionary game theoretic challenges in cognitive science--at least these four. I'd add mathematical realist challenges (Max Tegmark, Steven Wolfram thinking both point in this direction. Also, computational universe challenges (whose doing the computing, or where, or how? And the hard problem of intelligence...information-theory problems.) All of these other suggested solutions add to a "lens 1 only requires CR monism" starting point. Looks interesting, so far. But there's more.</t>
  </si>
  <si>
    <t>00:13:32It actually was like how many women actually have serious medical procedures or need to be rushed to the hospital. And I actually was not able to find any good data on that.</t>
  </si>
  <si>
    <t>Thomas Loughran: Is your Fourth of July I answer that I answer rather a day that reveals to him, more than all the other days in the year the gross injustice and cruelty to which he is the constant victim.</t>
  </si>
  <si>
    <t>Thomas Loughran: Let's hope so. I mean,</t>
  </si>
  <si>
    <t>Thomas Loughran: But I don't know.</t>
  </si>
  <si>
    <t>Thomas Loughran: And in fact, they're just not so some of them, some of them will go so far as to say, That's ridiculous.</t>
  </si>
  <si>
    <t>luke w: All the information</t>
  </si>
  <si>
    <t>Rachel Loughran: But it's born out of like a longer history of feeling a certain way and like bringing you towards that point.</t>
  </si>
  <si>
    <t>Founder and CEO of Projection Point; Author, The Utopia Experiment</t>
  </si>
  <si>
    <t>John Loughran: Rachel you there.</t>
  </si>
  <si>
    <t xml:space="preserve">2b. (or not...that's the q...): there is a stronger relationship between lens 1 and (now call it) CRm (conscious realism monism): not only is nothing else required; nothing else makes any sense...that's how the argument will go. The very short version runs along these lines: Thomas Kuhn offered an account of scientific practice that moves toward ever-greater sets of solutions to solved problems, but in no particular direction, toward no truth, only away from recognized but unsolved problem sets. MacIntyre has resources, used resources, to say to TK (in a place I recall but can't quite find): sure, progress may take place happenstantially, but it doesn't stay happenstantial. Later groups of researchers can retrospectively identify sources of epistemological crises that occasioned then-seemly-arbitraryness-tinged scientific revolutions, and show why those revolutions occurred, had to occur, and needed the solutions provided through change of paradigm. OK...so far, so good...looks like progress toward truth. But TK: "thanks for your insight. But I can explain how your insight had to arise---not in this form, but in some form, with other problems remaining yet unsolved, which be which, a complex accident--from future inquiry. And yet all you are moving toward is stability, an ensemble of resources for solving problems as so far recognized (in turn stochasticly distributed across recognition space), being pulled toward no particular future, but forging ahead toward any more stable future...finding its way toward scientific richness and stability (TK might say but may not quite have said), There is no other possible outcome: stability, or less, in one community, or more than one, but only a measure of stability. Adding NS that TK didn't have available, TK2020 would say: this is how scientific expertise is formed, through model creation, revealed in the model of the brain and its wiring as expressed neuroscientifically (our quite real desktop interface for human intelligence (ad DH). </t>
  </si>
  <si>
    <t>Thomas Loughran: So let's see. So let's do this little experiment and podcasts commentary, or that's sort of what it is like reading a text.</t>
  </si>
  <si>
    <t>Thomas Loughran: Maybe you can rub Sam Harris is famous term. He calls it, what's it called, whoo hoo, I think, which is just lofty sounding speech. That doesn't mean anything because you just you.</t>
  </si>
  <si>
    <t>John Loughran: In the current election would have really mattered, who we picked like</t>
  </si>
  <si>
    <t>There is an argument here, a reductio argument, from the existence of a reality that is homomorphically aligned with perception in cases of true judgements: a reductio argument against the correspondence theory of truth making reference to existence of a CS-independent reality...</t>
  </si>
  <si>
    <t>For example, at least if you live a deeply honest life in a certain kind of community,</t>
  </si>
  <si>
    <t>Because, like, that's definitely an argument I see given by people.</t>
  </si>
  <si>
    <t>Thomas Loughran: That ethics and comfort zone. Okay, so all I mean to say is this is my attempt to try to put into this information paradigm</t>
  </si>
  <si>
    <t>JP: And it's all mono crops. It's all Doug for it's all</t>
  </si>
  <si>
    <t>JP: It's different than what I'm used to. So it's like being back in school. You know, where you just constantly lie to yourself about how much homework. You're to getting done. Yeah.</t>
  </si>
  <si>
    <t>Thomas Loughran: But what pentlands book does is deal with not the kinds of data that anybody's ever had before, but 100 times 1000 times and much more data per Dennis.</t>
  </si>
  <si>
    <t>They seem to play.</t>
  </si>
  <si>
    <t>Thomas Loughran: From the social dilemma.</t>
  </si>
  <si>
    <t>Promotion</t>
  </si>
  <si>
    <t>//  need here soon: CRm and catholic orthodoxy/orthopraxy ...</t>
  </si>
  <si>
    <t>Thomas Loughran: Purportedly well i think they were in fact that reportedly released by WikiLeaks.</t>
  </si>
  <si>
    <t>Thomas Loughran: closer to the truth. Maybe you know that science series. What's the guy's name. It's a pretty established well established series. Anyway, he had</t>
  </si>
  <si>
    <t>JP: Those are the main ones.</t>
  </si>
  <si>
    <t>John’s iPhone: That he just went and voted today.</t>
  </si>
  <si>
    <t>00;11;21.030 --&gt; 00;11;25.080</t>
  </si>
  <si>
    <t>00:07:06.780 --&gt; 00:07:07.590</t>
  </si>
  <si>
    <r>
      <rPr>
        <rFont val="Arial"/>
        <b/>
        <sz val="11.0"/>
      </rPr>
      <t>// Conscious ElectroMagnetic Informationi Theory (CEMI) theory: McFadden and  Pocket (</t>
    </r>
    <r>
      <rPr>
        <rFont val="Arial"/>
        <b/>
        <color rgb="FF1155CC"/>
        <sz val="11.0"/>
        <u/>
      </rPr>
      <t>https://en.wikipedia.org/wiki/Electromagnetic_theories_of_consciousness</t>
    </r>
    <r>
      <rPr>
        <rFont val="Arial"/>
        <b/>
        <sz val="11.0"/>
      </rPr>
      <t xml:space="preserve">) </t>
    </r>
  </si>
  <si>
    <t>00:09:04.170 --&gt; 00:09:11.340</t>
  </si>
  <si>
    <t>00:07:37.020 --&gt; 00:07:38.850</t>
  </si>
  <si>
    <t>00:25:20Like an</t>
  </si>
  <si>
    <t>00:19:18I mean I, it seems to me that it kind of depends on this.</t>
  </si>
  <si>
    <t>00:18:48And I want to drag a couple of a couple of other projects in here just a point to them over time, we may go there and</t>
  </si>
  <si>
    <t>00:13:45But it does seem to me that</t>
  </si>
  <si>
    <t>Daniel L. Everett</t>
  </si>
  <si>
    <t>We were talking about rights in the context, really, of an American story.</t>
  </si>
  <si>
    <t>like it it can be true that I forget exactly what the alternative facts thing was in reference to.</t>
  </si>
  <si>
    <t>Because of our SEC sanctions and all of our sanctions actually really crippled the economies there.</t>
  </si>
  <si>
    <t>It's pretty remarkable. And it raises the question, how do we how do we move forward?</t>
  </si>
  <si>
    <t>But I do know one professional mindset is do there's such a thing?</t>
  </si>
  <si>
    <t>Thomas Loughran: And when we do that, we think our choices, get a bit better information improves our choices.</t>
  </si>
  <si>
    <t>That might have been somewhere in there, you can put it better than that. But, yeah, you might say we're an oligarchy, not a democracy.</t>
  </si>
  <si>
    <t>John Rose: Which was. I thought that was a pretty good interview that he did</t>
  </si>
  <si>
    <t>JP: Sure as as your friend Nate Silver said anything interesting about it. JOHN or</t>
  </si>
  <si>
    <t>Thomas Loughran: Mean you could have had what I was about to say is, people didn't think the ineptitude was because of corruption.</t>
  </si>
  <si>
    <t>Thomas Loughran: Everything.</t>
  </si>
  <si>
    <t>Thomas Loughran: And me too. And anybody else who thinks about this has got to recognize that that's an important feature of conscious life.</t>
  </si>
  <si>
    <t>Thomas Loughran: You know all the news these days is he's seems to be throwing the election. I don't mean intentionally throwing it but he's shooting himself in the foot.</t>
  </si>
  <si>
    <t>JP: Chasing criminals.</t>
  </si>
  <si>
    <t>Thomas Loughran: Did she really yeah I hadn't even noticed her in the</t>
  </si>
  <si>
    <t>Thomas Loughran: I remember that. That was great fun. But that's not what this for first</t>
  </si>
  <si>
    <r>
      <rPr>
        <rFont val="Arial"/>
        <b/>
        <color rgb="FF202122"/>
        <sz val="11.0"/>
      </rPr>
      <t xml:space="preserve">"McFadden proposes that the digital information from neurons is integrated to form a conscious electromagnetic information (cemi) field in the brain. </t>
    </r>
    <r>
      <rPr>
        <rFont val="Arial"/>
        <b/>
        <color rgb="FF202122"/>
        <sz val="11.0"/>
      </rPr>
      <t>Consciousness</t>
    </r>
    <r>
      <rPr>
        <rFont val="Arial"/>
        <b/>
        <color rgb="FF202122"/>
        <sz val="11.0"/>
      </rPr>
      <t xml:space="preserve"> is suggested to be the component of this field that is transmitted back to neurons, and communicates its state externally. Thoughts are viewed as electromagnetic representations of neuronal information, and the experience of </t>
    </r>
    <r>
      <rPr>
        <rFont val="Arial"/>
        <b/>
        <color rgb="FF202122"/>
        <sz val="11.0"/>
      </rPr>
      <t>free will</t>
    </r>
    <r>
      <rPr>
        <rFont val="Arial"/>
        <b/>
        <color rgb="FF202122"/>
        <sz val="11.0"/>
      </rPr>
      <t xml:space="preserve"> in our choice of actions is argued to be our </t>
    </r>
    <r>
      <rPr>
        <rFont val="Arial"/>
        <b/>
        <color rgb="FF202122"/>
        <sz val="11.0"/>
      </rPr>
      <t>subjective experience</t>
    </r>
    <r>
      <rPr>
        <rFont val="Arial"/>
        <b/>
        <color rgb="FF202122"/>
        <sz val="11.0"/>
      </rPr>
      <t xml:space="preserve"> of the cemi field acting on our neurons.""</t>
    </r>
  </si>
  <si>
    <t>Linguistic Researcher; Dean of Arts and Sciences, Bentley University; Author, How Language Began</t>
  </si>
  <si>
    <t>John Loughran: Just to sort of set the scene, but I would like to be able to be doing stuff.</t>
  </si>
  <si>
    <t>John Loughran: Good Life.</t>
  </si>
  <si>
    <t>Thomas Loughran: No more ridiculous for you to read it represent that then for me to try everything that's ever tried to save everything that's true and improve it.</t>
  </si>
  <si>
    <t>Thomas Loughran: Jr was thinking maybe we'd start with you.</t>
  </si>
  <si>
    <t>00:25:20Engine</t>
  </si>
  <si>
    <t>00:19:22I mean, it kind of depends on how the person is acting in the space, I guess.</t>
  </si>
  <si>
    <t>00:19:00One is Brian what worse. And the other one is is Tom Campbell's</t>
  </si>
  <si>
    <t>00:13:50Unless the data says the opposite. It seems to me that this was mostly just an attempt at shutting down clinics using women's health as a</t>
  </si>
  <si>
    <t>Thomas Loughran: To him your celebration is a sham. You're boasted litter liberty an unholy license your national greatness swelling vanity.</t>
  </si>
  <si>
    <t>Rachel Loughran: I like, I mean, I either wasn't alive or was barely alive at that</t>
  </si>
  <si>
    <t>Thomas Loughran: That, you know, to talk about the scientific method and others will give a schema Notre Dame has a very nice schema, which they do design. They do experimental design and they break it down into at least six different ways of thinking through</t>
  </si>
  <si>
    <t>luke w: From different</t>
  </si>
  <si>
    <t>Rachel Loughran: But yeah, just thinking about the idea of like how we define success in the difficult conversations we engage ourselves in either with people who we would consider in our network or people I think even more people we would consider out of our network.</t>
  </si>
  <si>
    <t>Thomas Loughran: Podcast and writing commentary on it on the side as we go. And this is from my legs Friedman's AI podcast and particularly is number 112 in which he's interviewing Ian Hutchinson, and in Hutchinson is a is an MIT scientists like Lex Friedman.</t>
  </si>
  <si>
    <t>Thomas Loughran: you extract from the carefully fitted the contours within which certain kinds of scientific speech sit and have their meaning.</t>
  </si>
  <si>
    <t>John Loughran: I</t>
  </si>
  <si>
    <t>maybe that kind of life keeps coming back and pays dividends right in the same way that.</t>
  </si>
  <si>
    <t>But that's not an definitely not a common or even like, to my recollection, when I've seen it all narrative given by the institutions themselves.</t>
  </si>
  <si>
    <t>Thomas Loughran: The sort of things that McIntyre talks about in his work.</t>
  </si>
  <si>
    <t>Wondering whether EM field (from syncronous neuronal firings) peforms a potential integrating function, capturing and resolving "votes" from "1000 Brain" cortical columns operating near-syncrhonously, and shaping in return the neuronal responses associated with our sense of agency/free will. This isn't obviously implausible. McF thinks it is deterministic. His is a physicalist account of consciousness, just a different one. Not obviously not an IIT theory, which is perhaps why Christof Koch's name may be associated with the theory (perhaps as an influencer)? Take the smallest causal set, which may be the whole CEMI field, and that might cause awareness (or be awareness?). Not sure these are NCCs, but EMCCs....</t>
  </si>
  <si>
    <t>JP: And so</t>
  </si>
  <si>
    <t>Still, this seems to shift to a different physicalist account, still leaving the HPC intact and no better addressed (or if that's not so, look for how CEMI does take us closer to consciosness...causation, yes; awareness, why? Why isn't awareness already present at the level of neuronal activity? Because it isn't yet integrated? How, btw,does CEMI also relate to the Global Neuronal Workspace (GNW) approach?</t>
  </si>
  <si>
    <t>JP: It was the library all day.</t>
  </si>
  <si>
    <t>Thomas Loughran: Or or larger than that orders of magnitude better</t>
  </si>
  <si>
    <t>If we were thinking Cartesian, we might say a foundation list sort of role, a role on which other other propositions can be added on.</t>
  </si>
  <si>
    <t>Thomas Loughran: So let me</t>
  </si>
  <si>
    <r>
      <rPr>
        <rFont val="Arial"/>
        <b/>
        <color rgb="FF1155CC"/>
        <sz val="11.0"/>
        <u/>
      </rPr>
      <t>https://www.theatlantic.com/science/archive/2016/03/phlegm-theories-of-consciousness/472812/</t>
    </r>
    <r>
      <rPr>
        <rFont val="Arial"/>
        <b/>
        <color rgb="FF000000"/>
        <sz val="11.0"/>
        <u/>
      </rPr>
      <t xml:space="preserve"> Michael Graziano's take on theories of Cs failing to explain: "Were there no oscillations, the theory goes, information would be processed without any accompanying subjective awareness. When information is treated with neuronal oscillations, then a subjective experience arises. For example, when color information is handled by oscillating neuronal activity, that process gives rise to an inner experience of color. Neuronal oscillations probably do play an important role in the flow of information in the brain, although the exact role is debated. And yet as an explanation of consciousness, it’s a phlegm theory. It appeals to intuition and explains nothing."</t>
    </r>
  </si>
  <si>
    <t>JP: That</t>
  </si>
  <si>
    <t>Thomas Loughran: Published on wiki leaks.</t>
  </si>
  <si>
    <t>Thomas Loughran: He had interviewed Hoffman, a long time ago. I don't know how long ago, years ago, I think pretty skeptic challenged push them pretty hard. This time, this was a second round, and he seemed</t>
  </si>
  <si>
    <t>JP: Yeah, and the end the sequencing of those in developing economies.</t>
  </si>
  <si>
    <t>00:25:22Like a general</t>
  </si>
  <si>
    <t>Christine Finn</t>
  </si>
  <si>
    <t>00:19:29Like</t>
  </si>
  <si>
    <t>00:19:06So, but I've linked</t>
  </si>
  <si>
    <t>00:14:04Kind of sideshow</t>
  </si>
  <si>
    <t>But it can. Things that seem to paint very different pictures can all be true at the same time.</t>
  </si>
  <si>
    <t>And all of our trade agreements really crippled the economies there.</t>
  </si>
  <si>
    <t>In an environment with that many different, not that many different.</t>
  </si>
  <si>
    <t>Your concept matters. I guess I've seen other people do it, but most of the time I've done it myself.</t>
  </si>
  <si>
    <t>Thomas Loughran: Not in illiterate and not in a completely linear and universal and simple minded sort of way such that any more information I have, is going to improve my choices in some incremental way that's not true.</t>
  </si>
  <si>
    <t>Yeah, something like the corporate government.</t>
  </si>
  <si>
    <t>Thomas Loughran: This year and Sean Connery has given</t>
  </si>
  <si>
    <t>So how does EM interaction with neurons explain the emergence of consciousness? It has some features of Cs, perhaps...wholistic...but how is it better than oscillating patterns? Worse, though, it has all the HPC problems of physicalism, or else of dualism. It runs into DH evolutionary challenges to physicalism, with or w/o CR dualsim. And I need to work out how it runs into the consistent account of science in a HIFNRC/CRm framework with a stable community acct of truth vs the correspondence thry of truth on which physicalism depends. (Is that true: does physicalism depend on a CTT?)</t>
  </si>
  <si>
    <t>John Rose: I haven't listened to a podcast yet about it, but he. They don't usually release the podcast every day. That's true.</t>
  </si>
  <si>
    <t>Thomas Loughran: But I think there was still some of that flavor in the</t>
  </si>
  <si>
    <t>Thomas Loughran: The rest of mathematics and physics.</t>
  </si>
  <si>
    <t>Thomas Loughran: I've got five fingers in front of me when my hand is out all five of their present to me immediately right there's an experience of blindness.</t>
  </si>
  <si>
    <t>Thomas Loughran: Today's today's adventure.</t>
  </si>
  <si>
    <t>JP: Are they chasing</t>
  </si>
  <si>
    <t>In the tallies</t>
  </si>
  <si>
    <t>Archaeologist; Journalist; Author, Artifacts, Past Poetic</t>
  </si>
  <si>
    <t>John’s iPhone: Ever heard</t>
  </si>
  <si>
    <t>00;11;27.090 --&gt; 00;11;31.410</t>
  </si>
  <si>
    <t>00:07:09.660 --&gt; 00:07:11.850</t>
  </si>
  <si>
    <t>// thinking of Katie while she's at Nona's Farm 10/26/20: experiences of spiritual reality to share</t>
  </si>
  <si>
    <t>00:09:17.910 --&gt; 00:09:18.210</t>
  </si>
  <si>
    <t>1. disfig and laughter</t>
  </si>
  <si>
    <t>00:07:40.200 --&gt; 00:07:40.620</t>
  </si>
  <si>
    <t>2. 2 german shepherds</t>
  </si>
  <si>
    <t>3. bear &amp; obey</t>
  </si>
  <si>
    <t>00:19:32Mean I like a Don't Ask, Don't Tell policy seems kind of silly.</t>
  </si>
  <si>
    <t>4. love &amp; chemo</t>
  </si>
  <si>
    <t>00:19:09looped Tom Campbell, a little bit lower. And we'll talk about why that is in a minute.</t>
  </si>
  <si>
    <t>00:14:08Or excuse</t>
  </si>
  <si>
    <t>5. airport story from mom's eulogy</t>
  </si>
  <si>
    <t>Thomas Loughran: Your sounds rejoice are empty and heartless your denunciations of tyrants brass fronted impudence your shelves of liberty and equality.</t>
  </si>
  <si>
    <t>John Loughran: Yeah, I just did.</t>
  </si>
  <si>
    <t>Rachel Loughran: Point. How did the SARS outbreak and</t>
  </si>
  <si>
    <t>Thomas Loughran: Beginning and advancing scientific thought you might begin from first principles. If nothing else, imagined deducted versus inductive thinking, right, just to take two and that's enough said about it, my only point is</t>
  </si>
  <si>
    <t>6. freedom in the crypt</t>
  </si>
  <si>
    <t>luke w: Different perspectives and different traditions that look at the world differently into our particular narrative, but</t>
  </si>
  <si>
    <t>7. snowstorm rescue</t>
  </si>
  <si>
    <t>Rachel Loughran: That's something that just kind of</t>
  </si>
  <si>
    <t>8. sinus woes</t>
  </si>
  <si>
    <t>You're underwater.</t>
  </si>
  <si>
    <t>9. knee, shoulder, kindness</t>
  </si>
  <si>
    <t>Thomas Loughran: Probably still is. I think he stepped away from MIT, in some way, maybe, maybe he has not done that he maybe he's running a company also Lex Friedman is</t>
  </si>
  <si>
    <t>10. not my servant</t>
  </si>
  <si>
    <t>Thomas Loughran: You abstract from there and you make them dangerous pseudo supported not really well understood concepts and you start to mix and match those things. Does that make sense, that could be a very dangerous thing here in this middle ground.</t>
  </si>
  <si>
    <t>11. 2 class 5s</t>
  </si>
  <si>
    <t>If you really bought into this sort of high information flow network of rich community epistemology,</t>
  </si>
  <si>
    <t>12. John Curran, Jim Loughran, Joe Stante</t>
  </si>
  <si>
    <t>Yeah, in the same way, that choice of good technology. This is a craft of living life.</t>
  </si>
  <si>
    <t>13. Last day at TSG</t>
  </si>
  <si>
    <t>14. Please don't forget us</t>
  </si>
  <si>
    <t>So I'm wondering if you guys had a different experience. I've heard that from countless times.</t>
  </si>
  <si>
    <t>15. John Poirer</t>
  </si>
  <si>
    <t>Thomas Loughran: Okay, that was a lot of speech, but</t>
  </si>
  <si>
    <t>16. Mike Sweikar at CSC</t>
  </si>
  <si>
    <t>17. Dinner with the Archbishop</t>
  </si>
  <si>
    <t>JP: Like a natural for us. You wouldn't have something like that you'd have</t>
  </si>
  <si>
    <t xml:space="preserve">18. what have you got to lose / brand new perspective </t>
  </si>
  <si>
    <t>19. Do you accept?</t>
  </si>
  <si>
    <t>Rachel Loughran: By my senior year of college it like became very clear to me that the only way that I could actually do work.</t>
  </si>
  <si>
    <t>20. gethsemany KY</t>
  </si>
  <si>
    <t>Thomas Loughran: Resolution. As a result, enormous amount of data points. Think about, for example, getting cell phone data from an entire nation.</t>
  </si>
  <si>
    <t>21. 2 brothers &amp; catholic ed</t>
  </si>
  <si>
    <t>They follow from or maybe hung from.</t>
  </si>
  <si>
    <t>JP: Know if you watch that documentary Uncle Tom</t>
  </si>
  <si>
    <t>Thomas Loughran: We don't set aside doesn't</t>
  </si>
  <si>
    <t>Thomas Loughran: Purportedly is that to be had some Russian</t>
  </si>
  <si>
    <t>Thomas Loughran: He seemed a bit more intrigued hosted</t>
  </si>
  <si>
    <t>JP: Yep, for sure.</t>
  </si>
  <si>
    <r>
      <rPr>
        <rFont val="Arial"/>
        <b/>
        <sz val="11.0"/>
      </rPr>
      <t xml:space="preserve">// Information Closure Theory of Consciousness: </t>
    </r>
    <r>
      <rPr>
        <rFont val="Arial"/>
        <b/>
        <color rgb="FF1155CC"/>
        <sz val="11.0"/>
        <u/>
      </rPr>
      <t>https://www.frontiersin.org/articles/10.3389/fpsyg.2020.01504/full#B25</t>
    </r>
    <r>
      <rPr>
        <rFont val="Arial"/>
        <b/>
        <sz val="11.0"/>
      </rPr>
      <t xml:space="preserve"> Acer Chang, et al. (AC) The promise of this model of Cs is that it might integrate IIT and GN</t>
    </r>
  </si>
  <si>
    <t>Stuart Firestein</t>
  </si>
  <si>
    <t>John Loughran: Consistently to be ready to be helpful, you know,</t>
  </si>
  <si>
    <t>John Loughran: I don't, I don't know that that's just what I'm thinking.</t>
  </si>
  <si>
    <t>00:25:24It's something that's generating</t>
  </si>
  <si>
    <t>00:19:38But, you know, maybe if at a Christian school, there's a a</t>
  </si>
  <si>
    <t>00:19:14But I want to, I want to start at this this physics route, of course, Donald Hoffman points out that there's a physics route. So if we've done often we've seen that, and you, you go to his</t>
  </si>
  <si>
    <t>00:14:12And in the</t>
  </si>
  <si>
    <t>I'm not saying that when people say, oh, these are my facts, that they're necessarily telling the truth.</t>
  </si>
  <si>
    <t>Because if you read about what we did, I mean, if you look at basically what happened to Haiti in the last twenty five years.</t>
  </si>
  <si>
    <t>Three at least, and no doubt many others that many different powerful narratives,</t>
  </si>
  <si>
    <t>Even by myself, and then share them with other people. So here's what I do.</t>
  </si>
  <si>
    <t>Thomas Loughran: But as a general rule, we do better when we don't stick our head in the sand to use that metaphor, but when we pull it out when we see when we attend to the world around us. We tend to make better choices. This is not a hard sell.</t>
  </si>
  <si>
    <t>Professor and Chair, Department of Biological Sciences, Columbia University; Fellow, AAAS</t>
  </si>
  <si>
    <t>State corporate merger. All right. All that.</t>
  </si>
  <si>
    <t>Thomas Loughran: On the phone Sean is quoted and at least half a dozen of the contemporary stores.</t>
  </si>
  <si>
    <t>consciousness is information of a certain sort: namely, a subset of information exchange processes called C-processes, involving information closure. In general, information closure of a system is a state where no information from the external environment flows into that system. This can be due to system independence, but it need not be: a system can contain information about its environment, so that is future states are determined by its internal information about that environment, so that the shared information content between environment and system is greater than zero. This is the meaning of NTIC, non-trivial information closure. Need to learn to say what C processes are, more precisely, in terms of NTIC.</t>
  </si>
  <si>
    <t>JP: Nate Silver the head guy at 538</t>
  </si>
  <si>
    <t xml:space="preserve">More specifically, a C-process is a course-graining of X onto Y, which is an NTIC process. Course-graining seems to amount to modeling, or perhaps to include modeling. </t>
  </si>
  <si>
    <t>Thomas Loughran: Past also right just looking out for themselves.</t>
  </si>
  <si>
    <t>Thomas Loughran: I don't want interjecting, by the way, for a moment, I don't see why he thinks you have to entail those things. What if, after all, it were, what, what, what if it's if instead of consciousness. We're trying to find something</t>
  </si>
  <si>
    <t xml:space="preserve">also, we should apply Michael Graziano's challenge (Atlantic article, above) to ICT: why does information closure explain the emergence of a conscious experience? How does the ICT necessary and sufficient conditions (that Cs be a C-process) explain why Cs emerges when that C-process emerges? Isn't it plausible that the same set of conditions could be generated in computer modeling? Do we want to thereby have discovered AI Cs by finding the right account of Cs? </t>
  </si>
  <si>
    <t>Thomas Loughran: Something like that right and and experience. And those are actually different conscious experiences that are all woven together in a single conscious experience.</t>
  </si>
  <si>
    <t>Thomas Loughran: Just checking. JOHN</t>
  </si>
  <si>
    <t>Thomas Loughran: They're chasing anybody to government doesn't like</t>
  </si>
  <si>
    <t>Thomas Loughran: I was looking at of course it last, you know, last presidential election Johnson got quite a number in some states.</t>
  </si>
  <si>
    <t>Thomas Loughran: No. This refers to an accusation.</t>
  </si>
  <si>
    <r>
      <rPr>
        <rFont val="Arial"/>
        <b/>
        <sz val="11.0"/>
      </rPr>
      <t xml:space="preserve">Hoffman and Kuhn (Closer To The Truth: 2nd take): </t>
    </r>
    <r>
      <rPr>
        <rFont val="Arial"/>
        <b/>
        <color rgb="FF1155CC"/>
        <sz val="11.0"/>
        <u/>
      </rPr>
      <t>https://www.youtube.com/watch?v=SL8wopYLM7Y</t>
    </r>
  </si>
  <si>
    <t>00:25:27Coherent promising insight.</t>
  </si>
  <si>
    <t>00:19:45A trans teacher or a gay teacher</t>
  </si>
  <si>
    <t>00:19:27I think it's conscious realism.org you go to that site might not be that site. Don't quote me here just because we're live on YouTube doesn't mean I should have it right</t>
  </si>
  <si>
    <t>Thomas Loughran: Hello mockery, your prayers and hymns your servants and thanksgivings with all your religious parade and Solomon solemnity are to him a mere bombast fraud, deception in piety and and and hypocrisy, a thin veil to cover up crimes which would disgrace a nation if</t>
  </si>
  <si>
    <t>John Loughran: Yeah. And this just to the in the current climate, it's just, it's so it just seems so clear.</t>
  </si>
  <si>
    <t>Thomas Loughran: In science and science pedagogy you there is recognition that there's more than one way to think about these things and think about these things from lots of different perspectives, lots of ways to proceed.</t>
  </si>
  <si>
    <t>luke w: It would that be fair to say or do you think you think we're talking about something different when we're talking about narrative.</t>
  </si>
  <si>
    <t>Helen Fisher</t>
  </si>
  <si>
    <t>Rachel Loughran: jumps to mind.</t>
  </si>
  <si>
    <t>John Loughran: Underwater</t>
  </si>
  <si>
    <t>Thomas Loughran: But they're both in an nit MIT in any case and lexcen</t>
  </si>
  <si>
    <t>Thomas Loughran: On the other hand,</t>
  </si>
  <si>
    <t>there isn't a Pista Margie there or how information is taken in,</t>
  </si>
  <si>
    <t>Well, something like that. And it's learned and it's in it's accumulated and all the mechanisms that traditions accumulate enriching</t>
  </si>
  <si>
    <t>College football towns especially.</t>
  </si>
  <si>
    <t>Thomas Loughran: Setting up in a new way, what it is we're about to try to do what I propose we do</t>
  </si>
  <si>
    <t>JP: You'd have, you know, 20% hardwoods and 20% meadows.</t>
  </si>
  <si>
    <t>Rachel Loughran: For an extended period of time was me and my friend Amy would shut ourselves in offices adjacent to each other.</t>
  </si>
  <si>
    <t>Thomas Loughran: De</t>
  </si>
  <si>
    <t>If you want to use an upside down metaphor or instead of building up, you can think of sort of hanging things as you move down.</t>
  </si>
  <si>
    <t>Thomas Loughran: Yeah, I read I watched it yesterday.</t>
  </si>
  <si>
    <t>Thomas Loughran: It certainly does. I want. I mean, literally, you could be proposed with a drill in your hand.</t>
  </si>
  <si>
    <t>Thomas Loughran: Russian Legion contexts that that's that's what Wikileaks tonight. That's what the</t>
  </si>
  <si>
    <t>DH with two presumptions: 1) that conscious experiences exist (taste of garlic, etc); and 2) that those experiences nontrivially influence some kind of action (some probabilitist relationship with action). That's it. Then DH builds analogue to a Turing Machine: DH wants to compute everything from these two initial presumptions: experiences exist, and stand in some probabilistic relationship through actions to other conscious experiences (of itself, or other conscious agents)  Q: isn't existience of multiple Cs agency yet a different assumption? A solipsist version seems possible...isn't possibility of multiple Cs agency a 3rd presumption?</t>
  </si>
  <si>
    <t>Thomas Loughran: They didn't get unbelievably deep. It was probably 45 minutes, but on the other hand Hoffman's pretty clear is clear and getting clearer.</t>
  </si>
  <si>
    <t xml:space="preserve">DH: Space-time is just our user interface. S-T is a visualization tool, a headset...but our headset does give us certain icons that are direct portals to other Cs agents (again, a DH 3rd presumption). But we seem to have portals into other Cs in our interface...the apparent talking persons in the conversation...is it possible to rebuild our interface to open up new portals to other Cs agents? DH: there are many Cs agents; when they interact, they are a new agent. </t>
  </si>
  <si>
    <t>Biological Anthropologist, Rutgers University; Author, Why Him? Why Her? How to Find and Keep Lasting Love</t>
  </si>
  <si>
    <t>Godel's theorem opens up infinite mathematical structure there for Cs to explore...Cs explores this candy store...</t>
  </si>
  <si>
    <t>On Fermi's paradox: why don't we see alien intelligences? DH: we are just now learning to explore objective reality beyond our headsets... // DH: once we understand how we generate the ST headset, we should be able to play with it, alter it...</t>
  </si>
  <si>
    <t>00;11;34.200 --&gt; 00;11;37.800</t>
  </si>
  <si>
    <t>00:07:13.050 --&gt; 00:07:13.500</t>
  </si>
  <si>
    <t>00:09:18.330 --&gt; 00:09:19.710</t>
  </si>
  <si>
    <t>00:07:42.120 --&gt; 00:07:46.770</t>
  </si>
  <si>
    <t>00:25:32And direction.</t>
  </si>
  <si>
    <t>00:19:49And they're like, trying to celebrate that.</t>
  </si>
  <si>
    <t>00:19:37But anyway, he's got a</t>
  </si>
  <si>
    <t>00:14:14Pre Check what</t>
  </si>
  <si>
    <t>// if the relationship between uncreated and created consciousness is precisely the relationship of the unlimited to the limited perspective, and if perspective is the principle of individuation, such that a perspective that includes another is the other also, but moreso...</t>
  </si>
  <si>
    <t>But it definitely is true that things. That you can group different facts together to paint very different pictures.</t>
  </si>
  <si>
    <t>Sanctions and trade agreements and. Just intervention clearly just backfired, spectacular spectacularly to our enrichment and to the.</t>
  </si>
  <si>
    <t>how do we how do we even start reconciling with one another or collaborating with one another, particularly in so far as they tend to divide?</t>
  </si>
  <si>
    <t>I start with some basic moves and then you insert either a sibling.</t>
  </si>
  <si>
    <t>Thomas Loughran: We could look at this more rigorously. In fact, we have and we would need to</t>
  </si>
  <si>
    <t>That's what really runs things. So that's one.</t>
  </si>
  <si>
    <t>Thomas Loughran: He's the communications director</t>
  </si>
  <si>
    <t>Steve Fuller</t>
  </si>
  <si>
    <t>JP: At least I think he's the head guy at 530</t>
  </si>
  <si>
    <t>Thomas Loughran: And there are multiple routes to go down.</t>
  </si>
  <si>
    <t xml:space="preserve">// how to package and release a social-information-processing, self-assembly strategy in our current day </t>
  </si>
  <si>
    <t>Thomas Loughran: Right, so we do this a lot, but we can't do it all the time is why I'm on this now. Right. There are some things that we think about sequentially call it not in parallel, but in series, just to use that electricity.</t>
  </si>
  <si>
    <t xml:space="preserve">1) gather a small community of public change-makers to work together in public harmony. </t>
  </si>
  <si>
    <t>Thomas Loughran: Hey john</t>
  </si>
  <si>
    <t>JP: Doesn't like</t>
  </si>
  <si>
    <t>1a) identify that team; 1b) write a project/strategy overview for this smaller team, as a preview to an expanded and less steep version for a broader public; then 1c) fund a conference to discuss and strategize</t>
  </si>
  <si>
    <t>John’s iPhone: Yeah, apparently.</t>
  </si>
  <si>
    <t>Thomas Loughran: And it has spread actually there are versions of it that are three state versions, but those could be short lived, ignorance versions are really ignorant versions.</t>
  </si>
  <si>
    <t>Thomas Loughran: This yeah I get your point that makes a lot of sense.</t>
  </si>
  <si>
    <t>// a fresh overview of the RC project, from HIFNRCs, to where to start, to 2nd lens issues, to example of fuller account, growing in increasing particularity through particular embodiment of shared lensing (American, Catholic, PoP), perhaps through even deeper particularity, the resolution of existing differences, chief among these political factioning at all three of those levels?</t>
  </si>
  <si>
    <t>Thomas Loughran: I think it's the right thing to try it.</t>
  </si>
  <si>
    <t>John Rose: Um, so I've been, I guess, thinking about or</t>
  </si>
  <si>
    <t>Philosopher; Auguste Comte Chair in Social Epistemology, University of Warwick; Author, The Proactionary Imperative: A Foundation for Transhumanism</t>
  </si>
  <si>
    <t>00:25:34In that regard, baby whole systems and thought and practice our engines. Maybe they're operating on the input of the information we get and they're generating something some new set right it's actually</t>
  </si>
  <si>
    <t>00:19:53Their identity is that in the school.</t>
  </si>
  <si>
    <t>00:19:41He's got</t>
  </si>
  <si>
    <t>Thomas Loughran: There's not a nation on earth guilty of practices more shocking and bloody than are the people of these United States at this very hour</t>
  </si>
  <si>
    <t>John Loughran: What needs to happen to me.</t>
  </si>
  <si>
    <t>Thomas Loughran: Oh, I don't remember that plainly, but I'll tell you what my impression is but I no longer remember the source of my impression. It's that INDISTINCT. So my impression is that we chased it out through public health measures.</t>
  </si>
  <si>
    <t>Thomas Loughran: And the same thing is true. I'd say in telling stories. The same thing is true in uniting a whole putting a whole together.</t>
  </si>
  <si>
    <t>Thomas Loughran: Let's see what you described. There are two things to say about narrative.</t>
  </si>
  <si>
    <t>Thomas Loughran: Yeah, that's good. We end up talking, I would say in, and I think we have a lot to say.</t>
  </si>
  <si>
    <t>John Loughran: I haven't heard it described that way.</t>
  </si>
  <si>
    <t>Thomas Loughran: In computer science, artificial intelligence etc and Ian Hutchinson is a nuclear fusion expert who works on the</t>
  </si>
  <si>
    <t>Thomas Loughran: If you're going to integrate disciplines toward a whole account in the way that that high information flow network.</t>
  </si>
  <si>
    <t>John Loughran: Sure. Hey, seems like there's plenty of people energized to vote, just because someone's running against Trump</t>
  </si>
  <si>
    <t>how it's processed, what constitutes even truth, what constitutes well-being, or is it true claims about well-being?</t>
  </si>
  <si>
    <t>that just one more time to say the judgments of such people about which needs ought to be satisfied.</t>
  </si>
  <si>
    <t>They might not make it exclusively about the narrative of the financials of the school, but they talk about it more and surround the community.</t>
  </si>
  <si>
    <t>Thomas Loughran: Is work through this is just a sketch in this tab here of</t>
  </si>
  <si>
    <t>JP: And then 60%</t>
  </si>
  <si>
    <r>
      <rPr>
        <rFont val="Arial"/>
        <b/>
        <sz val="11.0"/>
      </rPr>
      <t xml:space="preserve">// look up and think through "cultural pluralism — a term coined by the Jewish immigrant and sociologist of Polish and Latvian heritage, Horace Kallen" (according to </t>
    </r>
    <r>
      <rPr>
        <rFont val="Arial"/>
        <b/>
        <color rgb="FF1155CC"/>
        <sz val="11.0"/>
        <u/>
      </rPr>
      <t>https://medium.com/equality-includes-you/exposing-christian-imperialism-experiential-exercise-and-background-1bdbb3a471be)</t>
    </r>
    <r>
      <rPr>
        <rFont val="Arial"/>
        <b/>
        <sz val="11.0"/>
      </rPr>
      <t xml:space="preserve"> </t>
    </r>
  </si>
  <si>
    <t>Rachel Loughran: And every 45 minutes we would come out and check in on each other and set goals for ourselves in the next 45 minutes and be like, all right, I'm closing this door in 45 minutes we're checking them again.</t>
  </si>
  <si>
    <t>Thomas Loughran: De identified</t>
  </si>
  <si>
    <t>Right. Or propositions that follow from other ones or that are rendered a little less.</t>
  </si>
  <si>
    <t>JP: Is there anything in it that's I'm</t>
  </si>
  <si>
    <t>Thomas Loughran: Right, literally.</t>
  </si>
  <si>
    <t>John Rose: Timing of the release being intentional to be right before election day or something.</t>
  </si>
  <si>
    <t>Thomas Loughran: When WHEN JOHN rose</t>
  </si>
  <si>
    <t>John’s iPhone: Oh, no, no, no.</t>
  </si>
  <si>
    <t>Howard Gardner</t>
  </si>
  <si>
    <t>00:25:48A new account.</t>
  </si>
  <si>
    <t>00:19:59When the school explicitly teaches that as sinful.</t>
  </si>
  <si>
    <t>00:19:43Nima Kenny arise, or my</t>
  </si>
  <si>
    <t>00:14:15pretexts. There we go. That's where I was before.</t>
  </si>
  <si>
    <t>And in the same way that you can paint. You can group facts together to paint different pictures.</t>
  </si>
  <si>
    <t>To the detriment of those countries and a pretty just horrific way, particularly in Haiti.</t>
  </si>
  <si>
    <t>Hobbs Professor of Cognition and Education, Harvard Graduate School of Education; Author, Truth, Beauty, and Goodness Reframed</t>
  </si>
  <si>
    <t>I suppose that's another route that is the name for another.</t>
  </si>
  <si>
    <t>Thomas Loughran: What do we mean by improving choices changing choices is one thing to say. What do we mean by improving them.</t>
  </si>
  <si>
    <t>Yeah. When? With connecting that to foreign.</t>
  </si>
  <si>
    <t>//John Brophy's son discussion today brings to mind: what about a 1-month guest sequence on RC, starting here?</t>
  </si>
  <si>
    <t>Thomas Loughran: So he's and Peter's methods played a major role. He's also been in three, four of them.</t>
  </si>
  <si>
    <t>John Rose: Yeah, I don't know if I had mentioned this to Uncle Tom but</t>
  </si>
  <si>
    <t>Thomas Loughran: Yeah, hey john</t>
  </si>
  <si>
    <t>Thomas Loughran: And we're down one of those routes.</t>
  </si>
  <si>
    <t>Thomas Loughran: Right. One of them has to come after the other. So things in cause and effect we experience out a oftentimes</t>
  </si>
  <si>
    <t>Thomas Loughran: How are you</t>
  </si>
  <si>
    <t>Thomas Loughran: So yes, and but everybody else it. And to be honest, I kind of forget that what what I just turned my mind to it again. And what pops into my mind really is just the</t>
  </si>
  <si>
    <t>Thomas Loughran: He got like five or 6% in some places.</t>
  </si>
  <si>
    <t>Thomas Loughran: The more substantial version may still be, I don't know how I don't mean to excuse it from ignorance, because it might actually be an ignorant version to the end, I think it is, but it is a more focused</t>
  </si>
  <si>
    <r>
      <rPr>
        <rFont val="Arial"/>
        <b/>
        <sz val="11.0"/>
      </rPr>
      <t xml:space="preserve">// social information processing theory </t>
    </r>
    <r>
      <rPr>
        <rFont val="Arial"/>
        <b/>
        <color rgb="FF1155CC"/>
        <sz val="11.0"/>
        <u/>
      </rPr>
      <t>https://onlinelibrary.wiley.com/doi/abs/10.1002/9781118540190.wbeic192#:~:text=Abstract,relational%20communication%20over%20time%20online</t>
    </r>
    <r>
      <rPr>
        <rFont val="Arial"/>
        <b/>
        <sz val="11.0"/>
      </rPr>
      <t>.</t>
    </r>
  </si>
  <si>
    <t>00;11;42.960 --&gt; 00;11;52.230</t>
  </si>
  <si>
    <t>00:07:14.760 --&gt; 00:07:26.490</t>
  </si>
  <si>
    <t>00:09:20.760 --&gt; 00:09:21.450</t>
  </si>
  <si>
    <t>00:07:47.790 --&gt; 00:07:50.940</t>
  </si>
  <si>
    <t>00:20:07I mean, I could see that being problematic. But if the teachers being</t>
  </si>
  <si>
    <t>00:19:49Last name all the time. In any case, Lima stuff.</t>
  </si>
  <si>
    <t>00:14:19But so I will say I was not able to find any good data on how dangerous it is. And then I think in the</t>
  </si>
  <si>
    <t>Thomas Loughran: Wow. Yeah. Yay.</t>
  </si>
  <si>
    <t>David C. Geary</t>
  </si>
  <si>
    <t>John Loughran: Like you just need we need to get Trump out of office. It just is so obvious to me. And there's just a laundry list of reasons, and I'm sure you guys have your own, but it's like how could someone not see that</t>
  </si>
  <si>
    <t>Thomas Loughran: But that there isn't just one way to do it. But somehow narrative is essential to it.</t>
  </si>
  <si>
    <t>Thomas Loughran: Yeah, they're up there is a lot more to say about it and I'm no expert in it.</t>
  </si>
  <si>
    <t>Thomas Loughran: Why do I know I sound like I'm talking like the Pope, we</t>
  </si>
  <si>
    <t>Rachel Loughran: I can hear you. Okay, Rachel.</t>
  </si>
  <si>
    <t>Thomas Loughran: I forget how you pronounce it in French, eat a maybe i t</t>
  </si>
  <si>
    <t>Thomas Loughran: I would say promises or invites you to do.</t>
  </si>
  <si>
    <t>All of that. It was ground that we covered and all of that.</t>
  </si>
  <si>
    <t>Have a certain kind of information privilege. About them.</t>
  </si>
  <si>
    <t>These days, they used to. That's at least what lots of people seem to say,</t>
  </si>
  <si>
    <t>So I've also heard it in relation to people trying to keep football programs going and stuff like that.</t>
  </si>
  <si>
    <t>Thomas Loughran: Have a bunch of problems bunch of resources and a bunch of solutions and they are there in theory. They're layered around this idea that let's cluster one set of</t>
  </si>
  <si>
    <t>JP: Just conifer trees, you know, that could be a way that</t>
  </si>
  <si>
    <t>Rachel Loughran: That is the only thing that worked.</t>
  </si>
  <si>
    <t>Thomas Loughran: That that's the sort of thing that's that Sandy Pentland has done since Sandy Pentland was a was a player in the</t>
  </si>
  <si>
    <t>Sixteen hundred ish.</t>
  </si>
  <si>
    <t>JP: Not really talked about in that podcast.</t>
  </si>
  <si>
    <t>Thomas Loughran: how big, how big the bore how deep the whole. That's how much water is going to</t>
  </si>
  <si>
    <t>Thomas Loughran: Something like that. Right. That's what it has in common with that previous builder surprises.</t>
  </si>
  <si>
    <t>Thomas Loughran: He made it crystal clear well</t>
  </si>
  <si>
    <t>Thomas Loughran: Came on I think you were making a point about</t>
  </si>
  <si>
    <t>Curators’ Professor, Department of Psychological Sciences, University of Missouri-Columbia</t>
  </si>
  <si>
    <t>John’s iPhone: II guess they might have uploaded for different people. But that was just again.</t>
  </si>
  <si>
    <t>from the Abstract: "Social information processing theory explains how individuals use computer‐mediated communication to develop interpersonal impressions and to advance relational communication over time online. The theory focuses on how communicators adapt to the absence of nonverbal cues when using a medium that is generally restricted to textual symbols. The theory stipulates that the information processing of such code systems requires more time than face‐to‐face communication in order to achieve similar levels of interpersonal development."</t>
  </si>
  <si>
    <t>Thomas Loughran: In some ways you personally been doing some of that right because you asked her reading this a long time ago and I gave you, and you've been doing some of that right so</t>
  </si>
  <si>
    <t>Thomas Loughran: So those are natural questions that arise from the things that well from the words we've used to just the language, the way the language is used right if you're going to talk about the good</t>
  </si>
  <si>
    <t>John Rose: My mind for a while, which is like healthcare, I guess.</t>
  </si>
  <si>
    <t>00:25:51That gives us a way to move</t>
  </si>
  <si>
    <t>00:20:12Private about it. I don't see why that would matter. I don't know. That's</t>
  </si>
  <si>
    <t>00:19:53And they're to it from from a variety. He knows way too much physics for us to try to be able to catch him. But surely from among the things he's he's grappling are are the difficulties in coming up with a quantum</t>
  </si>
  <si>
    <t>00:14:27Texas decision.</t>
  </si>
  <si>
    <t>You can also choose what makes its way into that grouping and choose to leave things out so that what you're saying is technically true,</t>
  </si>
  <si>
    <t>Which is by No. I know very little about this.</t>
  </si>
  <si>
    <t>So let's put another sibling. And then when I click it and boom, up comes this other thing.</t>
  </si>
  <si>
    <t>QQ: does SIPT as thus conceived look at just some subset of intelligence, of modeling, roughly, processing textual models, and its optimization? Isn't that just a subset of intelligence, which is all modeling, which is all short-cutting across computational irreducibility to find computationally reducible, modelable, paths forward toward optimization of enjoyed states of affairs, always conceived under a complex set of models for which ever-higher-order models are being sought, pulled together dialectically, and deployed deductively to organize and then transform perception?</t>
  </si>
  <si>
    <t>Thomas Loughran: What I mean by improving them roughly is bring about choices that we don't go back over</t>
  </si>
  <si>
    <t>Are we trying to stay specific to foreign policy here?</t>
  </si>
  <si>
    <t>James Geary</t>
  </si>
  <si>
    <t>very substantial</t>
  </si>
  <si>
    <t>John Rose: She has a podcast.</t>
  </si>
  <si>
    <t>JP: Hey john</t>
  </si>
  <si>
    <t>Lost a big chuck of thought, here, and need to find a way to avoid such technical snafu...typed too long w/o saving in cell. 2nd attempt: Once the thing happens, then the fool sees it. (Chase this down from Illiad: Nestor to Achllius, recounting wise advice given by another to another which could have avoided calamity.) (Hit return, then pop back into saved cell: that's how to avoid the snafu..a model of how saving works in Gsheets, an application of intelligence, a way of moving beyond "wait for the computationally irreducible processes to play out", to instead take a shortcut, using a model abstracted from the existing training data set, that is, history, the past, and applying it to incoming events, predicting/controlling the future (note the neuroscientific basis of aligning these two, p/c): this is intelligence, as both JH indicates in On Intelligence, and as Lex Fridman's French guest indicates in his definitiion of intelligence: something like the ability to solve problems outside of the data set that trained the agent. This is jumping across the irreducibly computationally complex (Stephen Wolfram) to find the modelable, reaching upward dialectically toward some new beginning, which is the whole, which is a model, a unity recognized in a plurality and deployed to predictively (deductively, as geometers do) organize the future. (Reference here to P's account of dialectic in Book VI, Republic.)</t>
  </si>
  <si>
    <t>Thomas Loughran: And this is in fact what we're thinking about. We all have conscious reality all of the agents in all of these hierarchies that he thinks conscious agents can sit inside of including our little conversation here, right.</t>
  </si>
  <si>
    <t>Thomas Loughran: Right at least the unfolding of the whole chain what seemed to us like causes causally connected events and you just never experienced that. They come in a particular order. My point is, is less about the order that they have to come. And my point is that there's an extension and time.</t>
  </si>
  <si>
    <t>John Rose: Good. Are you</t>
  </si>
  <si>
    <t>Thomas Loughran: Just the frightening this the frightening reality.</t>
  </si>
  <si>
    <t xml:space="preserve">Intelligent activity, so conceived, takes place whenever there is perception and intervention. In every case of intervention (= response, from stimulus, above and beyond and selectively rather than suffering without observation some reaction from action at the computationally irreducible level), some abstraction has taken place, some model has been created and stored and deployed in predictive activity, which is end-directed activity, which is the pursuit of some perceived and preferable state of affairs, which is essentially conscious activity. Intelligent activity is consious activity. Perception (not simple reaction, but abstracted, modeled, lensed reaction) is awareness (the detector knows that it has detected, has a counter that it reacts to and offloads to longer-term memory according to some algorithm programmed into it, even if by another, or perhaps by itself, according to some other program operating that it did not itself program nor thus can recognize, except in the abstract) is conscious at some basic level. It has some limited perspective. </t>
  </si>
  <si>
    <t>John’s iPhone: Yeah, apparently the libertarians really formed this year. I think they were they got like 4.5 million votes in 2016 and only like 1.8 this year.</t>
  </si>
  <si>
    <t>Thomas Loughran: version that is actually based on some facts. So the facts are that some that some voters in Arizona.</t>
  </si>
  <si>
    <t>Perspective (limited or othewise) is the principle of individuation for all of being, which is, all of consciousness. Our models classify similarities and differences among these limited pespectives, and thus create a taxonomy, an ontology. And the hightest ontological category in that process is being = consciousness. There are many ways to classify, but the most productive/efficient/insightful/appealing classifications achieve a measure of stability, and the limit of such stability (through comparison with rival classificatory schemes, rival models) are what we mean by true classifications. There are what we create as true, in this artistic process of model/craft development. (Models are the guiding principles to craft, the flip sides of the perception/reaction dichotomy, the p/r, or model/craft, m/c coin.)</t>
  </si>
  <si>
    <t>Limiting perspective drives computation, drives modeling and prediction, as the pathway to actuallize states of concious affairs, that is, states of possible affairs, states of being, that are not yet actual, that is, not yet perceived by it under its limited perspective. This is a movement toward the whole from the part, toward the unlimited from the limited. (Prefiguring the theological, this is a movement toward God, from creation...our limited hearts are restless, until they rest in that unlimited, that whole. This is an imperfect, impersonal model of the c/G relationship: just wait until it gets personal : ) (What is a person? A state of conscious agency which operates with a model of itself...this admits of degrees, and thus personhood admits of degrees. Self-awareness is essential to personhood. It is essential to harm/benefit. Prior to the consideration of a model of a center of enjoyment (or otherwise), there is only presence/absence, not enjoyment/desire. (The absense is not a privation, but a mere lack.) The advent of the model, self-awareness, introduces the privation, the capacity to be deprived or to no longer be deprived: to be harmed, or to benefit.</t>
  </si>
  <si>
    <t>Deputy Curator, Nieman Foundation for Journalism at Harvard; Author, Wit's End</t>
  </si>
  <si>
    <t>00:25:55It gives us new things to investigate it gives us new things to do. That's why.</t>
  </si>
  <si>
    <t>00:20:12Quantum accounts.</t>
  </si>
  <si>
    <t>00:14:30Or no, maybe I guess there's actually no, the current Louisiana decision, Justice Alito.</t>
  </si>
  <si>
    <t>Thomas Loughran: That is</t>
  </si>
  <si>
    <t>John Loughran: How could. How could a morally serious person now look at what's happening now look at the not look at the job he's done now. Look at that. Look at</t>
  </si>
  <si>
    <t>Thomas Loughran: That did not include a vaccinate vaccine. We chased it out. Otherwise, and I think they did develop a vaccine, maybe, but didn't distributed widely because they already had gotten on top of it and there to would, it would matter how</t>
  </si>
  <si>
    <t>Thomas Loughran: And and probably not just one narrative, not just beginning in one place. But beginning in any place and moving to different places. You don't have to go here. Next, you could go over here. Right. But all of that is what somebody with a mature grasp of a whole is able to do</t>
  </si>
  <si>
    <t>Thomas Loughran: But what what I do have to say what I've learned from reading people who are more and more nearly are experts in it.</t>
  </si>
  <si>
    <t xml:space="preserve">// Notice the account of truth embodied in the preceding line of reflections on perception/action. My long suspicion has been that this is Aquinas's account of truth, but applied to a perspective on creation that Aquinas did not as fully (as stably) grasp. </t>
  </si>
  <si>
    <t>Thomas Loughran: People we or</t>
  </si>
  <si>
    <t>Rachel Loughran: Okay. Yeah, I can hear ya.</t>
  </si>
  <si>
    <t>Thomas Loughran: I T. Er, I think, is the acronym. And it also is</t>
  </si>
  <si>
    <t>In DeV and (if memory serves) through ST (and probably also in DeM: check, re/ maturity of his thought), Aq has a two-tiered account of truth: correspondence between mental image (here, model) and object, but in two ways distinguished by the direction of causality: 1) as the correspondence of the thing made to the image in the mind of the artist (this is T in God); and 2) as the correspondence of the mind of the modeler (the mental model, the image) to the thing modeled, perceived (this is T in creatures.)</t>
  </si>
  <si>
    <t>Thomas Loughran: If you're going to do that at some point, you got to start doing it.</t>
  </si>
  <si>
    <t>John Loughran: And I know it's like</t>
  </si>
  <si>
    <t>I mean, to this fit inside that high information flow network of rich communities approach.</t>
  </si>
  <si>
    <t>There, you know, I ask. Ask a smart guy. Ask a wise woman.</t>
  </si>
  <si>
    <t>and then you look at maps of collaboration and Congress and things like that, and you run it back 30 years.</t>
  </si>
  <si>
    <t>But I guess the question of asking is,</t>
  </si>
  <si>
    <t>This dual sense of truth applies in a pespectivally individuated consious realist monism. The creative sense is the primary sense. But that creativity is exercised by created agents (that is, precisely by conscousness as operating under limited perspective) under conditions moving from the more limited to the less and eventually the unlimited. That process of model transformation seems to be responding to an external reality, a mind-independent, thus consciousness-independent, reality. But in fact that process of model transformation is responding to preferred creative perspective as it emerges through the process of increasingly less limited computational modeling. We model until we like the results, in a stable way that responds maximally to information, gathered through some process of discovery in moving from more limited to less limited perspectives. That discovery of "my truth", my perspective, is essentially creative, and produces internal harmony among the limited perspectives in the whole: all created, limited life, is God's life, but not yet fully. So the reality that we encounter, and to which we seek to align our models, our understanding, is in fact a self-created reality, but not created by us under the limitatioins of our current perspective, but instead under increasingly less limited perspective, toward the unlimited perspective of the whole. We are taking computationally reducible short-cuts, through our modeling, to the fully interconnected and computationally irreducible whole that is unlimited consiousness and the generator of every limited perspective, of every created thing.</t>
  </si>
  <si>
    <t>Thomas Loughran: Resources and call it a thing. And let's just live with that for a while and see what work that can do for us, including now since our conversation tonight, or rather, my model on to me so far.</t>
  </si>
  <si>
    <t>JP: That works, but throughout I've, my understanding is out out here. I'm</t>
  </si>
  <si>
    <t>JP: Accountability buddies.</t>
  </si>
  <si>
    <t>If not, if they don't follow, maybe they become more plausible or they become more probable or something like that in light of one another.</t>
  </si>
  <si>
    <t>JP: Anything.</t>
  </si>
  <si>
    <t>Thomas Loughran: Be captured in that thing. If I'm going to throw water over a surface, but which water's going were completely random.</t>
  </si>
  <si>
    <t>John Rose: Yeah, I read a little bit about that. But yeah, similar</t>
  </si>
  <si>
    <t>Thomas Loughran: Crystal clear but possibly not right about his own view. I thought he said that there were only two two assumptions that he's making.</t>
  </si>
  <si>
    <t>Thomas Loughran: About deficit spending.</t>
  </si>
  <si>
    <t>JP: Yeah, it's a good chance</t>
  </si>
  <si>
    <t>Amanda Gefter</t>
  </si>
  <si>
    <t>// more social information processing reflection: physical motherboard analogues to social information processing arrangments</t>
  </si>
  <si>
    <t>00;11;53.400 --&gt; 00;11;59.610</t>
  </si>
  <si>
    <r>
      <rPr>
        <rFont val="Arial"/>
        <b/>
        <sz val="11.0"/>
      </rPr>
      <t xml:space="preserve"> </t>
    </r>
    <r>
      <rPr>
        <rFont val="Arial"/>
        <b/>
        <color rgb="FF1155CC"/>
        <sz val="11.0"/>
        <u/>
      </rPr>
      <t>https://www.power-and-beyond.com/understanding-the-difference-between-n-and-p-type-semiconductors-a-905805/</t>
    </r>
    <r>
      <rPr>
        <rFont val="Arial"/>
        <b/>
        <sz val="11.0"/>
      </rPr>
      <t xml:space="preserve"> describes the basic unit of information processing: the electronics that embody a 1 or a 0 (current flows, or current doesn't, in a forward or reverse (respective) bias configuration.</t>
    </r>
  </si>
  <si>
    <t>00:07:28.080 --&gt; 00:07:29.220</t>
  </si>
  <si>
    <t>00:09:23.490 --&gt; 00:09:29.640</t>
  </si>
  <si>
    <t>00:07:52.470 --&gt; 00:07:54.750</t>
  </si>
  <si>
    <t>00:26:03They're answering the questions we have and seems like they're guiding us in the challenges that we have when we don't like certain things about the world that we're in.</t>
  </si>
  <si>
    <t>00:20:20Yeah, at least, at least you could you could cut back against some</t>
  </si>
  <si>
    <t>00:20:15Of relativity or relativistic account of quantum mechanics, neither of those seem to work. And in fact, something else. Wonderful seems to work. And it seems to imply</t>
  </si>
  <si>
    <t>00:14:39dissented and I'll just say a quote, which is</t>
  </si>
  <si>
    <t>but in no way representative of the situation. And in my view, like super manipulative.</t>
  </si>
  <si>
    <t>But the question that that makes me think of this.</t>
  </si>
  <si>
    <t>And yes. Thanks very much. And I'm going to control the I'm going to take the one I put in out because I only want to indicate how it works.</t>
  </si>
  <si>
    <t>Physics writer; Author, Trespassing on Einstein's Lawn</t>
  </si>
  <si>
    <t>Thomas Loughran: At least in imaginatively, at least in terms of that phenomenon we call regret. We don't regret our choices. We don't think that they as we process them.</t>
  </si>
  <si>
    <t>Yeah. Right. Right. And so. When we act, so just sort of contrasting it with our democracy.</t>
  </si>
  <si>
    <t>Thomas Loughran: So those have been three and you know who else showed up today. I just ran into her Peggy Noonan, you guys don't begging this</t>
  </si>
  <si>
    <t>John Rose: That I've been listening to and it's pretty interesting, especially</t>
  </si>
  <si>
    <t>John Rose: Yes, sir. I might</t>
  </si>
  <si>
    <t>Thomas Loughran: In fact, there's an extension in time. It's just in some areas, it's almost seems like there has to be an extension time. Other times, it just seems like there is in fact that expansion.</t>
  </si>
  <si>
    <t>Thomas Loughran: Of of</t>
  </si>
  <si>
    <t>John’s iPhone: Oh, interesting. It mostly just because people like really had like more well and to throw away their vote this year. Yeah, I don't really like calling it throwing away your vote, but on some level, it</t>
  </si>
  <si>
    <t>Thomas Loughran: And I don't know how wide it is in Arizona, but certainly in Maricopa County is one of the places if there's more than one, it's, it's just one of but maybe it's the one that's getting the press.</t>
  </si>
  <si>
    <t>n n-type doping, arsenic or phosphorus is added in small quantities to the silicon. Both of these elements have five electrons in their outer orbitals and so they are not out of place when they get into the silicon crystalline structure. Since the fifth electron has nothing to bond to, it is free to move around, allowing an electric current to flow through the silicon.</t>
  </si>
  <si>
    <t>Thomas Loughran: Also, you guys have been both been through eternity school curriculum, which turns out is a very useful thing to do.</t>
  </si>
  <si>
    <t>Thomas Loughran: Science of the good</t>
  </si>
  <si>
    <t>Thomas Loughran: So anyway, that's why I think it would fit in really quite well. This is sort of like a</t>
  </si>
  <si>
    <t>John Rose: Medicare for All, all that I talked to</t>
  </si>
  <si>
    <t>00:26:16So,</t>
  </si>
  <si>
    <t>00:20:27John Rhodes just made.</t>
  </si>
  <si>
    <t>00:20:27That like we know a spacetime somehow emerges from some other mathematical reality.</t>
  </si>
  <si>
    <t>00:14:44there's ample evidence in a record and showing that admitting</t>
  </si>
  <si>
    <t>Thomas Loughran: Quite an order.</t>
  </si>
  <si>
    <t>Neil Gershenfeld</t>
  </si>
  <si>
    <t>John Loughran: Just the disaster that has been on basically every single front in this country and then look at the sort of person he is and be like, That's the guy, it's just</t>
  </si>
  <si>
    <t>Thomas Loughran: You know you don't give a vaccine willy nilly, how much good is it going to do, how much harm. Is it going to do, what are the side effects or, you know, how, how long has it been studied, etc.</t>
  </si>
  <si>
    <t>Thomas Loughran: So that's a long winded preamble.</t>
  </si>
  <si>
    <t>Thomas Loughran: Is it is the case that everybody has a kind of narrative.</t>
  </si>
  <si>
    <t>Thomas Loughran: There are a lot of folks who</t>
  </si>
  <si>
    <t>John Loughran: I think it's all Tom Yeah.</t>
  </si>
  <si>
    <t>Thomas Loughran: word that means something. But it is the biggest international collaboration trying to put together a very large</t>
  </si>
  <si>
    <t>John Loughran: Yeah, I don't know, I'm kind of nervous.</t>
  </si>
  <si>
    <t>There may be even more to it in there because it may have it may have an implication.</t>
  </si>
  <si>
    <t>Right. They probably know how to handle a situation like this.</t>
  </si>
  <si>
    <t>And it turns out it used to be that there was more. And now there seems to be less.</t>
  </si>
  <si>
    <t>are those arguments coming from people in the in the college town or those arguments coming from official college messaging outlets,</t>
  </si>
  <si>
    <t>Thomas Loughran: Maybe that maybe there's an experience component in there right that this this lens requires</t>
  </si>
  <si>
    <t>JP: Like for there's, there weren't just like massive for forests in a lot of these areas.</t>
  </si>
  <si>
    <t>was great.</t>
  </si>
  <si>
    <t>In p-type doping, boron or gallium is used as the dopant. These elements each have three electrons in their outer orbitals. When they are mixed into the silicon lattice, they form ‘holes’ where a silicon electron has nothing to bond to. The absence of an electron then creates the effect of a positive charge. Holes in the silicon can conduct an electrical current and they can accept an electron from a neighbor, moving the hole over by one space.</t>
  </si>
  <si>
    <t>Thomas Loughran: What shall I say the rise and triumph of what then what he called the New Deal on data and what became in Europe GDPR</t>
  </si>
  <si>
    <t>Once you accept these, this other one doesn't seem so hard. That's.</t>
  </si>
  <si>
    <t>If you connect the negative (-ve) end of the battery to the p-side and the positive (+ve) end to the n-side (‘reverse bias’), free charge carriers are pulled aside, and the depletion zone widens. This turns the junction into an insulator and further inhibits electrical current flow.</t>
  </si>
  <si>
    <t>However, if you connect the -ve end of the battery to the n-side and the +ve end to the p-side (‘forward bias’), charge carriers are pushed into the middle, knocking out the depletion zone and turning the p-n junction into a conductor. This is because holes from the p-side are repelled by the +ve end of the battery and electrons in the n-side are repelled by the -ve end of the battery. Atoms at the junction can now hand off charge carriers to one another, allowing current to flow freely.</t>
  </si>
  <si>
    <t>Thomas Loughran: Yeah, I would say. So there's a couple of things in it that are not that are only dimly alluded to in that podcast. One is there's a bit of a dramatization that runs throughout it</t>
  </si>
  <si>
    <t>Physicist, Director, MIT's Center for Bits and Atoms; Co-author, Designing Reality</t>
  </si>
  <si>
    <t>Thomas Loughran: Right. So at one might do art, for example, that is stochastic art and and the distribution falls, just the way you want it to.</t>
  </si>
  <si>
    <t>This is a very basic example of how the most elementary type of semiconductor device, the diode, works. Put a few billion of these together back-to-back and you’ve got a computer chip!</t>
  </si>
  <si>
    <t>John Rose: Boat Rachel, I just don't really know</t>
  </si>
  <si>
    <t>What is the social IP analogue to this most basic unit of interaction? Must there be one? What role exactly does this "on/off" 1-bit(?) storage play? How about a binary "yes, I'm in, I'm persuaded by the whole" or "no, I'm not so persuaded, not in" decision of the individual member of a community? Is information stored in the conversion from one state to another? It would seem so. Each conversion is a data point. What then would be the analogue of circuitry? Social roles occupied by converted individuals, who together gather and process information in certain ways as a function of that social role, if and only if they are "on"?</t>
  </si>
  <si>
    <t>Thomas Loughran: One is that conscious experiences exist. The taste of garlic, etc. You know,</t>
  </si>
  <si>
    <t>Thomas Loughran: I don't know if he will finish that point or not.</t>
  </si>
  <si>
    <t>JP: Good chance of you voted yet.</t>
  </si>
  <si>
    <t>What might be an analogue to bias? Surrounding with other like-minded individuals, so that information can flow, as forward bias, light generated across a gap (LED); or the reverse, w/o information flow (no one to tell, to collarate with on a shared basis), if surrounded by oppositely opined individuals? Energy of information flow is dissipated in some other way; heat is generated?</t>
  </si>
  <si>
    <t>00:26:17They may also by the way be matrices here, which is something we should swing back to and I probably shouldn't have stuck it in, but it does seem to me something like there's matrix multiplication going on here and sort of a state. And then there's an</t>
  </si>
  <si>
    <t>00:20:31saying, look, there's a difference between public and private</t>
  </si>
  <si>
    <t>// Thinking about how to start, how to introduce RC. Here are three very quick introductions; perhaps all of them should be used, very quickly, in some sequence, as pointing to the same way forward.</t>
  </si>
  <si>
    <t>00:20:34And he's chewing on that. So that is one attempt that you could say that gets it's a kind of all realism, but I want to be careful how far I separated from physical ism here. He's not separated from physical ism.</t>
  </si>
  <si>
    <r>
      <rPr>
        <rFont val="Arial"/>
        <b/>
        <sz val="11.0"/>
      </rPr>
      <t xml:space="preserve">1. We're in an information shitstorm, and it's drowning us, polarizing us as we go under. (Our </t>
    </r>
    <r>
      <rPr>
        <rFont val="Arial"/>
        <b/>
        <sz val="11.0"/>
      </rPr>
      <t>present</t>
    </r>
    <r>
      <rPr>
        <rFont val="Arial"/>
        <b/>
        <sz val="11.0"/>
      </rPr>
      <t xml:space="preserve"> points to an urgent need for a new paradigm.)</t>
    </r>
  </si>
  <si>
    <t>00:14:49Admitting privileges help protect the health of women by ensuring physicians perform abortions meet a higher standard of competence, so he thinks there's ample evidence somewhere.</t>
  </si>
  <si>
    <r>
      <rPr>
        <rFont val="Arial"/>
        <b/>
        <color rgb="FF303030"/>
        <sz val="11.0"/>
      </rPr>
      <t xml:space="preserve">2. We've lost something we once had, a craft of being human, or many crafts, and a way to learn from them all. This is M's disquieting suggestion: that we've lost something precious, and don't know how to get it back. (Our </t>
    </r>
    <r>
      <rPr>
        <rFont val="Arial"/>
        <b/>
        <color rgb="FF303030"/>
        <sz val="11.0"/>
      </rPr>
      <t>past</t>
    </r>
    <r>
      <rPr>
        <rFont val="Arial"/>
        <b/>
        <color rgb="FF303030"/>
        <sz val="11.0"/>
      </rPr>
      <t xml:space="preserve"> points to resources we want to respect but don't know how to tap.)</t>
    </r>
  </si>
  <si>
    <t>So I think that is like where? The the idea of merit narrative's relationship to facts and truth is really interesting,</t>
  </si>
  <si>
    <r>
      <rPr>
        <rFont val="Arial"/>
        <b/>
        <sz val="11.0"/>
      </rPr>
      <t>3. We're at the dawn of a new understanding of intelligence--an age of interface between hackable humanity and artificial intelligence--but we don't know how to guide its development. (</t>
    </r>
    <r>
      <rPr>
        <rFont val="Arial"/>
        <b/>
        <sz val="11.0"/>
      </rPr>
      <t>Future</t>
    </r>
    <r>
      <rPr>
        <rFont val="Arial"/>
        <b/>
        <sz val="11.0"/>
      </rPr>
      <t xml:space="preserve"> will provide resources but intensify challenge of intelligent information processing.)</t>
    </r>
  </si>
  <si>
    <t>Asif A. Ghazanfar</t>
  </si>
  <si>
    <t>Do you think it backfired or do you think that could have been part of the intention?</t>
  </si>
  <si>
    <t>All of these perspectives, spectres from ages past, present and future, point to the need for fundamental reform in how we understand and define ourselves, our world, and our place in it, and revolutionary planning and execution to get us where we need to be.</t>
  </si>
  <si>
    <t>Or you can in drop in what they call childhoods.</t>
  </si>
  <si>
    <t>The RC project will deliver a solution set that addresses all these challenges. It will draw on long-neglected resources from our past, resolve immediate present challenges and point the way ahead. In short, it will instill well-grounded, actionable hope, a blueprint for building a future together.</t>
  </si>
  <si>
    <t>Thomas Loughran: That all that information of fresh and maybe even more information, we don't end up wishing we had behave differently, wishing we had even thought differently, realizing that we made a mistake, etc. We don't do that.</t>
  </si>
  <si>
    <t>Proposition from the last one. We're not acting to promote.</t>
  </si>
  <si>
    <t>Thomas Loughran: You may be a little too young for Peggy Noonan is unbelievable Providence, but she's a law writer and Wall Street Journal and political commentator who's been there was a time when she was as big a political commentator, as there was in the United States.</t>
  </si>
  <si>
    <t>John Rose: In the lead up to an election. It's super, super interesting. Listen to him. Cool.</t>
  </si>
  <si>
    <t>Thomas Loughran: We explore things all the time.</t>
  </si>
  <si>
    <t>Thomas Loughran: Right, so I could have seen these two things at the same time, but I didn't. I saw one that I saw the other. That's another conceivable state of affairs.</t>
  </si>
  <si>
    <t>Thomas Loughran: We just had JP here until about 30 seconds ago.</t>
  </si>
  <si>
    <t>Thomas Loughran: Well, it really of robotic combat. Yeah, this is not this is pretty real. I mean, such things exist. Yeah, I'm not maybe not quite like to add them. Yeah.</t>
  </si>
  <si>
    <t>Does</t>
  </si>
  <si>
    <t>Thomas Loughran: were issued voters Sharpies to mark the balance.</t>
  </si>
  <si>
    <r>
      <rPr>
        <rFont val="Arial"/>
        <b/>
        <sz val="11.0"/>
      </rPr>
      <t xml:space="preserve">// from Richard Rohr, </t>
    </r>
    <r>
      <rPr>
        <rFont val="Arial"/>
        <b/>
        <color rgb="FF1155CC"/>
        <sz val="11.0"/>
        <u/>
      </rPr>
      <t>https://email.cac.org/t/d-l-chihiyk-tlkriuuyku-r/</t>
    </r>
  </si>
  <si>
    <t>Professor of Neuroscience, Psychology and Ecology &amp; Evolutionary Biology, Princeton University</t>
  </si>
  <si>
    <t>00;12;00.750 --&gt; 00;12;01.110</t>
  </si>
  <si>
    <t>00:07:30.630 --&gt; 00:07:39.840</t>
  </si>
  <si>
    <t>00:09:32.160 --&gt; 00:09:38.190</t>
  </si>
  <si>
    <t>00:07:57.360 --&gt; 00:08:03.390</t>
  </si>
  <si>
    <t>00:26:32Other right and those that operator consist of all these first principles in some way in according to which we filter all this input from the state right and then generate some new state right we move we we rethink we reconceived we act we change and we're in a new state.</t>
  </si>
  <si>
    <t>00:20:35Sorts of behavior we it's it's not in</t>
  </si>
  <si>
    <t>00:20:47But he has separated or maybe is committed to separating it from space time is fundamental version of physical ism. Maybe there's some other version of physical wasn't</t>
  </si>
  <si>
    <t>00:15:05I was not able to find it in my cursory search</t>
  </si>
  <si>
    <t>Thomas Loughran: Yeah mucking about</t>
  </si>
  <si>
    <t>John Loughran: It's it it's frightening to me. And it's like, and but and these are people that I care about. And I know are good people.</t>
  </si>
  <si>
    <t>Thomas Loughran: What's, what's the chances of actually inducing the disease, rather than protecting for it, some vaccines will do that. And some people</t>
  </si>
  <si>
    <t>Thomas Loughran: I'll quit for a few minutes here.</t>
  </si>
  <si>
    <t>Thomas Loughran: Everybody's got thinks of themselves is in terms of the brain works this way, really, in terms of ever more powerful models.</t>
  </si>
  <si>
    <t>Thomas Loughran: Are looking, I'd say.</t>
  </si>
  <si>
    <t>John Loughran: Oh well.</t>
  </si>
  <si>
    <t>Thomas Loughran: Nuclear fusion plant and they talk a lot in this podcast for the first 15 minutes and I can play any of that all about nuclear fusion its prospects energy</t>
  </si>
  <si>
    <t>Thomas Loughran: And you're going to make some mistakes and you've got to submit the real meanings of the pieces. You're putting together to the experts in the space. And that's a real danger that you don't do that, but at the same time.</t>
  </si>
  <si>
    <t>John Loughran: Just by how much I'm hearing that rationale</t>
  </si>
  <si>
    <t>"To incarnate the Christ is to live out the Gospel with our lives, as faithfully and fearlessly as a woman in labor who holds nothing back in order to bring new life into the world."</t>
  </si>
  <si>
    <t>We may have smuggled in an implication for consciousness was another conversation that we had about that network.</t>
  </si>
  <si>
    <t>This is not rocket science. We kind of do this naturally in certain sorts of things.</t>
  </si>
  <si>
    <t>And there are lots of confirming stories. Whether that is measurably true is another question.</t>
  </si>
  <si>
    <t>whether it be email or social media? Yeah, I think I've heard it from officials at the college.</t>
  </si>
  <si>
    <t>Thomas Loughran: And that would be a very interesting new category that would end up in a column in this thing. If there's kinds of experiences you need</t>
  </si>
  <si>
    <t>JP: Like that's that's a pretty artificial thing.</t>
  </si>
  <si>
    <t>Rachel Loughran: It also helped that I was better at</t>
  </si>
  <si>
    <t>Thomas Loughran: Which is the</t>
  </si>
  <si>
    <t>It doesn't have to follow from it but it might sort of fit in and become useful and something.</t>
  </si>
  <si>
    <t>Thomas Loughran: That's just a different dimension that and that's alluded to in the podcast is if you can do something culturally and there is a bit of a there is a bit of a</t>
  </si>
  <si>
    <t>Steve Giddings</t>
  </si>
  <si>
    <t>Thomas Loughran: I don't mean in its particulars, but I mean in taking into account.</t>
  </si>
  <si>
    <t>John Rose: What's turn about it or if it actually means anything</t>
  </si>
  <si>
    <t>Thomas Loughran: That was his first example gives a few, but they're just like that one.</t>
  </si>
  <si>
    <t>// Today (12/18/20) bought our car off lease from Jordan Ford's Tom Keneziewski (sp). His family runs K's funeral home. He's the only brother not involved in it.</t>
  </si>
  <si>
    <t>Told us that in 101 years of family funeral home management, this last month was the single busiest month (1st among 132, TL). Not all were covid, of course, but many of them were.</t>
  </si>
  <si>
    <t>John’s iPhone: I'm not gonna be loading.</t>
  </si>
  <si>
    <t>Thomas Loughran: Other you could take some language yourself that we've used there's that's a piece of it. What's good for people. How do you know what's good for people</t>
  </si>
  <si>
    <t>Thomas Loughran: Take the pulse of the world's questions starting anywhere you like.</t>
  </si>
  <si>
    <t>John Rose: Uncle Mike when he's in town. A couple months ago, we had a conversation about healthcare and</t>
  </si>
  <si>
    <t>00:27:00All this, then they generate insight and benefit from this input, they are in a certain way computations.</t>
  </si>
  <si>
    <t>00:20:41Its not in anybody's interest to pursue religious freedom to the point where you chase people around and get in their private lives and</t>
  </si>
  <si>
    <t>00:21:00A mathematical physical ism. I don't know.</t>
  </si>
  <si>
    <t>Theoretical Physicist; Professor, Department of Physics, University of California, Santa Barbara</t>
  </si>
  <si>
    <t>00:15:10But I think that</t>
  </si>
  <si>
    <r>
      <rPr>
        <rFont val="Arial"/>
        <b/>
        <sz val="11.0"/>
      </rPr>
      <t xml:space="preserve">// here's a sketch of a deep dive (multilevel exploration from biggest picture down to some relevant detail) in the area of combining lenses=models. Diving down to the way model combination is used in ML: </t>
    </r>
    <r>
      <rPr>
        <rFont val="Arial"/>
        <b/>
        <color rgb="FF1155CC"/>
        <sz val="11.0"/>
        <u/>
      </rPr>
      <t>https://blog.statsbot.co/ensemble-learning-d1dcd548e936</t>
    </r>
  </si>
  <si>
    <t>because you can cite certain statistics that, like, are true like this.</t>
  </si>
  <si>
    <t>Back. What do you mean, backfired, backfired for you?</t>
  </si>
  <si>
    <t>And these are dependent's things where these things depend upon the original one in some way modified.</t>
  </si>
  <si>
    <t>Thomas Loughran: As a general rule, our choices get better as information comes on.</t>
  </si>
  <si>
    <t>I just think it's a fundamental shift in the interests like it as advertised.</t>
  </si>
  <si>
    <t>Thomas Loughran: She was as beginning there was no name. There was a big</t>
  </si>
  <si>
    <t>Thomas Loughran: How do I search for the podcast.</t>
  </si>
  <si>
    <t>Thomas Loughran: Talking about confidence.</t>
  </si>
  <si>
    <t>Thomas Loughran: And we could go down one road or we could go down another road. I don't know why.</t>
  </si>
  <si>
    <t>Thomas Loughran: The question is, is the sum total supposedly slap a name and in a trial basis on the sum total of the things of which you have ever been conscious</t>
  </si>
  <si>
    <t>John Rose: No, no.</t>
  </si>
  <si>
    <t>John’s iPhone: But</t>
  </si>
  <si>
    <t>Thomas Loughran: And somehow the word got around</t>
  </si>
  <si>
    <t xml:space="preserve">intelligence is all about model creation, combination and extension. (This is an intelligence lens, an intelligence model.) Intelligent activity is fundamentally about noticing, including notice of particulars, connections, and patterns at multiple levels. (Illustrate this, especially quantitatively.) We are driven to notice: noticing is a fundamental end, and activities undertaken to notice are end-directed in that sense. Because noticing is an inherently perspectival, conscious activity (though, importantly for AI, see aside #1 below) and because some perspectives are limited (abstracted at some level, functioning at intermediate levels of resolution (is resolution the full or best analogy/metric?), limited (created, if self-limited?) intelligence is constantly looking for models that more efficiently reveal what is outside of their current, limited perspective. In that sense, intelligent activity consists in satisfaction of its end (noticing, which as satisfying is enjoyment), and striving to notice (computing, calculating.) Models are efficient ways of noticing, shortcuts to observation. (In Steven Wolfram's language, they are shortcuts to the computationally irreducible, that is, computation reducers, ways to get to a predicted outcome faster than waiting for it. ("Once the thing happens, then the fool sees it.")) </t>
  </si>
  <si>
    <t>00:27:09Another thing I think another useful metaphor here. These first principles.</t>
  </si>
  <si>
    <t>00:20:52So there so that you chase privacy right out of</t>
  </si>
  <si>
    <t>Gerd Gigerenzer</t>
  </si>
  <si>
    <t>00:21:04In any case, he's pushing us in a different direction and and it's a direction that Hoffman and others align themselves with and think that evolutionary theory pushes them in that direction to</t>
  </si>
  <si>
    <t>00:15:13Would</t>
  </si>
  <si>
    <t>Thomas Loughran: And it isn't. That's</t>
  </si>
  <si>
    <t>John Loughran: Yeah, I feel like I'm taking crazy pills.</t>
  </si>
  <si>
    <t>Thomas Loughran: That's, that's a particularly nasty side effect is give you the disease. They all work, they all give you the disease in some way. Some of the disease in such a way that you can that you some percentage of people don't get over it. They, they get hammered by it.</t>
  </si>
  <si>
    <t>Let you guys in but</t>
  </si>
  <si>
    <t>Thomas Loughran: Where we increasingly as those models develop from experience and generalization on particulars.</t>
  </si>
  <si>
    <t>Thomas Loughran: sympathetically toward some reasonably overlapping set of sources.</t>
  </si>
  <si>
    <t>Thomas Loughran: And to a little bit. A little bit about how science works. But then they take a turn toward the subject of</t>
  </si>
  <si>
    <t xml:space="preserve">(now, after running off after the next two themes on AI/CI and the nature of scientific justification and the role of a master science), returning to this deep dive sketch around model combination: so we are constantly creating and expanding models, toward a more complete and coherent grasp of our possibilities (possible ways for us to experience the world.) </t>
  </si>
  <si>
    <t>Thomas Loughran: You've got to invite those experts to look at the benefit of looking at things more holistic</t>
  </si>
  <si>
    <t>John Rose: What</t>
  </si>
  <si>
    <t xml:space="preserve">Thus pursuit, application and connection of models characterizes and in fact IS intelligent behavior. Combination of models amounts to alignment of lenses, creating new, more powerful, more useful (predictive, controlling) lenses from less. This activity, quantified in its results, is science. The emergence of human behavior into scientic behavior is the natural (end-directed, end-productive) evolution of thought. </t>
  </si>
  <si>
    <t>But. So I don't mean to speak too distinctly about it, except to say coming from that general background,</t>
  </si>
  <si>
    <t>I bet mom knows what to do about that.</t>
  </si>
  <si>
    <t>So combining lenses, models, is a big deal. We study it only haphazardly now: in neuroscience at the level of synaptic mapping; in computer science at the level of algorithmic design (with software and hardware components); Hegel, Marx and others studied it philosophically and historically. MacIntyre has picked up that philophical/historical study and recaptured an algorithm for combining lenses (worldviews, traditions) that would characterize a master science.</t>
  </si>
  <si>
    <t>They only in a couple different places. So I don't I have a large pool of information.</t>
  </si>
  <si>
    <t>Thomas Loughran: In order to take on this lens in order to see through it. Well, in order for it to sort of mature, the way a</t>
  </si>
  <si>
    <t>The RC project advances M's project toward design and implementation of a social, historical, philosophical, scientific motherboard for rational inquiry, an enacted master science. That's the sketch of a deep dive into model combination, or ensembling, as described in the article linked earlier in this row, from which sections are abstracted next. Note the last line ("In order for ensemble methods to be more accurate than any of its individual members, the base learners have to be as accurate as possible and as diverse as possible.") What is true for combined models in ML is analogous to combining competing whole perspectives in dialectical engagement: in order for any worldview (lens, model, perspective, tradition) to advance, its base learners (considered as pre-combined, though there is combination inside of every calculation to bring two sets of values together, a state vector and some operator) have to be as accurate as possible individually, and as diverse as possible collectively. There are associated virtues with each of those regulative ideals (accuracy and diversity): for another time.</t>
  </si>
  <si>
    <t>JP: They</t>
  </si>
  <si>
    <t>Rachel Loughran: Following the deadlines that she was so that made me feel good.</t>
  </si>
  <si>
    <t>Thomas Loughran: General data privacy regulations. Maybe so.</t>
  </si>
  <si>
    <t>So some of these things are more. Maybe it's just a question of logical priority or I don't know what it is.</t>
  </si>
  <si>
    <t>Ensemble methods are meta-algorithms that combine several machine learning techniques into one predictive model in order to decrease variance (bagging), bias (boosting), or improve predictions (stacking). Ensemble methods can be divided into two groups: (1) sequential ensemble methods where the base learners are generated sequentially (e.g. AdaBoost); The basic motivation of sequential methods is to exploit the dependence between the base learners. The overall performance can be boosted by weighing previously mislabeled examples with higher weight. (2) parallel ensemble methods where the base learners are generated in parallel (e.g. Random Forest). The basic motivation of parallel methods is to exploit independence between the base learners since the error can be reduced dramatically by averaging. Most ensemble methods use a single base learning algorithm to produce homogeneous base learners, i.e. learners of the same type, leading to homogeneous ensembles. There are also some methods that use heterogeneous learners, i.e. learners of different types, leading to heterogeneous ensembles. In order for ensemble methods to be more accurate than any of its individual members, the base learners have to be as accurate as possible and as diverse as possible.</t>
  </si>
  <si>
    <t>Thomas Loughran: It's sort of halfway A documentary and halfway A. I don't know what you call the southern thing.</t>
  </si>
  <si>
    <t>Thomas Loughran: How many different pieces you have and how much degree of freedom you have for those to interact. You might get the kinds of blends of colors that you imagined right and the kinds of random patterns that you imagined and you're just throwing shit at the wall.</t>
  </si>
  <si>
    <t xml:space="preserve">//quick related aside: priors in ML are very much like noncognitive or indirect formation culturally: they make input to the computation from a perspective outside of that computation; they come in deus ex machina, whether seen or unseen, they are unassessed and used. Except insofar as they become assessed, and then they are no longer prior to but posterior to calculation, no longer simply priors. </t>
  </si>
  <si>
    <t>Thomas Loughran: Most where you were.</t>
  </si>
  <si>
    <t>JP: Really</t>
  </si>
  <si>
    <t>Psychologist; Director, Harding Center for Risk Literacy, Max Planck Institute for Human Development; Author, Risk Savvy</t>
  </si>
  <si>
    <t xml:space="preserve">/// aside #1: to relate to AI is to relate to CI, but in some way beyond the limits of our conscious perspective. (Is that just to postulate the existence of some connections we do not and cannot know, between what we experience as AI and what we experience as CI?) Here, CI, conscious intelligence, is awareness, or what we think of as consciousness.  (Random related Q: can consciousness be stacked...is it stackable? Can one cosncious agent get the input of its conscious field from another consciousness (or better, a broader consciousness, thus other, if Cs is individuated by perspective, so that some broader perspective that included a more limited one would be that limited one also in that shared perspectival respect?)?) So, could the "physical underpinnings" of my Cs life (=my life) be the product, the calculation, the best answer so far, as to how to connect me (my limited perspective) with other consiousness (differently including sometimes more or less limited perspective), so that my particular awareness depends on their (some other) Cs life, which I inherit, as if I were part of them, an aspect of them, my life an aspect of their life? Might we say of Cs reality underpinning my own in some such way that in it I live, and move, and have my being? Might my cs life (and that of others like me, other perspectives of which I am aware) that we are somehow fundamentally one life, blessed, as it were, by that common conscious underpinning, which of course might in turn be blessed ("anointed", even) by some larger or complementary (perhaps interdependent?) perspective, "Christ", in whom we live and move and have our being? </t>
  </si>
  <si>
    <t>00;12;01.800 --&gt; 00;12;10.140</t>
  </si>
  <si>
    <t>00:07:42.870 --&gt; 00:07:45.600</t>
  </si>
  <si>
    <t>00:09:39.810 --&gt; 00:09:52.170</t>
  </si>
  <si>
    <t>00:08:04.740 --&gt; 00:08:08.610</t>
  </si>
  <si>
    <t>00:27:17Are something like a function info in more powerful information out. What do I mean by more powerful information stabilizes the sent an inclination, it puts us on a course we think we belong, we, we like this course we're willing to sail this way.</t>
  </si>
  <si>
    <t>00:20:59Out of life in the name of religious freedom, but we're not talking about privacy here.</t>
  </si>
  <si>
    <t>00:21:19Jumping back for one minute to our dialectical reasoning within this high information flow network of rich communities and this stable account of truth.</t>
  </si>
  <si>
    <t>00:15:15For me, that would be an important aspect of the case.</t>
  </si>
  <si>
    <t>What this is something that was Reppas that was scientifically tested and peer reviewed and whatnot.</t>
  </si>
  <si>
    <t>When maybe you were just using a different sense of the word. When I think the word backfire,</t>
  </si>
  <si>
    <t>So oftentimes this this picture on the left, this spiral spiraling upwards, is used in an education context.</t>
  </si>
  <si>
    <t>So. It is No.</t>
  </si>
  <si>
    <t>Thomas Loughran: Now that's the third bullet point</t>
  </si>
  <si>
    <t>/// Aside #2: Is there a hint here (just above, in what exactly: ________) of how it is that dialectic is a master science, appropriately and usefully guiding sciences (areas of disciplinary inquiry) which are subordinate to it?</t>
  </si>
  <si>
    <t>We're acting in the interest of the freedom fighters there in that country.</t>
  </si>
  <si>
    <t>a master science must guide subordinate sciences; if it does no work it is useless; if it does different work it is not obviously science, though perhaps it is a useful complementary activity (a parallell way of knowing, as some say of religion)</t>
  </si>
  <si>
    <t>Thomas Loughran: But I also think she doesn't write as much now that I know of. Unless she only writes to the Wall Street Journal and I don't read the Wall Street Journal that regular very rare actually</t>
  </si>
  <si>
    <t>John Rose: If you just search up 538 30 in the apple podcast store. It'll be there. Good.</t>
  </si>
  <si>
    <t>that some source of wisdom external to it can be a fundamental feature of disciplinary science might seem opposed, inimical, to the methodology of science, which seems to be self-sufficient as it proceeds, freely identifying hypotheses and testing them, only admitting them as they begin to do work dialectically and stand up to scrutiny deductively (i.e., are not falsified.) But this universe of justification seems to only hold for what TK calls normal science, rather than revolutionary shifts. In such shifts, triggered by epistemological crises, a significantly different direction is taken and pushed further, perhaps leaning harder on the "do work" side than the "not falsified" side of that complementary justificatory methodology.</t>
  </si>
  <si>
    <t>JP: And also how we were going to discipline you for being late.</t>
  </si>
  <si>
    <t>Thomas Loughran: The contemporary universe couldn't be our universe, such as we experience it.</t>
  </si>
  <si>
    <t xml:space="preserve">As TK indicates, there is no progress toward a goal (some unified coherent account that unites all others, one ring to rule them all), but only movement toward a better set of solvable puzzles, under this methodology, unguided by an account of the whole. </t>
  </si>
  <si>
    <t>Thomas Loughran: And call that sum total you</t>
  </si>
  <si>
    <t>Thomas Loughran: And then you can sort of floated off.</t>
  </si>
  <si>
    <t>On TK's view, too bad for that larger account: there is no T. On M's view (and Aristotle's, and Aquinas's, and the one hammered out in this RC project) T remains a regulative ideal, empirically tested through necessarily retrospective (after maturity in sets of rival perpsectives is achieved) inquiry, which becomes historical inquiry in a much richer sense of history, were history itself becomes a science in the very same sense that all subordinate natural sciences become, and a sense defined by and promulgated through subordinate sciences.</t>
  </si>
  <si>
    <t>JP: Yeah Yeahs</t>
  </si>
  <si>
    <t>John’s iPhone: I mean, the big thing now. I think it's</t>
  </si>
  <si>
    <t>Thomas Loughran: That that invalidates the balance and that this was applied.</t>
  </si>
  <si>
    <t>Bruno Giussani</t>
  </si>
  <si>
    <t>Thomas Loughran: There's a lot of things you can draw on that. It's nice to have some idea what they are. If you're talking to. If you're in a totally alien land that's more difficult.</t>
  </si>
  <si>
    <t>Thomas Loughran: What's the human good all kinds of language like that.</t>
  </si>
  <si>
    <t>Thomas Loughran: The most interesting things that are on your mind or something like that. That would be the second day of the week. And would we might proceed that way. And I think this is in some ways an answer to the question of</t>
  </si>
  <si>
    <t xml:space="preserve">// woke up thinking about pCRm (pespectivally-differentiated, Conscious Realist monism), objectivity and truth. </t>
  </si>
  <si>
    <t>John Rose: We've had a little bit of an ongoing often on conversation.</t>
  </si>
  <si>
    <t>00:21:32In which all of all of inquiry is is on the table is bundled together every, every area of inquiry gets connected with every other area of inquiry in some ideal right and gets knit together into some kind of a hole on on that model.</t>
  </si>
  <si>
    <t>00:15:20On whether I think I would side with everybody.</t>
  </si>
  <si>
    <t>Thomas Loughran: It does remind me a little bit of this.</t>
  </si>
  <si>
    <t>John Loughran: To quote</t>
  </si>
  <si>
    <t>Imagine, sit inside, TK's account of science. There is T, no final end of inquiry, just movement toward some richer base of solved problems. Even in that system, there is craft, there is mastery, there is consistency with what has already been found, what is promising as a new direction (granted, no single way forward, but surely many dead ends.) Already, it looks like there are boundaries on rational inquiry. Other people shape the language, with you as the smallest part; that inherited language (concepts, presumptions, vocabulary, accepted rules of practice, etc) shapes your inquiry, constrains it as if it were from the outside, while empowering/guiding it, rendering it intelligible. Within those constraints, inside it, you are free to think and move and create. Outside, you are doing either merely not science (but intelligible some other way: art?) or nothing intelligible (if you are constrained/empowered by no rules/concepts with anyone.) But you are not entirely free to succeed, even then, moving in just any direction: the world contrains you beyond the constraints of language or craft. It just ain't so; things might just not be as you imagined them to be. Very creative hypotheses might fail. These are puzzles, after all, and solutions are hard to come by.</t>
  </si>
  <si>
    <t>JP: Says, there's currently no vaccine for SARS.</t>
  </si>
  <si>
    <t>Thomas Loughran: I thought we could talk a little bit about it.</t>
  </si>
  <si>
    <t>Thomas Loughran: Those more powerful concepts get pushed back down and become the way over time as, as we see more as experts, or at least as practitioners</t>
  </si>
  <si>
    <t>Thomas Loughran: Alister McIntyre's work is a big part of those. There's a whole center for Ethics and Culture at the University of Notre Dame.</t>
  </si>
  <si>
    <t>Now, stay there, but also jump inside (add a 2nd lens) of pCRm. Now these constraints are not from external physical reality, or from people who fundamentally are or emerge from that reality. So what is there to constrain, to explain the relucance of the world to submit easily to explanation, prediction or control?</t>
  </si>
  <si>
    <t>John Loughran: No, he actually every once in a while his Internet goes out for some reason.</t>
  </si>
  <si>
    <t xml:space="preserve">Well, the contents of one's perspective might contrain. And if there are multiple perspectives, multiple conscious agents, the limitations either of another's perspective, or of one's communication with another, might contrain. The shared language, common elements of limited shared perspective, might have only so many resources. OK, but what's the analogue of contraints from the physical world: great idea, super science, but just not so? </t>
  </si>
  <si>
    <t>Thomas Loughran: In Hutchinson's new book.</t>
  </si>
  <si>
    <t>Thomas Loughran: Any chance to do</t>
  </si>
  <si>
    <t>John Loughran: The whole like well he's they're not Trump. So people are definitely going to turn out and vote.</t>
  </si>
  <si>
    <t>what our rights and coming from that general background, what is the image?</t>
  </si>
  <si>
    <t>One possible answer: contraints from others which are limited and common but not arrived at through the front door of consciousness, but noncognitively, noncognitively for you, that is, but not for someone else. Suppose that what we see or are aware of might come to us from sources we see or of which we are also aware, but perhaps otherwise. So ringing in my ears comes from where, exactly? I've got a theory, but I did not myself observe it coming into my conscious field. How about what I see directly in front of me? I may have seen it come to be, but I may not have: I am just aware. There is some stability to that of which I'm aware, but some flux, some uncertainty. I create and predict it, JH and other neurotheorists tell us. But from physicalist input, they say. But what if that's not so: what if it comes to us from other conscious agents, other perspectives which are plainly in some respects richer than ours, but still calculating, still reaching, trying, generating...?</t>
  </si>
  <si>
    <t>Actually, she had a whole ton of friends like this, and this is my first one, and I'm not sure I could stand her much longer.</t>
  </si>
  <si>
    <t>Ah. Yeah.</t>
  </si>
  <si>
    <t>Suppose our own perspectives are made up of, and those to which we ourselves contribute as lesser parts are also made up of, multiple perspectives that add wholistically (multiple parts make some new and larger whole) even though each part is a perspective? And what if that communication is two-way: from smaller to larger (often unnoticed), and from larger to smaller (again, noticed or not)? As if the rules of quantum mechanics prohibit our knowing certain things, so the reality we perceive just lacks that information, because the pespective calculating by means of those QM rules just isn't feeding us what it doesn't have? So perhaps there is no fact of the matter as to what happened first, since all the perspectives feeding us are relative, and no fact to the matter about the past or cause of an event, because no perspective feeding us that perception is trying out a perspective that contains a past or cause?</t>
  </si>
  <si>
    <t>Thomas Loughran: My analogies with ice surgery or the way you put it, you remove cataracts, or you do LASIK surgery or something right and you start messing with lenses and it takes the eye, the brain, etc. Time to respond.</t>
  </si>
  <si>
    <t>European Director and Global Curator, TED</t>
  </si>
  <si>
    <t>JP: I forget exactly the phrase, but for his thing. It's called an expeditionary species.</t>
  </si>
  <si>
    <t xml:space="preserve">Feeding us? What is it for one perpective to feed another? What is it to communicate? Often this is done intentionally and consciously by and to both parties, but often from either to or from the other unseen but not unimpacted. Now I see; you arranged it but this I did not see. Or I intentionally earned from you, but this you did not see. Or we interacted, but neither of us saw...there was some information exchange, some changes in each of our perspctives, because of the other but not known to be because of the other or maybe even not possibly known to be because of the other. This could occur and be known to occur at the instigation of some third party. One rabbit sees another but never knows that they were brought into this engagement by a breeder...that's over their head, outside their perpectives. You can't get here from there: "we were bred" is never part of a rabbit's perspective, though it is true about their lives impacted their perspectives. </t>
  </si>
  <si>
    <t>JP: And go ego boost.</t>
  </si>
  <si>
    <t>Thomas Loughran: You'll notice that now you get</t>
  </si>
  <si>
    <t>Logical might not be quite right either. Maybe it's temporal priority or maybe it's explanatory priority.</t>
  </si>
  <si>
    <t xml:space="preserve">So now suppose that what we perceive as the phyical world, not persons in it impacting our perspectives in ways we can perceive, but other dimensions we perceive as nonpersonal and nonintentional, nevertheless are part of our lives at the agency of persons with intentions and perspectives that outstrip our own. We can be impacted by them intentionally, but they not by us intentionally, or at least not in some respects. (An open call to all cognizant superior beings might have some intended impact, though we could not perceive it.) </t>
  </si>
  <si>
    <t>Thomas Loughran: It's a traumatic representation of where we are and and what it's like to grow up where we are, something like that. Literally, there is a</t>
  </si>
  <si>
    <t xml:space="preserve">So just as anything that can be consiously and intentionally communicated to another like us would have limited resources (such as language, craft, experience) that might contrain us, so perhaps might communication from others to us in ways that outstrip our capacity to completely grasp the intention or cause of the sender might also contrain us, but those contraints would be perceived by us differently, subject to the limitations of our current perspective. </t>
  </si>
  <si>
    <t>Thomas Loughran: But you know something about that and you do it for a reason.</t>
  </si>
  <si>
    <t>Thomas Loughran: What do you all think about what do y'all think about Kobe.</t>
  </si>
  <si>
    <t xml:space="preserve">Moveover, we might actually be part of the life of that higher perspective, as if the set of all human perpectives were at once perceived as a human life. We can't perceive all that at once, but we can perceive all of a great deal at once, and all that might itself be the sum of other individually apprehending agents (as our brain might be, of the "1000 brains", 10^3ish cortical columns that are interlinked and yet separately calculating multiple aspects of our own whole perceptual field. </t>
  </si>
  <si>
    <t>Thomas Loughran: And secondly, that</t>
  </si>
  <si>
    <t xml:space="preserve">Can I make this shorter, now? Everything we see is our perspective, and parts of it are parts or or the whole of others perpectives, and our wholes may be parts of still larger perspectives. It's perspectives, not turtles, all the way down. </t>
  </si>
  <si>
    <t>JP: Yeah, so</t>
  </si>
  <si>
    <t>Really</t>
  </si>
  <si>
    <t>Such a network of perspectivally differentiated consious agents could explain all that we perceive, which is all that there is, so far as we can ever know. In particular, such an arrangement would account for quantum strangeness, supply a meaninful substratum for computational generation (a la Stephen Wolfram), offers to replace physicalism (since space-time is dead), inverts and avoids the hard problem of consciousness while offering a solution to the emergent hard problem of the physical world.</t>
  </si>
  <si>
    <t>// need to identify, prioritize, correlate, etc the various kinds of considerations which point toward unity among conscious agents as the goal--or is it just a feature of the goal?--of conscious (that is, on pCRm, all) calculation, that is, all rational activity?  (That is, all activity ; )</t>
  </si>
  <si>
    <t>1) in HIFNRCs, unity answers quesitons about differences, and populates the computation base.</t>
  </si>
  <si>
    <t>00:27:34Okay.</t>
  </si>
  <si>
    <t>00:21:05Yeah.</t>
  </si>
  <si>
    <t>00:21:53All roads ought to lead to whatever the picture is</t>
  </si>
  <si>
    <t>00:15:27So I guess I wonder if you guys have any thoughts on that.</t>
  </si>
  <si>
    <t>But by choosing to only talk about a certain set of things, you are.</t>
  </si>
  <si>
    <t>I think like an unintended consequence comes back and gets you Erlik and something you didn't expect to happen happened.</t>
  </si>
  <si>
    <t>It's used for revisiting the same topic more than once.</t>
  </si>
  <si>
    <t>Two. I'm just going to take it over and we'll take the lead and then I'm going to say information exchange.</t>
  </si>
  <si>
    <t>Thomas Loughran: Now, it turns out that all that information doesn't just come to us through our own individual investigations, we</t>
  </si>
  <si>
    <t>Right. Right. And trying to promote democracy there for the sake of the citizens.</t>
  </si>
  <si>
    <t>Thomas Loughran: So maybe she writes, more than I know</t>
  </si>
  <si>
    <t>Thomas Loughran: Why I use. Yeah.</t>
  </si>
  <si>
    <t>// a quick point about rights...around the question of standards, particularly which standards to appeal to in identification and communication of basis for common interest in need satisfaction</t>
  </si>
  <si>
    <t>Joel Gold</t>
  </si>
  <si>
    <t>Thomas Loughran: Couldn't be a computation, but not a derivation</t>
  </si>
  <si>
    <t xml:space="preserve">rights: needs whose satisfaction is in the best interest of everyone to favor securing. Q: from which perspective is the best interest of everyone to be determined? Home turf of claimant? Of anyone to whom the clalim is made? Of anyone observing? Suppose we restrict the relevant basis to the perspectives of mature members of enduring communities (so that right claims, like community legitimacy, is an empirical question requiring socio-historical evidence.) Still, there is ignorance and disagreement possble about which communities endure, </t>
  </si>
  <si>
    <t>Thomas Loughran: That sum total is unique to</t>
  </si>
  <si>
    <t>Thomas Loughran: Might have a bobcat. I don't know.</t>
  </si>
  <si>
    <t>Thomas Loughran: Now apparently people get attached to them.</t>
  </si>
  <si>
    <t>Thomas Loughran: By presumably bit but in an attempt to disenfranchise Trump voters.</t>
  </si>
  <si>
    <t>00;12;10.830 --&gt; 00;12;11.400</t>
  </si>
  <si>
    <t>00:07:46.890 --&gt; 00:07:51.480</t>
  </si>
  <si>
    <t>00:09:53.430 --&gt; 00:10:00.450</t>
  </si>
  <si>
    <t>00:08:09.390 --&gt; 00:08:13.560</t>
  </si>
  <si>
    <r>
      <rPr>
        <rFont val="Arial"/>
        <b/>
        <sz val="11.0"/>
      </rPr>
      <t xml:space="preserve">// reflection on lex fridman podcast episode #151 with Dan Kokotov of </t>
    </r>
    <r>
      <rPr>
        <rFont val="Arial"/>
        <b/>
        <color rgb="FF1155CC"/>
        <sz val="11.0"/>
        <u/>
      </rPr>
      <t>rev.ai</t>
    </r>
    <r>
      <rPr>
        <rFont val="Arial"/>
        <b/>
        <sz val="11.0"/>
      </rPr>
      <t xml:space="preserve">  go back and get his business model: he gets paid to gather the data he needs to train AI to pioneering levels. But more to the point here, I see a jump from the academic funding setup for a new science of dialectic (why dialecic? credit where credit is due: Plato's dialogues, reminiscint of Thucy M debate (diototus speech), to NT Wright on Jesus's "ears to hear", back to Odysseus's stories and indeed his whole behavior in the Odyssey: a lost craft of interpretive insertion of speech, rhetoric. (A on P on Forms: friends, quoting Rep 10?) </t>
    </r>
  </si>
  <si>
    <t>00:21:58Right, whatever is real somehow all roads ought to at least be compatible. Right. And perhaps lead to it in some way.</t>
  </si>
  <si>
    <t>Thomas Loughran: little quip. Other than that, Mrs. Lincoln. How did you enjoy the show my mother, my dad used to use edge line.</t>
  </si>
  <si>
    <t>John Loughran: Zoolander quote</t>
  </si>
  <si>
    <t>Thomas Loughran: Today,</t>
  </si>
  <si>
    <t>Thomas Loughran: In a certain way of looking at things with more and more experience. We now see the world the way immediately. The way we used to conclude it was</t>
  </si>
  <si>
    <t>Thomas Loughran: That. And I don't mean to suggest university or that he's the only the single leading light there or anything like that, that neither of those things are true. But I do think there's a high concentration of sympathy.</t>
  </si>
  <si>
    <t>Rachel Loughran: I've been having. I've been having the hardest time anytime I have to like hop on zoom calls a lot of the job application or job interviews I've been doing. I've been on like zoom or ring central or one of those</t>
  </si>
  <si>
    <t>Thomas Loughran: So you ready to give this a try.</t>
  </si>
  <si>
    <t>Thomas Loughran: That I would say it's the kind of revolution. I'm not saying that entire puts it this way. I'm saying he ought to put it this way. And when he writes his disquieting suggested and say, we've had this huge loss of something</t>
  </si>
  <si>
    <t>John Loughran: I find myself saying that a lot to sort of explain the decisions that Biden's making</t>
  </si>
  <si>
    <t>Psychiatrist; Clinical Associate Professor of Psychiatry, NYU School of Medicine; Coauthor (with Ian Gold), Suspicious Minds</t>
  </si>
  <si>
    <t>How should we assess the American experience and in particular, the American foundational claims that there are certain kinds of rights?</t>
  </si>
  <si>
    <t>Right. But yet Mom has this relationship. Someone might say, right.</t>
  </si>
  <si>
    <t>The reason I ask. I was having this conversation with my roommates today. So I was a student at Gettysburg College.</t>
  </si>
  <si>
    <t>Thomas Loughran: Maybe that's the case in in other ways as well. And maybe they maybe it's doesn't all happen as fast as vision which has got</t>
  </si>
  <si>
    <t>JP: That might not be quite right.</t>
  </si>
  <si>
    <t>JP: It's important.</t>
  </si>
  <si>
    <t>Thomas Loughran: More frequently you get revisions and policies privacy policies and</t>
  </si>
  <si>
    <t>Right. Like you you got to hang onto these things first and then you can start to explain some stuff.</t>
  </si>
  <si>
    <r>
      <rPr>
        <rFont val="Arial"/>
        <b/>
        <sz val="11.0"/>
      </rPr>
      <t xml:space="preserve">OK: back to business model. need a funding pathway to get through ultimately to persuadable AI and from there to AI-assisted rhetorically effective (and </t>
    </r>
    <r>
      <rPr>
        <rFont val="Arial"/>
        <b/>
        <color rgb="FFFF0000"/>
        <sz val="11.0"/>
      </rPr>
      <t>soon, genetically individuated? See Robert Plomin below @503</t>
    </r>
    <r>
      <rPr>
        <rFont val="Arial"/>
        <b/>
        <sz val="11.0"/>
      </rPr>
      <t xml:space="preserve">) entry points from one tradition to another by an efficient path (that is, intelligent tutoring). In this way, we can accelerate meaningful interactions between a) less mature to maturing members within traditions; and b) mature members across traditions, where meaninful historical data comes from about the choices which well-informed human beings make. AI can help with that process, by watching such interactions and predicting their outcomes when mediated by particular strategies. (Done now in math education intelligent tutoring.) </t>
    </r>
  </si>
  <si>
    <t>Thomas Loughran: There's, there's three geeky, guys.</t>
  </si>
  <si>
    <t>Thomas Loughran: And you might I think Jackson Pollock create art like that.</t>
  </si>
  <si>
    <t>Rachel Loughran: Before we transition to that. Can I just point out something interesting that I'm finding. As I'm looking so I was trying to find out information about why Twitter is suppressing tweets about this hunter Biden story and every</t>
  </si>
  <si>
    <t>So imagine a network of rich traditions in a soup of translational accelerants, people quick to immerse and translate / encapsulate, thus rendering a variety of traditions accesssible to maturing members both internal each tradition and from rival traditions. Imagine written or spoken (automatically transcribed through Rev to boost productivity and lay down a training basis for T-based AI. Now imagine an environment where any user can a) train within any given tradtion; or b) confront and argue with any given tradition, in an AI-assisted intelligent tutoring environment. Neural nets are initially weighted with priors from mature members identifying certain strategies are optimal for persuading certain kinds of persons. Those nets are trained by mature members listening to portions of interactions which seem to produce a change, have an impact, on users. Weights are verified or tweeked by mature members and sent back into engagment practice environment. Meanwhile, in parallel or series, GANs run persuation exercises with mature member iterative exchange, until clusters of rhetorical strategies are indentified, tested, and evaluated finally by mature members or clusters of mature members of a tradition. This is AI-assisted craft creation, development of effectve tradition-bound computational rhetoric.</t>
  </si>
  <si>
    <t>Thomas Loughran: They shape our actions or our action shaped them. I'm not exactly clear which one he means, but I think he means we we interact</t>
  </si>
  <si>
    <t>JP: Well, I guess I was kind of</t>
  </si>
  <si>
    <t>JP: Why did you go to the loo.</t>
  </si>
  <si>
    <t>OK. So where's the business model? Create an environment where you can learn to think like someone else (watch a clip, pick a thinker...) or argue with someone else from a given persuation/tradition. Hone your skills...like playing chess with the most important of subjects, at one level; at another, having the most meaningful conversations. Find ways to measure challenging convesations and enhance them with mature member input, either at user request or network suggestion. Learn what you want to learn; shape human learning by contributing your most effective strategies; pay to play at some level to finance this. Gather data on what works and what doesn't to illuminate and persuade persons of various types &amp; traditions, and then use this data in a GAN environment to drive rhetorical development forward. Somewhere in here, use crowdsourcing to identify and overcome key impasses in conversation. (Crowdsourcing is a supervised learning technique. Supervised by mature members representing various traditions. Much like wikipedia curation.</t>
  </si>
  <si>
    <t xml:space="preserve">So what's the marketing pitch? Understand your friend/enemy, enhance his/her argument, overcome it...call this thing Gorgias, perhaps, a new sophist.  Lay out the steps to get here. This is just like online genealogy, actually, and should learn from it. Here's a rhetorical hint for your argument. Pick which ones make sense, maybe explaining why (ala Ancestry.) Lay out a persuasive worldview and a community of mature adherents of it, an intellectual family history, Monetize it like online genealogy. </t>
  </si>
  <si>
    <t>Add to it an earn-to-learn or learn-to-earn component (Gorgias's students). (AwareComm, on this point...have they got a publishing, pocket-wisdom paradigm for this monetization?) Q: what keeps this from producing a Callicles? What do we learn from P's dialogue, or elsewhere? What are the dangers to democracy of the sophistically-connected vs ordinary citizen in the public square? (Rather like the asymmetry in education today. So how to universalize this education? Can't apologize for the advantages of an education, but can work to overcome unequal access to it. Need to hold up the value of the role of education in political life, but also the role of crafts other than rhetorical effectiveness, with master craftsmen identified and honored throughout.</t>
  </si>
  <si>
    <t>John Loughran: Terrain</t>
  </si>
  <si>
    <r>
      <rPr>
        <rFont val="Arial"/>
        <b/>
        <sz val="11.0"/>
      </rPr>
      <t xml:space="preserve">GORGIAS: General ORGanizational Interface for Assessing Sophistry. (Sophistry = raw rhetorical effectiveness) (General, or GAMed? or another G adjective on ORGanized? GAMified Organizational Interface for Assessment of Sophistry. (assessment, achievement, accumulation, activation, aspiring sophists. </t>
    </r>
    <r>
      <rPr>
        <rFont val="Arial"/>
        <b/>
        <color rgb="FFFF0000"/>
        <sz val="11.0"/>
      </rPr>
      <t>GAMified ORGanizational Interface for Aspiring Sophists. G ORG I A S</t>
    </r>
    <r>
      <rPr>
        <rFont val="Arial"/>
        <b/>
        <sz val="11.0"/>
      </rPr>
      <t>. Aspiring, better than assessing, because wins are only apparent, here. Real wins are assessed against wisdom: SOCRATES.</t>
    </r>
  </si>
  <si>
    <t>Thomas Loughran: So yeah, you've asked, good questions about them.</t>
  </si>
  <si>
    <t>Thomas Loughran: You know, there's three of us here. How do we contribute in some meaningful way to advancing</t>
  </si>
  <si>
    <t>John Rose: And he's been shooting me some podcasts and stuff that I've been listening to</t>
  </si>
  <si>
    <r>
      <rPr>
        <rFont val="Arial"/>
        <b/>
        <sz val="11.0"/>
      </rPr>
      <t xml:space="preserve">SOCRATES: (S: Social SOCial ) ; (O:   ); (C:   ); (R:   ); (A:   ); (T:   ); (E: engagement ); (S: space  ) (nonalphabetized essential keywords:  repository; interactions, engagement, engagement space; RAT RATional, SOCialized RATtionality Engagement Space: SOC RAT E S)? </t>
    </r>
    <r>
      <rPr>
        <rFont val="Arial"/>
        <b/>
        <color rgb="FFFF0000"/>
        <sz val="11.0"/>
      </rPr>
      <t>SOCially RATional Engagement Space SOC RAT E S ?</t>
    </r>
  </si>
  <si>
    <t>00:27:35So all of that is very, very high level. And I want to now I want to do two more things today. I want to take a slightly deeper dive at and make that a little bit more rigorous and it all. It really does is set up research program.</t>
  </si>
  <si>
    <t>00:21:06So you can</t>
  </si>
  <si>
    <t>00:22:08I'm getting ahead of ourselves, but I just, I just want to hint backwards and suggest that maybe it's not a huge surprise that there's these multiple roads, there ought to be multiple</t>
  </si>
  <si>
    <t>00:15:39I am looking much into the</t>
  </si>
  <si>
    <t>If your narrative then jumps to this is what's happening. I think this happens a lot in journalism and even just like people talking to each other.</t>
  </si>
  <si>
    <t>Nigel Goldenfeld</t>
  </si>
  <si>
    <t>So, like, if the United States was in good faith trying to put in trade agreements to help Haiti or just like help ourselves.</t>
  </si>
  <si>
    <t>Right. As you go up and you you add more and more to it.</t>
  </si>
  <si>
    <t>So there's no right way to begin here. To whom and from whom?</t>
  </si>
  <si>
    <t>So the funding ramp-up goes from seed (Fetzer) to project (Templeton) to Institute (ND donors) to public/private/community enterprise (like PBS: lots of sources), and perhaps at multiple levels. What levels?</t>
  </si>
  <si>
    <t>Thomas Loughran: We obtain information by interacting with other people.</t>
  </si>
  <si>
    <r>
      <rPr>
        <rFont val="Arial"/>
        <b/>
        <color rgb="FFFF0000"/>
        <sz val="11.0"/>
      </rPr>
      <t>GORGIAS</t>
    </r>
    <r>
      <rPr>
        <rFont val="Arial"/>
        <b/>
        <sz val="11.0"/>
      </rPr>
      <t>: effective rhetoric sharpening at every level, across traditions, AI-assisted.</t>
    </r>
  </si>
  <si>
    <r>
      <rPr>
        <rFont val="Arial"/>
        <b/>
        <color rgb="FFFF0000"/>
        <sz val="11.0"/>
      </rPr>
      <t>SOCRATES</t>
    </r>
    <r>
      <rPr>
        <rFont val="Arial"/>
        <b/>
        <sz val="11.0"/>
      </rPr>
      <t xml:space="preserve">: a controlled experiment, mature member interaction, AI-assisted and AI-guiding. </t>
    </r>
  </si>
  <si>
    <t>Thomas Loughran: But she was</t>
  </si>
  <si>
    <t>Thomas Loughran: There's an app for this, which I think you put me on to cold cast box.</t>
  </si>
  <si>
    <t>JP: I was thinking</t>
  </si>
  <si>
    <t>Thomas Loughran: In the sense that we're looking for ways forward.</t>
  </si>
  <si>
    <t>Thomas Loughran: And if it's the case.</t>
  </si>
  <si>
    <t>Thomas Loughran: No, I don't think so. I think it was internet</t>
  </si>
  <si>
    <t>Thomas Loughran: Robotic</t>
  </si>
  <si>
    <t>John’s iPhone: Sign it as far as I can tell, because the race seems pretty over</t>
  </si>
  <si>
    <t>Thomas Loughran: To have them ruin their balance with Sharpies</t>
  </si>
  <si>
    <t>//Q: how to turn HIFNRC into US political representative democratic government? It occurred to me today that wishful thinking won't work; we need a detailed plan. Then up came the following. The background is the regularly-visited question of how to transform american democracy into a HIFNRCs. We'd be all set up in a democratic republic, with strong states rights, if each state formed a single community, or a cluster of such communities. But why should locality determine commonality, these days? Yadayada. That's the background. So how can we realign representation along community boundaries, working to add a component on top of existing constitutional infrastructure, as is done in K-12 school or university reform or any other kind of institutional reform? How do we cast a HIFNRC mesh over the existing strucutre?</t>
  </si>
  <si>
    <t>Physicist, University of Illinois at Urbana-Champaign</t>
  </si>
  <si>
    <t>The insight that arrived today is that to be represented, we don't actually have to get representatives to represent US. We just need to get them to represent people who think like us. That's particularly true when the goals we are pursuing outstrip the residential particulars of locality or state or even nation. So suppose a new kind of social business came into being. They live together, and generate an account of the world together, including an account of how to get there &amp; then from here &amp; now. They propositionalize their account, and offer both that account/plan/political platform (freemium) and follow-up reporting with clear metrics (as a paid service) to (say) a state. Politicians run on a platform aligned with that account, and are held accountable for advancing that platform by the observations/metrics of this social business, reporting back to their clients (which might be a party, a locality, a state...) The service also curates media from sources it considers trustworthy and relevant to the shared platform. They make those filtered media offerings available to anyone who likes (again, freemium?) together with the filter they use: an intepretive key to what is gathered/offered, and why. This business and those who hire them form a community, Anyone from anywhere can offer suggestions for media to include, and why; mature members of the community (eventually AI-assisted) will filter and respond. // So a socio-political business self-constitutes and then markets itself to other entities. This is what we want, and think you also want, and we can attract, train, and monitor your representatives in pursuit of these goals. We can keep you and ourselves informed, and provide you with a social media platform to that effect.</t>
  </si>
  <si>
    <t>00:27:56I want to set up a research.</t>
  </si>
  <si>
    <t>00:22:21Jet if there weren't maybe we shouldn't believe it as as sort of an epidemic issue.</t>
  </si>
  <si>
    <t xml:space="preserve">Such a community is tailor-made for the kind of  technology publishing product that Awarecomm is offering. </t>
  </si>
  <si>
    <t>00:15:40Supreme Court stuff so</t>
  </si>
  <si>
    <t>Thomas Loughran: So long this season. I'm thinking</t>
  </si>
  <si>
    <t>Thomas Loughran: Something like that. So what was the conclusion is now a beginning and the end the brain seems to work that way. At least this is Jeff hawkins's case in on intelligence.</t>
  </si>
  <si>
    <t>Thomas Loughran: For McIntyre's work in that crowd there is, for example, meeting around that crowd.</t>
  </si>
  <si>
    <t>Rachel Loughran: And yeah, my life I've been back in my parents house, house during code and for the amount of adult people and the amount of devices that are there. We have nowhere near enough bandwidth so</t>
  </si>
  <si>
    <t>Rachel Loughran: Yep.</t>
  </si>
  <si>
    <t>Thomas Loughran: The thing which it is we've lost at least an Atlanta as fundamental aspect of what it is. He says, we lost his. He says this interdisciplinary inquiry. I haven't heard him talk about what to do. It's looking forward, but that's what I'm talking about what to do about it as we go forward.</t>
  </si>
  <si>
    <t>Number one, that we know something about what they are. Number two, and we know where they came, how they got to be the way they are.</t>
  </si>
  <si>
    <t>These are the kind of things one say and you go tap that well.</t>
  </si>
  <si>
    <t>And me and my roommates are two years out. And we were talking about.</t>
  </si>
  <si>
    <t>Thomas Loughran: Two thirds of our sensory input devoted to it.</t>
  </si>
  <si>
    <r>
      <rPr>
        <rFont val="Arial"/>
        <b/>
        <color rgb="FF000000"/>
        <sz val="11.0"/>
        <u/>
      </rPr>
      <t xml:space="preserve">// </t>
    </r>
    <r>
      <rPr>
        <rFont val="Arial"/>
        <b/>
        <color rgb="FF1155CC"/>
        <sz val="11.0"/>
        <u/>
      </rPr>
      <t>David French on Jan 6th Christian Insurrection</t>
    </r>
  </si>
  <si>
    <t>JP: But basically, after a fire burns through furs grow really quickly, relative to other species. And so they sort of get out ahead of everything and get really big and tall. But as a as a forest reaches a sort of steady state condition they really are very many for trees out here.</t>
  </si>
  <si>
    <t>And all that ties into our fundamental language, our founding language.</t>
  </si>
  <si>
    <t>JP: Yeah, I would go to the quiet floor on the library and not bring any headphones.</t>
  </si>
  <si>
    <t>Thomas Loughran: And you get more standardization and regularization about how we're going to deal with cookies and what data we're going to collect and why that's on the rise, and it's on the rise, because</t>
  </si>
  <si>
    <t>And then when you add these other things. Yeah.</t>
  </si>
  <si>
    <t>Thomas Loughran: Programming. The every move on social media of a particular young man, and it</t>
  </si>
  <si>
    <t>JP: Yeah, but even that has a</t>
  </si>
  <si>
    <t>Rachel Loughran: A news organization that seems to be talking about this is like a fringe either right or left group. I can't see. I can't find a lot of</t>
  </si>
  <si>
    <t>Thomas Loughran: Yeah, there's interaction thesis of those and we shake them. So we steer them into a different something's we like something's we don't</t>
  </si>
  <si>
    <t>JP: I guess I was making the point that I'm</t>
  </si>
  <si>
    <t>John’s iPhone: Yeah, I don't know.</t>
  </si>
  <si>
    <t>Rebecca Newberger Goldstein</t>
  </si>
  <si>
    <t>00;12;11.730 --&gt; 00;12;14.550</t>
  </si>
  <si>
    <t>00:07:52.860 --&gt; 00:07:56.310</t>
  </si>
  <si>
    <t>00:10:01.950 --&gt; 00:10:16.260</t>
  </si>
  <si>
    <t>00:08:15.750 --&gt; 00:08:16.590</t>
  </si>
  <si>
    <t>00:27:58Program by asking a series of</t>
  </si>
  <si>
    <t>00:21:06Tap and say what you ought not to go after people because of some obscure instance of private behavior that happens to be uncovered.</t>
  </si>
  <si>
    <t>00:22:27But maybe there's something else that ought to be the case whether we should believe it or not, maybe it if it were real it on a sort of show itself all over the place.</t>
  </si>
  <si>
    <t>00:15:45What I'll just say my thoughts on what you said, though.</t>
  </si>
  <si>
    <t>Philosopher, Novelist; Recipient, 2014 National Humanities Medal; Author, Plato at the Googleplex; 36 Arguments for the Existence of God: A Work of Fiction</t>
  </si>
  <si>
    <t>The facts that you have are true. But the narrative, the story you tell yourself and or others around it makes leaps that the facts did not.</t>
  </si>
  <si>
    <t>I am not super versed in this topic. But I guess the heart of the question I'm asking is,</t>
  </si>
  <si>
    <t>At the same time, we might say we deepen, which is more of a vertical an inverse vertical metaphor, right where you start at the top and move down.</t>
  </si>
  <si>
    <t>I don't know if I'm going to love this way of break in and out, but it's an easy it's an easy distinction to make about information.</t>
  </si>
  <si>
    <t>// Today with KT: need for courage, facing fear, launching out witihout knowing how, list of ten steps, stop, refactor and reapply. Stones.</t>
  </si>
  <si>
    <t>Here's 10:  1) Finish 50 pager. 2) Connect with o. carter sneed dCEC; 3) with DH; 4) with LF; 5) with Richard?; 6) with Jeff Hawkins; 7) with ND Deans; 8) pitch deck; 9) Fetzer; 10) Michelle Joyce.</t>
  </si>
  <si>
    <t>Thomas Loughran: We obtain information socially and we process that information socially.</t>
  </si>
  <si>
    <t>Thomas Loughran: She wrote a piece on the people praise in particular.</t>
  </si>
  <si>
    <t>JP: That's about it on there too. Yeah, good.</t>
  </si>
  <si>
    <t>John Rose: Good.</t>
  </si>
  <si>
    <t>Thomas Loughran: But ways, among other ways we just happen to be running down this road.</t>
  </si>
  <si>
    <t>Thomas Loughran: And now this is a rigorous plane. I don't know if it's fair to call it rigorous</t>
  </si>
  <si>
    <t>Thomas Loughran: And I wasn't sure whether it was me or him all of a sudden he just want you just froze on the screen.</t>
  </si>
  <si>
    <t>Thomas Loughran: Robots Sonic dogs.</t>
  </si>
  <si>
    <t>John’s iPhone: I mean, yeah, I've heard that the Senate is pretty settled at this point, but maybe not.</t>
  </si>
  <si>
    <t>Thomas Loughran: There. The reason I say there's some facts to the matter. There is they weren't making up the fact that there were Sharpies that were being distributed that was correct.</t>
  </si>
  <si>
    <t>// reflecting on LF podcast #149 with Diana Walsh Psulka: lots to revisit here, but for now, a clear skepticism early re/ Donald Hoffman's ideas, which aren't well represented but characterized as a very large distance between what actually is real and what is perceived; and then perhaps smiles at the CRm view.</t>
  </si>
  <si>
    <t>First, I really like DWP. // So what is real? On the DWP view, what is real is something near to the deliverances of our senses, and the distance between the real and the perceived narrows as we extend our senses with various detectors (DWP: "our technology will save us".) What I want to explore here are the advantages of pCRm with respect to our intuitions re/ what is real.</t>
  </si>
  <si>
    <r>
      <rPr>
        <rFont val="Arial"/>
        <b/>
        <sz val="11.0"/>
      </rPr>
      <t xml:space="preserve">Context: 2-way causality re truth: mind to object, object to mind. St. T: Correspondence both ways, one as artisan, the other as observer. But world has two nasty observer problems: relativity - many perspectives from different observers of seemingly same world; and observer-dependence - apparent causation by observation of being at least at quantum level. </t>
    </r>
    <r>
      <rPr>
        <rFont val="Arial"/>
        <b/>
        <color rgb="FFFF0000"/>
        <sz val="11.0"/>
      </rPr>
      <t>pCRm</t>
    </r>
    <r>
      <rPr>
        <rFont val="Arial"/>
        <b/>
        <sz val="11.0"/>
      </rPr>
      <t xml:space="preserve"> addresses both problems. </t>
    </r>
    <r>
      <rPr>
        <rFont val="Arial"/>
        <b/>
        <sz val="11.0"/>
      </rPr>
      <t>Re relativity</t>
    </r>
    <r>
      <rPr>
        <rFont val="Arial"/>
        <b/>
        <sz val="11.0"/>
      </rPr>
      <t xml:space="preserve">: strategy is to bite the bullet, admit different realities except insofar as information would eliminate them. So what is perceived is real, unless further inquiry would indicate otherwise, exactly what we now think. Here, </t>
    </r>
    <r>
      <rPr>
        <rFont val="Arial"/>
        <b/>
        <color rgb="FFFF0000"/>
        <sz val="11.0"/>
      </rPr>
      <t>to be real is to belong to, be a subset of, the conscious field of a mature member of a stable tradition</t>
    </r>
    <r>
      <rPr>
        <rFont val="Arial"/>
        <b/>
        <sz val="11.0"/>
      </rPr>
      <t xml:space="preserve">. One reality is an empirical possibility (one possible feature of the computation of the path to maximal enjoyment, to unity) and in fact the goal of rational activity. </t>
    </r>
    <r>
      <rPr>
        <rFont val="Arial"/>
        <b/>
        <sz val="11.0"/>
      </rPr>
      <t>Re observer-dependence</t>
    </r>
    <r>
      <rPr>
        <rFont val="Arial"/>
        <b/>
        <sz val="11.0"/>
      </rPr>
      <t xml:space="preserve">: duh. everything is observer dependent. What about apparent observer independence and increasing correspondence of observation to world through further inquiry? Such inquiry is calculation of new states. Insofar as additional information contact would lead to computation of new states, calculation/perception-as-present is susceptible to change in certain respects (since erroneous computation is computation emerging from states and producing new possible states of awareness); isfa no new information will impact the stable computation, those states are stable. We perceive such states as corresponding to correct computation, to stable states of consciousness, to the way the world really is. But these are all observer-dependent states of consciousness. Some will change on contact with new information; others will not. This is the world as it is revealed at the quantum level, as observer-dependent. At more complete levels of perception, this stability-or-otherwise is experienced as output from worldviews, which depend upon much larger sectors of state vectors than those much more limited states focused on at the quantum level. Clashes of worldview and choices/conversion among them are the same as? akin to? emergent from? collapses of the wave packet, observer-dependent state production at the quantum level. </t>
    </r>
  </si>
  <si>
    <t>Daniel Goleman</t>
  </si>
  <si>
    <t>Thomas Loughran: To get over, but I think it will be less alien</t>
  </si>
  <si>
    <t>Thomas Loughran: I'm smiling because I don't know. I don't know if you've seen</t>
  </si>
  <si>
    <t>Thomas Loughran: This project, and at the same time have it be something that's worth doing work or not worth doing. And you have struck the worth doing you personally and to each of us personally, it ought to be that. So I'm hoping that this is a way of proceeding that might be</t>
  </si>
  <si>
    <t>John Loughran: So yeah, that's</t>
  </si>
  <si>
    <t>00:21:17That might be, you might not have sympathy for that, but that's different than being the</t>
  </si>
  <si>
    <t xml:space="preserve">Careful: new states are constantly being produced in dynamism of information flow, changing perspectives in the information sea of consciousness. (Information is conscious states; perspectives imply limits on information content; these are mathematizable? subsets of the set of all conscious states, all possibilities (by way of limited perpective), pure actuality by way of full awareness. (The actual world is a perspective.) Each change in perspective (perceived under our perspectives as the passage of time) is a computation, an output, a new state vector resulting from an operating vector acting on a previous state vector. These relations are logical orderings in themselves, present all at once in pure actuality, Creation is consideration of limited perspectives, which are both us as simply limited and God/All as containing the limited. Optimal relations among perspectives into a united mutual benefit/maximally enjoyable whole state are present in themselves, but also are present as logical relations, output of computations, and in that respect are experienced as limited perspectives, the perceived flow of computation is the measure of time. Change in perspective changes that flow rate, and thus time dilates or contracts under change of perception. </t>
  </si>
  <si>
    <t>00:22:37In lots of different areas.</t>
  </si>
  <si>
    <t>00:15:50It seems like what is this because it seems like the to justice is you just talked about. We're doing two different things where</t>
  </si>
  <si>
    <t>Thomas Loughran: Mean what could follow this, but as a matter of fact, a lot follows that is actually in praise of the institutions that the United States. He sees a lot of promise in it too, but he's looking at the fact of slavery is what he's denouncing</t>
  </si>
  <si>
    <t xml:space="preserve">The observer problem in QM reveals? the same computational dynamism, the same production of new conscious states through computation, as takes place perhaps in all perception (1000 brain voting), as well as at conversion (or not: voting) when mature members interact in a full-information-exchange (full: stability-producing) of world views. Its voting, all the way down; what's changing is the size of the state matrix under consideration. It's all computation--that's how we vote--all the way along the hierarchy of consideration. </t>
  </si>
  <si>
    <t>Rachel Loughran: Yeah, I also had thought this to be true, but wanted to double check before I said anything. It seems like ours, just kind of went away.</t>
  </si>
  <si>
    <t>Thomas Loughran: Yeah, let me let you in first and then let me</t>
  </si>
  <si>
    <t>Thomas Loughran: And not just not just his</t>
  </si>
  <si>
    <t>Thomas Loughran: Is the International, what's it called international mech hunterian society or something like that. There is such a thing, and they're all there folks who are dedicated to try to get the McIntyre's picture articulated clearly correctly and then</t>
  </si>
  <si>
    <t>Rachel Loughran: I'm always like, please let me get through this.</t>
  </si>
  <si>
    <t>Rachel Loughran: Yeah, sure.</t>
  </si>
  <si>
    <t>Thomas Loughran: So then there is this second hole. And here I'm starting to reach in and bring into this high information flow network infrastructure, a second set of lenses all this describing what's behind this three lens matrix. Okay, the second set of lenses brings in</t>
  </si>
  <si>
    <t>John Loughran: I'm concerned.</t>
  </si>
  <si>
    <t>Number three, it's one thing to be sure that you are not to enslave other people and that people have some kind of liberty.</t>
  </si>
  <si>
    <t>So this mechanism is not unfamiliar to us. And.</t>
  </si>
  <si>
    <t>So just for context. Gettysburg reopened like two weeks ago, maybe three now.</t>
  </si>
  <si>
    <t>I think it's</t>
  </si>
  <si>
    <t>JP: It's much more Coke and</t>
  </si>
  <si>
    <t>So this is their rights or human rights behind this, even if we don't say it as much as Jimmy Carter used to say.</t>
  </si>
  <si>
    <t>JP: That's what it took for me, that works pretty well.</t>
  </si>
  <si>
    <t>Thomas Loughran: Europe requires it, and we'll find the crap out of you. If you don't do it. I mean, that's the short of it. That's the GDPR short and Pentland was was on the on the somehow the team of excellence.</t>
  </si>
  <si>
    <t>Psychologist; Author (with Richard Davidson), Altered Traits</t>
  </si>
  <si>
    <t>You get. You can explain more and these other things sort of.</t>
  </si>
  <si>
    <r>
      <rPr>
        <rFont val="Arial"/>
        <b/>
        <sz val="11.0"/>
      </rPr>
      <t xml:space="preserve">// </t>
    </r>
    <r>
      <rPr>
        <rFont val="Arial"/>
        <b/>
        <sz val="11.0"/>
      </rPr>
      <t>on dialectic even in mathematics at the highest level,</t>
    </r>
    <r>
      <rPr>
        <rFont val="Arial"/>
        <b/>
        <sz val="11.0"/>
      </rPr>
      <t xml:space="preserve"> from Chaitlin's discussion of Goedel's incompleteness theorem recast (now, after Turing, for the whole of mathematics) in terms of information theory (no deductions can have greater information value than the premises to prove them); </t>
    </r>
    <r>
      <rPr>
        <rFont val="Arial"/>
        <b/>
        <color rgb="FF1155CC"/>
        <sz val="11.0"/>
        <u/>
      </rPr>
      <t>https://www.cs.ox.ac.uk/activities/ieg/e-library/sources/georgia.pdf</t>
    </r>
  </si>
  <si>
    <t>Thomas Loughran: was situated in a family and you see all of them. But mostly they focus on this guy is high school guy.</t>
  </si>
  <si>
    <t>JP: There's still a there's still like there's still a purpose, you're aiming for in that like I</t>
  </si>
  <si>
    <t>Rachel Loughran: Big media companies, talking about the Twitter suppression, with the exception of fox news fox news is the only big media company. I can find talking about it.</t>
  </si>
  <si>
    <t>Thomas Loughran: Know, so they shape us and we shape them right and when you see his whole mathematics. That's the case but</t>
  </si>
  <si>
    <t>JP: Deficit spending has a place in the cyclical nature of the market where</t>
  </si>
  <si>
    <t>JP: I mean, I guess it doesn't matter that much in Indiana, it'll probably go read either way, but</t>
  </si>
  <si>
    <t>00:28:00Questions about</t>
  </si>
  <si>
    <t>00:21:25You know, taking a public position, for example, or living the entirely public lifestyle.</t>
  </si>
  <si>
    <t>00:22:40Okay, so what I want to focus on today is just this piece here.</t>
  </si>
  <si>
    <t>00:15:59Roberts was</t>
  </si>
  <si>
    <r>
      <rPr>
        <rFont val="Arial"/>
        <b/>
        <sz val="11.0"/>
      </rPr>
      <t>p. 8 of 11: "The real question is this: Is Gödel's theorem a mandate for revolution, anarchy, and license?! Can
one give up after trying for two months to prove a theorem, and add it as a new axiom? This sounds
ridiculous, but</t>
    </r>
    <r>
      <rPr>
        <rFont val="Arial"/>
        <b/>
        <sz val="11.0"/>
      </rPr>
      <t xml:space="preserve"> it is sort of what number theorists have done with Bernhard Riemann's ζ conjecture</t>
    </r>
    <r>
      <rPr>
        <rFont val="Arial"/>
        <b/>
        <sz val="11.0"/>
      </rPr>
      <t xml:space="preserve">
(Pólya, 1959). Of course, two months is not enough. </t>
    </r>
    <r>
      <rPr>
        <rFont val="Arial"/>
        <b/>
        <sz val="11.0"/>
      </rPr>
      <t>New axioms should be chosen with care,
because of their usefulness and large amounts of evidence suggesting that they are correct, in the
same careful manner, say, in practice in the physics community.</t>
    </r>
    <r>
      <rPr>
        <rFont val="Arial"/>
        <b/>
        <sz val="11.0"/>
      </rPr>
      <t xml:space="preserve">
Gödel himself has espoused this view with remarkable vigor and clarity, in his discussion of whether
Cantor's continuum hypothesis should be added to set theory as a new axiom (Gödel, 1964):"</t>
    </r>
  </si>
  <si>
    <t>Alison Gopnik</t>
  </si>
  <si>
    <r>
      <rPr>
        <rFont val="Arial"/>
        <b/>
        <sz val="11.0"/>
      </rPr>
      <t>"... even disregarding the intrinsic necessity of some new axiom, and even in case it has no intrinsic necessity at all, a probable decision about its truth is possible also in another way, namely, inductively by studying its ``success.'' Success here means fruitfulness in consequences, in particular in ``verifiable'' consequences, i.e., consequences demonstrable without the new axiom, whose proofs with the help of the new axiom, however, are considerably simpler and easier to discover, and make it possible to contract into one proof many different proofs.</t>
    </r>
    <r>
      <rPr>
        <rFont val="Arial"/>
        <b/>
        <sz val="11.0"/>
      </rPr>
      <t xml:space="preserve"> The axioms for the system of real numbers, rejected by intuitionists, have in this sense been verified to some extent, owing to the fact that analytical number theory frequently allows one to prove numbertheoretical theorems which, in a more cumbersome way, can subsequently be verified by elementary methods. A much higher degree of verification than that, however, is conceivable. </t>
    </r>
    <r>
      <rPr>
        <rFont val="Arial"/>
        <b/>
        <sz val="11.0"/>
      </rPr>
      <t>There might exist axioms so abundant in their verifiable consequences, shedding so much light upon a whole field, and yielding such powerful methods for solving problems (and even solving them constructively, as far as that is possible) that, no matter whether or not they are intrinsically necessary, they would have to be accepted at least in the same sense as any well-established physical theory."</t>
    </r>
  </si>
  <si>
    <r>
      <rPr>
        <rFont val="Arial"/>
        <b/>
        <sz val="11.0"/>
      </rPr>
      <t xml:space="preserve">"Later in the same discussion Gödel refers to these ideas again:
'It was pointed out earlier... that, </t>
    </r>
    <r>
      <rPr>
        <rFont val="Arial"/>
        <b/>
        <color rgb="FFFF0000"/>
        <sz val="11.0"/>
      </rPr>
      <t>besides mathematical intuition, there exists another (though only probable) criterion of the truth of mathematical axioms, namely their fruitfulness in mathematics and, one may add, possibly also in physics</t>
    </r>
    <r>
      <rPr>
        <rFont val="Arial"/>
        <b/>
        <sz val="11.0"/>
      </rPr>
      <t>... The simplest case of an application of the criterion under discussion arises when some... axiom has number-theoretical consequences verifiable by computation up to any given integer.' "</t>
    </r>
  </si>
  <si>
    <t>That. Kind of weaponize those facts. And in cases where it's being done poorly, it can really manipulate people.</t>
  </si>
  <si>
    <t>do you think those trade agreements were put in place intentionally knowing that it would really hurt Haiti and really financially enrich us?</t>
  </si>
  <si>
    <t>I'd like to actually think about it that way for a moment, because I'd like to also introduce see this in the idea of a potential energy.</t>
  </si>
  <si>
    <t>To whom and from whom. And let's just see where that goes, after all.</t>
  </si>
  <si>
    <r>
      <rPr>
        <rFont val="Arial"/>
        <b/>
        <sz val="11.0"/>
      </rPr>
      <t>"Gödel also expresses himself in no uncertain terms in a discussion of Russell's mathematical logic (Gödel, 1964): '</t>
    </r>
    <r>
      <rPr>
        <rFont val="Arial"/>
        <b/>
        <sz val="11.0"/>
      </rPr>
      <t>The analogy between mathematics and a natural science is enlarged upon by Russell also in another respect... axioms need not be evident in themselves, but rather their justification lies (exactly as in physics) in the fact that they make it possible for these ``sense perceptions'' to be deduced... I think that... this view has been largely justified by subsequent developments, and it is to be expected that it will be still more so in the future. It has turned out that the solution of certain arithmetical problems requires the use of assumptions essentially transcending arithmetic... Furthermore it seems likely that for deciding certain questions of abstract set theory and even for certain related questions of the theory of real numbers new axioms based on some hitherto unknown idea will be necessary. Perhaps also the apparently insurmountable difficulties which some other mathematical problems have been presenting for many years are due to the fact that the necessary axioms have not yet been found. Of course, under these circumstances mathematics may lose a good deal of its ``absolute certainty;'' but, under the influence of the modern criticism of the foundations, this has already happened to a large extent...'  "</t>
    </r>
  </si>
  <si>
    <t>Thomas Loughran: Processing it socially might mean we talk it out with other people. We think things through together people challenges they say, Why are you doing that. Does that doesn't make any sense. In fact, it's a bad for all of us. Someone might say, and we're called to account. And so we do account.</t>
  </si>
  <si>
    <t>Thomas Loughran: I could actually let me grab a link to it.</t>
  </si>
  <si>
    <r>
      <rPr>
        <rFont val="Arial"/>
        <b/>
        <sz val="11.0"/>
      </rPr>
      <t xml:space="preserve">" I end as I began, with a quotation from </t>
    </r>
    <r>
      <rPr>
        <rFont val="Arial"/>
        <b/>
        <sz val="11.0"/>
      </rPr>
      <t>Weyl</t>
    </r>
    <r>
      <rPr>
        <rFont val="Arial"/>
        <b/>
        <sz val="11.0"/>
      </rPr>
      <t xml:space="preserve"> (1949): ``A </t>
    </r>
    <r>
      <rPr>
        <rFont val="Arial"/>
        <b/>
        <color rgb="FFFF0000"/>
        <sz val="11.0"/>
      </rPr>
      <t>truly realistic mathematics should be conceived, in line with physics, as a</t>
    </r>
    <r>
      <rPr>
        <rFont val="Arial"/>
        <b/>
        <sz val="11.0"/>
      </rPr>
      <t xml:space="preserve"> </t>
    </r>
    <r>
      <rPr>
        <rFont val="Arial"/>
        <b/>
        <color rgb="FFFF0000"/>
        <sz val="11.0"/>
      </rPr>
      <t>branch of the theoretical construction of the one real world</t>
    </r>
    <r>
      <rPr>
        <rFont val="Arial"/>
        <b/>
        <sz val="11.0"/>
      </rPr>
      <t>, and should adopt the same sober and cautious attitude toward hypothetic extensions of its foundations as is exhibited by physics</t>
    </r>
    <r>
      <rPr>
        <rFont val="Arial"/>
        <b/>
        <sz val="11.0"/>
      </rPr>
      <t>.''  "</t>
    </r>
  </si>
  <si>
    <t>Thomas Loughran: I'll pull it up.</t>
  </si>
  <si>
    <t>JP: What did you tweet me was that you tweeted out over time the</t>
  </si>
  <si>
    <t xml:space="preserve">So fruitfulness as a criterion of Truth in mathematics (alongside consistency, hence provability when one can get it from other axioms one accepts) allows/requires deduction of consequences not only within a single discipline but across </t>
  </si>
  <si>
    <t>Thomas Loughran: And we're deep into it on this model.</t>
  </si>
  <si>
    <t>Thomas Loughran: But it is when you say something ridiculous that could get you in hot water that's beginning to sound like you're saying something precise enough to be wrong, or at least precise enough to be ridiculous right so that's what I mean to be saying here, the principle of individuation</t>
  </si>
  <si>
    <r>
      <rPr>
        <rFont val="Arial"/>
        <b/>
        <color rgb="FF1155CC"/>
        <sz val="11.0"/>
        <u/>
      </rPr>
      <t>https://www.youtube.com/watch?v=zlm1aajH6gY</t>
    </r>
    <r>
      <rPr>
        <rFont val="Arial"/>
        <b/>
        <sz val="11.0"/>
      </rPr>
      <t xml:space="preserve"> from Quanta magazine - here, a very helpful background on Reimann's Zeta Hypothesis, which is Chaitin's example of a hypothesis adopted based on its usefulness in both mathematics and physics. Here's the background: the distribution of primes runs a lot like 1/log(n); this is Gauss's conjecture. Add to that, Euler's work on convergence/divergence of series (to a limit, or not.)  Reimann takes that further: first, proving that the limit of the series of 1/(each prime, squared) is pi^2/6--wtf does pi show up here?--and in general for exponent s, pi^s/some constant. Now consider the general series of the sum of 1/)each prime)^s: what's its limit? R creates a framework for answering this question, by expanding it into the complex plane (?), and conjectures with some experimental verification that the limit is 1/2 in that expanded universe of numbers (Real and Imaginary.) </t>
    </r>
  </si>
  <si>
    <t>JP: I believe it.</t>
  </si>
  <si>
    <t>Psychologist, UC, Berkeley; Author, The Gardener and the Carpenter</t>
  </si>
  <si>
    <t>Thomas Loughran: At all. I heard his part will say about half an hour ago. He doesn't think it is.</t>
  </si>
  <si>
    <t>Thomas Loughran: It's incorrect, that those invalidate, or were intended to invalidate they are valid. And in fact, they are preferred because when you when you</t>
  </si>
  <si>
    <t>00;12;16.950 --&gt; 00;12;26.490</t>
  </si>
  <si>
    <t>00:07:59.880 --&gt; 00:08:16.740</t>
  </si>
  <si>
    <t>00:10:17.790 --&gt; 00:10:31.380</t>
  </si>
  <si>
    <t>00:08:16.860 --&gt; 00:08:18.000</t>
  </si>
  <si>
    <t>00:21:36Somebody might say that the one does a whole lot more damage than another, and and allowing religious freedom into that space does less harm.</t>
  </si>
  <si>
    <t>00:22:46A view that there's something of something about quantum theory which points to what Brian Whitworth calls a quantum realist.</t>
  </si>
  <si>
    <t>00:16:02Trying to make sense of the law based on precedent and based is ruling based on how the law fit into</t>
  </si>
  <si>
    <t>Thomas Loughran: Later later in what's pretty remarkable. He was on what what could follow that.</t>
  </si>
  <si>
    <t>Thomas Loughran: What do you think, Jr.</t>
  </si>
  <si>
    <t>Thomas Loughran: Let me zoom back out a little bit to talk about the project as a whole and where we might go next.</t>
  </si>
  <si>
    <t>Thomas Loughran: So, so everybody's brain works this way we construct higher level models and those models bring together more and more. And the way we express those is is in terms of story and a story to tell an explanation to give, etc.</t>
  </si>
  <si>
    <t>Thomas Loughran: productively in terms of where do we go from here.</t>
  </si>
  <si>
    <t>John Loughran: Oh my gosh, yeah, I'm always out here on cell service so</t>
  </si>
  <si>
    <t>Thomas Loughran: See if it works.</t>
  </si>
  <si>
    <t>Thomas Loughran: It brings in and let me forget about the order here. If I were really good at this. By now, I would know exactly what order to put it into whom and but that's tricky.</t>
  </si>
  <si>
    <t>John Loughran: I'm concerned about complacency and 100 days or 90 days or whatever it is setting in.</t>
  </si>
  <si>
    <t>Right. But not really to know where it came from or to dispute that.</t>
  </si>
  <si>
    <t>What what is.</t>
  </si>
  <si>
    <t>And about five days ago, one campus residents was put into full lockdown because that's where there was</t>
  </si>
  <si>
    <t>Thomas Loughran: Anybody remember that it's an incredible flow rate. It's like 2 million and the 2 million bits per second or something like that.</t>
  </si>
  <si>
    <t>John Gottman</t>
  </si>
  <si>
    <t>JP: Particularly cedar cedar and hemlock are the two climax conifer species out here, meaning those this the most common tree in an old forest it steady state.</t>
  </si>
  <si>
    <t>Or somebody like that. I still basically supporting. Yes.</t>
  </si>
  <si>
    <t>JP: Because then I couldn't really do anything. I mean, I could read the news, but I, you know,</t>
  </si>
  <si>
    <t>Thomas Loughran: That was part of the making of that. I don't want to say more than I know here.</t>
  </si>
  <si>
    <t>I'm searching for something here.</t>
  </si>
  <si>
    <t>Thomas Loughran: And the idea there is to represent dramatically what what it's like to have to use the same language he uses elsewhere, but we</t>
  </si>
  <si>
    <t>JP: I assume in there.</t>
  </si>
  <si>
    <r>
      <rPr>
        <rFont val="Arial"/>
        <b/>
        <sz val="11.0"/>
      </rPr>
      <t xml:space="preserve">// The DNA revolution, over the last 3 years...fro </t>
    </r>
    <r>
      <rPr>
        <rFont val="Arial"/>
        <b/>
        <color rgb="FFFF0000"/>
        <sz val="11.0"/>
      </rPr>
      <t>Robert Plomin's</t>
    </r>
    <r>
      <rPr>
        <rFont val="Arial"/>
        <b/>
        <sz val="11.0"/>
      </rPr>
      <t xml:space="preserve"> Royal Institute Lecture, Is it nature instead of nurture that makes you? CAREFUL HERE: THIS ("Bueprint: ....") IS AN IMPORTANT BOOK BUT MUCH CHALLENGED, BY KAUFMAN AND ANOTHER IN SCI AM BOOK REVIEWS. // RP is producing an intro to how to think about DNA and behavioral differences, abstracting from epigenetics, gene editing, and evolution, as he says, to focus on this one area of heritability of DNA influences on personality (and tangentially and for illustration, physical differences including health) in this book. This row, part 1.</t>
    </r>
  </si>
  <si>
    <t>Thomas Loughran: Right Bard probably also</t>
  </si>
  <si>
    <t xml:space="preserve">Key sentence: "The only systematic stable longlasting source of who we are is DNA." // last line of preface: "Our future is DNA." //  DNA is the overriding factor. RP: "Title should be: how DNA makes us who we are as individuals" Environment is important, but doesn't seem to work systematically. You'de be the same person, no matter how you were raised and educated. See "Three Identical STrangers", a set of identical triplets, coming out soon. </t>
  </si>
  <si>
    <t>Thomas Loughran: But I said, Yeah, something like that is what he says. Just those two</t>
  </si>
  <si>
    <t>Blueprint is about what makes us different psychologically. // Taken together, psychological traits are 50% genetically influenced: DNA matters as much as all the other factors--most hard to control--together. (Already: "hard to control, random", etc, in what environment? That's what cultures do. Hard to control consistent academic encouragement...almost impossible...in one culture; the air that they breath, in another.)</t>
  </si>
  <si>
    <t>JP: Governments basically need to stimulate the economy at particular moments.</t>
  </si>
  <si>
    <t>All psychological traits are heritable: how much of the differences between individuals are explained by DNA. 99% of our DNA does not differ between us. Heritability refers to the 1% that makes us different; having the same 99% is "genetic" but not a matter of heritability. Heritability doesn't include effects of mutation across generations, either. Heritability is about the successful passing on the 1% of SNPs (single nucleotide polymorphisms--ways we can be genetically different in our DNA).</t>
  </si>
  <si>
    <r>
      <rPr>
        <rFont val="Arial"/>
        <b/>
        <sz val="11.0"/>
      </rPr>
      <t xml:space="preserve">Heritability of body weight is greater in wealthy countries, because it exposes genetic differences in tendencies to react to fatty foods, which drive body weight in wealthier cultures. So heritability can be environmentally influenced. What is v. what could be is important: heritability is about what is. So body weight </t>
    </r>
    <r>
      <rPr>
        <rFont val="Arial"/>
        <b/>
        <sz val="11.0"/>
      </rPr>
      <t>is</t>
    </r>
    <r>
      <rPr>
        <rFont val="Arial"/>
        <b/>
        <sz val="11.0"/>
      </rPr>
      <t xml:space="preserve"> heritable in these circumstances. Breast cancer: genetics is only 10%. (ID twins, one with breast cancer: 15% more likely that the other has it...a 50% increase of relative risk of 10% that everyone has...)</t>
    </r>
  </si>
  <si>
    <t>"Environment" is used more widely in genetics studies--any factor other than inherited DNA differences--than typically used in behavioral studies. Genetic changes due to mutation would be environmental in genetic studies, but typcially not environmental in behavioral studies. For geneticists, "environment" means "non-heritable".  Watch for a "completely different way" of thining about the relationship between nature and nurture as we go forward&lt;&lt; Ch 1.//</t>
  </si>
  <si>
    <t>Variance, covariance, correlation: variance and covariance are statistics describing individuality. Variance describes the extent to which people differ; covariance indexes similarity. Correlation indicates the proporation of the variance that covaries. Correlation of zero indicates no similarity between two traits; 1 means perfect resemblance between the two traits. Moderate correlation is .3; .5 is substantial. (Weight and height correlate .6.) Can correlate a trait for one member of a twin pair with the other trait in the other twin. (W;W: .84 for ID twins, .55 for nonID cotwins.) ID twins reared apart is the strongest test for heritability. Several hundred results have been reported; MN Study of Twins Reared Apart, 56 pairs. Swedish study had 100+ pairs. Weight correlation, MN and Sweden: .73 (.75 over all ID Twin studies.) Thus the 70% weight heritability estimate.  UK study of 20K sets of twins (TEDS.)</t>
  </si>
  <si>
    <t>Psychologist; Co-founder, The Gottman Relationship Institute; Author, The Seven Principles for Making Marriage Work</t>
  </si>
  <si>
    <t xml:space="preserve">Heritability increases during development. Weight is 40% in EC to 80% in adulthood. Weight of adopted children correlates about zero to adoptive parents. When two unrelated children are adopted in the same home, weight correlation is about zero. Similary to weight of adoptive birth mothers (.3) is the same for parents generally. important: correlation between children and birth parents (c:bp) of inheritable traits (.3 for weight) is based on 1/2 DNA inheritance; so heritability estimates are doubled to .6 for W, c:bp. // </t>
  </si>
  <si>
    <t>Thomas Loughran: It's also good. I think that you guys both dive into the podcast world and you have some idea what people are talking about today. And that's what I've done to prepare for this.</t>
  </si>
  <si>
    <t>Thomas Loughran: Well in Aristotle's Ethics, he treats of the good and he talks about all kinds of different senses of the good and he gets out what he calls of what gets translated as sort of a focal meaning it's like one, mean</t>
  </si>
  <si>
    <t>Weight runs in families for reasons of heritability, not nurture. There are 40% of factors unexplained by heritabililty. But those 40% factors are not controlled, by, say, the same raising (based on studies of unrelated adoptions, where correlation is about zero.) TL: this is a BIG DEAL in understanding why RP emphasizes just the DNA side of explanation for individual differences. There are other factors, but you can't appeal to them in explanation in any easy way (such as "raised in the same home" that "nurture" would be used to reference.</t>
  </si>
  <si>
    <t>Thomas Loughran: more appealing make more use of your gifts that you have the questions that you have that the things you're listening to, instead of bring those in earlier right away and sort of in a parallel stream.</t>
  </si>
  <si>
    <t>John Rose: What I've been thinking about</t>
  </si>
  <si>
    <t>00:28:05Justification that I</t>
  </si>
  <si>
    <t>00:21:50Say to privacy.</t>
  </si>
  <si>
    <t>00:22:57And we'll take a look at that.</t>
  </si>
  <si>
    <t>00:16:11The jurisprudence of the Court previously.</t>
  </si>
  <si>
    <t>Recent review of studies of 18K traits over 2700 publications including nearly 15M twin pairs: avg heritablity is 50%. All psych traits exhibit substantial heritable influence. (This is the 1st law of behaviorable genetics: all traits are heritable.) // Effect size is a big deal; effect size = variance explained. 5% of variance explained is typical. So sample size can get confidence of a difference being present, but that difference may not be very large difference. (Gender matters in academic peformance measures: explains 1% difference in effect size.)</t>
  </si>
  <si>
    <t xml:space="preserve">This is why it is so astounding that 50% of differences between persons are explained by genetic differences between them...this is a huge effect size. This is off the scale 1:small; (eg: classroom size is significant statistically, but effect size is 1%.) 10% variance can be seen with naked eye; parental achievement explains 10% of children academic performance. Large effect: 25%. there are very few such (general intelligence is 25% coorrelated with educational achievement.) 50% heritability is off the scale. </t>
  </si>
  <si>
    <r>
      <rPr>
        <rFont val="Arial"/>
        <b/>
        <sz val="11.0"/>
      </rPr>
      <t xml:space="preserve">Ch 3: Lots of things that look environmental are in fact heritable. </t>
    </r>
    <r>
      <rPr>
        <rFont val="Arial"/>
        <b/>
        <sz val="11.0"/>
      </rPr>
      <t>Divorce: .15 and .55 for fraternal vs identical twins raised in adoptive homes. TV watching: .15 and .3 for nonrelated adoptive children in same home, vs nonadoptive children in same home: 1/2 of the tendency to watch TV that is thought to be an environmental factor is in fact a heriditary factor. Bottom line for RC: can't build culture and education well, without genetic information. Can't address tribalism &amp; echo chambering without investigating and (results pending) possibly addressing genetic factors. As we need personalized genetic medicine, and education, so we are likely to need personalized genetic news consumption.  As genealogy has become genetically interwoven (and soon genetically overtaken with AI assist), so does looking forward and planning admit of such development. Q: pros and cons of availability of genetic information for such purpose? Safety/security/privacy? (Aside on education: what good is intelligent tutoring, without personalization through DNA? Attacking perhaps half the problem without it?)</t>
    </r>
  </si>
  <si>
    <t>The nature of nurture: about half of the correlation between environment and behavior is explained by genetics. This is beyond the direct correlation between genetics and behavior (about .5 on average.) Genetics may correlate directly tendency to study (my example.) But how much TV you watch also correlates, so that genetics + TV time correlate more highly than just genetics. But suppose also that genetics correlates significantly with TV watching time (which it does to a significant extent.) Then genetics accounts in two ways for the "genetics + TV watching" variable, and thus more highly with time spent in study than just the genetics factor directly (aside from TV watching.) LOOK FOR CONFIRMATION OF THIS UNDERSTANDING. As a general rule, assume that half of environmental effects are explained genetically. This "nature of nurture" looks at an active model of experience, not something that happens to us. In that sense, we are a walking self-fulfilling prophecy: we impact what impacts us to impact us. We "use the environment to get what our DNA blueprint whispers that it wants".  (Personality, psychopathology and cognitive abilities: three dimensions of our impact on our environment.)</t>
  </si>
  <si>
    <t>And even yourself. Nice. That's very nice. So it raises the question.</t>
  </si>
  <si>
    <t>Well, I think people would say I'm sure there an argument can be made that it would happen by accident.</t>
  </si>
  <si>
    <t>Well. And a potential energy well is something one settles into and remains there.</t>
  </si>
  <si>
    <t>Among the from whom's that were interesting are journalists.</t>
  </si>
  <si>
    <r>
      <rPr>
        <rFont val="Arial"/>
        <b/>
        <sz val="11.0"/>
      </rPr>
      <t>Ch. 4: DNA matters more as time goes by</t>
    </r>
    <r>
      <rPr>
        <rFont val="Arial"/>
        <b/>
        <sz val="11.0"/>
      </rPr>
      <t>. No psych trait grows less dependent. But cognitive ability grows remarkably dependent. G, General cognitive ability, reflects the liklihood that dimensions of intelligence tend to cluster together: got one, got others. Gentic differences in fact account for about half of intelligence. But this increases over time. (RP tells story of invite to Soviet Union to study impact of genetics in preschool learning: hypoth was, education would eleminate these genetic differences over time. Instead, (louisville twins study) showed that inheritability (500 twins, 14x assessed) showed ID twins correlation incrased from .75 to .85. Nonidentical twins became less simlar over time, from .65 to .55.) Suggests increasing heritablility from .2 in infancy to .6 in adolescence. But 500 pairs were not enough. But CAP provded the needed power. .1:.2:.3 infancy:childhood:adolescent correlation with parents. Also with biological parents who didn't raise their children. By age 16, correlation to bio+nurturing vs bio only parents achieved parity. Astonishing. How about correlation between adoptive only parents and nonbio children (again, re/ intelligence)? About zero.</t>
    </r>
  </si>
  <si>
    <t>Thomas Loughran: So information is processed socially.</t>
  </si>
  <si>
    <t>Thomas Loughran: Because I just got done reading</t>
  </si>
  <si>
    <t>Increasing heritablity continues through adulthood to about 80 heritability at age 65. (You can't help bcoming your parents: true re/ intelligence -- TL. ) But there is no corresponding increase in heritable school achievement, which is about 60% across age ranges, even though it correlates with intelligence, which does become more heritalbe over time. What gives? One possibility, univ education pushes out differences of environmental disparity, whereas intelligence is not taught. The effects of genes changes over time (eg, baldness, or schitzophrenia.) Genetic effects on intelligence from age to age remains about the same. So heritability of intelligence over time get magnified as time goes by...snowballing, "genetic amplification" (eg, high intelligence pushes study over time. "We grow into our genes."</t>
  </si>
  <si>
    <t>JP: What did you send me was that a tweet about the evangelicals or the video.</t>
  </si>
  <si>
    <t>Thomas Loughran: I'm going to go straight back there in 10 seconds I realized this is weird as fuck, pardon my French. But it is absolutely strange to say</t>
  </si>
  <si>
    <t>Jonathan Gottschall</t>
  </si>
  <si>
    <t>Thomas Loughran: That's an old phrase. What makes one animal different from another angle if they have the same general form was somehow in Aristotelian</t>
  </si>
  <si>
    <t>Thomas Loughran: A little bit later dropped, but we'll see.</t>
  </si>
  <si>
    <r>
      <rPr>
        <rFont val="Arial"/>
        <b/>
        <sz val="11.0"/>
      </rPr>
      <t>Ch 5: abnormal is normal</t>
    </r>
    <r>
      <rPr>
        <rFont val="Arial"/>
        <b/>
        <sz val="11.0"/>
      </rPr>
      <t>. Psychopathologies are in fact on a spectrum, not a single thing with a cause (deeply engrained in psychiatry.) Medical model is in fact all wrong. There are no genes for any psych disorders. We all have many of the genes that produce any given behavior (disorders or otherwise.) The question is how many. There are no disorders; just extremes of qualitative dimensions of behavior. Dyslexia given as examples, ADHD, dyscalculea. Multivariate genetic analyses show that the same genese are reponsible for heritaility throughout the normal distribution. (MGA: take one twin with diagnosis, correlate with the other twin's behavior, etc.) Disorders are just extremes of same inherited factors as support normal dimensions. Abnormal is normal. Changes everything in clinical psychology. OGOD hyp: one gene, one disorder. Generally false. Huntington's is a counterexample. Gene is necessary and sufficient for the disease. Genetic effect is qualitative, not quantitative: there are thousands of these, but they are all rare. No common disorder works that way: OGOD is false for all common disorders.</t>
    </r>
  </si>
  <si>
    <t>Thomas Loughran: Yep, you can attach a little mind little</t>
  </si>
  <si>
    <t>Thomas Loughran: But we'll see. But you know he's obviously quite a partisan space. And it could be he's</t>
  </si>
  <si>
    <t>Abnormal behavior is genetically normal. There are no qualitatve, disorders, only quantitiative dimensions of behaviors. No sense in trying to find whether or not you have any disorder. Use "dimensions" rather than "disorders". Can only change degree of unwanted dimensions. Spectra disorders. "On the spectra" reflects this. But there is a more radical claim here: there is no distinction between the abnormal v normal. Eg height. No "almost a giant" diagnostic category makes sense. Nowhere else, either, not even schizophrenia, autism, etc. Dyslexia, etc.)</t>
  </si>
  <si>
    <t>Thomas Loughran: You put ovals that you fill in ovals for these things and you run those ovals through schooling machines and Inc which margins more easily will get picked up in the machine and clogging</t>
  </si>
  <si>
    <t>Ch. 6: generalist genes. Genetic causal diagnosis, rather than symptoms-based diagnoses, are possible. But genetic effects tend to be general. Inherited genetics tend to be displayed in multiple disorders, so that eg generalized anxiety and major depressive disorder are genetically the same. Genes put you in that space, and environmental factors determine which way you go (anxious or depressive.) 3 broad genetic clusters of genetic roots of phsychopathology (internalizing problems, externalizing problems, and psychotic behaviors.) Within these clusters, correlations are .5 in order. But quite often these effects fall into clusters of pathologies. Even the three clusters admit of further clustering into a general psychopathology cluster. So symptoms don't help much at getting to genetic causes. // Cognitive abilities also run in general genetic clustering, like psychopathologies. If one gene is associated with one cog ability, most are general to all cognitive abilities. So general cognitive ability is a powerful construct. Education-related skills correlate even more highly, around .7. Good at one aspect of education, likely good at the others too. Eg: genetic correlation between reading real words and nonwords (sounding out the unfamiliar) is .9: if you can do one well, you can do the other. Same dna differences are responsible for both fluency and phonetics, though these are separate cognitive processes. Spacial ability, too. 12 different spacial tests: correlation .8. // Generalist genes seem to have diffuse effects in the brain, rather than traditional modularity re/ structure and function. There are 1000s of genes involved in genetic influence; and any given gene impacts many behaviors:  polygenicity and polytropy, 2 great principles of genetics. Generalist genese result in generalist brains. Generalist genes are (2018) way understudied in neuroscience. The DNA revoltuion will change this. Genes to brains to behavior all will be impacted by the generalist genes approach.</t>
  </si>
  <si>
    <r>
      <rPr>
        <rFont val="Arial"/>
        <b/>
        <sz val="11.0"/>
      </rPr>
      <t>Ch. 7: why childen in the same family are so different</t>
    </r>
    <r>
      <rPr>
        <rFont val="Arial"/>
        <b/>
        <sz val="11.0"/>
      </rPr>
      <t>. 2 of 5 big findings are about environment: 1) nature of nurture, genetic basis of environmental influences; 2)___________  (siblings correlate .4 for intelligence. .09 for schizo. nurture was used to explain similarities, but left unaddressed for differences. avg IQ difference for sibs: 13. At random in population: 17. Not hugely different. So nurture in the traditional (nongentic) sense only explains so much by way of differences in intelligence. Bill and Roger Clinton, eg.) // Things run in families primarily due to nature (.5), meaning the other half is other factors. Growing up in the same family does not make you resemble them beyond your genetic similarity. We would be just as similar to parents and sibs if we had been adopted and raised by someone else. Adoption research shows this. // Moreover, this research implies that family environmental factors do not explain the differences at all, any more than weight. Twin studies show this, agreeing with adoption studies. Yes, there is .5 nongenetic factors. But these show no correlation with growing up in the same family. (TL: it would seem to follow that loving your children well makes no difference in how they grow up. But that's an incorrect conclusion: loving your children might be genetically influenced. Or that we lack the tools to pick out, operationalize, love. Or both.) Years of studies seem to indicate that shared environmental identifiers have about zero impact in populations at large. Nonshared env factors seem (after three decades of study) to be matters of chance, and not generally of lasting (but rather of temporary) consequence, though many exceptions (war, great fortune--Darwin making the cut on the Beagle in spite of his nose shape just barely passing the captain's phrenological inspection--and the like. Even here, the nature of nurture qualifies all of these nonshared env factors. Even true for 'agreableness" = kindness, altruism, conscienciousness, etc.: No lasting (subject to i:c:a:a aging qualifier) impact of shared environment in this area. Again, all subject to what is, rather than what could be qualifier. Mostly, abuse doesn't make a big difference, cause it mostly doesn't happen. Same (TL) with love of your children: it mostly does.</t>
    </r>
  </si>
  <si>
    <t>00:28:06Just wave my hands at okay</t>
  </si>
  <si>
    <t>00:21:53Then you know when the arguments might be made to make it seem</t>
  </si>
  <si>
    <t>00:22:59Shortly, we spent almost all our time on</t>
  </si>
  <si>
    <t>00:16:15And so that's one way of looking at sort of the role of the Court. And then the other, Justice Alito.</t>
  </si>
  <si>
    <t>Thomas Loughran: But he goes on and he elevates it so I'll, I'll send you a link</t>
  </si>
  <si>
    <t>It's</t>
  </si>
  <si>
    <r>
      <rPr>
        <rFont val="Arial"/>
        <b/>
        <sz val="11.0"/>
      </rPr>
      <t>Ch. 8: the DNA blueprint</t>
    </r>
    <r>
      <rPr>
        <rFont val="Arial"/>
        <b/>
        <sz val="11.0"/>
      </rPr>
      <t xml:space="preserve">. Intro: test of phonemic awareness is .7 heritable...not based on how well students are taught reading.  Here, repetition of "dna makes all the difference" claims, detailed re/ education. Interesting point: the ONLY exception to shared env factors making a substantial difference is religious and political beliefs, with a 20% correlation, subject still to nature of nurture analysis. (TL: evolutionary Q:why is that? We've evolved to shape culture (R&amp;P): why? Does it explain differences in cultures, communities, if not individuals? Even so, there is only a moderate (sparse?) correlation... // Parents, and schools, and life experiences matter, but they don't make a difference. You'll come out roughly the same over the long run...heritability of life experiences is about 25%, but the rest of environmental impacts are unsystematic and unstable. </t>
    </r>
  </si>
  <si>
    <t>Thomas Loughran: just disappeared. The weather got warm and all of a sudden there's just disappear on</t>
  </si>
  <si>
    <t>Ch 9: Education:</t>
  </si>
  <si>
    <t>Thomas Loughran: And I certainly grew up in that channel it's fair to say. So a lot of what so there's a lot of McIntyre in this although there's a lot more than McIntyre to</t>
  </si>
  <si>
    <t>John Loughran: I'm usually pretty rough to</t>
  </si>
  <si>
    <t>Thomas Loughran: I'm just doing an audio bridge here. So I don't know how well it works, but we'll try it. There goes MIT, but it's University and</t>
  </si>
  <si>
    <t>Thomas Loughran: And I don't exactly know what that order is and that sort of the study of the practice of rhetoric.</t>
  </si>
  <si>
    <t>Distinguished Research Fellow, English Department, Washington &amp; Jefferson College; Author, The Storytelling Animal</t>
  </si>
  <si>
    <t>But we also, in our founding documents, seem to blame it on God.</t>
  </si>
  <si>
    <t>// Blueprint:part 2. on the DNA Revolution of the past 3 years</t>
  </si>
  <si>
    <t>I'd say a bit unfamiliar is the idea of calling the ordinary operations of people in such communities, calling the satisfaction of various needs,</t>
  </si>
  <si>
    <t xml:space="preserve">Ch. 10 Nice summary of DNA basics. New to me: how much more is known about Intron regions as loci of gene regulations, illustrated with FTO gene. Polytropism and polygenicity complicate mechanisms and interventions, esp re/ genetic background of behavioral traits. 80M SNPs in the human genome, 10M in any one population (Great Britain), 4 M in a person.  Most in Introns, not extrons where genetic code is stored and from which it is replicated. 6 B (over two genomes) nucleotides in our genome (mapped by whole genome sequencing). 99% identical across individuals, leaving 3M rungs that individuate us. All we inherit is the genome sequence. (True? no epigenetic inheritance?) </t>
  </si>
  <si>
    <t>a spike in relation to some sort of party potentially related to Greek life.</t>
  </si>
  <si>
    <t>JP: And I nation.</t>
  </si>
  <si>
    <t xml:space="preserve">Now snp microarrays are a shortcut (snp chips): postage-stamp size mapper of snps...need not do them all...many are inherited together as a package. a few 100 thousand snp samples can tell us most of the differences between us. Only common alleles, now cheap. Now 3 days and $7 for a recent technique (https://www.nature.com/articles/s41598-020-62518-6 March 2020.) Genome-wide association studies use SNP chips to scan a whole genome for a number of SNPs (100-2000, now) assocated with the most prominent genese associated with a particular psychological trait (or biological/pathological, no doubt.) This genome-wide association study possibility kicked off the DNA Revolution. (TL: now you can use snp chips to ask genomes about specific macro properties, and they will answer economically and reasonably quickly.) </t>
  </si>
  <si>
    <t>And so. So those are our principles. Yeah, here's who runs us and here's the principles they run us according to.</t>
  </si>
  <si>
    <t>Ch. 11 Gene hunting. long and fascinating account of 25 years of hunting for the wrong (few genes, big impact) quarry. In fact, no gene impacts behavior at more than 1% correlation level, and most are less than .1%, meaning thousands of genes (sometimes hundreds of thousands) need to be added in polygenic scores to reveal any significant correlation with behavioral traits. Thousands of individuals are not enough to reveal these; 10s and 100s of thousands of individuals must be studied and compared in light of 10s of thousands of traits in order to approach a detailed explanation for the genetic impacts visiible through adoption and twin studies.</t>
  </si>
  <si>
    <t>JP: I wasn't gonna be like going to YouTube binge, you know,</t>
  </si>
  <si>
    <t>Thomas Loughran: And when you look at people.</t>
  </si>
  <si>
    <t>Because it does seem to me that the way magnets sort of slot into place, once you get, you know what it's like, actually,</t>
  </si>
  <si>
    <t>Ch. 12. The dna fortune teller. main repository; genome-wide summary statistics for 173 traits, based on 1.5 million individuals, 1.4B Snp trait associations. just the beginning of the era. 200 traits now, hundreds of others coming, based on bigger studies will produce more powerful polygenic scores. polygenic scores are significant, though very few of the snps included are themselves statistically significant. Enter the age of individualized behavioral genetics. RP illustrates in this chapter with his own traits.</t>
  </si>
  <si>
    <t>Thomas Loughran: Have a supercomputer pointed at your brain. So how do you understand that and he he basically represents it as if it were a bunch of guys taking aim at the sky right and and marketing.</t>
  </si>
  <si>
    <t>JP: In what in what they were talking about.</t>
  </si>
  <si>
    <t>Rachel Loughran: Yeah, bright Bart's in there slates in there, who else is in there. Yeah, the blazes in there.</t>
  </si>
  <si>
    <r>
      <rPr>
        <rFont val="Arial"/>
        <b/>
        <sz val="11.0"/>
      </rPr>
      <t>Ch. 13; predicting who we are</t>
    </r>
    <r>
      <rPr>
        <rFont val="Arial"/>
        <b/>
        <sz val="11.0"/>
      </rPr>
      <t>. Tide is turned with polygenic scores, looking at some of the best (schizo, bipolar, and depressive disorders.) Doubling sample size for bipolar increased power from 3 to 10%, the most powerful predictive tool in psych for bipolarity. 40K case studies for each are coming on line. To know, or not to know questions examined. Arg for individual predication, understood probabilistically. Illustrated with Alzheimer gene. polygenic scores go beyond avg family risk to indiv risk. high polyg scores for schizo tend to fall in creative professions: focus on the bright side. Alz (apo-e allele 4 is 80% predictive.) head injury is the 1 env factor increasing risk for Alz...don't injure your head. yrs of education; 1000 sig snp associations, predicts more than 10 percent of ed attainment.</t>
    </r>
  </si>
  <si>
    <t>Thomas Loughran: I thought he needs a third. I didn't see how conscious agency plurality of conscious agencies, seems to me to be a third assumption.</t>
  </si>
  <si>
    <t>JP: Because there is, there are just are going to be recessions as once a certain number of investors lose confidence in the market.</t>
  </si>
  <si>
    <t>John’s iPhone: I don't really</t>
  </si>
  <si>
    <t>William Grassie</t>
  </si>
  <si>
    <t xml:space="preserve">// reflections on RP's Blueprint and the DNA revolution. Topics: free will, </t>
  </si>
  <si>
    <t>00;12;26.700 --&gt; 00;12;43.800</t>
  </si>
  <si>
    <t>00:08:17.820 --&gt; 00:08:25.740</t>
  </si>
  <si>
    <t>00:10:34.590 --&gt; 00:10:35.340</t>
  </si>
  <si>
    <t>00:08:19.950 --&gt; 00:08:28.590</t>
  </si>
  <si>
    <t>00:28:11And I also wanted to say I didn't make this up. This is actually present and practiced in Plato and its present and practiced in McIntyre, and I want to make both those points initially plausible. And then the third thing I want to do is have a discussion of where do we go from here.</t>
  </si>
  <si>
    <t>00:21:59It's not like you're going to</t>
  </si>
  <si>
    <t>00:23:02But before we do that, I just want to lay out one other piece here. I want to introduce Tom Campbell.</t>
  </si>
  <si>
    <t>00:16:21Or yeah</t>
  </si>
  <si>
    <t>And we can reapply this eventually called into testing all kinds of all kinds of pieces here.</t>
  </si>
  <si>
    <t>But it seems like a pretty consistent story where the U.S. has an incredibly powerful agricultural sector.</t>
  </si>
  <si>
    <r>
      <rPr>
        <rFont val="Arial"/>
        <b/>
        <sz val="11.0"/>
      </rPr>
      <t xml:space="preserve">// GameStop - Robinhood - Reddit event: Billions lost by wealthiest in social market move: </t>
    </r>
    <r>
      <rPr>
        <rFont val="Arial"/>
        <b/>
        <color rgb="FF1155CC"/>
        <sz val="11.0"/>
        <u/>
      </rPr>
      <t>https://www.msnbc.com/stephanie-ruhle/watch/gamestock-surge-shows-power-shift-on-wall-street-100159557645</t>
    </r>
  </si>
  <si>
    <t>And so that suggests to me, I'm going to stop I'm going to click stake like I'm in this box and dropping another child mode from that bomb.</t>
  </si>
  <si>
    <t>Interdisciplinary Scholar; Author, The New Sciences of Religion</t>
  </si>
  <si>
    <t>Thomas Loughran: And not only by people who think exactly like us.</t>
  </si>
  <si>
    <t>And I'll put it in.</t>
  </si>
  <si>
    <t>Thomas Loughran: Yeah, the probably the biggest. I don't know what you think the biggest story is, of course, there was this sort of a disappointment. And I haven't, I haven't followed up yet, but the</t>
  </si>
  <si>
    <t>JP: I get the</t>
  </si>
  <si>
    <t>Thomas Loughran: An Aristotelian metaphysics that principle of individuation is matter and for and of course there are multiple levels of form right</t>
  </si>
  <si>
    <t>Thomas Loughran: He had</t>
  </si>
  <si>
    <t>Thomas Loughran: got little robotic</t>
  </si>
  <si>
    <t>Thomas Loughran: He could be engaged in the war of narrative as well as</t>
  </si>
  <si>
    <t>Thomas Loughran: And so they prefer the Sharpies for the prosperity, the good from the proper functioning of the machines.</t>
  </si>
  <si>
    <t>whose side is robin hood on? This is a complicated issue, but a really big deal...a big shift in the last 24 hrs, where people like you join together (on a social media site called Reddit) and all decide to F wall street big power plays, really being robin hood in some ways, moving money from the super rich to ordinary folks. Lots of those folks could get financially hurt in the frey, though.</t>
  </si>
  <si>
    <r>
      <rPr>
        <rFont val="Arial"/>
        <b/>
        <sz val="11.0"/>
      </rPr>
      <t xml:space="preserve">Robinhood sides with the rich, and the poor are pissed: </t>
    </r>
    <r>
      <rPr>
        <rFont val="Arial"/>
        <b/>
        <color rgb="FF1155CC"/>
        <sz val="11.0"/>
        <u/>
      </rPr>
      <t>https://finance.yahoo.com/news/robinhood-clients-report-trading-restrictions-135018962.html</t>
    </r>
  </si>
  <si>
    <t>Thomas Loughran: Rather than it's not that I haven't done any reading and I've done some, but mostly I've done my updating by by figuring out what the best people and given fields are talking about now. And how are they explaining it to other non professionals, but people who also have</t>
  </si>
  <si>
    <t>Thomas Loughran: The theory that seems to be suggested, I'm no expert in what he means by this term, but roughly what it seems to mean to the casual reader of Aristotle.</t>
  </si>
  <si>
    <t>Kurt Gray</t>
  </si>
  <si>
    <t>John Rose: And what I will talk about here. I probably already know a good portion of this</t>
  </si>
  <si>
    <t>00:28:33Okay.</t>
  </si>
  <si>
    <t>00:22:00Go Chase. Chase outset everywhere. Right. Are you following everybody into into the private</t>
  </si>
  <si>
    <t>00:23:10Tom Campbell has an account. He wrote in gosh what years were days.</t>
  </si>
  <si>
    <t>00:16:24They were making some sort of law and whether or not the lock, some sort of ruling based on whether or not the law made sense in terms of like what people want to want</t>
  </si>
  <si>
    <t>John Loughran: Yeah, I'd love that. That's</t>
  </si>
  <si>
    <t>John Rose: Um,</t>
  </si>
  <si>
    <t>Thomas Loughran: My phone</t>
  </si>
  <si>
    <t>And then maybe get to the paper.</t>
  </si>
  <si>
    <t>luke w: Not like is it like a phone isn't like a function that we just have different</t>
  </si>
  <si>
    <t>Rachel Loughran: Protect</t>
  </si>
  <si>
    <t>Rachel Loughran: Now,</t>
  </si>
  <si>
    <t>Thomas Loughran: It's a terrible mistake if we give the impression that technology is going to solve it or technology will make tremendous contributions. I think it's, it's worth working on it, but it's</t>
  </si>
  <si>
    <t>Thomas Loughran: Right. What is the, what's the right way to introduce these concepts and put them together and I don't actually know how to do that with that caveat. I'll just throw them in</t>
  </si>
  <si>
    <t>John Loughran: Yeah, she does kind of she's not. I mean, I guess she is relatively progressive based on what I mean. Her voting record in the senate john is that</t>
  </si>
  <si>
    <t>Right. Whether that was done seriously or not. Is the question you can look at.</t>
  </si>
  <si>
    <t>the observation of the seriousness of various needs that that the recognition that that need over there.</t>
  </si>
  <si>
    <t>I'm not really sure what it means. I guess I just made it up. Right.</t>
  </si>
  <si>
    <t>Associate Professor of Psychology, University of North Carolina, Chapel Hill; Co-author (with Daniel Wegner), The Mind Club</t>
  </si>
  <si>
    <t>I don't have all the information there. So, like five days ago, one residence was put into lockdown.</t>
  </si>
  <si>
    <t>JP: To gigabytes. A second</t>
  </si>
  <si>
    <t>i’ve been waiting for this for years, but hadn’t seen it coming from the small guy, up. I thought it would come from a band of very wealthy people with conscience leading the charge...and maybe that’s happening; hard to tell. (is there a trading cap on robin hood?) This is how capitalism will be infused with social responsibility--a bunch of traders will back a company that pledges not to follow shareholder profit outside of fairly well articulated social guidelines. Tons of people say, F yea, and jump on, pushing stock and thus capital into that social business. I also thought it needs to be a very big social business, like an Apple. Then everyone says, right, I’m not putting my money in a company that doesn’t have super clear social purposes that govern its pursuit of profit. I’ll take less on my investment, to get the society I want. This is how capitalism will reform. And we’re on the edge of it in the last 24 hours. Billions in hedge fund shorts -- bets that a stock will go down, in this case, GameStop, a retail gaming store--were targeted, and the wall street hedgers who bought them lost literally billions. Lots of those guys, when the stock started soaring, had to buy the stock themselves to offset their own loss as its worth increased...so they both made and lost money, rather than just lost money, as it went up.</t>
  </si>
  <si>
    <t>JP: That's because it basically creates shake their, their shade tolerant trees, but what what you have happened is you have bigger trees you have more diversity and you have greener forests.</t>
  </si>
  <si>
    <t>Right. And basically, everybody that runs this right and we're dedicated to these principles is.</t>
  </si>
  <si>
    <t>Thomas Loughran: That's discipline.</t>
  </si>
  <si>
    <t>Thomas Loughran: Who are making doing big business in data privacy.</t>
  </si>
  <si>
    <t>it's a lot like making a jigsaw puzzle when once you see the picture, you get enough fundamental pieces in place.</t>
  </si>
  <si>
    <t>Thomas Loughran: And they sort sort of</t>
  </si>
  <si>
    <t>JP: That's not entirely random. I mean,</t>
  </si>
  <si>
    <t>Rachel Loughran: The Federalist is in there. Yeah. Yeah. But I just found that interesting that in this search</t>
  </si>
  <si>
    <t>Thomas Loughran: I don't see how it follows from the first two</t>
  </si>
  <si>
    <t>JP: Capital is going to withdraw from the market. The economy is going to contract and governments need to invest in the in the market at that point and they need to do it in such a way that they're not just giving more money to the people fleeing the market, which is</t>
  </si>
  <si>
    <t>//Sean Carroll interview with Mark Levin (Mindscape episode 132</t>
  </si>
  <si>
    <t>John’s iPhone: Yeah, I definitely don't think of myself as a Democrat and I don't particularly like</t>
  </si>
  <si>
    <r>
      <rPr>
        <rFont val="Arial"/>
        <b/>
        <color rgb="FFFF0000"/>
        <sz val="11.0"/>
      </rPr>
      <t>Gap junctions</t>
    </r>
    <r>
      <rPr>
        <rFont val="Arial"/>
        <b/>
        <sz val="11.0"/>
      </rPr>
      <t xml:space="preserve"> as unifying erasors of information about which direction information came from; this is how cells merge into a single self. Cooperation emerges inevitably; competition is impossible, since you are now (post-gap-junction-opening) a larger self.</t>
    </r>
  </si>
  <si>
    <t xml:space="preserve">Cancer screws that up, and turns multiple united cells into smaller ones; metasticism is the resulting uncoordinated, now plural functioning. So these gap junctions create a unified purpose, even a unified mind, a self, from many. </t>
  </si>
  <si>
    <t xml:space="preserve">(Maybe you could convince CA cells to rejoin the collective as a treatment strategy? ML) SC: this is the borg collective from Startrek. // These gap junctions are examples of, or perhaps drivers of (TL), a programmable, ultra-genetic formative principle in organisms. These external electrical environments are like the software that sits inside the genetic hardware. </t>
  </si>
  <si>
    <t>A. C. Grayling</t>
  </si>
  <si>
    <t>ML: computer science and biology are not really different fields; we all study information processing. // Workin on the option space of all possible agents. A compiler for biological morphology. (Go back and relisten, get the book...)  Plasticity of cells is enormous (eyes on tails of tadpoles, which can see fine.) Blows up a lot of normal vocabulary (life vs machine distinction, robot, designed, evolved, robot, program, machine, all operate on no longer good categories. Now on a continuum whose middles we can now fill in. // Ethics implicaitons here: what we owe to different agents with different cognitive capacities (brain organoids...) could make a human/fly/machine. Human? What are preferences, how would they carry over to hybrid devices. // TL: need an ethics that makes sense of preferences, identifies how they ought to matter to us, when and why.</t>
  </si>
  <si>
    <t>00:22:10recesses of their lives. You don't have to allow religion that far right, but you might say, nonetheless.</t>
  </si>
  <si>
    <t>00:23:17It's been a number of years now, and I think it was in the in the</t>
  </si>
  <si>
    <t>00:16:35What seems more legislative the judicial</t>
  </si>
  <si>
    <t>We produce just an astonishing amount of food for the world.</t>
  </si>
  <si>
    <t>Master of the New College of the Humanities; Supernumerary Fellow, St Anne's College, Oxford; Author, War: An Enquiry</t>
  </si>
  <si>
    <t>TL: how model creation works: adapt to input, without recalling the input or the source, to open up to a better model...perfecting abduction, leaps to hypotheses that still fit based on what you've current ruled out</t>
  </si>
  <si>
    <t>You can just right click it, Uncle Tom, and it pops up a menu you call sweet.</t>
  </si>
  <si>
    <t>Thomas Loughran: Now some people do things relatively like us and so</t>
  </si>
  <si>
    <t>Copy.</t>
  </si>
  <si>
    <t>Thomas Loughran: There's a name for these guys. The let me call him the debate committee.</t>
  </si>
  <si>
    <t>JP: I was, I watched that video.</t>
  </si>
  <si>
    <t>Thomas Loughran: All right back in. We're in this case we're trying out this idea right this conscious realism idea and it has some real advantage right hard problem of consciousness gone right place for Stephen wolf frum's little computational complex complex</t>
  </si>
  <si>
    <t>Thomas Loughran: Which build on one another and so maybe you have something like prime matter which is pure potential reality right down at the bottom.</t>
  </si>
  <si>
    <t>Thomas Loughran: He just asked if I thought any differently about the Atlantic article where Trump is</t>
  </si>
  <si>
    <t>Thomas Loughran: Anti. What do you call them.</t>
  </si>
  <si>
    <t>Thomas Loughran: You know, as well as objective analysis that's not possible. That's, that's part of the story, which he knows that part.</t>
  </si>
  <si>
    <t>Thomas Loughran: At least I'll here I'm relying on that little analysis. I'm relying on a single</t>
  </si>
  <si>
    <t>2/28/2021 with Pat Mooney...sections from an sms exchange around Carter Sneed's book, and Ben Shaprio's review of it, about which Pat asked me, particularly about expressive individualism.</t>
  </si>
  <si>
    <t>Tom Griffiths</t>
  </si>
  <si>
    <r>
      <rPr>
        <rFont val="Arial"/>
        <b/>
        <color rgb="FF0563C1"/>
        <sz val="11.0"/>
        <u/>
      </rPr>
      <t>https://www.thegospelcoalition.org/blogs/trevin-wax/expressive-individualism-what-is-it/</t>
    </r>
    <r>
      <rPr>
        <rFont val="Arial"/>
        <b/>
        <color rgb="FF000000"/>
        <sz val="11.0"/>
        <u/>
      </rPr>
      <t xml:space="preserve"> That’s a nice primer on expressive individualism. MacIntyre discusses it at length in his ethics and the conflicts of modernity (2016). The direction I am taking in the book is not so hard on expressive individualism...I think in the main it is correct, or rather a legitimate beginning, but needs some further development in a way that harmonizes it with MacIntyre and other contemporary critics. // I’ll check out Shapiro on Sneed.</t>
    </r>
  </si>
  <si>
    <t>00;12;45.300 --&gt; 00;12;56.880</t>
  </si>
  <si>
    <t>00:08:26.310 --&gt; 00:08:39.780</t>
  </si>
  <si>
    <t>00:10:36.810 --&gt; 00:10:48.630</t>
  </si>
  <si>
    <t>00:08:30.210 --&gt; 00:08:33.330</t>
  </si>
  <si>
    <t>00:28:34I mean, this kind of sounds a little bit, just like the scientific method. I mean, applied.</t>
  </si>
  <si>
    <t>00:22:21This is really quite public. What if you get married, for example, that's a public statement, you can do what you want in private. But when you get married, you enter into a civil contract.</t>
  </si>
  <si>
    <t>00:23:22In the 2000 I ops, the old three or four or five or six somewhere in that range wrote a theory of everything to he is sometimes called me he put it out as my big Theory of Everything or my big toe, and sometimes it's now referred to as</t>
  </si>
  <si>
    <t>John Loughran: That's super interesting. I mean, that's so it's amazing that that I mean when was that written, you know,</t>
  </si>
  <si>
    <t>John Rose: I don't know.</t>
  </si>
  <si>
    <t>John Rose: I think, I mean, it kind of could have, I mean obviously didn't make it go away. But the summer is supposed to be helping a little bit</t>
  </si>
  <si>
    <t>Okay, so</t>
  </si>
  <si>
    <t>luke w: inputs into, like, Is it is it our brains function.</t>
  </si>
  <si>
    <t>Thomas Loughran: More than McIntyre and McIntyre, of course, in his own head he's doing much more than comes out in the in the occasional book.</t>
  </si>
  <si>
    <t>Henry R. Luce Professor of Information Technology, Consciousness and Culture, Director of the Computational Cognitive Science Lab, Princeton University; Co-author (with Brian Christian), Algorithms to Live By</t>
  </si>
  <si>
    <t>John Loughran: If you want to Google Maps it</t>
  </si>
  <si>
    <t>Thomas Loughran: A disaster if you think it's going to solve all of our</t>
  </si>
  <si>
    <t>Thomas Loughran: Okay, we've talked about conscious realism. For example, we talked about it at some length last time, actually, the idea that instead of</t>
  </si>
  <si>
    <t>John Loughran: You're looking at</t>
  </si>
  <si>
    <t>Endowed by their creator with certain inalienable rights.</t>
  </si>
  <si>
    <t>Calls on me. It may call on me in different ways and may be competed with all sorts of other things, you know.</t>
  </si>
  <si>
    <t>But you can sort of fall into these pools.</t>
  </si>
  <si>
    <t>And today everybody was put into full lockdown.</t>
  </si>
  <si>
    <t>What I heard. Yeah.</t>
  </si>
  <si>
    <t>JP: And all those things contribute to just</t>
  </si>
  <si>
    <t>We hold these truths to be self-evident. Yeah, yeah, yeah.</t>
  </si>
  <si>
    <t>JP: Anyway, yeah.</t>
  </si>
  <si>
    <t>Thomas Loughran: People, for example, who've written algorithms that can jump into completely encrypted data.</t>
  </si>
  <si>
    <t>I see what that is. Right. And now that really guides the selection of other pieces.</t>
  </si>
  <si>
    <t>Thomas Loughran: anthropomorphize is that whole enterprise in the in the film. That's one thing that's in the film. The other thing that's in the film, which is, for me, the more powerful thing is the voices of it must be a dozen people who are ritually unmatched in the coming into being, of social media.</t>
  </si>
  <si>
    <t>JP: It's just not. I mean,</t>
  </si>
  <si>
    <t>Rachel Loughran: Smaller more fringe media.</t>
  </si>
  <si>
    <t>JP: What exactly do you mean by plurality.</t>
  </si>
  <si>
    <t>JP: historically been the problem where basically the bailouts. Just go to these people who are moving the money directly out of the market anyway.</t>
  </si>
  <si>
    <t>John’s iPhone: Actually, I did say that I wish I would have voted for Joe Biden in 2016</t>
  </si>
  <si>
    <t>June Gruber</t>
  </si>
  <si>
    <t>Thomas Loughran: Generally speaking, can carry a conversation and yeah there's and you get a lot of that. I mean, look at a Sean Carroll podcasts where he's listened to everybody else young girls and smart guy, right.</t>
  </si>
  <si>
    <t>Thomas Loughran: Or even slightly better reader of Aristotle, and that is, it's sort of like one central meeting and all the other meetings, get their sense in reference to that sense that central one</t>
  </si>
  <si>
    <t>Thomas Loughran: And then we might Friday, we might do different things we might simply turn to advancing the projects in general on Friday, but I'm</t>
  </si>
  <si>
    <r>
      <rPr>
        <rFont val="Arial"/>
        <b/>
        <color rgb="FF1155CC"/>
        <sz val="11.0"/>
        <u/>
      </rPr>
      <t>https://www.elevenjournals.com/tijdschrift/rechtsfilosofieentheorie/2018/1/NJLP_2213-0713_2018_047_001_006</t>
    </r>
    <r>
      <rPr>
        <rFont val="Arial"/>
        <b/>
        <color rgb="FF000000"/>
        <sz val="11.0"/>
        <u/>
      </rPr>
      <t xml:space="preserve"> Here’s a nice brief review of M’s Ethics and the culture of modernity that focuses on the issue of expressionism (=expressive individualism) and contrasts it with M’s teleological approach. My approach is that taken highly, each of them leads to the other, and neither can stand alone as articulated/defended thus far.</t>
    </r>
  </si>
  <si>
    <t>John Rose: But I'm just gonna set it up and go for it, I guess.</t>
  </si>
  <si>
    <t>00:28:42More generally,</t>
  </si>
  <si>
    <t>00:23:38MBT for that reason by people who are fans Tom Campbell is a is let me say he's physics educated</t>
  </si>
  <si>
    <t>00:16:39Yeah, I mean, actually. I mean, I mean this has happened twice, and I think I don't know exactly how the procedure works. I don't know if</t>
  </si>
  <si>
    <t>Assistant Professor of Psychology, University of Colorado, Boulder</t>
  </si>
  <si>
    <t>See, I mean, something like I'll give you a thumbnail sketch example and we could start there or start anywhere else you want.</t>
  </si>
  <si>
    <t>And when working through the World Bank and the World Trade Organization, a lot of these developing countries in order to get basically.</t>
  </si>
  <si>
    <t>OK. It's a little faster.</t>
  </si>
  <si>
    <t>Thomas Loughran: If I'm looking for something in the other room. I don't have to go in the other room myself to see if it's there. If it's some large object I might ask somebody in my family to go look they do go look and they find out, no this small refrigerator is not in that room.</t>
  </si>
  <si>
    <t>Paste page.</t>
  </si>
  <si>
    <t>Thomas Loughran: There's a formal name for that committee. But there is one and they apparently have said something about changing rules.</t>
  </si>
  <si>
    <t>Thomas Loughran: Robert Savio there's</t>
  </si>
  <si>
    <t>JP: You reduce ability</t>
  </si>
  <si>
    <t>Thomas Loughran: And maybe what makes one part of Brian matter different than another part of primary</t>
  </si>
  <si>
    <t>Thomas Loughran: Not going to give in.</t>
  </si>
  <si>
    <t>Thomas Loughran: Improvised what. What's that, what's the phrase, I'm looking for improvised explosive device IED that's</t>
  </si>
  <si>
    <t>John’s iPhone: I forgot what</t>
  </si>
  <si>
    <t>John’s iPhone: News report on</t>
  </si>
  <si>
    <t>Jonathan Haidt</t>
  </si>
  <si>
    <r>
      <rPr>
        <rFont val="Arial"/>
        <b/>
        <color rgb="FF0563C1"/>
        <sz val="11.0"/>
        <u/>
      </rPr>
      <t>https://ndpr.nd.edu/news/ethics-in-the-conflicts-of-modernity-an-essay-on-desire-practical-reasoning-and-narrative/</t>
    </r>
    <r>
      <rPr>
        <rFont val="Arial"/>
        <b/>
        <color rgb="FF0563C1"/>
        <sz val="11.0"/>
        <u/>
      </rPr>
      <t xml:space="preserve">    </t>
    </r>
    <r>
      <rPr>
        <rFont val="Arial"/>
        <b/>
        <color rgb="FF000000"/>
        <sz val="11.0"/>
        <u/>
      </rPr>
      <t>And if you want one further step into the debate, here’s another review of M’s ECM, by a very good philosopher (Richard Kraut) who does not (by his own admission) understand MacIntyre. But he sets the issue up around which he doesn’t understand him quite well. He finds a fork in the road to interpret M, and then guesses wrongly at the fork. M thinks that the development of one’s powers is good for you, and that this is so is independent of your current desires. (And that is all correct.) What M does not do (does not see, I would say) is that there is an adequately-informed expressivist foundation for what does and does not constitute one’s developed powers, one’s telos, one’s own flourishing qua human being. He’s got no account of this, or rather, has one but doesn’t see it. What I’m doing in the Resurrecting Civility project is providing an account of truth and goodness that is fully expressivist, and fully teleological. Neither concept, I think I can show, is coherent without the other. And there is a new science about to emerge, a science of both, a computational natural law approach, where it is the information, individually and socially processed in rich communities, that tunes the expressive desires of its mature members into stable preferences that are the best current theory of how human beings in fact flourish; the stability is the key idea here. That stability is an empirical question, discerned under appropriate testing conditions, which M has himself already spelled out but not quite recognized as the foundation for a new empirical political, master science.</t>
    </r>
  </si>
  <si>
    <t>00:22:31Among other things,</t>
  </si>
  <si>
    <t>00:23:49And he's lived a life as a professional physicist. He didn't actually finished his PhD who sort of add, as they say, according to his bio, but he got out and went to work for NASA for a lot of years and is basically a missile</t>
  </si>
  <si>
    <t>00:16:50For the majority decision. There's only one majority. But I think for dissent.</t>
  </si>
  <si>
    <t>Thomas Loughran: I don't have a year on it.</t>
  </si>
  <si>
    <t>John Rose: John might have stated things a bit shorter than I would</t>
  </si>
  <si>
    <t>John Rose: Because I think it makes it stay on services for a shorter period of time, the current buyers that is if it's hot. So it does that is the way it is helping little bit</t>
  </si>
  <si>
    <t>JP: Um, let's see, I</t>
  </si>
  <si>
    <t>luke w: That we just have information as the input into</t>
  </si>
  <si>
    <t>John Loughran: PD Oregon.</t>
  </si>
  <si>
    <t>Thomas Loughran: Problems. And actually, you know, I've written a book about the question of</t>
  </si>
  <si>
    <t>Thomas Loughran: Explaining instead of facing the hard problem of consciousness as the right problem is to say no, there's a hard problem with the physical world. That's the right problem.</t>
  </si>
  <si>
    <t>John Loughran: I mean, historic historically, she hasn't been very progressive and what was the adjective. I heard a bunch. Today I heard it like five times pragmatic</t>
  </si>
  <si>
    <t>So we were looking at all of that and and articulated an account of rights to match in a certain way the</t>
  </si>
  <si>
    <t>The kid has a right. What happens if the whole boat goes down and there's a sea of kids in the shallow water?</t>
  </si>
  <si>
    <t>These are these clusters of like mindedness and you seem to stay in them.</t>
  </si>
  <si>
    <t>Nobody's allowed to, like, socialize with anyone who isn't there, room or apartment, maybe even outside or anything.</t>
  </si>
  <si>
    <t>Yeah, it's a lot</t>
  </si>
  <si>
    <t>JP: You know, less fire danger.</t>
  </si>
  <si>
    <t>And so I guess what we're talking about with the oligarchy democracy difference is that we are enforcing those</t>
  </si>
  <si>
    <t>Thomas Loughran: And peel out information without decryption, the data.</t>
  </si>
  <si>
    <t>Right. You can more quickly grab them and put them in. It doesn't have to be done in one particular way.</t>
  </si>
  <si>
    <t>Social Psychologist; Thomas Cooley Professor of Ethical Leadership, New York University Stern School of Business; Author, The Righteous Mind</t>
  </si>
  <si>
    <t>Thomas Loughran: People who you practically named the organization. Then they have somebody who used to work for them and hold a big role for that.</t>
  </si>
  <si>
    <t>JP: It's just not, that's not actually random like</t>
  </si>
  <si>
    <t>Rachel Loughran: Companies are popping up. But I can't get like a times or the journal or</t>
  </si>
  <si>
    <t>Thomas Loughran: I mean, you're one conscious agent and I'm another</t>
  </si>
  <si>
    <t>So here, just sketched, is the background against which to understand Sneed’s book. (Actually, it’s the context for understanding every book on every subject, if the master science argument holds. That “master science” argument goes like this: it is all of human inquiry, theoretical and practical, that forms and informs a person. Communities that aim toward complete accounts of the world and how to live in it are the only communities that can produce stable opinion and desire--expressive desire. There are many rival ways to do this, currently almost none of them tried. (PoP is becoming an exception, and there are others.) But until such communities flourish, and until M’s algorithm for profitable interaction between such communities gets run, gets put into practice; that is, until the experiment is set up and run, then we are blind to the stable outcomes that might emerge from such interaction. From this inadequate perspective, no person’s desires are sufficiently informed, stable, or normative. None give data that support the empirical inquiry. So our task now is to lay out the requirements of a high-information-flow network of rich communities, develop them, and begin to run the experiment through their meaningful interactions. What emerges from these fully interdisciplinary accounts of human life is the data of an empirical science of human behavior, a computational natural law. This is a new master science of what Aristotle called Politics and Aquinas (arguing that a Christian Aristotelianism was then the current best prospect) called Theology.</t>
  </si>
  <si>
    <t>00;12;56.940 --&gt; 00;12;59.580</t>
  </si>
  <si>
    <t>00:08:40.860 --&gt; 00:08:41.760</t>
  </si>
  <si>
    <t>00:10:48.690 --&gt; 00:10:51.150</t>
  </si>
  <si>
    <t>00:08:36.390 --&gt; 00:08:38.160</t>
  </si>
  <si>
    <t>00:28:46I think so.</t>
  </si>
  <si>
    <t>00:22:35I could see maybe some argument and if in their official role as a teacher, they were advocating for basically the opposite of what</t>
  </si>
  <si>
    <t>00:24:05Missile guy and the quality control guy for NASA. So that's the life that he lived, but at the same time he ran into</t>
  </si>
  <si>
    <t>00:16:57Anyone can write down descent. I'm not sure if it's the same</t>
  </si>
  <si>
    <t>What's what's my story? Be the fact giver.</t>
  </si>
  <si>
    <t>David Haig</t>
  </si>
  <si>
    <t xml:space="preserve">God as prime matter, turned on its head: pure act, rendered created substance through limited imitative particularity. </t>
  </si>
  <si>
    <t>Loans for developing their countries. They basically have to just say that they're going to be producing their.</t>
  </si>
  <si>
    <t>So this is the way I want to write journalists, and that's probably because I.</t>
  </si>
  <si>
    <t>Thomas Loughran: Right, and I take their view of the matter as sufficient for my own and I now form I now have information. I didn't actually have to go see it. Instead, somebody else saw</t>
  </si>
  <si>
    <t>Thomas Loughran: There was, I think, yeah, well, should turn okay just stuck it in best</t>
  </si>
  <si>
    <t>Thomas Loughran: The one in Spain, Spanish, yeah.</t>
  </si>
  <si>
    <t>Thomas Loughran: Not just as computation it not just those features, but is</t>
  </si>
  <si>
    <t>Thomas Loughran: Right, is that somehow its designated or it specified in some way. Maybe that has to do with its relationship to everything else that exists. All of that is to mystic metaphysics, maybe</t>
  </si>
  <si>
    <t>Thomas Loughran: Results, no matter what.</t>
  </si>
  <si>
    <t>Thomas Loughran: An IED</t>
  </si>
  <si>
    <t>John’s iPhone: Marvel bit</t>
  </si>
  <si>
    <t>Thomas Loughran: On the other hand, it was a</t>
  </si>
  <si>
    <t xml:space="preserve">Bob Panoff...send him a 50-page abstract of RC. </t>
  </si>
  <si>
    <t>George Putnam Professor of Biology, Harvard University; Author, Genomic Imprinting and Kinship</t>
  </si>
  <si>
    <t>Thomas Loughran: Or otherwise listen to incessantly as</t>
  </si>
  <si>
    <t>Thomas Loughran: I can imagine.</t>
  </si>
  <si>
    <t>Thomas Loughran: suggesting a very particular thing for this.</t>
  </si>
  <si>
    <t>John Rose: Um, so</t>
  </si>
  <si>
    <t>00:22:50Religion has to say about it.</t>
  </si>
  <si>
    <t>00:24:15You could say people who spent a lot of time meditating and thought you could learn a lot through it.</t>
  </si>
  <si>
    <t>00:17:01For majority decision as well. But it seemed like there was quite a few different reason lines of reasoning and the dissenting opinions I think another another justice was talking about. Basically, they should be left up to the states more so.</t>
  </si>
  <si>
    <t>John Loughran: No outside the language. It's like you can totally</t>
  </si>
  <si>
    <t>John Rose: Agree with maybe</t>
  </si>
  <si>
    <t>John Rose: But honestly,</t>
  </si>
  <si>
    <t>JP: Um,</t>
  </si>
  <si>
    <t>luke w: And are</t>
  </si>
  <si>
    <t>GORGIAS and SOCRATES</t>
  </si>
  <si>
    <t>Rachel Loughran: scientism and the</t>
  </si>
  <si>
    <t>Thomas Loughran: Right. Is that that's the very last way. We talked about it last time.</t>
  </si>
  <si>
    <t>John Loughran: Yeah, pragmatic was the word that kept coming up.</t>
  </si>
  <si>
    <t>account of good and the account of true that emerged from that high information flow network approach didn't.</t>
  </si>
  <si>
    <t>Right. Which one do I save? Right. You get examples like that.</t>
  </si>
  <si>
    <t>People tend to. And it's difficult for them to jump from one to the other or even.</t>
  </si>
  <si>
    <t>For I believe a week is what has been decided now with the potential to extend or revoke, depending on what happens.</t>
  </si>
  <si>
    <t>JP: And then just periodic fires will go through, but they're not going to get as hot, they're not going to cover as much ground as they do now.</t>
  </si>
  <si>
    <t>principles are we are we are promoting those principles on behalf of the mandate of the masses of the citizens like us,</t>
  </si>
  <si>
    <t>Thomas Loughran: Anybody got anything there. They've been chewing on the midst of</t>
  </si>
  <si>
    <t>Thomas Loughran: There are</t>
  </si>
  <si>
    <t>But it does seem like you hit tipping points. Right.</t>
  </si>
  <si>
    <t>Hans Halvorson</t>
  </si>
  <si>
    <t>Thomas Loughran: You know, the Facebook, Google, Pinterest,</t>
  </si>
  <si>
    <t>Rachel Loughran: Even a Bloomberg</t>
  </si>
  <si>
    <t>Thomas Loughran: And it's, I don't think that</t>
  </si>
  <si>
    <t>JP: They're basically needs to be the government needs to bail out the countries in the right way. And that's the role of of deficit spending so investing in infrastructure basically increasing potential export opportunity.</t>
  </si>
  <si>
    <t>John’s iPhone: I think, yeah, I guess, likely that he's gonna give into a lot of very far left ideas that I'm not sure I agree with in their entirety, but</t>
  </si>
  <si>
    <r>
      <rPr>
        <rFont val="Arial"/>
        <b/>
        <sz val="11.0"/>
      </rPr>
      <t xml:space="preserve">Mark Solms - The Source of Consciousness (out in US Feb 2021) - RI lecture series presentation </t>
    </r>
    <r>
      <rPr>
        <rFont val="Arial"/>
        <b/>
        <color rgb="FF1155CC"/>
        <sz val="11.0"/>
        <u/>
      </rPr>
      <t>https://www.youtube.com/watch?v=CmuYrnOVmfk</t>
    </r>
  </si>
  <si>
    <t>00:28:47Is that, is that a fair way of thinking about it.</t>
  </si>
  <si>
    <t>00:22:54Then there might I think the school could have an argument, but even</t>
  </si>
  <si>
    <t>00:24:21And those folks they Tom Campbell. I haven't heard of called self this, but sometimes people use the phrase cycles. And I think they</t>
  </si>
  <si>
    <t>00:17:24So yeah, you're right. I mean, they they each had their own reasoning, but</t>
  </si>
  <si>
    <t>Professor of Philosophy, Princeton University</t>
  </si>
  <si>
    <t>And who am I talking to and why? You could imagine those things right now.</t>
  </si>
  <si>
    <t>What they're going to be investing in, the infrastructure they're going to be investing in is for export.</t>
  </si>
  <si>
    <t>Taught professional ethics in the past and have some idea what the professionals.</t>
  </si>
  <si>
    <t>Thomas Loughran: This a small example of of information that comes to be socially.</t>
  </si>
  <si>
    <t>Thomas Loughran: Known says, but anyway I second.</t>
  </si>
  <si>
    <t>Thomas Loughran: Issued something today, but I haven't read what they issued I just caught up with it.</t>
  </si>
  <si>
    <t>Feeling, affective consciousness in the brainstem, is at the root of higher-order consciousness. In this case, to give an account of the function IS to give an account of the experience of the function (in dialogue with Chalmers 1995, who makes the opposite claim with regard to any cognitive function. Solms...not so with an affective function. (Solms publishes elsewhere with karl frison, producing a mathematical account of how this process works.)</t>
  </si>
  <si>
    <t>JP: The one in Spanish.</t>
  </si>
  <si>
    <t>Thomas Loughran: Is grabbing words from another physics here.</t>
  </si>
  <si>
    <t>Affect--pleasure, displeasure--is essential in maintaining homeostatis, when systems get out of functional order and work must be done to restore. A cognitive predication can guide restoration, but sometimes our need to restore happens in new environments where no cognative analogue is available...here, raw affect drives us back to homeostatis, which is how we have survived.</t>
  </si>
  <si>
    <t>Thomas Loughran: Okay, it's, it sounds like a mystic metaphysics and it sounds like you're studying metaphysics and the only reason I</t>
  </si>
  <si>
    <t>Thomas Loughran: sleuth or little robotic IED</t>
  </si>
  <si>
    <t>Relate this to the enjoy/calculate duality, the lived experience side of a limited perspective/unlimited perspective duality, in a universe of conscious perspective, where Cs itself unifies, integrates, 'at-onces', but where focus on elements is possible, and limited perspective results; we are such limited perspective. Created being (created perspective) is driven into existence as a feature, an abstractable element, of uncreated conscious dynamism, dynamic not in time but in relation-space, in logic, but experienced (from a limited perspective) as the unfolding of ordered relations in (Eric Weinstein) our perceived shared experience as 3 - 1 space. (perceived, because not all consciousable relations are conscious to us, and we may have relations with other consciousnesses (other limited perspectives) in ways that we are not currently consicous of, or if we are, only imperfectly, according to some emerging model, the very way forward that causes our limited perspectives to overcome themselves, stretching within their space to find (Wolfram) computationally reducible connections, efficiency through model creation, pressing beyond the limitations of our perspectives into more efficient exchanges of perspective, first within our limitations and then beyond, in genuine growth of perspective, growth of being.)</t>
  </si>
  <si>
    <t>Thomas Loughran: Carville maybe was Carter no see Carter's campaign manager or</t>
  </si>
  <si>
    <t>Thomas Loughran: Highly convincing record from what the guy I think is going to be a rising star actually at MSNBC. He's a he was a</t>
  </si>
  <si>
    <t>00;13;01.470 --&gt; 00;13;02.460</t>
  </si>
  <si>
    <t>Timo Hannay</t>
  </si>
  <si>
    <t>00:08:43.260 --&gt; 00:08:49.410</t>
  </si>
  <si>
    <t>00:10:51.150 --&gt; 00:10:55.770</t>
  </si>
  <si>
    <t>00:08:40.320 --&gt; 00:08:55.470</t>
  </si>
  <si>
    <t>00:23:00Just like stuff on your own time. And as long as you're not in your official role is teacher</t>
  </si>
  <si>
    <t>// listening to JH's 1000 Brains, out in march 2021. Get the downloadable pdf for slides, but listening without it, much aligned with On Intelligence (2004?) and Numenta research, so far. Forward by Richard Dawkins, worth a relisten.</t>
  </si>
  <si>
    <t>00:24:31They allude right to that practice right of exploring the world through meditation.</t>
  </si>
  <si>
    <t>00:17:30Which</t>
  </si>
  <si>
    <t>John Loughran: See someone saying that</t>
  </si>
  <si>
    <t>John Rose: I think it's really clear to like almost everyone I think that Trump is just like a pretty terrible human being on multiple fronts.</t>
  </si>
  <si>
    <t xml:space="preserve">So, get all these numbers right. NC = ~150k cortical columns, each the size of a small grain of rice, each containing 100k neurons of dozens of different types (neurons, and what else?). Columns are columnated largely by connections that they have; they are otherwise hard to differentiate, although of the more than 2 dozen broader functional areas of the NC, there are a few distributed different kinds of neurons in some of them. Still, on the whole the Mountcastle (and now Hawkins/Numenta) hypothesis is that every column operates on roughly the same algoritm, and that distinctions are a function primarily of the wiring of the connectome. Each column a total of 0.5B interconnections (intra, or inter-across columns?), and a few kilometers of axon/dendrite wiring (and synapses, 1:1 with interconnections, so .5 B?), all in a 2mm thick dinner napkin-sized, roughly uniform in appearance but for folds, separated as to function by wiring patterns but not so much by any other structural differentiation, comprising 100 such minicolumns per square millimeter of NC area, i.e., per cortical column. </t>
  </si>
  <si>
    <t>JP: I mean, I will say it seems like the number of new cases has slowed down.</t>
  </si>
  <si>
    <t>JP: Let's see. I guess I'm trying to understand the connection.</t>
  </si>
  <si>
    <t>Thomas Loughran: Looking at it that way.</t>
  </si>
  <si>
    <t>Thomas Loughran: There's also another dimension is we've been talking JOHN AND JOHN and I have been talking about this for a while.</t>
  </si>
  <si>
    <t>John Loughran: Yeah, we're close to mountainous yeah I'm also I'm literally like a few hundred yards away from the dancing oaks.</t>
  </si>
  <si>
    <t>Thomas Loughran: And the overemphasis on science.</t>
  </si>
  <si>
    <t>Thomas Loughran: And so bringing that in is beginning with conscious realism, beginning with an account of information in which information is what informs us where we are aware conscious agents aware in some sense anyway, lots of lots of good questions and distinctions to be made and</t>
  </si>
  <si>
    <t>John Rose: I actually read an article</t>
  </si>
  <si>
    <t>Yeah, I I'll try not to say this a lot, but it's very important to say that approach captures an awful lot of thought.</t>
  </si>
  <si>
    <t>The point is, they all have a right to my attention. They all have legitimate claim.</t>
  </si>
  <si>
    <t>Yeah. There's a lot to be said there. We've said a lot about a lot of it in the past.</t>
  </si>
  <si>
    <t>But we were talking about. Like a lot of the messaging that we've seen about why Gettysburg has been reopening has</t>
  </si>
  <si>
    <t>Thomas Loughran: Let's just look at the problems you notice that put down problem numbers just for rip for reference in case we want to build something bigger eventually be nice just to make reference to these things. And you can look them up.</t>
  </si>
  <si>
    <t>JP: Due to just the massive swaths of basically unmanaged</t>
  </si>
  <si>
    <t>Founding Managing Director, SchoolDash; Co-organizer, Sci Foo Camp</t>
  </si>
  <si>
    <t>as the citizens, as a democracy, are actually trying to promote those there.</t>
  </si>
  <si>
    <t>// Read 'mistakes were made, but not by me" ... need to summarize this, and then relate it to the 1000 Brains of JH</t>
  </si>
  <si>
    <t>Thomas Loughran: two year old birthday parties and saying goodbye to co workers and</t>
  </si>
  <si>
    <t>Thomas Loughran: Rhythms for that. And there are companies that make money on those algorithms and those companies, a lot of them anyway, some number of them. I've seen are led by Sandy penguins graduate students. He's that's sort of world that</t>
  </si>
  <si>
    <t>And it's that piece almost certainly goes here right now.</t>
  </si>
  <si>
    <t>Thomas Loughran: YouTube</t>
  </si>
  <si>
    <t>Thomas Loughran: That's right, it's a</t>
  </si>
  <si>
    <t>Rachel Loughran: Sorry, couldn't I just found that interesting.</t>
  </si>
  <si>
    <t>Thomas Loughran: You could, I suppose you could imagine trying to derive the existence of others from the existence of a single one.</t>
  </si>
  <si>
    <t>JP: Is basically my impression of</t>
  </si>
  <si>
    <t>John’s iPhone: I mean I yeah</t>
  </si>
  <si>
    <t>// Notes on JH's 1000 Brains, continued...last time on numbers, structure, function generally... this time, on prediction in particular.</t>
  </si>
  <si>
    <t>The entire brain predicts; JH has an account of what prediction looks like neurologically, and it ties back nicely (in theory) with  MWMBNBM constant justification theory...come back to this here</t>
  </si>
  <si>
    <t>The brain's (NC) universal predictive role is based on a dynamic reference frame algorithm that seems rooted in the entorhinal cortex and the hippocampus, said to be a finger-sized midbrain mirrored structure near the base of each hemisphere.  Now we know that this algorythm taps place cells and grid cells. (Define each.) These support intentional motion, and prediction, which are 2 sides of the same coin, and which together form models of our world. Now add place cells for abstract concepts and grid cells (mathematics, logic) interconnecting them, and abstract models arise.</t>
  </si>
  <si>
    <t>John Loughran: Outlet screaming</t>
  </si>
  <si>
    <t>JH introduces it as a fundamental principle of neuroscience that thought is brain activity (get his exact phrasing right, and put it here: ____________). On a pCRm worldview, this seems to go both ways: brain activity is thought, also. Everything is. Brain activity is the way we model the activity of thought under limited perspective; it is how under our limited perspective we make our way forward in interacting with other limited perspectives, all the while preserving and maximizing the efficacy of the relations with other pespectives that we encounter under our own interacting limited pespective. The logical relations describing these perspectival interactions are modeled by us as brain activity, and at many other interactive levels of analogy. The causal relationships studied in neuroscience and every other science are part of the constraints that need to be satisfied by pCRm or any other worldview</t>
  </si>
  <si>
    <t>Thomas Loughran: Different versions of that as well. So maybe there's not a single central meeting. Maybe the central meeting changes over time.</t>
  </si>
  <si>
    <t>Thomas Loughran: Friday, which is that we review a paper together, which means that we</t>
  </si>
  <si>
    <t>meeting numbers of contraints is what renders likely any scientific theory: JH (roughly interpreted) on how he could be certain that the reference frame algorithm was correct, even before empirical testing, how it could go on to specifically predict. Rethink solved problems as contraints, in the problem/resource/solution approach.</t>
  </si>
  <si>
    <t>John Rose: First, if you're going to talk about healthcare. You got to talk about our current system and problems with it and some of the more obvious ones I've identified and seen is</t>
  </si>
  <si>
    <t>00:28:51That is how I think about it.</t>
  </si>
  <si>
    <t>00:23:07Howard, how to have a hard time ever saying the school can</t>
  </si>
  <si>
    <t>00:24:39Entering into the world of consciousness. After all, if we are conscious. Maybe we ought to be a little look around. I didn't see what's there.</t>
  </si>
  <si>
    <t>00:17:33It seems like they that's a stronger descent to me would be one that they all agree on.</t>
  </si>
  <si>
    <r>
      <rPr>
        <rFont val="Arial"/>
        <b/>
        <sz val="11.0"/>
      </rPr>
      <t>Attempt to summarize the 1000 brains theory (1st 1/3 of JH's book): brains build models of the world through movement, driving interaction; those models are used to generate predictions that are tested against subsequent input. (</t>
    </r>
    <r>
      <rPr>
        <rFont val="Arial"/>
        <b/>
        <sz val="11.0"/>
      </rPr>
      <t>Importantly</t>
    </r>
    <r>
      <rPr>
        <rFont val="Arial"/>
        <b/>
        <sz val="11.0"/>
      </rPr>
      <t xml:space="preserve">, the priming of neurons--residing in the 80? 90%/ of neurons whose functionalty had not otherwise been understood as involved in processing of input--lowers the threshold for confirmatory signaling. This seems, on the face of it, to predict what Mistakes Were Made BNBM authors describe at the brain's constant preoccupation with justifying what it already expects to happen. </t>
    </r>
    <r>
      <rPr>
        <rFont val="Arial"/>
        <b/>
        <sz val="11.0"/>
      </rPr>
      <t>Find out how close a connection this predictive mechanism described in 1000B is to this self-justifying preoccupation described in MWMBNBM.</t>
    </r>
    <r>
      <rPr>
        <rFont val="Arial"/>
        <b/>
        <sz val="11.0"/>
      </rPr>
      <t>) Brains build multiple models using their 150k independend model constructors--note that in 1000B JH does NOT DISCUSS THE IMPORTANT ROLE OF SPARSENESS or quantify how many (or did I miss it) of these C columns are typically involved. Where is spareseness: in the number of columns activiated, or in the number of neurons per column involved, or both? Over what kinds of activities might these ratios vary?) So these identifications of 1) a common NC algorithm (Mountcastle?); 2) across multiple models simultaneously processing in multiple independent NCC units; 3) utilizing reference frames inherited and modified from the old brain (ERC and HC); and 4) resolving multiple models through a voting process which at least in part can be underststood as a simple application of process-of-elimination logic; all this describes intelligent activity largely rooted in the NC, the intelligent 70% of the human brain.</t>
    </r>
  </si>
  <si>
    <t>Judith Rich Harris</t>
  </si>
  <si>
    <t xml:space="preserve">Part II of JH's text argues that existing AI are not intellegent because they cannot flexibly extend models to new situations, but that creation of truly intelligent machines is possible along the lines of replication of the many-active-models-with-motive-prediction approach taken in the NC. These AI will be possible, but not sinister: the real alignment problem is a human-to-human alignment problem, not AI to human (my phrasing of JH's point.) We should watch and regulate, but not over worry about, the emergence of intelligent AI. These will impact our future in ways which we cannot predict (as we could not the computer revolution), but will transform human life along the radical but recognizable trajectory that computing already has. This real AI will be conscious iff they are truly AI: if they store and have immediate access to memory of past successful modeling experiences, </t>
  </si>
  <si>
    <t>That's a lot of information, actually. Right. This this is my story. This the way I look at the world.</t>
  </si>
  <si>
    <t>And so basically what we what these countries are forced into is a situation that they're not really they're able to produce commodity crops,</t>
  </si>
  <si>
    <t>And then I also want to drop it. I just right click here, which we control.</t>
  </si>
  <si>
    <t>Thomas Loughran: Moreover, I might think through a number of things with someone else. And we might think alike. We might perceive the world like we might think through the world like we might make choices and like, and a lot of us doing a lot of things.</t>
  </si>
  <si>
    <t>Party.</t>
  </si>
  <si>
    <t>John Rose: I feel like they could solve a lot if the moderator was able to turn off people's Mike's</t>
  </si>
  <si>
    <t>JP: I was, I had just read this book.</t>
  </si>
  <si>
    <t>Thomas Loughran: Trying to get his words. Right.</t>
  </si>
  <si>
    <t>tried it out. Oh, sorry.</t>
  </si>
  <si>
    <t>Thomas Loughran: And I was</t>
  </si>
  <si>
    <t>Thomas Loughran: Fighter capture a killer sort of</t>
  </si>
  <si>
    <t>John’s iPhone: He did some very big roles like that.</t>
  </si>
  <si>
    <t>Thomas Loughran: Reporter round and round and his up his explanation was clear reminded me of Richard Fineman during the this is going way before your before your days paying attention there but</t>
  </si>
  <si>
    <t>// while reviewing proposals: I've done 3 large institutional reforms on campuses: 1) CC at UP; 2) Integrating STEM EPO at ND (NDeRC &amp; Forum); graduate education reform (almost) at ND: INTEGRITY.</t>
  </si>
  <si>
    <t>lay these out each, briefly, pull lessons from each, apply to founding of Center for Community Networks (HIFNRC platform)</t>
  </si>
  <si>
    <t>Independent Investigator and Theoretician; Author, The Nurture Assumption; No Two Alike: Human Nature and Human Individuality</t>
  </si>
  <si>
    <t>CC at UP:  incoherence noticed by accreditation board; opportunity for seminal, student-based coherent model to become LCD (put in common what you have in common) campus-wide model in CC; brings battles to surface, to light, resolves some, creates new alliances, friend and foe...light resolves a lot.</t>
  </si>
  <si>
    <t>ISTEM Cmty at ND: build around an existing craft (HEP research); develop institutional craft advancement (NSF funding, NDQC (lab paradigm), RET/RCT/RCHS program paradigms; SJHSRC, Fermilab/I2U2; Integration (DOMINO, NDeRC), Forum series (event paradigm), hunger (IN Innov Grant effort, 1M matching, 180x2 cash, cost-sharing paradigm), no business model contact, w/o which no dice (defend busmod paradigm)</t>
  </si>
  <si>
    <t>NDeRC: what's wrong with this picture? Grad student inclusion. Invitation into community paradigm.</t>
  </si>
  <si>
    <t xml:space="preserve">CE3: transfer paradigm. Consulting. Design Thinking. Integration of business craft. Made possible by BOSCO: mission-focused community paradigm. Opportunity paradigm. </t>
  </si>
  <si>
    <t>Need for information. INTEGRITY. Reform needs funding, early, not late.</t>
  </si>
  <si>
    <t>00:23:11should ever have much to say about that.</t>
  </si>
  <si>
    <t>00:24:46And it isn't only the things that are there are not only the things that our senses, give us, but sometimes we can quiet those, the hope is and and grasp at other dimensions. And that's what I mean by psycho knots right as if you're traveling through psychology</t>
  </si>
  <si>
    <t>00:17:42But again, maybe they do support each other's points in their actual descent. I was not able to read all of them. So</t>
  </si>
  <si>
    <t>John Rose: But I don't think it's quite as clear that</t>
  </si>
  <si>
    <t>JP: More than we expected.</t>
  </si>
  <si>
    <t>JP: Between</t>
  </si>
  <si>
    <t>Thomas Loughran: Okay, but that doesn't mean it's, I would never want to say just yeah but I think that's a useful lens for looking at it, looking at it, there is we are a black box in some way. I mean, you can look at it that way. And there's experience in and what is it that</t>
  </si>
  <si>
    <t>Thomas Loughran: So that's another dimension of and there to JP and Rachel and john when you ever hear this, or get hurt again or anybody else's in the conversation. I don't mean to I do mean us to go somewhere, that is to say I invited invited folks to come together to</t>
  </si>
  <si>
    <t>Nursery</t>
  </si>
  <si>
    <t>Thomas Loughran: Both as a way of solving problems through technology, but also as a way of gaining knowledge. I think it's not all the knowledge there is either. Yeah, I think that book and</t>
  </si>
  <si>
    <t>//  holy shit. howard bloom's 2005 Global Brain: a tour de force of how a recognizably uniform pattern of networked growth works expresses itself through biological, anthropological, social history. I should listen to this book about 5 times to take it in.</t>
  </si>
  <si>
    <t>Thomas Loughran: So conscious realism. I think there is a Jeff Hawkins a tight account of what is intelligence. You got to give a whole account of what intelligences of what information is of what</t>
  </si>
  <si>
    <t xml:space="preserve">The pattern:  five elements, something like 1) conformity police; 2) diversity generators; 3) stern internal judges; 4) resource shifters (to him who has, more; has not, even what he has will be taken); 5) contest fora. Works in physics, in biology, in sociology, across history. (Hegelianesque). </t>
  </si>
  <si>
    <t>John Rose: That something to say about that as well, which was basically</t>
  </si>
  <si>
    <t>By enough a lot of people and it didn't in any sense emerge from anything called the high information flow network of rich communities.</t>
  </si>
  <si>
    <t>moves so fast, it's hard to digest. A few nuggets: importantly, gets plato wrong, as a spartan, a pythagorean. Missing good readings of Phaedo and Republic. I've got to get an account of the Laws, Statesman, though.</t>
  </si>
  <si>
    <t>Right. But I only have so much attention. And so I. I pass it out.</t>
  </si>
  <si>
    <t>Ch 19 on fundamentalism: very powerful overview of natural tendency to respond to crisis by circling the wagons, spartanizing, vs the way of the athenians, more open to growth, civility, but today engendering crisis levels of ineptitude and corresponding threats to which spartanization, fundamentalism provides a response.</t>
  </si>
  <si>
    <t>So. If if we take the potential energy analogy.</t>
  </si>
  <si>
    <t>been around like a commitment to the undergraduate residential learning experience,</t>
  </si>
  <si>
    <t>Thomas Loughran: Recent resource numbers.</t>
  </si>
  <si>
    <t>JP: Mono culture Doug for stands with fuel loans that are just through the roof.</t>
  </si>
  <si>
    <t>And so I think his problem is that the Chomsky's proposition would be or a different whoever.</t>
  </si>
  <si>
    <t>Thomas Loughran: Trying not a joke.</t>
  </si>
  <si>
    <t>Thomas Loughran: So what he has in social physics is a detailed account of the learnings from big data for why what social capital is and why it works the way it works.</t>
  </si>
  <si>
    <t>All of a sudden there's a probability associated with that piece. Right.</t>
  </si>
  <si>
    <t>Sam Harris</t>
  </si>
  <si>
    <t>Thomas Loughran: I'm trying to remember how much</t>
  </si>
  <si>
    <t>Thomas Loughran: Proposal because it's propulsive right</t>
  </si>
  <si>
    <t>Thomas Loughran: Politico maybe or</t>
  </si>
  <si>
    <t>JP: That's well he talked about that somewhere. He's talked about. He has his I can't remember exactly the math his definition of a conscious agent right he has a particular definition for it. I'm at a description of it and</t>
  </si>
  <si>
    <t>JP: The situation because you need to you need to make the market more attractive to investment.</t>
  </si>
  <si>
    <t>JP: I definitely will see</t>
  </si>
  <si>
    <r>
      <rPr>
        <rFont val="Arial"/>
        <b/>
        <sz val="11.0"/>
      </rPr>
      <t xml:space="preserve">// (3C/E) = T ... Yuchi scholar Daniel Wildcat's "formula" for thinking through T= technology applications: Culture, Community and Communication combine, constrained by what is good for the Earth as a whole, to yield a technology path forward. Very nice. </t>
    </r>
    <r>
      <rPr>
        <rFont val="Arial"/>
        <b/>
        <color rgb="FF1155CC"/>
        <sz val="11.0"/>
        <u/>
      </rPr>
      <t>https://kylehence.medium.com/we-are-all-indigenous-6c827b2553fc</t>
    </r>
  </si>
  <si>
    <t>00;13;04.410 --&gt; 00;13;14.580</t>
  </si>
  <si>
    <t>00:08:50.430 --&gt; 00:08:53.430</t>
  </si>
  <si>
    <t>00:10:55.830 --&gt; 00:10:56.970</t>
  </si>
  <si>
    <t>00:08:57.180 --&gt; 00:09:04.620</t>
  </si>
  <si>
    <t>00:28:54Okay, I just want to make sure I wasn't missing something. If I thought of it that way.</t>
  </si>
  <si>
    <t>00:25:03Campbell doesn't mean I think Campbell means to be a scientist.</t>
  </si>
  <si>
    <t>Neuroscientist; Philosopher; Author, Waking Up</t>
  </si>
  <si>
    <t>And I want to talk to you. And this is how I understand how you work it.</t>
  </si>
  <si>
    <t>but they're not able to produce real food.</t>
  </si>
  <si>
    <t>Click here. Yep. Then I can support a child.</t>
  </si>
  <si>
    <t>Thomas Loughran: Really famously, a lot of us don't on a lot of things and we have an awful lot of diversity.</t>
  </si>
  <si>
    <t>Thomas Loughran: But who does. Who does she for whatever reason. Who does she interview Joe Clark.</t>
  </si>
  <si>
    <t>John Rose: Although I think that would like really heard Trump</t>
  </si>
  <si>
    <t>JP: Called republican Gomorrah.</t>
  </si>
  <si>
    <t>Thomas Loughran: He's got these simple little entities, right, which when they multiply when they, when they iterate.</t>
  </si>
  <si>
    <t>Thomas Loughran: One last sentence.</t>
  </si>
  <si>
    <r>
      <rPr>
        <rFont val="Arial"/>
        <b/>
        <sz val="11.0"/>
      </rPr>
      <t xml:space="preserve">Wildcat defines </t>
    </r>
    <r>
      <rPr>
        <rFont val="Arial"/>
        <b/>
        <color rgb="FFFF0000"/>
        <sz val="11.0"/>
      </rPr>
      <t>indigenuity</t>
    </r>
    <r>
      <rPr>
        <rFont val="Arial"/>
        <b/>
        <sz val="11.0"/>
      </rPr>
      <t xml:space="preserve"> (in contrast to indigeneity defined above) is “the ability to solve pressing life issues facing humankind now by situating our solutions in Earth-based local indigenous deep spatial knowledge." '</t>
    </r>
  </si>
  <si>
    <t>Thomas Loughran: I was saying, I don't know the post coven Trump is</t>
  </si>
  <si>
    <t>Thomas Loughran: Thing and apparently people get attached to those</t>
  </si>
  <si>
    <t>Thomas Loughran: Way back in the day, I forget it work.</t>
  </si>
  <si>
    <t>This is dialectical engagement, wholistic thinking, present it seems in indigenous cultures as well as in Plato's, and not so much in western intellectual tradtion after Aquinas.</t>
  </si>
  <si>
    <t>Thomas Loughran: Richard Fineman in the aftermath of the space shuttle Challenger.</t>
  </si>
  <si>
    <t>wholistic technologies: Joel Kaat's ___; Richard Jorgensen's (AwareComm's) CoLab Institutes... community listening, fostering, interactivating</t>
  </si>
  <si>
    <t>Daniel Haun</t>
  </si>
  <si>
    <t>Thomas Loughran: Like tremendous and those are those are you there's others that are more specialized. Those are two pretty general but they're very smart guys they asked very good questions.</t>
  </si>
  <si>
    <t>You know, maybe other other</t>
  </si>
  <si>
    <t>John Loughran: read a paper together.</t>
  </si>
  <si>
    <t>John Rose: A new one I have kind of more recently heard about is over medicalization is the term.</t>
  </si>
  <si>
    <t>00:23:13Yeah, I mean, part of the problem is the lines aren't exactly clean in that respect.</t>
  </si>
  <si>
    <t>00:25:08And he means to be a physicist and as you will see when we run into Tom Campbell, he spent an enormous amount of time in quantum</t>
  </si>
  <si>
    <t>00:17:53JOHN I got a question for you from JP just what you think about this, does it matter.</t>
  </si>
  <si>
    <t>// Ezra Kline interviewing _____________, author of the Alignment problem (see also EzK's interview with Sam Altman, head of Open AI.)....EzK is moving toward a year of more attention to AI, and its political consequences.</t>
  </si>
  <si>
    <t>Thomas Loughran: Yeah, I'm going to pull up the chat box, while I'm thinking about. I just grabbed the link here.</t>
  </si>
  <si>
    <t>John Rose: He's not</t>
  </si>
  <si>
    <t>computer science and cognitive learning science are engaged in a dialogue, help us discover the same mechanisms that evolution found,, finding fundamental principles of intelligence.  Dopamine updates our predictions,, an instance of temporal difference learning in the brain, for example.</t>
  </si>
  <si>
    <t>John Rose: And that we had, like,</t>
  </si>
  <si>
    <t>JP: You know what, how a</t>
  </si>
  <si>
    <t>Thomas Loughran: There's or maybe a better way to put it as there's interaction in</t>
  </si>
  <si>
    <t>Thomas Loughran: Talk through</t>
  </si>
  <si>
    <t>John Loughran: Which is my uncle's nursery.</t>
  </si>
  <si>
    <t>Thomas Loughran: Your journey. There's fascinating. So maybe we can go there, can, can you tell me about your personal side your the personal journey or your faith of Christianity in your relationship with God with religion in general.</t>
  </si>
  <si>
    <t>Thomas Loughran: What is the difference between conscious information and the kind of information that gets processed in artificial intelligence content contexts.</t>
  </si>
  <si>
    <t>John Rose: When she first started her</t>
  </si>
  <si>
    <t>That's so much more contemporary and actually my own handle.</t>
  </si>
  <si>
    <t>Ridiculous case just to take the drowning cases as the first paradigm and take a step toward complexity.</t>
  </si>
  <si>
    <t>We're we're sitting in a sea of information and it's coming at us calf, honestly.</t>
  </si>
  <si>
    <t>which is like awesome and definitely something that I believe the college values and for good reason.</t>
  </si>
  <si>
    <t>Thomas Loughran: Here I'm suggesting this is like what I just suggested, but it's not quite the same. I showed you that Friday.</t>
  </si>
  <si>
    <t>JP: You combine that with a drought in a hard wind, you know, you get what you have right now.</t>
  </si>
  <si>
    <t>I'm sure there's lots of people who think this, but that we are, in fact an oligarchy.</t>
  </si>
  <si>
    <t>Professor of Early Child Development and Culture, Director, Leipzig Research Center for Early Child Development, Leipzig University</t>
  </si>
  <si>
    <t>Rachel Loughran: Like yard. We got lots going on.</t>
  </si>
  <si>
    <t>// I've got to figure out whether I am, in public, a Catholic. My thought and praxis would scandalize a lot of the Catholics to whom I would appeal with RC. I would not fit in well with the deNCEC crowd, with CatholicVote, and probably with many good friends. I should list the reasons why, and decide whether, why and how to maintain the same course in private or in public.  Maybe look to Gus for advice?</t>
  </si>
  <si>
    <t>Thomas Loughran: At least that's my take on what he is doing other things as well. But I think that that's true. So he's got a deeper dive into. It's not just a correlation between this strange thing that is called social capitalists. He's got a strange measure, which is basically</t>
  </si>
  <si>
    <t>Because it's similar colors. I don't see exactly where it goes yet, but probably fits in here somewhere.</t>
  </si>
  <si>
    <t>List of private offenses (potentially public) to traditional Catholic sensibility: attitude toward church authority; interpretation of Pope Francis; opposition to US empire support/tolerance as more significant (contrary at least to much episcopal guidance) than resistance to criminalizing voluntary abortion, contraception, sterilization; application of MWMBNBM paradigm to traditional Catholic mindsets; control vs liberation analysis of religion and Catholicism in particular; analysis of sin and freedom;</t>
  </si>
  <si>
    <t>List of public offenses...laxity regarding mass attendance; anything I would write about criminalization of abortion; possibly pCRm advocacy;</t>
  </si>
  <si>
    <t>Thomas Loughran: There's more than that. But in any case, you'll see there's a whole suite of these people who are sort of testifying to</t>
  </si>
  <si>
    <t xml:space="preserve">Q: to what extent does likelihood of scandal of traditional catholics rightly figure into my analysis of acts I take in private or public? At risk, from private divergence: loss of traditionally-right public example. Of public: risk of scandal; risk of rhetorically effective misleading of otherwise potentially faithful persons; prudential risk to good work that could otherwise be done with traditional Catholics; </t>
  </si>
  <si>
    <t>Rachel Loughran: Yeah.</t>
  </si>
  <si>
    <t>Should I even try to collaborate in public around issues that will call into question how one might think and act as a Catholic? As a Christian?  Put like that, it seems a pretty clear question: if not me, then whom? St. T: you're no Abraham. True enough. But what is faith in redemption, forgiveness, in Christ? Get behind me, that stuff. Or is that too quick...yes, perhaps so. Have many counselors, or at least sufficiently many. Gus, plus perhaps one not so well versed in how I think and with as much sympathy. Ed, perhaps? Nikas? Or maybe not a friend, risking trust there...// I need to find some distinction between what is essential or important, risking scandal only for some greater good, as a necessary means...that implies that I need to cultivate an awareness and desire not to bring scandal---to Catholics or anyone (PoP would have analogues)...and what are the important goods worth risking scandal to achieve.</t>
  </si>
  <si>
    <t>JP: I can't remember the different dimensions of that. Exactly. But what I remember a section what this is making me think of as a section of the podcast where he talks about</t>
  </si>
  <si>
    <t>JP: Again, while also maintaining the living standards of the people in your country. So</t>
  </si>
  <si>
    <t>John’s iPhone: I mean, I definitely think he's better than Trump, but</t>
  </si>
  <si>
    <t>"On account of you, my name is blaphemed among the Gentiles": Rom 1 repeated ad Judeum. What sort of scandal is in place if faithful Catholics--maybe, critical and reflective Catholics, so as not to beg an important question of orthodoxy/-praxy--do and say nothing? Catholic guilt? A false picture of God? Obscuring grace? Shouldn't preferential option for the poor, for the sinner, drive the risk of scandal to the older brother, the righteous?</t>
  </si>
  <si>
    <t>So what is the chief scandal of Catholicism these days, or what set of scandals? Identifying these is the prophetic office: priest, prophet, king, in Christ, as Christ. So: 1) failing to embrace context of religion's dual tendency...to control, vs to liberate. These are not equal; one serves the other. Christ came to set us free. This is Francis vs. Clericalism and much else wrong with the Church. 2) failing to admit the deep-seated lack of wisdom and corresponding skepticism and healthy space for rethinking Catholic sexual wisdom and teaching. 3) Increasingly, the easy politicalization of the following of Christ, and accepting and accelerating polarization without genuine regard for our brothers and sisters who think differently; 4) An ahistorical and unreasonable insistence on confortable interpretations of tradition, rather than a healthy reconsideration of doctrine in the true spirit of the 2nd vatican council. Chief among the symptoms here: a persistent, 2-story universe reading of scripture and tradition.</t>
  </si>
  <si>
    <t>Against these, a stand should be taken and risk of offense acknowledged, minimized, but perhaps accepted. Francis minimizes this risk, and it must seem at his peril, given the prominence of his role. Is it better to stand outside traditional orthodoxy/praxy, so as to critique but without as much scandal...with a 'trigger warning', in effect, for traditional Catholics? Cite influences up front: 2VC, NTW, Charismatic and Coventant CC movements, Richard Rohr? But also many years of IC, office of the hours, daily mass, daily prayer, daily reading of Scripture. So I can marshal traditional resources, to some extent, in defense of more reformist tendencies. So look out for one another, and, ideally after some imaginatively sympathetic hearing, provide rebuke as seems best to you.</t>
  </si>
  <si>
    <t>00:28:58No, I</t>
  </si>
  <si>
    <t>00:23:21You know,</t>
  </si>
  <si>
    <t>00:25:16Theory. And in fact, he's paying for a new version of the double slit experiment to be for to be performed at a university out on the West Coast somewhere. So he thinks that he has a testable theory, which is</t>
  </si>
  <si>
    <t>00:18:04Or let me back up and drop. Start with a supposition. Suppose it's suppose you believed it to be the case that there was a rational basis for the Louisiana State Legislature to protect women's health</t>
  </si>
  <si>
    <r>
      <rPr>
        <rFont val="Arial"/>
        <b/>
        <sz val="11.0"/>
      </rPr>
      <t xml:space="preserve">"Covenant Pluralism", Rev. Mariam Edmunds-Allen, from ND's Religious Pluralism Conference. See the particpant list and first two sessions at </t>
    </r>
    <r>
      <rPr>
        <rFont val="Arial"/>
        <b/>
        <color rgb="FF1155CC"/>
        <sz val="11.0"/>
        <u/>
      </rPr>
      <t>https://www.youtube.com/watch?v=kkVuYq5xNSI</t>
    </r>
  </si>
  <si>
    <t>You look at the world and this is what I'm trying to communicate by bringing these pieces of evidence to bear.</t>
  </si>
  <si>
    <t>So, for example, going back to the Haiti situation. Haiti used to have a ton of rice fields.</t>
  </si>
  <si>
    <t>Marti Hearst</t>
  </si>
  <si>
    <t>It is. Neitz.</t>
  </si>
  <si>
    <t>Thomas Loughran: In fact, you might say at something of a of a compelling central problem of our day, the sort of diversity we have on one hand we on read. On the other hand, we're kind of mystified by it or challenged by it.</t>
  </si>
  <si>
    <t>JP: from Portland really</t>
  </si>
  <si>
    <t>John Rose: Because it makes them look a lot less powerful and more petulant when he constantly gets this mic shut off but</t>
  </si>
  <si>
    <t>JP: By Max Blumenthal</t>
  </si>
  <si>
    <t>Thomas Loughran: Ad nauseum blow out these very large complex very interesting structures. Right. And he's made a whole science of all of that.</t>
  </si>
  <si>
    <t>Thomas Loughran: The only reason I tried out</t>
  </si>
  <si>
    <t>Thomas Loughran: It's. It is hard to tell when you're getting spun. And when you're not</t>
  </si>
  <si>
    <t>Thomas Loughran: Right they grow up.</t>
  </si>
  <si>
    <t>John’s iPhone: Yeah, it was funny, I was watching a</t>
  </si>
  <si>
    <t>Thomas Loughran: Accident</t>
  </si>
  <si>
    <t>Computer Scientist, UC Berkeley, School of Information; Author, Search User Interfaces</t>
  </si>
  <si>
    <t>Mine this crowd for leaders in the attempt to articulate and exchange whole perspectives. Another leader in this space, on ND Law's Religious Liberty initiative BoD, is Dr. Jacqueline Rivers, The Seymour Institute for Black Church and Policy Studies, who is assembling (I think I heard) an account of the world from a black church perspective. (Her's includes a prolife perspective.)</t>
  </si>
  <si>
    <t>Also, Stanford Law grad Elder Quentin Cook, Church of Jesus Christ of Latter-Day Saints, quite a sensible guy, it seems.</t>
  </si>
  <si>
    <t>Rabbi Dr. Meir Soloveichik, Congregation Shearith Israel</t>
  </si>
  <si>
    <t>00;13;16.140 --&gt; 00;13;19.770</t>
  </si>
  <si>
    <t>00:08:55.230 --&gt; 00:09:10.830</t>
  </si>
  <si>
    <t>00:10:57.630 --&gt; 00:10:58.290</t>
  </si>
  <si>
    <t>00:09:06.570 --&gt; 00:09:12.840</t>
  </si>
  <si>
    <t>00:28:59Don't think</t>
  </si>
  <si>
    <t>Also, religion reporters, including Ms. Elizabeth Dias, New York Times; Ms. Emma Green, The Atlantic;
Mr. Eric Marrapodi, National Public Radio</t>
  </si>
  <si>
    <t>Ms. Asma Uddin, Religious Liberty Attorney &amp; Scholar; Muslim/Christian dialogue; Mr. Justin Giboney, AND Campaign, a black church initiative; Rev. Marian Edmonds-Allen, Parity</t>
  </si>
  <si>
    <t>00:25:34He doesn't precisely use the phrase conscious realism, but he does think that what we see now is something like a virtual reality and it's generated by conscious beings.</t>
  </si>
  <si>
    <t>00:18:24By requiring admitting privileges of</t>
  </si>
  <si>
    <t>Find a way to connect with Prof. Stephanie Barclay, Director, Religious Freedom Initiative. (Carter Sneed's analogue and cosponsor with DeNCEC)</t>
  </si>
  <si>
    <t>Thomas Loughran: And I'm going to pop it in just so we have it.</t>
  </si>
  <si>
    <t>John Rose: Kind of getting a lot of things that republicans want done or wanted done done</t>
  </si>
  <si>
    <t>JP: We only had I think 70,000 or 65,000 new cases today.</t>
  </si>
  <si>
    <t>JP: Mature member of the science would be able to actually understand and articulate</t>
  </si>
  <si>
    <t>Thomas Loughran: That of course captures what people mean by experience. But I think of it a little bit differently.</t>
  </si>
  <si>
    <t>Thomas Loughran: This project.</t>
  </si>
  <si>
    <t>John Loughran: So you can look that up. And that would put</t>
  </si>
  <si>
    <t>Thomas Loughran: Just going to pause there to see whether you all are hearing this reasonably well.</t>
  </si>
  <si>
    <t>Thomas Loughran: Seems to me that whole sort of thing. And I'm no doubt and leaving a thing or two out here. But what I'm bringing in now are just the results of Natural Sciences, which is in a certain sense,</t>
  </si>
  <si>
    <t>John Rose: Career.</t>
  </si>
  <si>
    <t>Right for a whole lot of thought that that runs back much further and much deeper.</t>
  </si>
  <si>
    <t>But that those needs and the recognition of such needs is having action driving force for people who are well-informed.</t>
  </si>
  <si>
    <t>I love that word about insurance, a word. Cafferty is so good.</t>
  </si>
  <si>
    <t>But something that I hadn't seen as part of the dialog is like the.</t>
  </si>
  <si>
    <t>Thomas Loughran: Rachel, I don't know if you've gone back and seeing that that episode but I at the very end. I ended up with a milestone map that we used in I in a different sort of context about making sense of CMS data. Data from the CMS detector where we we built milestones and said, You</t>
  </si>
  <si>
    <t>And when we're at thing in the world on behalf of democracy, we're actually it's just the way we're acting in the interest of those people.</t>
  </si>
  <si>
    <t>Rachel Loughran: I actually have not been like normally I'm pretty up to date on the news. I have no idea what's going on.</t>
  </si>
  <si>
    <t>Thomas Loughran: It's just, it's an amalgam of measures that when you put it together just correlates with almost everything else that you want it to correlate with right it's like if you</t>
  </si>
  <si>
    <r>
      <rPr>
        <rFont val="Arial"/>
        <b/>
        <sz val="11.0"/>
      </rPr>
      <t xml:space="preserve">Carlos Perez: "The fear of AI alignment focuses on the wrong problem. The real problem is that our society treats people like replaceable parts. Until society treats people like a mother treats their child, we are never going to achieve a society that aligns with humanity." </t>
    </r>
    <r>
      <rPr>
        <rFont val="Arial"/>
        <b/>
        <color rgb="FF1155CC"/>
        <sz val="11.0"/>
        <u/>
      </rPr>
      <t>https://medium.com/intuitionmachine/medieval-bureaucracies-are-paper-clip-maximizers-b11e0c2756bb</t>
    </r>
  </si>
  <si>
    <t>There's that kind of attractive moment to it. So maybe that's a nice metaphor for what's happening.</t>
  </si>
  <si>
    <t>Thomas Loughran: To to how the system was designed and how it was designed to do exactly what it does. It was designed to addict you by any means necessary.</t>
  </si>
  <si>
    <t>Thomas Loughran: I mean, we want</t>
  </si>
  <si>
    <t>Rachel Loughran: Politico. I really liked them to</t>
  </si>
  <si>
    <t>Dirk Helbing</t>
  </si>
  <si>
    <t>JP: How a single conscious agent is the same as to conscious agents, mathematically, the descriptions. The same, right. And so I wonder if that</t>
  </si>
  <si>
    <t>JP: That's not historically the way that we have tried to guide people out of deficits out of recessions or tried to help people's economies develop</t>
  </si>
  <si>
    <t>Thomas Loughran: And they're experts in their own fields so</t>
  </si>
  <si>
    <t>Professor of Computational Social Science, ETH Zurich; TU Delft, The Netherlands</t>
  </si>
  <si>
    <t>Thomas Loughran: Meetings, which were once historically connected to a central vocal meeting. Then take on a life of their own over time and become a second central meeting and now you have something like equivocation going on between the two of them. You almost</t>
  </si>
  <si>
    <t>Thomas Loughran: This week,</t>
  </si>
  <si>
    <t>John Rose: And that applies to a ton of different things that have caused massive problems in a lot of different areas.</t>
  </si>
  <si>
    <r>
      <rPr>
        <rFont val="Arial"/>
        <b/>
        <sz val="11.0"/>
      </rPr>
      <t>This is a great quote capturing insight into the Alignment problem, in parallel with Open AI's observation that _____, and Jeff Hawkin's recognition that the real alignment problem is human to human, not human to AI (</t>
    </r>
    <r>
      <rPr>
        <rFont val="Arial"/>
        <b/>
        <color rgb="FF1155CC"/>
        <sz val="11.0"/>
        <u/>
      </rPr>
      <t>https://docs.google.com/spreadsheets/d/1XVWPxtZ_fUVeBCFgL2WvBheBiU0QDCptzfAkU22chls/edit#gid=705826024&amp;range=L516:M516</t>
    </r>
    <r>
      <rPr>
        <rFont val="Arial"/>
        <b/>
        <sz val="11.0"/>
      </rPr>
      <t>)</t>
    </r>
  </si>
  <si>
    <t>00:23:22They're still like a representative of the school, even though</t>
  </si>
  <si>
    <t>00:25:47A network of them and hearing sounds an awful lot like Don Hoffman, he thinks that what Donald Hoffman's doing is right up the same barking up the same tree that he's pursuing he so he says, and so</t>
  </si>
  <si>
    <t>00:18:29Any physician performing abortions. Suppose you thought there was a rational basis and it actually was in some degree safer right for the mother for the woman in question.</t>
  </si>
  <si>
    <t>Now, if my if my info graphic were wrapped in that. I would say somebody would have at least more information than they might otherwise.</t>
  </si>
  <si>
    <t>And but basically because of the where am I going with this, where I'm going with this is.</t>
  </si>
  <si>
    <t>I was I mean, I was thinking journalists, social media,</t>
  </si>
  <si>
    <r>
      <rPr>
        <rFont val="Arial"/>
        <b/>
        <sz val="11.0"/>
      </rPr>
      <t xml:space="preserve">Open AI researchers: to study alignment, we need to study human values. </t>
    </r>
    <r>
      <rPr>
        <rFont val="Arial"/>
        <b/>
        <color rgb="FF1155CC"/>
        <sz val="11.0"/>
        <u/>
      </rPr>
      <t>https://distill.pub/2019/safety-needs-social-scientists/</t>
    </r>
    <r>
      <rPr>
        <rFont val="Arial"/>
        <b/>
        <sz val="11.0"/>
      </rPr>
      <t xml:space="preserve"> But (see longer discussion above). They Have a satisfactory definition of human values.
Gather data about human values, in a manner compatible with the definition.
Find reliable ML algorithms that can learn and generalize from this data.</t>
    </r>
  </si>
  <si>
    <t>Thomas Loughran: Or or driven to some kind of hard view in light event, whatever that heart view is, it could be that in fact</t>
  </si>
  <si>
    <t>Thomas Loughran: Yes, at school, important</t>
  </si>
  <si>
    <t>John Rose: Definitely something needs to be done.</t>
  </si>
  <si>
    <t>JP: Um, I mentioned that book before</t>
  </si>
  <si>
    <t>Thomas Loughran: Right. And he's learned a lot in that he thinks of it. I think really is an experimental science, in the sense that you have to look</t>
  </si>
  <si>
    <t>Thomas Loughran: Is I simply wanted to say that they use the phrase in that tradition, the principle of individuation and they have one and they pin it on matter.</t>
  </si>
  <si>
    <t>César Hidalgo</t>
  </si>
  <si>
    <t>John Rose: I'm</t>
  </si>
  <si>
    <t>Thomas Loughran: They personify them and you know</t>
  </si>
  <si>
    <t>John’s iPhone: Pretty left leaning</t>
  </si>
  <si>
    <t>Tragedy</t>
  </si>
  <si>
    <r>
      <rPr>
        <rFont val="Arial"/>
        <b/>
        <sz val="11.0"/>
      </rPr>
      <t xml:space="preserve">Perez again: </t>
    </r>
    <r>
      <rPr>
        <rFont val="Arial"/>
        <b/>
        <color rgb="FF1155CC"/>
        <sz val="11.0"/>
        <u/>
      </rPr>
      <t>https://voidnetwork.gr/2020/12/28/wittgenstein-ai-and-the-emergence-of-empathy/</t>
    </r>
    <r>
      <rPr>
        <rFont val="Arial"/>
        <b/>
        <sz val="11.0"/>
      </rPr>
      <t xml:space="preserve"> Perez also has a general theory of intelligence, forthcoming as Empathy Emergence, </t>
    </r>
    <r>
      <rPr>
        <rFont val="Arial"/>
        <b/>
        <color rgb="FF1155CC"/>
        <sz val="11.0"/>
        <u/>
      </rPr>
      <t>https://gumroad.com/l/empathy</t>
    </r>
    <r>
      <rPr>
        <rFont val="Arial"/>
        <b/>
        <sz val="11.0"/>
      </rPr>
      <t xml:space="preserve">, where empathy is something like all-things-considered pattern alignment, more than just alignment wrt feeling pain (sympathy). "A general theory of intelligence is proposed that is based on universal principles of information modularity."  Here seems to be a short version of the longer EE, in 2 parts: </t>
    </r>
    <r>
      <rPr>
        <rFont val="Arial"/>
        <b/>
        <color rgb="FF1155CC"/>
        <sz val="11.0"/>
        <u/>
      </rPr>
      <t>https://medium.com/intuitionmachine/information-modularity-is-why-nature-innovates-17a8290373bf</t>
    </r>
    <r>
      <rPr>
        <rFont val="Arial"/>
        <b/>
        <sz val="11.0"/>
      </rPr>
      <t xml:space="preserve">, and </t>
    </r>
  </si>
  <si>
    <t>00:29:00I think that's a strong claim.</t>
  </si>
  <si>
    <t>00:26:03And the same thing I think is true with Brian Woodward's work, he also thinks highly Brian. Brian wouldn't work isn't as was</t>
  </si>
  <si>
    <t>00:18:44But suppose you further thought that that's not in fact what was motivating the legislature.</t>
  </si>
  <si>
    <t>I'm not</t>
  </si>
  <si>
    <t>John Rose: So there's certainly been sacrifices on other fronts.</t>
  </si>
  <si>
    <t>Associate Professor, MIT Media Lab; Author, Why Information Grows</t>
  </si>
  <si>
    <t>JP: Various aspects of something right so you give the example of physics.</t>
  </si>
  <si>
    <t>Thomas Loughran: Experience might sound like you're a passive recipient of something that's coming your way that now that we know how the brain works. We know that some people say it's 90% of our higher functioning.</t>
  </si>
  <si>
    <t>Thomas Loughran: And not only talk through this project, but this project is actually a very large project, it will turn out.</t>
  </si>
  <si>
    <t>John Loughran: You actually right where I were</t>
  </si>
  <si>
    <t>Rachel Loughran: Yep, no problems here. Okay.</t>
  </si>
  <si>
    <t>Thomas Loughran: An easier set of things to bring in, because we think we know more about these we disagree about those things less, although there are some really fundamental disagreements in there.</t>
  </si>
  <si>
    <t>John Rose: In politics, basically it was as a DA and when she was a district attorney. She decided not to prosecute someone who had</t>
  </si>
  <si>
    <t>And it's out of that foundation that this approach that can be packaged in this high information flow network approach.</t>
  </si>
  <si>
    <t>That's a two way too short a way to put it.</t>
  </si>
  <si>
    <t>Financial reasons that this is happening as well.</t>
  </si>
  <si>
    <t>Thomas Loughran: You know, you got somewhere, you have a clue. When you can do this.</t>
  </si>
  <si>
    <t>I think we're trying to take his money and we're trying to take their wealth.</t>
  </si>
  <si>
    <t>Thomas Loughran: If you grab ahold of people by this by answers to these seven questions I'm making this up a little bit, but not much. Okay, sevens roughly the right number seven or nine or I don't know what it is, whatever. These questions are you ask these questions about them and</t>
  </si>
  <si>
    <t>And those are the things you see through the lab. Just to come all the way back to your question.</t>
  </si>
  <si>
    <t xml:space="preserve">"In the beginning of our universe, everything was bound together and then in a single big bang, everything was instantly unbound. The initial conditions are unknown to current physics. The universe subsequently evolved into particles that were distinct (i.e. fermions). In addition, messengers (i.e. bosons) would bind them together but preserve their distinction." /(TL comment: considered as unbound...abstracted from boundedness by love...from the unbounded and rebinding perspective...how love gets built.../ "...a primitive kind of modularity has always existed. The first principle of modularity: There is something that binds and something to be bound. Binding creates identity and interaction."  </t>
  </si>
  <si>
    <t>Thomas Loughran: And that includes and that it turns out, what's the phrase here. It turns out that the most effective means discovered is flaming ridiculous rabbit holes, something like that, and that that</t>
  </si>
  <si>
    <t>JP: Be actually random in order for something to be actually random</t>
  </si>
  <si>
    <t xml:space="preserve">"The third principle of modularity: A medium with fluid characteristics drive experimentation and thus innovation." // "The fourth principle of modularity: Competitive forces leads to destruction that then leads to new composite creations." // "...the effect of like charges repelling is essential for the richness of interaction in the universe. Not everything binds together, there exist constraints that prevent binding. Heavier elements are restricted to the combinations that are possible in quantum mechanics. The fifth principle of modularity: Binding is selective and drives the fitness of a context." // "The sixth principle of modularity: Composite components leads to richer interactions and greater possibilities." </t>
  </si>
  <si>
    <t>Thomas Loughran: Rolling Stone are</t>
  </si>
  <si>
    <t>JP: Any because that's because that's true that that gets you his third</t>
  </si>
  <si>
    <t>Thomas Loughran: How have we done it.</t>
  </si>
  <si>
    <t>JP: Yeah, I mean, are there any</t>
  </si>
  <si>
    <t>"The seventh principle of modularity: Intrinsic adaptivity leads to utility that leads to ubiquity." // "The eight principle of Modularity: Adaptive components reduce entropy by learning the regularities of the environment."// "There are 20 of these amino acids with the average length of a protein being 200 amino acids in length. Thus, these proteins can be interpreted as a language with 20²⁰⁰ (i.e. 1.6x10²⁶⁰) different combinations. The age of the universe in nanoseconds is 4.34x10²⁶... The ninth principle of Modularity: Evolution requires only what is adjacently possible."</t>
  </si>
  <si>
    <t>"The two other kinds of biomolecules that are found in life these are lipids and nucleic acid. Fatty lipids that form the membranes of cells. This is an extension of the first principle. There is always something that encapsulates and insulates an entity from its environment. The instructions for creating proteins (chains of amino acids) are encoded in nucleic acid in the form of DNA. Evolution discovers a mechanism to code an instruction set that transcends the lifespan of each individual life form. The tenth principle of Modularity: Robust error resistant encoding preserves learning across component life spans.."</t>
  </si>
  <si>
    <t>Roger Highfield</t>
  </si>
  <si>
    <r>
      <rPr>
        <rFont val="Arial"/>
        <b/>
        <sz val="11.0"/>
      </rPr>
      <t>"The more complex the system, the more likely that a wrench in the machinery renders the entire machinery inoperable. Complex life is unlikely without DNA encoding." ..."</t>
    </r>
    <r>
      <rPr>
        <rFont val="Arial"/>
        <b/>
        <i/>
        <sz val="11.0"/>
      </rPr>
      <t>At every level of evolutionary complexity,</t>
    </r>
    <r>
      <rPr>
        <rFont val="Arial"/>
        <b/>
        <sz val="11.0"/>
      </rPr>
      <t xml:space="preserve"> there is a </t>
    </r>
    <r>
      <rPr>
        <rFont val="Arial"/>
        <b/>
        <sz val="11.0"/>
      </rPr>
      <t>medium</t>
    </r>
    <r>
      <rPr>
        <rFont val="Arial"/>
        <b/>
        <sz val="11.0"/>
      </rPr>
      <t xml:space="preserve"> for interaction, a </t>
    </r>
    <r>
      <rPr>
        <rFont val="Arial"/>
        <b/>
        <sz val="11.0"/>
      </rPr>
      <t>boundary</t>
    </r>
    <r>
      <rPr>
        <rFont val="Arial"/>
        <b/>
        <sz val="11.0"/>
      </rPr>
      <t xml:space="preserve"> that mediates interaction and a </t>
    </r>
    <r>
      <rPr>
        <rFont val="Arial"/>
        <b/>
        <sz val="11.0"/>
      </rPr>
      <t>mechanism that preserves identity</t>
    </r>
    <r>
      <rPr>
        <rFont val="Arial"/>
        <b/>
        <sz val="11.0"/>
      </rPr>
      <t xml:space="preserve">. These three capabilities lead to a generative system that I label as </t>
    </r>
    <r>
      <rPr>
        <rFont val="Arial"/>
        <b/>
        <sz val="11.0"/>
      </rPr>
      <t>Generative Modularity</t>
    </r>
    <r>
      <rPr>
        <rFont val="Arial"/>
        <b/>
        <sz val="11.0"/>
      </rPr>
      <t>." // "The eleventh principle of Modularity: Novel learning is gained by the symbiosis of complex behavior that is learned under different contexts."</t>
    </r>
  </si>
  <si>
    <t>00;13;21.000 --&gt; 00;13;29.460</t>
  </si>
  <si>
    <t>00:09:11.850 --&gt; 00:09:24.180</t>
  </si>
  <si>
    <t>"The twelfth principle of modularity: Innovation is contextual; complex or simple solutions are driven by what is possible and not what is simple or optimal."</t>
  </si>
  <si>
    <t>00:10:59.130 --&gt; 00:10:59.460</t>
  </si>
  <si>
    <t>00:09:14.130 --&gt; 00:09:16.230</t>
  </si>
  <si>
    <t>The thirteenth principle of modularity: Organisms that are ubiquitous are those with predictive behavior that are compatible with their environment.</t>
  </si>
  <si>
    <t>00:29:03That required. You know what I mean to say, oh, this is just a scientific method. And I mean, there are a lot of scientists who don't think there is a scientific method.</t>
  </si>
  <si>
    <t>00:23:26Right.</t>
  </si>
  <si>
    <t>Natures’ computation is intrinsically massively parallel. The fourteenth principle of modularity: Dynamic behavior is enabled by decoupling behavior from its physical configuration.</t>
  </si>
  <si>
    <t>00:26:10Saying, a moment as a computer scientists from New Zealand.</t>
  </si>
  <si>
    <t>00:18:52And that you had some record that that was so</t>
  </si>
  <si>
    <t>And maybe that would be a step in a better direction. That's an example of what I mean.</t>
  </si>
  <si>
    <t>The way we were, the way we incentivize development in developing countries,</t>
  </si>
  <si>
    <t>Just thrown at us in a pile an on ordered, undisciplined, almost on meaningful pile.</t>
  </si>
  <si>
    <t>and then maybe a word for everything else wouldn't basically be the three biggest thing we're talking about, right?</t>
  </si>
  <si>
    <t>Design thinking and movement through epistemological crisis. Driving paradigm change purposively, rather than accidentally. How might we intentionally align what we learn in one field of study with the new direction we are seeking another?</t>
  </si>
  <si>
    <t>Thomas Loughran: There are there are more sensible people whose views we can trust. And then there are these other people and they engage in apparently fake or not reliable not vertical not trustworthy.</t>
  </si>
  <si>
    <t>Director, External Affairs, Science Museum Group; Co-author (with Martin Nowak), SuperCooperators</t>
  </si>
  <si>
    <t>Thomas Loughran: Sorry, it's not your</t>
  </si>
  <si>
    <t>Thomas Loughran: But I haven't heard of it.</t>
  </si>
  <si>
    <t>Thomas Loughran: Right, you have to probe the space and you have to look at, which I think is the coolest thing. But in any case, where do those things reside if if space time</t>
  </si>
  <si>
    <t>Thomas Loughran: And all I want to say is I'm looking for one too. Because if you're dealing with conscious agents.</t>
  </si>
  <si>
    <t>JP: Serious</t>
  </si>
  <si>
    <t>Thomas Loughran: Good dog, talk to them that sort of way.</t>
  </si>
  <si>
    <t>John’s iPhone: Show to follow.</t>
  </si>
  <si>
    <t>Thomas Loughran: He basically tried it out, but very clear explanation of the</t>
  </si>
  <si>
    <t xml:space="preserve">On senses of natural law in MacIntyre, reflecting on M's concluding essay in Intractable Disputes About the Natural Law (Cunningham, ed.) </t>
  </si>
  <si>
    <t>M: it is in fact a revealed truth that the 1st Ps of the natural law can be known prior to and independently of any revealed truth, including this one. (IDNL p. 341.) Primary precepts (aligned with decalogue, p 31.) can be derived from 1st Principles with "only minimal reflection" (so M says he and Porter agree.) Also, 1st Ps of the natural law are (or only can be?) known noninferentially, though they are not per se nota (p. 318.) Further, judgements in particular cases can be derived from primary precepts through arguments that are sound in tradition-independent ways, as tradition-independent as are the primary precepts (p. 320.) Put all that together: there are T-independent rational standards of moral conduct that (all the way down to judgements in particular cases, such as instances of murder, and, elsewhere, p. 339-340, that abortion violates our primary duty to nurture prospective rational co-deliberators) can be known also Revelation-independently.</t>
  </si>
  <si>
    <t>Thomas Loughran: I would say those are some things that are useful. I mean, and but I think you guys have spent some time in that space. That would which is going to help</t>
  </si>
  <si>
    <r>
      <rPr>
        <rFont val="Arial"/>
        <b/>
        <sz val="11.0"/>
      </rPr>
      <t xml:space="preserve">In my terms: there are problem-resource-solution sets that can be grasped by multiple traditions. </t>
    </r>
    <r>
      <rPr>
        <rFont val="Arial"/>
        <b/>
        <sz val="11.0"/>
      </rPr>
      <t>Problem</t>
    </r>
    <r>
      <rPr>
        <rFont val="Arial"/>
        <b/>
        <sz val="11.0"/>
      </rPr>
      <t xml:space="preserve">: how to guide actions in treating one another; </t>
    </r>
    <r>
      <rPr>
        <rFont val="Arial"/>
        <b/>
        <sz val="11.0"/>
      </rPr>
      <t>resources</t>
    </r>
    <r>
      <rPr>
        <rFont val="Arial"/>
        <b/>
        <sz val="11.0"/>
      </rPr>
      <t xml:space="preserve">: 1st Ps of natural law, general rules/primary precepts and immediate consequences (because this is a rational agent with whom I must deliberate to arrive at more richly informed decisions, I should not kill but work with all such agents); </t>
    </r>
    <r>
      <rPr>
        <rFont val="Arial"/>
        <b/>
        <sz val="11.0"/>
      </rPr>
      <t>solution</t>
    </r>
    <r>
      <rPr>
        <rFont val="Arial"/>
        <b/>
        <sz val="11.0"/>
      </rPr>
      <t>: follow the dictates of adequately informed practical reason to become the kind of person formed to make such decisions (such as not to kill this person in these circumstances) well. (M in IDNL, p. 317: "Adequately informed and directed practical reason is all that we need." (to determine whether our habits are what we need them to be, through reflection.) This is a triplet, a lens, graspable independently of traditions (though more easily graspable in supportive and informative--rich--traditions, since grasping these conclusions requires freedom from error from many and hard-to-remove sources, such as misconceiving of one's final end, and in consequence missing the importance of means necessary to achieve it; or of attaching too much importance to particular goods, and in consequence misperceiving the final end, and yet other sources of error, such as confusing means with ends (such as particular goods productive of happiness, with that final end itself, philosophical mistakes that can be hard to root out, IDNL, p. 336-337.)</t>
    </r>
  </si>
  <si>
    <t>Thomas Loughran: You know when you use the word good in those two different ways. All that that's there's a ton of philosophical background on all that and you would philosophers often do is talk about all that.</t>
  </si>
  <si>
    <t>John Loughran: And talk</t>
  </si>
  <si>
    <t>John Rose: The new example I'd, I'd heard is</t>
  </si>
  <si>
    <t>00:29:12For for all the accounts of it that there are, that is, there's not one or it's a pretty complex. It's a community that finds its way forward in lots of different levels.</t>
  </si>
  <si>
    <t>00:23:28Like</t>
  </si>
  <si>
    <t>00:26:14Okay, so those are</t>
  </si>
  <si>
    <r>
      <rPr>
        <rFont val="Arial"/>
        <b/>
        <i/>
        <sz val="11.0"/>
      </rPr>
      <t xml:space="preserve"> it might be that stably grasping some lenses</t>
    </r>
    <r>
      <rPr>
        <rFont val="Arial"/>
        <b/>
        <sz val="11.0"/>
      </rPr>
      <t xml:space="preserve">, and it seems to be in fact with that "natural moral law" lens, that a stable grasp of other lenses (such as that something is a revealed truth depends on grasping 1st principles of reason, including practical reason: M in IDNL, p. 341) </t>
    </r>
    <r>
      <rPr>
        <rFont val="Arial"/>
        <b/>
        <i/>
        <sz val="11.0"/>
      </rPr>
      <t>depends on grasping prior lenses</t>
    </r>
    <r>
      <rPr>
        <rFont val="Arial"/>
        <b/>
        <sz val="11.0"/>
      </rPr>
      <t>. This is a kind of coherentism (inside the lenses) inside a foundationalist framework (primacy of stably grasping--which may require character formation necessary to avoid certain errors, implies M on Flannery in IDNL p. 340ff--some lenses before others. So this hierarchy-of-model-construction (lens construction) framework seems to be both coherentist and foundationalist, in different respects. There seem to be both coherentist and foundationalist elements at work both in model construction and in model reinforcement.</t>
    </r>
  </si>
  <si>
    <t>00:18:57As a matter of fact, I suppose there was a suppose you had, and I'm completely going to make this up as to the facts of this case. But I'm going to apply it to the case.</t>
  </si>
  <si>
    <t>Thomas Loughran: All right, I'll send it a different way. Because at the moment I'm not seeing it.</t>
  </si>
  <si>
    <t>John Rose: And yeah, I don't really know how you reconcile</t>
  </si>
  <si>
    <t>W. Daniel Hillis</t>
  </si>
  <si>
    <t>Rachel Loughran: Can we have a bunch of days in a row where it went up every day.</t>
  </si>
  <si>
    <t>JP: Is that</t>
  </si>
  <si>
    <t>Thomas Loughran: Neo cortical functioning is dedicated to prediction.</t>
  </si>
  <si>
    <t xml:space="preserve">So what is the natural law? Any propogated, intelligible order. There is such order re/ out treatment of the world around us, that is, a practical intelligible order, including all that we think of as the moral life. M gives a set of lenses, a model, of the primary and easily derived features of that order, intelligible by any human being who's mind is properly functioning and thus a rational agent, concerning the moral law. Mistaken grasp of that order is easy, so richer traditions bring aids to grasping that foundational core, but that lens in itself can be grasped in tradition-independent ways (it can achieve a kind of stability not nested in and dependent on the stability by which the whole of a tradition's model, a whole world view, is secured.) Yet there are philosophical and moral impediments to reasoning adequately in the moral life that perhaps are nearly always avoided with additional helpful features of traditions richer in information-propagating mechanisms (including moral/habit/character formation). So an adherent of any T incorporating and affirming the fundamental moral lens (recognition of the question how must I live as problem, grasp of 1st Ps, shortly derived precepts, as resources, and some paradigmmatic instances of application in context as solutions and, as paradigmatic, further resources resources) can participate in practical reasoning with some degree of success. That moral lens, by itself, has some pull, and that pull may be explored as a rhetorical strategy for attracting persons from some Ts (those without the moral lens) to others (those with.) </t>
  </si>
  <si>
    <t>Thomas Loughran: And you'll, you'll see more of that you can already sort of see it's a big, it's a sounds like a big social project so far.</t>
  </si>
  <si>
    <t>John Loughran: Um, yeah, so I'm just up on top of one of our</t>
  </si>
  <si>
    <t>Thomas Loughran: Rachel, you're not at the downpour yet.</t>
  </si>
  <si>
    <t>Thomas Loughran: In that space, but at least you have mechanisms for tracking code chunks of disciplines together and and they they hold us they test views.</t>
  </si>
  <si>
    <t>But acceptance of the pull of that natural law lens does depend on other features of traditions, such as the resources to cultivate adequate habits and avoid certain philosophical mistakes. The pull of the natural law lens must be added to other forces to produce an all-things-considered appealing whole. (One could imagine a person thinking that accepting the natural law lens is constricting and incompatible with human freedom and thus propserity, and so having both a seemingly rational and moral resistance to accepting that lens and any traditions which incorporate it...perhaps a person must jettison some rationally-appealing resources, including the moral lens, to achieve some better overall balance of resources.)</t>
  </si>
  <si>
    <t>John Rose: Killed a police officer.</t>
  </si>
  <si>
    <t>That's where that account of rights comes from. But if you do all that.</t>
  </si>
  <si>
    <t>But only when you do that workup can you call the mature member of a rich tradition, a well-informed person.</t>
  </si>
  <si>
    <t>So it seems that a fuller defense of the rational justification of the moral life would have to outstrip, in some respects, the defense that could be mounted on first principles of the natural law and closely-derivable consequences, that is, beyond the rational defense for for accepting the moral law. This might be maintained without denying the pull, the rational justification, of accepting the smaller lens in itself and by itself. It is just that such rational justification can be challenged, and when it is, some deeper appeal to the natural law, beyond the rational justification of the moral lens, might be required. And that appeal will be to principles that are not tradition-independent, but rather wholistic and tradition-bound.</t>
  </si>
  <si>
    <t>So what I am concerned about and I don't think this is unique to Gettysburg or I'm not even necessarily making this argument.</t>
  </si>
  <si>
    <t>Thomas Loughran: Right, and that's that's what I mean by a milestone and then sometimes just like these.</t>
  </si>
  <si>
    <t>JP: Thanks, Phil, it's</t>
  </si>
  <si>
    <r>
      <rPr>
        <rFont val="Arial"/>
        <b/>
        <sz val="11.0"/>
      </rPr>
      <t xml:space="preserve">So in that context, any argument for particular moral stances, such as requiring respect for the sanctity of human life, will both have to include considerations from the moral law, and yet go beyond those considerations. Let us call an argument which is such that being able to reproduce it to the satisfaction of everyone else able to produce it, produces acceptance of its conclusion that no further consideration of additional, currently available considerations could unseat, a </t>
    </r>
    <r>
      <rPr>
        <rFont val="Arial"/>
        <b/>
        <sz val="11.0"/>
      </rPr>
      <t>full justification</t>
    </r>
    <r>
      <rPr>
        <rFont val="Arial"/>
        <b/>
        <sz val="11.0"/>
      </rPr>
      <t xml:space="preserve"> for a conclusion. Such full justifications would be time-indexed, and person-indexed, amounting to the best arguments so far available for a given conclusion for a given person. It is possible that some argument at a given time may function as a full argument for every What follows is an outline for a full justification of the sanctity of human life. </t>
    </r>
  </si>
  <si>
    <t>We're trying to make America rich again. Right. Because everyone's cheating us here.</t>
  </si>
  <si>
    <t>John Rose: So one</t>
  </si>
  <si>
    <t>Thomas Loughran: And rank their answers on a scale and then that scale is going to correlate with everything else. It's going to correlate with how happy you are</t>
  </si>
  <si>
    <t>Maybe those things you see through the lens are like those things that, yeah, they do seem to belong.</t>
  </si>
  <si>
    <t xml:space="preserve">(Note that to time-index an effect (including being able to reproduce an argument that persuades you) in fact locates it in a tradition; one's past picks us out uniquely in a set of circumstances. In fact, some kinds of arguments can only be made by mature members of a given tradition, so the reproducability requirement--if it is a challenging, full-bodied argument--picks out mature members of traditions, in some circumstances. (Those that aren't such, won't be ones in which full justifications are made.) Call a full justification for everyone--one that persuades everyone who can make it to accept its conclusion) a universal full justification for a claim. </t>
  </si>
  <si>
    <t>Thomas Loughran: That kind of deep polarity.</t>
  </si>
  <si>
    <t>JP: You know, there can't be a purpose and</t>
  </si>
  <si>
    <t>What are arguments, anyway? A set of relationally-ordered propositions that induce acceptance of the last of them? In a CRm world, perhaps acceptance is all there is to logic. Some relations just persuade? Problem with that interpretation: nothing drives us to the mistakes we make, which seems to be required by the nature of love. No one would make these mistakes on purpose, who loved. But awareness of a systematic unfolding of logical possibilities seems compatible with love...as long as one learns from them as quickly as possible. But then a problem: why suppose logic persuades? Perhaps because logical relations are part of the nature of consciousness, part of God's nature, and thus part of ours, or of God's, as picked out by some limited perspective (who is each of us.)</t>
  </si>
  <si>
    <t>Thomas Loughran: Those places to look deep learning course.</t>
  </si>
  <si>
    <t>Physicist, Computer Scientist, Co-Founder, Applied Invention.; Author, The Pattern on the Stone</t>
  </si>
  <si>
    <t>JP: If that's built into the first</t>
  </si>
  <si>
    <t>Thomas Loughran: Shows and</t>
  </si>
  <si>
    <t>JP: In Indiana. Are there any interesting like propositions on the</t>
  </si>
  <si>
    <r>
      <rPr>
        <rFont val="Arial"/>
        <b/>
        <sz val="11.0"/>
      </rPr>
      <t>Btw, a bit off point but not yet captured: pCRm perhaps does not imply the many-worlds interpretation, perhaps not all of them, but perhaps only some of them, as the computation unfolds in time, as relations point to telos outside of time. (Don't even relations in the Trinity point to telos at a highest level? But perhaps from every more limited perspective, as well; perhaps love binds them all together. See also this later-inserted cell, above.</t>
    </r>
    <r>
      <rPr>
        <rFont val="Arial"/>
        <b/>
        <color rgb="FF1155CC"/>
        <sz val="11.0"/>
        <u/>
      </rPr>
      <t>#gid=705826024&amp;range=K137:L137</t>
    </r>
  </si>
  <si>
    <t>00:29:24As opposed to, you know, what's the scientific method formulate hypothesis, a testable hypothesis test it include or reject.</t>
  </si>
  <si>
    <t>00:23:29Me and my partner coming to a basketball game or some school events or</t>
  </si>
  <si>
    <t>00:26:18Those are some of the various folks that are out there, and eventually</t>
  </si>
  <si>
    <t>00:19:06So maybe I should put like a caution flag up and hold it up here on YouTube in case somebody comes in in the middle, right. So I'm not talking about the actual case. But suppose evidence like the following popped up.</t>
  </si>
  <si>
    <t>(side note: just saw a small, Curtis-type dog run across the street. Thinking it a lost puppy, I went outside, to find the small black cat on the other side of the street. Plainly a cat, when I plainly saw a small dog. Even vision, eye-witness testimony, can be wrong. My brain produced a model (small dog) to explain the phenomena that surprised me, even as now it is producing a model to explain my surprise at seeing a cat on one side, but a dog running over from the other. Better model than evidence of, say, shape-sifting by black cats.)</t>
  </si>
  <si>
    <t>I wonder if. What what is it to communicate?</t>
  </si>
  <si>
    <t>basically dis incentivizes them to create a basically self-sustaining agricultural system where they could actually feed their own people.</t>
  </si>
  <si>
    <t>And we start to make sense of it and to categorize it and to eventually hang on two</t>
  </si>
  <si>
    <t>Date media. I wonder if we did that out of love.</t>
  </si>
  <si>
    <t>Thomas Loughran: information gathering in the first place. And what they pass on to us if they believe it themselves is fake. It's not true.</t>
  </si>
  <si>
    <t>JP: Job. Great.</t>
  </si>
  <si>
    <t>Michael Hochberg</t>
  </si>
  <si>
    <t>Thomas Loughran: I missed the start of the debate and I recorded it, but I haven't gone back and watched it, so I didn't see everything.</t>
  </si>
  <si>
    <t>JP: So Max Blumenthal is a guy that Caitlyn Johnstone talks about all the time. Yeah, sort of swims in that same stream.</t>
  </si>
  <si>
    <t>Thomas Loughran: Is derived from that kind of computation. Where does that stuff set. What's its nature, is it just mathematical reality or we all play Satanists</t>
  </si>
  <si>
    <t>Thomas Loughran: If you're in a conscious realism world, you might want to say is there only just consciousness is it like just a big blob of awareness.</t>
  </si>
  <si>
    <t>JP: We're</t>
  </si>
  <si>
    <t>Thomas Loughran: Oh that's awesome, they're sad when they're blown up.</t>
  </si>
  <si>
    <t>https://www.usccb.org/issues-and-action/human-life-and-dignity/abortion/respect-for-unborn-human-life</t>
  </si>
  <si>
    <t>Thomas Loughran: Material dynamics that were involved with respect to temperature and launch. And he did that in front of the whole nation really pissed. A lot of people off because he made something very, very clear and kind of indisputable.</t>
  </si>
  <si>
    <t>00;13;30.030 --&gt; 00;13;33.030</t>
  </si>
  <si>
    <t>00:09:27.060 --&gt; 00:09:27.600</t>
  </si>
  <si>
    <t>00:10:59.670 --&gt; 00:11:00.570</t>
  </si>
  <si>
    <t>00:09:18.480 --&gt; 00:09:26.640</t>
  </si>
  <si>
    <t>00:29:35Right for a falsifiable hypothesis. That's the bumper sticker right or something, some there's a bumper sticker. That's not terribly far away from that that somebody would have</t>
  </si>
  <si>
    <t>Evolutionist, CNRS, Santa Fe Institute, Institute for Advanced Study Toulouse</t>
  </si>
  <si>
    <t>00:23:38I don't know if the the public and private spheres become hard to differentiate quickly.</t>
  </si>
  <si>
    <t>00:26:24If we go very far down this road and start to articulate an account that looks like these other accounts in some ways, we're going to have to say.</t>
  </si>
  <si>
    <t>00:19:18That a group of legislators got together said how do we make an abortion illegal in our state.</t>
  </si>
  <si>
    <t>John Rose: Him being such a</t>
  </si>
  <si>
    <t>JP: Right. It was going up really fast. The last couple weeks. And people were like, we're going to be well over 100,000 in short order.</t>
  </si>
  <si>
    <t>JP: Let's see. I, I have some ideas. But I guess maybe it wasn't explicit. To me, the connection between that and narratives</t>
  </si>
  <si>
    <t>Thomas Loughran: It's not a passive enterprise, it's the, it's the things that don't end up coming, the way we expect them to come. That really catch our attention.</t>
  </si>
  <si>
    <t>Thomas Loughran: If you turn if it turns out that that the communities have to grow to encompass everything, one could think about or do right then.</t>
  </si>
  <si>
    <t>John Loughran: Hills here.</t>
  </si>
  <si>
    <t>Rachel Loughran: No, it's thinking about it, but if it does, I'll just mute and move to my car.</t>
  </si>
  <si>
    <t>Thomas Loughran: And and there's a product here and knowledge product that seems to a mouse advance over time. So that's good stuff to bring in</t>
  </si>
  <si>
    <t>John Rose: And this was like a long time ago and and democrats</t>
  </si>
  <si>
    <t>You might remember that on that. Remember that on that approach.</t>
  </si>
  <si>
    <t>But I've tried to make the case that they are a well-informed person.</t>
  </si>
  <si>
    <t>no mention of "rational" or "reason" (as a characteristic of human beings) in the page discussing life and dignity of the human person (https://www.usccb.org/beliefs-and-teachings/what-we-believe/catholic-social-teaching/life-and-dignity-of-the-human-person)</t>
  </si>
  <si>
    <t>I'm more just asking if this is a phenomenon that is occurring there or other places is.</t>
  </si>
  <si>
    <t>Thomas Loughran: Resources have got numbers these milestones sometimes have a little bit of reference text associated with them because you want to be able to put a bumper sticker on it and say that that thing. I don't want to have to spend</t>
  </si>
  <si>
    <r>
      <rPr>
        <rFont val="Arial"/>
        <b/>
        <color rgb="FF000000"/>
        <sz val="11.0"/>
      </rPr>
      <t xml:space="preserve">In the 5th century AD this rejection of abortion at every stage was affirmed by the great bishop-theologian St. Augustine. He knew of theories about the human soul not being present until some weeks into pregnancy. Because he used the Greek Septuagint translation of the Old Testament, he also thought the ancient Israelites had imposed a more severe penalty for accidentally causing a miscarriage if the fetus was "fully formed" (Exodus 21: 22-23), language not found in any known Hebrew version of this passage. But he also held that human knowledge of biology was very limited, and </t>
    </r>
    <r>
      <rPr>
        <rFont val="Arial"/>
        <b/>
        <color rgb="FFFF0000"/>
        <sz val="11.0"/>
      </rPr>
      <t>he wisely warned against misusing such theories to risk committing homicide. He added that God has the power to make up all human deficiencies or lack of development in the Resurrection, so we cannot assume that the earliest aborted children will be excluded from enjoying eternal life with God. (in Respect for Unborn Life page, cell C this row)</t>
    </r>
  </si>
  <si>
    <t>Now, I'm quoting president. Right. Who's telling it? And it's surprising and different narratives.</t>
  </si>
  <si>
    <t>John Rose: Kind of smaller topic.</t>
  </si>
  <si>
    <t>Thomas Loughran: How wealthy, you are. How far, how much education you get right, etc. All the things that people consider to be part of a good life.</t>
  </si>
  <si>
    <t>Right? Something like that. And maybe there's another you're building a lens just like a jigsaw puzzle,</t>
  </si>
  <si>
    <t>Thomas Loughran: At all. Alex Jones all the time to put it down. Right. Are these days, they don't mention Q amp and I don't know when that was filmed precisely. I didn't check the credits, but they couldn't write me or I'm making reference literally to that radical podcasts that you put us on to john</t>
  </si>
  <si>
    <t>JP: It's like, I mean, I assume what they were talking about is, is the Lamarck versus Darwin distinction</t>
  </si>
  <si>
    <r>
      <rPr>
        <rFont val="Arial"/>
        <b/>
        <sz val="11.0"/>
      </rPr>
      <t>If so, neither can we assume that harm comes to the fetus? "</t>
    </r>
    <r>
      <rPr>
        <rFont val="Arial"/>
        <b/>
        <color rgb="FFFF0000"/>
        <sz val="11.0"/>
      </rPr>
      <t>Whatever  insults human dignity</t>
    </r>
    <r>
      <rPr>
        <rFont val="Arial"/>
        <b/>
        <sz val="11.0"/>
      </rPr>
      <t xml:space="preserve">, such as subhuman living conditions, arbitrary  imprisonment, deportation, slavery, prostitution, the selling of women and  children; as well as disgraceful working conditions, where men are treated as mere tools for profit, rather than as free and responsible persons; all these things and others of their like are  infamies indeed. They </t>
    </r>
    <r>
      <rPr>
        <rFont val="Arial"/>
        <b/>
        <color rgb="FFFF0000"/>
        <sz val="11.0"/>
      </rPr>
      <t>poison human society, but they do more harm to those who  practice them than those who suffer from the injury. (Second Vatican Council, The Church in the Modern World [Gaudium et Spes], no. 27)"</t>
    </r>
    <r>
      <rPr>
        <rFont val="Arial"/>
        <b/>
        <sz val="11.0"/>
      </rPr>
      <t xml:space="preserve"> Life and Dignity of the Human Person page (column D this row)</t>
    </r>
  </si>
  <si>
    <t>Assumption</t>
  </si>
  <si>
    <t>JP: Well, we've we've basically said that</t>
  </si>
  <si>
    <t>JP: On the ballot. Like here we were on the ballot was</t>
  </si>
  <si>
    <r>
      <rPr>
        <rFont val="Arial"/>
        <b/>
        <sz val="11.0"/>
      </rPr>
      <t>Again, from Life and Dignity of the Human Person, "</t>
    </r>
    <r>
      <rPr>
        <rFont val="Arial"/>
        <b/>
        <color rgb="FFFF0000"/>
        <sz val="11.0"/>
      </rPr>
      <t xml:space="preserve">The  basis for all that the Church believes about the moral dimensions of economic  life is its vision of the </t>
    </r>
    <r>
      <rPr>
        <rFont val="Arial"/>
        <b/>
        <color rgb="FFFF0000"/>
        <sz val="11.0"/>
      </rPr>
      <t>transcendent worth</t>
    </r>
    <r>
      <rPr>
        <rFont val="Arial"/>
        <b/>
        <color rgb="FFFF0000"/>
        <sz val="11.0"/>
      </rPr>
      <t xml:space="preserve"> -- the </t>
    </r>
    <r>
      <rPr>
        <rFont val="Arial"/>
        <b/>
        <color rgb="FFFF0000"/>
        <sz val="11.0"/>
      </rPr>
      <t>sacredness</t>
    </r>
    <r>
      <rPr>
        <rFont val="Arial"/>
        <b/>
        <color rgb="FFFF0000"/>
        <sz val="11.0"/>
      </rPr>
      <t xml:space="preserve"> -- of human  beings. The </t>
    </r>
    <r>
      <rPr>
        <rFont val="Arial"/>
        <b/>
        <color rgb="FFFF0000"/>
        <sz val="11.0"/>
      </rPr>
      <t>dignity</t>
    </r>
    <r>
      <rPr>
        <rFont val="Arial"/>
        <b/>
        <color rgb="FFFF0000"/>
        <sz val="11.0"/>
      </rPr>
      <t xml:space="preserve"> of the human person, realized in community with others, is  the criterion</t>
    </r>
    <r>
      <rPr>
        <rFont val="Arial"/>
        <b/>
        <sz val="11.0"/>
      </rPr>
      <t xml:space="preserve"> against which all aspects of economic life must be measured.
</t>
    </r>
  </si>
  <si>
    <t>Donald D. Hoffman</t>
  </si>
  <si>
    <t>Thomas Loughran: I could point to some particular texts.</t>
  </si>
  <si>
    <t>Thomas Loughran: About it on Friday.</t>
  </si>
  <si>
    <t>John Rose: There's this company that was coming in and giving parishioners free tests.</t>
  </si>
  <si>
    <t>00:29:46But I mean, a lot of folks say that's actually not how it works. Not, not that often. I mean, yes, you can see that in here but you can see other things in here.</t>
  </si>
  <si>
    <t>00:23:47I don't know.</t>
  </si>
  <si>
    <r>
      <rPr>
        <rFont val="Arial"/>
        <b/>
        <sz val="11.0"/>
      </rPr>
      <t>after downloading and starting a review of the Compendium of the Catechism of the Catholic Church (</t>
    </r>
    <r>
      <rPr>
        <rFont val="Arial"/>
        <b/>
        <color rgb="FF1155CC"/>
        <sz val="11.0"/>
        <u/>
      </rPr>
      <t>https://dochub.com/thomasjloughran/Dbd3xkWVe26Lv2Ww49AYlz/compendium-of-the-catechism-of-the-catholic-church-pdf</t>
    </r>
    <r>
      <rPr>
        <rFont val="Arial"/>
        <b/>
        <sz val="11.0"/>
      </rPr>
      <t xml:space="preserve">) it seems I have drifted quite far from accepting the intellectual and practical guidance of the Catholic Church. </t>
    </r>
  </si>
  <si>
    <t>00:26:33Whether it is such an account, whether it's the same as other accounts are different and how just because they've and frankly, we can learn a great deal from them, whether they're right or whether they're wrong. They're certainly thinking hard about where they think these roads lead</t>
  </si>
  <si>
    <t>00:19:25How can we approach the Supreme Court in such a way as to get fundamental decisions overturn</t>
  </si>
  <si>
    <t>Cognitive Scientist, UC, Irvine; Author, The Case Against Reality</t>
  </si>
  <si>
    <t>Fairly informatively, what is it to pass information, actually?</t>
  </si>
  <si>
    <t>And we incentivize them to produce cash crops for export into are basically into the world.</t>
  </si>
  <si>
    <t>little clusters that eventually we might start to dignify with the name of models.</t>
  </si>
  <si>
    <t>Yeah. It's interesting, social media wouldn't.</t>
  </si>
  <si>
    <t>Thomas Loughran: Nor do they think it through. Very well.</t>
  </si>
  <si>
    <t>Thomas Loughran: Yes, yes.</t>
  </si>
  <si>
    <t>Thomas Loughran: I think I caught it about 20 minutes in. I had another meeting conflicted.</t>
  </si>
  <si>
    <t>Thomas Loughran: He's a consortium journalists Disney Disney right in the consortium.</t>
  </si>
  <si>
    <t>Thomas Loughran: Right, you could be a playlist and still wonder how there's any there may be mathematical forms why suppose there's anybody to know anything about them and now you're a journalist.</t>
  </si>
  <si>
    <t>Thomas Loughran: Or what is it that separates out is, are there distinct conscious agents and if there is what marks amount of separate and it's not matter because we generate them.</t>
  </si>
  <si>
    <t>Thomas Loughran: Back.</t>
  </si>
  <si>
    <t>JP: Right, right.</t>
  </si>
  <si>
    <t>John’s iPhone: Hello.</t>
  </si>
  <si>
    <t>Thomas Loughran: Just on the fly with the demonstration. And that's what this guy did</t>
  </si>
  <si>
    <r>
      <rPr>
        <rFont val="Arial"/>
        <b/>
        <color rgb="FF000000"/>
        <sz val="11.0"/>
        <u/>
      </rPr>
      <t xml:space="preserve">I have been reflecting on this fact in different ways recently, including </t>
    </r>
    <r>
      <rPr>
        <rFont val="Arial"/>
        <b/>
        <color rgb="FF1155CC"/>
        <sz val="11.0"/>
        <u/>
      </rPr>
      <t>#gid=705826024&amp;range=C520</t>
    </r>
    <r>
      <rPr>
        <rFont val="Arial"/>
        <b/>
        <color rgb="FF1155CC"/>
        <sz val="11.0"/>
        <u/>
      </rPr>
      <t>.</t>
    </r>
    <r>
      <rPr>
        <rFont val="Arial"/>
        <b/>
        <color rgb="FF000000"/>
        <sz val="11.0"/>
        <u/>
      </rPr>
      <t xml:space="preserve"> Perhaps I am coming closer to a time when I have to either 1) repent and return; 2) acknowledge differences and remain at some distance driven by conscience, but quietly; or 3) express those differences in humility and publicly (confessionally); or even perhaps 4) step out publicly and make the case actively for a radical rethinking of what it means to be Catholic, as an indication of what Catholics are thinking these days (and there may be a PoP analogue here); or, going further, 5) actively try to lead a change, try to pursuade, as to a possibility worth considering, and even a superior possibility worth considering, which is to actively lead others away from more traditional ways of being Catholic, prophetically.</t>
    </r>
  </si>
  <si>
    <t>00:29:57So, because that's complicated discussion what the scientific method is and in some dispute. I'm not so much inclined to just reach down and grab that and say, oh yeah, we're just following this is what scientists do. But I do think it is what science.</t>
  </si>
  <si>
    <t>00:23:48Well, we've all we've</t>
  </si>
  <si>
    <t>00:26:50Okay.</t>
  </si>
  <si>
    <t>If the 4th or 5th, what would that case look like? In short: the Church is called to draw people into wise and loving order, so transforming this world. We are not succeeding, and in many ways hindering. There are prophetic voices, but also deeply bound and binding, rather than liberated and freeing, forces which are often most associated with what it means to be Catholic. This deep entanglement extends to both pastoral/leadership life, intellectual foundation, as well as to traditional teaching that unites the practical with the theoretical. All together, this is a skeleton case for reform</t>
  </si>
  <si>
    <t>00:19:33And how can we craft legislation so that it challenges that legislation sorry existing precedent, so that it had to be decided by on the basis of existing precedent which we think the current majority would like to overrule</t>
  </si>
  <si>
    <t>John Loughran: I mean, I can just look it up to Uncle Tom. That's okay. Yeah.</t>
  </si>
  <si>
    <t>Does the voice with which I would speak draw people to love? Into a stable, loving order, with promise for real advancement and real transformation of the world we live in toward love's wise rule? (God's wise and loving rule (NT Wright)...there's a kind of redundancy in that phrase, which love's wise rule avoids.) Surely the anthology points in this direction (C&amp;H Foundations paper does, but F&amp;Gin TT does in another way; Computational NL sketch does too, pCRm surely does...this is pretty radical rethinking of intellectual foundations, Christological foundations, metaphysical, epistemological, and moral, a new master science...that's all;)</t>
  </si>
  <si>
    <t>John Rose: Pretty obviously terrible person with</t>
  </si>
  <si>
    <t>Bruce Hood</t>
  </si>
  <si>
    <t>JP: And I today I was looking at it and</t>
  </si>
  <si>
    <t>If I am going to proceed, I need to remember the urgency of the need, the apparent current failure of existing attempts (Catholic, and even PoP in another way), calling on essential resources from both but pointing far beyond where current leaders in either space seem to be pointing. Do I have the courage to take such a stand publicly? I think so. Does the urgency of the moment color the required prudence and humility, so that bold action comes before persuasion of many (other) leaders? It would seem so. Can I proceed with love and humility? With God's help, with many errors, making progress nonetheless.</t>
  </si>
  <si>
    <t>Thomas Loughran: And our energy</t>
  </si>
  <si>
    <t>Thomas Loughran: All of a sudden they've grown ambitious right and what they tend to hold in common looks more and more like a worldview.</t>
  </si>
  <si>
    <t>Success down this road, from an RC perspective, would call eventually (decades away?) for a new Catechism and a substantial revision in understanding of what it would be for the teaching magisterium of the church to proceed steadily toward the end, theoretical and practical, truth and goodness. But that's what the resurrection promises, that's the heart of the Gospel: love is for you, and love wins. Jump on board. // So how much time do I have to think this through, with how much counsel? Not much. What is a lifetime of following, aiming to follow love to what is true and best, discerning to bail out 4 years ago on the fall of INTEGRITY, through to a bold direction and the beginning of public proposal (Fetzer, dCEC)...the ship has left the dock. Sail, or turn around? Sail.</t>
  </si>
  <si>
    <t>Rachel Loughran: Because I have</t>
  </si>
  <si>
    <t>Thomas Loughran: And there's no black bears or anything.</t>
  </si>
  <si>
    <t>So write the paper (Detecting the Sanctity of Human Life), make the case that in the intellectual realm, when it comes to the foundation of the natural moral law, we need a new, wholistic rational process that involves restructuring of the social information-processing motherboard and the beginning of a master science of the full natural law, not just the moral, but the whole. This is the new Summa project, the Summa in the sense of MacIntyre's reading of Aquinas, an exercise (then) in the integration of all of rational inquiry that needed a new social foundation for it to take root, which it lacked, and thus withered. We live in that withered after math...withered, not dead. But in serious need of recessitation, cultivation, transformation.</t>
  </si>
  <si>
    <t>Thomas Loughran: Early on, to build on this infrastructure. And if you could build a coherent whole in that space, you would have a second lens and I think I do have a second months.</t>
  </si>
  <si>
    <t>John Rose: were certainly not as broadly, not in favor of the police as they are now.</t>
  </si>
  <si>
    <t>Progress is inherently pluralistic, right?</t>
  </si>
  <si>
    <t>Beyond the experience, the direct experience, it's stored in their heads, which is considerable.</t>
  </si>
  <si>
    <t>I'm wondering if there is a potentially manipulative messaging going on.</t>
  </si>
  <si>
    <t>Thomas Loughran: You know, two sentences describing what it is that you need to be able to do. I just want to refer to it with a little bit of text which and you saw that now using little tiny bits of text like that like explained the big problems right or</t>
  </si>
  <si>
    <t>Thomas Loughran: John rose like I kind of stuff that question in a minute ago, you had something else. We were both chewing on the line at the same time.</t>
  </si>
  <si>
    <t>Right. We deserve that. We're the we are the best nation on earth.</t>
  </si>
  <si>
    <t>John Rose: That we talked a little bit before about Uncle Tom is</t>
  </si>
  <si>
    <t>Thomas Loughran: Will be correlated. And he does the state by state across the entire nation item by item state by state how they correlate with this measure of social capital.</t>
  </si>
  <si>
    <t>just like when you're assembling the picture, you could have got the big picture a different way.</t>
  </si>
  <si>
    <t>JP: Well I don't they talk about Q and on and in the same areas podcast as well.</t>
  </si>
  <si>
    <t>Chair of Developmental Psychology in Society, University of Bristol; Author, The Self-Illusion, Founder of Speakezee</t>
  </si>
  <si>
    <t>Super organisms, ideas, and the pecking order are the trinity of Howard blooms Lucifer principal. His thesis seems to be that we must recognize the power and the nature of this on holy Trinity, working with it, to outsmart it, but not to ignore how it actually works. We are in fact moving toward a kind of unity, ever greater unity, and although he doesn't mention it, one might imagine that love is the operating principle At work in his creation. But it is love transforming what is deeply lacking in love.</t>
  </si>
  <si>
    <t>Thomas Loughran: Doesn't that seem it actually does the does the flip of the coin no longer seem random to you when I flip it precisely to show to show a probability distribution.</t>
  </si>
  <si>
    <t>Jeans are at the foundation, somehow; or rather, all kind of unifications, in someways the very opposite of entropy, or at the foundation, from the Big Bang, from Fundamental particles to fermions to atoms and ions to molecules to self replicating molecules (genes) All nested inside complex super organisms, to intelligence, to ideas (that is, Memes),</t>
  </si>
  <si>
    <t>Rachel Loughran: Is</t>
  </si>
  <si>
    <t>Thomas Loughran: What he does say what what I heard him say</t>
  </si>
  <si>
    <t>JP: We your, your economy is need to be as open as possible to the international market.</t>
  </si>
  <si>
    <t>JP: to legalize or decriminalize psilocybin.</t>
  </si>
  <si>
    <t>Rich Lowry's book A Defense of Nationalism. Listening to his interview in late 2019 on CSPAN</t>
  </si>
  <si>
    <t>Nationalism builds a political order around the primacy--these are the people and ideas we prefer--of a given people, united prinipally by birth, language, culture, land...others can join voluntarily via assimilation. Vs empire, one people ruling over others...better, an international order of nations.</t>
  </si>
  <si>
    <t>The Crime of Nationalism (nice title for a 1st Things article); first read LR's book (downloaded to Audible). Is prefering one's own people (a very OT concept, as LR mentions) a crime against humanity, an offense against human dignity, the very crime for which the prophets (not for your sake, but for the sake of the nations) and finally Jesus (whenever you did this to the least of my brethern...love one another...) and Saint Peter (take and eat), and Paul (apostle to the gentiles...on account of you, my name is blaphemed among the gentiles...) railed against Israel as misunderstood by its leaders. America: getting OT Israel right this time.</t>
  </si>
  <si>
    <t>00;13;33.420 --&gt; 00;13;33.870</t>
  </si>
  <si>
    <t>Think of this "natural order" (find this affirrmed in RL's text; perhaps it's not his view, but it looks primed to be) as a relection of Howard Bloom's account of nature--even if civilized a bit--in his Lucifer Principle. Nature as crime. Having to achieve love, we are naturally outside of it in certain ways (seeing less than all, loving less than all; is this original sin?)</t>
  </si>
  <si>
    <t>00:09:30.690 --&gt; 00:09:41.310</t>
  </si>
  <si>
    <t>00:11:01.800 --&gt; 00:11:03.900</t>
  </si>
  <si>
    <t>00:09:28.500 --&gt; 00:09:33.000</t>
  </si>
  <si>
    <t>00:26:52So if I made let's shift gears and sort of get some work done. This will be a two minute introduction of Ryan Woodworth and then we're going to dive into some quantum mechanics, which is kind of ridiculous but that's what we're going to do.</t>
  </si>
  <si>
    <t>Daniel Hook</t>
  </si>
  <si>
    <t>00:19:51And so that's what they say. Thereafter, and they designed. Suppose they designed the case in which they're acting</t>
  </si>
  <si>
    <t>Michael Malice's Cato Institute interview on his book The Anarchist Handbook</t>
  </si>
  <si>
    <t>Whatever it is. Mm hmm.</t>
  </si>
  <si>
    <t>And what that creates and basically then they just import like in Haiti, for example,</t>
  </si>
  <si>
    <t>So we start to have a little bit of a model, and this is how we process this stuff.</t>
  </si>
  <si>
    <t>I wonder if I wonder if we need for that job. I'm just going to make this up your information platform.</t>
  </si>
  <si>
    <t>Thomas Loughran: And they are they are not</t>
  </si>
  <si>
    <t>JP: Showing the academy.</t>
  </si>
  <si>
    <t>Thomas Loughran: I think the biggest news story I've seen his, his response to the proud voice.</t>
  </si>
  <si>
    <t>JP: He used to. Now you know he's, he's the editor of his own outlet called the gray zone.</t>
  </si>
  <si>
    <t>Thomas Loughran: You follow me just a little bit only your to do list. Instead of there being a physical world and us being aware of it. There's a mathematical world and us being aware of it. And in that sense, your account. There's a kind of dualism, or maybe what mathematics is</t>
  </si>
  <si>
    <t>Thomas Loughran: Right, if, if the material world is a model.</t>
  </si>
  <si>
    <t>Sorry.</t>
  </si>
  <si>
    <t>JP: That'd be a quite the twist on Hurt Locker.</t>
  </si>
  <si>
    <t>CEO, Digital Science</t>
  </si>
  <si>
    <t>Tomkow: The computational theory of the lawa of nature (https://tomkow.typepad.com/tomkowcom/2013/09/the-computational-theory-of-natural-laws.html) a very nice workup of the implications of Algorithmic Information Theory (AIT) for a sensible description of the laws--the least complex in the randomness of input  plus the length of the algorithm processing (unzipping) that input. This seems to parallel Wolfram's irreducible complexity theory.</t>
  </si>
  <si>
    <t>John’s iPhone: And his, his people.</t>
  </si>
  <si>
    <r>
      <rPr>
        <rFont val="Arial"/>
        <b/>
        <sz val="11.0"/>
      </rPr>
      <t xml:space="preserve">On such an approach, which seems to amount to the input and computational matrixes I've been relying on as a mathematical metaphor, one could imagine even an indeterministic model which includes probability multipliers (qbits instead of bits) in the turing machine, that is, in the computational matrix, or perhaps in the input matrix, or both, so that the result is something compatible with the operation of the computational matrix on the input, but not determined by it...although the emergence of statistical orderlyness requires some wholistic explanation beyond a time-bound function spitting out changed inputs. But change the function to no longer time-bound in the obvious way, at least, with some kind of spacio-temporal wholism underlying some ordinary conceptions of space-time (ST is dead), perhaps something revealed by possibilitiy study (Constructor theory: </t>
    </r>
    <r>
      <rPr>
        <rFont val="Arial"/>
        <b/>
        <color rgb="FF1155CC"/>
        <sz val="11.0"/>
        <u/>
      </rPr>
      <t>https://www.quantamagazine.org/with-constructor-theory-chiara-marletto-invokes-the-impossible-20210429/).</t>
    </r>
    <r>
      <rPr>
        <rFont val="Arial"/>
        <b/>
        <sz val="11.0"/>
      </rPr>
      <t xml:space="preserve"> (Learn to think this way.)</t>
    </r>
  </si>
  <si>
    <t>Thomas Loughran: I know some of you listen to Sean Carol's podcast, for example, he just had a guy on this week, who's a philosopher and he talked about theories truth and he laid out.</t>
  </si>
  <si>
    <t>Thomas Loughran: And there is a hyperlink there.</t>
  </si>
  <si>
    <t>John Rose: To check their levels of plaque and that seems like a great</t>
  </si>
  <si>
    <t>00:30:15Yeah, and</t>
  </si>
  <si>
    <t>00:23:49All been part of schools in which the faculty get up and preach</t>
  </si>
  <si>
    <t>00:27:07Because we got to get some feel for what it is. It's scaring these people out of the corner right into the break.</t>
  </si>
  <si>
    <t>00:20:04prima facie to protect women's health. But in fact, they're trying to drive abortion practice out of the State of Louisiana and in fact even out of the nation.</t>
  </si>
  <si>
    <t>Thomas Loughran: Yeah, but</t>
  </si>
  <si>
    <t>John Rose: Religious views and and things of that nature.</t>
  </si>
  <si>
    <t>JP: It was like five or 6000 less than the last time I looked at it and I was surprised to see that.</t>
  </si>
  <si>
    <t>Thomas Loughran: So so experience isn't flooding in as was as if we were passive receivers. That's just not what happens. Instead, we are constructing something very, very actively</t>
  </si>
  <si>
    <t>Thomas Loughran: And the interaction between them looks more and more like the world views at their fullest and highest levels of expression, which sounds like what universities do</t>
  </si>
  <si>
    <t>Rachel Loughran: 4G up here.</t>
  </si>
  <si>
    <t>Rachel Loughran: No, no.</t>
  </si>
  <si>
    <t>Thomas Loughran: We'll have to again talk about what a lens is any way again for now it's, it's something that looks like it fits together that solve certain problems for you.</t>
  </si>
  <si>
    <t>John Rose: And so she caught a ton of flack for that. And when she ran for</t>
  </si>
  <si>
    <t>By our very by our very natures somehow, right.</t>
  </si>
  <si>
    <t>But there's also the experience which is stored in their upbringing, their culture.</t>
  </si>
  <si>
    <t>John Horgan</t>
  </si>
  <si>
    <t>Because to me,</t>
  </si>
  <si>
    <t>Thomas Loughran: Get to know the detector. Know your detective three words and that refers to a bunch of things that you ought to be able to do and that would be laid out in a little bit more detail, but it's a very clear.</t>
  </si>
  <si>
    <t>John Rose: I heard recently that in the past. I don't know how long ago but Native Americans used to do.</t>
  </si>
  <si>
    <t>We're remarkable. Everybody knows every day to us. Right.</t>
  </si>
  <si>
    <t>John Rose: The piece steel that</t>
  </si>
  <si>
    <t>But what if we start differently, with consciousness as the foundation of information, as all that there is, as pCRm. What changes then? Perhaps agency gets a new fundamental (non-emergent) meaning. Perhaps computation, limited by perspective (where every possible perspective is an actual perspective? No..that leaves out the specific direction of interconnectedness among perspectives, that seeing A enables seeing B and an avoidance of C, so that actual learning takes place through computation, and where an empirically recognized end is interwoven into the fabric of consciousness, which is sharing, giving, enabling, supporting, loving, a drive whose way forward is being computed.)</t>
  </si>
  <si>
    <t>Thomas Loughran: But that measures, kind of a black box a little bit. It's sort of like, hey, we've observed this trend and we found a handle, we can grab it by</t>
  </si>
  <si>
    <t>Right. And maybe I don't know. It's probably in the end, of course, the jigsaw puzzles of not the best analogy, because it's it's really fixed.</t>
  </si>
  <si>
    <t>Thomas Loughran: Yeah, that's right. They mentioned it. I don't remember. They certainly don't focus on in the if they mentioned it all.</t>
  </si>
  <si>
    <t>Thomas Loughran: I pull it out I flip it 100 times I get 43 and 57 and that's exactly what I wanted to do not the 43 and 57 in that order. That's way out of my hands right but that I wanted to get a probabilistic distribution. It was the reason I flipped the coin 100 times right</t>
  </si>
  <si>
    <t>John Rose: Generally interpret two different ways, right, one could be that it's kind of a week news story that the mainstream big sort of news companies aren't able to verify. So they're not reporting on it or</t>
  </si>
  <si>
    <t>Thomas Loughran: Just today was</t>
  </si>
  <si>
    <r>
      <rPr>
        <rFont val="Arial"/>
        <b/>
        <sz val="11.0"/>
      </rPr>
      <t xml:space="preserve">Listening to Jay Mcclelland on LF's episode 222, NN and the emergence of cognition. The presumption in this very thought is that the mathematics, the organization, the computation that emerges from a kind of connectedness is where congition comes from, whereas it is possible that cognition, awareness, is fundamental, and that it gets assembled through relationships, connectedness, into evermore complex patterns of awareness, just as our own NC seems (on JH's view) to show us happens in our own brains, 1000 brains, linked in a sparse network, with a specific connectome (internal and sensory) that takes energy (that somehow corresponds to growth in perspective, to interlinkedness (find here Wolfram's account of Energy: "And though it still surprises me that it can be said so directly, it’s possible to identify energy as essentially just the amount of activity in space, with mass in effect being the “inertia” or persistence of this activity." </t>
    </r>
    <r>
      <rPr>
        <rFont val="Arial"/>
        <b/>
        <color rgb="FF1155CC"/>
        <sz val="11.0"/>
        <u/>
      </rPr>
      <t>https://writings.stephenwolfram.com/2021/04/the-wolfram-physics-project-a-one-year-update/</t>
    </r>
    <r>
      <rPr>
        <rFont val="Arial"/>
        <b/>
        <sz val="11.0"/>
      </rPr>
      <t xml:space="preserve"> Also, SW on consciousness april 2021: "And rather than consciousness being somehow beyond “generalized intelligence” or general computational sophistication, I now instead see it as a kind of “step down”—as something associated with simplified descriptions of the universe based on using only bounded amounts of computation." Is this related to perspectivally delimited consious identity?  </t>
    </r>
    <r>
      <rPr>
        <rFont val="Arial"/>
        <b/>
        <color rgb="FF1155CC"/>
        <sz val="11.0"/>
        <u/>
      </rPr>
      <t>https://writings.stephenwolfram.com/2021/03/what-is-consciousness-some-new-perspectives-from-our-physics-project/</t>
    </r>
  </si>
  <si>
    <t>JP: In both trade and capital, capital.</t>
  </si>
  <si>
    <t>John’s iPhone: Oh, seriously, that's not</t>
  </si>
  <si>
    <t>Director, Center for Science Writings, Stevens Institute of Technology</t>
  </si>
  <si>
    <t>00:23:53Right. And there too. There's</t>
  </si>
  <si>
    <t>00:27:13Out of the physical as corners and right out into the bright light of conscious realism, if that's what it is, or whatever it is that's happening in certain they're changing their view. So here's</t>
  </si>
  <si>
    <t>00:20:15And that's what was really motivating them, would it matter.</t>
  </si>
  <si>
    <t>Yeah, it is interesting. And it's something that.</t>
  </si>
  <si>
    <t>they were just importing rice from Louisiana when they could have just been growing it themselves.</t>
  </si>
  <si>
    <t>This is the way it is, are the lenses that we start to craft that help us to recognize patterns as they come through.</t>
  </si>
  <si>
    <t>These are obviously related to each other in some way. But they seem like they're really two separate things.</t>
  </si>
  <si>
    <t>Thomas Loughran: They're substandard intellectually somehow they're not only DIFFERENT THAN WE ARE. THEY'RE WORSE.</t>
  </si>
  <si>
    <t>JP: Again,</t>
  </si>
  <si>
    <t>Thomas Loughran: The baiting really the question. I think it's a legitimate question for Wallace to ask them, one could debate that and then of course Biden baited him.</t>
  </si>
  <si>
    <t>Thomas Loughran: OH, GRACE. On the pay that's</t>
  </si>
  <si>
    <t>Thomas Loughran: Is just an awareness of the interrelationships among possibilities.</t>
  </si>
  <si>
    <t>Thomas Loughran: Right to bring together all of these experiences in some sort of way, so we can better compute better enjoy</t>
  </si>
  <si>
    <t>JP: Battery just turned off out here.</t>
  </si>
  <si>
    <t>Sabine Hossenfelder</t>
  </si>
  <si>
    <t>John’s iPhone: Yeah, I was watching a pretty left</t>
  </si>
  <si>
    <t>Are these two different accounts of Cs: one, a fundamental underlier of computation; the other, an emergent (if energetically delimited) property? Are they related: does computation residing in conscious space become efficient through mining computationally reducible spaces and in that way connecting in more consciousness, more awareness, more relationships, more powerful models, richer communities, toward unity in a single (computationally irreducible, seeing all things in their full particularity)) awareness as the limit?</t>
  </si>
  <si>
    <t>Thomas Loughran: Well know that what this guy did this reporter did was basically lay out a piece of paper.</t>
  </si>
  <si>
    <t>So QM emerges from observer-chosen surrounding observations, as the observer mines a computationally incomplete space: "r, in other words, the way a computationally bounded “branching brain” can have a coherent perception of a “branching universe” is by looking at things in terms of quantum frames and completions, and effectively picking off a computationally reducible slice of the whole computationally irreducible evolution of the universe—where it then turns out that the slice must necessarily follow the laws of quantum mechanics." (from the CS article just linked two cells earlier). And "So, once again, for a computationally bounded observer to get a coherent perception of the universe—with all its underlying computational irreducibility—there’s a strong constraint on what that perception can be. And what we’ve discovered is that it turns out to basically have to follow the two great core theories of twentieth-century physics: general relativity and quantum mechanics."</t>
  </si>
  <si>
    <t>00;13;33.930 --&gt; 00;13;44.100</t>
  </si>
  <si>
    <t>00:09:42.480 --&gt; 00:09:55.200</t>
  </si>
  <si>
    <t>00:11:07.980 --&gt; 00:11:08.790</t>
  </si>
  <si>
    <t>00:09:34.590 --&gt; 00:09:54.420</t>
  </si>
  <si>
    <t>00:30:15I think that from having followed them as a careful observer. You can't really say I'm a scientist in that I'm</t>
  </si>
  <si>
    <t>00:23:58I guess what I'm pointing to, and making that connection.</t>
  </si>
  <si>
    <t>00:27:27And this is simply</t>
  </si>
  <si>
    <t>00:20:19That</t>
  </si>
  <si>
    <t>Thomas Loughran: Now it's now it's in the record.</t>
  </si>
  <si>
    <t>On the Fall 2021 dNEC TCNLDSHL paper: consider handing out a complete paper, with a shorter guide presented in the time allowed. That might be a 1/3///2/3 columned paper with a 1/3 columned gloss, or a slide deck with a handout (both paper and guide.)</t>
  </si>
  <si>
    <t>JP: So maybe things are slowing down more</t>
  </si>
  <si>
    <t>JP: Maybe it's you're only able to do that if you know the narrative. If you have a coherent narrative that you can articulate</t>
  </si>
  <si>
    <t>Thomas Loughran: And that construction, though, is an interaction of various kinds, and the world has something to say about how we how we put it together and sometimes</t>
  </si>
  <si>
    <t>Thomas Loughran: Right, except universities tend to think about it except rather than build on it. But if it's all the things that you do not just all the things you think that are an issue here.</t>
  </si>
  <si>
    <t>Research Fellow, Frankfurt Institute for Advanced Studies</t>
  </si>
  <si>
    <t>Rachel Loughran: I saw Turkey.</t>
  </si>
  <si>
    <t>Thomas Loughran: Answer certain things point you in certain directions guide you in certain ways. That's what I mean by a kind of coherence amongst the parts that generate synergy and more bang for your buck than they then they do individually.</t>
  </si>
  <si>
    <t>John Rose: Attorney General of</t>
  </si>
  <si>
    <t>It's stored in their habits. It's stored in their emotional responses.</t>
  </si>
  <si>
    <t>it feels a lot easier to rally behind supporting wanting to get back into the classroom because of like the importance of a residential experience.</t>
  </si>
  <si>
    <t>Thomas Loughran: It's it ought to be cleared out to be accessible.</t>
  </si>
  <si>
    <t>biologically, a model is a mylenated subset of yor connectome. It is a rapid-transfer pre-arrangement of information flow (is all this right?)</t>
  </si>
  <si>
    <t>John Rose: prescribed burns to use your term. And then I think the US government made them stop doing that.</t>
  </si>
  <si>
    <t>And instead, in a show of weakness, we run around the world like our last president did and apologize.</t>
  </si>
  <si>
    <t>John Rose: trumps Jared Kushner, whoever you want to say setup.</t>
  </si>
  <si>
    <t>Thomas Loughran: That's a lot different than let me explain to you the theory of how people work.</t>
  </si>
  <si>
    <t>Right? I mean, it's just so many pieces of cardboard in front of you. It's not a problem.</t>
  </si>
  <si>
    <t>JP: In the know like rabbit hole.</t>
  </si>
  <si>
    <t>JP: Yeah, what's he doing that, just, you know, less random</t>
  </si>
  <si>
    <t>John Rose: It doesn't fit the narrative, so they don't want to report on it.</t>
  </si>
  <si>
    <t>Thomas Loughran: Anytime to conscious agents interact, there is in fact a conscious agent there.</t>
  </si>
  <si>
    <t>JP: In terms of yet both trade in capital, where basically we're, we've we've really incentivize developing countries to</t>
  </si>
  <si>
    <t>JP: Go on the part of the ballot.</t>
  </si>
  <si>
    <t>Reflections on Fredrickson's love 2.0, first three chapters. She offers a new paradigm on love, in which love is treated as an emotion with, like all emotions, a fairly fleeting biological basis. But that basis is communal, something like reflexive positivity (check on her exact repeated phrase here), and she seems to want to define love not just around that shared experience as a focal meaning, but as the core and exclusive meaning, with all kinds of other positivity dimensions revolving around it.</t>
  </si>
  <si>
    <t>And indeed this makes sense, from her perspective. She is trying to build from that core emotion, with its physical basis, remarkably a shared physical basis, and build up from that, toward an account of loving maturity with a very strong physical basis in Weezle tone, oxytocin optimal functionality, and indeed a set of habits built up around the cultivation of the score emotion (as if it were were the metaclorian live). The account she gives of maturity in this respect looks a lot like loving Christian maturity, and perhaps also a lot like maturity in some Buddhist mindfulness practices centered around the cultivation of loving kindness. But she seems to have failed to consider, and measure, what I admittedly have not measured, but I have considered. Living in love, in a constant relationship with another person who is reaching out and touching us even as we are reaching out and touching the other person, communicating with us, in and through that Netwerk of cultivated loving kindness that looks to her like maturity. But that Netwerk can be perceived as a person, related to as a person, and when it is, the question is, can you measure that effect. Can you, to use her language, be loving even when other human beings are not around to engage in these fleeting moments of mutual positivity that she calls love.</t>
  </si>
  <si>
    <t>Nicholas Humphrey</t>
  </si>
  <si>
    <t>But I should be careful here as shown in a Christian reader. She's arguing for a valuable new paradigm, and we could quite quickly and prematurely incorporated into something that looks more familiar, without first understanding the full benefits of the full shift to the paradigm she advances. That said, I don't yet see any reason not to except everything she said, but to see it as falling short of yet another dimension of loving mutuality with a person who is constantly interacting with us, and perceived to be so, and thus generating (admittedly not in the normal case, but in the mature, practiced case, Or perhaps in the very simple and faithful case, an actual experience of personal exchange when the only person in the room seems to us like a solitary human being, even ourselves.</t>
  </si>
  <si>
    <t>What is pretty plain is that no account of psychological maturity, such as I imagined advancing in toward a full theory of self-esteem, could be responsibly advanced without taking into account the interactive biology of the sort that Fredrickson is summarizing, and in her lab and .then advancing.</t>
  </si>
  <si>
    <t>Thomas Loughran: It really needs to read. I wish I knew the literature better be very nice if there were a very nice introductory text, which was</t>
  </si>
  <si>
    <t>Thomas Loughran: A few accounts three or four depending on how you enumerate them have very large kinds of accounts of truth and what various people think of them and what I what I've thought in all of this space.</t>
  </si>
  <si>
    <t>Thomas Loughran: In theory,</t>
  </si>
  <si>
    <t>John Rose: Opportunity on its face, but what it actually was doing is people who didn't really need stance were being told that they needed to step in their leg or something. And that was expensive medical process that actually, it didn't need and it could end up being worse off for them.</t>
  </si>
  <si>
    <t>00:30:22Cutting I'm not the tip of the spear in some area of inquiry and science and nowhere of inquiry. I must. This is a science, you know that I think is actually an neglected one but certainly no other sciences. Am I sitting on that.</t>
  </si>
  <si>
    <t>00:24:02Is a whole bunch of extra curricular and we might use the phrase non cognitive formation.</t>
  </si>
  <si>
    <t>00:27:34That's the idea.</t>
  </si>
  <si>
    <t>00:20:22How would you find your way through that nest of</t>
  </si>
  <si>
    <t>And if not cognitively, then in various various sorts of social mechanisms where other people's cognitive contact plays a causal role in our choices.</t>
  </si>
  <si>
    <t>I've always kind of had to think about because I'm always trying to look for the most objective reporting possible.</t>
  </si>
  <si>
    <t>McIntyre from fall conference 2021 "human dignity: a puzzling and possibly dangerous idea?": "But in any area where there are only competing and incompatible justifications, there are no justifications."recorded just after the 45 minute mark</t>
  </si>
  <si>
    <t>And now you have a situation where all in Haiti they just degraded.</t>
  </si>
  <si>
    <t>This is what I take it the brain is doing all the time, from what I know.</t>
  </si>
  <si>
    <t>McIntyre credits Peter Singer with having Sean that there are no contemporary justifications of treating human beings qua human has possessing some sort of special dignity. Any attempt to formulate a justification of that special moral status appeals to premises that are at least as controversial as their conclusion. This, at the 46 minute mark. Pull these quotes out carefully.</t>
  </si>
  <si>
    <t>The act of exchange is one thing that's really platform independent.</t>
  </si>
  <si>
    <t>McIntyre notes that on any such account of human dignity, what it requires is entirely negative. But that seems not to be true. Isn't the account I defended, built up from recognition of the intrinsic value of the full range of activities that constitute achievement of human goods… Doesn't that underlying recognition provide motivation in the positive direction, and in fact justification for a view of rights as needs who satisfaction is in the best interest of all human beings to secure.</t>
  </si>
  <si>
    <t>Thomas Loughran: So that</t>
  </si>
  <si>
    <t>Add 51:30, McIntyre in accounting Aquinas is account of Digitas, which is to be valued as an end, as opposed to as a means, McEntire asserts that it is Aquinas's view (hear from his commentary on the sentences) the dignity house is had in virtue of some thing that human beings potentially are, not a virtue of something that they actually are. We will see if he goes further, to point out that being potentially something is being actually something, but something different, some active potency.</t>
  </si>
  <si>
    <t>JP: mom used to babysit her</t>
  </si>
  <si>
    <t>Thomas Loughran: Which went back and forth, but</t>
  </si>
  <si>
    <t>JP: Used to write for the user, right, for the nation. Right.</t>
  </si>
  <si>
    <t>Thomas Loughran: And those</t>
  </si>
  <si>
    <t>Thomas Loughran: Better interconnect right that whole movement of conscious life is eight, with its to service agency. It's got to have a principle of individuation and I'm trying this one out. I'm saying it's perspective. Perspective title.</t>
  </si>
  <si>
    <t>Emeritus Professor of Psychology, London School of Economics; Visiting Professor of Philosophy, New College of the Humanities; Senior Member, Darwin College, Cambridge; Author, Soul Dust</t>
  </si>
  <si>
    <t>Thomas Loughran: Gotcha.</t>
  </si>
  <si>
    <t>Thomas Loughran: That movie. I can't remember if I've seen Kurt Walker.</t>
  </si>
  <si>
    <t>Leaning</t>
  </si>
  <si>
    <t>Thomas Loughran: And draw in ovals and smear the one and smear the other and seeing the result and then point and say, see that machine in there, they get clogged with this stuff.</t>
  </si>
  <si>
    <t>" [The aim is to find] new ways to treat, cure, and even prevent brain disorders,” [filling out] “major gaps in our current knowledge and provide[ing] unprecedented opportunities for exploring exactly how the brain enables the human body to record, process, utilize, store, and retrieve vast quantities of information, all at the speed of thought.” Seems to have been quoted in the Global Brain Initiative statement of goals, quoting from a 1934 Warren Weaver report: Progress Report: The State of the Natural Sciences". Both cited in a slide from the Gold Mass Lecture, 2021, Philip Sloan.</t>
  </si>
  <si>
    <t xml:space="preserve">It is the capacity for conscious participation in the whole world (subject to our limited human perspective) that grounds our sense that it is good to be what we are, and to live out that subset of our capacity that we can best find our way to choosing. It is precisely our joy at elements of experience and their unity in the boundless human prospect that grounds this sense of value, and the corresponding respect for the kind of thing both we and other human beings are. There is potential for beauty in every life journey. We imagine it so in other forms of life, but know it ever-more richly with those whose natures supports a common human experience of sharing through our evolved capacity for communication with one another; this ever-growing recognition grounds a special affirmation of human dignity. Yet it is in analogous ways the same respect for every form of life, and in fact in every form of interacting being--all of being--which is shot through with teleological activation. This is so even in the teleological activity we ourselves design, exercising our own teleological functionality which came to us from outside of us, though also through human activity; this is AI dignity. // The concept under investigation, dignity, isn’t catalyzed by the experiences and the meta-cognitive reflection on those experiences that ground it. I think it actually IS those experiences and that awareness. I think it is perhaps the affective dimension of being-alive-as-wound-up, which IS wanting to be alive. That affective dimension changes as your appreciation of what it is to be alive changes. As a richer set of possibilities become known to you, you simply do want to be alive more, because pursuing those possibilities is life, is being alive. It’s as if awareness of those possibilities, of what life can be, is in fact being wound up, becoming spring-loaded, toward pursuing those possibilities. Seeing that they are good is being wound up toward them. You only unleash that energy in a particular subset of directions: you visit this national park, and that one, but not this other one; you deliberate (calculate) and choose. But that ever-growing awareness (ever growing, in a healthy relationship to the world, that is), that awareness of what it is to be a living human being, that awareness IS respect for your own life, for yourself; the particular capacities that you further develop by running down some of these roads sit on top, are nested in the context of, that healthy educated awareness, that sense of the dignity of being a human being. This is the peace that overcomes us as we stand in awe, taking in the enjoyment of the particular in so far as we are aware of those particularities as not limiting the reality we behold. </t>
  </si>
  <si>
    <t>00:30:36bow of the boat like that as a mature remember driving inquiry, but I've watched them. And I've sat with them in lots of different sciences, for a long time and this. It is to me that we are proceeding, it seems to me the way scientists proceed.</t>
  </si>
  <si>
    <t>00:24:10Where you're just sort of surrounded culturally by folks.</t>
  </si>
  <si>
    <t>00:20:29different motivations.</t>
  </si>
  <si>
    <t>" 'It can be said that many problems of today’s world stem from the tendency, at times unconscious, to make the method and aims of science and technology an epistemological paradigm which shapes the lives of individuals and the workings of society. The effects of imposing this model on reality as a whole, human and social, are seen in the deterioration of the environment, but this is just one sign of a reductionism which affects every aspect of human and social life.'  Pope Francis, Laudato Si, para. 106. Emphasis added."</t>
  </si>
  <si>
    <t>John Loughran: Nope. There it is. Oh, nice.</t>
  </si>
  <si>
    <t>John Rose: I don't think it's super productive to think of him as a disaster on every front because he, I think he is doing some things that people want to get done whether or not those are good things. I mean,</t>
  </si>
  <si>
    <t>JP: Than maybe people expected</t>
  </si>
  <si>
    <t>JP: But I guess that would. Is that really what you were is that the connection or</t>
  </si>
  <si>
    <t>Thomas Loughran: It's sometimes we run into various kinds of crises large or small, and that what we got is not at all what we expected. Right. And we now have to rethink radically rethink it could be well this, we could go down that rabbit hole. If we wanted to</t>
  </si>
  <si>
    <t xml:space="preserve">With respect, it seems that it is not the scientific and technological paradigm that limits us, but a disciplinary and fractured science and technology (and economy driving both, and social life supporting all). Full scientific inquiry is holistic and interdisciplinary, rooted in integrated social life, with full exchange of awareness of what it iis to live a variety of rich human lives, and how these lives interact in stable ways. This is a new scientific paradigm, a new technological paradigm, but very much both of those. </t>
  </si>
  <si>
    <t>Thomas Loughran: Then this is just as much a political movement as it is and it requires political reform and the same way that it requires</t>
  </si>
  <si>
    <t>John Loughran: Normally when we do these podcasts. I'm just sitting in my car.</t>
  </si>
  <si>
    <t>Thomas Loughran: Turkey is good. All right, back to you in Hutchinson</t>
  </si>
  <si>
    <t>Thomas Loughran: And you can do that at the first level that I information flow network level you're already bringing in some that's more of a philosophical metaphysical level. Well, it's not even really metaphysical yet although you might, that's a good question.</t>
  </si>
  <si>
    <t>John Rose: The state she</t>
  </si>
  <si>
    <t>It could be. In other words, they might really admire someone who takes an action of a certain sort.</t>
  </si>
  <si>
    <t>And that's something that like if I were a parent or a prospective student, that's something that would really motivate me.</t>
  </si>
  <si>
    <t>Thomas Loughran: Whether somebody has actually done that thing or not, including accessible to you, you ought to be able to tell whether you've done it.</t>
  </si>
  <si>
    <t>Marco Iacoboni</t>
  </si>
  <si>
    <t>John Rose: Or</t>
  </si>
  <si>
    <t>Listening to Sean Carroll's Mindscape: Anil Seth.</t>
  </si>
  <si>
    <t>Right. For our our excesses. Right.</t>
  </si>
  <si>
    <t>John Rose: And I think the signing happened today or yesterday.</t>
  </si>
  <si>
    <t>Thomas Loughran: Right and</t>
  </si>
  <si>
    <t>I mean, even it's thousands of pieces. It's still not that complicated compared to the world we're putting together.</t>
  </si>
  <si>
    <t>Thomas Loughran: Yeah, in the social dilemma. They don't spend a lot of time with it if they mentioned it.</t>
  </si>
  <si>
    <t>Thomas Loughran: Because I intended to show it to you.</t>
  </si>
  <si>
    <t>Rachel Loughran: True. I generally think like</t>
  </si>
  <si>
    <t>Thomas Loughran: Which is a little bit different claim.</t>
  </si>
  <si>
    <t>JP: Compete</t>
  </si>
  <si>
    <t>JP: Any</t>
  </si>
  <si>
    <t xml:space="preserve">Listening to Sean Carroll's podcast, mindscape number 168, his interview with Anil Seth. Both are physical lists, and both discuss the possibility that consciousness is an emergent property, but not strongly emergent, such that there is no reductionist explanation and there are causal properties reaching downward to more fundamental levels. Instead, some week emergence is explored: here, the idea is floated that there may be a reductionist basis, but it might be (to use Stephen Wolfram's language, my addition here) irreducibly complex, such that one Hass to actually see what happens in order to get the explanation. </t>
  </si>
  <si>
    <t>Trying out a line of response here: conscious properties might be emergent, but from a fundamental reality does that is not physical, but rather, itself conscious. On this approach, physical laws are products of consciousness, and nothing else. They have a kind of stability, when will arrive at over time, that is a function of the interaction of conscious agents, rather than of any external world, external to these conscious agents. The analogy here is with expressive vision, which when it becomes fully informed reaches out to stable modes of inclination, stable so that no additional information makes any difference, enabling us to refer to full information, fully informed inclinations. It just doesn't follow that the stability can be reached in only one way, or that it is simply revelatory of the nature of external reality. Even were there an external reality, it wouldn't follow that stable relationships with it somehow uniquely correspond to it. They could be patterns of interaction with it that's the most efficient and most rewarding. In the same way, our beliefs, including those of our beliefs which we capture in mathematical relations, maybe stable ways of relating to the world. And then the question arises, what is that external reality; why not just suppose that it is conscious reality. And just suppose what we already do suppose, that there are multiple conscious agents, who act independently from one another, and often times collectively with one another, and that it is the contours of the tendencies to interact among conscious agents which explains how and why it is that we change our minds as if in reaction to something external to us. That externality may simply be conscious.</t>
  </si>
  <si>
    <t>00;13;45.570 --&gt; 00;13;47.190</t>
  </si>
  <si>
    <t>00:09:56.700 --&gt; 00:10:06.720</t>
  </si>
  <si>
    <t>00:11:10.770 --&gt; 00:11:14.460</t>
  </si>
  <si>
    <t>00:09:56.280 --&gt; 00:10:01.830</t>
  </si>
  <si>
    <t>00:30:54Okay.</t>
  </si>
  <si>
    <t>00:24:20If, if the</t>
  </si>
  <si>
    <t>What then do you say about what seems to us like the external world; it certainly is external to our body, things happen to us that we do not plan, that we cannot control, or rather, some of the things that happen to us we can't control, and can instill order in the world of our own making; other order in the world we simply experience has not coming to us from our old making and not obviously from any other agents on making. But why suppose that we have a good grasp on what conscious agents there are? We have some preliminary indication that we do not have a good grasp on what conscious agents there are. If we've got 150,000 candidate cortical columns at work on the very same set of input, but interconnected differently with one another in various subsets, each of which produces a whole account of what it is we perceive which is then reconciled through voting, all this Jeff Hawkins, then there seems to be some measure of consciousness, some kind of awareness of what things actually are, such as it's a cup, no, it's a vase, no, etc. Each of those complete accounts would seem to require a kind of awareness that seems to be something like consciousness. That there may be more than one conscious entity in our own experience seems verified by the simple act of the Cossom ectomy, which can produce to hemispheric conscious agents were before there was only one. Why don't suppose that there are not many more than one, 1000 brains, 1000 awareness is, a community of conscious entities, far beyond the obvious. This line of thought out to produce skepticism and us that there is simply no way in which other conscious agents might be the cause of what appears to me to be the physical world, as what I model as the physical world, as what we together as communicating, language using, interacting agents arrive at as stable accounts of an external world. Suppose that world is external, in the very same way that are inclinations conform to some external reality, without thereby ceasing to be our own, authored by us as conscious agents in our interactions with one another which includes those models of external reality which are external to us precisely because they depend on elements with whom we are interdependent, elements which may be entirely and only conscious elements fundamentally.</t>
  </si>
  <si>
    <t>00:27:36So you can if if you got if you want to sing along here, you can go to Brian Whitworth calm just there. Or you could grab this very slide from this quantum realism page now.</t>
  </si>
  <si>
    <t>Neuroscientist; Professor of Psychiatry &amp; Biobehavioral Sciences, David Geffen School of Medicine, UCLA; Author, Mirroring People</t>
  </si>
  <si>
    <t>Consider writing this up and sending it to Jeff Hawkins, with a letter of apology and interest. Rather, not Jeff Hawkins, or not only Jeff Hawkins, but Donald Hoffman. If I were in a conversation with both of them, I would suggest that Hawkins seems to be on the track of the best theory of how the neo cortex, and thus how higher levels of human intelligence, seems to function vis-à-vis the rest of the brain, but that this model of our brain is it self a model in our brain. We are thus in the kind of situation that Stephen Wolfram describes his conscious agents as being in during the unfolding of causal and Rulli O space that he is exploring as implications a very simple relational patterns, such that something like our level of perception including relativity and quantum mechanics seem to fall out of our situated Ness as conscious agents inside the very system of which we are conscious. And thus the account which Hawkins and all of neuroscience together are giving of how the brain works is it sell for model internal to a larger system, and there is no need to postulate a physical reality external to consciousness, to explain the kind of computation that is going on in our brains, in our conscious understanding, in all acts of intelligence known to us, in all acts of computation known to us. There may be a single underlying reality which might well be accounted for in terms of the relationship between conscious agents that is its self the ground for the particularity and the limitations and the capabilities of conscious agents, not a conscious or rather not a pre-conscious reality, but a post conscious reality. This is the domain of Donald Hoffman's investigations, made far less far-fetched through the work that Wolfram is doing, and in no way in conflict with the work that Hopkins is doing. Hawkins is finding the stable model of the brain which is part of our model of the world, all of which sits inside the domain of consciousness which Hoffman is studying, attempting (in a way parallel to Wolfram) to give a precise quantifiable account. Hawkins on account is precise and quantifiable, but at a different level, at the level of what's happening in the brain, working inside that model. And yet that model sits inside a larger model, larger in the sense that is encompasses what Hawkins studies and more, which is the domain of Hoffman's investigations, and of wolfram's, too.</t>
  </si>
  <si>
    <t>Right. And those that caused that non cognitive contact plays itself out in a variety of social structures</t>
  </si>
  <si>
    <t>But as. Rachel just saying that, I mean, there basically is no such thing as an objective reporter because just the act of.</t>
  </si>
  <si>
    <t>I mean, you look at look at throughout the world, that is like, why are all these.</t>
  </si>
  <si>
    <t>In fact, it's it's building models and it's predicting when it's going to see next at a very high rate of speed.</t>
  </si>
  <si>
    <t>And then there's the platform that one works with. Let's see where that goes.</t>
  </si>
  <si>
    <t>Thomas Loughran: This is a blessing and a curse. This ability to surround ourselves with people who think like us or people who think differently than us. People who think differently than us, probably we all know if they think differently than us.</t>
  </si>
  <si>
    <t>Thomas Loughran: Is that right, I know.</t>
  </si>
  <si>
    <t>I mean terms.</t>
  </si>
  <si>
    <t>JP: Ah. Anyway, he wrote this book sort of right after paling</t>
  </si>
  <si>
    <t>Thomas Loughran: Those possibilities. It's a good question. And now you get really metaphysical to ask what are those. What are those possibilities, but let's just imagine that conscious reality.</t>
  </si>
  <si>
    <t>https://docs.google.com/document/d/19bqhZDfVd_7WAryi19Mp7tc2VC2bDT8-dtrzb75r1dg/edit 1700+ words</t>
  </si>
  <si>
    <t>Thomas Loughran: Change.</t>
  </si>
  <si>
    <t>Thomas Loughran: Apparently, got a midterm back on or yes our supplies.</t>
  </si>
  <si>
    <t>JP: Oh, it was super good it was.</t>
  </si>
  <si>
    <t>Ring from the previous cell is a preliminary set of reflections on my time with K &amp; L biotech… without you diving into the genetic detail, it relays something of my history of association with the company, the volunteer role I played with them, and the particular strategy employed in their approach to testing. At some point, such a narrative could be included in some bona fides and some general introduction to Detector design that would have to sit in front of a book length presentation of a tradition detector.</t>
  </si>
  <si>
    <t>John’s iPhone: Stream, the entire night and</t>
  </si>
  <si>
    <t>Included in such a book might will be a discussion of broader impacts, politics, America competes act, the national science foundation, peer review, etc. Such a discussion might work to establish some bona fides, Play some foundation for understanding why anyone would think that a tradition detector approach makes sense, and also provide some useful guidance frankly to Congress and to NSF and other federal agencies for how to approach funding broader impacts in an environment that takes Rich community formation an interaction seriously.</t>
  </si>
  <si>
    <t>Thomas Loughran: And when you're done, you say, oh, that's what they did. And then he flipped it over and says, yes, you can see through where the ovals are on the back side. That's why they stagger on these forums. The the</t>
  </si>
  <si>
    <t>Thomas Loughran: McIntyre's kind of hard to read.</t>
  </si>
  <si>
    <t>Isabel Behncke Izquierdo</t>
  </si>
  <si>
    <t>Thomas Loughran: You know, I'm a I grew up sort of as a professional philosopher or I cut my teeth in that direction and then kind of peel out of that space after a number of years.</t>
  </si>
  <si>
    <t>Thomas Loughran: Drop this in the zoom chat box. Wouldn't it be nice.</t>
  </si>
  <si>
    <t>John Rose: So that was an interesting example over medicalization. And then I've, the more obvious one.</t>
  </si>
  <si>
    <t>Brandeis: states as little laboratories</t>
  </si>
  <si>
    <t>00:24:23If the public lifestyle of the teachers makes it plain that certain kinds of religious statements religious teaching religious direction is basically up for grabs. There's, there's no</t>
  </si>
  <si>
    <t>00:27:50Whitworth is a pretty serious computer scientists and I'm going to sell them short. But he's got 75 plus publications and cited many hundreds of times</t>
  </si>
  <si>
    <t>00:20:34Difference.</t>
  </si>
  <si>
    <t>John Rose: He has had a relative amount of success.</t>
  </si>
  <si>
    <t>Thomas Loughran: Yeah, well, if what I just said about narrative is true. I ought to be able to pick up your question and begin from practice from a number of places and go in a number of different directions.</t>
  </si>
  <si>
    <t>Thomas Loughran: There's all kinds of rethinking right that happens. And some of it is deep moral personal evaluative</t>
  </si>
  <si>
    <t>Thomas Loughran: Whatever we should call what universities do or what universities would do if they sort of grew up. I don't, I don't mean</t>
  </si>
  <si>
    <t>John Loughran: I'm on top of this hill.</t>
  </si>
  <si>
    <t>Thomas Loughran: In my, in my latest book, Kevin. Scientists believe in miracles. I, I give her first choice to vote, most of</t>
  </si>
  <si>
    <t>Thomas Loughran: At the second level, you're certainly bringing in some natural science concepts I left evolution off that list. By the way, also evolution natural selection. Another concept which</t>
  </si>
  <si>
    <t>John Rose: Barely won against a Republican in California. And a lot of it was because they hammered on that constantly. And so the article compared someone like her to</t>
  </si>
  <si>
    <t>Because, in fact, it's people like that are brave.</t>
  </si>
  <si>
    <t>And it would make me feel really good that an institution that I was looking at really valued that.</t>
  </si>
  <si>
    <t>Thomas Loughran: Whether at least you got reason think you've done what that milestone tasks and then somebody else can come in and comment and say, yeah, you had reason but here's how you can do it a little better, etc.</t>
  </si>
  <si>
    <t>At 11 hours left in Brian Christians the alignment problem, he takes up the discussion of whether race blindness equals non-discrimination toward race, and describes how this is a mistake. There's a powerful set of tools here for dislodging the easy quote the best way to eliminate racism is to stop being racist "oversimplification. But it came up cannot come across like an argument from authority, it can't be a shortcut or a hammer,, but rather a sign post a long path toward insight</t>
  </si>
  <si>
    <t xml:space="preserve">More reflection on the sees the alignment problem. From his second chapter, he raises the question (during after the impossible, where what is impossible is any neutral account of fairness, No widely recognized after a trio of different arguments for it emerged in the day is just after the pro public at Broward County Article). </t>
  </si>
  <si>
    <t>And instead, we ought to make them pay. Yeah, that that's the different narratives.</t>
  </si>
  <si>
    <t>Find the book ABC quotes, against prediction. Think through this point, regarding the flow rate of information in a high information flow network of rich communities. Is there an optimal clock speed to run information processing on a social motherboard? What is the cost of (to put it poorly but quickly) Cambridge analytical style game of fied machine learning prediction of the outcome of a debate? Imagine simply telling students the right way to interpret a text, because after all the data has shown that you can be persuaded in a certain direction.</t>
  </si>
  <si>
    <t>Primatologist; Associate Professor, Social Complexity Research Centre (CICS) Gobierno UDD, Santiago de Chile; Visiting Researcher, Social and Evolutionary Neuroscience Research Group (SENRG) University of Oxford</t>
  </si>
  <si>
    <t>John Rose: And I couldn't tell was</t>
  </si>
  <si>
    <t>Thomas Loughran: Our social structure works. And let me tell you why that thing works. What has a handle.</t>
  </si>
  <si>
    <t>And you don't we do this all the time, teaching students fundamental science so that their inquiries lie closer to the cutting edge of the stable impossible, rather than making heavy investments downlines that are known to the community is unlikely to bear fruit? Somehow there must be enough genuine inquiry to understand what it is, and to understand and appreciate the inquiry made by others where results are simply quickly communicated to you. I wouldn't read that book, if I were you.</t>
  </si>
  <si>
    <t>So there's some great degrees of freedom even there as to where you start, what you see first, what you recognize first.</t>
  </si>
  <si>
    <t>How could various communities optimize, or rather, sensibly approach the deliverances of machine learning output to better inform their choices? Isn't it essential that the leaders of communities guide AI and be guided by its output, intern, without misunderstanding what it is providing, and without short circuiting their own rich communal thought processes about the AI input or the AI guided output?</t>
  </si>
  <si>
    <t>Thomas Loughran: But anyway, that's the sort of thing that is tailor made for grabbing and holding people's attention.</t>
  </si>
  <si>
    <t>Thomas Loughran: It's me, it's exactly as random</t>
  </si>
  <si>
    <t>Think through the implication of these questions as we read along in Christian, and in particular for the Gorgias and Socrates systems.//Jumping from moment to an analogy with calculators and mathematics education. Isn't the analogy at that simple level quite a good one? One has to learn to use technology, to see the need for it, to appreciate how it works, to have some understanding of its limitation's and advantages, and to be guided by Aristotelian political science, really, in selecting how do use technology to better than human condition, or rather, to better creation, all things considered.</t>
  </si>
  <si>
    <t>Rachel Loughran: I mean, the first argument convinces me more than the second</t>
  </si>
  <si>
    <t>Thomas Loughran: Um, so</t>
  </si>
  <si>
    <t>JP: On the global market against developed countries.</t>
  </si>
  <si>
    <t>Other ones.</t>
  </si>
  <si>
    <t>A quote from Daws(?), in Bryan hristian's alignment problem: the whole trick is to know what to look for, and then to add." The idea here is that experts have a pretty good feel for what factors matter in reading success open parentheses of almost anything: of plans, of candidates,…) But the way they combine those factors is generally worse, on the whole, then simply equally waiting them. We apparently, none of us, are very good at weeding various factors, but generally good at identifying what they are. So don't lose any sleep about weights.</t>
  </si>
  <si>
    <t>00:30:56So,</t>
  </si>
  <si>
    <t>So if that's true, it may have implications for how difficult it would be to measure maturity in a tradition: just pick out the people who can identify the right factors. They don't have to blend them in noncontroversial Waze. Mature people disagree about how to blend them, and that seems In illimitable across sectors, across domains. So, can you define the right problems, the solutions, and say something about why want to be a scoreable question on a test for maturity in a tradition.</t>
  </si>
  <si>
    <t>00:24:37It isn't true.</t>
  </si>
  <si>
    <t>00:28:02And</t>
  </si>
  <si>
    <t>and is stored in various ways in the way that technologies can be stored in a craft or in a culture.</t>
  </si>
  <si>
    <t>Choosing these facts means you chose these facts and left out other facts.</t>
  </si>
  <si>
    <t>Why can't all the why is there so much poverty and starvation all over the world?</t>
  </si>
  <si>
    <t>Let me just come back here for a moment and follow this instinct now to journalists,</t>
  </si>
  <si>
    <t>Nina Jablonski</t>
  </si>
  <si>
    <t>JP: That's absolutely the case, especially in this area where where we are right now in the Willamette Valley in Oregon. I'm like this area used to be mostly oak savannah, so that's only a few oak trees per acre.</t>
  </si>
  <si>
    <t>Thomas Loughran: But not in this radically substandard sort of way that we're inclined to just push off the spectrum of those people that we have to listen to</t>
  </si>
  <si>
    <t>Thomas Loughran: Twice. Yeah.</t>
  </si>
  <si>
    <t>Thomas Loughran: But Trump answer that question. But he answered it.</t>
  </si>
  <si>
    <t>The concept of machine learning, from a Dr. Samuel at IBM?, Is about as old as I am, from the late 50s. The approach was described reasonably well by Alan Turing and his paper on machines and intelligence in 1950. Two basic ideas came together in that account, tho not always together: One is to create a decision tree on roughly the model of the arrangement of human neurons (Warren McCulloch And William Potts? (The latter a child prodigy recognized by Bertram Russell at age 11, and by Carnap at perhaps age 16?). These two, in the 1940s? Get the state right… Imagine brands, with simple action potential and an order gates, has capable of doing all of logic, and that they thought representing all intelligence. Meanwhile, Thorndike, a student of William James writing around 190, name here, thorn? Wasdoing animal studies And basically came up with a behaviorist account of reinforcement Learning, under the name of "the law of effect"; BF Skinner would be a later colleague.</t>
  </si>
  <si>
    <t>JP: Shortly after McCain McCain and Pailin loss to Obama. I think isn't the timing 2009 2010 or something. But it's about the</t>
  </si>
  <si>
    <t>So by the time Dr. Samuel at IBM worked out a program to learn the game of checkers by randomly responding to reinforcement from wins and losses, involved so as to beat him, machine learning (Samuels term) on a reinforcement model was underway.</t>
  </si>
  <si>
    <t>JP: And so, so let's see, just so you're saying you're</t>
  </si>
  <si>
    <t>JP: Turned back on. Right, so</t>
  </si>
  <si>
    <t>It was like</t>
  </si>
  <si>
    <t>Bardo and Sutton were both students of blank, who received Air Force funding to investigate a crazy idea, which was that hetero stasis, maximization of an objective, what is the dominant player, along side of negative reinforcement pot in a stronger roll, which became known as reinforcement learning. This collaboration has hung together for 45 years and created the field. Could a 45-year-old pursuit of McIntyre's ideas, eventually with funding, also create a new field? Could the construction an interaction of suitably framed traditions, with the analog to hetero static optimization being On account of love, which is a systematic preference for the optimization of stable inclinations in another, to ones on, or rather, being included within ones own, all this emerging as an algorithm for human progress, for all of intelligent progress, moving toward an endpoint which is a solution to a computation of how this can be done in a way that we use together every limited perspective, every created being, every raw limited but error free combination of conscious states, all this is something like original innocence, and the computation proceeds by trial and error, and something like evolution is the output of reinforcement learning, and cultural evolution needs to take place optimally through an algorithm that involves deeply informed respectful and loving cultural exchange, rather than, say, war.</t>
  </si>
  <si>
    <t>Thomas Loughran: They stagger the columns that they're reading from</t>
  </si>
  <si>
    <t>Biological Anthropologist and Paleobiologist; Evan Pugh University Professor of Anthropology at Pennsylvania State University</t>
  </si>
  <si>
    <t>00;13;48.300 --&gt; 00;14;01.110</t>
  </si>
  <si>
    <t>00:10:08.610 --&gt; 00:10:09.300</t>
  </si>
  <si>
    <t>00:11:16.140 --&gt; 00:11:17.640</t>
  </si>
  <si>
    <t>00:10:03.450 --&gt; 00:10:08.100</t>
  </si>
  <si>
    <t>00:30:58First, this slightly deeper dive this research program I want to talk about multi level dialectical justification.</t>
  </si>
  <si>
    <t>00:24:39It isn't</t>
  </si>
  <si>
    <t>00:28:05has taught an awful lot of in computer science, and especially in the relationship between the human brain and computer science and the</t>
  </si>
  <si>
    <t>Leroy Cronin in his March 22 interview with Lex Fridman, describes assembly as a fundamental concept, along with entropy and energy. But there is an additional quantity, Zentropy, which takes into account the various scales and phase transitions associated with those skills that are given physical arrangement might transform through. Is there a correlation between assembly and zentropy? Is one more fundamental than the other? Do they reduce to two different ways of getting at the same physical features?</t>
  </si>
  <si>
    <t>00:20:34Between a legal basis and a written the ultimate model and the real motivation as as determined by factual evidence which I just tried to quickly set up again contrary I'm not, I'm not claiming this is true about this case.</t>
  </si>
  <si>
    <t>Thomas Loughran: Yeah, anyway. I was my fourth and it was good.</t>
  </si>
  <si>
    <t>Further, what would be the implications for a conscious realist ontology? The implications of assembly, or zentropy, and of any relationship between the two? There seems a kind of wholeness (think David Bohm Wholeness and the implicate order), Implied by the interrelationship of scales. In someways, this seems analogous to the phenomenon of branching ratios, in which the existence of other possible states for a physical system has implications for the probability of each of those states. Here, the states of a system range across scales with transition moments across those scales.</t>
  </si>
  <si>
    <t>John Rose: Then, and so I guess.</t>
  </si>
  <si>
    <t>JP: Maybe that is a testament to the summer doing something</t>
  </si>
  <si>
    <t>There would seem to be implications of assembly and Zentropy, both, for the information complexity of social structures like communities, which information complexity or richness might conceivably be quantified or estimated , Perhaps pointing the way toward some lawlike account of the interaction among traditions of measurable richness.</t>
  </si>
  <si>
    <t>Thomas Loughran: Reflective wreck reconsideration of who we are and what we stand for etc and others is just, do I really understand how this thing works, right, maybe I don't</t>
  </si>
  <si>
    <t>Thomas Loughran: To treat them like children. I mean to view them from this particular perspective.</t>
  </si>
  <si>
    <r>
      <rPr>
        <rFont val="Arial"/>
        <b/>
        <sz val="11.0"/>
      </rPr>
      <t xml:space="preserve">Related: experiments pointing to information as another state of matter, the mass-energy-information equivalence principle, from Melvin Vopson of the University of Portsmouth: </t>
    </r>
    <r>
      <rPr>
        <rFont val="Arial"/>
        <b/>
        <color rgb="FF1155CC"/>
        <sz val="11.0"/>
        <u/>
      </rPr>
      <t>https://www.zmescience.com/science/news-science/information-energy-mass-equivalence/#:~:text=In%202019%2C%20physicist%20Melvin%20Vopson,a%20finite%20and%20quantifiable%20mass.</t>
    </r>
  </si>
  <si>
    <t>Thomas Loughran: Chapter two telling how how I became a Christian why I became a Christian. I didn't grow up in a Christian, which is fascinating. I mean you didn't grow up as a Christian. So you discovered the beauty of God and physics at the same time.</t>
  </si>
  <si>
    <t>Thomas Loughran: Sits in that second level right you build a second account there. And then finally, I think you build a third account and that third account.</t>
  </si>
  <si>
    <t>John Rose: Someone like Bernie Sanders and she has she basically they made a comparison that she had to be pragmatic as a black woman who was going to stay in politics for a long time, like she had to think about these things she couldn't be.</t>
  </si>
  <si>
    <t>They're courageous. And stored in that habit is an intelligent, informed response to facing danger of all sorts.</t>
  </si>
  <si>
    <t>And I'm suggesting we need a little bit of a force analogy.</t>
  </si>
  <si>
    <t>So that would make me feel good.</t>
  </si>
  <si>
    <t>Thomas Loughran: Okay, so you ought to be able to state what the problem is, for example, these are three words, not a problem. Right. So whatever it is somewhere in the smiles from would be to be able to describe with this problem.</t>
  </si>
  <si>
    <t>Yeah, but. Yeah.</t>
  </si>
  <si>
    <t>John Rose: Was there just an implication that more people were going to sign on. Are those the original people that we were talking about</t>
  </si>
  <si>
    <t>Right. How these other pieces come in. So I think that's kind of useful.</t>
  </si>
  <si>
    <t>Thomas Loughran: And so they talk, for example, they give a figure. And I don't remember it. I'm not even the repeated, but they give an incredible figure for how many times, YouTube, as recommended Alex Jones to someone</t>
  </si>
  <si>
    <t>Thomas Loughran: Intention aside.</t>
  </si>
  <si>
    <t>Rachel Loughran: People talked about Hillary's emails, even that it didn't fit their narrative.</t>
  </si>
  <si>
    <t>Thomas Loughran: Yeah, the question is though.</t>
  </si>
  <si>
    <t>JP: In in basically every single area, but a particular importance is agriculture.</t>
  </si>
  <si>
    <t>JP: That's the one I remember</t>
  </si>
  <si>
    <t>Matthew O. Jackson</t>
  </si>
  <si>
    <t>Thomas Loughran: To be honest with you. And that's, that's not the only place we're going to start. Oh, sure. I know exactly where you should start. Wait, but why I mentioned this bog maybe to both of you. Wait, but</t>
  </si>
  <si>
    <t>Thomas Loughran: Not many.</t>
  </si>
  <si>
    <t>Thomas Loughran: Actually, I can chat right on fear.</t>
  </si>
  <si>
    <t xml:space="preserve">"This M/E/I principle, along with its main prediction that information has mass, is what Vopson calls the 1st information conjecture." ... " 2nd: all elementary particles matter carry information about themselves.  If so, wouldn't that extend to complex systems? Doesn't assembly theory suggest or imply this? </t>
  </si>
  <si>
    <t>John Rose: opioid epidemic. Another huge problem that was</t>
  </si>
  <si>
    <t>00:31:07First, I want a point to</t>
  </si>
  <si>
    <t>00:24:43It isn't true, or at least it's not it's not uncontroversially true</t>
  </si>
  <si>
    <t>00:28:18Mind right where they call that the machine brain interface.</t>
  </si>
  <si>
    <r>
      <rPr>
        <rFont val="Arial"/>
        <b/>
        <sz val="11.0"/>
      </rPr>
      <t xml:space="preserve">Especially of note: Vopson indicates that this measurement would enable measurment from inside a simulation that the system was in fact a simulation, providing a test of Bostrom's p&gt;&gt;&gt;1 simulation hypothesis. QQ: what are the implications for pCRm? If to be information is to inform, and all computation is done inside a network of conscious agents, is there an assembly/zentropy/MEI implication that pushes us in that direction? </t>
    </r>
    <r>
      <rPr>
        <rFont val="Arial"/>
        <b/>
        <color rgb="FF1155CC"/>
        <sz val="11.0"/>
        <u/>
      </rPr>
      <t>https://aip.scitation.org/doi/10.1063/1.5123794</t>
    </r>
  </si>
  <si>
    <t>00:20:50Although I have a dimly hold of thoughts like that in the back of my memory but dismiss all those stops and just make this a theoretical question.</t>
  </si>
  <si>
    <t>Information can be stored in technologies, in a craft or in a culture.</t>
  </si>
  <si>
    <t>Professor of Economics, Stanford University, Santa Fe Institute, CIFAR</t>
  </si>
  <si>
    <t>And it's because they just didn't actually develop the infrastructure to feed themselves.</t>
  </si>
  <si>
    <t>I think among specially trained people and maybe there's something.</t>
  </si>
  <si>
    <t>Thomas Loughran: We may actually listen to people who think differently than we do. And they may may actually illuminate us and almost all of us, no matter what kind of tug OF WARS. WE'RE IN with regard to information flow information processing itself.</t>
  </si>
  <si>
    <t>Thomas Loughran: No surprise. Wow, I</t>
  </si>
  <si>
    <t>Thomas Loughran: Let me see if I get the wording exactly right. Yeah, stand back and stand by.</t>
  </si>
  <si>
    <t>JP: The evangelical movements.</t>
  </si>
  <si>
    <t>Thomas Loughran: Has a measure of freedom.</t>
  </si>
  <si>
    <t>JP: You're saying perspective equals you</t>
  </si>
  <si>
    <t>JP: What's the guy.</t>
  </si>
  <si>
    <t>John’s iPhone: very reminiscent of 2016 like they. It was like a complete to that they were devastated like halfway through the night.</t>
  </si>
  <si>
    <t>Thomas Loughran: When they slip these forms over, if that makes any sense. Something like that. In other words, yes, a bleed through, but this is how the system works.</t>
  </si>
  <si>
    <t>00:31:10For attractive elements, this may not be the right set an exhaustive set, but this is a pretty useful said, How do you know when these first principles belong together whole. Well, first of all, they don't look absolutely nuts or</t>
  </si>
  <si>
    <t>00:24:48And so, and you could imagine that you can't protect people from controversy over the place. The question is, can you can, can you protect them from controversy anywhere.</t>
  </si>
  <si>
    <t>00:28:24He spent a lot of time in that space. Here's a little account of what he thinks is going on in the world according to him, this is his account and I just sort of stolen.</t>
  </si>
  <si>
    <t>Thomas Loughran: Nice. Very cool.</t>
  </si>
  <si>
    <t>Jennifer Jacquet</t>
  </si>
  <si>
    <t>Thomas Loughran: Or</t>
  </si>
  <si>
    <t>Thomas Loughran: In other words, I'd be telling a story about how these things fit together and uniting them in a single account. Okay, let me start again with Fineman and say what Fineman was saying was lacking in Brazil.</t>
  </si>
  <si>
    <t>luke w: It.</t>
  </si>
  <si>
    <t>Thomas Loughran: And in this perspective communities as they grow and inquiry gets richer and richer and richer communities grow up and build universities.</t>
  </si>
  <si>
    <t>John Loughran: Yeah, I was walking. Yeah. I literally</t>
  </si>
  <si>
    <t>Cultural exchange that is motivated by aesthetic an altruistic calls is admirable and can be effective in producing a wide range of human goods. That can be so, even when there is plainly lacking a framework within which to order those goods and develop a craft of pursuing them Systematically. Of course, such a framework can be provided and sometimes has been. These sustainable development goals put forward by the blank committee of the United Nations in year here represents one such effort.</t>
  </si>
  <si>
    <t>Thomas Loughran: That's a very poetic way of putting it. But yes, I will accept that.</t>
  </si>
  <si>
    <t>Thomas Loughran: Recovers some pieces that that traditionally people have thought you could rationally have grasp but that are really fundamentally lost to us now. And that includes an account of what things are right and wrong.</t>
  </si>
  <si>
    <t>John Rose: Ideological Puritan and the same way that Bernie Sanders could if she ever hope to stay in politics for any length of time.</t>
  </si>
  <si>
    <t>But like the closest thing to objective reporting, it's like Reuters or something.</t>
  </si>
  <si>
    <t>And we call that a virtue. And when a person accumulates a whole bunch of those, and according to Aristotle,</t>
  </si>
  <si>
    <t>We need a pool of potential energy, well, that forms and something's got to keep the sides where they are.</t>
  </si>
  <si>
    <t>And that's a narrative I'm more interested or more likely to buy into than the narrative of we will fold if we don't do this.</t>
  </si>
  <si>
    <t>Thomas Loughran: The same thing is true, to be able to describe the resources. So in the solution, presumably the resources are appealed to to solve the problem.</t>
  </si>
  <si>
    <t>What's the proposition here? Yes, the proposition, I think, is that we are.</t>
  </si>
  <si>
    <t>Thomas Loughran: We once were talking about the UAE</t>
  </si>
  <si>
    <t>Thomas Loughran: And what even better handles are because we've got a theory of what's going on here. That's what Pentland goes with it.</t>
  </si>
  <si>
    <t>OK, so I'm slowing down slightly, not because I don't exactly know or I want to go.</t>
  </si>
  <si>
    <t>Thomas Loughran: Right astonishing number of recommendations.</t>
  </si>
  <si>
    <t>JP: What the</t>
  </si>
  <si>
    <t>Rachel Loughran: Granted, they might have talked about it in a way that is like, hey, this is a thing. And like, this is what we think about it, but to not talk about it at all like the</t>
  </si>
  <si>
    <t>Assistant Professor of Environmental Studies, NYU; Author, Is Shame Necessary?</t>
  </si>
  <si>
    <t>JP: Where</t>
  </si>
  <si>
    <t>While these lack a hierarchy, they do propose a comprehensive and integrated account of a wide range of human goods, and cannon have formed the basis for collaboration across cultures, very much a model of cultural exchange. We could imagine adding to those goals a model of human maturity that implies a kind of hierarchy. Indeed, I have written down such a model proposed for graduate education, it is not hard to articulate a range of skills, capabilities, values, virtues, etc. which are such that any mature member of Academia would noticeably limp, professionally, were any lacking. All such approaches provide a basis for the development of craft, even hinting at the prioritization of some goods over others in terms of developmental acquisition, at least. One could imagine developing communities around the development of those crafts, even communities dedicated to cultural exchange enhanced by such crafts as developed perhaps differently in different cultures. There would be emerging, through such community, craft, and culture, a number of elements that might be seen as productive of wisdom and sufficient for at least a kind of progress. The state here is something like the pre-scientific state which Thomas Kuhn describes,</t>
  </si>
  <si>
    <t>John’s iPhone: Actually, I'm not sure but I was just listening.</t>
  </si>
  <si>
    <t>00;14;01.170 --&gt; 00;14;23.610</t>
  </si>
  <si>
    <t>00:10:10.950 --&gt; 00:10:15.840</t>
  </si>
  <si>
    <t>00:11:19.290 --&gt; 00:11:19.950</t>
  </si>
  <si>
    <t>00:10:09.240 --&gt; 00:10:10.890</t>
  </si>
  <si>
    <t>00:31:29Put it this way. If they do look absolutely nuts, that's a reason not to bring one in you'd have to overcome that. Right. So there's the kind of intrinsic appeal.</t>
  </si>
  <si>
    <t>00:25:01And can you protect them from from controversy no school contexts in particular.</t>
  </si>
  <si>
    <t>Were such traditions, each articulating a measurable account of maturity and a craft for producing it with ever greater maturity, to enter into contest with one another, one might imagine something like a Kuhnian science of cultural exchange emerging even at this level. These might amount to cultural revolutions, even scientific cultural revolutions, where for extra cultural, non-scientific reasons one culture emerges as dominant and another left behind.</t>
  </si>
  <si>
    <t>00:28:33And you see that he is, he seems to be about quantum at the bottom of this pyramid. He says there's a quantum reality and he calls this the observer reality.</t>
  </si>
  <si>
    <t>00:21:02Well, I mean,</t>
  </si>
  <si>
    <t>So for so to on this analogy, a technology for being a human being.</t>
  </si>
  <si>
    <t>And why didn't they do that? And why does that story just keep happening over and over again throughout the world?</t>
  </si>
  <si>
    <t>If I thought about it for another minute or two, we may want to fix this, but my very first sumps journalist.</t>
  </si>
  <si>
    <t>JP: Yeah, then the natives would burn. Would you prescribe burns in that area, all the time.</t>
  </si>
  <si>
    <t>Thomas Loughran: To no matter where we sit in that tug of war. We probably value people's opinions, who are different than ours. Recognize skills is different than ours.</t>
  </si>
  <si>
    <t>Dale W Jamieson</t>
  </si>
  <si>
    <t>Thomas Loughran: Didn't know that for sure, but</t>
  </si>
  <si>
    <t>JP: rise to power.</t>
  </si>
  <si>
    <t>Thomas Loughran: Which are seems to</t>
  </si>
  <si>
    <t>One could easily imagine such encounters inside the cultural interactions which BOSCO-Uganda fosters. A career full of careful consideration of best practices in achievement of millennium or sustainable development goals, heads full of logic models and proposals made to wealthy western organizations, members of the BOSCO team might vote with their feet, following paths more secular than Acholi or Christian. Weather entered into accidentally or systematically for purposes of measurement, such exchanges could look very much like pivotal episodes in a Kuhnian Scientific revolution. But these would not be scientific exchanges, on McIntyre‘s view of science. That they would not be is so for several reasons.</t>
  </si>
  <si>
    <t>JP: Basically it's about a guy who</t>
  </si>
  <si>
    <t>John’s iPhone: But it all.</t>
  </si>
  <si>
    <t>Thomas Loughran: This is nothing sinister here, this makes a lot of sense. It wasn't Trump voters are would give them this everybody was given</t>
  </si>
  <si>
    <t>Thomas Loughran: One. The story of us, and I'm presuming we're going to lose your soo john but so thanks for being here. But what read that. Now, that's basically a book in a series of about 10 really long blog posts and he breaks things down tremendously clearly very, very clearly.</t>
  </si>
  <si>
    <t>Thomas Loughran: But once I took McIntyre's thought seriously.</t>
  </si>
  <si>
    <t>Professor of Environmental Studies and Philosophy, NYU</t>
  </si>
  <si>
    <t>Is that true</t>
  </si>
  <si>
    <t>John Rose: Caused by our medical system.</t>
  </si>
  <si>
    <t>00:31:38Do I know exactly what I mean by intrinsic appeal. But I think beauty. I sometimes. Something was just looks too cool not to be true or or you hope it's true. It's beautiful, it's maybe it's powerful, maybe it has a lot of include implicate implications.</t>
  </si>
  <si>
    <t>00:25:07And here we're talking private schools, I take it, it's another question whether if</t>
  </si>
  <si>
    <t>00:28:46And at least for that reason you might ask the question, what does he think was observed</t>
  </si>
  <si>
    <t>00:21:06I'm not sure.</t>
  </si>
  <si>
    <t>The first of these is that without a master science defining and ordering subordinate sciences, these subordinate sciences are not truly sciences, not in the fullest sense. It is possible that some may be accidentally near to sciences, so it’s better to say that we cannot know that they are sciences in the absence of a master science.</t>
  </si>
  <si>
    <t>Thomas Loughran: We could maybe we'll come back to that. If john rose is interested but</t>
  </si>
  <si>
    <t>John Rose: One metric that I actually came across for our last discussion was that it was 26% of the people who voted for Trump voted for him because of the Supreme Court. That was like the only reason. Mm hmm. So it kind of puts it in a larger perspective than just Trump</t>
  </si>
  <si>
    <t>Thomas Loughran: I also wish we had a measures, anyone heard of one. It'd be nice if there were some measure of overall public health intervention.</t>
  </si>
  <si>
    <t>Thomas Loughran: Which was let me call it a colloquial insight into how the actual world works all around all around you.</t>
  </si>
  <si>
    <t>Thomas Loughran: Could be mechanical rethinking right we thinking a physical problem for how a device works. All of that is kinds of rethinking</t>
  </si>
  <si>
    <t>Thomas Loughran: And if they are going to either build a university that just talks to themselves or it's a university that talks to others. And if it talks to others. It either shoots at them.</t>
  </si>
  <si>
    <t>Second, under any such a master science, there are no extra scientific considerations to which appeal might be made, intentionally or subconsciously, for resolving Epistemological crisis in scientific revolutions. In so far as cultures might be considered as rival master sciences, even if just in incomplete states of development— always the case for any science— then the rationality which governs the interaction between such holistic systems of thought and practice is utterly different and does not allow for appeal to considerations outside of the traditions in conflict: there is no outside.</t>
  </si>
  <si>
    <t>Koo Jeong - A</t>
  </si>
  <si>
    <t>Third, moving away from less successful to more successful traditions (communities/craft/cultures) Is change but not progress, not without a conception of truth as the Telos of rational inquiry throughout the contesting of rival traditions articulated in and guided by their master sciences. Scientific paradimes under the Cooney and conception cannot aim at falsifiability, because nothing can ever be false, or true. But further reflection on this third consideration leads to a fourth.</t>
  </si>
  <si>
    <t>Rachel Loughran: Just got back from running so nice. Yeah, I was in Shenandoah like a week or two ago with a few of my friends and</t>
  </si>
  <si>
    <t>Thomas Loughran: I became Christian when I was an undergraduate at Cambridge University. I had, you know, I had gone to a school in which there was religion kind of was part of the society to our prayers and at the</t>
  </si>
  <si>
    <t>Thomas Loughran: An account of values. It includes an account of</t>
  </si>
  <si>
    <t>But. That's not super helpful all the time.</t>
  </si>
  <si>
    <t>you sort of have to have a whole bunch of them, you kind of can't have just one.</t>
  </si>
  <si>
    <t>Got to keep the whole thing from breaking down. And once again, we're on the surface swimming without a paddle right at sea, adrift,</t>
  </si>
  <si>
    <t>So we have to try and we're going to we're still definitely going to make the best effort that we can to make this safe.</t>
  </si>
  <si>
    <t>Thomas Loughran: And these again are just a couple of words kroner</t>
  </si>
  <si>
    <t>The proposition is that the world socio economic order is run by the very few.</t>
  </si>
  <si>
    <t>What it is to be true on the craft tradition model of rationality is to be characterized by a certain level of stability: whether the reliably successful execution of the aims of persons with unchangeable virtuous character in the order of practical rationality; or the conformity of judgments to considerations lying in some sense outside of the judging mind. (In what sense outside that mind, is in Christian accounts of human nature a question of the meaning of the Incarnation; “but we have the mind of Christ.“) but that stability is something determined in contests that endure through time, and cannot be settled once and for all. Their outcome depends upon the ongoing interaction between traditions; any stability which emerges as a dynamic stability, a stability intention that is ongoing</t>
  </si>
  <si>
    <t>Thomas Loughran: Bahrain showing up. Right. Yeah, right.</t>
  </si>
  <si>
    <t>Thomas Loughran: The reason that's so important is because that brings in the possibility of a brand new sort of study.</t>
  </si>
  <si>
    <t>I know exactly where I want to go here, but I'm a little less certain about how to get there in this.</t>
  </si>
  <si>
    <t>Thomas Loughran: Okay, no surprises. You've got this big listenership right precisely because he was identified as somebody who could suck you in and hold you and and it doesn't matter whether</t>
  </si>
  <si>
    <t>JP: End. What do you think of that case, um,</t>
  </si>
  <si>
    <t>Rachel Loughran: Like, there could be a conspiracy happening but like in my head I'm when major news media's and talking about it at all. I'm immediately more concerned about, like, okay, is this independently verifiable.</t>
  </si>
  <si>
    <t>JP: Basically we've by doing that.</t>
  </si>
  <si>
    <t>John’s iPhone: To the radio on my way back, and like the AG or something. Was I don't know if this means it's going to be on the ballot or not, but they're talking about</t>
  </si>
  <si>
    <t>Pope Francis: "This is something that, unfortunately, and at various levels, still happens today: ideological colonization. How many forms of political, ideological and economic colonization still exist in the world, driven by greed and thirst for profit, with little concern for peoples, their histories and traditions, and the common home of creation! Sadly, this colonial mentality remains widespread. Let us help each other, together, to overcome it."</t>
  </si>
  <si>
    <r>
      <rPr>
        <rFont val="Arial"/>
        <b/>
        <sz val="11.0"/>
      </rPr>
      <t xml:space="preserve">Ideological colonization, from Francis's remarks on the Indian Schools in Canada: </t>
    </r>
    <r>
      <rPr>
        <rFont val="Arial"/>
        <b/>
        <color rgb="FF1155CC"/>
        <sz val="11.0"/>
        <u/>
      </rPr>
      <t>https://www.theglobeandmail.com/world/article-pope-francis-apology-residential-schools-full-text/?utm_source=dlvr.it&amp;utm_medium=twitter</t>
    </r>
  </si>
  <si>
    <t>Lorraine Justice</t>
  </si>
  <si>
    <t>00:31:56If I said it has a lot of implications with its neighbors. I'd already be on a lower point right so maybe by itself. It's pretty powerful.</t>
  </si>
  <si>
    <t>00:28:54Right, how these conscious entities that are observing or is there something else. It's not conscious. It's observing. But in any case, there's an observer reality at the quantum level.</t>
  </si>
  <si>
    <t>00:21:10Let's see.</t>
  </si>
  <si>
    <t>But that requires the formation of particular lenses as something like lenses on the world that</t>
  </si>
  <si>
    <t>So when you say. Was it on purpose or was it an unintended consequence?</t>
  </si>
  <si>
    <t>Because I think that their train. To inform people.</t>
  </si>
  <si>
    <t>JP: I mean, I don't, I don't know the rotation, but it was a super common practice.</t>
  </si>
  <si>
    <t>Thomas Loughran: Capabilities is different than ours levels of insight that are different than ours. And so we benefit from a kind of diversity. On the other hand, if they're very different than we are.</t>
  </si>
  <si>
    <t>Thomas Loughran: How could it not have been right.</t>
  </si>
  <si>
    <t>John Rose: Which I'm still</t>
  </si>
  <si>
    <t>JP: In the Republican Party.</t>
  </si>
  <si>
    <t>Dean Emerita, Professor of Industrial Design, Rochester Institute of Technology</t>
  </si>
  <si>
    <t>Thomas Loughran: Write our seems to. It has a measure of freedom, we could think about this. No, I'll think about that I could look here, I could look there. I could think about this. I could abstract from this, I can do all those things, seemingly at will.</t>
  </si>
  <si>
    <t>JP: Hey,</t>
  </si>
  <si>
    <t>JP: Is in the bottom part of the like bomb defusing squad and in Iraq and it's played by Jeremy by the guy who plays Hawkeye, and all the Marvel movies.</t>
  </si>
  <si>
    <t>John’s iPhone: It all ended up changing</t>
  </si>
  <si>
    <t>Thomas Loughran: Right, and there is no disenfranchisement going on here. In any case, that little story that these were not accepted and we're being passed through became part of the Republican Party's vocal strategy in Arizona to</t>
  </si>
  <si>
    <t>00;14;24.720 --&gt; 00;14;45.120</t>
  </si>
  <si>
    <t>00:10:16.860 --&gt; 00:10:27.360</t>
  </si>
  <si>
    <t>00:11:21.300 --&gt; 00:11:25.560</t>
  </si>
  <si>
    <t>00:10:13.500 --&gt; 00:10:15.420</t>
  </si>
  <si>
    <t>00:32:05Is. Is that right, does it the things have intrinsic appeal. Well, maybe they do, let's imagine they do.</t>
  </si>
  <si>
    <t>00:25:12Others are</t>
  </si>
  <si>
    <t>00:29:03And he thinks that that is underneath physical reality and that the right way to think of all the things you see and you here is as a virtual reality that's being simulated</t>
  </si>
  <si>
    <t>00:21:14Yeah, I'm not sure how much those sort of motivations. Should I mean I don't think those motivations should affect the route the way the court rules. I think the Court should rule, just based on precedent and their own judgment.</t>
  </si>
  <si>
    <t>Thomas Loughran: So I've been reading Sam Harris.</t>
  </si>
  <si>
    <t>Right. Yep.</t>
  </si>
  <si>
    <t>Thomas Loughran: So, you know, all the various strategies multiplied through by some waiting factor for each one.</t>
  </si>
  <si>
    <t>Thomas Loughran: Where you're constantly</t>
  </si>
  <si>
    <t>Thomas Loughran: But yeah, but all of that has got narrative, I'd say you can understand it as narrative on top.</t>
  </si>
  <si>
    <t>Thomas Loughran: And overly simplifying right i mean they could learn, they could look to learn from them, or they could just learn try to survive and steal their children.</t>
  </si>
  <si>
    <t>Rachel Loughran: Oh nice had different cell providers.</t>
  </si>
  <si>
    <t>Thomas Loughran: At the daily, you know, gathering of that other students or the assembly of students, but I, but I didn't really believe it. I just sort of went along with it wasn't particularly, you know, aggressive or not, you know, behind it just thought it was there, but I didn't believe it.</t>
  </si>
  <si>
    <t>Thomas Loughran: Whether the universe has an attitude toward us.</t>
  </si>
  <si>
    <t>The competition-based models that have been normalized for humanity are going to wipe us all out if we don't change them very soon. Nations cannot keep waving armageddon weapons at each other because a few manipulators in the US Beltway convinced decision makers that they should rule the world. We cannot keep feeding our ecosystem into the gears of an insatiable capitalism machine that will collapse if it doesn't continually expand. We are going to have to find a way to move into collaboration-based systems with each other, with other nations, and with our environment. This way of living on this planet is utterly unsustainable.</t>
  </si>
  <si>
    <t>Thomas Loughran: She back never lost a race now in California. She was reelected for attorney general, this tell me if you think these things are wrong. I'm flying from memory here.</t>
  </si>
  <si>
    <t>Yep. So I don't know exactly. If you try to try and communicate information without removing as much of your identifying and moving as much as</t>
  </si>
  <si>
    <t>You can't really know how to be honest. Right?</t>
  </si>
  <si>
    <t>without much of a clue, without much of resource, just being buffeted by the waves of information.</t>
  </si>
  <si>
    <t>Gordon Kane</t>
  </si>
  <si>
    <t>Need a theology of collaboration, an economics of collaboration</t>
  </si>
  <si>
    <t>We're going to put all sorts of all sorts of safety measures in place.</t>
  </si>
  <si>
    <t>two small changes: submit to one another, as to the lord; build social goals into shareholder targets/corporate responsibilities</t>
  </si>
  <si>
    <t>Thomas Loughran: Which would have to be laid out in a little bit more detail, presumably, that's what the milestone would not milestone wouldn't be that detail the milestone would call for detail, it would say, you get this if you can answer if you can say this</t>
  </si>
  <si>
    <t>For the very few. I think that's not that you won't understand how the world works.</t>
  </si>
  <si>
    <t>John Rose: And then Trump was implying that</t>
  </si>
  <si>
    <t>Thomas Loughran: On a great big scale of why people behave the way that they do.</t>
  </si>
  <si>
    <t>Where I definitely want to go is to introduce some pieces that are in this third lens.</t>
  </si>
  <si>
    <t>Thomas Loughran: It doesn't matter whether</t>
  </si>
  <si>
    <t>JP: Let's see, that doesn't map on to biology that the way in which</t>
  </si>
  <si>
    <t>Thomas Loughran: I've got a third, a third option between federal sits between but it's at least a third, and that is, it's just newer in other it's, it, it hit the streets and other media first and the more traditional media just have not caught up.</t>
  </si>
  <si>
    <t>JP: Repeat that for me anytime there is</t>
  </si>
  <si>
    <t>JP: Small basically peasant farmers are forced to compete against industrialized agriculture in developed countries, and they can't compete. So they're basically these developing countries generally have to move move towards more commodity export production.</t>
  </si>
  <si>
    <t>John’s iPhone: legalizing recreational marijuana being on the ballot.</t>
  </si>
  <si>
    <t>On expressivism￼</t>
  </si>
  <si>
    <t>https://www.firstthings.com/article/2017/05/macintyre-against-morality</t>
  </si>
  <si>
    <t>Theoretical Particle Physicist and Cosmologist; Victor Weisskopf Distinguished University Professor, University of Michigan; Author, Supersymmetry and Beyond</t>
  </si>
  <si>
    <t>Thomas Loughran: And with a lot of fun and he drives a lot of images to give you some idea why I listened to that guy Ilan musk call them up Elon Musk chose to introduce what he's doing in the world in a sustained way through. Wait, Budweiser. He just call the guy out of the blue.</t>
  </si>
  <si>
    <t>Thomas Loughran: I could never tell when I was wasting my time doing stuff that academic philosophers were doing some put it this way. Sometimes I was pretty sure we were wasting time.</t>
  </si>
  <si>
    <t>John Loughran: Yeah, we're just drop it in the YouTube video description. Maybe</t>
  </si>
  <si>
    <t>John Rose: To overcome rich enough</t>
  </si>
  <si>
    <t>00:32:11How about coherence with other hypotheses. When two things come together and you have no idea how these things could both be true at the same time that doesn't exactly inspire confidence in that system, right, you can't you can't even state it without confusing yourself.</t>
  </si>
  <si>
    <t>00:29:17So does Tom Campbell, as far as I can tell, at literally as if there's computers running some</t>
  </si>
  <si>
    <t>00:21:32Of the merits of the law, I guess.</t>
  </si>
  <si>
    <t>are developed in a necessarily tight knit and not the same diverse sorts of social arrangements.</t>
  </si>
  <si>
    <t>I don't know.</t>
  </si>
  <si>
    <t>And that's, I think, what journalism is. There's a lot of people who people who write technical manuals, for example.</t>
  </si>
  <si>
    <t>JP: In this area, for sure, to basically manage the Savannah.</t>
  </si>
  <si>
    <t>Thomas Loughran: Well, frankly, I somebody misses the refrigerator in the other room I'm frankly not that interested in how they see the room I want I want the sort of person who can tell me if there's a refrigerator in there. And that's not a hard thing to do. And if they can't</t>
  </si>
  <si>
    <t>Thomas Loughran: I mean, she was the right age.</t>
  </si>
  <si>
    <t>John Rose: I mean his wording afterwards that definitely is the biggest news story take away</t>
  </si>
  <si>
    <t>JP: Starting from the 70s, 60s and 70s.</t>
  </si>
  <si>
    <t>Thomas Loughran: Suppose that somehow something like that fundamental and thus there is possibility inherent in consciousness.</t>
  </si>
  <si>
    <t>JP: You are your perspective equals self right</t>
  </si>
  <si>
    <t>https://www.thepublicdiscourse.com/2018/03/20219/</t>
  </si>
  <si>
    <t>Thomas Loughran: I was just saying, following up I was catching catching john up to what we were just talking about and I was</t>
  </si>
  <si>
    <t>JP: I can't remember his name now.</t>
  </si>
  <si>
    <t>Thomas Loughran: To stop the count.</t>
  </si>
  <si>
    <t>Stuart A. Kauffman</t>
  </si>
  <si>
    <t>00:32:28Right, therefore, how is it going to solve all kinds of problems for you. It looks intrinsically unstable from the get go.</t>
  </si>
  <si>
    <t>00:25:13Supporting support.</t>
  </si>
  <si>
    <t>00:29:25And and running somewhere where will be the question right so they really think that this is a virtual or a computer computer a computational reality and I just don't mean that you can do the computation in it. I mean that there is computation underlying it and produce</t>
  </si>
  <si>
    <t>00:21:37I don't think I don't think they should try to to put themselves in the minds or take the motivations of the people, posing the law.</t>
  </si>
  <si>
    <t>Thomas Loughran: Yeah, that was gonna be my question to you would that that that's a</t>
  </si>
  <si>
    <t>John Rose: Multiplied through you know how many</t>
  </si>
  <si>
    <t>Thomas Loughran: Where you're constantly taking the principles that you know and seeing them applied or at least asking how they apply and not settling for less than understanding about how they apply here right so that you've got a story to tell about how they apply here.</t>
  </si>
  <si>
    <t>Thomas Loughran: Narrative is sort of the phrase we use for the models that and there's something interesting about our models, we can't take everything in at once we have to take it in, bit by bit by bit.</t>
  </si>
  <si>
    <t>Thomas Loughran: Or protect their own and there you get you get apologetics will do yet polemics right even all of those various things.</t>
  </si>
  <si>
    <t>Rachel Loughran: And it was</t>
  </si>
  <si>
    <t>Thomas Loughran: Didn't it didn't make sense to me. But why, but I came across Christians from time to time. And when I went to you. Cambridge University.</t>
  </si>
  <si>
    <t>Thomas Loughran: Right, something like that. The question. These are religious questions right and it includes those sorts of things. And it</t>
  </si>
  <si>
    <t>Thomas Loughran: But I think it's right that she was reelected to Attorney General by a much wider margin.</t>
  </si>
  <si>
    <t>your own biases as possible or by explaining them as you share the information as would be two ways to combat it.</t>
  </si>
  <si>
    <t>We also know without knowing how to be, say,</t>
  </si>
  <si>
    <t>That we need some analogy to force, and I think we sort of have one, it is the power that models have for predicting, explaining, controlling.</t>
  </si>
  <si>
    <t>Professor of Biological Sciences, Physics, Astronomy, University of Calgary; Author, Reinventing the Sacred</t>
  </si>
  <si>
    <t>But nevertheless, like if people don't follow these really strict things, it's not going to work.</t>
  </si>
  <si>
    <t>That's how it works. It doesn't work the way they tell you it works. First of all.</t>
  </si>
  <si>
    <t>John Rose: Perhaps seven or eight more</t>
  </si>
  <si>
    <t>Thomas Loughran: I mean this this is sort of heading in the Cambridge analytical direction. If you want to grab that data and use it for political</t>
  </si>
  <si>
    <t>And it seems to me most pieces can be held at arm's length, which is what makes them a third lens.</t>
  </si>
  <si>
    <t>Thomas Loughran: Parents of Sandy Hook dead kindergarteners or first graders right are being harassed.</t>
  </si>
  <si>
    <t>JP: Doesn't make happen.</t>
  </si>
  <si>
    <t>Rachel Loughran: When did it break</t>
  </si>
  <si>
    <t>Thomas Loughran: Anytime I'm blank conscious agents.</t>
  </si>
  <si>
    <t>JP: So that, that's one thing that he describes</t>
  </si>
  <si>
    <t>ADS/CFT, holographic universe; end of black hole paradox pointing beyond S-T</t>
  </si>
  <si>
    <t>https://www.vox.com/platform/amp/2015/6/29/8847863/holographic-principle-universe-theory-physics</t>
  </si>
  <si>
    <t>00;14;45.480 --&gt; 00;14;45.870</t>
  </si>
  <si>
    <t>00:10:27.930 --&gt; 00:10:39.570</t>
  </si>
  <si>
    <t>00:11:27.450 --&gt; 00:11:29.970</t>
  </si>
  <si>
    <t>00:10:16.110 --&gt; 00:10:16.920</t>
  </si>
  <si>
    <t>00:32:36So things that I think are faults. I guess that's one way of looking at an intrinsic appeal if I thought it was false.</t>
  </si>
  <si>
    <t>00:25:15But actually, these public schools are getting tax exemption. Right, so it's not as if there's no public</t>
  </si>
  <si>
    <t>00:29:44In the way that the way that happens, say if you're in a virtual world, you know, with a VR headset on right and somebody there's code underneath all that and it looks like in here. You've heard</t>
  </si>
  <si>
    <t>00:21:47I don't know. I</t>
  </si>
  <si>
    <t>Brian G. Keating</t>
  </si>
  <si>
    <t>And if that's the case, then you got more than one account brewing. Right.</t>
  </si>
  <si>
    <t>It's certainly pretty cynical to say it's on purpose, but when it keeps happening over and over again, you begin to wonder what's going on.</t>
  </si>
  <si>
    <t>You're not exactly. Special.</t>
  </si>
  <si>
    <t>John Rose: Yeah, I mean it certainly seems like a good idea.</t>
  </si>
  <si>
    <t>Thomas Loughran: Right then I'm not very interested in their view, very simple case. But there are other sorts of cases in which I simply can't trust. I can't relate to the person whose view is sufficiently diverse from my own</t>
  </si>
  <si>
    <t>Thomas Loughran: I didn't. Let's see. I knew her dad and her mom.</t>
  </si>
  <si>
    <t>John Rose: From Trump refusing to condemn white supremacy telling the boys to stand by.</t>
  </si>
  <si>
    <t>JP: And the pretty interesting book.</t>
  </si>
  <si>
    <t>Thomas Loughran: And if that's the case, there's perspective inherent in consciousness. You don't see it all at once. You can, you can see a lot of it at once. Actually, although we can't see everything at once we seem to be intrinsically limited but not</t>
  </si>
  <si>
    <t>https://futurism.com/the-holographc-universe-principle-what-is-what-should-never-be</t>
  </si>
  <si>
    <t>Thomas Loughran: Right respective understood in that send</t>
  </si>
  <si>
    <t>Thomas Loughran: Saying that it's hard to tell. These days, when you're getting</t>
  </si>
  <si>
    <t>JP: But basically it's about</t>
  </si>
  <si>
    <t>As predicted</t>
  </si>
  <si>
    <t>Chancellor's Distinguished Professor of Physics, University of California, San Diego.; Author, Losing the Nobel Prize: A Story of Cosmology, Ambition, and the Perils of Science's Highest Honor</t>
  </si>
  <si>
    <t>Thomas Loughran: And the and the subsequent demonstrations that were Oregon right in front of the voting spot. You've probably seen those demonstrations at least a clip because they really were.</t>
  </si>
  <si>
    <t>Thomas Loughran: And said,</t>
  </si>
  <si>
    <t>Thomas Loughran: Other times, I couldn't tell when we were wasting time. Other things still, I thought, gosh, those are really cool. They couldn't be a waste of time. But I don't really know how they fit in. Right. All of them because</t>
  </si>
  <si>
    <t>Thomas Loughran: You're so right. Let me try that.</t>
  </si>
  <si>
    <t>John Rose: pain meds.</t>
  </si>
  <si>
    <t>00:32:44Then when I put it together with all sorts of things that are true. Everything's going to follow. And that's not going to be stable. Right, I'm going to be able to justify everything</t>
  </si>
  <si>
    <t>00:29:58Donald Hoffman's are uses language. You know, it looks like there's a red Ferrari and agree Mustang or whatever the colors are in Grand Theft Auto. But there were actually aren't cars there and they're not there when you look away.</t>
  </si>
  <si>
    <t>00:21:51Think</t>
  </si>
  <si>
    <t>Reading</t>
  </si>
  <si>
    <t>Thomas Loughran: That's an obvious area where he said our goals and those goals seem to be achieved.</t>
  </si>
  <si>
    <t>Thomas Loughran: Under. How many people are under those machines now.</t>
  </si>
  <si>
    <t>Thomas Loughran: Big the being able to unite in a in a coherent colloquial whole all the things that you see.</t>
  </si>
  <si>
    <t>Thomas Loughran: Which is there's something interesting about consciousness and about the way the brain works here. There's a ton of stuff we can take in all at once. I mean, we can see two hands, we can understand</t>
  </si>
  <si>
    <t>https://www.quantamagazine.org/the-most-famous-paradox-in-physics-nears-its-end-20201029/</t>
  </si>
  <si>
    <t>Thomas Loughran: And universities could do that. And oftentimes universities have done that kind of thing. And there are small universities around smaller communities. Now, where most people go there tend to hold an awful lot in common.</t>
  </si>
  <si>
    <t>Rachel Loughran: Always fun we</t>
  </si>
  <si>
    <t>Thomas Loughran: Two of my closest friends were turned out were Christians and I think it was. That was the most important influence on me. I'm that that here where</t>
  </si>
  <si>
    <t>Thomas Loughran: It purports</t>
  </si>
  <si>
    <t>Thomas Loughran: Against a pretty in both cases, both campaigns, I</t>
  </si>
  <si>
    <t>I guess. Yeah, definitely.</t>
  </si>
  <si>
    <t>prudent or without having a reasonable control of your emotions, how do you how can you be honest when you.</t>
  </si>
  <si>
    <t>And those are generally. It seems as if there's kind of concepts that together come together and do some work for us together.</t>
  </si>
  <si>
    <t>And I think a nuanced thing in there or an important piece of the puzzle there is are the how likely is it that people at large.</t>
  </si>
  <si>
    <t>Thomas Loughran: And here I'm looking to track dependencies. So suppose it's the case that the resource is you tap. For one thing, are actually themselves solutions for some other problem.</t>
  </si>
  <si>
    <t>Paul Kedrosky</t>
  </si>
  <si>
    <t>And what are they after? They are not after the principles.</t>
  </si>
  <si>
    <t>John Rose: People would sign on to the Treaty.</t>
  </si>
  <si>
    <t>Thomas Loughran: dissuade</t>
  </si>
  <si>
    <t>They can be held at arm's length from the second lens in the same way.</t>
  </si>
  <si>
    <t>Thomas Loughran: With death threats because Jones has got people convinced that they are paid actors and Sandy Hook never happened.</t>
  </si>
  <si>
    <t>Thomas Loughran: But don't make me swallow the whole Campbell at once. Little piece at a time here, right.</t>
  </si>
  <si>
    <t>Thomas Loughran: I I think today.</t>
  </si>
  <si>
    <t>Thomas Loughran: Interact there is a single conscious agent.</t>
  </si>
  <si>
    <t>JP: Another thing it does is it basically doesn't allow enough if you if you liberalize capital too much.</t>
  </si>
  <si>
    <t>John’s iPhone: Dude, I'm</t>
  </si>
  <si>
    <t>00:32:52From one to drop a file. So that's just a little truth of I know if you've run across it or not, but it's true.</t>
  </si>
  <si>
    <t>00:25:21Private the private schools are getting</t>
  </si>
  <si>
    <t>00:30:10Right when you stop looking at them, they are no longer render</t>
  </si>
  <si>
    <t>00:21:52It's an important element of</t>
  </si>
  <si>
    <t>Editor, Infectious Greed; General Partner, SK Ventures</t>
  </si>
  <si>
    <t>And anything that can respond to all of that information that's processed in these separate social</t>
  </si>
  <si>
    <t>With that added context on purpose vs. unintended consequence.</t>
  </si>
  <si>
    <t>Yeah, it's a good question.</t>
  </si>
  <si>
    <t>John Rose: But I think it would just be a pretty big question about like liability would probably be a huge problem. I don't know exactly what a prescribed burn would look like. But in the current conditions where everything is so dry and like</t>
  </si>
  <si>
    <t>Thomas Loughran: So this is both a blessing and a curse. This Social Information Processing which enables us to gather information more efficiently when we work together, but also challenges us blesses us with different perspectives and challenges us for those different perspectives.</t>
  </si>
  <si>
    <t>stephen wolfram</t>
  </si>
  <si>
    <t>Thomas Loughran: And that they had kits.</t>
  </si>
  <si>
    <t>https://writings.stephenwolfram.com/2022/05/twenty-years-later-the-surprising-greater-implications-of-a-new-kind-of-science/</t>
  </si>
  <si>
    <t>JP: Selling so that's, you know, certainly talks a lot about</t>
  </si>
  <si>
    <t>Thomas Loughran: Intrinsically only limited that is we're not maximally limited. We also can overcome lots of limitations that we can impose on ourselves if we wish.</t>
  </si>
  <si>
    <t>JP: Your things</t>
  </si>
  <si>
    <t>Thomas Loughran: When that when the story you're getting is just systematically drum beating sort of a drum beat of narrative control that's impacting your the way you see it.</t>
  </si>
  <si>
    <t>JP: You know, it's a super intense look at Urban combat in the Middle East through the lens of trying to defuse IDs.</t>
  </si>
  <si>
    <t>John’s iPhone: Trump did</t>
  </si>
  <si>
    <t>John’s iPhone: When you say part of the Republican Party of narrative. Do you mean just for the demonstrators that were there, they were</t>
  </si>
  <si>
    <t>Kevin Kelly</t>
  </si>
  <si>
    <t>00;14;46.710 --&gt; 00;14;56.910</t>
  </si>
  <si>
    <t>00:10:40.140 --&gt; 00:10:47.400</t>
  </si>
  <si>
    <t>00:11:33.630 --&gt; 00:11:35.550</t>
  </si>
  <si>
    <t>00:10:19.530 --&gt; 00:10:27.630</t>
  </si>
  <si>
    <t>00:32:59It's true and arguments you want one way to show that anything is true is to is to show that it's denial entails a contradiction.</t>
  </si>
  <si>
    <t>00:30:15Campbell thinks of it that way. And I think</t>
  </si>
  <si>
    <t>00:21:54Of, you know, making sure your laws make sense is having people come up with</t>
  </si>
  <si>
    <t>Thomas Loughran: What's it called, How can I not know the name of the title.</t>
  </si>
  <si>
    <t>Thomas Loughran: Yep. And there were people who</t>
  </si>
  <si>
    <t>Thomas Loughran: Protective regimes and you have to do a lot of sampling, but I could imagine you could measure that, but I haven't seen a measure of it in public because anybody</t>
  </si>
  <si>
    <t>Thomas Loughran: Together with the first principles that you think you've learned apply</t>
  </si>
  <si>
    <t>Thomas Loughran: The conversation we interact in pretty complex sort of ways, all at once as if it were right as it it seemingly all at once. Anyway, right, it's a very powerful multi functional</t>
  </si>
  <si>
    <t>Thomas Loughran: Right. And I mean, I sort of don't want to name them because I don't have time to speak about them with enough nuance, right, something like that. So,</t>
  </si>
  <si>
    <t>Rachel Loughran: Like basically wrapped our cell provider and was like mine. Yours and</t>
  </si>
  <si>
    <t>Thomas Loughran: Two people who were really smart like me.</t>
  </si>
  <si>
    <t>Thomas Loughran: If you do it when you add those elements in</t>
  </si>
  <si>
    <t>Thomas Loughran: It's hard to tell because you hear one story here and there and you really got to know what the, you know, what are the hopes of the people were writing the article.</t>
  </si>
  <si>
    <t>And I want to dispel something I said earlier real quick,</t>
  </si>
  <si>
    <t>What's it even like to be honest as a mature, well-formed person?</t>
  </si>
  <si>
    <t>And we can think of the high information flow network of rich communities as one such thing.</t>
  </si>
  <si>
    <t>Everyone will follow the restrictions that are put in place. And if the answer is not super likely, then.</t>
  </si>
  <si>
    <t>Thomas Loughran: Something like that, or you know you can't get the one off the ground without the other than these things depend on one another. Make it would make sense to track these</t>
  </si>
  <si>
    <t>That they that are used, that's a smokescreen.</t>
  </si>
  <si>
    <t>John Rose: Including maybe Saudi Arabia.</t>
  </si>
  <si>
    <t>Senior Maverick, Wired; Author, What Technology Wants and The Inevitable</t>
  </si>
  <si>
    <t>Thomas Loughran: Yeah, of the voting for.</t>
  </si>
  <si>
    <t>We didn't have to say anything about perception practically in that very first lens, right.</t>
  </si>
  <si>
    <t>https://www.discovermagazine.com/the-sciences/new-theory-of-everything-unites-quantum-mechanics-with-relativity-and-much</t>
  </si>
  <si>
    <t>Thomas Loughran: Right, that that's literally one of the cases they discussed they touched on it briefly, but that's got a much longer history than they touch on in</t>
  </si>
  <si>
    <t>Thomas Loughran: I wanted</t>
  </si>
  <si>
    <t>Thomas Loughran: That I had the impression that it was today from again, I think it was Senator Kennedy first mentioned it strange to say, Senator Kennedy, but I think that's his name.</t>
  </si>
  <si>
    <t>Thomas Loughran: Which is, that's really quite a claim.</t>
  </si>
  <si>
    <t>JP: What it does is it invites if it's an expanding market, which by definition, developing countries are because they're like almost every single developing country has substantial</t>
  </si>
  <si>
    <t>John’s iPhone: clear on that. But yeah, that'd be pretty dope.</t>
  </si>
  <si>
    <t>Thomas Loughran: You know, I'd like to tell you what I'm up to and he's done that repeatedly and this guy now has an account that's really worth reading. I have way there's a counter view, I must. THERE WAS JOHN</t>
  </si>
  <si>
    <t>Thomas Loughran: It's, it's one thing to say what's the academic discipline doing and what generates it, what insights have the academic disciplines generated</t>
  </si>
  <si>
    <t>Thomas Loughran: You guys see me that little</t>
  </si>
  <si>
    <t>John Rose: And then a third example of over medicalization is the over prescription of antibiotic biotics, which is</t>
  </si>
  <si>
    <t>00:33:08But if you've already got a false sort in your first premises, then you can just drop it in your argument. And now you've now it is a contradiction. You've proved the false, right. And you can do that from everything from P and from not p</t>
  </si>
  <si>
    <t>00:25:23Taxes exactly and Muslim spoken. Yeah. And then private schools are getting tax exemption. So there they are a public educational entity.</t>
  </si>
  <si>
    <t>00:30:20I think that would work those two but I'm just learning these just getting to know these guys are working through their stuff so I could be wrong.</t>
  </si>
  <si>
    <t>00:22:02counter examples as to why would the current situation is a bad idea. And so regardless of whether or not there, you know, I mean, clearly, I mean, it seems obvious that these legislators are motivated</t>
  </si>
  <si>
    <t>Marcel Kinsbourne</t>
  </si>
  <si>
    <t>groups to respond to all of that information would be an effect to sort of fly in like a bee.</t>
  </si>
  <si>
    <t>Feels like. Like it feels like a false like I'm certain that come up with it.</t>
  </si>
  <si>
    <t>What's the difference between a journalist and a technical writer who tells you how to use a piece of software rights and boring training manual?</t>
  </si>
  <si>
    <t>John Rose: To burn can just get so out of control. And then if the government does it on purpose, and then burns down much people's houses. Can I sue the government for millions of dollars.</t>
  </si>
  <si>
    <t>Thomas Loughran: I spent summer of 82 out there trying to remember whether Joe was alive at that age, maybe barely</t>
  </si>
  <si>
    <t>Thomas Loughran: I mean, it does back</t>
  </si>
  <si>
    <t>JP: falwell and</t>
  </si>
  <si>
    <t>Thomas Loughran: Right, we can impose limitations, we can say, I'm going to stop them. I'm going to stop talking about this guy. I'm not going to think about neuroscience for the rest of the day and I'm only going to think about quantum theory.</t>
  </si>
  <si>
    <t>JP: The sun then self.</t>
  </si>
  <si>
    <t>Thomas Loughran: I think that that that can happen.</t>
  </si>
  <si>
    <t>Neurologist and Cognitive Neuroscientist, The New School; Co-author, Children's Learning and Attention Problems</t>
  </si>
  <si>
    <t>John’s iPhone: Declare fear I didn't read the exact tweet, but</t>
  </si>
  <si>
    <t>Thomas Loughran: Much broader than that.</t>
  </si>
  <si>
    <t>AI - BigScience - BLOOM - Open AI</t>
  </si>
  <si>
    <r>
      <rPr>
        <rFont val="Arial"/>
        <b/>
        <sz val="11.0"/>
      </rPr>
      <t xml:space="preserve">4-part series on BigScience </t>
    </r>
    <r>
      <rPr>
        <rFont val="Arial"/>
        <b/>
        <color rgb="FF1155CC"/>
        <sz val="11.0"/>
        <u/>
      </rPr>
      <t>https://montrealethics.ai/category/columns/social-context-in-llm-research/</t>
    </r>
  </si>
  <si>
    <t>00:33:23From from any premise at all. Anyway, you've got to have consistency upfront and it's got to be consistent with other hypotheses. So it's got to seem true</t>
  </si>
  <si>
    <t>00:30:28So we'll give them the benefit of the doubt if that seems crazy to you or if it seems plausible to you, then maybe, maybe they except to</t>
  </si>
  <si>
    <t>00:22:16To get abortion out of their state i mean it's it's clearly what's happening. I mean, I don't think anyone's pretending that that's not what's happening. Okay.</t>
  </si>
  <si>
    <t>Thomas Loughran: Waking up. That's it, yeah.</t>
  </si>
  <si>
    <t>Thomas Loughran: Say seek to achieve those</t>
  </si>
  <si>
    <t>JP: Know, I haven't seen them.</t>
  </si>
  <si>
    <t>Thomas Loughran: To the world.</t>
  </si>
  <si>
    <t>Thomas Loughran: Experience.</t>
  </si>
  <si>
    <t>Thomas Loughran: But you can fill in the blanks yourself and you can find universities where the people who go there, but people who teach their, their students who go there, expect to have a lot in common.</t>
  </si>
  <si>
    <t>Rachel Loughran: We went to we</t>
  </si>
  <si>
    <t>Thomas Loughran: I'm giving you my yeah my impression at the time, the way I the way I felt at the time. Um, and, and they thought Christianity made sense and and you know</t>
  </si>
  <si>
    <t>Thomas Loughran: You're bringing in</t>
  </si>
  <si>
    <t>Thomas Loughran: Or putting the newspaper forward that I'm not saying that people are saying things that are false, probably, but they're selecting right so you know I've heard it said, these were widely contested elections people recognizing she was somebody to probably stop.</t>
  </si>
  <si>
    <t>so I am now thinking about what I said before and realizing when I invoked infographics earlier and the Instagram like sharing of information,</t>
  </si>
  <si>
    <t>If you're scared of your shadow, so to speak. Right.</t>
  </si>
  <si>
    <t>Gary Klein</t>
  </si>
  <si>
    <t>There's kind of a coherent story to be told about information processing and that can help us.</t>
  </si>
  <si>
    <t>Is it ethical to have that be the reopening plan?</t>
  </si>
  <si>
    <t>Thomas Loughran: And then I'm imagining imagining here cases which illustrate the solutions to problems. So you could talk about this stuff in the abstract, sort of at the level of the model.</t>
  </si>
  <si>
    <t>Thereafter, getting is as enriching their whole.</t>
  </si>
  <si>
    <t>John Rose: And yeah, so there was a lot of talk about how big a deal. This was or wasn't</t>
  </si>
  <si>
    <r>
      <rPr>
        <rFont val="Arial"/>
        <b/>
        <sz val="11.0"/>
      </rPr>
      <t xml:space="preserve">Review of recent AI models, and argument that BLOOM is the most important of these (even more than gpt-3 and successors) </t>
    </r>
    <r>
      <rPr>
        <rFont val="Arial"/>
        <b/>
        <color rgb="FF1155CC"/>
        <sz val="11.0"/>
        <u/>
      </rPr>
      <t>https://towardsdatascience.com/bloom-is-the-most-important-ai-model-of-the-decade-97f0f861e29f</t>
    </r>
  </si>
  <si>
    <t>This high information flow network in rich communities. We didn't have we were talking about the hard problem of consciousness there.</t>
  </si>
  <si>
    <t>Thomas Loughran: The Netflix documentary</t>
  </si>
  <si>
    <t>Thomas Loughran: I want to establish the idea first. Yeah, but I want to lay an argument I want to get there. Yeah.</t>
  </si>
  <si>
    <t>John Rose: Is the implication of the story. The</t>
  </si>
  <si>
    <t>Thomas Loughran: But that's exactly what I think he said that's what I wrote down anytime and it is what I think I've heard him say before anytime to conscious agents and interact. They form a single conscious agent.</t>
  </si>
  <si>
    <t>JP: Natural resources that haven't. I mean, they just haven't really developed very much. And there's a lot of labor potential there.</t>
  </si>
  <si>
    <t>Senior Scientist, MacroCognition LLC; Author, Seeing What Others Don't: The Remarkable Ways We Gain Insights</t>
  </si>
  <si>
    <t>00;15;00.480 --&gt; 00;15;06.990</t>
  </si>
  <si>
    <t>00:10:47.880 --&gt; 00:10:55.380</t>
  </si>
  <si>
    <t>00:11:39.510 --&gt; 00:11:44.820</t>
  </si>
  <si>
    <t>00:10:29.430 --&gt; 00:10:30.960</t>
  </si>
  <si>
    <t>00:33:33And it's got to hang together and still seem true the other hypothesis. We call that coherence and it's got to produce within that system.</t>
  </si>
  <si>
    <t>00:25:34And yeah.</t>
  </si>
  <si>
    <t>00:30:37Okay, so that's all I wanted to do is lay out the slide, mostly just to say that it's</t>
  </si>
  <si>
    <t>Right. And and take a deep dove and and emerge with some real contact.</t>
  </si>
  <si>
    <t>But it doesn't have to be one of those two things, like from hearing you explain it that way.</t>
  </si>
  <si>
    <t>They're they're polls specially trained. They're writing it for different audiences.</t>
  </si>
  <si>
    <t>JP: Oh yeah, we're not even close to in a position to be able to do prescribed burns, not even</t>
  </si>
  <si>
    <t>Thomas Loughran: The transfer of information in our social life.</t>
  </si>
  <si>
    <t>Thomas Loughran: But I didn't know any of their kids to remember. They were all too young.</t>
  </si>
  <si>
    <t>Thomas Loughran: You did say, Stand back.</t>
  </si>
  <si>
    <t>JP: DOBSON AND</t>
  </si>
  <si>
    <t>Thomas Loughran: Right, and I can move forward in that space and say no to myself every time the other pops starts to impede a wait a minute, there's this interesting parallel over here. No, not today. Right.</t>
  </si>
  <si>
    <t>JP: Is the sum of all your conscious</t>
  </si>
  <si>
    <t>Thomas Loughran: But I do think there's a pretty steady drumbeat now, at least in some of the networks, you can guess which one's not.</t>
  </si>
  <si>
    <t>JP: And this guy becomes sort of this like adrenaline junkie for doing it. And he can't he tried. He like comes off of doing a tour of duty.</t>
  </si>
  <si>
    <t>John’s iPhone: I think he</t>
  </si>
  <si>
    <r>
      <rPr>
        <rFont val="Arial"/>
        <b/>
        <sz val="11.0"/>
      </rPr>
      <t xml:space="preserve">Social information processing (psychology) aligned with Thomistic action theory (psychology) Surprising Empirical Directions for Thomistic Moral Psychology: Social Information Processing and Aggression Research
</t>
    </r>
    <r>
      <rPr>
        <rFont val="Arial"/>
        <b/>
        <color rgb="FF1155CC"/>
        <sz val="11.0"/>
        <u/>
      </rPr>
      <t>Anne Jeffrey and Krista Mehari</t>
    </r>
  </si>
  <si>
    <t>John’s iPhone: Mainstream republicans retweeting this story and stuff.</t>
  </si>
  <si>
    <t>Thomas Loughran: Glad I got that in there. So that would be a really nice thing to draw on. And I wanted to make reference to it.</t>
  </si>
  <si>
    <t>Thomas Loughran: The reason I'm going down this road, by the way, is you could imagine going down the road in an answer toward your questions about the good</t>
  </si>
  <si>
    <t>Jon Kleinberg</t>
  </si>
  <si>
    <t>Thomas Loughran: Do you see the chats in the YouTube. Oh no. Why would you, if you're not there.</t>
  </si>
  <si>
    <t>John Rose: Going to at least</t>
  </si>
  <si>
    <t>00:33:43It's gotta be</t>
  </si>
  <si>
    <t>00:30:44There are folks who are looking at the quantum world and thinking that somehow there's an observer reality that's underlying the observed reality which they equate with physical reality and this sounds a little bit like all</t>
  </si>
  <si>
    <t>00:22:25But you don't find</t>
  </si>
  <si>
    <t>Thomas Loughran: That's right. And I'm not real far I'm two chapters in some about 80 pages into it.</t>
  </si>
  <si>
    <t>John Rose: Yeah, and so I don't know why. And it seems a little crazy to me. It's that it's the case, but the Republican Party is basically stuck with Trump for the next election. There is no viable candidate to oppose</t>
  </si>
  <si>
    <t>Thomas Loughran: The State of Washington must have some kind of measure for. I mean, the Washington that the</t>
  </si>
  <si>
    <t>Thomas Loughran: That was missing. And I'm saying that is actually in an instance of</t>
  </si>
  <si>
    <t>Thomas Loughran: That we're engaged in seamlessly. It seems sometimes</t>
  </si>
  <si>
    <t>Thomas Loughran: And they, they tend to be smaller and they do tend to be somewhat more political or apologetic or circle the wagons, and there are there are some notable exceptions.</t>
  </si>
  <si>
    <t>Rachel Loughran: counted how many people had were and figured out over the course of all of the bombings, who had the best top self service and it was aggressively, not me.</t>
  </si>
  <si>
    <t>Thomas Loughran: testified to its significance in their lives. And so that was an important influence on me.</t>
  </si>
  <si>
    <t>Thomas Loughran: Call it a theology, when you're studying.</t>
  </si>
  <si>
    <t>Thomas Loughran: If you didn't want her to be</t>
  </si>
  <si>
    <t>I was not like in choosing to do that.</t>
  </si>
  <si>
    <t>And there's all kinds of apparent threats, things that look like threats to you in the truth telling and the consequences of truth telling or not.</t>
  </si>
  <si>
    <t>It's a model for for rafting our way through this sea of input.</t>
  </si>
  <si>
    <t>That was a lot, but this was a conversation I was having today,</t>
  </si>
  <si>
    <t>Thomas Loughran: But then you can talk about it. The level of deploying the model right here's what it's like in the real world. When that solution is brought to bear on these problems or these resources are tapped.</t>
  </si>
  <si>
    <t>Enriching the ramp higher, enriching. Hold on, wealth.</t>
  </si>
  <si>
    <t>Thomas Loughran: Okay so someday we need to go through that how I forget why we talked about all that.</t>
  </si>
  <si>
    <t>Right. Wasn't even on the radar screen. Not exactly. Except if it was it was smuggle in very, very lightly because we did say, OK.</t>
  </si>
  <si>
    <t>Thomas Loughran: So all I'm saying is</t>
  </si>
  <si>
    <t>Tisch University Professor of Computer Science, Cornell University</t>
  </si>
  <si>
    <t>John Rose: Proving the. What about Islam story about the Donald Trump.</t>
  </si>
  <si>
    <t>Thomas Loughran: That is far from obvious as a fact about consciousness.</t>
  </si>
  <si>
    <t>JP: You totally should do that.</t>
  </si>
  <si>
    <t xml:space="preserve">One prominent SIP model is the one created by Crick and Dodge.37 The occurrence of aggression is explained as the outcome of a continuous social exchange between adolescents and their environments. Crick and Dodge identified six cognitive steps in the decision to aggress. In each stage, adolescents integrate environmental and internal stimuli with cognition from “databases”—memory, acquired rules, and social schemas and knowledge.38 In the SIP model, the person is an active agent who processes information with their existing knowledge, beliefs, and values to make decisions about behavioral choices. Adolescents first encode cues, both in the environment (such as people laughing) and internally (e.g., physiological arousal such as rapid heartbeat). Then adolescents interpret those cues, making intent attributions and evaluating  past performance and what the interactio person or people. Adolescents clarify their goals, generate possible responses, evaluate and select a response, and enact that response.39n means for them and the other </t>
  </si>
  <si>
    <t>00:33:45It's gotta be productive fecundity is a cool word for this, but maybe we could use another one. It's got to be productive as okay</t>
  </si>
  <si>
    <t>00:25:35And I like</t>
  </si>
  <si>
    <t>00:30:59Right, this is the last slide will do today, but it will take us away.</t>
  </si>
  <si>
    <t>00:22:26A relevant consideration.</t>
  </si>
  <si>
    <t>six cognitive steps in SIP: 1) encode cues (environmental and internal); 2) interpret cues (making intent attributions, probability assessments based on past performance, etc); 3) clarify goals; 4) generate possible responses; 5) evaluate and select response; 6) enact response. Sounds very much like aristotelian/thomistic deliberation, say AJ &amp; KM</t>
  </si>
  <si>
    <t>AJ &amp; KM argue that Thomistic psych should be prepared to meet a minimal adequacy challenge of alignment with correlation studies of human actions (vs acts of humans, natural and not moral acts, which Thomistic Psych is not addressing); here alignment consists of consistency with correlations studies in areas where thomistic psych claims causation. (If causation, then correlation). And SIP generates such studies, as AJ &amp; KM illustrate in the case of SIP studies on agression in this article, but which would seem to apply more broadly.</t>
  </si>
  <si>
    <t>Not with pollen in this case, right, but with the information that's stored in that in that environment.</t>
  </si>
  <si>
    <t>It seems like interest in business, superceding interest in people's ability to like, support their own people and.</t>
  </si>
  <si>
    <t>SIP in this psychological sense is not all I mean by social information processing; corporations passing emails count in my sense, whereas not in the psychological sense. But the idea of rational decision-making as social information processing is common to both my larger and this smaller psychological sense. And their analysis of SIP in this more restrictive sense fits (as AJ &amp; KM argue) with Thomistic psychology, or Thomistic action theory. This my compatibilist reading of Thomistic action theory is relevant to SIP analysis in the narrow sense. I need to argue further that if there, then also to SIP in my broader sense.</t>
  </si>
  <si>
    <t>Pardon me. I would say they're definitely specially trained.</t>
  </si>
  <si>
    <t>JP: Not even close. Yeah.</t>
  </si>
  <si>
    <t>Brian Knutson</t>
  </si>
  <si>
    <t>s i p in my larger sense is any transformation from one information state to another that (roughly) involves multiple conscious agents. (On pCRm, that's all information processing.) This will include processing information about other people (SIP narrow), with other people (group deliberation, for example), and from other people (processing any information in a cultural context, where information from others is stored as culture; results of information transformation are themselves information.)</t>
  </si>
  <si>
    <t>Thomas Loughran: Takes place, sometimes by someone just talking to us and telling us what they know and that's what I mean by putting us in cognitive contact with</t>
  </si>
  <si>
    <t>JP: Yeah, anyway. I, I really like Joe I got, I got to know her at my new teacher</t>
  </si>
  <si>
    <t>John Rose: Yeah, he said, sharing back and stand by which I don't even know if it was like a</t>
  </si>
  <si>
    <t>JP: Francis Shaffer.</t>
  </si>
  <si>
    <t>Thomas Loughran: I'm staying focused so we can impose those sorts of things on ourselves. That's a particularly strange one. Right. But we could do that.</t>
  </si>
  <si>
    <t>Thomas Loughran: Experiences, your, your</t>
  </si>
  <si>
    <t>This morning 8/10/22: noticed that "processing information socially", from the RC title (sitting as a banner across this spreadsheet) has a very different suggestion: all information processing, done socially (civilly, humanely, in love, in Christ/as Christ) is a different focus than SIP. It starts with IP, not with S; it has a different emphasis, which is the emphasis I want and we need</t>
  </si>
  <si>
    <t>Thomas Loughran: You know what, what on earth is Trump doing what's he doing picking a fight with foxy again calling him an idiot, etc. What, what's he doing flirting with</t>
  </si>
  <si>
    <t>JP: And goes back home and there's this scene of him trying to readjust a living with his wife and his I think his kid or a kid on the way. And he's trying to do domestic life.</t>
  </si>
  <si>
    <t>Did</t>
  </si>
  <si>
    <t>Thomas Loughran: Exactly the ladder.</t>
  </si>
  <si>
    <t>00;15;07.350 --&gt; 00;15;23.670</t>
  </si>
  <si>
    <t>00:10:55.830 --&gt; 00:11:12.060</t>
  </si>
  <si>
    <t>Professor of Psychology and Neuroscience; Stanford University</t>
  </si>
  <si>
    <t>Center for Community Perspecitves</t>
  </si>
  <si>
    <t>00:11:46.410 --&gt; 00:11:52.560</t>
  </si>
  <si>
    <t>00:10:31.530 --&gt; 00:10:32.910</t>
  </si>
  <si>
    <t>00:33:53It's got a promise a number of solve problems, my, my reason for</t>
  </si>
  <si>
    <t>00:25:37Charter schools as well are technically private but they get some iconic through public dollars.</t>
  </si>
  <si>
    <t>00:31:06Alright, so let's see. You guys have seen the double slit experiment. And if we looked at that in all its glory, which is really worth doing. Actually it's a marvel of</t>
  </si>
  <si>
    <t>Here is an emerging set of rich perspectives developing in our region. Here are the communites who embody and grow them. Here are the onramps for understanding them, and the leaders who represent them. We believe our road to progress begins by listening to one another, and collaborating where we can.</t>
  </si>
  <si>
    <t>Thomas Loughran: And there he had, and I've just I think it's fair to say I'm finished. No, he goes on, actually, to talk about the self, but I'm finished the section on consciousness and</t>
  </si>
  <si>
    <t>John Rose: So, I mean, if, if you do think that there are intensely important cases and rulings and in laws that are going to come up in the next four years, which I think we all know there will be</t>
  </si>
  <si>
    <t>Lawrence: can DI help us build this?</t>
  </si>
  <si>
    <t>Thomas Loughran: State of Washington, but it's a University of Washington, I think, isn't it, that's got the number of them, but they number of universities labs, etc. I've got models for projecting the one that ran through the White House for a while. When the news was good came out of the university, I think.</t>
  </si>
  <si>
    <t>Is there an app for that? What might it look like, how might we build and sustain it?</t>
  </si>
  <si>
    <t>Thomas Loughran: Seeing a narrative structure in the world and seeing a say a Newtonian narrative structure in the world.</t>
  </si>
  <si>
    <t>Thomas Loughran: But then there are things that simply are not present yet and there yet to be they might be right in front of us, but we just haven't attended to them yet.</t>
  </si>
  <si>
    <t>Anyway,</t>
  </si>
  <si>
    <r>
      <rPr>
        <rFont val="Arial"/>
        <b/>
        <sz val="11.0"/>
      </rPr>
      <t xml:space="preserve">purchased </t>
    </r>
    <r>
      <rPr>
        <rFont val="Arial"/>
        <b/>
        <color rgb="FF1155CC"/>
        <sz val="11.0"/>
        <u/>
      </rPr>
      <t>centerforcommunityperspectives.org</t>
    </r>
  </si>
  <si>
    <t>Rachel Loughran: What do you have, I have consumer cellular which is the one that is marketed to older Americans as like</t>
  </si>
  <si>
    <t>Thomas Loughran: And ultimately, I mean, the reason</t>
  </si>
  <si>
    <t>Thomas Loughran: Questions and seeing religious questions.</t>
  </si>
  <si>
    <t>Thomas Loughran: You know, an attractive deal in California which which she has become</t>
  </si>
  <si>
    <t>I wasn't trying to suggest that. Only sharing information about part of a topic of a larger story is misleading in and of itself.</t>
  </si>
  <si>
    <t>Right. You might be it almost impossible for you to hang on and barely squeak out the</t>
  </si>
  <si>
    <t>We can say, OK, this is input and we're processing it and we're developing various lenses.</t>
  </si>
  <si>
    <t>and I think the core of what I just said for the two to read version is I'm asking the question,</t>
  </si>
  <si>
    <t>Thomas Loughran: Right and brought to bear on this problem. This is what the solutions actually look like in the real world and you could drop case numbers on those. And you could illustrate such cases.</t>
  </si>
  <si>
    <t>Yeah, and that's not done, and I think with regards to your best foreign policy, that's not a done by creating stability.</t>
  </si>
  <si>
    <t>John Rose: Whether or not it was like the responsibility of the media to cover more or less, or because it didn't seem to be like a huge news story today. I don't think</t>
  </si>
  <si>
    <t>Thomas Loughran: I wanted to go down those roads and there's</t>
  </si>
  <si>
    <t>And some information is information we're aware of. Let's talk about that information from.</t>
  </si>
  <si>
    <t>Thomas Loughran: So here I am.</t>
  </si>
  <si>
    <t>JP: One are trying to show me up. So it is random. When you're flipping a coin right but</t>
  </si>
  <si>
    <t>John Rose: Ukrainian</t>
  </si>
  <si>
    <t>JP: Know,</t>
  </si>
  <si>
    <t>JP: Investors will invest into those markets.</t>
  </si>
  <si>
    <t>Bart Kosko</t>
  </si>
  <si>
    <t>JP: Obviously,</t>
  </si>
  <si>
    <t>Thomas Loughran: Part of part of what I want to do is not spend a ton of time on other people's material, but to make reference to it and draw some highlights from it as we go and then sort of leave it out there for people to consult, but that material should be kind of basic material.</t>
  </si>
  <si>
    <t>Thomas Loughran: In precisely that way. Right, we could you know we chase down all the things that people talk about when they talk about the good and that's usually who talks about this stuff, you know, behavioral psychologists might talk about it. Philosophers emphasis etc would talk about it.</t>
  </si>
  <si>
    <t>Thomas Loughran: Yet but in order to see it. Yeah, if you go into the playlist. No, that won't get it for you. Darn it.</t>
  </si>
  <si>
    <t>John Rose: We think at some point.</t>
  </si>
  <si>
    <t>00:33:58For grabbing that is that Thomas Kuhn uses that in his Structure of Scientific Revolutions, and it's it's a pretty plump promising thing he says that</t>
  </si>
  <si>
    <t>00:31:19It's, it's really a marvel of technology to see these and and the next time we meet I'll drop in another link that I found. Which actually shows you a bench top setup of what it looks like. And it's pretty complex optics environment.</t>
  </si>
  <si>
    <t>00:22:29And I guess we are. We don't have that greater</t>
  </si>
  <si>
    <t>Information Scientist and Professor of Electrical Engineering and Law, University of Southern California; Author, Noise, Fuzzy Thinking</t>
  </si>
  <si>
    <t>Which means really becoming a mature person in ways that would be acknowledged as being a mature person by the other mature persons in that group,</t>
  </si>
  <si>
    <t>Actively turning a blind eye in the name of business towards people's ability</t>
  </si>
  <si>
    <t>I mean, that that would just be another civil. Another child, I think.</t>
  </si>
  <si>
    <t>JP: Yeah, you'd have to do them at different times of the year, you'd have to do it in a in a completely different forest.</t>
  </si>
  <si>
    <t>Thomas Loughran: Their information about the world. They have information and they turn around and tell us and they engage us. And now we say, got it. I'll save time, I won't go in the room. I won't look there, you look there.</t>
  </si>
  <si>
    <t>JP: Summer thing, whatever that teacher Institute. Right.</t>
  </si>
  <si>
    <t>John Rose: Miss using his words incorrectly. I don't know if it was like some sneaky way to act like us telling them to stand back. I actually, I, I mean they're definitely or pop. I mean,</t>
  </si>
  <si>
    <t>Thomas Loughran: Probably and say,</t>
  </si>
  <si>
    <t>Thomas Loughran: Your perspective in the sum of all your conscious of your, your perspective is the sum of all</t>
  </si>
  <si>
    <t xml:space="preserve">Persuadable AI. Developing a set of principles for movement toward ethical AI. Definition of ethical AI. Information based definition. Love based definition. The merger of those two. An intermediate respect-based definition. A I W: ancient indigenous wisdom, from Joel Kaat. Donald Hoffman. What difference does conscious realism make to planning for AI?  // Information driven transformation, versus other kinds of transformation. Persuasion, versus force. Growth;, versus death. </t>
  </si>
  <si>
    <t>Thomas Loughran: In Michigan, you know, talking about lock him up when the references to the Michigan governor right in</t>
  </si>
  <si>
    <t>JP: And he was not able to do it. Basically, there's this scene where his wife gets he sends them to this.</t>
  </si>
  <si>
    <t>https://beta.nsf.gov/news/nsf-and-amazon-continue-collaboration-strengthens-and-supports-fairness-artificial?utm_medium=email&amp;utm_source=govdelivery</t>
  </si>
  <si>
    <t>Thomas Loughran: He did. He did exactly what he said earlier in the day. Not do right</t>
  </si>
  <si>
    <t>Thomas Loughran: And more so that became a very big deal.</t>
  </si>
  <si>
    <t>Stephen M. Kosslyn</t>
  </si>
  <si>
    <t>00:34:08Side proceeds by solving problems and it proceeds through revolutions by hanging on to not necessarily the same solve problems, some problems might get unsolved in a scientific revolution.</t>
  </si>
  <si>
    <t>00:25:46So should those folks have a right to to use the phrase that I used earlier this non cognitive formation.</t>
  </si>
  <si>
    <t>00:31:41But here's this guy. If you guys ever run across Joe Scott</t>
  </si>
  <si>
    <t>Thomas Loughran: At the at one level, he is. It's a pretty public book.</t>
  </si>
  <si>
    <t>John Rose: I mean, that's one really</t>
  </si>
  <si>
    <t>Thomas Loughran: That one.</t>
  </si>
  <si>
    <t>Thomas Loughran: It's being able to look at all kinds of problems and understand what's going on here and there and not constantly not needing for example right to say well, gee, I don't know how forces work in this situation, we haven't covered that yet.</t>
  </si>
  <si>
    <t>Thomas Loughran: Or maybe they</t>
  </si>
  <si>
    <t>Thomas Loughran: So all of that.</t>
  </si>
  <si>
    <t>Rachel Loughran: Like 10 bucks a month.</t>
  </si>
  <si>
    <t>Thomas Loughran: I hadn't, hadn't I didn't see Christianity is some kind of great evil. The way sometimes portrayed by the by the radical atheist of this century. And I think that's nonsense. But, but, but I</t>
  </si>
  <si>
    <t>Thomas Loughran: But you're building it on a scientific basis.</t>
  </si>
  <si>
    <t>Thomas Loughran: So in other words, there's a lot of money poured into those campaigns, both of them. And she survived and both and and flourished after the first one.</t>
  </si>
  <si>
    <t>most minimal decency because you're afraid of the consequences of of doing it.</t>
  </si>
  <si>
    <t>And we do that in social life in a parallel processing way.</t>
  </si>
  <si>
    <t>if colleges across the country or really any organization, schools across the country,</t>
  </si>
  <si>
    <t>Thomas Loughran: And my thinking out a little far ahead.</t>
  </si>
  <si>
    <t>I think times it is, sometimes it isn't. Right.</t>
  </si>
  <si>
    <t>John Rose: Which it</t>
  </si>
  <si>
    <t>Thomas Loughran: Certainly it's the case, I'll make it up again a fresh and we'll just go forward from where we are and just link it together with homelessness.</t>
  </si>
  <si>
    <t>Right. So that suggests that we sort of started as conscious beings a little bit self critically as conscious beings.</t>
  </si>
  <si>
    <t>Thomas Loughran: So I'm going to just pop around and try to move fast but but try to dive deep at the same time, if I'm here as a couple of Microsoft indicators, you can see am I thinking, come see me my screen is effectively shared here. Here's one I happen to be on today.</t>
  </si>
  <si>
    <t>Founding Dean, Minerva Schools at the Keck Graduate Institute</t>
  </si>
  <si>
    <t>Thomas Loughran: And I flip it on what</t>
  </si>
  <si>
    <t>Hey hi W.</t>
  </si>
  <si>
    <t>John Rose: collusion thing like the. What about Islam story.</t>
  </si>
  <si>
    <t>Thomas Loughran: And hello</t>
  </si>
  <si>
    <t>JP: But they'll also be</t>
  </si>
  <si>
    <t>John’s iPhone: Like 30 years ago.</t>
  </si>
  <si>
    <t>00;15;25.380 --&gt; 00;15;35.760</t>
  </si>
  <si>
    <t>Ginger Campbell sites Joseph Adu's last book as listing at least 20 different theories of consciousness. This is from episode 196 of brain science podcast, interviewing Hakwan Lau. This is the guy I've also listened to on the brain inspired podcast.)</t>
  </si>
  <si>
    <t>00:11:14.640 --&gt; 00:11:26.460</t>
  </si>
  <si>
    <t>00:11:54.870 --&gt; 00:11:57.780</t>
  </si>
  <si>
    <t>00:10:34.350 --&gt; 00:10:43.200</t>
  </si>
  <si>
    <t>H Lau categorizes the range of theories on the spectrum from global to local, where global sees all parts of the brain is involved in consciousness; on the local side, they say that it's just cognition, and something more precise is involved with consciousness that involves local regions. HL wants to argue in detail, rather, technically, that theory has gotten way out in front, or perhaps ideation, has gotten way out in front, and that we should be more reserved, and suppose that neither of these extreme views are correct.</t>
  </si>
  <si>
    <t>00:34:21But you can't throw all your problems out all your sub problems, not unless you're dragging and a whole bunch of new cell problems. And in general, you've got to</t>
  </si>
  <si>
    <t>00:25:56Where the whole culture makes things at the school says to be good teachers to be good explains to be good.</t>
  </si>
  <si>
    <t>00:31:45He makes science make a lot of sense. He's a very good science communicator online and I've sort of shamelessly stolen his explanation and I recommend that you guys click on it sometime and go through it and watch it because it is, it's</t>
  </si>
  <si>
    <t>00:22:32Purchase on the law.</t>
  </si>
  <si>
    <t>in that structure. So there's no guarantee that anyone could do all of these.</t>
  </si>
  <si>
    <t>because I see the more prevalent use of the phrase these things can be true all at the same time.</t>
  </si>
  <si>
    <t>to feed themselves and lift themselves and their community out of poverty.</t>
  </si>
  <si>
    <t>Then I wonder here one. I don't know that it's an interesting child, but.</t>
  </si>
  <si>
    <t>John Rose: Okay, so right now it's just so out of control.</t>
  </si>
  <si>
    <t>John W. Krakauer</t>
  </si>
  <si>
    <t>Thomas Loughran: Right. That is cognitive information transfer</t>
  </si>
  <si>
    <t>JP: We carpool together for that and</t>
  </si>
  <si>
    <t>"If scientists don't play God, who will? "– – James Watson, quoted in codebreaker, chapter 40</t>
  </si>
  <si>
    <t>John Rose: Standby is a weird way to say it, but you don't say, Stand back and then stand by, like, the phrasing doesn't even make sense to me. I think people would</t>
  </si>
  <si>
    <t>Thomas Loughran: Maybe there's a kind of freedom in this perspective in and maybe maybe perspective is somehow built into consciousness and us. If that's the case, then there is and and consciousness is what there is</t>
  </si>
  <si>
    <t>Thomas Loughran: Yeah, I want to make sure that I'm not</t>
  </si>
  <si>
    <t>Thomas Loughran: Post</t>
  </si>
  <si>
    <t>JP: Sheet or he goes to the store to get some for his wife and he's trying to pick out a cereal.</t>
  </si>
  <si>
    <t>Thomas Loughran: He said, we shouldn't play games like we should we should come provides etc. And then he did exactly what he he just, I don't know if we just couldn't help himself. I think that's possible.</t>
  </si>
  <si>
    <t>John’s iPhone: There.</t>
  </si>
  <si>
    <t>Anton Zeilinger, put it: "The distinction between reality and our knowledge of reality, between reality and information, cannot be made. There is no way to refer to reality without using the information we have about it."</t>
  </si>
  <si>
    <t>Thomas Loughran: Week, but why who's like that. It just takes a long time to go through. He's also he's writing the story of us. So his project in that story is about as big as the first part of this book.</t>
  </si>
  <si>
    <t>Neurologist and Neuroscientist, Johns Hopkins University School of Medicine</t>
  </si>
  <si>
    <t>Thomas Loughran: So I'm not inclined to to spend much time being an analytic philosopher, in that sense, tearing apart the meaning of terms.</t>
  </si>
  <si>
    <t>Thomas Loughran: See if I can figure out how to get this to you.</t>
  </si>
  <si>
    <t>John Rose: And a biotic resistance is going to cause a massive problem for the medical system and could set medicine back 100 years or something.</t>
  </si>
  <si>
    <t>00:34:34You've got to promise more solutions you when you run up against some epistemological crisis that in that is what produces a change in paradigm</t>
  </si>
  <si>
    <t>00:26:04And also looks good. Just looks appealing.</t>
  </si>
  <si>
    <t>00:32:02This one is about 16 minutes long and it's full of him slowing down reading digest.</t>
  </si>
  <si>
    <t>Thomas Loughran: But he dives in pretty deep in the in the footnotes and makes it kind of a really scholarly engagement and footnotes. And so I've been going back and forth reading every single load. Not that I know everybody's citing but I've been trying to follow up in the fray.</t>
  </si>
  <si>
    <t>John Rose: Easy way to think about moving forward.</t>
  </si>
  <si>
    <t>Thomas Loughran: Had makes predictions under certain sets of circumstances and they just had a threefold distinction</t>
  </si>
  <si>
    <t>Thomas Loughran: Right. Somebody who came at it from that point of view would be</t>
  </si>
  <si>
    <t>Thomas Loughran: In some other sense, we never could have attended to them yet, right, something that they're more data come to us from the from further outside</t>
  </si>
  <si>
    <t>Thomas Loughran: All of that is just a rambling look ahead at</t>
  </si>
  <si>
    <t>Rachel Loughran: I</t>
  </si>
  <si>
    <t>Thomas Loughran: So I think there were certain attractive things. You go to a university like Cambridge you're, you know, you're surrounded by</t>
  </si>
  <si>
    <t>Thomas Loughran: You're building it on the exact same epistemology in the exact same metaphysics that</t>
  </si>
  <si>
    <t>Thomas Loughran: Rachel Maddow did a piece on her last night. Anybody see it.</t>
  </si>
  <si>
    <t>Something like that, and that would be a person who's imbalanced not because of their attitude toward truth, but because their attitude toward fear.</t>
  </si>
  <si>
    <t>And then we exchange information from one perspective to another, hopefully.</t>
  </si>
  <si>
    <t>are manipulating their messaging in a way or I guess manipulating charged word, framing their messaging in a more digestible way,</t>
  </si>
  <si>
    <t>Thomas Loughran: Maybe ridiculously so here</t>
  </si>
  <si>
    <t>Right. But it's not it's not connected to that we want it.</t>
  </si>
  <si>
    <t>John Rose: Seems like it probably is pretty big news.</t>
  </si>
  <si>
    <t>Thomas Loughran: Yeah, you</t>
  </si>
  <si>
    <t>Maybe that's right. But we weren't claiming anything about what the world is like at some big metaphysical level.</t>
  </si>
  <si>
    <t>Thomas Loughran: Where I had to look into Excel and big data Excel. It turns out you can drop a million rows in which you can go even beyond that in certain circumstances. And that's cool. I was looking for a way to deal with our resurrecting civility.</t>
  </si>
  <si>
    <t>JP: We're trying to</t>
  </si>
  <si>
    <t>https://phys.org/news/2022-10-philosophy-physics-reality.html?utm_source=nwletter&amp;utm_medium=email&amp;utm_campaign=daily-nwletter</t>
  </si>
  <si>
    <t>John Rose: For that was well Joe Biden met with the Russians and he said he wouldn't give them a bunch of money.</t>
  </si>
  <si>
    <t>Thomas Loughran: Let's see, it may not be obvious, but it may nonetheless be true. And there may be motivation for it as effective of consciousness. Still, my question is, is it follow from the two simple premises. He puts out</t>
  </si>
  <si>
    <t>JP: On invest really quickly. And so it creates a really volatile market situation.</t>
  </si>
  <si>
    <t>Kai Krause</t>
  </si>
  <si>
    <t>John’s iPhone: Or or made it. Oh, are</t>
  </si>
  <si>
    <t>00:34:44You're stuck. You seem stuck, you're damned if you do you're damned if you don't you don't know how to proceed if you think this way. Well, here's another way to think and it</t>
  </si>
  <si>
    <t>00:26:09Looks like just right down the pike. Just the way to go.</t>
  </si>
  <si>
    <t>00:32:10His own way and having fun. We're not going to quite</t>
  </si>
  <si>
    <t>00:22:33So we're just sort of what the law to be or moral considerations.</t>
  </si>
  <si>
    <t>Software Pioneer; Philosopher; Author, A Realtime Literature Explorer</t>
  </si>
  <si>
    <t>Right. It's as if the network as a whole has got to play well together in order to exchange information and in order for richer accounts to emerge.</t>
  </si>
  <si>
    <t>That is what it looks like to me. So there's definitely like an on purpose part of it.</t>
  </si>
  <si>
    <t>Yeah. Right. Right. I wonder, do we need to ensure the child?</t>
  </si>
  <si>
    <t>John Rose: But even starting a fire at all.</t>
  </si>
  <si>
    <t>Thomas Loughran: But we transfer information not only through cognitive contact we transfer information through a kind of, well, it's not cognitive so let's call it non cognitive and let's without trying to do this in exhaustive way. Let's give an example or two of which meant here.</t>
  </si>
  <si>
    <t>JP: Anyway,</t>
  </si>
  <si>
    <t>John Rose: Conclude that he was like trying to look like us condemning them. But actually, not at all. And a very sneaky way, but it was just such a weird phrasing. I don't even know what to make of it practically</t>
  </si>
  <si>
    <t>JP: Some guy for. Oh, what was his name.</t>
  </si>
  <si>
    <t>Thomas Loughran: Then every particular combination of things is a limited perspective.</t>
  </si>
  <si>
    <t>Thomas Loughran: Want to make sure I don't put it in such a way that I'm both assuming what it is I'm trying to explain</t>
  </si>
  <si>
    <t>Thomas Loughran: Post threats on her at least her liberty, if not her life.</t>
  </si>
  <si>
    <t>JP: And he's just in the cereal aisle and it's just sort of showing all the different choices and he's like oh my god it's just so banal compared to what he had been doing. And then I think it ends with him going back for another tour or something.</t>
  </si>
  <si>
    <t>Thomas Loughran: That we could be internal polling data and he was flicking a switch and all it could be earlier in the day he didn't know</t>
  </si>
  <si>
    <t>Thomas Loughran: I have to my idea of the scope, there comes precisely and only from that political like article know not only</t>
  </si>
  <si>
    <t>William P Miller bio verse how the cellular world contains the secret to life's questions</t>
  </si>
  <si>
    <t>Every cell is intelligent and aware, and comes together to make up collective intelligence</t>
  </si>
  <si>
    <t>We are a super organism made up of over 100 trillion cells. Every single cell is its own actual problem-solving individual, that is, each cell is "self referential"</t>
  </si>
  <si>
    <t>00;15;36.090 --&gt; 00;15;44.220</t>
  </si>
  <si>
    <t>00:11:28.380 --&gt; 00:11:33.450</t>
  </si>
  <si>
    <t>Lawrence M. Krauss</t>
  </si>
  <si>
    <t>00:11:59.250 --&gt; 00:12:02.310</t>
  </si>
  <si>
    <t>00:10:47.220 --&gt; 00:10:53.640</t>
  </si>
  <si>
    <t>00:34:53And you get to keep some of what you already know is true. Not everything but there's all sorts of promise. On the other side of this change that sort of the</t>
  </si>
  <si>
    <t>00:26:18And at what ages.</t>
  </si>
  <si>
    <t>Thomas Loughran: It's, it's pretty interesting. I'd love to hear more. I mean, I did hear your Donald Hoffman. So did you but</t>
  </si>
  <si>
    <t>John Loughran: Yeah, I mean, we'll probably get another Supreme Court Justice opening here to next four years.</t>
  </si>
  <si>
    <t>Thomas Loughran: Everything from 95% of the population wearing masks, or something like that.</t>
  </si>
  <si>
    <t>Thomas Loughran: Taking things like topics in a book right as opposed to</t>
  </si>
  <si>
    <t>https://www.thecatholicthing.org/2023/01/25/repentance-for-sin-and-sacramental-absolution/?utm_source=The+Catholic+Thing+Daily&amp;utm_campaign=8ee91d8020-EMAIL_CAMPAIGN_2018_12_07_01_02_COPY_01&amp;utm_medium=email&amp;utm_term=0_769a14e16a-8ee91d8020-244465200&amp;mc_cid=8ee91d8020&amp;mc_eid=f172112171</t>
  </si>
  <si>
    <t>Thomas Loughran: What the various dimensions are of a project like this one.</t>
  </si>
  <si>
    <t>Rachel Loughran: Like, I like that it's it's whatever</t>
  </si>
  <si>
    <t>Thomas Loughran: By by Western culture, you know, from from about, you know, the 15th century onwards and that saturated with Christian</t>
  </si>
  <si>
    <t>Thomas Loughran: Natural Science is built on. So the claim goes there, is there between in the relationship between lens one lens to there's a practical philosophy and science of working</t>
  </si>
  <si>
    <t>Thomas Loughran: And she did a</t>
  </si>
  <si>
    <t>And I think just to kind of paint a picture about like. The idea that things that.</t>
  </si>
  <si>
    <t>And they wouldn't be who you look to to to watch this person, watch how this person handles speech.</t>
  </si>
  <si>
    <t>And we and we grab ever more power, ever more stability through that process.</t>
  </si>
  <si>
    <t>a narrative that people are more likely to buy into as like a good, noble reason to be back in person when,</t>
  </si>
  <si>
    <t>JP: Likes make sense.</t>
  </si>
  <si>
    <t>We want stability in Israel. Right. Because a lot of the Gabbar we want stability in the Saudi.</t>
  </si>
  <si>
    <t>John Rose: depending on your perspective, I guess, but</t>
  </si>
  <si>
    <t>John Rose: Know, lack of community.</t>
  </si>
  <si>
    <t>Theoretical Physicist; Foundation Professor, School of Earth and Space Exploration and Physics Department, ASU; Author, The Greatest Story Ever Told . . . So Far</t>
  </si>
  <si>
    <t>We're just starting with our basic experience and building up from there in this.</t>
  </si>
  <si>
    <t>Thomas Loughran: Database, which is got among other things for nearly all but now, more, more. Yes and no. The transcripts of our various sessions and I've been running some scripts on them to pull out some data from</t>
  </si>
  <si>
    <t>JP: Accomplish with your purpose.</t>
  </si>
  <si>
    <t>John Rose: If that story is that is the implication that that's what the story is proving is that there was something there or</t>
  </si>
  <si>
    <t>Thomas Loughran: For is there in fact a third premise, even that third premises.</t>
  </si>
  <si>
    <t>John’s iPhone: We have I</t>
  </si>
  <si>
    <t>Thomas Loughran: But his entire blogging project is about as big as this book as this whole enterprise. He's talking about everything somewhere.</t>
  </si>
  <si>
    <t>Thomas Loughran: And to do that, when necessary, but not but not in advance.</t>
  </si>
  <si>
    <t>Thomas Loughran: doesn't do much good to get you this so that I can</t>
  </si>
  <si>
    <t>John Rose: So yes, those are three of the bigger problems. And that's just specifically over medicalization.</t>
  </si>
  <si>
    <t>00:35:01Thinking through a scientific revolution. So it's that's fecundity. It's got a promise, some number of solve problems.</t>
  </si>
  <si>
    <t>00:26:20Are there no there no wages.</t>
  </si>
  <si>
    <t>00:32:27You let him down. I can't hear, Tom.</t>
  </si>
  <si>
    <t>00:22:40Yeah.</t>
  </si>
  <si>
    <t>Andrian Kreye</t>
  </si>
  <si>
    <t>And even there, they're constantly they're only the best to emerge so far.</t>
  </si>
  <si>
    <t>Like, do I think the person writing is it's like how we're trying to ruin the world.</t>
  </si>
  <si>
    <t>Uncle Tom, do you want to keep doing the writing or would you like if you're.</t>
  </si>
  <si>
    <t>JP: Let's please. Awesome. So anyway, I don't mean to distract from the story, but</t>
  </si>
  <si>
    <t>Thomas Loughran: Well, there are many there are many who say</t>
  </si>
  <si>
    <t>JP: I think he helped found the Claremont Institute.</t>
  </si>
  <si>
    <t>Thomas Loughran: Including the combination of things that we now experience and the orderliness that we experience. It's one way this particular order is one way we might think of things.</t>
  </si>
  <si>
    <t>Thomas Loughran: Right. So if I'm trying to explain what individually foods I want, I don't want to start with what your, your experiences.</t>
  </si>
  <si>
    <t>Thomas Loughran: Those, those kind of things.</t>
  </si>
  <si>
    <t>A delightful explanation of why the pope is wrong in his interpretation of gods mercy. Instead, the church has it right, and it is severe.</t>
  </si>
  <si>
    <t>https://catholicherald.co.uk/pope-francis-rants-against-delinquent-priests-who-withhold-absolution-2/</t>
  </si>
  <si>
    <t>Thomas Loughran: What the algorithm was going to tell him right in terms of which which direction to go. Yeah, you don't want to play that card unless you have to.</t>
  </si>
  <si>
    <t>Thomas Loughran: I saw myself.</t>
  </si>
  <si>
    <t>Editor, The Feuilleton (Arts and Essays), of the German Daily Newspaper, Sueddeutsche Zeitung, Munich</t>
  </si>
  <si>
    <t>00:35:11Also, it's the whole system now might seem crazy, I suppose. Right. It might just seem to strange to you.</t>
  </si>
  <si>
    <t>00:26:26There's a good question.</t>
  </si>
  <si>
    <t>00:22:41I mean,</t>
  </si>
  <si>
    <t>Thomas Loughran: There are others. This book was written a while back was 2014 maybe I think</t>
  </si>
  <si>
    <t>Thomas Loughran: One or two devil know somebody</t>
  </si>
  <si>
    <t>Thomas Loughran: All the way through in the middle. Some protective social distancing all the way out to know protective social distancing and they do put numbers and they make projections based on those. So they must be quantifying</t>
  </si>
  <si>
    <t>Thomas Loughran: Principal work in the world.</t>
  </si>
  <si>
    <t>Thomas Loughran: All of that gives us some kind of sense that takes its debt turns experience into story because it story. A story runs along. It's got a its got a line. It's got a beginning, a middle and an end. It runs and it runs in space and time.</t>
  </si>
  <si>
    <t>Rachel Loughran: So,</t>
  </si>
  <si>
    <t>John Loughran: Yeah yeah</t>
  </si>
  <si>
    <t>Thomas Loughran: Art and Architecture and so forth and so it's hard. It's hard not to recognize that Christianity is in fact the foundation of Western society in Western culture with Western civilization.</t>
  </si>
  <si>
    <t>Thomas Loughran: And you could kind of see that in the high information flow network account. And if you read Thomas Kuhn, you could really see it very much. Thomas Kuhn philosophy of science, which</t>
  </si>
  <si>
    <t>Thomas Loughran: She did a piece in which she particularly highlighted what certainly is an impressive story on its face where Harris was representing the state of California as a brand new attorney general.</t>
  </si>
  <si>
    <t>Not exactly. This person is quaking in her boots. Right.</t>
  </si>
  <si>
    <t>That's a model. And it helps us sort of navigate the surface of this cacophonous sea of information pouring in on us.</t>
  </si>
  <si>
    <t>yes, that noble mess that like noble cause is a piece of the puzzle.</t>
  </si>
  <si>
    <t>Thomas Loughran: Yeah, it makes sense. Question is, can you do this. Can you go through a person start structure and map.</t>
  </si>
  <si>
    <t>You rate the kingdom of Saudi Arabia. Yeah. But the reason we want stability in those places is I think it creates a net instability.</t>
  </si>
  <si>
    <t>Thomas Loughran: What do you think is the big news of on</t>
  </si>
  <si>
    <t>Thomas Loughran: Yeah, exactly. That's where you're headed. That's right. So we've lost a social capital, but you can imagine trying to rebuild it and quantify the rebuilding efforts.</t>
  </si>
  <si>
    <t>Coco Krumme</t>
  </si>
  <si>
    <t>So it seems like that's a little bit different than this conscious realism lens, which you can dove into a bit later.</t>
  </si>
  <si>
    <t>Thomas Loughran: And what a particularly I was hoping to get to quantify the amount in which we were exchanging just in terms of how how many times JP pops in yourself, right, is this</t>
  </si>
  <si>
    <t>Thomas Loughran: To show you to illustrate exactly it's it's 5050 over time. But even in a very large number, the chances of it being 50 and 50 or small.</t>
  </si>
  <si>
    <t>Thomas Loughran: If not yet. I've only heard talking heads, say a few words about it. I haven't read anything substantial at work. I don't even know if anything substantial is out, to be honest. Yeah.</t>
  </si>
  <si>
    <t>Thomas Loughran: And there's a mathematics that describes this and here it is.</t>
  </si>
  <si>
    <t>JP: Basically, it's just very hard for people to have long term have confidence in long term development on the ground.</t>
  </si>
  <si>
    <t>JP: Can't I gotta we'd play right over here. You want to see it.</t>
  </si>
  <si>
    <t>max tegmark - is the world self-organizing? Closer to the truth inverview series</t>
  </si>
  <si>
    <t>MT's "minority" view: observing things, orders them: neg enntropy "almost is" information, and when we obtain it for a system through observation, there is more information, more order in that system. (We impose models on the system, he illustrates but does not say). Does that effect only our psychology, or what we see? MT: full circle, our interactions with things are part of the system</t>
  </si>
  <si>
    <t xml:space="preserve">"an ongoing battle in the U,  between the forces of order, and of disorder" MT has a "rather unusual, minority view" of what causes ordering. "Order is almost a synonym for how much information you have about it" "Observation actually is responsible for increasing the order that we see in the universe". </t>
  </si>
  <si>
    <t>00;15;44.880 --&gt; 00;15;48.180</t>
  </si>
  <si>
    <t>The universe starts out in quantum superposition; as soon as I start to look a little bit, I can tell different universes apart; we've overlooked our own importance of looking at the universe. Traditionally, we've looked at the object that we study, as if that's all there was, and pretended that we can ignore us, the observer and the environment all around it...but more recently we have started noticing that the environment matters, it caues decoherence and all kinds of related important physics effects, and I think now we need to go full circle and add ourselves back in too, and model our interactions with things, because now we have to acknowledge that so many of the things we say of the universe as properties of it, are now seen as only true from our vantage point (in multiverse, there are many copies of me, but I want to know what this copy sees, that effects my future); I think to ultimately understand the mystery of why our universe is so ordered, even though we might have expected it to be so disordered, we have to understand the role we ourselves play in interacting with our universe, and I think the secret ultimately lies in our observing it." (Very close transcription from audio, but perhaps not perfect.)</t>
  </si>
  <si>
    <t>00:11:34.740 --&gt; 00:11:42.450</t>
  </si>
  <si>
    <t>00:12:04.500 --&gt; 00:12:07.380</t>
  </si>
  <si>
    <t>00:10:55.590 --&gt; 00:10:57.330</t>
  </si>
  <si>
    <t>00:35:22And that by itself is a reason not to buy into it. Right. So there's a kind of intrinsic appeal of the whole system.</t>
  </si>
  <si>
    <t>00:26:32How about how about how about teachers who are</t>
  </si>
  <si>
    <t>Applied Mathematician, UC Berkeley; Founder, Leeward Co.</t>
  </si>
  <si>
    <t xml:space="preserve">This sounds like a Sean Carroll, Everrettian interpretation of QM. But it has no priviledged position for the observers in our version of the multiverse, no lessons actually learned, no progress actually made. But suppose our loving choices produce not just forks, but decisive forks. Sometimes the computation is run in other forks, insofar as neither fails to explore ways to move ahead consistent with love. (Forks that fail continue, except insofar as love interjects and moves the computation forward. (Exploring here the meaning of "love wins"; casts out fear...out of what? of this fork, only? Perhaps not; perhaps victories are decisive isfa driven by love.) </t>
  </si>
  <si>
    <t>00:32:29Yeah.</t>
  </si>
  <si>
    <t>00:22:43I think I mean</t>
  </si>
  <si>
    <t xml:space="preserve">Just as history drops out certain interpretations of reality, perhaps definitively through informed interactions between traditions--so that afterward no person could ever get so-far-inforrmed about both alternatives and fail to be attracted to the one over the other, so that the compilation of information has a direction-changing impact on all possible futures of this world, a computation thus complete in some respect--so perhaps such moments impact the range of the possible; perhaps as or perhaps through such mechanisms, certain PWs, alternatives in the multiverse, become no longer possible. What can we then say: it was once possible, but no longer, that such and such a contingency might arise? As if certain lines of consideration are no longer considered, and as if being considered is what it is to be. Nests nicely with CR. </t>
  </si>
  <si>
    <t>And there's constant rivals. So think about all that.</t>
  </si>
  <si>
    <t>but not to suggest that trying to in trying to educate people on any particular issue is misleading.</t>
  </si>
  <si>
    <t>This suggests progress through time. But computational progress can be logical progress only, rather than also temporal. Beholding an entire program at once is possible (if difficult for us), as we can see simple summative equalities at the same time (it seems): this is one and this is one and they are two, and this repeats, and these are four multiples of two, eight. These seem immediately obvious, part of the nature of consciousness to combine many into one, and not always sequentially but globally. So perhaps at a higher level of consciousness--incluiding more than an included lower level) what may be sequential at a lower level may be immediate at a higher level. So perhaps at lower levels of consciousness, love comes to explore and discover, compute, a way forward, which at a higher level is obvious (as St. T, using a mountaintop analogy, suggested with respect to time/foreknowledge.)</t>
  </si>
  <si>
    <t>Not quite to that degree, but definitely there's a degree. I guess not definitely.</t>
  </si>
  <si>
    <t>Good point. I just sort of took it over. I'm happy to let you continue doing it if this is hot.</t>
  </si>
  <si>
    <t>JP: No I yeah prescribed burn right now. You might be able to get away with it.</t>
  </si>
  <si>
    <t>Thomas Loughran: I might very well read a book with you and then we discuss it together and my take on the book or you may bring the book to me.</t>
  </si>
  <si>
    <t>Thomas Loughran: It's good.</t>
  </si>
  <si>
    <t>Thomas Loughran: And here I don't want to quote the many or I'd be rather like first consequences. Every many people say this</t>
  </si>
  <si>
    <t>JP: Some, some</t>
  </si>
  <si>
    <t>Thomas Loughran: Now we can we can ourselves generate all this stuff. It's beyond our own particular experience of powerful illness. Right. We can imagine lots of things even even new things, but we can't imagine all this</t>
  </si>
  <si>
    <t>Thomas Loughran: Right, because I'm trying to I'm trying to say. What makes you, you.</t>
  </si>
  <si>
    <t>Thomas Loughran: I'm trying to remember if there's others. There's a pair of them that, and you wonder whether sometimes you wonder whether he's actually running to win.</t>
  </si>
  <si>
    <t>texted brothers today on narrative control: Naftali Bennet's reflections on the Poison Machine; Sy Herch's reflections on succombing to falsity in journalism, in his interview with Robert Scheer.</t>
  </si>
  <si>
    <t>JP: But they won Best Picture.</t>
  </si>
  <si>
    <t>John’s iPhone: Huh, yeah. And actually,</t>
  </si>
  <si>
    <t>Thomas Loughran: On Twitter, I saw the references to it in the news media.</t>
  </si>
  <si>
    <t>Robert Kurzban</t>
  </si>
  <si>
    <t>John Rose; So you can find all those blog posts tree online.</t>
  </si>
  <si>
    <t>Thomas Loughran: You could see that that's the approach that I took when I said we haven't really introduced it in any careful way yet.</t>
  </si>
  <si>
    <t>Thomas Loughran: If I could, I could get you the other leg. Okay.</t>
  </si>
  <si>
    <t xml:space="preserve">The francis effect, 10 years on, in the Catholic thing, by Robert Royal </t>
  </si>
  <si>
    <t>John Rose: Another interesting</t>
  </si>
  <si>
    <t>00:35:31If that whole system feels wrong to you. It just doesn't attract you very much. Right. It's</t>
  </si>
  <si>
    <t>https://www.thecatholicthing.org/2023/03/13/the-francis-effect-ten-years-on/</t>
  </si>
  <si>
    <t>00:26:37Who show. Hey,</t>
  </si>
  <si>
    <t>00:32:30I don't even know, frankly, if it's legal. There certainly is in terms of and I just don't know what what you can, you know, can you play video a YouTube video inside of youtube broadcast</t>
  </si>
  <si>
    <t>00:22:45Sure the reasoning might be motive. The reason for opposing the law might be motivated. But if it still makes sense in the</t>
  </si>
  <si>
    <t>John Loughran: Yeah, that sounds right. Something like that.</t>
  </si>
  <si>
    <t>Thomas Loughran: Yeah, I think that you're right john that that that's why a lot of people will vote for him for precisely that same reasons.</t>
  </si>
  <si>
    <t>Thomas Loughran: Those protective strategies in some way.</t>
  </si>
  <si>
    <t>John Rose: So when you say in that situation that they have an incomplete narrative or no narrative at all.</t>
  </si>
  <si>
    <t>Thomas Loughran: If we push this really hard.</t>
  </si>
  <si>
    <t>John Loughran: Or</t>
  </si>
  <si>
    <t>Thomas Loughran: So, so, I mean, maybe I was in that sense favorably disposed towards Christianity as a religion, but as a personal faith. It didn't mean anything to me but I became convinced really of two things. One is that</t>
  </si>
  <si>
    <t>Thomas Loughran: Fits in here but overcome in a way which McIntyre's provided the resources to help us overcome. So I realized that's a lot of speech. There's three lenses, right, three different sorts of stages and I think you got to pass through or put it this way. It's the</t>
  </si>
  <si>
    <t>Thomas Loughran: In the</t>
  </si>
  <si>
    <t>And you might admire her tremendously in some respects, but you don't want to be like her.</t>
  </si>
  <si>
    <t>So. What we'd like to do, I suppose, is figure out a model and actually build an ever deepen these potential energy wells.</t>
  </si>
  <si>
    <t>Psychologist, UPenn; Director, Penn Laboratory for Experimental Evolutionary Psychology (PLEEP); Author, Why Everyone (Else) is a Hypocrite</t>
  </si>
  <si>
    <t>But there is this large financial piece that is not part of the official narrative.</t>
  </si>
  <si>
    <t>Thomas Loughran: In effect, the models that you have solutions to problems are really models.</t>
  </si>
  <si>
    <t>Like those like the only reason we're able to go in and take what we want.</t>
  </si>
  <si>
    <t>Thomas Loughran: Any idea.</t>
  </si>
  <si>
    <t>Thomas Loughran: And actually understand the rebuilding efforts. I have a little bit of a theory of it and then apply fixes. That's exactly what's Pentland does for living now.</t>
  </si>
  <si>
    <t>And we did. Right. And you can you can say these things.</t>
  </si>
  <si>
    <t>Thomas Loughran: The cell to your stuff. This stuff is Rachel Johnston my stuff. I just started quantifying that because we could. Turns out that's too much for</t>
  </si>
  <si>
    <t>Thomas Loughran: Right, the chances of it being 505 hundred are miniscule right I want my might want to make that point and I make that point. This is a very simple case. Don't read too much into it. All I want is one thing.</t>
  </si>
  <si>
    <t>JP: Yeah, I mean,</t>
  </si>
  <si>
    <t>Thomas Loughran: And it seems to me that might be a third</t>
  </si>
  <si>
    <t>John’s iPhone: Sure.</t>
  </si>
  <si>
    <t>On Royal's account, and on many others, the central question regarding pope, Francis is whether he adopts a contemporary approach to openness that is necessarily at odds, with traditional Catholic teaching, with its assertion of claims that are essential to a proper understanding of the world, and a proper, successful, practical engagement with it (to think well, and to live well.)</t>
  </si>
  <si>
    <t>00:35:37You're not inclined to assent to it, or even though you can't say anything that's wrong with it. Exactly. And it may provide all sorts of solve problems and maybe it's tempting you slightly, but damn That's nuts. No way.</t>
  </si>
  <si>
    <t>00:26:41Let's see, how shall I put this you could imagine pressing conversations about lifestyle, sexual orientation, etc into kindergarten into preschool.</t>
  </si>
  <si>
    <t>00:32:40Physically, you can do it, but I don't know what you're allowed to do in any case.</t>
  </si>
  <si>
    <t>00:22:55I mean, if it's a legitimate problem with the way that</t>
  </si>
  <si>
    <t>Joseph LeDoux</t>
  </si>
  <si>
    <t xml:space="preserve">From an exchange with Gene S on authority: 1. How do we--how does anyone--know, or ever reasonably claim to discern, what the leading of the Holy Spirit is? </t>
  </si>
  <si>
    <t>And now. This is in some ways a very post-modern perspective, not so much of the information processing metaphore,</t>
  </si>
  <si>
    <t>That's not what I was trying to say at all. And I like I'm an avid consumer of a lot of those, so they have been very helpful to me.</t>
  </si>
  <si>
    <t>But to hear you explain it that way. It seems like a degree of being like a profits over everything and actively not</t>
  </si>
  <si>
    <t>If I were to give this a full reply, I'd start by reading Francis on discernment (which I've just found perhaps best explicated in these 14 catecheses.) I've seen a nice very short description of the marks of being in a discerning state in some PoP-generated remarks in preparation for our present consultation, which if I can relocate I'll share; what I recall is that it was a particularly appealing account. (Both, of course, draw a lot on Ignatius.) But to start quickly from scratch, I'd begin with judging a tree by its fruit, and a listing of the fruit of the spirit, and of Paul's long ode to the characteristics of love. And then I'd say that when one is in a flow state focused on love, one is in a discerning state. Part of being in that state--again, drawing on Ignatius--is a refreshed and abiding commitment to submit to love-as-a-person, or in the Christian tradition to love-as-three-persons. Persons who are regularly able to achieve such a state, coupled with some other gifts and experience that might be relevant to the particular area under discernment, would be more reliable guides than most.  Does that seem reasonable to you?</t>
  </si>
  <si>
    <t>If that works for your brain. But also.</t>
  </si>
  <si>
    <t>JP: At a particular time of the season in particular forest.</t>
  </si>
  <si>
    <t>Thomas Loughran: Invite me to read it with you. I do read it with you and thus your engagement with that book occasions, my engagement with that book and the whole transfer of information.</t>
  </si>
  <si>
    <t>JP: A good, a good representative</t>
  </si>
  <si>
    <t>Thomas Loughran: The answers, many people still come</t>
  </si>
  <si>
    <t>JP: Wealthy air guy out in in California. One of the major evangelical donors.</t>
  </si>
  <si>
    <t>Thomas Loughran: Right. That is to say, we, we have to learn some things. Someone else they have to come to us slowly right and we experienced this limitation of our perspective, changing in time.</t>
  </si>
  <si>
    <t>Thomas Loughran: So I can't start with your experience, maybe making you have to start with experiences, make</t>
  </si>
  <si>
    <t>Thomas Loughran: That thought has crossed my mind.</t>
  </si>
  <si>
    <t>Thomas Loughran: Hurt Locker. I'm trying to remember. I mean sort of theme sounds familiar to me. Maybe I've seen that film but but</t>
  </si>
  <si>
    <t>John’s iPhone: I felt</t>
  </si>
  <si>
    <t>Thomas Loughran: But the best article ever written.</t>
  </si>
  <si>
    <t>Professor of Neural Science, Psychology, Psychiatry, and Child and Adolescent Psychiatry, NYU; Director Emotional Brain Institute; Author, Anxious</t>
  </si>
  <si>
    <t>00;15;48.870 --&gt; 00;16;02.280</t>
  </si>
  <si>
    <t>00:11:43.200 --&gt; 00:11:54.660</t>
  </si>
  <si>
    <t>00:12:08.940 --&gt; 00:12:16.380</t>
  </si>
  <si>
    <t>00:10:59.310 --&gt; 00:11:08.340</t>
  </si>
  <si>
    <t>2. When discernment of those leadings takes place in and through ministry gifts distributed unequally throughout the body, how does that system keep from devolving into (or even ever being more than) a smaller group of people convincing themselves that God is on their side and telling presumably some larger group of others what to do, backed with putative divine authority?</t>
  </si>
  <si>
    <t>00:35:51Right, if it keeps coming back to that that sort of gets at the intrinsic appeal of the system, the whole system, I think, which happens at this level. So there's a kind of fecundity that comes from promise of growing the system, but also promise of making the system more and more palatable.</t>
  </si>
  <si>
    <t>00:26:54In terms of the behaviors of the teaching staff. And you might wonder if there's any space or where people might say no. Yeah, it ought to be free of of questions.</t>
  </si>
  <si>
    <t>Here the discussion is about checks and balances. ("Test everything.") Processes of discernment must be continually observed and evaluated by a wide range of people with a wide range of gifts and perspectives over a long period of time. This is what it means to judge a tree by its fruit, in a collective context. Insofar as such a system of testing is in place and is robust and continuously improving, one can have greater confidence in the systems of discernment that it is reviewing. Insofar as there is resistance to such review or atrophy in exercising it, confidence in reliability deteriorates (or should, and often does.) This is the state of affairs I see us having devolved to in PoP. I'm not yet convinced that the attempt to discern major common directional questions together under provision of a rich cornucopia of relevant gifts is a non-starter, but it sure can go wrong.</t>
  </si>
  <si>
    <t>00:32:46If I've gotten too far here and this level of attribution isn't enough, then I'll apologize and retract</t>
  </si>
  <si>
    <t>00:23:04I don't know if it. Yeah.</t>
  </si>
  <si>
    <t>Thomas Loughran: A little bit of water under the bridge, since then, but</t>
  </si>
  <si>
    <t>3. How can individuals effectively stand up and retain their autonomy in the face of such authoritarian pressure?</t>
  </si>
  <si>
    <t>John Rose: Yeah, I mean, that number was kind of shocking to me as one for said that was like the main reason or like the only reason</t>
  </si>
  <si>
    <t>Rachel Loughran: Up or they want the strategies are they quantifying the surrender from now, given the practice strategies we had extrapolating that it thinks the way our. This is what will unfold over time.</t>
  </si>
  <si>
    <t>That "lonely line" in the S &amp; P--and it's not quite alone; there is a whole authority and obedience teaching series in support of it--always meant a great deal to me, and I think that's because I was formed (in this respect) reasonably well: as generally intended by the earlier-mature members of PoP. Hence, 20 years ago I was writing in objection to what I saw as authoritarian tendencies and missteps that were contrary to our intention as a community...which is what I always thought good community members should do.</t>
  </si>
  <si>
    <t>Thomas Loughran: Yeah, that's a good question.</t>
  </si>
  <si>
    <t>Thomas Loughran: We could say that.</t>
  </si>
  <si>
    <t>Even granting that--which may be a lot to grant, so please push back hard as seems useful--there is no question that a kind of passivity with respect to authority has been a recognized problem in community life; that's just how I understood (and not alone) the A &amp; O talks when they came out: servility is tendency that can grow up in our midst, and we need to recognize it and fight against it.</t>
  </si>
  <si>
    <t>I'll confess that this whole line I've just taken seems like "doubling down" on the religious direction. I'll work to challenge it myself before next week's call, and I'd be grateful if you would, too.</t>
  </si>
  <si>
    <t>Rachel Loughran: Yeah, I have unlimited data, which is good. They didn't have unlimited data for years, but like within the last two years, they finally do have limited data. And also, like they I get really good deals on songs from them, like from the last time I saw you to</t>
  </si>
  <si>
    <t>Thomas Loughran: The evidence for the resurrection of Jesus Christ is actually Robin good</t>
  </si>
  <si>
    <t>Thomas Loughran: Way that without having the without having the experience we need to develop the rhetoric that you really need, which is based on real experience of what works for people</t>
  </si>
  <si>
    <t>Thomas Loughran: In a 5050 state suit against</t>
  </si>
  <si>
    <t>Right. She may be doing inor and may be enormously difficult for her to do certain things that are the right things to do.</t>
  </si>
  <si>
    <t>And maybe it's the case that it's the connections between concepts and concepts are in a certain way, a little model all by themselves.</t>
  </si>
  <si>
    <t>Sure. I mean, is that.</t>
  </si>
  <si>
    <t>Thomas Loughran: Why do I think that I'm not sure I even know it. But I do think it's, it's, you have an account to offer about how the way the world works. If you have a solution.</t>
  </si>
  <si>
    <t>The only reason we're able to funnel taxpayer dollars into the arms industry is the military industrial complex,</t>
  </si>
  <si>
    <t>Cristine H. Legare</t>
  </si>
  <si>
    <t>John Rose: I mean, I think it's just the simple fact that</t>
  </si>
  <si>
    <t>Thomas Loughran: He does it with big corporations so he'll get data from thermostats, he'll get data. For example, right.</t>
  </si>
  <si>
    <t>I'm going to put these things. I'm answering my own question about how to proceed here.</t>
  </si>
  <si>
    <t>Thomas Loughran: The spreadsheet to handle turns out Google does have this, but you have to get Notre Dame to buy a license that costs $300,000 a year, more than</t>
  </si>
  <si>
    <t>Thomas Loughran: Right, the person who just flips a coin and gets a certain distribution and has no intention at all is doing exactly perhaps the very same thing that the other person is doing when they flipped the coin with a very clear intention.</t>
  </si>
  <si>
    <t>JP: That's basically that's I mean I've basically just seen headlines and a few tweets about it.</t>
  </si>
  <si>
    <t>Thomas Loughran: Base claim one might say yes, there are conscious experiences and we act to change them and they change us we interact with those on the basis of those conscious experiences. But why does that. Why does is mathematics follow from that.</t>
  </si>
  <si>
    <t>JP: It can, what happens is because these these countries cannot afford to have volatile.</t>
  </si>
  <si>
    <t>JP: It's not actually mind.</t>
  </si>
  <si>
    <r>
      <rPr>
        <rFont val="Arial"/>
        <b/>
        <color rgb="FF222222"/>
        <sz val="11.0"/>
      </rPr>
      <t>Hoffman's latest (2023) paper: https://www.mdpi.com/1099-4300/25/1/129</t>
    </r>
    <r>
      <rPr>
        <rFont val="Arial"/>
        <b/>
        <color rgb="FF1155CC"/>
        <sz val="11.0"/>
        <u/>
      </rPr>
      <t>https://www.mdpi.com/1099-4300/25/1/129</t>
    </r>
  </si>
  <si>
    <t>Thomas Loughran: You can find them online for free to watch him. Let's see. I subscribe to them. I guess he beds, maybe it's not a YouTube but he will send you you'll find in my mind, and it's again it's free.</t>
  </si>
  <si>
    <t>Associate Professor, Department of Psychology, The University of Texas at Austin; Director, Cognition, Culture, and Development Lab</t>
  </si>
  <si>
    <t>Thomas Loughran: But we did talk about information and proven choices. I suppose it that, by the way, it's not unrelated to this question. If it improves your choices. Does that make them better. Does that mean they're they're good.</t>
  </si>
  <si>
    <t>Thomas Loughran: So you can see that thing and I will come up with a better way to tell you what I'm going to do.</t>
  </si>
  <si>
    <t>John Rose: Problem or exotic, I don't know, I haven't heard of it that much. But there is something called medical tourism, which basically means people will</t>
  </si>
  <si>
    <t>00:36:09And then, this does not happen. My last point here is this doesn't happen in isolation from other ways of thinking</t>
  </si>
  <si>
    <t>00:27:08And there ought to be a larger zone for parental</t>
  </si>
  <si>
    <t>00:32:55But he's done a great job. So let's follow along.</t>
  </si>
  <si>
    <t>00:23:08I don't know, it seems to me it's just like proposing a not annoying counter examples for someone's argument, you know,</t>
  </si>
  <si>
    <t>but in the awareness that people's understanding ending has a history and that history in that</t>
  </si>
  <si>
    <t>But something that while you were talking I was thinking about John, is.</t>
  </si>
  <si>
    <t>caring about the impact of how those profits for you make other places unstable.</t>
  </si>
  <si>
    <t>Let me get going for now. And then what? Well, they're already gone far enough.</t>
  </si>
  <si>
    <t>JP: What's</t>
  </si>
  <si>
    <t>Thomas Loughran: So far as we can tell, in the simple case, the whole of that transforms cognitive you brought you got me to think about it.</t>
  </si>
  <si>
    <t>Thomas Loughran: Well, yeah. I mean, when you read what she says it's kind of laughable that she's quoted as laughing and number of times but</t>
  </si>
  <si>
    <t>JP: God I'm blanking on his name.</t>
  </si>
  <si>
    <t>Thomas Loughran: Something like that we experience it is changing in time.</t>
  </si>
  <si>
    <t>Thomas Loughran: Right. So what do I mean by i mean</t>
  </si>
  <si>
    <t>John’s iPhone: Immediately criticized him for that, but</t>
  </si>
  <si>
    <t>Thomas Loughran: And no, the only article I really sat down and read the whole thing is that political piece that I shared</t>
  </si>
  <si>
    <t>Martin Lercher</t>
  </si>
  <si>
    <t>00:36:18Now, not individual premises belong in the system only insofar as they're better than other premises that you could stick in and get the same work done.</t>
  </si>
  <si>
    <t>00:27:12Responsibility for forming their children, including and including the ordering of questions that occurred to them.</t>
  </si>
  <si>
    <t>00:33:01Here is a</t>
  </si>
  <si>
    <t>00:23:19For the effort of disproving them. I think that's a valuable tool.</t>
  </si>
  <si>
    <t>Thomas Loughran: Still pretty amazing. And in fact, it</t>
  </si>
  <si>
    <t>John Rose: And I think the number is probably much higher if you say that like that. It was a major part of their decision. I think most having a lot of Republicans would say like they don't think Trump is a very good person.</t>
  </si>
  <si>
    <t>Thomas Loughran: I think I got that question. Rachel, although you for me.</t>
  </si>
  <si>
    <t>Thomas Loughran: And there. I've used the reference it comes to mind question someone once asked me a trinity when I passed on lunchtime basketball one time student who didn't know came up and said what got no game.</t>
  </si>
  <si>
    <t>Thomas Loughran: Well, let's let's not push it really hard into consciousness conscious realism, but we could run down that road. And we've run down it before a little bit and we'll run down at some more in the future.</t>
  </si>
  <si>
    <t>Thomas Loughran: I was gonna throw one more metaphor at you and</t>
  </si>
  <si>
    <t>Rachel Loughran: Know, I got a phone, I</t>
  </si>
  <si>
    <t>Thomas Loughran: And you mean it's not a proof. It's not kind of some some kind of scientific demonstrate or mathematical demonstration, but it's actually extremely good it's not scientific evidence by largest historical evidence, evidence. Yeah.</t>
  </si>
  <si>
    <t>Thomas Loughran: What TURNS THE LIGHTS ON in various ways. What helps people actually seen certain kinds of people see certain kinds of things you have to study that. Right. And these are new, relatively new holes and so there is no craft. There is no rhetoric. Exactly. Well done, well developed there so</t>
  </si>
  <si>
    <t>Thomas Loughran: This must have been the year that Obama was elected, I think that she that she was first elected as a G in California.</t>
  </si>
  <si>
    <t>Professor of Computational Cell Biology at Heinrich Heine University, Düsseldorf; Co-author (with Itai Yanai), The Society of Genes</t>
  </si>
  <si>
    <t>Who in another person, they wouldn't be so difficult and it would be better for everybody to be better for her, too, if they weren't so difficult.</t>
  </si>
  <si>
    <t>As the general is to the specific right, the being.</t>
  </si>
  <si>
    <t>How does how does Colvard change that is the question that comes to my mind.</t>
  </si>
  <si>
    <t>Thomas Loughran: Right, that you have a problem. It certainly works this way with site models and science.</t>
  </si>
  <si>
    <t>is because of the instability that those places create for us.</t>
  </si>
  <si>
    <t>John Rose: Middle Eastern countries.</t>
  </si>
  <si>
    <t>Thomas Loughran: Automatic thermostats in the, in the world of the Internet of Things. There's data everywhere. So you get that data.</t>
  </si>
  <si>
    <t>I may take as much as five minutes to motivate the to introduce the this third lens from the second, because I think it does.</t>
  </si>
  <si>
    <t>Thomas Loughran: Beyond what they're already paying to Google for their enterprise academics and you should they did that, then you can have a billion. So it's more than a billion cells in your</t>
  </si>
  <si>
    <t>Thomas Loughran: They are producing an outcome that they intend to produce for a reason and they're using probability to do it.</t>
  </si>
  <si>
    <t>JP: I think, I think I would wonder. And part of this is because I don't know how much is thinking has changed since</t>
  </si>
  <si>
    <t>JP: Markets and volatile.</t>
  </si>
  <si>
    <t>JP: But so this is Luke and Hazel's deck right and</t>
  </si>
  <si>
    <r>
      <rPr>
        <rFont val="Arial"/>
        <b/>
        <color rgb="FF000000"/>
        <sz val="11.0"/>
      </rPr>
      <t>Merlin summary</t>
    </r>
    <r>
      <rPr>
        <rFont val="Arial"/>
        <b/>
        <color rgb="FF000000"/>
        <sz val="11.0"/>
      </rPr>
      <t xml:space="preserve">: Physicists Challenge the Assumption of Spacetime as Fundamental in Theories of Consciousness 1. Consciousness and Spacetime: - The assumption that spacetime is fundamental in theories of consciousness is challenged by physicists. - Physicists argue that spacetime is not fundamental and is doomed. - Spacetime lacks operational meaning for distances smaller than the Planck length and durations shorter than the Planck time. - Particles colliders are limited in their ability to probe smaller particles due to the effects of gravity. - As the wavelength of radiation decreases, the concentration of mass-energy increases, creating greater curvature in spacetime. 2. Agents and Conscious Experiences: - Conscious agents are proposed as fundamental entities beyond spacetime. - Agents can combine into more complex agents and fuse into simpler agents with new conscious experiences. - The combinations of n agents form an 𝑛(𝑛−1)-dimensional polytope, and the fusions form an (𝑛−1)-dimensional simplex. 3. Spacetime as an Interface: - Spacetime is viewed as an interface for conscious agents. - The dynamics of conscious agents can be represented by decorated permutations. - The dynamics of conscious agents are projected onto spacetime and quantum theory to generate a data structure. 4. Revising Interpretations of Neurons: - Neurons and brains are considered icons in the spacetime interface. - Neurons have no causal powers, contrary to standard interpretations in neuroscience. - Interpretations of neural correlates of consciousness need to be revised. 5. Limitations and Future Directions: - The theory of conscious agents has limitations that need to be acknowledged. - New directions for the development of the theory of conscious agents are suggested. 6. Quantum Theory of Measurement: - Distances and durations below the Planck scale lack operational meaning. - Quantum uncertainty for energy, time, position, and momentum affects measuring devices. - To improve accuracy, degrees of freedom must be added, making the device more massive. - Physicists conclude that spacetime may not be fundamental. 7. Spacetime and Quantum Mechanics: - Physicists argue that spacetime and quantum mechanics may not be fundamental. - A deeper structure is sought to explain the emergence of spacetime and quantum mechanics. - Particles and macroscopic objects are not fundamental if spacetime is not. - Theories of consciousness based on spacetime or particles face challenges. 8. Evolutionary Games and Perception: - Evolution by natural selection does not necessarily lead to perceiving the truth. - Perceiving the truth does not always enhance an organism's fitness. - Our minds evolved to solve life-and-death problems, not to commune with correctness. - Sensory systems guide adaptive action, not truth perception. 9. Counterintuitive Insights from Evolutionary Game Theory: - Studies based on evolutionary game theory show that sensory systems do not reveal truths about objective reality. - Fitness payoffs shape the evolution of sensory systems. - Our senses are not designed to perceive the structures of objective reality. - Middle-sized objects are not exempt from being perceived inaccurately. 10. Interface Theory of Perception: - Our senses provide a user interface to an unknown reality. - Spatiotemporal objects are data structures that guide adaptive action. - Objects are clusters of fitness payoff functions. - Clustering fitness payoffs into objects is a cognitive impenetrable process. 11. Objects are not mind-independent entities: - Objects are data structures that we construct and employ as needed - Objects do not exist when they are not observed 12. Evolution shaped our senses to guide adaptive behavior: - We must take our senses seriously, but not literally - Our senses interact with some reality that exists whether we look or not 13. Neurons and brains do not exist when they are not observed: - We create them when we look and delete them when we look away - Neurons do not create our behaviors or conscious experiences 14. The relationship between neural activity and conscious experience is complex: - We need more funding for neuroscience to understand this relationship - Consciousness emerges from the organization and operation of the brain 15. Theories of primary and secondary qualities: - All qualities are secondary qualities - Qualities of objects only exist when perceived 16. Spacetime and objects are not fundamental reality: - We need to propose a reality beyond spacetime - Consciousness is fundamental and can be modeled as a network of conscious agents 17. Posits about consciousness and the notion of conscious agents: - There are conscious experiences and probabilistic relations among them - A conscious agent has a set of possible experiences and actions - A conscious agent is embedded in a network of other conscious agents 18. Formalization of posits using measurable spaces and Markovian kernels: - Measurable spaces for conscious experiences - Markovian kernels for probabilistic relations among conscious experiences 19. Definition of Conscious Agent: - A conscious agent, C, has a set of potential conscious experiences, X, and a set of potential actions, G. - The agent is influenced by a network of other conscious agents and can influence their experiences as well. - The agent exists within a well-defined set of states, W, known as 'the world.' 20. Markovian Kernels: - When the agent experiences a specific conscious experience x, it chooses an action g using a decision kernel, D. - This action then influences the experiences of the agents in the network W using an action kernel, A. - The conscious experiences of the agent C are influenced by the network W using a perception kernel, P. 21. Conceptual Representation: - The set X represents the potential of the aware subject to have specific experiences. - The 𝜎-algebra 𝒳 represents the conceptual representation of the subject about its potential for experiences. - The set G represents the potential for actions by the aware subject. 22. Constructing Networks of Conscious Agents: - Networks of conscious agents are computationally universal and can model themselves. - Various complex concepts, including learning, memory, problem solving, and a self, can be constructed within these networks. - The combination problem of consciousness and the conception of physical objects within the theory are addressed in the next sections. 23. Combination Problem: - The combination problem of consciousness is one of the most difficult problems in theories where consciousness is fundamental. - Solving this problem will provide insights into the notion of physical objects in spacetime. - The concept of VR headset as an allegory for our immersive experience in spacetime is introduced. 24. Interface Theory of Perception: - The interface theory of perception and the theory of conscious agents are distinct theories. - However, accepting both theories suggests that the distinction between conscious and unconscious objects is not principled. - Our perceptions are interfaces to a network of conscious agents, so we are always interacting with consciousness. 25. Living and Non-Living Objects: - The distinction between living and non-living objects is also not principled but an artifact of our perceptual interface. - Attempts to define life have been inconclusive, as the limitations of our interface limit our insights into conscious agents. 26. Doubting our evolved capacity for judging others: - If we doubt the testimony of our senses, we should doubt our capacity for judging others' emotions. - Our hardwired capacity to judge emotions is evolved for survival, not truth. 27. The reality beyond our user interfaces: - Our senses are interfaces to a network of conscious agents. - This reality goes beyond the theory of evolution by natural selection. 28. The problem of combining conscious subjects: - Can conscious subjects combine to form new conscious subjects? - Can conscious experiences combine to form new conscious experiences? 29. William James' combination problem of consciousness: - James raised the question of how individual feelings can form a new consciousness. - He argued that individual feelings remain separate and do not create a higher compound mind. 30. Two mathematical approaches to the combination problem: - The theory proposes combination and fusion as mathematical approaches. - These approaches study interactions among agents and how they affect experiences. 31. The qualia kernel and conscious experience: - The qualia kernel represents the relation conscious experience has to itself. - It accounts for the 'what-it-is-likeness' of conscious experience. 32. Agents with distinct qualia: - An agent with n distinct qualia is called an n-agent. - Qualia can differ from one n-agent to another. 33. Interaction and combination of qualia kernels: - The qualia kernels of two agents can interact and combine. - The combination is represented by a 2x2 matrix of conditional probabilities. 34. Definition of a single conscious agent: - The 6-tuple 𝐶1×𝐶2=(𝑋1×𝑋2,𝐺1×𝐺2,𝑊1×𝑊2,𝑃1⊗𝑃2,𝐷1⊗𝐷2,𝐴1⊗𝐴2) satisfies the definition of being a single conscious agent. - The Markovian kernel 𝑃1⊗𝑃2:𝑊1×𝑊2→𝑋1×𝑋2 is defined by 𝑃1⊗𝑃2(𝑤1,𝑤2;𝑑𝑥1,𝑑𝑥2)=𝑃1(𝑤1;𝑑𝑥1)𝑃2(𝑤2;𝑑𝑥2). 𝐷1⊗𝐷2:𝑋1×𝑋2→𝐺1×𝐺2 and 𝐴1⊗𝐴2:𝐺1×𝐺2→𝑊1×𝑊2 are defined similarly. - This juxtaposition of two simple agents leads to a more complex agent. 35. Combining non-interacting agents: - When agents 𝐶1 and 𝐶2 do not have any cross terms (interaction), they are considered non-interacting. - Even though they do not interact, a pair of such non-interacting agents can be thought of as a single (combined) agent. - The new agent has a simple Q kernel, namely 𝑄1⊗𝑄2, which has a block-diagonal form. 36. Combining and fusing agents: - Two agents can combine into a more complex agent with cross terms that describe their interaction. - The set of kernel cross terms can be represented by points in the Markov polytope, ℳ2. - Two consecutive interactions can be described by the kernel 𝑄2. - By finding the derivative of 𝑄2 with respect to a discrete-step parameter, we can determine the kernel flows in ℳ2. 37. The fusion of agents and creation of new qualia: - Along the line 𝑦=1−𝑥 in the Markov polytope, kernels drop from rank 2 to rank 1, signaling the fusion of agents and creation of new qualia. - Each kernel has a unique combination of colors that it leaves invariant, represented by a probability measure 𝜇. - Kernels with the same invariant measure lie on a straight line passing through the origin. 38. Invariant Measures and Stationary Kernels: - The figure shows the mix of red and green in the invariant measure for the kernel associated to each point - The diagonal line represents the stationary kernels, which satisfy a certain equation 39. Fusion of Agents: - When kernels reach the line of stationary kernels, they drop from rank 2 to rank 1 and fuse into single agents - The fused agents form a one-parameter family with a new quale 40. Possible Fusions of Conscious Agents: - The possible fusions of n conscious agents form a unit (n-1)-simplex - Each fusion corresponds to a possible stationary kernel 41. Ultimate One Consciousness: - The theory of conscious agents does not start with a theory of the Ultimate One Consciousness - Instead, it starts with a countable infinity of agents and explores combinations and fusions 42. Spacetime and Decorated Permutations: - The theory of conscious agents aims to project the dynamics of agents onto spacetime - This projection involves structures called "decorated permutations" 43. Structures Beyond Spacetime: - Physics has found structures beyond spacetime, such as the amplituhedron and decorated permutations - These structures arise from a deeper theory of conscious agents 44. The Amplituhedron: - The amplituhedron is a geometric object that lies beyond spacetime - It is obtained by computing the volume of amplituhedra, which are faces of an infinite-dimensional master amplituhedron 45. Positive Grassmannian and Decorated Permutations: - The positive Grassmannian, which describes the invariant physical content, can be represented by "decorated permutations" - Decorated permutations are mappings generated from ordinary permutations 46. Definition of a Decorated Permutation: - A decorated permutation is a mapping that satisfies certain conditions. - It is an injective mapping and a decoration of an ordinary permutation. 47. Representation of Decorated Permutations: - Decorated permutations can be represented by plabic graphs or on-shell diagrams. - These diagrams help in reading off the permutation. 48. Decomposing Decorated Permutations: - Decorated permutations can be decomposed into a sequence of adjacent transpositions. - This decomposition leads to a minimal on-shell diagram. 49. Recovering Decorated Permutations from Diagrams: - All consistent decorated permutations can be recovered from the diagram using specific rules. - The rules involve following paths in the diagram. 50. Connection to Structures Beyond Spacetime: - The theory of conscious agents should connect with structures beyond spacetime. - The associahedron and cosmological polytope are important structures in this context. 51. Insights from Physics: - The decorated permutation is the deepest structure beyond spacetime in physics. - Differential forms on on-shell diagrams give rise to scattering amplitudes. 52. Target for the Theory of Conscious Agents: - The Markov-chain dynamics of the theory of conscious agents should map to decorated permutations and spins. - This allows for a correspondence between agent dynamics and on-shell diagrams. 53. Correspondence between Agent Dynamics and Physical Particles: - The map from Markov chains to decorated permutations is still an open problem. - It is a key area of research connecting agent dynamics and on-shell diagrams. 54. Recurrence and Transience: - A state in a Markov chain is recurrent if it has a positive probability of returning to itself infinitely often. - If a state is not recurrent, it is transient, and the probability of its returning to itself infinitely often is zero. 55. Markov Decorated Permutations: - Given a Markov kernel on 𝑛 states, we can define a decorated permutation 𝜎 of the states. - For transient states, 𝜎(𝑎) is 𝑎 itself, while for recurrent states, 𝜎(𝑎) is the first element 𝑏 greater than 𝑎 that includes the communicating class [𝑎]. 56. Decorated Permutations of Arbitrary Graphs: - We can extend the concept of decorated permutations to arbitrary graphs. - For nodes with no links, 𝜎(𝑎) is 𝑎, for nodes linking only with itself, 𝜎(𝑎) is 𝑎+𝑛, and for other nodes, 𝜎(𝑎) is the first element 𝑏 greater than 𝑎 that includes all nodes in the strongly connected component of the graph containing 𝑎. 57. The Markov Polytope: - The Markov polytope 𝑀𝑛 is a cell complex that represents all possible Markov kernels. - Each cell 𝑆𝜎 corresponds to a Markov kernel that gives rise to the decorated permutation 𝜎. 58. Decorated Permutations of Subspaces: - Given a matrix representing an element of the positive Grassmannian, we can generate a decorated permutation 𝜎𝐶. - This decorated permutation corresponds to a unique subspace of ℝ𝑛 and can also encode the communicating class of a Markov chain. 59. Agent-Particle Correspondence Conjecture: - There is a conjectured correspondence between the dynamics of conscious agents and the dynamics of particle scattering in spacetime. - This correspondence suggests that projections of communicating classes onto faces of the amplituhedron can be interpreted as particle interactions. 60. Projection from Markov Polytope to Particle Interactions: - The cells of the Markov polytope can be seen as different flow patterns. - The projection from the Markov polytope to its cells, represented by decorated permutations, may have meaning as particle interactions in physics. 61. Agent-Particle Correspondence in Smallest Communicating Class: - The smallest non-trivial communicating class in a Markov chain is a single conscious agent. - The Markov polytope 𝑀𝑗, representing all possible dynamics of the conscious j-agent, may have projections onto the dynamics of j-particle scattering in spacetime. 62. Agent-particle correspondence: - Consider the Markov polytope ℳ3, which describes the dynamics of conscious 3-agents - Appendix B presents the 17 distinct decorated permutations for the 27 vertices of ℳ3 - The adjacency graph for ℳ3 is shown in Figure 12 - ℳ3 has projections onto the two possible on-shell diagrams for three-particle interactions shown in Figure 13 63. Physics moving on: - Newtonian physics is not fundamental and was superseded by Einstein's theory of special relativity - Quantum field theory and Einstein's theory of gravity are also not fundamental - Physics has proposed alternative theories such as string theory, loop quantum gravity, causal sets, amplituhedra, and cosmological polytopes </t>
    </r>
  </si>
  <si>
    <t>00;16;03.540 --&gt; 00;16;06.090</t>
  </si>
  <si>
    <t>00:11:56.190 --&gt; 00:12:04.650</t>
  </si>
  <si>
    <t>00:12:17.190 --&gt; 00:12:19.110</t>
  </si>
  <si>
    <t>00:11:10.080 --&gt; 00:11:15.060</t>
  </si>
  <si>
    <t>00:36:31Or maybe not quite as much work done, but you don't have to swallow that bullshit.</t>
  </si>
  <si>
    <t>00:27:26But I don't know. I mean, so kind of sheltering I've used the phrase fertile sheltering myself.</t>
  </si>
  <si>
    <t>00:33:03This is a little instrument that emanates</t>
  </si>
  <si>
    <t>00:23:26Yeah.</t>
  </si>
  <si>
    <t>Margaret Levi</t>
  </si>
  <si>
    <t>tradition play a role in developing who and who would each of us are and how each of us think.</t>
  </si>
  <si>
    <t>The. I definitely like I would definitely agree that there is like no true distilled,</t>
  </si>
  <si>
    <t>We were pursuing our national interest or in a certain way, one might put it that way.</t>
  </si>
  <si>
    <t>Right. You sort of see where we're going here. Journalists probably needs to be journalist.</t>
  </si>
  <si>
    <t>JP: Particularly manageable.</t>
  </si>
  <si>
    <t>Thomas Loughran: I read, I think it through. We talked about it, etc. We exchange and all the things that are happening are happening right at the level of things that I'm thinking about things that you're thinking about and what we both think about what we will think about it, etc.</t>
  </si>
  <si>
    <t>Thomas Loughran: She just doesn't seem like the kind of person that that the stories that are getting out there now are really remarkable me people treating as fact. For example, the wildest one that I saw was even who</t>
  </si>
  <si>
    <t>Thomas Loughran: Tim Scott for one right</t>
  </si>
  <si>
    <t>JP: Yeah, I'm kind of a week pretty odd guy.</t>
  </si>
  <si>
    <t>Thomas Loughran: Sometimes we do. I mean, other times it just changes.</t>
  </si>
  <si>
    <t>JP: There's something, it seems that there is something I mean there is that something I mean</t>
  </si>
  <si>
    <t>Thomas Loughran: Or I really don't know.</t>
  </si>
  <si>
    <t>JP: So maybe it beat avatar for</t>
  </si>
  <si>
    <t>Thomas Loughran: Who's that</t>
  </si>
  <si>
    <t>Thomas Loughran: But they describe it as really having been blown pretty large, including the to sort of a multi state echo right it's</t>
  </si>
  <si>
    <t>Sara Miller McCune Director, Center For Advanced Study in Behavioral Sciences, professor, Stanford University; Jere L. Bacharach Professor Emerita of International Studies, University of Washington</t>
  </si>
  <si>
    <t>John Rose; Is that it has video or written</t>
  </si>
  <si>
    <t>64. The problem with current theories of consciousness: - Current theories assume that spacetime is fundamental - Functionalists seek instantiation within spacetime - No theory explains specific conscious experiences - Leibniz argued that consciousness cannot be explained by mechanical causes - Steven Pinker acknowledges the failure of current theories to explain conscious experience 65. The theory of conscious agents: - Consciousness should not be reduced to mechanisms involving objects - The theory of conscious agents proposes a dynamics of experiences - Consciousness is not an immaterial soul but a projection of the dynamics of conscious agents - The theory aims to make formal advances with testable consequences 66. The emergence of time: - A Markovian dynamics of conscious agents with constant entropy can induce an entropic arrow of time - The theory of conscious agents may find that entropic time is not fundamental but an artifact of projection 67. The Arrow of Time and Conscious Agents: - The concept of an arrow of time is often associated with physical evolution, but it can also be seen as a projection of the dynamics of consciousness. - Markovian networks of conscious agents can explain both scattering events in spacetime and experienced temporality. 68. Evolution as a Projection of Conscious Agent Dynamics: - In the theory of conscious agents, it is suggested that the entire framework of evolution may be an artifact of projection from the dynamics of conscious agents. - This requires a rigorous specification of the dynamics of agents and their mapping into spacetime. 69. Geometry and Dynamics of Markov Polytopes: - In order to understand agent fusion and its connections with particle physics, the geometry and dynamics of Markov polytopes need to be studied. - The analysis focuses on Markov polytopes of order 2 and 3, which already demonstrate their richness and complexity. 70. Geometric Structure of Markov Polytopes: - A stochastic matrix is a Markov kernel if its entries are real numbers between 0 and 1 and its rows sum to 1. - The set of all stochastic matrices forms a compact, convex set called the Markov polytope. - The vertices of the Markov polytope are stochastic matrices with unit rows. - Markov polytopes of order 2 and 3 are multi-dimensional manifolds in ℝ2 and ℝ3×3 respectively. 71. Mapping the Parameter Space of Markov Polytopes: - The parameter space of Markov polytopes is a subset of ℝ𝑛(𝑛−1), denoted as Π𝑛. - There exists a bijective mapping from the parameter space Π𝑛 to the Markov polytope ℳ𝑛. - This mapping enables the study of the geometric structure and dynamics of Markov polytopes. 72. Convex Hull and Faces of a Polytope: - A convex hull of a set X of points in a vector space is generated by that set. - The boundary of a convex polytope consists of faces, which are maximal flat regions generated by a subset of vertices. - The dimension of a polytope is 1 more than the dimension of its facets. 73. Adjacent Vertices and Caps: - Two vertices are adjacent if they differ only in the position of a unit entry in the same row, with the other rows being identical. - The cap of a vertex V in ℳn has n(n-1) vertices. 74. Description of a Polytope: - A polytope can be described as the convex hull of its vertices (𝒱-description) or in terms of the set of half-spaces bounding the polytope (ℋ-description). - Each face of a polytope is also a polytope. 75. Faces of ℳ3: - The faces of ℳ3 can be generated by converting certain inequalities into equalities within the groups of inequalities. - There are various types of faces in each dimension of ℳ3. 76. Examples of Faces in ℳ3: - Example A1 provides examples of different types of faces in ℳ3, such as vertices, edges, triangles, squares, and higher-dimensional faces. - Proposition A2 gives details on the shapes and numbers of each type of face in ℳ3. 77. Summary Point 1: - The faces of ℳ3 can be counted and classified based on their dimensions. - There are 27 vertices, 81 edges, 108 triangles, 81 squares, 54 triangular prisms, 27 cubes, 9 9-vertex faces, 36 12-vertex faces, and 9 facets in ℳ3. 78. Summary Point 2: - Each face in ℳ3 is a polytope, and its faces are lower-dimensional faces of ℳ3. - For example, the 6-vertex 3-face is generated by two triangular faces and three square faces. 79. Summary Point 3: - The Euler–Poincaré relation holds for ℳ3: 𝑓0−𝑓1+𝑓2−𝑓3+𝑓4−𝑓5=1+(-1)^5. - This relation links the number of vertices, edges, faces, ridges, facets, and the dimension of ℳ3. 80. Summary Point 4: - The Birkhoff polytope ℬ𝑛 is a subset of ℳ𝑛 generated by doubly stochastic matrices. - The vertices of ℬ𝑛 are in a one-to-one correspondence with permutations in the symmetric group 𝑆𝑛. - The Birkhoff polytope ℬ3 has six vertices, including two derangements and three mirror matrices. 81. Summary Point 5: - The vertex matrices of ℬ𝑛 are periodic, meaning they have a period 𝑘 satisfying 𝑄^𝑘 = 𝐼. - The periodic set 𝒫𝑛 consists of all periodic stationary stochastic 𝑛×𝑛 matrices. - The k-periodic set 𝒫𝑘𝑛 consists of the period k matrices in 𝒫𝑛. 82. Summary Point 6: - In ℳ2, the Birkhoff polytope ℬ2 is a line segment between the NOT operator and the identity matrix. - In ℳ3, the Birkhoff polytope ℬ3 has additional vertices called mirror matrices, along with the two derangements and the identity matrix. 83. Summary Point 7: - Periodic matrices in ℳ2 and ℳ3 only occur at vertices of the Birkhoff polytope. - No convex combination of periodic stochastic matrices can be periodic. 84. Summary Point 8: - The conjecture A1 states that the vertex set of the Birkhoff polytope 𝒫𝑛 corresponds to the set of all periodic stochastic matrices. - For each k from 1 to n, 𝒫𝑘𝑛 consists of all Birkhoff matrices related to cyclic derangements in 𝑆𝑛. 85. Birkhoff matrices and permutations: - Birkhoff matrices correspond to permutations with unique cycle decomposition. - The fusion polytope consists of Birkhoff matrices with cycles of the same length. 86. Stationary complex and fusion complex: - The stationary complex consists of idempotent stochastic matrices. - The fusion complex consists of rank 1 matrices in the stationary manifold. - The intersection of the fusion complex and Birkhoff polytope is a singleton. 87. Fusion polytope and partial fusion complex: - The fusion polytope is an (n-1)-dimensional simplex. - The vertices of the partial fusion complex form a hexagon. - The partial fusion complex intersects with the Birkhoff polytope at three points. 88. Conjecture about fusion complexes: - The conjecture states the form and dimension of fusion complexes. - The vertices of fusion complexes follow a specific pattern. - Further study is required to analyze the structure of intermediate fusion complexes. 89. Dynamics in Markov polytopes: - Markov chains on finite state spaces are studied in Markov polytopes. - Every stochastic matrix has a stationary distribution. - The fusion polytope has unique stationary distributions. - Partial fusion matrices have a 1-simplex of stationary distributions. 90. Appendix A.2: Dynamics in Markov Polytopes: - Study of flows of Markov chains in Markov polytopes. - Stochastic matrices have stationary distributions. - Fusion polytope has unique stationary distributions. - Partial fusion matrices have a 1-simplex of stationary distributions. 91. Stationary Distributions of Matrices in Partial Fusion Complexes: - The fusion complexes ℱ𝑘𝑛(𝑘=1,…,𝑛−1) are simplices of dimension 𝑛−𝑘. - For 𝑛=2, the fusion polytope is the fusion complex and its stationary matrices have equal rows. - The Birkhoff polytope corresponds to the segment 𝑥=𝑦 including end-points. - The periodic set 𝒫22 corresponds to the green upper right corner. - The powers of any matrix other than the identity and the periodic point converge to the fusion complex. 92. Dynamics in ℳ3: - Caps and their dynamics in ℳ3 are illustrated in Figure A5. - Powers of the tail matrix become the head matrix for single solid arrows. - Powers of the cap matrices of 16 and 20 alternate between itself and the partial fusion matrix at the other end. - Dynamics between the caps and the fusion polytope are as in Figure A5. 93. Proofs: - Proof of Proposition A1: Convex hull of two vertices is an edge of the Markov polytope. - Proof of Proposition A2: Counting the number of faces in ℳ3. 94. 1. Introduction: - The blog discusses the generation of a 2-dimensional square using vertices and edges. - The process involves selecting two rows in a vertex and shifting the unit entry to its position in another vertex. 95. 2. Summary of Figures: - The blog summarizes different types of faces and their properties in the generated figure. - It describes 3-faces, cubes, 4-faces, and 5-faces with their respective number of vertices. 96. 3. Proof of Proposition A3: - The proposition states that rank 1 stochastic matrices are idempotent. - The proof shows that the matrix Q squared equals Q. 97. 4. Proof of Lemma A1: - The lemma states the existence of a fixed point of the continuous map Q. - The proof uses Brower's fixed point theorem. 98. 5. Proof of Theorem A1: - The theorem discusses the behavior of the sequence (Q(p0)^n) as it approaches the cross-diagonal. - The proof shows that the sequence is strictly monotonic towards the cross-diagonal. 99. 6. Appendix B - Decorated Permutations: - The appendix provides decorated permutations for the 27 vertices of the Markov Polytope ℳ3. - References for further reading on the topic are also included. 100. The missing science of consciousness: - This blog discusses the search for the missing science of consciousness. - The author references various studies and theories related to the nature of consciousness. 101. Integrated Information Theory: - The Integrated Information Theory 3.0 is explored in relation to the mechanisms of consciousness. - The theory discusses the integration of information in the brain and its relationship to subjective experience. 102. Spatial Experience and Consciousness: - The blog delves into the question of why space feels the way it does in relation to consciousness. - It explores a principled account of spatial experience and its connection to consciousness. 103. Mechanism integrated information: - The concept of mechanism integrated information is discussed in relation to consciousness. - The blog highlights a study that investigates the relationship between mechanism integrated information and consciousness. 104. The Global Neuronal Workspace Hypothesis: - The Global Neuronal Workspace Hypothesis is introduced as a framework for understanding conscious processing. - The hypothesis proposes that consciousness arises from the global availability of information in the brain. 105. Different Theories of Consciousness: - The blog explores various theories of consciousness proposed by different researchers, such as Baars, Dehaene, and Dennett. - These theories offer different perspectives on the nature and mechanisms of consciousness. 106. Panpsychism and Physicalism: - The concept of panpsychism, which suggests that consciousness is a fundamental property of the universe, is mentioned. - The blog also discusses the relationship between physicalism and panpsychism. 107. The Emergence of Spacetime and Consciousness: - The emergence of spacetime and its connection to consciousness is explored. - The blog references the work of Arkani-Hamed and Schneider on this topic. 108. Public Objects and Private Qualia: The Scope and Limits of Psychophysics: - Hoffman, D.D. discusses the scope and limits of psychophysics in relation to public objects and private qualia. - The chapter is part of the Handbook of Experimental Phenomenology. 109. Does evolution favor true perceptions?: - Hoffman, D.D.; Singh, M.; Mark, J.T. explore whether true perceptions are favored by evolution. - The study is discussed in the context of Human Vision and Electronic Imaging XVIII. 110. World, environment, Umwelt, and innerworld: A biological perspective on visual awareness: - Koenderink, J.J. provides a biological perspective on visual awareness, discussing the concepts of world, environment, Umwelt, and innerworld. - The chapter is part of Human Vision and Electronic Imaging XVIII. 111. The all seeing eye?: - Koenderink, J.J. explores the concept of the all-seeing eye and its implications for perception. - The study was published in Perception. 112. The physicalist trap in perception theory: - Mausfeld, R. discusses the physicalist trap in perception theory. - The discussion is part of the book Perception and the Physical World: Psychological and Philosophical Issues in Perception. 113. Umwelt und Innenwelt der Tiere: - von Uexküll, J. explores the concepts of Umwelt and Innenwelt in relation to animals. - The book provides insights into the worlds of animals and men. 114. A stroll through the worlds of animals and men: A picture book of invisible worlds: - von Uexküll, J. takes readers on a stroll through the invisible worlds of animals and men. - The book provides a visual depiction of these worlds. 115. Eigenforms, interfaces and holographic encoding: - Fields, C.; Hoffman, D.D.; Prakash, C.; Prentner, R. discuss eigenforms, interfaces, and holographic encoding. - The study is published in Constr. Found. 116. Conscious Agents and Their Interactions: - Conscious agents interact based on their experiences. - Figure 1 illustrates a diagram of a conscious agent interacting with other agents. 117. Qualia and Agent Interactions: - Figure 3 shows the qualia kernels of two 1-agents, one experiencing red and the other experiencing green. - These agents do not interact, and their qualia do not combine. 118. Markovian Kernels and Their Flow: - Figure 4 illustrates the flow of Markovian kernels on the Markov polytope ℳ2. - The polytope is a unit square where arrowheads indicate the direction and speed of flow. 119. Invariant Measures on Markov Polytope: - Figure 5 shows invariant measures on the Markov polytope ℳ2. - Kernels with the same invariant measure lie on a straight line passing through the origin. 120. Stationary Kernels in Markov Polytope: - Figure 6 depicts invariant measures and stationary kernels in the Markov polytope ℳ2. - Kernels are associated with points (𝑥,𝑦) and color indicates the mix of red and green in the invariant measure. 121. Fusions of Conscious Agents: - Figures 7 and 8 represent the unit 1-simplex and unit 2-simplex of fusions for conscious agents, respectively. 122. On-Shell Diagrams and Decorated Permutations: - Figure 9 shows an on-shell diagram for the decorated permutation 𝜎=[3,4,5,6]. - Figure 10 demonstrates the construction of a reduced on-shell diagram corresponding to a decorated permutation. 123. Cell Complex and Adjacency Graph: - Figure 11 displays the cell complex for ℳ2 and the associated on-shell diagrams. - Figure 12 shows the adjacency graph for the Markov polytope ℳ3, including the total fusion simplex and partial fusion complex. 124. Fusions of Consciousness: - The article titled "Fusions of Consciousness" explores the concept of conscious fusion. - Written by Donald D. Hoffman, Chetan Prakash, and Robert Prentner, the article delves into the idea that consciousness can merge and combine. 125. Article Metrics: - The article has received citations from Crossref, Web of Science, and Scopus. - Google Scholar also provides additional information on the article.</t>
  </si>
  <si>
    <t>Thomas Loughran: The good, the object of have an informed choice. Maybe so. Right. And there are in fact informed desire accounts of good</t>
  </si>
  <si>
    <t>John Loughran: Do you want us to open this paper right now.</t>
  </si>
  <si>
    <t>John Rose: Fly to another country to get a surgery because it's basically it's cheaper to go</t>
  </si>
  <si>
    <t>00:36:37If you see what I mean that maybe the intrinsic principle, the intrinsic value or the intrinsic appeal of a premise might be very low, it might do more work for you. But here's this other one that's</t>
  </si>
  <si>
    <t>00:27:32You could imagine.</t>
  </si>
  <si>
    <t>00:33:08That spits out</t>
  </si>
  <si>
    <t>Thomas Loughran: It made me want to jump back on to our topic from last time in a slightly different way. Last time we</t>
  </si>
  <si>
    <t>John Rose: I think there's some diehard percentage of his base, but I don't think a lot of Republicans consider him to be a good person.</t>
  </si>
  <si>
    <t>Thomas Loughran: First time, by the way.</t>
  </si>
  <si>
    <t>Thomas Loughran: Nobody ever students took up with a stick up for me a little bit. It's got a little game.</t>
  </si>
  <si>
    <t>Thomas Loughran: So maybe there's something interesting about the nature of consciousness here and maybe there's a kind of limited perspective that we have</t>
  </si>
  <si>
    <t>Thomas Loughran: maybe it'd be better if we took questions on the part or questions, comments.</t>
  </si>
  <si>
    <t>Rachel Loughran: A new old eight plus</t>
  </si>
  <si>
    <t>Nothing that I have said goes any way to show that a situation could not arise in which it proved possible to discover no rational way tosettle the disagreements between two rival moral and epistemological traditions, so that positive grounds for a relativistic thesis would emerge. But this I have no interest in denying. For my position entails that there are no successful a priori arguments which will  guarantee in advance that such a situation could not occur. AV2:277</t>
  </si>
  <si>
    <t>Thomas Loughran: Um, so that was one thing. And the other thing that came to me when I was at Cambridge, it became clear that</t>
  </si>
  <si>
    <t>Thomas Loughran: Well, let's just leave it at that.</t>
  </si>
  <si>
    <t>Thomas Loughran: And there was a housing crisis suit.</t>
  </si>
  <si>
    <t>We just don't know how to get her there right away. Right. Or something like that.</t>
  </si>
  <si>
    <r>
      <rPr>
        <rFont val="Arial"/>
        <b/>
        <sz val="11.0"/>
      </rPr>
      <t xml:space="preserve">This, from René M Micallef's dissertation 2002: The Relativist and Perspectivist Challenges to MacIntyre´s Meta-Ethics: </t>
    </r>
    <r>
      <rPr>
        <rFont val="Arial"/>
        <b/>
        <color rgb="FF1155CC"/>
        <sz val="11.0"/>
        <u/>
      </rPr>
      <t>https://www.academia.edu/2771653/_2002_The_Relativist_and_Perspectivist_Challenges_to_MacIntyre_s_Meta_Ethics?auto=download&amp;email_work_card=download-paper</t>
    </r>
  </si>
  <si>
    <t>You could. We don't normally put say on a business the obligation when they advertise to talk about.</t>
  </si>
  <si>
    <t>Thomas Loughran: Right, you got a you got motion here and we got all kinds of stuff. And you've got a model for that motion. This is an elastic collision.</t>
  </si>
  <si>
    <t>Yeah, but I think it seems to me it's a little more. I think it's a little more fine grained than that.</t>
  </si>
  <si>
    <t>John Rose: opening negotiations basically opening lines of communications with Israel when before they've basically they're on a commentary on Israel that is that it shouldn't exist.</t>
  </si>
  <si>
    <t>Thomas Loughran: And you and you can read off a lot of things you can find out, for example, where are people in this in this physical space when they talk with one another.</t>
  </si>
  <si>
    <t>Yeah. You know what? I'm never going to know if I can't do it, if I don't just start.</t>
  </si>
  <si>
    <t>Thomas Loughran: Google spreadsheet and crunch data in there and of course I want them that, you know, I've only gotten mere hundreds of thousands of cells, but it would be really nice.</t>
  </si>
  <si>
    <t>Janna Levin</t>
  </si>
  <si>
    <t>Thomas Loughran: In fact, in this particular case what they're showing is something about probability. So of course they're using probability to you to do it. So I'm saying the knowledge that the person as the intention. The person has the knowledge they have even the great, you know, someone may have</t>
  </si>
  <si>
    <t>JP: I mean, that would be my guest. JOHN is, you know, this would be, you know, justifying</t>
  </si>
  <si>
    <t>JP: His comment conversation with the Harris is but</t>
  </si>
  <si>
    <t>JP: Because what it does is it basically</t>
  </si>
  <si>
    <t>JP: Our one of our good family friends out here is a native Native American</t>
  </si>
  <si>
    <t>Professor of Physics and Astronomy, Barnard College of Columbia University; Author, Black Hole Blues and Other Songs from Outer Space; Director of Sciences, Pioneer Works</t>
  </si>
  <si>
    <t>00:36:49really attractive right and it doesn't do quite as much work for you.</t>
  </si>
  <si>
    <t>00:27:34Thinking right that it's that it's good for people to grow up a certain way.</t>
  </si>
  <si>
    <t>00:33:10It all kinds of different things. It could be photons. And let's imagine it's photons from here on out. But I have to tell you that this works with anything. It works with electrons to</t>
  </si>
  <si>
    <t>00:23:27We think john rose</t>
  </si>
  <si>
    <t>And that we might be unaware of that history.</t>
  </si>
  <si>
    <t>Right, including our national interests, including the interests of our businesses, employ our people.</t>
  </si>
  <si>
    <t>And that general claim covers the specifics and it lets us know that these are kinds of things.</t>
  </si>
  <si>
    <t>This is kind of where we're going. So why don't just for a minute, I mean, I'm happy to hop back in there and be a useful part of the conversation.</t>
  </si>
  <si>
    <t>Thomas Loughran: Is it to visit to clear cut everything and start a new forest again in a more with a more natural initial spread if if that can be done.</t>
  </si>
  <si>
    <t>Thomas Loughran: It may be the case, though, in fact, if you were my parent</t>
  </si>
  <si>
    <t>A month past the anniversary of Nordstream 2 destruction, Seymour Hersh writes again. First, this is not a red/blue issue; here's the deep history of Russian gas stoppage to Europe (leading to charges of Russian dependency, ignoring the history of Ukrainian theft: https://en.wikipedia.org/wiki/Russia%E2%80%93Ukraine_gas_disputes#:~:text=The%20situation%20calmed%20until%20October,the%20debts%20owed%20by%20Ukraine.) Here's Trump on Russia 5 years ago (complaining about lack of 2% GDP payments to NATO, while all but insisting the they get their energy from the US, not Russia: https://www.reuters.com/article/us-nato-summit-pipeline/trump-lashes-germany-over-gas-pipeline-deal-calls-it-russias-captive-idUSKBN1K10VI), and Russia on Trump from that same time (https://www.reuters.com/article/uk-nato-summit-trump-kremlin/kremlin-accuses-trump-of-trying-to-bully-europe-into-buying-u-s-lng-idUKKBN1K21AA). With that as background, here's a summary of Hersh's article (the original is behind a paywall) from Modern Diplomacy: (https://www.reuters.com/article/us-nato-summit-pipeline/trump-lashes-germany-over-gas-pipeline-deal-calls-it-russias-captive-idUSKBN1K10VI). Bottom line: US foreign policy has long been all about the Benjamins. Now, without documentation for now,  let's look at the next chapter of the Ukraine saga. Ukraine is plainly losing the war. So--completely undetected by Western Intelligence services--HMZ moves 1500 men across a largely emptied border, bringing on a new war that will last until after the next US election. Dog is wagged again. Meanwhile, we've got Biden family hands caught in the cookie jar...quite convenient for the war and big Agra and biotech and Pharma industries, all who have big footprints in Ukraine. Keep looking at the next chapter of red vs blue, everybody...nothing to see in these areas where tens and hundreds and even thousands of billions are at stake. This is what narrative control looks like.</t>
  </si>
  <si>
    <t>Thomas Loughran: Is your husband's decision.</t>
  </si>
  <si>
    <t>JP: Anyway, it's sort of looking at the movement.</t>
  </si>
  <si>
    <t>Thomas Loughran: Maybe it's in time.</t>
  </si>
  <si>
    <t>JP: Jack I would say generally</t>
  </si>
  <si>
    <t>Thomas Loughran: What you guys think</t>
  </si>
  <si>
    <t>JP: A beat avatar for best picture. It was quite the upset.</t>
  </si>
  <si>
    <t>John’s iPhone: Ben Shapiro.</t>
  </si>
  <si>
    <t>Andrei Linde</t>
  </si>
  <si>
    <t>Thomas Loughran: One of the strategies of disenfranchisement that the demon democrats</t>
  </si>
  <si>
    <t>00;16;08.790 --&gt; 00;16;12.840</t>
  </si>
  <si>
    <t>00:12:04.980 --&gt; 00:12:15.960</t>
  </si>
  <si>
    <t>what is the information graph of the universe and what does it have to do with consciousness?</t>
  </si>
  <si>
    <t>00:12:20.520 --&gt; 00:12:21.930</t>
  </si>
  <si>
    <t>00:11:16.050 --&gt; 00:11:17.400</t>
  </si>
  <si>
    <t>we are conscious in delimited ways. Those ways are shaped by information exchange with other delimited ways--other conscious entities, and those exchanges may or may not be included in the ways we are conscious (i.e., we may not be aware of these information exchanges).</t>
  </si>
  <si>
    <t>00:36:53But right and so it's obvious that if you only have one candidate, you're more likely to put up with that one candidate but if there's another candidate that also looks pretty good, then that's part of the story.</t>
  </si>
  <si>
    <t>00:27:42And</t>
  </si>
  <si>
    <t>00:33:22And in fact, that works with hydrogen atoms to</t>
  </si>
  <si>
    <t>Some of the interactions between ways we are conscious and other conscious entities which do in fact interact with us and whose interaction with us is in some way part of our delimited consciousness are perceived by us as part of models wherein our preferred states are rendered more probable through the processing of information through that model; others not. These "others not" strike as as brute facts about the world not subject to our immediate control; others (within our model's input and output) strike us as changeable.</t>
  </si>
  <si>
    <t>Thomas Loughran: Last time we looked at</t>
  </si>
  <si>
    <t>Theoretical Physicist, Stanford; Father of Eternal Chaotic Inflation; Inaugural Recipient, Fundamental Physics Prize</t>
  </si>
  <si>
    <t>John Loughran: Yeah okay that's just one that's just one part of it. It's like</t>
  </si>
  <si>
    <t>Thomas Loughran: Anyway, it's that sense got no story right got no game. It's kind of like that it's a it's a skill set that you you climb. So, so I would say that</t>
  </si>
  <si>
    <t>For example, I am aware of text on the screen, letters on a keyboard, hands which change both keys and screentext , and more satisfactory percerived outcomes through attending to this screentext/keys/hands system. So I attend--I process information--and the world gets better, more probably the way I prefer it to be. This whole set of interactions is a model of the world in which screentext captures thoughts--states of awareness--that stand in preferred probability relations to other and future sets of experience of mine; i.e., I think the world is likely to get better as a result the understanding--itself a set of probability relations among certain perceived states of affairs--that becomes part of the model by which I process future information (awarenesses) of the world, either consciously or possibly conscious-of-unconsciously (e.g. improving my body's relationship with itself over time but undermeath awareness, with outcomes popping out of a model in which we have some faith without much if any visibility: we can be dimly aware of but largely trust, unaware, that elements in occasional, somewhat-aware interaction stand in regular preferred-state-optimization relations with other elements of our awareness. We take statin to optimize our model of cell wall artery health in its relationship to heart health, all with only occasional and varied levels of awareness of these elements of our model of our own physical health; where "health" is itself an optimized relationship to preferred states of consciousness.)</t>
  </si>
  <si>
    <t>Thomas Loughran: And this is something I think is quite valuable we ourselves can limit our own perspectives. We can concentrate from a certain point of view, for example, we know these other things are</t>
  </si>
  <si>
    <t>Rachel Loughran: Talked about it totally so I'm just trying to, like, since it for my own brain synthesize the information that we have this far. So if I'm understanding correctly, and I think</t>
  </si>
  <si>
    <t>John Loughran: I had the</t>
  </si>
  <si>
    <t>So, running down this road thus lightly armed, what are internal vs external states, "my body"; "my mind", "my awareness", me, myself and I, etc. Moreover, what is going on in LLMs (to take a complex example), and how can we possibly give a pCRm account of the training of LLMs, the being of LLMs, our interaction with LLMs, etc. And here LLMs are a first instance of a general inquiry into the pCRm status of AI.</t>
  </si>
  <si>
    <t>Thomas Loughran: Christianity ultimately is not, you know, some kind of moral</t>
  </si>
  <si>
    <t>Thomas Loughran: Where we're going to be on the watch for rhetorical strategies that seem like they work and will want to grab them and collect them.</t>
  </si>
  <si>
    <t>Thomas Loughran: housing collapse suit against, I don't know, big mortgage companies, probably, whatever it was.</t>
  </si>
  <si>
    <t>How about this: "I" am a model. That model is useful for optimizing preferred states of affairs (perhaps including SOA of which I am aware, and others of which I am not directly aware (think here of "my connectome" as a model explaining that of which I am richly and that of which I am only dimly or indirectly aware, as Hercleano-x) as capable of being rendered more probably and advantageous through processing of a model which is used by me so regularly that I identify with it as my own, my self. // Is a model, a pattern of perceived control? Is perceived control a relationship between perceived processing and perceived heightened probability of preferred states of affairs? Is the "I" of my experience a product--a model--created by patterns of successful optimization between perceived states of affairs, some of which seem to improve the likelihood of certain abstractions from other states of affairs perceived as desirable?</t>
  </si>
  <si>
    <t>I feel like the truth is not.</t>
  </si>
  <si>
    <t>Or she does not get herself there right away. So all making a case then for a.</t>
  </si>
  <si>
    <t>By the way, this sale is really going to affect our bottom line.</t>
  </si>
  <si>
    <t>How about this: an LLM is a model. It turns (processes in ways characterized by attention models, etc)  a very large set of expressions of relations between conscious experiences (captured in training data) brought in perceived (modeled through relations of abstractions) contact with other such expressions (captured in contextualization data), to the production of preferred screentext first through weighting interactions (through the supervisory community) and finally through prompt engineering interactions with end users. On such a model of LLMs, the ontology is a pCRm ontology of relations among conscious experiences. All that exists are conscious experiences with two sort of fundamental properties: desirability, and probability relations among them. Perhaps constructor theory ( itself a model at a very high level of abstraction) will map these probability relations and allow all conscious experiences that are not impossible (p=0)</t>
  </si>
  <si>
    <t>Thomas Loughran: Right, that's and we have a simple model for that. We've got to conservation of momentum resource to town right and some equations for that.</t>
  </si>
  <si>
    <t>I think instability is a tool. And we appliance we want to be able to apply it where it's used to us.</t>
  </si>
  <si>
    <t>Thomas Loughran: Yeah, well not not Jordan and not Egypt.</t>
  </si>
  <si>
    <t>Thomas Loughran: You could imagine answering that from Sonic data from all kinds of different data that that people have even if they don't have. You're not recording conversations</t>
  </si>
  <si>
    <t>So I'll tell you what. Let me not do it that way. I know it can be done that way.</t>
  </si>
  <si>
    <t>Thomas Loughran: To have a billion.</t>
  </si>
  <si>
    <t>Thomas Loughran: Someone may be able to out of, out of mine, tell you what the probability is down to as many decimal points as you want a 43 out of 43 and 5047 and 50 free distribution, they know all about it. They didn't know they were going to get that</t>
  </si>
  <si>
    <t xml:space="preserve">Back to the universe information graph: is all information conscious awareness, including preference and probability values? Does preference within the confines of probability determine the forward direction of information processing, as well as our experience of time (limitation of processing speed reflecting probability relations, or perhaps reflected in probability relations: which is primary, and in which sense, if either?) All entities are (on this model) models we generate at higher levels of abstraction to speed the production (arrival at) preferred conscious states? Much of this processing is accessible to us; that is, the perception of high probability states of our current conscious state being followed by another utilizing a model where by one state of affairs preferred by us is enjoyed in virtue of our perception of its probabilty relationship to another (perhaps perceived via abstraction into the model)...All there is, is conscious movement through abstraction and model awareness from one state of awareness to another; that state includes models of other conscious agents and regularities governing the interaction of states of affairs perceived under those models of ourselves and others (some others, as perceived by us as conscious agents of sufficient complexity to abstract; i.e., as persons, and yet different others, of which no consciousness of them by us is yet built into our models including them, so, models of persons and things). </t>
  </si>
  <si>
    <t>JP: Trump's efforts to reveal Biden's</t>
  </si>
  <si>
    <t>JP: The Harris is certainly push back really strongly on the idea of calling them agents.</t>
  </si>
  <si>
    <t>JP: They don't have the social fabric to withstand that they're not developed enough there, isn't there, isn't there isn't a safety net for economic downturns</t>
  </si>
  <si>
    <t>JP: name is Pat</t>
  </si>
  <si>
    <t>Tania Lombrozo</t>
  </si>
  <si>
    <t>Thomas Loughran: Yeah, give me a look and tell me what you think. After reading, maybe the first session before</t>
  </si>
  <si>
    <r>
      <rPr>
        <rFont val="Arial"/>
        <b/>
        <color rgb="FF222222"/>
        <sz val="11.0"/>
      </rPr>
      <t xml:space="preserve">I'm not the only one wondering about the relationship between Wofram physics and Hoffman's CR. Here, an engineer (director of new stuff at Blue Orchid) makes the connection, asks a clear question about the relationship: </t>
    </r>
    <r>
      <rPr>
        <rFont val="Arial"/>
        <b/>
        <color rgb="FF1155CC"/>
        <sz val="11.0"/>
        <u/>
      </rPr>
      <t>https://veridical.net/conscious-agents-and-simple-rules.html</t>
    </r>
  </si>
  <si>
    <t>Thomas Loughran: Or full information theories of good or all kinds of different things that philosophers myth mess with. But in any case, when I talked about information. I just said, all I mean by information is like</t>
  </si>
  <si>
    <t>John Loughran: Or just later this week.</t>
  </si>
  <si>
    <t>John Rose: Fly to Spain.</t>
  </si>
  <si>
    <t>00:37:06For these principles. So each principle each first principle by itself has got candidates perhaps alternative candidates said it's competing with</t>
  </si>
  <si>
    <t>00:33:26And it even works with Bucky Balls see 60 and if you've ever seen Bucky ball form of carbon. It's basically a soccer ball with all of the carbon atoms bound to one another in a remarkable</t>
  </si>
  <si>
    <t>00:23:31Um, yeah, I kind of</t>
  </si>
  <si>
    <t>That's a very post-modern sort of thing to say, we might be aware of it, and in fact,</t>
  </si>
  <si>
    <t>You hear this all the time, right? They sustain our role in the world totally.</t>
  </si>
  <si>
    <t>Right. And so it is a little bit of a classified Katri model and it helps us see a bunch of things under a similar similar sort of heading.</t>
  </si>
  <si>
    <t>But how about if I hop out from. And somebody else drives.</t>
  </si>
  <si>
    <t>JP: No, I think, I think the answer is, is long term, long term forestry, which means stand AGES OF HUNDRED to 200 years old.</t>
  </si>
  <si>
    <t>Thomas Loughran: You may well have brought books to my attention. And you may well have read those books but you actually didn't</t>
  </si>
  <si>
    <t>Professor of Psychology, UC Berkeley</t>
  </si>
  <si>
    <t>Thomas Loughran: Said, that's a mistake that he misspoke. At least I think he misspoke. And if he did</t>
  </si>
  <si>
    <t>JP: Through the lens of this particular book which is basically a commentary on this sort of the rise and personal crisis.</t>
  </si>
  <si>
    <t>Thomas Loughran: But sometimes the process is slow and painful and other times it's just a different deal different New Deal different day. Right. So we maybe don't always see the time</t>
  </si>
  <si>
    <t>JP: As someone who has a perspective I experience it as the this you</t>
  </si>
  <si>
    <t>John Rose: I mean,</t>
  </si>
  <si>
    <t>Let's try this out, by articulating the key findings from the WPP and then laying out the world according to DH's CR, including my pCRm restatement of it.</t>
  </si>
  <si>
    <t>Thomas Loughran: Yeah, she did.</t>
  </si>
  <si>
    <t>Thomas Loughran: My friends that there's ever been.</t>
  </si>
  <si>
    <t>Wolfram PP: there is a necessarily-existing set called the Ruliad, the set of all possible rules governing the transformation between states</t>
  </si>
  <si>
    <t>00:37:17And then that's true for the whole system also. So you might be able to put this whole system together, but here's this other whole system is</t>
  </si>
  <si>
    <t>00:27:44The people that they see all sort of think that way and that helps solidify.</t>
  </si>
  <si>
    <t>00:33:43Sort of, it's sort of along the graphene lines and carbon nanotubes, etc. But it's it's round, those things are those other</t>
  </si>
  <si>
    <t>00:23:35Was asking myself a bit</t>
  </si>
  <si>
    <t>Thomas Loughran: Well, it just introduced the idea of a pathway to conscious realism profit from physics and we spend most of our time talking about just some interesting things in quantum mechanics.</t>
  </si>
  <si>
    <t>John Loughran: Yeah, I don't know, it's just so hard to even like Who even knows what people think is happening in the world but</t>
  </si>
  <si>
    <t>Thomas Loughran: I thought the question might have been, what is it exactly they quantifying how many people are going to get sick and die versus how many people are under what protective measures and in</t>
  </si>
  <si>
    <r>
      <rPr>
        <rFont val="Arial"/>
        <b/>
        <color rgb="FF222222"/>
        <sz val="11.0"/>
      </rPr>
      <t xml:space="preserve">Entropy is an artifact of consciousness </t>
    </r>
    <r>
      <rPr>
        <rFont val="Arial"/>
        <b/>
        <color rgb="FF1155CC"/>
        <sz val="11.0"/>
        <u/>
      </rPr>
      <t>https://www.essentiafoundation.org/entropy-is-in-the-eye-of-the-beholder/reading/</t>
    </r>
  </si>
  <si>
    <t>Thomas Loughran: At the beginning, you have no story or your Awkward, awkward stutter, or to use a phrase that McIntyre uses somewhere.</t>
  </si>
  <si>
    <t>Thomas Loughran: being left out of consideration and we do so, intentionally sometimes or unintentionally very, very frequently, but nonetheless we leave them out and we are particularly focused</t>
  </si>
  <si>
    <t>Antony Garrett Lisi</t>
  </si>
  <si>
    <t>Rachel Loughran: Like you were talking about. This is like a project with an intention. So am I. Close to say this project aims to using the structure of the like team a good team would want a league and similarly like</t>
  </si>
  <si>
    <t>Rachel Loughran: Oh, nice. Yeah, I had the SEC before that and not the 2020 SEC, the one</t>
  </si>
  <si>
    <t>Thomas Loughran: Theory or philosophy or something like that. It is or elite, or at least he claims to be</t>
  </si>
  <si>
    <t>Thomas Loughran: They will be just the last thing and say they will be in their finest resolution for they will be tradition pair rhetorical resources.</t>
  </si>
  <si>
    <t>Thomas Loughran: The she basically turned down a multi billion dollar package.</t>
  </si>
  <si>
    <t>This is something I was kicking around earlier. I feel like truth is not a quality that applies to narrative as a whole.</t>
  </si>
  <si>
    <t>I'm stepping deeply, not just on rights, but into really all of Aristotle's powerful tools, set of virtues and character.</t>
  </si>
  <si>
    <t>Our fourth quarter earnings. You know, our ability to keep our employees our next union contract.</t>
  </si>
  <si>
    <t>Thomas Loughran: And that whole thing is a certain kind of model and and enables us to make sense of what the heck is going to happen over here. Right. And this melee of motion. And the answer is, well, we know what's going to happen over here, kinda. We can make sense of this.</t>
  </si>
  <si>
    <t>We want to destabilize our enemies, but we want to stabilize the order.</t>
  </si>
  <si>
    <t>Thomas Loughran: Right. They, they both long time ago jumped over them.</t>
  </si>
  <si>
    <t>Thomas Loughran: Although better still, you can get associate metric badge and they do do that so associate metric badge is basically imagine your iPhone.</t>
  </si>
  <si>
    <t>I know you can start. You can get a head of steam. You can run up the ramp, so to speak.</t>
  </si>
  <si>
    <t>Thomas Loughran: Anyway, I stopped here just to tell you that. That's why I was at this site today. Right. And here's another one that looks like it.</t>
  </si>
  <si>
    <t>Thomas Loughran: But they know a great deal, and they intended something right in it. And I'm saying, neither the knowledge nor the intention makes it less stochastic</t>
  </si>
  <si>
    <t>JP: Corrupt connections in Ukraine.</t>
  </si>
  <si>
    <t>Theoretical physicist</t>
  </si>
  <si>
    <t>00;16;14.130 --&gt; 00;16;14.880</t>
  </si>
  <si>
    <t>00:12:17.070 --&gt; 00:12:21.540</t>
  </si>
  <si>
    <t>00:12:22.020 --&gt; 00:12:22.620</t>
  </si>
  <si>
    <t>00:11:17.490 --&gt; 00:11:25.260</t>
  </si>
  <si>
    <r>
      <rPr>
        <rFont val="Arial"/>
        <b/>
        <sz val="11.0"/>
      </rPr>
      <t xml:space="preserve">Hoffman tweeted: </t>
    </r>
    <r>
      <rPr>
        <rFont val="Arial"/>
        <b/>
        <color rgb="FF1155CC"/>
        <sz val="11.0"/>
        <u/>
      </rPr>
      <t>https://x.com/donalddhoffman/status/1738696137903874289?s=20</t>
    </r>
  </si>
  <si>
    <t>00:37:26This is a little hard to argue for because we generally don't think in big hole systems.</t>
  </si>
  <si>
    <t>00:27:52The direction before the questions come</t>
  </si>
  <si>
    <t>00:33:54Pieces are important and a lot of molecular nano electronics that are coming out Bucky Balls might be to the full name of that is Buckminster Fuller, and they actually can spit those things out.</t>
  </si>
  <si>
    <t>00:23:37Of a similar question.</t>
  </si>
  <si>
    <t>we might comically be aware of it and have it pointed out to us almost ridiculously as we pompously</t>
  </si>
  <si>
    <t>But I would also like to and again, I am not a scholar on this topic, but it sounds like pursuing our national interest.</t>
  </si>
  <si>
    <t>Right. And then we start to put some of those general things together. And there's certainly higher order of classification.</t>
  </si>
  <si>
    <t>I was thinking we do have different standards for certain thing.</t>
  </si>
  <si>
    <t>JP: With managed thinning and</t>
  </si>
  <si>
    <t>Thomas Loughran: Pass all of the information about that was in those books to me through some sort of cognitive contact you might, for example, I've read a great many books.</t>
  </si>
  <si>
    <t>Thomas Loughran: A few father to talk to one woman in the people praise.</t>
  </si>
  <si>
    <t>Thomas Loughran: It, he should retracted.</t>
  </si>
  <si>
    <t>from the essentia foundation piece, an antimaterialist publication: entropy's apparent increase (per 2nd law) "is actually a perception of conscious agents due to their serial downsampling of an infinitely complex reality"</t>
  </si>
  <si>
    <t>JP: In the country and</t>
  </si>
  <si>
    <t>Mario Livio</t>
  </si>
  <si>
    <t>JP: Might as someone doing the experiencing.</t>
  </si>
  <si>
    <t>John Rose: Those two things just seem easily explainable by someone who can't keep his opinions to himself.</t>
  </si>
  <si>
    <t>JP: Mom Yeah.</t>
  </si>
  <si>
    <t>Thomas Loughran: Chris Christie did</t>
  </si>
  <si>
    <t>John’s iPhone: Yeah, which it's interesting. It's actually really similar to that story. I talked about on one today from that.</t>
  </si>
  <si>
    <t>John Rose; Cool, yeah.</t>
  </si>
  <si>
    <t xml:space="preserve">thinking about "an accelerator-detector system for cross-cultural social information processing" submission to Civic Science &amp; Ethics in the Age of AI: Building Trust
July 9–11, 2024 at the University of Notre Dame: community, culture, conscience and craft as repositories of accumulated high-assembly information packets (memes?)  </t>
  </si>
  <si>
    <t>Thomas Loughran: The really obvious stuff that if you don't know you. You wish you did.</t>
  </si>
  <si>
    <t>Thomas Loughran: Oh, we might</t>
  </si>
  <si>
    <t>There is no such thing as public trust. There is individual trust, and community trust, though the latter is limited by the information content and size of communities. Building and interacting rich communities in an accelerator-detector system with AI enhancement is the most promising pathway toward building networks of trust, reducing public fear and lack of trust by creating a patchwork of rival but reasonable communities of trust.</t>
  </si>
  <si>
    <t>John Rose: Have a knee surgery stay there for a month. While you recover and then fly back is cheaper than getting it done in the US. So</t>
  </si>
  <si>
    <t>00:37:33But one might on the edge of a scientific revolution you one might</t>
  </si>
  <si>
    <t>Astrophysicist; Author, Why?: What Makes Us Curious</t>
  </si>
  <si>
    <t>00:27:58It says if the habits, need to be laid in place first and then exploration of the justification for the habits come second.</t>
  </si>
  <si>
    <t>How might we build a business to proliferate/accelerate communities and interactions? How about through creation of talent-development, -attraction, -deployment agencies, community-trust-funded, launched by communities seeking to project-manage the growth (and eventually interaction) of their own communities, first by serving their local communities with creation of enFocus-style talent-retention consultancies (ecumenically participatory, ecumenically service-oriented, community-minded and -run agencies, BOSCO-style founded, participator and serving? (Like a catholic-rooted, ecumenically-staffed, public-good corporation that eventually also does work for (among other civic and/or business entitites) their host community organization / business?</t>
  </si>
  <si>
    <t>00:34:07And everything we're about to say of light. I think I don't know how much of this has been done with Bucky Balls, all the way down. But the fundamental pieces of this of this cool mystery. I've been done with Bucky Balls. Moreover,</t>
  </si>
  <si>
    <t>00:23:41When I was thinking about this, which is</t>
  </si>
  <si>
    <t>Thomas Loughran: But to set that up. I laid out this little pathways to all realism.</t>
  </si>
  <si>
    <t>John Loughran: Like</t>
  </si>
  <si>
    <t>Thomas Loughran: There certainly quantifying how many people are likely to get sick and die, but I don't see how they do that without quantifying without putting into numbers, some rough numbers those protective measure distinctions that I just described at qualitative terms, they've</t>
  </si>
  <si>
    <t>Alasdair MacIntyre’s account of rational inquiry at the interface of rival versions of community, craft and tradition offers an appealing possibility of rational decidability even across incommensurable instances of intellectual, moral and civic life, through his description of imaginative acquisition of second-first language competency in rival traditions by pairs of mature members from each. The ideal of building and so interacting traditions has been critiqued as theoretically possible but practically unachievable. This paper lays out a blueprint for overcoming this practical difficulty through construction of an accelerator-detector system for preparing and interacting traditions, with a robust role for NLP AI.</t>
  </si>
  <si>
    <t>Thomas Loughran: Know, Alan blue used it. That's a recording Alan bloom. He says, in fact, he thinks Ella blooms. Click case and the closing the American Mind was that American education closes the mind to</t>
  </si>
  <si>
    <t>Thomas Loughran: And then move on to another. There's a good question as to whether that moving on in space and time is related to the expansion of the particularity of our focus</t>
  </si>
  <si>
    <t>Rachel Loughran: In a town. There are a bunch of buildings and people all have their own buildings, but we're building a particular building and part of this project is trying to like</t>
  </si>
  <si>
    <t>Rachel Loughran: From like 2015 so</t>
  </si>
  <si>
    <t>Thomas Loughran: A personal relationship with God, which is made possible, you know, by what Jesus did. And the cross and he's licensed teaching and and it's a personal call to relationship with God.</t>
  </si>
  <si>
    <t>Thomas Loughran: People like this and see the world this way can be brought to see these things from this tradition using these kinds of resources and those resources are not only tradition paired they are</t>
  </si>
  <si>
    <t>Thomas Loughran: And pulled California out of it, of a settlement that would have brought a lot of money into California and in it. It looked like the thing was dead, and this is the story told by somebody who's probably pretty sympathetic from everything I've seen</t>
  </si>
  <si>
    <t>Truth is a quality that can apply to certain pieces.</t>
  </si>
  <si>
    <t>And an action. And in. And acts of virtue.</t>
  </si>
  <si>
    <t>Right. Whatever they don't have, they don't have an obligation normally.</t>
  </si>
  <si>
    <t>Thomas Loughran: And that is, in a certain sense of solution to a problem of chaos just looked at it from the point of view, a bunch of stuff moving around that you don't know the height, the rhyme or reason</t>
  </si>
  <si>
    <t>That pulls in resources for us were no fans of instability in itself.</t>
  </si>
  <si>
    <t>Thomas Loughran: I don't know, an enormous amount, actually. So do they both had embassies, I think so, but they certainly both have treaties.</t>
  </si>
  <si>
    <t>Thomas Loughran: Which has got all kinds of sensors in it. But this thing is add sensors in it, which are precisely designed</t>
  </si>
  <si>
    <t>Thinking about Fr. Joe's school: acholi and karamajong youth, learrning together. What are those people like? What commonalities, what differences? What accounts of maturity? Can we create a questionnaire that teaases out the contours of a tradition, inviting acholi and karamajong elders to compete it, and explicitly tailoring education so as to recognize, respect, instill 1st- and 2nd-first-language cultural competencies in graduates of this school?</t>
  </si>
  <si>
    <t>Thinking about conscious realism. And then you find yourself right into questions that this last lens has something to say about.</t>
  </si>
  <si>
    <t>Thomas Loughran: But this is different.</t>
  </si>
  <si>
    <t xml:space="preserve">What is your story of the world?  Key stories? Traditions? Cultural artifacts? Histories? Language archive (dictionary? encyclopedia? history?) etc? Who are your traditional/historical heroes? Whose names do all adults know? Whose stories? What makes these people special? Who are current adults, leaders? List things which adults in your community know how to do, how to teach others. Where are these things taught and learned: are there institutions? Practices (evening fire, etc)? Clothes? Food? Trade? Money? Religion? History? Ideals of beauty, competency, heroism? What genealogical lines do people know, can they reproduce? Family stories? </t>
  </si>
  <si>
    <t>Thomas Loughran: Not the knowledge, not the intention.</t>
  </si>
  <si>
    <t>JP: I mean, basically it's just trying to make them look like a hypocrite. I think</t>
  </si>
  <si>
    <t>JP: So there, there isn't really a sense in which they're they're choosing to do one thing or another. Things are just happening.</t>
  </si>
  <si>
    <t>JP: Because of the the agriculture thing is really important because we've created a situation in a lot of these countries where they don't actually produce a lot of their own food.</t>
  </si>
  <si>
    <t>JP: He's been grown his own weed for a long time.</t>
  </si>
  <si>
    <t>Seth Lloyd</t>
  </si>
  <si>
    <t>Chris Hedges:</t>
  </si>
  <si>
    <t>00:37:38Right where where this is a whole coherent way of looking at things. But here's an alternative coherent way of looking at things.</t>
  </si>
  <si>
    <t>00:34:22I'm recalling this is something I've only read once, but I think it's true. They've done it with proteins which are relatively big molecules.</t>
  </si>
  <si>
    <t>00:23:45If I do believe that</t>
  </si>
  <si>
    <t>pretend to to universal human reason and to the only perspective God every gave any sensible people.</t>
  </si>
  <si>
    <t>Yes. And also saying only that way to me, glazes over the impact of what is happening,</t>
  </si>
  <si>
    <t>Professor of Quantum Mechanical Engineering, MIT; Author, Programming the Universe</t>
  </si>
  <si>
    <t>But there's other kinds of processes besides classification.</t>
  </si>
  <si>
    <t>I don't know if it's it's not the difference between print and media,</t>
  </si>
  <si>
    <t>JP: I don't know enough about fires the</t>
  </si>
  <si>
    <t>Thomas Loughran: And you might have pulled some that you thought would be particularly beneficial to me and you might have put me in cognitive contact with those books and those books may improve my life in general, when I read my my life gets richer I make better choices, etc.</t>
  </si>
  <si>
    <t>Thomas Loughran: People</t>
  </si>
  <si>
    <t>JP: Basically the evangelical movement being based in that, to a large extent, at least in the leadership, where there are these the, the men generally in charge of this movement were either</t>
  </si>
  <si>
    <r>
      <rPr>
        <rFont val="Arial"/>
        <b/>
        <color rgb="FF2B2B2B"/>
        <sz val="11.0"/>
      </rPr>
      <t xml:space="preserve">Brainstorming on initiation into traditions (education): Practices across traditions grid </t>
    </r>
    <r>
      <rPr>
        <rFont val="Arial"/>
        <b/>
        <color rgb="FF1155CC"/>
        <sz val="11.0"/>
        <u/>
      </rPr>
      <t>https://docs.google.com/document/d/1Y8i6OL3PmmIJ0_gjyxRLqqTeYHP2aMW8FYjtX088ZXI/edit?usp=sharing</t>
    </r>
    <r>
      <rPr>
        <rFont val="Arial"/>
        <b/>
        <color rgb="FF2B2B2B"/>
        <sz val="11.0"/>
      </rPr>
      <t xml:space="preserve"> (10 communities/traditions; a dozen categories cutting across each)</t>
    </r>
  </si>
  <si>
    <t>Thomas Loughran: I just wanted to push all that out there. Again, only for this reason, what</t>
  </si>
  <si>
    <t>JP: Correct. I mean, it's the self, I have a self that is doing the experiencing.</t>
  </si>
  <si>
    <t>John Rose: Even if it's a super stupid to not do that, but</t>
  </si>
  <si>
    <t>Thomas Loughran: I love to have it.</t>
  </si>
  <si>
    <t>Thomas Loughran: I haven't actually heard either results. I just heard it. So I guess I'm repeating an internet rumor right now.</t>
  </si>
  <si>
    <t>John’s iPhone: Team that imagine the scenarios that could come out of the election and how they came up with one and which, like the democrats lost and they did all this crazy stuff and then it got picked up online saying this is like the democrats actual gland.</t>
  </si>
  <si>
    <t>00;16;15.960 --&gt; 00;16;18.210</t>
  </si>
  <si>
    <t>00:12:22.530 --&gt; 00:12:39.330</t>
  </si>
  <si>
    <t>00:12:23.730 --&gt; 00:12:28.800</t>
  </si>
  <si>
    <t>00:11:26.310 --&gt; 00:11:30.000</t>
  </si>
  <si>
    <t>00:37:44And then the then that whole system gets its justification in part in virtue of the neighborhood. It lives in</t>
  </si>
  <si>
    <t>00:28:06You</t>
  </si>
  <si>
    <t>Jonathan B. Losos</t>
  </si>
  <si>
    <t>00:34:31That bigger than even see 60 so you can throw chunks of matter, apparently at at what. Well, let's imagine that that say that little yellow ball, you can barely see I can fix that.</t>
  </si>
  <si>
    <t>00:23:49They're basically pursuing this law under entirely false pretense.</t>
  </si>
  <si>
    <t>Thomas Loughran: Says outline right and</t>
  </si>
  <si>
    <t>John Loughran: Just the ineptitude of the coronavirus response.</t>
  </si>
  <si>
    <t>Rachel Loughran: Got it. I guess the question I'm asking is, rather than like quantifying a score like let's say out of 100 of the combination of covert response, things that are happening like rather than the quantifying that. My question is, if those projections might eight and again the scientist.</t>
  </si>
  <si>
    <t>Thomas Loughran: The great ideas and</t>
  </si>
  <si>
    <t>Thomas Loughran: I would take sequence.</t>
  </si>
  <si>
    <t>Rachel Loughran: Convince people, not by like selling or anything, but just</t>
  </si>
  <si>
    <t>Rachel Loughran: I married</t>
  </si>
  <si>
    <t>Thomas Loughran: And that had I never thought of it in those terms when I was, you know, when I was younger and that that that thought became</t>
  </si>
  <si>
    <t>Thomas Loughran: Let's see, how shall I put it</t>
  </si>
  <si>
    <t>Thomas Loughran: To the common Harris case in general but so take that with a grain of salt. But the story is that</t>
  </si>
  <si>
    <t>Like if I tell you when, I guess it depends how big the narrative is.</t>
  </si>
  <si>
    <t>Acts in conformity with virtue and acts of virtue to make into Aristotelian distinction, which makes total sense now in our circumstances,</t>
  </si>
  <si>
    <t>Right. To make all that stuff out. That's behind what they do.</t>
  </si>
  <si>
    <t>Thomas Loughran: So models do this work this way and they may have a mathematical component otherwise not. Anyway, I think.</t>
  </si>
  <si>
    <t>That's true. I think that's true. That's a law and order.</t>
  </si>
  <si>
    <t>Thomas Loughran: Of some kind,</t>
  </si>
  <si>
    <t>Thomas Loughran: To get a range of information about social structures based upon learning about social structures and what are the big parameters and make a difference.</t>
  </si>
  <si>
    <t>You can definitely go that way. And part of me really wants to go that way.</t>
  </si>
  <si>
    <t>Thomas Loughran: This one.</t>
  </si>
  <si>
    <t>Thomas Loughran: So someone could use probability to get shit done as someone just did in that lesson right better use probability to show somebody something about probability, but one could do it for different reasons. If you accept that first thing. The first thing is</t>
  </si>
  <si>
    <t>Monique and Philip Lehner Professor for the Study of Latin America, Professor of Organismic and Evolutionary Biology, Harvard University; Curator in Herpetology, Museum of Comparative Zoology; Author, Improbable Destinies</t>
  </si>
  <si>
    <t>JP: I mean, consciousness is interacting different conscious states are interacting with other ones.</t>
  </si>
  <si>
    <t xml:space="preserve">Anil Seth on reality as controlled hallucination </t>
  </si>
  <si>
    <t>JP: And so if there's an economic downturn.</t>
  </si>
  <si>
    <t>JP: See other planets doing over here. I actually haven't checked out it a long time.</t>
  </si>
  <si>
    <t>John Rose; I didn't have a question as well. It's</t>
  </si>
  <si>
    <t>Thomas Loughran: Right, or something like that because Damn, that was stupid, right, or I should have looked or very, very not trying to bring in much just some very ordinary stuff and say somehow you're informed now, right. Hey, somebody behind wishes and they've got a gun right so</t>
  </si>
  <si>
    <t>Thomas Loughran: I'm going to show it to you later. Cancel. Excuse me a second.</t>
  </si>
  <si>
    <t>John Rose: If that's not an example of a massive problem. I don't know what it is.</t>
  </si>
  <si>
    <t>00:37:53If it's there, by itself, and nobody else is offering a way forward that way forward. It offers looks better if arrival comes in to also offer way forward, then that way forward at that first system pales a little bit. It's not the only game in town. You don't have to take it.</t>
  </si>
  <si>
    <t>Lars and the real girl, versus American squatter (https://www.albanylawreview.org/article/55769-american-squatter)</t>
  </si>
  <si>
    <t>00:34:50Just</t>
  </si>
  <si>
    <t>00:23:56And I think if I think that's</t>
  </si>
  <si>
    <t>Right. Right. Thinking persons like ourselves who are in fact, not necessarily that right.</t>
  </si>
  <si>
    <t>which I think the impact of what is happening is an important piece of the narrative we paint.</t>
  </si>
  <si>
    <t>And pretty soon we start to see the world as we see it out of this lens, which is put together by all of these various things.</t>
  </si>
  <si>
    <t>but we have a different standard for the level of quality we would expect from The New York Times or The New York Post or something like that,</t>
  </si>
  <si>
    <t>Greg Lynn</t>
  </si>
  <si>
    <t>JP: Basically science of fire prevention, but my understanding is there's very what, there's lots of techniques that they use to build fire lines and build fire breaks</t>
  </si>
  <si>
    <t>Thomas Loughran: But it may also be that the things that you read that you didn't put in my path may also have improved my choices. And if you didn't put them in my path.</t>
  </si>
  <si>
    <t>JP: Well, if you want. If you watch that democracy now video</t>
  </si>
  <si>
    <t>Thomas Loughran: And if he didn't know he didn't. He spoke, he doesn't miss</t>
  </si>
  <si>
    <t>Re/ pushback on P/I issues, from JP (12/13/16): "Sorry to be so blunt about your proposal, but I was not as blunt as I should have been in expressing my concerns about the Sant'Egidio conference panel and I ended up spending days of my time with the offices of the president and provost and others picking up the pieces."</t>
  </si>
  <si>
    <t>JP: Abused or had significant personal crises in their lives and scandals in their lives.</t>
  </si>
  <si>
    <t>Thomas Loughran: What stochastic creation.</t>
  </si>
  <si>
    <t>Thomas Loughran: Right. Right. And that</t>
  </si>
  <si>
    <t>John Rose: Yeah. And so some people like to always like</t>
  </si>
  <si>
    <t>Thomas Loughran: I'll have to make</t>
  </si>
  <si>
    <t>Thomas Loughran: I didn't hear you say listen</t>
  </si>
  <si>
    <t>John’s iPhone: And what was interesting about that was typically we think about the news coming from, like,</t>
  </si>
  <si>
    <t>Owner, Greg Lynn FORM office; Ordentlicher University Professor of Architecture, University of Applied Arts Vienna; Studio Professor, UCLA School of Arts and Architecture</t>
  </si>
  <si>
    <t>information processing is work; it requires (it is?) energy (energy transfer?) Are these concepts used univically and coherently with respect to information processing (is even "information" so used: doesn't information imply informing, so that some processing is implied in the term itself? Or is it like "work done", where "done" adds nothing to the concept in its focal meaning: work is active already; there is nothing more to "do" when work is present; it implies change internal to the processes constituting its presence. That's different (is it?) from "weights lifted", "objects moved"</t>
  </si>
  <si>
    <t>00:38:11That way forward. So these are for. It seems to me. These are for features and there may be others that are fit that are attractive elements of first principles and systems that are built out of these first principles.</t>
  </si>
  <si>
    <t>00:28:06If you started at the other way around and started started</t>
  </si>
  <si>
    <t>Consider "there is an opportunity here": can pointing out an opportuniity be an instance of information processing? My eyes can be opened by such a speech act (even if unspoken in ordinary senses: an intentionally-observable glance can do the trick.) There is giving and receiving; there is application of a shared model to some new and shared set of instances, observables, things-in-arrangement. There seems to be some energy applied in a model-guided way, in such a glance.  Often, when love is involved, there seems to be a transformation of one's shared model to a different and more powerful model.</t>
  </si>
  <si>
    <t>00:34:53A little bit more helpful.</t>
  </si>
  <si>
    <t>00:23:59Wrong.</t>
  </si>
  <si>
    <t>Thomas Loughran: And then spend some time on the quantum mechanics side and alluded to.</t>
  </si>
  <si>
    <t>John Loughran: The</t>
  </si>
  <si>
    <t>"love is a model": T or F? Or is love the application of a model? Is there a model-guided application of a model: "she is a person; love her, don't just move her" could be uttered in a variety of contexts. This is an application of love as a model to the applied model of person to the applied model of living object (animal?) To love is to apply a unitive model--her efforts matter--to another being, another locus of information-processing.</t>
  </si>
  <si>
    <t>Rachel Loughran: If those projections might be coming from looking at current rate of spread</t>
  </si>
  <si>
    <t>Thomas Loughran: And he thought that</t>
  </si>
  <si>
    <t>Thomas Loughran: Right sequence is sort of built in to the movement from the more particular from from some particular to let us particular or to new particular right there is something all that there's a kind of movement and there's a kind of order in there.</t>
  </si>
  <si>
    <t>Rachel Loughran: Convince people that this particular building is something that they would want to be a part of and built by building. I mean, community. So if I'm understanding correctly, this project aims to convince individuals that a rich communities where there is a plurality of opinion are something</t>
  </si>
  <si>
    <r>
      <rPr>
        <rFont val="Arial"/>
        <b/>
        <sz val="11.0"/>
      </rPr>
      <t>To live</t>
    </r>
    <r>
      <rPr>
        <rFont val="Arial"/>
        <b/>
        <sz val="11.0"/>
      </rPr>
      <t xml:space="preserve"> is to process information: T or F? If T: </t>
    </r>
    <r>
      <rPr>
        <rFont val="Arial"/>
        <b/>
        <sz val="11.0"/>
      </rPr>
      <t>to love</t>
    </r>
    <r>
      <rPr>
        <rFont val="Arial"/>
        <b/>
        <sz val="11.0"/>
      </rPr>
      <t xml:space="preserve"> is to encompass, include, another's information processing in one's own processing effort: T or F? Is this (=T) approach compatible with the love 2.0, physical-harmony-focal-meaning reconception of love? It seems to be. With DH calculus of interacting conscious agents? So it seems. With the role of an observer in Wolfram's ruliospatial approach? Possibly (check into this). Does it have implications for neural activity on a 1000-brains approach to human neural processing (JH)? Is it done increasingly with intelligence and brain size under Susan Hercleano-x's model? Does a person become more deeply-rooted in time and space, "larger in time" as SW &amp; NC would say? So it seems.</t>
    </r>
  </si>
  <si>
    <t>Thomas Loughran: attractive to me. I mean, I think most people find the person of Christ and just teachings, you know, compelling concert, in a sense, what do you mean by personal Jimmy personal for you, like a relationship like</t>
  </si>
  <si>
    <t>Rachel Loughran: They</t>
  </si>
  <si>
    <t>Thomas Loughran: You know, it looked bad for the suit but as a matter of fact she put together a coalition me. I shouldn't say that. I don't know that she was part of another round of some of smaller</t>
  </si>
  <si>
    <t>But like, for an example and it's going to be a poor example because I'm thinking out loud.</t>
  </si>
  <si>
    <r>
      <rPr>
        <rFont val="Arial"/>
        <b/>
        <sz val="11.0"/>
      </rPr>
      <t xml:space="preserve">On such an approach to love, loving is unitive; it casts a vote of faith in another, not abstractly, but practically--not just in the articulation of some model, but in its applicatiion: use, not mere mention, of a model. Brain rewiring happens when you love. Enjoyment grows. (So does suffering; so does life.) To process information more is to live more; to love others is to live more, to include their struggles and enjoyment as your own; to befriend, to "other-self". These are </t>
    </r>
    <r>
      <rPr>
        <rFont val="Arial"/>
        <b/>
        <i/>
        <sz val="11.0"/>
      </rPr>
      <t>my children, my life's-blood.</t>
    </r>
    <r>
      <rPr>
        <rFont val="Arial"/>
        <b/>
        <sz val="11.0"/>
      </rPr>
      <t xml:space="preserve">)To love is to elevate, to include, to co-participate, to unify. To love more fully is to include more completely, with greater awareness and intention; it is to work their efforts more deeply into one's model, to intertwine prospects more thoroughly. </t>
    </r>
  </si>
  <si>
    <t>that the girl who tells the truth, though she's tremendously afraid of the consequences, is acting according to virtue.</t>
  </si>
  <si>
    <t>And then they offer something for sale on their terms. And people get to take a look at it on their own, their own terms.</t>
  </si>
  <si>
    <t>Thomas Loughran: I think that's what we're asking here and I think more over the folks I you're talking about the brain think the brain is wired this way the brain is at work in a very large model and it's got smaller models that that it's weaving together inside the structure of the brain.</t>
  </si>
  <si>
    <t>International law and order, just like domestic law and order, it could be. Could be a good thing.</t>
  </si>
  <si>
    <t>Thomas Loughran: And I guess I shouldn't say that was such</t>
  </si>
  <si>
    <t>Thomas Loughran: So we're going to mature going to wear that badge. So literally it. Here's the inflections in my voice when I talk to you.</t>
  </si>
  <si>
    <t>But if we really want to treat it as a separate lens, let's try not to go that way and just see how badly we need it.</t>
  </si>
  <si>
    <t>Thomas Loughran: This one takes us to the Microsoft app source resource.</t>
  </si>
  <si>
    <t>JP: Like I said your point, I still don't see why I care.</t>
  </si>
  <si>
    <t>Ziyad Marar</t>
  </si>
  <si>
    <t>JP: Are different. What's the word they use anyway there's, there's, it seemed to me that he was</t>
  </si>
  <si>
    <t>JP: It can be very hard for them to cope with it.</t>
  </si>
  <si>
    <t>January 7, 2025: listened to Sir Roger Penrose and a philosopher and a computer scientist hosted on the Esencia podcast. This is a very interesting discussion, worth listening to again, perhaps.</t>
  </si>
  <si>
    <t>One interesting point of agreement was that consciousness must place some cause a role, or it wouldn't be here, it would not have evolved or otherwise come to be. Yet there was disagreement about whether consciousnesses cause a role must be always present, or merely potentially so, as a deep quadriplegic might be, or we seem to be in a movie theater, unable to cause a later interactwith what we are conscious of.</t>
  </si>
  <si>
    <t>At this point, it was Penrose, who wouldn't tie causal impact to consciousness as tightly. And yet, the case he envisioned as possible, an endless awareness, without causing impact, is also in distinguishable by us, in principle, since it has no causation, from there being no consciousness there at all. And so the statement of in principle on impactful causation, or rather, endless un impactful, causation, seems to be meaningless, having no bearing on the conversation about the real world, removed from any scientific inquiry, which we have learned (have we?) That all rational ininvestigation is.</t>
  </si>
  <si>
    <t>Another quite interesting point, made by the computer scientist (a father in the field, who's Work I must get to know) was that there is a parallelism, in my language, between the private sea of conscious states, and the unobserved ability of quantum states prior to collapse of the wave function. The analog care would be no access to conscious states without, prior to, some kind of intentional communication.</t>
  </si>
  <si>
    <t>This guy's view is that both the existence of consciousness, that we are conscious, as well as that we have free will, our primitives, the most basic things we know, and the quantum world, physical reality, is and can be shown to be, or motivated to be, as it must be as a consequence of those two primitive, both being true.Wolfram's physics project never came up, but this seems precisely the same as Wolfram's view, or the same in some respect which I have yet to pin down.</t>
  </si>
  <si>
    <t>00;16;18.300 --&gt; 00;16;19.020</t>
  </si>
  <si>
    <t>00:12:39.960 --&gt; 00:12:42.180</t>
  </si>
  <si>
    <t>00:12:30.510 --&gt; 00:12:32.520</t>
  </si>
  <si>
    <t>00:11:33.030 --&gt; 00:11:44.790</t>
  </si>
  <si>
    <t>00:38:30So far, so good.</t>
  </si>
  <si>
    <t>00:28:11No habits until the justification for the habits come</t>
  </si>
  <si>
    <t>00:24:03What is the correct way for the PRO LIFE MOVEMENT advocates to actually move forward.</t>
  </si>
  <si>
    <t>President of Global Publishing, SAGE; Author, Judged: The Value of Being Misunderstood</t>
  </si>
  <si>
    <t>Conduct Research</t>
  </si>
  <si>
    <t>Thinking now, not the only ones who have no argument at don't aren't even aware of other people's points of view.</t>
  </si>
  <si>
    <t>Francis, from ENCYCLICAL LETTER DILEXIT NOS:  ON THE HUMAN AND DIVINE LOVE OF THE HEART OF JESUS CHRIST: "Many people feel safer constructing their systems of thought in the more readily controllable domain of intelligence and will. The failure to make room for the heart, as distinct from our human powers and passions viewed in isolation from one another, has resulted in a stunting of the idea of a personal centre, in which love, in the end, is the one reality that can unify all the others." (#10)</t>
  </si>
  <si>
    <t>Say that last thing again at some and piece of narrative we paid.</t>
  </si>
  <si>
    <t>And in a certain way, we're drilling down.</t>
  </si>
  <si>
    <t>or I don't even know, like, ah, TV hosts, specially trained.</t>
  </si>
  <si>
    <t xml:space="preserve">The heart is the integrator of human faculties and experiences. This includes much we can't pin down, but of which we are somehow dimly aware; we sense. We listen to our body; we listen to our many selves. (This is an ever-deepening process, requiring entering into mindfulness.) There does seem a difference between the voices, the selves that are "top of mind" at any given time, and our integrator, the pastor of our souls (think, Plato's gardener from Rep IX).  </t>
  </si>
  <si>
    <t>JP: In places that will actually slow the fire down as much as possible and get it back down to being a ground fire. And so I think what it looks like is</t>
  </si>
  <si>
    <t>And this (#11) bears much thought: "11. If we devalue the heart, we also devalue what it means to speak from the heart, to act with the heart, to cultivate and heal the heart. If we fail to appreciate the specificity of the heart, we miss the messages that the mind alone cannot communicate; we miss out on the richness of our encounters with others; we miss out on poetry. We also lose track of history and our own past, since our real personal history is built with the heart. At the end of our lives, that alone will matter."</t>
  </si>
  <si>
    <t>Thomas Loughran: They didn't improve my choices by me thinking about them. They improve my choices by you thinking about them and you setting something call it a library.</t>
  </si>
  <si>
    <t>ongoing...</t>
  </si>
  <si>
    <t>align w/ chapters</t>
  </si>
  <si>
    <t>"messages the mind alone cannot communicate": in light of the findings of neuroscience, such a space is evident. We cannot notice that we notice everything...some things we just notice without thinking about them, we process the information without awareness; we don't stop and look, though perhaps some of it we might. (Else, it gets processed, but not consciously, perhaps not even possibly consciously. Which of us are aware of our kidneys and livers filtering our blood supply? Or the operation of our immune system?</t>
  </si>
  <si>
    <t>identify holes</t>
  </si>
  <si>
    <t>JP: You know, right now, it's hard to extrapolate</t>
  </si>
  <si>
    <t>fill holes</t>
  </si>
  <si>
    <t>Thomas Loughran: That that's just to take one person who's in the news.</t>
  </si>
  <si>
    <t>maintain currency</t>
  </si>
  <si>
    <t>JP: And then turn to</t>
  </si>
  <si>
    <t>Thomas Loughran: brought to mind.</t>
  </si>
  <si>
    <t>JP: Would sort of live but I'm</t>
  </si>
  <si>
    <t>John Rose: Try and read a</t>
  </si>
  <si>
    <t>JP: Yeah, me too.</t>
  </si>
  <si>
    <t>Build Outline</t>
  </si>
  <si>
    <t>John’s iPhone: Yeah, but</t>
  </si>
  <si>
    <t>John’s iPhone: mainstream news media sources and then like going to YouTube and then like going down and more often and internet and then</t>
  </si>
  <si>
    <t xml:space="preserve">Goff vs Hoffman on Curt Jaimongal's ToE </t>
  </si>
  <si>
    <t>3 lens matrix</t>
  </si>
  <si>
    <t>applied to TOC outline</t>
  </si>
  <si>
    <t>applied to specific outline</t>
  </si>
  <si>
    <t>Gary Marcus</t>
  </si>
  <si>
    <t>Maybe a bit</t>
  </si>
  <si>
    <t>Thomas Loughran: So don't walk that way, right, because you'll get</t>
  </si>
  <si>
    <t>Thomas Loughran: I'm going to stop this share for a moment.</t>
  </si>
  <si>
    <t>John Rose: And then lack of transparency is also another core problem where people just don't know what things cost and because of that.</t>
  </si>
  <si>
    <t>00:28:17Then you couldn't build any habits. When you're young, or very much, that would be controversial, everything will be up for grabs.</t>
  </si>
  <si>
    <t>00:34:57Okay.</t>
  </si>
  <si>
    <t>Build Network</t>
  </si>
  <si>
    <t>00:24:13Since any other way. They attack it will kind of just run into</t>
  </si>
  <si>
    <t>Thomas Loughran: What works and Campbell's work and I do want to get back to them, but I came back loaded for bear with with Hoffman and thinking more about that. And so I just wanted to stuff in.</t>
  </si>
  <si>
    <t>John Loughran: Failure of our foreign policy objectives are bar withdrawal from any sort of role and internationally.</t>
  </si>
  <si>
    <t>Rachel Loughran: Given parent public health.</t>
  </si>
  <si>
    <t>Thomas Loughran: Particularly this isn't the only point he makes makes a lot of them in one chapter, he says that are keeping music far from</t>
  </si>
  <si>
    <t>Thomas Loughran: Anyway, this is, this is why we say narrative and not just experience our experience is ordered and surprisingly ordered sequentially ordered it's, it seems to be</t>
  </si>
  <si>
    <t>Rachel Loughran: It is something positive to be a part of. So that would be. Step one. And through convincing individuals that this is important. There would then be groups that practice this.</t>
  </si>
  <si>
    <t xml:space="preserve">btw: Curt J interviewed David Bently Hart recently: CJ knows his NT, does his prep, invites the right guests. DBH is an intellectually honest guy, humbled by physical pain, and intellectually by the problem of evil. </t>
  </si>
  <si>
    <t>Rachel Loughran: But yeah, I have to admit,</t>
  </si>
  <si>
    <t>3 close (MB, GS, ?)</t>
  </si>
  <si>
    <t>Thomas Loughran: And so meditative like you specifically you even have a connection with God. And then the other side you say personal with the actual body, the person of Jesus Christ. So all of those things. What do you mean by personal connection and why that was</t>
  </si>
  <si>
    <t>De Nicola CEC</t>
  </si>
  <si>
    <t xml:space="preserve">take a whack at the PoE from a contemporary perspective (mine): imagine a world with only a single consciousness, with all the features of consciousness that we see, and some that we don't. What we do see: Cs is integrative, pulling together many facets of experience into a single, larger experience. To some extent, we have control over which facets we entertain together. </t>
  </si>
  <si>
    <t>Thomas Loughran: Also make reference to how far up the ladder. You are in a sending toward maturity in the tradition.</t>
  </si>
  <si>
    <t>3 professional</t>
  </si>
  <si>
    <t>Thomas Loughran: Leading states that sort of resurrected the 50 State College and got maybe twice out of, out of the settlement, a huge settlement.</t>
  </si>
  <si>
    <t>3 connected (AF, SC, ?)</t>
  </si>
  <si>
    <t>But she's not acting out of virtue. She doesn't have virtue. Yet she doesn't have she.</t>
  </si>
  <si>
    <t>And you know what I mean. So, yeah, definitely that's a good thought.</t>
  </si>
  <si>
    <t>Thomas Loughran: So wouldn't it be interesting from the outside. Anyway, to say, look, it looks like if we if we pay attention to all these parts that code here.</t>
  </si>
  <si>
    <t>Professor of Psychology, Director NYU Center for Language and Music; Author, Guitar Zero</t>
  </si>
  <si>
    <t>Yeah. That's true, unless you want to cut the rug out from somebody who's not cooperating.</t>
  </si>
  <si>
    <t>Thomas Loughran: Identity. Recall that that so but when's the last time you heard anything about that.</t>
  </si>
  <si>
    <t>Thomas Loughran: It can tell how loud a conversation or is around sort of softer conversation is how who dominates the conversation, how many words are spoken by whom all of that stuff captured</t>
  </si>
  <si>
    <t>Write Sections</t>
  </si>
  <si>
    <t>You might say it didn't work, did it? OK. Like, how do I even start here unfolding.</t>
  </si>
  <si>
    <t>Thomas Loughran: And I don't know if you know that Microsoft light apple</t>
  </si>
  <si>
    <t>Thomas Loughran: Okay, good. I'll tell you what.</t>
  </si>
  <si>
    <t>JP: He was</t>
  </si>
  <si>
    <t>JP: And basically cat what capital liberalisation does is it just increases the</t>
  </si>
  <si>
    <t>Intro</t>
  </si>
  <si>
    <t>Part I</t>
  </si>
  <si>
    <t>A new science: quantitative, predictive, experimental, explanatory, theoretical, computational. A new master science? Science, plus comprehensive. Interdisciplinary, plus integrative</t>
  </si>
  <si>
    <t>Process Thru Network in Pilot</t>
  </si>
  <si>
    <t>00:38:33Yeah.</t>
  </si>
  <si>
    <t>00:28:27Until</t>
  </si>
  <si>
    <t>00:24:20Previous cases cases and precedence.</t>
  </si>
  <si>
    <t>John Markoff</t>
  </si>
  <si>
    <t>In some cases. And have no argument for why you are as it ought to be adopted over theirs.</t>
  </si>
  <si>
    <t>POP area improvement: two emphasis. 1) the essential core of our life in the spirit is not where it needs to be. We fall short on service and apostolic activity, just to grab two familiar terms. And to grow in this area, we must stop conflicting either of these with familiar charismatic evangelism. 2) shifting the essential core of our life in the spirit to where it ought to be requires a deep dive into the lives of people and problems which as a body we are generally unconnected with. The shift would require a substantial change in our pattern of life. 3) as we make the shift, we will need to strengthen a set of capabilities which have atrophy through our inward focus on our life hanging with ecumenically sensitive people of substantial common lifestyle and vision does generally not require of us heroic efforts to understand and collaborate with people of different mind and way of life. That atrophy is now showing up at our leadership level time after time, S as handwriting on the wall regarding this needed shift in our ordinary pattern of life.</t>
  </si>
  <si>
    <t>I can make truth claims like, oh, like I witnessed with my own eyes, like I saw the Purple Dog jump over the green cat.</t>
  </si>
  <si>
    <t>Obtain Funding</t>
  </si>
  <si>
    <t>You mean it's. Yeah, we tell.</t>
  </si>
  <si>
    <t>connect with Fetzer</t>
  </si>
  <si>
    <t>Where do they fall into it? So I think there is a whole set of people who are hard to be informing, who are upset at all.</t>
  </si>
  <si>
    <t>So what might such a shift in our pattern of life look like? Meet to assess surface area, desires of the heart, currently promising areas of engagement, etc. Come through these, after deciding to follow the Lord wherever this shift in the essential core of our life in the spirit might lead. Be ready to make substantial changes in our ordinary pattern of life: how we spend our men's and women's groups time, how we spend our headship time, how we spend our weekly meeting time. Following the promptings of the spirit, be ready to make substantial commitments to work with people outside of our ordinary life, helping in the library, helping in the food bank, helping at a neighborhood education center, helping out a thrift store, coming in force, coming with commitment, coming patiently to learn.</t>
  </si>
  <si>
    <t>JP: Yeah, longer rotation ages much longer thinning the forest, allowing allowing a significant percentage of hardwoods so maples and alder, particularly in this area.</t>
  </si>
  <si>
    <t>Thomas Loughran: children's library called an upbringing in a home, call it a curriculum in a school U shaped that based upon a lot of contact with things that I don't have to come in contact with in order for my choices to be shaped by the information</t>
  </si>
  <si>
    <t>Thomas Loughran: No, you're right.</t>
  </si>
  <si>
    <t>JP: Turn to Evangelical Christianity to sort of</t>
  </si>
  <si>
    <t>Thomas Loughran: Was a quick route to run to a quantum</t>
  </si>
  <si>
    <t>Thomas Loughran: I didn't mean to cut you off. I need to go further, but I should</t>
  </si>
  <si>
    <t>John Rose: Big motivations and how Donald Trump X either he's the biggest idiot in the world are so calculated that</t>
  </si>
  <si>
    <t>Find Publishers</t>
  </si>
  <si>
    <t>John’s iPhone: We'll see. I mean, I think.</t>
  </si>
  <si>
    <t>connect with Routledge</t>
  </si>
  <si>
    <t>connect with UNDP</t>
  </si>
  <si>
    <t>John’s iPhone: It gets diffused through that. But for that story actually like came mostly through the Internet, then it got on the Fox News and then they'd like to start bouncing off each other and in the story.</t>
  </si>
  <si>
    <t>Pulitzer Prize-winning Reporter, The New York Times; Author, Machines of Loving Grace</t>
  </si>
  <si>
    <t>generate list</t>
  </si>
  <si>
    <t>work through the list</t>
  </si>
  <si>
    <t xml:space="preserve">Follow up on last evening's discussion with Kevin Smith. Here's an attempt to describe an ambient energy ecosystem designed in the context of rethinking eventually all of the fundamental areas of our social life. </t>
  </si>
  <si>
    <t>00;16;20.040 --&gt; 00;16;24.030</t>
  </si>
  <si>
    <t>Enlarge network</t>
  </si>
  <si>
    <t>00:12:42.270 --&gt; 00:12:43.140</t>
  </si>
  <si>
    <t>list readership vectors</t>
  </si>
  <si>
    <t>00:12:35.520 --&gt; 00:12:40.740</t>
  </si>
  <si>
    <t>Academia? ArXive?</t>
  </si>
  <si>
    <t>00:11:46.440 --&gt; 00:11:47.070</t>
  </si>
  <si>
    <t>00:28:29This you know the student BEGINS MAKING SOME de novo exploration in their own minds. And you might think that's not</t>
  </si>
  <si>
    <t>00:35:00So you're throwing</t>
  </si>
  <si>
    <t>00:24:25So it seems like they almost have to attack it in this roundabout way.</t>
  </si>
  <si>
    <t>Thomas Loughran: Another very high resolution pass and talk about CR from neuroscience and revise that list a little bit and I revised it in two ways.</t>
  </si>
  <si>
    <t>John Loughran: The ascendancy of China.</t>
  </si>
  <si>
    <t>Rachel Loughran: And they should have their in place and extrapolating that will come to see what they think the future will look like, given what that looks like.</t>
  </si>
  <si>
    <t>Thomas Loughran: Center. Central to education.</t>
  </si>
  <si>
    <t>list action vectors</t>
  </si>
  <si>
    <t>Thomas Loughran: And we put that together and that order stays apart, it stays an element of a feature of I should say right are the models that we have these are models about how things operate in time in some sort of order.</t>
  </si>
  <si>
    <t>Rachel Loughran: And in there being groups that practice this groups do do not exist just in in a vacuum. There are other there are groups that might not practice it. But the idea would be that this is a, it would be an example of a positively functioning. I'm going to use organism, but</t>
  </si>
  <si>
    <t>Developments in training LLMs: building on Training, pre-training contextualization, post-training, contextualization; now add test-time training strategies, such as Transformer Squared (which takes a brief run at processing a query to determing the type of query it is, and dthen grabs expert or Mixteure-of-Expert moldules to adjust the model waights as experts post-training off-line has produced; or TITANS (out of Google), which  provides a range of memory strategies (including forgetting strategies) to the system in response to test-time input (=at interence time")</t>
  </si>
  <si>
    <t>Rachel Loughran: To this</t>
  </si>
  <si>
    <t>Thomas Loughran: So excited for the stupid question. That's okay. No, as a Christian, I believe that I have a relationship with God, which is best expressed by saying that is personal. And that comes about because you know Jesus through his X has</t>
  </si>
  <si>
    <t>Thomas Loughran: It's a different tack to invite a child than it is to invite a mature member of a tradition that's that's no surprise the arguments we</t>
  </si>
  <si>
    <t>Thomas Loughran: Maybe it was 16 or $18 billion around that order of magnitude is the sort of money that was brought into the state of California for mortgage relief and so she looked right there.</t>
  </si>
  <si>
    <t>Process Through Network at Scale</t>
  </si>
  <si>
    <t>She's not embodied it. She doesn't have embodied in her whole rhythm her whole her whole dance.</t>
  </si>
  <si>
    <t>Three lines. Matrix. And that is that this process can take place.</t>
  </si>
  <si>
    <t>So is a university like that and is a university like that?</t>
  </si>
  <si>
    <t>Thomas Loughran: Would we be mapping somebody's brain in a certain way, is a good question.</t>
  </si>
  <si>
    <t>We don't want our enemies to be stable. You know, so yes,</t>
  </si>
  <si>
    <t>Thomas Loughran: Decade like maybe, you know,</t>
  </si>
  <si>
    <t>Chiara Marletto</t>
  </si>
  <si>
    <t>Thomas Loughran: Right, that's the sort of world that this guy operates in. And because of that, you get an enormous amount of insight about how it works. And so he does things like increase productivity by shifting tables around in the dining hall.</t>
  </si>
  <si>
    <t>Limited perspective implies possibility. What the hell does that mean?</t>
  </si>
  <si>
    <t>Thomas Loughran: Is basically got a</t>
  </si>
  <si>
    <t>Preparatory thoughts for 2025 ACPA national meeting at Notre Dame in October. Being life and intelligence: a try it at the heart of the philosophical tradition. Is the conference theme. October 30 through November 2 are the Target dates, subject to change from football schedule. Deadline for submission of full paper, 15 pages: 30 April.</t>
  </si>
  <si>
    <t>Thomas Loughran: I'm saying the same thing is true for Jackson Pollock now.</t>
  </si>
  <si>
    <t>Being, life, intelligence conscious monist realism. Hoffman. Stewart, Art Hammer off. Michael Lane the age of agency. The nature of agency BF Skinners, intuition: to get a science, get rid of an determinacy; his mistake: Beyond freedom, and dignity. Compatibllist freedom. Computational model. Computational irrevocability. Stephen Wolfram physics. QM and SR: the recognized central features of today's integrative challenge</t>
  </si>
  <si>
    <t>Thomas Loughran: There are there's language that goes further game there's language that says this is a great big scandal about the vice president the united states</t>
  </si>
  <si>
    <t>The hard problem of consciousness. Consciousness, self-awareness, phenomenology of consciousness,</t>
  </si>
  <si>
    <t>JP: Pulling back from the conscious agent.</t>
  </si>
  <si>
    <t>JP: Amplitude of market dynamics.</t>
  </si>
  <si>
    <t>John Rose; premature to think about. But if this is actually</t>
  </si>
  <si>
    <t>John Loughran: mugged. Ooh.</t>
  </si>
  <si>
    <t>Thomas Loughran: That's the way to do it and then open this chat box and then drop this paper in</t>
  </si>
  <si>
    <t>Junior Research Fellow at Wolfson College and Postdoctoral Research Associate at the Materials Department, University of Oxford; Currently working with David Deutsch</t>
  </si>
  <si>
    <t>John Rose: There are</t>
  </si>
  <si>
    <t>00:38:34As I said, this is just</t>
  </si>
  <si>
    <t>00:28:40That's not traditionally how we've raised human beings and why. Why must we be limited to raising them that way. There are other ways to do it. You might make an argument, someone might put it might have a</t>
  </si>
  <si>
    <t>00:35:02Imagine throwing say water wins.</t>
  </si>
  <si>
    <t>00:24:34Yeah. So I guess the kind of the question I asked myself was what, what do I think the right way actually looks like if I don't think this was the right way to attack it.</t>
  </si>
  <si>
    <t>I, Tom, a conscious agent, can calculate things. It seems like I can calculate those things consciously. I can solve a maze, consciously, by eliminating possibilities and holding them in memory. Now if you were to cut my corpus callosum (or remove it, not sure.) I would have too consciousnesses, instead of one. Or perhaps I would not be, and those two would be. Either way, both of them seem to be conscious. It's not clear how they were conscious before… If they were, we had no insight into that. but it certainly isn't a huge sleep to think of both hemispheres as conscious agents. They calculate, and they calculate differently. They have a full set of wants, perceptions, actions. At least they both do, the moment you set them free by separating them from one another.(This is freedom in at least some sense; each seems to have a measure of control over its own actions now.) (now suppose that the roughly 500 neocortical columns that are calculating the world and presenting multiple pictures of it for resolution into the one story that will be adopted for each hemisphere, for the same relationship to the hemispheres as the hemispheres due to the whole brain. If that's the case, it's hard not to call the hemispheres, conscious, though you might deny the self consciousness. They would not be, in fact, selves, when they are working together, but elements of a single unit. But that single unit is conscious, the stroke of the scalpel: there is no substantial reconstruction, certainly no evolution, that goes on between the colostomy and dual conscious agency. What, then, keeps us from pushing the same insight down a level, to the neocortical columns, which we already know are individually calculating multiple copies of the same world, and then putting those copies together in someway that resolves differences and results in a unified field of perception? What keeps them from being conscious of this: do we suppose language facility is hiding somewhere else other than in the completely functional cortical columns, and their relationship with the rest of the brain? in this process could continue, although, from the fact that it can start, it doesn't all follow that it can never stop. Perhaps anything we would call consciousness is a more complex phenomenon than we might suppose, more complex than cognition. But we didn't used to think that cognition went all the way down, either. And now we know that, as it moves down in the hierarchy of complexity toward the more simple, consciousness sometimes follows a step or two. So it's natural enough to ask, whether some evermore simple level of consciousness might follow along with ever more simple levels of cognition, all the way down.</t>
  </si>
  <si>
    <t>Ahead. Yeah.</t>
  </si>
  <si>
    <t xml:space="preserve">Here's another line of reasoning toward the same consciousness – everywhere, conclusion. What exactly does consciousness do, and why would it involve over and above cognition? Interestingly, enough, either the two hemispheres are always conscious, or they just become conscious when separated. But that operation, that popping into being of a pair of consciousnesses, would seem to have no evolutionary history: it's just not how we evolved, coming together, from two separate hemispheres, half – headed human beings, interacting, perhaps meeting and reproducing. We know of no such history. How then, does consciousness evolve at the hemispheric level, or if it's never been there prior to the first corpus callostomy , what's the evolutionary pressure for it to come into being at that level? But if there's pressure for her to come to be at that level, why does that same pressure apply and one level lower, at the 1000 active, 100,000 standing ready neocortical columns, which each calculate a whole picture of the world, but separately? </t>
  </si>
  <si>
    <t>OK. Maybe that's just kind of going. Yeah, it is pretty broad.</t>
  </si>
  <si>
    <t>JP: And then also putting meadows using meadows and roads as fire breaks in basically the most effective positions, according to whatever aspects, the topography and aspects of the land.</t>
  </si>
  <si>
    <t xml:space="preserve">Third, one of the marks of consciousness, according to chronicler (name here), is the construction of an integrated field. We know that such a field can be integrated differently than it integrates now: in color, blind persons, for example, less is integrated then in a color-sighted person. From comparative sensory system studies, we believe that what animals perceive is significantly different, in some cases, simply other parent, such as insects who can perceive UV light); in other cases, with different and more simple colors, or simplified in other ways. Why not suppose that consciousness of each of the separated elements, if not all of them, then some of them as separated, is it itself a conscious state? We reserve the idea of quality for such states. We can induce more simple states in ourselves, as we might, if we floated in a tank, looking up at a lit white ceiling only, or a blue one. Such states seem possible conscious states. If so, then why not suppose that as we get more simple structurally, the kind of cognition, simpler at that level, that these lower states have is itself conscious? Why suppose there is a hard problem of consciousness to solve at all? </t>
  </si>
  <si>
    <t>Thomas Loughran: You read those books you had something to say about them. You thought you'd save me some time. And so I didn't read those books. I didn't even know about those things.</t>
  </si>
  <si>
    <t>Why suppose there is a hard problem of consciousness to solve at all? Why not suppose that the hard problem is the emergence of the physical world? Here, I mean the physical world that science creates models of? As to the question of why we would need models at all of something that doesn't exist, Donald Hoffman has answered that question for us quite plainly: for a kind of evolutionary fitness. Evolution is a process need not be restricted to the unpacking of ultimately physical interactions between physical beings. Evolutionary game theory shows us this much. So why not pose there is a kind of evolution that takes place at a conscious level, with a whole range of simplified and more complexlevels of consciousness?</t>
  </si>
  <si>
    <t>Thomas Loughran: That's exactly right.</t>
  </si>
  <si>
    <t>Thomas Loughran: There are many. And now I won't quote any because there were literally are a number of them. I think it's pretty popular claim.</t>
  </si>
  <si>
    <t>JP: You know redeem them.</t>
  </si>
  <si>
    <t>Thomas Loughran: Consciousness connection.</t>
  </si>
  <si>
    <t>JP: Uh, let's see. I was just trying to draw the basically the first person experience.</t>
  </si>
  <si>
    <t>John Rose: He has a new story ready to cover up every little thing bad about it comes out about him or something.</t>
  </si>
  <si>
    <t>John’s iPhone: It just comes down to Pennsylvania. Now, if he takes that it's gonna be pretty big numbers, it's gonna be pretty hard to test it seems</t>
  </si>
  <si>
    <t>John’s iPhone: And it was just complete fiction.</t>
  </si>
  <si>
    <t>Well, why not suppose that it is matter that individuals things have one form from things of another… What would do that in the case of consciousness well, perhaps starting at the most simple level, nothing does. There is only an appearance of a certain shade of green. There are two of those that are exactly alike. That's not to say that there might not be different conscious agents each with that same consciousness, but that would be precisely because they are joined. With multiple conscious agents, precisely the way, Lemann and others are showing us takes place throughout a complex range of biological phenomena. And this is not as strange as it thinks: imagine otherwise, in the single case. Imagine another person who perceived exactly what you perceive. What do you suppose individuals the two of you? Why aren't you the very same thing? Perhaps what it is to be a particular is to be a particular way of seeing the world. For conscious agents, at least for more complex, conscious agents, this amount to the model we have for interacting with the world, a kind of story about the world. We tell ourselves to simplify it so that we can better interact with it. Maybe narrative is the principle of individual situation; designated that is particular, narratives, are what separate Into particular beings. This lack of information… Where I know my story, but I don't know yours, at least not the same way you do… may be precisely what spins particular patterns of being out of a field of consciousness. Here we get very close to Wolfram: the laws of physics, including quantum and relativity, emerge out of his observer theory on simply two presuppositions: that there is some limitation on the ability to compute; and that there is some sense of persistence through time. Perhaps that limited cognition is just the ability, or rather the inability, to process everything from every point of view at once. If we could, we would be the same. But we can't, so we're not. Limitation is the principle of individual, or what we might call, designated narrative. But limited stories have elements with logical relations among them, and perhaps the logic of considering one element logically before another – – the tree before the wood, the wood before the wooden staircase – – perhaps passing through that process in the sense of attending to each feature in some logical order is what produces the appearance of time,, the sense of time which qualifies us as temporal beings and is the second of only two necessary requirements for the emergence of relativity and quantum out of simple computation.</t>
  </si>
  <si>
    <t>Abigail Marsh</t>
  </si>
  <si>
    <t xml:space="preserve">This analysis of consciousness has an advantage of harmonizing well with the analysis of selfhood that Lemann and others argue is identifiable, differentiable, and manipulable in the physical world, although I should now say, the world we are conscious of as a physical world. That last reframing Seems tautologous, perhaps, but it's not. Referring to the physical world is different than referring to the physical world of which we are conscious. The first reference suggest something independent of our minds, Salmon; the second reference doesn't at all. Among the things we learned from our model of the physical world, and so far as it has illumine for us, the model of our brain and its relationship to other parts of the world of which we are conscious, is that our brains reach out and create the elements. We are conscious of this is Kristin's active inference, his minimization of free energy, has first and in love and have written together. and this, of course, the law of universal present preservation of state, is very much like the preservation of action, sometimes called the principle of least action, but perhaps better called the principle of constant action, or preservation of action. What the relationship is between free energyin Kristin's sense, and action, the difference difference between between kinetic and potential energy in mechanics, as an open question at least for me at this point, although it may be more settled as subsequent research of existing literature may show. </t>
  </si>
  <si>
    <t>00:38:35Sort of a preliminary. Look at this. It's kind of a research program. So research question number one is, let's try and get some of this right let's try and get this more careful.</t>
  </si>
  <si>
    <t>00:28:54Life, liberty and pursuit of happiness. This is how we pursue happiness. We build virtue.</t>
  </si>
  <si>
    <t>00:35:07A whole pile of water waves and you got a couple of slits, then what will happen is each of those slits will function if they're small enough like another source.</t>
  </si>
  <si>
    <t>00:24:48And I didn't really come up with anything but</t>
  </si>
  <si>
    <t>Thomas Loughran: I made it a little shorter actually up top.</t>
  </si>
  <si>
    <t>John Loughran: Is disgraceful relationships with authoritarian figures his exacerbation of the race relationship crisis, we have in this country.</t>
  </si>
  <si>
    <t>Thomas Loughran: No, that's a really good point.</t>
  </si>
  <si>
    <t>Thomas Loughran: So yeah, so these are big there. It's everything I know about the world. They are they are multiplex I have more than one of them I don't necessarily know how my narrative over here plays with my narrative over here. I may never have thought about how these things come together.</t>
  </si>
  <si>
    <t>Rachel Loughran: Yeah, a positively functioning organism and seeing that positivity radiated from this particular building might call others in to act in a way</t>
  </si>
  <si>
    <t>Rachel Loughran: I have to admit defeat admit defeat for my cell phone company in a pretty bad fashion.</t>
  </si>
  <si>
    <t>Thomas Loughran: Reconciled me with God me, a sinner me someone full of of of of sins of failings of ways in which I don't live up to my own ideals that let alone the ideals of the holy God.</t>
  </si>
  <si>
    <t>Jumping back here after months of conversation with ChatGPT and long podcast exploration of thinkers</t>
  </si>
  <si>
    <t>Thomas Loughran: The things we show people in a demonstration in science have exactly the same features, but it's a different story you tell two young children. Can you tell the practicing experts in the field.</t>
  </si>
  <si>
    <t>Introduced Bernardo Kastrup</t>
  </si>
  <si>
    <t>Thomas Loughran: On that telling like somebody could play with billion dollar stakes and</t>
  </si>
  <si>
    <t>Introduced Michael Levin (earliest) Recently added his May 2025 discussion with Terry Deacon on the Mind-bogy solution podcast. Notes to follow right:</t>
  </si>
  <si>
    <t>If people are left in that situation, that's sort of the movement of postmodernism and.</t>
  </si>
  <si>
    <t>Like, yes, this is something that troops can definitely apply to.</t>
  </si>
  <si>
    <t>Her jive, her mojo, her whatever, there's different ways of phrasing this, a different context, right?</t>
  </si>
  <si>
    <t>Introduced Terrance Deacon (get away from overreliance on computational metaphor for brains; look at a thought process, "microgenesis", differentiating, not activating something already implated. (TL: writing to learn"; TD is more liie thinking to learn; words are at the end of the process. This is not reasoning in the formal (TL deductive) sense; look at how regions developed historically. Neurons don't change their strategy when they bcome mature; they're doing the same thing at all levels". Look at our thoughts right now: each process is a micro-embryology, a microgenesis.</t>
  </si>
  <si>
    <t>Associate Professor of Psychology, Georgetown University</t>
  </si>
  <si>
    <t>Yes, across layers. But there is there is powerful layering that goes on in this process.</t>
  </si>
  <si>
    <t xml:space="preserve">TD picks up on Levin's "biologizing cognition": memory is compression; decrompression is creative, where voltage patterns store and are the active interface of information stored, across which creative thought operates toward goals in an open, creative process (my words on TD's storylinme.) Contrasts ML's "cognition all the way down" with his own "biologizing all the way up"  </t>
  </si>
  <si>
    <t>What what how do you do it when it comes to. Is this particular level of risk any specially different?</t>
  </si>
  <si>
    <t>Thomas Loughran: How would you ever know you could actually find out</t>
  </si>
  <si>
    <t>TD vs Rupert Sheldrakek's "preformationism", all map present in the field. No: through a series of differentiation, you get maps which come into play in some order, and each of those maps--precise as each may be--is a goal, for the sake of which some subset of the whole, acting as itself a whole, finds means from available resources to build some same end product. But this network of maps, of proximate-end-goal building requirements, has itself emerged as part of a set of answers to a dynamic and teleodynamic process. (TL: My phrasing of TK-ML interchange points of agreement, some of their terms.)</t>
  </si>
  <si>
    <t xml:space="preserve">TD: more subtle than. evodevo; like language, there's somewhere you want to go, prior to articulation, but it's only in some emergent articulation--one version, among other possible, some fitting better, anticipated by listeners as well as speakers--that the whole sentence comes into being. This is free, teleodynamic creation; it is chosen meaning (TL, mirroring TD.) </t>
  </si>
  <si>
    <t>so that's there's a couple of propositions and some tells me here's a third one that</t>
  </si>
  <si>
    <t xml:space="preserve">Levin asks TD about teleonomy, a watered-down version of teleology. </t>
  </si>
  <si>
    <t>Thomas Loughran: It's. I'm trying to think of the last time.</t>
  </si>
  <si>
    <t>Thomas Loughran: Things like that, things you wouldn't have guessed, but when you see inside that data. You say, Oh, we just don't have the right people talking to the right people.</t>
  </si>
  <si>
    <t>Well, it means something to me. So let me try to get it across.</t>
  </si>
  <si>
    <t>Thomas Loughran: Store and they've got a business model.</t>
  </si>
  <si>
    <t>Thomas Loughran: Right, who throw shit against the wall and he's done it because he's throwing shit against the wall for years and he likes all kinds of stuff that happens right and he throws it against the wall, and he gets delightfully different patterns and colors.</t>
  </si>
  <si>
    <t>Thomas Loughran: That focus on it for itself as opposed to affordable.</t>
  </si>
  <si>
    <t>JP: Choosing aspect of it. And I wonder if that simplifies</t>
  </si>
  <si>
    <t>JP: Least, it can so</t>
  </si>
  <si>
    <t>What the fuck.</t>
  </si>
  <si>
    <r>
      <rPr>
        <rFont val="Arial"/>
        <b/>
        <sz val="11.0"/>
      </rPr>
      <t xml:space="preserve">Fr. Richard Rohr on Wisdom Traditions: </t>
    </r>
    <r>
      <rPr>
        <rFont val="Arial"/>
        <b/>
        <color rgb="FF1155CC"/>
        <sz val="11.0"/>
        <u/>
      </rPr>
      <t>https://cac.org/daily-meditations/a-broad-wisdom-tradition/</t>
    </r>
  </si>
  <si>
    <t>00;16;25.080 --&gt; 00;16;30.780</t>
  </si>
  <si>
    <t>00:12:44.280 --&gt; 00:12:47.700</t>
  </si>
  <si>
    <t>00:12:42.810 --&gt; 00:12:45.000</t>
  </si>
  <si>
    <t>00:11:47.190 --&gt; 00:11:51.390</t>
  </si>
  <si>
    <t>00:38:47More carefully done but this might be enough to give us some sense that there are some things you can identify about the role of first principles in a system.</t>
  </si>
  <si>
    <t>00:29:02Starting</t>
  </si>
  <si>
    <t>00:35:16And just as the waves will sort of move out from your hand if you push her in water with your hand, you'll get this large concentric set of ripples.</t>
  </si>
  <si>
    <t>Barnaby Marsh</t>
  </si>
  <si>
    <t>00:24:53That's why I came to</t>
  </si>
  <si>
    <t>So if I were someone who this was like, let's say I'm the business exact that wants this deal to go through what like if somebody pushes me on it,</t>
  </si>
  <si>
    <t>I mean. TV news so sound off.</t>
  </si>
  <si>
    <t>JP: And that would</t>
  </si>
  <si>
    <t>Thomas Loughran: And yet I selected a rich</t>
  </si>
  <si>
    <t>Thomas Loughran: On some news outlets to say that</t>
  </si>
  <si>
    <t>Thomas Loughran: And I wanted to get there. And I said it last time in the context of some other sorts of routes to conscious realism.</t>
  </si>
  <si>
    <r>
      <rPr>
        <rFont val="Arial"/>
        <b/>
        <sz val="11.0"/>
      </rPr>
      <t xml:space="preserve">"Here is my succinct summary of this deep and recurring Wisdom Tradition:  
There is a Divine Reality underneath and inherent in the world of things.  
There is in the human soul a natural capacity, similarity, and longing for this Divine Reality.  
The final goal of all existence is union with Divine Reality. [2]" 2. </t>
    </r>
    <r>
      <rPr>
        <rFont val="Arial"/>
        <b/>
        <color rgb="FF1155CC"/>
        <sz val="11.0"/>
        <u/>
      </rPr>
      <t>https://store.cac.org/products/oneing-the-perennial-tradition-pdf-download? "utm_source=Daily+Meditation&amp;utm_medium=email&amp;utm_campaign=reference</t>
    </r>
    <r>
      <rPr>
        <rFont val="Arial"/>
        <b/>
        <sz val="11.0"/>
      </rPr>
      <t xml:space="preserve"> ("The Perennial Tradition is found as a recurring theme in all of the world’s religions and philosophies, pointing to Divine Reality underneath and inherent in all things and the human soul’s capacity and longing for union with this Divine Reality."</t>
    </r>
  </si>
  <si>
    <t>JP: Of someone's first like the experience of being in the world isn't one. There is a separation between</t>
  </si>
  <si>
    <t>John Rose: So yeah, I just think he's mostly just a bad politician.</t>
  </si>
  <si>
    <t>Thomas Loughran: So I'm likely to be interrupted, very briefly, when my brother markings over and I'll probably just take this, take this little broadcast on the fly or</t>
  </si>
  <si>
    <t>Thomas Loughran: It does, it's going to be relatively hard. I mean with Michigan, Wisconsin, Nevada, Arizona, and Maine.</t>
  </si>
  <si>
    <t>John’s iPhone: So yeah, that seems very similar to that.</t>
  </si>
  <si>
    <t>Evolutionary dynamics scholar; Program in Evolutionary Dynamics, Harvard University; Visitor, Institute for Advanced Study, Princeton</t>
  </si>
  <si>
    <t>John Rose; A science. What would like a scientist in this field actually look like.</t>
  </si>
  <si>
    <t>Thomas Loughran: That's information in some sense of information right</t>
  </si>
  <si>
    <t>Thomas Loughran: And now you can both grab it.</t>
  </si>
  <si>
    <t>John Rose: No market forces at work, but it makes it a lot harder.</t>
  </si>
  <si>
    <t>00:38:59Like that. Yeah. These things seem to matter coherence productivity or for Kennedy.</t>
  </si>
  <si>
    <t>00:29:03Our families from a young age. And we do that by sheltering them and and providing examples for them.</t>
  </si>
  <si>
    <t>00:35:27Around the direction that you're pushing</t>
  </si>
  <si>
    <t>Thomas Loughran: But mostly I just added two new pieces. And that is, I do think that there are developments in neuroscience which out a lot to talk about.</t>
  </si>
  <si>
    <t>John Loughran: His treatment of light of his separation of families at the border.</t>
  </si>
  <si>
    <t>Thomas Loughran: So not. Yeah.</t>
  </si>
  <si>
    <t>Thomas Loughran: Is a sign of the poverty of American education.</t>
  </si>
  <si>
    <t>Thomas Loughran: Or the more reflective I am and the longer I live, maybe I start to notice analogies between various areas, for example, and say, maybe there's some larger hole.</t>
  </si>
  <si>
    <t>Rachel Loughran: That's a very like vague oversimplify. Is that basically what</t>
  </si>
  <si>
    <t>Rachel Loughran: My dad's the</t>
  </si>
  <si>
    <t>Thomas Loughran: Had been reconciled to the Creator of everything.</t>
  </si>
  <si>
    <t>Thomas Loughran: See and</t>
  </si>
  <si>
    <t>With that's almost written into our culture nowadays in some ways, and now apply that to, we hold these truths to be self-evident.</t>
  </si>
  <si>
    <t>But I do think there's some things that you can express with words that truth doesn't seem to apply to.</t>
  </si>
  <si>
    <t>The way she does business is not the way you want to do business with regard to speech.</t>
  </si>
  <si>
    <t>That's apparently true in the brain in which there is our neocortical columns, apparently have got six pretty well-defined layers.</t>
  </si>
  <si>
    <t>You know, there is always some risk. Maybe not so much in college life.</t>
  </si>
  <si>
    <t>Thomas Loughran: These days, maybe you notice that we can we can watch, we can ask people questions we can give them problems to think about and we can literally watch the parts of their brain light up while they're doing</t>
  </si>
  <si>
    <t>and that is that among the more effective tools for pursuing these these goals,</t>
  </si>
  <si>
    <t>Thomas Loughran: And healthy organizations. This class of people talks to this class of people and this organization that never happens, let's just change where the water cooler is</t>
  </si>
  <si>
    <t>So here I am inside here for a moment.</t>
  </si>
  <si>
    <t>Thomas Loughran: I think it seems to me, I've been poured into this. But it seems to me it's more advanced in a certain way than Apples. Apples got all these items that you can use on their devices but</t>
  </si>
  <si>
    <t>John C. Mather</t>
  </si>
  <si>
    <r>
      <rPr>
        <rFont val="Arial"/>
        <b/>
        <sz val="11.0"/>
      </rPr>
      <t xml:space="preserve">"Yes, And..." ... a comprehensive collection of Richard Rohr’s thought and teaching, based on seven themes:
Methodology: Scripture as validated by experience, and experience as validated by tradition, are good scales for one’s spiritual worldview.
Foundation: If God is Trinity and Jesus is the face of God, then it is a benevolent universe. God is not someone to be afraid of, but is the Ground of Being and on our side.
Frame: There is only one Reality. Any distinction between natural and supernatural, sacred and profane is a bogus one.
Ecumenism: Everything belongs and no one needs to be scapegoated or excluded. Evil and illusion only need to be named and exposed truthfully, and they die in exposure to the light.
Transformation: The separate self is the problem, whereas most religion and most people make the "shadow self" the problem. This leads to denial, pretending, and projecting instead of real transformation into the Divine.
Process: The path of descent is the path of transformation. Darkness, failure, relapse, death, and woundedness are our primary teachers, rather than ideas or doctrines.
Goal: Reality is paradoxical and complementary. Non-dual thinking is the highest level of consciousness. Divine union, not private perfection, is the goal of all religion. </t>
    </r>
    <r>
      <rPr>
        <rFont val="Arial"/>
        <b/>
        <color rgb="FF1155CC"/>
        <sz val="11.0"/>
        <u/>
      </rPr>
      <t>https://store.cac.org/products/yes-and-daily-meditations?_gl=1*1lr7n8a*_gcl_au*MzI2NTE5NDU5LjE3NDgwMDU0MzU.</t>
    </r>
    <r>
      <rPr>
        <rFont val="Arial"/>
        <b/>
        <sz val="11.0"/>
      </rPr>
      <t xml:space="preserve"> </t>
    </r>
  </si>
  <si>
    <t>Thomas Loughran: Right. I remember</t>
  </si>
  <si>
    <t>John’s iPhone: Yeah, it seems like the cats, pretty much right out of the bag on that one. So,</t>
  </si>
  <si>
    <t>John’s iPhone: Holy shit.</t>
  </si>
  <si>
    <t>00:39:06You know that much be being that much better than the the rival candidates. Right. And somehow in there, there's just the the intrinsic appeal of these pieces to us both the individual</t>
  </si>
  <si>
    <t>00:29:11And there are all kinds of examples, but the kids we think are less equipped to be able to assess all those examples when they're early and so we simply have some of those examples that we just don't have examples of diversity in that regard.</t>
  </si>
  <si>
    <t>00:35:29The same thing will happen when you pass it through and you'll get to other sets and those sets will interact with one another and reinforce one another, sometimes and cancel one another. Other times, and you'll get an A in interference pattern and it looks something like this.</t>
  </si>
  <si>
    <t>00:24:55That maybe this legislators.</t>
  </si>
  <si>
    <t>Nobel Prize in Physics Laureate; Senior Astrophysicist, Observational Cosmology Laboratory, NASA's Goddard Space Flight Center</t>
  </si>
  <si>
    <t>I'm going to say we are pursuing our business interests or national interests.</t>
  </si>
  <si>
    <t>They're all journalists or not. How much they have on influence, what's talked about on the show or.</t>
  </si>
  <si>
    <t>JP: That would make a huge difference with regards to fires getting this big and this hot and spreading this quickly.</t>
  </si>
  <si>
    <t>A</t>
  </si>
  <si>
    <t>Thomas Loughran: And who knows that that</t>
  </si>
  <si>
    <t>Thomas Loughran: He wasn't simply telling them to</t>
  </si>
  <si>
    <t>JP: Yeah, sort of made that that was that was sort of the driving force. I forgot that I forgot the author. There's a book that he quotes a lot in it.</t>
  </si>
  <si>
    <t>Thomas Loughran: There are other routes to it that don't think quantum at all. But now just jumped the quantum eraser to mine. For example, right, and you get something like</t>
  </si>
  <si>
    <t>JP: This self that I experience and the experiences.</t>
  </si>
  <si>
    <t>Thomas Loughran: Well, if that's the case, I mean we'll know that's the case if he and his whole if he and his business are crumbled and maybe in jail.</t>
  </si>
  <si>
    <t>JP: Sure.</t>
  </si>
  <si>
    <t>Thomas Loughran: And Nebraska, that the one county, Nebraska, he's done, he's at 270 right there.</t>
  </si>
  <si>
    <t>It does.</t>
  </si>
  <si>
    <r>
      <rPr>
        <rFont val="Arial"/>
        <b/>
        <sz val="11.0"/>
      </rPr>
      <t xml:space="preserve">reading Kastrup (BK) on information-based physics from 2019: </t>
    </r>
    <r>
      <rPr>
        <rFont val="Arial"/>
        <b/>
        <color rgb="FF1155CC"/>
        <sz val="11.0"/>
        <u/>
      </rPr>
      <t>https://www.scientificamerican.com/blog/observations/physics-is-pointing-inexorably-to-mind/</t>
    </r>
  </si>
  <si>
    <t>Tim Maudlin</t>
  </si>
  <si>
    <t>00;16;32.100 --&gt; 00;16;33.030</t>
  </si>
  <si>
    <t>00:12:50.430 --&gt; 00:12:58.950</t>
  </si>
  <si>
    <t>00:12:46.140 --&gt; 00:12:46.590</t>
  </si>
  <si>
    <t>00:11:51.960 --&gt; 00:11:54.240</t>
  </si>
  <si>
    <t>00:39:21Premises and the system as a whole, that's built out of those individual premises all have something like some some degree of plausibility some appeal. It might be exciting. It might be really promising for us. Or it might be just, you know,</t>
  </si>
  <si>
    <t>00:29:27In so far as we can help it. We expose our kids to certain kinds of what we what we think are better examples for them to follow.</t>
  </si>
  <si>
    <t>00:35:49Again, all this courtesy of Gil Scott</t>
  </si>
  <si>
    <t>00:24:58Legislators in New Orleans, Louisiana didn't either.</t>
  </si>
  <si>
    <t>Thomas Loughran: And how those. I think they perhaps less directly</t>
  </si>
  <si>
    <t>John Loughran: I mean, it's just</t>
  </si>
  <si>
    <t>Rachel Loughran: I would like, I think it'd be great if they had like a score out of 100 like if somebody wants to like rank all the countries all the states on like how effective their policy is that'd be awesome. Like a great resource to be able to look at and compare and contrast</t>
  </si>
  <si>
    <t>Thomas Loughran: And that without music that expresses what you're thinking. He says, you turn into an anxious stutter.</t>
  </si>
  <si>
    <t>Thomas Loughran: Right, that's being reflected in that's being played out between these analogs that are working out in various different areas of experience while right and maybe that's maybe that's what the brain is constantly doing constantly are great in that way.</t>
  </si>
  <si>
    <t>Thomas Loughran: That's helpful and</t>
  </si>
  <si>
    <t>Rachel Loughran: Drag</t>
  </si>
  <si>
    <t>Thomas Loughran: And and so Christians, myself included, believe that prayer is in a certain sense that connection with God.</t>
  </si>
  <si>
    <t>Thomas Loughran: So that's</t>
  </si>
  <si>
    <t>That all people are created equal and are endowed by their creator, right?</t>
  </si>
  <si>
    <t>Like you could definitely say something that's false.</t>
  </si>
  <si>
    <t>It's not the way she wants to do business with regard to speech either. But in that particular action, she did exactly what she should have done.</t>
  </si>
  <si>
    <t>Professor of Philosophy, NYU</t>
  </si>
  <si>
    <t>You know, there's some I mean, I don't know, for example, what the transmission of venereal diseases at college,</t>
  </si>
  <si>
    <t>Thomas Loughran: So it's still a very crude set of tools, but</t>
  </si>
  <si>
    <t>these principles that we really operate on. Right. To benefit these people that we're really operating for.</t>
  </si>
  <si>
    <t>Thomas Loughran: Yeah, if you could say it's a revival of that and expansion of</t>
  </si>
  <si>
    <t>Thomas Loughran: Or, you know, so to speak. That's the kind of things that they do and they produce and they measure all that and they measure productivity changes as a result of</t>
  </si>
  <si>
    <t>The idea of a perspective. And how do you motivate that?</t>
  </si>
  <si>
    <t>Thomas Loughran: Microsoft has got all these applications that you have to buy Microsoft software and licensing in order to use for use them with. So these are things that make teams really pop out on steroids. For example, I suppose the closest thing to that would be</t>
  </si>
  <si>
    <t>Thomas Loughran: That's he's producing something akin to what he wants.</t>
  </si>
  <si>
    <t>Thomas Loughran: That may there may be no, it could be really what you said. JOHN okay that's really what's going on. It's just that, in order to in order to make the counterweight a substantial one</t>
  </si>
  <si>
    <t>JP: Talking about</t>
  </si>
  <si>
    <t xml:space="preserve">Kastrup assserts that info in the only concrete and meaningful sense (shannon's) is the number of possible states of an external system; the system is the reality; information doesn't cause it. (Boy, does this harken back to Aristotle on matter and form in the metaphysics...and look where A comes out...pure form is a thing.) But the thing about information is that it can be instantiated in multiple external systems...(though as A noted, those systems themselves have some underlying form, pattern, "informatino" in today's parlance, as if it were information all the way down, to "primary matter", featureless matter, pure potentiality. Pure possibility? Or, for Aquinas, "disignated matter", that is, possibility assigned with some basic particularlity?) </t>
  </si>
  <si>
    <t>John’s iPhone: Are they just trying to</t>
  </si>
  <si>
    <t>But doesn't the same information get carried by, instantiated in, various external environments? And isn't it precisely ABSTRACTION, the act of noticing (an energetic investment), which is an act of model creation, which is a condensation, a compression, a means of interacting with our perceptions (to be information is to inform?) by investing it with energy, with causal power, seeing it as multiply instantiable, that is, as a model? (Think of colored text made out of tiles taken from around various fireplaces, starting with the downward-opening "C" from my fireplace. That's investment, on my part; that's model creation. I can unpack that variously, freely, creatively, preserving and instantiating information differently. Can we assign values to this process of investment and extraction of payoff, this creation of models and recreation of instances? Is that what Karl Friston has done? Is this Active Inference? Can we quantify the investment we make, as "free energy", useful investment?</t>
  </si>
  <si>
    <t>Does Sarah Walker's and Lee Cronin's Assembly Theory provide one pathway to quantifying this investment, through logically-required steps? (Physically required, but discerned through logical requirements: no C4 without C..., carbon Tet without Carbon and 4 Cl-). No cherry red without cherries and red? Is there some reality independent of the choice of observers/compressors/creators that governs (limits, restricts) the range of quantification schemes, and thus physics, available to describe such logical dependencies? Q: is the limitation we experience, an artifact of the chosen solutions of various cognitive (conscious?) elements in our conscious history in time (analogous to Assembly Theory's (AT's) size in time)? Might we experience such limitations as the brute facts of our preferences, perhaps themselves reflected in our evolved cocreated and projected "physical reality" as circuitry including pathways and voltages (energetic investments)? These preferences, insofar as they emerge and are preserved stably through informed exchanges, are the emerging patterns of the created, chosen and evolving natural law...so far as its stability appears to us thus far.</t>
  </si>
  <si>
    <t>Thomas Loughran: That's a good question.</t>
  </si>
  <si>
    <t>Thomas Loughran: Sometimes people use colloquial, what is it the the 411. What's the 411 and they're talking about sort of the Ombudsman line or the information or the</t>
  </si>
  <si>
    <t>John Rose: To market to work effectively and assistant</t>
  </si>
  <si>
    <t>00:39:38A digital improved sorry a incremental improvement on the mediocre</t>
  </si>
  <si>
    <t>00:29:38Is</t>
  </si>
  <si>
    <t>Annalena McAfee</t>
  </si>
  <si>
    <t>00:35:53Yeah. Joe, Scott, but we could have grabbed it from a lot of places. This is just a real simple bare bones illustration. Okay, so imagine now I grabbed this picture of an interference pattern and I drop it up on here. What I'm what's meant to be a screen so</t>
  </si>
  <si>
    <t>That's what I'm going to say, because that is on its own.</t>
  </si>
  <si>
    <t>still be as six are interconnected with one another very powerfully.</t>
  </si>
  <si>
    <t>Right. I see. You mean somebody might just be a mouthpiece? You're just a professional reader of a script.</t>
  </si>
  <si>
    <r>
      <rPr>
        <rFont val="Arial"/>
        <b/>
        <sz val="11.0"/>
      </rPr>
      <t xml:space="preserve">From Michael Levin: "novel embodied cognitive systems (otherwise known as minds)":  from his "Technological Approach to Mind Everywhere" (TAME) paper: </t>
    </r>
    <r>
      <rPr>
        <rFont val="Arial"/>
        <b/>
        <color rgb="FF1155CC"/>
        <sz val="11.0"/>
        <u/>
      </rPr>
      <t>https://arxiv.org/abs/2201.10346</t>
    </r>
  </si>
  <si>
    <t>JP: If people adopted practices like that on a large scale.</t>
  </si>
  <si>
    <t>Thomas Loughran: Group of books to read that was richer according to whom, at least according to you, that was richer, maybe even according to me.</t>
  </si>
  <si>
    <t>Thomas Loughran: Didn't happen in that case and that sound without trying to comment on specific Sarah. The story that's told. They're terrific and if it happened.</t>
  </si>
  <si>
    <t>Thomas Loughran: wasn't simply calling him off in a strange way.</t>
  </si>
  <si>
    <t>JP: But basically it's personal cry people, lots of people going through personal crises.</t>
  </si>
  <si>
    <t>Thomas Loughran: Common Sense realism being straight, straight straightforwardly faults, at some level,</t>
  </si>
  <si>
    <t>JP: Right. Right. I mean, I have a self doing the experiencing.</t>
  </si>
  <si>
    <t>Thomas Loughran: Three years from now.</t>
  </si>
  <si>
    <t>Thomas Loughran: Cuz I just gotta let him in my garage. He's gonna he's moving bought a house and</t>
  </si>
  <si>
    <t>Journalist; Founding Editor of The Guardian's literary supplement, the Guardian Review; Author, Hame</t>
  </si>
  <si>
    <t>All cognitive agents are collective intelligences, because we are all made of parts</t>
  </si>
  <si>
    <t>00:39:46That system doesn't have much appeal.</t>
  </si>
  <si>
    <t>00:29:40This is pretty offensive speech. These days, but a lot of folks who think of, it's, it's also fairly traditional some folks would consider it fairly common sense.</t>
  </si>
  <si>
    <t>00:36:10If you throw water through you get that if you throw a whole pile of photons, if you shine a flashlight.</t>
  </si>
  <si>
    <t>00:25:04Yeah, maybe.</t>
  </si>
  <si>
    <t>Thomas Loughran: They don't do a frontal assault on say the reality of space time in neuroscience, no one's doing that, but they</t>
  </si>
  <si>
    <t>John Loughran: It's</t>
  </si>
  <si>
    <t>JP: Right, like</t>
  </si>
  <si>
    <t>Thomas Loughran: And there. There's no flow. There's no enjoyment. There's no relevancy there's no etc that music brings as as a Bloom says music brings unquestionable justification.</t>
  </si>
  <si>
    <t>Thomas Loughran: But they need not be complete. These stories are not complete right there. They're multiplex and yet we weave them together, especially when when called to weave them together.</t>
  </si>
  <si>
    <t>Thomas Loughran: I think</t>
  </si>
  <si>
    <t>Rachel Loughran: And my phone service. So my, my friends.</t>
  </si>
  <si>
    <t>Thomas Loughran: And there are times when I felt, you know that God spoke to me. I don't mean necessarily poorly in words, but showed me things or enlightened me or inspired me in ways</t>
  </si>
  <si>
    <t>Thomas Loughran: Thanks for hearing all that that was just a detailed reintroduction or Rachel your case. The first introduction, really, we haven't talked about it to this.</t>
  </si>
  <si>
    <t>Thomas Loughran: That's a piece. Yeah, that's it look pretty. She looked pretty impressive it when you looked at the newsreel put together by people who buy it and make her look impressive.</t>
  </si>
  <si>
    <t>As if this is self evident, apparently that God is is around is self evident, too.</t>
  </si>
  <si>
    <t>But I feel like there are some things that you could say that could be provably false, but not provably true.</t>
  </si>
  <si>
    <t>Carlo Roveli: On agents in physics, which are instances of physical states that are described in abstraction all of the details of microstates; these agents are in effect models that are--because they are described at a level of abstraction removed from microstate precursors--compatible with multiple future states. When one of those future states is chosen, order is introduced to the system of perceived states; that order must come from somewhere. Roveli's claim is that it comes from the loss of order in the process of agent creation / recreation. (Think Wolfram: this is the "persisting through time conception" in his observer theory.)</t>
  </si>
  <si>
    <t>Right. But it's not coming from. It's not it's not the fruit of a well formed character, that well-formed character isn't there yet.</t>
  </si>
  <si>
    <t>but I bet you could cut it way back if you didn't have in campus life, for example.</t>
  </si>
  <si>
    <t>Thomas Loughran: But a lot of that work is done an enormous there's an enormous amount of data increasingly that sort of like this is the age of data. I'm no expert here, but from what I hear the experts say this is an age of an embarrassment of data.</t>
  </si>
  <si>
    <r>
      <rPr>
        <rFont val="Arial"/>
        <b/>
        <sz val="11.0"/>
      </rPr>
      <t xml:space="preserve">"Since choosing is irreversible it cannot happen without entropy increase. Therefore during the interval ta − tb there must be an entropy increase ∆S &gt; 0. On the other hand, suppose we observe the macroscopic evolution. Before the time ta we have no information about which branch will the system follow. After the time tb we can see which branch has been realised, hence we have novel information. Where does the information come from? The only possible answer is that I is paid for by the increase in entropy ∆S." </t>
    </r>
    <r>
      <rPr>
        <rFont val="Arial"/>
        <b/>
        <color rgb="FF1155CC"/>
        <sz val="11.0"/>
        <u/>
      </rPr>
      <t>https://arxiv.org/pdf/2007.05300</t>
    </r>
    <r>
      <rPr>
        <rFont val="Arial"/>
        <b/>
        <sz val="11.0"/>
      </rPr>
      <t xml:space="preserve"> p. 4</t>
    </r>
  </si>
  <si>
    <t>Michael McCullough</t>
  </si>
  <si>
    <t>Among those are narrative control in being intensely good at narrative manipulation.</t>
  </si>
  <si>
    <t>Thomas Loughran: That, that seems unfair. Right.</t>
  </si>
  <si>
    <t>Thomas Loughran: The application of these theories and this of course these theories grow more and more powerful, because again, more and more cases of success or lack thereof and application.</t>
  </si>
  <si>
    <t>Why is this someone? What do you mean inside the idea of a perspective?</t>
  </si>
  <si>
    <t>Thomas Loughran: The things that you can get in Google Drive the atoms in Google Drive. But you know, I don't get the impression that there's a huge business model.</t>
  </si>
  <si>
    <t>Thomas Loughran: Right He's using randomness to do it.</t>
  </si>
  <si>
    <t>Thomas Loughran: You got to sort of</t>
  </si>
  <si>
    <t>Thomas Loughran: What is her name is Monica.</t>
  </si>
  <si>
    <t>John’s iPhone: Like there's not a ton of economies that already that haven't already gone through that are going through that. Like there's not too many new economies.</t>
  </si>
  <si>
    <t>John’s iPhone: Bro.</t>
  </si>
  <si>
    <t>The loss of order in the formation of agency is the reason why agentic activity is irreversible with respect to time, whereas transformation across physical microstates is time reversible.</t>
  </si>
  <si>
    <r>
      <rPr>
        <rFont val="Arial"/>
        <b/>
        <sz val="11.0"/>
      </rPr>
      <t xml:space="preserve">Roveli also cashes in his analysis of thermodynamic implications of agency into an account of memory and information. </t>
    </r>
    <r>
      <rPr>
        <rFont val="Arial"/>
        <b/>
        <color rgb="FF1155CC"/>
        <sz val="11.0"/>
        <u/>
      </rPr>
      <t>https://arxiv.org/pdf/2003.06687</t>
    </r>
    <r>
      <rPr>
        <rFont val="Arial"/>
        <b/>
        <sz val="11.0"/>
      </rPr>
      <t xml:space="preserve"> </t>
    </r>
  </si>
  <si>
    <t>00;16;34.260 --&gt; 00;16;36.450</t>
  </si>
  <si>
    <t>00:12:59.070 --&gt; 00:13:00.360</t>
  </si>
  <si>
    <t>Professor of Psychology, Director, Evolution and Human Behavior Laboratory, University of Miami; Author, Beyond Revenge.</t>
  </si>
  <si>
    <t>00:12:47.310 --&gt; 00:12:48.840</t>
  </si>
  <si>
    <t>00:11:55.530 --&gt; 00:11:57.150</t>
  </si>
  <si>
    <t>00:39:49All right, now I think that these levels of appeal.</t>
  </si>
  <si>
    <t>00:29:50At least common sense in the sense it deeply written into practices of parenting for generations.</t>
  </si>
  <si>
    <t>00:36:17On a couple of double slits like this. These are long slits. You have to imagine these sort of a walls coming up at you and you're looking from the top down okay down the Z axis onto this</t>
  </si>
  <si>
    <t>00:25:08I don't know.</t>
  </si>
  <si>
    <t>Sounds good and would convince people. I think going back to what we're saying about journalism, I think a rational person in learning about this,</t>
  </si>
  <si>
    <t>But nonetheless, there is different types of growth for dominance of certain types of cells,</t>
  </si>
  <si>
    <t>Yeah. That, I suppose, are still part of that process with deceptive breakdowns, special training.</t>
  </si>
  <si>
    <t>JP: You just, you just wouldn't see fires this hot. They just, they wouldn't be enough fuel.</t>
  </si>
  <si>
    <t>Thomas Loughran: Now, how would I know whether it's Richard according to me if I don't go read the books for myself. Well, I could go read those books for myself.</t>
  </si>
  <si>
    <t>Thomas Loughran: Yeah. Hard to imagine, yo.</t>
  </si>
  <si>
    <t>Thomas Loughran: Right. He was actually right.</t>
  </si>
  <si>
    <t>JP: And then using that for political gain with the carrot of cheap grace and the stick of damnation. That's not his phrasing. But basically, that's, that's my, that's my</t>
  </si>
  <si>
    <t>Thomas Loughran: Or that's what it seems like, at any rate to some folks, including I think some folks who are physicists who understand it at a much richer level of penetration than we're capable of under nation say that, then we currently understand it.</t>
  </si>
  <si>
    <t>Thomas Loughran: That's right. And I'm wondering slices certain whether that's something that grows, it grows into being.</t>
  </si>
  <si>
    <t>Thomas Loughran: Right. I don't know how long take</t>
  </si>
  <si>
    <t>Thomas Loughran: Oh yeah, it's moving out of one to timing didn't quite work so that he could move exactly from one to another. Some store and stuff here for them but</t>
  </si>
  <si>
    <t>Thomas Loughran: Now that you're right, if it's at 270 it'd be a lot easier to contest it to claim legitimacy based on every little to read a little piece in The Federalist</t>
  </si>
  <si>
    <t>Thomas Loughran: These are</t>
  </si>
  <si>
    <t>Ian McEwan</t>
  </si>
  <si>
    <r>
      <rPr>
        <rFont val="Arial"/>
        <b/>
        <sz val="11.0"/>
      </rPr>
      <t xml:space="preserve">Review article intro to 2-part cognition all the way down issue: </t>
    </r>
    <r>
      <rPr>
        <rFont val="Arial"/>
        <b/>
        <color rgb="FF1155CC"/>
        <sz val="11.0"/>
        <u/>
      </rPr>
      <t>https://pmc.ncbi.nlm.nih.gov/articles/PMC7935032/pdf/rstb.2019.0750.pdf</t>
    </r>
    <r>
      <rPr>
        <rFont val="Arial"/>
        <b/>
        <sz val="11.0"/>
      </rPr>
      <t xml:space="preserve">      Lyon P, Keijzer F, Arendt D,
Levin M. 2021 Reframing cognition: getting down to biological basics. Phil. Trans. R. Soc. B 376: 20190750. </t>
    </r>
    <r>
      <rPr>
        <rFont val="Arial"/>
        <b/>
        <color rgb="FF1155CC"/>
        <sz val="11.0"/>
        <u/>
      </rPr>
      <t>https://doi.org/10.1098/rstb.2019.0750</t>
    </r>
    <r>
      <rPr>
        <rFont val="Arial"/>
        <b/>
        <sz val="11.0"/>
      </rPr>
      <t xml:space="preserve"> Accepted: 7 December 2020</t>
    </r>
  </si>
  <si>
    <t>John Rose; It's a little too early to think about that, but I</t>
  </si>
  <si>
    <t>Information in some sense.</t>
  </si>
  <si>
    <t>Thomas Loughran: And then I will go back</t>
  </si>
  <si>
    <t>John Rose: We don't know what things cost and</t>
  </si>
  <si>
    <t>00:39:54Have got to be cashed in at all four levels of our cool little</t>
  </si>
  <si>
    <t>00:30:03And then to education.</t>
  </si>
  <si>
    <t>00:36:29X and Y axis down here on the floor and if you if you shine light through those. The light will do the same thing. And you might say, Well, that's because some of the light goes this way and some of the light goes that way.</t>
  </si>
  <si>
    <t>Thomas Loughran: Say some things about consciousness which I think loosens one's home and physical ism, even though I haven't seen him use that way of thinking fact it does move them one's holding physical ism.</t>
  </si>
  <si>
    <t>John Rose: I think there are quite a</t>
  </si>
  <si>
    <t>Thomas Loughran: To the activities in a competitive companies. So you pick the right tool and you just sit back and smile right and you enjoy it. You're in the moment it carries right into the space.</t>
  </si>
  <si>
    <t>Novelist; Recipient, the Man Booker Prize for Fiction; Author, Sweet Tooth; Solar; On Chesil Beach; Nutshell; Machines Like Me</t>
  </si>
  <si>
    <t>Thomas Loughran: When someone pushes you and said, Wait, how can you say that and do that here when over here. You insisted on this right and that all of a sudden catches me unawares, or</t>
  </si>
  <si>
    <t>Thomas Loughran: I think all of it on target.</t>
  </si>
  <si>
    <t>Rachel Loughran: Like you when I use your phone.</t>
  </si>
  <si>
    <t>Thomas Loughran: That I I attribute to him, so I see it as a as a two way relationship in a certain sense course. It's a very</t>
  </si>
  <si>
    <t>Thomas Loughran: To this three lens.</t>
  </si>
  <si>
    <t>And apparently that he doesn't just mind white men talking about these things and applying these privileges in theory to everyone.</t>
  </si>
  <si>
    <t>So true. Do you see those as the same?</t>
  </si>
  <si>
    <t>So all that information isn't yet stored in her.</t>
  </si>
  <si>
    <t>I don't mean to make make it trivial, but there are probably all kinds of things like that.</t>
  </si>
  <si>
    <t>Thomas Loughran: We have an enormous amount of data. We just don't have a really good, really good theories. This is exactly Jeff Hawkins analysis of the situation of decade ago or more right when he puts together. What he says is the first theoretical account.</t>
  </si>
  <si>
    <t>And so we have agencies for that. We have professional organizations for that.</t>
  </si>
  <si>
    <t>John Rose: Yeah, I mean, it doesn't seem like a small deal. I certainly think that</t>
  </si>
  <si>
    <t>What it is to have a perspective, that's kind of a slightly strange thing to think about.</t>
  </si>
  <si>
    <t>"By showcasing work in diverse, currently disconnected fields, we hope to sketch the outline of a new multidisciplinary approach for comprehending cognition, arguably the most fascinating and hard-to-fathom evolved function on this planet. Doing so has the potential to shed light on problems in a wide variety of research domains, including microbiology, immunology, zoology, biophysics, botany, developmental biology, neurobiology/science, regenerative medicine, computational biology, artificial life and synthetic bioengineering."</t>
  </si>
  <si>
    <t>Thomas Loughran: Around the creation of those things in in the Google environment, maybe there isn't. I don't know about it, but it's front and center with Microsoft in</t>
  </si>
  <si>
    <t>Thomas Loughran: That's a separate case. And now I'm not doing anything about probability. I'm doing something about beauty.</t>
  </si>
  <si>
    <t>Thomas Loughran: Make a big fire.</t>
  </si>
  <si>
    <t>JP: Monica. Yeah.</t>
  </si>
  <si>
    <t>John’s iPhone: So, I mean, it's almost like you're fixing a different problem, then the original one at this point.</t>
  </si>
  <si>
    <t>JP: There it is. Can you see it. All right.</t>
  </si>
  <si>
    <t>"Understanding behaviour in all its forms will require a dramatic shift in perspective. The result, however, should be a potentially productive cross-fertilization of the life sciences and the cognitive sciences that could help to solve major problems in both domains, which currently barely reference one another. Indeed, some of the most powerful advances in science have been unifications—discovering the invariant core that underlies phenomena that were previously thought to be distinct. Taking seriously modern evolutionary and cell biology arguably now requires recognition that the information-processing dynamics of ‘simpler’ forms of life are part of a continuum with human cognition. The commonalities are mechanistic, not metaphorical."</t>
  </si>
  <si>
    <t>Ryan McKay</t>
  </si>
  <si>
    <t>"Connections among all 302 neurons of the tiny nematode Caenorhabditis elegans have been mapped, a stunning technical achievement from a half-century of detailed experimental effort, but we still don’t know how the wiring diagram generates behaviour in a living worm [9]. Developing the tools so that we can understand how brains generate decision-making behaviour in real time is the mission of the US Brain Initiative and its international partners [10], but we need more than tools. We need a diversity of new models, as well as theories that apply not only to familiar ‘standard’ model species but to the entire option space of cognitive agents, which includes aneural organisms, somatic organs and novel bioengineered synthetic forms. Most of all, we need new theory"</t>
  </si>
  <si>
    <t>Cellular common good (TL): "It turns out that potassium ion channels do the same thing in biofilms of B. subtilis that they do in neurons: long-distance
communication across large numbers of cells [2]. In this case,
nutrient-deprived cells in the interior of the bacterial community send bioelectrical distress signals to the cells on the periphery to stop feeding and growing, which allows nutrients
at the periphery to diffuse to the interior. Süel’s team found that collective oscillations formed between periods of peripheral growth and stasis, driven by a metabolic co-dependence that resolves an intrinsic conflict of interest between cells growing on the periphery, which also provide protection for the
community, and cells in the interior, which benefit from that protection but may die [15]</t>
  </si>
  <si>
    <t>these biofilm bacterial colonies form smaller (fewer requirements in colony size) under stress; they syncronize feeding between external and interior bacterium ("cells"); this syncronization is accomplished through potassium waves akin to similar behavior in neurons, suggesting "future research into ‘the evolutionary link between the two phenomena’, electrical signalling in bacterial biofilms and information-processing in mammalian brains"</t>
  </si>
  <si>
    <t>00:40:03Indicator. Where's our cool indicator. Sorry, I'm just trying to go back and get a picture right there.</t>
  </si>
  <si>
    <t>00:30:05And is that all wrong.</t>
  </si>
  <si>
    <t>light-responsive phase changes enable encoding of persistent memories in these biofilms, including emprinting of a university logo, suggesting "‘a parallel between neurons and bacteria’ in the way changes
in membrane potential encode memory."</t>
  </si>
  <si>
    <t>00:36:43Because you got all kinds of different photons. We know about photons. Right. And so these clever guys can tune down, squeeze down the flow rate.</t>
  </si>
  <si>
    <t>00:25:12Yeah. Is there anything intrinsic intrinsically wrong with picking an argument picking a picking a fight on a certain basis.</t>
  </si>
  <si>
    <t>could be harnessed for biocomputing: ": ‘Overall, our
work is likely to inspire new membrane potential-based
approaches in synthetic biology and provide a bacterial paradigm for memory-capable biological systems’"</t>
  </si>
  <si>
    <t>almost no one but McKinnon's group looked for such connections; the relevant disciplines didn't interact. "The point is that when MacKinnon was making his ground-breaking discoveries, the default assumption not
only in neurobiology but also in microbiology was that whatever ion channels were doing in bacteria could not be anything
like what they are doing in neurons. That was a mistake. More importantly, that mistake—compounded by the disciplinary
silos in which microbiologists and neurobiologists work—
delayed these kinds of experiments for 15 years."</t>
  </si>
  <si>
    <t>"New (similar) findings appear almost weekly in a wide variety of disparate journals that until now have had a limited impact beyond their individual fields of study, for example, microbiology, zoology, botany, biophysics, developmental biology, neurobiology, regenerative medicine, computational biology, immunology, artificial life, synthetic bioengineering, animal behaviour and cognitive science. Absent a connecting framework, this research will continue to be produced in specialist bubbles where discussion remains mostly parochial and evolutionary development often obscure. Developing a connecting framework is the aim of basal cognition research."</t>
  </si>
  <si>
    <t>knew or not knew a rational person in hearing about this business agreement,</t>
  </si>
  <si>
    <t>different types of functioning and different different algorithmic.</t>
  </si>
  <si>
    <t>Yeah, me too. Not quite. Those on TV, etc., you have a measure of cameras.</t>
  </si>
  <si>
    <t>JP: But that's a bit There's millions of acres, you know,</t>
  </si>
  <si>
    <t>What do we mean by ‘cognition’? The short answer is we don’t know because we can’t agree, and unambiguous, biologically grounded proposals are effectively non-existent. Cognition—and where it is found in the natural world—has been an inexhaustably meaty bone of contention since (in ‘western’ culture) Aristotle (384–322 BCE), for whom animals marked a singular transition [35], and (in ‘eastern’ culture) the Rig Veda (1700–1000 BCE) and associated texts, many of which admitted cognition in plants [36]. Not so long ago, it was suggested that an adequate definition would be possible when we have sufficient data [37], but this is not how it has worked out. The data available even 20 years ago ‘almost inhibited meaning’ [38]. Today the data are oceanic and meaning seems impossible without machine learning to detect relevant patterns. Defining cognition can even seem unnecessary, leaving its articulation a matter of scientific progress [39,40]. However, we do not have that luxury in this case. We cannot claim that basal cognition is a worthy research pursuit if we fail to provide at least a provisional working definition of the critical construct.</t>
  </si>
  <si>
    <t>Thomas Loughran: And I might. It might be true that if I were to read those books. I would think what you thought that's possibly true we might predict it. We might verify it.</t>
  </si>
  <si>
    <t>Thomas Loughran: Shawn actually commented on its public</t>
  </si>
  <si>
    <t>John Rose: Yeah, with him.</t>
  </si>
  <si>
    <t>JP: Summary of the general thesis of the book.</t>
  </si>
  <si>
    <r>
      <rPr>
        <b/>
        <i/>
        <color rgb="FFFF0000"/>
        <sz val="11.0"/>
      </rPr>
      <t>Cognition comprises the sensory and other information-processing mechanisms an organism has for becoming familiar with, valuing, and interacting productively with features of its environment [exploring, exploiting, evading] in order to meet existential needs, the most basic of which are survival/persistence, growth/ thriving, and reproduction.</t>
    </r>
    <r>
      <rPr>
        <b/>
        <sz val="11.0"/>
      </rPr>
      <t xml:space="preserve">  [21, p. 416] Should we replace this as "...(in order to) explore, discover identify and obtain goals achievable individually and collectively"?</t>
    </r>
  </si>
  <si>
    <t>Thomas Loughran: So they think also that it seems to threaten</t>
  </si>
  <si>
    <t>Thomas Loughran: And it grows into being.</t>
  </si>
  <si>
    <t>Senior Lecturer, Department of Psychology, University of London</t>
  </si>
  <si>
    <t>Thomas Loughran: That's assuming a lot of things, actually, but I am assuming that he's that his businesses held up</t>
  </si>
  <si>
    <t>JP: Yeah, it</t>
  </si>
  <si>
    <t>"A fairly straightforward entailment of this approach is that cognition is a function necessary for any autonomous biological system’s survival, wellbeing and reproduction, which is an uncomfortable proposition for many. We say that whether one wishes to concede cognition to prokaryotes (for example) remains a matter of personal choice. This is not the issue before us. The issue before us is whether proceeding as though this were the case, in a biologically realistic fashion,is productive. The answer to that question, we believe, is yes."</t>
  </si>
  <si>
    <t>Thomas Loughran: Came across our little five person Twitter feed. Sorry. Twitter five person.</t>
  </si>
  <si>
    <t>Thomas Loughran: These are little anecdotal.</t>
  </si>
  <si>
    <r>
      <rPr>
        <b/>
        <sz val="11.0"/>
      </rPr>
      <t xml:space="preserve">For example, bacteria produce molecules (autoinducers) that they secrete into the environment. When a threshold density of these molecules is reached, which requires large numbers of other bacteria doing the same thing, the population as a whole coordinate metabolically costly changes in genetic expression that would be unproductive in just a few individuals, a phenomenon called </t>
    </r>
    <r>
      <rPr>
        <b/>
        <color rgb="FFFF0000"/>
        <sz val="11.0"/>
      </rPr>
      <t>quorum sensing</t>
    </r>
    <r>
      <rPr>
        <b/>
        <sz val="11.0"/>
      </rPr>
      <t xml:space="preserve"> [44]</t>
    </r>
  </si>
  <si>
    <r>
      <rPr>
        <b/>
        <sz val="11.0"/>
      </rPr>
      <t xml:space="preserve">Basal cognition, like uncaveated cognition, importantly involves learning, including via epigenetic and genetic embedding in the course of evolutionary change, what neuroscientist Antonio Damasio elegantly calls ‘holding know-how in dispositions’ [46]. How is "holding know-how in dispositions" any different than storing advantageous information in habits AKA virtue? </t>
    </r>
    <r>
      <rPr>
        <b/>
        <color rgb="FFFF0000"/>
        <sz val="11.0"/>
      </rPr>
      <t>Do cells have virtue?</t>
    </r>
    <r>
      <rPr>
        <b/>
        <sz val="11.0"/>
      </rPr>
      <t xml:space="preserve"> Do they have beneficial habits, habits conducive to their ends, habits whose conducivity may lie outside their own range of experience, but depend rather on the know-how of the group?</t>
    </r>
  </si>
  <si>
    <t>The cognitive lens approach suggests that given evolution—not simply conceptual utility—it makes sense that information-dependent developmental processes in multicellular organisms (e.g. embryogenesis; tissue growth, maintenance and repair; regeneration; immunity) might share fitness-enhancing processes derived from the cognitive endowments of their unicellular ancestors.</t>
  </si>
  <si>
    <t>00;16;37.920 --&gt; 00;16;40.380</t>
  </si>
  <si>
    <t>00:13:01.530 --&gt; 00:13:01.860</t>
  </si>
  <si>
    <t>00:12:50.520 --&gt; 00:12:51.600</t>
  </si>
  <si>
    <t>00:11:58.230 --&gt; 00:11:58.500</t>
  </si>
  <si>
    <t>00:40:10Right, this guy.</t>
  </si>
  <si>
    <t>00:36:55To one photon at a time as slow as you like and they can fire a single photon in this general direction and what will happen is you get an interference pattern over here, as if it went through both of these lists and form and they functioned as if they were individual sources.</t>
  </si>
  <si>
    <t>00:25:23When the real reasons or something else. And you're just not inclined, you have an obligation to say what your real reasons are.</t>
  </si>
  <si>
    <t>Thomas Loughran: And I think it really opens the door, moreover, to conscious realism and takes some of the very initial objections to conscious realism.</t>
  </si>
  <si>
    <t>John Loughran: Lack of his lack of response to this.</t>
  </si>
  <si>
    <t>Thomas Loughran: Wouldn't that be wonderful.</t>
  </si>
  <si>
    <t>Thomas Loughran: And so that kind of fluidity that kind of flow. That's what gets expressed in there. That's what a good storyteller has</t>
  </si>
  <si>
    <t>Thomas Loughran: Or or reminds me that I'm dishonest right because I might have quite well known that I was doing that and doing it intentionally and don't care right I'm manipulating the facts, not trying to come up with a consistent story that I shared other people. Maybe I'm disingenuous.</t>
  </si>
  <si>
    <t>Rachel Loughran: It's</t>
  </si>
  <si>
    <t>John Loughran: Would she have horizon.</t>
  </si>
  <si>
    <t>Thomas Loughran: Asymmetrical relationship, but nevertheless Christians think that it's a two way. It's a two way street. We're not just talking into the air. When we say we weren't going to pray for someone in this two way communication.</t>
  </si>
  <si>
    <t>Thomas Loughran: Database here. Okay.</t>
  </si>
  <si>
    <t>But in fact, to themselves. Right. That didn't seem to be so self-evident to them.</t>
  </si>
  <si>
    <t>I mean,</t>
  </si>
  <si>
    <t>She's got a she's got to think it through hard and she's got to throw a grappling hook on the right action and pray that she can hang onto it.</t>
  </si>
  <si>
    <t>I my guess is, you know, a big college probably loses someone to mental illness every year, for example.</t>
  </si>
  <si>
    <t>Thomas Loughran: At least the first book that takes really seriously what's out there. And so, as you know, there really is a theoretical account. Here you see it and all these different researchers of people are not showing it together. So I'm going to sew it together for you.</t>
  </si>
  <si>
    <t>That's one tool and another tool is on is an unbelievably large machine.</t>
  </si>
  <si>
    <t>John Rose: It's very possible that this is mostly for political games. I don't know.</t>
  </si>
  <si>
    <t>Thomas Loughran: That's a big deal because that's going to change.</t>
  </si>
  <si>
    <t>Question, while listening to the master and his emissary. The general question is, is there a relationship between the two hemispheres, and their differences, on the one hand, and the two requirements for observer status, and their differences, on the other. The first from me in McGilchrist; the second, from Stephen Wolfram.</t>
  </si>
  <si>
    <t>It's a little strange to think about if you've already introduced it in the conscious realism world, which is part of what I meant by this connection.</t>
  </si>
  <si>
    <t>Thomas Loughran: And here is one of those apps that you can get</t>
  </si>
  <si>
    <t>Thomas Loughran: But I'm using randomness and its role in beauty right I'm using all kinds of different things. I'm playing with that space intention, an artist could play with it intentionally and artists did. I'm pretty sure Jackson Pollock, though, I'm no expert, but I've seen a stuff.</t>
  </si>
  <si>
    <t>There are two requirements, or rather, features, of observers, which together (according to Stephen Wolfram) generate relativistic and quantum perspectives on the world: the first, that there is limited computational speed; the second, that there is a sense of enduring in time. The first of these, limited computational speed, seems to bear somehow on the right hemispheres attention to particulars. There's a limit to how many particulars you can attend to. If you wanna overcome that limit, you have to build a model, which is what the left brain does. Such models require energy to create, but then provide efficiency, when deployed. And in order to have a number of things that are not present at the same time to fall under the same model (concepts are treated as models, here), there must be some underlying sameness that unites the experience of separate instances; that is, there must be endurance through time. This raises a question or two: is there a relationship between the complementarity between our hemispheres, and the complementarity between quantum and relativistic physics? And if there's a relationship, what's the direction of causation: does the physics produce the hemispheres; or do the hemispheres produce the physics; or does some additional cause, such as the interaction of conscious agents on Hoffman view, produce both? Or is causation just an artifact of left-brain, temporally asymetric thinking? Is right brain thinking and memory time-reversible, becoming time-ordered only through left-brain activity? Only when I think of causation, do I need to order particular events...is that true? Perhaps my right brain functioning requires only more and more neurons to grasp more and more particulars, which the left brain then orders...reflecting Wolfram's requirements on Observers (in his Observer Theory) to get to Q and R, both? Is the incommensurable nature of the Q and R perspectives in physics a reflection of our our minds work (perhaps in turn reflected in our split-brain models of them) of complementarity among conscious agents, alternative perspectives both (all--1000 Brain Theory) providing valuable interaction among complementary perspectives, which is the same as to say, among conscious agents?</t>
  </si>
  <si>
    <t>JP: Yeah, I mean, if it's, I mean,</t>
  </si>
  <si>
    <t>Thomas Loughran: Monica push pretty hard on that. Yeah.</t>
  </si>
  <si>
    <t xml:space="preserve">But what could computational speed be, without a measure of time? It could be the number, the scope, of interacting conscious agents connected with one another: That's the limited size. There is yet no meaning to how fast they compute; they don't compute; they observe? Or do they also compute, but this is rather seeing connections, which have logical but not  temporal limitations? Might there be energetic limitations which reflect logical ones, as complexity increaases, but not temporal ones, since causal asymetry is not a factor? For two things to look alike, they must both logcially first be--there's an entailment relational asymetry between 1, 1, and two alike. Metaphor isn't classification, though it could yield to it.  (Is that what a Clice is? Does McG indicate that clice is a left-brain phenom, while metaphor a right?) // </t>
  </si>
  <si>
    <t>Thomas Loughran: Know, it's a good question. So</t>
  </si>
  <si>
    <t>Thomas Loughran: To screen sharing</t>
  </si>
  <si>
    <t>John Loughran: How much</t>
  </si>
  <si>
    <t>00:40:12So there's all kinds of levels here and I've suggested for</t>
  </si>
  <si>
    <t>00:30:18I mean I, it seems like almost everyone would agree with that. It's just where the once actually virtuous right</t>
  </si>
  <si>
    <t>00:37:20And you get this interference pattern of reinforcement and cancellation, just like this, even one photon at a time, even one electron minute time even one Bucky ball at a time. Go figure.</t>
  </si>
  <si>
    <t>Hugo Mercier</t>
  </si>
  <si>
    <t>McGilchrist, "musical instruments are present to the right hemisphere as living things."</t>
  </si>
  <si>
    <t>would want the information on how this business deal might impact the ability of</t>
  </si>
  <si>
    <t>Excuse me a second. Different different parts of the algorithm at work in these different in these different layers.</t>
  </si>
  <si>
    <t>And there is a good thing that's happened a couple times in the last couple of years.</t>
  </si>
  <si>
    <t>JP: It's it's a long term. It's a long term thing and</t>
  </si>
  <si>
    <t>Thomas Loughran: So there are truth claims, perhaps, at least in some instances, about whether I would agree with you about whether it was somehow good for me to read the things that I never read because you did first and</t>
  </si>
  <si>
    <t>JP: Oh really, yeah.</t>
  </si>
  <si>
    <t>John Rose: Yes.</t>
  </si>
  <si>
    <t>JP: And combining that with Christian Zionism and</t>
  </si>
  <si>
    <t>Thomas Loughran: It seems to threaten the kind of common sense realism and maybe the very idea of cause and effect.</t>
  </si>
  <si>
    <t>Thomas Loughran: As the little string.</t>
  </si>
  <si>
    <t>Thomas Loughran: By a lot of shady deals and that that's going to come his way and so is so is a</t>
  </si>
  <si>
    <t>JP: Was new house.</t>
  </si>
  <si>
    <r>
      <rPr>
        <rFont val="Arial"/>
        <b/>
        <sz val="11.0"/>
      </rPr>
      <t xml:space="preserve">Kastrup: </t>
    </r>
    <r>
      <rPr>
        <rFont val="Arial"/>
        <b/>
        <color rgb="FF1155CC"/>
        <sz val="11.0"/>
        <u/>
      </rPr>
      <t>https://www.scientificamerican.com/blog/observations/physics-is-pointing-inexorably-to-mind/</t>
    </r>
  </si>
  <si>
    <t>Thomas Loughran: What do you call it.</t>
  </si>
  <si>
    <t>Thomas Loughran: It. These are anecdotes of dysfunction.</t>
  </si>
  <si>
    <t>Cognitive Scientist, French National Center for Scientific Research; Co-author (with Dan Sperber) of The Enigma of Reason</t>
  </si>
  <si>
    <r>
      <rPr>
        <rFont val="&quot;Crimson Text&quot;, &quot;Crimson Temp: Georgia&quot;"/>
        <b/>
        <i/>
        <color rgb="FFFF0000"/>
        <sz val="11.0"/>
      </rPr>
      <t>from Bernardo Kastrup</t>
    </r>
    <r>
      <rPr>
        <rFont val="&quot;Crimson Text&quot;, &quot;Crimson Temp: Georgia&quot;"/>
        <b/>
        <i/>
        <color rgb="FF333333"/>
        <sz val="11.0"/>
      </rPr>
      <t xml:space="preserve">: To make sense of this conundrum, we don’t need the word games of information realism. Instead, we must stick to what is most immediately present to us: solidity and concreteness are qualities of our experience. The world measured, modeled and ultimately predicted by physics is the world of perceptions, a category of mentation. The phantasms and abstractions reside merely in our descriptions of the behaviorof that world, not in the world itself. Where we get lost and confused is in imagining that what we are describing is a non-mental reality underlying our perceptions, as opposed to the perceptions themselves. We then try to find the solidity and concreteness of the perceived world in that postulated underlying reality. However, a non-mental world is inevitably abstract. And since solidity and concreteness are felt qualities of experience—what else?—we cannot find them there. The problem we face is thus merely an artifact of thought, something we conjure up out of thin air because of our theoretical habits and prejudices.        </t>
    </r>
  </si>
  <si>
    <t>00:40:17We could break them down maybe more than four, but for will do. There's the inner workings of your brain, right. The parts of your brain coming together they somehow put a whole system together.</t>
  </si>
  <si>
    <t>00:37:36Hey, so that's pretty strange, you might think well maybe that's something strange about light.</t>
  </si>
  <si>
    <t>00:25:34I mean, I would</t>
  </si>
  <si>
    <t>Where we get lost and confused is in imagining that what we are describing is a non-mental reality underlying our perceptions, as opposed to the perceptions themselves. We then try to find the solidity and concreteness of the perceived world in that postulated underlying reality. However, a non-mental world is inevitably abstract. And since solidity and concreteness are felt qualities of experience—what else?—we cannot find them there. The problem we face is thus merely an artifact of thought, something we conjure up out of thin air because of our theoretical habits and prejudices.</t>
  </si>
  <si>
    <t>Thomas Loughran: And puts them on a different footing, so</t>
  </si>
  <si>
    <t>John Loughran: Russian rides to kill, kill</t>
  </si>
  <si>
    <t>Thomas Loughran: Sort of dashboard, where you could look at your state's public health strategy.</t>
  </si>
  <si>
    <t>Thomas Loughran: And a good storyteller doesn't have to start at the beginning. Right. That's what like what a good joke tellers similar right and I'm actually not a very good joke teller.</t>
  </si>
  <si>
    <t>Thomas Loughran: I'm trying not to be that of course</t>
  </si>
  <si>
    <t>Tegmark is correct in considering matter—defined as something outside and independent of mind—to be unnecessary baggage. But the implication of this fine and indeed brave conclusion is that the universe is a mental construct displayed on the screen of perception. Tegmark’s “mathematical universe” is inherently a mental one, for where does mathematics—numbers, sets, equations—exist if not in mentation?</t>
  </si>
  <si>
    <t>Thomas Loughran: A little hard to tell because it was so rich that all those various things need to be unpacked a little bit, which is, you know, that's where we are at the beginning.</t>
  </si>
  <si>
    <t>Yes.</t>
  </si>
  <si>
    <t>Thomas Loughran: Is there a way you could try to describe on a podcast. What is what is God like</t>
  </si>
  <si>
    <t>Thomas Loughran: I'd invite you to read it over, sometimes it doesn't. It's nothing like self explanatory.</t>
  </si>
  <si>
    <t>John Loughran: Didn't she didn't she</t>
  </si>
  <si>
    <t>Isn't it sort of comical that they thought their current religious prejudices?</t>
  </si>
  <si>
    <r>
      <t xml:space="preserve">As I elaborate extensively in my new book, </t>
    </r>
    <r>
      <rPr>
        <rFont val="&quot;Crimson Text&quot;, &quot;Crimson Temp: Georgia&quot;"/>
        <b/>
        <i/>
        <color rgb="FF1155CC"/>
        <sz val="11.0"/>
        <u/>
      </rPr>
      <t>The Idea of the World</t>
    </r>
    <r>
      <rPr>
        <rFont val="&quot;Crimson Text&quot;, &quot;Crimson Temp: Georgia&quot;"/>
        <b/>
        <i/>
        <color rgb="FF333333"/>
        <sz val="11.0"/>
      </rPr>
      <t>, none of this implies solipsism. The mental universe exists in mind but not in your personal mind alone. Instead, it is a transpersonal field of mentation that presents itself to us as physicality—with its concreteness, solidity and definiteness—once our personal mental processes interact with it through observation. This mental universe is what physics is leading us to, not the hand-waving word games of information realism.</t>
    </r>
  </si>
  <si>
    <t>you might say truth doesn't apply because I can't settle the issue or you might say truth doesn't apply because there is no issue to be settled.</t>
  </si>
  <si>
    <t>Right. Which is a certain kind of action, but it's not action out of virtue.</t>
  </si>
  <si>
    <t>My guess is right. And at a big college, probably there's a suicide for academic related reasons every year.</t>
  </si>
  <si>
    <t>Thomas Loughran: Parents or what intelligences and how here's how it works. There still are a bunch of people in the field today working who think that that account makes a lot of sense. This is why almost everybody I read on until</t>
  </si>
  <si>
    <t>John Rose: People like to think that</t>
  </si>
  <si>
    <t>Thomas Loughran: What you can try to do, who on at scale, because you'll have data at scale. If you can tap it and you could try to change how people interact on scale. You can imagine restructuring the city streets changing that you could imagine working with with a city to</t>
  </si>
  <si>
    <t>But let's just leave it at that. Let's just say that we do have perspectives and they unfold.</t>
  </si>
  <si>
    <t>Thomas Loughran: This is from aware. COM. It's called a colon.</t>
  </si>
  <si>
    <t>JP: OK.</t>
  </si>
  <si>
    <t>JP: I mean, if it holds it holds up. I mean, I think you're framing of it.</t>
  </si>
  <si>
    <t>Thomas Loughran: Right, whereas I'm inclined to take it as fairly basic</t>
  </si>
  <si>
    <t>JP: This book was written in 2002 so</t>
  </si>
  <si>
    <t>JP: Some something came over in eight it</t>
  </si>
  <si>
    <t>00;16;46.800 --&gt; 00;16;59.190</t>
  </si>
  <si>
    <t>00:13:02.970 --&gt; 00:13:16.380</t>
  </si>
  <si>
    <t>00:12:53.070 --&gt; 00:12:55.650</t>
  </si>
  <si>
    <t>00:11:58.650 --&gt; 00:12:00.420</t>
  </si>
  <si>
    <t>00:40:30Right.</t>
  </si>
  <si>
    <t>00:30:28Yeah, I</t>
  </si>
  <si>
    <t>00:37:41It's strange about things that have waived like properties which, according to the royalty hypothesis is everything, including us right in inverse proportion somehow to the amount of mass in advance, but nonetheless very, very high frequency waves associated with us relatively heavy entities.</t>
  </si>
  <si>
    <t>Thomas Metzinger</t>
  </si>
  <si>
    <t>00:25:35I would totally be on board with it. I think if</t>
  </si>
  <si>
    <t>individual communities to be able to feed themselves and support themselves.</t>
  </si>
  <si>
    <t>So maybe it's not so crazy if the brain orders it that way.</t>
  </si>
  <si>
    <t>Where people sue media companies, I think Fox and perhaps CNN might have used this defense that they are basically entertainment companies.</t>
  </si>
  <si>
    <t>JP: It's yeah i don't i don't know how they would. I don't know how a company, how a big corporation with millions of acres</t>
  </si>
  <si>
    <t>Thomas Loughran: Brought about a state of affairs, where I read better things rather than those things.</t>
  </si>
  <si>
    <t>Thomas Loughran: You commented on it simply saying he contacted the leaders in Corvallis, they knew nothing about that.</t>
  </si>
  <si>
    <t>Thomas Loughran: The function stand by standby.</t>
  </si>
  <si>
    <r>
      <rPr>
        <rFont val="Arial"/>
        <b/>
        <sz val="11.0"/>
      </rPr>
      <t xml:space="preserve">"Computational Psychology" in cognitive science: Levin cites, here: </t>
    </r>
    <r>
      <rPr>
        <rFont val="Arial"/>
        <b/>
        <color rgb="FF1155CC"/>
        <sz val="11.0"/>
        <u/>
      </rPr>
      <t>https://www.youtube.com/watch?v=-dJSvsP4fzo</t>
    </r>
  </si>
  <si>
    <t>Thomas Loughran: Some people put it that way. There are people running around and say, No, that's right, causation is just not a thing.</t>
  </si>
  <si>
    <t>Thomas Loughran: Of perspectives sequentially ordered</t>
  </si>
  <si>
    <t>Thomas Loughran: Solar the debts that I think that he owes I do have the impression that he crawled out of</t>
  </si>
  <si>
    <t>Thomas Loughran: If you go take hickory north of Cleveland.</t>
  </si>
  <si>
    <t>Thomas Loughran: Apple messenger Apple messenger stream.</t>
  </si>
  <si>
    <t>Thomas Loughran: Their little, little whirlpools you know they're not huge. They last a spin off.</t>
  </si>
  <si>
    <t>Professor of Theoretical Philosophy, Johannes Gutenberg-Universität Mainz; Adjunct Fellow, Frankfurt Institute for Advanced Study; Author, The Ego Tunnel</t>
  </si>
  <si>
    <t>Thomas Loughran: Right, good question. So let me. I may have to think about that more. Because that's a particular angle I thought a lot about the science, but I haven't thought that much about the scientist.</t>
  </si>
  <si>
    <t>Thomas Loughran: So I'm inclined to go that way with regard to these things, including. What's the good for human beings. That's a really important question. And you might say, if what we're</t>
  </si>
  <si>
    <t>Thomas Loughran: And we'll jump around them. But for now.</t>
  </si>
  <si>
    <t>John Rose: Pain really even sometimes</t>
  </si>
  <si>
    <t>00:40:32Maybe that's right. Maybe that's the same as maybe there's just you putting this whole system together just if the level of the person.</t>
  </si>
  <si>
    <t>00:38:03I say that about it broadly without having looked at in about a bazillion years but we'll check on. I think that's correct.</t>
  </si>
  <si>
    <t>00:25:39There was actually</t>
  </si>
  <si>
    <t>John Loughran: servicemen</t>
  </si>
  <si>
    <t>Rachel Loughran: Mean, this is not super comparable. The New York Times has a really comprehensive interactive map where you can look at like state by state hotspots. You can look at mortality rate. So like I've been</t>
  </si>
  <si>
    <t>Thomas Loughran: Because I, I know where to go, but I'm not. I don't, I'm not practiced in getting there. So I don't know how to dive in anywhere and turn it into a joke. Where's good joke teller does. And I'd say a store somebody</t>
  </si>
  <si>
    <t>Thomas Loughran: But a person might be</t>
  </si>
  <si>
    <t>Of</t>
  </si>
  <si>
    <t>John Loughran: The only, the only provider that has cell service out here is</t>
  </si>
  <si>
    <t>Also cites "What Does Evolution Make? Learning in LIving Lineages and Machines"</t>
  </si>
  <si>
    <t>Thomas Loughran: In your view,</t>
  </si>
  <si>
    <t>Thomas Loughran: But I think it probably generate. I think it's, there's enough there to generate questions look at p one, for example, it's got three words information overload and volume.</t>
  </si>
  <si>
    <t>John Loughran: Didn't she dropped out of the presidential race before the Iowa caucus.</t>
  </si>
  <si>
    <t>Were self-evident. And somehow is historically free and in no need of a historical defense or even historical awareness.</t>
  </si>
  <si>
    <t>That's what I mean. I don't I don't mean truth doesn't apply because I can't resolve it.</t>
  </si>
  <si>
    <t>But it's but practice it and practice it and practice it, and you will start to form that character.</t>
  </si>
  <si>
    <t>I don't know that that's the case in a big state school.</t>
  </si>
  <si>
    <t>Thomas Loughran: Like Jeff Hawkins, it's, it's an important it's accessible and nobody's beat it quite, but I don't know that I presented, but I don't hear the people who would know that for a fact offer another candidate.</t>
  </si>
  <si>
    <t>All right. You got to keep your engaged. So you want a big military and you want you.</t>
  </si>
  <si>
    <t>John Rose: Trump being friendly to these countries. This was them repaying Trump and giving them a boost right before the election.</t>
  </si>
  <si>
    <t>Thomas Loughran: I mean, if you wanted to induce contact, for example, between people that are homeless and people that are not, you can imagine making changes systematic changes in the way the city does business so that that happens more instead of chasing them off the streets. You could imagine some</t>
  </si>
  <si>
    <t>That is, they seem to we don't we're not perceiving we are in our current perspective.</t>
  </si>
  <si>
    <t>Thomas Loughran: And here it is featured in this Microsoft store.</t>
  </si>
  <si>
    <t>Thomas Loughran: So now I'm taking tiny little steps here. So I'm saying. So could a creator</t>
  </si>
  <si>
    <t>JP: comes much more into</t>
  </si>
  <si>
    <t>JP: The Agency.</t>
  </si>
  <si>
    <t>JP: At that point,</t>
  </si>
  <si>
    <t>JP: We had a good thing. We had a good thing going here.</t>
  </si>
  <si>
    <t>Andre Karpathy: LLM's as "people spirits", from software is changing (again) from the AI startup video series</t>
  </si>
  <si>
    <t>00:40:40But it's possible. And I think this is Jeff audiences view right that there are inside something like a community of calculators inside your own brain.</t>
  </si>
  <si>
    <t>00:30:28mean that's that's the, that's the crux of the issue and how discriminate how discriminatory, can you be and what you decide is virtuous right</t>
  </si>
  <si>
    <t>Yuri Milner</t>
  </si>
  <si>
    <t>00:38:11Okay.</t>
  </si>
  <si>
    <t>00:25:43They actually had</t>
  </si>
  <si>
    <t>What to do with 744 communities ￼</t>
  </si>
  <si>
    <t>Create and populate new columns for each community: relevant background, beliefs; primary and any secondary goals; chosen memes; rationale for chosen means.</t>
  </si>
  <si>
    <t>And also the long documented history about how this is not isolated incidents incident.</t>
  </si>
  <si>
    <t>So they are not responsible in the same way for accurate reporting, in the same way that you could.</t>
  </si>
  <si>
    <t>Search for most probable partners on the basis of compatible, goals: same, synergistic, ￼complementary,</t>
  </si>
  <si>
    <t>There is much more to be developed here; I've seen it.￼</t>
  </si>
  <si>
    <t>JP: They'd have to just totally change their business strategy like corporate corporate</t>
  </si>
  <si>
    <t>Thomas Loughran: That's an example of non cognitive contact between information about that could improve my options that flows into me in a different sort of way.</t>
  </si>
  <si>
    <t>Thomas Loughran: Forget how it was worded, but it was pretty much like we don't recall that episode that series of episodes with</t>
  </si>
  <si>
    <t>John Rose: Yeah, and it's certainly</t>
  </si>
  <si>
    <t>JP: Anyway, it's a it's a pretty tough read, to be honest.</t>
  </si>
  <si>
    <t>Thomas Loughran: And I can't quote them top of mind right now or and I'm not trying to verify what they say, I'm only trying to say.</t>
  </si>
  <si>
    <t>Thomas Loughran: Awareness instances.</t>
  </si>
  <si>
    <t>Thomas Loughran: crawled out of financial woes.</t>
  </si>
  <si>
    <t>Thomas Loughran: Okay toward brick.</t>
  </si>
  <si>
    <t>Thomas Loughran: And it does point to</t>
  </si>
  <si>
    <t>Thomas Loughran: nobody dies over them.</t>
  </si>
  <si>
    <t>Physicist; Entrepreneur &amp; Venture Capitalist; Science Philanthropist</t>
  </si>
  <si>
    <t>Some notes after cross referencing important passages in McIntire across his work and those of his critics, especially McKinney.</t>
  </si>
  <si>
    <t>00;17;01.200 --&gt; 00;17;13.410</t>
  </si>
  <si>
    <t>00:13:17.640 --&gt; 00:13:20.610</t>
  </si>
  <si>
    <t>00:12:59.490 --&gt; 00:13:00.210</t>
  </si>
  <si>
    <t>McKinney's third type of relativist outcome, with some context and implications: the first type of relativist outcome, or better, relativist moment, is the relativism that endures only until second first language, competency exchange takes place, and adherence of one tradition abandon their perspective for some variety of reasons Which need not be described again here. The second type is something like an abandonment of ship: no assessment of the rational superiority of one tradition over the other is made, but rather some incomplete analysis of it suffices to move inhabitants from one tradition to another. This is plainly not an instance of the dual immersion algorithm at work. The third type is one in which adherence of some modern tradition, unable to recognize or unwilling to recognize, and thus enter into the kind of rigors required to achieve second first language competency in a more tradition-laden perspective, are simply unmotivated by any consideration to which they currently have access to abandon their perspective, or even to explore sufficiently its rival. McKinney builds out such a case, with rival history, told from this modern, tradition – free perspective in which the relative positions of the two traditions seem similar, from its own perspective, or perhaps even its own perspective, rationally preferable, according to its own internal standards of rationality.</t>
  </si>
  <si>
    <t>00:12:02.340 --&gt; 00:12:09.270</t>
  </si>
  <si>
    <t>00:40:54Right, that is with with similar but different sets of input is calculating the world from more than one point of view. Right. And those different points of view may also</t>
  </si>
  <si>
    <t>00:38:13Well, we want to know what's going on. So why don't we just look, why don't we put a camera here and watch one of the slits really carefully and we'll see if anything goes through this slit. You might wonder how you can see a photon going through a</t>
  </si>
  <si>
    <t>00:25:45good data on how this would actually</t>
  </si>
  <si>
    <t>John Loughran: I could</t>
  </si>
  <si>
    <t>John Loughran: Me, it's just</t>
  </si>
  <si>
    <t>Thomas Loughran: Kind of keeping an eye on there just because it's a good visual representation that I've been using. Yeah. Nice. If you or anybody has anything in front of them that they want to share in that regard. You can</t>
  </si>
  <si>
    <t>Thomas Loughran: Because they see. I think they see the Uber everywhere. I mean, you guys met my cousin joy. For example, right, joy, do not have a hard time finding material. Right.</t>
  </si>
  <si>
    <t xml:space="preserve">McIntyre allows that this sort of situation can obtain. (Check again his response to McKinney.) (This, too, is an instance of MacIntyre's algorithm failing to be applied.) The strategy I want to adopt is to shift to an information processing component, or rather, information processing language that gets at a component of MacIntyre's algorithm, which has two important features. First, it simply has a face appeal to people of our age. There does seem to be a kind of information about what it is like to be a member of a certain kind of tradition, an imaginative participation in a state of affairs we do not adopt; the neuroscience of this gets the logic of counterfactuals, the use of the imagination and planning, is prelinguistic, and very evolutionarily deep. The extension of that imagination to a mature grasp of traditions, has an intuitive appeal to it. But secondly, we are driven to it by the most promising research programs in contemporary science. Levin &amp; Friston, united in cognition all the way down, argue that any complex system will minimize error, promote active inference, maximize available free energy. Does it follow that humankind, as an organism, will be driven toward such information-rich comparisons as MacIntyre's algorithm entails? Does it follow that there are conditions in which individuals can be brought to such full body consideration, under certain circumstances? And if that's the case, then perhaps McIntyre's algorithm requires just the right kind of experimental circumstances  for it to be implemented, circumstances, which might be as hard as those involved in global particle physics, but perhaps not obviously more so. </t>
  </si>
  <si>
    <t>Thomas Loughran: So at this level of generality, we shouldn't</t>
  </si>
  <si>
    <t>John Loughran: I'm almost back on here.</t>
  </si>
  <si>
    <t>Thomas Loughran: If you try to describe. Is it a force, is it a is it up for you in intellectually is instead of metaphors that you use to reason about the world is that</t>
  </si>
  <si>
    <t>Thomas Loughran: Right. And that sort of suggests that we're, you know, this state in which we're connected. We're online we're connected we got an enormous amount of information available to us and it's in our face. And it's increasingly polarized.</t>
  </si>
  <si>
    <t>John Rose: Drop down</t>
  </si>
  <si>
    <t>So. I'm bringing that whole that facet of the high information flow network mindset.</t>
  </si>
  <si>
    <t>Even if the circumstances is required to bring individuals into engagement with M's algorithm  are not readily available, the prospect that they are in principle available, necessarily coupled with efforts to produce such circumstances, and thus such comparisons, sheds a different light on intractable disputes than McKinney allows. For is quite possible to understand everything about McKinney's argument, to accept the states of affairs he envisions as leaving incommensurability unaddressed, and yet provide rational grounds, not only internal to a robust tradition, such as Thomism, but also internal to a much broader genus of traditions, which accept the information-processing model, and the deliverances of contemporary science, and thus provide warranted assertability of an asymmetry between the perspectives of the inhabitant of the two types of traditions, which McKinney envisions in his third moment of incommensurability.</t>
  </si>
  <si>
    <t>I'm not talking about like I can't like the it's like the topic of religion.</t>
  </si>
  <si>
    <t>It will tend to get better with practice. But only if you not only practice telling the truth, but to practice dealing with your fear.</t>
  </si>
  <si>
    <t>but unless I happen also to be but not intentionally jumping into the brain, I'm jumping into ah, the way we think about the world.</t>
  </si>
  <si>
    <t>I'd be surprised if it's not like one could imagine that being in the realm of numerical possibility.</t>
  </si>
  <si>
    <t>Thomas Loughran: That this book is still seems to be where the field is that from the point of view of just doing what he's trying to do.</t>
  </si>
  <si>
    <t>So there is a response available to the adherent of MacIntyre's position on incommensurability, understanding MacIntyre's algorithm as requiring the ability to turn the resources of tradition onto the analysis of a nontraditional, modern perspective, as required also by a plausible interpretation of available information relevant to the assessment between traditions. That piece is pure MacIntyre. But adding in important elements from contemporary science can further strengthen that position, as I have alluded to in pointing to Levin and Friston. This might provide a stronger defense for Catholic social teaching, breaking the symmetry of incommensurability that McKinney has identified, with a decided advantage to not only the Thomistic tradition, but to any tradition which embodies in some measure the rationality of traditions as MacIntyre has unfolded it. Here we are close to the point at which MacIntyre closed his seminal work, Whose Justice… We have reached a point in the argument where adherents can move forward only by writing different next chapters. For there are elements common to some traditions which begin to solve certain kinds of problems, including this problem of incommensurability, and yet which don't solve every problem. That foundation has to be built out, adding other components, which address some problems, cause others, and thus characterizes the history of some more particularly embodied tradition. That is work that needs to be done afresh, in every age, for every tradition. If we can conceive of the rationality of traditions as something like the rules of a game, we need to put a specific embodied worldview, analogous to a team on the field, and rival teams can then be fielded, and it's possible that the various teams will bring with them other commitments that enhance or perhaps conflict with those commitments already entailed by the rules of the game. Nothing less could be expected, on McIntyre's account of inseparably theoretical and practical, holistic rational inquiry. Putting such a team on the field, by writing for our time what St. Thomas did with the Summa Theologia in his, is an inseperable next step toward recovery of the rationality of traditions.</t>
  </si>
  <si>
    <t>Conflicts are probably good for us. Occasionally good war. If we need a chair, go to Waggons.</t>
  </si>
  <si>
    <t>John Rose: That seems to be the most negative view, along with the fact that it didn't mean any real change.</t>
  </si>
  <si>
    <t>Thomas Loughran: Yeah, what kinds of people historically are the kinds of people you need to put in touch with homeless homeless people in order to get real change.</t>
  </si>
  <si>
    <t>I have to use the word current because it changes with time. So it seems we experience some kind of sequential this in our perspectives.</t>
  </si>
  <si>
    <t>Read Montague</t>
  </si>
  <si>
    <t>Thomas Loughran: And if you click around and some of these offerings. Here they give you their mission. They tell you what to solve this is this is basic boilerplate that you've got to drop some kind of comments into in order to get here in the Microsoft store.</t>
  </si>
  <si>
    <t xml:space="preserve">Yet such a step would not be far enough. For while there may be advantages laden in MacIntyre's work not yet recognized in his exchange with critics, those critics and MacIntyre agreed entirely on the workload entailed by engaging (may I now call them) computational traditions with one another or with any noncomputational tradition. For to be informed as a mature participant in a computational tradition, one must become a first language speaker, learning from scratch, as it were, as if from youth. This effort amounts to growing up again, a time- and energy-intensive process. (Or as Stephen Wolfram would put it, a computationally irreducible process.) There are no easy ways through, here, though there are and should be efficiencies, as there are with the education of any child in any tradition. There are also empirical questions regarding the extent to which one person's experience in such an upbringing would be indicative of the outcome of another person's experience. The "Herculean" and "strenous" efforts, the "difficult exercise" (IDNL 207, 208, 34) of MacIntyre's own immersions in such traditions turn out to be the norm, not in what is accomplished--far from it--but in what must be accomplished for implementation of MacIntyre's algorithm. This requirement of ardure is common to any science (looking ahead.) So as a practical matter, recovery of the rationality of traditions seems a world-wide effort of unfeasible proportion. Unless, that is, we think about how science deals with such requirements. </t>
  </si>
  <si>
    <t>Thomas Loughran: Who wanted and now and now you're talking. Aquinas is great chain of being, for example, in which he said, without having much of a grasp of probability. Right. He said that the infinite glory of God is better reflected in a whole</t>
  </si>
  <si>
    <t>JP: Focus. I mean, because the reality is that I mean Trump's the connection with Trump and Russia has has largely not</t>
  </si>
  <si>
    <t>Next: accelerating via algorithm, research team formation, and computation.</t>
  </si>
  <si>
    <t>Would the outcomes of such machinations, such computations, constitute rational, truth-producing activity, as opposed to just some new kind of game?</t>
  </si>
  <si>
    <t>Thomas Loughran: Yes, that there is conscious agency.</t>
  </si>
  <si>
    <t>JP: I mean 30 years there's still a lot of developing economies. I mean, almost all in Central America. Yeah. Almost all of</t>
  </si>
  <si>
    <t>John’s iPhone: As any of it like develop</t>
  </si>
  <si>
    <t>Thomas Loughran: So in other words, what is the, what's the community look like I can answer what the community looks like a little bit. Let me give you maybe a five minute shot at that. But mostly, that's a great question and it needs to be stopped. Okay.</t>
  </si>
  <si>
    <t>Thomas Loughran: If what we're after is a master science that</t>
  </si>
  <si>
    <t>Thomas Loughran: Here's this</t>
  </si>
  <si>
    <t>John Rose: And then another massive problem is the fact that we have 30</t>
  </si>
  <si>
    <t>00:41:11They're also putting together a whole and so maybe if we actually knew it was going on in any of these inside it from a cognitive neuroscience point of view, we would want to know.</t>
  </si>
  <si>
    <t>￼</t>
  </si>
  <si>
    <t>00:30:41I</t>
  </si>
  <si>
    <t>Neuroscientist; Director, Human Neuroimaging Lab and Computational Psychiatry Unit, Virginia Tech Carilion Research Institute; Author, Why Choose This Book?: How We Make Decisions</t>
  </si>
  <si>
    <t>00:38:30Good question.</t>
  </si>
  <si>
    <t>00:25:49Sit significantly protect women better</t>
  </si>
  <si>
    <t>This has happened other places and has been happening other places.</t>
  </si>
  <si>
    <t>Actual journal, Responsable interesting. To raise.</t>
  </si>
  <si>
    <t>JP: Corporate forest management would totally change.</t>
  </si>
  <si>
    <t>Thomas Loughran: Let's shift gears from reading for a minute and to one other paradigm, by way of example of non cognitive contact. Suppose we're not reading books. Suppose we're building stuff.</t>
  </si>
  <si>
    <t>Thomas Loughran: That person in question, but most of them are not there.</t>
  </si>
  <si>
    <t>John Rose: Not</t>
  </si>
  <si>
    <t>Thomas Loughran: Tough and just</t>
  </si>
  <si>
    <t>Thomas Loughran: In this quantum eraser.</t>
  </si>
  <si>
    <t>Thomas Loughran: The sequentially ordered instances of awareness grows longer and longer.</t>
  </si>
  <si>
    <t>Thomas Loughran: Into financial was a relative right when you got a whole lot of assets, you're not exactly poor, but you may. As a matter of fact. Oh, more money than you can pay</t>
  </si>
  <si>
    <t>Thomas Loughran: On the left,</t>
  </si>
  <si>
    <t>Thomas Loughran: Depends on how you look at it, it's, it certainly sounds like there's some irregularities in Michigan primarily is what they're pointing to also in Wisconsin, but the big ones are in Michigan, but they seem like they were just cleared up like they were mistakes.</t>
  </si>
  <si>
    <t>John’s iPhone: A small window into</t>
  </si>
  <si>
    <t>Interfaces with traditions of the historically embodied type aren't as hard to come by, perhaps, as McEntire's examples help us see. All of his examples are anthropologically, rich, older, isolated, traditions (golden age Athenian, Greek, Irish on some isolated island, but there are access points to Communities, which require a similar immersion to become members, literate, competent. Some communities of craft, such as martial arts communities, are clearly an example. So also are some religious communities, and some indigenous ethnic communities. In the unordered string of names which the use to describe one another, participation in the awarding of the choi name has to be lived through, in order to be understood. It can be described in words: a wave of recognition, ripping through the crowd, at an entirely unexpected moment, where in seconds there is unquestioned agreement about the appropriate name to apply to a person, marking them ever after as dear 2 and as a member of the Acholi tribe, is an unusual case, unless you travel to Northern uganda, in which case you were likely to see it on one trip or another.</t>
  </si>
  <si>
    <t>Dave Morin</t>
  </si>
  <si>
    <t>00:41:25All right. You're telling me you're putting together a whole system here together you giving a comprehensive answer. How does that work exactly what's it got to do with the fact that there are other ways to look at it.</t>
  </si>
  <si>
    <t>00:38:31There might be little bits of reflection.</t>
  </si>
  <si>
    <t>00:25:54And lead to better health outcomes.</t>
  </si>
  <si>
    <t>John Loughran: I think the the certainly, if I remember correctly, this the second chapter is that's where he talks about split brain.</t>
  </si>
  <si>
    <t>Thomas Loughran: Actually let me do this.</t>
  </si>
  <si>
    <t>Thomas Loughran: Or she doesn't have</t>
  </si>
  <si>
    <t>Thomas Loughran: So let's jump.</t>
  </si>
  <si>
    <t>Expect</t>
  </si>
  <si>
    <t>Rachel Loughran: Yeah, Uncle Tom, can you hear us. We can hear you.</t>
  </si>
  <si>
    <t>Thomas Loughran: Is that a citizen of kind of a computer that does some computation that's infinitely powerful computer or is it like Santa Claus, a guy with the beard on the cloud, like a, I don't mean I don't mean we got actually is. I mean, in your limited</t>
  </si>
  <si>
    <t>Thomas Loughran: Oh, I see. Maybe what I did here. There's with respect to volume with respect to sources, there's information overload. There's polarization of trust.</t>
  </si>
  <si>
    <t>John Loughran: Was it right after I don't</t>
  </si>
  <si>
    <t>Call it that way. Bringing it to the American story now.</t>
  </si>
  <si>
    <t>That's not what I'm talking about. I'm talking about truth doesn't apply because there is no issue to be settled.</t>
  </si>
  <si>
    <t>Just to I'm just working through this tiny little slice of the pie here, suggesting that one area is related to another.</t>
  </si>
  <si>
    <t>Just ask us to explain ourselves. That's a psychological level, right?</t>
  </si>
  <si>
    <t>Right. And and those things are all said.</t>
  </si>
  <si>
    <t>John Rose: I think there's probably elements of that but</t>
  </si>
  <si>
    <t>Thomas Loughran: Could you study cases like that, learn from those cases with this data and then bring it in. Bring knowledge of those changes and induce those changes in a city here.</t>
  </si>
  <si>
    <t>Internet Entrepreneur; Angel Investor</t>
  </si>
  <si>
    <t>Right. And that there is this unfolding and that we don't see everything at once when we have a perspective.</t>
  </si>
  <si>
    <t>Thomas Loughran: And if you click on a couple of those. Here's one of them.</t>
  </si>
  <si>
    <t>Thomas Loughran: Call it a spray of a great variety of beings have very different. Every practically every different the great chain of being from the least perfect to the most perfect</t>
  </si>
  <si>
    <t>JP: Come together in a meaningful way. So,</t>
  </si>
  <si>
    <t>Thomas Loughran: Me know what, why, why, imagine that there is conscious</t>
  </si>
  <si>
    <t>McIntyre's Project (the rules) and the domestic tradition (the team)</t>
  </si>
  <si>
    <t>JP: It and</t>
  </si>
  <si>
    <t>The thesis: figure this out quick. Now is the time to build a new master science.</t>
  </si>
  <si>
    <t>JP: It smells really strong needs to dry.</t>
  </si>
  <si>
    <t>Start with defining some terms: tradition, community, PRS triplets; domestic tradition (the rules, the team)</t>
  </si>
  <si>
    <t>00;17;14.430 --&gt; 00;17;18.990</t>
  </si>
  <si>
    <t>00:13:24.000 --&gt; 00:13:38.820</t>
  </si>
  <si>
    <t>00:13:02.460 --&gt; 00:13:02.820</t>
  </si>
  <si>
    <t>00:12:09.750 --&gt; 00:12:13.380</t>
  </si>
  <si>
    <t>00:41:37Right, what's it got to do with you know how powerful a system. This is that you're putting together all of those kinds of questions you might be able to ask. Let's leave it that</t>
  </si>
  <si>
    <t>00:30:44Mean, that's basically the business of religion. It seems like to those are the hardest lines in the sand.</t>
  </si>
  <si>
    <t>00:38:36After all, when this thing goes through it looks something like this. Right. And so some of this wave ought to be picked up over here as well as over here.</t>
  </si>
  <si>
    <t>First step clarify the nature of the evidence.</t>
  </si>
  <si>
    <t>00:25:58If that existed then I think this would be a much stronger argument, but I think they kind of just are using it as a placeholder, it seems, maybe not. But yeah.</t>
  </si>
  <si>
    <t>Second step: clarify the nature of the algorithm, especially the meaning of second first language mutuality ￼</t>
  </si>
  <si>
    <t>￼ Dialectic? The nature of the discussions? The desired outcome call on full information comparisons?</t>
  </si>
  <si>
    <t>Steps toward implementing experimentally</t>
  </si>
  <si>
    <t>Steps toward implementing theoretically?</t>
  </si>
  <si>
    <t>Computationally?</t>
  </si>
  <si>
    <t>Institutionally?</t>
  </si>
  <si>
    <t>Next text: organizationally: partnerships, funding ￼</t>
  </si>
  <si>
    <t>So. I think the impact of.</t>
  </si>
  <si>
    <t>Final thoughts: realistically?</t>
  </si>
  <si>
    <t>What's that? I wonder if there's a step or if there should be a step between specially trained and going into the types of writers that we have.</t>
  </si>
  <si>
    <t>John Rose: Similar I'd have to be government</t>
  </si>
  <si>
    <t>Thomas Loughran: Suppose we are</t>
  </si>
  <si>
    <t>That depends on how important the military industrial.</t>
  </si>
  <si>
    <t>Thomas Loughran: Most people named are not any lot. They're not among leaders. I'm trying to think of who is the leader. Yeah. No one, he, he should have it would have been a leader stays one of them should</t>
  </si>
  <si>
    <t>John Rose: Hard conclusion to reach</t>
  </si>
  <si>
    <t>JP: Sort of way.</t>
  </si>
  <si>
    <t>Thomas Loughran: Reaction that we ourselves can easily generate when we look at the case right we can generate that reaction, say, wait a minute. It looks like it just, it looks like you can do things which falsify the past</t>
  </si>
  <si>
    <t>Thomas Loughran: Right, and then it is possible to look back at it.</t>
  </si>
  <si>
    <t>Thomas Loughran: So even very rich people can go bankrupt.</t>
  </si>
  <si>
    <t>Thomas Loughran: There's a whole bunch of houses, it's, it's sort of larger pieces of property up there and he's got one of those</t>
  </si>
  <si>
    <r>
      <rPr>
        <rFont val="Arial"/>
        <color rgb="FF1155CC"/>
        <sz val="12.0"/>
        <u/>
      </rPr>
      <t>https://pmc.ncbi.nlm.nih.gov/articles/PMC7935032/pdf/rstb.2019.0750.pdf</t>
    </r>
    <r>
      <rPr>
        <rFont val="Arial"/>
        <color rgb="FF1B1B1B"/>
        <sz val="12.0"/>
      </rPr>
      <t xml:space="preserve">   Lyon P, Keijzer F, Arendt D, Levin M. Reframing cognition: getting down to biological basics. Philos Trans R Soc Lond B Biol Sci. 2021 Mar 15;376(1820):20190750. doi: 10.1098/rstb.2019.0750. Epub 2021 Jan 25. PMID: 33487107; PMCID: PMC7935032. </t>
    </r>
  </si>
  <si>
    <t>Thomas Loughran: Think about rooms full of people staying up all night long, managing unbelievable piles of paper under different rules in different counties in different states right different people all night at a scale that no one's ever tried</t>
  </si>
  <si>
    <t>Lisa Mosconi</t>
  </si>
  <si>
    <t>John’s iPhone: How fast is completely false stories can</t>
  </si>
  <si>
    <r>
      <rPr/>
      <t xml:space="preserve">Taking Shettleworth as the jumping-off point, we offer the following working definition: </t>
    </r>
    <r>
      <rPr>
        <b/>
      </rPr>
      <t>Cognition</t>
    </r>
    <r>
      <rPr/>
      <t xml:space="preserve"> comprises the sensory and other information-processing mechanisms an organism has for becoming familiar with, valuing, and interacting productively with features of its environment [exploring, exploiting, evading] in order to meet existential needs, the most basic of which are survival/persistence, growth/ thriving, and reproduction. [21, p. 416] This phyletically neutral definition specifies the adaptive value of cognition for an organism and has the additional virtue of differentiating cognition from metabolic functions, such as respiration, which arguably also employ mechanisms for acquiring, processing and acting on information to meet existential goals but does not involve familiarization, valuing, exploring, exploiting and evading [21]. Information remains uncharacterized but can be explicated in the biological context, as follows: </t>
    </r>
    <r>
      <rPr>
        <b/>
      </rPr>
      <t>A state of affairs is information for an organism if</t>
    </r>
    <r>
      <rPr/>
      <t xml:space="preserve"> it triggers a change in physiology or behaviour relative to that state of affairs. Whatever state of affairs induces a change in physiology or interactive potential in an organism is information for that organism. (adapted from [43, pp. 17, 21]) This definition allows for regulatory stochasticity in the absence of a detectable change in environmental conditions. A fairly straightforward entailment of this approach is that cognition is a function necessary for any autonomous biological system’s survival, wellbeing and reproduction, which is an uncomfortable proposition for many. We say that whether one wishes to concede cognition to prokaryotes (for example) remains a matter of personal choice. This is not the issue before us. The issue before us is whether proceeding as though this were the case, in a biologically realistic fashion, is productive. The answer to that question, we believe, is yes.</t>
    </r>
  </si>
  <si>
    <t>Thomas Loughran: We've talked a little bit about a high information flow that work of rich communities.</t>
  </si>
  <si>
    <t>Thomas Loughran: A new science, which is the science of the whole somehow it's got to have an account of what's good for human beings. And you might wonder what else is in the whole if it's not good for you, right, or if it's or if it's not good for you to know it, or</t>
  </si>
  <si>
    <t>John Rose: Ever different numbers but 30 to 40 million Americans are uninsured.</t>
  </si>
  <si>
    <t>00:41:48That level from a cognitive neuroscience point of view over and over again. It might be happening more than once inside your network, your system.</t>
  </si>
  <si>
    <t>00:30:52For what's virtuous and what's not virtuous</t>
  </si>
  <si>
    <t>00:38:45So maybe you can put this little guy off on the side and pick up on the photon when it runs through</t>
  </si>
  <si>
    <t>A major implication of basal cognition is not only the plausibility but also the usefulness of viewing other problems in biology through a ‘cognitive lens’, that is, ‘a strategy using well-established concepts from cognitive and computer science’ in a non-metaphorical sense ‘to complement mechanistic investigation in biology’ [53]. Needless to say, informatic terminology has been used productively in biology for the past half-century. Until now, however, it has been on the general understanding that this terminology implies nothing about cognitive processes. The cognitive lens approach suggests that given evolution—not simply conceptual utility—it makes sense that information-dependent developmental processes in multicellular organisms (e.g. embryogenesis; tissue growth, maintenance and repair; regeneration; immunity) might share fitness-enhancing processes derived from the cognitive endowments of their unicellular ancestors. As a field, then, basal cognition has the potential to bring into productive contact heretofore disparate sectors of the life sciences in order to develop the conceptual and theoretical tools necessary for answering outstanding fundamental questions in a variety of areas of biology, not simply the cognitive sciences. For example, if the tools of cognitive science can be extended to apply to unconventional embodiments, novel applications (e.g. training or motivating tissues for regenerative medicine contexts) become feasible [54].</t>
  </si>
  <si>
    <t>John Loughran: And different perceptual systems overwhelming other ones. Is that right,</t>
  </si>
  <si>
    <t>John Rose: Thank there's quite a few in there that I couldn't imagine coming up with</t>
  </si>
  <si>
    <t>Thomas Loughran: I just stopped sharing. And I think you can all now share if you choose to</t>
  </si>
  <si>
    <t>Thomas Loughran: She just sees the humor and everything right and start doesn't matter where you start right and it's fun to try to keep up with her. She bounces from numerous situations to humorous situation.</t>
  </si>
  <si>
    <t>Thomas Loughran: We shouldn't expect too much.</t>
  </si>
  <si>
    <t>Thomas Loughran: I can hear you see</t>
  </si>
  <si>
    <t xml:space="preserve">Cognition comprises the sensory and other information-processing mechanisms an organism has for becoming familiar with, valuing, and interacting productively with features of its environment [exploring, exploiting, evading] in order to meet existential needs, the most basic of which are survival/persistence, growth/ thriving, and reproduction. ... Information remains uncharacterized but can be explicated in the biological context, as follows: A state of affairs is information for an organism if it triggers a change in physiology or behaviour relative to that state of affairs. Whatever state of affairs induces a change in physiology or interactive potential in an organism is information for that organism. ... A fairly straightforward entailment of this approach is that cognition is a function necessary for any autonomous biological system’s survival, wellbeing and reproduction, which is an uncomfortable proposition for many. We say that whether one wishes to concede cognition to prokaryotes (for example) remains a matter of personal choice. This is not the issue before us. The issue before us is whether proceeding as though this were the case, in a biologically realistic fashion, is productive. The answer to that question, we believe, is yes. ... </t>
  </si>
  <si>
    <t>Thomas Loughran: cognitive capacity as a human, would you actually would you find helpful for thinking of what God actually looks like. What is that, well, let me start by saying, none of the above. Okay.</t>
  </si>
  <si>
    <t>Thomas Loughran: We have trust networks, but they tend to be polarized. There's hardening of our perspectives in the echo chambers where all you do is listen to yourself.</t>
  </si>
  <si>
    <t>Thomas Loughran: I don't call</t>
  </si>
  <si>
    <t>Right. And ask it in. What could we what justification could we possibly have for saying very much about writes?</t>
  </si>
  <si>
    <t>Yes, those settle lable issue in the neighborhood. There's issues.</t>
  </si>
  <si>
    <t>So it's once again popped back to rights.</t>
  </si>
  <si>
    <t>"A major implication of basal cognition is not only the plausibility but also the usefulness of viewing other problems in biology through a ‘cognitive lens’, that is, ‘a strategy using well-established concepts from cognitive and computer science’ in a non-metaphorical sense ‘to complement mechanistic investigation in biology’... As a field, then, basal cognition has the potential to bring into productive contact heretofore disparate sectors of the life sciences in order to develop the conceptual and theoretical tools necessary for answering outstanding fundamental questions in a variety of areas of biology, not simply the cognitive sciences."</t>
  </si>
  <si>
    <t>Those are risks are sort of treated as. No, the schools don't have to advertise those risks.</t>
  </si>
  <si>
    <t>Thomas Loughran: So then this is a this is a cool problem. Why the heck, people are working on this problem. I don't know.</t>
  </si>
  <si>
    <t>Director, Women's Brain Initiative; Associate Director, Alzhiemer's Prevention Clinic, Weill Cornell Medical College; Author, Brain Food</t>
  </si>
  <si>
    <t>John Rose: I do, I do think, I guess. I don't know the exact history, but if there were these nations that would not acknowledge Israel's existence in the past I think any step forward past that is pretty significant.</t>
  </si>
  <si>
    <t>Thomas Loughran: That also is a piece of what this guy wants to do big time neural network driven. He wants to build a social neural network. He knows what that I mean everybody does. I do to.</t>
  </si>
  <si>
    <t>It's not the same as other perspectives. I think that's part of what we're trying to grab when we talk about a perspective.</t>
  </si>
  <si>
    <t>Thomas Loughran: You get this cold.</t>
  </si>
  <si>
    <t>Thomas Loughran: But none of them infinitely perfect that whole spray better reveals the perfect the perfect than any that even the most perfect creatures could have by themselves.</t>
  </si>
  <si>
    <t>JP: At least in a smoking gun sort of way that</t>
  </si>
  <si>
    <t>what is information? any cause which acts on an agent qua agent</t>
  </si>
  <si>
    <t>what is an agent? Any cause which reacts to information? Too tight a circle? How about: any cause which acts on the basis of a model it has acquired to shortcut computation (i.e., to predict what is going to happen). This plainly requires that agents have memory; on the basis of what else could it construct or deploy any model as applicable to the world</t>
  </si>
  <si>
    <t>Thomas Loughran: There are conscious experiences. Why think that's more basic than that I have conscious experiences.</t>
  </si>
  <si>
    <t>JP: A lot of these countries.</t>
  </si>
  <si>
    <t>JP: I, my guess is it needed to</t>
  </si>
  <si>
    <t>00:41:59Where am I, yeah, that's within human brains and that's enough said about it.</t>
  </si>
  <si>
    <t>00:38:53And then we'll know whether it went this way.</t>
  </si>
  <si>
    <t>00:26:13Yeah.</t>
  </si>
  <si>
    <t>Pursuing one of the. If you're going to say we are pursuing our national interests.</t>
  </si>
  <si>
    <t>The level at which we persuade one another, the level at which we are motivated, so far as we know, right.</t>
  </si>
  <si>
    <t>And it goes back to your idea of like what is the goal of the person exchanging information?</t>
  </si>
  <si>
    <t>John Rose: Subsidies would be the only way to actually do it well more efficiently.</t>
  </si>
  <si>
    <t>Thomas Loughran: Suppose we are doing electronics. Suppose we are trying to transfer</t>
  </si>
  <si>
    <t>Well, Military-Industrial Complex, so much, we'll finish that word right, or that Friday night.</t>
  </si>
  <si>
    <t>JP: Head which going</t>
  </si>
  <si>
    <t>John Rose: Especially when his next</t>
  </si>
  <si>
    <t>JP: disillusioning and also just I'm pretty depraved. I mean, like, he goes</t>
  </si>
  <si>
    <t>David G. Myers</t>
  </si>
  <si>
    <t>Thomas Loughran: Right, something like that. And that's, that's the idea of the quantum eraser and that seems nuts right. That seems completely contrary to what might be the case.</t>
  </si>
  <si>
    <t>Thomas Loughran: And be aware of its particularity and its relation ality</t>
  </si>
  <si>
    <t>Free agency is growing. Evolution is moving us toward a street fight, toward increasing levels of inherited competency, which is decreasing levels of crystallized instruction transfer. Get here, the way you want: that's what evolves, that's what's on the increase, that's what every complex system moves toward, as it evolves. This is a loss of information, somehow. All of the information is in the phenotype, not the genotype, or rather, it's in the entire environment of genotype plus environment, that's where the information is. But the only information that's passed on is what's inherited, in the genome. So a great deal of the information is lost, and all the more, to the extent that there are a greater degrees of freedom, of agency, of competency, in the evolved phenotype set. That's why Michael Levin says that evolution is an intelligence ratchet. It's ratcheting up intelligence, that is, agency, competency, cognition. So it's not passing on more and more information; it's passing on less and less, in someway. Then the next generation takes what's hardwired, takes the tools in which the competency, the agency, consists(like I ever reach neocortex) and it uses those tools to act on less than that less information, to get more and more of the desired output, to get closer and closer to one's goals. That's how evolution works.</t>
  </si>
  <si>
    <t>Thomas Loughran: They're not poor but they go bankrupt anyway.</t>
  </si>
  <si>
    <t>Thomas Loughran: If you met Aaron when</t>
  </si>
  <si>
    <t>Have something like that is right, what the heck is happening to us today? Why do we seem to be not evolving, why do we seem to be getting dumber and dumber, not smarter and smarter. Is this because intelligence requires a kind of activation, And we are systematically stifling that activation? What is that activation? Certainly it's Education, in someway. Education provides the activation energy for agency, for intelligence, for free problem-solving, for free choice. Lesson less is stored in the genome, less and less information; more and more informationis available to the agent, the perceptive agent, who stores it not genetically, but in shorter term, sorts of memory, and who can apply it freely, on the fly, to problems, and hand down solutions, which have to be rightly seen as clues, not recipes, but clues, to next free steps which subsequent generations can take.</t>
  </si>
  <si>
    <t>Thomas Loughran: Real close</t>
  </si>
  <si>
    <t>Thomas Loughran: Reach a copy. That's right.</t>
  </si>
  <si>
    <t>Is that what artificial intelligence is for us? A scraping of intelligence stored not genetically, but culturally, and historically, to create a tool that enhances our agency? To continue to evolve, we will have to let it enhance our agency, not stifle. It would be quite easy to let our agency be stifle, if we simply mistook some set of means with the right set of goals. We need goals that induce stress in us, stress that we can share with one another, stress that causes us to work together to act together, to produce greater states of affairs with higher valence values, that resonate with us more completely, that fulfill us, that complete us, that are our nature, discovered through our free choices. Our good isn't given to us, apart from our free choices; our free choices, select that good, bring together, not only what we have by nature, genetics, genetics, but what is stored culturally, and what goes beyond any of that, as an ever higher valance, on upward climb, ultimately to become like God, one with him, to be Christ, to live in Christ, as Christ. That's something we have to constantly explore, and the implications have got to be constantly reimagined, re-articulated,re-shared, and regenerative of a common kind of stress signal between us, among us, that makes us one in striving for some same common good.</t>
  </si>
  <si>
    <t>That gross in aspirational nature, in freely, chosen nature, is what it is for creative being, that is, being under some shadow of incomplete grasp of all of being, to advance, and to connect with other facets of the same, other facets of perspectively, limited being, so that no longer a partial story But an ever fuller story, and ultimately, a fully complete story, might become shared amongst humanity, and shared in an ever evolving way. That end point, take outside of the limitation of perspective, which constitutes being in time, might be called eternal nature, God's nature, our nature.But it isn't something that's ever achieved from inside our perspective, our limited perspectives, ever growing, ever sharing, ever increasing, and arriving at fullness aseptically, imperfectly, as in a mirror, darkly, but more transformed into the mind of Christ.</t>
  </si>
  <si>
    <t>What is emerging as an expressive account of good, a freely, chosen good, in light of in a way less than less information, more and more freedom, higher and higher level goals, shared goals, ultimately, perhaps, being united in love with one another... Period. "Full.""stop " that's less than less direction, more and more freedom, more and more unity, more and more free choice, more and more fullness of expression in creation of the freedom that existed before, through, and beyond creation. Here is an expressive count of good; an expressive account of true, which is the achievement of a kind of stability, on the way toward Maximus, stability, fully freely, chosen, fully effective, according to whom? According to you. This is even an expressive expressive account of being, because God shares his complete unbridled freedomwith us, is very nature, which is freedom and love, with us, his creative nature. We become the authors of our own creation, the sources of our own being, in Christ, as Christ.</t>
  </si>
  <si>
    <t>Speculation here: his information somehow the reciprocal of freedom, one divided by freedom? Is information the reciprocal of agency? Is agency, actually free agency? Is it the maximization of available free energy, the minimization of error, achieved by the ever generalization ever increasing generalization of goals, so that one is fully free to love, any which way one chooses, and become the nature of loving being, absolutely unconstraint by information, by calculation? Is this the return to the right brain, from the orality of the left brain? Do we need that left brain to process and learn from in greater detail the complexity of each thing we perceive as a whole, so that we may return to relate to it as a still greater, rather, now greater hole, now more fully embraced because more fully known? And is that embraceever more free, as the full variety, the wholeness, of the other is known, the full beauty is present, not just some solution to some problem, but delightful solutions to many and perhaps any problem?</t>
  </si>
  <si>
    <t>All this from Michael Levin's conversation with Carlos Farless; "unlocking morphogenesis: how stress shapes collective intelligence"</t>
  </si>
  <si>
    <t>00;17;20.700 --&gt; 00;17;34.980</t>
  </si>
  <si>
    <t>00:13:40.200 --&gt; 00:13:40.680</t>
  </si>
  <si>
    <t>00:13:04.050 --&gt; 00:13:10.800</t>
  </si>
  <si>
    <t>00:12:15.930 --&gt; 00:12:22.530</t>
  </si>
  <si>
    <t>00:42:06Secondly, within human beings. This is just your own reasoning at your conscious level if this is different from the first</t>
  </si>
  <si>
    <t>00:30:58I don't know how about politics.</t>
  </si>
  <si>
    <t>00:38:56Or that way or maybe at least will know if it went this way and if you want to know what the same time, whether in both ways. Just stick another one call this a slit a camera a detective a slippy detective be</t>
  </si>
  <si>
    <t>John Rose: Connor example or argument for but I think there are</t>
  </si>
  <si>
    <t>Thomas Loughran: share your screen.</t>
  </si>
  <si>
    <t>Thomas Loughran: That's the mark of mature somebody finds joy in in the world, which is one facet of telling stories. So this is a long winded answer john to your question that, do they have a story or</t>
  </si>
  <si>
    <t>Thomas Loughran: Here's, here's where we are. I want to make a quick, efficient jump here that was not at all, efficient, it had other himself. But now, let's be. Let's take on the virtue of efficiency here.</t>
  </si>
  <si>
    <t>Thomas Loughran: Precision right what</t>
  </si>
  <si>
    <t>John Loughran: OK, I can hear you.</t>
  </si>
  <si>
    <t>Thomas Loughran: It's got a pause there for a minute.</t>
  </si>
  <si>
    <t>Thomas Loughran: There's perception of fact three opposition those people over there are, have they know nothing. They're idiots. We do not need to pay attention to them and we start to construct this is just one little phrase by phrase work out of a lot of problems that are familiar to us. Okay.</t>
  </si>
  <si>
    <t>Thomas Loughran: It was it was</t>
  </si>
  <si>
    <t>We would have if we were to say the same things, we would have to say the same things differently.</t>
  </si>
  <si>
    <t>Professor of Psychology, Hope College; Co-author, Psychology, 11th Edition</t>
  </si>
  <si>
    <t>Levin-McGilchrist conversation, and again, Levin Spivak 1: mathematical realities find expression, like solutions seeking problems, in evolution, in problem-solving. Random walks would take far too long. (Boy, does this sound like model projection, active inference, in the brain.) Sounds a lot like stephen wolfram: mathematical forms exist, play out in computationally irrediciblbe processes; got to look to find them, find their natures, and no amount of observation finally determines the nature of the pattern (as functions cannot be read from any finite or even any infinite plot expressing them. (Any plot may be incomplete...correct?....may not show all relevant features necessary to determine the function ad unum.)</t>
  </si>
  <si>
    <t>It's that person, that well-formed, virtuous person, the fruit of a whole tradition craft of raising human being as well.</t>
  </si>
  <si>
    <t xml:space="preserve">Potency, potentiality, just as important as actuality, like a womb (this is active potency, the matter for the form). </t>
  </si>
  <si>
    <t>They do have to attend to them. They have to minimize them, but I don't think they have to market.</t>
  </si>
  <si>
    <t>McG did not ask ML, but might have: what if relationships are fundamental, what the right brain perceives, active presence of a whole, of interconnected wholes in still further wholes, unanalyzed, just present; dimensions of interpresonal reality, akin to mathematical relationships but personal?</t>
  </si>
  <si>
    <t>Thomas Loughran: But you'll notice this problem falls right out.</t>
  </si>
  <si>
    <t>Thomas Loughran: Anybody else can</t>
  </si>
  <si>
    <t>Thomas Loughran: Everyone</t>
  </si>
  <si>
    <t>Right. This is my perspective. That's your perspective, et cetera.</t>
  </si>
  <si>
    <t>Thomas Loughran: This, this is what I happen to know about and I happen to know about this crowd because they they have folks in northern Uganda, as, as I do.</t>
  </si>
  <si>
    <t>Thomas Loughran: That was his claim any makes it with</t>
  </si>
  <si>
    <t>JP: Shift promised us for years.</t>
  </si>
  <si>
    <t>Thomas Loughran: Without without a full blown theory of how you know agency.</t>
  </si>
  <si>
    <t>JP: Still have a lot of developing left to do.</t>
  </si>
  <si>
    <t>JP: I guess you can't just grow it and it just like comes off the vine. Right. You know, you probably have to like</t>
  </si>
  <si>
    <t>Quick reflection on Title: Resurrecting Civility: Processing Information Socially ... what is this? In a proper social order, maximizing the sociability or -ies of persons</t>
  </si>
  <si>
    <t>R:L brain health must be brought to the question of social IP, social LB analysis, we might think, but also RB apprehension, wholistic grasp, to which LB analysis must be added and returned to RB grasp of a new and richer whole. Social Information Processing begins and ends with RB grasp of a not-processed, even if a once-processed, whole. Analysis assists, guides full apprehension, full grasp, right relationship. But analysis, LB activity, is itself guided by initial context and by suitability of returned context: I see and trust this person; I work through an analysis of their actions; I realize that I am now better informed and more fully trust, or no longer, or (correctively) am judging and should rethink (re-analyze.) Do such interplays beyond initial R-L-R cycles provide helpful analysis of brain activity? Of human rationality?</t>
  </si>
  <si>
    <t>Thomas Loughran: Rich in the sense just skimming over material real fast, rich in the sense of processing lots of information in code, it puts you rich community puts its members in contact with a lot of information about their options.</t>
  </si>
  <si>
    <t>Thomas Loughran: I don't know.</t>
  </si>
  <si>
    <t>Thomas Loughran: So I propose that we read a paper. And what I want to do today is set that up. I want to tell you why. And I want to tell you why.</t>
  </si>
  <si>
    <t>John Rose: Another pretty huge problem. And then the costs that go along with that.</t>
  </si>
  <si>
    <t>00:42:14Right. Where are you in time. Now, not all at once. Considering many perspectives at once, while your brain is processing this enormous amount of information.</t>
  </si>
  <si>
    <t>00:31:02How about political lenses. Do you have a right to raise your kids probably surrounding them with</t>
  </si>
  <si>
    <t>00:39:09Okay. Well, what happens when you look is you don't get this interference pattern anymore. What happens when you look. Is it just this pile up and straight lines and just piles.</t>
  </si>
  <si>
    <t>00:26:15So yeah, I mean, I</t>
  </si>
  <si>
    <t>Yes. Oh.</t>
  </si>
  <si>
    <t>I understand just saying that in an effort to persuade people. But I think.</t>
  </si>
  <si>
    <r>
      <rPr>
        <rFont val="Arial"/>
        <sz val="11.0"/>
      </rPr>
      <t xml:space="preserve">banging out some thoughts long with me but perhaps not here expressed. Every since the paper I drafted for Joram Haber's anthology, I've chewed on the idea that M's C-T account of rationality has an internal dynamic that lets it stand on its own--an intrinsic appeal of some sort--that is strong enough to set it as a criteria against which everything else must be judged, insofar as reason is involved. (Here I leave room for faith, and love, drawing a person in a more primary way than reason can...now for the first time I can ask whether that distinction corresponds to or is underlied by, in harmony with that between </t>
    </r>
    <r>
      <rPr>
        <rFont val="Arial"/>
        <sz val="11.0"/>
      </rPr>
      <t>left</t>
    </r>
    <r>
      <rPr>
        <rFont val="Arial"/>
        <sz val="11.0"/>
      </rPr>
      <t xml:space="preserve"> (reason) and </t>
    </r>
    <r>
      <rPr>
        <rFont val="Arial"/>
        <sz val="11.0"/>
      </rPr>
      <t>right brain</t>
    </r>
    <r>
      <rPr>
        <rFont val="Arial"/>
        <sz val="11.0"/>
      </rPr>
      <t xml:space="preserve"> (sensus fidelis from Plantinga, reformers), power of love, etc) cognitive activity (or between model creation for sensory-motor model building, vs the experience of valence in the first place, and in the 3rd place, in Ian McG's R-L-R ordering of cognitive activity (if indeed he'd call it that: brain activity, or perhaps that's just our L-brain model of the whole system of awareness.)</t>
    </r>
  </si>
  <si>
    <t>When we think about things, we think through things and we act in various ways.</t>
  </si>
  <si>
    <t>Priyamvada Natarajan</t>
  </si>
  <si>
    <t>So, like, to entertain, to inform.</t>
  </si>
  <si>
    <t>Alll that ramble is a sign that I need to catch up, connecting what I have more recently learned wiith a very much older idea, that of the intrinsic appeal of both all-things-considered rationality, and its distinction from and dynamic interplay with wholistic, primary, unmodeled recognition and attachment to what we perceive as a whole, which includes a personal whole, even parts grasped together as a whole, themselves parts of something larger grasped together as a whole...and so on, seemly fractally. Lots to say here; my focus in this attempt is to say something more precisely, which I think requires something said about a whole, modeled, and better understoon again as a whole in light of such a model, itself temporary and useful and revisable and full of possibility but perhaps not as full as other models yet to come.</t>
  </si>
  <si>
    <t>Thomas Loughran: Energy</t>
  </si>
  <si>
    <t>It depends on how import, how big an economy, how big a piece of the economy is that?</t>
  </si>
  <si>
    <r>
      <rPr>
        <rFont val="Arial"/>
        <sz val="11.0"/>
      </rPr>
      <t xml:space="preserve">There seems to be something in a model of the whole which is conscious of the whole of which it is a model, and which thus springboards back to a now-differently and -better-understood whole. This seems to be an idea that wants find its way into articulation. I don't think it's the same as the sense that drew me to revisit this topic, which was more a need for a rigorous account of an instinct that I've long had. So let's watch for two things as we proceed here: an instinct, pressing itself in (perhaps from right to left in terms of brain functions), and perhaps separately a sense that such articulation should be more rigorous, clear, precise than I was able to muster (perhaps in parallel with the effort in the paper for Joram, though that effort was only partial, focused on practical rationality, arguing that any account of morality that conflicted with practical rationality understood holistically and thus as instinctively powerfully as M's C-T account, ought to be rationally rejected, as if there ought to be and won't rest until there is a rational foundation of this sort to all our practical activity, including the taking into account (and indeed first formulating) our ethical considerations or even our sense of morality.(Couldn't mine have been formed in traumatic circumstances, less-well-informed in such or some other ways, and thus in need of inspection and adjudication? Here lies the idea of a </t>
    </r>
    <r>
      <rPr>
        <rFont val="Arial"/>
        <i/>
        <sz val="11.0"/>
      </rPr>
      <t>well-formed conscience, alone which must have primacy</t>
    </r>
    <r>
      <rPr>
        <rFont val="Arial"/>
        <sz val="11.0"/>
      </rPr>
      <t>, not just our current moral instincts.)</t>
    </r>
  </si>
  <si>
    <t>JP: My uncle knew that her husband.</t>
  </si>
  <si>
    <t>John Rose: Words were about like people watching the polls and stuff like that.</t>
  </si>
  <si>
    <t>JP: He tells he definitely tells you more than you want to know about what people are up to like</t>
  </si>
  <si>
    <t>Thomas Loughran: If that's the case.</t>
  </si>
  <si>
    <t>Thomas Loughran: These are experiences I had with other people, so far as we know, we talked about it right and sort of the way the world works. We interact it over these things right that</t>
  </si>
  <si>
    <t>Thomas Loughran: And anyway, I have the impression that that that's sort of stuff might come down and</t>
  </si>
  <si>
    <t>JP: I have. Yeah, yeah.</t>
  </si>
  <si>
    <t>That recognition of the connection between my old nagging suspicion, articulated in the context of trying to hammer out a prudence-based morality for Joram Haber, and my current and parallel preoccupation, might be helpful. The primacy of a well-formed conscience: one can give a somewhat more precise account of that, as I just fell upon. And that is connected to the priority of prudence (title of Daniel Mark Nelson's reading of Aquinas, which I might perhaps revisit.) But what I'm after these days seems to be something of a twin: the primacy, at the level of model-building and thus of left-brain activity, of a properly-understood and embedded (R-L-R) model construction, over an claims of scientific realism? Or of science's insights into reality? What I seem to have to bring to both or either of those is a relational instinct, and a constructive insight: we construct, choose, build, relationships, including those on which we (also freely chosen and constructed) build our model of the universe, of reality. Somehow, we choose and construct reality: not each of us individually, only, but also each of us individually, given what we have from one another, collectively, to work with: language, insight, technology, a thus-far-crafted-and-crafting context of our perceptions and understandings, our modeling behavior together. We are inseparably plural, interpersonal, multi-personal in our model construction, in our active inferences, in our perceptions and our judgements and our assessment of those judgements, our processing and revisiting of those models and their implications. We inherit what we do together; we individually further shape what we individually contribute to the conversation of the whole; we submit what we contribute to that whole, but as shaped by us. This is R-L-R on a social basis: we are just given what we receive from others; we analyize it, shape, mold, use, reflect, articulate, and give back our socialized individual contributions to the broader social structure, perceive in some measure the impact of that return contribution, and the cycle reverberates, trailing off as reverberating sound does in the impact of subsequent cycles, until a last one that is accessible, perhaps seen, but left unpursued. The tuning fork becomes no longer audible, at least at the level of my awareness, though perhaps not at the level of impact on members of me (introducing a long-overdue phrase here, as if Christ were speaking.)</t>
  </si>
  <si>
    <t>Thomas Loughran: But they could be, you know, they can be part of a story. I mean,</t>
  </si>
  <si>
    <r>
      <rPr>
        <rFont val="Arial"/>
        <sz val="11.0"/>
      </rPr>
      <t xml:space="preserve">I seem to be driving at something here: some way to articulate what a pair of primacies, a pair of valence-laced models, have in common: the primacy of a-t-c practical reason over our moral instincts; and the primacy of our perceptions (which includes our highest-level model, and in turn all our models, corresponding to left-brain activity, but often overlooked by me and perhaps nearly everyone else in western circles (Iain McG: M &amp; His E) also what corresponds with right-brain activity (itself modeled, isfa perceived by us), both at the R- and the -R facets of what we best describe as R-L-R cognitive activity, corresponding with R-L-R brain activity: all that perceptual activity has primacy over any model of the universe we create. (Our brain is our perceptual interface to actual cognitive activity, as DH regularly points out from the perspective of the emerging CR model.) So what we have is a model, and that model is </t>
    </r>
    <r>
      <rPr>
        <rFont val="Arial"/>
        <i/>
        <sz val="11.0"/>
      </rPr>
      <t>primarily</t>
    </r>
    <r>
      <rPr>
        <rFont val="Arial"/>
        <sz val="11.0"/>
      </rPr>
      <t xml:space="preserve"> a conscious model--= a model of which we are conscious, or of things we perceive? yes, the latter--though it has reverberations into what we may model--correctly, or otherwise--as not conscious (as if our consciousness depended on material brains, rather than brain activity being our model of how are conscious activity depends on "the world", or aspects of reality of which we are conscious but have no relatively immediate control.) H</t>
    </r>
    <r>
      <rPr>
        <rFont val="Arial"/>
        <i/>
        <sz val="11.0"/>
      </rPr>
      <t>ow do I better describe that 2nd form of primacy?</t>
    </r>
    <r>
      <rPr>
        <rFont val="Arial"/>
        <sz val="11.0"/>
      </rPr>
      <t xml:space="preserve"> Reality is dependent on our perceptions? Our sense of reality is dependent on our perceptions? All we really have are our perceptions, which are always relational, certainly socially-relational (interpersonally, linguisticly relational), and some of these perceptions are of the whole, and some of those are models, and others are more holistic, primary, instinctual, also relational, but holisticly so? And some of them are perceptions of persons, and some of those, of my person, and some, of other persons, and some, of our collective models, including our scientific models, but models which are thoughts, and socially-embodied, ours, not only mine, but always conscious entities, in relationship with one another, at the foundation of the system, as a drama is to a narrative plotline (echoing Aristotle in the Poetics: the plot is everything; the rest of the drama follows from it, suits it, enhances it, but can be taken or left without destroying, but only modifying, the impact of the plot on those who hear it?) / / / R-L-R helps here: the models we articuate as scientific models, are the -L- in R-L-R. They are relationally surrounded and themselves relational, though differently. They are contructed by us from R-; that first R- is presented to us; the last -R is shaped by us in light of R-L priors. All of this takes place in the context of error minimization and thus active inference. Error is a -L- phenomena; our models fit what we expect them to perceive, or they don't, to various degrees, and we expect on the basis of what we perceive beforehand (functioning as R-) filtered through our models (L) which are the basis for our active inference, our active expectation of what we will perceive (first as a new whole, -R, and then further analyzed (L). That active expectation comes with valence and particularly an all-things-considered, summed-up valence, and we shape the incoming perception by a combination of attention and movement to minimize error in our pursuit of higher valence. (The recognition of this combination of attn and movmnt seems an insight into the existence and nature of the inseperability of theoretical and practical reason: we model what we perceive-by-selecting, either through attention or movement, action or passivity in the realm of theoretical or practical action. Even the stuff of the world about which we theorize has been practically selected. But is there some asymmetry here? We perceive passively, in one moment (in chains starting pre-natally) passively, with random response (firing?) turning to coordinated response (wiring?) according to preference/valence. In between is memory, information-storage, the foundation of valence. Else, why suppose the relevance of the past to the present? We're modeling, unificating (thanks, 43) in a way which somehow must be pre-intentional, for learning to happen, which rests on valence applying. So we've already processed, held on to and assimilated some future with some past, aka learned, and then valence applied to first-next, perhaps the foundation of cause-effect, and then notice of valence, and then coupled with imaginative perception, and then intentional (memory-and-valence-laden action.</t>
    </r>
  </si>
  <si>
    <r>
      <rPr>
        <rFont val="Arial"/>
        <sz val="11.0"/>
      </rPr>
      <t xml:space="preserve">Is there progress here, yet? Yes: 1) twin instincts (about which come back and investigate more: 2, or twin?)--a) prudence prior to morality/primacy of wfc, and b) perception prior to modeling (qq:____), or cognitive activity prior to emergence or acceptance of any scientific theory, and thus all  model-building activity, including all scientific activity, and thus consciousness (perceive, endure, notice and retain patterns (seeds of sense of self?), apply patterns and valence toward intentional, goal-directed activity, review, assess, plan, review, revise, apply cause-effect, blame, morality) and what flows from consciousness, including science and morality, both.  R-L-R is our model of this primacy isfa corresponding to brain activity, our model of how our conscious dynamics function. </t>
    </r>
    <r>
      <rPr>
        <rFont val="Arial"/>
        <b/>
        <sz val="11.0"/>
      </rPr>
      <t>Next Qs</t>
    </r>
    <r>
      <rPr>
        <rFont val="Arial"/>
        <sz val="11.0"/>
      </rPr>
      <t>: can I further refine this (perhaps as a question, a theory, a research agenda) insight-candidate, and succinctly articulate it at essential and bumper-sticker-pneumonic levels?</t>
    </r>
  </si>
  <si>
    <t>00:42:23But just you talking with yourself thinking it through and wondering whether you ought to change your mind, that may be a different level right of you thinking through</t>
  </si>
  <si>
    <t>00:31:09People who think of their head screwed on straight about social issues about political issues.</t>
  </si>
  <si>
    <t>00:39:21Exactly like you would expect if you were shooting Bibi's through here, babies do not give you an interference pattern.</t>
  </si>
  <si>
    <t>Professor in Departments of Astronomy and Physics at Yale University, focusing on exotica in the universe—dark matter, dark energy, and black holes; Author, Mapping the Heavens</t>
  </si>
  <si>
    <t>John Rose: You might need to separate that list into</t>
  </si>
  <si>
    <t>JP: Let's see.</t>
  </si>
  <si>
    <t>Thomas Loughran: What should we say their stories just aren't any good. And I'd say, it kind of depends on what you think this threshold for a story is it's both. And it's kind of like game.</t>
  </si>
  <si>
    <t>Thomas Loughran: These various narratives over various areas that can be sewn together in various ways. Some of them don't seem to some of them sync together well and some of them seem to come together, you could say this, some reinforced one another to use the wave</t>
  </si>
  <si>
    <t>Thomas Loughran: We're, we're dealing with analogy.</t>
  </si>
  <si>
    <t>BB on a QI in the WH and it's implications far beyond it, ending with comments on how to do analysis and resist your favored outcome https://youtu.be/wtwwk5cuOvU?si=76_3VY8KiiiipgvI</t>
  </si>
  <si>
    <t>Thomas Loughran: Yeah, my, my Zoom is malfunctioning, a little bit.</t>
  </si>
  <si>
    <t>Thomas Loughran: So you guys ready to hear that uninterruptedly</t>
  </si>
  <si>
    <t>https://youtu.be/wtwwk5cuOvU?si=76_3VY8KiiiipgvI</t>
  </si>
  <si>
    <t>Thomas Loughran: Good. What I want to do today, then, is</t>
  </si>
  <si>
    <t>Thomas Loughran: Yeah, I think it was pretty early, but I don't think it's right after Iowa.</t>
  </si>
  <si>
    <t>We couldn't naively say we're endowed by our creator with certain inalienable rights.</t>
  </si>
  <si>
    <t>It's that person who embodies the information storage.</t>
  </si>
  <si>
    <t>Yeah, they don't have to brandish information about those risks, they just have to minimize the known risks and probably the unknown risks.</t>
  </si>
  <si>
    <t>Thomas Loughran: A high information flow network of rich communities information processing model.</t>
  </si>
  <si>
    <t>Thomas Loughran: Can dog in that fight.</t>
  </si>
  <si>
    <t>Thomas Loughran: Wants to try to build something like that and to analyze it in those terms and that, in a certain sense, is what Sandy Pentland is already doing.</t>
  </si>
  <si>
    <t>We're distinguishing from one another and they're not the same. They are what they are.</t>
  </si>
  <si>
    <t>Thomas Loughran: Sorry about that. I think you could hear all that. Is that true</t>
  </si>
  <si>
    <t>Thomas Loughran: Sarah from and chair of him and virtues are changed his virtual is archangel Squires, all right. All of that stuff right all that medieval cosmology.</t>
  </si>
  <si>
    <t>JP: And if</t>
  </si>
  <si>
    <t>Thomas Loughran: But that there is something we mean by way of agency, but one could imagine consciousness without it.</t>
  </si>
  <si>
    <t>JP: And I mean, if you look at a country like Venezuela.</t>
  </si>
  <si>
    <t>JP: stop it from being wet.</t>
  </si>
  <si>
    <t>00;17;35.610 --&gt; 00;17;45.720</t>
  </si>
  <si>
    <t>00:13:42.060 --&gt; 00:13:49.800</t>
  </si>
  <si>
    <t>00:13:11.190 --&gt; 00:13:23.520</t>
  </si>
  <si>
    <t>00:12:26.370 --&gt; 00:12:43.170</t>
  </si>
  <si>
    <t>00:42:35The justification, it affects you are justifying to yourself and maybe you're justifying and speech to other people, but that's really getting to this next point.</t>
  </si>
  <si>
    <t>00:31:18I'm saying that you could generate a similar kind of pretty strong opinions and pretty.</t>
  </si>
  <si>
    <t>00:39:29If you randomly, or if he blew a shotgun spray right across this whole thing you'd have a couple of lines of buckshot.</t>
  </si>
  <si>
    <t>00:26:17Suppose I wanted to fire you john rose because you were black. And I don't like people were black working in our company, for whatever reason, I don't enjoy working around</t>
  </si>
  <si>
    <t>Today, December 15, 2025, Mathew Bowman walks to a reinforcement learning tutorial RLBR with Nvidia and unsloth. When he's done, he decides the security advantage of doing the training on your own machine, running on Nvidia chips, sponsored by Nvidia.</t>
  </si>
  <si>
    <t>John Naughton</t>
  </si>
  <si>
    <t>Gotta quickly get up to speed with a strategy for software construction, multi multi cross roads supply chains driven by social business, promoting you in prosperity</t>
  </si>
  <si>
    <t>Your example earlier about this was self-defense. I think that's a really great example, because that is a narrative way of describing like, OK,</t>
  </si>
  <si>
    <t>It's important to know what the impact of that is, and I, I don't think the business people don't know.</t>
  </si>
  <si>
    <t>Whatever that whole domain is, it's certainly a conscious domain.</t>
  </si>
  <si>
    <t>I feel it is usually used for like like down the line journalists.</t>
  </si>
  <si>
    <t>JP: Yeah, eventually</t>
  </si>
  <si>
    <t>Thomas Loughran: Through wires wrapped insulated so that that energy propagates</t>
  </si>
  <si>
    <t>Who are the players in that? How many people have a piece of that versus how many people have a place in other things?</t>
  </si>
  <si>
    <t>John Rose: So yeah, I mean, I think he definitely needs to clarify that.</t>
  </si>
  <si>
    <t>JP: Like the different scandals that these politicians and leaders are a part of it's like don't really want to know all the details of those</t>
  </si>
  <si>
    <t>Thomas Loughran: That suggests, maybe there's no external world out there to have a homomorphic mapping</t>
  </si>
  <si>
    <t>Thomas Loughran: That particularities including all its relational particularity and it's it's got relational particulary it's got</t>
  </si>
  <si>
    <t>Thomas Loughran: I think if he loses. He is in some trouble.</t>
  </si>
  <si>
    <t>JP: I like Aaron.</t>
  </si>
  <si>
    <t>I could get going.</t>
  </si>
  <si>
    <t>Thomas Loughran: These things don't necessarily die fenced they may spin off from mainstream, but they don't necessarily spin out of people's members.</t>
  </si>
  <si>
    <t>Senior Research Fellow, Centre for Research in the Arts, Social Sciences and Humanities, University of Cambridge; Director, Wolfson College Press Fellowship Programme; Columnist, the Observer; Author, From Gutenberg to Zuckerberg</t>
  </si>
  <si>
    <t>Thomas Loughran: That means there's a lot of people involved for gathering and they're like enough minded to be sharing highlights with one another. They've been doing it for a long time, they they store.</t>
  </si>
  <si>
    <t>Thomas Loughran: Or if it's a perspective, it's not good for you to adopt these are all interesting questions. Some somehow the goods going to be involved in this whole</t>
  </si>
  <si>
    <t>Thomas Loughran: By means of yet another analogy, and I may have made quick reference to it, but I've developed it a little further and it's actually a, it's a good analogy. So, if I may.</t>
  </si>
  <si>
    <t>John Rose: On insurance leads to medical bankruptcy. People say that or there's been studies that medical costs are responsible for up to 62% of bankruptcies, which is pretty crazy if that's</t>
  </si>
  <si>
    <t>00:42:46Maybe you're justifying to other people who you trust in some way.</t>
  </si>
  <si>
    <t>00:31:26Color tribal if for better lack of a better word.</t>
  </si>
  <si>
    <t>00:39:37You. I think you can all sort of see what I mean, right, that would have made it through these vertical splits and you are the same is true with a spray paint. Maybe a better analogy literally you paint the wall to be two slits back there.</t>
  </si>
  <si>
    <t>00:26:27You. I think my customers don't enjoy working around you. I'd rather not be around you and have you around my customers.</t>
  </si>
  <si>
    <t>John Loughran: Yeah, okay. I just want to make sure I was in the same</t>
  </si>
  <si>
    <t>John Rose: Things that you can come up with a really good counter examples and counter arguments for pretty quickly and then</t>
  </si>
  <si>
    <t>JP: Is this. Let's see, can I, how do I do this.</t>
  </si>
  <si>
    <t>JP: Yeah. Well, I mean, I think, like, going back to a particular that particular example where it's like, I've never seen a problem like this before. I don't know how to do it right, like, and then just not really working at it. I mean, I think if that's your</t>
  </si>
  <si>
    <t>Thomas Loughran: Pattern analogy. Right. Some of them in force and some of them.</t>
  </si>
  <si>
    <t>Thomas Loughran: in large measure which</t>
  </si>
  <si>
    <t>Thomas Loughran: But hey, zoom takes a beating. You know, it's amazing. The main thing hangs in there at all.</t>
  </si>
  <si>
    <t>Thomas Loughran: Yeah, okay, good, presumably it captures on audio to</t>
  </si>
  <si>
    <t>Thomas Loughran: Well, I'm going to stop actually and Hell with what I want to do. I did have somewhere where I'd like to go. But I also want to give you guys a chance to comment on what it is I just dumped a lot of stuff on</t>
  </si>
  <si>
    <t>Thomas Loughran: But maybe, maybe, so I don't know, we could look that up real quick.</t>
  </si>
  <si>
    <t>And this is self-evident. Everybody, it's evident to reason if you can't see this, there's something wrong with you.</t>
  </si>
  <si>
    <t>And whose actions are, as Aristotle said, the virtuous person is the measure.</t>
  </si>
  <si>
    <t>Well, then some sort of reason. So, yeah, I just wonder whether that's the case now, whether it's, you know,</t>
  </si>
  <si>
    <t>Thomas Loughran: It kind of falls right on.</t>
  </si>
  <si>
    <t>JP: Yeah, I haven't really</t>
  </si>
  <si>
    <t>Thomas Loughran: Professionally, he's been doing it for a while.</t>
  </si>
  <si>
    <t>They're not something else. They're kind of limited in a certain way. So if we have a limited perspective that's unfolding sequentially.</t>
  </si>
  <si>
    <t>Thomas Loughran: You can hear what happened when I made the mistake I clicked on this.</t>
  </si>
  <si>
    <t>Thomas Loughran: He meant a lot by it. He had a lot of categories, you might as well have particle physics, you might as well have the standard model in his mind. Right. You just set a standard model of part of areas to to Aristotelian cosmology and he thought that whole space was intended by God.</t>
  </si>
  <si>
    <t>JP: I mean, if this story is more legitimate and</t>
  </si>
  <si>
    <t>JP: Right now, I mean they're trying to develop differently.</t>
  </si>
  <si>
    <t>JP: And dry it</t>
  </si>
  <si>
    <t>00:42:52And now you're sort of within a community context there. I'm not suggesting. These are clean cuts, whether you are in community, whether you're outside of cross community boundaries, etc. But I do think that there's some relative distinctions to be made here people that are like you</t>
  </si>
  <si>
    <t>00:31:32Kind of tribal at its worst polarization</t>
  </si>
  <si>
    <t>00:39:50You wouldn't have all these interference patterns.</t>
  </si>
  <si>
    <t>00:26:37And I can't get away with firing you</t>
  </si>
  <si>
    <t>Randolph Nesse</t>
  </si>
  <si>
    <t>so what happened was this person broke into their house or broke into my house and then they had a gun.</t>
  </si>
  <si>
    <t>I think they either don't care or don't care as much as.</t>
  </si>
  <si>
    <t>Admit there may be other elements that are not conscious in it, but that whole domain, I'm saying, seems to have layering.</t>
  </si>
  <si>
    <t>But I feel like Inform is too broad of a word. I feel like.</t>
  </si>
  <si>
    <t>John Rose: Or find</t>
  </si>
  <si>
    <t>Thomas Loughran: from one point to another. According to an only according to the path that I set out for</t>
  </si>
  <si>
    <t>And now there's plenty of room inside that narrative for all kinds of fault lines,</t>
  </si>
  <si>
    <t>John Rose: Because it's really easy to</t>
  </si>
  <si>
    <t>Thomas Loughran: On to you in our perceptions</t>
  </si>
  <si>
    <t>Thomas Loughran: Phenomenal, particularly in other words phenomenal in the sense of the stuff that</t>
  </si>
  <si>
    <t>Thomas Loughran: And thus, I would think you'd try really hard not to lose.</t>
  </si>
  <si>
    <t>Thomas Loughran: I need to</t>
  </si>
  <si>
    <t>Podcast good counsel. I like the helicopter reference as</t>
  </si>
  <si>
    <t>00;17;46.590 --&gt; 00;17;59.250</t>
  </si>
  <si>
    <t>00:13:51.210 --&gt; 00:13:56.970</t>
  </si>
  <si>
    <t>Professor of Life Sciences, Director, Center for Evolution and Medicine, Arizona State University; Co-author (with George C. Williams), Why We Get Sick</t>
  </si>
  <si>
    <t>00:13:25.290 --&gt; 00:13:28.260</t>
  </si>
  <si>
    <t>00:12:44.970 --&gt; 00:12:45.540</t>
  </si>
  <si>
    <t>00:43:09It's what it's a different deal to justify how you think about something to someone with whom you share a great deal.</t>
  </si>
  <si>
    <t>00:31:36At its rich edits better a kind of rich plurality.</t>
  </si>
  <si>
    <t>00:39:52You just spray paint.</t>
  </si>
  <si>
    <t>00:26:42For that reason,</t>
  </si>
  <si>
    <t>Thomas Loughran: You're totally ranking.</t>
  </si>
  <si>
    <t>John Rose: More serious grievances.</t>
  </si>
  <si>
    <t>JP: School oh psych</t>
  </si>
  <si>
    <t>JP: Like you, you need to show me how to solve this problem. Like, I think if that's your approach to a situation that's maybe unfamiliar in the specifics, or maybe coming at something from a slightly different perspective than I don't think you have a story right i mean</t>
  </si>
  <si>
    <t>Thomas Loughran: Do precisely the opposite. They tend to cancel one another or they cause some some some difficulty as we try to put the two of them together.</t>
  </si>
  <si>
    <t>Rachel Loughran: I'm just, I'm not trying to be precise right now. And my word choices. Definitely not precise, but what I am trying to do is just pin down like the attention of, like, what, what I can expect</t>
  </si>
  <si>
    <t>Rachel Loughran: I'm kicking myself for not like investing or</t>
  </si>
  <si>
    <t>Thomas Loughran: Let's see, just a couple of quick comments I played that long intro. And unfortunately, you know, this thing isn't cut up in duration to exactly those segments of time which would be most useful does</t>
  </si>
  <si>
    <t>Thomas Loughran: So eventually I want to grab a couple of these things and say, these, this is like the parts list. And these are the things you can see shipped in on the truck and I want to ship a couple things in</t>
  </si>
  <si>
    <t>John Loughran: Yeah, I just remember reading stuff about how our camp.</t>
  </si>
  <si>
    <t>Does it follow that they were wrong? These are just some questions.</t>
  </si>
  <si>
    <t>He really meant the virtuous man because he didn't think women could really be quite properly virtuous.</t>
  </si>
  <si>
    <t>I expect schools for the kind of reason you talked about it a while ago when we were talking about the economy surrounding schools.</t>
  </si>
  <si>
    <t>Thomas Loughran: Your processing information you're bringing in your, your, your parallel processing with other people you're trying to build a single coherent account of the way that the world works of what to think, what to do.</t>
  </si>
  <si>
    <t>JP: I haven't really paid much attention to that.</t>
  </si>
  <si>
    <t>We're already in the world of possibility. In fact, you can't really think about.</t>
  </si>
  <si>
    <t>Thomas Loughran: So the little confirmation. Can y'all see this. Okay.</t>
  </si>
  <si>
    <t>Thomas Loughran: Without thinking probably holistically now.</t>
  </si>
  <si>
    <t>JP: There's more connection there more abuse of power and certainly I mean, certainly, it looks super corrupt. I mean, who knows if he. I mean, all I know is that, you know, by Hunter Biden was promising to set up meetings with Ukrainians and</t>
  </si>
  <si>
    <t>JP: They're, they're being very protectionist</t>
  </si>
  <si>
    <t>JP: That's fucked up.</t>
  </si>
  <si>
    <t>Thomas Loughran: It not only the books that they all read together and what shapes a curriculum, say, but also in the books that they read that you don't read which other books that their experience weighed</t>
  </si>
  <si>
    <t>Thomas Loughran: It least as a big part and maybe it's something that's woven through the whole so</t>
  </si>
  <si>
    <t>Thomas Loughran: I'm going to spend some time on this.</t>
  </si>
  <si>
    <t>John Rose: A big number.</t>
  </si>
  <si>
    <t>00:43:17And so what how do these four attractive elements.</t>
  </si>
  <si>
    <t>00:31:41Of groups of people.</t>
  </si>
  <si>
    <t>00:39:54There with a double slit in maths, you would get two lines, the right but when you look at these</t>
  </si>
  <si>
    <t>Richard Nisbett</t>
  </si>
  <si>
    <t>00:26:45But I can</t>
  </si>
  <si>
    <t>So I shot them. Like, those are the the provable facts.</t>
  </si>
  <si>
    <t>Driving up profits and pursuing national interests. So there to me, it seems like a degree of.</t>
  </si>
  <si>
    <t>Also. Now, I don't know why I think I know that.</t>
  </si>
  <si>
    <t>A way to not get caught up for us to not get caught up in the weeds of what are all</t>
  </si>
  <si>
    <t>JP: out eventually. It's hot. It's hot.</t>
  </si>
  <si>
    <t>Thomas Loughran: And suppose it's the case that you've worked through a lot of materials for the wrapping of those wires.</t>
  </si>
  <si>
    <t>because we've got lots of rich people who get rich doing different stuff. So they have interests.</t>
  </si>
  <si>
    <t>JP: Yeah ed ed newer or knew him rather</t>
  </si>
  <si>
    <t>JP: And like, it's pretty just depraved and pornographic at times.</t>
  </si>
  <si>
    <t>Thomas Loughran: Right, trying to put, put it in half. JOHN AND DONALD Hoffman's language. Maybe there's no</t>
  </si>
  <si>
    <t>Thomas Loughran: It seemed to me that such and such as the case, it looked to me like this there was such a thing as what it was like to have that experience to use that</t>
  </si>
  <si>
    <t>Thomas Loughran: I do think that's likely and if and if he drops the ball and he does lose and he loses in part because he behaved like a poor politician.</t>
  </si>
  <si>
    <t>Thomas Loughran: To what's going on in in Detroit, Michigan.</t>
  </si>
  <si>
    <t>Theodore M. Newcomb Distinguished University Professor of Psychology, University of Michigan; Author, Mindware</t>
  </si>
  <si>
    <t>00:43:22Of first principles and the whole systems that they're built on how do these actually work in conversation with other like among like minded people.</t>
  </si>
  <si>
    <t>00:31:45So could you have, could you have a you know a deeply conservative American School in a deeply conservative American community.</t>
  </si>
  <si>
    <t>00:40:02Down. Number one is that's not what you get when you throw Bucky Balls through there or anything really small.</t>
  </si>
  <si>
    <t>00:26:46I can do my very best to find</t>
  </si>
  <si>
    <t>John Loughran: I was thinking of the same things.</t>
  </si>
  <si>
    <t>Thomas Loughran: No house, you should be able to see a button, but sometimes you can see a button, but it argues with you and says the hostess gotta give you permission and I forget what settings, you're on here, I think.</t>
  </si>
  <si>
    <t>JP: Like maybe you like if you have some ideas. If you're able to think from the principles of the, of the, whatever system you're working on and it color with some sort of interesting guests.</t>
  </si>
  <si>
    <t>Thomas Loughran: So nobody can build a great big story and nobody can build a great big resurrecting civility high information flow network of rich community paradigm and build a single account.</t>
  </si>
  <si>
    <t>Rachel Loughran: In watching things back and also going forward. What I can expect is trying to like if if everything went the way</t>
  </si>
  <si>
    <t>Rachel Loughran: Publicly traded</t>
  </si>
  <si>
    <t>Thomas Loughran: So that's, that's the downside of it. It's like reading or text.</t>
  </si>
  <si>
    <t>Thomas Loughran: I want to, I want to ship in some pieces for the American strategy and I want to ship in some pieces for the Christian strategy.</t>
  </si>
  <si>
    <t>Thomas Loughran: We should beat</t>
  </si>
  <si>
    <t>Does it follow that they were wrong in thinking that they were self evident? Is it possible that some things could be self evident?</t>
  </si>
  <si>
    <t>It's amazing what a tradition can fail to know, right? It's, by the way, never clear to me how tongue in cheek that is in Aristotle in another time.</t>
  </si>
  <si>
    <t>I expect schools to pay attention to the fact that the surrounding economy is impacted by what they do.</t>
  </si>
  <si>
    <t>Thomas Loughran: Everything that you can think of is relevant to it.</t>
  </si>
  <si>
    <t>JP: Yeah, I don't know, I haven't</t>
  </si>
  <si>
    <t>Right. Being open to the next perspective, the next somehow limited perspective.</t>
  </si>
  <si>
    <t>Thomas Loughran: Sorry, guys. Are we together so</t>
  </si>
  <si>
    <t>Thomas Loughran: Okay, so now, just imagine that someone did think probabilistic Lee and they liked what Aquinas had to say. And they were creating their very own world.</t>
  </si>
  <si>
    <t>JP: His dad, you know, who knows if those meetings actually happened.</t>
  </si>
  <si>
    <t>Tor Nørretranders</t>
  </si>
  <si>
    <t>Thomas Loughran: Seems to me.</t>
  </si>
  <si>
    <t>JP: Relative to someplace like El Salvador, Honduras.</t>
  </si>
  <si>
    <t>John’s iPhone: You just have one point.</t>
  </si>
  <si>
    <t>00;17;59.880 --&gt; 00;18;07.080</t>
  </si>
  <si>
    <t>00:13:59.730 --&gt; 00:14:08.580</t>
  </si>
  <si>
    <t>00:13:29.490 --&gt; 00:13:38.520</t>
  </si>
  <si>
    <t>00:12:48.990 --&gt; 00:12:49.440</t>
  </si>
  <si>
    <t>00:43:32That's a question to be explored.</t>
  </si>
  <si>
    <t>00:31:55And there you just don't hire people certain religious precise certain political persuasions</t>
  </si>
  <si>
    <t>00:40:08Or when you throw photons through there. You just get this reinforcement pattern which already de-mystify us a little bit, but now it turns out that when you look</t>
  </si>
  <si>
    <t>00:26:51Some rational basis somewhere, say for a dress code violation, which you on occasion for whatever reason, right.</t>
  </si>
  <si>
    <t>Writer; Speaker; Thinker, Copenhagen, Denmark</t>
  </si>
  <si>
    <t>Like, let's say I have a video. So, like, there is truth. Truth is a principle that would apply to that.</t>
  </si>
  <si>
    <t>Overlooking problems. Because they don't.</t>
  </si>
  <si>
    <t>Actually, I've got some guesses, but there are only preliminary and I'm not going to try to mount here.</t>
  </si>
  <si>
    <t>the different types of people who are specifically trained to give information.</t>
  </si>
  <si>
    <t>JP: It's hard to say. It's like</t>
  </si>
  <si>
    <t>And that's what's really going on in political life, is, is those folks are moving, shaking, manipulating always.</t>
  </si>
  <si>
    <t>Thomas Loughran: Sure, and also all your uncle Twitter right and your mom too.</t>
  </si>
  <si>
    <t>JP: Those things will I don't I don't I don't remember those two</t>
  </si>
  <si>
    <t>JP: He gives he there's a whole chapter of the book talking about</t>
  </si>
  <si>
    <t>Thomas Loughran: Actually external world out there, or what we thought we knew was the external world if we were pretty naive physical this</t>
  </si>
  <si>
    <t>Thomas Loughran: That phenomenal nature as well as as as a including in nowadays. Think about it included in that phenomenal nature is a social awareness. That's also true. Right. But that social awareness is an awareness of other people, all you have our awareness.</t>
  </si>
  <si>
    <t>Thomas Loughran: It will be a self inflicted wound</t>
  </si>
  <si>
    <t>JP: Cool.</t>
  </si>
  <si>
    <t>Thomas Loughran: Did you see the</t>
  </si>
  <si>
    <t>John’s iPhone: I said, they, they can last a lot longer and get much more in depth and people can get much more fanatic on it on in the depths of the internet.</t>
  </si>
  <si>
    <t>Thomas Loughran: And measured and says, no, this is not the best book to read. That's why it's not in the library. This one's better. Right.</t>
  </si>
  <si>
    <t>Thomas Loughran: I've actually spent some time on that. And if if it's helpful in the past I have written a paper on it, including on this full information theory.</t>
  </si>
  <si>
    <t>Thomas Loughran: Sort of telling you a story. And it's a story that's like McIntyre's disquieting suggestion in a certain way. I didn't really realize that until</t>
  </si>
  <si>
    <t>00:43:36And then how about when you're talking with people who don't share very</t>
  </si>
  <si>
    <t>00:32:02Because it'd be a bad example for your kids.</t>
  </si>
  <si>
    <t>00:40:18You don't get that pattern anymore. Why would it care.</t>
  </si>
  <si>
    <t>00:27:03run up against.</t>
  </si>
  <si>
    <t>John Loughran: That's right. So, but he doesn't he certainly doesn't, if I recall. He doesn't make the point</t>
  </si>
  <si>
    <t>John Rose: I mean, I think the geopolitical ones.</t>
  </si>
  <si>
    <t>JP: Like, then you're starting to tell a story like this is how it fits into the stories.</t>
  </si>
  <si>
    <t>Thomas Loughran: Of the world that would rest in that infrastructure on that paradigm and must be a killer and must be a competitor.</t>
  </si>
  <si>
    <t>Michael I. Norton</t>
  </si>
  <si>
    <t>Rachel Loughran: That if everything went perfectly. This is like what would you would want to have shake out at the bottom.</t>
  </si>
  <si>
    <t>Right before the pandemic.</t>
  </si>
  <si>
    <t>Thomas Loughran: You, you have to put your time in and with audio that's difficult. So that's going to be a real limitation of trying to do, trying to do it this way, I'd say maybe it will not work.</t>
  </si>
  <si>
    <t>Thomas Loughran: Some problems for which there are our resources that provide solutions that drive us to retell those things in such a way that it looks better for you, American better for you, Christian to come live in this new narrative is stronger.</t>
  </si>
  <si>
    <t>Even in you, even if information is, in fact gathered and processed in this more complicated way.</t>
  </si>
  <si>
    <t>Want to talk about that. But it would take a step too far afield in any case.</t>
  </si>
  <si>
    <t>I expect, frank conversations, you know, in business circles and the chambers of commerce in city governments and,</t>
  </si>
  <si>
    <t>Thomas Loughran: Could you put together some hold together and then recognizing, there are multiple holes, find a way of comparing these sins one to another, but without short circuit.</t>
  </si>
  <si>
    <t>Thomas Loughran: That's where I think</t>
  </si>
  <si>
    <t>It's not like you've got it all in this perspective. You don't. Right.</t>
  </si>
  <si>
    <t>Thomas Loughran: Yeah, okay.</t>
  </si>
  <si>
    <t>Thomas Loughran: And they said, yeah, actually. It's great to have everything. The other day I watched the show I so recommend to you called My octopus teacher I did recommend it to you. I forgot.</t>
  </si>
  <si>
    <t>JP: You know, honestly, this hunter Biden guy seems like a total</t>
  </si>
  <si>
    <t>JP: I think they're</t>
  </si>
  <si>
    <t>00:43:43What is that like</t>
  </si>
  <si>
    <t>00:32:07I think you could find school boards that would be pretty sure that that should be the case, we</t>
  </si>
  <si>
    <t>00:40:21If you were looking at paint and paint were flying all over the place with the paint care that you looked at this paint and got a dirty over here with that alter the paint that was flying in this direction, not obviously right i mean you would think obviously not actually</t>
  </si>
  <si>
    <t>Harold M. Brierley Professor of Business Administration, Director of Research, Harvard Business School; Co-author (with Elizabeth Dunn), Happy Money</t>
  </si>
  <si>
    <t>00:27:06And I change our dress code violence. I train it change our dress code precisely to get rid of you.</t>
  </si>
  <si>
    <t>But the concept, the more, I guess, abstract concepts are something that truth might not apply to as much as the assertion that this was self-defense.</t>
  </si>
  <si>
    <t>Impact to you personally. Freethinking generals.</t>
  </si>
  <si>
    <t>But one reason I think it is because I think I can see how to do it.</t>
  </si>
  <si>
    <t>If we had a step between specifically trained and the like, basically job titles, I'm talking about my focus.</t>
  </si>
  <si>
    <t>JP: The reality is, is hundreds of thousands of acres are burning. It's like, eventually, you got to change something, you know,</t>
  </si>
  <si>
    <t>Thomas Loughran: You've gotten much better at it, your wires no longer after a long period of trial and error. They no longer overheat. They no longer short, which is where the energy basically leaks out in a way. You didn't intend it for it to leak out</t>
  </si>
  <si>
    <t>Yeah. Yeah, I think something like that is is the world.</t>
  </si>
  <si>
    <t>Thomas Loughran: Yeah, I mean, yeah, I remember the name. I know I met him, but he's not one of the guys that I knew I just sent somewhere out there.</t>
  </si>
  <si>
    <t>JP: Those to you. You were talking about two things. Right. The stand back and standby.</t>
  </si>
  <si>
    <t>JP: I think it was under Reagan, there was some</t>
  </si>
  <si>
    <t>Thomas Loughran: Doesn't seem to be like the external world. Now, maybe we can fix that and remain physical this and there are lots of people who want to do that, but they face lots of challenges and doing that. This is way too fast.</t>
  </si>
  <si>
    <t>Thomas Loughran: Right, though there is an awareness of being a friend.</t>
  </si>
  <si>
    <t>Martin Nowak</t>
  </si>
  <si>
    <t>Thomas Loughran: There's a very large number of Republicans</t>
  </si>
  <si>
    <t>Thomas Loughran: Yeah. Do you happen to remember that famous exchange very often repeated or shown over and over again between JOHN McCAIN AND A WOMAN AT A at a john mccain town hall during while he's running for president.</t>
  </si>
  <si>
    <t>00;18;08.280 --&gt; 00;18;18.360</t>
  </si>
  <si>
    <t>00:14:10.860 --&gt; 00:14:17.430</t>
  </si>
  <si>
    <t>00:13:40.830 --&gt; 00:13:42.540</t>
  </si>
  <si>
    <t>00:12:50.520 --&gt; 00:13:02.790</t>
  </si>
  <si>
    <t>00:43:45And there's, I think there. I think we've looked at this a little harder, not yet hard but a little harder when we thought about McIntyre's algorithm for achieving second first language competency in rival systems of thought and practice.</t>
  </si>
  <si>
    <t>00:32:13Can try and certainly traditionally trying to chase communists out of our</t>
  </si>
  <si>
    <t>00:40:38So this is the double slit experiment. And this is a phenomenon that people have known about for about 100 years or so. And they've been thinking, gosh, what's up with that.</t>
  </si>
  <si>
    <t>00:27:16And yet there is a rational basis for the dress code.</t>
  </si>
  <si>
    <t>John Loughran: He goes on. He uses the split brain.</t>
  </si>
  <si>
    <t>John Rose: Okay, a lot more difficult a lot faster.</t>
  </si>
  <si>
    <t>Thomas Loughran: give you permission.</t>
  </si>
  <si>
    <t>JP: Like, I don't know what right</t>
  </si>
  <si>
    <t>Thomas Loughran: Right in what should be a friendly competition, right, in which the competition is essential, right, to, to bring different it's absolutely essential.</t>
  </si>
  <si>
    <t>Professor of Biology and Mathematics, Harvard University; Co-author, SuperCooperators</t>
  </si>
  <si>
    <t>Thomas Loughran: On the other hand, I think it's worth trying. And it's probably smaller and carefully edited snippets, or something like that.</t>
  </si>
  <si>
    <t>Thomas Loughran: It does more of what you want to do that will be the strategy. So that's why I was open to go there. Let me stop here and just</t>
  </si>
  <si>
    <t>Thomas Loughran: How many debates did was she in</t>
  </si>
  <si>
    <t>I think there's a difference between being wrong and not having evidence for being right.</t>
  </si>
  <si>
    <t>My point here is that since the virtuous person. That's the measure. What's the right thing to do?</t>
  </si>
  <si>
    <t>you know, all the different layers of economic incentivization, I would expect they're all paying attention to it.</t>
  </si>
  <si>
    <t>Thomas Loughran: The lens construction.</t>
  </si>
  <si>
    <t>Thomas Loughran: In terms of our project. The resurrecting civility project, not the homelessness project.</t>
  </si>
  <si>
    <t>So the next moment you see something else. And it's actually true that you could have seen it a moment ago, but you didn't yet.</t>
  </si>
  <si>
    <t>JP: I can, I can hear it and I can see it.</t>
  </si>
  <si>
    <t>Thomas Loughran: My octopus teacher bottom our squad nature does a mouse that no human being. See it practically right but it's intense. It's incredible. What an octopus is and this is a guy who basically develops a relationship with an octopus.</t>
  </si>
  <si>
    <t>JP: Totally sleazy character like</t>
  </si>
  <si>
    <t>JP: They're coming from a, a, a point where I think they would say that</t>
  </si>
  <si>
    <t>JP: There's different things being tried</t>
  </si>
  <si>
    <t>JP: Yeah, just one</t>
  </si>
  <si>
    <t>Thomas Loughran: You benefit from their experience of reading a book that you never read and that is an example right will also benefit from reading the book, which they said is a great book to read.</t>
  </si>
  <si>
    <t>Thomas Loughran: Approach. And I've tried to McIntyre's insights to that discussion.</t>
  </si>
  <si>
    <t>Thomas Loughran: I was putting these slides together.</t>
  </si>
  <si>
    <t>John Rose: Yeah. And so not only do we have those 3049 Americans without insurance. We have another however many that have poor insurance and they don't want to go to the doctor because they don't want to</t>
  </si>
  <si>
    <t>00:44:02There, I think we're starting to say a little bit what this external justification is no words. It's not just me who agrees with me. And it's not just my friends who agree with me.</t>
  </si>
  <si>
    <t>00:40:49I wonder if we could do this more carefully.</t>
  </si>
  <si>
    <t>00:27:21And so I defend my actions when you come against me with a</t>
  </si>
  <si>
    <t>James J. O'Donnell</t>
  </si>
  <si>
    <t>It to me, it doesn't feel like truth can it is a useful or even appropriate quality to apply to that statement.</t>
  </si>
  <si>
    <t>I don't know a ton about this.</t>
  </si>
  <si>
    <t>That could be helpful. Right. Let's figure out how to do that. Technically, just remember.</t>
  </si>
  <si>
    <t>JP: I just hope there isn't, like I just wonder what I hope is the opposite isn't true, which is you know these people. People are totally Miss managing their forests and managing them totally irresponsibly.</t>
  </si>
  <si>
    <t>Thomas Loughran: They don't overheat. They don't short</t>
  </si>
  <si>
    <t>And and now if we wrote those things down.</t>
  </si>
  <si>
    <t>JP: Yeah, he, he just described him as disturbed.</t>
  </si>
  <si>
    <t>JP: And then we need to keep people need to watch the polls.</t>
  </si>
  <si>
    <t>JP: Some committee investigating pornographic material or something.</t>
  </si>
  <si>
    <t>Thomas Loughran: Right. But maybe there's an alternative direction they of course have got to explain consciousness and they don't seem to have much of a clue.</t>
  </si>
  <si>
    <t>Thomas Loughran: I'll grant you, that's the model. That's how we know it's a it's a model of this is another person. They have experiences, their experiences are not the same as mine, etc. All of that is a model that we have it characterized as our awareness of the world.</t>
  </si>
  <si>
    <t>John Rose: We, we see evidence of that basically every single day because nine like 90% of Trump supporters say well I would, I support the President, but I wish you would tweet a little bit less.</t>
  </si>
  <si>
    <t>JP: Good for them.</t>
  </si>
  <si>
    <t>Wearing</t>
  </si>
  <si>
    <t>Classics Scholar, University Librarian, ASU; Author, Pagans</t>
  </si>
  <si>
    <t>Thomas Loughran: And he's</t>
  </si>
  <si>
    <t>00:44:14It's these people who used to think really differently than I do but came to see, even as I came to see how they think. Right. And they came to see how I did. And in the end, they came</t>
  </si>
  <si>
    <t>00:32:18Out of our</t>
  </si>
  <si>
    <t>00:40:53So,</t>
  </si>
  <si>
    <t>00:27:30With a</t>
  </si>
  <si>
    <t>John Loughran: Ideas to the next chapter, put pressure on the idea of a self.</t>
  </si>
  <si>
    <t>John Rose: But yeah, I mean, I certainly do not you, on the whole, I mean,</t>
  </si>
  <si>
    <t>JP: Or the problem is is I</t>
  </si>
  <si>
    <t>Thomas Loughran: Does are here, but maybe they're like this or maybe they're like this right and</t>
  </si>
  <si>
    <t>Thomas Loughran: It's essential because of the nature of human beings, we need to process information, socially, we need to do it among like minded people and that like mindedness is never enough.</t>
  </si>
  <si>
    <t>Thomas Loughran: Yeah, I think that's right. You could say,</t>
  </si>
  <si>
    <t>Thomas Loughran: Which there, you run the risk of really not telling the whole story. So I wanted to let this play out a little bit so you let the so you had some feel for who the guy is</t>
  </si>
  <si>
    <t>Thomas Loughran: let anybody else in and say,</t>
  </si>
  <si>
    <t>Thomas Loughran: Quite a number</t>
  </si>
  <si>
    <t>Nice. How might that apply in this case?</t>
  </si>
  <si>
    <t>What does this person actually have a right to?</t>
  </si>
  <si>
    <t>each one of which you could say stacks on top if we did a vertical rising learning sort of layer.</t>
  </si>
  <si>
    <t>They don't. They have an unemployment problem, too. They have a housing problem.</t>
  </si>
  <si>
    <t>Thomas Loughran: Or the multiple lens construction. In the end, this whole worldview construction.</t>
  </si>
  <si>
    <t>Thomas Loughran: Not terribly long ago. Rachel, I should stop and ask whether you have me</t>
  </si>
  <si>
    <t>John Rose: In terms of</t>
  </si>
  <si>
    <t>And now you do. Or something like that. It seems to me that's kind of part of the inner workings of our thought.</t>
  </si>
  <si>
    <t>Thomas Loughran: Alright, great. Thanks. So I want. I just didn't want to get too far out of him since I wanna long monologue here.</t>
  </si>
  <si>
    <t>Tim O'Reilly</t>
  </si>
  <si>
    <t>Thomas Loughran: And and studies it for a whole year of his life for for the entirety of the guise of the octopuses life actually goes down every day.</t>
  </si>
  <si>
    <t>JP: The I this this self that is conscious that you're talking about.</t>
  </si>
  <si>
    <t>JP: Mean Jesus man. The personally give this stuff away out here.</t>
  </si>
  <si>
    <t>00;18;18.960 --&gt; 00;18;26.220</t>
  </si>
  <si>
    <t>00:14:18.930 --&gt; 00:14:24.000</t>
  </si>
  <si>
    <t>00:13:43.980 --&gt; 00:13:50.310</t>
  </si>
  <si>
    <t>00:13:03.840 --&gt; 00:13:08.100</t>
  </si>
  <si>
    <t>00:44:27And they agreed that they came to agree with me, from where they were, which was really a different starting point.</t>
  </si>
  <si>
    <t>00:40:55We got this really clever little device here and some kind of a crystal. And what it does is it converts this it splits it into to lower energy photons.</t>
  </si>
  <si>
    <t>00:27:31civil lawsuit.</t>
  </si>
  <si>
    <t>Founder and CEO, O'Reilly Media, Inc.; Author, WTF?: What’s the Future and Why It’s Up to Us</t>
  </si>
  <si>
    <t>I feel like I could say I felt as though I was acting in self-defense. Truth could apply to that.</t>
  </si>
  <si>
    <t>It is super interesting, but I do think it is partially just a natural occurring phenomenon practically,</t>
  </si>
  <si>
    <t>Yeah. So. I see you're doing.</t>
  </si>
  <si>
    <t>JP: And then I hope those people are getting subsidized by the government when</t>
  </si>
  <si>
    <t>Thomas Loughran: And maybe they're more efficient. Maybe there's less</t>
  </si>
  <si>
    <t>There is maybe there's some pretty powerful models in there, like narrative manipulation as a tool for international control or something like that.</t>
  </si>
  <si>
    <t>JP: Interest, that's what that's what my uncle remembered</t>
  </si>
  <si>
    <t>JP: And make</t>
  </si>
  <si>
    <t>JP: Anyway, he basically is like these people were just</t>
  </si>
  <si>
    <t>Thomas Loughran: The best theories that are out there what one of the best theories that are out there in terms of folks who say, No, no, wait, there's actually a content. There's, there really is.</t>
  </si>
  <si>
    <t>Thomas Loughran: That model. And that model grows as we string. Our phenomenal experiences forward.</t>
  </si>
  <si>
    <t>John Rose: He still just keeps tweeting like there's some really easy stuff that he could do to run a</t>
  </si>
  <si>
    <t>JP: Well, it'd be fun for him to have more space.</t>
  </si>
  <si>
    <t>Thomas Loughran: I wish I could remember what they're wearing something like loincloths or something. Something wrapped around their waist that identified them. Okay. As I forget what it stood for some initials.</t>
  </si>
  <si>
    <t>Thomas Loughran: He's just taking questions. And this woman gets up asked him a question and talks about Barack Obama and says, Oh, he's a Muslim.</t>
  </si>
  <si>
    <t>Thomas Loughran: That's a cognitive and a non cognitive, it's just a slight example right of the kinds of resources that people have</t>
  </si>
  <si>
    <t>Thomas Loughran: And it might be worth hitting that hard sometime. But I think it's worth hitting it hard.</t>
  </si>
  <si>
    <t>Thomas Loughran: So, if I may. That's the proposal for this week and a proposal for today. You guys up for that.</t>
  </si>
  <si>
    <t>Hans Ulrich Obrist</t>
  </si>
  <si>
    <t>John Rose: Be charged and then that leads to Where's health outcomes in the long run.</t>
  </si>
  <si>
    <t>00:44:35And that you have to admit is adjusted for katori moment.</t>
  </si>
  <si>
    <t>00:32:19Teacher core. We've had large movements dedicated to that.</t>
  </si>
  <si>
    <t>00:41:10And so will send this photon. This way through this crystal still through the double slit.</t>
  </si>
  <si>
    <t>00:27:34I forget what the that particular employment law is the thing I'm not a lawyer.</t>
  </si>
  <si>
    <t>John Loughran: That's right. I'm not as much to put pressure on the idea of physical ism.</t>
  </si>
  <si>
    <t>John Rose: I would, I think, of those topics and probably the similar way across the board, but</t>
  </si>
  <si>
    <t>JP: The New York Times is forcing me to sign in on this laptop and I don't have my son and information.</t>
  </si>
  <si>
    <t>Thomas Loughran: You drop off.</t>
  </si>
  <si>
    <t>Thomas Loughran: It's useful. It's essential, but it's not the end of the story. And we need to become like minded with very differently minded people. We need to be able to exchange information with them and and benefit from them.</t>
  </si>
  <si>
    <t>Thomas Loughran: Let's say</t>
  </si>
  <si>
    <t>Thomas Loughran: So I've got a little dialog box. It tells me the meeting is being recorded and it just won't quit and it's sitting in front of my screen.</t>
  </si>
  <si>
    <t>Thomas Loughran: And some feel also for Lex Friedman's questions which are pretty penetrating. So, at one level. I think that's always true, by the way, I don't think Friedman, this is very much he's a he's a really tough guy with a very</t>
  </si>
  <si>
    <t>John Rose: I guess I would say, since we're back to this. I have been</t>
  </si>
  <si>
    <t>John Loughran: Of few yeah and and</t>
  </si>
  <si>
    <t>Can you say a little bit more? Yeah, I.</t>
  </si>
  <si>
    <t>To the help that the virtuous person would provide or would counsel you to provide in your less than virtuous circumstances.</t>
  </si>
  <si>
    <t>But we can go down and I don't necessarily mean down in time or up in time.</t>
  </si>
  <si>
    <t>They have a drug abuse problem. Right. They have a lot of different things.</t>
  </si>
  <si>
    <t>Thomas Loughran: Which people could come to take on together and work on together, not as every way to look at the world but set as one way of looking at the world push harder than we typically push those now.</t>
  </si>
  <si>
    <t>Rachel Loughran: I'm yeah I'm in the same boat as JP, I have not. I don't know anything about this.</t>
  </si>
  <si>
    <t>Thomas Loughran: That project, getting people to rethink themselves in terms of where they sit in what is or could be or isn't yet.</t>
  </si>
  <si>
    <t>Life and possibility is right in there. Possibility as in not yet actual.</t>
  </si>
  <si>
    <t>Thomas Loughran: So this is a publishing app, you can see</t>
  </si>
  <si>
    <t>JP: I don't know.</t>
  </si>
  <si>
    <t>JP: Yes. Is is an illusion.</t>
  </si>
  <si>
    <t>JP: It's it's hilarious.</t>
  </si>
  <si>
    <t>Curator, Serpentine Gallery, London; Editor: A Brief History of Curating; Formulas for Now; Co-author (with Rem Koolhas), Project Japan: Metabolism Talks</t>
  </si>
  <si>
    <t>00:44:40You might even feel vindicated. A little bit. And you might think, maybe I'm onto something. Because even people who think very, very differently than me when they come to see it.</t>
  </si>
  <si>
    <t>00:32:24And out of the media and everything else.</t>
  </si>
  <si>
    <t>00:41:16But we want to know is what's going on on the other side of the double slit. That's why we put the camera in the first place. And it changed the stink and behavior we were just looking to peek at</t>
  </si>
  <si>
    <t>00:27:40But</t>
  </si>
  <si>
    <t>that when global markets come into contact with less developed nations,</t>
  </si>
  <si>
    <t>You are pulling things off. Yeah, to me with only having to return.</t>
  </si>
  <si>
    <t>JP: There.</t>
  </si>
  <si>
    <t>Thomas Loughran: Maybe there's less</t>
  </si>
  <si>
    <t>That's not just a proposition. That's a pretty high level. Maybe I'm being naive when I say not just a proposition.</t>
  </si>
  <si>
    <t>JP: I think he saw he was there when he was kicked out of the community and</t>
  </si>
  <si>
    <t>JP: Things. Okay, I forget the exact phrasing there but I those happened pretty far apart in my memory.</t>
  </si>
  <si>
    <t>JP: Riding on a high horses while just constantly looking for more material to investigate.</t>
  </si>
  <si>
    <t>Thomas Loughran: A scientific approach and a set of answers to the hard problem of consciousness, and it's the tough. It's a tough way up the cliff. It's really tough sledding but but the integrated information theory of consciousness. People are trying to do that tough sledding.</t>
  </si>
  <si>
    <t>Thomas Loughran: And we have the ability, somehow to look back, though, it takes energy to do so right. We can look back at these things and says that there's an echo in consciousness of past states.</t>
  </si>
  <si>
    <t>John Rose: Bit more effective campaign, but he just won't do, because he wants to do so.</t>
  </si>
  <si>
    <t>JP: Bigger</t>
  </si>
  <si>
    <t>Thomas Loughran: Republicans, and they were breaking in to effective county, city building my only my only analog to that building is what we have downtown itself so</t>
  </si>
  <si>
    <t>Thomas Loughran: And john mccain takes the mic. And he says, No, no, man. He's not</t>
  </si>
  <si>
    <t>00;18;26.430 --&gt; 00;18;40.110</t>
  </si>
  <si>
    <t>00:14:26.160 --&gt; 00:14:31.290</t>
  </si>
  <si>
    <t>00:13:52.290 --&gt; 00:13:52.590</t>
  </si>
  <si>
    <t>Steve Omohundro</t>
  </si>
  <si>
    <t>00:13:08.580 --&gt; 00:13:10.800</t>
  </si>
  <si>
    <t>00:44:49Come to think that I was onto something. And now, so are they right because we think alike about this now. So that's a whole nother level of justification.</t>
  </si>
  <si>
    <t>00:41:27Right. So let's try peaking at a different way, let's instead. Don't peek at this photon and don't peek at this other photon that go toward our plate or detector plate this place.</t>
  </si>
  <si>
    <t>00:27:43What I'm</t>
  </si>
  <si>
    <t>John Loughran: And now you're taking it in in a different direction.</t>
  </si>
  <si>
    <t>John Rose: There's other stuff going on quite a few of them.</t>
  </si>
  <si>
    <t>Rachel Loughran: I can pull it up. I have a New York Times account and I'm logged in on this device.</t>
  </si>
  <si>
    <t>Thomas Loughran: A couple of bad forced diagrams. Now,</t>
  </si>
  <si>
    <t>Thomas Loughran: In in that process.</t>
  </si>
  <si>
    <t>Thomas Loughran: You could say, if we had to accomplish this project.</t>
  </si>
  <si>
    <t>Thomas Loughran: Just seems to be nothing I can do to dissuade it</t>
  </si>
  <si>
    <t>Thomas Loughran: I don't have any short description for a soul that is hungry.</t>
  </si>
  <si>
    <t>John Rose: super interested in this list since the first time we saw it.</t>
  </si>
  <si>
    <t>Thomas Loughran: And how many of those debates post dated the Iowa caucuses.</t>
  </si>
  <si>
    <t>To me, the like diff the gap between the words, the search assertion of like, we hold these truths to be self-evident, that all men are created equal.</t>
  </si>
  <si>
    <t>Something like that. And that, of course, will be entirely situation dependent.</t>
  </si>
  <si>
    <t>Maybe it's logical priority. Or maybe it's explanatory, ese, or.</t>
  </si>
  <si>
    <t>And, yeah, I think those are also part of it.</t>
  </si>
  <si>
    <t>Thomas Loughran: Could YOU build that whole system and do it again and do it again and then interact in a certain way, which doesn't make gray. Out of all the colors, so to speak, right, which which too premature.</t>
  </si>
  <si>
    <t>Thomas Loughran: I'm I'm reminded of a couple of things.</t>
  </si>
  <si>
    <t>Thomas Loughran: But could be a high information flow network of rich communities.</t>
  </si>
  <si>
    <t>I for example, I don't actually know what I think about that.</t>
  </si>
  <si>
    <t>Thomas Loughran: What are they publishing about. I'm going to go through this quick whatever they're doing. They're highlighting some Microsoft resources and they're applying these Microsoft resources.</t>
  </si>
  <si>
    <t>Scientist, Self-Aware Systems; Co-founder, Center for Complex Systems Research</t>
  </si>
  <si>
    <t>Thomas Loughran: What what he sees in that moment right is a reflection of the glory of God.</t>
  </si>
  <si>
    <t>Rachel Loughran: Really</t>
  </si>
  <si>
    <t>Thomas Loughran: I get that.</t>
  </si>
  <si>
    <t>JP: I don't know. I need, I need, I need to learn more about, I need to read more carefully.</t>
  </si>
  <si>
    <t>Thomas Loughran: For putting one another in contact with other information about their options. The presumption here is that their judgment on that book is somewhat similar to the judgment, you would make right that's obviously quite a leap.</t>
  </si>
  <si>
    <t>Thomas Loughran: It's not something that I want to hit hard at the foundation, because that's not the method that I really want to follow.</t>
  </si>
  <si>
    <t>John Rose: Which just puts more stress on our medical system.</t>
  </si>
  <si>
    <t>00:45:02And</t>
  </si>
  <si>
    <t>00:32:43pretty complex and really hard to legislate on at the very least.</t>
  </si>
  <si>
    <t>00:41:44Let's not mess with those guys but Let's peel off.</t>
  </si>
  <si>
    <t>00:27:44Getting</t>
  </si>
  <si>
    <t>that they basically start extracting resources and trying to make money off of them.</t>
  </si>
  <si>
    <t>The easiest way to do it right now would be to delete them.</t>
  </si>
  <si>
    <t>John Rose: But yeah, you'd have to get subsidized to like</t>
  </si>
  <si>
    <t>Thomas Loughran: As</t>
  </si>
  <si>
    <t>Maybe that's kind of nice. I mean, what can you put in a single sentence?</t>
  </si>
  <si>
    <t>JP: Like</t>
  </si>
  <si>
    <t>JP: He makes them look pretty bad. There's there's stuff like that, you know, where it's just like, Oh, man.</t>
  </si>
  <si>
    <t>Toby Ord</t>
  </si>
  <si>
    <t>Thomas Loughran: They're working very hard but Lex Friedman has this guy on who says no, that's just plainly wrong.</t>
  </si>
  <si>
    <t>Thomas Loughran: And we identify with that particular area that</t>
  </si>
  <si>
    <t>John Rose: I yeah long term.</t>
  </si>
  <si>
    <t>Thomas Loughran: Apparently it's got an amazing garage.</t>
  </si>
  <si>
    <t>Thomas Loughran: It looks like that. Maybe there's maybe there's a federal office building. I don't know, whatever it was.</t>
  </si>
  <si>
    <t>Thomas Loughran: He says good Christian, gentlemen.</t>
  </si>
  <si>
    <t>00:45:04I'm done with this. That's for now. I mean, all I wanted to say is, these elements need to be refined</t>
  </si>
  <si>
    <t>00:32:49Let alone.</t>
  </si>
  <si>
    <t>00:41:50Let's peel off some of that energy as another photon and when we peel these things off, we get what's called entanglement.</t>
  </si>
  <si>
    <t>Thomas Loughran: Not at all to put pressure on the idea of physical ism, but in putting pressure on</t>
  </si>
  <si>
    <t>JP: Do it.</t>
  </si>
  <si>
    <t>Thomas Loughran: Right, right. You're</t>
  </si>
  <si>
    <t>Thomas Loughran: We have to take into account the leading narrative fragments to use that language that leading narrative Frank met fragments that are occupying our attention as we try and build some new whole. We can't. We don't build it out of nothing, we build it out of the pieces we have</t>
  </si>
  <si>
    <t>Thomas Loughran: With we would pull it off the</t>
  </si>
  <si>
    <t>Philosopher, Oxford University; Senior Research Fellow, Future of Humanity Institute; Author, The Precipice</t>
  </si>
  <si>
    <t>Thomas Loughran: Interested engaging and beautiful seems to be his soul is all of those things and many other things you could say about it. He, he's, he's a good guy, he's he's had a wonderful education, very rich set of experiences and he asks super questions.</t>
  </si>
  <si>
    <t>John Rose: Having a good, just as a lot of interesting topics on it.</t>
  </si>
  <si>
    <t>The gap between those words like as words and what they were intended to mean.</t>
  </si>
  <si>
    <t>And Canada was beyond reasonable doubt. What is doubt if it's not thinking faults?</t>
  </si>
  <si>
    <t>No wrong. It will be always in an extent, to some extent, situation dependent.</t>
  </si>
  <si>
    <t>There are many different filters you could use to set an axis here.</t>
  </si>
  <si>
    <t>And I I guess I wouldn't expect universities to have to lay all that out.</t>
  </si>
  <si>
    <t>JP: What do you, what do you mean by made gray. Out of all the colors.</t>
  </si>
  <si>
    <t>Thomas Loughran: Sometimes, two weeks ago maybe</t>
  </si>
  <si>
    <t>Thomas Loughran: How could if people understand how what that is and what some of the advantages are of operating within it and of thinking yourself as</t>
  </si>
  <si>
    <t>And later on, I now I do. So that's something that comes.</t>
  </si>
  <si>
    <t>Thomas Loughran: And I should go back to this one.</t>
  </si>
  <si>
    <t>Thomas Loughran: Cast unbelievably widely in the probability space.</t>
  </si>
  <si>
    <t>Rachel Loughran: Yeah, I just uh I admittedly have been out of the news cycle a little bit what specifically are you made really concerned about</t>
  </si>
  <si>
    <t>JP: And it can be overcome by</t>
  </si>
  <si>
    <t>JP: There's your northwest expedition.</t>
  </si>
  <si>
    <t>00;18;40.710 --&gt; 00;18;56.010</t>
  </si>
  <si>
    <t>00:14:32.460 --&gt; 00:14:32.820</t>
  </si>
  <si>
    <t>00:13:52.950 --&gt; 00:13:53.730</t>
  </si>
  <si>
    <t>00:13:15.150 --&gt; 00:13:17.670</t>
  </si>
  <si>
    <t>00:45:12And these attractive elements have somehow or</t>
  </si>
  <si>
    <t>00:32:52Think about her.</t>
  </si>
  <si>
    <t>00:42:01Because there are conservation laws that have to be obeyed in this interaction.</t>
  </si>
  <si>
    <t>00:27:45Responsibility of my lawyers to</t>
  </si>
  <si>
    <t>And then that could be OK if the profits went back to a large amount of the people or a larger amount of people.</t>
  </si>
  <si>
    <t>And Ataman again. I looked for a second. I don't see an easy way to insert a step between two existing steps.</t>
  </si>
  <si>
    <t>JP: Have a meta, I don't know, let's</t>
  </si>
  <si>
    <t>Thomas Loughran: As the energy</t>
  </si>
  <si>
    <t>Just abstract a little further. Right. Right.</t>
  </si>
  <si>
    <t>Gloria Origgi</t>
  </si>
  <si>
    <t>Thomas Loughran: Would have been more of, he was</t>
  </si>
  <si>
    <t>JP: I wasn't one right after the other. I thought the I thought the voting. I thought he made the later comment when they were talking about the integrity of the election and agreeing with the election, which happened late later in the in the show and the</t>
  </si>
  <si>
    <t>Thomas Loughran: Just today.</t>
  </si>
  <si>
    <t>Thomas Loughran: That set of experiences of the past is your self and when you look forward. Now you're looking forward</t>
  </si>
  <si>
    <t>John Rose: Yeah, depends how much he's lied about as well. It's likely if everyone in the world takes a super close look at his business dealings in a way they wouldn't have in the past. So they'll probably find some stuff but</t>
  </si>
  <si>
    <t>JP: Which. Oh, nice.</t>
  </si>
  <si>
    <t>Thomas Loughran: And they. They infiltrated the building created a large amount of chaos had to be removed slowly by some kind of for and the result was that people who were who were part of the formal election challenging</t>
  </si>
  <si>
    <t>Thomas Loughran: While he's</t>
  </si>
  <si>
    <t>Thomas Loughran: Yeah, it is exactly the sort of leap that communities make right they think that actually you could look at it this way, and you probably would write at least from this point of view, and this is a rich point of view, then of course that's a rich community but</t>
  </si>
  <si>
    <t>John Loughran: Yeah, sounds good.</t>
  </si>
  <si>
    <t>John Rose: Yeah. So those are some of the</t>
  </si>
  <si>
    <t>00:45:17If there are four levels here, they've got to be identified and what this what this rational justification Tory process of putting together a whole from parts. What that looks like at each of these four levels has got to be defined as defined so well.</t>
  </si>
  <si>
    <t>00:32:55Have a very concrete opinion on</t>
  </si>
  <si>
    <t>00:42:06And conservation of whatever this spin was there has to be a net result here and whatever they're all kinds of conservation laws, let's not mess with them at the moment.</t>
  </si>
  <si>
    <t>00:27:47Prove that you change that law.</t>
  </si>
  <si>
    <t>Thomas Loughran: Concepts on our understanding of our own.</t>
  </si>
  <si>
    <t>Rachel Loughran: Is there anything in particular you wanted to see</t>
  </si>
  <si>
    <t>JP: Like story as it as like, as a teacher, that's when students have that attitude. It's so exciting like</t>
  </si>
  <si>
    <t>Thomas Loughran: And some of those pieces don't play well with that or don't seem to play so well with a sort of a meta narrative a master narrative that could include it.</t>
  </si>
  <si>
    <t>Thomas Loughran: Shelf, the magic pixie dust.</t>
  </si>
  <si>
    <t>Rachel Loughran: Just really wants to remind you</t>
  </si>
  <si>
    <t>Thomas Loughran: Sorry about that. I have no idea what that was but</t>
  </si>
  <si>
    <t>John Rose: I guess I was just wondering how exactly like are we gonna ever like try and work through the list or how, how do you imagine. Yeah, we would look at this information.</t>
  </si>
  <si>
    <t>Thomas Loughran: I think a number so</t>
  </si>
  <si>
    <t>At that point, meaning like all men, as in white landowning men.</t>
  </si>
  <si>
    <t>And what if beyond reasonable doubt is more than the preponderance wilderness</t>
  </si>
  <si>
    <t>Philosopher and Researcher, Centre National de la Recherche Scientifique, Paris; Author, Reputation: What it is and Why it Matters</t>
  </si>
  <si>
    <t>But it will also be such. There will also be a situation, independent ness about it.</t>
  </si>
  <si>
    <t>Right. Which one happened first? And time is one obvious one.</t>
  </si>
  <si>
    <t>But maybe then maybe. I don't know. Is is this so much more dangerous that universities ought to.</t>
  </si>
  <si>
    <t>Thomas Loughran: You could imagine if you throw all your colors down and just mix them all together, you have one color and it's something like gray right but if you're going to paint you do mix colors but you keep them separate and you apply them methodically</t>
  </si>
  <si>
    <t>Thomas Loughran: Maybe it was three. We had a conversation about what would it take to actually understand what's going on in the world in international relations. It was an open topic conversation.</t>
  </si>
  <si>
    <t>Thomas Loughran: As within it. Right. You could say we have it. The only question is how well does it work right. What's the flow rate when you think of it in these terms. This is the design now.</t>
  </si>
  <si>
    <t>You could say it comes into being and I don't mean to pack in too much.</t>
  </si>
  <si>
    <t>Thomas Loughran: They're applying this one with this partnership with aware com where calm is what's called a quad goals 1234 gold ribbons.</t>
  </si>
  <si>
    <t>Thomas Loughran: Right evolution working everywhere. You might imagine if you were tinkering, if you were the divine watchman to use the old, the language that the DS to see us right if you were the divine Washington, you could imagine ticker tinkering tinkering with the parameters.</t>
  </si>
  <si>
    <t>JP: Well, I think he's definitely made a name made a lot of money for himself.</t>
  </si>
  <si>
    <t>JP: Careful introspection.</t>
  </si>
  <si>
    <t>Thomas Loughran: It'd be nice to get a</t>
  </si>
  <si>
    <t>JP: What did Uncle Tom text us</t>
  </si>
  <si>
    <t>00:45:37There's got to be clarified.</t>
  </si>
  <si>
    <t>00:42:18The point is because of conservation laws you get entanglement. So it turns out that if you read one of these electrons. You know it's true of the other one.</t>
  </si>
  <si>
    <t>00:27:51Specifically to target me,</t>
  </si>
  <si>
    <t>Mark Pagel</t>
  </si>
  <si>
    <t>Well, what happens is a huge amount of the profits just go back to a few people.</t>
  </si>
  <si>
    <t>Yeah, I think you can at least in the old days, you could pull off.</t>
  </si>
  <si>
    <t>John Rose: Do this, or cut down a huge fan of trees have apparently and fire line or something but</t>
  </si>
  <si>
    <t>Thomas Loughran: Is transferred from one point to another through the wire. Okay.</t>
  </si>
  <si>
    <t>Make break your subject a little more complex. Pick up your learned at eternity.</t>
  </si>
  <si>
    <t>Thomas Loughran: Your, your Uncle Ed was in high school.</t>
  </si>
  <si>
    <t>JP: Crying white supremacy was was earlier.</t>
  </si>
  <si>
    <t>JP: Yeah, the real crux of the issue was just, you know, cheap grace and</t>
  </si>
  <si>
    <t>Thomas Loughran: You've both heard him before. If you follow that podcast and his name is escaping me air and something or other. Okay.</t>
  </si>
  <si>
    <t>Thomas Loughran: You're stringing more experiences on your integrating them in and have experiences of the integration of these experiences together and you experienced that as your self experiencing these things.</t>
  </si>
  <si>
    <t>Thomas Loughran: Very nice garage. Nice. Of course, it had a big Trump flag in the front yard, which probably made it particularly appealing Mark Home. Home Sweet.</t>
  </si>
  <si>
    <t>Thomas Loughran: Machinery could not get in both Republicans and Democrats.</t>
  </si>
  <si>
    <t>Thomas Loughran: He's running against him.</t>
  </si>
  <si>
    <t>00;18;58.800 --&gt; 00;18;59.340</t>
  </si>
  <si>
    <t>Professor of Evolutionary Biology, Reading University, UK; Fellow, Royal Society; Author, Wired for Culture</t>
  </si>
  <si>
    <t>00:14:33.780 --&gt; 00:14:45.510</t>
  </si>
  <si>
    <t>00:13:54.120 --&gt; 00:13:54.360</t>
  </si>
  <si>
    <t>00:13:20.700 --&gt; 00:13:21.690</t>
  </si>
  <si>
    <t>00:45:44So,</t>
  </si>
  <si>
    <t>00:33:02Yeah, we seem to lack a model.</t>
  </si>
  <si>
    <t>00:42:27Or if you looked at one of these photons and it was polarized in one direction. You know what's happening with the other photon which has to be polarized in a different direction.</t>
  </si>
  <si>
    <t>Thomas Loughran: Consciousness.</t>
  </si>
  <si>
    <t>JP: Well, I was just gonna, I mean, if you guys looked at it. I just wanted to show them just, I mean, are you talking about just the corona buyers in the US live updates section of the New York Times</t>
  </si>
  <si>
    <t>JP: Because then you can have a conversation</t>
  </si>
  <si>
    <t>Thomas Loughran: And some of them have to be reconceived so that they do, if they're going to play well in a coherent, consistent shareable actionable master narrative, the various pieces that have really got a hold on us have got to be conceived in such a way that they fit in that space.</t>
  </si>
  <si>
    <t>Thomas Loughran: Right. And you just toss it down.</t>
  </si>
  <si>
    <t>Thomas Loughran: There is. That's right.</t>
  </si>
  <si>
    <t>Thomas Loughran: Okay, yes I do. Is our front door. So trying to Ring doorbell.</t>
  </si>
  <si>
    <t>John Rose: The</t>
  </si>
  <si>
    <t>It seems as though they were coopting like to put the phrase like endowed by the Creator in there.</t>
  </si>
  <si>
    <t>makes it the case that you really have to ascend to its claim and the few don't.</t>
  </si>
  <si>
    <t>So when someone's in risk of their life, that that is situation independent, that it calls for our attention.</t>
  </si>
  <si>
    <t>Which one happens in some sort of logical priority where you could not have had this idea until you had these two?</t>
  </si>
  <si>
    <t>There is an increased likelihood for the health of students and for the health of faculty and for the health of staff.</t>
  </si>
  <si>
    <t>Thomas Loughran: Right. And in various ways. And you the thing remains colored it's it's not all, it's not a melting pot.</t>
  </si>
  <si>
    <t>Thomas Loughran: Yeah, in there. We talked about part of that was where do you get your news from and how can you know anything</t>
  </si>
  <si>
    <t>Thomas Loughran: How good are the walls right how good our house. The information exchange flowing and how could you change all that. And how could you do that at scale for all of that you would need the knowledge base framework that pendulum is developing.</t>
  </si>
  <si>
    <t>There it comes into perspective. Let's just put it that, that if we went back and talked about conscious realism,</t>
  </si>
  <si>
    <t>Thomas Loughran: That they talk about their level of prowess and they have silver applications as well or silver status and you basically have to show yourself adept in micro, small things, Microsoft either an app development or data analytics or data platforms.</t>
  </si>
  <si>
    <t>Thomas Loughran: Now, I'm not saying that this is how it worked out that something I claim here. My only claim here is it simply doesn't follow that there is when there is randomness and chance</t>
  </si>
  <si>
    <t>JP: Just being Biden's son traveling all over the world enriching himself.</t>
  </si>
  <si>
    <t>JP: And so that sort of strips away the the illusion of this agency that we intuitively, this isn't is intuitively obvious. Does it mean it's intuitively obvious that we have agency that there is a self doing the conscious have experiencing.</t>
  </si>
  <si>
    <t>Thomas Loughran: I'm looking for a curricular ladder.</t>
  </si>
  <si>
    <t>JP: Been working in this huge stand of trees.</t>
  </si>
  <si>
    <t>Thomas Loughran: If that makes sense because I don't know how much time are you spending on something. And how do you know whether that much time being spent on something is worth spending.</t>
  </si>
  <si>
    <t>Elaine Pagels</t>
  </si>
  <si>
    <t>John Rose: Problems.</t>
  </si>
  <si>
    <t>00:45:46Looking back before I move on to what I want to go on to say is I'm not actually making this up and the people are doing this stuff.</t>
  </si>
  <si>
    <t>00:33:07We seem to lack a model.</t>
  </si>
  <si>
    <t>00:42:37Okay, so we ought to be able to deduce what happens over here without directly looking at it by directly looking at</t>
  </si>
  <si>
    <t>00:27:53And if if I did and they did prove it. Would that matter to you.</t>
  </si>
  <si>
    <t>And so it basically just becomes this extraction of wealth.</t>
  </si>
  <si>
    <t>Yeah, you can remove a node. Can you remove a connection and leave the node?</t>
  </si>
  <si>
    <t>Thomas Loughran: Not very technical, but a tiny little bit technical, maybe too technical. The point is, I need not know I need not know about your history of investigation of various combinations of rubber.</t>
  </si>
  <si>
    <t>And when the writing program picked up, you predicate and turn it into an adjective.</t>
  </si>
  <si>
    <t>John Rose: I thought he did make a statement about</t>
  </si>
  <si>
    <t>JP: You know NASDAQ. What was it Nazarene where it's like, once you're saved, then you're you're sinless basically and</t>
  </si>
  <si>
    <t>Thomas Loughran: But, and I haven't actually been finished that podcast and but an hour into it, maybe</t>
  </si>
  <si>
    <t>Thomas Loughran: Because it's the particularity</t>
  </si>
  <si>
    <t>Thomas Loughran: We will see</t>
  </si>
  <si>
    <t>Thomas Loughran: You know, to give people a break, because they have in Michigan. This the system and in every place. They've got observer systems.</t>
  </si>
  <si>
    <t>Thomas Loughran: Yeah, that's, that's a fun one to see, actually. So if you just</t>
  </si>
  <si>
    <t>00:45:55People are doing exactly this stuff all over the place. And they've been doing it for a really long time. Although many elements of it have been neglected.</t>
  </si>
  <si>
    <t>Harrington Spear Paine Professor of Religion at Princeton University; Author, Why Religion?</t>
  </si>
  <si>
    <t>00:33:12We and in this day and age, seem to lack models to</t>
  </si>
  <si>
    <t>00:42:47It's evil twin, so to speak. Right. It's complimentary entangled particle. And when we do that, we get no reinforcement pattern here when we try looking sneakily through the entangled friend.</t>
  </si>
  <si>
    <t>00:27:58Suppose they did do precisely to get rid of you, nonetheless, they found a way to do it, which was not illegal.</t>
  </si>
  <si>
    <t>Thomas Loughran: Including our perception.</t>
  </si>
  <si>
    <t>Thomas Loughran: It's</t>
  </si>
  <si>
    <t>JP: I've been looking at and we'll go from there. Okay.</t>
  </si>
  <si>
    <t>JP: You can start telling the story together and asking them to think harder about their way they think is going on and</t>
  </si>
  <si>
    <t>Thomas Loughran: And what that means for</t>
  </si>
  <si>
    <t>Thomas Loughran: On some substrate some</t>
  </si>
  <si>
    <t>Thomas Loughran: Okay, so I thrown it off to the side where it's reminding me in vain.</t>
  </si>
  <si>
    <t>Thomas Loughran: Okay, so that's one thing is just about who these guys are. That's something you have to know and listening to a podcast or are you you don't have what you need to interpret it seems to me.</t>
  </si>
  <si>
    <t>Thomas Loughran: Well, the procedure is outlined has an implication for that answer. The spiral procedure in which</t>
  </si>
  <si>
    <t>John Rose: Thing is a</t>
  </si>
  <si>
    <t>It seems like coopting. Some form of.</t>
  </si>
  <si>
    <t>Your outside of reason, what you're informed the way the jury has been informed, say, or the judge.</t>
  </si>
  <si>
    <t>We may not be able to do anything about it in a given situation, et cetera, but all kinds of act, the will how we act out of virtue help.</t>
  </si>
  <si>
    <t>I think there's no question about that. There's always some risk. Just to be being together, there's some flu hits hard every year.</t>
  </si>
  <si>
    <t>Thomas Loughran: To use a cultural expression, the United States.</t>
  </si>
  <si>
    <t>Thomas Loughran: That's comes to mind by way of background for this particular story coming down the pike.</t>
  </si>
  <si>
    <t>Well,</t>
  </si>
  <si>
    <t>we might have said some things that tie it together with being in some way.</t>
  </si>
  <si>
    <t>Thomas Loughran: Or whatever this is, like, you could guess that or night. Good.</t>
  </si>
  <si>
    <t>Thomas Loughran: That the outcomes are in no substantial way intended. They could be an incredibly instantiate way you could be trying to press into being.</t>
  </si>
  <si>
    <t>JP: Basically by being in the glow of Joe his father's power.</t>
  </si>
  <si>
    <t>JP: And I think that's, that's where they come from.</t>
  </si>
  <si>
    <t>Thomas Loughran: You know, a layered sequence.</t>
  </si>
  <si>
    <t>They're like</t>
  </si>
  <si>
    <t>00;19;01.110 --&gt; 00;19;02.610</t>
  </si>
  <si>
    <t>00:14:45.750 --&gt; 00:14:46.530</t>
  </si>
  <si>
    <t>00:13:56.310 --&gt; 00:13:56.820</t>
  </si>
  <si>
    <t>00:13:21.900 --&gt; 00:13:22.650</t>
  </si>
  <si>
    <t>00:46:04And are really promising and available for us to put together a high information flow network of rich communities, which is what we need to have in order to really resurrect civility. That is really respectful.</t>
  </si>
  <si>
    <t>00:33:20That can guide us and call certain kinds of behavior acceptable productive useful and other kinds of behavior oppressive unproductive.</t>
  </si>
  <si>
    <t>00:43:07Of the particles that are interacting, or we were hoping would interact, we thought would interact, if we left them alone. Like they seem to interact, when we leave them alone over here.</t>
  </si>
  <si>
    <t>00:28:05Or. That's the question, right, this would have been a legitimate goal to pursue this is a dress code worth having. There's a safety dimension to it, right, of course. I didn't pick it for safety to mention I picked it to get rid of you.</t>
  </si>
  <si>
    <t>And the tradeoff is that only a few people in the underdeveloped country get mega wealthy.</t>
  </si>
  <si>
    <t>Right. And maybe that's the case.</t>
  </si>
  <si>
    <t>Maybe not. Maybe not on this one. OK. That's another way to do it.</t>
  </si>
  <si>
    <t>John Rose: giving subsidies to people who weren't going to use it would be a disaster. Well,</t>
  </si>
  <si>
    <t>Thomas Loughran: Or other sorts of materials that you use for wrapping extruded copper or extruded 10 or extruded take your ally of choice on the inside. I need not know about all of that in order for your experience to benefit me when it comes for me to sit down and transfer to set just to set up.</t>
  </si>
  <si>
    <t>Right now you're talking about something. And now what do you want to say about that?</t>
  </si>
  <si>
    <t>Thomas Loughran: What's your signature.</t>
  </si>
  <si>
    <t>Bruce Parker</t>
  </si>
  <si>
    <t>John Rose: election fraud and how he needs people to watch the polls immediately after that statement or within like</t>
  </si>
  <si>
    <t>You know what you're supposed to do.</t>
  </si>
  <si>
    <t>Thomas Loughran: That you have so far experienced that's being added to with this new set of experiences, including an awareness of the relationship between these this this new set of rules.</t>
  </si>
  <si>
    <t>JP: I don't know. I certainly am trying to avoid</t>
  </si>
  <si>
    <t>Thomas Loughran: The Trump lawsuit in Michigan is to stop the counting because the system. They have is not quote meaningful right there is a system Michigan won't stop. They said, What do you mean we've got Republicans and Democrats in every place. Yeah, but it's not meaningful.</t>
  </si>
  <si>
    <t>Thomas Loughran: If you Google McCain Muslim Obama. That would do it.</t>
  </si>
  <si>
    <t>Thomas Loughran: Have a criteria.</t>
  </si>
  <si>
    <t>Thomas Loughran: Until you have</t>
  </si>
  <si>
    <t>John Loughran: That I've been</t>
  </si>
  <si>
    <t>00:46:21pluralistic conversation about the human condition.</t>
  </si>
  <si>
    <t>00:33:35Somehow, contrary to reason or country to human experience or something. Not good.</t>
  </si>
  <si>
    <t>00:43:18In our first case, right, but maybe we're messing with it over here. Somehow we thought we were leaving it alone, too. And just peeking.</t>
  </si>
  <si>
    <t>Thomas Loughran: Very when I say, including our perception. I'm starting to nudge him a little bit toward Donald Hoffman. Right. I mean, often begins with perception.</t>
  </si>
  <si>
    <t>Thomas Loughran: It's hard to, it's hard to have a discussion about the very presidential politics brings together all of those things.</t>
  </si>
  <si>
    <t>Rachel Loughran: All right. Are you seeing my screen. Perfect. Okay. So this first thing now right in the middle. This is the US is data of new cases by day. So JP what you were saying before, how it had been going up. And then if you look at the last couple on the end.</t>
  </si>
  <si>
    <t>Thomas Loughran: I think that's</t>
  </si>
  <si>
    <t>Thomas Loughran: Each person is different, but what it surely means, if we're going to do this at scale and get human kind to build to move toward richer communities and Richard communities in the right kind of contact with one another. If we're going to move in that direction.</t>
  </si>
  <si>
    <t>Thomas Loughran: you toss it down somewhere and</t>
  </si>
  <si>
    <t>Thomas Loughran: Wow, JP, thanks for the breath of very nice.</t>
  </si>
  <si>
    <t>Thomas Loughran: Secondly, I think.</t>
  </si>
  <si>
    <t>Thomas Loughran: Just to keep it simple. Maybe you go around once to build lens one girl go around a second time to build and two and a third time to build on screen.</t>
  </si>
  <si>
    <t>John Rose: Pretty funny though I was listening to, I don't know. There, Joe Biden and heard they're opening speech together after announcer and she was giving him props on his history of</t>
  </si>
  <si>
    <t>I'm going to use God as a form of leadership and it seems like I like being</t>
  </si>
  <si>
    <t>You put yourself out. Isn't that sort of the way we talk about it? And.</t>
  </si>
  <si>
    <t>Excuse me, what? That's a different point. Just made it how we act in response to rights, what our actual how they translate into our duties.</t>
  </si>
  <si>
    <t>Well, this is certainly in the language that people use when talking about the kind of virus.</t>
  </si>
  <si>
    <t>JP: Yeah. So you're talking about in a. So like in a particular</t>
  </si>
  <si>
    <t>Thomas Loughran: And so also does the conversation that you and I had on Monday gap where we were.</t>
  </si>
  <si>
    <t>But we're going to try not to do that for a moment.</t>
  </si>
  <si>
    <t>Thomas Loughran: Oh, it says okay so</t>
  </si>
  <si>
    <t>Thomas Loughran: All of those probabilities in the very way that the probability teacher was trying to press into being one of those probabilities. Just one didn't care. Which one, in order to make his probability point</t>
  </si>
  <si>
    <t>JP: And he's done that in Ukraine. He's done that in Russia. Who knows where else he's done it. I'm sure he's done it other places too.</t>
  </si>
  <si>
    <t>Thomas Loughran: Yes, I do realize that. And remember that.</t>
  </si>
  <si>
    <t>Thomas Loughran: Of reading</t>
  </si>
  <si>
    <t>JP: They're like 85 years old.</t>
  </si>
  <si>
    <t>Visiting Professor, Stevens Institute of Technology; Author, The Power of the Sea: Tsunamis, Storm Surges, and Our Quest to Predict Disasters</t>
  </si>
  <si>
    <t>00:46:27And really learning from one another, rather than shooting at each other, literally or figuratively.</t>
  </si>
  <si>
    <t>00:33:42We don't seem to have a model for that.</t>
  </si>
  <si>
    <t>00:43:26Didn't work for us that's tried to pick this different way and it turns out we still don't get our phenomenon we don't get our reinforcement. It says, if we're we're looking and we're not allowed. When we look, we don't get that when we look at which way these things traveled</t>
  </si>
  <si>
    <t>00:28:23Yeah, so I mean that that certainly matters that side. When the lawsuit.</t>
  </si>
  <si>
    <t>So I think that this happens. And then. So that's but that's that's only half the story that it's like.</t>
  </si>
  <si>
    <t>So but you might also have some other kinds of priorities.</t>
  </si>
  <si>
    <t>Yeah. Just leave the space zero out. Zero out what you write about in space.</t>
  </si>
  <si>
    <t>Thomas Loughran: You get subsidies, you got fines and you got incentives.</t>
  </si>
  <si>
    <t>Thomas Loughran: And allow it to engage and electronics to wire a device.</t>
  </si>
  <si>
    <t>Something right in your just grinding more and more.</t>
  </si>
  <si>
    <t>JP: Two years.</t>
  </si>
  <si>
    <t>John Rose: a paragraph or something. I could be totally wrong. But that was my recollection</t>
  </si>
  <si>
    <t>Thomas Loughran: Scott</t>
  </si>
  <si>
    <t>Thomas Loughran: Right, so, oh yeah, there's that same thing coming around again. Right. That's a relationship, right. A homomorphic ism, you might say, right, of the thing in the front with a thing in the back.</t>
  </si>
  <si>
    <t>JP: Like I feel like I'm getting trapped by this stories into into in basically by the mainstream media into thinking that either Biden wins by a lot or by like basically there's no way Biden doesn't win. And if he doesn't win. It's because of fraud.</t>
  </si>
  <si>
    <t>Thomas Loughran: So john I don't know about.</t>
  </si>
  <si>
    <t>Thomas Loughran: The that's the</t>
  </si>
  <si>
    <t>Thomas Loughran: One of the first couple of hits would be that one is very often repeated.</t>
  </si>
  <si>
    <t>00;19;07.290 --&gt; 00;19;07.740</t>
  </si>
  <si>
    <t>00:14:48.660 --&gt; 00:14:49.860</t>
  </si>
  <si>
    <t>00:13:57.990 --&gt; 00:13:59.010</t>
  </si>
  <si>
    <t>00:13:23.610 --&gt; 00:13:26.070</t>
  </si>
  <si>
    <t>00:46:35So this is part of the work that needs to be done.</t>
  </si>
  <si>
    <t>00:43:45And if we detected something here, we would know of a single photon which way it traveled</t>
  </si>
  <si>
    <t>Thomas Loughran: And says that through through a different sort of argument. It's not really a neuroscience argument that he's carrying out. But he is a perception theorist right and he is arguing with with perception theorists.</t>
  </si>
  <si>
    <t>JP: You can</t>
  </si>
  <si>
    <t>Josef Penninger</t>
  </si>
  <si>
    <t>Thomas Loughran: Where that first person you were talking about is more, it was more or less silent. I mean, they use words but they basically would just saying no.</t>
  </si>
  <si>
    <t>Thomas Loughran: We're going to have to have something to say about the big piece sub large scale sub narratives. If I can invent that term.</t>
  </si>
  <si>
    <t>Rachel Loughran: Up sprouts.</t>
  </si>
  <si>
    <t>Thomas Loughran: What's the word I'm looking for a rebuild. What's the, what's the word</t>
  </si>
  <si>
    <t>Thomas Loughran: It's already useful if we stopped right here, we wouldn't have done enough yet. But we would have done. One thing that needs to be done if you're really going to bring together.</t>
  </si>
  <si>
    <t>Thomas Loughran: Each one of those in the nice thing about that hierarchies, you're looking through you're looking down at the same material every pass and you're looking through all of the lenses.</t>
  </si>
  <si>
    <t>John Rose: promoting social justice and stuff like that you've been doing it for a long time, and it's just really funny when pretty much or only notable moment of her primary was attacking him on that exact issue.</t>
  </si>
  <si>
    <t>somebody who was involved in the church was like incredibly common at that point.</t>
  </si>
  <si>
    <t>Aren't those things like self-defense and. I'm trying to think of an example that is not within the justice system.</t>
  </si>
  <si>
    <t>What do we actually have a duty to do. Is a complicated translate translation.</t>
  </si>
  <si>
    <t>Just this added on risk factor and a life that's already full of risk.</t>
  </si>
  <si>
    <t>JP: With a particular community with its lenses. They're not mixing</t>
  </si>
  <si>
    <t>Thomas Loughran: We were looking at the question of the lens in this I information core network of rich community lens in particular and how lenses operate.</t>
  </si>
  <si>
    <t>Thomas Loughran: Your progress, but</t>
  </si>
  <si>
    <t>So just thinking about the phenomenology of our perspective, sometimes they use that word to just say the appearance is what it is that strikes.</t>
  </si>
  <si>
    <t>Thomas Loughran: IoT rather. So these are partners and one of them aware com is featuring the other one Microsoft on the Microsoft, Apple</t>
  </si>
  <si>
    <t>Thomas Loughran: Someone could intend that hole and that would be</t>
  </si>
  <si>
    <t>JP: He doesn't seem to be a particularly competent and well put together person.</t>
  </si>
  <si>
    <t>Thomas Loughran: I would like to see, though.</t>
  </si>
  <si>
    <t>Thomas Loughran: That from someone's point of view.</t>
  </si>
  <si>
    <t>Thomas Loughran: For me,</t>
  </si>
  <si>
    <t>Thomas Loughran: The whole and where you going</t>
  </si>
  <si>
    <t>Thomas Loughran: Let's imagine</t>
  </si>
  <si>
    <t>Director, Institute of Molecular Biotechnology, Vienna; Genetics Professor, University of Vienna</t>
  </si>
  <si>
    <t>John Rose: I've seen that are the most immediately apparent.</t>
  </si>
  <si>
    <t>00:46:38Any thoughts from either of you before we move a little bit</t>
  </si>
  <si>
    <t>00:33:47We're not going to reform.</t>
  </si>
  <si>
    <t>00:43:53Right, because if it traveled through this slit it might show up over here and it might show up over here, but it wouldn't have shown up over here if it went through the slit.</t>
  </si>
  <si>
    <t>00:28:27Why would you want in that case, but not in this case, when what we want to do is get rid of abortionists, and we go around and we find</t>
  </si>
  <si>
    <t>So. So say that's happening in a particular country where they've come in contact with the global market and,</t>
  </si>
  <si>
    <t>I think, like explanatory use, it's just another one.</t>
  </si>
  <si>
    <t>Not now, it's just the next thing. OK, so I'm with you, Rachel.</t>
  </si>
  <si>
    <t>Thomas Loughran: Those I think we're surely subsidies incentivize but I think there are other kinds of incentives besides subsidies.</t>
  </si>
  <si>
    <t>Thomas Loughran: In technology.</t>
  </si>
  <si>
    <t>Diving deeper and deeper. Right. Right. So it wouldn't be simply.</t>
  </si>
  <si>
    <t>Thomas Loughran: While we could consult him urban and find out.</t>
  </si>
  <si>
    <t>Thomas Loughran: You know that doctrine. The Baptist seven doctrine, call it eternal security. Once you've given your life to Christ. It's over. You're in your, your</t>
  </si>
  <si>
    <t>Thomas Loughran: Scott Aronson. That's it.</t>
  </si>
  <si>
    <t>Thomas Loughran: Of as you as you as you experience. Okay, so what I'm trying out he right is that this is another thing to say about consciousness. What is it that individually its consciousness answer perspective. What's perspective, it is a stringing together.</t>
  </si>
  <si>
    <t>JP: On the part of</t>
  </si>
  <si>
    <t>JP: These other characters.</t>
  </si>
  <si>
    <t>Thomas Loughran: 30,000 foot view.</t>
  </si>
  <si>
    <t>Thomas Loughran: Yeah, and it's</t>
  </si>
  <si>
    <t>00:44:05Right, the optics are wrong for that.</t>
  </si>
  <si>
    <t>00:28:35Along we put a law in place to try to get rid of abortionists</t>
  </si>
  <si>
    <t>Thomas Loughran: Who are neuroscientists Hoffman is. So yeah, I do think that he goes in that direction as well. And we'll talk a little bit about that.</t>
  </si>
  <si>
    <t>Thomas Loughran: In any world, it probably is a more complex question.</t>
  </si>
  <si>
    <t>Rachel Loughran: See that it goes down a little bit. So that's good news.</t>
  </si>
  <si>
    <t>Thomas Loughran: No with an excuse, which is a kind of story, but it's not a story about that situation, it's a story about them. You haven't taught me.</t>
  </si>
  <si>
    <t>Thomas Loughran: Sub in the sense that there, they</t>
  </si>
  <si>
    <t>Thomas Loughran: A wonderfully functioning League.</t>
  </si>
  <si>
    <t>Thomas Loughran: Good. I needed that word because it we needed something to capture your majesty, the moment</t>
  </si>
  <si>
    <t>Thomas Loughran: A lot of different areas into a whole account and particularly if you're trying to do that where you are particularly paying attention to either the</t>
  </si>
  <si>
    <t>Thomas Loughran: Right. But there's more to it as you go higher up. So if we follow that order, we might work through the first third of this list first</t>
  </si>
  <si>
    <t>John Rose: But I mean, I guess the</t>
  </si>
  <si>
    <t>So, like, God was seen as like the ultimate leader.</t>
  </si>
  <si>
    <t>Like you could say, like saying somebody was rude.</t>
  </si>
  <si>
    <t>That's very context dependent.</t>
  </si>
  <si>
    <t>Irene Pepperberg</t>
  </si>
  <si>
    <t>They talk about it.</t>
  </si>
  <si>
    <t>JP: Does it work inside the community and also between different</t>
  </si>
  <si>
    <t>Thomas Loughran: What are the propositions that</t>
  </si>
  <si>
    <t>Thomas Loughran: It is and it makes it it tears the it it tears open the wound and looking for the right that rips off the scab of</t>
  </si>
  <si>
    <t>Right. So we got this perspective. It's it's not everything.</t>
  </si>
  <si>
    <t>Thomas Loughran: And what are they doing, but</t>
  </si>
  <si>
    <t>Thomas Loughran: Chance to be a roaring prowling around like a roaring lion, and that space right absolutely essential to the creative process.</t>
  </si>
  <si>
    <t>JP: I'm saying that because he's. I mean, maybe he is. I don't really know that</t>
  </si>
  <si>
    <t>Thomas Loughran: What's the word I'm looking for the ontology, the set of this set of existential presuppositions that get them there.</t>
  </si>
  <si>
    <t>Thomas Loughran: Would get you</t>
  </si>
  <si>
    <t>JP: Like 175 feet tall.</t>
  </si>
  <si>
    <t>00;19;10.620 --&gt; 00;19;12.810</t>
  </si>
  <si>
    <t>00:14:51.510 --&gt; 00:14:51.930</t>
  </si>
  <si>
    <t>00:14:01.620 --&gt; 00:14:04.410</t>
  </si>
  <si>
    <t>00:13:29.250 --&gt; 00:13:29.670</t>
  </si>
  <si>
    <t>00:46:46Makes sense to me.</t>
  </si>
  <si>
    <t>00:33:48Whether our state whether we have an older one. What do you think</t>
  </si>
  <si>
    <t>00:44:08That makes sense. You guys see this well enough john JP sorry you've seen this stuff before but</t>
  </si>
  <si>
    <t>00:28:40Because they won't be admitted to local hospitals, I, I'm presuming that they can't get admitting privileges, because of the politics around, you know, local community hospitals, etc. I don't actually know. I've never looked into that I always sort of assume</t>
  </si>
  <si>
    <t>Research Associate &amp; Lecturer, Harvard; Adjunct Associate Professor, Brandeis; Author, Alex &amp; Me</t>
  </si>
  <si>
    <t>you know, the resource extraction is going on. Right. And, you know, some an economic development is happening there.</t>
  </si>
  <si>
    <t>There may be natural naturals. Not what I'd be to say.</t>
  </si>
  <si>
    <t>So you think we ought to distinguish between kinds of training?</t>
  </si>
  <si>
    <t>Thomas Loughran: There's there's regulatory incentives, where there's a clear path forward in one direction, but all kinds of crap and the other and you can. So that's not slapping fines on people. But it's, it is changing the cost structure.</t>
  </si>
  <si>
    <t>Thomas Loughran: Experience can be stored</t>
  </si>
  <si>
    <t>And at some point these are more powerful. Abstract is.</t>
  </si>
  <si>
    <t>Thomas Loughran: So that would have been 15 out there.</t>
  </si>
  <si>
    <t>JP: Maybe not.</t>
  </si>
  <si>
    <t>Thomas Loughran: It's a one time deal</t>
  </si>
  <si>
    <t>Thomas Loughran: So my point there is</t>
  </si>
  <si>
    <t>Thomas Loughran: It's a confluence it's the congestion joining</t>
  </si>
  <si>
    <t>JP: Strong basically he gets a bunch of ballots thrown out. Right.</t>
  </si>
  <si>
    <t>Thomas Loughran: Nice. He and they're all there right here I'm just blowing them off there in</t>
  </si>
  <si>
    <t>Thomas Loughran: My point is that's almost that's that's kind of a national famous episode, it's a it's a social memory that particular episode which, in which</t>
  </si>
  <si>
    <t>John Rose; Out there for me. So, yeah.</t>
  </si>
  <si>
    <t>Thomas Loughran: Let's, let's imagine a society.</t>
  </si>
  <si>
    <t>John Rose: And the</t>
  </si>
  <si>
    <t>00:46:49The scientific process aspect that john brought up or sense to me as well.</t>
  </si>
  <si>
    <t>00:33:54In terms of American political history when we have states rights.</t>
  </si>
  <si>
    <t>Thomas Loughran: He does not go. He doesn't attack physical ism, not at all. He doesn't even really question it, although he does.</t>
  </si>
  <si>
    <t>Thomas Loughran: Then, then more narrow ones. You know, you could talk about what to do about say to border immigration, etc.</t>
  </si>
  <si>
    <t>Rachel Loughran: I know the dark red line looks like it's continuing to go up. But if you look at the like darker red blocks.</t>
  </si>
  <si>
    <t>Thomas Loughran: They could be included in some large repeats. Right. So what's it like to be a citizen. What's it like to be an employee. What's it like to be a family member, what's it like to be, you know, an athlete.</t>
  </si>
  <si>
    <t>Thomas Loughran: And or up sprouts this wonderfully</t>
  </si>
  <si>
    <t>Thomas Loughran: Our boys under that's the phrase that was</t>
  </si>
  <si>
    <t>Thomas Loughran: Either the moral or the spiritual just to put a bumper sticker on each one of these dimensions, right, moral and spiritual dimensions and you're going to somehow bring those questions to together with all of modern science. All that we know about from history.</t>
  </si>
  <si>
    <t>Thomas Loughran: Right, all together at first problems then and then, you know, lay out some resources and then affecting solutions and then probably pausing and noticing interconnections.</t>
  </si>
  <si>
    <t>John Rose: soundtracks, I guess, but it does</t>
  </si>
  <si>
    <t>So it almost seems like invoking like your boss being like, oh, this thing, because my boss told me to do it.</t>
  </si>
  <si>
    <t>But the recognition of the right and the the typing of rights across kinds of circumstances that can be tradition independent.</t>
  </si>
  <si>
    <t>It's like an existential threat that if you don't do your part and wear a mask and social distance and stay away from large groups,</t>
  </si>
  <si>
    <t>JP: Matrix is. I mean, assuming each community has one of these right you're talking about in a particular community right you actually stay</t>
  </si>
  <si>
    <t>Thomas Loughran: It is it right to think of a lens as some collection propositions or</t>
  </si>
  <si>
    <t>Thomas Loughran: Boy. We've always been like this. There's nothing we can do about it. This is how we operate.</t>
  </si>
  <si>
    <t>It's limited. It's sequential. It's unfolding. And there's something on the other side of it.</t>
  </si>
  <si>
    <t>Clifford Pickover</t>
  </si>
  <si>
    <t>JP: But sounds like his career in the military didn't work out. Sounds like his he's had drug addiction problems.</t>
  </si>
  <si>
    <t>JP: Huh.</t>
  </si>
  <si>
    <t>Thomas Loughran: The fundamentals.</t>
  </si>
  <si>
    <t>JP: Probably a couple feet across at the base.</t>
  </si>
  <si>
    <t>00:46:58Yeah.</t>
  </si>
  <si>
    <t>00:34:01Especially in the earlier days where you had pretty strong state you had a much stronger set of straight state rights, right, you had governors, for example.</t>
  </si>
  <si>
    <t>00:44:16Hard to pick it up. Yeah, no. That makes sense to me.</t>
  </si>
  <si>
    <t>00:28:55That, that seems to that's my impression</t>
  </si>
  <si>
    <t>I feel like truth. There's more layers to that.</t>
  </si>
  <si>
    <t>And then that country is like this is super jacked up.</t>
  </si>
  <si>
    <t>There may be we may just stumble upon easier ways of clustering things and explaining</t>
  </si>
  <si>
    <t>Maybe one might be about content and delivery, for example.</t>
  </si>
  <si>
    <t>Thomas Loughran: Will look like, you know, incentivizing incentivizing a company. I don't know what this looks like. So I'm making it up but incentivizing a company or a whole industry.</t>
  </si>
  <si>
    <t>Thomas Loughran: It's stored in the choice of technology, it's stored in what's in the shop, when I go into shop and I asked for wire of a certain size for a certain purpose and I get this wire and not that wire and not that other wire and all the other sorts of wire I might have gotten</t>
  </si>
  <si>
    <t>So how does that. So let's so I guess.</t>
  </si>
  <si>
    <t>JP: Anyway, so they so but that's what Sean said is, they didn't recall that</t>
  </si>
  <si>
    <t>Author, The Math Book, The Physics Book, and The Medical Book trilogy</t>
  </si>
  <si>
    <t>Thomas Loughran: It might give us a clue, actually.</t>
  </si>
  <si>
    <t>Thomas Loughran: And it's a ticket and you're covered with grace and it's Jesus a sacrifice now applies to your life doesn't matter. A big shit and you are</t>
  </si>
  <si>
    <t>Thomas Loughran: the hard problem of consciousness is a damn hard problem. And nobody seems to be close to it and it's only as fun of most it's as fundamental problem is you can imagine, ignoring</t>
  </si>
  <si>
    <t>Thomas Loughran: Of</t>
  </si>
  <si>
    <t>Thomas Loughran: there trying to communicate.</t>
  </si>
  <si>
    <t>John’s iPhone: Is this</t>
  </si>
  <si>
    <t>Thomas Loughran: It's a good place to point to see what kind of damage.</t>
  </si>
  <si>
    <t>00;19;13.740 --&gt; 00;19;14.160</t>
  </si>
  <si>
    <t>00:14:54.360 --&gt; 00:14:59.580</t>
  </si>
  <si>
    <t>00:14:05.430 --&gt; 00:14:23.940</t>
  </si>
  <si>
    <t>00:13:29.790 --&gt; 00:13:30.720</t>
  </si>
  <si>
    <t>00:34:12Appointing senators.</t>
  </si>
  <si>
    <t>Thomas Loughran: He does. In this sense, he</t>
  </si>
  <si>
    <t>Thomas Loughran: And you, I'm not saying that you can separate that from other issues entirely, but I think you you know it doesn't tie necessarily with with abortion. Right, very closely or with</t>
  </si>
  <si>
    <t>Rachel Loughran: They do go down, but it looks like today. They went back up, which is why that slope is kind of looking the way that it does what I personally have music is</t>
  </si>
  <si>
    <t>Thomas Loughran: There are stories to tell and those areas. I just grabbed the rent almost random for those are obviously quite important ones, probably. There are others. I'm really leaving out</t>
  </si>
  <si>
    <t>Thomas Loughran: Functioning town.</t>
  </si>
  <si>
    <t>Thomas Loughran: From all from all the different disciplines. If we're going to bring those together the conversation. Can't it won't always just be academic, it's going to be personal.</t>
  </si>
  <si>
    <t>Thomas Loughran: I've been waving my hands at interconnections between things. And to be honest, I haven't done a ton more than</t>
  </si>
  <si>
    <t>John Rose: It does make you laugh. Certainly.</t>
  </si>
  <si>
    <t>So it's kind of like invoking the ultimate boss to only use like to say that it's self-evident</t>
  </si>
  <si>
    <t>And I think it's one we do that that we say we hold these truths to be self evident,</t>
  </si>
  <si>
    <t>then you're doing harm to yourself and society at large.</t>
  </si>
  <si>
    <t>JP: Oriented right you you apply you have particular problems you have particular resources you have particular solutions. That's right. For in a particular lens and you can keep those straight in your community. Right.</t>
  </si>
  <si>
    <t>Thomas Loughran: Maybe small sets of other lenses, each of which somehow down the bottom get said it can be expressed proposition.</t>
  </si>
  <si>
    <t>Thomas Loughran: Not if we understand what's happening and not if we can actually motivate people</t>
  </si>
  <si>
    <t>And we sort of enter into it down the road. Those things are possibilities. OK.</t>
  </si>
  <si>
    <t>Thomas Loughran: Bringing the things that they know something about the publishing environment that they're using. And we're going to dive into this in a moment. So I'm going over quickly just to support here in this environment they're bringing it they mean to bring it to Uganda.</t>
  </si>
  <si>
    <t>Thomas Loughran: Buddy. Now you've heard out my whole story to me anything more to say about it. So if I haven't convinced you that much. Anyway, I haven't convinced you and thanks for being patient we just walked through the steps.</t>
  </si>
  <si>
    <t>JP: He doesn't he doesn't. He's anyway. He doesn't seem like a good guy, and he's made a lot of money for himself in inappropriate ways</t>
  </si>
  <si>
    <t>Thomas Loughran: Ordered in a way that ordered according to some sensible lens.</t>
  </si>
  <si>
    <t>JP: Holy shit.</t>
  </si>
  <si>
    <t>Steven Pinker</t>
  </si>
  <si>
    <t>Thomas Loughran: I saw</t>
  </si>
  <si>
    <t>Thomas Loughran: So that may be as if that's what do you think, what kind of answers that</t>
  </si>
  <si>
    <t>Thomas Loughran: That's up against a wall all funny way to put it there actually up against a climbing wall this society climbs, and they're pretty good at climbing the mountain climbers, and they're up against a very, very large wall and it's goes in each direction for a long, long way.</t>
  </si>
  <si>
    <t>Two.</t>
  </si>
  <si>
    <t>00:47:02Yeah, I mean I think it makes sense to me too, I think, um,</t>
  </si>
  <si>
    <t>00:34:16If I'm remembering correctly.</t>
  </si>
  <si>
    <t>00:44:21Alright, so that's the result of that experiment.</t>
  </si>
  <si>
    <t>00:28:59So,</t>
  </si>
  <si>
    <t>And it feels harder to like a hundred percent say that truth.</t>
  </si>
  <si>
    <t>We actually want to have a different economic system where we actually can develop in a more linear way,</t>
  </si>
  <si>
    <t>why these things are together and that these things seem to do something for us.</t>
  </si>
  <si>
    <t>Pretty mean. Well, somebody might formulate content and somebody else might communicate that content.</t>
  </si>
  <si>
    <t>Thomas Loughran: Except for the fact that there's all these human beings who explored all that wire before me. And so I just get this wire.</t>
  </si>
  <si>
    <t>How does that fit back into our lens? Model, which is I mean, I think you're right.</t>
  </si>
  <si>
    <t>Thomas Loughran: Don't yeah they they don't recall at least some of those</t>
  </si>
  <si>
    <t>Thomas Loughran: I'm sure there's actually a real transcript.</t>
  </si>
  <si>
    <t>Thomas Loughran: Because we're all like that and conversion doesn't do much for you except</t>
  </si>
  <si>
    <t>Thomas Loughran: Right or not ignoring to ignore it is to ignore and really impressive fundamental problem. What the heck is consciousness.</t>
  </si>
  <si>
    <t>Thomas Loughran: A whole complex range in particular conscious experiences, including the experience of something's coming before and something's coming after</t>
  </si>
  <si>
    <t>JP: And I mean, maybe that's true, but it's like also</t>
  </si>
  <si>
    <t>Johnstone Family Professor, Department of Psychology; Harvard University; Author, Enlightenment Now</t>
  </si>
  <si>
    <t>John’s iPhone: Like that protests and 2000 or it looks like that. I don't know if they were breaking in the building.</t>
  </si>
  <si>
    <t>Thomas Loughran: A rumor.</t>
  </si>
  <si>
    <t>00:47:06I think the four attractive elements make a lot of sense.</t>
  </si>
  <si>
    <t>00:34:20Very, very strong.</t>
  </si>
  <si>
    <t>00:44:25Okay, well, maybe the problem is these guys somehow know that we're looking so let's see if we can remove that from the equation.</t>
  </si>
  <si>
    <t>00:29:00In a certain sense, I'm picking the law.</t>
  </si>
  <si>
    <t>Thomas Loughran: Harris.</t>
  </si>
  <si>
    <t>Thomas Loughran: It's not that you can't find the links ever right but</t>
  </si>
  <si>
    <t>Where</t>
  </si>
  <si>
    <t>Thomas Loughran: Let me, let me swing out back out to 50,000 feet for a minute and really just a minute.</t>
  </si>
  <si>
    <t>Thomas Loughran: And there are different things to say in those spaces in each of those spaces. What's it like to be a family member, what's it like to be a member of this family, who is this family anyway.</t>
  </si>
  <si>
    <t>Thomas Loughran: Right, both of those things now.</t>
  </si>
  <si>
    <t>John Loughran: Here's, here's this is this is looking Hazel spot here. I'll show you.</t>
  </si>
  <si>
    <t>Thomas Loughran: Because the people who who buy into people who are committed to moral principles and and live by them. On one hand, and people who are religious, and especially religious today. I think it's harder to be religious today in a way where you</t>
  </si>
  <si>
    <t>Thomas Loughran: In my own mind. I can show you how much I've done which is better than just saying the word interconnections and hoping there are some, but at the same time.</t>
  </si>
  <si>
    <t>Thomas Loughran: Yeah, she specifically attacked him about</t>
  </si>
  <si>
    <t>because of like because these rights have been endowed by the Creator feels like a cop out to me.</t>
  </si>
  <si>
    <t>that all human beings, for example, have a right to life and to liberty.</t>
  </si>
  <si>
    <t>So now I speak at universities.</t>
  </si>
  <si>
    <t>Thomas Loughran: That's right.</t>
  </si>
  <si>
    <t>Thomas Loughran: But then seems to seems to involve some number. Some identifiable number</t>
  </si>
  <si>
    <t>Thomas Loughran: To cooperate with a radical change.</t>
  </si>
  <si>
    <t>And here there are things in here which we enjoy.</t>
  </si>
  <si>
    <t>JP: Yeah, maybe I don't quite understand what you're saying, but</t>
  </si>
  <si>
    <t>Thomas Loughran: Yeah, you just said, you just said a lot of things that I've heard people say but i i don't know that any of them are true.</t>
  </si>
  <si>
    <t>JP: It's so intense fallen those things.</t>
  </si>
  <si>
    <t>David Pizarro</t>
  </si>
  <si>
    <t>00;19;16.530 --&gt; 00;19;29.910</t>
  </si>
  <si>
    <t>00:15:04.470 --&gt; 00:15:05.010</t>
  </si>
  <si>
    <t>00:14:25.140 --&gt; 00:14:31.080</t>
  </si>
  <si>
    <t>00:13:32.520 --&gt; 00:13:35.040</t>
  </si>
  <si>
    <t>00:47:12And</t>
  </si>
  <si>
    <t>00:34:27But you know the whole of all the rights reserved for the states.</t>
  </si>
  <si>
    <t>00:44:35Let's back these cameras up as far away as you like. If you need more time take more distance speed of light is constant, right, and just drag these guys. These a&amp;b way, way off into the distance.</t>
  </si>
  <si>
    <t>00:29:03I'm setting the law in order precisely to get rid of you abortionists, because I don't want abortion in our state.</t>
  </si>
  <si>
    <t>Definitely apply that this thing can be 100 percent proof.</t>
  </si>
  <si>
    <t>become more self-reliant, become more self-sustaining, and we're going to take steps in our country to make that happen.</t>
  </si>
  <si>
    <t>It just may be easier. We just happen to follow fall into it.</t>
  </si>
  <si>
    <t>Gotcha. So about all I did was read from a teleprompter.</t>
  </si>
  <si>
    <t>Thomas Loughran: A kind of social business model has got to be adopted in effect that there. There's got to be</t>
  </si>
  <si>
    <t>Thomas Loughran: Now, it would be hard for me to know without knowing a little bit about the history of the technology right</t>
  </si>
  <si>
    <t>I mean, I think like that narrative construction as a as a tool for the maintenance of of oligarchical power or something like that.</t>
  </si>
  <si>
    <t>Thomas Loughran: Way less</t>
  </si>
  <si>
    <t>Thomas Loughran: The father looks at the good guy instead of you and</t>
  </si>
  <si>
    <t>JP: I don't know, talking to some people. I mean, they've just fully expect Trump to win. They're like Trump's gonna win like</t>
  </si>
  <si>
    <t>Thomas Loughran: I won't be able to make either they're both neither can make it so this is good. I mean,</t>
  </si>
  <si>
    <t>Thomas Loughran: It might be like protests in 2000s, I, to be honest, I forget, but those were like it's 20 years ago.</t>
  </si>
  <si>
    <t>Thomas Loughran: No matter how ill founded</t>
  </si>
  <si>
    <t>Associate Professor of Psychology, Cornell University</t>
  </si>
  <si>
    <t>Thomas Loughran: You got to have a way of connecting dating of getting to flow between them which is difficult these days, particularly, and then you've got to have a criteria for making</t>
  </si>
  <si>
    <t>Thomas Loughran: And there is there's it's clouded at a certain level of summits often are</t>
  </si>
  <si>
    <t>John Rose: Well, mostly one right now but</t>
  </si>
  <si>
    <t>00:47:14You know, maybe, and I think the four levels of an out the four levels thing makes sense to me, too. I just read that blog post in the weight, but why story of us about the for the different levels of community in the idea lab.</t>
  </si>
  <si>
    <t>00:34:34Explicitly</t>
  </si>
  <si>
    <t>00:44:51And run it again. And what do we get no interference pattern.</t>
  </si>
  <si>
    <t>00:29:12And in that sense, I'm trying. I am actually trying to deprive women of things that they want that the Constitution seems to say they have a right to as interpreted by the Supreme Court.</t>
  </si>
  <si>
    <t>Thomas Loughran: Seems to he's open to the possibility that there's sort of a reductionist account of or a really a physical just account reductionist in that sense of consciousness. He's not close to that possibility but</t>
  </si>
  <si>
    <t>Thomas Loughran: It just seems like it's a</t>
  </si>
  <si>
    <t>Thomas Loughran: dark line is a seven day weighted average. Yeah, it is.</t>
  </si>
  <si>
    <t>Thomas Loughran: And no longer sent back down to 30 or whatever we just do</t>
  </si>
  <si>
    <t>Thomas Loughran: Right. There are many different stories that could be told competing stories that could be told in that space.</t>
  </si>
  <si>
    <t>Thomas Loughran: I take that</t>
  </si>
  <si>
    <t>John Loughran: held off, you guys, so there's you got a kitchen over there we cleared all this ground.</t>
  </si>
  <si>
    <t>Thomas Loughran: There are a lot of questions thrown at you if you're religious today and you generally hanging on to something that you think is important and it's not uncommon in the Christian tradition.</t>
  </si>
  <si>
    <t>Thomas Loughran: I haven't mapped them.</t>
  </si>
  <si>
    <t>John Rose: busing</t>
  </si>
  <si>
    <t>And like it doesn't necessarily like it doesn't have to be wrong. Like, that thing could be true.</t>
  </si>
  <si>
    <t>Right. And to the pursuit of happiness and to being provided with information and treated like</t>
  </si>
  <si>
    <t>But for most people, a lot of people felt that way. Is that sort of what you're saying?</t>
  </si>
  <si>
    <t>JP: And so that's keeping the colors set not gray also between community is</t>
  </si>
  <si>
    <t>Thomas Loughran: And I think it's I think it's possible to do that. All of that is makes it less crazy. It's part of why I talk about</t>
  </si>
  <si>
    <t>And there are things in here which we used to enjoy as our perspective unfolds and we see art.</t>
  </si>
  <si>
    <t>Thomas Loughran: And how did they do this as with a sustainable solution answer is they bring Ugandan youth into an environment where they learn and they learn wrapped with Microsoft Power ultimately that means AI power in the Azure Stack right the whole Microsoft stack which includes manager.</t>
  </si>
  <si>
    <t>Thomas Loughran: Or put it this way. I don't know how far any of them go. So I get the impression that that met his military career.</t>
  </si>
  <si>
    <t>Thomas Loughran: Because her</t>
  </si>
  <si>
    <t>Thomas Loughran: So it'd be fun to get</t>
  </si>
  <si>
    <t>JP: To be honest, I hate doing it.</t>
  </si>
  <si>
    <t>Robert Plomin</t>
  </si>
  <si>
    <t>00:47:30Part of that. So I can kind of see</t>
  </si>
  <si>
    <t>00:34:39Explicitly guaranteed by by the by the Constitution.</t>
  </si>
  <si>
    <t>00:44:58Wait a minute, how does it know that we're looking way down here, the photons from the evil twins didn't get there yet.</t>
  </si>
  <si>
    <t>00:29:28Right. Maybe you think wrongly interpreted, but still nonetheless interpreted over a reasonably rich set of standards.</t>
  </si>
  <si>
    <t>Like it. Let me set prove it aside for a second. But like that this can be.</t>
  </si>
  <si>
    <t>And then when you try to make that happen,</t>
  </si>
  <si>
    <t>That may be. That may be a function of who we're talking to even. Right.</t>
  </si>
  <si>
    <t>What? What by what? What's the phrase I'm looking for in the news business?</t>
  </si>
  <si>
    <t>Thomas Loughran: It's, it's got to work with federal agencies, it's got to work with state agencies, no doubt, this happens. Now, to some extent.</t>
  </si>
  <si>
    <t>Thomas Loughran: Who do I think for this or how indebted to them, am I, and there's lots of questions that I might ask, but there's not much question that I might be indebted to other people.</t>
  </si>
  <si>
    <t>Like, obviously, we could refine that, you know,</t>
  </si>
  <si>
    <t>Thomas Loughran: All I wanted to say is he commented on it and said he contacted some leadership out there and they did not have much to say about that I think is a fair description, even if it's not verbatim, but</t>
  </si>
  <si>
    <t>Thomas Loughran: Wouldn't be as fun</t>
  </si>
  <si>
    <t>Thomas Loughran: You get to ride along</t>
  </si>
  <si>
    <t>Thomas Loughran: If you turn it around.</t>
  </si>
  <si>
    <t>Thomas Loughran: So if there were someone who knew exactly what it was like to be john</t>
  </si>
  <si>
    <t>Professor of Behavioral Genetics, King's College London; Author, Blueprint</t>
  </si>
  <si>
    <t>Thomas Loughran: Trump. And if I don't, right.</t>
  </si>
  <si>
    <t>JP: We couldn't go home.</t>
  </si>
  <si>
    <t>I mean I fall down.</t>
  </si>
  <si>
    <t>Thomas Loughran: What kind of damage. It can make it. Sometimes it's it's like blast to treat us or stuff that that</t>
  </si>
  <si>
    <t>00;19;30.480 --&gt; 00;19;43.740</t>
  </si>
  <si>
    <t>00:15:06.720 --&gt; 00:15:09.030</t>
  </si>
  <si>
    <t>00:14:32.970 --&gt; 00:14:35.580</t>
  </si>
  <si>
    <t>00:13:36.510 --&gt; 00:13:38.610</t>
  </si>
  <si>
    <t>00:47:33How that might fit in.</t>
  </si>
  <si>
    <t>00:34:45And its executive in</t>
  </si>
  <si>
    <t>00:45:11And yet, there's no interference pattern.</t>
  </si>
  <si>
    <t>00:29:36Me, maybe I think I should be able to fire anybody. I want to write for any darn reason. After all, it's in that will state and I just don't want to have people like you working for me.</t>
  </si>
  <si>
    <t>Thomas Loughran: He thinks it's a really quite an uphill climb.</t>
  </si>
  <si>
    <t>Thomas Loughran: If you cut the problem in 10 right</t>
  </si>
  <si>
    <t>Rachel Loughran: I can read it. Yeah, if you go state by state. Let me pull up Connecticut do</t>
  </si>
  <si>
    <t>Thomas Loughran: Just from a real high level if we're going to build</t>
  </si>
  <si>
    <t>Thomas Loughran: Maybe those competing stories could be brought together and maybe you could a family could come to understand itself with a certain kind of unity and familiarity.</t>
  </si>
  <si>
    <t>Rachel Loughran: Very strange analogy because</t>
  </si>
  <si>
    <t>John Loughran: And they stay in this tent overlooking</t>
  </si>
  <si>
    <t>Thomas Loughran: To talk about that as in terms of a relationship with God, etc. Very different language than then you interact with in a scientific discussion.</t>
  </si>
  <si>
    <t>Thomas Loughran: And what you really want to do when we come out of this, what we really need. I can see them there. It's just, you've got to pin down the way you frame it and the order in which you frame it in order to pin down the relationships between the various parts.</t>
  </si>
  <si>
    <t>Thomas Loughran: Well busing came up, but</t>
  </si>
  <si>
    <t>But I don't know that if we just look at those words that the truth of the matter is asserted there.</t>
  </si>
  <si>
    <t>somebody to jump back to last Wednesday's conversation about rights and journalism.</t>
  </si>
  <si>
    <t>Yeah, I think so. I think that I think that's how I typically hear the coronavirus to the language used to talk about the coronavirus.</t>
  </si>
  <si>
    <t>JP: That was my question is, is, is does that apply to between communities as well.</t>
  </si>
  <si>
    <t>Thomas Loughran: Propositions which which generate synergy with one another explanatory power with one on their guidance forward looking side event explanatory power. And in general, give you a purchase on the world take of some kind. And we talked about</t>
  </si>
  <si>
    <t>Thomas Loughran: Launching</t>
  </si>
  <si>
    <t>It's no longer the case that those things we used to enjoy, for example, are the case now.</t>
  </si>
  <si>
    <t>Thomas Loughran: That's the basic idea here and this becomes in effect not only an app, but a business.</t>
  </si>
  <si>
    <t>JP: Maybe I don't understand the original point well enough.</t>
  </si>
  <si>
    <t>Thomas Loughran: And his drug addiction might be</t>
  </si>
  <si>
    <t>Thomas Loughran: Existential presuppositions. So the to say that conscious</t>
  </si>
  <si>
    <t>Thomas Loughran: And maybe those things exist, maybe, maybe they're the graduate curriculum at a</t>
  </si>
  <si>
    <t>JP: cabinetry that big.</t>
  </si>
  <si>
    <t>Jordan Pollack</t>
  </si>
  <si>
    <t>Thomas Loughran: long one. But if you did have criteria for making judgments among them you and you could measure you could measure the persuasiveness is that</t>
  </si>
  <si>
    <t>John Loughran: Yeah, I guess, um,</t>
  </si>
  <si>
    <t>Thomas Loughran: Only these guys.</t>
  </si>
  <si>
    <t>John Rose: So the main solution that's being</t>
  </si>
  <si>
    <t>00:47:36I don't know. Are you thinking about his story of us stuff at all when he, when writing this, Tom.</t>
  </si>
  <si>
    <t>00:35:00You could imagine that you might say we're founded on an experiment in a way. We were founded on some tolerance for experiment and living</t>
  </si>
  <si>
    <t>00:45:14Why is that</t>
  </si>
  <si>
    <t>00:29:47And</t>
  </si>
  <si>
    <t>One hundred percent true or one hundred percent false? In that case, I think that's true because rudeness.</t>
  </si>
  <si>
    <t>you get smashed with sanctions from the from the people in control of the global markets, starving your people.</t>
  </si>
  <si>
    <t>Is it. Like an A.</t>
  </si>
  <si>
    <t>Thomas Loughran: And it might be their experience with the world that puts me in it shapes my choice in such a way that my choices are better precisely because of information that they had about the world. But then I never processed. That's a second case in technology of non cognitive contact</t>
  </si>
  <si>
    <t>and in ways up and end ways down and lots of things go into that and try not as many things as go into it.</t>
  </si>
  <si>
    <t>Thomas Loughran: This is a precise manner. So, I mean,</t>
  </si>
  <si>
    <t>John Rose: Yeah, I don't know if it's</t>
  </si>
  <si>
    <t>Thomas Loughran: And you can't lose nothing you can do.</t>
  </si>
  <si>
    <t>Thomas Loughran: And give up on that external world homomorphic alignment one to one correspondence, or whatever it is, which Hoffman says there's good evolutionary arguments for thinking we have to give up anyway. And if we do try to give all that up. Now all of a sudden consciousness.</t>
  </si>
  <si>
    <t>Thomas Loughran: That would be john to</t>
  </si>
  <si>
    <t>Thomas Loughran: But I don't retain any detail from it.</t>
  </si>
  <si>
    <t>Thomas Loughran: shrapnel from a blast that lands and all kinds of places and keeps popping up eventually. Right, like in a war zone when it</t>
  </si>
  <si>
    <t>Professor and Chairman of Computer Science, Brandeis University</t>
  </si>
  <si>
    <t>00:35:11And even now, we have some tolerance for it.</t>
  </si>
  <si>
    <t>00:45:17Shoot, because we looked in the future.</t>
  </si>
  <si>
    <t>Thomas Loughran: He</t>
  </si>
  <si>
    <t>Thomas Loughran: It's not that they come in 10 pieces or 20 pieces that are unrelated to others. But I do think that there's some some kind of clusters that that tend to be smaller. And you could have a conversation about those clusters.</t>
  </si>
  <si>
    <t>Thomas Loughran: By the way,</t>
  </si>
  <si>
    <t>Thomas Loughran: A compelling narrative a compelling story, issue a compelling invitation into a way of life that has put together one team or build one building on this infrastructure one team in the league, etc. To do to do that me Europe or us or anyone else to do it on any other grounds.</t>
  </si>
  <si>
    <t>Thomas Loughran: And so they have something to say about what it's like to be a member of this family. But what's that got to do with being a citizen.</t>
  </si>
  <si>
    <t>John Loughran: The valley.</t>
  </si>
  <si>
    <t>Thomas Loughran: So here you have a guy a scientist, world class scientist who's reflecting he's being philosophical about the nature of truth.</t>
  </si>
  <si>
    <t>Thomas Loughran: And I haven't yet figured out how to map that I have pictures in my head of how to do that which is a matter of fact, the spiral picture would do it.</t>
  </si>
  <si>
    <t>Thomas Loughran: If I remember correctly, the busing piece was little less</t>
  </si>
  <si>
    <t>Like, I just think that we as the audience are expected to just believe it without.</t>
  </si>
  <si>
    <t>Right. To be treated as a person who's got the capacity, the need to contribute.</t>
  </si>
  <si>
    <t>How about that? Right. Where you where you need more powerful tools and certain kinds of arguments.</t>
  </si>
  <si>
    <t>So it would be, I think. It might not be.</t>
  </si>
  <si>
    <t>Thomas Loughran: Right, so I'm really glad you're asking</t>
  </si>
  <si>
    <t>Thomas Loughran: There's some return on investment. And there's some benefit for the employees that work.</t>
  </si>
  <si>
    <t>Thomas Loughran: Because I was exploring and structure last Friday.</t>
  </si>
  <si>
    <t>Thomas Loughran: A project.</t>
  </si>
  <si>
    <t>But we somehow have some access to those things we used to enjoy.</t>
  </si>
  <si>
    <t>Thomas Loughran: It's a community and people come into this community. They bring the wisdom that they've developed for already inviting young people into their community and they transform it into a more effective format, using all kinds of principles that are laid out in this publishing environment.</t>
  </si>
  <si>
    <t>JP: Sure he</t>
  </si>
  <si>
    <t>All</t>
  </si>
  <si>
    <t>Thomas Loughran: There are conscious experiences. That's an existential presupposition</t>
  </si>
  <si>
    <t>Thomas Loughran: At a universe University influenced by person A and person B or we can kind of get the world according to them.</t>
  </si>
  <si>
    <t>John’s iPhone: Just cuz it's beggar.</t>
  </si>
  <si>
    <t>Alex Poots</t>
  </si>
  <si>
    <t>00;19;45.120 --&gt; 00;19;47.670</t>
  </si>
  <si>
    <t>00:15:10.980 --&gt; 00:15:17.310</t>
  </si>
  <si>
    <t>00:14:36.720 --&gt; 00:14:38.040</t>
  </si>
  <si>
    <t>00:13:39.780 --&gt; 00:13:43.560</t>
  </si>
  <si>
    <t>00:47:42Not enough. I can tell you this, it you know that set of notes I have</t>
  </si>
  <si>
    <t>00:35:16Right, we in fact we've never seen it. I don't think in my lifetime. I've seen this issue come up. So clearly, as in response to cold.</t>
  </si>
  <si>
    <t>00:45:20So to speak. Right. I mean, that's what you want. You want a wonder is it because we looked in the future.</t>
  </si>
  <si>
    <t>00:29:48I mean, it seems to me that this is just the nature of the game in passing laws. I mean, I feel like people make this same like like when Roe v. Wade was passed, I have it in my head that it was some sort of really particular case that abortion rights activists decided to try and pursue</t>
  </si>
  <si>
    <t>Too, in some cases, is only determined in the eye of the beholder, basically.</t>
  </si>
  <si>
    <t>And then if you still manage to hold out a little bit longer.</t>
  </si>
  <si>
    <t>Well, certainly, I would say. Sorry, I didn't make it clear.</t>
  </si>
  <si>
    <t>Thomas Loughran: Now, that's not a difficult point</t>
  </si>
  <si>
    <t>But there are things that are built on top of that, too. So how does that map on to what we're talking about with the lines?</t>
  </si>
  <si>
    <t>Thomas Loughran: I'm not trying to give a precise description of what Johnson.</t>
  </si>
  <si>
    <t>John Rose: Like a comparison or something. But it seems that the Republican</t>
  </si>
  <si>
    <t>JP: Yeah, it is.</t>
  </si>
  <si>
    <t>Thomas Loughran: May be generated not responding to the external world.</t>
  </si>
  <si>
    <t>Thomas Loughran: That's what I think follows from this if you make that claim if it were possible to have that were possible to narrow for someone with a larger set of experiences to narrow in and focus on a particular subset that was the same set as your total set</t>
  </si>
  <si>
    <t>Thomas Loughran: There's no way I won't win unless it's fraudulent. So it's one over the other thing you just said right the reciprocal view.</t>
  </si>
  <si>
    <t>JP: Rachel's running a voter registration event where to go, Rachel.</t>
  </si>
  <si>
    <t>Artistic Director and CEO, The Shed</t>
  </si>
  <si>
    <t>Thomas Loughran: I probably the story, but</t>
  </si>
  <si>
    <t>Thomas Loughran: Old ordinance comes to the surface again and blows off some child's hand write that kind of deep damage that I think</t>
  </si>
  <si>
    <t>Thomas Loughran: It. Let's see if there are multiple</t>
  </si>
  <si>
    <t>John Loughran: You know, I haven't read a ton. Yeah, I guess where I'm coming from on this question is I've been listening to</t>
  </si>
  <si>
    <t>Thomas Loughran: don't exactly know</t>
  </si>
  <si>
    <t>John Rose: bandied about and talked about in politics. Most right now is</t>
  </si>
  <si>
    <t>00:47:48In that in the master spreadsheet that I put together.</t>
  </si>
  <si>
    <t>00:35:30I can't think of another case, it's like it.</t>
  </si>
  <si>
    <t>00:45:27Are we not somehow not allowed to know, well, let's imagine maybe that's the case that we're not allowed to know</t>
  </si>
  <si>
    <t>00:30:10For the same reason.</t>
  </si>
  <si>
    <t>Thomas Loughran: And I think he any points out how difficult that client would be</t>
  </si>
  <si>
    <t>Thomas Loughran: And maybe have a better conversation.</t>
  </si>
  <si>
    <t>Thomas Loughran: While you're doing this. Do you, do we know whether the</t>
  </si>
  <si>
    <t>Thomas Loughran: You've got to compete with the existing stories.</t>
  </si>
  <si>
    <t>Thomas Loughran: Or what's it got to do with being an athlete or what's it got to do with being an Enquirer or learner, right, or all kinds of different things we say we could go on to ask</t>
  </si>
  <si>
    <t>Thomas Loughran: Want to</t>
  </si>
  <si>
    <t>John Loughran: Luke's over there writing code right now.</t>
  </si>
  <si>
    <t>Thomas Loughran: Of where you get it, not only from science apparently from history. Also, he says, much more about that later on the podcast but also presumably through some kind of religious experience that he's that's what he's putting out now. And this is just</t>
  </si>
  <si>
    <t>Thomas Loughran: Where you</t>
  </si>
  <si>
    <t>Thomas Loughran: How shall I put it, that was a slipper more slippery attack a little bit</t>
  </si>
  <si>
    <t>I don't know that there's proper citation. Yeah.</t>
  </si>
  <si>
    <t>To process information and to and to contribute. That's that is, in fact the orientation of the well formed person.</t>
  </si>
  <si>
    <t>You can jettison some of those some of the precision that you might need in one kind of argument.</t>
  </si>
  <si>
    <t>Completely accurate to just say it was another risk factor that they just have to do their best to mitigate.</t>
  </si>
  <si>
    <t>Thomas Loughran: And I, I find the color metaphor useful.</t>
  </si>
  <si>
    <t>Carolyn Porco</t>
  </si>
  <si>
    <t>Thomas Loughran: Yes. It seems to be some sort of change like that has to happen.</t>
  </si>
  <si>
    <t>Thomas Loughran: was proposing, I will swing into this</t>
  </si>
  <si>
    <t>Thomas Loughran: In a way that amounts to.</t>
  </si>
  <si>
    <t>That seems to be part of the nature of perspective, is it's not as if your this is not Groundhog Day for every conscious agent, right.</t>
  </si>
  <si>
    <t>Thomas Loughran: Something like that. Okay, that's enough in this particular one.</t>
  </si>
  <si>
    <t>JP: And the breeze with the Ukraine connection is definitely right to</t>
  </si>
  <si>
    <t>Thomas Loughran: You take it as a given.</t>
  </si>
  <si>
    <t>Thomas Loughran: I'm sure Noam Chomsky, you could read some of his books.</t>
  </si>
  <si>
    <t>JP: Good. No, dude, it's like</t>
  </si>
  <si>
    <t>Planetary Scientist; Cassini Imaging Team Leader; Director, CICLOPS, Space Science Institute, Boulder, Colorado</t>
  </si>
  <si>
    <t>00:47:52You can look in there. If you search for if you just search for weight, but why you can eat a lot of my commentary on his blogs in that space. So in a sense, I'm thinking about him a lot. It was wonderful, that he did what he did and</t>
  </si>
  <si>
    <t>00:35:35But maybe I'm there. I know other places to look. But anyway, it's came up clear fairly clearly their states can approach it in different ways.</t>
  </si>
  <si>
    <t>00:45:35If we're going to get that interference pattern. If we're going to have the two of them.</t>
  </si>
  <si>
    <t>00:30:14It was</t>
  </si>
  <si>
    <t>So, I mean, only that person could ever know. But. Yeah, and I don't raise this issue as like to make some great point in and of itself,</t>
  </si>
  <si>
    <t>Some people trying to enrich themselves from the global market basically get guns given to them by the people in charge, the global market.</t>
  </si>
  <si>
    <t>I'm thinking because the person behind the. The word for those people, too, I think, analyst pardon me.</t>
  </si>
  <si>
    <t>Thomas Loughran: So far, but you could imagine going further</t>
  </si>
  <si>
    <t>I think in the following way,</t>
  </si>
  <si>
    <t>Thomas Loughran: Yeah, anyway. Yeah, that's</t>
  </si>
  <si>
    <t>John Rose: Turn around. In this case,</t>
  </si>
  <si>
    <t>Thomas Loughran: When you think about it. Wow. Anyway,</t>
  </si>
  <si>
    <t>Thomas Loughran: And here I don't think Kaufman means. And I don't mean the consciousness that you identify with you as if you're generating the moon.</t>
  </si>
  <si>
    <t>Thomas Loughran: Then, seeing the world from that now limited perspective.</t>
  </si>
  <si>
    <t>JP: Yeah, the same on both sides.</t>
  </si>
  <si>
    <t>Thomas Loughran: Oh yeah, just for her.</t>
  </si>
  <si>
    <t>Thomas Loughran: The weekend where the Supreme Court decision was made, if I'm remembering correctly, maybe wrong that might be wrong.</t>
  </si>
  <si>
    <t>Thomas Loughran: It's some. It's a little bit like that. So it may go down. Right. So there's no hot war, a war. But this, but the sign of war is still there. And I think that that's what these things do.</t>
  </si>
  <si>
    <t>William Poundstone</t>
  </si>
  <si>
    <t>00;19;50.400 --&gt; 00;19;50.700</t>
  </si>
  <si>
    <t>00:15:19.980 --&gt; 00:15:22.290</t>
  </si>
  <si>
    <t>00:14:39.180 --&gt; 00:14:43.830</t>
  </si>
  <si>
    <t>00:13:44.640 --&gt; 00:13:47.700</t>
  </si>
  <si>
    <t>00:35:46There are rights.</t>
  </si>
  <si>
    <t>00:45:40Move somehow in that way that acts as if it went through both slits. The way waves act when they do go through both slits. The way a single photon does act when it whatever when there are two slits and it shows up on the other side. There's the neutral way to put it.</t>
  </si>
  <si>
    <t>00:30:16It didn't call it, they didn't if they didn't come with the issue directly either</t>
  </si>
  <si>
    <t>Thomas Loughran: He allies himself with Thomas nagle's remarks.</t>
  </si>
  <si>
    <t>Thomas Loughran: With people with whom you don't disagree with with people with whom you do disagree on a lot of points.</t>
  </si>
  <si>
    <t>Thomas Loughran: weather data reporting has actually shifted from the CDC through</t>
  </si>
  <si>
    <t>Thomas Loughran: And whether they're broken up or not there are existing stories they may be incoherent. They may be incomplete. They say very little, but they say something and people get some sort of identity from them and I had suggested two stories that we eventually</t>
  </si>
  <si>
    <t>Thomas Loughran: So, good questions. And in order to illustrate that process.</t>
  </si>
  <si>
    <t>Thomas Loughran: I want to slightly better specify it and say that we actually need something like</t>
  </si>
  <si>
    <t>John Loughran: You can see them, but</t>
  </si>
  <si>
    <t>Thomas Loughran: JP, welcome back.</t>
  </si>
  <si>
    <t>Thomas Loughran: Or maybe I'm misremembering that piece, but the lead in that in that attack was or support for Strom Thurmond, then who else was it</t>
  </si>
  <si>
    <t>The well-formed person wants to be in that spot and needs information in order to</t>
  </si>
  <si>
    <t>And you just grab something that's shallower. Easier for practical purposes.</t>
  </si>
  <si>
    <t>I mean, I think that would be I mean, I think that probably colleges that are going to go under, if they don't get all their students back,</t>
  </si>
  <si>
    <t>Thomas Loughran: And I it's one way to do that is through regulation that seems to be very differently than then government's going now, the EPA is</t>
  </si>
  <si>
    <t>Thomas Loughran: This lens three lens structure where each time around, something like that.</t>
  </si>
  <si>
    <t>Thomas Loughran: Inducing self assembly, like a self assembling monolayer and we've talked about how that works in the past. So how do you use self assembly.</t>
  </si>
  <si>
    <t>Where you wake up and samed the next day and you don't have a freaking clue.</t>
  </si>
  <si>
    <t>Thomas Loughran: This is a slide in which they offer.</t>
  </si>
  <si>
    <t>Thomas Loughran: I was going to stochastic terrorism.</t>
  </si>
  <si>
    <t>JP: They're fucking awesome trees. Good.</t>
  </si>
  <si>
    <t>Journalist; Author, The Doomsday Calculation; Nominated twice for the Pulitzer Prize</t>
  </si>
  <si>
    <t>John Loughran: This podcast called the happiness lab.</t>
  </si>
  <si>
    <t>Thomas Loughran: Just to give away the point of the story in a way they don't actually know there's a summit.</t>
  </si>
  <si>
    <t>John Rose: Medicare for All, or a single payer program.</t>
  </si>
  <si>
    <t>00:48:09I</t>
  </si>
  <si>
    <t>00:35:50And different sets of values which different sort of experience experiments and smaller scale living</t>
  </si>
  <si>
    <t>00:46:00When there are</t>
  </si>
  <si>
    <t>00:30:21I just don't think people come at issues very directly in in in terms of</t>
  </si>
  <si>
    <t>And it seems like the evidence for that is hyper reliant on a belief in that creator and B, a particular interpretation of what?</t>
  </si>
  <si>
    <t>And then you have an authoritarian overthrow of the democratically elected government in the country.</t>
  </si>
  <si>
    <t>There's something like that analyst. Is it quiet?</t>
  </si>
  <si>
    <t>Thomas Loughran: Notice that</t>
  </si>
  <si>
    <t>the reason I thought it'd be good for us to spend a few minutes to spend a few more than I thought five or 10 is probably 10 or 20.</t>
  </si>
  <si>
    <t>Thomas Loughran: There are so many other people who are comment that it's hard. It doesn't look like it's not like there's no other source, except the source that flies in from California.</t>
  </si>
  <si>
    <t>John Rose: Or what about us and basically is if you ask us to condemn the violence of these right wing groups.</t>
  </si>
  <si>
    <t>Thomas Loughran: It is it is a remarkable team building invitation.</t>
  </si>
  <si>
    <t>Thomas Loughran: Right, or things like that pieces in the external world sometimes Hoffman speaks. That way, by the way, is as if it were. And I don't know why he does actually</t>
  </si>
  <si>
    <t>Thomas Loughran: Limited freely limited perspective.</t>
  </si>
  <si>
    <t>Thomas Loughran: As a fair elections couldn't</t>
  </si>
  <si>
    <t>JP: Way to go, Rachel.</t>
  </si>
  <si>
    <t>Thomas Loughran: If it was a weekend. It might have been the first weekend at the time, it seemed to me an incredibly momentous weekend seemed like the whole country was that whole system was breaking down the nation, right, it would</t>
  </si>
  <si>
    <t>Thomas Loughran: The birth, people who never ever give up on them. Good.</t>
  </si>
  <si>
    <t>00:35:58I don't think that language is so much in our constitutional tradition.</t>
  </si>
  <si>
    <t>00:46:00two slits and we detected on the other side. That's what we know we get an interference pattern from a single electron and we're dying to find out which way to go.</t>
  </si>
  <si>
    <t>00:30:26How laws are made.</t>
  </si>
  <si>
    <t>Thomas Loughran: And Nagle basically says, if you're going to unite of the mental and the physical</t>
  </si>
  <si>
    <t>Thomas Loughran: That's, I would say I when I have successful conversations with people with whom I'm in pretty substantial disagreement about the way the world works.</t>
  </si>
  <si>
    <t>Thomas Loughran: HHS.</t>
  </si>
  <si>
    <t>Thomas Loughran: Have to get to</t>
  </si>
  <si>
    <t>William H. Press</t>
  </si>
  <si>
    <t>Thomas Loughran: In order to build a single candidate. What's it like to look at the whole world from a single set of lenses and to systematically invite people to take on those lenses and look at the world together.</t>
  </si>
  <si>
    <t>Thomas Loughran: It so</t>
  </si>
  <si>
    <t>John Loughran: I couldn't right now. They got their solar</t>
  </si>
  <si>
    <t>Thomas Loughran: This is unusual territory not unusual for someone to float into it like this guy but unusual to think that there's anything that could come of it.</t>
  </si>
  <si>
    <t>Thomas Loughran: Yeah, this spiral picture if you could drop on a number of nodes as you travel around this first pass of the circle. If you could drop on a number of nodes and talk about</t>
  </si>
  <si>
    <t>Thomas Loughran: A second</t>
  </si>
  <si>
    <t>No. Like objective reporting. That is like not like I think Reuters is an example of like the closest thing we get.</t>
  </si>
  <si>
    <t>be in that spot and to that end to grow in the direction of virtue in that spot.</t>
  </si>
  <si>
    <t>That's another kind of ordering. So I do think that there's various kinds of ordering of homes.</t>
  </si>
  <si>
    <t>they probably are claiming that students need to like should come back because it's a good thing to do while still thinking about their finances.</t>
  </si>
  <si>
    <t>Thomas Loughran: On the monitor that I was suggesting one communities one come up color and another communities, another color.</t>
  </si>
  <si>
    <t>Thomas Loughran: The tenor of the current administration's to roll back count the numbers of rollbacks of regulations.</t>
  </si>
  <si>
    <t>Thomas Loughran: Constitutes a whole stopping place in the beginning in the middle of an end.</t>
  </si>
  <si>
    <t>Thomas Loughran: That's a wish and a prayer, unless you understand how all the pieces operated scale and unless you can systematically introduce interventions that produce changes in the way they operate at scale.</t>
  </si>
  <si>
    <t>Right. Or what's what's the movie. 21ST States 50 first dates.</t>
  </si>
  <si>
    <t>Thomas Loughran: And I just wanted to show the things. These are the things I wanted to start here that are right now in the Microsoft store.</t>
  </si>
  <si>
    <t>Thomas Loughran: So I was just trying to explain why someone would use the word stochastic in that way. And I would, in the following way, thinking along these lines, you might not. You might not want to plan anything you might want to be a million miles away from planning anything</t>
  </si>
  <si>
    <t>Thomas Loughran: Yeah, but you gotta, you said things like, made a lot of money. Right. And there are huge charges that are thrown around indiscriminately, like if you listen for five minutes. You hear a lack of distinction you pick up distinctions that are then glossed over right so people will say,</t>
  </si>
  <si>
    <t>Thomas Loughran: They don't particularly like it. But Donald Hoffman continues to say everywhere he goes, Those are your miracles.</t>
  </si>
  <si>
    <t>Thomas Loughran: If you wanted to understand it from his point of view.</t>
  </si>
  <si>
    <t>JP: Like, they've been kicking ass for 80 years</t>
  </si>
  <si>
    <t>Warren J. and Viola M. Raymer Chair in Computer Sciences and Integrative Biology, University of Texas at Austin</t>
  </si>
  <si>
    <t>00;19;52.800 --&gt; 00;20;04.980</t>
  </si>
  <si>
    <t>00:15:24.240 --&gt; 00:15:25.110</t>
  </si>
  <si>
    <t>00:14:45.360 --&gt; 00:14:46.230</t>
  </si>
  <si>
    <t>00:13:48.810 --&gt; 00:13:49.650</t>
  </si>
  <si>
    <t>00:48:09I tried importing a lot of his graphics and they're, they're just wonderful. Right.</t>
  </si>
  <si>
    <t>00:46:11So this is some time. These are sometimes known as which way experiments for that reason we're trying to cleverly figure out which way it went with these cool</t>
  </si>
  <si>
    <t>A creator might walk for people, and I think it's again, hindered by the fact that they were wielding.</t>
  </si>
  <si>
    <t>And then if that doesn't quite work,</t>
  </si>
  <si>
    <t>I promise you. But it's not publisher. Ed, let's let's let's call him an editor for a moment.</t>
  </si>
  <si>
    <t>Thomas Loughran: What I'm developing, whether in the book reading case or in the electronics case that any technology case I'm developing a group of people here conceptually that share certain ways of looking at the world, you could say certain models of looking at the world.</t>
  </si>
  <si>
    <t>But, yeah, good conversation was to see if we could actually convince ourselves that in a preliminary way that we could do better with more care.</t>
  </si>
  <si>
    <t>Thomas Loughran: Last nomination. I don't think you're gonna have that</t>
  </si>
  <si>
    <t>John Rose: Then we need to ask you to come down the violence of these left wing groups and the one that Republic are the right wing likes to identify or they're the easiest identifiable target is anti FA and</t>
  </si>
  <si>
    <t>Thomas Loughran: Right, all of the turkey. All you gotta do is agree with us once again and hang with us agree with this one time.</t>
  </si>
  <si>
    <t>Thomas Loughran: To say that consciousness generates. It is not to say that you and I generated. It's not even to say that the moon is not there when we look at it, which he sometimes wants to say because he doesn't he thinks there's an external world, but he doesn't think that it's it's</t>
  </si>
  <si>
    <t>Thomas Loughran: If someone has freedom to go beyond that, that</t>
  </si>
  <si>
    <t>Thomas Loughran: Possibly, you know, nothing like a real democratic.</t>
  </si>
  <si>
    <t>Thomas Loughran: All right, well,</t>
  </si>
  <si>
    <t>Thomas Loughran: Bust balls of lawyers pouring in the Florida.</t>
  </si>
  <si>
    <t>John’s iPhone: Yeah, the birth or thing, kind of like it started off pretty small. And then I mean Trump was, I think,</t>
  </si>
  <si>
    <t>Thomas Loughran: You gotta try to gravitate toward the one which ideally put you in contact with the with the right information right much sense, right, in the sense that when you</t>
  </si>
  <si>
    <t>Robert Provine</t>
  </si>
  <si>
    <t>Thomas Loughran: Well, what are they doing</t>
  </si>
  <si>
    <t>00:36:04Yeah.</t>
  </si>
  <si>
    <t>00:46:21So we look. Wait, way, way down the line, in effect, in the future, from the point of view of this collision.</t>
  </si>
  <si>
    <t>00:30:30I think that might be true, but do you want there by to let people come at it just any way they want, even when they're found out in the public record as I might be in that civil rights case I just concocted</t>
  </si>
  <si>
    <t>Thomas Loughran: You're going to have to come at it with a new paradigm that nobody has you can't begin with the physical and get to the mental and you can't begin with a mental and get to the physical if you're going to unite the two of them somehow.</t>
  </si>
  <si>
    <t>Thomas Loughran: And maybe about how to work. It's generally by getting on a fairly restricted topic.</t>
  </si>
  <si>
    <t>Thomas Loughran: In in order to give a single tour of one of these buildings on this new infrastructure and that single tour has got to make reference to I would say the American story and the Christians right it does for us anyway because we've all grown up in both of those stories.</t>
  </si>
  <si>
    <t>Thomas Loughran: Out of those lenses out of those common lens to even illustrate that project.</t>
  </si>
  <si>
    <t>Thomas Loughran: I'm going to</t>
  </si>
  <si>
    <t>John Loughran: Panels over there.</t>
  </si>
  <si>
    <t>Thomas Loughran: Or that you could make very much out of it or bring a lot of people into some measure of agreement around it, or running out of prepositions here but</t>
  </si>
  <si>
    <t>Thomas Loughran: One way to think of this is draw conclusions from more than one of these premises.</t>
  </si>
  <si>
    <t>Thomas Loughran: A second republican senator senator who</t>
  </si>
  <si>
    <t>I definitely think some people do a better job than others. Like, some people are clearly not trying and are like their job is to help push an agenda.</t>
  </si>
  <si>
    <t>That is to grow in a wise, prudent direction.</t>
  </si>
  <si>
    <t>And I'm not saying there's only one kind. There may be more than one kind of just suggested that, I think.</t>
  </si>
  <si>
    <t>I'm sure it's both. But. Yeah.</t>
  </si>
  <si>
    <t>Thomas Loughran: rose colored glasses versus some other kind of glasses right if</t>
  </si>
  <si>
    <t>Thomas Loughran: Right and the at one point, if I remember correctly, just putting in a raw number. What was the number. Was it something like you had to cut back on the third of your regulations. I don't care what they were.</t>
  </si>
  <si>
    <t>Thomas Loughran: Of this some collection of ideas that shed light and then a second set. And then the third set that's where we were heading, where each of these things are somewhat separate from one another, but together, do some work together. Also,</t>
  </si>
  <si>
    <t>Thomas Loughran: And that is exactly the real science it's going on and it's enabled by data science. So we could build, we could encourage community.</t>
  </si>
  <si>
    <t>I think I got my number wrong. Right. Where somebody has that kind of psychological challenge.</t>
  </si>
  <si>
    <t>Thomas Loughran: Okay, and</t>
  </si>
  <si>
    <t>Professor Emeritus, University of Maryland, Baltimore County; Author, Curious Behavior: Yawning, Laughing, Hiccupping, and Beyond</t>
  </si>
  <si>
    <t>Thomas Loughran: But you may think it's a good thing if shit that you could never plan happens anyway.</t>
  </si>
  <si>
    <t>Thomas Loughran: You know that he made millions of dollars and Ukraine and what they really the basis for that is that there were contracts worth millions of dollars secured for a company doing work.</t>
  </si>
  <si>
    <t>Thomas Loughran: I don't refers to yourself positions as miracles.</t>
  </si>
  <si>
    <t>I haven't read it yet, but</t>
  </si>
  <si>
    <t>JP: But it is time to send it out a little bit, but</t>
  </si>
  <si>
    <t>00:48:13They're very helpful. Yeah, they are super helpful. Yeah.</t>
  </si>
  <si>
    <t>00:36:07Yeah, I mean, it seems like there's certainly strengths</t>
  </si>
  <si>
    <t>00:46:30What happens if we unplug these guys.</t>
  </si>
  <si>
    <t>The word of God to support the equality of white landowning men.</t>
  </si>
  <si>
    <t>then maybe the the government said before sends in some sends in troops or blockades your country or something like that.</t>
  </si>
  <si>
    <t>But that's not the name I'm looking for. I feel like these people give things to the editor and the editor gives it to the anchor.</t>
  </si>
  <si>
    <t>Thomas Loughran: And those the sharing of those models is a basis for a kind of trust between us.</t>
  </si>
  <si>
    <t>We can identify as a hand some number, some finite number, and not a large, super large number of propositions which, when you put them together,</t>
  </si>
  <si>
    <t>Thomas Loughran: That sort of dynamic, but you don't know</t>
  </si>
  <si>
    <t>John Rose: I don't know. It always seems to me like it's just a way to hand wave it away.</t>
  </si>
  <si>
    <t>Thomas Loughran: He doesn't think it's the one we think it is as if our thoughts are corresponding with it in some way.</t>
  </si>
  <si>
    <t>Thomas Loughran: String that you have right it's the way we can look at, you know, the carpet carpet on the basement floor, but not the carpet on the landing</t>
  </si>
  <si>
    <t>Thomas Loughran: Action could take place. Yeah, that's the, that's the shared narrative.</t>
  </si>
  <si>
    <t>John’s iPhone: Still talking about it when he was running for president.</t>
  </si>
  <si>
    <t>Matthew Putman</t>
  </si>
  <si>
    <t>00;20;05.610 --&gt; 00;20;15.690</t>
  </si>
  <si>
    <t>00:15:26.130 --&gt; 00:15:39.570</t>
  </si>
  <si>
    <t>00:14:47.460 --&gt; 00:14:48.600</t>
  </si>
  <si>
    <t>00:13:51.420 --&gt; 00:13:53.850</t>
  </si>
  <si>
    <t>00:36:10To</t>
  </si>
  <si>
    <t>00:46:36What happens if we move these way down. But we pull them out of the wall. The electricity out of the wall and we don't look that couldn't possibly make a difference does it. I don't have a drawing for this.</t>
  </si>
  <si>
    <t>00:30:46I think it's fine to have whatever motivations, you want, but your actual case, if you're not making the case just based off your motivation. If you're making an actual legal argument, then that's what needs to be strong.</t>
  </si>
  <si>
    <t>Thomas Loughran: If, if you think, for example, if somebody's going to run a consciousness. Our brain states of some sort or another.</t>
  </si>
  <si>
    <t>Thomas Loughran: Trying to establish common ground.</t>
  </si>
  <si>
    <t>Thomas Loughran: That was going to happen, it was announced that it was going to happen. But I didn't pay attention as to whether it's happened yet or not, or if it's still on. I would, I haven't heard anything other than that it was on that was what was going to happen.</t>
  </si>
  <si>
    <t>Thomas Loughran: You're going to have to have something to say about some of these big alternatives and they're going to be socially big if you're going to do this at scale.</t>
  </si>
  <si>
    <t>Thomas Loughran: Switch to a scientific</t>
  </si>
  <si>
    <t>Rachel Loughran: Definitely when the scenery game.</t>
  </si>
  <si>
    <t>Thomas Loughran: That whole enterprise, I'd say is, is a little weird.</t>
  </si>
  <si>
    <t>Thomas Loughran: Right now the conclusions. Hang on. These two and these two are connected in the sense that if you want any of these conclusions. You've got to have both of these premises.</t>
  </si>
  <si>
    <t>Thomas Loughran: You know who made a name, promoting segregation</t>
  </si>
  <si>
    <t>And if you're, like, not claiming to be. Fair and balanced.</t>
  </si>
  <si>
    <t>And so that need generates a right. That need is a right, and it generates obligations.</t>
  </si>
  <si>
    <t>But I. But I'm saying that it's useful to think in terms of layers.</t>
  </si>
  <si>
    <t>I guess I'm definitely interested in the like the narrative of this is like another</t>
  </si>
  <si>
    <t>Thomas Loughran: We're really going to work.</t>
  </si>
  <si>
    <t>Thomas Loughran: What was quite a while ago. So if those numbers escaped.</t>
  </si>
  <si>
    <t>Applied Physicist; Chairman of the Board, Pioneer Works; CEO, Nanotronics</t>
  </si>
  <si>
    <t>Thomas Loughran: In effect, forming a new lens. When you add the small lenses together, something like that. We were exploring that structure and in order to explore all that structure, we just we I forget how we came up but Noam Chomsky came up, you'd been reading my forget and why</t>
  </si>
  <si>
    <t>Thomas Loughran: Growth small community growth rich community growth and community interchange. We could encourage the behavior by identifying what the blueprint of success looks like and then use this knowledge base of how you do social change in order to encourage it.</t>
  </si>
  <si>
    <t>Could be fun to interact with someone like that.</t>
  </si>
  <si>
    <t>Thomas Loughran: You can see somehow this is called a co lab we're going to take a look under the hood of this thing.</t>
  </si>
  <si>
    <t>Thomas Loughran: So what do you do you blow on the coals from a distance, and make sure that probability is so deeply woven into this, that there's absolutely no way you're conspiring, and yet you intend the outcomes that probabilistic Lee don't know where don't know when pop into be</t>
  </si>
  <si>
    <t>Thomas Loughran: Right, not he didn't enrich himself at the tune of millions of dollars. Which isn't to say didn't get paid for doing what he was doing.</t>
  </si>
  <si>
    <t>Thomas Loughran: Who rules the world is sitting on my bookshelf upstairs. So I think I've mentioned before.</t>
  </si>
  <si>
    <t>JP: But I've had one thing you got to be careful of with big trees like that is I've been working on a steep hill.</t>
  </si>
  <si>
    <t>Thomas Loughran: In contact with that information. You don't change your mind, even when you know what the other information is right. You know what the other options are.</t>
  </si>
  <si>
    <t>John Loughran: It's it's by this fraud psychology professor from Yale Lori Santos, and she just has all of these data, basically, data driven techniques.</t>
  </si>
  <si>
    <t>Thomas Loughran: They're climbing.</t>
  </si>
  <si>
    <t>John Rose: I find that pretty interesting.</t>
  </si>
  <si>
    <t>00:48:17It is quite good at that.</t>
  </si>
  <si>
    <t>00:46:50Actually it does make a difference. If you unplug them, you get the reinforcement pattern. Now, I haven't done this experiment myself. This is what people say.</t>
  </si>
  <si>
    <t>Yeah, I just come back to the initial point that I'm trying to make, like they can be correct there.</t>
  </si>
  <si>
    <t>David C. Queller</t>
  </si>
  <si>
    <t>It's not just an economic thing. I mean, that's what's so messed up about this, is that it's not just, you know,</t>
  </si>
  <si>
    <t>I'm sure that you've got reporters, you've got editors.</t>
  </si>
  <si>
    <t>Thomas Loughran: And so</t>
  </si>
  <si>
    <t>constitute a transformation or a way of approaching issues that you could call a different lens because you really see things differently.</t>
  </si>
  <si>
    <t>Thomas Loughran: It was also very long time ago and unbelievably many arm links away.</t>
  </si>
  <si>
    <t>John Rose: But they're like well anti for any for isn't in your organization. So I don't have to respond to that.</t>
  </si>
  <si>
    <t>Thomas Loughran: Then it's over with right all the good things that there are are coming your way. Because you're on our team, right, and everybody else who's not on this team. They're into a whole hell of a word, but bad deal and</t>
  </si>
  <si>
    <t>Thomas Loughran: Right. And we can take the area of the carpet. That's laying on the floor, but not on the landing instead of we can focus on right we can be aware of.</t>
  </si>
  <si>
    <t>John Rose: And I mean, we already did see this play out a previous election, to some extent, I think people are already talking about how Donald Trump in Republicans wouldn't accept that they've lost the election and then</t>
  </si>
  <si>
    <t>Thomas Loughran: We could you want to chat a little bit about me, if you had a chance to watch that thing, a couple times. You want to talk about it or</t>
  </si>
  <si>
    <t>Thomas Loughran: Incredible. You know, for 500 volts and one county here. Hey, Chad arguments and all of</t>
  </si>
  <si>
    <t>John’s iPhone: Started years and years before. So it just like that, though. I mean, that was even I think as big or bigger than the Muslim story is that he wasn't born in the United States and that we need to see his birth certificate and</t>
  </si>
  <si>
    <t>00:48:21Shout out to, again, the author of weight. But why is</t>
  </si>
  <si>
    <t>00:36:12You know,</t>
  </si>
  <si>
    <t>00:47:02The same is true over here, by the way.</t>
  </si>
  <si>
    <t>00:31:04I'm not sure you didn't just issue two opinions there john</t>
  </si>
  <si>
    <t>Thomas Loughran: Harris is pretty skeptical about that line, by the way, that that neuro correlates of consciousness somehow are</t>
  </si>
  <si>
    <t>Thomas Loughran: And trying to build from build on topics.</t>
  </si>
  <si>
    <t>Evolutionary Biologist, Washington University in St. Louis</t>
  </si>
  <si>
    <t>Thomas Loughran: And dimly recall was supposed to happen soon I'm not subject, I don't mean to be suggesting that that's there's anything shady going on here.</t>
  </si>
  <si>
    <t>Thomas Loughran: At some point, looking forward. Now, at some point, our conversation ought to be odd has got to go.</t>
  </si>
  <si>
    <t>Thomas Loughran: So what are some of the socially big sub narratives and certainly some of them are nationalistic merit narratives and certainly some of them are religious narratives</t>
  </si>
  <si>
    <t>Rachel Loughran: Metaphor, and that is one of</t>
  </si>
  <si>
    <t>Thomas Loughran: Parking lot based</t>
  </si>
  <si>
    <t>Thomas Loughran: And and not well tried and this I think is where</t>
  </si>
  <si>
    <t>Thomas Loughran: Does that make sense. So that's a way of interconnecting premises together. So you could imagine drawing those links and some</t>
  </si>
  <si>
    <t>Thomas Loughran: Thurman, and someone</t>
  </si>
  <si>
    <t>And some of those obligations are particular because of particular social roles.</t>
  </si>
  <si>
    <t>And and then I've constructed a three layer matrix on which I want us to do some work.</t>
  </si>
  <si>
    <t>risk factor we have to deal with in in the context of an already risky life.</t>
  </si>
  <si>
    <t>Thomas Loughran: The, you know, the visualization metaphor here. But the point is, in some social context there would be such a thing as this is how we look at the world.</t>
  </si>
  <si>
    <t>Thomas Loughran: But anyway, you could craft seems to me you can show I regulation that way.</t>
  </si>
  <si>
    <t>Thomas Loughran: I also heard recently listened to recently here in a few points.</t>
  </si>
  <si>
    <t>Thomas Loughran: And now all of a sudden, it's not necessarily crazy</t>
  </si>
  <si>
    <t>So we are typically not like that. Right. You almost might say those are new perspectives, not the same perspective that's unfolding.</t>
  </si>
  <si>
    <t>Thomas Loughran: They want to build collab Institute's which is something like a community of partners. That is what self funding self perpetuating self regulate</t>
  </si>
  <si>
    <t>Thomas Loughran: That's what I'm thinking. Stochastic terrorism might be. And that's what I'm thinking. Someone might accuse right the might accuse people of doing</t>
  </si>
  <si>
    <t>Thomas Loughran: But oftentimes, you see that whole thing has just completed. And the same thing is true on the Chinese side.</t>
  </si>
  <si>
    <t>Thomas Loughran: Yeah, I don't really</t>
  </si>
  <si>
    <t>Thomas Loughran: haven't taken the time</t>
  </si>
  <si>
    <t>JP: And when you're bucking it when you're cutting the logs off the tree.</t>
  </si>
  <si>
    <t>00;20;15.780 --&gt; 00;20;18.930</t>
  </si>
  <si>
    <t>00:15:39.840 --&gt; 00:15:58.380</t>
  </si>
  <si>
    <t>00:14:49.890 --&gt; 00:14:57.030</t>
  </si>
  <si>
    <t>00:13:55.020 --&gt; 00:13:58.950</t>
  </si>
  <si>
    <t>00:48:26Tim urban thank you shout out to Tim Robbins. Thank you, Tim.</t>
  </si>
  <si>
    <t>00:36:14What there's a phrase from the</t>
  </si>
  <si>
    <t>00:47:06If you want, and this was a playdate place I could have made that point.</t>
  </si>
  <si>
    <t>00:31:10Because</t>
  </si>
  <si>
    <t>Paul J. Steinhardt</t>
  </si>
  <si>
    <t>But I don't know that the evidence for their correctness is present in that document.</t>
  </si>
  <si>
    <t>like different types of print media. But I do think it is a problem in.</t>
  </si>
  <si>
    <t>it's economics backed up by you're going to play the game, we want you to play or else basically.</t>
  </si>
  <si>
    <t>Those people are generating content. And we might drop those people in.</t>
  </si>
  <si>
    <t>Thomas Loughran: I think of my my place in history of sciences standing on the shoulders of giants or something like that. We those sorts of expressions are used and we mean that in a positive way.</t>
  </si>
  <si>
    <t>You you assess probabilities differently. Somebody says something.</t>
  </si>
  <si>
    <t>Thomas Loughran: From the nominee.</t>
  </si>
  <si>
    <t>John Rose: Which I don't really know how to get a handle on</t>
  </si>
  <si>
    <t>Thomas Loughran: And you're in, and there's nothing you can do to lose.</t>
  </si>
  <si>
    <t>Thomas Loughran: In that sense, somebody came in and shared the awareness of your experiences that would be you.</t>
  </si>
  <si>
    <t>John Rose: We had four years of democrats coming up with excuses of why he won the election.</t>
  </si>
  <si>
    <t>JP: Yeah, I mean, sure. We can talk about that. We can talk about my octopus teacher</t>
  </si>
  <si>
    <t>Thomas Loughran: That sort of</t>
  </si>
  <si>
    <t>John’s iPhone: I mean that story just stuck around</t>
  </si>
  <si>
    <t>Thomas Loughran: The information ultimately becomes what is</t>
  </si>
  <si>
    <t>John Loughran: For people to practice in order to basically experience more happiness in their lives and and they're all in typically they're these very counterintuitive, things were so it just seemed to me like these were the sort of interventions that we were talking about</t>
  </si>
  <si>
    <t>Thomas Loughran: Know, and here you just have to imagine people along the summit and it's out there really good economy and they make a sentence.</t>
  </si>
  <si>
    <t>John Rose: It definitely sounds good on its face, at the very least.</t>
  </si>
  <si>
    <t>00:36:18I can't remember if it's from Trinity, or the people, the principle of subsidiarity.</t>
  </si>
  <si>
    <t>00:47:10If you unplug it literally leave it there and take the plug out of the wall.</t>
  </si>
  <si>
    <t>00:31:13I thought you were sort of thought you thought that the</t>
  </si>
  <si>
    <t>Albert Einstein Professor in Science, Departments of Physics and Astrophysical Sciences, Princeton University; Coauthor, Endless Universe</t>
  </si>
  <si>
    <t>Thomas Loughran: Getting at brain states which really amount to consciousness. If they're in under certain circumstances like some sort of simultaneous podcast.</t>
  </si>
  <si>
    <t>Rachel Loughran: But I do think I totally. I mean databases information is only as good as the inputs. It's getting</t>
  </si>
  <si>
    <t>Thomas Loughran: The question will be, when but at some point, the story's got to go to telling an American story.</t>
  </si>
  <si>
    <t>Thomas Loughran: Their ethnic narratives racial. Who knows, right. Lots and Lots to be explored in the space.</t>
  </si>
  <si>
    <t>Thomas Loughran: A self assembling monolayer that's that's an important thing.</t>
  </si>
  <si>
    <t>Thomas Loughran: On McDonald's parking to contribute.</t>
  </si>
  <si>
    <t>Thomas Loughran: This is where we're going. I think</t>
  </si>
  <si>
    <t>Thomas Loughran: Right and sort of mapping the real estate of the conceptual apparatus.</t>
  </si>
  <si>
    <t>John Rose: Yeah, there was a word.</t>
  </si>
  <si>
    <t>And among those social roles are professions. On which society has a very particular sort of dependency and those professions then give rise to</t>
  </si>
  <si>
    <t>It needs some work, and I want to just sketch what that work looks like.</t>
  </si>
  <si>
    <t>But the thing that I've been thinking a lot about recently and I don't have I don't have the numbers for this,</t>
  </si>
  <si>
    <t>Thomas Loughran: There's a we there.</t>
  </si>
  <si>
    <t>Thomas Loughran: I'm thinking of the way energy</t>
  </si>
  <si>
    <t>Thomas Loughran: A couple of different times.</t>
  </si>
  <si>
    <t>Thomas Loughran: It could be that say just rearranging the tables in the dining hall induces self assembly right now. What do you</t>
  </si>
  <si>
    <t>You wouldn't exactly say that's unfolding. You might say those perspectives in so far as they're radically unconnected with</t>
  </si>
  <si>
    <t>Thomas Loughran: Beginning the sound. Well, it sounds like</t>
  </si>
  <si>
    <t>JP: Okay, that that makes sense to me in the stochastic terrorism example, not in the evolution</t>
  </si>
  <si>
    <t>Thomas Loughran: So you hear many times, as if he walked in there and came out with millions of dollars, as if he was enriching himself personally primarily</t>
  </si>
  <si>
    <t>Thomas Loughran: Quite</t>
  </si>
  <si>
    <t>JP: To see</t>
  </si>
  <si>
    <t>JP: You really can't be downhill.</t>
  </si>
  <si>
    <t>00:48:30Yeah.</t>
  </si>
  <si>
    <t>00:36:24Is what comes to mind where, you know, the most local area of responsibility should be the one</t>
  </si>
  <si>
    <t>00:47:16You get reinforcement patterns, put it this way. If that's true, you can understand why people would say this is strange.</t>
  </si>
  <si>
    <t>00:31:18My intentional selection of a</t>
  </si>
  <si>
    <t>There's no mission. There's a definite mission. Sure.</t>
  </si>
  <si>
    <t>Weighing journalism. That parts of narrative.</t>
  </si>
  <si>
    <t>How would self-determination. I do certainly there is a very long and sordid history of America intervening in South America,</t>
  </si>
  <si>
    <t>Vilayanur Ramachandran</t>
  </si>
  <si>
    <t>I think that's probably brought them. Reporters are sort of first line.</t>
  </si>
  <si>
    <t>Thomas Loughran: We weren't trying to avoid the giants and conflict with them when we standing on the shoulders know. We're indebted to them, we can reach what we can reach because they boosted us Dave assistant us. And the same is true of perhaps a little bit more controversial.</t>
  </si>
  <si>
    <t>You say that's unlikely to be true. Right.</t>
  </si>
  <si>
    <t>Thomas Loughran: As opposed to directly involving</t>
  </si>
  <si>
    <t>John Rose: Are they saying there is no violence being committed by Antica or all the violence being committed</t>
  </si>
  <si>
    <t>Weight</t>
  </si>
  <si>
    <t>Thomas Loughran: Thanks for your giving my mind some freedom here to explore the space I'm heading somewhere, but obviously I'm I'm heading there in a few tangents. I'm looking around, as I hit there. Okay.</t>
  </si>
  <si>
    <t>Thomas Loughran: Now, would also be</t>
  </si>
  <si>
    <t>John Rose: The dying. It's gonna be, I mean that that's exactly that simple, but</t>
  </si>
  <si>
    <t>Thomas Loughran: All of that sort of shit was breaking out.</t>
  </si>
  <si>
    <t>And that was true.</t>
  </si>
  <si>
    <t>00;20;21.240 --&gt; 00;20;22.680</t>
  </si>
  <si>
    <t>00:16:00.510 --&gt; 00:16:07.530</t>
  </si>
  <si>
    <t>00:14:59.400 --&gt; 00:15:00.420</t>
  </si>
  <si>
    <t>00:14:02.520 --&gt; 00:14:04.200</t>
  </si>
  <si>
    <t>00:48:30we ever get a chance</t>
  </si>
  <si>
    <t>00:36:31For trying to resolve problems and make decisions like that. Yeah.</t>
  </si>
  <si>
    <t>00:47:23So we'll put a little reality check physics reality check on the things that we're about to say if it's true.</t>
  </si>
  <si>
    <t>Neuroscientist; Professor &amp; Director, Center for Brain and Cognition, UC, San Diego; Author, The Tell-Tale Brain</t>
  </si>
  <si>
    <t>00:31:22dress code designed to get rid of you and for no other reason, even though there is another reason out there to have it.</t>
  </si>
  <si>
    <t>Thomas Loughran: Of all kinds of information have sufficient complexity or some version of that.</t>
  </si>
  <si>
    <t>Thomas Loughran: I'll give you an example. Okay. Suppose I was having say a second amendment conversation somebody</t>
  </si>
  <si>
    <t>John Rose: It's definitely something I can</t>
  </si>
  <si>
    <t>Thomas Loughran: And to telling a Christian story.</t>
  </si>
  <si>
    <t>Thomas Loughran: But as we've talked about sort of setting it up more fully, but we need to come to grips if if we're going to have if we're going to build communities in the United States, you've got you've got to have American</t>
  </si>
  <si>
    <t>Thomas Loughran: Literally in a self assembly monolayer there is a pixie dust. It might be and</t>
  </si>
  <si>
    <t>Thomas Loughran: Or if we don't, we have to have a reason why not.</t>
  </si>
  <si>
    <t>Thomas Loughran: I expect that that's actually done in the brain.</t>
  </si>
  <si>
    <t>Thomas Loughran: Piece of it too.</t>
  </si>
  <si>
    <t>the existence of the rise of those professions in a society gives rise to professional rights.</t>
  </si>
  <si>
    <t>So what I've done so far is motivated a little bit. Let me simply pause because I have them here on these other diagrams that are in front of you.</t>
  </si>
  <si>
    <t>but what I was thinking about is so it seems like.</t>
  </si>
  <si>
    <t>Thomas Loughran: Right. And there's a how we look at the world and what we're up to in it.</t>
  </si>
  <si>
    <t>Thomas Loughran: Energy incentives are done.</t>
  </si>
  <si>
    <t>Thomas Loughran: And so we asked, could we could we put together the sort of view of the world, which is really different than the view of the world which any of us grew up with.</t>
  </si>
  <si>
    <t>Thomas Loughran: What do you know you just did that. And now all of a sudden the marketing departments, talking to this other department and our communication problems are solved.</t>
  </si>
  <si>
    <t>one another are just it's almost like there's a different perceiver every day.</t>
  </si>
  <si>
    <t>JP: self assembly, almost. Yeah.</t>
  </si>
  <si>
    <t>Thomas Loughran: Right. But when you dig for five more minutes. Right. It turns out that he was playing a role and the millions of dollars are talking about or in business transactions and contracts that were that were</t>
  </si>
  <si>
    <t>Thomas Loughran: I don't know why he bites that bullet and uses that term. But to say that they have something in common with miracles is one thing to be. Yeah. But why use that term. It just doesn't mean I don't think that word means what you think it means</t>
  </si>
  <si>
    <t>Thomas Loughran: Questions. What do you need to know in order to do it. This is, this will tell you that sometimes they'll say all that all the math. You need is this, and they'll point to some prerequisites, but I don't</t>
  </si>
  <si>
    <t>JP: Because these massive logs, just go and just</t>
  </si>
  <si>
    <t>Thomas Loughran: Sent to know all</t>
  </si>
  <si>
    <t>John Loughran: Where it's like people have this, they have a certain qualitative experience of how happy they are</t>
  </si>
  <si>
    <t>John Rose: And so some of the</t>
  </si>
  <si>
    <t>00:48:31Yeah, really.</t>
  </si>
  <si>
    <t>00:36:39And so I've been states rights are an example of that. And then you could go from state to local and</t>
  </si>
  <si>
    <t>00:47:32I understand that it is</t>
  </si>
  <si>
    <t>Gianluigi Ricuperati</t>
  </si>
  <si>
    <t>I think it's kind of easy for me to just equate God given rights with human rights.</t>
  </si>
  <si>
    <t>Like parts of a narrative there. I feel like there are things you can't make truth claims about.</t>
  </si>
  <si>
    <t>mostly like there are so many wars and interventions that we've never even heard of.</t>
  </si>
  <si>
    <t>Snip it out. And of course, there's different levels of reporters.</t>
  </si>
  <si>
    <t>Thomas Loughran: With regard to the way been brought up in a whole</t>
  </si>
  <si>
    <t>Because you've got a different backstory. Different ones. I think.</t>
  </si>
  <si>
    <t>Thomas Loughran: The nominee was</t>
  </si>
  <si>
    <t>John Rose: Is for a good reason or it's not. You can't ever identify who is and who isn't. So you can't ever say who's committing the violence.</t>
  </si>
  <si>
    <t>Thomas Loughran: You have to be careful saying it.</t>
  </si>
  <si>
    <t>Thomas Loughran: What I wanted to get at last time.</t>
  </si>
  <si>
    <t>JP: Something that doesn't make as much sense to me.</t>
  </si>
  <si>
    <t>Thomas Loughran: Well excuses are one thing, but contesting the election is a different thing.</t>
  </si>
  <si>
    <t>Thomas Loughran: All of the above, maybe that one since you've watched it, nobody else says</t>
  </si>
  <si>
    <t>Thomas Loughran: And I was at Berkeley Lab and I looked at I've told his story. I'm sorry about it but</t>
  </si>
  <si>
    <t>Thomas Loughran: Yeah, I agree.</t>
  </si>
  <si>
    <t>00:36:48State to county and Union County. They even smaller.</t>
  </si>
  <si>
    <t>Writer; Essayist; Curator</t>
  </si>
  <si>
    <t>00:47:35So then you can move these all the way down. You can move them so far down and then make a decision after the light has had to have traveled say half the distance down to detector a and b which is say twice the distance, it takes to get here.</t>
  </si>
  <si>
    <t>00:31:32I mean, I don't think that would be a particularly strong case.</t>
  </si>
  <si>
    <t>Thomas Loughran: Where the brain states, our consciousness. I think he is very skeptical any aligns with skepticism and Nagle and that sets the bar very high for physical ism that basically says, you're going to have to somehow step.</t>
  </si>
  <si>
    <t>Thomas Loughran: Could, could be a pretty broad conversation. But suppose that suppose it mattered to that person that</t>
  </si>
  <si>
    <t>Rachel Loughran: Continue to look on especially as they start to make that switch. But the thing that I've mainly like when I'm kind of looking around this website.</t>
  </si>
  <si>
    <t>Thomas Loughran: But armed with</t>
  </si>
  <si>
    <t>Thomas Loughran: Narrative or sub narratives somehow included in that conversation. What, what are we doing, are we leaving our allegiance to our to our nation. Did we ever have any, should we ever ever had any</t>
  </si>
  <si>
    <t>Thomas Loughran: I'm going to give us</t>
  </si>
  <si>
    <t>Thomas Loughran: All right. Well, let's see.</t>
  </si>
  <si>
    <t>Thomas Loughran: Clearly, God in the Christian God</t>
  </si>
  <si>
    <t>Thomas Loughran: I expect these are these are actually the synaptic synaptic connections.</t>
  </si>
  <si>
    <t>John Rose: Yeah, yeah. I mean, I think that was the start of the attack, but when she said something she was talking about a little girl who got the school because of the busing program that he was against and then she ends it with I was that little arrow.</t>
  </si>
  <si>
    <t>And that's the sort of rights that we got ourselves into all that.</t>
  </si>
  <si>
    <t>Schools in general, if the cases go like go really up there, at least considering sending people home.</t>
  </si>
  <si>
    <t>Thomas Loughran: And you notice we don't have a lot of those</t>
  </si>
  <si>
    <t>Thomas Loughran: So you can put that you know cap and trade.</t>
  </si>
  <si>
    <t>Thomas Loughran: That is a view of the world would seems to be something like one that Chomsky always and could we can we put that view, together with a group of propositions and how many would it take</t>
  </si>
  <si>
    <t>Thomas Loughran: Right. What, why should that have happened. Well, it should have happened because we saw, who was communicating with who</t>
  </si>
  <si>
    <t>Right. Probably not the case in real biological perceivers, even on 50 first dates sort of cases.</t>
  </si>
  <si>
    <t>Thomas Loughran: Sure does.</t>
  </si>
  <si>
    <t>JP: Gotcha. Wait.</t>
  </si>
  <si>
    <t>Thomas Loughran: That were set up.</t>
  </si>
  <si>
    <t>Thomas Loughran: Understand the global economy.</t>
  </si>
  <si>
    <t>JP: Go down this hill. It was totally fucking kill you.</t>
  </si>
  <si>
    <t>00;20;23.730 --&gt; 00;20;27.270</t>
  </si>
  <si>
    <t>00:16:08.340 --&gt; 00:16:23.430</t>
  </si>
  <si>
    <t>00:15:02.370 --&gt; 00:15:19.620</t>
  </si>
  <si>
    <t>00:14:06.090 --&gt; 00:14:09.990</t>
  </si>
  <si>
    <t>00:48:34Yeah.</t>
  </si>
  <si>
    <t>00:36:52It certainly seems like there's a lot of strengths to having different you know localizing decisions more</t>
  </si>
  <si>
    <t>00:47:58Right and make a decision. Halfway down twice the distance after it already arrived there, make a decision about whether you want to pull the plugs out of the wall or not, so to speak. Probably there's a high or some kind of clever switch than that.</t>
  </si>
  <si>
    <t>Eric R. Weinstein</t>
  </si>
  <si>
    <t>Basically, that they are just. Given by virtue of being human, and I think you can almost use those two things interchangeably.</t>
  </si>
  <si>
    <t>And the other thing that popped into my head is. Going back to the Instagram infographics thing.</t>
  </si>
  <si>
    <t>I mean, they're out there, but they're just not part of the popular memory.</t>
  </si>
  <si>
    <t>from translations of from linear algebra.</t>
  </si>
  <si>
    <t>But that whole function are people who go out and get something and then they pass through.</t>
  </si>
  <si>
    <t>Thomas Loughran: It might be the case that parents and not only parents but grandparents and uncles and aunts and social relations of all sorts, might have known some things might have lived what we might call a cultured life. I don't mean that there's a just a single culture here. Not at all.</t>
  </si>
  <si>
    <t>Yeah, it's a. It's so clear to me that that's the case that there's value in thinking about.</t>
  </si>
  <si>
    <t>Thomas Loughran: Eight years old as we discuss and probably one that squared.</t>
  </si>
  <si>
    <t>JP: It's pretty nice because it, it not only gives you teammates, but it also gives you a common enemy. You know, it's better than you know.</t>
  </si>
  <si>
    <t>Thomas Loughran: On the consciousness side.</t>
  </si>
  <si>
    <t>Thomas Loughran: It would only</t>
  </si>
  <si>
    <t>John Rose: I mean, yeah.</t>
  </si>
  <si>
    <t>JP: Yeah, that's what I was thinking. Yeah.</t>
  </si>
  <si>
    <t>Thomas Loughran: It's been an important cultural moment for me in the midst of our electrical culture basically breaking down here is this multi national</t>
  </si>
  <si>
    <t>Thomas Loughran: So I so Sharpie gate might very well do that. And so a lot of the stuff that's floating around now.</t>
  </si>
  <si>
    <t>Thomas Loughran: Of the they know never to know everything that the whole community.</t>
  </si>
  <si>
    <t>John Loughran: They do these particular things and they improve they have some sort of intervention to improve their happiness and it works but it's counterintuitive. So it's like people don't have an informed is their desires aren't informed, you know,</t>
  </si>
  <si>
    <t>Thomas Loughran: They have metallurgy associated with the with the the associated, whatever it is, with ropes. They have a material science and they have they crank out really good stuff crampons</t>
  </si>
  <si>
    <t>John Rose: Interesting negatives and benefits, I guess.</t>
  </si>
  <si>
    <t>Mathematician and Economist; Managing Director of Thiel Capital</t>
  </si>
  <si>
    <t>00:37:03And it certainly a lot more flexibility in terms of</t>
  </si>
  <si>
    <t>00:48:16Okay, but that's a common sense switch and it turns out that are pulling the plugs out of the wall. After the light had made it halfway down</t>
  </si>
  <si>
    <t>00:31:37I'm sorry.</t>
  </si>
  <si>
    <t>Thomas Loughran: You're not. You're going to have to do more than anybody's trying to do right now, you're going to have to have a rebel, a conceptual revolution of some kind that no one has</t>
  </si>
  <si>
    <t>Thomas Loughran: Second Amendment is basically a foundational to</t>
  </si>
  <si>
    <t>Rachel Loughran: I've been looking at the hot spots to like see on trends of, like, Okay, this has happened over the last, like, five months of this pandemic, but like, what</t>
  </si>
  <si>
    <t>Thomas Loughran: If we do, and there's a kind of patriotism that bites hard and that we don't want to let go of. If there's something to be in being an American. Are you a US citizen that confers</t>
  </si>
  <si>
    <t>Rachel Loughran: The that</t>
  </si>
  <si>
    <t>Thomas Loughran: JP, I'm thinking that we</t>
  </si>
  <si>
    <t>Thomas Loughran: The God of Abraham, Isaac and Jacob, etc. It is is not any of those things because all of those things you just mentioned are phenomena or or or</t>
  </si>
  <si>
    <t>Thomas Loughran: Do I know this. I mean, it's squares with what people who know a lot about this stuff seemed to say, so far as I understand,</t>
  </si>
  <si>
    <t>John Rose: Everyone gasp and clap.</t>
  </si>
  <si>
    <t>And so I've just sort of summarized last week, really, we we just sort of wove through that whole fabric.</t>
  </si>
  <si>
    <t>So I think there's a lot a lot in that idea.</t>
  </si>
  <si>
    <t>Thomas Loughran: Right there really isn't very much</t>
  </si>
  <si>
    <t>Thomas Loughran: If I've got the language. Right.</t>
  </si>
  <si>
    <t>Thomas Loughran: And I, I think we we gather about four of them maybe right depending on how fine grain how detailed. You want to go through some number of them, but it wasn't very many</t>
  </si>
  <si>
    <t>Thomas Loughran: We know the rules by which people come into contact and communicate with one another. And we've studied other situations in the past, and we've induced a simple little change. This is, this is exactly the language Penton uses</t>
  </si>
  <si>
    <t>OK, but I'm talking about here enjoyment and imagination.</t>
  </si>
  <si>
    <t>Thomas Loughran: That's exactly what it is right as as</t>
  </si>
  <si>
    <t>Thomas Loughran: Now if if we wanted to spend all night on this. We could, because I don't</t>
  </si>
  <si>
    <t>Thomas Loughran: You know how</t>
  </si>
  <si>
    <t>Thomas Loughran: It'd be nice to have a similar kind of God and</t>
  </si>
  <si>
    <t>JP: Know question.</t>
  </si>
  <si>
    <t>00:48:34Maybe, maybe you know i i think this stuff makes sense to me pretty well. I think something that will be interesting to circle back to at some point.</t>
  </si>
  <si>
    <t>00:37:08Different places sort of</t>
  </si>
  <si>
    <t>00:48:29And twice.</t>
  </si>
  <si>
    <t>Because that's kind of what. Is meant by God given rights, I think, to some extent.</t>
  </si>
  <si>
    <t>So, like I think individual instances of sharing information about like a specific topic.</t>
  </si>
  <si>
    <t>I think the term Banana Republic comes from one of those interventions where they're</t>
  </si>
  <si>
    <t>And that's what these particular images, the pair of there's actually four of them,</t>
  </si>
  <si>
    <t>Content manager Sydney Paul Adams. Do you want that coming right off of content for now?</t>
  </si>
  <si>
    <t>Linda Wilbrecht</t>
  </si>
  <si>
    <t>Thomas Loughran: Really just the opposite. But people might share a culture.</t>
  </si>
  <si>
    <t>Looking thinking about looking at the world through models that way.</t>
  </si>
  <si>
    <t>Thomas Loughran: Away across the country.</t>
  </si>
  <si>
    <t>Thomas Loughran: Let's go after that in a minute.</t>
  </si>
  <si>
    <t>JP: What's, what's David Bentley hearts thing.</t>
  </si>
  <si>
    <t>Thomas Loughran: Was the idea that consciousness could actually be generating the world in some way and quantum theory might be how we do it.</t>
  </si>
  <si>
    <t>JP: In order for them to be in order for them to actually be me.</t>
  </si>
  <si>
    <t>Thomas Loughran: Denying the results, there were not a lot of there wasn't a lot of democratic i mean you got a lot of not my president, but that wasn't tied</t>
  </si>
  <si>
    <t>Thomas Loughran: So let's start there.</t>
  </si>
  <si>
    <t>Thomas Loughran: Tech decade long project to shoot neutrinos underneath the earth to a mine and Minnesota. That's a mile deep</t>
  </si>
  <si>
    <t>John’s iPhone: Sharpie gave. I think that one.</t>
  </si>
  <si>
    <t>00;20;29.190 --&gt; 00;20;29.790</t>
  </si>
  <si>
    <t>00:16:24.450 --&gt; 00:16:27.240</t>
  </si>
  <si>
    <t>00:15:21.630 --&gt; 00:15:24.420</t>
  </si>
  <si>
    <t>00:14:11.610 --&gt; 00:14:13.710</t>
  </si>
  <si>
    <t>00:48:45Is sort of the epistemology underlining this underlying that's, you know, maybe that maybe that's one of those things we can sort of spiral back around to</t>
  </si>
  <si>
    <t>00:37:11developing their own cultures, the way they want them to be.</t>
  </si>
  <si>
    <t>00:48:30As long as it took the light to make it just to this detector are pulling the plugs out of the wall makes it be that that interference pattern is visible.</t>
  </si>
  <si>
    <t>00:31:39I don't think that'd be a particularly strong case.</t>
  </si>
  <si>
    <t>Thomas Loughran: If that's how I'm beating Nagel and I as I'm reading heresy, saying, yeah, this is pretty much what I think.</t>
  </si>
  <si>
    <t>Thomas Loughran: The right to bear arms is foundational to liberty.</t>
  </si>
  <si>
    <t>Rachel Loughran: What are the facts on the ground now like are things booming are things going down to this like hotspot monitor like Connecticut's going pretty well, but I look for either. I like horizontal line or a down</t>
  </si>
  <si>
    <t>Thomas Loughran: We're trying to bring to the table, which is really as a transformation of those stories. If you don't like the transformation. You call it a subversion</t>
  </si>
  <si>
    <t>Thomas Loughran: That that invite you in a certain rights and responsibilities and confirms a certain kind of affinity with a tradition of inquiry that has really learned some things and encoded some things found some things to be self evident and encoded them in a constitutional order.</t>
  </si>
  <si>
    <t>Thomas Loughran: They are legion, or many, many strategies that to the sort of thing.</t>
  </si>
  <si>
    <t>Associate Professor, UC Berkeley Department of Psychology and Helen Wills Neuroscience Institute</t>
  </si>
  <si>
    <t>Thomas Loughran: I'm thinking this evening that we kind of throw the topic. Your way if there's something on your mind, I'm thinking we should</t>
  </si>
  <si>
    <t>Thomas Loughran: entities in the created world and the most fundamental thing about monotheism. As you know, Abraham and Moses and so forth, handed it down.</t>
  </si>
  <si>
    <t>Thomas Loughran: So that would be the order john is to to spend to run through a list and then to spend time on that level of whole</t>
  </si>
  <si>
    <t>I'll stop talking for a minute and just let that let that is it.</t>
  </si>
  <si>
    <t>So there's and I am going to I want to operate purely theoretical in this piece because I don't have the numbers and I'm not an expert.</t>
  </si>
  <si>
    <t>Thomas Loughran: There aren't many contexts in which one could say that.</t>
  </si>
  <si>
    <t>Thomas Loughran: Cap and Trade where rather than just, you know,</t>
  </si>
  <si>
    <t>Thomas Loughran: And I wonder what it would be like to pick up that lens.</t>
  </si>
  <si>
    <t>Thomas Loughran: And it says business and and so we really had at some point, we probably ought to read that book together. It's an amazing. Yeah.</t>
  </si>
  <si>
    <t>It seems like we wouldn't have imagination without the idea of enfolding imagination.</t>
  </si>
  <si>
    <t>JP: A model layer that's</t>
  </si>
  <si>
    <t>JP: Because there's no one in evolution tweeting liberate draft next</t>
  </si>
  <si>
    <t>JP: How it is right and standing aeration has the nerve to say a</t>
  </si>
  <si>
    <t>Thomas Loughran: What I</t>
  </si>
  <si>
    <t>Thomas Loughran: So it's hard to know where</t>
  </si>
  <si>
    <t>JP: All these mainly really bad.</t>
  </si>
  <si>
    <t>John Rose; Yeah.</t>
  </si>
  <si>
    <t>John Loughran: So anyway, that was just something that occurred to me.</t>
  </si>
  <si>
    <t>Thomas Loughran: Things. I'm run out of language for pretty quickly.</t>
  </si>
  <si>
    <t>John Rose: Is what I'm going to go through that I've</t>
  </si>
  <si>
    <t>00:48:58But</t>
  </si>
  <si>
    <t>00:37:16But there's always going to be some sort of</t>
  </si>
  <si>
    <t>00:48:46Now, already you can run into questions.</t>
  </si>
  <si>
    <t>00:31:44I think</t>
  </si>
  <si>
    <t>Right. So God given just means like it.</t>
  </si>
  <si>
    <t>Is like, great. And like, that's how we learn better things, like every book, like books don't need to be about everything.</t>
  </si>
  <si>
    <t>basically a big banana producer in the US wasn't getting the deals that they wanted.</t>
  </si>
  <si>
    <t>but they're in two they're two pair that are related to each other vertically.</t>
  </si>
  <si>
    <t>I think now that we see how relatively it is it easy it is to say, woops, that was that was too big a jump.</t>
  </si>
  <si>
    <t>Thomas Loughran: Amongst themselves and they might pass it on.</t>
  </si>
  <si>
    <t>It's just it's just a matter of light. How conscious? Are you in which lens you're using, right?</t>
  </si>
  <si>
    <t>Thomas Loughran: JP, maybe you've got something to say about it. And I have a thing or to say</t>
  </si>
  <si>
    <t>JP: If I'm remembering correctly universal salvation universal</t>
  </si>
  <si>
    <t>Thomas Loughran: How we can't we the collective we consciousness.</t>
  </si>
  <si>
    <t>JP: Know, they would have they would have to be me and only me</t>
  </si>
  <si>
    <t>Itai Yanai</t>
  </si>
  <si>
    <t>Thomas Loughran: Maybe I think something tells me we talked about this before. And maybe there's another view of this, I my impression is that the the bulk of that was was a statement of principle, not a statement of election legalities</t>
  </si>
  <si>
    <t>JP: Sure, sure. Yeah, I mean,</t>
  </si>
  <si>
    <t>Thomas Loughran: Right to catch, catch particles that routinely go right through the entire Earth right now unstoppable right but to lay out in a series of iron simulator iron simulator iron simulator. Right.</t>
  </si>
  <si>
    <t>John’s iPhone: Is</t>
  </si>
  <si>
    <t>00:49:00Because it does seem like where</t>
  </si>
  <si>
    <t>00:37:22There's going to be some sort of oppression built into that.</t>
  </si>
  <si>
    <t>00:48:53Like, wait a minute. I mean, wait, could you take a picture of it.</t>
  </si>
  <si>
    <t>00:31:47dress code.</t>
  </si>
  <si>
    <t>John Loughran: Yeah, but I bet Harris is using that</t>
  </si>
  <si>
    <t>Thomas Loughran: And unless all of our other rights somehow depend in this person's mind on our attitude toward the second amendment.</t>
  </si>
  <si>
    <t>Thomas Loughran: Sweet and that's very nice.</t>
  </si>
  <si>
    <t>Thomas Loughran: Right. You're undercutting those stories you're taking your</t>
  </si>
  <si>
    <t>Thomas Loughran: Right, that if we're going to stay alive with that we have to have something to say about it as we construct an alternative larger meta narrative.</t>
  </si>
  <si>
    <t>Thomas Loughran: The reason you need to do it as any circumstance in which if you want say at the nano</t>
  </si>
  <si>
    <t>Thomas Loughran: Is that God is not an entity within the creation within the universe that God is the creator of it all.</t>
  </si>
  <si>
    <t>Thomas Loughran: Without it without yet going for.</t>
  </si>
  <si>
    <t>Thomas Loughran: Yeah, it's up to my recollection newsrooms a little bit of sleight of hand in that, but maybe I'm misremembering</t>
  </si>
  <si>
    <t>And if you've got. Questions, reactions, directions.</t>
  </si>
  <si>
    <t>And just like for full disclosure, I like I personally have been operating under the ideal of like.</t>
  </si>
  <si>
    <t>Thomas Loughran: You might say, well, we Americans tend to look at things in certain ways for this way when might have said that some time now, it will be kind of ridiculous to say, but I think historically, it hasn't been ridiculous to say right and and they're still echoes of who's to say</t>
  </si>
  <si>
    <t>John Rose: Carbon tax.</t>
  </si>
  <si>
    <t>Thomas Loughran: And look at a peace treaty with it.</t>
  </si>
  <si>
    <t>John Rose: And it's similar. Yeah.</t>
  </si>
  <si>
    <t>Seems to make a distinction between what we have here and what we don't have either yet or at least here.</t>
  </si>
  <si>
    <t>Thomas Loughran: That's right into the self assembly model here.</t>
  </si>
  <si>
    <t>JP: No.</t>
  </si>
  <si>
    <t>Thomas Loughran: Word about any of that cronyism, by the way, is amazing.</t>
  </si>
  <si>
    <t>Director, Institute for Computational Medicine; Professor, Biochemistry and Molecular Pharmacology, New York University School of Medicine; Co-author (with Martin Lercher), The Society of Genes</t>
  </si>
  <si>
    <t>Thomas Loughran: The reason I'm focused on that particular feature right now.</t>
  </si>
  <si>
    <t>John’s iPhone: I mean,</t>
  </si>
  <si>
    <t>00;20;30.150 --&gt; 00;20;30.510</t>
  </si>
  <si>
    <t>00:16:29.400 --&gt; 00:16:31.920</t>
  </si>
  <si>
    <t>00:15:27.510 --&gt; 00:15:30.420</t>
  </si>
  <si>
    <t>00:14:15.150 --&gt; 00:14:16.770</t>
  </si>
  <si>
    <t>00:49:03It says seem like we're being pretty subjective and pragmatic</t>
  </si>
  <si>
    <t>00:37:26I mean, as soon as you decide, something's better than something else or that some way of living is the right way of living and</t>
  </si>
  <si>
    <t>00:48:59Right. There's all kinds of questions and I don't know the answer to all those questions.</t>
  </si>
  <si>
    <t>00:31:55Yeah, I mean, if you had evidence that</t>
  </si>
  <si>
    <t>It means no more no less than an act of God. Doesn't an insurance matter?</t>
  </si>
  <si>
    <t>And they wouldn't be very good books if they were about everything. Who wants to read an encyclopedia? Just an encyclopedia.</t>
  </si>
  <si>
    <t>And some of us basically came in and overthrew the government.</t>
  </si>
  <si>
    <t>From this site here where I borrowed them. And I just wanted to suggest that this spiral is a is a useful tool.</t>
  </si>
  <si>
    <t>So we ought to be a little on the brainstorm side rather than the.</t>
  </si>
  <si>
    <t>Thomas Loughran: Now we're talking about a community. And if that community endures over time and passes it on to one generation after another. It sounds like an old community. And one way of phrasing that is the idea of tradition.</t>
  </si>
  <si>
    <t>I mean, like I would say in the last two months, I now have a totally different lens for looking at U.S. foreign policy just based on what I've read.</t>
  </si>
  <si>
    <t>Thomas Loughran: It was, by the way, point. I haven't seen made yet but I'm pretty sure the mind recollection</t>
  </si>
  <si>
    <t>JP: It doesn't say, and I mean I'm just looking at Tim urban's thing.</t>
  </si>
  <si>
    <t>JP: Like that, where everyone saved.</t>
  </si>
  <si>
    <t>Thomas Loughran: Whatever that is.</t>
  </si>
  <si>
    <t>Thomas Loughran: Now that's precisely what I'm denying your. Exactly. And that's why I say this is at least specific in this is at least, what's the word I wanted to use</t>
  </si>
  <si>
    <t>John Rose: I mean, I think the</t>
  </si>
  <si>
    <t>JP: Shoot, I, I really liked the movie. I mean,</t>
  </si>
  <si>
    <t>Thomas Loughran: The, the attempt of making it a little bit more likely that these things will decay will hit something and decay in this in this deal so that we can tell</t>
  </si>
  <si>
    <t>John’s iPhone: Well, I mean, I guess it depends on your audience. But as to easily verifiably false. I think to stick around for too long, but I mean all the other ones were as well. But this one, you could really just look up can you use a Sharpie up about it but</t>
  </si>
  <si>
    <t>That's</t>
  </si>
  <si>
    <t>Bret Weinstein</t>
  </si>
  <si>
    <t>John Loughran: In the midst of this here. Hold on just a second.</t>
  </si>
  <si>
    <t>Thomas Loughran: Reminds me. Have you guys seen the movie throw momma from the train.</t>
  </si>
  <si>
    <t>John Rose: Seen of that type of</t>
  </si>
  <si>
    <t>00:49:10With regards to what we're saying we know and what we're saying we're taking is true.</t>
  </si>
  <si>
    <t>00:37:34You know,</t>
  </si>
  <si>
    <t>00:49:05I do believe that those are the right questions to ask. And the answers are as mysterious as you might imagine.</t>
  </si>
  <si>
    <t>00:32:00Someone had other motivations, you're coming up.</t>
  </si>
  <si>
    <t>John Loughran: I bet he, the reason he's on board with that idea.</t>
  </si>
  <si>
    <t>Thomas Loughran: what I might do is say,</t>
  </si>
  <si>
    <t>Thomas Loughran: I love that little</t>
  </si>
  <si>
    <t>Thomas Loughran: What's the word you're using them right. You're just grabbing them and using them from other purpose says somebody who really thinks that you're not being</t>
  </si>
  <si>
    <t>Thomas Loughran: And the same thing is true if there's a religious dimension right and</t>
  </si>
  <si>
    <t>Thomas Loughran: Technology is scale.</t>
  </si>
  <si>
    <t>John Loughran: You know i i haven't</t>
  </si>
  <si>
    <t>Thomas Loughran: And that's what Genesis first two checks the Genesis and really about is, it's not it's not about telling us you know how God created the world it's telling us and telling the Hebrews that God created the world. Okay, and that therefore he had not you know</t>
  </si>
  <si>
    <t>Thomas Loughran: That's difficult to do because nobody says that the connections all happen on one level, what if there are connections that happened vertically as well.</t>
  </si>
  <si>
    <t>John Rose: Well, there was the fact that I think wench like she supported</t>
  </si>
  <si>
    <t>I do have one thing I was thinking about, which is. I'm not sure if I've.</t>
  </si>
  <si>
    <t>It's really important to, like, be wearing a mask and make sure we're mitigating the spread.</t>
  </si>
  <si>
    <t>Thomas Loughran: And there was there was an idea that people from other cultures came over in one big melting pot. But what we were making is not an intercultural grey, we were making the American side of everybody.</t>
  </si>
  <si>
    <t>Thomas Loughran: Yeah, that's right. Instead of, in effect, incentivizing</t>
  </si>
  <si>
    <t>Thomas Loughran: You can see that it's a big piece of this project. It's a, it's a big piece of why this aspiration to articulate</t>
  </si>
  <si>
    <t>Right. It's like this is not that, but it's cool.</t>
  </si>
  <si>
    <t>Thomas Loughran: No, that's right.</t>
  </si>
  <si>
    <t>JP: Oh yeah. That goes without saying.</t>
  </si>
  <si>
    <t>Thomas Loughran: It's because I'm thinking</t>
  </si>
  <si>
    <t>JP: Yeah it is, I think, I mean, I've read</t>
  </si>
  <si>
    <t>JP: They're huge like</t>
  </si>
  <si>
    <t>Theoretical Evolutionary Biologist</t>
  </si>
  <si>
    <t>00:49:17And it seems like there's people who would push back pretty strongly on those fronts.</t>
  </si>
  <si>
    <t>00:37:35The right way to teach. Are these are the sort of people we want teaching or these are the sort of this is what a good person looks like in our community.</t>
  </si>
  <si>
    <t>00:49:14That's I think that's the case.</t>
  </si>
  <si>
    <t>00:32:05With this second day secondary argument for actually a different reason. If you could prove that then</t>
  </si>
  <si>
    <t>Does that sort of what you mean? So this is an act of God.</t>
  </si>
  <si>
    <t>But I think when that becomes a problem is because.</t>
  </si>
  <si>
    <t>So, yeah, I was not under the impression that it was backed with military force anymore.</t>
  </si>
  <si>
    <t>Layering might be a useful tool in it. An interaction between spirals might be a useful tool.</t>
  </si>
  <si>
    <t>I get it, it looks like it's sticking to an. Reporters, editors, what was the third one you mentioned?</t>
  </si>
  <si>
    <t>Thomas Loughran: We have traditions.</t>
  </si>
  <si>
    <t>And like I can, I feel like I could switch to my old lens, but now it looks distorted.</t>
  </si>
  <si>
    <t>Thomas Loughran: When they started. Anyway, it was not the people praise. I'm trying to remember when they joined, but I think it was in the early 80s that they joined. So a lot of that water would have been not people praise, but it doesn't mean it wasn't people will later joined the people praise.</t>
  </si>
  <si>
    <t>JP: It.</t>
  </si>
  <si>
    <t>Thomas Loughran: And there you have to give an account of what that is and I'm suggesting an account.</t>
  </si>
  <si>
    <t>Thomas Loughran: It is non general it is not it is specific right because it and it may not yet entail a prediction. That's fair. So it isn't yet scientific it's not precise enough that we can test it.</t>
  </si>
  <si>
    <t>John Rose: The belief in the effect that Russia had on the election was so strong that it basically</t>
  </si>
  <si>
    <t>JP: Yeah, it was. I mean, it was stunning. It was just beautiful. It was just beautiful to watch you know</t>
  </si>
  <si>
    <t>Thomas Loughran: Whether there's some difference in the type of neutrino that shows up in Sudan. This is the mind in Sudan, sorry. In Minnesota versus the type that is admitted at Fermilab they're trying to see if there's neutrino oscillation</t>
  </si>
  <si>
    <t>Thomas Loughran: Well, yeah, you can look it up but facts can be spun</t>
  </si>
  <si>
    <t>00;20;31.620 --&gt; 00;20;32.700</t>
  </si>
  <si>
    <t>00:16:34.560 --&gt; 00:16:35.370</t>
  </si>
  <si>
    <t>00:15:32.250 --&gt; 00:15:32.760</t>
  </si>
  <si>
    <t>00:14:17.910 --&gt; 00:14:18.630</t>
  </si>
  <si>
    <t>00:49:27Anyway, that's, that's just</t>
  </si>
  <si>
    <t>00:37:45You're immediately discriminating, by definition, so</t>
  </si>
  <si>
    <t>00:49:18All right.</t>
  </si>
  <si>
    <t>00:32:14That's what would matter.</t>
  </si>
  <si>
    <t>John Loughran: Would be to put pressure on finding the like actual self something that actually would make itself in the brain. Like, I bet that's where he goes with that.</t>
  </si>
  <si>
    <t>Thomas Loughran: Okay, but</t>
  </si>
  <si>
    <t>Thomas Loughran: That little trend indicator on around each cluster of County, sir.</t>
  </si>
  <si>
    <t>Thomas Loughran: Just right or to the or that you don't have the insight into what's really going on in that story. You're not in bed. You're not strengthening it you're undermining some you're</t>
  </si>
  <si>
    <t>Thomas Loughran: And so you can only start where you are. You don't, you don't really know other people's narratives and so I'm an American, I and I've been a Christian on my</t>
  </si>
  <si>
    <t>Thomas Loughran: If you want to move a whole bunch of stuff together in a very complex.</t>
  </si>
  <si>
    <t>John Loughran: I'm sort of just getting settled back in here.</t>
  </si>
  <si>
    <t>Thomas Loughran: On the other hand, you know, our finite minds have a pretty hard time encompassing that so so one has to therefore work in terms of metaphors and images and and so forth and</t>
  </si>
  <si>
    <t>Thomas Loughran: You would hope so. Right. I mean, that's sort of what this whole spiral level is doing is introducing this other dimension of depth right and adding deeper level grasps</t>
  </si>
  <si>
    <t>John Rose: The same program. He did when she got into office or something.</t>
  </si>
  <si>
    <t>Worked out exactly. The difference between human rights and the rights we talk about that the government that</t>
  </si>
  <si>
    <t>Dustin Yellin</t>
  </si>
  <si>
    <t>And like I have been looking at this more like as a global pandemic.</t>
  </si>
  <si>
    <t>Thomas Loughran: Right. And we thought there was some substance and</t>
  </si>
  <si>
    <t>Thomas Loughran: Lots of lots of carbon emission</t>
  </si>
  <si>
    <t>Thomas Loughran: A series of lenses.</t>
  </si>
  <si>
    <t>I can entertain it. I can see it put together enjoyment and imagination in this sequential unfolding of awarenesses.</t>
  </si>
  <si>
    <t>Thomas Loughran: Your I'm glad you picked that up because that's exactly right. They're thinking the same way. How do you change something at scale.</t>
  </si>
  <si>
    <t>JP: But it could</t>
  </si>
  <si>
    <t>Thomas Loughran: Just putting in Ukraine.</t>
  </si>
  <si>
    <t>Thomas Loughran: About how those two presuppositions.</t>
  </si>
  <si>
    <t>JP: So is who is the world Chomsky his book economic book on economics. I mean, I've read three of his books and they've all been on foreign policy and</t>
  </si>
  <si>
    <t>JP: AND THEN WHEN THE TREES FALL. It's like</t>
  </si>
  <si>
    <t>Thomas Loughran: It. That's it.</t>
  </si>
  <si>
    <t>Thomas Loughran: Though, that's cool.</t>
  </si>
  <si>
    <t>John Loughran: No.</t>
  </si>
  <si>
    <t>John Rose: Program.</t>
  </si>
  <si>
    <t>00:49:29That's just some of my thoughts.</t>
  </si>
  <si>
    <t>00:37:50Um,</t>
  </si>
  <si>
    <t>In other words, a tree lightning struck the tree. It fell across. It hit your car.</t>
  </si>
  <si>
    <t>No. Scholarship exists in a vacuum. And when we start selecting.</t>
  </si>
  <si>
    <t>I thought it was mostly economic. But. Yeah, I don't know.</t>
  </si>
  <si>
    <t>Imagine, say, two WS if you had them right.</t>
  </si>
  <si>
    <t>Artist; Founder, Pioneer Works</t>
  </si>
  <si>
    <t>Let's see, what did I say anchors, I think was the phrase or anchors, analysts.</t>
  </si>
  <si>
    <t>Thomas Loughran: Now,</t>
  </si>
  <si>
    <t>JP: Doesn't say</t>
  </si>
  <si>
    <t>Thomas Loughran: Well, it</t>
  </si>
  <si>
    <t>Thomas Loughran: It's a respectable account of consciousness, right when you limit your perspective to some particular perspective that limited perspective is a conscious agent.</t>
  </si>
  <si>
    <t>Thomas Loughran: But it is precise enough that you can laugh at it and call it meaningless stupid confusing and all sorts of other</t>
  </si>
  <si>
    <t>John Rose: That was an argument for</t>
  </si>
  <si>
    <t>JP: And it was almost like</t>
  </si>
  <si>
    <t>Thomas Loughran: And here it is they're working together internationally to do the impossible over a decade.</t>
  </si>
  <si>
    <t>Thomas Loughran: And if you just if you just spin them to one or two levels of complexity. You just got to spend at one level further than most people are going to go</t>
  </si>
  <si>
    <t>00:49:30Initially,</t>
  </si>
  <si>
    <t>00:37:54Yeah, how do you allow for that space.</t>
  </si>
  <si>
    <t>00:49:20One more step.</t>
  </si>
  <si>
    <t>00:32:23Well, it's a tough question.</t>
  </si>
  <si>
    <t>Thomas Loughran: Yeah idea I, as I said, I've only read through his stuff on consciousness and I've yet to get to his deep deeper dive into self mean it's a set a few claims about it so far, but</t>
  </si>
  <si>
    <t>Thomas Loughran: I agree that a government can be tyrannical</t>
  </si>
  <si>
    <t>Rachel Loughran: Yeah, totally.</t>
  </si>
  <si>
    <t>Thomas Loughran: Really telling a different story. It's not the same story. It's not an American story. It's not a Christian story. It's a heretical story. It's a traders story right to use languages, those people might use</t>
  </si>
  <si>
    <t>Thomas Loughran: conscious life, more or less. And so those are surely two narratives sub narratives, unless there are more than sub narratives, but they seem to be sub narratives that I don't think either one of them really likes that place.</t>
  </si>
  <si>
    <t>Thomas Loughran: Pattern if</t>
  </si>
  <si>
    <t>John Loughran: I haven't really been</t>
  </si>
  <si>
    <t>Thomas Loughran: I think we would know very little about who God is, if, if it was simply a if we were simply left to our own devices, you know,</t>
  </si>
  <si>
    <t>Thomas Loughran: On what in some senses, the same thing, like say physical reality. You could put physical reality one little corner and you can study it, you know, for eternity in different scientific disciplines, right, which would sort of come around in higher level passes.</t>
  </si>
  <si>
    <t>Thomas Loughran: Or maybe there were federal versus state busing</t>
  </si>
  <si>
    <t>we get from the government basically and with this type of right that you're talking about.</t>
  </si>
  <si>
    <t>And I so what I was thinking about is the difference between, like, if this is an added on health risk.</t>
  </si>
  <si>
    <t>Thomas Loughran: And and I get this is a</t>
  </si>
  <si>
    <t>Thomas Loughran: By by</t>
  </si>
  <si>
    <t>I guess I don't. What is some what is?</t>
  </si>
  <si>
    <t>JP: getting attacked by</t>
  </si>
  <si>
    <t>Thomas Loughran: That together solve a whole lot of problems or promise recent rethinking Rican centralization and potential solutions of a whole lot of problems and</t>
  </si>
  <si>
    <t>And you get not only possibilities, but favored possibilities.</t>
  </si>
  <si>
    <t>Thomas Loughran: And they've got a set of answers to how you change it at scale, they're trying to do.</t>
  </si>
  <si>
    <t>Thomas Loughran: Yeah, but it could be higher order. It could be at the Jackson Pollock level right there's nobody down there in the paint saying</t>
  </si>
  <si>
    <t>Thomas Loughran: Trump's big campaign advisor goes over there you are, and all that stuff that was on</t>
  </si>
  <si>
    <t>Thomas Loughran: Hoffman's to, I think,</t>
  </si>
  <si>
    <t>JP: Media</t>
  </si>
  <si>
    <t>JP: They don't they'll kick a little bit, and it's like you really gotta be out of the way.</t>
  </si>
  <si>
    <t>Stephen J. Stich</t>
  </si>
  <si>
    <t>00;20;34.650 --&gt; 00;20;34.950</t>
  </si>
  <si>
    <t>00:16:41.010 --&gt; 00:16:41.370</t>
  </si>
  <si>
    <t>00:15:33.900 --&gt; 00:15:35.670</t>
  </si>
  <si>
    <t>00:14:21.060 --&gt; 00:14:22.110</t>
  </si>
  <si>
    <t>00:49:24This is as weird as taking the plugs out of the wall and this one isn't this this one isn't being made up by me out of my memory of what's possible in these experiments. This particular experiment is what</t>
  </si>
  <si>
    <t>Acts of God are not covered under this insurance policy. No.</t>
  </si>
  <si>
    <t>Scholarship or even just like any type of media that only looks at.</t>
  </si>
  <si>
    <t>I was referring to a particular example happening now.</t>
  </si>
  <si>
    <t>Which then you could sort of bring together and drop. Which is sort of drawn here, right,</t>
  </si>
  <si>
    <t>And maybe. Yeah, actually, anchors and analysts are on the content side, right?</t>
  </si>
  <si>
    <t>Thomas Loughran: Imagine ourselves to them.</t>
  </si>
  <si>
    <t>JP: Gives you an adversary.</t>
  </si>
  <si>
    <t>Thomas Loughran: That's an individual conscious agent and there are other perspectives right next to it and what makes one agent be different than another agent is the difference in perspective, that's what it is to be a different agent.</t>
  </si>
  <si>
    <t>Thomas Loughran: Right, it's no longer vague.</t>
  </si>
  <si>
    <t>John Rose: invalidating the action because it wasn't actually a fair election because Russia had so much weight on the scales.</t>
  </si>
  <si>
    <t>JP: It gave me sort of a, like, Wendell Berry.</t>
  </si>
  <si>
    <t>Thomas Loughran: Right, and they're not bitching at each other.</t>
  </si>
  <si>
    <t>Board of Governors Professor, Department of Philosophy, Rutgers University</t>
  </si>
  <si>
    <t>John Loughran: I was just thinking we need Katie here.</t>
  </si>
  <si>
    <t>John Rose: For the</t>
  </si>
  <si>
    <t>00:49:32And then also just the whole, I think there's a, there's a, there's always this tension between, you know,</t>
  </si>
  <si>
    <t>00:37:59Of neighbors to decide to dis neighbors decide to settle their disagreements neighbors. The neighbors.</t>
  </si>
  <si>
    <t>00:49:39Is what Joe Scott once again what Joe Scott was setting us up for this experiment is known as sometimes it's known as the delayed choice experiment.</t>
  </si>
  <si>
    <t>00:32:26Yeah, so I'm trying to think how this is exactly analogous to</t>
  </si>
  <si>
    <t>Thomas Loughran: And that distributed force.</t>
  </si>
  <si>
    <t>Rachel Loughran: A smaller County, though you can't see the</t>
  </si>
  <si>
    <t>Thomas Loughran: But if you think, on the other hand, if you buy the rhetoric. If you're invited in. If you see yourself better and us understand the American story better according to you,</t>
  </si>
  <si>
    <t>Thomas Loughran: Wouldn't love that phrase right as if there's something bigger and more important than that. That's particularly true in religious contexts, people would think you're willing it down you somehow missing the point of this larger thing. Well, maybe right</t>
  </si>
  <si>
    <t>Thomas Loughran: You can get you can get part by part but it's intensely laborious to do so. And there's billions</t>
  </si>
  <si>
    <t>John Loughran: Thinking about anything in particular.</t>
  </si>
  <si>
    <t>Thomas Loughran: If we were just, you know, here you are, you're in the universe, trying to figure out who made it and</t>
  </si>
  <si>
    <t>John Rose: Mandates perhaps or it might have been something like do you support federal busing now, or I don't know but</t>
  </si>
  <si>
    <t>B. I think a lot of the rights that we talked about from the government are human rights as well.</t>
  </si>
  <si>
    <t>One of many. And that's the lens that we're looking at it through.</t>
  </si>
  <si>
    <t>Thomas Loughran: This is a contentious way of speaking these things, right, because one way we brought people into alignment, for example, was taking the children of folks who didn't agree and indoctrinating</t>
  </si>
  <si>
    <t>Thomas Loughran: Leaving in place a structure in which it's just free to throw it up in the air. Right. And who God knows who has to clean up after it, but not you</t>
  </si>
  <si>
    <t>Like, let's take a lens that was concerned that not the narrative construction experts made to intentionally misrepresent the reality of the world.</t>
  </si>
  <si>
    <t>John Rose: I was</t>
  </si>
  <si>
    <t>Thomas Loughran: And invite people</t>
  </si>
  <si>
    <t>Right. Nowhere words. Our imagination carries with us the things that we have enjoyed or not.</t>
  </si>
  <si>
    <t>Thomas Loughran: Something similar in some ways, something different in other ways. There's a lot of synergy between what they're trying to do, and this high information flow network of rich communities and I'm going to show you that synergy.</t>
  </si>
  <si>
    <t>Thomas Loughran: As the paint is on its way to the wall. Right. There's no conspiring, there's no interfering. There's no</t>
  </si>
  <si>
    <t>JP: Paul Manafort and I know metaphor. Right.</t>
  </si>
  <si>
    <t>Thomas Loughran: Are really where I was inclined to begin</t>
  </si>
  <si>
    <t>JP: Basically, yeah.</t>
  </si>
  <si>
    <t>JP: Super</t>
  </si>
  <si>
    <t>00:49:42Well, you know, this doesn't really have to do with exactly what you were just talking about. I'll save my thoughts for later. So</t>
  </si>
  <si>
    <t>00:38:09About, you know what, how loud their kids should be late at night and they decide to settle those by pistol duel in the street.</t>
  </si>
  <si>
    <t>00:49:50Actually this already was a delayed choice experiment. Right. I was delaying the choice as to whether attorneys protectors around or not. And you already get the you already seem to get the conclusion here.</t>
  </si>
  <si>
    <t>00:32:32The states and abortion.</t>
  </si>
  <si>
    <t>Paul Saffo</t>
  </si>
  <si>
    <t>Right. They're just saying lightning hit your tree, dummy. Right.</t>
  </si>
  <si>
    <t>Either one side of a topic or one section of of.</t>
  </si>
  <si>
    <t>I was just sort of describing the pattern. Yeah, actually, I don't really know.</t>
  </si>
  <si>
    <t>and sort of looks like there's a pair of steep wells here that are connected to each other in a way where the slope drops.</t>
  </si>
  <si>
    <t>I mean, somebody who hosts a conversation, for example, is probably on the A. is probably on the content development side.</t>
  </si>
  <si>
    <t>Thomas Loughran: Just for a moment as sitting in</t>
  </si>
  <si>
    <t>Thomas Loughran: Anyway, but I don't remember those days. That's my recollection is all that stuff happened to us.</t>
  </si>
  <si>
    <t>Thomas Loughran: Let's see. I wish I could remember with Crystal clarity.</t>
  </si>
  <si>
    <t>Thomas Loughran: I suppose it has that feature.</t>
  </si>
  <si>
    <t>Thomas Loughran: And what if you have all those perspectives. At the same time, you are all of those agents.</t>
  </si>
  <si>
    <t>Thomas Loughran: Okay. Yeah, because I am seeing exactly but I'm trying that out. That's and I'm trying it out by the way as you're going to see because it's the only thing there is</t>
  </si>
  <si>
    <t>Thomas Loughran: Yeah, it's true. There certainly was someone that</t>
  </si>
  <si>
    <t>JP: I don't know if you've read much of Wendell Berry.</t>
  </si>
  <si>
    <t>Thomas Loughran: Or just</t>
  </si>
  <si>
    <t>Thomas Loughran: You know, so you just got to say, Well, of course they were accepted but</t>
  </si>
  <si>
    <t>00;20;36.690 --&gt; 00;20;45.630</t>
  </si>
  <si>
    <t>00:16:42.150 --&gt; 00:16:45.150</t>
  </si>
  <si>
    <t>00:15:37.980 --&gt; 00:15:39.060</t>
  </si>
  <si>
    <t>00:14:23.550 --&gt; 00:14:24.420</t>
  </si>
  <si>
    <t>00:50:04That something in the future, a choice in the future if I delay it so that it happens later in the future, relative to the original</t>
  </si>
  <si>
    <t>00:32:36Providers</t>
  </si>
  <si>
    <t>John Loughran: The third</t>
  </si>
  <si>
    <t>Thomas Loughran: Is useful is perhaps a useful stamp.</t>
  </si>
  <si>
    <t>Rachel Loughran: Is their state is like a checkout just her comparison.</t>
  </si>
  <si>
    <t>Thomas Loughran: Right, if you say, oh, yeah, that sheds light that now I see why that's valuable. Moreover, I didn't see how to move ahead. But now I do</t>
  </si>
  <si>
    <t>luke w: Let's talk country Notre Dame. Exactly.</t>
  </si>
  <si>
    <t>Thomas Loughran: Of them.</t>
  </si>
  <si>
    <t>Technology Forecaster; Consulting Associate Professor, Stanford University</t>
  </si>
  <si>
    <t>Thomas Loughran: And so forth. Well, you know, philosophers think they can do a little bit of that up and theologians think that they can do a little bit more but um</t>
  </si>
  <si>
    <t>Thomas Loughran: So we've been actually running up and down a little bit. You've already noticed some of that. So for, you know, I</t>
  </si>
  <si>
    <t>But I don't know if all of them are or we'll get all think of what we think of all of them in that context or not.</t>
  </si>
  <si>
    <t>If cases rise and it turns out not to be super like if it can be relatively contained in the campus</t>
  </si>
  <si>
    <t>Thomas Loughran: In the way that they did that we certainly did that with Native Americans. Right.</t>
  </si>
  <si>
    <t>Thomas Loughran: Right, instead of doing that, you measure everything that's thrown up and you put a cost on it and and you can you can trade, you can buy. In effect, the rights to pollute more</t>
  </si>
  <si>
    <t>I mean, I guess it's a lens. It's a purposefully badlands or it's like an in-house mirror or something.</t>
  </si>
  <si>
    <t>John Rose: Trying to imagine the</t>
  </si>
  <si>
    <t>Thomas Loughran: To come and play to come and rethink themselves in the situation, if you could show them where to start from where they are guided by insights from that kind of study, then the invitation you extend could an effect induce the kind of self assembly that you need.</t>
  </si>
  <si>
    <t>So. Right. And the reader here or not here and there is.</t>
  </si>
  <si>
    <t>Thomas Loughran: By now leaving things. All those things are publicly available that I just showed you. And the last two things I showed you are from this link at the Microsoft store okay there there this link, or that link. I forget which ones they are. OK, so now I'm going to shift gears.</t>
  </si>
  <si>
    <t>Thomas Loughran: You know what I'm saying. There's nobody who's saying, Look, look, we're shits going I wanted to go differently. And I'm going to see if I can bark out a little bit of order and arrange all these little orange droplets. I don't know where I don't know when to pop into an orange right that's</t>
  </si>
  <si>
    <t>Thomas Loughran: No, I'm talking about</t>
  </si>
  <si>
    <t>Thomas Loughran: Working up a high information flow network coverage communities.</t>
  </si>
  <si>
    <t>Thomas Loughran: I suppose the short answer is, I don't know, though I don't understand how you could talk about who rolls rules the world without taking in the economic dimension.</t>
  </si>
  <si>
    <t>JP: super dangerous.</t>
  </si>
  <si>
    <t>Thomas Loughran: Just you could be in contact with all of that. And you might be able to form a much more informed judgment now right about what have you.</t>
  </si>
  <si>
    <t>John Rose: Good job, talking a little bit about that.</t>
  </si>
  <si>
    <t>Thomas Loughran: Okay. Katie be perfect.</t>
  </si>
  <si>
    <t>John Rose: Benefits.</t>
  </si>
  <si>
    <t>00:49:50Well,</t>
  </si>
  <si>
    <t>00:38:20I mean,</t>
  </si>
  <si>
    <t>00:50:15What should have been that original detection delaying that choice seems to change the past.</t>
  </si>
  <si>
    <t>And that's not included in the policy.</t>
  </si>
  <si>
    <t>I was not aware that we had. Quite a contentious enough relationship with Venezuela that we had military blockade essentially around.</t>
  </si>
  <si>
    <t>What I want to suggest, by the way, is that at some point, that's exactly what we need to do.</t>
  </si>
  <si>
    <t>They're not just like reading the evening news. You guys know the Don Henley song?</t>
  </si>
  <si>
    <t>Thomas Loughran: various sorts of communities with various sorts of histories, call them various sorts of traditions.</t>
  </si>
  <si>
    <t>JP: The first brains that</t>
  </si>
  <si>
    <t>Gino Segre</t>
  </si>
  <si>
    <t>Thomas Loughran: But i i'm</t>
  </si>
  <si>
    <t>Thomas Loughran: Although hearts got plenty of room for an adversary. I don't actually remember much, I haven't. I've met him.</t>
  </si>
  <si>
    <t>Thomas Loughran: And that is strange language, unless you use it in the language of say you are Christ. Are you are</t>
  </si>
  <si>
    <t>Thomas Loughran: It's the</t>
  </si>
  <si>
    <t>Already know</t>
  </si>
  <si>
    <t>Thomas Loughran: No, I know who he is. And I've read none except maybe like a snippet here or there.</t>
  </si>
  <si>
    <t>Thomas Loughran: There's not an explosion of busloads of, you know,</t>
  </si>
  <si>
    <t>Thomas Loughran: It's still the case. Oh, no, no, no. Right there. Still, it's still the case that it has this problem when someone throws that out and then that's the last word somebody hears right. And so no, there really is something to that.</t>
  </si>
  <si>
    <t>00:49:51Yeah, no need to save them for later.</t>
  </si>
  <si>
    <t>00:50:23Seems to have a causal effect or at least a one to one correspondence effect on the past.</t>
  </si>
  <si>
    <t>00:32:39Well, I'm trying to trying to draw an analogy, and I could use a as we use a is to be a C is to be the</t>
  </si>
  <si>
    <t>John Loughran: The third chapter is pretty fun. Uncle Tom. It is. It's pretty funny actually because he if I remember correctly, he starts in the chapter with</t>
  </si>
  <si>
    <t>Thomas Loughran: You could imagine distributing force in a regulated way. And there you can imagine governors having some kind of force.</t>
  </si>
  <si>
    <t>JP: Hmm.</t>
  </si>
  <si>
    <t>Thomas Loughran: I see why we have this problem why we were stuck where we're stuck and how to remove that obstacle because of the resources. You've brought to bear and you've tied those resources into the story. And I feel like we can move ahead in that story.</t>
  </si>
  <si>
    <t>Thomas Loughran: Right, and so you won't get anywhere.</t>
  </si>
  <si>
    <t>John Loughran: Yeah, I guess I'm here's something I've been thinking about, I'm thinking about</t>
  </si>
  <si>
    <t>Thomas Loughran: But Christians think that God has actually helped us along a lot by revealing himself and and we say that he's revealed Himself supremely in the person of Jesus Christ.</t>
  </si>
  <si>
    <t>Thomas Loughran: I made the case for example, made a conscious realism a sketch for reasons for thinking conscious realism has something to be said for it.</t>
  </si>
  <si>
    <t>Thomas Loughran: Well, let's back up. Tell me what you think. It's one thing to say. What do you think of the politics of the</t>
  </si>
  <si>
    <t>Be able to engage with people who have not encountered that same set of facts, who I guess have or who have encountered alternative facts.</t>
  </si>
  <si>
    <t>And you think you need that are. Free speech, certainly.</t>
  </si>
  <si>
    <t>community and there's not huge like life for health lost through having it present on college campuses,</t>
  </si>
  <si>
    <t>Thomas Loughran: That's a really clear and incredibly overlooked set of cases.</t>
  </si>
  <si>
    <t>Thomas Loughran: But you putting market incentives on</t>
  </si>
  <si>
    <t>It's a lens. And it's not designed to inform. It's designed to misinform.</t>
  </si>
  <si>
    <t>Professor of Physics &amp; Astronomy, University of Pennsylvania; Author, The Pope of Physics: Enrico Fermi and the Birth of the Atomic Age</t>
  </si>
  <si>
    <t>John Rose: Way you could</t>
  </si>
  <si>
    <t>And.</t>
  </si>
  <si>
    <t>Thomas Loughran: I think because I'm shifting also from the browser. I have to stop my share. And I think I have to share it again, only this time.</t>
  </si>
  <si>
    <t>Thomas Loughran: That's not what Jackson Pollock's up to right. It doesn't work that way. But as the creator outside of the paint.</t>
  </si>
  <si>
    <t>Thomas Loughran: Your guy who the guy pulled out many millions of dollars in petroleum contract over the food. A 50 year lease in Ukraine.</t>
  </si>
  <si>
    <t>Thomas Loughran: I think, I think I put it a little bit differently. I think I started by saying something like to be consciousness to be informed.</t>
  </si>
  <si>
    <t>Thomas Loughran: At some level,</t>
  </si>
  <si>
    <t>John’s iPhone: As well.</t>
  </si>
  <si>
    <t>00;20;48.210 --&gt; 00;20;48.750</t>
  </si>
  <si>
    <t>00:16:46.350 --&gt; 00:16:48.810</t>
  </si>
  <si>
    <t>00:15:40.110 --&gt; 00:15:53.970</t>
  </si>
  <si>
    <t>00:14:26.010 --&gt; 00:14:29.880</t>
  </si>
  <si>
    <t>00:49:54You can, but</t>
  </si>
  <si>
    <t>00:38:23As you know, this is quite so far away from the way things used to be done right.</t>
  </si>
  <si>
    <t>00:50:30It's correlated with the best, whether it's causing who knows what that is in quantum physics. Okay.</t>
  </si>
  <si>
    <t>00:32:47Director of that form right and they're using that. And I'm trying to do that here. I'm trying to say that in</t>
  </si>
  <si>
    <t>They're not really trying to make some statement about Thor. Right.</t>
  </si>
  <si>
    <t>God, I've military blockades probably too strong of a word, but I know we got.</t>
  </si>
  <si>
    <t>If we're going to address this, call it three, there's ridiculously many other than three stories.</t>
  </si>
  <si>
    <t>Evening News. Oh, you got it.</t>
  </si>
  <si>
    <t>Thomas Loughran: Now these are not communities that have in common. Everything they think and not not at all, one might not even aspire towards such a thing, but it certainly is the case that one might fail to have one could quite easily just have some things in common with some people.</t>
  </si>
  <si>
    <t>Thomas Loughran: Joy was the sermon.</t>
  </si>
  <si>
    <t>Thomas Loughran: There's no question that Biden last night said the following, there's no question in my mind just all I should say that vide made it very clear that violence that peaceful protest is is</t>
  </si>
  <si>
    <t>Thomas Loughran: And I guess I think highly of them certainly use his intelligence and learn it guy, but I've been reading</t>
  </si>
  <si>
    <t>Thomas Loughran: You are the whole body or a crisis that is the whole body of Christ is the head of the body or the body of Christ is like a single</t>
  </si>
  <si>
    <t>Thomas Loughran: Only thing better</t>
  </si>
  <si>
    <t>JP: Yeah. So they're basically Wendell Berry, in my mind, basically talks about</t>
  </si>
  <si>
    <t>Thomas Loughran: Protesters and send Lawyers, Guns and Money to shit hit the fan. You know that song.</t>
  </si>
  <si>
    <t>Thomas Loughran: It is amazing how our brains, this is kind of what I wanted to get to</t>
  </si>
  <si>
    <t>Nina Stegeman</t>
  </si>
  <si>
    <t>Thomas Loughran: But the</t>
  </si>
  <si>
    <t>John Rose: And wanting to think about</t>
  </si>
  <si>
    <t>Thomas Loughran: Anyway, Billy Crystal and Danny to veto and from home or from the train. Watch it. Okay, he's teaching a writing class and he says something, he says, you know, it's a good idea when you're talking writing about something that you learn what those things are.</t>
  </si>
  <si>
    <t>John Rose: Hopefully I didn't work. And as my notes, particularly well but hopefully I'll find</t>
  </si>
  <si>
    <t>00:49:56Okay, if you think</t>
  </si>
  <si>
    <t>00:50:38But this particular this particular one.</t>
  </si>
  <si>
    <t>00:32:56I'm trying to say that my trumping up</t>
  </si>
  <si>
    <t>John Loughran: Basically, like I searched for the self, just like talking you through like let's. Where are you, and like goes through this pretty funny. Pretty funny story about it so</t>
  </si>
  <si>
    <t>Thomas Loughran: Right, which is appropriate to their own states, but also significant enough that there's not ever a question of the federal government sort of taking over.</t>
  </si>
  <si>
    <t>Thomas Loughran: Actually yeah check Arizona.</t>
  </si>
  <si>
    <t>Thomas Loughran: That's not Subversion that's more like resurrection.</t>
  </si>
  <si>
    <t>Thomas Loughran: What you have to do is parallel process that</t>
  </si>
  <si>
    <t>John Loughran: While I've been thinking about the election, some</t>
  </si>
  <si>
    <t>Thomas Loughran: And so, you know, when Jesus says to his disciples. If you've seen Me, you've seen the Father.</t>
  </si>
  <si>
    <t>Thomas Loughran: And some of those some of those cases came from right from the high information flow network of which communities, in other words, that there's a vertical to use this analogy, and my particular cutting up of these three lenses in this way.</t>
  </si>
  <si>
    <t>Thomas Loughran: Biden Harris ticket.</t>
  </si>
  <si>
    <t>I don't I'm trying to use the unloaded version of that word.</t>
  </si>
  <si>
    <t>Do I get my right to free speech from the government or do I get it, natch?</t>
  </si>
  <si>
    <t>whether it's because of like people's cases don't become symptomatic or just it stays condensed in the campus community.</t>
  </si>
  <si>
    <t>Thomas Loughran: So, and of course there are people who know that. And so there are people who would. These are people who would snarl and resist our current president's discussion of of some sort of a marriage of</t>
  </si>
  <si>
    <t>Thomas Loughran: On the reduction of emissions.</t>
  </si>
  <si>
    <t>Yeah. Right. I mean, some you can construct a lens for that purpose.</t>
  </si>
  <si>
    <t>John Rose: Take this situation and basically on they come up with a negative</t>
  </si>
  <si>
    <t>Thomas Loughran: This is entirely doable to do it to where we know how to do it. Probably not.</t>
  </si>
  <si>
    <t>And we look forward to the possibility of them coming into being again, if there are things we know or if there are things which even go beyond that,</t>
  </si>
  <si>
    <t>Thomas Loughran: I've got teams up here you can see my my sharing and Brian can</t>
  </si>
  <si>
    <t>Associate Editor, EDGE</t>
  </si>
  <si>
    <t>Thomas Loughran: He's throwing that shit at the wall, and he does intend the beauty that transpires it's exactly why he's doing it. He just doesn't intend this beauty. He knows that there is beauty and he seen it 100 times and this is his hundred and first</t>
  </si>
  <si>
    <t>Thomas Loughran: That's that came out he was in the</t>
  </si>
  <si>
    <t>Thomas Loughran: And I guess I just meant to say there are information and experiences that we have consciously</t>
  </si>
  <si>
    <t>Thomas Loughran: Some, some macro economic international</t>
  </si>
  <si>
    <t>JP: Definitely gets my attention. So I haven't. I actually haven't been listening to anything while I work</t>
  </si>
  <si>
    <t>00:49:58If you want to run with a run with them.</t>
  </si>
  <si>
    <t>00:38:28Right.</t>
  </si>
  <si>
    <t>00:50:43Is just is way cool. And it's a delayed choice experiment to but I think this one's called the quantum eraser.</t>
  </si>
  <si>
    <t>00:33:01Us a dress code and Pat putting it into place precisely to eliminate your employment with me.</t>
  </si>
  <si>
    <t>Or any other. Right. That's a figure of speech.</t>
  </si>
  <si>
    <t>There's yeah, there are ships in the area around Venezuela.</t>
  </si>
  <si>
    <t>But we talked about very different accounts. Just to take an example of America's role in the world.</t>
  </si>
  <si>
    <t>Yeah, yeah, you do. If anyone say don't you actually do chicken when their chicken watered down, you know?</t>
  </si>
  <si>
    <t>Thomas Loughran: We might nonetheless call that a community in some sense.</t>
  </si>
  <si>
    <t>Thomas Loughran: Late in the morning.</t>
  </si>
  <si>
    <t>Thomas Loughran: Let's see, let me say thumbs up. He approved it in some way. Right. I forget yeah sites. But what he also said he very clearly distinguish that from violent protests, which he unequivocably</t>
  </si>
  <si>
    <t>JP: Yeah, I haven't read anything of his either. I was just, I only know his name because he was he's the most famous proponent of that that i is that that's the connection in my mind.</t>
  </si>
  <si>
    <t>Thomas Loughran: A single entity and when you when you start talking in that kind of language, you also start blurring lines between things that look, this is a stone is different than that stone right that you blur that that kind of very sharp distinction</t>
  </si>
  <si>
    <t>JP: So just, just so</t>
  </si>
  <si>
    <t>Thomas Loughran: Let's</t>
  </si>
  <si>
    <t>JP: Pouring yourself into a particular piece of nature pouring yourself into your land more most specifically</t>
  </si>
  <si>
    <t>Thomas Loughran: Look, if you don't know it's</t>
  </si>
  <si>
    <t>Thomas Loughran: Gets a little academic but</t>
  </si>
  <si>
    <t>Elizabeth Wrigley-Field</t>
  </si>
  <si>
    <t>00;20;50.580 --&gt; 00;21;06.630</t>
  </si>
  <si>
    <t>00:16:49.920 --&gt; 00:16:53.970</t>
  </si>
  <si>
    <t>00:15:56.100 --&gt; 00:15:56.460</t>
  </si>
  <si>
    <t>00:14:32.610 --&gt; 00:14:35.550</t>
  </si>
  <si>
    <t>00:50:52So not only can you change the past by an action in the future, but you can erase the past by an action in the future. And this will erase it for you. Imagine you said to yourself at this phase. Damn. We're getting weird. This is just weird.</t>
  </si>
  <si>
    <t>00:33:09Right, is to that employment action as my trumping up a women's health concern.</t>
  </si>
  <si>
    <t>John Loughran: Yeah. Good. Well,</t>
  </si>
  <si>
    <t>Thomas Loughran: That that's the direction I might go into conversation with that person.</t>
  </si>
  <si>
    <t>Thomas Loughran: Because I did happen here.</t>
  </si>
  <si>
    <t>Thomas Loughran: Right where you were really in a lot of trouble and at least in so far as the death metaphors is</t>
  </si>
  <si>
    <t>Rachel Loughran: Whole problem.</t>
  </si>
  <si>
    <t>Thomas Loughran: Then that is in a sense of watch word for answering this question for Christians, it is that supremely if we want to help ourselves understand who God really is. We look to Jesus with up to what he did. We look to what he said.</t>
  </si>
  <si>
    <t>Thomas Loughran: That's a vertical analogy, not an intro level intro lens set of connections.</t>
  </si>
  <si>
    <t>Thomas Loughran: Another thing is</t>
  </si>
  <si>
    <t>Do I have it? As a matter of nature.</t>
  </si>
  <si>
    <t>So if that is the case and it's truly not that like not an existential threat to have on college campuses, then why are like.</t>
  </si>
  <si>
    <t>Thomas Loughran: American patriotic education.</t>
  </si>
  <si>
    <t>Thomas Loughran: That is a kind of shaping through incentives and you're not necessarily finding people and you're not necessarily paying them say to let their land lie fallow or</t>
  </si>
  <si>
    <t>Yeah. You don't want people to know what direction do you want them to think the opposite from what you're actually doing.</t>
  </si>
  <si>
    <t>John Rose: And it seems to me it would be</t>
  </si>
  <si>
    <t>Thomas Loughran: Or not yet. Maybe it's a better answer.</t>
  </si>
  <si>
    <t>Assistant Professor, Department of Sociology, University of Minnesota-Twin Cities; Faculty Member, Minnesota Population Center</t>
  </si>
  <si>
    <t>if you can put two and two together and that the two you've perceived and the two you've perceived and make a for,</t>
  </si>
  <si>
    <t>Thomas Loughran: Let me make sure that I've got the app I want loaded</t>
  </si>
  <si>
    <t>JP: I mean, yeah, I don't know.</t>
  </si>
  <si>
    <t>Thomas Loughran: That came out during the conversation about the various phone calls.</t>
  </si>
  <si>
    <t>Thomas Loughran: Who's doing what and why on the global stage.</t>
  </si>
  <si>
    <t>Thomas Loughran: More promising way forward. That is a data point that is a relevant piece of information about how human beings will choose under informed circumstances. And that's exactly what a scientist studies.</t>
  </si>
  <si>
    <t>John Rose: What the good was and thinking about that. First and foremost, almost</t>
  </si>
  <si>
    <t>John Rose: One interesting thing that I had not considered before.</t>
  </si>
  <si>
    <t>00:50:00Okay. Um, let's see this, I just, I've been thinking about this.</t>
  </si>
  <si>
    <t>00:38:28We had some</t>
  </si>
  <si>
    <t>00:51:11Does it really care if we're plugged in, or not. I mean, there's, there's some physical connection does it somehow, or are we doing something physical that is interacting with the state with matter back here, right, or over here, or who knows how that change gets made.</t>
  </si>
  <si>
    <t>00:33:19Right and putting that law into place is to getting rid of abortion in my state, just like getting rid of view from my employer.</t>
  </si>
  <si>
    <t>Yeah. But I think they are just talking about human rights and.</t>
  </si>
  <si>
    <t>And the more we would like echo chamber ourselves, the less able.</t>
  </si>
  <si>
    <t>Yeah, I don't even know if I could articulate what our issue with Venezuela is outside of.</t>
  </si>
  <si>
    <t>Of America's history and America's future and our role in the world.</t>
  </si>
  <si>
    <t>Oh yeah. I mean, if they give me news, just give me something.</t>
  </si>
  <si>
    <t>Thomas Loughran: The fishing community.</t>
  </si>
  <si>
    <t>Thomas Loughran: Resistant</t>
  </si>
  <si>
    <t>JP: Oh, interesting. Okay, maybe that's not fair, but probably just because I grew up as a Catholic so</t>
  </si>
  <si>
    <t>JP: Yeah, I'm</t>
  </si>
  <si>
    <t>Thomas Loughran: Let's pick it up on Wednesday.</t>
  </si>
  <si>
    <t>JP: Just sort of being super present in a particular place and just getting to know it really well and take care of it for a long period of time.</t>
  </si>
  <si>
    <t>John’s iPhone: Pretty wild.</t>
  </si>
  <si>
    <t>Thomas Loughran: There is in in education, and particularly in physics education words really well studied.</t>
  </si>
  <si>
    <t>Scott Sampson</t>
  </si>
  <si>
    <t>00:50:08There's just this sort of tension as you as you as you try to be more and more empirical and your decisions.</t>
  </si>
  <si>
    <t>00:38:32How many famous how many famous political</t>
  </si>
  <si>
    <t>00:51:33Is it about the electricity or is it about what the electricity is telling us by the electricity. I mean, the electricity to power a and b.</t>
  </si>
  <si>
    <t>00:33:28And in both cases, I'm trumping up the law. I'm imagining again not saying that this applies in Louisiana. How would I know right that that's a game just read an article or two and and think that that's the case. But if it were the case, would it be like that civil rights case.</t>
  </si>
  <si>
    <t>Thomas Loughran: Yeah, it's, it's interesting.</t>
  </si>
  <si>
    <t>Thomas Loughran: And say what other How what how. How else might we preserve the same goals you have by</t>
  </si>
  <si>
    <t>Thomas Loughran: President mentioned today that Arizona is getting better.</t>
  </si>
  <si>
    <t>Applicable then the resurrection metaphor would be too.</t>
  </si>
  <si>
    <t>Thomas Loughran: So you have to throw down</t>
  </si>
  <si>
    <t>John Loughran: We're less we're less than 100 days out right three months.</t>
  </si>
  <si>
    <t>Thomas Loughran: And so forth. And we believe that he is one with the Father, and that's why we believe you know in the Trinity. I mean, it's basically because that revelation is extremely central to Christian belief and teaching</t>
  </si>
  <si>
    <t>Thomas Loughran: Well, who, who is the democratic field in the first place, who could he have picked</t>
  </si>
  <si>
    <t>And government either gets that or it doesn't. They do respect it or they don't.</t>
  </si>
  <si>
    <t>College is closing. If it comes up above a certain a certain threshold or why or why they made plans to close when it comes above a certain threshold,</t>
  </si>
  <si>
    <t>Thomas Loughran: Or something like that. They'd say, yeah, we know where that road right we've been down those roads before and this is this is indoctrination not education.</t>
  </si>
  <si>
    <t>President &amp; CEO, Science World British Columbia; Dinosaur paleontologist and science communicator; Author, How To Raise A Wild Child</t>
  </si>
  <si>
    <t>Thomas Loughran: You're not just throwing profit. You're not just giving them the same profit, a different way, might you might make it much harder for industries to make money in this space.</t>
  </si>
  <si>
    <t>Yeah. Yeah, yeah.</t>
  </si>
  <si>
    <t>John Rose: Kind of</t>
  </si>
  <si>
    <t>John Rose: I think, unfortunately, the same thing happened that happened on Wednesday, getting bumped your mic and now you're super quiet.</t>
  </si>
  <si>
    <t>you haven't yet perceived your imagination. It does seem like we can do that.</t>
  </si>
  <si>
    <t>Thomas Loughran: Okay, it's up</t>
  </si>
  <si>
    <t>JP: I guess, I guess, I guess the laws of if the laws of physics have a</t>
  </si>
  <si>
    <t>Thomas Loughran: Remember,</t>
  </si>
  <si>
    <t>Thomas Loughran: That may not be exactly the same. But the reason why I was inclined to put it that way is because of how close the next thing I want to say is, to what the next thing he wants to say, which is that these</t>
  </si>
  <si>
    <t>Thomas Loughran: Yeah, you would think that would be</t>
  </si>
  <si>
    <t>JP: Just</t>
  </si>
  <si>
    <t>00;21;06.840 --&gt; 00;21;16.530</t>
  </si>
  <si>
    <t>00:16:54.720 --&gt; 00:17:01.500</t>
  </si>
  <si>
    <t>00:15:57.480 --&gt; 00:16:05.940</t>
  </si>
  <si>
    <t>00:14:36.600 --&gt; 00:14:37.290</t>
  </si>
  <si>
    <t>00:50:17Right. Like if you actually decide what to do. Right. How much information should you actually taken before you make a decision.</t>
  </si>
  <si>
    <t>00:38:36actors in the United States have been either participated in or wounded or killed and duels</t>
  </si>
  <si>
    <t>00:51:43Is it about the electricity.</t>
  </si>
  <si>
    <t>00:33:48And and</t>
  </si>
  <si>
    <t>Well, they might not give evidence for why they think these are humans, right, in the in this exact paper or whatever.</t>
  </si>
  <si>
    <t>And willing, we are to engage with others about. Well, I guess anything.</t>
  </si>
  <si>
    <t>They were condemned like in the last year or two for basic for the.</t>
  </si>
  <si>
    <t>Those are very different, deep potential energy wells that people seem to fall in.</t>
  </si>
  <si>
    <t>Give me something I can use. But there's a line in there that something like got the double the the bubble headed bleach blond comes on at five.</t>
  </si>
  <si>
    <t>Thomas Loughran: The linguistic community. The all kinds of different things.</t>
  </si>
  <si>
    <t>Maybe I missed</t>
  </si>
  <si>
    <t>John Rose: Yeah, I'm actually</t>
  </si>
  <si>
    <t>Thomas Loughran: Or ignore it. Go ahead. JOHN</t>
  </si>
  <si>
    <t>Olivier Sibony</t>
  </si>
  <si>
    <t>JP: rezone percent. So it's the only thing. It's the only thing that's possible, as what I'm interpreting</t>
  </si>
  <si>
    <t>Thomas Loughran: See what develops doesn't, it doesn't have to be that. But my guess is we're going to be zeroing in on the election, just a little bit.</t>
  </si>
  <si>
    <t>Thomas Loughran: Western farmer have some animals like</t>
  </si>
  <si>
    <t>Thomas Loughran: Yeah, just quite a contrast</t>
  </si>
  <si>
    <t>Thomas Loughran: But in many areas of education. Now,</t>
  </si>
  <si>
    <t>Thomas Loughran: That's what this new science does is it's it's looking for the property of human beings in ritually informed circumstances.</t>
  </si>
  <si>
    <t>John Rose: You and I guess my response that that this process is basically like</t>
  </si>
  <si>
    <t>Thomas Loughran: Here's this analogy, and I don't know what these things are. But you can imagine this, these guys do metallurgy, they do rock climbing.</t>
  </si>
  <si>
    <t>John Rose: Was that</t>
  </si>
  <si>
    <t>00:50:29I think there's this tension between just really being</t>
  </si>
  <si>
    <t>00:38:42It's not zero.</t>
  </si>
  <si>
    <t>00:51:45Or is it about what the electricity is telling us, is it about our knowledge. It couldn't be about our knowledge. Good.</t>
  </si>
  <si>
    <t>00:33:51Number one, do you think that that's what</t>
  </si>
  <si>
    <t>John Loughran: I don't mean to change the topic.</t>
  </si>
  <si>
    <t>Thomas Loughran: Important or complimentary means, perhaps, including some of the one jam, but perhaps transforming those</t>
  </si>
  <si>
    <t>Rachel Loughran: So if you look</t>
  </si>
  <si>
    <t>Thomas Loughran: So all I wanted to say at this 50,000 foot level is going back there is at some point, we got to go to these two stories.</t>
  </si>
  <si>
    <t>Thomas Loughran: Let's start down that road a little bit</t>
  </si>
  <si>
    <t>Thomas Loughran: Something which induces the whole thing to make the change.</t>
  </si>
  <si>
    <t>John Loughran: Three months from today or three months from yesterday.</t>
  </si>
  <si>
    <t>Thomas Loughran: So, in that, in that sense, the through Jesus. There was a as kind of a historical moment that's profound. That's really powerful. And do you also think that God</t>
  </si>
  <si>
    <t>Associate Fellow, Saïd Business School; Affiliate Professor, HEC Paris; Guest Lecturer, London Business School</t>
  </si>
  <si>
    <t>Thomas Loughran: Given that</t>
  </si>
  <si>
    <t>Thomas Loughran: That's an interesting facet here it's when's the last time that somebody pigeon holed himself.</t>
  </si>
  <si>
    <t>Well, yeah. The government protects our right to free speech.</t>
  </si>
  <si>
    <t>and I use that not as an argument for, oh, it must absolutely be this existential threat, even though that's like what I personally think.</t>
  </si>
  <si>
    <t>Thomas Loughran: Anymore might say. So the point is, we've had this kind of conversation in American life in the past, but we don't aim, very high. We don't try to live and produce one color.</t>
  </si>
  <si>
    <t>Thomas Loughran: But guess what, if you want to make money. It's got to be this way and you sort of steer it through some combination of incentives cap and trade is one example.</t>
  </si>
  <si>
    <t>Geiger's ring, right? That little ring, you want to turn it and make yourself invisible?</t>
  </si>
  <si>
    <t>John Rose: Maybe a performative way of our it's mostly about</t>
  </si>
  <si>
    <t>Thomas Loughran: Am I still</t>
  </si>
  <si>
    <t>Right. So some of the things that we look forward to and would love to pull a I would</t>
  </si>
  <si>
    <t>And unfortunately,</t>
  </si>
  <si>
    <t>JP: Have an end. I mean, clearly they allow for things for some things to happen and other things not to happen and</t>
  </si>
  <si>
    <t>Thomas Loughran: A conversation about a</t>
  </si>
  <si>
    <t>Thomas Loughran: They shape. Are these experiences shape our actions.</t>
  </si>
  <si>
    <t>Thomas Loughran: To be an economic dimension to it. But what I've read so</t>
  </si>
  <si>
    <t>JP: You won't be focused up</t>
  </si>
  <si>
    <t>00:50:33Over analytical and just living your life.</t>
  </si>
  <si>
    <t>00:38:45Right, was it was john quincy adams. Was he involved, who are the famous cases.</t>
  </si>
  <si>
    <t>Charles Seife</t>
  </si>
  <si>
    <t>00:51:54Well, let's see if it is, let's leave the let's leave the electricity on for these detectors, but erase only our knowledge.</t>
  </si>
  <si>
    <t>I think there has been a very long discussion throughout history about what human rights are and why they are those.</t>
  </si>
  <si>
    <t>Well, there's a there's a lot in there, but there's also a there's so there's some.</t>
  </si>
  <si>
    <t>For for basically becoming dictatorship as the dictator basically threw out all of the levers of democracy and</t>
  </si>
  <si>
    <t>And if we're going to collaborate somehow,</t>
  </si>
  <si>
    <t>She can tell you about a train wreck with a gleam in her eye.</t>
  </si>
  <si>
    <t>Thomas Loughran: The Union.</t>
  </si>
  <si>
    <t>JP: Denounced wouldn't be too strong a word. I don't think</t>
  </si>
  <si>
    <t>John Rose: Hoffman any account of collective consciousness or is that</t>
  </si>
  <si>
    <t>Thomas Loughran: That's the only thing there is. But worst of all. So, so</t>
  </si>
  <si>
    <t>JP: Kentucky.</t>
  </si>
  <si>
    <t>Thomas Loughran: Life. That was the September 11 contrast when the same international organizations sent letters of</t>
  </si>
  <si>
    <t>Thomas Loughran: The role of misconceptions in education is a very big deal. No words before you teach somebody something before you expose somebody</t>
  </si>
  <si>
    <t>Professor of Journalism, New York University; Former Journalist, Science Magazine; Author, Virtual Unreality</t>
  </si>
  <si>
    <t>00;21;17.400 --&gt; 00;21;17.730</t>
  </si>
  <si>
    <t>00:17:02.910 --&gt; 00:17:06.060</t>
  </si>
  <si>
    <t>00:16:06.420 --&gt; 00:16:19.440</t>
  </si>
  <si>
    <t>00:14:38.340 --&gt; 00:14:42.780</t>
  </si>
  <si>
    <t>00:50:37I wish I had a better way of saying that but i think and maybe another maybe, maybe there's a better way of phrasing that are more</t>
  </si>
  <si>
    <t>00:38:51Anyway, it's a</t>
  </si>
  <si>
    <t>00:52:06Now, how can you do that, believe it or not, somebody came up with a clever logic for that like this. Now, if you want to get to the bottom of this. You watch Joe Scott's video about 10 times and then watch another version of it.</t>
  </si>
  <si>
    <t>00:33:54So, I mean, I think just</t>
  </si>
  <si>
    <t>John Loughran: We are talking about minimalism but</t>
  </si>
  <si>
    <t>Thomas Loughran: You could even you could imagine saying, you know, inside of state governments, you might have need for individual armed persons, but maybe only when regulated.</t>
  </si>
  <si>
    <t>Rachel Loughran: At this chart. That is a new cases, it does show like on trend as opposed to left or July to seven a trend is going down a little bit. I'll be it not what it was in May.</t>
  </si>
  <si>
    <t>Thomas Loughran: And we have retail these stories and we have to retire them based on a foundation</t>
  </si>
  <si>
    <t>Thomas Loughran: And I wanted to introduce a few things here. Number one, I think that narratives</t>
  </si>
  <si>
    <t>Thomas Loughran: All at once. And one of the strategies and there are</t>
  </si>
  <si>
    <t>Rachel Loughran: It was 100 days like four or five days.</t>
  </si>
  <si>
    <t>Thomas Loughran: makes himself seen in less obvious ways in our world today. Absolutely, absolutely. I mean it's it's certainly been</t>
  </si>
  <si>
    <t>Thomas Loughran: It's going to be hard to be very disciplined and say this is exactly the right order to take these questions.</t>
  </si>
  <si>
    <t>Thomas Loughran: Or herself almost always himself.</t>
  </si>
  <si>
    <t>Yes, I think that might be. That's a very different language, though.</t>
  </si>
  <si>
    <t>But I have been thinking about, like, OK, if this is just another added added risk factor,</t>
  </si>
  <si>
    <t>Thomas Loughran: Very much. Right. We don't try very much to come together and put together an account of the world where it becomes word where there are meaningful context and</t>
  </si>
  <si>
    <t>John Rose: Yeah, but. So I think a bit a big question.</t>
  </si>
  <si>
    <t>Yeah, because then you can get away with all kinds of [INAUDIBLE]. Right.</t>
  </si>
  <si>
    <t>John Rose: An alliance against Iran and</t>
  </si>
  <si>
    <t>love to have happen to us or have happened in our world as we perceive it.</t>
  </si>
  <si>
    <t>Thomas Loughran: I'm gonna stop this again because for whatever reason, maybe it's because I didn't have it up for a moment. Let me try sharing one more time.</t>
  </si>
  <si>
    <t>JP: You know if that's enough for a purpose. If that's the paint being flung at the wall.</t>
  </si>
  <si>
    <t>Thomas Loughran: Trump was on the phone, somebody</t>
  </si>
  <si>
    <t>JP: Yeah i mean i i think what I've been what I've learned.</t>
  </si>
  <si>
    <t>John’s iPhone: On any mistakes.</t>
  </si>
  <si>
    <t>Hmm.</t>
  </si>
  <si>
    <t>John Rose: Supposed to like help you figure that out on the way, I guess.</t>
  </si>
  <si>
    <t>Jason Wilkes</t>
  </si>
  <si>
    <t>Thomas Loughran: They do it real well. And there's a whole variety of very good disciplines and I've sort of named metallurgy is one of the material science generally as one, but you might imagine. Others, you might imagine they also have to do meteorology pretty well.</t>
  </si>
  <si>
    <t>John Rose: US companies are complete competing on a on a global stage.</t>
  </si>
  <si>
    <t>00:50:47Maybe, maybe there's like</t>
  </si>
  <si>
    <t>00:38:53River so</t>
  </si>
  <si>
    <t>00:52:25And eventually, you can follow it. Okay, but the basic idea after my trying to do that a number of times. The basic idea.</t>
  </si>
  <si>
    <t>00:33:58Yeah. Both are wrong, basically.</t>
  </si>
  <si>
    <t>So I think there is certainly some backing for an historical backing for what they're saying and what they mean by that.</t>
  </si>
  <si>
    <t>Some coherence to the pieces that you've assembled in that way of describing our reality, right?</t>
  </si>
  <si>
    <t>overthrew their kicked all of their democratically elected people out of office and took over the country,</t>
  </si>
  <si>
    <t>It's interesting when people die, give me dirty laundry.</t>
  </si>
  <si>
    <t>Thomas Loughran: All kinds of groups and there's certain kinds of shared models shared trust there. And to the extent that we live in a network of trust, to the extent that we live in a network where we trust other people and we share similar models they can go and process information on our behalf.</t>
  </si>
  <si>
    <t>JP: Yeah, I don't, I can't remember the history</t>
  </si>
  <si>
    <t>John Rose: It would make a really good statement when he spoke it Kenosha though about condemning violence.</t>
  </si>
  <si>
    <t>Thomas Loughran: Yeah, he does. I say this without knowing a lot, but I've heard him 2030 times and I've heard him touch up against it here and there.</t>
  </si>
  <si>
    <t>JP: What's it like both. But what is it actually but I feel like</t>
  </si>
  <si>
    <t>Thomas Loughran: Since on Wednesday we will be</t>
  </si>
  <si>
    <t>Thomas Loughran: Yeah, Kentucky.</t>
  </si>
  <si>
    <t>Thomas Loughran: condolence to the particle physicists in the United States just expressing solidarity with them over the terrible loss of people in their country.</t>
  </si>
  <si>
    <t>Thomas Loughran: To be before you set the table. Let me put it with my best teacher before you set the table to enable someone to explore a topic and understand the topic, you have to know what's in the person's head.</t>
  </si>
  <si>
    <t>Graduate student in Psychology, UC Santa Barbara; Author, Burn Math Class</t>
  </si>
  <si>
    <t>00:50:50A moral person right you want to live a good life. You wanted like no, it's true. And no, it's good and do live a good life. In that sense, but I think there's also lots of non moral good that you care about as well like learning an instrument right or</t>
  </si>
  <si>
    <t>00:38:56I mean imagine people did that now. And the reason I brought it up is because when you say</t>
  </si>
  <si>
    <t>00:52:36That I'd say will make a believer out of you, without necessarily making you an optics expert fully on top of exactly how the latest flowing and play and cetera</t>
  </si>
  <si>
    <t>Thomas Loughran: This is really exactly what I wanted to talk about. I mean, just to wander into it and explore it a little bit. I'm not really ready to</t>
  </si>
  <si>
    <t>Thomas Loughran: What maybe only when they're trained for example right and then really bump up the training component and the strength of a of a governor's lead</t>
  </si>
  <si>
    <t>Rachel Loughran: But let's check out hot box.</t>
  </si>
  <si>
    <t>Thomas Loughran: And we've only partially laid the foundation we've laid the epistemological foundation seems to me this information processing foundation</t>
  </si>
  <si>
    <t>Thomas Loughran: This this ought not to be an intellectual exercise this these ought to be the real questions that we were actually really have and and not just you and I and not just john and not just any other particular persons who come into the conversation here.</t>
  </si>
  <si>
    <t>Thomas Loughran: Legion, but one super cool.</t>
  </si>
  <si>
    <t>Thomas Loughran: The outlook of</t>
  </si>
  <si>
    <t>Thomas Loughran: I don't actually know what the right order to take these questions and given all of those things. But I do have this</t>
  </si>
  <si>
    <t>Thomas Loughran: as tightly as Biden did</t>
  </si>
  <si>
    <t>I think it's a different. And maybe I'm overly I mean, pushback because maybe I'm overly.</t>
  </si>
  <si>
    <t>At least we've got to make that imaginative two step lower.</t>
  </si>
  <si>
    <t>then why the if it reaches a certain point, we need to like, close it.</t>
  </si>
  <si>
    <t>Thomas Loughran: People say, No, this is just</t>
  </si>
  <si>
    <t>John Rose: I'm coming to you right now. It's like, what is most of this land that's burning because that totally</t>
  </si>
  <si>
    <t>Right, right. Okay, I get it.</t>
  </si>
  <si>
    <t>John Rose: not really doing anything for the Palestinians while appearing to</t>
  </si>
  <si>
    <t>Those are things we haven't yet that haven't yet been. They're not just things that have been.</t>
  </si>
  <si>
    <t>It didn't pop available for me.</t>
  </si>
  <si>
    <t>JP: Yeah, you know, then I guess. Fair enough.</t>
  </si>
  <si>
    <t>S. Abbas Raza</t>
  </si>
  <si>
    <t>Thomas Loughran: Overheard jump on the phone while he was in Ukraine, right, that that</t>
  </si>
  <si>
    <t>Thomas Loughran: We, we have language for that. It's a straightforward language, we say that we're informed.</t>
  </si>
  <si>
    <t>JP: In this in this book so far is what it means for</t>
  </si>
  <si>
    <t>JP: Tolerance policy.</t>
  </si>
  <si>
    <t>00;21;19.650 --&gt; 00;21;20.610</t>
  </si>
  <si>
    <t>00:17:09.540 --&gt; 00:17:10.200</t>
  </si>
  <si>
    <t>00:16:20.490 --&gt; 00:16:27.630</t>
  </si>
  <si>
    <t>00:14:44.820 --&gt; 00:15:04.350</t>
  </si>
  <si>
    <t>00:51:09Just the sort of things that add vibrancy to life.</t>
  </si>
  <si>
    <t>00:39:01When you say that</t>
  </si>
  <si>
    <t>00:52:51Notice that there are two detectors here which see</t>
  </si>
  <si>
    <t>00:34:02My action in both cases is wrong, my action is a legislator.</t>
  </si>
  <si>
    <t>And I guess that that interpretation is backed up by, like the idea of like we only have the evidence that we have at a given time and like as.</t>
  </si>
  <si>
    <t>basically. That's what that's all I really remember hearing about, but I don't.</t>
  </si>
  <si>
    <t>That's the that's what Don Henley is. That's the caricature, the deliverer.</t>
  </si>
  <si>
    <t>Thomas Loughran: In a way, and so we don't have to process it all by ourselves, in a certain sense, we are parallel processing.</t>
  </si>
  <si>
    <t>Founding Editor, 3QuarksDaily.com</t>
  </si>
  <si>
    <t>JP: I'm sure there's like</t>
  </si>
  <si>
    <t>Thomas Loughran: Also</t>
  </si>
  <si>
    <t>Thomas Loughran: Let's see, we've been chatting a little bit john rose. What are you doing on a day.</t>
  </si>
  <si>
    <t>Thomas Loughran: But he's got a book coming out, I think, which is which goes down this road, but I don't think he's got it out in this public published papers yet, but I'm not sure I've read everything either</t>
  </si>
  <si>
    <t>JP: I feel like your description of a perspective.</t>
  </si>
  <si>
    <t>Thomas Loughran: Less than two weeks out</t>
  </si>
  <si>
    <t>Kentucky.</t>
  </si>
  <si>
    <t>John’s iPhone: That</t>
  </si>
  <si>
    <t>Thomas Loughran: That keeps them from entering into an exploring in the way that they need to in order to make progress.</t>
  </si>
  <si>
    <t>Thomas Loughran: Now, some way</t>
  </si>
  <si>
    <t>Thomas Loughran: Right. They might have to do mapping some kind of cardiology photography rather very well.</t>
  </si>
  <si>
    <t>John Rose: And every other company from all the other First World nations, none of them are paying for healthcare. So US companies are in a disadvantage, on some level, as far as competition goes because they have to take a portion of their profits or expenses and put it towards health care.</t>
  </si>
  <si>
    <t>00:51:15So I don't know. That's</t>
  </si>
  <si>
    <t>00:39:05You know, you end up being prejudicial somehow against certain classes of people or certain certain individuals anyway.</t>
  </si>
  <si>
    <t>00:52:58Only light from one of these streams. They see the blue light, that came from slit be or they see the yellow light. And I don't mean these are actually different wavelengths different colors are different energies different wavelengths. As you perhaps know</t>
  </si>
  <si>
    <t>00:34:06In both actions in both cases.</t>
  </si>
  <si>
    <t>Thomas Loughran: You know, dump out what I think about it because I'm still, that's for sure. I think still figuring it out but Harris, in particular, and I'm not my focus isn't so much on Harris. I've been thinking about the things Harris is talking about in that second chapter for a long time.</t>
  </si>
  <si>
    <t>Thomas Loughran: Militia</t>
  </si>
  <si>
    <t>Rachel Loughran: So we've got a little more of a peppered map. Yes.</t>
  </si>
  <si>
    <t>Thomas Loughran: And we've laid we've begun to lay a metaphysical foundation, which is a conscious realism Foundation, but that is that still fresh.</t>
  </si>
  <si>
    <t>Rachel Loughran: Strategy that</t>
  </si>
  <si>
    <t>Thomas Loughran: Jews and Christians throughout history that God is seen in the creation that we, when we look at the creation, we see, to some extent, for wonder the Majesty the might of the person, the entity, but the person who created it and and that's a way in which scientists, particularly</t>
  </si>
  <si>
    <t>Thomas Loughran: This instinctive preference. It looks to me like the hang together at roughly three different levels. So I think we'll take him, and this is more a second pass the first pass that we're doing is is very high.</t>
  </si>
  <si>
    <t>The sounds like we can escape the.</t>
  </si>
  <si>
    <t>Sensitive. Just for lack of a better word to that.</t>
  </si>
  <si>
    <t>So it's not impossible. So the last thing you want to do is even admit that somebody might have a point over there.</t>
  </si>
  <si>
    <t>And how likely is it to reach that certain point of transmission?</t>
  </si>
  <si>
    <t>Thomas Loughran: This is how we see the world.</t>
  </si>
  <si>
    <t>John Rose: Makes a difference and the type of regulation or policies, you want to put in place, like is it like mostly private land or is it all is it government land like that that totally changes the conversation on how to approach it.</t>
  </si>
  <si>
    <t>When in fact somebody is right or they think it's.</t>
  </si>
  <si>
    <t>John Rose: I guess.</t>
  </si>
  <si>
    <t>Thomas Loughran: I might have bumped</t>
  </si>
  <si>
    <t>Eduardo Salcedo-Albaran</t>
  </si>
  <si>
    <t>And we should get them again. Right. Same meal, different day.</t>
  </si>
  <si>
    <t>Thomas Loughran: There it is. Okay, now it does, shouldn't you should be able to see it.</t>
  </si>
  <si>
    <t>Thomas Loughran: In that crowd somewhere, right, was it was a Trump campaign advisor.</t>
  </si>
  <si>
    <t>Thomas Loughran: We information improves our choices. We know some things are at least, we believe, some things are we see some things</t>
  </si>
  <si>
    <t>JP: What bailouts actually do and where the money from bailouts go</t>
  </si>
  <si>
    <t>John’s iPhone: But dude, the</t>
  </si>
  <si>
    <t>00:51:17That's sort of two different things. I guess but</t>
  </si>
  <si>
    <t>00:39:15If, if you maintain a certain set of standards.</t>
  </si>
  <si>
    <t>00:53:12Both of you guys know that. And that's not what I mean. This just happened to be drawn in a color so we can follow the logic. Right. So. So blue is slipped to and yellow. It came through certain one</t>
  </si>
  <si>
    <t>00:34:09Yes.</t>
  </si>
  <si>
    <t>People continue debate ideas, mature members of societies.</t>
  </si>
  <si>
    <t>I have no clue. Why that really impacts us or why we would be sanctioning them or anything?</t>
  </si>
  <si>
    <t>Right. Just. Anyway.</t>
  </si>
  <si>
    <t>Philosopher; Director, Scientific Vortex, Inc.</t>
  </si>
  <si>
    <t>Thomas Loughran: As long as all that information gets back to us in some way in some form, cognitively perhaps non cognitively also perhaps</t>
  </si>
  <si>
    <t>JP: What was that video, the roots video, which I think is even on YouTube right I'm probably talks about it.</t>
  </si>
  <si>
    <t>John Rose: I would say I mean he has Biden certainly has been pretty clear. I wouldn't say that about the party as a whole, but I think Biden's actually been pretty articulate on</t>
  </si>
  <si>
    <t>John Rose: Nothing.</t>
  </si>
  <si>
    <t>Thomas Loughran: Haven't read everything</t>
  </si>
  <si>
    <t>Thomas Loughran: So tonight, I'd like to return.</t>
  </si>
  <si>
    <t>JP: Yeah, sort of the</t>
  </si>
  <si>
    <t>Thomas Loughran: Was sort of a high moment where this large international collaboration treated one another like colleagues and you know there's 5200 nations in that collaboration. I don't know how many were on that particular letter I heard at the time, but that wasn't far after 2000 and turn up.</t>
  </si>
  <si>
    <t>00;21;23.700 --&gt; 00;21;27.360</t>
  </si>
  <si>
    <t>00:17:14.100 --&gt; 00:17:15.930</t>
  </si>
  <si>
    <t>00:16:28.860 --&gt; 00:16:33.240</t>
  </si>
  <si>
    <t>00:15:07.050 --&gt; 00:15:08.310</t>
  </si>
  <si>
    <t>00:51:24Yeah.</t>
  </si>
  <si>
    <t>00:39:20We</t>
  </si>
  <si>
    <t>00:53:25There's a envy you can see only get light from one detector.</t>
  </si>
  <si>
    <t>Thomas Loughran: Yeah, I'm not super long time but a couple of years now.</t>
  </si>
  <si>
    <t>Thomas Loughran: Right. And now all of a sudden you're kind of an agreement about the fundamental principles of the person, but you're not, you know, just</t>
  </si>
  <si>
    <t>Rachel Loughran: I'm not sure why they are not showing up in their full County. Why the colors are looking weirder.</t>
  </si>
  <si>
    <t>Thomas Loughran: There's still much more to be done there. We haven't even except hardly mentioned the name of Jeff Hawkins, and the thousand brain theory, for example, and I don't know how deeper dive to take there, to be honest.</t>
  </si>
  <si>
    <t>Thomas Loughran: Let's imagine our family to start beyond the individual level.</t>
  </si>
  <si>
    <t>Thomas Loughran: I ran across about 20 years</t>
  </si>
  <si>
    <t>John Loughran: If I remember correctly. There are just some primaries recently is that right</t>
  </si>
  <si>
    <t>Thomas Loughran: Have over the, over the ages and</t>
  </si>
  <si>
    <t>Thomas Loughran: This very high pass i i</t>
  </si>
  <si>
    <t>John Rose: All right, that's</t>
  </si>
  <si>
    <t>We can escape some of the dimensions of our differences.</t>
  </si>
  <si>
    <t>Tibet differences in those ways of speaking about it.</t>
  </si>
  <si>
    <t>Right. Let alone take the time. That is a very high potential energy.</t>
  </si>
  <si>
    <t>There's a lot there and that was pretty incoherent. But the gist of what like I've been trying to purge through recently is the like, OK,</t>
  </si>
  <si>
    <t>Thomas Loughran: This is the way we look at things you could imagine the Amish same</t>
  </si>
  <si>
    <t>Thomas Loughran: It's a big mix and it varies in different places.</t>
  </si>
  <si>
    <t>Yeah, they think the king did it. I think no one will be king.</t>
  </si>
  <si>
    <t>Thomas Loughran: Let me. Let's see. I think the only solution to that last</t>
  </si>
  <si>
    <t>Yeah, there's that. Right. But then there's things that we've never pursued.</t>
  </si>
  <si>
    <t>Seirian Sumner</t>
  </si>
  <si>
    <t>John Rose: Okay, yeah.</t>
  </si>
  <si>
    <t>Thomas Loughran: Yeah, let's keep running with us for a little bit. I'll tell you what.</t>
  </si>
  <si>
    <t>Thomas Loughran: But I'm forgetting the details so well I mean to say is that that kind of stuff is</t>
  </si>
  <si>
    <t>Thomas Loughran: And there's some things we like some things we don't like. We think we can avoid certain things, etc. We look for ways to do it, and to pursue other states of affairs and so on the basis of these experiences we act.</t>
  </si>
  <si>
    <t>JP: Is very suspect</t>
  </si>
  <si>
    <t>John’s iPhone: The other huge. Well, I don't know how huge. It is, in general, but I think it's pretty big is a</t>
  </si>
  <si>
    <t>Thomas Loughran: Every science does that that's almost so general right</t>
  </si>
  <si>
    <t>Thomas Loughran: So let's go back to</t>
  </si>
  <si>
    <t>Thomas Loughran: To keep track as as climbers. Do they could have that and they could have that in spades.</t>
  </si>
  <si>
    <t>John Rose: And then the</t>
  </si>
  <si>
    <t>00:39:23We probably don't go there when it comes to dueling in the streets.</t>
  </si>
  <si>
    <t>00:53:31Detector C and D can get light from either detector or both detectors.</t>
  </si>
  <si>
    <t>00:34:11Wrong. Because I mean, maybe it's wrong because it's wrong for me to discriminate against you, but maybe it's not wrong for me to throw abortion out of my state, at least according to me and maybe even according to you,</t>
  </si>
  <si>
    <t>When confronted with new information that is like generally better than what they've been holding before,</t>
  </si>
  <si>
    <t>Reader, Behavioral Ecology, University College London</t>
  </si>
  <si>
    <t>Yes, lot of them here. Or.</t>
  </si>
  <si>
    <t>OK, so this is good. Here's a rule of thumb.</t>
  </si>
  <si>
    <t>Thomas Loughran: That our choices might be impacted by information that somehow</t>
  </si>
  <si>
    <t>JP: At least what when the, when the West Coast people joined</t>
  </si>
  <si>
    <t>John Rose: Okay, good.</t>
  </si>
  <si>
    <t>John Rose: In particular, I mean,</t>
  </si>
  <si>
    <t>Thomas Loughran: Go ahead.</t>
  </si>
  <si>
    <t>JP: The thing that makes a perspective of perspective is that it was limited in a particular way past with the capacity to reflect on its. I mean, the way that I perceive the world is modeled by and informed by my previous experiences. I mean, that's the way that I actually see it.</t>
  </si>
  <si>
    <t>JP: I think it's</t>
  </si>
  <si>
    <t>John’s iPhone: Famous another element. This is a conversation</t>
  </si>
  <si>
    <t>00:51:25Yeah, and</t>
  </si>
  <si>
    <t>00:39:27Yeah, right. If you want to do on the streets. I mean, you're entitled to your opinion, but you're not entitled to 1430 paces.</t>
  </si>
  <si>
    <t>00:53:43So what's happening here a photon. This is still a photon at a time.</t>
  </si>
  <si>
    <t>00:34:25Does that matter.</t>
  </si>
  <si>
    <t>Thomas Loughran: And at my light level, particularly the split brain studies is is a really pronounced one right but I'm also thinking about that in light of Jeff Hawkins.</t>
  </si>
  <si>
    <t>Thomas Loughran: Throwing lead back and forth, pun intended.</t>
  </si>
  <si>
    <t>Rachel Loughran: I haven't seen that yet.</t>
  </si>
  <si>
    <t>Thomas Loughran: You know we we could have a wonderful deep dive there.</t>
  </si>
  <si>
    <t>Thomas Loughran: And let's start with just a little bit of family history. Because what I want to do is visit these Christian and American NARRATIVES FROM A familial grounded point of view or something like that. I didn't say that, well, but something like that.</t>
  </si>
  <si>
    <t>Rachel Loughran: Ago in</t>
  </si>
  <si>
    <t>John Loughran: Where I'm</t>
  </si>
  <si>
    <t>Thomas Loughran: Certainly.</t>
  </si>
  <si>
    <t>Thomas Loughran: I should say low resolution pass where there's not a lot of depth and we've sort of done that at the infrastructure, the in this town and we've begun to add and we spent say</t>
  </si>
  <si>
    <t>John Rose: That's what I was hearing about today and it's why so many people thought it would be.</t>
  </si>
  <si>
    <t>In virtue of something you'd mentioned, the Purple Dog jumping over at such a silly example.</t>
  </si>
  <si>
    <t>From my point of view, the government doesn't confirm it.</t>
  </si>
  <si>
    <t>Well, right. You're in your view and you are very unlikely to grasp their view because they're all freakin idiots, right?</t>
  </si>
  <si>
    <t>if you ask the question like, do we need our college campuses to be relatively Koven free?</t>
  </si>
  <si>
    <t>Thomas Loughran: And they're the case that proves the point</t>
  </si>
  <si>
    <t>Karl Sabbagh</t>
  </si>
  <si>
    <t>King was framed. Why?</t>
  </si>
  <si>
    <t>John Rose: Time, let me</t>
  </si>
  <si>
    <t>We've never had, it seems, because we can imagine creatively.</t>
  </si>
  <si>
    <t>Thomas Loughran: You see this. Okay, good. So let me tell you, kind of a wild story.</t>
  </si>
  <si>
    <t>Thomas Loughran: Sure I, I'd like to, if you don't mind, because</t>
  </si>
  <si>
    <t>Thomas Loughran: Is rotten.</t>
  </si>
  <si>
    <t>Thomas Loughran: And we succeed or we fail when we act.</t>
  </si>
  <si>
    <t>JP: To me.</t>
  </si>
  <si>
    <t>John’s iPhone: Glenn Greenwald</t>
  </si>
  <si>
    <t>00;21;27.750 --&gt; 00;21;44.790</t>
  </si>
  <si>
    <t>00:17:19.020 --&gt; 00:17:21.300</t>
  </si>
  <si>
    <t>00:16:35.070 --&gt; 00:16:36.330</t>
  </si>
  <si>
    <t>00:15:09.510 --&gt; 00:15:12.390</t>
  </si>
  <si>
    <t>00:51:27Are you suggesting first that maybe, maybe there's a mode of life in which you pay a lot more attention to those ordinary goods of life right which don't seem to be</t>
  </si>
  <si>
    <t>00:39:37Out of my out in the streets where everybody lives. We've agreed, we're not going to live that way. And there are other views. People can hold and you're free to hold them, but you're not free to live here and exercise them.</t>
  </si>
  <si>
    <t>00:53:51somehow makes its way through to the other side of the slits, we have reason to think so because we get detections of various sorts of various sorts over here and we put</t>
  </si>
  <si>
    <t>generally, like we'll go to that information that supports the whole, like, delineation of all men.</t>
  </si>
  <si>
    <t>Jamie, thanks for bringing this up. This is something I don't know.</t>
  </si>
  <si>
    <t>Keep moving. When you do this, because this is a very brainstorming activity.</t>
  </si>
  <si>
    <t>Producer; Founder, Managing Director, Skyscraper Productions; Author, The Antisemitism Wars: How the British Media Failed Their Public</t>
  </si>
  <si>
    <t>Thomas Loughran: came to us.</t>
  </si>
  <si>
    <t>Thomas Loughran: Does it surprise if it's not on the people of praise channel and I'm be surprised that that I haven't seen one mention any of them.</t>
  </si>
  <si>
    <t>Thomas Loughran: Yeah, I think I</t>
  </si>
  <si>
    <t>John Rose: You guys were talking about Moses, he said at the start, lack of trust in government or something.</t>
  </si>
  <si>
    <t>John Rose: His account would still be</t>
  </si>
  <si>
    <t>Thomas Loughran: Right. That is me.</t>
  </si>
  <si>
    <t>Thomas Loughran: Conversation, we</t>
  </si>
  <si>
    <t>JP: There's are there Appalachian Mountains in Kentucky.</t>
  </si>
  <si>
    <t>Thomas Loughran: So not old stories but</t>
  </si>
  <si>
    <t>John’s iPhone: You and I, and john had on your front porch and i'm not mistaken.</t>
  </si>
  <si>
    <t>Thomas Loughran: You don't put it that way because that's the joke you talking about the consensus of the physics community, right, or the scientific consensus and emerging scientific consensus or disciplinary consensus when that emerges and people recognize some progress. Right. That is a</t>
  </si>
  <si>
    <t>Thomas Loughran: This ridiculously simple plan of attack.</t>
  </si>
  <si>
    <t>Thomas Loughran: They could have</t>
  </si>
  <si>
    <t>John Rose: Reality that health insurance.</t>
  </si>
  <si>
    <t>00:51:43Well, you made the distinction is sort of a moral versus a non moral distinction there. They're just good things.</t>
  </si>
  <si>
    <t>00:54:06Us beam splitter in front of either of these ways and we and we create entangled sets. If no matter which way it goes. We get an entangled set</t>
  </si>
  <si>
    <t>00:34:32Yeah, I mean, so</t>
  </si>
  <si>
    <t>Thomas Loughran: So with Jeff Hawkins. One way to think about Hawkins is it's not just a split brain. You just don't have two people in there, right. You've got 1000 little agents working at any one time.</t>
  </si>
  <si>
    <t>Thomas Loughran: Maybe hot lead about it, you know, we are 15th AND THE HANDS OF EVERY 16 year old is a good idea.</t>
  </si>
  <si>
    <t>Rachel Loughran: But you</t>
  </si>
  <si>
    <t>JP: Well, I think when we try to connect that those to the American story and the like, and in particular the Christian story I think that'll be an opportunity to get more into that as we try and connect</t>
  </si>
  <si>
    <t>Thomas Loughran: So let me tell you about George elcock</t>
  </si>
  <si>
    <t>Thomas Loughran: A field called molecular nano</t>
  </si>
  <si>
    <t>Rachel Loughran: From</t>
  </si>
  <si>
    <t>Thomas Loughran: over most of the last five centuries since the Scientific Revolution. Scientists have seen in a certain sense, the hand of God in creation. I mean,</t>
  </si>
  <si>
    <t>Thomas Loughran: A topic or to write a an hour, a couple hours or two on various pieces at say the conscious realism, the what is intelligence, etc. We haven't hit any of that hard, but we've we brushed it in a little bit and now here we are proposing today talking about</t>
  </si>
  <si>
    <t>John Rose: Kamala Harris is because typically you pick a congressman or a governor</t>
  </si>
  <si>
    <t>And then I get it. In other words, just you can imagine things bad.</t>
  </si>
  <si>
    <t>How would you even build government in a in a in a rich community?</t>
  </si>
  <si>
    <t>Or wicked or put your favorite word in.</t>
  </si>
  <si>
    <t>And questions like that are why I want to be operating in the theoretical because like,</t>
  </si>
  <si>
    <t>Thomas Loughran: Right. That's a highly extreme very unusual. You gotta go shopping for it.</t>
  </si>
  <si>
    <t>Thomas Loughran: Master course principles. If you just look at a map of the National Forest. You find out it's a big mix right there. There's a lot of government on land.</t>
  </si>
  <si>
    <t>I guess the only reason I was that I was going down that train of thought justice.</t>
  </si>
  <si>
    <t>JP: Yeah I part of this. This is, I think this is an interesting exercise part of my problem is I actually just don't know anything about this deal right like I don't know.</t>
  </si>
  <si>
    <t>Dimitar D. Sasselov</t>
  </si>
  <si>
    <t>Thomas Loughran: Just follow this rule of thumb. Yeah, let me end and reconnect.</t>
  </si>
  <si>
    <t>So favorite possibilities are part of our experience.</t>
  </si>
  <si>
    <t>Thomas Loughran: Two years ago, Lisa and I were in Oxford</t>
  </si>
  <si>
    <t>Thomas Loughran: I had in my mind for this evening, mostly because I blown everything else off. I've been absorbed by</t>
  </si>
  <si>
    <t>Thomas Loughran: It is sort of Legion, but you have to make some distinctions</t>
  </si>
  <si>
    <t>Thomas Loughran: And we take ourselves to be informed in some way.</t>
  </si>
  <si>
    <t>JP: I think it's allocated in very inappropriate ways and</t>
  </si>
  <si>
    <t>JP: I saw that</t>
  </si>
  <si>
    <t>00:51:50Right there. Just hamburgers. Well, right, or getting your meat temperature exactly right here that mean things that I know right.</t>
  </si>
  <si>
    <t>00:39:56Yeah, I mean,</t>
  </si>
  <si>
    <t>00:54:24And then down the road. We get to detectors that will tell us</t>
  </si>
  <si>
    <t>00:34:36Does the motivation matter.</t>
  </si>
  <si>
    <t>Professor of Astronomy, Harvard University; Director, Harvard Origins of Life Initiative; Author, The Life of Super-Earths</t>
  </si>
  <si>
    <t>Basically anything about I would like to dove into more. Because, yeah, sure, I can articulate.</t>
  </si>
  <si>
    <t>So maybe jump up the information platform for a moment. You've got print media.</t>
  </si>
  <si>
    <t>Thomas Loughran: Was processed and shaped our ways forward our decisions, etc.</t>
  </si>
  <si>
    <t>Thomas Loughran: Didn't hear his statement about around Kenosha but but in the debate, it seemed to me he was clear in a way that president was not</t>
  </si>
  <si>
    <t>Like</t>
  </si>
  <si>
    <t>John Rose: Back collective consciousness that's generating</t>
  </si>
  <si>
    <t>JP: Right. The my my right.</t>
  </si>
  <si>
    <t>Thomas Loughran: Had a week ago and then revisited in some way, last Friday.</t>
  </si>
  <si>
    <t>Thomas Loughran: Do they make it up there.</t>
  </si>
  <si>
    <t>John’s iPhone: Yeah, it might. It might have been a little different. If there were two factions, who had wildly different ideas about how to run the experiment, but</t>
  </si>
  <si>
    <t>Thomas Loughran: Yes. No, you're right, you got a good memory that's exactly what it was or when it once we were talking there about the need for concept inventories or the role of a concept inventory</t>
  </si>
  <si>
    <t>00;21;47.130 --&gt; 00;21;48.600</t>
  </si>
  <si>
    <t>00:17:22.320 --&gt; 00:17:22.890</t>
  </si>
  <si>
    <t>00:16:38.160 --&gt; 00:16:51.930</t>
  </si>
  <si>
    <t>00:15:20.700 --&gt; 00:15:21.960</t>
  </si>
  <si>
    <t>00:51:58Your crowd right or</t>
  </si>
  <si>
    <t>00:54:32One of them will tell us</t>
  </si>
  <si>
    <t>00:34:42Yeah, I mean I motivation matters if it's</t>
  </si>
  <si>
    <t>Thomas Loughran: Or they'll, they'll take my guns. If we give them an inch will take a mile. Right. And that's sort of the way that argument breaks down.</t>
  </si>
  <si>
    <t>Thomas Loughran: Know, large hot one in the middle that's Maricopa County, maybe</t>
  </si>
  <si>
    <t>Thomas Loughran: I think you're right.</t>
  </si>
  <si>
    <t>Thomas Loughran: George alcohol was a deacon.</t>
  </si>
  <si>
    <t>Rachel Loughran: Electronics.</t>
  </si>
  <si>
    <t>John Loughran: And a fair amount of a fair amount of mail and voting happened.</t>
  </si>
  <si>
    <t>Thomas Loughran: Just beats us preps to a different discussion but i mean it's it's remarkable to me how influential</t>
  </si>
  <si>
    <t>Thomas Loughran: Or proposing to enter into and leave relatively soon of bare bones sketch have a strategy for inviting Christians into the space and inviting Americans in space.</t>
  </si>
  <si>
    <t>John Rose: He said he was definitely going to pick a woman and then with the current situation in the country. They were almost certainly going to be black. So he he was he was pretty he didn't have a big pool of candidates to choose if he was going to satisfy all those conditions.</t>
  </si>
  <si>
    <t>And we're kind of pushing at that whole like all all men and women and people in between.</t>
  </si>
  <si>
    <t>In fact, it's it's difficult to disagree with that.</t>
  </si>
  <si>
    <t>What exactly is government and rich who? Once governments in a family wants governments in a neighborhood.</t>
  </si>
  <si>
    <t>Timothy Taylor</t>
  </si>
  <si>
    <t>That what's required is a relaxing of that potential energy well,</t>
  </si>
  <si>
    <t>there are definitely like real world implications and like real people have been hurt by this disease.</t>
  </si>
  <si>
    <t>Thomas Loughran: Context.</t>
  </si>
  <si>
    <t>Thomas Loughran: jpg must if that's true in your area, you must know of government for us within driving distance of where you are.</t>
  </si>
  <si>
    <t>Think about trying to push back on the lens idea, but I just don't think I see.</t>
  </si>
  <si>
    <t>JP: Were who we talked about Israel Arab Emirates.</t>
  </si>
  <si>
    <t>John Rose: Be right back.</t>
  </si>
  <si>
    <t>That's what I'm trying to motivate here. And let's use the word love for those things.</t>
  </si>
  <si>
    <t>Thomas Loughran: Turned out turns out a gal, you're about to see in this presentation was also an Oxford and she met</t>
  </si>
  <si>
    <t>Thomas Loughran: The question of conscious realism and lenses, two, and three. Okay, you guys know very well. We went through this stuff before and I had been thinking about it on</t>
  </si>
  <si>
    <t>Thomas Loughran: You do have to make some distinctions. Because a lot of times the money that flows as our business deals that flow. And there are people that make those connections and they get paid for those connections, but you can't. You have to make the distinction between the money that is</t>
  </si>
  <si>
    <t>Thomas Loughran: We have this is the very same basic experience of having conscious experience which when we lack it, we might point to the lamp.</t>
  </si>
  <si>
    <t>JP: I wonder at the priority.</t>
  </si>
  <si>
    <t>Thomas Loughran: Paying attention what</t>
  </si>
  <si>
    <t>Thomas Loughran: For a second,</t>
  </si>
  <si>
    <t>Thomas Loughran: They could specialize in what surfaces and if they specialize in what surfaces. They might they'd have to probably have some kind of biology as applies to this environment, right, they'd have to know</t>
  </si>
  <si>
    <t>John Rose: We're going through negatives right now.</t>
  </si>
  <si>
    <t>00:52:03Or</t>
  </si>
  <si>
    <t>Professor of the Prehistory of Humanity, University of Vienna; Author, The Artificial Ape</t>
  </si>
  <si>
    <t>00:39:58And there we don't think of that as prejudice.</t>
  </si>
  <si>
    <t>00:54:35Only if it went that way and the other one. Where's the other guy who's gets a yellow is detector D.</t>
  </si>
  <si>
    <t>00:34:46A particularly evil motivation or not, I guess.</t>
  </si>
  <si>
    <t>I've heard Venezuela said in the news a bunch of times in the last year or two.</t>
  </si>
  <si>
    <t>You got broadcast media. I'm going to tug of war.</t>
  </si>
  <si>
    <t>Thomas Loughran: And that shaping might very well be a kind of parallel processing. It's just what I would have done only I'm not, I'm not doing that. I can't do all these things.</t>
  </si>
  <si>
    <t>JP: In fact, it's well it's people afraid marketing material you can't trust that well.</t>
  </si>
  <si>
    <t>John Rose: Wakes</t>
  </si>
  <si>
    <t>John Rose: The current. I don't know if this is the start of the conversation, but the current news big news story is Trump and</t>
  </si>
  <si>
    <t>John Rose: The way we see the world or</t>
  </si>
  <si>
    <t>JP: So if someone else.</t>
  </si>
  <si>
    <t>Thomas Loughran: Here, I'm trying to share something here on the city. Where's my stuff.</t>
  </si>
  <si>
    <t>JP: What mountain Ranger in there.</t>
  </si>
  <si>
    <t>Thomas Loughran: You might have been</t>
  </si>
  <si>
    <t>Thomas Loughran: And and the role of misconception. What's the word they use</t>
  </si>
  <si>
    <t>00:40:01We don't think of it as authoritarian do we</t>
  </si>
  <si>
    <t>00:54:45But detector D will also light up. If the light happened to pass through slit.</t>
  </si>
  <si>
    <t>00:34:53But I think it only matters, it's if it's a very evil motivation.</t>
  </si>
  <si>
    <t>Thomas Loughran: In really really doesn't and sparsely engaged. I'm using words, I'm trying to use them the way they're using them, they're redundant in some sense, in the sense that we're doing lots of parallel processing here.</t>
  </si>
  <si>
    <t>Thomas Loughran: Pretty quickly.</t>
  </si>
  <si>
    <t>Rachel Loughran: In here. Yeah.</t>
  </si>
  <si>
    <t>JP: Call just realism with the Christian story.</t>
  </si>
  <si>
    <t>Thomas Loughran: Who came over and 1630 on Winthrop</t>
  </si>
  <si>
    <t>Jaan Tallinn</t>
  </si>
  <si>
    <t>Thomas Loughran: Is that of</t>
  </si>
  <si>
    <t>Thomas Loughran: Christianity and religion and generally has been in science. Yeah, most of the scientists through history is if they described. I mean, God has been a very big part of their life.</t>
  </si>
  <si>
    <t>Thomas Loughran: And all at once we're done that, that's, say, at a certain high level high altitude. Look, we'd be done. And then the question is, do we want to dive deeper I frame this for</t>
  </si>
  <si>
    <t>John Loughran: It was like Stacy Abrams Susan Rice.</t>
  </si>
  <si>
    <t>So, yeah, I think the idea that, like, when confronted with more complete information, mature members of societies will.</t>
  </si>
  <si>
    <t>It happened to mean you're going to believe me or your own lying eyes.</t>
  </si>
  <si>
    <t>On this rich community model. And it isn't this.</t>
  </si>
  <si>
    <t>which is why I like these these drawings and I just thought I'd point them out before we move on, because I think this is a very powerful analogy,</t>
  </si>
  <si>
    <t>So I'm not asking these questions in a like. I'm not trying to be disrespectful, and I'm definitely like just like factfinding at the moment,</t>
  </si>
  <si>
    <t>JP: Yeah. Yeah, true. Oh yeah, yeah, all over the place.</t>
  </si>
  <si>
    <t>You know. Yeah, just thinking about. Valid lenses is certainly informative lenses versus miss informative lenses.</t>
  </si>
  <si>
    <t>Thomas Loughran: And marine</t>
  </si>
  <si>
    <t>Or rather, let's use the word love for active favor.</t>
  </si>
  <si>
    <t>Thomas Loughran: The Ugandan priest who was in that quick book that I flipped through dining Father centers and she met him in Oxford totally separately and then got somehow engaged with this company this gala just finished her master's degree in psychology. I think from Columbia University. I think</t>
  </si>
  <si>
    <t>Thomas Loughran: Unable to leave it behind so absorbed by me literally when I'm walking the dog and thinking about the dogs conscious states and I'm thinking does. Does, does it make any sense for another being to know what it's like to be a dog.</t>
  </si>
  <si>
    <t>Thomas Loughran: Between oil revenue that you now have a right to buy at a great something like that, and even a profit of a company versus the share that somebody has that made that connection.</t>
  </si>
  <si>
    <t>Thomas Loughran: And say, if I only known that if I'd only seen that if I'd known the child was behind the car terrible example but right</t>
  </si>
  <si>
    <t>JP: And the interests are protected by the by the bailouts.</t>
  </si>
  <si>
    <t>John’s iPhone: From his own paper.</t>
  </si>
  <si>
    <t>Co-Founder, Centre for the Study of Existential Risk, Future of Life Institute; Founding Engineer, Skype, Kazaa</t>
  </si>
  <si>
    <t>00;21;49.770 --&gt; 00;21;51.150</t>
  </si>
  <si>
    <t>00:17:24.360 --&gt; 00:17:26.940</t>
  </si>
  <si>
    <t>00:16:53.730 --&gt; 00:17:03.840</t>
  </si>
  <si>
    <t>00:15:23.640 --&gt; 00:15:26.550</t>
  </si>
  <si>
    <t>00:52:05If I can get those two things right. I feel great about</t>
  </si>
  <si>
    <t>00:40:05Mean doesn't smack it doesn't</t>
  </si>
  <si>
    <t>00:54:55Number two.</t>
  </si>
  <si>
    <t>00:35:00I think that's the only time that it would have an impact over whether or not</t>
  </si>
  <si>
    <t>But I cannot personally articulate why. Yeah.</t>
  </si>
  <si>
    <t>Rachel, I like this. Oh, sorry.</t>
  </si>
  <si>
    <t>Thomas Loughran: But together we can do all these things we think a lot alike, and we can share the results of what we're thinking and we can parallel process, the world in that way.</t>
  </si>
  <si>
    <t>Thomas Loughran: I get that, but you</t>
  </si>
  <si>
    <t>Thomas Loughran: Certainly you might find a, you know, Trump has a way of head and shoulder faking practically everything. So there's probably a moment that one could interpret, you know, we probably have muttered sure under his breath, the middle of a sentence right somewhere.</t>
  </si>
  <si>
    <t>John Rose: No one being able to trust his doctor and no one knowing if he actually is going through something serious or not. And just the whole debacle. That is the communicate or the communication from the White House putting out two entirely different stories.</t>
  </si>
  <si>
    <t>Thomas Loughran: Not, I don't know.</t>
  </si>
  <si>
    <t>JP: If someone, the only way for someone else to be me is to be because my perspective isn't is informed by previous experience and only that. I mean, I don't have your experiences. Right.</t>
  </si>
  <si>
    <t>Thomas Loughran: Yeah, sure. This</t>
  </si>
  <si>
    <t>JP: It's sort of in the foothills of whatever mountain Ranger is down there.</t>
  </si>
  <si>
    <t>Thomas Loughran: Different distractors misconception misconception distractors a distract or something which looks like the right answer to somebody, when in fact it isn't right, and sort of sucks you in and it's a it's a misconception</t>
  </si>
  <si>
    <t>Thomas Loughran: At is</t>
  </si>
  <si>
    <t>Thomas Loughran: In some ways, I think that</t>
  </si>
  <si>
    <t>Thomas Loughran: That have to know why they're wet, how to clean them if they wanted to clean them or what maybe even at the extreme what what damage they would do to the ecosystem.</t>
  </si>
  <si>
    <t>John Rose: Yeah, and then the fact that health insurance costs.</t>
  </si>
  <si>
    <t>00:40:08doesn't have the same beyond the said we don't look coil.</t>
  </si>
  <si>
    <t>00:54:56In other words, if it becomes as blue light right and if it survives this. These are all half silvered mirrors that let some light go through and some light not</t>
  </si>
  <si>
    <t>00:35:07The law was actually strong and made sense.</t>
  </si>
  <si>
    <t>Thomas Loughran: There are lots of parallel processors, but they're sparse, in the sense that most of them said unengaged</t>
  </si>
  <si>
    <t>Thomas Loughran: See what the democratic Democratic governor of Virginia is trying to do and confiscating guns. I mean that that's the sort of stuff. Even that gets in the presidential politics right</t>
  </si>
  <si>
    <t>Thomas Loughran: Looking for Maricopa County. Yeah, that's it.</t>
  </si>
  <si>
    <t>JP: I think that's exactly right.</t>
  </si>
  <si>
    <t>Thomas Loughran: Set of ships that set of ships is actually listed over here the winch went for fleet. This is in 1630 most of these ships are not very famous the May flowers on this list. It's quite famous</t>
  </si>
  <si>
    <t>Thomas Loughran: Using DNA.</t>
  </si>
  <si>
    <t>Eric Topol</t>
  </si>
  <si>
    <t>John Loughran: It sounds like it one. Okay.</t>
  </si>
  <si>
    <t>Thomas Loughran: And they were certainly until the 20 at the beginning of the 20th century, that was the case. So maybe this is a good time to can you tell me what scientism is that the short answer is that's by scientism we mean we mean the belief that science is all the real knowledge areas.</t>
  </si>
  <si>
    <t>Thomas Loughran: When we started john rose and john Patrick</t>
  </si>
  <si>
    <t>John Loughran: Bass Karen Bass in</t>
  </si>
  <si>
    <t>Kind of will adopt the new information that is better than like if it is truly, like, better and more complete than what they had experienced before.</t>
  </si>
  <si>
    <t>People joke about it, right. That's sort of the origin of that joke.</t>
  </si>
  <si>
    <t>I think you can see it. Isn't this necessary social contract?</t>
  </si>
  <si>
    <t>this analogy of spiraling down in particularly in what spiraling what in the flow,</t>
  </si>
  <si>
    <t>but so I guess I like do do we need college campuses to be relatively Koven free more than</t>
  </si>
  <si>
    <t>Thomas Loughran: And you must know about industry big industry for us. I, I know you do because you</t>
  </si>
  <si>
    <t>Like giving somebody a broken sword in a fight.</t>
  </si>
  <si>
    <t>JP: And brain like I don't even know who brain is like I've</t>
  </si>
  <si>
    <t>So there are favored possibilities. Things that I'd like to bring about.</t>
  </si>
  <si>
    <t>Thomas Loughran: And she got hooked up with aware calm.</t>
  </si>
  <si>
    <t>Thomas Loughran: Right. Is that something that a higher or being could know</t>
  </si>
  <si>
    <t>Thomas Loughran: Those are not the same chunks of money. That's all.</t>
  </si>
  <si>
    <t>JP: Because it does seem to</t>
  </si>
  <si>
    <t>JP: Yeah, let's believable.</t>
  </si>
  <si>
    <t>Professor of Genomics, The Scripps Translational Science Institute; Author, The Patient Will See You Now</t>
  </si>
  <si>
    <t>00:52:16Yeah, so</t>
  </si>
  <si>
    <t>00:55:11Okay.</t>
  </si>
  <si>
    <t>Only here, a tiny bit about it. It could be because it's not very important.</t>
  </si>
  <si>
    <t>This is a three way tug of war. Sweet.</t>
  </si>
  <si>
    <t>Thomas Loughran: In that world.</t>
  </si>
  <si>
    <t>Thomas Loughran: Know, to take</t>
  </si>
  <si>
    <t>Thomas Loughran: Where it is. But when you put them on stage. He won't say I mean when you when you when you drop up and everyone stops and turns and looks at at once a clear statement from them. He wouldn't give that right but he may have given elsewhere, and I wouldn't be surprised to see if that is</t>
  </si>
  <si>
    <t>John Rose: So that's pretty interesting.</t>
  </si>
  <si>
    <t>Thomas Loughran: I don't know how he sees it that way.</t>
  </si>
  <si>
    <t>Thomas Loughran: I mean,</t>
  </si>
  <si>
    <t>Thomas Loughran: This is just</t>
  </si>
  <si>
    <t>John’s iPhone: Although at the highest level. I mean we should all agree, like, on some level, how similar idea of how to run a manic America experiment, but</t>
  </si>
  <si>
    <t>Thomas Loughran: Scam your scanning from misconceptions. You're trying to find. So you build them in as if like like mines and a minefield right where we're all the misconceptions that you probably have they're all in here.</t>
  </si>
  <si>
    <t>00;21;52.530 --&gt; 00;21;59.190</t>
  </si>
  <si>
    <t>00:17:28.290 --&gt; 00:17:30.300</t>
  </si>
  <si>
    <t>00:17:04.890 --&gt; 00:17:11.250</t>
  </si>
  <si>
    <t>Jennifer Richeson</t>
  </si>
  <si>
    <t>00:15:28.650 --&gt; 00:15:37.650</t>
  </si>
  <si>
    <t>00:40:12Again is</t>
  </si>
  <si>
    <t>00:55:13So,</t>
  </si>
  <si>
    <t>00:35:10So there's some competing interests here apparently</t>
  </si>
  <si>
    <t>Thomas Loughran: And that turns out to be an important mathematical concept as with particular error correction.</t>
  </si>
  <si>
    <t>Thomas Loughran: Way.</t>
  </si>
  <si>
    <t>Rachel Loughran: Oh yes Maricopa County. Yeah. So they've been about the same job but relatively</t>
  </si>
  <si>
    <t>Thomas Loughran: That was my hope to</t>
  </si>
  <si>
    <t>Thomas Loughran: But this should not be confused with the Mayflower voyage to the same region 10 years earlier. That's roughly when the Mayflower that we think of an association with with Plymouth.</t>
  </si>
  <si>
    <t>Thomas Loughran: For other things.</t>
  </si>
  <si>
    <t>John Loughran: Which is good news, compared to how it went earlier.</t>
  </si>
  <si>
    <t>Thomas Loughran: That's a shorthand. There are lots of different assets of it and what which one can explore and the book in which a sport it most</t>
  </si>
  <si>
    <t>Thomas Loughran: I was afraid this is something where I</t>
  </si>
  <si>
    <t>John Loughran: Kamala Harris, so right where there are other other</t>
  </si>
  <si>
    <t>So, yeah, I think that idea supports what you were saying. John.</t>
  </si>
  <si>
    <t>Your own lying eyes are actually not. Typically, they don't lie. Sometimes they do.</t>
  </si>
  <si>
    <t>Not saying there's not a contractual dimension to it. But I don't think you just for example, just what do you do, just throw up a vote?</t>
  </si>
  <si>
    <t>the onset of information that's pouring in on us and how how is it that we structure something in the first place?</t>
  </si>
  <si>
    <t>we need college campuses to be like relatively like SDD free to give your example and.</t>
  </si>
  <si>
    <t>JP: Know, worse, or worse, we're surrounded by those. Yeah, yeah.</t>
  </si>
  <si>
    <t>People want tools. And you want them to use a tool that's not going to be effective against you.</t>
  </si>
  <si>
    <t>Thomas Loughran: Been there twice.</t>
  </si>
  <si>
    <t>And then there's things that I actually try to bring about. And you might say those are things that I love.</t>
  </si>
  <si>
    <t>Professor of Psychology, Yale University</t>
  </si>
  <si>
    <t>Thomas Loughran: And brought this you've gone in priest winter and that happened at Oxford. And that was interesting. But I learned that not while I was at Oxford.</t>
  </si>
  <si>
    <t>Thomas Loughran: Well, maybe this desire being know what it's like to be me.</t>
  </si>
  <si>
    <t>John Rose: I never really</t>
  </si>
  <si>
    <t>Thomas Loughran: If those are the reasons why I would act different</t>
  </si>
  <si>
    <t>JP: It seems like most bailouts are there to convince</t>
  </si>
  <si>
    <t>Thomas Loughran: It would be something like a sociology of science. I'm watching that.</t>
  </si>
  <si>
    <t>Thomas Loughran: You notice the word good shows up here.</t>
  </si>
  <si>
    <t>Thomas Loughran: My, my point is, you could imagine a craft. In fact, a whole series of crafts.</t>
  </si>
  <si>
    <t>John Rose: Are kill a good amount of new startup companies just because they don't have the infrastructure in place. I mean, we're losing new companies because of that.</t>
  </si>
  <si>
    <t>00:52:22Yeah, I think part of that is I just, I have this</t>
  </si>
  <si>
    <t>00:55:16Let me just say that the optics. The let me say the logic which is written in the optics table here there is a logic that's written in the optics table which does not allow you to know which way the light went though, it went as it went</t>
  </si>
  <si>
    <t>Thalia Wheatley</t>
  </si>
  <si>
    <t>00:35:14In law, and one of them. It sounds like you don't want to let evil legislators get away with crap. Right. And if they're</t>
  </si>
  <si>
    <t>That's one possible explanation for why there wouldn't be a lot of attention.</t>
  </si>
  <si>
    <t>I don't know how we don't know how we determine the winner here, but I forgot that we're at the mercy of the screen.</t>
  </si>
  <si>
    <t>Thomas Loughran: In so far, insofar as I live with people under a shared model. I am not the center</t>
  </si>
  <si>
    <t>Thomas Loughran: To take hostile stuff.</t>
  </si>
  <si>
    <t>Thomas Loughran: You know, if you find echoes</t>
  </si>
  <si>
    <t>Thomas Loughran: I think, I think I'm thinking of questions that I don't think he's thinking of. But I don't yet know why he's not thinking of them seems to me should be thinking of them. Like, for example, I take the neuro breaking my little neuroscience rule from all</t>
  </si>
  <si>
    <t>JP: Your experiences that you</t>
  </si>
  <si>
    <t>Associate Professor of Psychological and Brain Sciences, Dartmouth College</t>
  </si>
  <si>
    <t>Thomas Loughran: This is just some text that I stuck in our in my sandbox.</t>
  </si>
  <si>
    <t>JP: Anyway I there was sort of this one thing I liked about the movie was just that sort of meditative character of that of just sort of right</t>
  </si>
  <si>
    <t>John’s iPhone: That seems to have fallen by the wayside.</t>
  </si>
  <si>
    <t>Thomas Loughran: And as you make your way through this, this piece.</t>
  </si>
  <si>
    <t>00:52:28I guess I'm still have my consequentialist had on in some sense by utilitarian</t>
  </si>
  <si>
    <t>00:40:14Those kinds of behaviors we think they make sense.</t>
  </si>
  <si>
    <t>00:55:39These detectors are still plugged in.</t>
  </si>
  <si>
    <t>00:35:22Particularly identifiably evil in their intent. Yeah. And I mean, I think there is some level of just common sense.</t>
  </si>
  <si>
    <t>Thomas Loughran: Implications and no doubt many others, but that notion of</t>
  </si>
  <si>
    <t>Thomas Loughran: And that, that sort of stuff is</t>
  </si>
  <si>
    <t>Thomas Loughran: That really surprises me.</t>
  </si>
  <si>
    <t>Victoria Stodden</t>
  </si>
  <si>
    <t>Thomas Loughran: I thought I had one other thing I want to sit. But let's move past it. But I agree.</t>
  </si>
  <si>
    <t>Thomas Loughran: Rock, etc. That's about 10 years earlier. So this is in that same time of life and a lot of these people were saying families, etc. But this is pretty far down the road, yet to 10 years down the road.</t>
  </si>
  <si>
    <t>Thomas Loughran: For now, let's make it simple.</t>
  </si>
  <si>
    <t>John Loughran: So,</t>
  </si>
  <si>
    <t>Thomas Loughran: Most thoroughly was actually an earlier book called monopolizing knowledge and the purpose of that title is to is to draw attention to the fact that in our society as a whole.</t>
  </si>
  <si>
    <t>Thomas Loughran: It's a good question. How much of your life. You want to spend them right and we spend some time and we could spend some more time and and I love to but at the same time, I want to provide some places where</t>
  </si>
  <si>
    <t>John Loughran: Those are the four that come to mind for me. But, were there more than that.</t>
  </si>
  <si>
    <t>So the common opinion of men don't press too hard on it.</t>
  </si>
  <si>
    <t>But there's some really clear cases. Right. And you were pointing to some.</t>
  </si>
  <si>
    <t>The majority rules. Majority, Ed, starting at what age, by the way?</t>
  </si>
  <si>
    <t>What is it even to have a structure? What holds it together seems to me we need to understand that.</t>
  </si>
  <si>
    <t>I would think. Yes. And if yes. And can we can we have a relative expectation that that will happen given current mitigation efforts by colleges?</t>
  </si>
  <si>
    <t>Thomas Loughran: To build these</t>
  </si>
  <si>
    <t>Thomas Loughran: And then there's a number of people like yourselves and then also so uncommon right</t>
  </si>
  <si>
    <t>You want to use the tools that are effective against them, and you want them to have a tool that they think will be effective against you.</t>
  </si>
  <si>
    <t>Thomas Loughran: Small unusual thing. I'm not a big world traveler, but I've been to brain twice, not just pass through. I went to conferences, they're back to back in two years.</t>
  </si>
  <si>
    <t>Associate Professor of Information Sciences, University of Illinois at Urbana-Champaign</t>
  </si>
  <si>
    <t>In some sense of love. It's a very minimal sense.</t>
  </si>
  <si>
    <t>Thomas Loughran: But while I was driving home when I get a phone call from guts and Gus got a phone call from this guy and this guy had done his due diligence research on that priest and had run across Barstow, and gave us a call.</t>
  </si>
  <si>
    <t>Thomas Loughran: Right. Does that make any sense.</t>
  </si>
  <si>
    <t>John Rose: Whether the number was millions or hundreds of thousands for a couple months work. I've never really heard anyone defending the amount of money that he was paid for, like,</t>
  </si>
  <si>
    <t>Thomas Loughran: Sure and I might fail to have them and when we fail to have them we very naturally say I didn't know that I was under informed right we think in terms of</t>
  </si>
  <si>
    <t>JP: Investors that this markets going to be able to pay off.</t>
  </si>
  <si>
    <t>John’s iPhone: And I mean,</t>
  </si>
  <si>
    <t>00;21;59.370 --&gt; 00;22;00.150</t>
  </si>
  <si>
    <t>00:17:33.720 --&gt; 00:17:39.090</t>
  </si>
  <si>
    <t>00:17:12.060 --&gt; 00:17:28.800</t>
  </si>
  <si>
    <t>00:15:42.900 --&gt; 00:15:43.410</t>
  </si>
  <si>
    <t>00:52:36The the</t>
  </si>
  <si>
    <t>00:55:44And the light still did all this and it still did all this, but it did something else down here in the detectors and what's the difference as far as we know the differences. Now, we don't know where the light went</t>
  </si>
  <si>
    <t>To. But there are other possible reasons, such as?</t>
  </si>
  <si>
    <t>Is the one screen sharing. Oh, boy. Yeah, that's true.</t>
  </si>
  <si>
    <t>You know what I mean.</t>
  </si>
  <si>
    <t>Thomas Loughran: I'd like to see again that little clip we're walls starts to ask the question, and Trump is saying something old time</t>
  </si>
  <si>
    <t>Thomas Loughran: That is interesting. Again, amazing how the death of Ruth Bader Ginsburg, what you seem like a cataclysmic event right and then the picking of a Supreme Court Justice right right at the end, let alone one we happen to know right and</t>
  </si>
  <si>
    <t>Thomas Loughran: The thousand brain theory seems to me to invite a collective consciousness interpretation. In fact, it seems to me, it requires a collective consciousness interpretation.</t>
  </si>
  <si>
    <t>JP: Don't tell me about have no I can't be you.</t>
  </si>
  <si>
    <t>Thomas Loughran: I had suggested that it was there. If anybody wanted to take a look at it and it was a it was a sketch, which is a little more of a sketch here than it is in the in the spreadsheet of</t>
  </si>
  <si>
    <t>JP: The daily observation and the power of that.</t>
  </si>
  <si>
    <t>Phil Rosenzweig</t>
  </si>
  <si>
    <t>Thomas Loughran: It does.</t>
  </si>
  <si>
    <t>Thomas Loughran: It's basic treatment of a topic. All the common misconceptions are going to come up over and over and over again. And they're going to lower you in</t>
  </si>
  <si>
    <t>Thomas Loughran: And same</t>
  </si>
  <si>
    <t>Thomas Loughran: Although I I could have said set out the rules of a good game because who wants to play it if it sucks, right.</t>
  </si>
  <si>
    <t>Thomas Loughran: And you could practically make a science out of those crafts. You could imagine genuine you could imagine genuine science going on in the background somewhere basic materials research, right, which gives which which adds value to this enterprise of climbing.</t>
  </si>
  <si>
    <t>John Rose: I've seen</t>
  </si>
  <si>
    <t>00:52:38I just, I'm really getting hammered by that right truth regards to it's I find it so compelling, but it's so</t>
  </si>
  <si>
    <t>00:40:19Yeah. Yeah. Well, I mean, I think there's</t>
  </si>
  <si>
    <t>00:56:04And when that happens, we get the freakin interference pattern back</t>
  </si>
  <si>
    <t>00:35:32Where you allow common sense into lawmaking and if someone with really bad intentions is trying to when make a new law based on a technicality, then I think people would do their best to stop them.</t>
  </si>
  <si>
    <t>Thomas Loughran: sparseness and and parallelism.</t>
  </si>
  <si>
    <t>Thomas Loughran: Explanatory more than maybe not the best place to begin and then you at least establish then you come away from the conversation with something in common with the other person having also established some differences.</t>
  </si>
  <si>
    <t>Rachel Loughran: But yeah, it's a</t>
  </si>
  <si>
    <t>Thomas Loughran: Where a larger group people came over there were many hundreds of people. This is from an entire list of all those people. I think there's about 700 that came on this, this</t>
  </si>
  <si>
    <t>Thomas Loughran: DNA.</t>
  </si>
  <si>
    <t>John Loughran: It'll be interesting to see how much that needs to happen and how much is done to facilitate that.</t>
  </si>
  <si>
    <t>Thomas Loughran: In particularly in the West. Today we have grown so reliant on science that we that we tend to put aside other ways of getting to know things and so</t>
  </si>
  <si>
    <t>Thomas Loughran: Where you see what's going on. And you get to make a decision about how much more time and effort you want to put into this because when we move from a high resolution, look at the whole</t>
  </si>
  <si>
    <t>Thomas Loughran: Before I come to mind. I</t>
  </si>
  <si>
    <t>There may be some real ground for it here and there and some social thought and some traditions of thought.</t>
  </si>
  <si>
    <t>But you are limiting that money. Right.</t>
  </si>
  <si>
    <t>And why? Wouldn't we have to answer all those questions to sort of come up with an account of what government is mean?</t>
  </si>
  <si>
    <t>And then we need to build a structure if we are going to bring people together who are in different structures.</t>
  </si>
  <si>
    <t>Professor of Strategy and International Business at IMD, Lausanne, Switzerland; Author, Left Brain, Right Stuff</t>
  </si>
  <si>
    <t>So that's the if the answer to that is yes. If the answer to that is no.</t>
  </si>
  <si>
    <t>Thomas Loughran: What would milestones like this before milestones like this would be a curriculum.</t>
  </si>
  <si>
    <t>JP: Um, yeah.</t>
  </si>
  <si>
    <t>All right. So. Or fit or against whatever their enemy is, it'd be better if they didn't even know that was you, right?</t>
  </si>
  <si>
    <t>Thomas Loughran: The brain. Let me tell you a little bit about brain just because they're in the news and and maybe you should know this.</t>
  </si>
  <si>
    <t>This is not love. True love. Right. As in Princess Bride wedding moment.</t>
  </si>
  <si>
    <t>Thomas Loughran: And said, hey, we want to talk with you and Gus said, I don't really think about this stuff. Why don't we go together. So we did and we flew out to San Diego and we met these people this company called where</t>
  </si>
  <si>
    <t>Thomas Loughran: I've been thinking about those questions right</t>
  </si>
  <si>
    <t>John Rose: Putting together like deal like he had no experience, and he was getting paid hundreds of thousands of dollars to do this job. So I haven't heard a lot of</t>
  </si>
  <si>
    <t>JP: Information and</t>
  </si>
  <si>
    <t>JP: Or basically, you're not going to lose out on your investments.</t>
  </si>
  <si>
    <t>John’s iPhone: Yeah, so I mean he was talking and some of his like friends were talking about like</t>
  </si>
  <si>
    <t>00:52:49I don't know, it sort of it. I find it kind of suck the life out of things, you know,</t>
  </si>
  <si>
    <t>00:40:23I mean I think violence resolving resolving disputes by violence is a particular</t>
  </si>
  <si>
    <t>00:56:13As if</t>
  </si>
  <si>
    <t>Actually, it's very important. And, you know, you look there.</t>
  </si>
  <si>
    <t>I'm just looking. I'm on the Web site myself. Know.</t>
  </si>
  <si>
    <t>Thomas Loughran: I'm not alone actor</t>
  </si>
  <si>
    <t>Thomas Loughran: You certainly would want to watch it and you'd want to mind it for stuff that you could use.</t>
  </si>
  <si>
    <t>Thomas Loughran: That's not a particularly egregious over statement.</t>
  </si>
  <si>
    <t>Thomas Loughran: That's almost I guess maybe you could call it a calm before the storm, but it's almost moved off stage right because it turned out that the event and the Rose Garden produce the coven catastrophe.</t>
  </si>
  <si>
    <t>Siobhan Roberts</t>
  </si>
  <si>
    <t>Thomas Loughran: That there are little elements are these little core articles columns are the neural correlates of individual conscious life, it seems to me.</t>
  </si>
  <si>
    <t>Thomas Loughran: You can't be</t>
  </si>
  <si>
    <t>Thomas Loughran: Of what work this conscious realist lens action does</t>
  </si>
  <si>
    <t>John’s iPhone: But overall, I mean, as far as I can tell, a pretty</t>
  </si>
  <si>
    <t>Thomas Loughran: Right. And that gives the interpreter of the test an indication of how your mind works that you as a person is pulling out this concept inventory and what kind of misconceptions, you have basically fallen prey to</t>
  </si>
  <si>
    <t>00;22;00.510 --&gt; 00;22;03.090</t>
  </si>
  <si>
    <t>00:17:41.610 --&gt; 00:17:41.940</t>
  </si>
  <si>
    <t>00:17:30.180 --&gt; 00:17:37.920</t>
  </si>
  <si>
    <t>00:15:43.980 --&gt; 00:15:47.520</t>
  </si>
  <si>
    <t>00:40:30You know,</t>
  </si>
  <si>
    <t>00:56:15What really matters. So people. This is us. I've set it up. Not disingenuously I'm thinking I'm following the physics. I've set it up in such a way</t>
  </si>
  <si>
    <t>00:35:50Yeah.</t>
  </si>
  <si>
    <t>Thomas Loughran: And redundancy is a sparse and says, sort of the flip or redundancies, the flip side of sparseness</t>
  </si>
  <si>
    <t>Thomas Loughran: And there I think that's</t>
  </si>
  <si>
    <t>Thomas Loughran: wonderful thing.</t>
  </si>
  <si>
    <t>Thomas Loughran: What we read for today.</t>
  </si>
  <si>
    <t>Thomas Loughran: What's came to be known as a winter fleet it. I don't know the origin of that phrase, but</t>
  </si>
  <si>
    <t>Thomas Loughran: There's other kinds of molecules that are</t>
  </si>
  <si>
    <t>John Loughran: Moving forward.</t>
  </si>
  <si>
    <t>Thomas Loughran: Of course at MIT, we are focused on science and we do focus on it very much, but the truth is that there are many ways of getting to know things in our world.</t>
  </si>
  <si>
    <t>Thomas Loughran: To diving in hard. And we've done a tiny little that we tried diving in art and it was a ugly landing and to Jeff Hawkins sorry into a dental office paper early on.</t>
  </si>
  <si>
    <t>Thomas Loughran: Mean, nobody mentioned Lori like a flood. One could have, but</t>
  </si>
  <si>
    <t>What actually emerges is nonetheless just this and that.</t>
  </si>
  <si>
    <t>Director’s Visitor, Institute for Advanced Study, Princeton; Author, Genius at Play and King of Infinite Space</t>
  </si>
  <si>
    <t>And saying in all kinds of more interesting areas, it doesn't seem like we can break outside of our own perspectives.</t>
  </si>
  <si>
    <t>Descriptively we can come up with one. They're the ones with the army and the police.</t>
  </si>
  <si>
    <t>In different world views. If we're gonna move forward together, like we say we used to.</t>
  </si>
  <si>
    <t>Which I don't think it is. But it does seem like worth exploring.</t>
  </si>
  <si>
    <t>Thomas Loughran: That enables you to grasp what the people who see the world in that hole have to offer by way of an introduction to their perspective.</t>
  </si>
  <si>
    <t>JP: There's a few</t>
  </si>
  <si>
    <t>Right. Everything comes back to the republic.</t>
  </si>
  <si>
    <t>Thomas Loughran: It won't be long one or two minutes.</t>
  </si>
  <si>
    <t>It isn't that sort of thing. It's not. It isn't.</t>
  </si>
  <si>
    <t>Thomas Loughran: We met him on the yeah I think I might have mentioned this to you before you met this guy or this gal. That's where his offices, they run aware come out of the office and sitting on top of the oddest wolf.</t>
  </si>
  <si>
    <t>John Rose: Like actual defense. It's like typical of our system where</t>
  </si>
  <si>
    <t>Thomas Loughran: That it seems to me, is</t>
  </si>
  <si>
    <t>John’s iPhone: Wow. I mean, it happened to him. He was like super powerful and have this big name like this shit is going on, and every newsroom across the country where</t>
  </si>
  <si>
    <t>Thomas Loughran: Is in fact the emerging says here.</t>
  </si>
  <si>
    <t>Thomas Loughran: And they're all doing this and and they have interdisciplinary studies of various sorts</t>
  </si>
  <si>
    <t>Thomas Loughran: Add things, but there are positives for Medicare for All right, because that</t>
  </si>
  <si>
    <t>00:52:57Your consequentially just</t>
  </si>
  <si>
    <t>00:40:32I don't know, I think, giving the state of monopoly on violence is a pretty good idea</t>
  </si>
  <si>
    <t>00:56:26That is the way other people set it up and it's definitely the way I think it's definitely the way you can correct me if I'm wrong, or somebody else can watches and sees better. Right. It's the way that Joe Scott and other people describe it. He's he does a good job.</t>
  </si>
  <si>
    <t>It depends on how you think the media work and seems to me.</t>
  </si>
  <si>
    <t>Social media, broadcast media. Yeah, this is good. And we could.</t>
  </si>
  <si>
    <t>Thomas Loughran: That is, he wasn't drowning them out like he did in some other places, but he was really active in the mid sentence right and back and forth.</t>
  </si>
  <si>
    <t>Thomas Loughran: And that certainly is a big deal.</t>
  </si>
  <si>
    <t>Thomas Loughran: I'd love to hear what Jeff Hawkins says about it, or people who hang with him. I don't think they care that much about consciousness.</t>
  </si>
  <si>
    <t>Thomas Loughran: Buddy could</t>
  </si>
  <si>
    <t>Max Tegmark</t>
  </si>
  <si>
    <t>Thomas Loughran: Something tells me I've got an essence of be missing here. Sorry about that.</t>
  </si>
  <si>
    <t>JP: And the careful study over time.</t>
  </si>
  <si>
    <t>John’s iPhone: Decent day for</t>
  </si>
  <si>
    <t>Thomas Loughran: That's exactly right. That's why we had that conversation so</t>
  </si>
  <si>
    <t>00:40:39But</t>
  </si>
  <si>
    <t>00:56:42explaining these things.</t>
  </si>
  <si>
    <t>00:35:51But I don't think that's the way it should operate typically I think is what I would say.</t>
  </si>
  <si>
    <t>Thomas Loughran: It says, if you've got all of these things, and hardly any of it is us. It's just a thread of activity that also goes through this space of possible machine of machinery that could be working and isn't that's an important piece of hawkins's</t>
  </si>
  <si>
    <t>Thomas Loughran: I think that's better than the old and some alternatives.</t>
  </si>
  <si>
    <t>Rachel Loughran: But so cases. I like that. It shows the percentage of people who have had it. So in Maricopa County one in 45 people have had it.</t>
  </si>
  <si>
    <t>Thomas Loughran: Was a paper that has some interesting threads and one of them is</t>
  </si>
  <si>
    <t>Thomas Loughran: Certainly, it might have come later. Because the real famous. The first governor of Massachusetts was on that fleet and George Alcock was on that fleet. Here he is.</t>
  </si>
  <si>
    <t>Rachel Loughran: Akin to them.</t>
  </si>
  <si>
    <t>Rachel Loughran: Particularly as we get to the</t>
  </si>
  <si>
    <t>Thomas Loughran: Know things reliably, you know, and a lot of them are not science. So scientism, in my view, is a terrible intellectual era, it's the, it's the belief that somehow the methods of sciences, we develop them with</t>
  </si>
  <si>
    <t>Thomas Loughran: As we look, we look, we got down pretty hard into the weeds. How much of that do we want to do right and and what's the outline for that look like I did actually start that</t>
  </si>
  <si>
    <t>John Loughran: Oh, Chicago mayor.</t>
  </si>
  <si>
    <t>Common opinion continues to respond to the best thought that emerges.</t>
  </si>
  <si>
    <t>And that's there's a lot in there. Like, this is art.</t>
  </si>
  <si>
    <t>They're the ones who throw you in jail if you don't do what they tell you to do.</t>
  </si>
  <si>
    <t>If we're going to resurrect civility to use that model.</t>
  </si>
  <si>
    <t>Like, is that something that, like even needs to happen?</t>
  </si>
  <si>
    <t>Thomas Loughran: And you'd have to sort of walk up these milestones. This would be a an education in a certain way of looking at things.</t>
  </si>
  <si>
    <t>JP: Yeah, it's pretty uncommon. There aren't a lot of small farms like ours but</t>
  </si>
  <si>
    <t>Right. Although they would praising to your faces, do you face justice?</t>
  </si>
  <si>
    <t>Thomas Loughran: Brain is a little island nation off the coast of Saudi Arabia.</t>
  </si>
  <si>
    <t>Physicist, MIT; Researcher, Precision Cosmology; Scientific Director, Foundational Questions Institute; President, Future of Life Institute; Author, Life 3.0</t>
  </si>
  <si>
    <t>No. Greater love has a person than this right here. She lay down a life for a friend.</t>
  </si>
  <si>
    <t>Thomas Loughran: Which was, you can't make this up, it's, it's actually true. And a very well loved animals very plain</t>
  </si>
  <si>
    <t>Thomas Loughran: Let me just</t>
  </si>
  <si>
    <t>John Rose: People with good connections can just go make a bunch of money.</t>
  </si>
  <si>
    <t>Thomas Loughran: Not a tall leap.</t>
  </si>
  <si>
    <t>JP: Yeah, basically it's just socializing, the risk that people are taking</t>
  </si>
  <si>
    <t>John’s iPhone: If, if you print something that goes against the correct messaging, then you're going to get told to change it or you have to resign, basically. Yeah.</t>
  </si>
  <si>
    <t>00;22;04.290 --&gt; 00;22;06.240</t>
  </si>
  <si>
    <t>00:17:43.290 --&gt; 00:17:48.750</t>
  </si>
  <si>
    <t>00:17:39.660 --&gt; 00:17:51.090</t>
  </si>
  <si>
    <t>00:15:48.360 --&gt; 00:15:51.090</t>
  </si>
  <si>
    <t>00:52:58Be like consequential ism can</t>
  </si>
  <si>
    <t>00:56:46And it seems like what's going on and it was meant to test whether what's going on is, whether it's our knowledge that makes a difference.</t>
  </si>
  <si>
    <t>00:36:00I think it should be much more based on the</t>
  </si>
  <si>
    <t>Or what lens you look at in the media through, does the media go after all the important stories?</t>
  </si>
  <si>
    <t>I think I got I got the bases covered there, I think. So go ahead, Richard.</t>
  </si>
  <si>
    <t>Thomas Loughran: I'm also not</t>
  </si>
  <si>
    <t>And you might even</t>
  </si>
  <si>
    <t>Thomas Loughran: interactively select it almost in itself, you know, a lot, a lot of control.</t>
  </si>
  <si>
    <t>Thomas Loughran: That's wrong. I mean, I know they care about it as human beings and they hope to get there someday that they don't start there. I think that's fair to say. From heard him talk about it.</t>
  </si>
  <si>
    <t>Thomas Loughran: I'm a compulsive editor.</t>
  </si>
  <si>
    <t>Thomas Loughran: And operation that guy had for them.</t>
  </si>
  <si>
    <t>John’s iPhone: Us as far as</t>
  </si>
  <si>
    <t>Thomas Loughran: This we could we could have a neuroscience discussion of this about how the brain works, etc. And that's what we would want to have if we wanted to push this further.</t>
  </si>
  <si>
    <t>Eliezer S. Yudkowsky</t>
  </si>
  <si>
    <t>Thomas Loughran: Now, the people inside it.</t>
  </si>
  <si>
    <t>Thomas Loughran: It is a matter of fact, I think this one doesn't suck. Because if you this particular game is, you know, is</t>
  </si>
  <si>
    <t>Thomas Loughran: What, what sorts of materials do you need for what kind of weather conditions and what kind of buyer. What kind of biome that you have to interact with all that could be going quite low.</t>
  </si>
  <si>
    <t>John Rose: was negative. Yes. Yeah, sorry.</t>
  </si>
  <si>
    <t>00:53:03So that's what I mean by like a moral good or something like that, versus like a dog.</t>
  </si>
  <si>
    <t>00:40:42Very second amendment friendly john</t>
  </si>
  <si>
    <t>00:56:59And it's somehow it says it. Sorry. You don't get to know that.</t>
  </si>
  <si>
    <t>00:36:02Facts of the case, rather than what you think someone's intentions are.</t>
  </si>
  <si>
    <t>Thomas Loughran: Stuff of as I'm understanding them. But even there, what is working is on the thousand brain level.</t>
  </si>
  <si>
    <t>Thomas Loughran: Then at least they know that they can see that you reason and you're not a complete idiot completely missing the point on the most important of goals.</t>
  </si>
  <si>
    <t>Rachel Loughran: Over that's not like over the last two weeks, that's over, like the course of the pandemic.</t>
  </si>
  <si>
    <t>Thomas Loughran: It it</t>
  </si>
  <si>
    <t>Thomas Loughran: And here he is with his wife Alcott common Mrs. And the rest of her disappears below the floorboards there but I went that far because I wanted to point out that she's the sister of Reverend Thomas Hooker</t>
  </si>
  <si>
    <t>Thomas Loughran: But you could imagine.</t>
  </si>
  <si>
    <t>John Loughran: General Election.</t>
  </si>
  <si>
    <t>Thomas Loughran: You know experiments, and in the end they realized, particularly on repeating usability in the world and on a kind of clarity that comes from measurements.</t>
  </si>
  <si>
    <t>Thomas Loughran: Where I'm trying to remember where it is might be here or maybe it's</t>
  </si>
  <si>
    <t>And sometimes that shapes the common opinion, transforms it in a way which is still recognizably the same as the old common opinion.</t>
  </si>
  <si>
    <t>It's another one like I feel like there's so much that like so much that you can say and express express with words,</t>
  </si>
  <si>
    <t>And if you mean exact that, then I agree that there are that that's might.</t>
  </si>
  <si>
    <t>Research Fellow; Co-founder, Machine Intelligence Research Institute</t>
  </si>
  <si>
    <t>By lowering the activation energy in some way. Right.</t>
  </si>
  <si>
    <t>And if not, then why the closures and that argument like that?</t>
  </si>
  <si>
    <t>Thomas Loughran: Not necessarily an education only for those who already have reason to think, I mean, you might raise your own children, you get a raise them somehow. Right. You can imagine</t>
  </si>
  <si>
    <t>Thomas Loughran: Is that right, okay.</t>
  </si>
  <si>
    <t>Right. They mocking behind your back. I'm sure.</t>
  </si>
  <si>
    <t>Thomas Loughran: In I forget what the body of water is gone now. Are those the straits of Hormuz or is that the body of water in which the straits of Hormuz a presenter. We can look at it isn't isn't isn't the Arabian Gulf, is it</t>
  </si>
  <si>
    <t>We could find out and and seconds.</t>
  </si>
  <si>
    <t>It's not the most profound expression. It's a much simpler expression.</t>
  </si>
  <si>
    <t>Thomas Loughran: You can see from</t>
  </si>
  <si>
    <t>JP: Losing a local club. Yeah.</t>
  </si>
  <si>
    <t>John Rose: It's not illegal, but it's still</t>
  </si>
  <si>
    <t>Thomas Loughran: Right, I'm not bringing in some third premise about what information is I kind of don't care what information is to start with.</t>
  </si>
  <si>
    <t>JP: That really wealthy people are taking</t>
  </si>
  <si>
    <t>John’s iPhone: Which is</t>
  </si>
  <si>
    <t>Adam Waytz</t>
  </si>
  <si>
    <t>00:53:12Which is just living a good life.</t>
  </si>
  <si>
    <t>00:57:04You don't get to know which way it went</t>
  </si>
  <si>
    <t>Or does the media? There are people who accuse the media of doing exactly the opposite of that.</t>
  </si>
  <si>
    <t>Is there a role for interpersonal conversation?</t>
  </si>
  <si>
    <t>Thomas Loughran: The only person who knows the people that I trust. There are other people in the community who also know at least some of the people that I trust. So you can imagine a ring of people just use one spatial metaphor and they trust one another and not</t>
  </si>
  <si>
    <t>Psychologist; Associate Professor of Management and Organizations, Kellogg School of Management at Northwestern University; Author, The Power of Human</t>
  </si>
  <si>
    <t>Thomas Loughran: Yeah. Oh, I see a bunch of stuff here but yeah the the roots is on there.</t>
  </si>
  <si>
    <t>Thomas Loughran: So maybe he also. So, I don't mean to, I don't mean to say that by</t>
  </si>
  <si>
    <t>JP: Those two things definitely intersect, though. Well done.</t>
  </si>
  <si>
    <t>Thomas Loughran: Just a little bit.</t>
  </si>
  <si>
    <t>Thomas Loughran: So I thought maybe we could take a peek at this tonight.</t>
  </si>
  <si>
    <t>JP: Oh my gosh, yeah.</t>
  </si>
  <si>
    <t>John’s iPhone: People super concerned about violence and people stopping people from voting and things like that. I didn't really hear about anything outside of that Detroit thing.</t>
  </si>
  <si>
    <t>Thomas Loughran: And all I wanted to do is put a pin in that direction for right now, we could run down that road. And I do think it'd be pretty interesting to run that route down that road sometime in a fuller treatment, but for now.</t>
  </si>
  <si>
    <t>00;22;12.300 --&gt; 00;22;20.550</t>
  </si>
  <si>
    <t>00:17:50.640 --&gt; 00:18:01.800</t>
  </si>
  <si>
    <t>00:17:52.860 --&gt; 00:18:00.780</t>
  </si>
  <si>
    <t>00:15:52.860 --&gt; 00:16:00.360</t>
  </si>
  <si>
    <t>00:53:15Right.</t>
  </si>
  <si>
    <t>00:40:46Yeah.</t>
  </si>
  <si>
    <t>00:57:07Or whether it went both ways. You don't get to know how it created this interference pattern. If you set it up in such a way that you can know it, it won't create it. If you set it up in such a way that it you can no longer know it though. There's all kinds of detection going on here.</t>
  </si>
  <si>
    <t>00:36:09Is that because intentions are hard to prove or intentions. Just don't matter as much</t>
  </si>
  <si>
    <t>Thomas Loughran: No, you got like a it's 10 to the three different agents hook deeply hooked up that are processing the world and</t>
  </si>
  <si>
    <t>Thomas Loughran: Which I think oftentimes we do tend to think that way.</t>
  </si>
  <si>
    <t>Thomas Loughran: Is that measured number. We'll have to get to the bottom because just today they talked about</t>
  </si>
  <si>
    <t>Thomas Loughran: Was</t>
  </si>
  <si>
    <t>Thomas Loughran: Thomas Hooker is the, the person who in the State of Connecticut is known as the founder of the State of Connecticut.</t>
  </si>
  <si>
    <t>Thomas Loughran: dialing up DNA.</t>
  </si>
  <si>
    <t>John Loughran: Yeah, because there's some</t>
  </si>
  <si>
    <t>Thomas Loughran: And mathematics related types of skills, those powerful though they are for finding out about the world.</t>
  </si>
  <si>
    <t>Thomas Loughran: Here.</t>
  </si>
  <si>
    <t>Right. Human beings still have rights. That's what we meant.</t>
  </si>
  <si>
    <t>that truth doesn't neatly apply to religion, art, morality about those three.</t>
  </si>
  <si>
    <t>Right. And that's might that recognizes some things which they call right.</t>
  </si>
  <si>
    <t>So that we can jump from one perspective to another and see it better.</t>
  </si>
  <si>
    <t>We don't need our campuses to be relatively open, free. That doesn't convince me.</t>
  </si>
  <si>
    <t>Thomas Loughran: raising children with values. For example, or perspectives or learnings etc that you that you value.</t>
  </si>
  <si>
    <t>JP: The grand scheme of things. Yeah.</t>
  </si>
  <si>
    <t>Dan Sperber</t>
  </si>
  <si>
    <t>I'm sure if we wanted more analogies or tools of this kind we could look at.</t>
  </si>
  <si>
    <t>Thomas Loughran: Let's just pull it up and I'll stop making yourself TV. Anyway, if you transverse it pretty far.</t>
  </si>
  <si>
    <t>Thomas Loughran: It will be splattered over Twitter the fastest news source around</t>
  </si>
  <si>
    <t>It's just that boy. I really do love this stuff. Right.</t>
  </si>
  <si>
    <t>Thomas Loughran: From his demeanor, not a savage wolf probably step that in but</t>
  </si>
  <si>
    <t>Thomas Loughran: Remember the arguments that we</t>
  </si>
  <si>
    <t>John Rose: I don't think it has to</t>
  </si>
  <si>
    <t>Thomas Loughran: Yeah, saying there is such a thing is being consciously informed.</t>
  </si>
  <si>
    <t>JP: A and</t>
  </si>
  <si>
    <t>John’s iPhone: Pretty friggin scary, to be honest, like</t>
  </si>
  <si>
    <t>Social and Cognitive Scientist; CEU Budapest and CNRS Paris; Co-author (with Deirdre Wilson), Meaning and Relevance; and (with Hugo Mercier), The Enigma of Reason</t>
  </si>
  <si>
    <t>Thomas Loughran: Right, I mean that they're part of that consensus, the mature members are that's part of the definition of a mature members, right, that they more or less.</t>
  </si>
  <si>
    <t>Thomas Loughran: Something like processing information and that doesn't suck. Right. In fact it. We tend to think it's sort of a starting point here, right, that you're very near to a starting point anyway that your</t>
  </si>
  <si>
    <t>Thomas Loughran: And now you can imagine somebody with a different view of what's going on there and that person's most interesting question is,</t>
  </si>
  <si>
    <t>John Rose: Yeah, this part. My nose is not particularly oh yeah so that's a. That was a good thing or a point for Medicare for all</t>
  </si>
  <si>
    <t>00:40:48True.</t>
  </si>
  <si>
    <t>00:57:26But if you set it up so that the logic does not allow you to know it from the detection that you're actually doing which is just as much or more detection, as you were doing up here.</t>
  </si>
  <si>
    <t>00:36:15Or</t>
  </si>
  <si>
    <t>They they go after the stories that you're allowed to take a look at.</t>
  </si>
  <si>
    <t>I know that's not quite a platform. But I do think it's something that would concern us to a degree.</t>
  </si>
  <si>
    <t>Thomas Loughran: We're all related to one another in a certain way. And here we need a kind of image. So imagine</t>
  </si>
  <si>
    <t>Thomas Loughran: And you would it's 25 minutes long. And you would think would have a bazillion hits at this point.</t>
  </si>
  <si>
    <t>Thomas Loughran: Was clearly on one side and Trump was clearly on the other without I don't mean to say it's an open and shut case there although I also think that</t>
  </si>
  <si>
    <t>Thomas Loughran: All they do, they do intersect, but</t>
  </si>
  <si>
    <t>Thomas Loughran: So I don't know what he'd say about it. But it seems to me, he ought to be pretty interested</t>
  </si>
  <si>
    <t>Thomas Loughran: And we'll see where we land.</t>
  </si>
  <si>
    <t>Thomas Loughran: Grew up there and then spent his life, you know, studying people who did that sort of thing, he, he was set up for</t>
  </si>
  <si>
    <t>Thomas Loughran: Yeah, I agree. I think it was pretty remarkable.</t>
  </si>
  <si>
    <t>Monica L. Smith</t>
  </si>
  <si>
    <t>00:53:17I get for a meaningful excited</t>
  </si>
  <si>
    <t>00:40:55But</t>
  </si>
  <si>
    <t>00:57:39You</t>
  </si>
  <si>
    <t>00:36:15Intentions overweight by other considerations, even if you could know what they are.</t>
  </si>
  <si>
    <t>Thomas Loughran: Here this that model doesn't run</t>
  </si>
  <si>
    <t>Thomas Loughran: A see received report, suggesting that the measured numbers of covert cases is a 10th of the OH.</t>
  </si>
  <si>
    <t>Thomas Loughran: It includes an approach to rethinking the story and the story that it was Rethinking was a Christian story.</t>
  </si>
  <si>
    <t>Thomas Loughran: At least in some circles.</t>
  </si>
  <si>
    <t>John Loughran: There's certainly a lot of concerns about</t>
  </si>
  <si>
    <t>Thomas Loughran: Are not all the knowledge to not give us all the knowledge we we have. And there's many other forms of knowledge and the illustration that I usually use</t>
  </si>
  <si>
    <t>Thomas Loughran: I don't recall her being mentioned in that or or having been interviewed, but</t>
  </si>
  <si>
    <t>We just some of us saw that more clearly than others. Right.</t>
  </si>
  <si>
    <t>Yeah. OK. And maybe there's some other things, but that's a pretty nice.</t>
  </si>
  <si>
    <t>That means they won't shoot you if you do these things and they will shoot you if you do those.</t>
  </si>
  <si>
    <t>If we're going to do that, we have to face the following problem. It's not as if.</t>
  </si>
  <si>
    <t>But it does seem to convince a lot of people, given the age group of people who are generally a college.</t>
  </si>
  <si>
    <t>Thomas Loughran: Hopefully not, not from this high information flow network of rich communities paradigm</t>
  </si>
  <si>
    <t>JP: Very few.</t>
  </si>
  <si>
    <t>Christian thought about the devil or something. All right.</t>
  </si>
  <si>
    <t>Thomas Loughran: In the Eastern direction, you end up in India.</t>
  </si>
  <si>
    <t>She died.</t>
  </si>
  <si>
    <t>This is music that I love. I love watching a sunset.</t>
  </si>
  <si>
    <t>Thomas Loughran: But a very well domesticated domesticated I noticed the wrong word, and that would send these guys that you don't domesticated animals. You just befriend them.</t>
  </si>
  <si>
    <t>Thomas Loughran: He's back very</t>
  </si>
  <si>
    <t>Professor of Anthropology, UCLA; Author, Cities</t>
  </si>
  <si>
    <t>Rachel Loughran: It reminds me</t>
  </si>
  <si>
    <t>Thomas Loughran: That's in the sense of information. I mean, is precisely the sense in which our choice are our choices are based on these experiences. Some things we like some things we don't and and we find ourselves interacting</t>
  </si>
  <si>
    <t>John’s iPhone: They have you ever heard that before.</t>
  </si>
  <si>
    <t>00;22;21.210 --&gt; 00;22;33.120</t>
  </si>
  <si>
    <t>00:18:02.430 --&gt; 00:18:16.860</t>
  </si>
  <si>
    <t>00:18:03.270 --&gt; 00:18:07.080</t>
  </si>
  <si>
    <t>00:16:02.970 --&gt; 00:16:03.630</t>
  </si>
  <si>
    <t>00:40:58I mean that night in that situation where sure</t>
  </si>
  <si>
    <t>00:57:41As long as you don't know this is what you get.</t>
  </si>
  <si>
    <t>And you should almost always watch the stories that aren't in the news because that's where that's where the action is.</t>
  </si>
  <si>
    <t>Yeah. Why do we jump down or not?</t>
  </si>
  <si>
    <t>Thomas Loughran: To start with, there are four of us and we connect them not only in the square. But of course the diagonals. So everybody's related to everybody else.</t>
  </si>
  <si>
    <t>Thomas Loughran: And instead</t>
  </si>
  <si>
    <t>Thomas Loughran: The partisan case for Trump's resistance.</t>
  </si>
  <si>
    <t>Thomas Loughran: I think they're actually getting overshadowed both of those things, frankly, although I think the President's health is still obviously big news.</t>
  </si>
  <si>
    <t>Thomas Loughran: He ought to be pretty interested in it. He's very interested in well nevermind I don't want to run down all just all control. Now all I meant to say was</t>
  </si>
  <si>
    <t>Thomas Loughran: You just a thing.</t>
  </si>
  <si>
    <t>Thomas Loughran: I'd like to land on one of the substantial piece of it.</t>
  </si>
  <si>
    <t>It for Marco</t>
  </si>
  <si>
    <t>René Scheu</t>
  </si>
  <si>
    <t>Thomas Loughran: Apparently, more people voted than ever before.</t>
  </si>
  <si>
    <t>Thomas Loughran: I do want to add something from neuroscience right now, but I don't want to, but I don't want to go down the road of the how the brain works to generate why misconceptions are so hard to get</t>
  </si>
  <si>
    <t>Thomas Loughran: Abide by what that emerging, it's not that there's no room when there's room for things on the outside is because the issues not set right but as it becomes seven, you don't believe in relativistic mechanics.</t>
  </si>
  <si>
    <t>Thomas Loughran: Knowing stuff makes your choices. Better not linearly. But in general, it's good to know stuff right and you avoid mistakes. What, what's the, what's the line from a john wayne movie. Life is tough, but it's tougher. If you're stupid.</t>
  </si>
  <si>
    <t>Thomas Loughran: I wonder if there's an end to these</t>
  </si>
  <si>
    <t>John Rose: And then</t>
  </si>
  <si>
    <t>00:53:19I am now for this for a minute and just let me do some good stuff.</t>
  </si>
  <si>
    <t>00:57:45That's freakin weird</t>
  </si>
  <si>
    <t>00:36:23I think both</t>
  </si>
  <si>
    <t>Thomas Loughran: Here that model isn't well enough developed</t>
  </si>
  <si>
    <t>Thomas Loughran: I didn't have to go far for that conversation. It was relatively fresh in my mind.</t>
  </si>
  <si>
    <t>Rachel Loughran: Totally, yeah, that would have to be, I mean they can't report it. If they don't have the data, so it's gotta be. Yeah.</t>
  </si>
  <si>
    <t>Thomas Loughran: But not from every point of view, although there's a lot of. There's a lot of high information flow network of rich community.</t>
  </si>
  <si>
    <t>Thomas Loughran: So this was roughly that time and George o clock was married into that into that family Thomas Hooker was a witness of the will, with George, George Alcott died. And I think later went to Connecticut.</t>
  </si>
  <si>
    <t>Thomas Loughran: We're literally you have the DNA is a whole string of a CS G's and tease hooked together and a</t>
  </si>
  <si>
    <t>John Loughran: Voting and and</t>
  </si>
  <si>
    <t>Thomas Loughran: To, to try to help people to think about this is to say, well, look, let's think about human history. I mean, to what extent can</t>
  </si>
  <si>
    <t>Thomas Loughran: So I started here kind of an argument master where the columns are our claims.</t>
  </si>
  <si>
    <t>She could have been as well.</t>
  </si>
  <si>
    <t>Maybe we weren't if we hadn't reflected out it well enough. In a.</t>
  </si>
  <si>
    <t>I would even separate religion from the other two because, like, I feel like there can be a truce about religion.</t>
  </si>
  <si>
    <t>And whatever those things are, whatever they say they are, kind of doesn't matter from the point of view of.</t>
  </si>
  <si>
    <t>Well, it is as if these American stories, these American stories aren't necessarily stories of everything.</t>
  </si>
  <si>
    <t>So even though it doesn't convince me, I do think that is like at least worth like scientifically exploring.</t>
  </si>
  <si>
    <t>Thomas Loughran: Not raising them without the ability to imaginatively enter into the way other people look at the world. In fact, a great ability to enter into that as if, as if it were necessary for making progress as it is on this paragraph.</t>
  </si>
  <si>
    <t>Editor-in-chief, Feuilleton of Neue Zürcher Zeitung</t>
  </si>
  <si>
    <t>Thomas Loughran: And they did. They used to be more and they've sort of sold out to big companies.</t>
  </si>
  <si>
    <t>I bet you there's all sorts of thought experiments and you know Screwtape.</t>
  </si>
  <si>
    <t>JP: Persian Gulf.</t>
  </si>
  <si>
    <t>That's true.</t>
  </si>
  <si>
    <t>I love being here. Right. I love being with you. All of those things.</t>
  </si>
  <si>
    <t>Thomas Loughran: So anyway, this befriended Wolf on the vessel of this. Yeah, that's where I met these guys spent a long day with these guys.</t>
  </si>
  <si>
    <t>JP: Sorry, I will tell him we lost you for a little bit.</t>
  </si>
  <si>
    <t>Rachel Loughran: That reminds me of a conversation I had in the library at Gettysburg. I think it was the end it was finals week my</t>
  </si>
  <si>
    <t>Thomas Loughran: With what is a good question. We find ourselves engaged in agents that doesn't that's neutral to cope with respect to what we're doing right we find ourselves engaged in agency in order to change the conscious experiences we have</t>
  </si>
  <si>
    <t>John’s iPhone: That's what our current system is privatized</t>
  </si>
  <si>
    <t>00:53:23I mean,</t>
  </si>
  <si>
    <t>00:41:01Sure enough, yeah.</t>
  </si>
  <si>
    <t>00:57:48And it makes it look</t>
  </si>
  <si>
    <t>00:36:25Yeah. Um, but I mean a significant stumbling block his intentions are to prove I</t>
  </si>
  <si>
    <t>Sorry. I think that's an interesting question, especially considering different levels of the media.</t>
  </si>
  <si>
    <t>Specially trained box for moment. Because we've got analysts in the content side of this specially trained.</t>
  </si>
  <si>
    <t>Thomas Loughran: And in that sense, I'm not the center of a relationship of trust that's very different than this other person is their relationship their trust and relationships are just like mine.</t>
  </si>
  <si>
    <t>JP: Yeah, look.</t>
  </si>
  <si>
    <t>Thomas Loughran: Or is denunciation of wine that that part is in case would be more of a reach. Then in the case for Joe Biden. I think that's</t>
  </si>
  <si>
    <t>Thomas Loughran: So it's not over shadow</t>
  </si>
  <si>
    <t>Thomas Loughran: You almost need he almost has in neuroscience a theory of collective consciousness, what he has is more of</t>
  </si>
  <si>
    <t>JP: But the thing that makes</t>
  </si>
  <si>
    <t>Thomas Loughran: The, the one sentence summary of this all effort is to say the conscious realist lens is tied in various ways to the first lens, one of which is really a substantial time</t>
  </si>
  <si>
    <t>Thomas Loughran: Says it couldn't have been two guys in the world and could have done.</t>
  </si>
  <si>
    <t>Lee Smolin</t>
  </si>
  <si>
    <t>Thomas Loughran: I don't know whether that's the highest percentage of people voting ever before, it's possibly that it is</t>
  </si>
  <si>
    <t>Thomas Loughran: That's an interesting story. Let's just leave it as a fact, an unexplained fact for now right then misconceptions are hard to get rid of. And I think we'll go down that road further and explain it more sometime, but</t>
  </si>
  <si>
    <t>00;22;35.070 --&gt; 00;22;45.630</t>
  </si>
  <si>
    <t>00:18:19.500 --&gt; 00:18:20.760</t>
  </si>
  <si>
    <t>00:18:09.090 --&gt; 00:18:09.930</t>
  </si>
  <si>
    <t>00:16:04.920 --&gt; 00:16:15.570</t>
  </si>
  <si>
    <t>00:57:50Even up here because I say up here, we can move this two</t>
  </si>
  <si>
    <t>00:36:32Think</t>
  </si>
  <si>
    <t>Thomas Loughran: To bring it all the way up into even a sense of self, but I know</t>
  </si>
  <si>
    <t>Thomas Loughran: Rejected number</t>
  </si>
  <si>
    <t>Thomas Loughran: allusions in here because there's a lot of McIntyre.</t>
  </si>
  <si>
    <t>Thomas Loughran: So he's a deacon.</t>
  </si>
  <si>
    <t>Rachel Loughran: You know, in a</t>
  </si>
  <si>
    <t>John Loughran: People registering to</t>
  </si>
  <si>
    <t>Thomas Loughran: Human history be discovered, scientifically, the answer is essentially can't because. And the reason is because human history is not reproducible, you can't do reproducible experiments or observations and go back and</t>
  </si>
  <si>
    <t>Thomas Loughran: Sorry, our theses each of these claim to be made right and so I ran some of these across</t>
  </si>
  <si>
    <t>Something like that. So maybe we should maybe be too hard on any particular statement for a couple of reasons.</t>
  </si>
  <si>
    <t>We just might not be able to prove it. But like, I feel like they're like the existence of a God could be either true or not true.</t>
  </si>
  <si>
    <t>Right. I mean, you could study it like sociology. That might could operate independent of any kind of.</t>
  </si>
  <si>
    <t>There may be other things that though they can they seem to have a lot of power to impact other things.</t>
  </si>
  <si>
    <t>And that's not something that I have a lot of data or expertize on.</t>
  </si>
  <si>
    <t>Thomas Loughran: On this information flow network rich communities paradigm</t>
  </si>
  <si>
    <t>Well, you can Screwtape Letters would be just a. Just to I guess that different.</t>
  </si>
  <si>
    <t>Physicist, Perimeter Institute; Author, Einstein's Unfinished Revolution</t>
  </si>
  <si>
    <t>You might even say I love you and wonder what how that's connected to.</t>
  </si>
  <si>
    <t>Thomas Loughran: And then came back and struck up sort of a partnership with them and I spend I probably spent 80 hours with these guys listening to them and they listening to me, you'll see some of each of that.</t>
  </si>
  <si>
    <t>John Rose: Yeah, you're having connection issues.</t>
  </si>
  <si>
    <t>Rachel Loughran: Sophomore year, and there was a guy who is in my international relations class and we</t>
  </si>
  <si>
    <t>Thomas Loughran: That seems bedrock.</t>
  </si>
  <si>
    <t>JP: privatized the profits and social publicize the risk or something like that.</t>
  </si>
  <si>
    <t>JP: Like no way that gets out in any other big newspapers, you know,</t>
  </si>
  <si>
    <t>Thomas Loughran: There's something you just don't know is the system will talk with you if you were to Newtonian right there's things you can't do. Right. And it's like you're a kid. If you thought that right</t>
  </si>
  <si>
    <t>Thomas Loughran: Or if you behave stupid.</t>
  </si>
  <si>
    <t>Thomas Loughran: To the wall.</t>
  </si>
  <si>
    <t>John Rose: I mean the the numbers that they say they say the biggest number or the most helpful numbers you can think of when it comes to Medicare for all</t>
  </si>
  <si>
    <t>00:53:25Yeah.</t>
  </si>
  <si>
    <t>00:41:06Like, clearly, you know, if you can't resolve something like that. There needs to be peaceful ways to resolve things but</t>
  </si>
  <si>
    <t>00:57:55These two path lengths right here between this crystal beam splitter. And these first two detectors and be make them arbitrarily as long as you like.</t>
  </si>
  <si>
    <t>So like when I think like national news, most of the stories that they're talking about,</t>
  </si>
  <si>
    <t>And there you've got conversation back and forth. But it's a very unusual sort.</t>
  </si>
  <si>
    <t>Thomas Loughran: You could imagine growing such a network.</t>
  </si>
  <si>
    <t>Thomas Loughran: It has no it has zero comments zero lights and zero dislikes, and it's had 937 views.</t>
  </si>
  <si>
    <t>Thomas Loughran: reasonably clear mind anyway, my memory.</t>
  </si>
  <si>
    <t>Thomas Loughran: But I think that the election.</t>
  </si>
  <si>
    <t>Thomas Loughran: A Theory of collective. I'm going to use a word. I'm not sure uses judgment, where it's the judgment of these individual</t>
  </si>
  <si>
    <t>Thomas Loughran: So one kind of work it does is keep the whole thing alive.</t>
  </si>
  <si>
    <t>Thomas Loughran: I mean, at some point, the American populace oughta stand up and give the American populace, a big hand when this thing is over because we can pull together in the worst. But when we tend to be at one another's throats and masked at the same time because of a century.</t>
  </si>
  <si>
    <t>Thomas Loughran: There is another relevant piece.</t>
  </si>
  <si>
    <t>Victoria Wyatt</t>
  </si>
  <si>
    <t>00:41:18Yeah, I guess. I don't know why that's an example of why the subsidiarity doesn't make sense or how that's uh</t>
  </si>
  <si>
    <t>00:58:07Right. I mean, make them. For example, four kilometers long. I happen to make that one in mind because that's what Lego does with this lasers with this light, it runs it for four kilometers down each of its</t>
  </si>
  <si>
    <t>00:36:34Both and</t>
  </si>
  <si>
    <t>Thomas Loughran: I think what Hawkins would say about a sense of self, because I know what he says that the algorithm that runs the brain.</t>
  </si>
  <si>
    <t>Thomas Loughran: So I'm I'm intrigued about the point with regard to relationships. I think that's a big deal.</t>
  </si>
  <si>
    <t>Okay, cool.</t>
  </si>
  <si>
    <t>Thomas Loughran: Roots rootedness in this this approach this paper.</t>
  </si>
  <si>
    <t>Thomas Loughran: And it turns out he's also</t>
  </si>
  <si>
    <t>Rachel Loughran: You know,</t>
  </si>
  <si>
    <t>John Loughran: Vote people's both being counted</t>
  </si>
  <si>
    <t>Thomas Loughran: You know by and over again, it's, it's a one off thing you know the history is full of unique events.</t>
  </si>
  <si>
    <t>Thomas Loughran: And up here are some resources that we can tap into. And I barely started populating that I threw in a few of the things that we read right at the very beginning.</t>
  </si>
  <si>
    <t>Thomas Loughran: There's another, there's another Southern mayor as well.</t>
  </si>
  <si>
    <t>Right. There's these deep backing.</t>
  </si>
  <si>
    <t>And I think truth applies to it, even if we can't access that truth in a way that like this is art.</t>
  </si>
  <si>
    <t>Right. Any kind of reason. Right.</t>
  </si>
  <si>
    <t>Like what's? Like your scientific image of the world.</t>
  </si>
  <si>
    <t>Sure. What do you think, JP? I don't know.</t>
  </si>
  <si>
    <t>Thomas Loughran: So it's interesting what education would look like. But it wouldn't only be hang with everybody and listen to everybody's opinions and come up with your own</t>
  </si>
  <si>
    <t>Thomas Loughran: Yet the way it's gone.</t>
  </si>
  <si>
    <t>You're looking at something different there. But anyway, you said you sent some band and like whose name I forget.</t>
  </si>
  <si>
    <t>Rain is where the</t>
  </si>
  <si>
    <t>Thomas Loughran: Sure she had met a tent metastatic pancreatic cancer. Holy smoke.</t>
  </si>
  <si>
    <t>I love being with you. But they're not radically unconnected. Right.</t>
  </si>
  <si>
    <t>Thomas Loughran: And what I tried to help them do from my point of view, is to say what it is. I hear they're actually trying to do. So this step here is in a format that I suggested they think about following when they want to talk about who they are.</t>
  </si>
  <si>
    <t>JP: Little internet</t>
  </si>
  <si>
    <t>Rachel Loughran: just happen to be working on the same assignment at the same time. And I was like working hard on it and I was like, dude, it's due tomorrow had like not started yet. And he was like, yeah.</t>
  </si>
  <si>
    <t>Associate Professor of History in Art, University of Victoria</t>
  </si>
  <si>
    <t>JP: Yeah, I mean, we're definitely responding</t>
  </si>
  <si>
    <t>00;22;45.720 --&gt; 00;22;56.010</t>
  </si>
  <si>
    <t>00:18:23.850 --&gt; 00:18:25.710</t>
  </si>
  <si>
    <t>00:18:11.550 --&gt; 00:18:22.890</t>
  </si>
  <si>
    <t>00:16:16.200 --&gt; 00:16:29.430</t>
  </si>
  <si>
    <t>00:53:27But yeah</t>
  </si>
  <si>
    <t>00:41:28I guess I don't understand the direction that</t>
  </si>
  <si>
    <t>00:58:20Tiny little inner parameters and is trying to detect wiggles in that light, or rather wiggles in the space.</t>
  </si>
  <si>
    <t>there are things that people at least have a framework for understanding because they are aimed to be like consumed by like a mass audience.</t>
  </si>
  <si>
    <t>Right. Most of us. Are not especially training.</t>
  </si>
  <si>
    <t>Thomas Loughran: You can imagine saying, hey, this works pretty well to have other people that we trust.</t>
  </si>
  <si>
    <t>Thomas Loughran: Maybe that's an artist is clean.</t>
  </si>
  <si>
    <t>Thomas Loughran: The legitimacy of the elections and prospects of security.</t>
  </si>
  <si>
    <t>Thomas Loughran: Computing.</t>
  </si>
  <si>
    <t>The one</t>
  </si>
  <si>
    <t>Thomas Loughran: But it does more than that. Also, IT REALLY TRANSFORMS also a lot of other areas. It's so fundamental and change that it chance transforms a lot of other areas and and then there's a list of those and</t>
  </si>
  <si>
    <t>Thomas Loughran: Or maybe to hardly anybody</t>
  </si>
  <si>
    <t>Anton Zeilinger</t>
  </si>
  <si>
    <t>Thomas Loughran: Century century century frequency pandemic. We pulled off this this amazing quote, and it does look like we have actually pulled it off by and large.</t>
  </si>
  <si>
    <t>Thomas Loughran: And that has to do with the role of the brain and making predictions.</t>
  </si>
  <si>
    <t>Thomas Loughran: Now, you may be a very smart kid and you may be onto something. Right. But you're an outsider and and the physics community judge often made progress and</t>
  </si>
  <si>
    <t>Thomas Loughran: Then so</t>
  </si>
  <si>
    <t>Thomas Loughran: And you could imagine that that's people have asked that question before. And everybody recognizes that question and they've sent parties out and maybe they've got some opinions, maybe there's other people in other places that climb, etc.</t>
  </si>
  <si>
    <t>John Rose: Is the amount of money we're paying insurance companies and the fact that hospitals have to have a huge infrastructure in place in order to deal with.</t>
  </si>
  <si>
    <t>00:41:31You were trying to get the conversation to go with that.</t>
  </si>
  <si>
    <t>00:58:29From gravitational waves. By looking at all the other sorts of things that wiggle the detector within the diameter of a proton.</t>
  </si>
  <si>
    <t>00:36:42We're down here in the weeds a little bit</t>
  </si>
  <si>
    <t>Thomas Loughran: The algorithm on which that's running in the brain, the algorithm that's repeated through out the entire cortex, even in its many, many different</t>
  </si>
  <si>
    <t>Thomas Loughran: So I had conversations with</t>
  </si>
  <si>
    <t>Rachel Loughran: So yeah, I just, I like that resource for trolling around and just it's a good visual look at kind of what's going on. That's what I personally have been using to check out how things are</t>
  </si>
  <si>
    <t>Thomas Loughran: And now let me see if I can very quickly jump this out the front.</t>
  </si>
  <si>
    <t>Thomas Loughran: With a backbone. Right.</t>
  </si>
  <si>
    <t>John Loughran: And the post office is getting somewhat</t>
  </si>
  <si>
    <t>Thomas Loughran: And and so you know you you you can't hope to do history, using the methods of science. Yeah, I mean, in some sense,</t>
  </si>
  <si>
    <t>Physicist, University of Vienna; Scientific Director, Institute of Quantum Optics and Quantum Information; President, Austrian Academy of Sciences; Author, Dance of the Photons: From Einstein to Quantum Teleportation</t>
  </si>
  <si>
    <t>Thomas Loughran: And then I done hardly anything here either. I tried to articulate the main argument for that thesis that</t>
  </si>
  <si>
    <t>Thomas Loughran: I think who made that list, but I remember someone I know less well I don't even remember what city. She's mayor of</t>
  </si>
  <si>
    <t>There's these deep dove backings to which people are sort of having the background as they make as they express their common opinions.</t>
  </si>
  <si>
    <t>I don't think has the same true or not true claim to it even again, even if we still can access it.</t>
  </si>
  <si>
    <t>It's just a question of whether the guy's got an answer, right?</t>
  </si>
  <si>
    <t>What do we think about what do we think about the world from a scientific perspective?</t>
  </si>
  <si>
    <t>I think. Let's see.</t>
  </si>
  <si>
    <t>Thomas Loughran: All the time. Every place.</t>
  </si>
  <si>
    <t>Did a really nice rendition of. They did a song on Screwtape Letters.</t>
  </si>
  <si>
    <t>navels</t>
  </si>
  <si>
    <t>They do seem to be somewhat connected. Good question as to how.</t>
  </si>
  <si>
    <t>Thomas Loughran: You're going to see that they've got an awful lot to say.</t>
  </si>
  <si>
    <t>John Rose: Fixture</t>
  </si>
  <si>
    <t>Rachel Loughran: My dad just said, I have to get a degree and then he'll just hired me to work on Wall Street and like my grades. Good enough. Doesn't really matter. And I was like, I want to</t>
  </si>
  <si>
    <t>JP: I mean, there's definitely a</t>
  </si>
  <si>
    <t>JP: Yeah, I mean, it's super true</t>
  </si>
  <si>
    <t>JP: Like who knows how many boards have been shut down.</t>
  </si>
  <si>
    <t>00:53:28It's something to take seriously, too, though.</t>
  </si>
  <si>
    <t>00:58:38Mean unbelievable precision. Okay. So apply that unbelievable precision here and draw this way the heck down and decide whether you're going to turn these on or not turn them on or bought or change the logic in this thing. So you can know rather than that you don't know</t>
  </si>
  <si>
    <t>00:36:45But I think it's useful. I didn't mean actually to roll the boat to this to this particular sure but</t>
  </si>
  <si>
    <t>So, like, what I think about that finds its way in the national news.</t>
  </si>
  <si>
    <t>Or maybe we need another distinction here. From whom and to whom we've got.</t>
  </si>
  <si>
    <t>Thomas Loughran: Let's, let's grow this further, let's invite more people</t>
  </si>
  <si>
    <t>Thomas Loughran: Greens, people are not doing their homework.</t>
  </si>
  <si>
    <t>Thomas Loughran: But let's jump to Antica from right. I just wanted to clear or set behind that not imply to what we were saying about you know was washes INTO THE PRESIDENTIAL DEBATE. Exactly right. We're sort of leaving behind for a moment.</t>
  </si>
  <si>
    <t>Thomas Loughran: In the upcoming election is and maybe I'm just overcome, particularly by my spending time. I certainly have seen it out there.</t>
  </si>
  <si>
    <t>Thomas Loughran: Literally cortical columns is where this is located with wiring to other parts of the brain.</t>
  </si>
  <si>
    <t>JP: The only thing the if someone had if someone wanted to be me.</t>
  </si>
  <si>
    <t>Thomas Loughran: It's a</t>
  </si>
  <si>
    <t>JP: Right. Totally.</t>
  </si>
  <si>
    <t>Overview to Fetzer</t>
  </si>
  <si>
    <t>Thomas Loughran: And one might add here, it would turn pretty partisan pretty fast. Different interpretations. But I mean, in spite of in spite of fanning the flames of violence from the White House, I just don't see any other interpretation. When the President starts talking about</t>
  </si>
  <si>
    <t>chapter outlines complete with time estimates</t>
  </si>
  <si>
    <t>chapter 1-2</t>
  </si>
  <si>
    <t>chapter 3-4</t>
  </si>
  <si>
    <t>chapter 4-6</t>
  </si>
  <si>
    <t>chapter 7-8</t>
  </si>
  <si>
    <t>chapter 9-10</t>
  </si>
  <si>
    <t>chapter 11-12</t>
  </si>
  <si>
    <t>book to publishers</t>
  </si>
  <si>
    <t>Tim White</t>
  </si>
  <si>
    <t>00;22;57.330 --&gt; 00;23;03.210</t>
  </si>
  <si>
    <t>00:18:27.720 --&gt; 00:18:42.450</t>
  </si>
  <si>
    <t>00:18:23.520 --&gt; 00:18:29.190</t>
  </si>
  <si>
    <t>delayed a full year...for what? Gonna do that again? (For necessary research. Maybe.)</t>
  </si>
  <si>
    <t>00:16:31.980 --&gt; 00:16:38.580</t>
  </si>
  <si>
    <t>00:53:32Not just spending too much and either mode.</t>
  </si>
  <si>
    <t>00:41:33Right, I wasn't opposed to subsidiarity and I, even I wasn't opposed to anything, all I was doing was taking a counterpoint, for the sake of argument, but it wasn't a counterpoint subsidiarity, it was a counterpoint to</t>
  </si>
  <si>
    <t>00:58:59Right, you could do all that without off switches and it seems like when you when you make those choices you're changing the past</t>
  </si>
  <si>
    <t>00:36:52I think the shore, though. I've just sort of we've landed on to really stretch that strange analogy that just popped in right that particular</t>
  </si>
  <si>
    <t>Thomas Loughran: Structurally, and this functionally different sections there structurally different because of what's wired to what</t>
  </si>
  <si>
    <t>Thomas Loughran: Those of my own.</t>
  </si>
  <si>
    <t>JP: It'd be interesting to see a</t>
  </si>
  <si>
    <t>Thomas Loughran: But it's a much earlier chapter. It's basically a chapter which talks about</t>
  </si>
  <si>
    <t>Thomas Loughran: Sorry ran out of room here.</t>
  </si>
  <si>
    <t>Rachel Loughran: In</t>
  </si>
  <si>
    <t>John Loughran: gashed right now.</t>
  </si>
  <si>
    <t>Thomas Loughran: history is a story of miracles. I mean, they wanted to do with God. That is just a uniqueness is anyway unique events that's unique events and</t>
  </si>
  <si>
    <t>Thomas Loughran: That gets a lumen by these resources. So this is sort of another pass of that matrix that three lens matrix in which which runs it a little harder, right, that that's the idea.</t>
  </si>
  <si>
    <t>John Rose: But what was the beginning of that question or what we</t>
  </si>
  <si>
    <t>What what is self-evident to them. And then there's also the future of incremental improvements.</t>
  </si>
  <si>
    <t>deliverable schedule (w/ Lisa)</t>
  </si>
  <si>
    <t>Is it because in the one case, you have some idea of what it would mean for you to be correct?</t>
  </si>
  <si>
    <t>1000 hrs</t>
  </si>
  <si>
    <t>Well, he doesn't pay attention to. So what is that?</t>
  </si>
  <si>
    <t>960 = 12 x 80</t>
  </si>
  <si>
    <t>What do we think we know about it? What's it got to do right with our American story?</t>
  </si>
  <si>
    <t>12 x 2 FT weeks</t>
  </si>
  <si>
    <t>24 x 1 FT weeks</t>
  </si>
  <si>
    <t>I think. I don't know, I the way I've been to.</t>
  </si>
  <si>
    <t>Thomas Loughran: That in that context. There is no we everybody's the center of their own trust network, right. You may pick up a few Arab people you trust in this area or a few trust in that, etc. But you are basically on your way as a as an individual.</t>
  </si>
  <si>
    <t>JP: I think you're covered up your microphone.</t>
  </si>
  <si>
    <t>So for now, all I mean is to take this sort of spring in us.</t>
  </si>
  <si>
    <t>Thomas Loughran: And it's a little hard to on package at all.</t>
  </si>
  <si>
    <t>JP: We did, and then it broke again.</t>
  </si>
  <si>
    <t>Rachel Loughran: throw something at you.</t>
  </si>
  <si>
    <t>JP: I mean, it's definitely dynamic. I mean, clearly.</t>
  </si>
  <si>
    <t>JP: That's</t>
  </si>
  <si>
    <t>John’s iPhone: Yeah, and I mean</t>
  </si>
  <si>
    <t>Paleoanthropologist; Professor of Integrative Biology, University of California, Berkeley</t>
  </si>
  <si>
    <t>Thesis of whole</t>
  </si>
  <si>
    <t>Thomas Loughran: You know Whitesides general relativity represents it progress so</t>
  </si>
  <si>
    <t>Thomas Loughran: In some ways we're already thinking about the good from the very beginning of the game because the game is really about processing information on this and why would we spend time on that game. Right. Well, because we think it's</t>
  </si>
  <si>
    <t>Thomas Loughran: But you could imagine somebody thinking at first, maybe and maybe a number of them have found this</t>
  </si>
  <si>
    <t>John Rose: Fighting insurance companies, basically. So not only is there all the costs associated with the admin for an insurance companies, but also</t>
  </si>
  <si>
    <t>00:53:36So I don't know. I think there's, I think this sort of empirical method of like figuring out what we ought to be doing.</t>
  </si>
  <si>
    <t>00:59:09It seems like somehow your knowledge, your car, your observe your participation as an observer, which I take it is as a conscious aging, surely. In this case it is unless there's observers that are not conscious.</t>
  </si>
  <si>
    <t>00:37:03That particular sure is something like</t>
  </si>
  <si>
    <t>Most of them are like major international events, like Beirut was like super in the national news,</t>
  </si>
  <si>
    <t>To whom? Here. General public. What if we drop in here?</t>
  </si>
  <si>
    <t>Thomas Loughran: Let's grow the range of things that we're looking for information for let's build larger and larger models that we share</t>
  </si>
  <si>
    <t>Yeah. But anyway. Yeah, that. Right.</t>
  </si>
  <si>
    <t>Such a city is good</t>
  </si>
  <si>
    <t>JP: Yeah, well, you know, we're just now we're into this</t>
  </si>
  <si>
    <t>Such a city is possible</t>
  </si>
  <si>
    <t>Thomas Loughran: But I spent time with the new Atlantic article or rather I haven't read the Atlantic article. What I did was read an art was listened to a, what's the podcast.</t>
  </si>
  <si>
    <t>2nd pass at a good and possible (actionable) city</t>
  </si>
  <si>
    <t>Thomas Loughran: Different wiring different places. Each one of those is he keeps using the cup analogy that he used way back in the day.</t>
  </si>
  <si>
    <t>JP: Yeah, they would have to limit themselves to exactly my same stream.</t>
  </si>
  <si>
    <t>Thomas Loughran: It is true that it's not yet.</t>
  </si>
  <si>
    <t>JP: Yeah, totally uniquely positioned</t>
  </si>
  <si>
    <t>Thomas Loughran: Supreme Court decisions that are that are going to result in blood in the streets.</t>
  </si>
  <si>
    <t>Thomas Loughran: The brain is constantly striving to model things and and has to model things, doesn't that model the world that comes out through the issuing of predictions, maybe some estimates are up to 90% of higher brain functioning activity is taken up in the service of predicting</t>
  </si>
  <si>
    <t>An infrastructure for new social life</t>
  </si>
  <si>
    <t>An external look at some of the building construction on this infrastructure</t>
  </si>
  <si>
    <t>An internal look at the leading candidate built on this infrastructure</t>
  </si>
  <si>
    <t>Rules of a new game</t>
  </si>
  <si>
    <t>00:53:45I think really lends itself to the utilitarian</t>
  </si>
  <si>
    <t>This is a game worth your playing</t>
  </si>
  <si>
    <t>00:41:52The comment that any form of selection was discriminatory basically</t>
  </si>
  <si>
    <t>00:59:25And surely I mean can you choose without being conscious, I suppose. Maybe you could</t>
  </si>
  <si>
    <t xml:space="preserve">Here's </t>
  </si>
  <si>
    <t>00:37:06How complicated. The law is how much it's a good idea that we have precedent.</t>
  </si>
  <si>
    <t>Thomas Loughran: But given the input the algorithm that that that</t>
  </si>
  <si>
    <t>Thomas Loughran: That very recently. Actually, I was reminded I think wisely by one member of my family.</t>
  </si>
  <si>
    <t>JP: Like based on where you're going. Like, how many people in the area in the last 14 days have had it like it had that one in 45 number on that last screen.</t>
  </si>
  <si>
    <t>Thomas Loughran: How shall I put this</t>
  </si>
  <si>
    <t>Thomas Loughran: Bring to Front. There we go.</t>
  </si>
  <si>
    <t>Thomas Loughran: In the famous double helix configuration and</t>
  </si>
  <si>
    <t>John Loughran: With regards to its funding. It's my understanding, and it's</t>
  </si>
  <si>
    <t>Part I: HIFNRCs</t>
  </si>
  <si>
    <t>Thomas Loughran: That science doesn't like that because it's the unique events by very definition are not reproducible. And can I ask sort of a tricky question. I don't even know what an atheist or atheism.</t>
  </si>
  <si>
    <t>Thomas Loughran: And as you can see I have gone further just with saying what the main claims are and now this auto this more or less ought to parallel</t>
  </si>
  <si>
    <t>Part II: Starting points by case study</t>
  </si>
  <si>
    <t>Thomas Loughran: I guess I was just taking note of that circumstance and dropping that into the mix for considering</t>
  </si>
  <si>
    <t>Right. To which people generally respond favorably.</t>
  </si>
  <si>
    <t xml:space="preserve"> Part III: a Thomistic narrative</t>
  </si>
  <si>
    <t>You think? Yes, please. You have no idea what it would mean for you to be correct.</t>
  </si>
  <si>
    <t>What's a guy with the ax love to do, the ax murderer? I mean, that's that's a different type of force, but that's a very sensible.</t>
  </si>
  <si>
    <t>Part IV: a Thomistic narrative applied</t>
  </si>
  <si>
    <t>Syed Tasnim Raza</t>
  </si>
  <si>
    <t>Increasingly, we do see crossover. It seems right.</t>
  </si>
  <si>
    <t>I haven't really been thinking much about colleges. I just assumed that.</t>
  </si>
  <si>
    <t>Thomas Loughran: Heck, you think people would pair up just for fun, sometimes, right. Hell, I don't know how to I don't know how to think about the world. Why don't we try going through it together.</t>
  </si>
  <si>
    <t>Thesis of parts</t>
  </si>
  <si>
    <t>As usual, yeah. Sorry.</t>
  </si>
  <si>
    <t>Human progress is best achieved through HIFNRCs</t>
  </si>
  <si>
    <t>Thomas Loughran: That's a pretty big deal.</t>
  </si>
  <si>
    <t>It's kind of like a potential energy in us. Right.</t>
  </si>
  <si>
    <t>HIFNRCs can be built from a rich variety of starting points and are thus actionable by you, every reader</t>
  </si>
  <si>
    <t>Thomas Loughran: And this environment was meant to package it. In fact, this. You've all heard of sad. Yes. Right. That stands for software as a service. And sometimes they'll talk about software as a platform SAP and this is meant to describe where calm what they're trying to package together.</t>
  </si>
  <si>
    <t>A loving rich community in the TT is the current best candidate to either join or emulate.</t>
  </si>
  <si>
    <t>JP: You</t>
  </si>
  <si>
    <t>Insight and action at every starting point toward a HIFNRCs (from Pt II) is illumined and empowered by intentional immersion in loving community.</t>
  </si>
  <si>
    <t>Rachel Loughran: makes me so angry. So scholarship</t>
  </si>
  <si>
    <t>JP: I mean clearly a conscious</t>
  </si>
  <si>
    <t>John’s iPhone: That's what a lot of our biggest bailouts.</t>
  </si>
  <si>
    <t>John’s iPhone: Yeah, some of his the way he talks, actually. It kind of reminds me of</t>
  </si>
  <si>
    <t>00;23;12.390 --&gt; 00;23;17.940</t>
  </si>
  <si>
    <t>00:18:43.470 --&gt; 00:18:46.050</t>
  </si>
  <si>
    <t>00:18:30.480 --&gt; 00:18:38.610</t>
  </si>
  <si>
    <t>social information processing (RCs)</t>
  </si>
  <si>
    <t>00:16:39.810 --&gt; 00:16:42.840</t>
  </si>
  <si>
    <t>HIFNs</t>
  </si>
  <si>
    <t>00:53:51View. And so I just like, what, what is the best thing to be doing. I think as you think harder about that it, the more and more rigorously national thing is harder and harder to</t>
  </si>
  <si>
    <t>Scientific Community</t>
  </si>
  <si>
    <t>Religious Community</t>
  </si>
  <si>
    <t>00:59:31But the choices that are being made here are choices by conscious agents and it seems like you can choose if we have free choice. It seems like you can free to choose freely and are free choices determine the past</t>
  </si>
  <si>
    <t>Civic Community</t>
  </si>
  <si>
    <t>International Community</t>
  </si>
  <si>
    <t>00:37:14So you can look at particular cases and see how they've been upheld generally how have judges. How have they ruled on similar kinds of matters in the past and maybe we can learn something from experience.</t>
  </si>
  <si>
    <t>University Community</t>
  </si>
  <si>
    <t>AI-enhanced Community</t>
  </si>
  <si>
    <t>Medical Director, Cardiac Surgery Step-Down Unit at Columbia University Medical Center and New York Presbyterian Hospital</t>
  </si>
  <si>
    <t>but also like a lot of presidential politics, because that's particularly hot right now and there's always something going on.</t>
  </si>
  <si>
    <t>Thesis of chapters</t>
  </si>
  <si>
    <t>What should we call it? Just interpersonal. I mean, very small numbers of people, very small numbers of people.</t>
  </si>
  <si>
    <t>Thomas Loughran: That's way agriculture is gone everywhere. Yeah.</t>
  </si>
  <si>
    <t>Thomas Loughran: That we use to process the information as we encounter it and relay results to one another.</t>
  </si>
  <si>
    <t>So lenses are tools. And we construct them and we misconstruction.</t>
  </si>
  <si>
    <t>Thomas Loughran: Well we're an hour into it, but I've been following it very closely for days and we're</t>
  </si>
  <si>
    <t>Thomas Loughran: claims made about Antica is that insofar as it's an organization. It's a very small, it's mostly a loose affiliation of prints principal and there's lot not a large organization associated with it as a pro as opposed to, I heard one commentator</t>
  </si>
  <si>
    <t>Thomas Loughran: podcasts that popped into my head and you've all heard of it. You'll hear it on NPR every day. It's</t>
  </si>
  <si>
    <t>Thomas Loughran: Right, and that they all they all reach out and they say, what is this thing right and they can see it, they can feel it, they can hear it.</t>
  </si>
  <si>
    <t>social physics</t>
  </si>
  <si>
    <t>JP: Yes perspective.</t>
  </si>
  <si>
    <t>Thomas Loughran: It's not yet sharp enough in its connection to these other areas to pound out.</t>
  </si>
  <si>
    <t>JP: Yeah, I mean obviously just learning about the octopus was super interesting. Oh yeah, I mean,</t>
  </si>
  <si>
    <t>love</t>
  </si>
  <si>
    <t>Thomas Loughran: You know having, having, having told groups to stand back and stand by. It's just, it's not</t>
  </si>
  <si>
    <t>information</t>
  </si>
  <si>
    <t>whoness of being/stimulus - response / action - reaction / instructiion - execution</t>
  </si>
  <si>
    <t>Thomas Loughran: But they, they don't know what it is to build a community.</t>
  </si>
  <si>
    <t>Thomas Loughran: In fact, it's a candidate for the only game there is</t>
  </si>
  <si>
    <t>Thomas Loughran: Maybe it's controversial, the way the world being round was controversial for right maybe this was around</t>
  </si>
  <si>
    <t>John Rose: The hospital has to do with that as well. And they say,</t>
  </si>
  <si>
    <t>cog v noncog</t>
  </si>
  <si>
    <t>00:54:10Overlook military and viewpoint.</t>
  </si>
  <si>
    <t>00:41:59Yes, and I</t>
  </si>
  <si>
    <t>00:59:46Those are questions that are set up and because their setup and because people been chewing on not all these results. These results are dictated results, but their century results that are being worked here.</t>
  </si>
  <si>
    <t>00:37:31Because there's</t>
  </si>
  <si>
    <t>freedom</t>
  </si>
  <si>
    <t>Thomas Loughran: The algorithm that takes that input and runs with it in in pretty broad parallel is still sparse, but pretty broad parallelism.</t>
  </si>
  <si>
    <t>Thomas Loughran: Well, it talks about the nature of human beings and human action and human freedom hardly talks about it and mostly alludes to it. JP you've read more right you've read where</t>
  </si>
  <si>
    <t>Thomas Loughran: I just wanted to throw all these pieces in one this George L COC was your 12th great grandfather</t>
  </si>
  <si>
    <t>Thomas Loughran: In some states of affairs and those things twist together. And there's layers of twisting and outcomes.</t>
  </si>
  <si>
    <t>rich Cs</t>
  </si>
  <si>
    <t>John Loughran: A lot of delays in males.</t>
  </si>
  <si>
    <t>Thomas Loughran: Corner.</t>
  </si>
  <si>
    <t>Thomas Loughran: That set of solutions that run down the the far right column that Freeman's matrix. And then this these main arguments oughta try to summarize the main thing that said to get you to them.</t>
  </si>
  <si>
    <t>Thomas Loughran: It's interesting, whose name never made that list. And I'm sort of</t>
  </si>
  <si>
    <t>incarnation</t>
  </si>
  <si>
    <t>And both of those seem involved when it comes to these ascription of rights in the American tradition.</t>
  </si>
  <si>
    <t>I have no idea what it would be for me to be. All of a sudden now I get art, right?</t>
  </si>
  <si>
    <t>I mean, you could approach government that way and you could say, what can you get away with?</t>
  </si>
  <si>
    <t>Because if there are certain store, if there's certain parts of the story that don't seem to fit well with our tribe,</t>
  </si>
  <si>
    <t>Most would be doing it online. I mean. I think it's a big risk.</t>
  </si>
  <si>
    <t>Albert Wenger</t>
  </si>
  <si>
    <t>Thomas Loughran: Right. That's not a thing people don't do that people don't go to college to buy to</t>
  </si>
  <si>
    <t>traditions</t>
  </si>
  <si>
    <t>John Rose: So there's. In any case, there's a strong US naval presence here still pretty pretty quiet.</t>
  </si>
  <si>
    <t>interactive realism re/ T and G</t>
  </si>
  <si>
    <t>It's it's as if your spring wound towards certain states of affairs that you've either perceived in the past and</t>
  </si>
  <si>
    <t>Thomas Loughran: In this way, so I'm going to walk through it and I'm going to try to go fast. There's a lot of slides in here. I didn't create all the slides. I tried to set the format and what you're about to see.</t>
  </si>
  <si>
    <t>JP: Know we got like we got like a day and a half out of it and then it broke again.</t>
  </si>
  <si>
    <t>Rachel Loughran: So sad. Yeah.</t>
  </si>
  <si>
    <t>whose data? which computation?</t>
  </si>
  <si>
    <t>JP: A conscious agent.</t>
  </si>
  <si>
    <t>John’s iPhone: Seem to do exactly</t>
  </si>
  <si>
    <t>physics and interactive realism</t>
  </si>
  <si>
    <t>John’s iPhone: Okay. On Johnstone, and then like Matt.</t>
  </si>
  <si>
    <t>simulated universe</t>
  </si>
  <si>
    <t>00:54:17I don't know that that's</t>
  </si>
  <si>
    <t>00:42:01Want to</t>
  </si>
  <si>
    <t>01:00:02That light that electrons that all kinds of things behave this way at the at the quantum level.</t>
  </si>
  <si>
    <t>00:37:33There are a lot of twists and turns here. We just began to sketch them, but I thought we sketched them enough to see that it's</t>
  </si>
  <si>
    <t>natural law</t>
  </si>
  <si>
    <t>But I forget where I was.</t>
  </si>
  <si>
    <t>Managing Partner, Union Square Ventures</t>
  </si>
  <si>
    <t>Yeah. Certainly one. One. But, you know, the people you're talking to, not not just statistically, no them.</t>
  </si>
  <si>
    <t>JP: Good beggar good out</t>
  </si>
  <si>
    <t>natural rights</t>
  </si>
  <si>
    <t>Thomas Loughran: And process information together in this large it ever increasing parallel processing structure.</t>
  </si>
  <si>
    <t>Both mis constructed tools and well constructed tools, they may be mis constructed in one sense,</t>
  </si>
  <si>
    <t>Thomas Loughran: 1000 tweets into it, or many, many more than that. I suspect mean I'm sure there's 1000 I'm sure it's one minute.</t>
  </si>
  <si>
    <t>Thomas Loughran: I can't</t>
  </si>
  <si>
    <t>JP: Fresh air,</t>
  </si>
  <si>
    <t>Thomas Loughran: Right they remember it, they've got all this input pouring in. And they agree. Yeah, this is this is a mostly empty bottle of water.</t>
  </si>
  <si>
    <t>JP: Yes, bring anything outside of it in</t>
  </si>
  <si>
    <t>Thomas Loughran: falsifiable empirically falsifiable claims and our words to really do science.</t>
  </si>
  <si>
    <t>sanctity of intelligent life</t>
  </si>
  <si>
    <t>JP: Endlessly Holy smokes.</t>
  </si>
  <si>
    <t>Thomas Loughran: It's it's pattern recognition, but it's actually yet is that it that it there's a pattern recognition, but it's more like pattern expectation, my, my phrase not. I don't know if any. That's how I understood the</t>
  </si>
  <si>
    <t>science</t>
  </si>
  <si>
    <t>00;23;23.460 --&gt; 00;23;26.460</t>
  </si>
  <si>
    <t>00:18:47.220 --&gt; 00:18:49.890</t>
  </si>
  <si>
    <t>00:18:39.630 --&gt; 00:18:51.990</t>
  </si>
  <si>
    <t>00:16:44.700 --&gt; 00:16:56.010</t>
  </si>
  <si>
    <t>religion</t>
  </si>
  <si>
    <t>01:00:10Right, that when you look when you try to get which which way information. Sorry. You can have it.</t>
  </si>
  <si>
    <t>00:37:41You can imagine it looking like a hornet's nest. Just a little bit.</t>
  </si>
  <si>
    <t>Thomas Loughran: That's the same throughout the entire brain, including higher levels of concepts of much more abstract levels of concepts and the self is among those your sense of yourself as among those he's got to develop in that direction.</t>
  </si>
  <si>
    <t>Thomas Loughran: To not try to get the whole hog in an argument.</t>
  </si>
  <si>
    <t>JP: So like if you're in a gap if you're in a particular place. What's the likelihood that a person</t>
  </si>
  <si>
    <t>Thomas Loughran: You've read the material that underlies this paper when you read that if I don't know if you finished or not, but that's</t>
  </si>
  <si>
    <t>Thomas Loughran: So first, let me just leave some space for reactions from from you guys. Anything for</t>
  </si>
  <si>
    <t>theology</t>
  </si>
  <si>
    <t>Thomas Loughran: So once this is populated then will</t>
  </si>
  <si>
    <t>Thomas Loughran: This is a little tongue in cheek. But Tulsi gabbert name never made that list.</t>
  </si>
  <si>
    <t>OK. So.</t>
  </si>
  <si>
    <t>Oh, I see it now. Right. And I know. And all the artists and all the other people, I just think there is no like it's not that I don't get it, I.</t>
  </si>
  <si>
    <t>Now, you're being a sociologist. It seems to me you're just describing what it is you're what it is you are able to do and not get stepped on for.</t>
  </si>
  <si>
    <t>we might be skeptical about the source. We might begin to favor one account more than another.</t>
  </si>
  <si>
    <t>Milford H. Wolpoff</t>
  </si>
  <si>
    <t>I mean, I especially given the concern about a severe second wave when it hits in conjunction with the flu.</t>
  </si>
  <si>
    <t>Thomas Loughran: Right, almost never I mean have you ever heard of it. I haven't</t>
  </si>
  <si>
    <t>evolution</t>
  </si>
  <si>
    <t>I don't actually have an explanation for that. Is it any better. No.</t>
  </si>
  <si>
    <t>Thomas Loughran: Amazing American no matter what's everybody would say it's a pretty big deal and might disagree about why and</t>
  </si>
  <si>
    <t>want to bring about again or you're putting two and two together from and maybe much more than that from a.</t>
  </si>
  <si>
    <t>Thomas Loughran: Is the as far as we got in trying to hone it down into a package of the format. Okay. They may have gone further than this, but this is the</t>
  </si>
  <si>
    <t>JP: So yeah I split a bunch of wood by hand yesterday. Again, but</t>
  </si>
  <si>
    <t>Rachel Loughran: That's, unfortunately, how it works, but</t>
  </si>
  <si>
    <t>JP: I mean, I really like</t>
  </si>
  <si>
    <t>John’s iPhone: Oliver eating.</t>
  </si>
  <si>
    <t>AI</t>
  </si>
  <si>
    <t>John Rose; You're still, you're still cutting in and out quite a bit here.</t>
  </si>
  <si>
    <t>Thomas Loughran: In some way, or at least for being present.</t>
  </si>
  <si>
    <t>Thomas Loughran: I wonder if it is people speculate people send out missions, etc. Maybe somebody thinks he or she knows if he or she did know from personal experience, it would be a different craft. Interestingly,</t>
  </si>
  <si>
    <t>John Rose: 20 cents out of every dollar is wasted on that that cost and if you can go down to or if you can go to Medicare for all</t>
  </si>
  <si>
    <t>00:54:21Yeah.</t>
  </si>
  <si>
    <t>00:42:01Figure out how to put that first clause, a little bit.</t>
  </si>
  <si>
    <t>01:00:18Sorry, guys. Give me just a second.</t>
  </si>
  <si>
    <t>00:37:47Or or not a problem.</t>
  </si>
  <si>
    <t>This podcast was it might have been like a John Oliver or special or something,</t>
  </si>
  <si>
    <t>And then I suppose there's something else in between. We might as well put it in, which is specialized audiences.</t>
  </si>
  <si>
    <t>Professor of Anthropology, University of Michigan; Adjunct Associate Research Scientist, Museum of Anthropology</t>
  </si>
  <si>
    <t>JP: Yeah, well it's just</t>
  </si>
  <si>
    <t>Thomas Loughran: You could imagine taking the limit of that activity. I mean, the limit the way one would take the limit and calculus or pushing it to its limits. Go to the extreme.</t>
  </si>
  <si>
    <t>well constructed, in another sense, well constructed to mislead.</t>
  </si>
  <si>
    <t>Thomas Loughran: Sometimes more</t>
  </si>
  <si>
    <t>Thomas Loughran: See if I can remember the show and the show. This was on NPR and it was on NPR early this afternoon.</t>
  </si>
  <si>
    <t>Thomas Loughran: Fresh air. Thank you. Yeah. Thank you.</t>
  </si>
  <si>
    <t>Thomas Loughran: Right. And that mostly empty bottle of water is what comes out is a single judgment, but in fact it's a judgment about what this thing is that's made 1000 times and he means that number two, two.</t>
  </si>
  <si>
    <t>Thomas Loughran: Not in</t>
  </si>
  <si>
    <t>Thomas Loughran: Not, not at those levels, but it seems like it could be</t>
  </si>
  <si>
    <t>JP: I didn't realize how small they were</t>
  </si>
  <si>
    <t>Thomas Loughran: Pattern expectation, because it is what</t>
  </si>
  <si>
    <t>00:54:22No.</t>
  </si>
  <si>
    <t>00:42:04A little differently than that but yeah</t>
  </si>
  <si>
    <t>00:37:50Better analogy.</t>
  </si>
  <si>
    <t>Thomas Loughran: And he knows it, and he now I forget exactly what he said in on intelligence that points in that direction, maybe not a lot</t>
  </si>
  <si>
    <t>Thomas Loughran: But to try to get just a piece of it or in this particular case it wasn't an argument was a direction that we were. This was an agreement, we were trying to</t>
  </si>
  <si>
    <t>JP: In this space has coronavirus</t>
  </si>
  <si>
    <t>Thomas Loughran: A longer piece.</t>
  </si>
  <si>
    <t>Thomas Loughran: This, I know this is our common ancestor. James grant locker and my father. Your grandfather</t>
  </si>
  <si>
    <t>Thomas Loughran: Modern genetics, but</t>
  </si>
  <si>
    <t>John Loughran: So anyway, that's something I've been thinking</t>
  </si>
  <si>
    <t>John Rose: I'm interested to hear about all these other ways of</t>
  </si>
  <si>
    <t>Thomas Loughran: I do think we sort of take this from left to right.</t>
  </si>
  <si>
    <t>Thomas Loughran: woman of color.</t>
  </si>
  <si>
    <t>What are these rights exactly? What are the rights that.</t>
  </si>
  <si>
    <t>And if I were to get more information, I finally would get it.</t>
  </si>
  <si>
    <t>But I don't think that is our American political heritage.</t>
  </si>
  <si>
    <t>Some results seem better for us. But.</t>
  </si>
  <si>
    <t>Concerns about I mean,</t>
  </si>
  <si>
    <t>Thomas Loughran: Even where they might well do it because they've been raised for a long time. According to a certain structure. So three of the four of us three</t>
  </si>
  <si>
    <t>John Rose: Not really.</t>
  </si>
  <si>
    <t>Thomas Loughran: What's likely what's likely to happen and whether it's likely to be good.</t>
  </si>
  <si>
    <t>Things you've perceived and are looking to try to bring something into being right.</t>
  </si>
  <si>
    <t>JP: Last version.</t>
  </si>
  <si>
    <t>JP: We're done. Now, so there is</t>
  </si>
  <si>
    <t>Thomas Loughran: So anyway.</t>
  </si>
  <si>
    <t>JP: Whatever that nagle's thing, it's like to be something like</t>
  </si>
  <si>
    <t>JP: It's funny, I got into</t>
  </si>
  <si>
    <t>JP: Yeah, until you be yeah</t>
  </si>
  <si>
    <t>Buddhini Samarasinghe</t>
  </si>
  <si>
    <t>00;23;31.950 --&gt; 00;23;32.310</t>
  </si>
  <si>
    <t>00:18:50.040 --&gt; 00:18:51.150</t>
  </si>
  <si>
    <t>00:18:52.290 --&gt; 00:18:59.310</t>
  </si>
  <si>
    <t>00:16:57.150 --&gt; 00:17:00.270</t>
  </si>
  <si>
    <t>00:42:08That it's that we feel somehow it's discriminatory or oppressive or something, right, if we say no to certain kinds of behavior.</t>
  </si>
  <si>
    <t>01:00:25Anyway,</t>
  </si>
  <si>
    <t>but he dobe into talking about the about local news and how local news papers are like super underfunded.</t>
  </si>
  <si>
    <t>That's not the general public, it's not interpersonally either, and that's an important thing.</t>
  </si>
  <si>
    <t>JP: For Timberland is worth so much</t>
  </si>
  <si>
    <t>Thomas Loughran: And what could such a community do well it could do everything it could think through the whole world. It could think through quite a bit. The sky's the limit.</t>
  </si>
  <si>
    <t>Well constructed to do under or in form. Right.</t>
  </si>
  <si>
    <t>Thomas Loughran: Anecdotal evidence</t>
  </si>
  <si>
    <t>But I couldn't</t>
  </si>
  <si>
    <t>Thomas Loughran: With what's your name, who does that interviewing who I really think it's a national treasure. No, I'm thinking of dying Remax that I'm it's Terry Gross is the interviewer, who's also wonderful interviewer soldiers dying and read you're both really good interviewers action.</t>
  </si>
  <si>
    <t>Thomas Loughran: To the power of 10 to the power of three.</t>
  </si>
  <si>
    <t>JP: Our definition they would no longer</t>
  </si>
  <si>
    <t>Thomas Loughran: And that's an that's a series of areas worth exploring with precisely that question in mind. What are those areas. And can you really sharpen it up in those areas so that there is, there's actually prediction in those various spaces.</t>
  </si>
  <si>
    <t>I'm still 100%</t>
  </si>
  <si>
    <t>Thomas Loughran: You have reason to expect it's though.</t>
  </si>
  <si>
    <t>Molecular Biologist</t>
  </si>
  <si>
    <t>Thomas Loughran: Single</t>
  </si>
  <si>
    <t>Thomas Loughran: At all the time.</t>
  </si>
  <si>
    <t>Thomas Loughran: Right to sort of map even different than cartography exactly what would be most aligned with cartography, if you're going to map everything</t>
  </si>
  <si>
    <t>John Rose: That number would go down to two cents $1</t>
  </si>
  <si>
    <t>00:54:26Good. So the moral life as your understanding it thus far as it grew as it's grabbed you as best as so far. Best articulated</t>
  </si>
  <si>
    <t>00:42:19And</t>
  </si>
  <si>
    <t>01:00:30This behaviors weird and we don't seem to be able to explain it. And so</t>
  </si>
  <si>
    <t>00:37:55You guys remember reading in Aristotle's Ethics about the virtue of equity.</t>
  </si>
  <si>
    <t>Thomas Loughran: But that's where he needs. That's where he needs to go. So why do I say all that because the stuff that Harris is talking about as</t>
  </si>
  <si>
    <t>Thomas Loughran: And one of my family members, I say this because we're being recorded. You know, you never know.</t>
  </si>
  <si>
    <t>John Rose: Right. I think Michael might have had to do some type of that for getting leave to come out to curses wedding.</t>
  </si>
  <si>
    <t>Thomas Loughran: John Rhodes I'll share that with you sometime</t>
  </si>
  <si>
    <t>Thomas Loughran: And this line runs surely through hear me, we've got all kinds of records for that. And I only don't remember how good these connections are I didn't recall that they're often asserted by by people who are also</t>
  </si>
  <si>
    <t>John Loughran: About something I've been concerned about since the pandemic.</t>
  </si>
  <si>
    <t>John Rose: Obtaining knowledge, I guess.</t>
  </si>
  <si>
    <t>Thomas Loughran: And if we did that.</t>
  </si>
  <si>
    <t>Thomas Loughran: And she was a presidential candidate.</t>
  </si>
  <si>
    <t>What are the rights that were written down and the American Jewish tradition?</t>
  </si>
  <si>
    <t>I don't think there is. But I don't imagine.</t>
  </si>
  <si>
    <t>That's not the kind of language we use in our founding documents. Now, we might be just pretending one could be a critic of the American tradition.</t>
  </si>
  <si>
    <t>When these when these potential energy wells grow up, as they mature,</t>
  </si>
  <si>
    <t>I feel like we've heard that pattern of second wave severity in the next winter being particularly bad as people spend more and more time inside.</t>
  </si>
  <si>
    <t>Thomas Loughran: Yeah, three of the four of us went spent some time at the same school spent a long time with a pretty rich curriculum, for example.</t>
  </si>
  <si>
    <t>Rachel Loughran: Yeah, weird if you were like, we heard some like shuffling. And then all of a sudden new work wider.</t>
  </si>
  <si>
    <t>That there's a kind of being wound toward those favored possibilities and we can use the word love for that.</t>
  </si>
  <si>
    <t>JP: Lot of peas overcome.</t>
  </si>
  <si>
    <t>John Rose: Still</t>
  </si>
  <si>
    <t>Thomas Loughran: The other thing that's happening, we may have</t>
  </si>
  <si>
    <t>JP: I feel like everyone agree.</t>
  </si>
  <si>
    <t>JP: I got into</t>
  </si>
  <si>
    <t>John’s iPhone: Or an article from him today talking about the situation to</t>
  </si>
  <si>
    <t>00:54:41Or at least as appealingly old articulated</t>
  </si>
  <si>
    <t>01:00:38Boom.</t>
  </si>
  <si>
    <t>00:38:01It's in the section of justice and I don't know why it popped into my head, except I think it is equity is the virtue which judges have to have that it's a particular manifestation particular sense, maybe better word of the virtue of justice. And you could imagine that a justice.</t>
  </si>
  <si>
    <t>Michael Vassar</t>
  </si>
  <si>
    <t>But that local news, local newspapers are able to dove into more of the like,</t>
  </si>
  <si>
    <t>It's an important market. I mean, is there is there really anyone that communicates with the general public outside of like the president?</t>
  </si>
  <si>
    <t>JP: It's hard not to, you know, as you move from generation to generation. It's hard not to just sell out just not to cash out, you know,</t>
  </si>
  <si>
    <t>Thomas Loughran: Add more people add more time add more generations add more expertise ADD MORE MODELS build this whole thing out, and you have a coherent, consistent structured way of life that has a remarkable surface area and processes almost everything up to everything and anything</t>
  </si>
  <si>
    <t>Not well constructed to inform. Yeah.</t>
  </si>
  <si>
    <t>JP: This Handmaid's Tale reference</t>
  </si>
  <si>
    <t>Thomas Loughran: Say who. The who the author for this particular source was</t>
  </si>
  <si>
    <t>Thomas Loughran: But in any case, I heard fresh air podcast today with the author of that article in The Atlantic what article. It's called</t>
  </si>
  <si>
    <t>Thomas Loughran: He means literally 1000</t>
  </si>
  <si>
    <t>JP: Correct. It will no longer be me, by definition, not</t>
  </si>
  <si>
    <t>Thomas Loughran: We'll look at some of those spaces, but mostly I want to</t>
  </si>
  <si>
    <t>Thomas Loughran: They get bigger than that. There are entrepreneurs that I recall from a long time ago, but I'm pretty sure there are larger ones. But yeah, that was a</t>
  </si>
  <si>
    <t>John’s iPhone: sold on the back and standby thing.</t>
  </si>
  <si>
    <t>Thomas Loughran: It's what your model forecasts.</t>
  </si>
  <si>
    <t>00;23;33.330 --&gt; 00;23;37.200</t>
  </si>
  <si>
    <t>00:18:51.240 --&gt; 00:18:53.010</t>
  </si>
  <si>
    <t>00:19:02.520 --&gt; 00:19:03.000</t>
  </si>
  <si>
    <t>00:17:01.590 --&gt; 00:17:02.970</t>
  </si>
  <si>
    <t>00:54:45Right. That sounds to me like pointillism has got a certain kind of hold on you in a way. Right. It's a pretty appealing picture of maybe this is what more life is about</t>
  </si>
  <si>
    <t>00:42:25I just, I didn't want to forget that possibility we do say no pretty widely to certain kinds of behavior. We say it now.</t>
  </si>
  <si>
    <t>01:00:42Guys like this come along and say,</t>
  </si>
  <si>
    <t>00:38:25Has a kind of virtue and that virtue is something like excellence in putting your finger down on</t>
  </si>
  <si>
    <t>Thomas Loughran: Thousand brain theory on intelligence came out earlier than that actually and Harris doesn't talk about it.</t>
  </si>
  <si>
    <t>Thomas Loughran: Counsel,</t>
  </si>
  <si>
    <t>Thomas Loughran: If, if you're interested, it's a it's a paper that I</t>
  </si>
  <si>
    <t>Thomas Loughran: Descending descendant say from this far back when the trees branch out from the letter words. There's a lot of assertion that this is the is the right connection. But I, it gets harder and harder when the records get thinner and thinner.</t>
  </si>
  <si>
    <t>Thomas Loughran: That basic code.</t>
  </si>
  <si>
    <t>John Loughran: Started was just how was voting going to work.</t>
  </si>
  <si>
    <t>John Rose: And I'm not sure history is not done.</t>
  </si>
  <si>
    <t>Thomas Loughran: We will more or less follow our way from top to bottom of that three lens matrix.</t>
  </si>
  <si>
    <t>Thomas Loughran: And she had</t>
  </si>
  <si>
    <t>And do you think that the rights that were written down?</t>
  </si>
  <si>
    <t>You do religion and you don't with art. And maybe you don't with morality either.</t>
  </si>
  <si>
    <t>Say, if you really meant those things, by the way, would it matter to you that.</t>
  </si>
  <si>
    <t>as they grow into a full bodied way of looking at the world, I want to suggest everything is in there.</t>
  </si>
  <si>
    <t>Co-founder and Chief Science Officer, MetaMed Research</t>
  </si>
  <si>
    <t>I mean, because it seems to me that that's how it spreads, it spreads by people being inside and talking.</t>
  </si>
  <si>
    <t>Thomas Loughran: Where we're all kinds of people have that corrected and yet people don't go off to college together typically there are exceptions. Sometimes roommates will do it.</t>
  </si>
  <si>
    <t>JP: Now, we can hear you. Oh no, you're muted.</t>
  </si>
  <si>
    <t>Thomas Loughran: In any way or what's likely to be good about it. But if nothing else, it's a very sad thing she's an amazing human being.</t>
  </si>
  <si>
    <t>I think we often do or use the word love for that.</t>
  </si>
  <si>
    <t>JP: Kind of busy there.</t>
  </si>
  <si>
    <t>Thomas Loughran: Since we know relatively little about the hunter biting. Maybe we just wait and see what happens here.</t>
  </si>
  <si>
    <t>JP: What is it, something's conscious. If it's like something to be that thing.</t>
  </si>
  <si>
    <t>JP: I watched a ton of investing videos on YouTube.</t>
  </si>
  <si>
    <t>John’s iPhone: Have you, have you read him much before I don't know that much about him, but</t>
  </si>
  <si>
    <t>Thomas Loughran: A single research. I don't mean that can be done in one way</t>
  </si>
  <si>
    <t>Thomas Loughran: Right, you can't avoid playing it.</t>
  </si>
  <si>
    <t>John Rose: Instead of 20 cents. So</t>
  </si>
  <si>
    <t>00:54:57Draw us there's some</t>
  </si>
  <si>
    <t>00:42:36And you might wonder whether</t>
  </si>
  <si>
    <t>01:00:45Wait a minute. There's another way to look at this</t>
  </si>
  <si>
    <t>Thesis of Book</t>
  </si>
  <si>
    <t>00:38:36A kind of me a kind of practical sensible replicable mean as all these different</t>
  </si>
  <si>
    <t>Loving communities nested in HIFNRCs provides the most promising (the best, and possible) way forward toward a harmonious integrated Human/AI global community</t>
  </si>
  <si>
    <t>corruption type of things that are happening at a lower level that like national</t>
  </si>
  <si>
    <t>or is this just of part 1?</t>
  </si>
  <si>
    <t>I mean, I feel like even The New York Times has an audience. Readership, as they say.</t>
  </si>
  <si>
    <t>what about a common, unified computational account of information processing, from first at a social level, to a full comprehensive, integrated, scientific approach (Part II), to a foundation for rethinking religious, psychological</t>
  </si>
  <si>
    <t>JP: Like if you're if this farm that your family managed is worth $20 million and you don't really want to be a tree farmer. Yes, you could just sell it to weyerhauser and</t>
  </si>
  <si>
    <t>Thomas Loughran: Call that whole thing a rich community.</t>
  </si>
  <si>
    <t>So there is a warfare in a certain sense, a battle for these tools.</t>
  </si>
  <si>
    <t>Overview of</t>
  </si>
  <si>
    <t>JP: The fat literally every single tweet I see is about. The Handmaid's thing.</t>
  </si>
  <si>
    <t>I don't even remember the moment if I recognize you guys</t>
  </si>
  <si>
    <t>Thomas Loughran: It's got a clever title, but basically it's I think it might be, will America service.</t>
  </si>
  <si>
    <t>Resurrecting Civility: Social Information Processing in the Age of AI</t>
  </si>
  <si>
    <t>Thomas Loughran: Is roughly the right number of independent parallel processes that are going on in the brain sparsely distributed that are producing different judgments, each of them which somehow then get waited and voted.</t>
  </si>
  <si>
    <t>Thomas Loughran: In so far as they were being could they bring something else in not in so far as they were being you could they bring something else in</t>
  </si>
  <si>
    <t>Thomas Loughran: In fact, we could just look at those spaces right here because it's so fast to look at them quantum mechanics nanoscience Mon mind body dualism.</t>
  </si>
  <si>
    <t>Maria Spiropulu</t>
  </si>
  <si>
    <t>John’s iPhone: It sounds really bad, but I don't know. I think I would like. I mean, it may be people</t>
  </si>
  <si>
    <t>Thomas Loughran: For what's going to happen next.</t>
  </si>
  <si>
    <t>Welcome everybody. I'd like to invite you to take a seat, in your imagination and in mine, together with a great many others, some of whom are much like you, and many of whom are not. My purpose here is to spend a good bit of potentially transformative time together. In fact, an important driver of the proposed transformation is precisely our willingness to accept together this imaginative platform, where we consider together roughly the same thing--the same large complex of issues, challenges, opportunities, questions, and new directions--not just from a single but from multiple points of view, sometimes articulated explicitly, sometimes left implicit, but never far from mind. It will turn out that the skills required for productive participation in thinking through similar complex sets of concerns--and they can only be similar, since each of us brings with us and adds our own unspoken set of concerns-- is the very same set of skills which is required for this imaginative exercise of sitting down together and thinking things through from multiple perspectives. It might be helpful to already have in mind a number of other specific individuals whom you know well, or at least know something about, and whom you can imagine in the conversation with us. They are welcome, too.</t>
  </si>
  <si>
    <t>00:55:00You can be moved by arguments.</t>
  </si>
  <si>
    <t>00:42:41Yeah. What we say no to certain kinds of behavior. Now we consider it outside the</t>
  </si>
  <si>
    <t>For purposes of introducing this journey to potential partners, the group of initial interlocutors must be smaller. In this smaller and preliminary conversation, I will presume some familiarity with issues which will need to be spelled out more fully for everyone, but in more stepwise fashion for some, when we include a broader range of participants. As a consequence, this preliminary discussion will cover more ground, more quickly.</t>
  </si>
  <si>
    <t>01:00:49And they come up with very clever software and the guy who's made this clearest to me, actually, is the other fella.</t>
  </si>
  <si>
    <t>00:38:46Conflicting</t>
  </si>
  <si>
    <t>Thomas Loughran: I remember correctly, I think it came out.</t>
  </si>
  <si>
    <t>Thomas Loughran: Suddenly, but clearly enough because quite clearly that there was another way to go about what I was looking at, I was sort of theorizing in some very broad very based on everything. I think sort of way where we might go, and that was too far for the too many steps to get there from</t>
  </si>
  <si>
    <t>John Rose: So I don't know exactly what how you did it.</t>
  </si>
  <si>
    <t>Thomas Loughran: That I wrote that basically caches in this idea of a very different way, a compatible list view of human freedom and human action.</t>
  </si>
  <si>
    <t>Thomas Loughran: And just, just the chances of making zero mistakes as you go back through multiple steps, right. We all know how to propagate that error. If you have 5% error on any of these and you're 95% pretty soon you're certainly wrong.</t>
  </si>
  <si>
    <t>A central theme of this conversation is that considering issues clustered together as a whole under a consistent approach--one both illuminating and action-guiding--is essential if we are to see and implement solutions to our most important, and seemingly intractable, intellectual and social problems. There are, of course, multiple global perspectives of this sort, and growing in our capacity to recognize, build, deploy, compare and assess such holistic perspectives is a foundational set of benefits I anticipate all of us will derive as we continue in this conversation.</t>
  </si>
  <si>
    <t>Thomas Loughran: You. I don't know whether you guys knew this. I was blown away when I found out you can just</t>
  </si>
  <si>
    <t>Because it was such a disaster.</t>
  </si>
  <si>
    <t>John Rose: As scientifically as possible.</t>
  </si>
  <si>
    <t>Thomas Loughran: Right, this lays it out in a different axis.</t>
  </si>
  <si>
    <t>Thomas Loughran: I don't know that she had a worst run that. Kamala Harris did</t>
  </si>
  <si>
    <t>Being in so far as you pulled religion out of that pile of that?</t>
  </si>
  <si>
    <t>You were including hardly anybody. One could be a critic.</t>
  </si>
  <si>
    <t>We will proceed in stages, each the crafting of a conceptual lens for viewing a cluster of problems. Each such lens will be constructed from a number of ideas clustered together in coherent and interrelated systems of thought, where each component gains justification--is seen to belong in the cluster--through its necessary role in the illuminating and action-guiding power of the whole cluster, the whole lens.</t>
  </si>
  <si>
    <t>Not just your American story. Everything gets in there.</t>
  </si>
  <si>
    <t>That's where the risk is enclosed spaces, long periods of time, which is exactly what school is.</t>
  </si>
  <si>
    <t>Shang-Yi Ch’en Professor of Physics, California Institute of Technology; Founder, AQT/INQNET</t>
  </si>
  <si>
    <t>Thomas Loughran: Wouldn't it be good. Sometimes roommates with cluster together for a while, but almost never to pick the same majors and to go through and to put something together out of their education.</t>
  </si>
  <si>
    <t>Was muted. And now I tried unmuted. Does that change anything.</t>
  </si>
  <si>
    <t>Now, in so far as the thing you perceive as you, then you can notice that you are in certain states and that you might be in other states.</t>
  </si>
  <si>
    <t>As we proceed through the construction of these lenses, each will add new component elements to the earlier, smaller cluster. What will result is a very broad set of ideas, clustered together in an illuminating and action-guiding whole, which is broad enough to be called a worldview, where (aspirationally) every theoretical and practical challenge can find more promising solutions than offered by any rival worldview. How such worldviews might be articulated and measured against one another will be made clear in the ensuing discussion. But what is promised to emerge is a quantifiably superior way to process information and make correspondingly more-fully-informed, and thus simply better, choices. Such lenses, at every level and thus also at the largest level, represent information-processing systems, software for the mind. Their creation and application to problems constitutes processing; they are computational models.</t>
  </si>
  <si>
    <t>JP: You couldn't you couldn't you couldn't go like Peter the sixth AP AP or something, you know,</t>
  </si>
  <si>
    <t>JP: Maybe anyway john today I was</t>
  </si>
  <si>
    <t>JP: Right, and so if it's like something to be it. I mean, that means something is it's stuck. I feel like dynamism.</t>
  </si>
  <si>
    <t>JP: Because I asked him some money. And I was like, What the hell do you even do this i did i i really didn't have much of a knowledge base. And so I watched a bunch of videos and almost all of it was about risk mitigation.</t>
  </si>
  <si>
    <t>John’s iPhone: No.</t>
  </si>
  <si>
    <t>Computation of what? In the end, of everything: that’s what a complete and coherent worldview does. But lenses constructed from ideas grow complete and coherent from small and tentative beginnings. So at the start, we will begin by considering a subset of problems, some of those arising quite publicly from our attempts to live together well in local, regional, national and global societies. The cluster of challenges and opportunities we will consider to grind our first lens is the sheer volume of information flowing our way, the variety of different perspectives we use to filter it, and the increasing level of polarization--political, religious, cultural--we experience in that process. Through our investigation of these challenges and resources available to us for addressing them, we will arrive at a perspective that recognizes the information-gathering role of pluralism--constructing rival and incompatible world views--in social life. We will also encounter ways of adjudicating between rival world views, tapping traditional if dimly recognized roots, including that information can: 1) be systematically gathered in community, shaped by its particular worldview; 2) enrichen both that worldview and its expression in community it by becoming stored in technology, culture and craft; 3) become passed on both cognitively and noncognitively through education, that is, through effective invitation into mature membership in traditions; and 4) be processed at the highest level through fully-informed contests between pairs of rival traditions assessed by members who have achieved mature (either native, or second-first-language) competency in both. Emerging from these considerations will be the promise of quantifiable moral, economic and social progress, embodying a unified account of what truth is in all these areas of inquiry. Once that model has been constructed, we will use it to recognize promising solution sets to problems that arise in representative areas: in civic, religious, academic, scientific, developmental and AI-enhancement sectors. This first lens, we will come to call the Computational Network of Rich Communities (CNRC) model.</t>
  </si>
  <si>
    <t>00;23;40.050 --&gt; 00;23;41.100</t>
  </si>
  <si>
    <t>00:18:54.240 --&gt; 00:18:56.490</t>
  </si>
  <si>
    <t>00:19:04.230 --&gt; 00:19:07.410</t>
  </si>
  <si>
    <t>00:17:04.200 --&gt; 00:17:06.450</t>
  </si>
  <si>
    <t>00:42:47Out of bounds.</t>
  </si>
  <si>
    <t>On the account of truth which we will consider as part of this first model, thinking and acting become stabilized, justified, through their inclusion in a whole system of thought and practice that has the appeal that it has in part because of the presence of such thinking and acting; we might say that the parts are in alignment with the whole. It is hard to see how one could hold such a view of truth as applying in one domain of inquiry, and not in others, at least without an explanation of what is different about where and why that view of truth applies, compared to where it does not. (Arbitrariness of application of any central concept seems opposed to stability.) Indeed, the very communities that hold together in place (think, for now, of the scientific community) to gather and process information as a social unit, themselves require a stability that may be threatened by considerations that the community is not equipped to consider and address. So inquiry might start around a preliminary proper subset of challenges, but it cannot long remain limited in this way.</t>
  </si>
  <si>
    <t>01:01:02Campbell Tom Campbell, whether you like his whole project or whether you don't. He knows what</t>
  </si>
  <si>
    <t>00:38:49Intuitions</t>
  </si>
  <si>
    <t>Our founding documents, those are two. Two lines, and I'm not looking completely hammered.</t>
  </si>
  <si>
    <t>So for now in this very preliminary way, we might imagine that any rich community or network thereof, if it is to succeed, must eventually confront questions from every area of inquiry; otherwise, it will lack the resources to confront and incorporate new challenges from other sectors. Thus, to hold together for long our first lens--whether expressed theoretically as a world view, or practically as any community that constructs, embodies and is guided by it--we must add to it, bring it to a measure of completion. To craft a more stable, powerful, second lens, we will add--take into account--the major findings of contemporary science and engineering. (Following the lead of the National Science Foundation, we’ll often refer to both science and engineering as science, hereafter, except when some further distinction is useful.)</t>
  </si>
  <si>
    <t>news like doesn't dove into because it just isn't what sells or goes at primetime.</t>
  </si>
  <si>
    <t>That's true. You have to admit they're closer to the general public side of the spectrum.</t>
  </si>
  <si>
    <t>JP: Walk away with money and do. Do what you want with your life.</t>
  </si>
  <si>
    <t>Thomas Loughran: And here I'm referring to rich communities and precisely this usage.</t>
  </si>
  <si>
    <t>And these tools do seem like you can. It does seem helpful.</t>
  </si>
  <si>
    <t>Thomas Loughran: Almost all of them. Yeah.</t>
  </si>
  <si>
    <t>Thomas Loughran: But in that conversation he made the point. And I've heard a dimly elsewhere that the proud boys. The story goes, this story went</t>
  </si>
  <si>
    <t>Thomas Loughran: Now I could get the title. It's something like this is the election that undoes America or</t>
  </si>
  <si>
    <t>Thomas Loughran: Guys, can I peel out for one minute.</t>
  </si>
  <si>
    <t>Thomas Loughran: Now you might know what I mean by that. But it's, it's hard to draw. It's hard to tell what's different between putting it that way. But when I put it that way. I think I'm be on i'm i think i'm</t>
  </si>
  <si>
    <t>Thomas Loughran: Evolutionary game theoretic challenges and cognitive science wonder if there's are mathematical objects were could compute computing be taking place. If we live in a computational universe. What on earth is intelligence, etc. All those kinds of questions in different fields.</t>
  </si>
  <si>
    <t>Thomas Loughran: Not a big animal. In fact,</t>
  </si>
  <si>
    <t>Roger Schank</t>
  </si>
  <si>
    <t>John’s iPhone: Say that about him all the time. It's like maybe he meant something different. And then the responses. Well, if he is always saying like insane shit like this. Why did keep giving him the benefit of the doubt.</t>
  </si>
  <si>
    <t>Some of that addition will be implicit and preliminary, for example by recognizing the enduring presence in a single mind, or in a single community, of both the first lens (and more generally, any given partial worldview) and scientific learning, first in one and then in some number of instances. But eventually, we will need to see inside, to probe the extent to which ideas from the first lens are brought into contact with, to challenge and be challenged by, the science in question. Eventually, harmonious existence through dialogue--after shaking and stirring--is certainly a sign of what we mean by stable coexistence. Yet we would look for more than mere compatibility: deeper understanding of each in light of the other; solutions to additional problems suggested by the interplay between them; these and perhaps other modes of interaction are positive marks of compatibility that go beyond a lack of negative reinforcement. Imagine, then, adding, stepwise, a reasonably full sampling of the deliverances of science, producing a yet more powerful explanatory and holistic model in a second lens, beyond what was assembled as the first. Included in that set of deliverances would be important results from quantum physics and relativity; from cognitive neuroscience and brain studies; from evolution and genetics; from anthropology and sociology; from information theory and computer science. We will consider together reasons for uniting all these areas of inquiry as kinds of information processing. We will consider as well a cluster of problems concerning the nature of information, of space-time, of quantum gravity, of intelligence, and of consciousness that seem to be more likely resolved by a theory of fundamental consciousness, and an account of information as intrinsically residing in consciousness. The space-time universe will thus emerge from the interplay (processing) of information, on this model; as they say, “it, from qbit”, in a computational universe. On this model, consciousness is specified by, but does not emerge from, the information exchange pathways that do in fact emerge, as our brains and in our brains, from the specific laws of nature which govern that particular perspective in consciousness that is compatible with our universe, including more specifically human, and more precisely our own consciousness. Once developed, these ideas will cohere as our second lens, the Fundamental Consciousness model, which will unite with, explain and illuminate the Computational Network of Rich Communities model, thus illustrating both how worldviews are constructed, how they evolve by incrementally adding explanatory power to smaller lenses, and how they survive in evolutionary engagement; lense to lens, model to model, meme to meme.</t>
  </si>
  <si>
    <t>Thomas Loughran: And we're constantly trying to build that. And if we if we didn't build it, we'd be too damn slow</t>
  </si>
  <si>
    <t>-------------------------</t>
  </si>
  <si>
    <t>Thomas Loughran: I don't mean</t>
  </si>
  <si>
    <t>Thomas Loughran: You could just play it well play it poorly.</t>
  </si>
  <si>
    <t>Thomas Loughran: Maybe it's round. That's an interesting idea.</t>
  </si>
  <si>
    <t>John Rose: If that is true, a lot of the</t>
  </si>
  <si>
    <t>00:55:02Peter Singer is a master of</t>
  </si>
  <si>
    <t>00:42:51And</t>
  </si>
  <si>
    <t>01:01:11What</t>
  </si>
  <si>
    <t>00:38:52Conflicting bases right conflicting polls on our, on our attention.</t>
  </si>
  <si>
    <t>Thomas Loughran: Like 10 years earlier than that.</t>
  </si>
  <si>
    <t>Thomas Loughran: From, from the point of view of others in the conversation and</t>
  </si>
  <si>
    <t>JP: I mean, I definitely had that thought on the plane flying out here from Oregon.</t>
  </si>
  <si>
    <t>Thomas Loughran: Then I make a sort of allusion to in a sentence here. I was talking to a to mystic crowd of verse every single one of them every, every single person who is talking about that stuff it not necessarily how that system, our work, but they knew what I was pointing to.</t>
  </si>
  <si>
    <t>luke w: Right, right.</t>
  </si>
  <si>
    <t>Editing note… it would be helpful to list the problems and the solutions to be set forth In the construction and deployment of each lens. Then see if there is a way to weave both the problems and solutions, once articulated and paired, into the descriptions of each lens. What would be especially nice is to show how Solutions in the second lens depend upon elements present in the first. Also, it would be especially nice if the lens Constructed at the second level could shed additional light on problems laid out at the first level. That would show a real unity, and Real gross, as you add components from one level to the next. Also, perhaps the table that needs to be built for each lens that is at each level, contains problems, resources, which are propositions added for the construction of the lens, and finally solutions to the problems which the resources enable. Also useful would be some kind of catalog, best started in spreadsheet, showing the dependencies of each solution to each problem on multiple resources at each level, showing the synergistic relationship between the parts in the whole lens. Eventually, there's a great visualization to be had here, of new Solutions emerging at each level 2 the problems of each level level, some from the resources present at the first lens, and some further solutions from resources present at higher levels. Be careful here not to impose your Siri on the facts. The danger is Miss shaping problems, solutions, dependencies, Etc, to show synergies that you want to show, whether they're goddamn there or not. So try to spreadsheet first. If the spreadsheet Works in that way, there may be a three-dimensional, colorful, connective visualization that might show the same things in a better or different or complementary way.</t>
  </si>
  <si>
    <t>Thomas Loughran: dial it up. You can order.</t>
  </si>
  <si>
    <t>John Loughran: Which Austin earlier, a string in particular is the one that comes to mind.</t>
  </si>
  <si>
    <t>John Rose: Like historians have a pretty rigorous system. I think they try to use and it tried to look at all. I mean,</t>
  </si>
  <si>
    <t>Thomas Loughran: But there are other pieces, we will have to stop and stand back and look at, I think, ma'am, at various places.</t>
  </si>
  <si>
    <t>Thomas Loughran: She didn't get as much mainstream media attention. I think is Kamala Harris did at the very beginning and then get her to say, but when it comes to how many votes did you bring in</t>
  </si>
  <si>
    <t>On grounds like that. It's hard not to be a critic on grounds like that, sometime we ought to have a conversation about whether.</t>
  </si>
  <si>
    <t>More immediately, can I get this done in time to revise paragraphs for a 10-page overview available starting at tomorrow's meeting with a publisher. Actually, the spreadsheet might be a really nice addendum for such a purpose.</t>
  </si>
  <si>
    <t>Everything gets shaped. Not to say that other people don't also have the same things and they're very different stories.</t>
  </si>
  <si>
    <t>So it seems like the perfect way to spread it a lot. And we have no idea how things are going to respond as we head into the winter.</t>
  </si>
  <si>
    <t>Thomas Loughran: That then that is just not a thing. No one does that. So I'm suggesting then that the ladder, we're trying to build is not a ladder that people typically</t>
  </si>
  <si>
    <t>John Rose: We can hear you now. But it's still pretty quiet.</t>
  </si>
  <si>
    <t>John Rose: Yeah, I know. She did some pretty big things in our time.</t>
  </si>
  <si>
    <t>CEO, Socratic Arts Inc.; John Evans Professor Emeritus of Computer Science, Psychology and Education, Northwestern University; Author, Make School Meaningful-And Fun!</t>
  </si>
  <si>
    <t>So that future world out there is a world with you in it and it's a world insofar as there's favored possibilities.</t>
  </si>
  <si>
    <t>JP: I just hold pare down a little bit is</t>
  </si>
  <si>
    <t>JP: I was literally spreading grass seed all day today. Clover to be</t>
  </si>
  <si>
    <t>Thomas Loughran: Apparently Trump is pulling on bar strings to get the Durham report released</t>
  </si>
  <si>
    <t>JP: Or just being like existing and then you sort of meaningful way means some sort of interaction, like it's something</t>
  </si>
  <si>
    <t>JP: I mean, it's just the constant refrain of</t>
  </si>
  <si>
    <t>JP: I follow him on Twitter.</t>
  </si>
  <si>
    <t>00:42:59Those standards change.</t>
  </si>
  <si>
    <t>00:39:00How do you, how do you resolve all that stuff. Well, you'd hope, you'd have somebody who's really experienced and sees like an expert sees they've seen all these things before they have lots of examples that they could point to</t>
  </si>
  <si>
    <t>Those are big questions, I don't expect us to hammer them too hard.</t>
  </si>
  <si>
    <t>And like, whether we like it makes me think of like if if a tree falls in the forest and no one's like no one is around to hear it.</t>
  </si>
  <si>
    <t>So I think. There would they focus of journalists at different levels of consumption.</t>
  </si>
  <si>
    <t>And anyone can pick up the paper and read it. It doesn't take anyone could look us up on YouTube.</t>
  </si>
  <si>
    <t>JP: So it's sort of</t>
  </si>
  <si>
    <t>Thomas Loughran: I information flow networks of rich communities. What's a rich community. I've just described, one its information rich</t>
  </si>
  <si>
    <t>I mean, you couldn't turn the lights on and foreign policy,</t>
  </si>
  <si>
    <t>John Rose: Like really young boy.</t>
  </si>
  <si>
    <t>Thomas Loughran: National Organization and chapters and it's a much more organized organization and then keep it is not like</t>
  </si>
  <si>
    <t>Thomas Loughran: Something like that is to feel the sense. And then this guy is basically making the case that the Republican Party generally and Trump in particular is laying a foundation for a non election.</t>
  </si>
  <si>
    <t>JP: He returns</t>
  </si>
  <si>
    <t>Thomas Loughran: Trying to do is walk a consistent path that is what we observe and what is entailed.</t>
  </si>
  <si>
    <t>Thomas Loughran: Would have would have to be investigated.</t>
  </si>
  <si>
    <t>JP: Yeah, he called him the, the common octopus.</t>
  </si>
  <si>
    <t>Thomas Loughran: Some people put it to the point that look you that you'd have been lunch, you'd have been somebody lunch, right, if you weren't</t>
  </si>
  <si>
    <t>Maximilian Schich</t>
  </si>
  <si>
    <t>00;23;42.120 --&gt; 00;23;43.830</t>
  </si>
  <si>
    <t>00:18:58.230 --&gt; 00:18:58.770</t>
  </si>
  <si>
    <t>00:19:09.060 --&gt; 00:19:19.440</t>
  </si>
  <si>
    <t>00:17:09.090 --&gt; 00:17:17.400</t>
  </si>
  <si>
    <t>00:55:03Putting them together right and you read them.</t>
  </si>
  <si>
    <t>00:43:02From time to time and they have varied in the United States. And we might tend to think we're moving toward enlightenment, all the time.</t>
  </si>
  <si>
    <t>01:01:11What in it.</t>
  </si>
  <si>
    <t>00:39:16Of how these things have been resolved in the past, and they have a sensible reason why they want to resolve it in this way in this time.</t>
  </si>
  <si>
    <t>Thomas Loughran: Yet another person pointed that out to me.</t>
  </si>
  <si>
    <t>JP: I'm like,</t>
  </si>
  <si>
    <t>Thomas Loughran: I made a quick so I'll send that sometime, but</t>
  </si>
  <si>
    <t>Thomas Loughran: Run through a complex</t>
  </si>
  <si>
    <t>Thomas Loughran: Up the DNA you want. It's absolutely</t>
  </si>
  <si>
    <t>John Loughran: Was Wisconsin THE WISCONSIN PRIMARY back in March, I think it was late March.</t>
  </si>
  <si>
    <t>John Rose: They, they use science, the best they can to look at</t>
  </si>
  <si>
    <t>Thomas Loughran: I, I, I know that's going to have value for us. I can see it but I</t>
  </si>
  <si>
    <t>John Loughran: Fact,</t>
  </si>
  <si>
    <t>Whether there's any room. Not to be a critic on grounds like that.</t>
  </si>
  <si>
    <t>They do what they had them in their differently and they get shaped. They they interact with one another.</t>
  </si>
  <si>
    <t>Good point. So my thought is my thinking on school is as much as possible.</t>
  </si>
  <si>
    <t>Thomas Loughran: Usually people form their own letters.</t>
  </si>
  <si>
    <t>Rachel Loughran: We now get to have the rest of this conversation via charades.</t>
  </si>
  <si>
    <t>John Rose: I meant to watch a movie. There was a movie about her life basically that I I never watched but</t>
  </si>
  <si>
    <t>And so far as there are perceived states of affairs that you actively favor that involve you in it.</t>
  </si>
  <si>
    <t>Thomas Loughran: Exactly what I should have</t>
  </si>
  <si>
    <t>John Rose: Wow.</t>
  </si>
  <si>
    <t>Thomas Loughran: Before the election.</t>
  </si>
  <si>
    <t>JP: Like it's like something to be a bat because they are actually acting</t>
  </si>
  <si>
    <t>JP: You know risk to reward ratio being cognizant of that managing your risk and especially when you start investing more money. It's all about risk management.</t>
  </si>
  <si>
    <t>JP: But I can't remember if I've actually read an article with his i don't think i have</t>
  </si>
  <si>
    <t>Associate Professor in Arts and Technology, The University of Texas at Dallas</t>
  </si>
  <si>
    <t>Thomas Loughran: Only be done in one way</t>
  </si>
  <si>
    <t>Thomas Loughran: And then maybe there's more wall. There's an open question as to whether there's more wall, it might not be very claimable but if there is a cloud.</t>
  </si>
  <si>
    <t>John Rose: Cost, which is the main reason people say, This will never work. A lot of the that costs can get eaten up by that number.</t>
  </si>
  <si>
    <t>00:55:07And</t>
  </si>
  <si>
    <t>00:43:12But the Hero would be helpful to think of something that there might actually be irrational case for something that we just don't tolerate and I didn't pick such a case, when I talked about dueling in the streets, maybe</t>
  </si>
  <si>
    <t>00:39:27And I think that's what Aristotle, then it's been rather a long time since I read them. It might be</t>
  </si>
  <si>
    <t>But I thought we could throw some pieces down holding up each lens.</t>
  </si>
  <si>
    <t>Does it still make a sound? Yes. I think so.</t>
  </si>
  <si>
    <t>That's intended to look nationally versus local news? I would be very interested to see the differences in between how?</t>
  </si>
  <si>
    <t>Do you know that's true?</t>
  </si>
  <si>
    <t>Thomas Loughran: It is also</t>
  </si>
  <si>
    <t>you couldn't really look at foreign policy differently, would just one of these propositions.</t>
  </si>
  <si>
    <t>JP: That is that is that is straight up slander.</t>
  </si>
  <si>
    <t>Thomas Loughran: Teeth. I may have some small organization. But what sort of passes in teeth was more like to inspire</t>
  </si>
  <si>
    <t>Thomas Loughran: Or rather, it will be an election. It just won't be a democratically, it will be a well you could call it a republican election in a couple of different senses.</t>
  </si>
  <si>
    <t>Thomas Loughran: He's traveling the country and climbing weird stuff including beautiful canyons way south and apparently she didn't know where she was going and the conversation with you yesterday, but they went to a place called</t>
  </si>
  <si>
    <t>Thomas Loughran: By this particular model that I'm creating of how the world works. I don't mean I'm creating a de novo. But I'm there's this is a model. I'm working on right about how the world works, and I am saying that it is possible for more than one person to be john</t>
  </si>
  <si>
    <t>Thomas Loughran: more rigorously if there was going to be a good response to JP question of a week ago, which is something like</t>
  </si>
  <si>
    <t>They call it</t>
  </si>
  <si>
    <t>John’s iPhone: I'm not. I mean, if you do the sky.</t>
  </si>
  <si>
    <t>Thomas Loughran: If you weren't able to predict where the fight is going, What the animal is going to do what the enemy is going to do, etc. You've got to be able to predict and you've already got to be able to adapt. I think you know this from the sports field right i mean on a on a pitch.</t>
  </si>
  <si>
    <t>Richard Saul Wurman</t>
  </si>
  <si>
    <t>00:55:09It does look like that life.</t>
  </si>
  <si>
    <t>01:01:13What an algorithm is. And he lays out an algorithm.</t>
  </si>
  <si>
    <t>00:39:36I don't know actually might be 15 years</t>
  </si>
  <si>
    <t>Thomas Loughran: Rather, and that so that was useful. And I've had other many times where, where people have thought relationships matter, far, far more and you shouldn't have politically contentious conversations in a family setting, precisely because of that.</t>
  </si>
  <si>
    <t>JP: So the middle seats were open. I was flying southwest, so I appreciated having the middle seats open for sure.</t>
  </si>
  <si>
    <t>Thomas Loughran: I do think it's worth thinking a little bit about what it's like to make a transition from one story to another and Thomas. Thomas Coons</t>
  </si>
  <si>
    <t>Thomas Loughran: Almost certainly well but anyway. With all that said, there's a little bit of family connection here and I wanted to throw that out because I wanted to bring back. I wanted to start with Georgetown COC and the church. He was part of this church, which is the first church and</t>
  </si>
  <si>
    <t>Thomas Loughran: Standard technique, they'll make it</t>
  </si>
  <si>
    <t>John Loughran: It was it was bad.</t>
  </si>
  <si>
    <t>Rachel Loughran: Things that aren't reproducible, but</t>
  </si>
  <si>
    <t>Thomas Loughran: Would not be a good idea for me to try to give you an example right now because that's a complex thing and a worthy thing to get across. Right. You have to point to a number of things and point to the implications of those number of things.</t>
  </si>
  <si>
    <t>Thomas Loughran: She actually won delegates.</t>
  </si>
  <si>
    <t>Can you actually justify the American experience given American history?</t>
  </si>
  <si>
    <t>They morph into one another. So it seems in various ways.</t>
  </si>
  <si>
    <t>Just do it online and then it's up to people to decide whether or not it's worth paying money for that sort of thing.</t>
  </si>
  <si>
    <t>Thomas Loughran: And pair and scarcity pay any attention to</t>
  </si>
  <si>
    <t>JP: being sabotaged by the deep state very so</t>
  </si>
  <si>
    <t>Thomas Loughran: There's a couple of them and they're very good. Well, what you said is a documentary about her life, which is exceptional and the other one is a drama modern life. And I remember the name of either of them. But I've watched them both and they're great.</t>
  </si>
  <si>
    <t>This is a better state of affairs for you than a worse state of affairs for you, the one you're imagining.</t>
  </si>
  <si>
    <t>Thomas Loughran: Done. The problem is we started</t>
  </si>
  <si>
    <t>JP: And I was walking around with this, this little hand. It was absolutely ridiculous this situation. I had to do.</t>
  </si>
  <si>
    <t>Thomas Loughran: That's also in today's news.</t>
  </si>
  <si>
    <t>Founder, TED Conference; EG Conference; TEDMED Conferences; Architect, Cartographer; Author, Information Architects</t>
  </si>
  <si>
    <t>JP: Like there is something I mean they are. I do like your information framing because it's like they're, they are taking in information and they're responding to it in some ways. I mean, you see this all over anything you think of as alive.</t>
  </si>
  <si>
    <t>JP: And as far as I can tell, bailout packages are just part of</t>
  </si>
  <si>
    <t>John’s iPhone: Yeah, so that was an interesting article to</t>
  </si>
  <si>
    <t>00;23;45.090 --&gt; 00;23;45.480</t>
  </si>
  <si>
    <t>00:18:59.940 --&gt; 00:19:12.000</t>
  </si>
  <si>
    <t>00:19:20.340 --&gt; 00:19:28.770</t>
  </si>
  <si>
    <t>00:17:19.980 --&gt; 00:17:34.500</t>
  </si>
  <si>
    <t>00:55:12isn't very much of a unified life.</t>
  </si>
  <si>
    <t>00:43:26I'm very pro dueling doesn't</t>
  </si>
  <si>
    <t>01:01:17Will produce for You results, under these circumstances, in other words, if you want to simulate these results. Here's the algorithm that will simulate these quantum effects.</t>
  </si>
  <si>
    <t>00:39:44But you could see that and and maybe then you're grateful that there's nine justices on the Supreme Court.</t>
  </si>
  <si>
    <t>What exactly were those rights and what rights do we have now that maybe weren't included there?</t>
  </si>
  <si>
    <t>That's an I'm not like arguing. I'm not I don't separate religion out like.</t>
  </si>
  <si>
    <t>Look what kind of stories people chased from different levels. Yeah.</t>
  </si>
  <si>
    <t>Virtually everyone where mass communicating. Yes, that's true.</t>
  </si>
  <si>
    <t>JP: Over time, that's going to happen, you know,</t>
  </si>
  <si>
    <t>Thomas Loughran: Shared model rich, it is trusting relationships rich</t>
  </si>
  <si>
    <t>Right. I mean, just imagine. Take take the whatever view you used to hold and just add to it.</t>
  </si>
  <si>
    <t>Thomas Loughran: Principle that you're inspired rallies, or something like that. And you could throw the word in teeth and all that, but it's much it's much more loose loosely knit down whether that is true or not. I don't know. But that's part of a story that you hear</t>
  </si>
  <si>
    <t>Thomas Loughran: He points out that there is no requirement in the Constitution for a plebiscite for democratic elections of the President of the United States.</t>
  </si>
  <si>
    <t>JP: Now I lost. Tell your idol.</t>
  </si>
  <si>
    <t>Thomas Loughran: I'm not saying I can be john I actually don't seem to know how to pull that off right but i but i don't think it's impossible.</t>
  </si>
  <si>
    <t>Thomas Loughran: This conscious realism thing, isn't it a little vague and does it really do any work for you. And so that's a glimpse of the whole. And now I kind of like to look at its relationship to the</t>
  </si>
  <si>
    <t>Thomas Loughran: Is that true, is it so he</t>
  </si>
  <si>
    <t>Thomas Loughran: It just, it's just guy were your buddy. It's just, you know, would, how long would it take you to figure out what he's up to. Yeah.</t>
  </si>
  <si>
    <t>Thomas Loughran: Your, your body, just go. That's right. Sometimes you can't even explain it. Sometimes you surprise yourself, you just end up over here, right, and</t>
  </si>
  <si>
    <t>Diana Reiss</t>
  </si>
  <si>
    <t>John Rose; Huh.</t>
  </si>
  <si>
    <t>Thomas Loughran: That's the reason for for playing that game. And maybe it's it's a good one. And maybe it's got something to do with a good and we're proposing a way of doing that socially processing information, socially, in which</t>
  </si>
  <si>
    <t>Thomas Loughran: If there's a cloud barrier. You can imagine asking what's on the other side of the cloud. And you can imagine various theories about what's happening there.</t>
  </si>
  <si>
    <t>John Rose: And then preventative medicine. Obviously we don't know how much of a benefit that could have if people went to the doctor when they wanted to, or if they thought they had something wrong present prevent more serious issues down the road.</t>
  </si>
  <si>
    <t>00:55:17It's an icy you fracturing under it in a certain way.</t>
  </si>
  <si>
    <t>01:01:30Does that make sense. And he breaks it down into five steps. And if we want to we could look at it.</t>
  </si>
  <si>
    <t>00:39:51And that they had a distinguished law careers in front of them.</t>
  </si>
  <si>
    <t>John Loughran: So just so just so for the thousand brain theory.</t>
  </si>
  <si>
    <t>Thomas Loughran: And those are actually two sides of an extreme side saying those are two sides of the spectrum.</t>
  </si>
  <si>
    <t>JP: That's still a couple hundred people probably. So what's the likelihood that at least one or two people had it.</t>
  </si>
  <si>
    <t>Thomas Loughran: Advice as I characterize it here on one hand it's advice for thinking differently, a bottle about another figure if you can't figure out how somebody else is thinking he gives advice for how to get into their world.</t>
  </si>
  <si>
    <t>Thomas Loughran: First church in Roxbury that's in Boston, and it was founded and 1630</t>
  </si>
  <si>
    <t>Rachel Loughran: For you.</t>
  </si>
  <si>
    <t>Thomas Loughran: Or was it Iowa, which was a</t>
  </si>
  <si>
    <t>John Rose: Not be the scientific method that is</t>
  </si>
  <si>
    <t>Thomas Loughran: And said, look, there's, there are relationships here and try and map those relationships. That's, that's something you can do. After you're pretty familiar with.</t>
  </si>
  <si>
    <t>Thomas Loughran: There enough to win a delegate at least</t>
  </si>
  <si>
    <t>That would be an important question. That just made me think of a lyric from a song that I had been listening to you guys watch Hamilton come out.</t>
  </si>
  <si>
    <t>So here's the problem. How can you generate a methodology for bringing things together, bringing people together, bringing perspectives together?</t>
  </si>
  <si>
    <t>On the on the order of tens of thousands of dollars. Watch for me, there is no way in hell I would do that.</t>
  </si>
  <si>
    <t>Thomas Loughran: That doesn't mean they don't have ladders.</t>
  </si>
  <si>
    <t>John Rose: Yeah, we can we can technically hear you. It's just really quiet.</t>
  </si>
  <si>
    <t>Thomas Loughran: Lisa and I went to see her when she came to the University of Notre Dame.</t>
  </si>
  <si>
    <t>At least that's what you think. And in a certain sense,</t>
  </si>
  <si>
    <t>Thomas Loughran: Right. And then as we went through it, we realize there's more. We had to say we just found another appropriate p. So,</t>
  </si>
  <si>
    <t>JP: I did so many acres today with this tiny little frickin thing that uh you hold you hold in your hand and you push a trigger and you spin you pass the seat everywhere. And I'm just walking around these freaking huge fields like</t>
  </si>
  <si>
    <t>Rachel Loughran: What is that</t>
  </si>
  <si>
    <t>Professor, Department of Psychology Hunter College; Author, The Dolphin in the Mirror</t>
  </si>
  <si>
    <t>JP: Where it's clearly taking an information and responding in some way.</t>
  </si>
  <si>
    <t>JP: Mac of international risk management schemes.</t>
  </si>
  <si>
    <t>John’s iPhone: Well, yeah, definitely.</t>
  </si>
  <si>
    <t>00:55:23Right, like you say, it says it's appealing. It pulls you</t>
  </si>
  <si>
    <t>00:43:29With the exception of a few wackos it doesn't</t>
  </si>
  <si>
    <t>01:01:35And it's and frankly it's at some point, you get bored because you say, of course, that's the algorithm for it. I mean it's it's utterly clear, but he breaks it down.</t>
  </si>
  <si>
    <t>00:39:56And maybe there's no right way to resolve that things</t>
  </si>
  <si>
    <t>And what's the foundation of those rights?</t>
  </si>
  <si>
    <t>It is kind of hard for me to imagine that the greatest motivator for those.</t>
  </si>
  <si>
    <t>And here I wonder. Here we've got print media. We probably ought to have.</t>
  </si>
  <si>
    <t>Thomas Loughran: But of course it is remarkably poor also so far as I've described it in other respects, come back to what we said here about diversity.</t>
  </si>
  <si>
    <t>Right. That people can manipulate narratives. Right.</t>
  </si>
  <si>
    <t>Thomas Loughran: If it's still phrased that way. I mean, it's you ought to read. Actually, I'm going to give you another one. There's an Atlantic piece by a gal. I'm gonna give you. That's it for</t>
  </si>
  <si>
    <t>John Rose: More than once, anyway. Yeah, I think. Yeah, I would agree.</t>
  </si>
  <si>
    <t>Thomas Loughran: Instead, there is the duty for state legislators to appoint electors to the Electoral College and they determined by themselves. What that's going to be like</t>
  </si>
  <si>
    <t>Thomas Loughran: You set up camp.</t>
  </si>
  <si>
    <t>Thomas Loughran: For another person.</t>
  </si>
  <si>
    <t>Thomas Loughran: its relationship to lens one the high information flow network paradigm and network of rich communities paradigm</t>
  </si>
  <si>
    <t>Thomas Loughran: Says,</t>
  </si>
  <si>
    <t>John’s iPhone: I think</t>
  </si>
  <si>
    <t>Thomas Loughran: All of a sudden here comes ass. And you're right, you're right in the way right because it was just there. And you'd be you'd be a step off.</t>
  </si>
  <si>
    <t>00;23;46.710 --&gt; 00;23;48.450</t>
  </si>
  <si>
    <t>00:19:12.540 --&gt; 00:19:22.230</t>
  </si>
  <si>
    <t>00:19:30.690 --&gt; 00:19:37.890</t>
  </si>
  <si>
    <t>00:17:37.230 --&gt; 00:17:49.020</t>
  </si>
  <si>
    <t>Simone Schnall</t>
  </si>
  <si>
    <t>00:55:28But you also want to turn it off. Sometimes, right. And just because there's all these other dimensions of life.</t>
  </si>
  <si>
    <t>01:01:45So if it wasn't utterly clear to you that it could be simulated he showed you exactly how you simulate it in painstaking detail.</t>
  </si>
  <si>
    <t>00:40:01You know, there's no way there's no one right way to hit a baseball</t>
  </si>
  <si>
    <t>John Loughran: I really am pretty unfamiliar with that. I mean, I think I understand.</t>
  </si>
  <si>
    <t>Thomas Loughran: One is</t>
  </si>
  <si>
    <t>Thomas Loughran: That is, that's easier and so far as the world is</t>
  </si>
  <si>
    <t>Thomas Loughran: Why it's called the first meeting house of 1632. It could be a head. Another name before that. And I think that might be right. I think, actually, they build the congregation and when</t>
  </si>
  <si>
    <t>Rachel Loughran: In the lab.</t>
  </si>
  <si>
    <t>Rachel Loughran: bungled Iowa.</t>
  </si>
  <si>
    <t>John Rose: The closest attempt</t>
  </si>
  <si>
    <t>Thomas Loughran: Enough. You got to have enough like a handful of things that you can relate to one another, but you can't have 100 things that you can relate to. You can have dozens probably just because it would be to</t>
  </si>
  <si>
    <t>Thomas Loughran: And of course was squeezed off the stage. Nonetheless, for the first time anybody that ever want to delegate right was squeezed off the debate stage.</t>
  </si>
  <si>
    <t>but I separate it out because I think you can like truth as a concept can apply to.</t>
  </si>
  <si>
    <t>Just me plus. Yeah. This quote is from Hamilton, but it's from the discography of somebody who?</t>
  </si>
  <si>
    <t>How can you do that? When at least in the ad, in the extended abstract, right?</t>
  </si>
  <si>
    <t>But who knows? That's easier for me to say being not in college and not in the middle of college.</t>
  </si>
  <si>
    <t>Thomas Loughran: In fact, it doesn't mean that their brains aren't constantly putting together models of the world.</t>
  </si>
  <si>
    <t>Rachel Loughran: I just want to throw in one more joke. Before we move on, politically charged charades would be so fun.</t>
  </si>
  <si>
    <t>Thomas Loughran: I guess that was three years ago, four years ago, maybe they my sense of time is not super</t>
  </si>
  <si>
    <t>you are more your perceptual life has more the things in it that you want to have</t>
  </si>
  <si>
    <t>Thomas Loughran: Okay, you can see what they are your principles process publishing power people I left people out power all in a platform all as a partner.</t>
  </si>
  <si>
    <t>JP: All day back and forth, you know, chatting.</t>
  </si>
  <si>
    <t>Thomas Loughran: The Durham report Durham is</t>
  </si>
  <si>
    <t>Thomas Loughran: Yeah, I do think that's a second. I think the responding is the second point, it's a separate point</t>
  </si>
  <si>
    <t>JP: In a pretty ridiculous way.</t>
  </si>
  <si>
    <t>John’s iPhone: Again, I still have no freakin clue what's happening with the Joe Biden story or if it has any merit.</t>
  </si>
  <si>
    <t>Director, Cambridge Embodied Cognition and Emotion Laboratory; Reader in Experimental Social Psychology and Fellow of Jesus College, University of Cambridge</t>
  </si>
  <si>
    <t>John Rose; Yeah, sorry, you're still cutting in.</t>
  </si>
  <si>
    <t>Thomas Loughran: In a way which is something like a league and then starting to build one good team. And what is that team doing it's processing information.</t>
  </si>
  <si>
    <t>Thomas Loughran: Maybe people think it just is the same. It just keeps on going. If they didn't know right if this is the world they lived in</t>
  </si>
  <si>
    <t>John Rose: And then I think to me. It's the most obviously moral solution, I guess. I mean, you want to give everyone health insurance, you want to cry, the best care for everyone.</t>
  </si>
  <si>
    <t>00:55:38Like just getting good at things you love</t>
  </si>
  <si>
    <t>00:43:35Go nuts on your property.</t>
  </si>
  <si>
    <t>01:01:54Right. But like if somebody like a physicist would</t>
  </si>
  <si>
    <t>00:40:05You get all kinds of hitters up there, you get baseball. You get hitting coaches, etc. But they all got somewhat different swings and different stances and</t>
  </si>
  <si>
    <t>Or how do we articulate those further rights, which are sort of what the founders meant but maybe didn't quite say?</t>
  </si>
  <si>
    <t>Stories not getting as much coverage is just they don't get as many clicks, they don't get as many eyeballs.</t>
  </si>
  <si>
    <t>Just video you cars off there. I was just wondering about it.</t>
  </si>
  <si>
    <t>JP: More and more</t>
  </si>
  <si>
    <t>Thomas Loughran: Choices what diversity.</t>
  </si>
  <si>
    <t>For for it's an effective foreign policy tool. That by itself won't change your view very much.</t>
  </si>
  <si>
    <t>John Rose: Today, yeah.</t>
  </si>
  <si>
    <t>John Rose: Yeah, I mean I think Republicans just want</t>
  </si>
  <si>
    <t>Thomas Loughran: And all of them every single one of them has got a popular vote component of that right and they're a little different in how they do it right. Summer winner take all</t>
  </si>
  <si>
    <t>Thomas Loughran: In Colorado. Oh, you</t>
  </si>
  <si>
    <t>Thomas Loughran: To have precisely your string of awareness says</t>
  </si>
  <si>
    <t>Thomas Loughran: If I may,</t>
  </si>
  <si>
    <t>Thomas Loughran: That's the animal still an animal models because any</t>
  </si>
  <si>
    <t>Athena Vouloumanos</t>
  </si>
  <si>
    <t>John’s iPhone: Yeah, I mean, I would like to at least give him the chance to get asked by a reporter like</t>
  </si>
  <si>
    <t>Thomas Loughran: Right, it's and you bet in that flow me more than I have said watch to play. So, and you must have had the experience, like, Where the hell did that past come from that. I just need. I mean, I've had a bunch of experience. It's like that.</t>
  </si>
  <si>
    <t>00:55:42And somehow</t>
  </si>
  <si>
    <t>00:43:38What do you say, God,</t>
  </si>
  <si>
    <t>01:02:00So,</t>
  </si>
  <si>
    <t>00:40:13And they adjust them, etc. And yet, if at least those who are good hitters and they're all pretty good hitters right or they wouldn't be playing professional baseball. A good editors compared to you and I and</t>
  </si>
  <si>
    <t>John Loughran: It all I all I know about it is what we've talked about but</t>
  </si>
  <si>
    <t>Thomas Loughran: Don't have any conversations, I suppose. The other one, the other side of the spectrum is have any damn conversation. You want to relationships beat down</t>
  </si>
  <si>
    <t>JP: So that would just be an interesting number to have</t>
  </si>
  <si>
    <t>Thomas Loughran: As there's a right or wrong about getting into someone's world there's someone is full of contradictions.</t>
  </si>
  <si>
    <t>Thomas Loughran: In relationship with another congregation until the second one could get on its feet, something like that. It was sort of nurtured into existence, which is why</t>
  </si>
  <si>
    <t>Thomas Loughran: You just say I would like</t>
  </si>
  <si>
    <t>Thomas Loughran: Yeah, the caucuses, which were early on nearly the first maybe the first</t>
  </si>
  <si>
    <t>Thomas Loughran: You mean they</t>
  </si>
  <si>
    <t>Thomas Loughran: At least I i hope you don't have to have dozens, because it would be very hard for them to wrap their mind around the interconnections between dozens of ideas all at the same time you'd want to start mapping those things.</t>
  </si>
  <si>
    <t>I guess. Rather than religion as a whole, like the existence of a creator, I think truth could apply to.</t>
  </si>
  <si>
    <t>Associate Professor of Psychology, Director, NYU Infant Cognition and Communication Lab, New York University</t>
  </si>
  <si>
    <t>Axum Hamilton. And one of the lines in his song is, if the natives were slaves for your liberty, what do you mean when you say the land of the free?</t>
  </si>
  <si>
    <t>At least at the limits. Each of these things is a whole way of looking at the world.</t>
  </si>
  <si>
    <t>Yeah, and not having college tuition. Come and do, right?</t>
  </si>
  <si>
    <t>Thomas Loughran: And trying desperately to interact to have those models interact into more powerful explanatory holds</t>
  </si>
  <si>
    <t>John Rose: Couldn't go wrong.</t>
  </si>
  <si>
    <t>Thomas Loughran: But she actually left a big we quote her all the time in our home.</t>
  </si>
  <si>
    <t>it as you move toward those states of affairs that you are actively wound toward.</t>
  </si>
  <si>
    <t>Thomas Loughran: Now what the heck does this mean that's what I want to spend a few minutes on</t>
  </si>
  <si>
    <t>JP: Oh my god, dude.</t>
  </si>
  <si>
    <t>JP: Wait, sorry, this is what is it going to be released soon.</t>
  </si>
  <si>
    <t>Thomas Loughran: And maybe even Hoffman makes this himself. I think he thinks that there may be some really simple conscious experience. You can imagine something which perceives green or it doesn't.</t>
  </si>
  <si>
    <t>Thomas Loughran: Me to get taxpayers to make sure that rich people don't lose any money and their foreign speculation.</t>
  </si>
  <si>
    <t>John’s iPhone: But the fact that</t>
  </si>
  <si>
    <t>00;23;48.540 --&gt; 00;23;49.770</t>
  </si>
  <si>
    <t>00:19:22.710 --&gt; 00:19:37.680</t>
  </si>
  <si>
    <t>00:19:39.510 --&gt; 00:19:51.210</t>
  </si>
  <si>
    <t>00:17:50.040 --&gt; 00:17:50.640</t>
  </si>
  <si>
    <t>00:55:47Somehow, what we have to submit those to the utilitarian calculus and put a value on them and figure out who else is getting them to and exactly what you could do about it. Right. And boom, it's going to pull you down some sort of a mechanistic approach right to constantly analyzing</t>
  </si>
  <si>
    <t>00:43:41You can't have a ruling club.</t>
  </si>
  <si>
    <t>01:02:03I think I've now motivated. I think I'm going to stop and let you guys in I've sort of beat this horse till it's dead, a little bit, but it's it's pretty mysterious right that there's a</t>
  </si>
  <si>
    <t>00:40:25Just how good they are, with regard to the pitching.</t>
  </si>
  <si>
    <t>I mean, I go back to the same question I asked last week, like, in what light do we view?</t>
  </si>
  <si>
    <t>They don't make as much money. We could be kind of condition not to care about those stories, I guess, but it always seems to me,</t>
  </si>
  <si>
    <t>I love it. That's where I get my information, right? Not anymore, you know.</t>
  </si>
  <si>
    <t>John Rose: So, so do you have a question of whether anyone is doing basically anything to</t>
  </si>
  <si>
    <t>Thomas Loughran: We can learn from not only people who are like us.</t>
  </si>
  <si>
    <t>It will fit right into other view. Right. Right.</t>
  </si>
  <si>
    <t>JP: Bears, we</t>
  </si>
  <si>
    <t>John Rose: To put</t>
  </si>
  <si>
    <t>Thomas Loughran: Summer our district by district right you you've been through that in presidential elections before, right. The rules are different state by state.</t>
  </si>
  <si>
    <t>Thomas Loughran: Already or something like that.</t>
  </si>
  <si>
    <t>Thomas Loughran: All it all its particularity and in so far as that's true. They are john</t>
  </si>
  <si>
    <t>Thomas Loughran: guys able to see me and hear me well enough. Yeah, okay.</t>
  </si>
  <si>
    <t>John’s iPhone: Did you were you giving this group instructions or were you telling them to stand back I think like that would be, I would like to hear my answer that.</t>
  </si>
  <si>
    <t>Thomas Loughran: Right. And you have no idea how your foot new right how you struck the right stride rite set yourself up and launched a ball.</t>
  </si>
  <si>
    <t>Matthew Ritchie</t>
  </si>
  <si>
    <t>And out a bit here. Yeah.</t>
  </si>
  <si>
    <t>Thomas Loughran: Pretty well together. Right. And so it's coming up with a better way of living life, a better set of answers to the questions that you have a better set of directions right for you to guide you</t>
  </si>
  <si>
    <t>Thomas Loughran: And you could imagine those somebody building a different craft and that craft is not the same as, say, providing the best material.</t>
  </si>
  <si>
    <t>01:02:14There are physics considerations which might move you to say, I can't explain it in these ordinary physical world ways this is just mysterious doesn't look like the world. We thought we knew it doesn't look like physical reality.</t>
  </si>
  <si>
    <t>00:40:28But anyway, there's, there's lots of different ways to do it. And so it seems that there's lots of ways to hit</t>
  </si>
  <si>
    <t>John Loughran: Yeah, he in that theory.</t>
  </si>
  <si>
    <t>Thomas Loughran: No one's going to take that position. Right. You wouldn't be in a good family if you took that position. So that's not the realistic. Other side of the spectrum. The other side of the spectrum is something like</t>
  </si>
  <si>
    <t>Rachel Loughran: The other piece of the puzzle is like where are people coming from</t>
  </si>
  <si>
    <t>Thomas Loughran: They may be different tomorrow than they are today. You know what I mean, driven driven by things that they're quite sure of that are</t>
  </si>
  <si>
    <t>Thomas Loughran: Sometimes it said to be 1630 was founded other science time 1632. Here are a list of the early deacons in that church and George Alcott because on that list. And so as this other guy.</t>
  </si>
  <si>
    <t>Rachel Loughran: And you give them the string.</t>
  </si>
  <si>
    <t>John Loughran: Well, well, I was wasn't disaster.</t>
  </si>
  <si>
    <t>Thomas Loughran: They formulate hypotheses and</t>
  </si>
  <si>
    <t>Thomas Loughran: A couple or three related to each other and time, something like that.</t>
  </si>
  <si>
    <t>John Rose: Yeah, I don't</t>
  </si>
  <si>
    <t>But like. Like the worthiness of certain aspects of a religion.</t>
  </si>
  <si>
    <t>And I was like, Whoo! Who are you saying that?</t>
  </si>
  <si>
    <t>All the resources are in one of these things and you can't escape it.</t>
  </si>
  <si>
    <t>Yeah, you always have no prospects for a job because you don't have a degree.</t>
  </si>
  <si>
    <t>Thomas Loughran: Maybe that's what we're all struggling for</t>
  </si>
  <si>
    <t>Rachel Loughran: I think I'm gonna do that.</t>
  </si>
  <si>
    <t>Thomas Loughran: She had a she had a line at least in I go through together and it was, it had to do with married life families and getting stuff done that you want to get done in the press of the busy life. And then her line was</t>
  </si>
  <si>
    <t>And you can step back and consider that you're actually in there.</t>
  </si>
  <si>
    <t>Thomas Loughran: Let's see if I can get this thing. Okay. So remember that there's a bunch of slides that are just you have to understand these slides aren't necessarily sequential. They're more like think of this more like as a file can</t>
  </si>
  <si>
    <t>JP: Like eight straight hours of just</t>
  </si>
  <si>
    <t>Thomas Loughran: Well, Trump is trying to get it released before the election.</t>
  </si>
  <si>
    <t>Thomas Loughran: And that's it. And it has no options. It's got no sense of agency. It's just got it's it's pure passive conscious experience of a very simple sort no</t>
  </si>
  <si>
    <t>JP: Basically</t>
  </si>
  <si>
    <t>John’s iPhone: They're not even allowed to talk about is what so insane like no one's actually got an answer from the Biden administration.</t>
  </si>
  <si>
    <t>Andrés Roemer</t>
  </si>
  <si>
    <t>00:56:08Yeah.</t>
  </si>
  <si>
    <t>00:43:45I think you came</t>
  </si>
  <si>
    <t>01:02:28You can't change the past, you can. The world doesn't change when you change your when you look</t>
  </si>
  <si>
    <t>00:40:36These cases also</t>
  </si>
  <si>
    <t>Right. Do we view rights as like, OK, so like life, liberty and pursuit of happiness, like, let's take life for a second.</t>
  </si>
  <si>
    <t>I guess there was a big interest in a lot of people wanted to hear the news.</t>
  </si>
  <si>
    <t>Oh, no. It's funny.</t>
  </si>
  <si>
    <t>John Rose: Try and combat this from happening every single year. Like are there private companies doing it, or does it have to be like this massive change that incorporates private</t>
  </si>
  <si>
    <t>Thomas Loughran: But also people who are not like us. People who challenged the way we look at things people who could see things only because they've got a different model that they're working with they pursued different leads, they discovered different things. They build a different account.</t>
  </si>
  <si>
    <t>Well, of course, of course they do. That's why we have Voice of America, right.</t>
  </si>
  <si>
    <t>JP: Like the fact that Newsweek hasn't redacted that article. Yeah.</t>
  </si>
  <si>
    <t>John Rose: A name to what they face of the violence they see. And so I think the easiest thing they've come up with is Antica sure</t>
  </si>
  <si>
    <t>JP: Isn't there a ruling recently on Faithless electors.</t>
  </si>
  <si>
    <t>Co-creator, Ideas City; Author, Move UP: Why Some Cultures Advance While Others Don't</t>
  </si>
  <si>
    <t>JP: Yeah, I mean, it's the kingdom. I mean,</t>
  </si>
  <si>
    <t>Thomas Loughran: Really on me. I mean, I would for a regular for a regular person at your this is ordinary decency that you're showing but for somebody who is plays at a different level. It seems to me.</t>
  </si>
  <si>
    <t>Thomas Loughran: Which just happened right to the to the hook around the defender right and drop in front of the guy you're a guy who's splitting the defenders on the run through the goal, right, something like that.</t>
  </si>
  <si>
    <t>00;23;52.350 --&gt; 00;23;54.810</t>
  </si>
  <si>
    <t>00:19:39.090 --&gt; 00:19:46.020</t>
  </si>
  <si>
    <t>00:19:51.900 --&gt; 00:20:06.510</t>
  </si>
  <si>
    <t>00:17:51.990 --&gt; 00:17:54.240</t>
  </si>
  <si>
    <t>01:02:34At not things that are real don't</t>
  </si>
  <si>
    <t>John Loughran: Is he saying that</t>
  </si>
  <si>
    <t>Thomas Loughran: You can push it. But you've got to really push it thinking hard about the people that are around you and how you maintain the people relationships with the people around you.</t>
  </si>
  <si>
    <t>Rachel Loughran: To get on that plane like are they coming like are they from Arizona and they're like you just never know who's around you.</t>
  </si>
  <si>
    <t>Thomas Loughran: Incompatible with one another. And the question is which one comes to mind and which one drives their thinking today. And then it's very hard to say that you got inside that person's world because it's it's constantly in flux.</t>
  </si>
  <si>
    <t>Thomas Loughran: Mr. William Park.</t>
  </si>
  <si>
    <t>Thomas Loughran: And it's 4000</t>
  </si>
  <si>
    <t>John Loughran: Wasn't there. And that was an average right before the</t>
  </si>
  <si>
    <t>John Rose: Yeah, I mean, in a lot of times</t>
  </si>
  <si>
    <t>Thomas Loughran: Okay, so</t>
  </si>
  <si>
    <t>Thomas Loughran: Know what you think of that politics, but it's interesting that nobody would never consider her</t>
  </si>
  <si>
    <t>I think then would come back into my into the other category of like truth does not apply to this.</t>
  </si>
  <si>
    <t>Just that made that jump to my head. I think we should have that conversation, by the way, and if you don't,</t>
  </si>
  <si>
    <t>There's no neutral ground out here to sit and say, what am I going to do about these three ways?</t>
  </si>
  <si>
    <t>I could see that you always have a hello. You always can get a grace period and deferments.</t>
  </si>
  <si>
    <t>Richard Wrangham</t>
  </si>
  <si>
    <t>Thomas Loughran: Maybe that's why we're desperately reach out to other people. I'm speculating here does it. Maybe that's why we are so tribe or part of why we were so tribal somehow in our DNA, we cannot do this by ourselves, somehow, we know that</t>
  </si>
  <si>
    <t>Rachel Loughran: Wow, what an idea.</t>
  </si>
  <si>
    <t>Thomas Loughran: You can have it all just not all at once.</t>
  </si>
  <si>
    <t>Right. This is actually you having a friendship with this other person. Right.</t>
  </si>
  <si>
    <t>Thomas Loughran: Where we're filing things under the appropriate P that we might want to use. Does that make sense. So it's a, it's not a. It's not a finished.</t>
  </si>
  <si>
    <t>JP: Refill</t>
  </si>
  <si>
    <t>Thomas Loughran: Whereas, they had, they had indicated they would not do that.</t>
  </si>
  <si>
    <t>Thomas Loughran: That's not on thinkable</t>
  </si>
  <si>
    <t>John’s iPhone: About whether the emails are real like they've just literally never even had to answer the question. Yeah, which is not because like, that's how you catch them in a lie. It's like if they want to deny these are real and then you go improve their real than</t>
  </si>
  <si>
    <t>Ruth Moore Professor of Biological Anthropology, Curator of Primate Behavioral Biology at Harvard University; Author, Catching Fire: How Cooking Made Us Human</t>
  </si>
  <si>
    <t>Thomas Loughran: Let's try again. We're almost done.</t>
  </si>
  <si>
    <t>Thomas Loughran: And that's obviously getting it. The good right for human beings that good presumably has some kind of motivational force. Right.</t>
  </si>
  <si>
    <t>Thomas Loughran: For the hardest most refined climbs which you could imagine is actually advancing. You could imagine the metallurgy for it that the materials production for it. The weather forecasting for it. The</t>
  </si>
  <si>
    <t>John Rose: Let's see some other</t>
  </si>
  <si>
    <t>00:56:08overthinking maybe</t>
  </si>
  <si>
    <t>00:43:47Here.</t>
  </si>
  <si>
    <t>01:02:37But this is quantum. This is down to the quantum level. This is Bill. These are the basic building blocks of everything we do see that we think doesn't change when we look</t>
  </si>
  <si>
    <t>00:40:45Yeah.</t>
  </si>
  <si>
    <t>Like, do we view that like life with a circle around it and anything that doesn't fall entirely within the circle of life?</t>
  </si>
  <si>
    <t>And a lot of people were in town. And then it probably would be covered at Sam's.</t>
  </si>
  <si>
    <t>I was watching a movie the other day that I had a scene at a bar, and it's like it hadn't occurred to me that I missed going to the bar until I went.</t>
  </si>
  <si>
    <t>John Rose: Big business small business, the government and the only way to really make a dent in this problem and it's just by like pretty widespread change.</t>
  </si>
  <si>
    <t>Thomas Loughran: It's an account that challenges us. It's an account that may compliment what we have to say may replace what we have to say.</t>
  </si>
  <si>
    <t>Because we come back false narratives. Right. Etc. And it doesn't change a thing.</t>
  </si>
  <si>
    <t>Thomas Loughran: It's the new occupy. Remember the Occupy movement how many years ago when it was during the last</t>
  </si>
  <si>
    <t>JP: JOHN I feel, help me out here. JOHN I feel like you told me about this.</t>
  </si>
  <si>
    <t>Thomas Loughran: That's where she went</t>
  </si>
  <si>
    <t>JP: In addition to that,</t>
  </si>
  <si>
    <t>JP: It's like on Amalia</t>
  </si>
  <si>
    <t>Thomas Loughran: That this guy plays at a different level than that he does not get he does not have his settle down moment.</t>
  </si>
  <si>
    <t>Thomas Loughran: Those passes come out of nowhere.</t>
  </si>
  <si>
    <t>Terrence J. Sejnowski</t>
  </si>
  <si>
    <t>00:56:11Or if it's not overthinking it's a negative feature of appropriate thinking</t>
  </si>
  <si>
    <t>01:02:48But it all somehow seems to be built upon changes that do depend upon observers, what the heck. That makes no sense. But, along comes these guys who can simulate it and make it make perfect sense.</t>
  </si>
  <si>
    <t>00:40:46I don't know. I didn't read</t>
  </si>
  <si>
    <t>John Loughran: You know, and it again. It's so hard to even understand what the question means with the terms, but he's is he saying that each of those parallel processing.</t>
  </si>
  <si>
    <t>Thomas Loughran: Yet push hard within that were what's not take what's not FOR GRABS at all. It's the relationships, you're going to keep them. The question is what are you going to do about politics, given that you're going to keep them.</t>
  </si>
  <si>
    <t>Thomas Loughran: And here is that same section, you can see that phrasing.</t>
  </si>
  <si>
    <t>Thomas Loughran: It's 10,000 characters long.</t>
  </si>
  <si>
    <t>John Loughran: The pentacle</t>
  </si>
  <si>
    <t>Thomas Loughran: The hypotheses would imply and seek to falsify those hypotheses.</t>
  </si>
  <si>
    <t>Thomas Loughran: I promised to try not to answer any other questions with as many words and said,</t>
  </si>
  <si>
    <t>So, like, within religion, within religion, the question like, is there a is there like a godly being?</t>
  </si>
  <si>
    <t>that we should have the conversation about just the justification of the American tradition.</t>
  </si>
  <si>
    <t>Over there of looking at the world as if I don't need a way of looking at the world or</t>
  </si>
  <si>
    <t>And I'm sure there's ways to work around that.</t>
  </si>
  <si>
    <t>Thomas Loughran: We weren't we didn't come into being. To do this by ourselves. I</t>
  </si>
  <si>
    <t>Rachel Loughran: I'm gonna write that down.</t>
  </si>
  <si>
    <t>Thomas Loughran: You do you really have to pay. So she and her husband, for example, spent different times. They both had pretty substantial legal careers hers, of course, advanced a little more famously, in the end, but they had very substantial legal careers at one point he was out in front of her.</t>
  </si>
  <si>
    <t>This is you maintaining a friendship. This is you being loyal to a friend.</t>
  </si>
  <si>
    <t>Thomas Loughran: Presentation. It's more like a bunch of candidates slides that could be used in a presentation. Here's a different way of saying that same sort of thing when you can see it's not complete.</t>
  </si>
  <si>
    <t>JP: My freakin index finger from the trigger was just like I</t>
  </si>
  <si>
    <t>Thomas Loughran: I'm trying to remember Durham. It was a federal prosecutor. I'm trying to remember his background, but he was appointed</t>
  </si>
  <si>
    <t>Thomas Loughran: It's kind of brain dead, a little but I mean we can find ourselves in such a state practically</t>
  </si>
  <si>
    <t>John’s iPhone: American</t>
  </si>
  <si>
    <t>John’s iPhone: That's the thing. But I mean, if they're actually just fake and there's no merit to then then I would say that and get that on the records and that's good. Yo, yo.</t>
  </si>
  <si>
    <t>Computational Neuroscientist; Francis Crick Professor, the Salk Institute; Investigator, Howard Hughes Medical Institute; Co-author (with Patricia Churchland), The Computational Brain</t>
  </si>
  <si>
    <t>00;23;57.090 --&gt; 00;23;58.560</t>
  </si>
  <si>
    <t>00:19:47.970 --&gt; 00:19:54.270</t>
  </si>
  <si>
    <t>00:20:07.980 --&gt; 00:20:15.930</t>
  </si>
  <si>
    <t>00:17:56.250 --&gt; 00:17:57.570</t>
  </si>
  <si>
    <t>00:43:48I think you cannot have a</t>
  </si>
  <si>
    <t>01:03:05And so they say. Because we can simulate it. Maybe this is being simulated</t>
  </si>
  <si>
    <t>00:40:49The entirety of the majority opinion.</t>
  </si>
  <si>
    <t>I didn't mean to make that circle like fun,</t>
  </si>
  <si>
    <t>That just see it. That's that I mean, I'm sure there's a lot more layers to it than that.</t>
  </si>
  <si>
    <t>I mean, it kind of had, but it hadn't percolated. And then I was just watching that bar scene like, damn, I wish I could go, oh, this is great.</t>
  </si>
  <si>
    <t>Thomas Loughran: May enrich what we have to say, but as far from the same as what we have to say, and we've got a fair bit of information to gather</t>
  </si>
  <si>
    <t>So why we don't listen to our team. That's why we are.</t>
  </si>
  <si>
    <t>Thomas Loughran: You're right.</t>
  </si>
  <si>
    <t>Thomas Loughran: Part. Pardon me.</t>
  </si>
  <si>
    <t>John Rose: That might have had to do specifically with the Democratic primary. I'm not sure.</t>
  </si>
  <si>
    <t>Thomas Loughran: So when she calls</t>
  </si>
  <si>
    <t>JP: Everyone who that, to me, it needs to only be that</t>
  </si>
  <si>
    <t>Thomas Loughran: There is a very minimal role.</t>
  </si>
  <si>
    <t>JP: Phone Guy plant I and</t>
  </si>
  <si>
    <t>Thomas Loughran: Right where he's actually thinking reflective Lee and responding reflective Lee and I don't deny that there are moments when he gets closer to that he does get closer to that when he's when there's not much on the line.</t>
  </si>
  <si>
    <t>Thomas Loughran: Right. And they, there's no way you thought it all out, you just find yourself surprised that you made it because it's because it was there.</t>
  </si>
  <si>
    <t>Peter Schwartz</t>
  </si>
  <si>
    <t>Thomas Loughran: Hear me okay yeah</t>
  </si>
  <si>
    <t>Thomas Loughran: Suggests that you know you're not a big question. Well, why'd you get that because it's good. I mean, yeah.</t>
  </si>
  <si>
    <t>Thomas Loughran: Just the craft of actually making the climb it would be enormous. It would be technical. It could be highly advanced</t>
  </si>
  <si>
    <t>John Rose: Interesting benefits.</t>
  </si>
  <si>
    <t>00:56:18Yeah.</t>
  </si>
  <si>
    <t>00:43:51Club, maybe you might be able to get away with.</t>
  </si>
  <si>
    <t>01:03:12Because we know how to do that.</t>
  </si>
  <si>
    <t>00:40:54But it would be interesting to see if they</t>
  </si>
  <si>
    <t>John Loughran: Units is a locus of consciousness.</t>
  </si>
  <si>
    <t>Thomas Loughran: That doesn't mean you couldn't find out that it's in flux. I think you could, and you can find out all the things that did that they're biting on from time to time and you might be able to draw out some of those in consistencies and that's the sort of thing that Socrates majors so much</t>
  </si>
  <si>
    <t>Thomas Loughran: Captured here or if a little bit off to the side. This came this comes from a video.</t>
  </si>
  <si>
    <t>Thomas Loughran: And here I'm</t>
  </si>
  <si>
    <t>Rachel Loughran: You're talking about messed up because the pandemic. Yeah, I was pre pandemic, or at least pre most people thinking about the pandemic.</t>
  </si>
  <si>
    <t>John Rose: Yeah, and</t>
  </si>
  <si>
    <t>Thomas Loughran: Sorry about that.</t>
  </si>
  <si>
    <t>John Rose: And what makes it</t>
  </si>
  <si>
    <t>We could have it fast, by the way. I mean, I don't need to need it. Maybe somebody could just say it.</t>
  </si>
  <si>
    <t>don't have a way of looking at the world or aren't in myself some additional big vortex.</t>
  </si>
  <si>
    <t>Perhaps the least their usual line saying is there typically is no.</t>
  </si>
  <si>
    <t>Thomas Loughran: Mean look at length, we don't have private languages. We have a public language. For example, I would suggest that's that's already an intense shaping right just the very language that we use.</t>
  </si>
  <si>
    <t>JP: Tom, are you not to do brain.</t>
  </si>
  <si>
    <t>This is you, etc. all sorts of things.</t>
  </si>
  <si>
    <t>Thomas Loughran: Right, you get all of these things somehow wrapped up in the platform. And all of that is done in partnership</t>
  </si>
  <si>
    <t>John Rose: Couldn't</t>
  </si>
  <si>
    <t>Futurist; Senior Vice President for Global Government Relations and Strategic Planning, Salesforce.com; Author, Inevitable Surprises</t>
  </si>
  <si>
    <t>Thomas Loughran: By Attorney General bar to look into what exactly</t>
  </si>
  <si>
    <t>Thomas Loughran: For a moment, and we can imagine what it would be like to be only in that state.</t>
  </si>
  <si>
    <t>Thomas Loughran: What's good for general managers, it's good for the US and to recognize that phrase no reason you would, there's a there's a film out a long time ago called a Little Abner Little Abner</t>
  </si>
  <si>
    <t>00:56:20But at the same time. At the same time, it's hard to like</t>
  </si>
  <si>
    <t>01:03:15Now if only we could give an account of how that simulation comes to be. Let's take a look at that possibility.</t>
  </si>
  <si>
    <t>00:40:58Attacked</t>
  </si>
  <si>
    <t>but anything that doesn't fall entirely within that circle as definitely like by definition involved in a like for not even as entirely.</t>
  </si>
  <si>
    <t>but other aspects of religious debates would almost definitely belong in the other category as well.</t>
  </si>
  <si>
    <t>But that always strikes me as the strongest motivator for what the media decides to cover.</t>
  </si>
  <si>
    <t>If we were doing this in rural Ireland, the pub would be a big a big deal.</t>
  </si>
  <si>
    <t>JP: I think the only way to make a dent in the problem.</t>
  </si>
  <si>
    <t>Thomas Loughran: About that different model from those different, diverse voices in order to understand with have to stay even to understand what it is that they think we have to enter in and listen to their way of looking at the world.</t>
  </si>
  <si>
    <t>Why we don't why we don't care about a solid judge.</t>
  </si>
  <si>
    <t>Thomas Loughran: John</t>
  </si>
  <si>
    <t>JP: Oh, I'm thinking of</t>
  </si>
  <si>
    <t>JP: Sorry, Tom. I don't mean to derail you</t>
  </si>
  <si>
    <t>Thomas Loughran: Probably going to take it at least from</t>
  </si>
  <si>
    <t>Thomas Loughran: Now that's precisely what you're asserting and I'm denied.</t>
  </si>
  <si>
    <t>Thomas Loughran: That's worth acknowledging upfront, but it's not the one I want to spend any time on but it's worth passing by and that is if it's really the case. You remember how theoretical and practical inquiry.</t>
  </si>
  <si>
    <t>Thomas Loughran: Yeah, yeah. Okay. Originally, the night so</t>
  </si>
  <si>
    <t>Thomas Loughran: But it seems to me, where there is something on the line, he's nothing like that ever</t>
  </si>
  <si>
    <t>Thomas Loughran: So anyway, it's at that speed. That's the necessary speed, not just in the game, but in all of life and maybe in all the surviving. So our brains predict and we begin moving based on what we expect is going to happen and that's how we will</t>
  </si>
  <si>
    <t>00;24;00.150 --&gt; 00;24;00.570</t>
  </si>
  <si>
    <t>00:19:55.230 --&gt; 00:20:03.870</t>
  </si>
  <si>
    <t>00:20:17.040 --&gt; 00:20:35.610</t>
  </si>
  <si>
    <t>00:18:00.720 --&gt; 00:18:05.760</t>
  </si>
  <si>
    <t>00:56:25Like it, it seems like it could</t>
  </si>
  <si>
    <t>00:43:54We don't talk about that.</t>
  </si>
  <si>
    <t>01:03:21There. We've just motivated. This fitness better than I ever had to myself, actually, if this isn't good enough. I just can't put it well enough yet. This is how you motivate it seems to be</t>
  </si>
  <si>
    <t>00:41:01The case at all as</t>
  </si>
  <si>
    <t>Ed Regis</t>
  </si>
  <si>
    <t>Thomas Loughran: exactly the right question, and the answer is absolutely not. Okay.</t>
  </si>
  <si>
    <t>Thomas Loughran: So we'll see</t>
  </si>
  <si>
    <t>Thomas Loughran: Drop in consistencies and people spot.</t>
  </si>
  <si>
    <t>Thomas Loughran: It's a video that I was watching with my wife.</t>
  </si>
  <si>
    <t>Thomas Loughran: Speaking out of turn</t>
  </si>
  <si>
    <t>John Loughran: Yeah. No, I'm talking about Wisconsin which tried to do a</t>
  </si>
  <si>
    <t>Thomas Loughran: And find some better one.</t>
  </si>
  <si>
    <t>Thomas Loughran: Any other thoughts.</t>
  </si>
  <si>
    <t>John Rose: What makes it particularly interesting and retrospect. Is it seemed like the democrats were gonna as a party or feeling like</t>
  </si>
  <si>
    <t>Of course, you can justify the American political tradition. Just plow right through it.</t>
  </si>
  <si>
    <t>Right. Or big shelter in the storm or what?</t>
  </si>
  <si>
    <t>Do you think this is going to be all this a long time? Is this a one semester problem, a two semester problem or a six state problem?</t>
  </si>
  <si>
    <t>John Rose: Well, we just started the on there.</t>
  </si>
  <si>
    <t>Thomas Loughran: At different times, different ones of them were home while the other one.</t>
  </si>
  <si>
    <t>And those in so far as you're looking at yourself is toward these future states of affairs are in some ways a more actual you.</t>
  </si>
  <si>
    <t>Thomas Loughran: So what are these things.</t>
  </si>
  <si>
    <t>John Rose: Get a more efficient way to do that.</t>
  </si>
  <si>
    <t>Thomas Loughran: Anyone have a good account of what his charge was</t>
  </si>
  <si>
    <t>So we know I wonder</t>
  </si>
  <si>
    <t>JP: It stinks to high heaven. I mean, it's who knows, like the fact that they've haven't</t>
  </si>
  <si>
    <t>Science writer; Author, Monsters</t>
  </si>
  <si>
    <t>John Rose; Hey,</t>
  </si>
  <si>
    <t>Thomas Loughran: It's good, right, it just, it kind of stops there. So it's got some motivational force. So this suggests that there's going to be a more formal analysis.</t>
  </si>
  <si>
    <t>Thomas Loughran: But you could imagine someone else who says, I'm not that interested in the harder spots. I'm interested in the easier spots. And in fact, I'm not just interested in the question of how far can we advance the craft of climbing. I'm interested in the question of how high can we climb.</t>
  </si>
  <si>
    <t>John Rose: The data increase would be massive which I had not</t>
  </si>
  <si>
    <t>00:56:28It seems like it could lackey entity, but maybe if you were in a community of people who were aiming to do that. Well, maybe it wouldn't be as unified as as fracture of a life you know</t>
  </si>
  <si>
    <t>00:43:55I get</t>
  </si>
  <si>
    <t>01:03:34All realism from quantum mechanics. And there were people who are driven in that direction.</t>
  </si>
  <si>
    <t>00:41:05operating under false pretense, or if they just address, simply click the case that this wasn't actually beneficial and</t>
  </si>
  <si>
    <t>Against that goal. If any part of a concept falls outside of that circle of life, like is it definitely not covered under life?</t>
  </si>
  <si>
    <t>Morality as a whole. Could you might remove that as well, then?</t>
  </si>
  <si>
    <t>I even think about like we're pretty smart people and have been saying we like we've been like able to talk about it a little bit,</t>
  </si>
  <si>
    <t>Right? I mean, in some cities, it's still a big deal.</t>
  </si>
  <si>
    <t>JP: I mean, I think what it comes down to is what are, what is the government going to do and then what are the big corporations going to do because</t>
  </si>
  <si>
    <t>Thomas Loughran: It's not impossible. It turns out for us to look at the world and more than one way.</t>
  </si>
  <si>
    <t>And this is why we ought to ban Russian propaganda and mouthpieces.</t>
  </si>
  <si>
    <t>John Rose: By the time they do like it doesn't matter. Like they won't make an actual like Mia culpa, the others, put a tiny little</t>
  </si>
  <si>
    <t>JP: Sorry.</t>
  </si>
  <si>
    <t>Thomas Loughran: Know, I know what you're talking about. And that's interesting.</t>
  </si>
  <si>
    <t>JP: Us.</t>
  </si>
  <si>
    <t>JP: I think if you deny that, then the whole concept of perspective falls apart. I think</t>
  </si>
  <si>
    <t>Thomas Loughran: Sort of could grow in</t>
  </si>
  <si>
    <t>Thomas Loughran: That I've seen</t>
  </si>
  <si>
    <t>Thomas Loughran: That I think is relevant here too.</t>
  </si>
  <si>
    <t>00:56:44I maybe would actually be better. Right.</t>
  </si>
  <si>
    <t>01:03:41What do you think</t>
  </si>
  <si>
    <t>00:41:18Yeah, I mean I think they must have been some sense, it'd be interesting to see whether or not they said it outright</t>
  </si>
  <si>
    <t>Thomas Loughran: Very mainly</t>
  </si>
  <si>
    <t>Sheizaf Rafaeli</t>
  </si>
  <si>
    <t>John Rose: Yeah, I mean I think</t>
  </si>
  <si>
    <t>Thomas Loughran: This need not be the only thing we talked about as you say john that was</t>
  </si>
  <si>
    <t>Thomas Loughran: So let's see, where is it going here. Cool, not only gives us this piece of advice but cool much more than that gives us. The Structure of Scientific Revolutions Kuhn gives us</t>
  </si>
  <si>
    <t>Thomas Loughran: In a show called Finding your roots and I've got a little section of finding your roots and this is a genealogical show in which this this Harvard scholar interviews a variety of people in the person he was interviewing this time was Rick Warren</t>
  </si>
  <si>
    <t>Thomas Loughran: Because I don't actually know the limits.</t>
  </si>
  <si>
    <t>John Loughran: Yes, try to do voting during the pandemic.</t>
  </si>
  <si>
    <t>Thomas Loughran: Last Rachel, but I'm that we could get her back.</t>
  </si>
  <si>
    <t>JP: Yeah, I am.</t>
  </si>
  <si>
    <t>John Rose: The party is going pretty pretty far left here.</t>
  </si>
  <si>
    <t>I don't been. Yeah, sometimes you can plow a long way.</t>
  </si>
  <si>
    <t>Of cacophony of information or whatever metaphor we choose to use.</t>
  </si>
  <si>
    <t>I mean, I think it's. I bet by next summer, things will be it'll be much more clear how to move forward.</t>
  </si>
  <si>
    <t>Thomas Loughran: So thanks for listening to all of that that does just a</t>
  </si>
  <si>
    <t>JP: I'll tell you what I'm going to end this meeting. I'm going to restart it and see if that works. OK. OK, cool.</t>
  </si>
  <si>
    <t>Thomas Loughran: You know, accomplished some heavy lift.</t>
  </si>
  <si>
    <t>Why do I say that? It's it's no longer possible.</t>
  </si>
  <si>
    <t>Thomas Loughran: Why this isn't going forward. You know, I know why because okay</t>
  </si>
  <si>
    <t>JP: Really should have</t>
  </si>
  <si>
    <t>JP: Um, I think basically to investigate the</t>
  </si>
  <si>
    <t>Thomas Loughran: So agencies and more</t>
  </si>
  <si>
    <t>Thomas Loughran: Anyway, General bold moves at the time was a reference to General Motors.</t>
  </si>
  <si>
    <t>JP: Like, why hasn't Joe. I mean, why haven't they just denied their real. I mean, they must be real and</t>
  </si>
  <si>
    <t>Professor, Director, The Center for Internet Research, University of Haifa, Israel</t>
  </si>
  <si>
    <t>00;24;01.770 --&gt; 00;24;03.450</t>
  </si>
  <si>
    <t>00:20:04.410 --&gt; 00:20:15.600</t>
  </si>
  <si>
    <t>00:20:37.260 --&gt; 00:20:43.650</t>
  </si>
  <si>
    <t>00:18:06.990 --&gt; 00:18:15.000</t>
  </si>
  <si>
    <t>00:56:50You know,</t>
  </si>
  <si>
    <t>00:44:00But not not with pistols.</t>
  </si>
  <si>
    <t>Or do we view human rights as more of pillars to be upheld?</t>
  </si>
  <si>
    <t>Because if there could be a God, we just don't know.</t>
  </si>
  <si>
    <t>but like lacking a lot of context. So if I was a journalism wanting to explain this story and I'm on it.</t>
  </si>
  <si>
    <t>Yeah. Jumps people's lives. It's still a big deal. The.</t>
  </si>
  <si>
    <t>JP: They own 90% of the lands. That's like burning. I mean, like, like our family owns 800 acres like</t>
  </si>
  <si>
    <t>Thomas Loughran: We can set one way aside and we can imaginatively enter into and say, What is it like to think the way that person thinks just for a moment.</t>
  </si>
  <si>
    <t>Or maybe. Yeah, maybe that's something we will go. But anyway. Yeah, that sort of thing.</t>
  </si>
  <si>
    <t>John Rose: Edit at the bottom, saying, oh, this these this group actually wasn't in the area.</t>
  </si>
  <si>
    <t>Thomas Loughran: Because they're the question that's the question. Yeah. What, what are the rules by which the</t>
  </si>
  <si>
    <t>Thomas Loughran: Somewhere mid air like parents with</t>
  </si>
  <si>
    <t>Thomas Loughran: I think it doesn't, because I can, I can put a whole pile of of of experiences conscious experiences together sequentially. It's, it's difficult to</t>
  </si>
  <si>
    <t>Thomas Loughran: Enrich communities that were parallel processing inquiry and and then and really had more</t>
  </si>
  <si>
    <t>JP: I can kill us.</t>
  </si>
  <si>
    <t>John’s iPhone: Yeah, I think.</t>
  </si>
  <si>
    <t>Thomas Loughran: We may have</t>
  </si>
  <si>
    <t>Thomas Loughran: I'm so</t>
  </si>
  <si>
    <t>Thomas Loughran: To the extent that there is one it's going to happen early on and then to the extent that that formal analysis bears fruit picks up content starts to go in a particular direction.</t>
  </si>
  <si>
    <t>Thomas Loughran: And I want to climb up through the clouded this</t>
  </si>
  <si>
    <t>John Rose: Heard of that, until recently where right now we have all these different insurance companies all doing their own separate things, and</t>
  </si>
  <si>
    <t>00:56:55Yeah.</t>
  </si>
  <si>
    <t>00:44:04Pretty sure you we</t>
  </si>
  <si>
    <t>Christopher Stringer</t>
  </si>
  <si>
    <t>01:03:45Absolutely fascinating. I would, I was not familiar with that experiment.</t>
  </si>
  <si>
    <t>00:41:37Okay.</t>
  </si>
  <si>
    <t>Thomas Loughran: Hawkins is not saying</t>
  </si>
  <si>
    <t>John Rose: You should everyone should be able to try to do their best to be able to have those conversations but</t>
  </si>
  <si>
    <t>Thomas Loughran: Just something that you'd notice the skepticism about vaccines and</t>
  </si>
  <si>
    <t>Thomas Loughran: Have either of you had a chance to read that book.</t>
  </si>
  <si>
    <t>Thomas Loughran: And it turns out, Pastor Rick Warren Purpose Driven Life, etc.</t>
  </si>
  <si>
    <t>Rachel Loughran: In number of characters.</t>
  </si>
  <si>
    <t>John Rose: Yeah, exactly. And I mean, depending on the historian I mean a lot of I mean especially if historians are searching for the truth. I mean, or the closest thing they can get to. They need to look at a bunch of different sources they need to try to remove bias from sources they need to</t>
  </si>
  <si>
    <t>John Rose: At least at the start of the primary. And so, and she certainly did not fit into that world.</t>
  </si>
  <si>
    <t>It's not that you won't overlook some nuances you need to make, but you can kind of get a lot of it right kind of sense.</t>
  </si>
  <si>
    <t>I'm in a potential energy. Well, to. And that doesn't seem like you can.</t>
  </si>
  <si>
    <t>I say it's a two semester problem. Maybe that's just me being optimistic.</t>
  </si>
  <si>
    <t>Thomas Loughran: Little bit more detailed immersion into a resource for seeing and starting to put together. And what I'm suggesting we do this evening.</t>
  </si>
  <si>
    <t>Thomas Loughran: So we maybe on Monday to talk about the implications of this they will be very significant and they will start to shape up or maybe it should be Wednesday be a natural thing and talk about it on Wednesday.</t>
  </si>
  <si>
    <t>You it's the you that you're trying to bring into existence out of the possible, if you're inclined toward them.</t>
  </si>
  <si>
    <t>Thomas Loughran: Why they suck. This one I'm not quite sure.</t>
  </si>
  <si>
    <t>JP: You know we got it we got mostly done back Monday will be</t>
  </si>
  <si>
    <t>JP: The, the way the FBI went about obtaining</t>
  </si>
  <si>
    <t>Thomas Loughran: Agency takes us further seems to me.</t>
  </si>
  <si>
    <t>Paleoanthropologist; Author, Lone Survivors</t>
  </si>
  <si>
    <t>Something like</t>
  </si>
  <si>
    <t>JP: If they weren't real they just deny it. Right. I mean,</t>
  </si>
  <si>
    <t>00:56:55Maybe this is</t>
  </si>
  <si>
    <t>00:44:07You definitely wouldn't talk about that because you'd spend a long time in jail if you did that.</t>
  </si>
  <si>
    <t>01:03:53And so, I mean, it seems like they've made quite a few attempts to eliminate</t>
  </si>
  <si>
    <t>00:41:39If we</t>
  </si>
  <si>
    <t>And like this is the thing we're aspiring towards.</t>
  </si>
  <si>
    <t>There also could be a true version of morality. We just don't know yet.</t>
  </si>
  <si>
    <t>Anything that has so much prior context in order to understand what's really going on is necessarily much more difficult story to not only tell,</t>
  </si>
  <si>
    <t>Before you think. Go ahead, JP. Well, never mind.</t>
  </si>
  <si>
    <t>JP: We can manage our forests perfectly, but we're right next to where Hauser, and they have 3000 acres right there and it's all a tinderbox and so it's like if they if like</t>
  </si>
  <si>
    <t>Thomas Loughran: They may be crazy. I've got no reason to believe what they think. But I may have enough reason to investigate what they think without believing them.</t>
  </si>
  <si>
    <t>You can you can add in one of these things and it doesn't it's not transformative.</t>
  </si>
  <si>
    <t>Thomas Loughran: Several days ago, they did. And it's so small you didn't notice it, and right that prompted was a change and headline right now. Now the headline is not this group inspired this it's people praise is one of these communities that inspired</t>
  </si>
  <si>
    <t>JP: The W.</t>
  </si>
  <si>
    <t>Thomas Loughran: Those who are appointed by the state legislators cast their votes. What are the rules and faceless would apply to a certain attitude by a certain behavior set</t>
  </si>
  <si>
    <t>Thomas Loughran: Let's see, I can certainly at will think of certain things in an order.</t>
  </si>
  <si>
    <t>Thomas Loughran: The stakes go up.</t>
  </si>
  <si>
    <t>JP: Moleskine I think Moleskine</t>
  </si>
  <si>
    <t>John’s iPhone: I have seen. I heard a while ago, but it was like a supercar of all the times that Donald Trump has condemned white supremacy.</t>
  </si>
  <si>
    <t>Thomas Loughran: We may have some conceptions whether their misconceptions or not. They're our conceptions. And we're not going to let go of them because we're expecting the world to operate in terms of those things and</t>
  </si>
  <si>
    <t>Sherry Turkle</t>
  </si>
  <si>
    <t>00;24;11.940 --&gt; 00;24;15.690</t>
  </si>
  <si>
    <t>00:20:15.990 --&gt; 00:20:20.100</t>
  </si>
  <si>
    <t>00:20:45.090 --&gt; 00:20:52.170</t>
  </si>
  <si>
    <t>00:18:17.400 --&gt; 00:18:21.000</t>
  </si>
  <si>
    <t>00:56:57That particular community just hasn't been billion, maybe, I don't know what it is.</t>
  </si>
  <si>
    <t>00:44:11And it just doesn't matter what side you're on. And what agreement you made, etc. Sorry, you're not allowed. You may not sell it that way.</t>
  </si>
  <si>
    <t>01:04:01Any other possibilities, but I mean I would just always assume like something physical was getting messed up rather than just the two particles were deciding not to</t>
  </si>
  <si>
    <t>00:41:42If we push that one far enough.</t>
  </si>
  <si>
    <t>John Loughran: Hawking is that's a pretty</t>
  </si>
  <si>
    <t>John Rose: If you have enough experience to know that this has happened a couple times and it always ends badly, then</t>
  </si>
  <si>
    <t>Rachel Loughran: Huh, well, can I make one more comment before we, before we move on.</t>
  </si>
  <si>
    <t>JP: I have not. I've not read the book yet and</t>
  </si>
  <si>
    <t>Thomas Loughran: And it turns out that he was pointing out to him that William apart was actually his, his ancestor and that he has remarkably deep roots which he didn't know about</t>
  </si>
  <si>
    <t>Thomas Loughran: But it is thousands. I do know I do know the basic principle of genetics, which is every three of these things codes for an amino acid.</t>
  </si>
  <si>
    <t>Thomas Loughran: The debacle. There was the Supreme Court up. Let's see.</t>
  </si>
  <si>
    <t>John Rose: Look at just a whole range of documents and evaluate them on how accurate they think they could be</t>
  </si>
  <si>
    <t>JP: Yeah, I mean, I guess I'm ready to do more medium resolution stuff.</t>
  </si>
  <si>
    <t>Thomas Loughran: You don't think so.</t>
  </si>
  <si>
    <t>And maybe we could. Maybe we could. Anyway.</t>
  </si>
  <si>
    <t>What would it be to step out of a potential energy? Well, on this model?</t>
  </si>
  <si>
    <t>But I think that for universities, it's going to be a.</t>
  </si>
  <si>
    <t>Thomas Loughran: Not a ton of time for it is to jump to a mind map.</t>
  </si>
  <si>
    <t>Thomas Loughran: But maybe both. We'll see.</t>
  </si>
  <si>
    <t>Right. And it's taught the things you're inclined toward when they come to be when they when</t>
  </si>
  <si>
    <t>Thomas Loughran: These are Microsoft cognitive services that they mean to tap</t>
  </si>
  <si>
    <t>JP: Do a little bit more of it, but</t>
  </si>
  <si>
    <t>JP: And maintaining search warrant or</t>
  </si>
  <si>
    <t>Thomas Loughran: Agency probably involves some level of complexity.</t>
  </si>
  <si>
    <t>Thomas Loughran: Somebody historically, I think, probably some CEO of General Motors mentioned that what's good for General Motors is good for the lesson.</t>
  </si>
  <si>
    <t>JP: They must be real.</t>
  </si>
  <si>
    <t>Abby Rockefeller Mauzé Professor of the Social Studies of Science and Technology, MIT; Internet Culture Researcher; Author, Reclaiming Conversation</t>
  </si>
  <si>
    <t>Thomas Loughran: Sorry, I can tell us. I'm losing that</t>
  </si>
  <si>
    <t>Thomas Loughran: It's going to go in a very particular direction hard</t>
  </si>
  <si>
    <t>Thomas Loughran: And that and based upon the reporting that this thing might actually be round, although it doesn't look around.</t>
  </si>
  <si>
    <t>John Rose: I mean, that they'll have their own data. But if it was all put under one roof.</t>
  </si>
  <si>
    <t>00:44:20For the sake of the common good, right, because passions overheat. They move us in that direction of does way too much arm the argument not that hard to come up with at least try it.</t>
  </si>
  <si>
    <t>01:04:15Do that wasn't deserved. I don't even know what the</t>
  </si>
  <si>
    <t>And then to me, it seems like what would follow is things that help like scaffolding that helps hold up.</t>
  </si>
  <si>
    <t>That's a good point. So suppose you could specify conditions.</t>
  </si>
  <si>
    <t>but also get people to care about, which would increase the amount of time that it gets spent on it being talked about.</t>
  </si>
  <si>
    <t>I was, um, distracted. I was gonna ask a video.</t>
  </si>
  <si>
    <t>JP: That and then the government owns hundreds of thousands of acres, you know, Bureau of Land Management has tons of and they they manage, they have different goals with their management.</t>
  </si>
  <si>
    <t>Thomas Loughran: I may want to help them, they may need help, they may be in my way. And I have to move them out of my way in order to accomplish what I want to accomplish. So I need to figure out rhetorically</t>
  </si>
  <si>
    <t>Not very much. Right. It might have been if you were unbelievably naive about something and you might get a little bit of an education about that.</t>
  </si>
  <si>
    <t>Thomas Loughran: Something like that, and that is</t>
  </si>
  <si>
    <t>Thomas Loughran: Not to the behavior, but</t>
  </si>
  <si>
    <t>Thomas Loughran: So thanks guys for for being patient to</t>
  </si>
  <si>
    <t>Thomas Loughran: I can certainly do that. So in some measure, I can do it sequentially, I can certainly do it by limited focus. I can focus now on certain features and not other features.</t>
  </si>
  <si>
    <t>Thomas Loughran: When you've got a lot of people working singing together on the same sheet and doing a lot of lifting together.</t>
  </si>
  <si>
    <t>John’s iPhone: Though I mean I think there's been like quite a few times.</t>
  </si>
  <si>
    <t>Thomas Loughran: When we expect the world to operate those things we struggle very hard to fill in the blanks around the success of our prediction.</t>
  </si>
  <si>
    <t>Barbara Tversky</t>
  </si>
  <si>
    <t>00:57:05Yeah. These are great questions.</t>
  </si>
  <si>
    <t>00:44:33to preclude that activity.</t>
  </si>
  <si>
    <t>00:41:46If john had anything that</t>
  </si>
  <si>
    <t>John Loughran: That's a pretty strong.</t>
  </si>
  <si>
    <t>John Rose: That's when you kind of update your policy, perhaps, but</t>
  </si>
  <si>
    <t>Thomas Loughran: As many as you want.</t>
  </si>
  <si>
    <t>Thomas Loughran: It's, it's a great read.</t>
  </si>
  <si>
    <t>Thomas Loughran: In the United States, very deep roots and very deep roots in in the church.</t>
  </si>
  <si>
    <t>Thomas Loughran: Right from which proteins are</t>
  </si>
  <si>
    <t>Thomas Loughran: How that go</t>
  </si>
  <si>
    <t>John Rose: Yeah, so I mean I think there's a</t>
  </si>
  <si>
    <t>JP: As I think we've been doing low resolution 30,000 foot stuff quite a bit.</t>
  </si>
  <si>
    <t>Thomas Loughran: Let's talk about that.</t>
  </si>
  <si>
    <t>That's a more interesting paper idea than the one we have. I think.</t>
  </si>
  <si>
    <t>It's to step up into resource lessness. That's what it's like to be on the surface up here.</t>
  </si>
  <si>
    <t>You know, 10 semester problem, as you know.</t>
  </si>
  <si>
    <t>Thomas Loughran: And to map out</t>
  </si>
  <si>
    <t>Thomas Loughran: We'll bring some pay some attention to it.</t>
  </si>
  <si>
    <t>you come when they enter your actual perceptual space as as the things that are right.</t>
  </si>
  <si>
    <t>Thomas Loughran: You're going to see that one thing this company is very good at just tapping Microsoft services. That's what those little group gold badges. We're all about in the the slides. I didn't show you that are online earlier when I first went there.</t>
  </si>
  <si>
    <t>JP: Anyway, easier than splitting would</t>
  </si>
  <si>
    <t>JP: search warrants the wrong word. But basically,</t>
  </si>
  <si>
    <t>Professor Emerita of Psychology, Stanford University; Professor of Psychology and Education, Columbia Teachers College; Author, Mind in Motion: How Action Shapes Thought</t>
  </si>
  <si>
    <t>Thomas Loughran: Right off the bat in our conscious experience.</t>
  </si>
  <si>
    <t>00;24;19.650 --&gt; 00;24;21.180</t>
  </si>
  <si>
    <t>00:20:20.820 --&gt; 00:20:30.240</t>
  </si>
  <si>
    <t>00:20:53.190 --&gt; 00:20:56.280</t>
  </si>
  <si>
    <t>00:18:22.410 --&gt; 00:18:27.870</t>
  </si>
  <si>
    <t>00:57:12Let's not forget them.</t>
  </si>
  <si>
    <t>00:44:37But if we took it Aquinas as teaching about the universal destination of goods and that the Creator has supplied</t>
  </si>
  <si>
    <t>01:04:19Right.</t>
  </si>
  <si>
    <t>00:41:49You wanted to</t>
  </si>
  <si>
    <t>That idea would then be covered under the right to life.</t>
  </si>
  <si>
    <t>So just the like, pure,</t>
  </si>
  <si>
    <t>I feel like video should just go and broadcast media. Yeah, I suppose you're right.</t>
  </si>
  <si>
    <t>JP: But it's just the scale is totally different.</t>
  </si>
  <si>
    <t>Thomas Loughran: What's an effective strategy for convincing them to see the world differently and to jump on board this better clearer thinking way forward all according to me.</t>
  </si>
  <si>
    <t>And now you're not so naive about it anymore. So you realize that, hey, desirable, simply the same story, but.</t>
  </si>
  <si>
    <t>JP: World Bank protests.</t>
  </si>
  <si>
    <t>JP: It's just not. It's just not voting in line with the mandate the popular mandate and the district. Right. I mean, that's all, that's all fake</t>
  </si>
  <si>
    <t>Thomas Loughran: Run through</t>
  </si>
  <si>
    <t>Thomas Loughran: Sure, I can work with those features I can we call this abstracting sometimes right that's put it this way. That's part of what we think about when we think about our ability to focus our mind, we can</t>
  </si>
  <si>
    <t>Thomas Loughran: A very substantial parallel process engagement with the world. This as you put more and more in</t>
  </si>
  <si>
    <t>JP: It's a file. Um, yeah, yeah.</t>
  </si>
  <si>
    <t>Thomas Loughran: We're George. We're trying to come up with a model.</t>
  </si>
  <si>
    <t>John Rose; Connection seems pretty bad right now.</t>
  </si>
  <si>
    <t>Thomas Loughran: Right, while acknowledging that there's other directions that might go into this is after all supposed to be a league and they're supposed to be other teams and what what are those other</t>
  </si>
  <si>
    <t>Thomas Loughran: It looks absolutely flat not not</t>
  </si>
  <si>
    <t>John Rose: The, the, the level of new data we we could get would be huge and optimization, you could do off that</t>
  </si>
  <si>
    <t>00:57:17It seems to me that you're probing from a certain angle what the good life is</t>
  </si>
  <si>
    <t>00:44:47A surplus of goods for all of creation and then when when those who don't have enough</t>
  </si>
  <si>
    <t>00:41:51Bring up</t>
  </si>
  <si>
    <t>John Loughran: Yeah, that's definitely a division between talking about 1000 brain theory and then talking about split brain studies right</t>
  </si>
  <si>
    <t>John Rose: Until you get to that point. I think people should do their best to try and talk about the things I disagree about most fundamentally</t>
  </si>
  <si>
    <t>Rachel Loughran: Your shaking your head no like all right you know when it's</t>
  </si>
  <si>
    <t>Thomas Loughran: And it's it's short. And it's powerful and influential</t>
  </si>
  <si>
    <t>Thomas Loughran: And we're about to see him as he</t>
  </si>
  <si>
    <t>Rachel Loughran: Constructed</t>
  </si>
  <si>
    <t>Thomas Loughran: Was it the</t>
  </si>
  <si>
    <t>John Rose: I don't know if it'd be a scientific method, but there's a</t>
  </si>
  <si>
    <t>JP: So I, yeah, I mean, I guess I'm ready to get into more particulars.</t>
  </si>
  <si>
    <t>John Rose: Well, she at least didn't fit into people's perception of her as far as that goes.</t>
  </si>
  <si>
    <t>See, you could imagine some superset. Some can set of conditions in the future in which you could communicate with any other person you wanted to.</t>
  </si>
  <si>
    <t>And Kristen. I don't know.</t>
  </si>
  <si>
    <t>That's why we started digging these things in the first place,</t>
  </si>
  <si>
    <t>My guess is a lot of people will be going back to school and a lot of schools will have to close or figure out what to do.</t>
  </si>
  <si>
    <t>Thomas Loughran: Literally to map out the structure</t>
  </si>
  <si>
    <t>If you pull it off, it's no longer the possible.</t>
  </si>
  <si>
    <t>Thomas Loughran: They had a Microsoft engineer standing by for about two or three hours until they finally got around to them. And then he finally came in and gave me a ride through services like I've never seen before.</t>
  </si>
  <si>
    <t>John Rose: Be back</t>
  </si>
  <si>
    <t>JP: Tracking Carter page.</t>
  </si>
  <si>
    <t>Thomas Loughran: Like a before and an after of this or that.</t>
  </si>
  <si>
    <t>JP: Fail.</t>
  </si>
  <si>
    <t>JP: And so if they're real. Why are they</t>
  </si>
  <si>
    <t>00:57:26It does seem like it has some responsiveness to the needs of others and the utilitarian seem to have a way of capturing that appropriate responsiveness.</t>
  </si>
  <si>
    <t>00:44:56Encounter others who have more than enough, they may take what they want without wrong.</t>
  </si>
  <si>
    <t>01:04:21Of it, but yeah.</t>
  </si>
  <si>
    <t>So, for instance, like if we see rights as more of pillars, that we have scaffolding to help hold up.</t>
  </si>
  <si>
    <t>huge amount of legwork that goes into being able to understand this issue with any sort of with any sort of intelligible levels,</t>
  </si>
  <si>
    <t>Dan Zahavi</t>
  </si>
  <si>
    <t>So what is broadcast media? I mean, I guess I know what the word means, but.</t>
  </si>
  <si>
    <t>Thomas Loughran: All of that might be my motivation, but I won't understand what it is that they think unless I step into the model that they have an understand</t>
  </si>
  <si>
    <t>Right. You have put your big boy pants on and yet open your eyes. Right.</t>
  </si>
  <si>
    <t>Thomas Loughran: Put it this way, given the charge that was made that the Atlantic.</t>
  </si>
  <si>
    <t>Thomas Loughran: Well yeah, I mean,</t>
  </si>
  <si>
    <t>JP: Homes in that context, right.</t>
  </si>
  <si>
    <t>Thomas Loughran: ramble through consciousness, but I do not see and I haven't seen for a long time, why people don't see quantum mechanics as a creative strategy.</t>
  </si>
  <si>
    <t>JP: I'm willing. I'm willing here, but I think the what I'm getting at is that this you this you that is now doing this abstraction that you're describing. Yep. I thought we were defining that as all the previous</t>
  </si>
  <si>
    <t>Thomas Loughran: The stakes are higher and higher is to what you lose if you leave it.</t>
  </si>
  <si>
    <t>John’s iPhone: So, I mean, you can just say he was doing that.</t>
  </si>
  <si>
    <t>Thomas Loughran: That we're trying to fill it.</t>
  </si>
  <si>
    <t>00;24;21.750 --&gt; 00;24;25.020</t>
  </si>
  <si>
    <t>00:20:30.540 --&gt; 00:20:37.290</t>
  </si>
  <si>
    <t>00:20:56.970 --&gt; 00:21:07.800</t>
  </si>
  <si>
    <t>00:18:28.950 --&gt; 00:18:30.630</t>
  </si>
  <si>
    <t>00:57:41And so they're appealing.</t>
  </si>
  <si>
    <t>00:45:06It does not belong to those people who have accumulated</t>
  </si>
  <si>
    <t>01:04:23Yeah, super fascinating.</t>
  </si>
  <si>
    <t>00:41:56I don't</t>
  </si>
  <si>
    <t>John Rose: I think you actually probably should.</t>
  </si>
  <si>
    <t>Time.</t>
  </si>
  <si>
    <t>Thomas Loughran: And in it. He's basically giving us a different different way of seeing how science progresses and you could say he's giving us an alternative story of science. He's given us a different paradigm</t>
  </si>
  <si>
    <t>Thomas Loughran: In a, in a minute and 30 seconds as he as he deals with that news and and reflects on it.</t>
  </si>
  <si>
    <t>Thomas Loughran: And I know the number of things and</t>
  </si>
  <si>
    <t>Thomas Loughran: There was a partisan</t>
  </si>
  <si>
    <t>John Rose: Method to history just</t>
  </si>
  <si>
    <t>JP: And this sounds like the roadmap for that so</t>
  </si>
  <si>
    <t>Professor of Philosophy; Director, Center for Subjectivity Research, University of Copenhagen; Author, Self and Other: Exploring Subjectivity, Empathy, and Shame</t>
  </si>
  <si>
    <t>John Rose: But I would, yeah, I would like to talk more about that.</t>
  </si>
  <si>
    <t>And you all shared the same opinion. Right. Which is that?</t>
  </si>
  <si>
    <t>I say that somewhat facetiously. They're both compelling.</t>
  </si>
  <si>
    <t>because we're overwhelmed with information and we need what models to hang on to and to process it all.</t>
  </si>
  <si>
    <t>Now, I don't know. I don't really have any data to back up that idea. That's just the impression I get about schools closing.</t>
  </si>
  <si>
    <t>Thomas Loughran: Of a problem, a set of resources and a solution, a triplet.</t>
  </si>
  <si>
    <t>Thomas Loughran: If you're okay with john, I would like to plunge ahead and finish something that I started a week ago and get this sort of behind us, get it finished and and make some progress and what it is that I</t>
  </si>
  <si>
    <t>And it's not just a different possible. It's the right possible.</t>
  </si>
  <si>
    <t>Thomas Loughran: It was pretty cool. So that's sort of stuff. They want to</t>
  </si>
  <si>
    <t>Thomas Loughran: Hey guys, I'm back. Yeah, that was apparently my internet. You guys were connected the whole time. Is that right,</t>
  </si>
  <si>
    <t>Thomas Loughran: So it covers the whole phase of course abuse question.</t>
  </si>
  <si>
    <t>JP: Being pushed on it like</t>
  </si>
  <si>
    <t>John Rose; That this is it still recording</t>
  </si>
  <si>
    <t>Thomas Loughran: teams doing they're processing information differently. They're coming up with different set of answers, including answers to what's good</t>
  </si>
  <si>
    <t>Thomas Loughran: Not plane or flat, but it looks east west flat more or less in perfectly but right, it keeps going in both directions. And yet, there's a story.</t>
  </si>
  <si>
    <t>John Rose: Potentially imaginable as well.</t>
  </si>
  <si>
    <t>00:45:10Surplus not when there are people who have base their basic needs met.</t>
  </si>
  <si>
    <t>00:41:58I've been reading this book.</t>
  </si>
  <si>
    <t>Like to me it seems like adequate, affordable health care would be an important part of a human's right to life.</t>
  </si>
  <si>
    <t>I think would be a huge barrier to having it frequently discussed about on particularly national news.</t>
  </si>
  <si>
    <t>Well, how are we limiting it? Cause. It means over the airway.</t>
  </si>
  <si>
    <t>JP: We could do we could do. And I mean we are doing what we can to make our, our farm as fire resistant as possible.</t>
  </si>
  <si>
    <t>Thomas Loughran: That the world the model that was constructed by them about the world may be rich, at least a little rich in the way that the model is constructed in my community life might be rich, at least a little rich</t>
  </si>
  <si>
    <t>And now you're on the same team, but you're a little borten that more experienced.</t>
  </si>
  <si>
    <t>Thomas Loughran: It's got a very sharp tongue writer.</t>
  </si>
  <si>
    <t>JP: I can fly.</t>
  </si>
  <si>
    <t>Bruce Sterling</t>
  </si>
  <si>
    <t>Thomas Loughran: It's different in different states of the district or of the, you know, winner take all state that's a different deal done it's</t>
  </si>
  <si>
    <t>Thomas Loughran: If you were going to make up a world like this you might very well put an uncertainty principle right in there.</t>
  </si>
  <si>
    <t>Thomas Loughran: You don't want to break something that's really working well.</t>
  </si>
  <si>
    <t>JP: Yeah, I mean, what did you think of it all the time. I mean,</t>
  </si>
  <si>
    <t>Thomas Loughran: But that's different. Right, that's, that's not the same as explaining what you mean.</t>
  </si>
  <si>
    <t>Thomas Loughran: We're constantly working our brains constantly working to fill in.</t>
  </si>
  <si>
    <t>00:57:45Yeah.</t>
  </si>
  <si>
    <t>00:45:18And imagine we took that traditional claim seriously and started behaving publicly</t>
  </si>
  <si>
    <t>01:04:29Not your first time looking at this, maybe the maybe the, I don't know if you've seen the quarter, Mr before JP, but not</t>
  </si>
  <si>
    <t>00:42:01The New Jim Crow.</t>
  </si>
  <si>
    <t>John Loughran: Because what's so interesting about the split brain studies is because it does really appear that there are two Lucas's of consciousness, there</t>
  </si>
  <si>
    <t>John Rose: Put it to the point</t>
  </si>
  <si>
    <t>Rachel Loughran: I actually do know that metric, it doesn't exist or or my understanding, I don't know that a metric exists of knowing how many people have had it in the last two weeks, but a similar</t>
  </si>
  <si>
    <t>Thomas Loughran: In a way, he's talking about paradigms and how they operate. Inside Science and how you move from one to another, on the occasion of epistemological crises that that that sort of</t>
  </si>
  <si>
    <t>Thomas Loughran: So I should say before we dive into this because I won't forget it. Otherwise he came and gave a was part of a forum at Notre Dame.</t>
  </si>
  <si>
    <t>Rachel Loughran: Proteins.</t>
  </si>
  <si>
    <t>Thomas Loughran: There was partisan politics about whether or not to allow</t>
  </si>
  <si>
    <t>John Rose: Which I don't know if there's a disagreement, I probably not.</t>
  </si>
  <si>
    <t>John Rose: But it is funny that they moved to basically the most centrist candidate possible and she still was not even in the picture. So, but, yeah, let's go back to what you're saying.</t>
  </si>
  <si>
    <t>Oh, yeah, there's a God. And it really mattered. What happens now makes into higher sense in terms of how we dealt with that question.</t>
  </si>
  <si>
    <t>I personally feel less qu'est.</t>
  </si>
  <si>
    <t>So not to be in one of these things is to have no processing resources.</t>
  </si>
  <si>
    <t>You mean about the. Yeah, she yeah. Yeah.</t>
  </si>
  <si>
    <t>Thomas Loughran: What would it actually be to have such a thing.</t>
  </si>
  <si>
    <t>Science Fiction Author, Mirrorshades</t>
  </si>
  <si>
    <t>Thomas Loughran: Wanted to get finished is to</t>
  </si>
  <si>
    <t>And the phrase we use for that is it's actual it's not just different.</t>
  </si>
  <si>
    <t>Thomas Loughran: Pull in but again we're in no particular order. Here we're roughly working our way through some slides.</t>
  </si>
  <si>
    <t>John Rose: Yeah yeah</t>
  </si>
  <si>
    <t>JP: Yeah. And then basically</t>
  </si>
  <si>
    <t>Thomas Loughran: Right and the end game. I like them both.</t>
  </si>
  <si>
    <t>JP: I do wonder I haven't. It'd be interesting to hear someone. I'm sure there's people who are like, no, it really needs to work this way. It's really important that</t>
  </si>
  <si>
    <t>JP: Why haven't they said they're real. I mean, are they just like trying to buy time to cover their ass and figure a way out of it like</t>
  </si>
  <si>
    <t>00;24;25.980 --&gt; 00;24;29.010</t>
  </si>
  <si>
    <t>00:20:40.470 --&gt; 00:20:41.310</t>
  </si>
  <si>
    <t>00:21:08.040 --&gt; 00:21:21.570</t>
  </si>
  <si>
    <t>00:18:34.710 --&gt; 00:18:36.030</t>
  </si>
  <si>
    <t>00:45:28According to that principle.</t>
  </si>
  <si>
    <t>01:04:38Double Slit</t>
  </si>
  <si>
    <t>00:42:04My</t>
  </si>
  <si>
    <t>But if we are looking at rights as more of just like a harsh circle and like if it does not fall entirely,</t>
  </si>
  <si>
    <t>Laurence C. Smith</t>
  </si>
  <si>
    <t>And I guess a counter argument, depending on how well connected we think, the most wealthy oil we are.</t>
  </si>
  <si>
    <t>I was right, I yeah, I was thinking video and audio. Video and audio.</t>
  </si>
  <si>
    <t>JP: But it's just it's a drop in the ocean of all</t>
  </si>
  <si>
    <t>Thomas Loughran: They may actually live in a rich community or they may have inherited work that was done in a rich community and it may not be the same community. It may not be the same models they may be very differently than we are.</t>
  </si>
  <si>
    <t>Whereas some other kinds of narrative transformations will make you question.</t>
  </si>
  <si>
    <t>Thomas Loughran: And cheese.</t>
  </si>
  <si>
    <t>Thomas Loughran: In Seattle. Yes, but I think that, so. What year do you think that works that when it first showed up. I actually don't.</t>
  </si>
  <si>
    <t>Thomas Loughran: It's not fidelity to disrupt this the fidelity to the majority of the districts, something like that. But anyway.</t>
  </si>
  <si>
    <t>Thomas Loughran: If you were you'd make it digital small enough, you don't need unbelievable computational power. You just need it small enough to, I don't know.</t>
  </si>
  <si>
    <t>JP: That's right. Right.</t>
  </si>
  <si>
    <t>Thomas Loughran: Something like that. And so you might imagine that there's more</t>
  </si>
  <si>
    <t>JP: You really raved about it. I was excited to watch it.</t>
  </si>
  <si>
    <t>Thomas Loughran: That's taking a different tact on a different day for a different purpose. Right. And it seems to me conflating it with what he actually meant</t>
  </si>
  <si>
    <t>Thomas Loughran: A successful model.</t>
  </si>
  <si>
    <t>John Rose; Everything that you say find is that still work. So you could watch it.</t>
  </si>
  <si>
    <t>Thomas Loughran: That makes sense.</t>
  </si>
  <si>
    <t>Thomas Loughran: And there's some evidence for it right that maybe this thing goes around. And if that's the case, though it doesn't seem to be the case, maybe it doesn't just go up. Maybe it goes up and eventually in and maybe there's a limit to it.</t>
  </si>
  <si>
    <t>John Rose: And let's</t>
  </si>
  <si>
    <t>00:57:48Yeah.</t>
  </si>
  <si>
    <t>00:45:30There we find ourselves outside the political mainstream real fast.</t>
  </si>
  <si>
    <t>00:42:08I can't remember her name now Margaret something but</t>
  </si>
  <si>
    <t>Thomas Loughran: Right doesn't appear that way. And when you and I think when you understand Hawkins Hawkins has got to go that way also. I don't think he's</t>
  </si>
  <si>
    <t>John Rose: Or test it to the point where people probably will get upset once or twice, just so you either know what you can talk about. Or if you know if you just can't talk about politics altogether. I asked happened once or twice.</t>
  </si>
  <si>
    <t>Rachel Loughran: That metric does exist for mask hesitancy so I don't remember where I saw it, but somebody pulled up a map of how out of five each state got a color.</t>
  </si>
  <si>
    <t>Professor of Environmental Studies, Brown University; Author, Rivers of Power</t>
  </si>
  <si>
    <t>Thomas Loughran: damn well progress in a particular line of inquiry, a coherent line of inquiry.</t>
  </si>
  <si>
    <t>Thomas Loughran: Recorded and I stayed afterwards because when I saw this, by the way, I had seen this show.</t>
  </si>
  <si>
    <t>Thomas Loughran: And I know a gene.</t>
  </si>
  <si>
    <t>Thomas Loughran: Male encoding and that went all the way up to the Supreme Court and the Supreme Court Justice</t>
  </si>
  <si>
    <t>John Rose: That probably wrapped up in what he's saying would be my guess. But</t>
  </si>
  <si>
    <t>Thomas Loughran: Yeah, I mean,</t>
  </si>
  <si>
    <t>Right. You could imagine some future state of agreement among people.</t>
  </si>
  <si>
    <t>I guess you could become equipped for anything.</t>
  </si>
  <si>
    <t>How can we look there for solutions to our problem? Are deep division and are increasing separation.</t>
  </si>
  <si>
    <t>I mean, it seems to me that there's a lot of schools already in sort of tough financial straits.</t>
  </si>
  <si>
    <t>Thomas Loughran: And then if you did such a thing you could imagine that a mind map would be a really nice way to do it. You could imagine linking nodes to know its</t>
  </si>
  <si>
    <t>JP: All right. That sounds better Uncle Tom Yeah.</t>
  </si>
  <si>
    <t>Thomas Loughran: Re articulate</t>
  </si>
  <si>
    <t>It's not just you might say the presence is all it's ever actual.</t>
  </si>
  <si>
    <t>Thomas Loughran: No idea why I've got</t>
  </si>
  <si>
    <t>Thomas Loughran: Conduct inside the FBI beyond that.</t>
  </si>
  <si>
    <t>Thomas Loughran: Right, it seems to me there's some, some of that is is built into the nature of agency. And that's sort of what we without that it's hard to say that we would be interacting</t>
  </si>
  <si>
    <t>JP: Rich people don't lose a lot of their money on the risky investments. If we let if we let really rich people lose a lot of money, then the whole economy will fail.</t>
  </si>
  <si>
    <t>The Computational Natural Law effort is complex. It requires (I) the instillation of actionable hope for a refounded liberal order based on a plausible interactive realist epistemology and a natural law framework of morality in the first part of the book, and then (II) a look at one example of what a community might look like when it grows up, and how the world should move forward on that particular framework, including how such a tradition would interact with others.</t>
  </si>
  <si>
    <t>00:57:49Yeah.</t>
  </si>
  <si>
    <t>00:45:36And maybe, for reasons that might be not so hard to defend</t>
  </si>
  <si>
    <t>01:04:39I hadn't seen the quantum eraser before um</t>
  </si>
  <si>
    <t>?? Resurrecting Civility: processing information socially in the age of AI</t>
  </si>
  <si>
    <t>00:42:13She's she just got in the part of the book, I was listening to today. She just got done basically reviewing how the war on drugs got started.</t>
  </si>
  <si>
    <t>I.) Establishing natural law framework and an actionable hope for a civil liberal order</t>
  </si>
  <si>
    <t>if a concept does not fall entirely within that circle, then it is not part of the right.</t>
  </si>
  <si>
    <t>It could make more sense. That they make more money by not covering these stories than by covering them.</t>
  </si>
  <si>
    <t>Right. So social media is broadcast, too. But no, this is more like radio.</t>
  </si>
  <si>
    <t>JP: So it's hard to imagine something making a anything making a really big difference. Unless government and large corporations do something about it.</t>
  </si>
  <si>
    <t>Douglas Rushkoff</t>
  </si>
  <si>
    <t>Thomas Loughran: So we talked about parallel processing of information, but we might also want complimentary processing of information and there. I mean, precisely</t>
  </si>
  <si>
    <t>Won't just alter your narrative, your overall narrative by adding a new prop.</t>
  </si>
  <si>
    <t>JP: Cheese. Hey, Caitlin Flanagan. I like her.</t>
  </si>
  <si>
    <t>JP: Know 98 or 99, I think. Okay.</t>
  </si>
  <si>
    <t>Thomas Loughran: Here's what this article points out said there's no there is no guarantee of democratic elections in the first place, number one. Number two, in 2000 bush be when Bush v. Gore.</t>
  </si>
  <si>
    <t>Thomas Loughran: I suppose I'm talking about my talking like crazy here but it put it this way. It could be that the complexity.</t>
  </si>
  <si>
    <t>Thomas Loughran: No part weren't</t>
  </si>
  <si>
    <t>First, I will present the ideal of a high-information-flow network of rich communities, building on MacIntyre’s account of how communities acquire and store practical wisdom through practices, how they become enriched over time through tradition, how they may be may be rationally compared one to another, and how an empirical investigation for an objective preferability of one tradition over another may be undertaken, and how an interactive realist epistemology grounds a natural law approach to morality on this model.</t>
  </si>
  <si>
    <t>Thomas Loughran: There's more resources for and more to be loose. If you don't</t>
  </si>
  <si>
    <t>Thomas Loughran: I did.</t>
  </si>
  <si>
    <t>Thomas Loughran: I don't think he's ever without I don't think he is.</t>
  </si>
  <si>
    <t>Thomas Loughran: Which more or less reinforces what we already thought</t>
  </si>
  <si>
    <t>00;24;29.910 --&gt; 00;24;32.550</t>
  </si>
  <si>
    <t>Second, a variety of starting points for applying that conceptual framework to action will be illustrated, with the aim of instilling confidence that the intellectually attractive features of the account can be realistically achieved and contributed to from a wide variety of starting points. I will present community-building initiatives in five representative sectors, highlighting specific transformative efforts—both actual and potential—of five different organizations working in these sectors : 1) scientific community (high energy physics, QuarkNet); 2) civic community (South Bend, enFocus; 3) religious community (covenant charismatic Christian community, the People of Praise); 4) international developmental community (Northern Uganda, BOSCO); and 5) university community (a Catholic university, Notre Dame).</t>
  </si>
  <si>
    <t>00:20:44.700 --&gt; 00:20:45.090</t>
  </si>
  <si>
    <t>00:21:22.860 --&gt; 00:21:27.450</t>
  </si>
  <si>
    <t>00:18:39.480 --&gt; 00:18:44.580</t>
  </si>
  <si>
    <t>Media Analyst; Documentary Writer; Author, Throwing Rocks at the Google Bus</t>
  </si>
  <si>
    <t>00:45:51So I'm just all I'm only fishing for the possibility that we ourselves are stuck in this is the way we do things.</t>
  </si>
  <si>
    <t>01:04:43I think that's pretty</t>
  </si>
  <si>
    <t>00:42:25And how it basically progress through</t>
  </si>
  <si>
    <t>Thomas Loughran: I've read what little he says about it. I shouldn't say that he may have written some other stuff. I listened hard in a lot of efforts man heard him speak a number of times flop zoomed into his, his</t>
  </si>
  <si>
    <t>Rachel Loughran: If you interact with five random people, how many in each date, can you expect to be wearing a mask. So if it was all five it was one color. If you can only expect one out of five to be wearing a mask. It was another color and</t>
  </si>
  <si>
    <t>?? Resurrecting Friendship: processing information lovingly in the age of AI</t>
  </si>
  <si>
    <t>Thomas Loughran: A thriving paradigm get stuck and that it produces some kind of doubt about its own merit in what's called an epistemological crisis and those become occasion for looking to other ways of seeing things and</t>
  </si>
  <si>
    <t>Thomas Loughran: Before that forum and I had seen this name show up on the screen. And I'd seen this other name, George alchemy, so you gotta be kidding me.</t>
  </si>
  <si>
    <t>Thomas Loughran: Is basically that thing that codes for the production</t>
  </si>
  <si>
    <t>Thomas Loughran: Maybe this is wrong.</t>
  </si>
  <si>
    <t>Thomas Loughran: Welcome back. Right.</t>
  </si>
  <si>
    <t>2) Developing actionable hope energized by love (a full natural law theory)</t>
  </si>
  <si>
    <t>Thomas Loughran: Tulsi gathered is</t>
  </si>
  <si>
    <t>But you could imagine that it might be a little harder to imagine.</t>
  </si>
  <si>
    <t>But the big thing that, like I think would be important in that kind of discussion is like rich knowledge of history.</t>
  </si>
  <si>
    <t>How do we resurrect civility when there's no neutral ground?</t>
  </si>
  <si>
    <t>I mean, I just think of like Holy Cross or. Hampshire College, which is where Luke and Hazel went.</t>
  </si>
  <si>
    <t>Thomas Loughran: Core nodes to core nodes around problem types or better around maybe it's the resources that get tracked</t>
  </si>
  <si>
    <t>Thomas Loughran: You trouble man I'm learning more of my brain and you want to know or being profitable.</t>
  </si>
  <si>
    <t>Thomas Loughran: The each of the lenses in the three lens matrix.</t>
  </si>
  <si>
    <t>I suppose you could say that. Right. And the possibility is not yet.</t>
  </si>
  <si>
    <t>?? Resurrecting Christ: processing information faithfully in the age of AI</t>
  </si>
  <si>
    <t>Thomas Loughran: Somehow the ideas. Let's begin around the set of problems. And this sounds familiar, doesn't it, because I've got a problem solution resource.</t>
  </si>
  <si>
    <t>3) Articulating that loving hope in terms of the Christian story (a Christian theology, a particular full narrative)</t>
  </si>
  <si>
    <t>Thomas Loughran: Supposedly, an enormous amount of bandwidth connecting me and I'm right down by my source but</t>
  </si>
  <si>
    <t>JP: Even beyond that.</t>
  </si>
  <si>
    <t>Thomas Loughran: Why would we be acting at all. We act to change and to change involves complexity.</t>
  </si>
  <si>
    <t>John’s iPhone: Well,</t>
  </si>
  <si>
    <t>JP: I mean I've left so far as it doesn't actually looks like.</t>
  </si>
  <si>
    <t>?? Resurrecting America: processing information nationally in the age of AI</t>
  </si>
  <si>
    <t>4) Living as a computational network of rich and diverse communities in the American political tradition</t>
  </si>
  <si>
    <t>Alexander Wissner-Gross</t>
  </si>
  <si>
    <t>Thomas Loughran: Back fine. I don't know the answer to that.</t>
  </si>
  <si>
    <t>Thomas Loughran: And if that's the case, we can't see it. There's a cloud in the way</t>
  </si>
  <si>
    <t>John Rose: Another interesting fact that kind of plays into this is</t>
  </si>
  <si>
    <t>00:57:52It's easy. Yeah, it's intuitively it. Yeah, it makes sense. And it's easily argued for and</t>
  </si>
  <si>
    <t>00:46:01And without as much reflection on what it is we're doing and why and we ourselves.</t>
  </si>
  <si>
    <t>01:04:47That's an amazing experiment.</t>
  </si>
  <si>
    <t>00:42:29Basically Nixon and then Reagan really got it going in or</t>
  </si>
  <si>
    <t>Chapter list,</t>
  </si>
  <si>
    <t>So I, I don't know how historically we have defined that.</t>
  </si>
  <si>
    <t>So my financial motivation factor would actually.</t>
  </si>
  <si>
    <t>It's tough. It's timed. Right.</t>
  </si>
  <si>
    <t>JP: Just given the share of the</t>
  </si>
  <si>
    <t>Thomas Loughran: A different filter, not my rose colored glasses, what their wine colored or blue or pick your metaphor, some other set of shades, they see the world differently.</t>
  </si>
  <si>
    <t>You had two or three of these propositions and they they separate your interviews.</t>
  </si>
  <si>
    <t>Thomas Loughran: Oh yeah, well,</t>
  </si>
  <si>
    <t>Thomas Loughran: Yeah, my memories is not so good there until Trump to win that was but</t>
  </si>
  <si>
    <t>Thomas Loughran: Sort of settlement it what it did was prohibit any more recounting in Florida.</t>
  </si>
  <si>
    <t>Thomas Loughran: The complexity of the conscious agent.</t>
  </si>
  <si>
    <t>JP: Correct. That is, you</t>
  </si>
  <si>
    <t>Thomas Loughran: If you don't want expand your inquiry theoretically and practically you wouldn't want to be blindsided by things that could polarize YOU FRACTURE you and basically destroy</t>
  </si>
  <si>
    <t>Scientist; Inventor; Entrepreneur; Investor</t>
  </si>
  <si>
    <t>Part I - I</t>
  </si>
  <si>
    <t>Thomas Loughran: Does he look like he stumbles for words.</t>
  </si>
  <si>
    <t xml:space="preserve"> Where we are, and where we need to go</t>
  </si>
  <si>
    <t>00:58:03I find the first principles of it compelling.</t>
  </si>
  <si>
    <t>00:46:10Look down on</t>
  </si>
  <si>
    <t>00:42:34Clinton.</t>
  </si>
  <si>
    <t>Thomas Loughran: Online pod is online lead meetings regularly and I've read his book he's got another one coming out. I think I remember this. But in any case.</t>
  </si>
  <si>
    <t>John Loughran: So they</t>
  </si>
  <si>
    <t>John Rose: That was a really interesting that I saw.</t>
  </si>
  <si>
    <t>Thomas Loughran: Coons point is that those jumps take place, not for rational reasons they take place they jump to just based on who knows what personal reasons, the person might</t>
  </si>
  <si>
    <t>Thomas Loughran: That's, that's my 11th, great grandfather, I think, or there abouts because I had done this little bit of research. So I went up to him after his show Lisa and I did.</t>
  </si>
  <si>
    <t>Rachel Loughran: Of a single protein.</t>
  </si>
  <si>
    <t>Thomas Loughran: But my recollection is that was a Supreme Court justice who was himself on the ballot.</t>
  </si>
  <si>
    <t>Rachel Loughran: Or about that.</t>
  </si>
  <si>
    <t>JP: Yeah, I, I've really gotten a lot out of when we've read papers and talked about them.</t>
  </si>
  <si>
    <t>Thomas Loughran: Seems pretty strongly</t>
  </si>
  <si>
    <t>But you could imagine all of a sudden everybody's got a clear moral sense after they die.</t>
  </si>
  <si>
    <t>And I am not a historian myself. Not that you have to know everything.</t>
  </si>
  <si>
    <t>1. Drowning the lifeguard: our civility challenge as a response to an information deluge</t>
  </si>
  <si>
    <t>That's the epistemological question. That's a tough question.</t>
  </si>
  <si>
    <t>I mean, both of those schools were kind of going under. Before this even hit, you know, maybe I'm speaking too strongly about New Holy Cross,</t>
  </si>
  <si>
    <t>Thomas Loughran: Or maybe you jumped maybe problems are interacting maybe resources interacting maybe solutions are interacting maybe those are different color threads different types of edges that run through this space.</t>
  </si>
  <si>
    <t>Thomas Loughran: For which there are problem resource solution triplets to go through. Right. And when we go through the idea is to be able to credibly identify resources and understand the roles they play those recent resources play in the rain conceptualization on Relenza</t>
  </si>
  <si>
    <t>But we aim at that, at some of those possibilities and we bring them into existence or so it seems.</t>
  </si>
  <si>
    <t>Thomas Loughran: trilogies right and they want to do something like that too. We've got all these problems all over the place. And what we want to do is fight.</t>
  </si>
  <si>
    <t>Thomas Loughran: Yeah, to change involves complexity. This not that</t>
  </si>
  <si>
    <t>I mean, I'm sure.</t>
  </si>
  <si>
    <t>JP: There's any sort of</t>
  </si>
  <si>
    <t>2. Getting a clue: processing information personally, socially, and with AI</t>
  </si>
  <si>
    <t>Evan Williams</t>
  </si>
  <si>
    <t>00;24;33.570 --&gt; 00;24;34.380</t>
  </si>
  <si>
    <t>00:20:45.150 --&gt; 00:20:53.100</t>
  </si>
  <si>
    <t>00:21:28.500 --&gt; 00:21:34.020</t>
  </si>
  <si>
    <t>00:18:47.070 --&gt; 00:18:51.990</t>
  </si>
  <si>
    <t>00:46:13Our hostile to have. We think we have you know people who've got different views, but we</t>
  </si>
  <si>
    <t>01:04:48Freaking calm.</t>
  </si>
  <si>
    <t>00:42:37But there are some pretty incredible decisions made by the Supreme Court with regards to search and seizure.</t>
  </si>
  <si>
    <t>I mean, my personal preference would be to interpret rights as principle, like, as values like I,</t>
  </si>
  <si>
    <t>The opposite. They made more money from people not caring about them.</t>
  </si>
  <si>
    <t>So in broadcast media, there are shows and they come on at a certain time.</t>
  </si>
  <si>
    <t>JP: Share of the problem that's theirs.</t>
  </si>
  <si>
    <t>3. Playing nicely together, then and now:  why and how we form communities</t>
  </si>
  <si>
    <t>Thomas Loughran: They look at the world they pop out an analysis of what's the case what's to be done, etc. That is complimentary to mine.</t>
  </si>
  <si>
    <t>You can't hold that on there. So you couldn't and maybe they're single propositions and could do that.</t>
  </si>
  <si>
    <t>JP: Read I generally like to</t>
  </si>
  <si>
    <t>JP: And then, and then again in 2000 2009</t>
  </si>
  <si>
    <t>Thomas Loughran: That's what pushed the Gordon. But what actually settled the election was gore gave up.</t>
  </si>
  <si>
    <t>Thomas Loughran: Involved to to</t>
  </si>
  <si>
    <t>Thomas Loughran: That is me, you got it exactly one</t>
  </si>
  <si>
    <t>Thomas Loughran: The synergy operating inside a rich community that's engaging in parallel processing on some single emerging paradigm</t>
  </si>
  <si>
    <t>Thomas Loughran: Well, first of all, in terms of an experience that share beauty is amazing, right, in terms of an adventure of bold adventure a bold idea yeah i'm gonna i'm going to dive down and shark infested waters every day for a year.</t>
  </si>
  <si>
    <t>Thomas Loughran: I wouldn't say so.</t>
  </si>
  <si>
    <t>Thomas Loughran: Let's. We could go on and on.</t>
  </si>
  <si>
    <t>4. Enrichening communities: storing information in technology and culture</t>
  </si>
  <si>
    <t>CEO, Medium</t>
  </si>
  <si>
    <t>Thomas Loughran: Will find out</t>
  </si>
  <si>
    <t>Thomas Loughran: Labor be labor on the other analogy but I think you can make the same ways. So in terms of answering your question.</t>
  </si>
  <si>
    <t>Thomas Loughran: There's this barrier in the way and we know what it is I'm committed to that, if we know any meteorology, but</t>
  </si>
  <si>
    <t>John Rose: The way that the economy is changing right now.</t>
  </si>
  <si>
    <t>00:58:10Yeah, intrinsically appealing.</t>
  </si>
  <si>
    <t>00:46:21We might be doing it it's it's not necessarily the end of the world, is it or if you think it is. And you just go straight downhill to maximum liberty.</t>
  </si>
  <si>
    <t>01:04:51If the logic. If the logic pans out. We kind of skipped over the logic I wave my hand is that the logic, the</t>
  </si>
  <si>
    <t>00:42:48Laws.</t>
  </si>
  <si>
    <t>Thomas Loughran: What I'm saying is that what he does say I think commits him.</t>
  </si>
  <si>
    <t>Thomas Loughran: Like to raise a distinction around that very important point.</t>
  </si>
  <si>
    <t>Rachel Loughran: So that metric does exist.</t>
  </si>
  <si>
    <t>Thomas Loughran: Have but somebody who's smart enough jumps for whatever reason they jumped to to a different way of thinking about things that carries with them some substantial portion of the achievements of the previous paradigm</t>
  </si>
  <si>
    <t>luke w: And</t>
  </si>
  <si>
    <t>5. Whose colors? Comparing incommensurable perspectives</t>
  </si>
  <si>
    <t>Thomas Loughran: So if a protein has got</t>
  </si>
  <si>
    <t>Thomas Loughran: The Republican elected Supreme Court justice as that goes in Wisconsin. In other words, the, the Supreme Court members are elected in Wisconsin and some other states.</t>
  </si>
  <si>
    <t>Rachel Loughran: John I'm sorry I was super interested in what you're saying, but I had</t>
  </si>
  <si>
    <t>JP: And even sometimes when we've read papers and then not talked about them. I've actually really enjoyed</t>
  </si>
  <si>
    <t>Thomas Loughran: Certainly off the beaten track with regard to US foreign policy and militarism.</t>
  </si>
  <si>
    <t>And everyone's got a clear artistic sense, too. And they all just read.</t>
  </si>
  <si>
    <t>But like, if there was somebody who, like, was a big historian,</t>
  </si>
  <si>
    <t>I think the answer is you don't. This we've sort of seen this line before, it keeps coming up.</t>
  </si>
  <si>
    <t>but that's my impression, is that Notre Dame's basically had to bail them out.</t>
  </si>
  <si>
    <t>Thomas Loughran: That's a little bit more of an ambitious mind map, but literally what talking about building as a mind.</t>
  </si>
  <si>
    <t>Thomas Loughran: I will tell you this about the rain, because I actually love Bahrain.</t>
  </si>
  <si>
    <t>Thomas Loughran: Have some domain of life right and can these but can these be done in smaller sets that are useful but can they be combined. And do they need to be combined into more powerful sense that do more together than any of the do individually.</t>
  </si>
  <si>
    <t>Right. We certainly that's what we think we do. This is how we talk about it.</t>
  </si>
  <si>
    <t>Thomas Loughran: Says aware calm right but when you come on board with us, you're gearing up for fight focus on what's not going well because we haven't approached to work from there.</t>
  </si>
  <si>
    <t>At dropped</t>
  </si>
  <si>
    <t>6. e pluribus unum: in brains, in communities, in societies (voting anyway)</t>
  </si>
  <si>
    <t>Thomas Loughran: That was my impression to but I</t>
  </si>
  <si>
    <t>JP: We act to change.</t>
  </si>
  <si>
    <t>JP: Simplistic</t>
  </si>
  <si>
    <t>JP: Leverage on Joe Biden i mean it's it's mostly hunter, as far as I can tell, basically making money off of this family name.</t>
  </si>
  <si>
    <t>D.A. Wallach</t>
  </si>
  <si>
    <t>00:58:15But apparently not. I'm</t>
  </si>
  <si>
    <t>00:46:30Maximal political liberty, but it's it's only maximal in a sense because you're not you're not authorized them to select your own kids books, your own kids library or to tell your kids, whatever else you're going to, I don't know what</t>
  </si>
  <si>
    <t>01:04:57Logic. Yeah, yeah, fix, but</t>
  </si>
  <si>
    <t>00:42:52That I mean part of it could just be the way she was presenting them.</t>
  </si>
  <si>
    <t>7. Recovering civility: a high information-flow network of rich communities</t>
  </si>
  <si>
    <t>I want humanity to be like a values based organization that like these human</t>
  </si>
  <si>
    <t>This is Jeff Bezos. Bloomberg has paper.</t>
  </si>
  <si>
    <t>Sure. Yeah, I would put YouTube in a different pocket than broadcast media.</t>
  </si>
  <si>
    <t>Thomas Loughran: And I might process information not only by relating to the people whom I trust in the sense that we share the same view of the world, they go out. They gather information they report it to me. It fits right in. For me, I can parallel process with them.</t>
  </si>
  <si>
    <t>So take the old story. Move out the narrative control piece.</t>
  </si>
  <si>
    <t>Thomas Loughran: Read what she says about Newsweek, she just</t>
  </si>
  <si>
    <t>Thomas Loughran: And a seated to to George Bush's having been elected, but on the very day. He did that he did it the very day where the Florida. Florida Legislature had convened previous</t>
  </si>
  <si>
    <t>Thomas Loughran: To generate a model that has sufficient power.</t>
  </si>
  <si>
    <t>Thomas Loughran: That's what I'm saying.</t>
  </si>
  <si>
    <t>Thomas Loughran: I don't necessarily mean a fixed paradigm. Not at all. Six paradigm, but a paradigm where the judgments of the people who are working on their paradigm</t>
  </si>
  <si>
    <t>8. Recovering morality: toward a master science of living together well</t>
  </si>
  <si>
    <t>JP: eight degrees outer</t>
  </si>
  <si>
    <t>Thomas Loughran: Pretty remarkably articulate and i mean i think he's an excellent TV playground bully.</t>
  </si>
  <si>
    <t>John’s iPhone: About that but</t>
  </si>
  <si>
    <t>Recording Artist; Songwriter; Artist in Residence, Spotify</t>
  </si>
  <si>
    <t>00;24;35.820 --&gt; 00;24;47.040</t>
  </si>
  <si>
    <t>00:20:54.330 --&gt; 00:20:56.430</t>
  </si>
  <si>
    <t>00:21:35.520 --&gt; 00:21:37.740</t>
  </si>
  <si>
    <t>00:18:53.400 --&gt; 00:19:08.550</t>
  </si>
  <si>
    <t>00:46:47I mean, that would be enough. I mean, imagine you thought it was</t>
  </si>
  <si>
    <t>01:05:00It's not</t>
  </si>
  <si>
    <t>00:42:56It seems like</t>
  </si>
  <si>
    <t>Thomas Loughran: How can you have an account. How can you have a sophisticated account of this is that person, this is, this is my cup which my son gave to me that matters to me.</t>
  </si>
  <si>
    <t>9. How we know jack: truth as the goal of information processing</t>
  </si>
  <si>
    <t>Thomas Loughran: I guess I can see it being I can filter that point in two ways.</t>
  </si>
  <si>
    <t>Thomas Loughran: But promises more</t>
  </si>
  <si>
    <t>Thomas Loughran: And said hey you know you had this you had this ancestor here. And I think, so why and</t>
  </si>
  <si>
    <t>Thomas Loughran: Thousands of amino acids interacting in it, then the gene for it has got several thousand and so I'm not wrong when I'm trying to just order up a gene at the say 10 to the for scale at this the 10,000 scale. That's about right. And they can build those for you. You can order them up.</t>
  </si>
  <si>
    <t>Thomas Loughran: Was one of the one of the</t>
  </si>
  <si>
    <t>Rachel Loughran: Heard it the internet kicked out. Can you just give the Spark Notes of what you were saying if you had finished saying it already.</t>
  </si>
  <si>
    <t>JP: reading the papers.</t>
  </si>
  <si>
    <t>Thomas Loughran: Right, she's she is</t>
  </si>
  <si>
    <t>They can all see it now, then everybody agrees.</t>
  </si>
  <si>
    <t>that would be like somebody that I would want to be involved in a discussion like that.</t>
  </si>
  <si>
    <t>You've got to do it from within a system. And somehow you're going to have to find a way to tunnel.</t>
  </si>
  <si>
    <t>Anyway, so it'll be interesting to see what happens there.</t>
  </si>
  <si>
    <t>Thomas Loughran: Not a complete mind now.</t>
  </si>
  <si>
    <t>Thomas Loughran: I've been there, I've spent about eight days in Bahrain. I'm going to guess something like that.</t>
  </si>
  <si>
    <t>Thomas Loughran: And moving through that representative set of problems, not just a random sampling and an awful lot of problems with then rethinking directions for solutions and all of those areas.</t>
  </si>
  <si>
    <t>It's I think, the structure of our internal life, of our internal motivations.</t>
  </si>
  <si>
    <t>Thomas Loughran: toward something that we all somehow want but lack right which is somehow stable communities built around the solution of these problems.</t>
  </si>
  <si>
    <t>10. You don’t tug on superman’s cape: knowing what is good for us</t>
  </si>
  <si>
    <t>JP: All right. Are you are you trying to be Dietrich for on your walk over</t>
  </si>
  <si>
    <t>JP: Yeah coat like yeah, all the way up. I think</t>
  </si>
  <si>
    <t>Thomas Loughran: We yeah we that I would say that's the only way we act.</t>
  </si>
  <si>
    <t>John’s iPhone: It's basically that. But I mean, so I mean with the last bail out it was the banks are too big to fail. And I mean that was probably right.</t>
  </si>
  <si>
    <t>John’s iPhone: Right.</t>
  </si>
  <si>
    <t>Frank Tipler</t>
  </si>
  <si>
    <t>Thomas Loughran: I don't think so. If my internet connection goes down. If that's the reason why you can't hear me, which I think it might be it out then it probably will catch</t>
  </si>
  <si>
    <t>Thomas Loughran: I guess I am suggesting here.</t>
  </si>
  <si>
    <t>Thomas Loughran: Imagine on Venus, which comes all the time.</t>
  </si>
  <si>
    <t>John Rose: We're changing much more to a gig economy, or at least in some sectors, we are. And people don't have employers. They're independent contractors and so if that trend continues.</t>
  </si>
  <si>
    <t>00:58:17Not sure how</t>
  </si>
  <si>
    <t>00:46:51These were discriminatory practices in your home library.</t>
  </si>
  <si>
    <t>11. Might makes right: the indispensable role of persuasion in the moral life</t>
  </si>
  <si>
    <t>00:42:58Just astonishing levels of just missing the point of the Constitution, but I read just the amount and like with the civil forfeiture rules and then the stop and season rules.</t>
  </si>
  <si>
    <t>rights are like our values and we protect scaffolding to hold up those values.</t>
  </si>
  <si>
    <t>Lots of those guys. Yeah, I just saw The Washington Post. OK, so Washington Post.</t>
  </si>
  <si>
    <t>Yeah, that's right. Then then what should we call it?</t>
  </si>
  <si>
    <t>Thomas Loughran: Why not, why not pass laws that make industry responsible for all damages.</t>
  </si>
  <si>
    <t>Thomas Loughran: I can't parallel process with this radically different alternative thinking person I could barely understand the information or whether they have any</t>
  </si>
  <si>
    <t>Right. This is sort of your naive junior high school all American story.</t>
  </si>
  <si>
    <t>Thomas Loughran: I'd say she ripped him a new one. But it's way more clever than that.</t>
  </si>
  <si>
    <t>Professor of Mathematical Physics, Tulane University; Coauthor (with John Barrow), The Anthropic Cosmological Principle</t>
  </si>
  <si>
    <t>Thomas Loughran: And it, it ran up it was</t>
  </si>
  <si>
    <t>Thomas Loughran: And had elected or appointed. I'm not sure which is the right word to use a full slate of delegates to the Electoral College. I'm not even sure delegates is the right word.</t>
  </si>
  <si>
    <t>12. Why we need AI, and why AI needs us</t>
  </si>
  <si>
    <t>Thomas Loughran: To support.</t>
  </si>
  <si>
    <t>Thomas Loughran: Right, I'm just</t>
  </si>
  <si>
    <t>Thomas Loughran: float up and down together so that what is a challenge to what would be recognized more or less by all of them as a challenge to it.</t>
  </si>
  <si>
    <t>Thomas Loughran: Holding my breath while I'm doing right now. I mean,</t>
  </si>
  <si>
    <t>John’s iPhone: He's articulate in like around about way and like you did really weird phrasing and</t>
  </si>
  <si>
    <t>Thomas Loughran: I should we sort of did once I on the porch, which is a lot of fun, but</t>
  </si>
  <si>
    <t>00:58:19To do that though.</t>
  </si>
  <si>
    <t>00:46:58Maybe the maybe the home is a private sanctuary. Maybe we agree about that generally</t>
  </si>
  <si>
    <t>01:05:01Yeah, okay, good, actually.</t>
  </si>
  <si>
    <t>00:43:14With like</t>
  </si>
  <si>
    <t>Thomas Loughran: Right, those sorts of things. All are the things that are being computed all the way through the brain and that can't happen.</t>
  </si>
  <si>
    <t>Thomas Loughran: One is like soccer coach. I used to make that once a soccer coach. I would say that you have to make mistakes on both sides of the list.</t>
  </si>
  <si>
    <t>Part I - II</t>
  </si>
  <si>
    <t>JP: Sweet, cool.</t>
  </si>
  <si>
    <t>Thomas Loughran: A different approach to problems that are that are solvable.</t>
  </si>
  <si>
    <t>Thomas Loughran: Right and escape you Chung because of whatever he said.</t>
  </si>
  <si>
    <t>Thomas Loughran: Now, when you do order them up. You can order them up in such a way that imagine you want and a little replica of the State of Rhode Island.</t>
  </si>
  <si>
    <t>Thomas Loughran: One of the deciding votes in a in a close partisan election that did not allow for</t>
  </si>
  <si>
    <t>John Rose: Sure, yeah. It's basically that</t>
  </si>
  <si>
    <t>Restructuring society as if information mattered</t>
  </si>
  <si>
    <t>JP: Just to give more context to what we're doing.</t>
  </si>
  <si>
    <t>Thomas Loughran: She see vocal</t>
  </si>
  <si>
    <t>Doesn't need to have a historian. A project like that, I would I would really want historians.</t>
  </si>
  <si>
    <t>From within a system, you're going to have to find a way to tunnel into another to come to understand it, to come to take it seriously.</t>
  </si>
  <si>
    <t>And then you combine that with the increasing momentum of the student athlete compensation movement, which.</t>
  </si>
  <si>
    <t>Thomas Loughran: Just what would the mind map looked like of a person.</t>
  </si>
  <si>
    <t>Thomas Loughran: I went for to multiple day conferences and maybe four days includes travel. I don't remember this was around</t>
  </si>
  <si>
    <t>Thomas Loughran: Can we can we plausibly argue that we really can identify resources that can be clustered in lenses that have sort of beginning, middle, and an end. I've got some individual integrity as lenses, but which also operate together. If that were the case, you could take these on one at a time.</t>
  </si>
  <si>
    <t>We try to get stuff, try to make things happen. So self in so far as you love yourself, you are a better you.</t>
  </si>
  <si>
    <t>Bruce Schneier</t>
  </si>
  <si>
    <t>Thomas Loughran: Pretty cool problems versus partners.</t>
  </si>
  <si>
    <t>Thomas Loughran: To LCS like that.</t>
  </si>
  <si>
    <t>JP: Basically the origins of that.</t>
  </si>
  <si>
    <t>Thomas Loughran: That's what it is to is to change right to simply enjoy is not to act exactly it's to be consciously aware but it isn't to act.</t>
  </si>
  <si>
    <t>John’s iPhone: To some level. I don't know if they needed quite the bailiffs they got but yeah if they like, actually, if a bunch of banks went bankrupt all the same time that would be a big problem. And then this last big bailout. I think</t>
  </si>
  <si>
    <t>John’s iPhone: And so</t>
  </si>
  <si>
    <t>13. Starting where you are</t>
  </si>
  <si>
    <t>00;24;48.870 --&gt; 00;24;50.670</t>
  </si>
  <si>
    <t>00:20:58.290 --&gt; 00:20:59.850</t>
  </si>
  <si>
    <t>00:21:43.410 --&gt; 00:21:46.440</t>
  </si>
  <si>
    <t>00:19:10.500 --&gt; 00:19:10.950</t>
  </si>
  <si>
    <t>00:47:04Of course, if you agree about that too far. Then you then you let parents beat their children.</t>
  </si>
  <si>
    <t>01:05:03Yeah. Now, I've heard people</t>
  </si>
  <si>
    <t>00:43:18There were just some really surprising rulings made by the Supreme Court that really don't seem to follow common sense.</t>
  </si>
  <si>
    <t>But I don't know how. We treat it currently.</t>
  </si>
  <si>
    <t>If it were present, maybe harder to imagine it's present in some cases than others.</t>
  </si>
  <si>
    <t>14. Starting in science: high energy physics, QuarkNet, and Integrated STEM Community</t>
  </si>
  <si>
    <t>Who? Yeah.</t>
  </si>
  <si>
    <t>You're right that it's not. Good.</t>
  </si>
  <si>
    <t>Thomas Loughran: Don't matter whose they are and know where to turn them into an insurance company as part of their business model.</t>
  </si>
  <si>
    <t>Thomas Loughran: In order to understand it, though. I can step out in a different kind of thought. It's not parallel processing.</t>
  </si>
  <si>
    <t>Right? Something like that. Hasn't thought about it real hard. Doesn't know a lot. Right.</t>
  </si>
  <si>
    <t>Fellow and Lecturer, Harvard Kennedy School; Author, Data and Goliath: The Hidden Battles to Collect Your Data and Control Your World</t>
  </si>
  <si>
    <t>Thomas Loughran: She, she melts just melts Newsweek into a little puddle.</t>
  </si>
  <si>
    <t>Thomas Loughran: Okay, but people who played that role in the electoral college a slate of them, and they were all Republican. In other words, the state legislature decided how the state of Florida was going to vote and what could have happened is, those guys could have been pushed forward.</t>
  </si>
  <si>
    <t>Thomas Loughran: I'm going to use a phrase here. I'm going to try it out. Computational unification.</t>
  </si>
  <si>
    <t>Thomas Loughran: No means</t>
  </si>
  <si>
    <t>Thomas Loughran: I'm not saying that everybody moves exactly in lockstep that this is a sort of a theoretical ideal, but it's more likely when you're a like</t>
  </si>
  <si>
    <t>Thomas Loughran: Yeah, yeah. And what and I didn't do the translation but I figured it had to be 40 degrees or or colder than that.</t>
  </si>
  <si>
    <t>Thomas Loughran: Sometimes</t>
  </si>
  <si>
    <t>Thomas Loughran: It's not a pursuit that</t>
  </si>
  <si>
    <t>15. Starting in cities: South Bend, enFocus, and the Renaissance district</t>
  </si>
  <si>
    <t>Thomas Loughran: That yeah we'll see</t>
  </si>
  <si>
    <t>Thomas Loughran: There's a substantive success.</t>
  </si>
  <si>
    <t>Thomas Loughran: Imagine the skill set that you need.</t>
  </si>
  <si>
    <t>John Rose: It would</t>
  </si>
  <si>
    <t>00:58:22Well, yeah. I mean, you're also not sure, it seems to me how well it coheres with all the other first principles, right, like</t>
  </si>
  <si>
    <t>00:47:12And not to do these days.</t>
  </si>
  <si>
    <t>01:05:05Talk about the quantum eraser.</t>
  </si>
  <si>
    <t>00:43:29And</t>
  </si>
  <si>
    <t>Thomas Loughran: Without a sentence.</t>
  </si>
  <si>
    <t>Thomas Loughran: If you're only making a mistake on ones if you're only slack off right not engaging</t>
  </si>
  <si>
    <t>Thomas Loughran: And the general drive here is toward solve problems. That's the one thing that increases as you move from paradigm to prop paradigm solve problems.</t>
  </si>
  <si>
    <t>Thomas Loughran: Very nice guy and we liked him a lot.</t>
  </si>
  <si>
    <t>Thomas Loughran: I'm going to make this up entirely and I why I picked on Rhode Island or states, I don't know, but it's something you might want say the highway map. So the State of Rhode Island. The major streets, etc. And you could code that in DNA.</t>
  </si>
  <si>
    <t>Thomas Loughran: That requires in person election under coven very long lines very ticked off people</t>
  </si>
  <si>
    <t>John Rose: I think history is done.</t>
  </si>
  <si>
    <t>16. Starting in religion: covenant communities, People of Praise, and a community of communities</t>
  </si>
  <si>
    <t>Thomas Loughran: That's great.</t>
  </si>
  <si>
    <t>Thomas Loughran: Vocal anti war.</t>
  </si>
  <si>
    <t>So I'm not sure that those two papers are in separate are can be separated.</t>
  </si>
  <si>
    <t>To come to be admitted was because it's hard to understand it if nobody will talk to you.</t>
  </si>
  <si>
    <t>Yeah, I know there's I forgot exactly the name of. There's there's something starting next year for.</t>
  </si>
  <si>
    <t>Thomas Loughran: And just imaginatively viewed the world through this first high information.</t>
  </si>
  <si>
    <t>Todd C. Sacktor</t>
  </si>
  <si>
    <t>Thomas Loughran: 2000 maybe this is 2009 and 2010 I have to go back and look it up. I was at Trinity.</t>
  </si>
  <si>
    <t>Thomas Loughran: That might be useful, you could bring a lot of people in to share one of these lenses without sharing everything right because there's this other lens. We can talk about that later.</t>
  </si>
  <si>
    <t>You are a fuller you. You're not just a different you write,</t>
  </si>
  <si>
    <t>Thomas Loughran: And we want to pull you into this. What is Warsaw doing here. I've been working in the past, not in recent years, but for number of years. I was on the industry University Advisory Committee for the medical device industry.</t>
  </si>
  <si>
    <t>Let me</t>
  </si>
  <si>
    <t>JP: It's my understanding.</t>
  </si>
  <si>
    <t>17. Starting in international development: Northern Uganda and BOSCO</t>
  </si>
  <si>
    <t>JP: Yeah, I mean, I guess. Either you're changing either you're changing or you're not changing, right, I mean,</t>
  </si>
  <si>
    <t>John’s iPhone: Air travel got like a huge amount of the money. And the thought was basically like yeah, if these airlines start dropping like they affect our entire economic system right now. Like all of our</t>
  </si>
  <si>
    <t>John’s iPhone: That is like kind of the problem from the perspective of the media, I think, is that like this is just more of like, I mean a big, big part of it was like releasing videos of like hunter Biden smoking crack and stuff. And like I think donald trump jr called</t>
  </si>
  <si>
    <t>00:58:31Mother identifications of certain kinds of goods and including certain</t>
  </si>
  <si>
    <t>00:47:17Anyway,</t>
  </si>
  <si>
    <t>01:05:06Some</t>
  </si>
  <si>
    <t>00:43:32I don't know. I've just been, how do you work. How do we move. How do we get past those things.</t>
  </si>
  <si>
    <t>18. Starting at universities: the University of Notre Dame and INTEGRITY</t>
  </si>
  <si>
    <t>I think my intuition tells me we treat it more like the first way I describe than the second leg.</t>
  </si>
  <si>
    <t>I guess. Yeah, like that. Does. If you consider the possibility for.</t>
  </si>
  <si>
    <t>J.P., thanks for the link. You just chopped dropped into the chat box.</t>
  </si>
  <si>
    <t>Distinguished Professor of Physiology, Pharmacology, and Neurology, State University of New York Downstate Medical Center</t>
  </si>
  <si>
    <t>Yeah. It would be podcasts and you two would be the biggest sources that I could think of that category or social media.</t>
  </si>
  <si>
    <t>Thomas Loughran: Yeah, net or sell upsell the land out big</t>
  </si>
  <si>
    <t>Thomas Loughran: It is picking up imaginatively and entering into their way of looking at things. How do I know when I get it right.</t>
  </si>
  <si>
    <t>Just have some values as a basic story. Right.</t>
  </si>
  <si>
    <t>Thomas Loughran: Interesting to trace the history of the of the of the interaction between the Sanders campaign and the Occupy</t>
  </si>
  <si>
    <t>Thomas Loughran: And it turns out it didn't because gore that very day.</t>
  </si>
  <si>
    <t>Thomas Loughran: What I mean by console computational unification is basically the same as model building</t>
  </si>
  <si>
    <t>JP: Is now abstracting sequentially, whatever.</t>
  </si>
  <si>
    <t>19. Starting nationally: the United States and a new federalism</t>
  </si>
  <si>
    <t>Thomas Loughran: To one another that you would recognize some challenge as being a challenge, whereas you might you might have</t>
  </si>
  <si>
    <t>Thomas Loughran: Right, yeah. What did he say eight eight degrees.</t>
  </si>
  <si>
    <t>Thomas Loughran: But not for but but not for want of. Let's see.</t>
  </si>
  <si>
    <t>00;24;53.220 --&gt; 00;24;55.410</t>
  </si>
  <si>
    <t>00:21:01.530 --&gt; 00:21:08.670</t>
  </si>
  <si>
    <t>00:21:47.520 --&gt; 00:21:48.630</t>
  </si>
  <si>
    <t>00:19:12.780 --&gt; 00:19:24.450</t>
  </si>
  <si>
    <t>00:58:37Desirable patterns for living your life.</t>
  </si>
  <si>
    <t>00:47:20Just exploring the boundaries here.</t>
  </si>
  <si>
    <t>00:43:40Where the supreme court makes these rulings that are now part of the record of the Supreme Court and</t>
  </si>
  <si>
    <t>Without</t>
  </si>
  <si>
    <t>Thomas Loughran: Because there's a whistle there and you can never hit that</t>
  </si>
  <si>
    <t>Thomas Loughran: Well, we'll see what happens.</t>
  </si>
  <si>
    <t>Thomas Loughran: But there isn't a linear direction and there is no place we're going there is no truth of the matter here. There's just, there's just movement to more and more interesting and promising classes have solved problems.</t>
  </si>
  <si>
    <t>Thomas Loughran: But he's got a story to tell and he's dealing with these meta narratives and he's dealing with both a Christian and an American narrative meta narrative. And this is a very nice place to see it at work. So let's take a look. Let's give this a listen.</t>
  </si>
  <si>
    <t>Thomas Loughran: Now how could you do that. Right. Well, you would see it sort of on the analog in a certain way. I mean,</t>
  </si>
  <si>
    <t>Thomas Loughran: Back to me.</t>
  </si>
  <si>
    <t>John Rose: In a pretty rigorous manner. If you don't want to call it, scientific, I guess that's fine. But I mean, they like Tom said they form hypotheses and then they do their best to prove or disprove them. They look for the most reliable sources and compare them against less reliable sources.</t>
  </si>
  <si>
    <t>JP: Yeah, I mean I feel like we've been soaking in this town and team analogy for quite a while.</t>
  </si>
  <si>
    <t>Very well. Which is in a certain sense, why?</t>
  </si>
  <si>
    <t>If all you do is watch and you can't exchange. So somehow you have to be you have to be let in.</t>
  </si>
  <si>
    <t>Basically, it's like a sports league that operates is like a summer job for student athletes.</t>
  </si>
  <si>
    <t>20. Looking ahead (?? forecast of Part II ??) Remaining questions</t>
  </si>
  <si>
    <t>Thomas Loughran: Network of rich communities lens.</t>
  </si>
  <si>
    <t>Thomas Loughran: For the first one.</t>
  </si>
  <si>
    <t>Thomas Loughran: But still get some bang rather than simply have you, you could get some parallel processing going</t>
  </si>
  <si>
    <t>you're sorting through possibilities and you're picking out the favored ones and you're bringing those into existence.</t>
  </si>
  <si>
    <t>Thomas Loughran: in Warsaw that's that's a medical device capital of the world and they are they are thinking maybe we're pitching to these guys. That's sort of why we're shows up here that, but nothing more is done before. So I want to explain</t>
  </si>
  <si>
    <t>J. Craig Venter</t>
  </si>
  <si>
    <t>Thomas Loughran: Let me run down this road a little bit</t>
  </si>
  <si>
    <t>JP: WE SHOULD HAVE MY DAD, ON AND HE'LL TELL US ABOUT IT.</t>
  </si>
  <si>
    <t>JP: Right. So, I mean, I guess.</t>
  </si>
  <si>
    <t>John’s iPhone: Things being shipped in delivered get sent through these systems. So if we don't bail them out, then it's going to have serious repercussions an answer or like</t>
  </si>
  <si>
    <t>John’s iPhone: Hunter Biden, like a crack addict. So to like it's</t>
  </si>
  <si>
    <t xml:space="preserve">Part II - I  </t>
  </si>
  <si>
    <t>Thomas Loughran: Anyway, what a scientist would do.</t>
  </si>
  <si>
    <t>Thomas Loughran: And that is that we're not starting out with a presumption that say that none as good but God alone.</t>
  </si>
  <si>
    <t>Thomas Loughran: to ascend.</t>
  </si>
  <si>
    <t>Starting again, aiming higher</t>
  </si>
  <si>
    <t>John Rose: The solution of having employee employers provide health insurance becomes it seems to be very antiquated if if more and more people are no longer have employers.</t>
  </si>
  <si>
    <t>00:58:42By being free and expressing your creativity and your exploring and how do you ever do that right when you're are</t>
  </si>
  <si>
    <t>00:47:27But they sure are changing.</t>
  </si>
  <si>
    <t>01:05:08Just as one of those like I think Sean Carroll has talked about it.</t>
  </si>
  <si>
    <t>00:43:49In retrospect, they just seem absolutely insane.</t>
  </si>
  <si>
    <t>But my preference would be to support scaffolding that holds up these important tenants.</t>
  </si>
  <si>
    <t>Potential truth, just unobservable, that's not English.</t>
  </si>
  <si>
    <t>I mean, you guys have an interest in these things. I actually do have a lot of interest in these things.</t>
  </si>
  <si>
    <t>Or how can something separate than social media. Right. One thing I think we don't have to do is get too wrapped up on logical parallelism.</t>
  </si>
  <si>
    <t>Thomas Loughran: Corporation sell it to us. The government will buy it at this price.</t>
  </si>
  <si>
    <t>Thomas Loughran: Well how do I know when I get my model right in my own community. Well we articulate that model. And people say, Yeah, that's right. I mean, this is why, this is why we proceed. The way we proceed.</t>
  </si>
  <si>
    <t>Knows a few things at that. So I'm going to say, you know, I think 12, 13, 14 year olds.</t>
  </si>
  <si>
    <t>A leading scientist of the 21st century for Genomic Sciences; Co-Founder, Chairman, Synthetic Genomics, Inc.; Founder, J. Craig Venter Institute; Author, A Life Decoded</t>
  </si>
  <si>
    <t>John Rose: Comparison to</t>
  </si>
  <si>
    <t>Thomas Loughran: And I i'm not asserting I'm asking</t>
  </si>
  <si>
    <t>Thomas Loughran: Whatever the right word is. I think I use the word to see that. And I'm not even sure I'll get the right English word conceited certainly is a word right conceited, the election.</t>
  </si>
  <si>
    <t>Thomas Loughran: And and here I speaking, kind of like the way Stephen Wolfram talks, as I understand him.</t>
  </si>
  <si>
    <t>Thomas Loughran: I'm I'm also asserting. Another thing about all those experiences that are you and that is that it's not impossible.</t>
  </si>
  <si>
    <t>Thomas Loughran: You know, somebody else is not very much like those people is processing the world like them might have known they were idiots from the beginning, so to speak, you know, at had a</t>
  </si>
  <si>
    <t>JP: Yeah, eight degrees Celsius.</t>
  </si>
  <si>
    <t>Thomas Loughran: A lot of us will start down a road and say you know that's not exactly where I wanted to go. Let me, let me start this way. Let me try it this way. Right.</t>
  </si>
  <si>
    <t>Thomas Loughran: Let's that's work that should be done really a little bit more carefully than just did it.</t>
  </si>
  <si>
    <t>00:58:53Great needs that are being unaddressed.</t>
  </si>
  <si>
    <t>01:05:12On his podcast some</t>
  </si>
  <si>
    <t>00:43:55I don't know. Yeah.</t>
  </si>
  <si>
    <t>21. One ring to rule them all: story, commitment and journey</t>
  </si>
  <si>
    <t>Thomas Loughran: A sense of self. This is my cup. How can you have a sense that this is not just a cup. This is my cup.</t>
  </si>
  <si>
    <t>Thomas Loughran: Then you probably not playing hard enough.</t>
  </si>
  <si>
    <t>Thomas Loughran: It's interesting that the President has swung back into sort of a commander in chief of the war effort now.</t>
  </si>
  <si>
    <t>Thomas Loughran: And that movement is not linear.</t>
  </si>
  <si>
    <t>Thomas Loughran: My hand is kind of purity, including rich ninth grade grandfather William Park should leave civilized England to move to the wilderness of the New World.</t>
  </si>
  <si>
    <t>Thomas Loughran: We do it now. We code things up in order to get proteins of certain shapes. That's the basis of drug design.</t>
  </si>
  <si>
    <t>John Loughran: Those</t>
  </si>
  <si>
    <t>John Rose: So I'm not. I don't know if history is an example I would entirely agree with</t>
  </si>
  <si>
    <t>Thomas Loughran: To be anti us militarism anti global agenda me for the United States.</t>
  </si>
  <si>
    <t>I covered the ground first. Or or wanted.</t>
  </si>
  <si>
    <t>All of that can begin to whittle down that activation energy that separates these these groups.</t>
  </si>
  <si>
    <t>It started by David West, former NBA player.</t>
  </si>
  <si>
    <t>Thomas Loughran: Just to stop, they're</t>
  </si>
  <si>
    <t>Thomas Loughran: So no, wait a minute, that couldn't be right. Couldn't be.</t>
  </si>
  <si>
    <t>Thomas Loughran: amongst people who, for their various reasons, adopt a certain lens even abstracting from disagreements, they might have, or even just</t>
  </si>
  <si>
    <t>And that awareness about your state in that future can also be is like the awareness you might have about another person,</t>
  </si>
  <si>
    <t>a. (why aim at one? What might it look like? Using a structure (narrative and ring of principles) to represent shared understanding and value</t>
  </si>
  <si>
    <t>Thomas Loughran: Okay, so who are we, where are you going to partner with you going to partner with a partner with aware of</t>
  </si>
  <si>
    <t>Thomas Loughran: The I hadn't intended the stochastic terrorism conversation. By the way, or heading down this road, but I had heard Sean kairos squared.</t>
  </si>
  <si>
    <t>JP: Like you can't act without changing something, I guess.</t>
  </si>
  <si>
    <t>John’s iPhone: The problem is, is they airlines and whoever like they should know that sometimes we're going to have a recession and they should have been.</t>
  </si>
  <si>
    <t>Martin Rees</t>
  </si>
  <si>
    <t>John’s iPhone: It is obviously being used for political advantage by the Trump administration and it could just be like a Really like, morally wrong hit job on</t>
  </si>
  <si>
    <t>b. Christian and not, religious and not</t>
  </si>
  <si>
    <t>00;24;56.520 --&gt; 00;24;56.850</t>
  </si>
  <si>
    <t>00:21:09.450 --&gt; 00:21:10.410</t>
  </si>
  <si>
    <t>00:21:50.520 --&gt; 00:21:59.340</t>
  </si>
  <si>
    <t>00:19:31.320 --&gt; 00:19:31.890</t>
  </si>
  <si>
    <t>00:47:30Yeah.</t>
  </si>
  <si>
    <t>01:05:16But I just</t>
  </si>
  <si>
    <t>00:43:57Yeah, that's my segue off of that.</t>
  </si>
  <si>
    <t>Obviously, that, like, there has to be a line and that's a nuanced conversation to have.</t>
  </si>
  <si>
    <t>If you if I. Which it seems like it was, if I'm treating the potential truth, I'll be at unobservable as.</t>
  </si>
  <si>
    <t>But, you know, we. As I think I was coming out in the conversation here from a number of folks comments, it's difficult.</t>
  </si>
  <si>
    <t>Too hard. You know what I mean? It's a useful way of dividing things.</t>
  </si>
  <si>
    <t>Thomas Loughran: Right and will be the insurance company or else you do it.</t>
  </si>
  <si>
    <t>22. Love makes the world go round</t>
  </si>
  <si>
    <t>Thomas Loughran: Somebody might stop me. And they might say, hey, wait, why are you doing that and they may appeal to a whole bunch of things that he and I share she and I share in our model. And now I have to justify my behavior and I might actually be corrected in my behavior and say, You're right.</t>
  </si>
  <si>
    <t>This is about the age somewhere in there. And now just move in that all the people.</t>
  </si>
  <si>
    <t>John Rose: Covington</t>
  </si>
  <si>
    <t>Thomas Loughran: What that relationship was I've got a deal recollection</t>
  </si>
  <si>
    <t>There's another word anyway but</t>
  </si>
  <si>
    <t>Thomas Loughran: When he talks about the distinction between the computationally irreducible and some kinds of computational shortcuts you can take</t>
  </si>
  <si>
    <t>Thomas Loughran: For someone else to have all those experiences that are you and us to be you and and I'm turning that from crazy nonsense into a real possibility by appeal to actual experiences of our cons features of our conscious experience.</t>
  </si>
  <si>
    <t>Thomas Loughran: Had a very quick quickly arrived objection to what it is they're doing</t>
  </si>
  <si>
    <t>Thomas Loughran: I've never ever heard anything like that for this guy.</t>
  </si>
  <si>
    <t>Former President, The Royal Society; Emeritus Professor of Cosmology &amp; Astrophysics, University of Cambridge; Fellow, Trinity College; Author, From Here to Infinity</t>
  </si>
  <si>
    <t>23. Consciousness as reflective ecosystem</t>
  </si>
  <si>
    <t>Thomas Loughran: The Scripture strength.</t>
  </si>
  <si>
    <t>Thomas Loughran: It's a different skill set. It's not finding the easy at the hardest route and getting better at sending it it's finding the easiest</t>
  </si>
  <si>
    <t>00:58:58build those</t>
  </si>
  <si>
    <t>01:05:18Yeah.</t>
  </si>
  <si>
    <t>00:44:03I really don't know your cases.</t>
  </si>
  <si>
    <t>Thomas Loughran: Right, it's my cup. It's a gift. It's precious. It has these meetings to me, etc, the very model and I keep coming back to the cup because he does ad nauseum that's his example right</t>
  </si>
  <si>
    <t>Thomas Loughran: Right, you have to know where the whistle lives.</t>
  </si>
  <si>
    <t>He's had a couple of</t>
  </si>
  <si>
    <t>Thomas Loughran: And he tells a history. It's not at all linear and it's not at all progressive except in the sense that it's solving problems that is accumulating</t>
  </si>
  <si>
    <t>Thomas Loughran: llamas to raise a bulwark against the kingdom of Antichrist, which the genuineness language arrays in all parts of the world.</t>
  </si>
  <si>
    <t>Thomas Loughran: Right. I mean, we get we build those proteins. We stick them in tiny little bacteria and we grow the proteins that we want in a big tank, the little bacteria grow them for us. This is Eli Lilly's</t>
  </si>
  <si>
    <t>Are me</t>
  </si>
  <si>
    <t>John Rose: And then another thing is</t>
  </si>
  <si>
    <t>Thomas Loughran: Almost sounds like somebody he she doesn't. She doesn't talk about the US empire.</t>
  </si>
  <si>
    <t>24. Nature as conscious</t>
  </si>
  <si>
    <t>It's it's why I thought. It's a reflection of my thinking.</t>
  </si>
  <si>
    <t>But you have to bring resources with you in and those resources are going to, in a certain way be mining tools.</t>
  </si>
  <si>
    <t>I can't remember his name now. I can't remember the name of the organization now.</t>
  </si>
  <si>
    <t>Thomas Loughran: Not talking anything. There's no religion in there. There's no civic life and there is some</t>
  </si>
  <si>
    <t>Thomas Loughran: To be before that.</t>
  </si>
  <si>
    <t>Thomas Loughran: Questions, they might have. I don't know what I think about these other things you think, but this group makes sense to me. Right. And it's a powerful group.</t>
  </si>
  <si>
    <t>say your friend, your your friend, you might foresee your friend in that situation in some future.</t>
  </si>
  <si>
    <t>Thomas Loughran: Right, which are toolkits including a platform for last and chain. Now, this is my slide for them and they liked</t>
  </si>
  <si>
    <t>Thomas Loughran: Great, which was fun.</t>
  </si>
  <si>
    <t>JP: I'm sure he could write it himself at this point.</t>
  </si>
  <si>
    <t>JP: Right. It requires some change something needs to change.</t>
  </si>
  <si>
    <t>John’s iPhone: Saving the money or not giving as many bonuses or something so that they could be semi refresh recession proof.</t>
  </si>
  <si>
    <t>Laurie R. Santos</t>
  </si>
  <si>
    <t>John’s iPhone: A son who has made a lot of poor decisions and they're trying to use that to reflect poorly on his father and the whole story about about him being involved could be completely overstated, just for political gain. But</t>
  </si>
  <si>
    <t>25. Nature as God’s body</t>
  </si>
  <si>
    <t>00:47:31Back to that supreme court decision.</t>
  </si>
  <si>
    <t>01:05:20The double slit experiment which is always so mystifying it's so</t>
  </si>
  <si>
    <t>a. Love as creator: space and time from entanglement; entanglement from consciousness; consciousness from love</t>
  </si>
  <si>
    <t>But, yeah, I just I wonder how we're defining it.</t>
  </si>
  <si>
    <t>Sufficient to say truth can apply to this concept.</t>
  </si>
  <si>
    <t>It's difficult to follow these things. There's a lot of there's a lot of history.</t>
  </si>
  <si>
    <t>But sometimes you just it takes away the brain storming freedom if you do that.</t>
  </si>
  <si>
    <t>Professor of Psychology, Director, Comparative Cognition Laboratory and the Canine Cognition Center, Yale University</t>
  </si>
  <si>
    <t>Thomas Loughran: I don't know how that would be divided up and how you determine</t>
  </si>
  <si>
    <t>Thomas Loughran: I see now how you see it, this is actually how we see it and I wasn't seeing it that way. Now I do right, that kind of activity can happen inside</t>
  </si>
  <si>
    <t>Whoo! That the way the world really works is very wealthy people control what's happening.</t>
  </si>
  <si>
    <t>Thomas Loughran: Of have at least some conversation tossed back and forth or some affiliation, and I wouldn't be surprised at all. Whether folks who were part of that I could buy initiative, it's more generally sympathetic, but I would they be called Bernie bros to the east as</t>
  </si>
  <si>
    <t>Thomas Loughran: bowed out right and this guy's point was there is nothing in our Constitution.</t>
  </si>
  <si>
    <t>Thomas Loughran: Right where there are times where you can find out what's going to happen in advance because there are some model that you can build and you can do some computation and you can sort of jump to a future, you know, in an efficient way.</t>
  </si>
  <si>
    <t>Thomas Loughran: That I'm abstracting</t>
  </si>
  <si>
    <t>Thomas Loughran: Whereas people that form a common worldview and invest a lot in it and are working together on the basis of it. They have more to lose individually.</t>
  </si>
  <si>
    <t>Thomas Loughran: So it's roughly</t>
  </si>
  <si>
    <t>Thomas Loughran: Step back, think a little bit, um, let me try it this way, that would that would suggest that the first thing you said wasn't perfectly clear already wasn't exactly what you meant, even when you just denied it. The second before right double down on it. That's how he rolls. It seems to</t>
  </si>
  <si>
    <t>26. Nature as God’s mind</t>
  </si>
  <si>
    <t>Thomas Loughran: Let's imagine for a moment that people are like that.</t>
  </si>
  <si>
    <t>00;25;05.520 --&gt; 00;25;08.490</t>
  </si>
  <si>
    <t>00:21:11.430 --&gt; 00:21:15.000</t>
  </si>
  <si>
    <t>00:22:00.750 --&gt; 00:22:03.780</t>
  </si>
  <si>
    <t>00:19:34.230 --&gt; 00:19:35.850</t>
  </si>
  <si>
    <t>00:59:00Kind of conflict, you're getting</t>
  </si>
  <si>
    <t>00:47:34Right, it's that's astonishing.</t>
  </si>
  <si>
    <t>01:05:25Yeah, it is. It is incredible and i and i think i find</t>
  </si>
  <si>
    <t>00:44:09Yeah, I love it. So I wonder if</t>
  </si>
  <si>
    <t>Thomas Loughran: Is that</t>
  </si>
  <si>
    <t>Thomas Loughran: And that will be a new part of that is you got to play the referees. And you never really know</t>
  </si>
  <si>
    <t>Thomas Loughran: I think today was the second or maybe it's a third of his being back in</t>
  </si>
  <si>
    <t>Solve problems.</t>
  </si>
  <si>
    <t>a. Love as one person and all persons</t>
  </si>
  <si>
    <t>Thomas Loughran: Hilarious. That is really funny.</t>
  </si>
  <si>
    <t>Thomas Loughran: was among the first I think to do this on a production production scale and we build insulin that way. Right. So, and insulin is a modesty. It's not the biggest proteins, but it's a little complex. Okay.</t>
  </si>
  <si>
    <t>John Loughran: My recollection is that a ton of polling stations were closed because people weren't willing to work.</t>
  </si>
  <si>
    <t>John Rose: When you asked him.</t>
  </si>
  <si>
    <t>JP: Yeah I upgraded I missed what you guys did on Friday so sorry about that. But I, I did actually really like I need to just listen to that, I guess. But I found that direction, we were going very interesting</t>
  </si>
  <si>
    <t>Thomas Loughran: Or the or the US lead empire. She doesn't</t>
  </si>
  <si>
    <t>Leonard Susskind</t>
  </si>
  <si>
    <t>If you're gonna build a new house, a new building, you invite people to come and move in.</t>
  </si>
  <si>
    <t>There are going to be tools that cut into, cut across, cut through.</t>
  </si>
  <si>
    <t>But so it's like students can still go to school during the year.</t>
  </si>
  <si>
    <t>Thomas Loughran: There's no government in there.</t>
  </si>
  <si>
    <t>Thomas Loughran: And it sheds light on a lot of problems and on. So I want to buy in to that that would be a nice tool to have right, you could go shopping for partners with a tool like that.</t>
  </si>
  <si>
    <t>And there you're actively favoring some possibilities.</t>
  </si>
  <si>
    <t>Thomas Loughran: I tried to say to them what you guys are really doing now that I understand what you're up to, is you are putting in a box. A whole framework for Community building all they want to do is number one mature your members stacks using the very best principles in in</t>
  </si>
  <si>
    <t>Thomas Loughran: And and I had thought also because I was being Dietrich, so to speak, or whatever that was.</t>
  </si>
  <si>
    <t>27. People of God, building the Wise and Loving Reign of God</t>
  </si>
  <si>
    <t>JP: Right somehow in a way</t>
  </si>
  <si>
    <t>John’s iPhone: And since they don't do that.</t>
  </si>
  <si>
    <t>John’s iPhone: It does seem to me that there are questions to be asked.</t>
  </si>
  <si>
    <t>Thomas Loughran: We'll track the emerging community is</t>
  </si>
  <si>
    <t>Thomas Loughran: Why he called me good. No one is good, but God alone. Jesus said that</t>
  </si>
  <si>
    <t>Thomas Loughran: If we can find it. It's probing for the easiest route.</t>
  </si>
  <si>
    <t>John Rose: Also playing into that.</t>
  </si>
  <si>
    <t>00:59:03So much</t>
  </si>
  <si>
    <t>00:47:38Why wouldn't the obvious why wouldn't that obvious interpretation.</t>
  </si>
  <si>
    <t>01:05:31I think it's pretty easy. It's a pretty amazingly easy to understand what's going on.</t>
  </si>
  <si>
    <t>a. Cocreators and Coprocessors in a computational universe</t>
  </si>
  <si>
    <t>00:44:17I think I see the segway it isn't just to change the subject.</t>
  </si>
  <si>
    <t>What counts? I love the scaffolding metaphor there.</t>
  </si>
  <si>
    <t>Felix Bloch Professor in Theoretical Physics, Stanford; Author, The Theoretical Minimum series</t>
  </si>
  <si>
    <t>Then I guess everything could apply because like you could be like that's a super slippery slope.</t>
  </si>
  <si>
    <t>What's the history in Iran? What's the history in Syria? What's the history in Venezuela?</t>
  </si>
  <si>
    <t>So, yeah, in the end, you might say, yeah, this doesn't belong here, it belongs over here.</t>
  </si>
  <si>
    <t>Thomas Loughran: Liability but</t>
  </si>
  <si>
    <t>Thomas Loughran: Of a great deal of like mindedness in our social intellectual practical relations.</t>
  </si>
  <si>
    <t>For their own interests. One.</t>
  </si>
  <si>
    <t>JP: I'm sure I'd be shocked if the overlap between that group wasn't almost if that if the Occupy group wasn't almost completely Bernie supporters</t>
  </si>
  <si>
    <t>Thomas Loughran: That is the automatic lever pulling election over trigger</t>
  </si>
  <si>
    <t>Thomas Loughran: And those jumps for complex agents capable of bringing together a great deal.</t>
  </si>
  <si>
    <t>Thomas Loughran: Into something beyond our ability to actually pull it off. They're not in it's not what you and I have experienced since able to do not going that but going this way we experience it going down, but we can experience it going up accepted so far. We can slowly experience our mind expanding</t>
  </si>
  <si>
    <t>28. Computing and Commanding with God (in God, as God)</t>
  </si>
  <si>
    <t>Thomas Loughran: And they also have similar sets of judgments about the world. And so they're, they're more likely to recognize together that</t>
  </si>
  <si>
    <t>JP: Let's see if I type it in here. I should be able to</t>
  </si>
  <si>
    <t>Thomas Loughran: Roll that way all the time. Consistency just is not your enemy inconsistency is not your enemy. It's your it's your it's a tool like any other tool you use it when it's helpful to you.</t>
  </si>
  <si>
    <t>Thomas Loughran: And then let's use that lens.</t>
  </si>
  <si>
    <t>00:59:04Mr in he</t>
  </si>
  <si>
    <t>00:47:44Have been obvious 100 years ago.</t>
  </si>
  <si>
    <t>01:05:37And yet, it's like, it's so that's that's why I think it's such a cool experiment because you can get a sense for why this is so weird and confusing.</t>
  </si>
  <si>
    <t>00:44:24Or I don't know if you meant it to be, but it doesn't look like it to me. It looks to me.</t>
  </si>
  <si>
    <t>a. The interactive realist, computational account of Truth, Goodness and Right (ch 9, 10, 11) becomes an incarnational account (the philosophical, to the theological)</t>
  </si>
  <si>
    <t>Thomas Loughran: Is being calculated and I've got cups and I think through with him right but he's talking about. And I think about what it actually takes and i and i think about the general algorithm. He describes and what a sense of ownership is</t>
  </si>
  <si>
    <t>Thomas Loughran: But in any case.</t>
  </si>
  <si>
    <t>Thomas Loughran: The briefings.</t>
  </si>
  <si>
    <t>Thomas Loughran: Not linearly</t>
  </si>
  <si>
    <t>Thomas Loughran: All other churches of Europe are brought to desolation and our sins which Lord begins already to frown upon us and who knows but that God has provided of this place to be a refuge for many who me means the safe not amazing</t>
  </si>
  <si>
    <t>Thomas Loughran: It's got four parts. It's good before it's got a quarter and every structure insulin does so.</t>
  </si>
  <si>
    <t>John Loughran: So like in Milwaukee. My recollection is that there was like</t>
  </si>
  <si>
    <t>John Rose: When</t>
  </si>
  <si>
    <t>JP: The American narrative and the Christian narrative.</t>
  </si>
  <si>
    <t>Thomas Loughran: Language, but she seems to me to be sympathetic with folks who do use that language.</t>
  </si>
  <si>
    <t>Right. That's new. You're gonna have to. You're going to have they're going to have to you have to appeal to them.</t>
  </si>
  <si>
    <t>Who knows exactly what the right metaphor is. Here I have in mind there literally is quantum tunneling is a thing, right,</t>
  </si>
  <si>
    <t>But then this is particularly for basketball. But. Clay in the summers.</t>
  </si>
  <si>
    <t>Thomas Loughran: Right. There's a lot of things you could go on and think about religion and politics, for example, to take to rather rather big areas and all the things many of the things associated but at some level, there's a lot in there. Nonetheless, right. What is a rich community.</t>
  </si>
  <si>
    <t>Thomas Loughran: There's an</t>
  </si>
  <si>
    <t>Thomas Loughran: If you could just figure out how to extend effective invitations to come and see through a lens like that, if only imaginatively</t>
  </si>
  <si>
    <t>But the possibilities you're accurate act actively favoring are those that are actively favored by another.</t>
  </si>
  <si>
    <t>29. Theological science</t>
  </si>
  <si>
    <t>Thomas Loughran: In learning and and change and transformation personal transformation, these guys come by the way out of 30 years of addicts recovery.</t>
  </si>
  <si>
    <t>Michael Shermer</t>
  </si>
  <si>
    <t>Thomas Loughran: thinking along those lines. I was thinking about conscious realism.</t>
  </si>
  <si>
    <t>Well, I think that's true.</t>
  </si>
  <si>
    <t>Thomas Loughran: Which involves complexity and involves this not that</t>
  </si>
  <si>
    <t>John’s iPhone: They don't have to do that because anytime they actually start to fail that they get bailed out by the government. So like, yeah, that's ridiculous.</t>
  </si>
  <si>
    <t>John’s iPhone: About</t>
  </si>
  <si>
    <t>00;25;09.600 --&gt; 00;25;12.690</t>
  </si>
  <si>
    <t>a. To understand God, you have to understand what God is thinking. That IS to understand the world, to understand ourselves. There is a science for this.</t>
  </si>
  <si>
    <t>00:21:16.140 --&gt; 00:21:27.030</t>
  </si>
  <si>
    <t>00:22:08.010 --&gt; 00:22:22.830</t>
  </si>
  <si>
    <t>00:19:37.080 --&gt; 00:19:41.220</t>
  </si>
  <si>
    <t>00:59:07An engineer that imagine utilitarian community.</t>
  </si>
  <si>
    <t>00:47:49Here, I'm probably betraying my lack of attention to the law, probably</t>
  </si>
  <si>
    <t>01:05:48With this pretty simple experiment. I just think that's really cool.</t>
  </si>
  <si>
    <t>00:44:30I mean it's tied in in a number of different ways. What on Earth is going on with those justices is one way in which it ties in but so also might be</t>
  </si>
  <si>
    <t>That's that's a nice metaphor for scaffolding holding up a pillar, as you described it,</t>
  </si>
  <si>
    <t>Interesting, though, I want to sit down and write some stuff because I don't know what I like.</t>
  </si>
  <si>
    <t>What's the history in Yemen? What's the history in Colombia?</t>
  </si>
  <si>
    <t>But in the early stage, I think we just sort of let it sit. The online media and.</t>
  </si>
  <si>
    <t>Thomas Loughran: In the same way.</t>
  </si>
  <si>
    <t>Thomas Loughran: I thought this is the one where she said</t>
  </si>
  <si>
    <t>JP: Give it, give them my recollection of that movement right and what they stood and what they stood for. I can't. I can't imagine them supporting</t>
  </si>
  <si>
    <t>Publisher, Skeptic magazine; Monthly Columnist, Scientific American; Presidential Fellow, Chapman University; Author, Heavens on Earth</t>
  </si>
  <si>
    <t>Thomas Loughran: Other than that event.</t>
  </si>
  <si>
    <t>Thomas Loughran: Right when we come up with a new model john. How are you buddy, you just kind of the middle of the furious metaphysics here.</t>
  </si>
  <si>
    <t>Thomas Loughran: The kinds of threats that come I don't mean there's nobody would see it first, or there won't be early advocates, etc. There's complete University inside a rich community. I don't mean that at all. But there is</t>
  </si>
  <si>
    <t>Thomas Loughran: 4646 okay</t>
  </si>
  <si>
    <t>John’s iPhone: Yeah i mean i would i would say I think that that's how I would think most politicians operate.</t>
  </si>
  <si>
    <t>Thomas Loughran: It's a predictive</t>
  </si>
  <si>
    <t>30. Political Science and Moral Science as if God were working things out</t>
  </si>
  <si>
    <t>Thomas Loughran: That put together all of the various just</t>
  </si>
  <si>
    <t>Thomas Loughran: You might imagine then beginning and the theological foundation and the very important question is who will, who is God. Right. And that's actually the way Aquinas begins assume in some ways.</t>
  </si>
  <si>
    <t>Thomas Loughran: So imagine that somebody makes the ascent. And it turns out that there isn't a cent. It's not easy, but it's easier. It doesn't require all the technical climbing that was done. It requires just the minimum</t>
  </si>
  <si>
    <t>John Rose: It is a bit more. Well, it is more recent development or</t>
  </si>
  <si>
    <t>00:59:11Or a cat or a consequentialist some other stripe if</t>
  </si>
  <si>
    <t>00:47:58About 25 years ago. I'm trying to think of all the law that was appealed to in the</t>
  </si>
  <si>
    <t>00:44:44What what we're doing with law and and the gymnastics that we can seem to tolerate in our ranks the mental gymnastics to justify what we're doing with law.</t>
  </si>
  <si>
    <t>Thomas Loughran: What a sense of belonging is what a sense of a</t>
  </si>
  <si>
    <t>Thomas Loughran: You're going to make some mistakes.</t>
  </si>
  <si>
    <t>John Rose: So that</t>
  </si>
  <si>
    <t>a. Divine calculations: QM, to brains, to members, to societies</t>
  </si>
  <si>
    <t>Thomas Loughran: In other words, it's sometimes you go back on some problems. Sometimes you had some problems solved and now you throw out those solutions.</t>
  </si>
  <si>
    <t>Thomas Loughran: That is amazing.</t>
  </si>
  <si>
    <t>Thomas Loughran: So literally,</t>
  </si>
  <si>
    <t>John Loughran: Normally 180 polling stations and it was down to like 10</t>
  </si>
  <si>
    <t>John Rose: X ray and asked him the question about what the relationship, the personal relationship with God actually looked like.</t>
  </si>
  <si>
    <t>JP: Good like Monday and Monday was, was that last Monday.</t>
  </si>
  <si>
    <t>Thomas Loughran: And. And if that doesn't make you mean isn't it interesting that's outside the Overton window almost right. You don't get coverage about that. There's no big issue there.</t>
  </si>
  <si>
    <t>Right. And they're going to have to move in.</t>
  </si>
  <si>
    <t>in which there is a potential energy barrier, literally, as would be the case.</t>
  </si>
  <si>
    <t>I don't know if it would work. I mean, they certainly wouldn't be eligible to play, but they probably can still go to school.</t>
  </si>
  <si>
    <t>Thomas Loughran: What is the, what's the algorithm by which information can be processed by the way what isn't.</t>
  </si>
  <si>
    <t>That's got be case, right? Yeah, that one that one's like it doesn't tell you how to see things different from.</t>
  </si>
  <si>
    <t>Thomas Loughran: Bahrain has been educating women.</t>
  </si>
  <si>
    <t>Thomas Loughran: Right that invitation. If you could make an effectively. And if you could make it at scale, we'd go some way toward self assembly, right, if not all at once. Maybe assembly on the first floor right just to use a building analogy. I don't know.</t>
  </si>
  <si>
    <t>And it is his or her actualization that you're bringing into being right.</t>
  </si>
  <si>
    <t>Thomas Loughran: I'm talking about people with no hope addictions being it's being thrown to these guys into the quarter of last appeal.</t>
  </si>
  <si>
    <t>Thomas Loughran: Among other things in that space.</t>
  </si>
  <si>
    <t>Thomas Loughran: We could learn a lot.</t>
  </si>
  <si>
    <t>JP: I wonder how far down that goes. I mean, is it involves complexity.</t>
  </si>
  <si>
    <t>JP: Yeah, I mean, there is something to be said for the fact that you can't just like build a massive bank immediately. I mean, maybe you can. I guess I'm trying to, like, is there some sort of institutional knowledge claim, where it's like</t>
  </si>
  <si>
    <t>John’s iPhone: How much he knew, I guess.</t>
  </si>
  <si>
    <t>Richard H. Thaler</t>
  </si>
  <si>
    <t>Part II – II</t>
  </si>
  <si>
    <t>Restructuring society as if love mattered</t>
  </si>
  <si>
    <t>00:59:16How much unit is there which wisdom is there in that community.</t>
  </si>
  <si>
    <t>00:48:05In that decision.</t>
  </si>
  <si>
    <t>01:05:53Too. It's like the photoelectric effect experiment.</t>
  </si>
  <si>
    <t>00:45:01Kind of like my little discrimination.</t>
  </si>
  <si>
    <t>or maybe even being part of the pillar, the way say it buttresses part of the cathedral or, you know, something like that.</t>
  </si>
  <si>
    <t>This is a fully half baked idea.</t>
  </si>
  <si>
    <t>What what are the economics that are engaged there?</t>
  </si>
  <si>
    <t>Uh, yeah. So I put that word video as well.</t>
  </si>
  <si>
    <t>Thomas Loughran: We do things like that.</t>
  </si>
  <si>
    <t>Thomas Loughran: When do I know that I actually</t>
  </si>
  <si>
    <t>Thomas Loughran: I thought she's the one who use the phrase. Now there's somebody else's your face. Someone else use the phrase handmade</t>
  </si>
  <si>
    <t>JP: Right. What else</t>
  </si>
  <si>
    <t xml:space="preserve">Part III – I </t>
  </si>
  <si>
    <t>Thomas Loughran: One candidate has to give up.</t>
  </si>
  <si>
    <t>Thomas Loughran: possibility space in a single conscious field.</t>
  </si>
  <si>
    <t>John Rose: Yeah, sir. I'm sorry.</t>
  </si>
  <si>
    <t>Starting again, with faith</t>
  </si>
  <si>
    <t>Thomas Loughran: It's a good question and one could ask for more rigor here.</t>
  </si>
  <si>
    <t>JP: Real cold.</t>
  </si>
  <si>
    <t>Thomas Loughran: Yeah, I don't. I think most of them don't have the shameless aren't sufficiently shameless.</t>
  </si>
  <si>
    <t>Father of Behavioral Economics; Recipient, 2017 Nobel Memorial Prize in Economic Science; Director, Center for Decision Research, University of Chicago Graduate School of Business; Author, Misbehaving</t>
  </si>
  <si>
    <t>Thomas Loughran: Conceptualize and maybe Miss conceptualizing particular conceptualizing to put it neutral. Right. It's just the way you see things</t>
  </si>
  <si>
    <t>00;25;13.980 --&gt; 00;25;15.300</t>
  </si>
  <si>
    <t>00:21:29.310 --&gt; 00:21:37.950</t>
  </si>
  <si>
    <t>00:22:23.490 --&gt; 00:22:31.080</t>
  </si>
  <si>
    <t>00:19:42.660 --&gt; 00:19:49.770</t>
  </si>
  <si>
    <t>00:59:19About how to negotiate.</t>
  </si>
  <si>
    <t>00:48:08And and what what's the latest essential component</t>
  </si>
  <si>
    <t>01:05:58Right, I don't see you remember that. But you dial up it</t>
  </si>
  <si>
    <t>Thomas Loughran: Gift is what a sense of all sorts of social concepts that he says are built by this very same algorithm, all the way through the cortex everywhere. He's committed, he said too much.</t>
  </si>
  <si>
    <t>Thomas Loughran: And you have to make some rough mistakes sometimes right otherwise you won't learn</t>
  </si>
  <si>
    <t>Thomas Loughran: Might politicize it just a little more, although it's pretty</t>
  </si>
  <si>
    <t>Thomas Loughran: Because those solutions only worked when you were thinking that way. But you don't think that way anymore. You think this new way. But this new way.</t>
  </si>
  <si>
    <t>Thomas Loughran: Wow. Do you think that your answers you stream as winter expressing what you just read has come true.</t>
  </si>
  <si>
    <t>Thomas Loughran: You can, if, if we can do that with DNA to get protein shapes and structures. What other structures could we make, why not the shape. Why not the map of Rhode Island.</t>
  </si>
  <si>
    <t>John Loughran: And I thought the big ruling was that they wouldn't extend the deadline to count mail and votes or to count absentee balance which are. There's no I think those are the same thing, right.</t>
  </si>
  <si>
    <t>John Rose: I think he gave</t>
  </si>
  <si>
    <t>JP: No Friday.</t>
  </si>
  <si>
    <t>Thomas Loughran: That's not</t>
  </si>
  <si>
    <t>Bringing some things that we're good about, the place they just left that have got to be pretty good over here.</t>
  </si>
  <si>
    <t>Look at this picture in the upper right. And there is a there is a potential energy barrier there.</t>
  </si>
  <si>
    <t>Obviously, it could still go to school. Interesting. So that was interesting model that I hadn't read much about before.</t>
  </si>
  <si>
    <t>Thomas Loughran: Right. What is it the process. What is it to do it in parallel. What is it to do it in a traditional over time. What is cognitive versus non cognitive</t>
  </si>
  <si>
    <t>No, but it shakes it shakes the foundation. You know, because it seems to generate some contradictions.</t>
  </si>
  <si>
    <t>Thomas Loughran: For 90 years, or rather was when I went there. So it's been 100 years</t>
  </si>
  <si>
    <t>Thomas Loughran: Whether floors, the right to know.</t>
  </si>
  <si>
    <t>Which is what I mean by this little also toward actualization, maybe toward your actualization,</t>
  </si>
  <si>
    <t>Thomas Loughran: And these guys get them out and they did that because the founder went through this himself.</t>
  </si>
  <si>
    <t>Thomas Loughran: I was dragged in by Richard Rohr by the way he's talking about Francis these days and</t>
  </si>
  <si>
    <t>Rachel Loughran: Wait.</t>
  </si>
  <si>
    <t>JP: Kind of, I mean, it involves complexity in that reality isn't static</t>
  </si>
  <si>
    <t>JP: We can't let. I mean, why exactly, can't we they fail. Exactly.</t>
  </si>
  <si>
    <t>Thomas Loughran: In different ways.</t>
  </si>
  <si>
    <t>Thomas Loughran: Thinking about God and human actions come afterwards and I'm suggesting that that's more of an answer, then as a starting place.</t>
  </si>
  <si>
    <t>Lisa Randall</t>
  </si>
  <si>
    <t>Thomas Loughran: That's needed and and as a matter of fact, consistent with this goal. If you could make it easier, you would</t>
  </si>
  <si>
    <t>John Rose: It's continually going this way that we have less unions and that means you have less power in the workplace.</t>
  </si>
  <si>
    <t>00:59:23Wait those</t>
  </si>
  <si>
    <t>01:06:02You basically</t>
  </si>
  <si>
    <t>00:45:11Yeah, I mean, it's exactly that. I mean, there were just, it seemed to be exactly like that just sort of gymnastics to get to basically facilitate</t>
  </si>
  <si>
    <t xml:space="preserve">Part III – II </t>
  </si>
  <si>
    <t>Restructuring society as if Christ mattered</t>
  </si>
  <si>
    <t>There's a there's a phrase and Supreme Court interpretation of rights, if I remember correctly.</t>
  </si>
  <si>
    <t>But I do think I think the trust in journalism, like if some of these details could get hammered out, it could be super helpful.</t>
  </si>
  <si>
    <t>Where are the raw material? Where are the raw materials? A mineral resources in the world.</t>
  </si>
  <si>
    <t>Right. Rachel, I'll let you drive. Those me I'm experimenting here.</t>
  </si>
  <si>
    <t>Thomas Loughran: We have</t>
  </si>
  <si>
    <t>Thomas Loughran: Am now in contact with the information as that other person is processing it through her different lenses from her different perspective from her complimentary point of view.</t>
  </si>
  <si>
    <t>Thomas Loughran: For for for the news media.</t>
  </si>
  <si>
    <t>Thomas Loughran: Yeah, you might find some tell you might find some Tulsi gabbert support in that space.</t>
  </si>
  <si>
    <t>Thomas Loughran: That's it.</t>
  </si>
  <si>
    <t>Thomas Loughran: Which is what we do routinely right we've got this huge field of awareness.</t>
  </si>
  <si>
    <t>Thomas Loughran: No no no trouble.</t>
  </si>
  <si>
    <t>Thomas Loughran: Right, what exactly do you mean by rich community and how much you to Boston. How much parent what constitutes parallel processing here.</t>
  </si>
  <si>
    <t>Thomas Loughran: Which actually in a certain way that you to having run outside. I do sort of understand that when you run outside long 46 is a nice temperature to run and</t>
  </si>
  <si>
    <t>Thomas Loughran: There to do it right to your face.</t>
  </si>
  <si>
    <t>Thomas Loughran: And in fact, we see them in groups, which is another whole story right but we think tribal we have to think traveling and there's a reason why a bunch of reasons why we've we've looked at all that. So we are socially conceptualizing predictive</t>
  </si>
  <si>
    <t>Physicist, Harvard University; Author, Dark Matter and the Dinosaurs</t>
  </si>
  <si>
    <t>00:48:18I mean I think just people didn't care about those rights until the last earliest not men widespread to last 2030 years. I mean, but yeah for</t>
  </si>
  <si>
    <t>01:06:06Go you put a photo multiplier behind a piece of metal, then you throw light at that piece of metal. And you might think that the harder you throw it or the more you throw at it.</t>
  </si>
  <si>
    <t>00:45:24The drug war.</t>
  </si>
  <si>
    <t>Thomas Loughran: It seems to me he's committed and wonderfully so right he's giving a very powerful theory, it seems to me that those a lot more than he's willing to say that it does.</t>
  </si>
  <si>
    <t>Thomas Loughran: How to do that rough thing well</t>
  </si>
  <si>
    <t>Rachel Loughran: Out of curiosity, was he wearing masks.</t>
  </si>
  <si>
    <t>Thomas Loughran: Has got enough problems that these guys are pretty sure they couldn't solve the way they were thinking about it.</t>
  </si>
  <si>
    <t>Thomas Loughran: Well, I think that their desire to build a quote Christian utopia has not come true.</t>
  </si>
  <si>
    <t>On a surface.</t>
  </si>
  <si>
    <t>John Loughran: Absentee ballots mail and goats.</t>
  </si>
  <si>
    <t>John Rose: An interesting answer, but it didn't actually answer the question for me. It'll because I've also found that question, really interesting.</t>
  </si>
  <si>
    <t>JP: Yeah we. It was just you and I'll call Tom</t>
  </si>
  <si>
    <t>Thomas Loughran: That's not right or left that's more like rude.</t>
  </si>
  <si>
    <t>And maybe that analogy limps too much, but they certainly have overworked.</t>
  </si>
  <si>
    <t>If you understand this is a potential energy space here.</t>
  </si>
  <si>
    <t>Well, obviously they wouldn't be getting scholarships from the schools anymore. But.</t>
  </si>
  <si>
    <t>Thomas Loughran: Content with information in your choices. How does, how to what are those mechanisms. What are those mechanisms that whole cultures. There are whole communities.</t>
  </si>
  <si>
    <t>Well, we mean that couldn't be right because like we went to war to stop the Nazis.</t>
  </si>
  <si>
    <t>Thomas Loughran: Which is a little different than some other Arab states, they've been much more progressive in that regard.</t>
  </si>
  <si>
    <t>Thomas Loughran: These are not necessarily stories where you adding one to another. But until that analogy breaks down, we might as well try</t>
  </si>
  <si>
    <t>because it is what you want, but it is also toward their actualization, because it is what they want.</t>
  </si>
  <si>
    <t>Thomas Loughran: When he had a terrible accident and terrible surgeries and got addicted to the precursors, and they probably were opioids. Then, but this is a really long time ago before opioid addiction was the way everyone put it</t>
  </si>
  <si>
    <t>Thomas Loughran: Let's just leave it at that. So a confluence of thoughts here okay a confluence of streams of thought.</t>
  </si>
  <si>
    <t>Rachel Loughran: I mean, from 30 seconds of research, it looks like there were a lot of</t>
  </si>
  <si>
    <t>JP: Like, it's not just all zero all the time. Like sometimes, it turns into a one.</t>
  </si>
  <si>
    <t>00;25;16.680 --&gt; 00;25;16.980</t>
  </si>
  <si>
    <t>00:21:38.670 --&gt; 00:21:45.990</t>
  </si>
  <si>
    <t>00:22:32.340 --&gt; 00:22:43.530</t>
  </si>
  <si>
    <t>00:19:50.370 --&gt; 00:19:59.970</t>
  </si>
  <si>
    <t>00:59:26Are those</t>
  </si>
  <si>
    <t>00:48:34If our justice system was actually about finding the truth. Maybe it would have but</t>
  </si>
  <si>
    <t>01:06:17Right. The somehow you might be able to break an electron off and you can break electrons off.</t>
  </si>
  <si>
    <t>00:45:29That seemed that just did not make much sense. And we're just, you know, they found some way to rationalize</t>
  </si>
  <si>
    <t>Geoffrey West</t>
  </si>
  <si>
    <t>Like truth claims in narrative form.</t>
  </si>
  <si>
    <t>What are the forecasts of raw material needs?</t>
  </si>
  <si>
    <t>How do you connect those things? How did I work?</t>
  </si>
  <si>
    <t>Thomas Loughran: I'm thinking of, say, what, what's it like to have no fault insurance come into a state.</t>
  </si>
  <si>
    <t>Thomas Loughran: How do I know</t>
  </si>
  <si>
    <t>Thomas Loughran: I'm trying to remember. Oh, that was Peggy Noonan new word Peggy Noonan is also</t>
  </si>
  <si>
    <t>Thomas Loughran: It's surprising how versus her support cuts across</t>
  </si>
  <si>
    <t>Thomas Loughran: What if the candidate won't give up.</t>
  </si>
  <si>
    <t>Thomas Loughran: Right below and I mean just visually. It's stunning right it's all the more stunning when you study</t>
  </si>
  <si>
    <t>Thomas Loughran: Yeah. Hope you don't mind dove in any way, we're basically just talking again about conscious realism and cashing in on John's question on Monday out Wednesday about what does what worked as this thing actually do for you.</t>
  </si>
  <si>
    <t>Thomas Loughran: What what constitutes the kind of differentiation, which we could call specialization within a certain pit within a single paradigm versus lots of little different paradigms.</t>
  </si>
  <si>
    <t>Thomas Loughran: Here I think of the line have played it Plato's Republic where</t>
  </si>
  <si>
    <t>Thomas Loughran: Entities. And now, how do we react when the world does not come, the way we expected it to come</t>
  </si>
  <si>
    <t>John Rose; Hmm.</t>
  </si>
  <si>
    <t>Thomas Loughran: In this particular inquiry and this model of inquiry that if that's true, that God is good in that you ought to</t>
  </si>
  <si>
    <t>Thomas Loughran: Right. You're not trying to make it harder, find a more difficult climbs that get better equipment that is real progress of a certain sort, but it isn't progress toward getting higher.</t>
  </si>
  <si>
    <t>John Rose: And if you have less power in the workplace and your employer has the ability to like your, your job is your health insurance that gives you a little less</t>
  </si>
  <si>
    <t>00:59:27Engines that come from.</t>
  </si>
  <si>
    <t>00:48:42I don't know if it really is it, it still subject to our cultural norms.</t>
  </si>
  <si>
    <t>01:06:24Believe it or not, just a photon coming in will knock on the electron out of a certain and you might know enough chemistry to know where you grab that material from right where that ionization energy is small way off on the left side.</t>
  </si>
  <si>
    <t>00:45:39You know this clearly</t>
  </si>
  <si>
    <t>Thomas Loughran: Maybe that's right, he's a scientist and and he's not trying to argue with all these consciousness, guys. He's not trying to have them fight. It's just trying to figure out how information process of worth, and</t>
  </si>
  <si>
    <t>Theoretical Physcicist; Shannan Distinguished Professor and Past President, Santa Fe Institute; Author, Scale: The Universal Laws of Growth, Innovation, Sustainability, and the Pace of Life in Organisms, Cities, Economies, and Companies</t>
  </si>
  <si>
    <t>Thomas Loughran: I think that that's true. I mean, you don't want to encourage people too far down that road, man. I'm not trying to turn</t>
  </si>
  <si>
    <t>Thomas Loughran: He was not okay.</t>
  </si>
  <si>
    <t>Thomas Loughran: Right, that people are willing to put up with the fact that they've lost some solutions to problems, hoping to get those back from this new perspective, right, something like that. That's what I mean by not linear, not</t>
  </si>
  <si>
    <t>Thomas Loughran: That. And I think that's unrealistic. I think</t>
  </si>
  <si>
    <t>Thomas Loughran: Well, I don't know anyone who's done state maps yet but I there's almost no question. In fact, I expected could be done already.</t>
  </si>
  <si>
    <t>Thomas Loughran: Absentee ballots are my</t>
  </si>
  <si>
    <t>John Rose: Like what that personal relationship actually feels like and how it actually plays out for him. I don't know if</t>
  </si>
  <si>
    <t>Thomas Loughran: Or you need a different category for it.</t>
  </si>
  <si>
    <t>I think it may be used in Roe versus Wade or maybe it's used maybe I'm thinking of Pensee Casey versus Pennsylvania.</t>
  </si>
  <si>
    <t>It used a lot. And. I thought that the foundations of the American tradition.</t>
  </si>
  <si>
    <t>Then you've got to get up from here. You got to climb this in order to get down.</t>
  </si>
  <si>
    <t>Right. I don't really know how it work exactly that.</t>
  </si>
  <si>
    <t>Thomas Loughran: All of that there's a ton.</t>
  </si>
  <si>
    <t>Right on against Japan. We we were, we were.</t>
  </si>
  <si>
    <t>Thomas Loughran: That's one interesting feature that's why</t>
  </si>
  <si>
    <t>Thomas Loughran: Okay, so let me share a screen here for a moment.</t>
  </si>
  <si>
    <t>And that's what you actively favor. It's the active favor toward the active favor of another.</t>
  </si>
  <si>
    <t>Thomas Loughran: Right. And he pulled himself out of all of that stuff with the help he says help with God.</t>
  </si>
  <si>
    <t>Thomas Loughran: So let's, so let me take that Confluence and let me run down the road here a little bit. This is something I remember talking about with Pat Mooney, a long time ago.</t>
  </si>
  <si>
    <t>Rachel Loughran: What's the word article. Thank you. Wow, who</t>
  </si>
  <si>
    <t>JP: Maybe, maybe it's not there. It'd be really hard to replace them in some</t>
  </si>
  <si>
    <t>01:06:37Right of the periodic table right drop something in there like that right and you knock it with light and you'll knock those babies off and still send down the photoelectric effect, you know, you basically put this large electronic sucking sound.</t>
  </si>
  <si>
    <t>00:45:42unethical behavior.</t>
  </si>
  <si>
    <t>Carlo Rovelli</t>
  </si>
  <si>
    <t>Like if there could be some like some substantive claims about that,</t>
  </si>
  <si>
    <t>What are the political alignments in the world and what could be the trade?</t>
  </si>
  <si>
    <t>Oh, I see, I see it, I see it. What have we learned?</t>
  </si>
  <si>
    <t>Thomas Loughran: That's a big change in the insurance in the way insurance happens basically says if you want to drive a car, right, you're going to pay for anything, any accident that happens you're going to pay a share of it.</t>
  </si>
  <si>
    <t>Thomas Loughran: What she has to tell me, just to say no, wait, if you want to understand the way the world the way we look at it, you have to understand it, like, such</t>
  </si>
  <si>
    <t>JP: Really quite</t>
  </si>
  <si>
    <t>Thomas Loughran: You know, you'll find an awful lot of Bernie telsey</t>
  </si>
  <si>
    <t>Thomas Loughran: What if the candidate says</t>
  </si>
  <si>
    <t>Thomas Loughran: Study cameras and you study digitalization and you and you just try to get anything that works as well as the human eye does, right, because it's it's a stunning field.</t>
  </si>
  <si>
    <t>Thomas Loughran: We're going to get to some work tonight. But before we get to that work with trying to say is there any rigor in this definition. If there's not, maybe that's why it doesn't do seem to do much work for you because there's really not much there. Right.</t>
  </si>
  <si>
    <t>Thomas Loughran: Right. That would be something you'd have to say you'd have to</t>
  </si>
  <si>
    <t>Thomas Loughran: It actually, it's great, your body responds to it. You might three digits might suffer a little bit for gets much colder, but</t>
  </si>
  <si>
    <t>Thomas Loughran: The question is, what would you do if you had this ring that could turn you invisible. Right. What would you do and what what was done historically is this guy basically went in seduced the queen and killed the king and took over the kingdom. That's what the guy did</t>
  </si>
  <si>
    <t>Thomas Loughran: That's the question. And how do we react when the presidential election.</t>
  </si>
  <si>
    <t>00;25;18.600 --&gt; 00;25;29.190</t>
  </si>
  <si>
    <t>00:21:46.560 --&gt; 00:21:54.180</t>
  </si>
  <si>
    <t>00:22:44.850 --&gt; 00:22:59.010</t>
  </si>
  <si>
    <t>00:20:00.750 --&gt; 00:20:14.130</t>
  </si>
  <si>
    <t>00:59:29The particular military consequentialist approach.</t>
  </si>
  <si>
    <t>00:48:51Yeah.</t>
  </si>
  <si>
    <t>01:06:53Sucking force that of course is not what's happening, but you put a voltage across it a voltage difference right and it's and it accelerates through that.</t>
  </si>
  <si>
    <t>00:45:48Policing that it's like exactly what the Fourth Amendment was about preventing</t>
  </si>
  <si>
    <t>Thomas Loughran: How to replicate.</t>
  </si>
  <si>
    <t>Thomas Loughran: Not trying to make players dirty, which is called 30 players intentionally violating the rules, but neither what I want someone to never, never shield somebody off the ball with enough force that somebody's going to the some referees going to say no, that's that's undo violence.</t>
  </si>
  <si>
    <t>Thomas Loughran: That's not necessary.</t>
  </si>
  <si>
    <t>Thomas Loughran: God as I read Scripture, God doesn't intend for staff heaven on earth heaven is heaven and earth is Earth, but the benefit and the blessing of having that kind of foundation</t>
  </si>
  <si>
    <t>Thomas Loughran: Although I could be wrong but it's one of these things where if you get the technologies and they're they're rich enough and fruitful enough</t>
  </si>
  <si>
    <t>John Loughran: Mind. Those are the same thing.</t>
  </si>
  <si>
    <t>Theoretical Physicist; Aix-Marseille University, in the Centre de Physique Théorique, Marseille, France; Author, Reality Is Not What It Seems</t>
  </si>
  <si>
    <t>John Rose: That question was really answered, but</t>
  </si>
  <si>
    <t>JP: When we started with a family history one</t>
  </si>
  <si>
    <t>Thomas Loughran: Which actually</t>
  </si>
  <si>
    <t>It might be that I remember a number of from versus Wade.</t>
  </si>
  <si>
    <t>Remember, I talked about sort of bringing the truck to the building site and starting to build big pieces off the truck and</t>
  </si>
  <si>
    <t>That's a potential energy barrier from one to the other.</t>
  </si>
  <si>
    <t>That case. Anyway, my point is, is that a movement? The whole.</t>
  </si>
  <si>
    <t>Thomas Loughran: And you've hardly got off the ground right this is akin to just this infrastructure in the town.</t>
  </si>
  <si>
    <t>This is America's greatest generation. A necessity be a 14 year old now said.</t>
  </si>
  <si>
    <t>Thomas Loughran: The Crown Prince of Bahrain sponsored an international education conference call the Education Project</t>
  </si>
  <si>
    <t>It says, if our conscious lives interlink and lock on to one another, as Aristotle says, a friend is another self.</t>
  </si>
  <si>
    <t>Thomas Loughran: And learned a great deal. And it turned out he was a master code from the early days of pioneering in very, very early days you'll see his resume coming up and also</t>
  </si>
  <si>
    <t>A couple years ago.</t>
  </si>
  <si>
    <t>Rachel Loughran: A lot of articles put out yesterday and today, that say that</t>
  </si>
  <si>
    <t>JP: Some sense, I guess.</t>
  </si>
  <si>
    <t>JP: I mean, it wouldn't surprise me at all if you. I mean, I'm sure he knew what he was doing, to a certain extent.</t>
  </si>
  <si>
    <t>Thomas Loughran: That's a piece of the story. In other words, just as there are looking consensus in the physics community there would be an emerging consensus in a certain multi multiple</t>
  </si>
  <si>
    <t>Thomas Loughran: That you're that you're better off if you think so, or anything like that. Anything religion, religious religious</t>
  </si>
  <si>
    <t>Thomas Loughran: Right. Not exactly, and not as at least it isn't progress toward towards seeing the whole. And here you can see this analogy may have point with something that we've been doing in the whole project in a certain way.</t>
  </si>
  <si>
    <t>John Rose: Leverage in that relationship. So those are two ways that the market is moving and society is moving that are potentially making the system not work as well.</t>
  </si>
  <si>
    <t>00:59:33Or the tensions that show up.</t>
  </si>
  <si>
    <t>00:48:55You get you all probably saw the</t>
  </si>
  <si>
    <t>01:07:04Through that photo. I don't know if you have ever seen.</t>
  </si>
  <si>
    <t>00:45:55Stop it searches. It's like</t>
  </si>
  <si>
    <t>The trade agreement implications for a realignment in economic interests.</t>
  </si>
  <si>
    <t>If there's a. Oh, wow. There is hope. No, never mind.</t>
  </si>
  <si>
    <t>Thomas Loughran: No fault.</t>
  </si>
  <si>
    <t>Thomas Loughran: And now that may be as I was sort of brought up over time in the world that I was brought up in developing the lenses that I developed with my like minded friends.</t>
  </si>
  <si>
    <t>Thomas Loughran: I used to. I read Peggy Noonan High School.</t>
  </si>
  <si>
    <t>Thomas Loughran: I shouldn't say how much it could I, I know a lot of it because I follow those folks. So there is a very strong Bernie telsey overlap, you know, debating about which one of them should be president. Which one should be Vice President.</t>
  </si>
  <si>
    <t>Thomas Loughran: For example, and you've all heard Trump Satan's people through Trump say this, I think, right, this</t>
  </si>
  <si>
    <t>Frank Wilczek</t>
  </si>
  <si>
    <t>Thomas Loughran: All that stuff is pouring in. And we're aware of it and we're calculating and computing and taking shortcuts to new future states.</t>
  </si>
  <si>
    <t>Thomas Loughran: And to even whatever. So we're walking our way through.</t>
  </si>
  <si>
    <t>Thomas Loughran: You'd have to be able to flesh that out in order to be able to have any real meaning behind this idea of a rich community that that is</t>
  </si>
  <si>
    <t>Thomas Loughran: Yeah, where you feel uncomfortable, you may lose a little bit of feeling if you're out for a long time.</t>
  </si>
  <si>
    <t>Thomas Loughran: And now what would people say about</t>
  </si>
  <si>
    <t>Thomas Loughran: That we think has great consequence is created up with a lot of threat against things that mattered to us.</t>
  </si>
  <si>
    <t>00:59:35In one</t>
  </si>
  <si>
    <t>00:48:58What's the name of the</t>
  </si>
  <si>
    <t>01:07:07The way that a</t>
  </si>
  <si>
    <t>00:45:58There's some ruling about how</t>
  </si>
  <si>
    <t>Thomas Loughran: And they are so nonetheless while he's interested in that. When you learn from them.</t>
  </si>
  <si>
    <t>Thomas Loughran: Which a referee has some discretion.</t>
  </si>
  <si>
    <t>JP: It does seem like he changed his tune in the past couple days.</t>
  </si>
  <si>
    <t>Thomas Loughran: Created a nation that is unlike any other world in terms of the commitment to justice, the credit truth the connector love nomination is as generous as American not not nobody even comes close.</t>
  </si>
  <si>
    <t>Thomas Loughran: You're probably not the first one to think of something that you could do with those technologies. It's generally</t>
  </si>
  <si>
    <t>Thomas Loughran: The only reason why</t>
  </si>
  <si>
    <t>Rachel Loughran: Yeah I latched on to something similar to the first half of your statement or the first half of your ideas. I also was thinking about, like, okay, what are the other ways of obtaining knowledge and what are so the scientific method is</t>
  </si>
  <si>
    <t>Thomas Loughran: I'm thinkable</t>
  </si>
  <si>
    <t>Yeah. OK. There they are, emanations coming from our shadows cast by.</t>
  </si>
  <si>
    <t>And this technically still being true, but like not representative, I think would be helpful in journalism.</t>
  </si>
  <si>
    <t>start to get some idea of what the what that wing of the house looks like or something from the trusses and the beams,</t>
  </si>
  <si>
    <t>Physicist, MIT; Recipient, 2004 Nobel Prize in Physics; Author, A Beautiful Question</t>
  </si>
  <si>
    <t>NCW student athlete. Payment thing.</t>
  </si>
  <si>
    <t>Thomas Loughran: I'm suggesting that this high information flow network and rich communities is something analogous to the infrastructure in the town.</t>
  </si>
  <si>
    <t>Ninth grade U.S. history. But that couldn't be true if the what really the way the world's really run is</t>
  </si>
  <si>
    <t>Thomas Loughran: And he did this by the way what a better remember the years of the Arab Spring, it would help us actually somebody just look that up real quick. I hesitate to touch my laptop again.</t>
  </si>
  <si>
    <t>Thomas Loughran: Skip over Twitter as interesting and important as it is.</t>
  </si>
  <si>
    <t>A little. Also a little paradoxically. What do you mean? A friend is another self.</t>
  </si>
  <si>
    <t>Thomas Loughran: A technology investor and he did all that in a previous life and then spent 30 years getting people off of drums. Okay, so when he talks about maturing members, he's, he has a he has a lot more</t>
  </si>
  <si>
    <t>Thomas Loughran: We used to walk down by the bank by the St. Joe River, a lot when we write the letter in coordinate center, I think you'd know where that is and you can look down from there down around the river. The East race area, we'd walk that walk that that 100 times</t>
  </si>
  <si>
    <t>Rachel Loughran: The Durham report has come out with no</t>
  </si>
  <si>
    <t>Thomas Loughran: Probably because that's the case. Can we be inclined to do anything.</t>
  </si>
  <si>
    <t>John’s iPhone: I don't know exactly what it means for your bank to go bankrupt.</t>
  </si>
  <si>
    <t>JP: The question is, did he actually do anything.</t>
  </si>
  <si>
    <t>00;25;30.480 --&gt; 00;25;31.170</t>
  </si>
  <si>
    <t>00:21:54.990 --&gt; 00:22:11.040</t>
  </si>
  <si>
    <t>00:23:00.240 --&gt; 00:23:13.950</t>
  </si>
  <si>
    <t>00:20:22.350 --&gt; 00:20:25.230</t>
  </si>
  <si>
    <t>00:59:36In a different form. Even in other approaches.</t>
  </si>
  <si>
    <t>00:49:02City. The name of the movie about touring</t>
  </si>
  <si>
    <t>01:07:11Why am I drawing a blank on the photo multiplier piece of equipment that's a basic and detection that photo multiplier works that way. And so</t>
  </si>
  <si>
    <t>00:46:04Basically it's okay to search people</t>
  </si>
  <si>
    <t>What will happen to the United States if the the Silk Road out of China vision, right.</t>
  </si>
  <si>
    <t>It does not provide enough energy to a particle to go over the top.</t>
  </si>
  <si>
    <t>I was so excited, but I was wrong. And we figured out if there's a way to insert a bubble between two bubbles that are connected.</t>
  </si>
  <si>
    <t>Robert Sapolsky</t>
  </si>
  <si>
    <t>Thomas Loughran: It may be really quite a challenge to grow up in a certain way to think like an adult to exchange information from one adult to another both really ritually appreciating the model that has been developed, but to do all that imaginatively</t>
  </si>
  <si>
    <t>Thomas Loughran: I mean, that gives you feel that she's been reading that kind of long unless I'm wrong. She's been writing since like sex.</t>
  </si>
  <si>
    <t>Thomas Loughran: Was one thing I saw</t>
  </si>
  <si>
    <t>Thomas Loughran: He's refused to acknowledge right that the election could be won by anybody else put him unless it's fraudulent</t>
  </si>
  <si>
    <t>Thomas Loughran: Which is what the brain does neuroscience. Just tell us 90% of its time ish right it's computing. I know I'm way outside of my field here.</t>
  </si>
  <si>
    <t>Thomas Loughran: That consciousness is fundamental piece, one that is the only thing that's fundamental piece to</t>
  </si>
  <si>
    <t>Thomas Loughran: Working on the same paradigm or set of paradigms versus really diverse communities that have to be connected in different sorts of ways because it's</t>
  </si>
  <si>
    <t>Thomas Loughran: Right that and against people that matter to us, who also think like a so also agree that these are threats. Right. And all of a sudden these threats materialize. How does our brain react.</t>
  </si>
  <si>
    <t>Thomas Loughran: Merging</t>
  </si>
  <si>
    <t>Thomas Loughran: Gets has got to get apologized for in a certain way, as an information processing strategy. Otherwise, it's just a different subject. It may be a great subject great thing to do, but it's not this subject because we're talking about how you process information.</t>
  </si>
  <si>
    <t>Neuroscientist, Stanford University; Author, Behave</t>
  </si>
  <si>
    <t>Thomas Loughran: So what I'm suggesting is that we don't have like in this in this view, they didn't typically have a very advanced craft of getting up, they didn't think that could be done.</t>
  </si>
  <si>
    <t>John Loughran: So that's what's so what's the deal. I mean, it seems like</t>
  </si>
  <si>
    <t>00:59:41Might not utilitarian, for example, you might not. You might not think there is any suppose you didn't think there was any coherent.</t>
  </si>
  <si>
    <t>00:49:09The name of his computer.</t>
  </si>
  <si>
    <t>01:07:21The photoelectric effect is when you dial up the right color.</t>
  </si>
  <si>
    <t>00:46:10If they give consent.</t>
  </si>
  <si>
    <t>Thomas Loughran: It's me.</t>
  </si>
  <si>
    <t>Thomas Loughran: And if you if you never shield. You know, if you never blow someone off the ball. You just not plan and you're going to get called some time for some of those</t>
  </si>
  <si>
    <t>JP: About</t>
  </si>
  <si>
    <t>Thomas Loughran: So that's that's Thomas Kuhn, and you might imagine that somebody who discovers that science moves from one paradigm one whole model of the world to another radically different model of the world for which on his account. There's really no</t>
  </si>
  <si>
    <t>Thomas Loughran: There's just a little bit of a little clip you can if you want to see the rest of the whole story. It's searchable you find it on YouTube. Yeah.</t>
  </si>
  <si>
    <t>Thomas Loughran: The internet's like that. Right. It's like a genie you rub it if you wanted it probably already exists, and it's free. If you've already thought about it, right, because you're never the first one to think about it, unless your way on the cutting edge of something. Right. And a lot of creativity.</t>
  </si>
  <si>
    <t>Thomas Loughran: Some people call a distinction between them in one is, is the absentee is it is a species of the of the genius mailing</t>
  </si>
  <si>
    <t>Rachel Loughran: The way of seeing good sign.</t>
  </si>
  <si>
    <t>JP: I thought that was an interesting i i had i enjoyed that conversation quite a bit. So</t>
  </si>
  <si>
    <t>Thomas Loughran: Right, it makes her undecided apologist a Russian apologist a etc etc. Right. It makes her a dartboard right for me to make sure a target.</t>
  </si>
  <si>
    <t>That's a penumbra. Yeah. Other other ways of connecting.</t>
  </si>
  <si>
    <t>Do you think it's. Question to either do you think it's possible that a person might?</t>
  </si>
  <si>
    <t>et cetera, those fundamental pieces. I'm the very first thing I started with was rights.</t>
  </si>
  <si>
    <t>I mean, if that.</t>
  </si>
  <si>
    <t>Thomas Loughran: Where you get water, you get sewer, you get electricity you get taxes, what else you get you get education for your kids. I don't know what else you get what you get a few</t>
  </si>
  <si>
    <t>really wealthy people manipulate things in order to certain home interests.</t>
  </si>
  <si>
    <t>Thomas Loughran: Let's Sighs Let's talk frightened away the Gremlins inside my</t>
  </si>
  <si>
    <t>Thomas Loughran: Yeah, this would be a good time to watch one of those movies john are both of them. They're both exception, then you could get them and they would really and enliven your</t>
  </si>
  <si>
    <t>Augustine says in the confessions, when he loses his good friend, he says something like that.</t>
  </si>
  <si>
    <t>Thomas Loughran: You'll see all the principal drilling into that first one and then he wants to strengthen your organization.</t>
  </si>
  <si>
    <t>Thomas Loughran: Or so.</t>
  </si>
  <si>
    <t>Rachel Loughran: Wrongdoing five hours ago from The Guardian one day ago from the Washington Post.</t>
  </si>
  <si>
    <t>Thomas Loughran: You know, I think.</t>
  </si>
  <si>
    <t>John’s iPhone: But I don't know if that means like you don't get your money back or something or</t>
  </si>
  <si>
    <t>JP: Inappropriate in response to his son being in these positions he probably shouldn't have been.</t>
  </si>
  <si>
    <t>2017 : WHAT SCIENTIFIC TERM OR CONCEPT OUGHT TO BE MORE WIDELY KNOWN?</t>
  </si>
  <si>
    <t>01:07:26They stop. They start flying off of there.</t>
  </si>
  <si>
    <t>00:46:14Which on its face makes sense.</t>
  </si>
  <si>
    <t>Gets actually instantiated? Gosh, they may start to lose votes in the United Nations, for example.</t>
  </si>
  <si>
    <t>Like if I decided that there was another level between content before reporters.</t>
  </si>
  <si>
    <t>Thomas Loughran: And that, that's what we had, Michigan. I think Michigan might be a no fault state but I take that back. And it's nothing.</t>
  </si>
  <si>
    <t>Thomas Loughran: This may be a task. On the other hand, I've done something like it once.</t>
  </si>
  <si>
    <t>JP: Little 870 my god</t>
  </si>
  <si>
    <t>Thomas Loughran: Right He's used that kind of language. What if he means that</t>
  </si>
  <si>
    <t>Thomas Loughran: As if I had a field, but anyway.</t>
  </si>
  <si>
    <t>Thomas Loughran: Right. And that conscious agency.</t>
  </si>
  <si>
    <t>Thomas Loughran: It's nothing like no one, no one would accuse some kinds of differences in community as being constituting an echo chamber. Now they're shooting each other, they don't, they're no echo chamber at all right.</t>
  </si>
  <si>
    <t>Thomas Loughran: But it still feels wonderful.</t>
  </si>
  <si>
    <t>Thomas Loughran: The story goes in the Republic. Well, they would all say</t>
  </si>
  <si>
    <t>Thomas Loughran: And the short answer is it scrambles</t>
  </si>
  <si>
    <t>2016 : WHAT DO YOU CONSIDER THE MOST INTERESTING RECENT [SCIENTIFIC] NEWS? WHAT MAKES IT IMPORTANT?</t>
  </si>
  <si>
    <t>00;25;32.430 --&gt; 00;25;37.650</t>
  </si>
  <si>
    <t>00:22:12.870 --&gt; 00:22:22.290</t>
  </si>
  <si>
    <t>00:23:15.270 --&gt; 00:23:24.450</t>
  </si>
  <si>
    <t>00:20:25.500 --&gt; 00:20:31.560</t>
  </si>
  <si>
    <t>00:59:49Approach to</t>
  </si>
  <si>
    <t>00:49:12Oh Enigma machine.</t>
  </si>
  <si>
    <t>01:07:30And it's not about</t>
  </si>
  <si>
    <t>00:46:17If a police officer stops you and then asks</t>
  </si>
  <si>
    <t>Thomas Loughran: I'm the one who says</t>
  </si>
  <si>
    <t>Thomas Loughran: And that's not dirty play</t>
  </si>
  <si>
    <t>Thomas Loughran: There's really no rhyme or reason to why the one that follows it.</t>
  </si>
  <si>
    <t>Thomas Loughran: So what you think when you saw that I've had a chance to think about it for a bit.</t>
  </si>
  <si>
    <t>Rachel Loughran: Yeah, you can search any random two words on Google and someone will have brought them together and something will exist already</t>
  </si>
  <si>
    <t>Thomas Loughran: And the absentee</t>
  </si>
  <si>
    <t>Rachel Loughran: And it got me thinking like what are</t>
  </si>
  <si>
    <t>JP: Yeah, I'd like to move more towards that doing stuff like that so</t>
  </si>
  <si>
    <t>Right. Scaffolding and yet another metaphor to broaden dimensions.</t>
  </si>
  <si>
    <t>We used the phrase disclosure. Could a person.</t>
  </si>
  <si>
    <t>What are they? Because that's the very first thing we started from when we started talking.</t>
  </si>
  <si>
    <t>That's quantum tunneling, it says, if it went through Cyc. No, it didn't go over the brick wall.</t>
  </si>
  <si>
    <t>If that continues on the way that it does, I mean, that would be in theory, a big chunk of money that schools would be losing as well.</t>
  </si>
  <si>
    <t>Thomas Loughran: Right, that's part of the infrastructure every city has one. We have one, two, right. And you can come and do all kinds of things here and you go on from there and there's tons more you can do but the infrastructure is what it is. That's the basic services.</t>
  </si>
  <si>
    <t>2015 : WHAT DO YOU THINK ABOUT MACHINES THAT THINK?</t>
  </si>
  <si>
    <t>It must be the case that that's only true to some limited extent.</t>
  </si>
  <si>
    <t>JP: December 2010</t>
  </si>
  <si>
    <t>Thomas Loughran: Your observations as we move through as we're going to</t>
  </si>
  <si>
    <t>He said, We were inseparable. I couldn't tell my life from his right.</t>
  </si>
  <si>
    <t>Thomas Loughran: To the point where you're really ready to turn outside in a healthy sort of way. And then he wants to magnify your impact out in the world, whatever it is you're doing.</t>
  </si>
  <si>
    <t>Thomas Loughran: And on one of those walks and thinking</t>
  </si>
  <si>
    <t>Thomas Loughran: Well, really. No, that's I had that I had nuts.</t>
  </si>
  <si>
    <t>JP: Well, banks. Banks invest money. I mean,</t>
  </si>
  <si>
    <t>Thomas Loughran: I from different sorts of people coming from different sorts of communities.</t>
  </si>
  <si>
    <t>Thomas Loughran: And building on this assumption this presumption, because we could falsified, it may turn out, it falls apart. It's incoherent wrong way to start right but</t>
  </si>
  <si>
    <t>Thomas Loughran: They didn't think typically that you could have send it that it was the sort of thing. That's a sensible, the sort of thing that is a whole and could be mastered as a whole.</t>
  </si>
  <si>
    <t>John Loughran: I mean, it seems like that's a lot of great reasons for Medicare for all</t>
  </si>
  <si>
    <t>00:59:52Something</t>
  </si>
  <si>
    <t>01:07:35It's not about anything. But what color they are</t>
  </si>
  <si>
    <t>00:46:22Asks us here like identification and stuff and then asked if they can search you</t>
  </si>
  <si>
    <t>2014 : WHAT SCIENTIFIC IDEA IS READY FOR RETIREMENT?</t>
  </si>
  <si>
    <t>Right. And thus not be able to impose an embargo on a given country.</t>
  </si>
  <si>
    <t>Is there a way I can do that? Yeah. So here, look over here at select siblings.</t>
  </si>
  <si>
    <t>JP: I think that's right.</t>
  </si>
  <si>
    <t>Thomas Loughran: Every time my exchange, we are, after all, not exactly the same over here and that precisely so there's always some listening some application of the model in a new context in a different context.</t>
  </si>
  <si>
    <t>Thomas Loughran: On the other hand, Tulsi as different types of support for different sorts of reasons Bernie's more nationally focused and less internationally focused. I think Celsius.</t>
  </si>
  <si>
    <t>Thomas Loughran: What if, and then this guy goes into a lot of detail as to what the strategy is, but he thinks this is deadly serious. He thinks he makes the case in the article says Trump is not giving it is not happen.</t>
  </si>
  <si>
    <t>Thomas Loughran: Jumping way ahead but this. These are the sort of things that they say and and it, it does seem to me that we're computing and we are unifying we are creating in our models ways of communicating with one another.</t>
  </si>
  <si>
    <t>Thomas Loughran: That Agency, which is part of consciousness is I tentacle to perspective. And that's precisely what we're talking about now.</t>
  </si>
  <si>
    <t>Thomas Loughran: As opposed to folks inducing to be an echo chamber. Right. So the very existence in our language of that at least makes you wonder whether there's something to be found, but you'd you'd really want to mention quantify it. Now granted, there's a baby Enos to it.</t>
  </si>
  <si>
    <t>JP: I think 46 degree water feels a lot colder than 46 degree air, though.</t>
  </si>
  <si>
    <t>Thomas Loughran: They'd all do, in fact, the same thing and they would consider anybody who didn't do the same thing to be an</t>
  </si>
  <si>
    <t>Thomas Loughran: Like it's hair's on fire to try to put out the threat.</t>
  </si>
  <si>
    <t>2013 : WHAT *SHOULD* WE BE WORRIED ABOUT?</t>
  </si>
  <si>
    <t>00:49:13And they</t>
  </si>
  <si>
    <t>01:07:41And there's a color threshold, which is an energy threshold right equals HQ and that that</t>
  </si>
  <si>
    <t>00:46:29That some of these rooms were like, yes, that's fine. Which kind of makes sense, um,</t>
  </si>
  <si>
    <t>Thomas Loughran: Not him right that he's committed to lots of</t>
  </si>
  <si>
    <t>Thomas Loughran: Right, but it is place where you need into the whistle seems to be so sorry, I'd want to own on that point. But I just wanted to say that something that you want to get experience.</t>
  </si>
  <si>
    <t>JP: How long we expect it to be around will things get better before they get worse.</t>
  </si>
  <si>
    <t>Thomas Loughran: Is the particular one that follows it. In fact, it might have been almost anything. It might have been some number of other things that could have led in very different directions, but what they all would have had in common is they would have increased our problem solving.</t>
  </si>
  <si>
    <t>luke w: Yeah.</t>
  </si>
  <si>
    <t>Thomas Loughran: Or I don't think these use these words are used, precisely, but they are they're pulled in various</t>
  </si>
  <si>
    <t>Rachel Loughran: What is the equivalent of the scientific method. In other words of obtaining knowledge. So like historical knowledge and it's not just in terms of like I am on board with like, okay, there are other ways of obtaining reliable knowledge.</t>
  </si>
  <si>
    <t>John Rose: So I think</t>
  </si>
  <si>
    <t>It's a way of widening them out and saying what's implied.</t>
  </si>
  <si>
    <t>Is there an actual spectrum of forthrightness in disclosure?</t>
  </si>
  <si>
    <t>And we still talk about it today and we'll hear it again.</t>
  </si>
  <si>
    <t>So. Now, I hadn't heard those two things talked about together.</t>
  </si>
  <si>
    <t>Right. So there's a concept and start to make a distinction. The point is uncertain and contradictory single proposition.</t>
  </si>
  <si>
    <t>Thomas Loughran: It was OK. So then it was 2008 in 2009 hours there because the Arab Spring cancelled the project. The, the next round.</t>
  </si>
  <si>
    <t>Thomas Loughran: Critique</t>
  </si>
  <si>
    <t>OK. Welcome back.</t>
  </si>
  <si>
    <t>Thomas Loughran: Let's see. Take the uncertainty principle.</t>
  </si>
  <si>
    <t>Thomas Loughran: I thought it was they were putting off the Durham report.</t>
  </si>
  <si>
    <t>JP: I think I'm with you there. And I think I'm with you on like</t>
  </si>
  <si>
    <t>JP: They're basically massive investment firms.</t>
  </si>
  <si>
    <t>JP: That's the crux of the issue.</t>
  </si>
  <si>
    <t>2012 : WHAT IS YOUR FAVORITE DEEP, ELEGANT, OR BEAUTIFUL EXPLANATION?</t>
  </si>
  <si>
    <t>00;25;38.880 --&gt; 00;25;43.530</t>
  </si>
  <si>
    <t>00:22:23.790 --&gt; 00:22:26.340</t>
  </si>
  <si>
    <t>00:23:26.730 --&gt; 00:23:36.540</t>
  </si>
  <si>
    <t>00:20:32.100 --&gt; 00:20:34.260</t>
  </si>
  <si>
    <t>00:59:53Like that there was a I could just imagine a person who personally</t>
  </si>
  <si>
    <t>00:49:14Know it's already corrected.</t>
  </si>
  <si>
    <t>01:07:49That wavelength threshold which we see as color. I should say frequency threshold one over right is the magic that that's the magic that doesn't and you just have to look at it turns out when you look at turns out nature behaves that way and you</t>
  </si>
  <si>
    <t>00:46:36Any more person would know that they can just</t>
  </si>
  <si>
    <t>That's something that happened quite recently. So, yeah, I mean, you'd kind of have to know a lot about international economics.</t>
  </si>
  <si>
    <t>The brick wall goes all the way up and you're enclosed in a room. There is no way over.</t>
  </si>
  <si>
    <t>Let's try this. I'm going to hit select siblings. What?</t>
  </si>
  <si>
    <t>Thomas Loughran: That whole process is probably somewhat helpful and it might be done, it might be done in such a way that I always was aware that there are other people who think have different, diverse experiences.</t>
  </si>
  <si>
    <t>JP: I'm familiar with the challenge of supporting a strongly held claim with weekly grasped nod facts.</t>
  </si>
  <si>
    <t>Thomas Loughran: Put this way gets a name for herself from her.</t>
  </si>
  <si>
    <t>Thomas Loughran: He won't concede</t>
  </si>
  <si>
    <t>Thomas Loughran: We grasp the world more efficiently under concepts we predict it more efficiently, we control it more efficiently. We share it more efficiently, all with language, which is all a great big high level model construct</t>
  </si>
  <si>
    <t>Thomas Loughran: Saying that the whole string of conscious experiences we have is a perspective, it's a particular sort of warm</t>
  </si>
  <si>
    <t>Thomas Loughran: OK, but so granting all that</t>
  </si>
  <si>
    <t>Thomas Loughran: I suppose a train.</t>
  </si>
  <si>
    <t>Thomas Loughran: utter fool, though they would praise that fool to one another spaces. Right. They would never say that's what they would do. But that's what they would all do.</t>
  </si>
  <si>
    <t>Thomas Loughran: To try to put out the</t>
  </si>
  <si>
    <t>2011 : WHAT SCIENTIFIC CONCEPT WOULD IMPROVE EVERYBODY'S COGNITIVE TOOLKIT?</t>
  </si>
  <si>
    <t>Thomas Loughran: So the people coming from neuroscience may look at physics for me than the</t>
  </si>
  <si>
    <t>Thomas Loughran: That processing information.</t>
  </si>
  <si>
    <t>Thomas Loughran: So what I'm going to suggest we do so that the analogy here is with is with our current academic disciplines.</t>
  </si>
  <si>
    <t>John Rose: Yeah. So yeah, that's</t>
  </si>
  <si>
    <t>00:59:59couldn't wrap his or her head around that.</t>
  </si>
  <si>
    <t>01:08:08You're kidding me. I would that be right.</t>
  </si>
  <si>
    <t>00:46:38Refuse to be searched by police officer.</t>
  </si>
  <si>
    <t>Thomas Loughran: Little conscious agents.</t>
  </si>
  <si>
    <t>Thomas Loughran: Practice in the home.</t>
  </si>
  <si>
    <t>Thomas Loughran: Today was a little rosier than yesterday.</t>
  </si>
  <si>
    <t>Thomas Loughran: Potential, something like that.</t>
  </si>
  <si>
    <t>luke w: Yeah, what do I think about that, um,</t>
  </si>
  <si>
    <t>Thomas Loughran: So it's probably the case that you can do this. And I know that people do do it they design circuits.</t>
  </si>
  <si>
    <t>Thomas Loughran: In various directions. There's a spin on them and sometimes artists. So you could have an unrestricted Malin</t>
  </si>
  <si>
    <t>Rachel Loughran: And also, at the same time, the thing that's like the wheels that are turning in my head is the existence of the fact that there are other ways of obtaining reliable knowledge.</t>
  </si>
  <si>
    <t>John Rose: That's pretty standard for at least</t>
  </si>
  <si>
    <t>What is it we really meant. What is it the founders really meant or what is it the founders really should have meant?</t>
  </si>
  <si>
    <t>So that a person might say, hey, look, this is what I think and this is what I want.</t>
  </si>
  <si>
    <t>It's amazing. We're actually not at the Republican convention right now. I mean, remotely could be or watching.</t>
  </si>
  <si>
    <t>It's just literally just occurring to me right now. This is this is off the top here.</t>
  </si>
  <si>
    <t>Thomas Loughran: So what I'm hoping is someone ratio. I don't know if you're sitting in front of a computer, you might be. I'm thinking JP is probably on a mobile device being outdoors. Or maybe not.</t>
  </si>
  <si>
    <t>Thomas Loughran: But it's not like California makes changes like that all the time, right.</t>
  </si>
  <si>
    <t>Yeah. OK, now let's certainly be.</t>
  </si>
  <si>
    <t>Thomas Loughran: It was what what time was it again, which month</t>
  </si>
  <si>
    <t>Thomas Loughran: Right in American political life, as if 2020 more wild already. It's about to get really wild right</t>
  </si>
  <si>
    <t>Is there is there so thinking about love is active favor, is there?</t>
  </si>
  <si>
    <t>Thomas Loughran: That's a lot. Right. This is a framework for Community building and not just isolated communities. Actually, you might say network. I'm</t>
  </si>
  <si>
    <t>Thomas Loughran: And and here let me I'm going back to it in 30 seconds.</t>
  </si>
  <si>
    <t>Rachel Loughran: Yeah, five hours ago.</t>
  </si>
  <si>
    <t>JP: The information thing.</t>
  </si>
  <si>
    <t>JP: I mean, that's why you get a little bit of interest on your savings deposit</t>
  </si>
  <si>
    <t>2010 : HOW IS THE INTERNET CHANGING THE WAY YOU THINK?</t>
  </si>
  <si>
    <t>01:00:02Right and so thought you can't aim it that there's nothing to a map there.</t>
  </si>
  <si>
    <t>00:49:17Imitation Game.</t>
  </si>
  <si>
    <t>01:08:12It's well there's something quantum here.</t>
  </si>
  <si>
    <t>00:46:43So that's one element of it. But then it's</t>
  </si>
  <si>
    <t>And you'd have to know about the history of these countries, the history of political regimes, the history of U.S. intervention, U.S. policy.</t>
  </si>
  <si>
    <t>Maybe right. In some particular physical situation. And yet a particle got through anyway.</t>
  </si>
  <si>
    <t>What did that just do? Oh, I see. Because I was clicked on that it to this.</t>
  </si>
  <si>
    <t>Thomas Loughran: Diverse mindsets diverse perspectives, different models and I might have been stretched as</t>
  </si>
  <si>
    <t>Thomas Loughran: Pretty clear statements about us interventions.</t>
  </si>
  <si>
    <t>Thomas Loughran: So then, what is it that makes</t>
  </si>
  <si>
    <t>Thomas Loughran: It's a, it's a, it's a set, let's</t>
  </si>
  <si>
    <t>Thomas Loughran: There is more and more to lose.</t>
  </si>
  <si>
    <t>JP: No, I mean the water really sucks the heat out. Yeah.</t>
  </si>
  <si>
    <t>Thomas Loughran: That that kind of praise. Why did I bring that up. Yeah. That is what the many are like, and the many politicians are like that.</t>
  </si>
  <si>
    <t>Thomas Loughran: The threat to our model.</t>
  </si>
  <si>
    <t>00;25;46.080 --&gt; 00;25;46.470</t>
  </si>
  <si>
    <t>2009 : WHAT WILL CHANGE EVERYTHING?</t>
  </si>
  <si>
    <t>00:22:27.780 --&gt; 00:22:30.480</t>
  </si>
  <si>
    <t>00:23:37.680 --&gt; 00:23:46.350</t>
  </si>
  <si>
    <t>00:20:34.710 --&gt; 00:20:35.040</t>
  </si>
  <si>
    <t>01:00:08Right, so I'm going to name it something else which is be a you would be a good human being and love the one you're with. Right, so to speak.</t>
  </si>
  <si>
    <t>01:08:16That that's another one of these basic experiments. I'm not saying it's the same or it says the same level of mystification going on.</t>
  </si>
  <si>
    <t>Thomas Loughran: And their</t>
  </si>
  <si>
    <t>Thomas Loughran: Right. And you've got to get that from experience. And that's one way to take your point john you got to go one or two times where you hit heads with somebody or you just want to do when you hit edge.</t>
  </si>
  <si>
    <t>Thomas Loughran: Yeah. Yesterday seemed kind of Frank and today seemed kind of stayed over it pretty rosy.</t>
  </si>
  <si>
    <t>Thomas Loughran: To even envision that you've got to be able to look at whole systems of thought and practice and see the coherence in them.</t>
  </si>
  <si>
    <t>luke w: Yeah, I mean, clearly, he has a story.</t>
  </si>
  <si>
    <t>Thomas Loughran: Literally a circuit has a genome.</t>
  </si>
  <si>
    <t>Thomas Loughran: Balance, or you could have one that has conditions and one of those sets of condition is that somehow you are absent and not a vote for whatever reason.</t>
  </si>
  <si>
    <t>Rachel Loughran: Does not mean that like anything goes. And I don't think he was saying that but like I think as humans we like as</t>
  </si>
  <si>
    <t>John Rose: The far left candidates, I think. I mean, I certainly think Bernie Sanders like there's like that.</t>
  </si>
  <si>
    <t>Depending on your particular mode of interpretation of the Constitution, what is it the founders meant to mean?</t>
  </si>
  <si>
    <t>And this is what I want from you. And that's why I'm sharing these things with you now.</t>
  </si>
  <si>
    <t>Last week, I caught some of the convention and this same language, of course, was splashed all the way through.</t>
  </si>
  <si>
    <t>Well, there you are at a school that's thinking about it.</t>
  </si>
  <si>
    <t>Rachel Loughran: And I've got one.</t>
  </si>
  <si>
    <t>Thomas Loughran: California decides that such and such as known to the State of California to cause cancer, and they, you know, they slap product warning labels on everything and</t>
  </si>
  <si>
    <t>Yeah. There's always just the. The reality of having to do the work of thinking through implications.</t>
  </si>
  <si>
    <t>JP: 10th or mid December 2010</t>
  </si>
  <si>
    <t>What would you describe? Is there any. Does passive favor even make sense?</t>
  </si>
  <si>
    <t>Thomas Loughran: How do you build community. This is their proprietary stuff. Okay. You start with adversity and then you get a little bit of exchange going in other words start with the lay your problems and your antagonists right out in front. Start there.</t>
  </si>
  <si>
    <t>Thomas Loughran: Let me first step back and say that when we looked at conscious realism together. We looked at a variety of arguments for conscious realism.</t>
  </si>
  <si>
    <t>Rachel Loughran: From the Guardian. The title is unmasking inquiry ordered by bar finds no wrongdoing by Obama officials report.</t>
  </si>
  <si>
    <t>JP: To be in for you.</t>
  </si>
  <si>
    <t>John’s iPhone: And then your money. So if they actually went bankrupt your money would be gone. Right.</t>
  </si>
  <si>
    <t>John’s iPhone: And then one of like</t>
  </si>
  <si>
    <t>2008 : WHAT HAVE YOU CHANGED YOUR MIND ABOUT? WHY?</t>
  </si>
  <si>
    <t>John Rose; Word.</t>
  </si>
  <si>
    <t>Thomas Loughran: The presumption here is that processing information.</t>
  </si>
  <si>
    <t>Thomas Loughran: We tend to think that grasping the hole is too hard. It's way too much. There's, there's no person's head that could hold everything</t>
  </si>
  <si>
    <t>01:00:18I mean, you know, to good your brothers and sisters all around you when when you, when social justice issues come come around and you see an opportunity to work on them work on them. Right. But you're but you're not guided by some large calculus.</t>
  </si>
  <si>
    <t>00:49:18Patient game. Yeah, right.</t>
  </si>
  <si>
    <t>01:08:24But it's got a similar level of Marvel because you get to peel something back and look into the quantum world and all of a sudden it just doesn't behave the way he thought it would</t>
  </si>
  <si>
    <t>00:46:46Never been pulled over, right.</t>
  </si>
  <si>
    <t>That's all. Just everything.</t>
  </si>
  <si>
    <t>What the heck is up with that? That's quantum tunneling. So it's not crazy, then, to imagine that in some ways we're looking for resources like that.</t>
  </si>
  <si>
    <t>Yes. That's what I thought happened. Oh. Where you.</t>
  </si>
  <si>
    <t>Thomas Loughran: Reading books written by people with very different points of view, for example, that might have happened to me as I've grown up so I may not be without resources.</t>
  </si>
  <si>
    <t>Thomas Loughran: In various places for it. That's less</t>
  </si>
  <si>
    <t>Thomas Loughran: And his point is constitutionally. Not a thing.</t>
  </si>
  <si>
    <t>Thomas Loughran: And so it is kind of computational unification and it says if the limited perspectives are trying to see it says if you're noticing in the limited what points toward the unlimited and what points toward the connected</t>
  </si>
  <si>
    <t>JP: Say it's an array.</t>
  </si>
  <si>
    <t>Thomas Loughran: When you put more and more in common.</t>
  </si>
  <si>
    <t>JP: You know yeah but</t>
  </si>
  <si>
    <t>Thomas Loughran: I mean, this is the case that, for example, what I'm saying. Now, I wasn't saying it because</t>
  </si>
  <si>
    <t>Thomas Loughran: It's like, wait a minute. We thought we understood how things were going here, we'd be lost at sea without this all these things we think we can get</t>
  </si>
  <si>
    <t>2007 : WHAT ARE YOU OPTIMISTIC ABOUT?</t>
  </si>
  <si>
    <t>01:00:38Yeah, maybe that's another kind of community or maybe that is what the maybe that's the right rule to follow to produce the greatest good for the greatest number. And now this is a rule utilitarian community.</t>
  </si>
  <si>
    <t>00:49:19Yeah, that's not the name was a computer. That's the name of the movie.</t>
  </si>
  <si>
    <t>01:08:35And very, very simple way.</t>
  </si>
  <si>
    <t>Thomas Loughran: Their I'm inspired or little bit first of all by Donald Hoff just Donal off and thinks the world consistent lots of other conscious agents and he's got a math mathematics that</t>
  </si>
  <si>
    <t>Thomas Loughran: And for one and for to you. We'll talk about certain things you'll be too worried about it. Right. So you got to kind of make some mistakes you gotta be willing to offend.</t>
  </si>
  <si>
    <t>JP: Who</t>
  </si>
  <si>
    <t>Thomas Loughran: See the incommensurate ability between them, so that there is no logical arguments and moving from one to the other. There is no. What's the phrase, they use the brush up on my philosophy. There's no crucial problem. There's no</t>
  </si>
  <si>
    <t>Thomas Loughran: They and you lay down the DNA in the shape of an end or an aggregate right or all the jobs you know these things probably better than I do, right, the various things that engineers put together ran across them once in a class somewhere.</t>
  </si>
  <si>
    <t>Thomas Loughran: So there are people who would use those differently, even though you mail them in</t>
  </si>
  <si>
    <t>Rachel Loughran: Soon as you hear, Oh, there's, like, another thing possible. It's really easy to think that the thing that you're currently thinking like falls underneath that umbrella.</t>
  </si>
  <si>
    <t>Thomas Loughran: Once we</t>
  </si>
  <si>
    <t>John Rose: So yeah, people just picked up on a couple of</t>
  </si>
  <si>
    <t>There's a second order, like maybe I didn't know that, but now that I see it, it's what I would have said.</t>
  </si>
  <si>
    <t>Right. Where somebody leans pretty hard into each of those areas.</t>
  </si>
  <si>
    <t>It's still American political speech. So how do you how do you justify the American experience without knowing what rights are?</t>
  </si>
  <si>
    <t>I mean, if you're at a football school this year, they're there together, right?</t>
  </si>
  <si>
    <t>Thomas Loughran: John it</t>
  </si>
  <si>
    <t>Thomas Loughran: Or, you know,</t>
  </si>
  <si>
    <t>Right. Actually. You know.</t>
  </si>
  <si>
    <t>Thomas Loughran: Alright, so it was right after I came back. Probably so. I think I might have been right there was 2009 2010 now.</t>
  </si>
  <si>
    <t>Thomas Loughran: So let me then revisit this real end spiral matrix and today I want to talk about this perspective Bible conscious realism, just to grab</t>
  </si>
  <si>
    <t>No. That's a good question. So what does active add? Right.</t>
  </si>
  <si>
    <t>Thomas Loughran: And then ever so slightly. See if you can start making a few deals</t>
  </si>
  <si>
    <t>Thomas Loughran: Are there more like pathways, with which, from which you might add toward conscious realism. One of them is just start inside</t>
  </si>
  <si>
    <t>Rachel Loughran: And then the subheading is finding seen as defeat for Trump and bar, who appeared to be fed, who appeared to be fishing for damaging information that could be used against Biden granted. That's just the headline, but it's possible that that's new information.</t>
  </si>
  <si>
    <t>2006 : WHAT IS YOUR DANGEROUS IDEA?</t>
  </si>
  <si>
    <t>John’s iPhone: So if I can get</t>
  </si>
  <si>
    <t>John’s iPhone: Glenn Greenwald's questions right like points that you had questions about was</t>
  </si>
  <si>
    <t>00;25;46.980 --&gt; 00;25;49.980</t>
  </si>
  <si>
    <t>00:22:32.010 --&gt; 00:22:39.030</t>
  </si>
  <si>
    <t>00:23:46.920 --&gt; 00:24:01.140</t>
  </si>
  <si>
    <t>00:20:35.940 --&gt; 00:20:38.460</t>
  </si>
  <si>
    <t>01:00:51gaining insight and wisdom about how to pursue</t>
  </si>
  <si>
    <t>00:49:26I'm just thinking of his experience in life.</t>
  </si>
  <si>
    <t>00:46:49Then you know kids getting her being treated this way, you know, and it's like, like a 14 year olds going to say no to a police officer.</t>
  </si>
  <si>
    <t>Yeah, yeah, it does seem like for someone who it's not their job, it would be very difficult.</t>
  </si>
  <si>
    <t>Right. You call mining tools at one level. Call them ascending and descending tools at an at another level.</t>
  </si>
  <si>
    <t>It gives you this sort of option. Who just did that. I did.</t>
  </si>
  <si>
    <t>Thomas Loughran: As I jump in to this other person's point of view, and I might be able to. What shall we say grow up fast to become an adult who's got the mature model over in that second community.</t>
  </si>
  <si>
    <t>Thomas Loughran: Don't want to say Sanders doesn't have a dog, but it's I think it's lessons.</t>
  </si>
  <si>
    <t>JP: But there's an array. It's an array of something</t>
  </si>
  <si>
    <t>Thomas Loughran: And because there's more and more to lose. I think you're more likely to be on the lookout and have the resources to tackle problems that seem to be threatening the unity of the whole</t>
  </si>
  <si>
    <t>Thomas Loughran: Well, amazing. On the other hand, you get it over with all the ones, man. You're in</t>
  </si>
  <si>
    <t>Thomas Loughran: It wasn't thinking for till now, but as a matter of fact, Caitlin Johnston makes this point right to almost to Trump's credit. Right. She says, Look, he's a he's a guy who's telling, look, take their oil Trump says we're going to take the royal, of course, we should take the royal right</t>
  </si>
  <si>
    <t>Thomas Loughran: That'd be jeopardized all our high probability estimates for the things that really are the value to us all those probabilities get threatened if</t>
  </si>
  <si>
    <t>2005 : WHAT DO YOU BELIEVE IS TRUE EVEN THOUGH YOU CANNOT PROVE IT?</t>
  </si>
  <si>
    <t>John Rose; Right there must be. It's a good question.</t>
  </si>
  <si>
    <t>Thomas Loughran: Is what should we say it's a good way to attack the problem of how you think about everything.</t>
  </si>
  <si>
    <t>Thomas Loughran: And that's for sure. You couldn't keep up on you couldn't be an exceptional UC know the wild climbs that people do, right, whether they're climbing basically backwards hand over hand.</t>
  </si>
  <si>
    <t>John Loughran: Yeah, I mean I guess it's like what are the</t>
  </si>
  <si>
    <t>00:49:31Toward the end of his life right and</t>
  </si>
  <si>
    <t>01:08:41Yeah, I, I'm interested to read more about this. What was it, Thomas Campbell. Yeah.</t>
  </si>
  <si>
    <t>00:46:59So that's one element of it. But then, even if you refuse to be seen. There can be absolutely no pretext for stopping someone right they stop you and</t>
  </si>
  <si>
    <t>Thomas Loughran: Somewhat plausibly it passes this the initials intelligibility test for what consciousness is and it seems to have a kind of mathematical</t>
  </si>
  <si>
    <t>Thomas Loughran: That sort of a</t>
  </si>
  <si>
    <t>Thomas Loughran: Seems to be</t>
  </si>
  <si>
    <t>Thomas Loughran: There's no Do or Die telltale problem. There's a nice name for this. I do some hemming and hawing trying to fix it. There's no crucial problem which is such that</t>
  </si>
  <si>
    <t>luke w: I don't know. I think there's a lot of</t>
  </si>
  <si>
    <t>Thomas Loughran: But the logic of the logic of circuit design. All of that can be programmed with molecules. The molecules are the devices. And how do you get the molecules. How do you get a lot of molecules.</t>
  </si>
  <si>
    <t>Rachel Loughran: And something that I like. In that same vein, was thinking about his hat. The intersection between different ways of</t>
  </si>
  <si>
    <t>Thomas Loughran: Once I lay once identify some of the pillars on which the American and</t>
  </si>
  <si>
    <t>John Rose: Those situations and then rode them into the dirt, as far as painting her as a</t>
  </si>
  <si>
    <t>I was aiming at that. I just didn't hit it. What one could imagine.</t>
  </si>
  <si>
    <t>Is it possible to be it? And here I want to abstract from can you really know your own mind and questions like that?</t>
  </si>
  <si>
    <t>Well, would make a question. Go ahead.</t>
  </si>
  <si>
    <t>Closing. Going all online instruction and entails.</t>
  </si>
  <si>
    <t>Thomas Loughran: Up to us, everyone. We know what it's like to free for all, in this space. And it actually works a little</t>
  </si>
  <si>
    <t>Thomas Loughran: They want a certain curriculum taught in schools and boom. Now all of a sudden, if you want to sell something in California. It's got to meet these standards.</t>
  </si>
  <si>
    <t>Anyway, that's that's sort of my answer, actually, very helpful, because it.</t>
  </si>
  <si>
    <t>Thomas Loughran: So I was not a trinity and making it up.</t>
  </si>
  <si>
    <t>Thomas Loughran: A group of propositions by a phrase, and secondly, if we get that far. We might not something called loving integration because I don't have a really good name for it yet. It's further out in the development stage.</t>
  </si>
  <si>
    <t>Why not just say Favre? Right. Yeah, I think it I think there is a difference because I think one can it's not impossible to perceive.</t>
  </si>
  <si>
    <t>Thomas Loughran: In the midst of that you might learn something about one another day. You're different. And that's not necessarily a bad thing. That's the diversity piece.</t>
  </si>
  <si>
    <t>Thomas Loughran: That this is sort of the high information flow network pathway toward it. If you just start with information some information is is our things that we're conscious about and you just start with our conscious</t>
  </si>
  <si>
    <t>2004 : WHAT'S YOUR LAW?</t>
  </si>
  <si>
    <t>Thomas Loughran: Sucked into lemon case of the FDIC</t>
  </si>
  <si>
    <t>John’s iPhone: The attorney who was put in place, you know, with the whole Ukraine thing in Burma.</t>
  </si>
  <si>
    <t>01:00:55That sort of</t>
  </si>
  <si>
    <t>00:49:34He came down on him and</t>
  </si>
  <si>
    <t>01:08:48I'm definitely going to call him Joseph Campbell, at some point, so I</t>
  </si>
  <si>
    <t>00:47:12They asked the search you you say no and then they can be like, Okay, well, we're going to get some dog drug sniffing dogs over here and</t>
  </si>
  <si>
    <t>To really try to understand more than like one country or one situation.</t>
  </si>
  <si>
    <t>Sorry. Yeah, right. So we're not just limited to cascading hierarchy.</t>
  </si>
  <si>
    <t>Thomas Loughran: That achievement of second first language competency my becoming a mature member imaginatively have another way of looking at the world.</t>
  </si>
  <si>
    <t>Thomas Loughran: It's not like Wall Street is for him.</t>
  </si>
  <si>
    <t>Thomas Loughran: There's no law for that. There's no mechanism for that. There's no process.</t>
  </si>
  <si>
    <t>Thomas Loughran: As if we are trying to compare ourselves to</t>
  </si>
  <si>
    <t>2003 : WHAT ARE THE PRESSING SCIENTIFIC ISSUES FOR THE NATION AND THE WORLD, AND WHAT IS YOUR ADVICE ON HOW I CAN BEGIN TO DEAL WITH THEM? - GWB</t>
  </si>
  <si>
    <t>Thomas Loughran: No, I love it. It is that it is</t>
  </si>
  <si>
    <t>Thomas Loughran: There, it's, it's more true that there is a hole in in such social circumstances.</t>
  </si>
  <si>
    <t>Thomas Loughran: Johnstone says he's the guy. The reason why he's not liked inside the powers that be the unelected the powers that be in American government or quasi government right</t>
  </si>
  <si>
    <t>Thomas Loughran: We don't understand how things are really working. And we're desperately trying to hang on to all of those things by realigning the world in some sort of way.</t>
  </si>
  <si>
    <t>00;25;54.630 --&gt; 00;26;00.600</t>
  </si>
  <si>
    <t>00:22:41.370 --&gt; 00:22:42.180</t>
  </si>
  <si>
    <t>00:24:01.230 --&gt; 00:24:02.400</t>
  </si>
  <si>
    <t>00:20:40.140 --&gt; 00:20:42.690</t>
  </si>
  <si>
    <t>00:49:37If you think that's at all a realistic portrayal, isn't it astonishing that we didn't care about it.</t>
  </si>
  <si>
    <t>00:47:21That doesn't count as actually searching you because the dogs are just going near you. And so the dogs now.</t>
  </si>
  <si>
    <t>Thomas Loughran: Power to it that at least initially, so far as he's gone with no so far as I know, has as far as he's gone. He's gone further</t>
  </si>
  <si>
    <t>Thomas Loughran: That that's a limited point</t>
  </si>
  <si>
    <t>Rachel Loughran: Are you talking the briefing or the numbers.</t>
  </si>
  <si>
    <t>Thomas Loughran: Both sides agree. Oh yeah, that's the problem right lay that experiment out run that experiment. And if it goes this way, we're wrong and if it goes that way you're wrong. We all agree about that. That's generally not what happens.</t>
  </si>
  <si>
    <t>luke w: Guess it says so. It says something about how he views the Christian narrative certainly</t>
  </si>
  <si>
    <t>Thomas Loughran: The very small. How do you get them exactly where you want them so they interact with one another at exactly the tiny little scales that they interact four steps will not do.</t>
  </si>
  <si>
    <t>Rachel Loughran: Uncle Tom. That is the most clearly I've heard anyone explain that distinction and I've heard people tell me there's a distinction, many times. Thank you for that clear, concise district distinction because I haven't got it.</t>
  </si>
  <si>
    <t>Rachel Loughran: Obtaining knowledge and thinking about things. So, uh, I can think of a lot of ways that science and history work together to help</t>
  </si>
  <si>
    <t>Thomas Loughran: Perhaps we did something we did certainly do some of that.</t>
  </si>
  <si>
    <t>John Rose: bad actor or something.</t>
  </si>
  <si>
    <t>OK. Yeah, that's a good question. And if you have any ideas how in the American tradition.</t>
  </si>
  <si>
    <t>I mean, I guess that I would just agree. I mean, I think I think that's really the crux of the.</t>
  </si>
  <si>
    <t>None of those possibilities are are laid out for no reason.</t>
  </si>
  <si>
    <t>Losing football revenue for a lot of schools and for a bunch of schools footballs.</t>
  </si>
  <si>
    <t>Thomas Loughran: We tried it once.</t>
  </si>
  <si>
    <t>Thomas Loughran: And that's big enough, and of course the automaker's don't like that now because of a famous case right now and the Trump administration doesn't like California because of it.</t>
  </si>
  <si>
    <t>From my point of view, that's very helpful. When we go to the next Lind's and we talk about consciousness and limited consciousness</t>
  </si>
  <si>
    <t>Thomas Loughran: That part</t>
  </si>
  <si>
    <t>Thomas Loughran: I want to talk about each of those in terms as a lens and then I want to talk about combining lenses and here we've already seen this, at least we have if if you've been able to work through</t>
  </si>
  <si>
    <t>It certainly is an impossible to perceive things. You might enjoy mathematics, but you're not trying to change it.</t>
  </si>
  <si>
    <t>Thomas Loughran: And then you might actually come up with some clever ideas of things to do together, which could lead to commercial opportunities were up at this is</t>
  </si>
  <si>
    <t>Thomas Loughran: The things we are conscious about on the basis of which we make decisions and you just take that on an information model not saying it. You know what information is entirely</t>
  </si>
  <si>
    <t>Thomas Loughran: Interesting. Yeah.</t>
  </si>
  <si>
    <t>2002 : WHAT IS YOUR QUESTION? ... WHY?</t>
  </si>
  <si>
    <t>Thomas Loughran: Yeah, just getting there.</t>
  </si>
  <si>
    <t>Thomas Loughran: Federal Deposit Insurance Corporation of America for banks, credit unions. Is that right or maybe credit unions are FDIC to whatever it is, there's a limit.</t>
  </si>
  <si>
    <t>JP: Yeah, the prosecutor.</t>
  </si>
  <si>
    <t>John Rose; Sir, I don't know if you can hear me. Would they must be our project managers for like the scientific community type thing.</t>
  </si>
  <si>
    <t>Thomas Loughran: Right, that's</t>
  </si>
  <si>
    <t>Thomas Loughran: Right around</t>
  </si>
  <si>
    <t>John Loughran: You know, maybe. I mean, I guess. Do we want to talk about what</t>
  </si>
  <si>
    <t>01:00:56You know what I mean by the rule utilitarian distinction either have to act in each case.</t>
  </si>
  <si>
    <t>01:08:51apologize in advance. I know five</t>
  </si>
  <si>
    <t>00:47:31Well, now they have probable cause. Now they haven't pretext for surgeon you because the drug sniffing dogs pick something up, even though that doesn't actually count is searching you. And so now they can</t>
  </si>
  <si>
    <t>Like what? Like just trying to actually understand what's happening in Venezuela.</t>
  </si>
  <si>
    <t>And you can also, by the way. So don't make a liar out of me here, but I'm pretty sure you can do this.</t>
  </si>
  <si>
    <t>Thomas Loughran: That whole thing might happen faster. The second time than the first time.</t>
  </si>
  <si>
    <t>Thomas Loughran: So my point is there's a lot of serious writers in the space.</t>
  </si>
  <si>
    <t>Thomas Loughran: In any case,</t>
  </si>
  <si>
    <t>Thomas Loughran: So if he doesn't do</t>
  </si>
  <si>
    <t>Thomas Loughran: Heart harmonious</t>
  </si>
  <si>
    <t>Thomas Loughran: Very complex or ray and I wanted it to be. I</t>
  </si>
  <si>
    <t>Thomas Loughran: Industry or that seamless power structure. The reason they don't like him.</t>
  </si>
  <si>
    <t>Thomas Loughran: Gosh, all you have to do is watch Fox News, for example, especially the</t>
  </si>
  <si>
    <t>2001 : WHAT NOW?</t>
  </si>
  <si>
    <t>01:01:02You might imagine somebody might say that act in each case, so as to reduce</t>
  </si>
  <si>
    <t>00:49:50Yeah.</t>
  </si>
  <si>
    <t>01:08:56Different do</t>
  </si>
  <si>
    <t>00:47:42Now they can search you in just the threat of that is enough for most people to just allow police to serve search their vehicles or they're posting</t>
  </si>
  <si>
    <t>Thomas Loughran: But seems to have a kind of power and</t>
  </si>
  <si>
    <t>Thomas Loughran: But I don't know if you remember I said something and grandma lockers Purell when I when I gave, whatever that eulogy.</t>
  </si>
  <si>
    <t>The briefing.</t>
  </si>
  <si>
    <t>Thomas Loughran: He says,</t>
  </si>
  <si>
    <t>luke w: Given</t>
  </si>
  <si>
    <t>Thomas Loughran: Right you as a matter of fact, in general, you can't place them from the top down, you have to play some from the bottom up.</t>
  </si>
  <si>
    <t>Thomas Loughran: Alright, thanks.</t>
  </si>
  <si>
    <t>Rachel Loughran: Like help each other out. So for instance, like I was thinking about, like, like the existence of</t>
  </si>
  <si>
    <t>Thomas Loughran: I don't think we've done the American story as well. We've touched on, but I don't think we hit we hit the issue of rights very well it seems to me, and the American experiment is</t>
  </si>
  <si>
    <t>John Rose: But I mean I so I</t>
  </si>
  <si>
    <t>Things get in that list. You would even think it's a pretty important question as to whether people have a right to universal health care,</t>
  </si>
  <si>
    <t>Right. Or something like that. There's faster and slower.</t>
  </si>
  <si>
    <t>I mean, I think that elaboration of rights is the thinking about rights in a different way.</t>
  </si>
  <si>
    <t>They're not laid out randomly. They're laid out because I think we're going into all those spaces.</t>
  </si>
  <si>
    <t>It is the sports revenue. It's it's how they have sports at schools and football subsidizes all the other ones.</t>
  </si>
  <si>
    <t>Thomas Loughran: I'm thinking we try it around this problem right here.</t>
  </si>
  <si>
    <t>Thomas Loughran: Right, because they're big enough to impact the market.</t>
  </si>
  <si>
    <t>is being defined by perspectives and and and perspectives being limited.</t>
  </si>
  <si>
    <t>Thomas Loughran: But it was an education conference. And again, hosted by the Crown Prince, who will someday be the king.</t>
  </si>
  <si>
    <t>Thomas Loughran: What happened last Friday, where I basically I work through this whole very rich set of bullet points here, or the bullet points may not be that rich, but the idea is that they try to grab as handles and pull into the conversation are somewhat richer and</t>
  </si>
  <si>
    <t>Right. You're not wound toward changing it. You'll be hold it.</t>
  </si>
  <si>
    <t>Thomas Loughran: Right. And we might actually be able to move to head together on a commercial basis.</t>
  </si>
  <si>
    <t>Thomas Loughran: Not saying that's the only kind of information just start there. Right. And it turns out you can go pretty far and come up with a stability account of truth, my internet connection is unstable again. So we'll see how this goes.</t>
  </si>
  <si>
    <t>Thomas Loughran: Well, sounds like that's digging into</t>
  </si>
  <si>
    <t>Thomas Loughran: As we talked about</t>
  </si>
  <si>
    <t>Thomas Loughran: Maybe it's $100,000 sticks in my mind. So if you got up to $100,000 in FDIC insured accounts, the federal government backs that</t>
  </si>
  <si>
    <t>John’s iPhone: Yeah. Prosecutor.</t>
  </si>
  <si>
    <t>2001 : WHAT QUESTIONS HAVE DISAPPEARED?</t>
  </si>
  <si>
    <t>00;26;01.980 --&gt; 00;26;10.050</t>
  </si>
  <si>
    <t>00:22:42.840 --&gt; 00:22:43.020</t>
  </si>
  <si>
    <t>00:24:03.480 --&gt; 00:24:04.080</t>
  </si>
  <si>
    <t>00:20:44.760 --&gt; 00:20:45.930</t>
  </si>
  <si>
    <t>01:01:07To maximize consequences of however you articulate that</t>
  </si>
  <si>
    <t>01:08:57I think the</t>
  </si>
  <si>
    <t>00:47:50I</t>
  </si>
  <si>
    <t>What's actually happening with our relationship with Iran and all that development.</t>
  </si>
  <si>
    <t>You can label in graph theory.</t>
  </si>
  <si>
    <t>Thomas Loughran: Especially if it's been nurturing and then a certain way been happening regularly or all the time, less. So if that hasn't been happening and maybe quite a leap to get there. I may have to really transform the way I approach, folks.</t>
  </si>
  <si>
    <t>Thomas Loughran: Not just the Daily Mail.</t>
  </si>
  <si>
    <t>Thomas Loughran: The reason. The only reason I brought up occupiers. Take it. They played a role. It would be interesting to see what that role was what was the extent of that organization.</t>
  </si>
  <si>
    <t>Anything.</t>
  </si>
  <si>
    <t>Thomas Loughran: Unified existence.</t>
  </si>
  <si>
    <t>Thomas Loughran: I wanted to emphasize the freedom</t>
  </si>
  <si>
    <t>Thomas Loughran: I would think. I mean, just you just have the experience on candy beach. I have to. And the first five minutes or so. And just the Pacific. Sure. What up there. Well, just about wish you made made your wish you didn't have feet right</t>
  </si>
  <si>
    <t>2000 : WHAT IS TODAY'S MOST IMPORTANT UNREPORTED STORY?</t>
  </si>
  <si>
    <t>Thomas Loughran: Is because he tears the mask off of the civility, the mask of civility.</t>
  </si>
  <si>
    <t>Thomas Loughran: Especially the dynamic is remarkable.</t>
  </si>
  <si>
    <t>John Rose; Or maybe they would understand the problem and try and bring people together from different groups and then understand how to do that. Well, are</t>
  </si>
  <si>
    <t>Thomas Loughran: Something</t>
  </si>
  <si>
    <t>John Loughran: I mean, I guess.</t>
  </si>
  <si>
    <t>01:01:11Or you might say, no, that's not ever knowable</t>
  </si>
  <si>
    <t>00:49:53I mean I feel like it's what's even more astonishing is how much progress the human race has made in caring about that sort of thing. And the last</t>
  </si>
  <si>
    <t>Thomas Loughran: It seems to explain</t>
  </si>
  <si>
    <t>Thomas Loughran: I said if you to really get along with my mom, you had to learn to fight with her.</t>
  </si>
  <si>
    <t>Thomas Loughran: Presidents own language.</t>
  </si>
  <si>
    <t>Thomas Loughran: So, because that's the case, these systems that are incremental in that sense. There's no</t>
  </si>
  <si>
    <t>luke w: His view on a Christian utopia. I mean, I think that was</t>
  </si>
  <si>
    <t>Thomas Loughran: Now I'm dwelling on this idea for for reason I'm trying to get our minds and the idea of a different mode of manufacturer, a different mode of change.</t>
  </si>
  <si>
    <t>Thomas Loughran: Yeah, so anyway.</t>
  </si>
  <si>
    <t>Rachel Loughran: Like old animals that are like, have been dead for a long time, like woolly mammoths.</t>
  </si>
  <si>
    <t>Thomas Loughran: At least articulated in terms of and I think really part of the American psyche, right, is that there are basic rights, and that the government. The government derives its right right from</t>
  </si>
  <si>
    <t>John Rose: I don't know exactly how it applies or how standard, it is, but certainly my impression of the far left of the party is probably as pretty similar views in regards to foreign wars and things like that.</t>
  </si>
  <si>
    <t>for example, when you were pointing to Rachel. That's a good question.</t>
  </si>
  <si>
    <t>Can we be more and less in terms of forthright, in terms of providing information about why we're communicating and what we think?</t>
  </si>
  <si>
    <t>Is. What the American experience is defined by, I think the best way to assure them.</t>
  </si>
  <si>
    <t>OK. So we're going to be done in 11 minutes.</t>
  </si>
  <si>
    <t>So. So, yeah, I mean, I have no idea what it's going to look like this year.</t>
  </si>
  <si>
    <t>1999 : WHAT IS THE MOST IMPORTANT INVENTION IN THE PAST TWO THOUSAND YEARS?</t>
  </si>
  <si>
    <t>Thomas Loughran: I'm thinking that there is a problem, we can identify that is just too damn much to know</t>
  </si>
  <si>
    <t>Thomas Loughran: So it's not like states can't do big things like that. What of California did that.</t>
  </si>
  <si>
    <t>You know, one way that's expressed. Might be in the amount of energy.</t>
  </si>
  <si>
    <t>Thomas Loughran: From a member of the royal family.</t>
  </si>
  <si>
    <t>Thomas Loughran: That you can put a bullet point on it instills confidence that you might be able to make it propositional or some small subset of propositions, because these are not big points each of them.</t>
  </si>
  <si>
    <t>You don't obtain it. You know what I mean?</t>
  </si>
  <si>
    <t>Thomas Loughran: And as we do that we might be able to provide employment for people in this ecosystem. This business ecosystem.</t>
  </si>
  <si>
    <t>Thomas Loughran: You just there. You can get a pretty robust account of truth and a pretty robust account of what</t>
  </si>
  <si>
    <t>JP: Yeah, it'll be interesting to see just, I mean, personally, I, I just want to see what this report actually says like</t>
  </si>
  <si>
    <t>Thomas Loughran: Before</t>
  </si>
  <si>
    <t>Thomas Loughran: So, there</t>
  </si>
  <si>
    <t>John’s iPhone: The next prosecutor who got put in place didn't end up going after a reasonable</t>
  </si>
  <si>
    <t>00:50:04200 years</t>
  </si>
  <si>
    <t>01:09:01I mentioned interested to see what how he bring it in that you know why he sees the connection with the meditation practice.</t>
  </si>
  <si>
    <t>00:47:51Was a state, but I did read about some legislation that said</t>
  </si>
  <si>
    <t>1998 : WHAT QUESTIONS ARE YOU ASKING YOURSELF?</t>
  </si>
  <si>
    <t>So. It is super interesting, I think.</t>
  </si>
  <si>
    <t>These are called nodes and edges. Right. The nodes are what goes in the little boxes and itches are the relationships between them.</t>
  </si>
  <si>
    <t>Thomas Loughran: But that's a second kind of complimentary processing.</t>
  </si>
  <si>
    <t>Thomas Loughran: Put together the motion. One of the real heck</t>
  </si>
  <si>
    <t>Thomas Loughran: To what extent was it sort of cobbled together.</t>
  </si>
  <si>
    <t>Thomas Loughran: If he doesn't do it, what could happen if he holds in contention. If he says, for example, when the results are in.</t>
  </si>
  <si>
    <t>Thomas Loughran: The degrees of freedom without without tying their agency yet. I do think we have something agency in</t>
  </si>
  <si>
    <t>Thomas Loughran: Just as maybe a kind of growth in business.</t>
  </si>
  <si>
    <t>Thomas Loughran: It's very cold.</t>
  </si>
  <si>
    <t>Thomas Loughran: Under which behind which they operate. And he just calls it like it is. They're doing exactly the same thing, but they don't say it that way. And they don't like it when he says it that way. So he's exceptional in that regard.</t>
  </si>
  <si>
    <t>Thomas Loughran: It's the it's the</t>
  </si>
  <si>
    <t>John Brockman, Editor and Publisher</t>
  </si>
  <si>
    <t>00;26;11.970 --&gt; 00;26;12.420</t>
  </si>
  <si>
    <t>00:22:44.310 --&gt; 00:23:02.370</t>
  </si>
  <si>
    <t>00:24:05.310 --&gt; 00:24:14.100</t>
  </si>
  <si>
    <t>00:20:47.880 --&gt; 00:20:50.100</t>
  </si>
  <si>
    <t>01:01:14Right.</t>
  </si>
  <si>
    <t>00:50:07More so than the length of time.</t>
  </si>
  <si>
    <t>01:09:12Yeah, and</t>
  </si>
  <si>
    <t>00:47:56You basically don't have to wait for the police to bring drug dogs or bring dogs to search if it's</t>
  </si>
  <si>
    <t>Thomas Loughran: What we need to explain and now take it back. What we need to explain, even if we understand what the</t>
  </si>
  <si>
    <t>Thomas Loughran: I said, because she was certainly going to fight with you.</t>
  </si>
  <si>
    <t>Thomas Loughran: There isn't any neutral ground to which you can appeal.</t>
  </si>
  <si>
    <t>luke w: says something about his view of Christianity and its goals.</t>
  </si>
  <si>
    <t>Thomas Loughran: It's not a top down mode, it's a bottom up grassroots mode in which you drop a certain kind of formula in, you get the formula right and all of this stuff will assemble itself, according to that recipe. If the recipe is structured right</t>
  </si>
  <si>
    <t>Thomas Loughran: I don't actually remember now the Wisconsin, maybe I'm not, I'm not even sure I ever knew it, the risk the Wisconsin details.</t>
  </si>
  <si>
    <t>Rachel Loughran: We see like historical evidence of that from like the like anthropological side in that they are depicted on like cave paintings</t>
  </si>
  <si>
    <t>Thomas Loughran: From a role a limited role it plays right in respecting and guaranteed.</t>
  </si>
  <si>
    <t>John Rose: Which yeah I mean I think a big part of it is most people don't really care about that as much though like it does that just doesn't grab as much attention for for people is</t>
  </si>
  <si>
    <t>I don't know how things find their way into that list other than, like things that are already present in prominent documents of our founding.</t>
  </si>
  <si>
    <t>So I guess it was degree. Well, that'll be an interesting thing to think about.</t>
  </si>
  <si>
    <t>Yeah, that was interesting. Out of all your analogies, I like the sea of information, the best for you on the top.</t>
  </si>
  <si>
    <t>You know, I at the Mecca of not the only Mecca.</t>
  </si>
  <si>
    <t>Thomas Loughran: That we are bombarded with information.</t>
  </si>
  <si>
    <t>Thomas Loughran: Or what if I mean, there may be challenges, but</t>
  </si>
  <si>
    <t>That it takes. To actually get to a conclusion.</t>
  </si>
  <si>
    <t>Russell Weinberger, Associate Publisher</t>
  </si>
  <si>
    <t>Thomas Loughran: I don't mean they're not big or profound are important. That's wrong. They might be all of those things, but they're not everything in there. Plainly not everything because they're different than all their neighbors just sitting inside this list.</t>
  </si>
  <si>
    <t>There's there is a state that you can't obtain, which is more beholding.</t>
  </si>
  <si>
    <t>Thomas Loughran: And eventually learn to enjoy.</t>
  </si>
  <si>
    <t>Thomas Loughran: Really narratives that grow up in communities that are enriched and by the experiences of all the members in those communities over time.</t>
  </si>
  <si>
    <t>Rachel Loughran: Yes.</t>
  </si>
  <si>
    <t>Thomas Loughran: Here's where I want to go in the conversation here. I want to feel my way forward toward it with you. It's been on my mind today.</t>
  </si>
  <si>
    <t>Thomas Loughran: There is an insurance.</t>
  </si>
  <si>
    <t>Thomas Loughran: Very</t>
  </si>
  <si>
    <t>Thomas Loughran: And also implied in there implied in the request for some patients to you get down here, right, to get in later part of the game over the product is using game ambiguously there later part of the process I implied in that promise is that</t>
  </si>
  <si>
    <t>Thomas Loughran: That goes up and that peels back on them until they live up. Right. And you've seen all sorts of wild ways in which the techniques, you have to use for that.</t>
  </si>
  <si>
    <t>John Loughran: I guess I'd be interested to hear what the</t>
  </si>
  <si>
    <t>01:01:15Which means it was follow a rule which are followed</t>
  </si>
  <si>
    <t>00:50:11The reason</t>
  </si>
  <si>
    <t>Nina Stegeman, Associate Editor</t>
  </si>
  <si>
    <t>01:09:13I've always heard them for I've always heard the word psychic not in reference to people who use psychedelics</t>
  </si>
  <si>
    <t>00:48:04And I think they do need probable cause, or like some reason the polio to pull you over.</t>
  </si>
  <si>
    <t>Contact Info:editor@edge.org</t>
  </si>
  <si>
    <t>And would simply descriptive give forthright descriptive commentary on the information that's being sent?</t>
  </si>
  <si>
    <t>Yeah. It's like, what's the lens to look at that stuff through?</t>
  </si>
  <si>
    <t>And so let's use that language here from from here on out in this mind.</t>
  </si>
  <si>
    <t>Thomas Loughran: What do you do with the fact</t>
  </si>
  <si>
    <t>Thomas Loughran: Although they also did some research. It's interesting. There's so many low hanging pieces of fruit here that you think somebody would pluck some of them.</t>
  </si>
  <si>
    <t>Thomas Loughran: versus, you know what a 501 C three I would be surprised.</t>
  </si>
  <si>
    <t>Thomas Loughran: On</t>
  </si>
  <si>
    <t>Thomas Loughran: Navigating degrees of freedom and we just talked about, right when I can think of certain things in order. For example, I can order my conscious experiences at will.</t>
  </si>
  <si>
    <t>Thomas Loughran: Is required for survival. This is something I don't understand very much. I hear it said over and over again. You know, you've got it. You've got to keep growing. Are you dead.</t>
  </si>
  <si>
    <t>Thomas Loughran: It's cold. It hurts a fair bit. But then, then you're okay, right after about five minutes is pain, you're fine. And I imagine he has some version.</t>
  </si>
  <si>
    <t>Thomas Loughran: Right. None exceptional in his honesty. He, he's just exceptional in his tactics.</t>
  </si>
  <si>
    <t>Thomas Loughran: The commentary, folks. The hannity the</t>
  </si>
  <si>
    <t>00:50:13Instances have taken because I mean for all of human history we we operate in pretty much the same way.</t>
  </si>
  <si>
    <t>01:09:21Yes, I'm</t>
  </si>
  <si>
    <t>00:48:11Yes, certainly.</t>
  </si>
  <si>
    <t>Thomas Loughran: Corpus callosum is and what a colors called</t>
  </si>
  <si>
    <t>Thomas Loughran: And she'd either run over you or you stood up and you fought</t>
  </si>
  <si>
    <t>John Rose: Yeah, yeah. I think it's pretty obvious that the pandemic has become politicized on multiple fronts. But I think vaccines, you brought this up earlier died. I think they already are what his eyes.</t>
  </si>
  <si>
    <t>Thomas Loughran: To settle the issues between them, like I was just imagining in some crucial experiment.</t>
  </si>
  <si>
    <t>luke w: And I think it also shows he</t>
  </si>
  <si>
    <t>Thomas Loughran: Well, this is what we would need</t>
  </si>
  <si>
    <t>Thomas Loughran: It was what precisely was not allowed in Wisconsin.</t>
  </si>
  <si>
    <t>Rachel Loughran: And site like that is what we had first before we had like carbon dating of, like, oh, we see bones in rock.</t>
  </si>
  <si>
    <t>Thomas Loughran: The rights of</t>
  </si>
  <si>
    <t>John Rose: Politics foreign politics, rather than domestic</t>
  </si>
  <si>
    <t>I don't know how things find their way in that list. I cannot I mean, I guess for we don't want to do that anymore.</t>
  </si>
  <si>
    <t>Yeah, so. So also then would be me.</t>
  </si>
  <si>
    <t>So it's a bad analogy, but it's one of the.</t>
  </si>
  <si>
    <t>Thomas Loughran: We ought to and Rachel, feel free to take notes in the mind. That's what I'm suggesting</t>
  </si>
  <si>
    <t>In the News</t>
  </si>
  <si>
    <t>Thomas Loughran: It's hard to imagine that may think it. Think of the massive social costs. What are the health costs that you all are bearing breathing the air that you're breathing.</t>
  </si>
  <si>
    <t>It's like if you can't get there, you can't see it.</t>
  </si>
  <si>
    <t>Thomas Loughran: You remember, Michelle.</t>
  </si>
  <si>
    <t>Thomas Loughran: So we've worked through all of that. And today I want to work through a much shorter list. And because it's so much shorter. I want to spend a little bit of time with how it is a lens also</t>
  </si>
  <si>
    <t>That's in your sway. Right. But the beholding of it, it's something you enjoy, but not something you obtain, it seems to me, in quite the same way.</t>
  </si>
  <si>
    <t>Thomas Loughran: And now you really a community.</t>
  </si>
  <si>
    <t>Thomas Loughran: And what they really produces an account of the world, which is really a narrative and you get multiple narratives and you can imagine exchanging information across all that and all of that takes place inside conscious experience.</t>
  </si>
  <si>
    <t>JP: That's not the Washington Post has been so</t>
  </si>
  <si>
    <t>Thomas Loughran: In part just been reading a few of these papers.</t>
  </si>
  <si>
    <t>JP: So interesting</t>
  </si>
  <si>
    <t>John’s iPhone: That could just be a coincidence. But if Joe Biden knew ahead of time, the attorney want was and had</t>
  </si>
  <si>
    <t>00;26;13.830 --&gt; 00;26;18.840</t>
  </si>
  <si>
    <t>Get Edge.org by email</t>
  </si>
  <si>
    <t>00:23:04.170 --&gt; 00:23:08.940</t>
  </si>
  <si>
    <t>00:24:14.520 --&gt; 00:24:34.260</t>
  </si>
  <si>
    <t>00:20:51.120 --&gt; 00:20:53.730</t>
  </si>
  <si>
    <t>01:01:18Get You There right but following that rule won't at least generally won't always get you won't always producing things right, but that does make it not the right rule to follow them unless</t>
  </si>
  <si>
    <t>00:50:20And feeling free to discriminate against people who are outside of the</t>
  </si>
  <si>
    <t>01:09:22Taking the empty, empty trips and</t>
  </si>
  <si>
    <t>Would that would that move us in the direction of being more objective in some important sense?</t>
  </si>
  <si>
    <t>I mean, I think that's like what what language do you use to even talk about those things?</t>
  </si>
  <si>
    <t>But also, if you move to Whirlpool's close together, then maybe they start to get the same information spilling into both of them.</t>
  </si>
  <si>
    <t>It's just we'll use it again. Nodes and edges and the edges.</t>
  </si>
  <si>
    <t>Thomas Loughran: We're already imagining ourselves in a world which is kind of like the way the world we inhabit now except so far. Nobody's threatening civil war with one another.</t>
  </si>
  <si>
    <t>Thomas Loughran: And incorporate them and they actually put some things in that were not false that were made with distinction. They also put some nonsense and that they could check</t>
  </si>
  <si>
    <t>Thomas Loughran: But happy learned that they were</t>
  </si>
  <si>
    <t>Thomas Loughran: On the eve of November 1 Tuesday, set the fourth this year first Tuesday in November, whatever that is. Okay.</t>
  </si>
  <si>
    <t>Thomas Loughran: Quantum Mechanics becomes a strategy.</t>
  </si>
  <si>
    <t>Thomas Loughran: Right, because I extract from those experiences recognize them as types and go after them and re sequence. My can definitely do. Right, so</t>
  </si>
  <si>
    <t>Edge.org is a nonprofit private operating foundation under Section 501(c)(3) of the Internal Revenue Code.</t>
  </si>
  <si>
    <t>Thomas Loughran: That's not entirely clear to me.</t>
  </si>
  <si>
    <t>Thomas Loughran: Yeah, anyway, that that was the physical ordeal of the whole thing, the boldness of the idea, the idea</t>
  </si>
  <si>
    <t>Thomas Loughran: The Hannity's of the world. Right. You know, the walk.</t>
  </si>
  <si>
    <t>Copyright © 2020 By Edge Foundation, Inc All Rights Reserved.</t>
  </si>
  <si>
    <t>Thomas Loughran: So you're pointing to an essential skill, but that doesn't exhaust what's needed</t>
  </si>
  <si>
    <t>Thomas Loughran: Beginning with the formal requirements is going to drive us in the direction</t>
  </si>
  <si>
    <t>Thomas Loughran: You wouldn't necessarily have to have those techniques. Those are the expert techniques of the disciplines and you would you would value them and you would use them precisely when they're useful, but you would not value that you would use them to the extent that you had to</t>
  </si>
  <si>
    <t>John Loughran: Like the steel man argument is for haha</t>
  </si>
  <si>
    <t>00:50:28cultural norms.</t>
  </si>
  <si>
    <t>01:09:27LSD, to some extent.</t>
  </si>
  <si>
    <t>00:48:13Yeah, they do.</t>
  </si>
  <si>
    <t>John Loughran: Sodomy</t>
  </si>
  <si>
    <t>John Rose: A lot of ways, and they went over it in. It was a daily episode is a while since you did that.</t>
  </si>
  <si>
    <t>Thomas Loughran: There is no such neutral ground.</t>
  </si>
  <si>
    <t>luke w: He thinks very highly of America and what America stands for in the world and what it's</t>
  </si>
  <si>
    <t>Rachel Loughran: All right. Would you repeat that one more time. I'm just calling that and I think I was getting I just would like to hear it once more.</t>
  </si>
  <si>
    <t>Thomas Loughran: I do remember a bunch of people lined up socially distance and in</t>
  </si>
  <si>
    <t>Rachel Loughran: That are this that date them to about that time period. So I think that's a really good example of science and history and I'm going to put anthropology in there a little bit.</t>
  </si>
  <si>
    <t>Thomas Loughran: Well, that all human beings, presumably, is what men. And in those days right being created equal and being endowed by their creator net that whole thing I think is fundamental and I think there's a huge hole.</t>
  </si>
  <si>
    <t>John Rose: And so yeah the one if that was one of her biggest points of being</t>
  </si>
  <si>
    <t>Well, we have. We still could. The process is still in place. Right.</t>
  </si>
  <si>
    <t>Now you're move than to tell that American story and that fuller body sense that intriguing.</t>
  </si>
  <si>
    <t>We'll give you my Adidas. You've got touchdown.</t>
  </si>
  <si>
    <t>Thomas Loughran: And we kick it back and forth, it'd be better if I didn't just narrate this problem, but on the other hand I identify this problem. So until it's sort of incumbent on me to say something about them, but then open to anybody to say more about</t>
  </si>
  <si>
    <t>It's not part of your perspective right now. You have a much more limited perspective.</t>
  </si>
  <si>
    <t>Thomas Loughran: WAS MICHELLE. MICHELLE.</t>
  </si>
  <si>
    <t>Thomas Loughran: We've spent, frankly, an enormous amount of time in this high information flow network of rich communities already and</t>
  </si>
  <si>
    <t>You're not trying to change. So I'm trying to.</t>
  </si>
  <si>
    <t>Thomas Loughran: Okay, so this is how they put it all those the stuff on this side I help them.</t>
  </si>
  <si>
    <t>Thomas Loughran: So you might wonder whether. Wait a minute. If you start to get a whole account of the world inside this conscious experience and you start to get an account of truth, that doesn't require you to make to use Donald Hoffman's language homomorphic alignment with the external world.</t>
  </si>
  <si>
    <t>JP: Just catastrophic Lee wrong and embarrassed itself for years on this front.</t>
  </si>
  <si>
    <t>Thomas Loughran: And I sort of wishing I could write one</t>
  </si>
  <si>
    <t>John’s iPhone: And it was instrumental in getting him or the man or place to didn't go after his sons company. I mean, it could just be a coincidence but it certainly raises questions.</t>
  </si>
  <si>
    <t>01:01:31Someone might</t>
  </si>
  <si>
    <t>00:50:32And that's the change to think about not doing that is advanced very rapidly.</t>
  </si>
  <si>
    <t>Sense, and I'm not lying to you, I'm not outside my perspective, I'm sure have one.</t>
  </si>
  <si>
    <t>Like, I don't know anything about international and global economics.</t>
  </si>
  <si>
    <t>So I think that's another way through, like. People that share ideas is.</t>
  </si>
  <si>
    <t>I'm pretty sure you can you can name them. I think you can click on them.</t>
  </si>
  <si>
    <t>Thomas Loughran: nobody's calling the other people a lead target or right wing nut job to wax political for a moment or a heretic, or a you pick the language, right. People who don't think right how about just weird just different.</t>
  </si>
  <si>
    <t>Thomas Loughran: But anyway, yeah, it's that time. So john to your point, the it may become a highly partisan issue.</t>
  </si>
  <si>
    <t>Thomas Loughran: So, so I and I don't know about the problem is either or anti our survival and Sikri or some equivalent of that which they were organized</t>
  </si>
  <si>
    <t>Thomas Loughran: When the results come in if he's up he can just declare the election over. I don't mean legally, you can declare it over. I mean, you can say it so</t>
  </si>
  <si>
    <t>Thomas Loughran: It, it's got room it's creative. It's got space. It's got what you'd want to explore the model space.</t>
  </si>
  <si>
    <t>Thomas Loughran: I'm suggesting that we're wandering through this space we're free to wonder in a way that the matrix doesn't quite</t>
  </si>
  <si>
    <t>Thomas Loughran: I can only have a few bars as to why that's the case. But I'm saying that this is there's something analogous to that when you are when you put when you build a complex organization whose job it is to figure out the world and live in the more you put in common. There</t>
  </si>
  <si>
    <t>Thomas Loughran: Is unique situated in this for the intense beauty of it. But then there was another dimension that really hit me.</t>
  </si>
  <si>
    <t>Thomas Loughran: Ability right out there in front</t>
  </si>
  <si>
    <t>Thomas Loughran: It's those folks who are almost shrill and shrieking</t>
  </si>
  <si>
    <t>00;26;22.920 --&gt; 00;26;41.250</t>
  </si>
  <si>
    <t>00:23:10.290 --&gt; 00:23:23.580</t>
  </si>
  <si>
    <t>00:24:35.340 --&gt; 00:24:37.080</t>
  </si>
  <si>
    <t>00:20:54.450 --&gt; 00:20:56.970</t>
  </si>
  <si>
    <t>00:50:40Relatively relatively</t>
  </si>
  <si>
    <t>01:09:29That's why here to john by I always thought it was the exploration of the content, the exploration of consciousness in altar.</t>
  </si>
  <si>
    <t>00:48:15Then they can kind of say whatever they want.</t>
  </si>
  <si>
    <t>Thomas Loughran: Nectar anatomy and then any case right</t>
  </si>
  <si>
    <t>Thomas Loughran: And then you</t>
  </si>
  <si>
    <t>John Rose: They went over the fact that there were people who had</t>
  </si>
  <si>
    <t>Thomas Loughran: And a lot of people have resisted that conclusion for a long time and thought that no there isn't neutral ground and science moves logically from place to place from</t>
  </si>
  <si>
    <t>luke w: You know its success in achieving parts of that.</t>
  </si>
  <si>
    <t xml:space="preserve">Part I </t>
  </si>
  <si>
    <t>Thomas Loughran: In election situations where there was the flow rate just they could not accommodate the flow rate.</t>
  </si>
  <si>
    <t>Part II</t>
  </si>
  <si>
    <t>Rachel Loughran: Of science and anthropology working together to give us a cohesive narrative, but</t>
  </si>
  <si>
    <t>Thomas Loughran: And it's</t>
  </si>
  <si>
    <t>Part III</t>
  </si>
  <si>
    <t>John Rose: Very progressive or I don't know what you might think it might not even fall into that they also were able to attack her on that even though that was her like her biggest claim to being progressive</t>
  </si>
  <si>
    <t>In fact, the wasn't it in your very recent adult lifetimes that the final.</t>
  </si>
  <si>
    <t>J.P., I think new you may have to start.</t>
  </si>
  <si>
    <t>Jesus, you are the Mecca. It's one of them.</t>
  </si>
  <si>
    <t>Thomas Loughran: What, but it does seem like</t>
  </si>
  <si>
    <t>Thomas Loughran: What, what are the livelihood risks that you're all bearing and your. Those are free.</t>
  </si>
  <si>
    <t>You have not been able to. Just flesh out the implications of the several things that you think.</t>
  </si>
  <si>
    <t>Thomas Loughran: Michelle. She was Chancellor of beat DC schools, when she started making a name for herself.</t>
  </si>
  <si>
    <t>Thomas Loughran: We've sort of talked about it as a lens in the past and assembled it in the past. And so there was nothing that came up in this conversation that was brand new in that sketch down of this whole last Friday. Nothing was</t>
  </si>
  <si>
    <t>I'm at the risk of being redundant.</t>
  </si>
  <si>
    <t>Thomas Loughran: Okay, so what the heck are all these piece. What are we going to put</t>
  </si>
  <si>
    <t>Thomas Loughran: I don't care what that external world is out, even though it's if it's out there.</t>
  </si>
  <si>
    <t>JP: That it's kind of, you know,</t>
  </si>
  <si>
    <t>Thomas Loughran: And I'm wondering what it would be what it is. I'd be writing</t>
  </si>
  <si>
    <t>JP: Member FDIC</t>
  </si>
  <si>
    <t>JP: Biden was super power. I mean,</t>
  </si>
  <si>
    <t xml:space="preserve">an algorithm for human progress: maximize responsivenes to information through social organization (akin to computer architecture); </t>
  </si>
  <si>
    <t>Thomas Loughran: That's right. So this is basically areas Cotillion politics. Eric for Aristotle politics is the master science is basically the science of the good which Aristotle thought all the other things. How do you know who to do if you don't know what's real.</t>
  </si>
  <si>
    <t xml:space="preserve">ways of connecting choices to information </t>
  </si>
  <si>
    <t>Thomas Loughran: Or help us know where to look, or something like that and and there I think it's not too hard if if it turns out there's ways to process information together well socially.</t>
  </si>
  <si>
    <t>Thomas Loughran: In order to grasp the whole</t>
  </si>
  <si>
    <t>in each type of social context, show how each of these information connetion mechanisms actually operates in what is good so far, and how using this framework each social context could advance</t>
  </si>
  <si>
    <t>John Loughran: Yeah, I was about to get the way it is, you know,</t>
  </si>
  <si>
    <t xml:space="preserve">this information </t>
  </si>
  <si>
    <t>01:01:33My whole that if you try to follow it. If you try to break if you try to jettison the rules and aim in each particular action all kinds of bad the net utility will be worse. That's how an argument for utilitarian</t>
  </si>
  <si>
    <t>00:50:42Sure.</t>
  </si>
  <si>
    <t>01:09:37Yeah means. And I thought I yeah I lumped meditation in there, as I think they sometimes do also</t>
  </si>
  <si>
    <t>00:48:17Right, thank</t>
  </si>
  <si>
    <t>Not outside my intentions. I definitely have them. I'm just telling you what they are as well as I can.</t>
  </si>
  <si>
    <t>I know anything about that. I know nothing about that. That's literally the most important thing in the world.</t>
  </si>
  <si>
    <t>Start to try and get them the same information. I think that's kind of why.</t>
  </si>
  <si>
    <t>So sorry.</t>
  </si>
  <si>
    <t>choosing differently vs choosing better</t>
  </si>
  <si>
    <t>Thomas Loughran: How might we, how's it supposed to work in this environment. How could it work. What else could we</t>
  </si>
  <si>
    <t>Thomas Loughran: And it seems to me.</t>
  </si>
  <si>
    <t>Thomas Loughran: Nonprofit political group of some kind.</t>
  </si>
  <si>
    <t>Thomas Loughran: And then, of course, as it drags on the election terms bluer and blue.</t>
  </si>
  <si>
    <t>Thomas Loughran: It's got regularity. It's got uncertainty. It's got stochastic availability, something like that.</t>
  </si>
  <si>
    <t>Thomas Loughran: You know, you think of matrix and you think of mathematical realities. But you can think of lots of them. Lots of possibilities as to how you fill in right various outcomes. That's right.</t>
  </si>
  <si>
    <t>Thomas Loughran: There's some either you either you insulate and you circle the wagons and you just you try and consolidate your games, in which case you probably begin to die.</t>
  </si>
  <si>
    <t>choosing in social contexts (language, worldview, relationships with persons, culture, ai</t>
  </si>
  <si>
    <t>Thomas Loughran: Grab them by the pussy. Right, they'll let you do anything they want. I mean, that sort of speech.</t>
  </si>
  <si>
    <t>Thomas Loughran: Right. They're very, very</t>
  </si>
  <si>
    <t>direct exp; social life/limited observational exp/; language/limited /2ndary imaginative exp; culture/less limited (multigen) imaginative exp; multigen noncognitive input</t>
  </si>
  <si>
    <t>Thomas Loughran: They either cut it or they remove it. I think one has to do with one want us to do anyway, not being a neurosurgeon stop talking. But maybe one of those things that</t>
  </si>
  <si>
    <t>Thomas Loughran: And I did that with my mom a ton of time.</t>
  </si>
  <si>
    <t>John Rose: Gotten back</t>
  </si>
  <si>
    <t>Thomas Loughran: Across what you might say, eventually, or something like you'd probably then resist the phrase Reza revolutions cookbook is The Structure of Scientific Revolutions.</t>
  </si>
  <si>
    <t>luke w: Some parts of it, maybe some of what people were excited about coming in starting a new nation as a Christian utopia. That being said, CJ seeking justice and truth and</t>
  </si>
  <si>
    <t>Thomas Loughran: I'm saying it's a different mode of change.</t>
  </si>
  <si>
    <t>Rachel Loughran: For as many examples that there are of finding ways that different ways of obtaining information work together and give us something cohesive</t>
  </si>
  <si>
    <t>In fact, it's</t>
  </si>
  <si>
    <t>Thomas Loughran: Well, there were, there are a lot of people in my experience, who would would have only considered Bernie Sanders or Tulsi gathered</t>
  </si>
  <si>
    <t>Was it? Wasn't there a state that ratified the Equal Rights Amendment in the last few years?</t>
  </si>
  <si>
    <t>Like our founders did in a certain way. Right. With some account of rights, at least what they are where they come from.</t>
  </si>
  <si>
    <t>Other schools would think about about a very differently like the entire SCC here.</t>
  </si>
  <si>
    <t>Thomas Loughran: Just one word, the Internet.</t>
  </si>
  <si>
    <t>Thomas Loughran: To weyerhauser</t>
  </si>
  <si>
    <t>You know, you've been able to put two and two together. Can't sing you.</t>
  </si>
  <si>
    <t>Thomas Loughran: And then she moved on to something else.</t>
  </si>
  <si>
    <t>Thomas Loughran: Here we've we've talked about some of these individual propositions that we've even talked about what it is to take consciousness is fundamental, but this is a but but there's more to it. And I'd say we've never really quite got this lens off the ground. Number one has a lens.</t>
  </si>
  <si>
    <t>I'm trying to suggest that there's something in love which is sort of a go getter.</t>
  </si>
  <si>
    <t>values are responses to information</t>
  </si>
  <si>
    <t>Thomas Loughran: How are we going to do that same, how are we going to climb people up this ladder is one way of thinking about this. There's an awful lot there.</t>
  </si>
  <si>
    <t>information is value-laden</t>
  </si>
  <si>
    <t>Thomas Loughran: Right, we just have models that we use that we can sitter, and some of them are more or less useful. We prefer a bunch of them to others of them.</t>
  </si>
  <si>
    <t>Thomas Loughran: How do you respect what what do you mean john</t>
  </si>
  <si>
    <t>Thomas Loughran: Precisely came as a result of the the run on the bank during the Great Depression.</t>
  </si>
  <si>
    <t>JP: He was basically running Ukraine for a bit.</t>
  </si>
  <si>
    <t>values are information-laden</t>
  </si>
  <si>
    <t>00;26;42.210 --&gt; 00;26;46.680</t>
  </si>
  <si>
    <t>00:23:24.150 --&gt; 00:23:31.320</t>
  </si>
  <si>
    <t>science is ordered inquiry using observation, measurment, hypothesis development and testing, classification and explanation</t>
  </si>
  <si>
    <t>00:24:38.310 --&gt; 00:24:48.330</t>
  </si>
  <si>
    <t>Here is what a science of human living looks like.</t>
  </si>
  <si>
    <t>00:20:57.030 --&gt; 00:20:59.760</t>
  </si>
  <si>
    <t>01:01:48Rule utilitarianism might go yeah yeah</t>
  </si>
  <si>
    <t>00:50:47You are catching me as we discussed earlier john right at the day after I or hours after I listened to a few episodes of the rabbit hole podcast and took a pretty deep dive down the alt right YouTube conversation.</t>
  </si>
  <si>
    <t>01:09:45Yeah. Yeah, no, I think, I think they, I think it's a fair lumping</t>
  </si>
  <si>
    <t>00:48:19You didn't. You didn't have you didn't use your turn signal.</t>
  </si>
  <si>
    <t>So that is is that if I could do that?</t>
  </si>
  <si>
    <t>(not just observe carefully and wonder...)</t>
  </si>
  <si>
    <t>I mean, that's what they like from the global like from from the global scale.</t>
  </si>
  <si>
    <t>(Not beyond freedom and dignity (Skinner); squarely within freedom and dignity</t>
  </si>
  <si>
    <t>People have also been drifting so far apart because there is no sharing of information anymore.</t>
  </si>
  <si>
    <t>What are edges again, edges are the lines that connect the nodes.</t>
  </si>
  <si>
    <t>Thomas Loughran: Who think the way we think and have inherited the tradition.</t>
  </si>
  <si>
    <t>Thomas Loughran: You guys, though, that</t>
  </si>
  <si>
    <t>but with human beings, we just throw them down and watch them grow, sometimes writing books on things that we notice. This is not science. But it doesn't have to be that way.</t>
  </si>
  <si>
    <t>Thomas Loughran: This guy makes the case that the Republicans have made it be the case intention that the election will turn blue right</t>
  </si>
  <si>
    <t>Thomas Loughran: And this is why I was so struck by stochastic terrorism right and stochastic creation is that we might actually be involved in stochastic creation.</t>
  </si>
  <si>
    <t>Thomas Loughran: But is is their agency in the film is another question, and I'm asserting that there is agency in the filling. But we don't have complete agency.</t>
  </si>
  <si>
    <t>Thomas Loughran: Right and become blind to threats, etc, or you don't. And if you don't, you got a lot of work to do and a lot of resources to do it.</t>
  </si>
  <si>
    <t>Thomas Loughran: Well, if I'm going to save the left that dimension for last, the friendship apparent friendship right between</t>
  </si>
  <si>
    <t>Thomas Loughran: Is not typical. Most people hide that shit. They may all think that way, but they don't, they're not polished at behaving that way in public, where he is.</t>
  </si>
  <si>
    <t>Thomas Loughran: Their antennas are up something terrible is happening and they are scrambling sometimes</t>
  </si>
  <si>
    <t>Rich communities</t>
  </si>
  <si>
    <t>RCs described in terms of mechanisms of information contact and response</t>
  </si>
  <si>
    <t>how to foster rich/richer communities in each setting</t>
  </si>
  <si>
    <t>Thomas Loughran: Right, and so you have all basically everything</t>
  </si>
  <si>
    <t>Thomas Loughran: And we've talked about this a little bit that it makes sense to go where people have done that and see if there, see if there any people who know anything</t>
  </si>
  <si>
    <t>Thomas Loughran: If you could grass. The whole then you might imagine that those techniques are all the better. It might be very, very interesting to find back to the analogy alternative ways of getting up</t>
  </si>
  <si>
    <t>John Rose: I was about to move on to the negatives.</t>
  </si>
  <si>
    <t>00:51:04And the reason I bring that up right now is, yes, there's been a great deal of change, but that changes not all been for the good in the minds of a lot of an of a growing number of people.</t>
  </si>
  <si>
    <t>01:09:50But I think that's just, that's my impression when someone talks about</t>
  </si>
  <si>
    <t>Thomas Loughran: Tongue</t>
  </si>
  <si>
    <t>John Rose: Games their whole life, and who were super skeptical of this one specifically because of how little they trusted trunk and how he was overseeing this process.</t>
  </si>
  <si>
    <t>Connected in ways that promote information exchange, contact</t>
  </si>
  <si>
    <t>Thomas Loughran: And he's talking precisely about these translations. This transitions, I should say, from one to another. So these things are in conventional if they're in conventional, what are the rules for coming to understand another one. You can't just advance yours to get to, there's</t>
  </si>
  <si>
    <t>luke w: being generous.</t>
  </si>
  <si>
    <t>Thomas Loughran: That is involved in this case, certainly with molecules. If you want to put them together in a highly precise manner at a huge sort of scale.</t>
  </si>
  <si>
    <t>how to connect communities (Peter Smith: fellowship...) (NSF: Collective Impact and INCLUDES program) (in a city: a chamber of communities, akin to chamber of commerce)</t>
  </si>
  <si>
    <t>Rachel Loughran: I also think about what happens when different ways of obtaining knowledge come up against each other because in the same way that like</t>
  </si>
  <si>
    <t>Thomas Loughran: Yeah, I think there's a huge role. These days, and now a wait a little bit to say more about that, but that whole needs to be short up and there's a strategy for showing up here, that is, I think, a very powerful strategy and the only one that I see on the horizon is having a shot.</t>
  </si>
  <si>
    <t>John Rose: Which is pretty interesting. Yeah, I know. It'd be like that.</t>
  </si>
  <si>
    <t>Yes. Outside the formal window of amendment.</t>
  </si>
  <si>
    <t>Sparklies added, We know these truths to be self-evident, come from God.</t>
  </si>
  <si>
    <t>But anyway. Right.</t>
  </si>
  <si>
    <t>Thomas Loughran: Has transformed the amount of information at our fingertips.</t>
  </si>
  <si>
    <t>Thomas Loughran: Right, don't mean to pick on them, in particular, but they might be the biggest</t>
  </si>
  <si>
    <t>And that takes time and it does take time, takes experience and takes that.</t>
  </si>
  <si>
    <t>Thomas Loughran: Show shows Michelle's name Michelle Kwan Michelle queen. Oh, Michelle Kwan someone else I know.</t>
  </si>
  <si>
    <t>Thomas Loughran: So let's do that tonight that that's the scale. That's the hope.</t>
  </si>
  <si>
    <t>It's it's insofar as we perceive there to be and we do.</t>
  </si>
  <si>
    <t>Thomas Loughran: Right, so how are we going to do like this. First of all, we're going to begin with some principles that we understand</t>
  </si>
  <si>
    <t>Thomas Loughran: So, and we start to discard the ridiculous ones. The unhelpful ones over time. And eventually we arrived at some stable account.</t>
  </si>
  <si>
    <t>JP: That's what they've basically been trumpeting the the products of the molar investigation, you know, damning pieces of evidence come out proving X Russia connection.</t>
  </si>
  <si>
    <t>Thomas Loughran: And I guess.</t>
  </si>
  <si>
    <t>Thomas Loughran: By really shoddy history is serving me. Well, I mean, I remember that from somewhere.</t>
  </si>
  <si>
    <t>JP: It was my understanding.</t>
  </si>
  <si>
    <t>01:01:55Yeah, that's cool. So let's not forget that question. We are obviously analyzing the crap out of this stuff. Not even and I'm even threatening that more as needed.</t>
  </si>
  <si>
    <t>00:51:18They wouldn't say</t>
  </si>
  <si>
    <t>00:48:23Right, right.</t>
  </si>
  <si>
    <t>It's like. That's the most important thing.</t>
  </si>
  <si>
    <t>So. Yeah. You mean just physically, we don't even try.</t>
  </si>
  <si>
    <t>OK. Yeah. Yeah, there you go.</t>
  </si>
  <si>
    <t>Thomas Loughran: Through our whole process of cognitive education and our whole non cognitive cultural technological</t>
  </si>
  <si>
    <t>Thomas Loughran: You guys look for</t>
  </si>
  <si>
    <t>Thomas Loughran: tax base basis.</t>
  </si>
  <si>
    <t>Thomas Loughran: Now whether he's right about that. I don't know. Historically, the election does tend to read blue. And blue or for a couple of reasons.</t>
  </si>
  <si>
    <t>Thomas Loughran: And this model on a computational real excuse me on a conscious realism perspective, it seems to me we are involved in computational or in stochastic creation.</t>
  </si>
  <si>
    <t>Thomas Loughran: In that regard, so we can't that there are limits for example the how many numbers, we can calculate, we can think of at the same time and add to other numbers, there's limits to our conscious experience of that some of us outstrip others and our ability to do that. Okay, so</t>
  </si>
  <si>
    <t>Thomas Loughran: So there's a natural expansion. All right, that was a long winded way of saying rich communities have to grow.</t>
  </si>
  <si>
    <t>Thomas Loughran: Between a mollusk in a human being, it didn't, it certainly seemed like friendship to me.</t>
  </si>
  <si>
    <t>John’s iPhone: And I yeah that's right</t>
  </si>
  <si>
    <t>Thomas Loughran: Sometimes trying one thing after another after another with a parent inconsistency to the somebody's watching them right as they scramble to try to put together an account.</t>
  </si>
  <si>
    <t>00;26;48.120 --&gt; 00;26;50.010</t>
  </si>
  <si>
    <t>00:23:32.790 --&gt; 00:23:38.070</t>
  </si>
  <si>
    <t>00:24:49.020 --&gt; 00:25:05.100</t>
  </si>
  <si>
    <t>00:21:06.120 --&gt; 00:21:17.520</t>
  </si>
  <si>
    <t>01:02:10Which if everybody had to go through this would be would sound like a pretty good way to live your life.</t>
  </si>
  <si>
    <t>00:51:20We have progressed over the last 200 years</t>
  </si>
  <si>
    <t>01:09:55Like, and so yeah I threw that word up thinking about it for five minutes. So yeah, maybe</t>
  </si>
  <si>
    <t>Thomas Loughran: Yeah, those things are astonishing. And what Harris does is take those and runs with them pretty creatively and</t>
  </si>
  <si>
    <t>Thomas Loughran: Because</t>
  </si>
  <si>
    <t>Rachel Loughran: That's an angle and heard yet.</t>
  </si>
  <si>
    <t>Thomas Loughran: So that's the connection in crew and perhaps between it's no surprise, he has this cool piece of advice.</t>
  </si>
  <si>
    <t>luke w: But that never be being fully realized</t>
  </si>
  <si>
    <t>Thomas Loughran: You can't get at it from the top down, not very easily not at scale to get it at scale, you got to get it from the bottom up.</t>
  </si>
  <si>
    <t>Thomas Loughran: And that's a lot of people feeling quite disenfranchised and great ticked off about it.</t>
  </si>
  <si>
    <t>Rachel Loughran: History and Science or religion and history or religion and science or any other way that people gain information I can think of, like, what happens when the two things come up at odds. And that's something that I am really interested in to see if they touch on more</t>
  </si>
  <si>
    <t>Thomas Loughran: But maybe I</t>
  </si>
  <si>
    <t>Mm hmm.</t>
  </si>
  <si>
    <t>You're supposed to have foot for a constitutional action. There's so many years that you that you have to get the states to ratify.</t>
  </si>
  <si>
    <t>Am I going faster now? Am I being more forthright, more objective in a certain sense?</t>
  </si>
  <si>
    <t>All men are created equal, endowed with these rights. And we know that just self-evident.</t>
  </si>
  <si>
    <t>I mean.</t>
  </si>
  <si>
    <t>Thomas Loughran: Right. We were, we know what the whole world is doing or we can, if we want to. In fact, it's hard not to because you go anywhere.</t>
  </si>
  <si>
    <t>JP: Yeah, that's true.</t>
  </si>
  <si>
    <t>Seems to me the brain's doing that all the time. Neurosis, neuros, science, limited neuroscience grasp.</t>
  </si>
  <si>
    <t>Thomas Loughran: In any case, she was a big deal in the school choice and in</t>
  </si>
  <si>
    <t>Thomas Loughran: And then maybe yet one other ones. And it's shorter still because</t>
  </si>
  <si>
    <t>Right. We actually think the language we use as a language of causality. Right.</t>
  </si>
  <si>
    <t>Thomas Loughran: And we're about to tell you we're going to tell you something about them in our pitch. But if you don't like us. You're just not the kind of partner, we need. We're not shopping for you. Exactly.</t>
  </si>
  <si>
    <t>Thomas Loughran: And we haven't made any homomorphic alignment with external reality assumptions and all of that.</t>
  </si>
  <si>
    <t>JP: And, you know, insinuating that they were really about to get them, you know, this new piece of investigative work is done. I can't think of a specific one. I mean, right, that's too long ago. But basically, for years and years they were on the hype train</t>
  </si>
  <si>
    <t>Thomas Loughran: I think it's the case.</t>
  </si>
  <si>
    <t>Thomas Loughran: I think it's true.</t>
  </si>
  <si>
    <t>John’s iPhone: And I mean I was super on board with this missing now all story when it came up</t>
  </si>
  <si>
    <t>Thomas Loughran: You have to know what all the</t>
  </si>
  <si>
    <t>Thomas Loughran: That, that makes sense, right, so you might look at the communal structure of claims.</t>
  </si>
  <si>
    <t>Thomas Loughran: Right. And you might eventually want to find the toughest way to get up, but you'd sure want to find the easiest way to get up the first time you went up. Right. And if you wanted to show people the what the what it's like to get up, you'd want to find the easiest way, not the hardest way.</t>
  </si>
  <si>
    <t>John Rose: So I think, I mean, I assume you guys probably already know the negatives in general and barely can think of them. If you were pressed, but</t>
  </si>
  <si>
    <t>01:02:17Or if you'd rather than that risk for maybe you could confine it to podcast discussions.</t>
  </si>
  <si>
    <t>00:51:23They might say we have really become weaker.</t>
  </si>
  <si>
    <t>00:48:24You didn't. I mean, it can be any sort number of bullshit pretext fundamentally</t>
  </si>
  <si>
    <t>I mean, is like that's whatever.</t>
  </si>
  <si>
    <t>So look what you can do. You can label it. You can add an arrow, can change the color.</t>
  </si>
  <si>
    <t>Thomas Loughran: In every other sort of way non cognitive all of that shaping me the way I'm shaped into a citizen of my country, an inherent of my faith, a member of my family and I probably should have started those from small to large rather than from very large to small but the point is</t>
  </si>
  <si>
    <t>Thomas Loughran: Jobs.</t>
  </si>
  <si>
    <t>JP: Yeah, I mean I feel like I think I think with a proud boys. There's like</t>
  </si>
  <si>
    <t>Thomas Loughran: Number one, the last, returns that come in, usually are the most populated districts and those tend to be blue. And that's true even for people who vote right in, in the</t>
  </si>
  <si>
    <t>Thomas Loughran: We're involved in stochastic creation. We are the whole universe is in a way</t>
  </si>
  <si>
    <t>JP: I was I was I was trying to use the array frame to get back to what we were talking about, which was the diff. Can someone else actually be</t>
  </si>
  <si>
    <t>Thomas Loughran: And the ideal the theoretical ideal at which they aim is holistic theoretical and practical inquiry.</t>
  </si>
  <si>
    <t>Thomas Loughran: A certain kind of such as you can have with other species and it's not hard to imagine if you've ever had a dog with it's like right where</t>
  </si>
  <si>
    <t>John’s iPhone: People do make the same comparison between Democrats and Republicans, though, that basically democrats put on a nice face and act like they care about the poor in our nation and then Republicans. Just don't even pretend that they don't care.</t>
  </si>
  <si>
    <t>Thomas Loughran: It's a conspiracy. First of all, all these damn pollsters that got it so wrong. We're really really pissed at those pollsters</t>
  </si>
  <si>
    <t>01:02:23You know what I mean.</t>
  </si>
  <si>
    <t>00:51:27Or</t>
  </si>
  <si>
    <t>01:10:02Let's take a peek. No, I think, I think it works but i i think the connection between that</t>
  </si>
  <si>
    <t>00:48:31It's like</t>
  </si>
  <si>
    <t>Thomas Loughran: I really felt like I was with a pretty powerful mind honestly as as he was thinking through all those things. He was asking good questions. And he was any imagines</t>
  </si>
  <si>
    <t>Thomas Loughran: And I didn't shut her out.</t>
  </si>
  <si>
    <t>Thomas Loughran: Right, he's got something to say about how you run across how you recognize that there's a radically different way of thinking about things and it's not the same as yours. And it's not in its it's got an internal coherence to it. It's not crazy.</t>
  </si>
  <si>
    <t>Thomas Loughran: So you've got to create a little pattern. And that's what you can do a DNA. And then you do it with PCR right with PCR basically copies DNA at an incredible rate.</t>
  </si>
  <si>
    <t>Thomas Loughran: Cool. Boy, those were those are tremendous comments for both of you. I think that they're both very illuminating</t>
  </si>
  <si>
    <t>JP: Asked her. Yeah, I'd love to get more into</t>
  </si>
  <si>
    <t>Thomas Loughran: And yet cheese. Cheese what she doesn't represent the left wing of the party. She's not left wing enough. She's, she's conservative she's</t>
  </si>
  <si>
    <t>And this fell outside that if I remember this story. Right.</t>
  </si>
  <si>
    <t>I'm what I say is true. A larger measure of what I say is true at what?</t>
  </si>
  <si>
    <t>And what are they? We've got them right here. Doing that afresh would be important.</t>
  </si>
  <si>
    <t>Yeah, there is a lot of that. There's also a lot of the following.</t>
  </si>
  <si>
    <t>It looks like, by the way, Notre Dame is going to have a football season and it looks like they're going to put students and faculty and staff,</t>
  </si>
  <si>
    <t>Thomas Loughran: And it isn't only the internet. It's all of the excellent set whole list of things that we that we mapped information exchange right all that information exchange. What did we call that stuff information exchange.</t>
  </si>
  <si>
    <t>Thomas Loughran: Yeah, and they do business and you pay for it.</t>
  </si>
  <si>
    <t>It sounds to me like that's what the brains always do.</t>
  </si>
  <si>
    <t>Thomas Loughran: In American educational politics and she had just left.</t>
  </si>
  <si>
    <t>Thomas Loughran: It just is short. So because this first one, shorter. Let's construct it and that's let's see what we can see with it. And let's do all that at a 30,000 foot very high level. But what with a particular focus on the lens of this of this thing or</t>
  </si>
  <si>
    <t>We think I'm going to get that right. These things cause one another.</t>
  </si>
  <si>
    <t>Thomas Loughran: I mean, put it this way. We're not trying to bring you in and sell you something we're trying to partner with you.</t>
  </si>
  <si>
    <t>Thomas Loughran: And we still have an account of truth and does not suggest that there's at least a promise for starting inside consciousness and asking where the account of the world comes from rather than starting inside</t>
  </si>
  <si>
    <t>Thomas Loughran: Since 2015</t>
  </si>
  <si>
    <t>Thomas Loughran: That Hoffman wants to begin from his two prong starting point.</t>
  </si>
  <si>
    <t>John’s iPhone: Everyone said the dude was corrupt and Joe Biden was just doing it as his bands was his role and</t>
  </si>
  <si>
    <t>00;26;56.880 --&gt; 00;27;03.660</t>
  </si>
  <si>
    <t>00:23:39.540 --&gt; 00:23:45.870</t>
  </si>
  <si>
    <t>00:25:07.740 --&gt; 00:25:22.050</t>
  </si>
  <si>
    <t>00:21:18.720 --&gt; 00:21:22.980</t>
  </si>
  <si>
    <t>01:02:25We're not thinking about it too much. Think about it as much as you wanted, but not not</t>
  </si>
  <si>
    <t>00:51:29Frankly, I don't hold that view. And I find it sort of repugnant to even articulate it, but I also find it up repugnant not able to articulate it because you've got to be able to articulate it to understand it.</t>
  </si>
  <si>
    <t>01:10:12I don't know. That's an interesting jump to go from</t>
  </si>
  <si>
    <t>00:48:33Yeah, I don't know. It just seems like that exact thing. Like how is that not just totally flying in the face of the Fourth Amendment. Just a reasonable reading of it.</t>
  </si>
  <si>
    <t>That's what countries are doing things for that to basically maintain economic or increase economic growth and power and influence.</t>
  </si>
  <si>
    <t>You can make a dash if you want to. Underemphasized it or thicker or thinner.</t>
  </si>
  <si>
    <t>Thomas Loughran: This is the way we are. This is the way we think proud to be</t>
  </si>
  <si>
    <t>Thomas Loughran: So not only think a lot of narrative, but have been sorted</t>
  </si>
  <si>
    <t>JP: You saw that you have to like sign something like</t>
  </si>
  <si>
    <t>Thomas Loughran: You know, in person.</t>
  </si>
  <si>
    <t>Thomas Loughran: And we ourselves are in that in. We're building we're creating models.</t>
  </si>
  <si>
    <t>JP: Yes, right.</t>
  </si>
  <si>
    <t>Thomas Loughran: So that you put a whole account to the world together.</t>
  </si>
  <si>
    <t>Thomas Loughran: It's not hard for me.</t>
  </si>
  <si>
    <t>John’s iPhone: Is the comparison.</t>
  </si>
  <si>
    <t>Thomas Loughran: Why, because we want to be angry at somebody might be part of the story. And in fact, oh yeah, I get it right. They're all conspiring to keep Trump voters at home in a lost cause. That's why they have these wonderful</t>
  </si>
  <si>
    <t>Thomas Loughran: time do you spend on which question which are very much some sort of questions. Have you out.</t>
  </si>
  <si>
    <t>Thomas Loughran: Including claims about what's good for you. What, what makes you happy. What do you ought to do all kinds of different</t>
  </si>
  <si>
    <t>Thomas Loughran: Alright, that's the analogy may be searching for the whole is something like that and maybe it stopped to be too difficult for a variety of reasons, and there's no guarantee that there is a whole right. Why would you would, you know,</t>
  </si>
  <si>
    <t>John Rose: Innovation being stifled is the biggest one. If you move</t>
  </si>
  <si>
    <t>01:02:32All right.</t>
  </si>
  <si>
    <t>01:10:18From</t>
  </si>
  <si>
    <t>00:48:45Like if anyone read the Fourth Amendment any if any reasonable person read the Fourth Amendment. They'd be like, this is insane. How is that not exactly contrary to the spirit of the law. And it's like,</t>
  </si>
  <si>
    <t>Thomas Loughran: Compensation which actually would have been very bad version often felt shut up conversation because she happened to have. You might remember she had a short term memory loss problem.</t>
  </si>
  <si>
    <t>Thomas Loughran: It into my head today when he talked about what whenever a politician tells you how fast progress is being made in the development and how thing how how good it looks right for this.</t>
  </si>
  <si>
    <t>Thomas Loughran: You can</t>
  </si>
  <si>
    <t>luke w: Yeah, I guess that's what i i don't know</t>
  </si>
  <si>
    <t>Thomas Loughran: Right, so that you get many, many billions of copies of this thing, and then you replicated and it's a little recipe you replicate it that way. And you throw it out and</t>
  </si>
  <si>
    <t>John Loughran: Yeah, I mean, I just, it doesn't seem like we're gonna be able to facilitate wide scale nailing voting.</t>
  </si>
  <si>
    <t>JP: Looking at the American story but no very</t>
  </si>
  <si>
    <t>Thomas Loughran: Right. Who knows what she is what she is somebody who slippery and dangerous because she thinks for herself. I don't mean nobody else thinks for themselves, in some ways, but I do think that everybody else falls into pretty much the political mainstream and in Gabrielle resists that</t>
  </si>
  <si>
    <t>I think the Equal Rights Amendment. The timeline expired in like the 80s or maybe even 90s.</t>
  </si>
  <si>
    <t>When I say this is what I this is what I think that's true.</t>
  </si>
  <si>
    <t>But then so also would be doing the other kinds of things that also are done in the founding documents,</t>
  </si>
  <si>
    <t>A lot of people saw the convention saw the whole night of Trump's speech and from the White House last night.</t>
  </si>
  <si>
    <t>people who are already together all the time at a 20 percent capacity.</t>
  </si>
  <si>
    <t>Thomas Loughran: Medium or platforms or something like that, if we get where we were, we use for those. But all of that stuff is where information pours in them.</t>
  </si>
  <si>
    <t>Thomas Loughran: And and why not change that this is a sort of a big government, it's, it's an example of how big government might</t>
  </si>
  <si>
    <t>It's perceiving in the categories that it is, but it's working with the categories and hands and taking in data,</t>
  </si>
  <si>
    <t>Thomas Loughran: No, she hadn't she was still in but she couldn't come. So she sent her second in command, who's now passed through as chancellor of DC schools.</t>
  </si>
  <si>
    <t>Thomas Loughran: That this thing is events and let's start with the idea. Let's start with an experience of consciousness. I'm going to call it integrative consciousness and here I'm starting where a bunch of consciousness there starts. And I'm not talking about David Hoffman, excuse me, Donald Hoffman.</t>
  </si>
  <si>
    <t>I'm going to get this say I'm going to make that thing happen with it and then I'm going to have this right.</t>
  </si>
  <si>
    <t>Thomas Loughran: And if you don't like our principles, you're just the wrong partner when we're the wrong partner for you. So what are our principles. Well,</t>
  </si>
  <si>
    <t>Thomas Loughran: The scientific paradigm right the physical list paradigm and asking where consciousness comes from the heart and insoluble problem of consciousness. What if we turn that around that was, that was an argument we took</t>
  </si>
  <si>
    <t>Thomas Loughran: Late since before the election.</t>
  </si>
  <si>
    <t>JP: So remind me what is to problems are again.</t>
  </si>
  <si>
    <t>John’s iPhone: Yes. I mean, I definitely do believe in the fact that there are things that are</t>
  </si>
  <si>
    <t>JP: Those was his mandate from the</t>
  </si>
  <si>
    <t>01:02:33We'll come back to a lot of these issues.</t>
  </si>
  <si>
    <t>00:51:44And to</t>
  </si>
  <si>
    <t>01:10:20Meditation or some sort of exploring consciousness.</t>
  </si>
  <si>
    <t>00:49:02I don't know, it's just</t>
  </si>
  <si>
    <t>And I don't even have the language to talk about the ways in which those battles are being waged.</t>
  </si>
  <si>
    <t>And you can reset it to a default and you can take them out. That's good.</t>
  </si>
  <si>
    <t>Blank.</t>
  </si>
  <si>
    <t>Thomas Loughran: As, as we try JP with regard to</t>
  </si>
  <si>
    <t>JP: You have to like sign some</t>
  </si>
  <si>
    <t>Thomas Loughran: But then, particularly undercoating when there has been this a storm. There's been this cultural difference between how serious Cove, it is</t>
  </si>
  <si>
    <t>Thomas Loughran: And we're exploring the space and connecting and recalculating and we were exploring the space, we need a degree of freedom, but we also need a degree of regularity.</t>
  </si>
  <si>
    <t>Thomas Loughran: And if you do that and you grant them it will put it this way. If you're going to claim that with any seriousness. It's not what universities do today. It's not what companies do. It's not what governments or cities do. Who the hell doesn't</t>
  </si>
  <si>
    <t>Thomas Loughran: To imagine and it sure looked like. That's what was going on there.</t>
  </si>
  <si>
    <t>Thomas Loughran: It depends on the republicans maybe some</t>
  </si>
  <si>
    <t>Thomas Loughran: prognostic</t>
  </si>
  <si>
    <t>00;27;06.510 --&gt; 00;27;24.420</t>
  </si>
  <si>
    <t>00:23:46.680 --&gt; 00:23:59.970</t>
  </si>
  <si>
    <t>00:25:23.220 --&gt; 00:25:36.480</t>
  </si>
  <si>
    <t>00:21:24.270 --&gt; 00:21:25.980</t>
  </si>
  <si>
    <t>01:02:36Let's</t>
  </si>
  <si>
    <t>01:10:27To connecting that to experiments like this or connecting, connecting it to physics and some concrete way. I'm very anxious to see how he does that.</t>
  </si>
  <si>
    <t>00:49:04It's crazy to me. It's crazy to me.</t>
  </si>
  <si>
    <t>Thomas Loughran: Harris does so.</t>
  </si>
  <si>
    <t>Thomas Loughran: Seizures, and she always she did. From the time she was 17 years old so people and she was before that she was at the left sorry not epileptic which can you repeat before that she was</t>
  </si>
  <si>
    <t>Thomas Loughran: I forget the name of the pharmaceutical company with whom we just made 100 million dose commitment.</t>
  </si>
  <si>
    <t>Thomas Loughran: And you can understand it. But when you do. Now you have two ways of looking at the world and neither one of them according to Kuhn, you have any reason to think is right.</t>
  </si>
  <si>
    <t>Thomas Loughran: No, that's, that's a</t>
  </si>
  <si>
    <t>Thomas Loughran: Literally the molecules, line up by themselves and the circuits form for you. Just like the pixie dust I imagined pulling off and throwing it down and up pops town or up the league.</t>
  </si>
  <si>
    <t>Thomas Loughran: Why do you say that</t>
  </si>
  <si>
    <t>Thomas Loughran: One of the, one of the areas you will talk about in a way is the</t>
  </si>
  <si>
    <t>John Loughran: Yeah I know almost nothing about her.</t>
  </si>
  <si>
    <t>I don't know. It expired a long time ago. And I think it was even a month ago that another state ratified it like very recently.</t>
  </si>
  <si>
    <t>When I say this is what I value. That's true. When I say this is what I'm trying to accomplish in this communication, that's or at least it could be.</t>
  </si>
  <si>
    <t>and I'm going to run that speech pretty quick because I don't really have. Well, on the tip of my tongue, as they should.</t>
  </si>
  <si>
    <t>Let's take an example. Right. And yes, there could be interviews that weren't had in one network rather than another.</t>
  </si>
  <si>
    <t>That's the current plan. And then with some family coming in a segregated part of the stadium, the families of students can also somehow come.</t>
  </si>
  <si>
    <t>Thomas Loughran: And if you wanted to give an account if you wanted to try to quantify it. It would be fun. It's I'm sure it's quantifiable. I mean, how many words does a person read</t>
  </si>
  <si>
    <t>Thomas Loughran: I'm from the government, and I'm here to help right is Ronald I even got a little Ronald Reagan invitation in the back of my sentence there.</t>
  </si>
  <si>
    <t>it's predicting what's going to happen next based on the categories. And trying to find its way forward.</t>
  </si>
  <si>
    <t>Thomas Loughran: So she was there and so was a</t>
  </si>
  <si>
    <t>Thomas Loughran: Who is a conscious realist and there are others who are two. Not very many. I'm talking about folks, for example, like Tonino and</t>
  </si>
  <si>
    <t>This is what we think. We don't think about everything. We think about somethings.</t>
  </si>
  <si>
    <t>Thomas Loughran: And now they start to say a few things right. Some of them look pretty familiar, you can see at a glance.</t>
  </si>
  <si>
    <t>Thomas Loughran: And then we looked at quantum theory also</t>
  </si>
  <si>
    <t>JP: Since 2016 yeah</t>
  </si>
  <si>
    <t>Thomas Loughran: There are conscious. There are conscious experiences exists and</t>
  </si>
  <si>
    <t>John’s iPhone: Basically too big to fail.</t>
  </si>
  <si>
    <t>Thomas Loughran: And it wouldn't just be disciplines. Because what needs. If you're really uniting everything, then you're also uniting inquiry into questions about what ought to be done and those ultimately are what we these days, called political questions.</t>
  </si>
  <si>
    <t>Thomas Loughran: Versions, and you could look at the communal structure and say how much information is being processed and how much information is that answer or that community with that answer, putting us in contact with</t>
  </si>
  <si>
    <t>Thomas Loughran: It's very, very difficult to to see how you could put a hole together. But if there is a way to get there in which you grasp just what you need to know in order to see</t>
  </si>
  <si>
    <t>John Rose: Even more towards</t>
  </si>
  <si>
    <t>01:02:39Let's get historical just for a minute.</t>
  </si>
  <si>
    <t>00:51:45Come to grips with it and even to respect with respect the dignity of the people who hold it, even if you find them.</t>
  </si>
  <si>
    <t>00:49:08And that's the law and the Supreme Court ruled on it multiple times. There's like a lot of of</t>
  </si>
  <si>
    <t>That's that. I think that's the. That's the lens to explain the behavior.</t>
  </si>
  <si>
    <t>Were you? Oh, added node.</t>
  </si>
  <si>
    <t>Thomas Loughran: Fill in the blank.</t>
  </si>
  <si>
    <t>Thomas Loughran: Trying to reconstruct Noam Chomsky narrative in a few propositions one time.</t>
  </si>
  <si>
    <t>JP: Because what's the proud boys deal. They're like, what's the phrase.</t>
  </si>
  <si>
    <t>Thomas Loughran: And alongside casting doubt on the</t>
  </si>
  <si>
    <t>Thomas Loughran: There is a guy and I could point you could give you a pointer to this. I think I may have already put a pointer in to our massive spreadsheet.</t>
  </si>
  <si>
    <t>JP: If they actually</t>
  </si>
  <si>
    <t>Thomas Loughran: Just about. Nobody does. Right. It's just not something anybody does</t>
  </si>
  <si>
    <t>Thomas Loughran: And that was intriguing. Right.</t>
  </si>
  <si>
    <t>Thomas Loughran: Let me get to Paul Ryan's they they say they care.</t>
  </si>
  <si>
    <t>Thomas Loughran: Is wonderful forecasts for Biden is is to keep Trump voters at home to let them know that there's no point</t>
  </si>
  <si>
    <t>01:02:43I want to acknowledge a debt. And I want to say it's more than a debt.</t>
  </si>
  <si>
    <t>00:51:53Really missing some things</t>
  </si>
  <si>
    <t>01:10:39Yeah.</t>
  </si>
  <si>
    <t>00:49:17Rulings and in a similar vein that basically just kept making it easier for police officers to stop and search people</t>
  </si>
  <si>
    <t>Thomas Loughran: So that's why I'm putting these things together. This little slide.</t>
  </si>
  <si>
    <t>Thomas Loughran: dyslexic.</t>
  </si>
  <si>
    <t>Thomas Loughran: Which is followed by another 500 million somehow I don't eat it. According to the President in today's briefing.</t>
  </si>
  <si>
    <t>Thomas Loughran: There just plural. There's just two of them now.</t>
  </si>
  <si>
    <t>Thomas Loughran: Good start just looking to</t>
  </si>
  <si>
    <t>Thomas Loughran: We need something like that to induce social change at scale.</t>
  </si>
  <si>
    <t>John Loughran: Well, I just don't think that</t>
  </si>
  <si>
    <t>Thomas Loughran: The relationship between science and other disciplines like history and what I heard you saying john is there's methodology in there. There's rational methodology. There's maybe even scientific method of some kind that seems to be a work in history and other columns, social sciences.</t>
  </si>
  <si>
    <t>Thomas Loughran: Well, we'll do that for a first pass, let's do that.</t>
  </si>
  <si>
    <t>John Loughran: Except</t>
  </si>
  <si>
    <t>But it's out of the time. And then, yeah, I think it would be gridlocked on everything.</t>
  </si>
  <si>
    <t>These are things that could be true. Are they?</t>
  </si>
  <si>
    <t>But how does the declaration begin?</t>
  </si>
  <si>
    <t>Right. In one group of people rather than another.</t>
  </si>
  <si>
    <t>But it's a radical departure from a regular season.</t>
  </si>
  <si>
    <t>Thomas Loughran: Here, see that would be one thing that would be easily quantified. How does that compare it to times past. I don't know. My guess is, there's more.</t>
  </si>
  <si>
    <t>Thomas Loughran: But that</t>
  </si>
  <si>
    <t>Try Trump trying to make the model and has a successful mom.</t>
  </si>
  <si>
    <t>Thomas Loughran: Tony</t>
  </si>
  <si>
    <t>Thomas Loughran: His partners names escaping me but it'll pop back in a minute, who are integrated information theorists of consciousness.</t>
  </si>
  <si>
    <t>So when we say we love another person, I do think we're wrong toward their good.</t>
  </si>
  <si>
    <t>Thomas Loughran: Right. This Sam a lot to say about that love is sort of a state that one say something about love is sounds a little familiar bear in mind I was deep, I was a year into building my book at this point.</t>
  </si>
  <si>
    <t>Thomas Loughran: Right, and that's a different way and we looked at the the quantum eraser sort of paradigm or paradox, I should say, right where it doesn't actually look like there's a reality, there</t>
  </si>
  <si>
    <t>Thomas Loughran: We interact with them, we change them. We</t>
  </si>
  <si>
    <t>John’s iPhone: Or would be super, super bad if we did let them fail.</t>
  </si>
  <si>
    <t>00;27;25.110 --&gt; 00;27;43.020</t>
  </si>
  <si>
    <t>00:24:02.880 --&gt; 00:24:13.140</t>
  </si>
  <si>
    <t>00:25:38.070 --&gt; 00:25:46.920</t>
  </si>
  <si>
    <t>00:21:27.990 --&gt; 00:21:38.970</t>
  </si>
  <si>
    <t>01:02:50And I want to say that that it's more than a debt.</t>
  </si>
  <si>
    <t>00:51:57You ought to know with some precision what it is they're missing.</t>
  </si>
  <si>
    <t>01:10:41I here's a bumper sticker version of it and it's going to be way wrong okay but I but it's, I think it might be the right bumper sticker, something like that. So it will have a tiny little shallow ring of truth.</t>
  </si>
  <si>
    <t>00:49:29And it's like, well, if you didn't commit a crime. You have nothing to worry about. That's not the point. It's like</t>
  </si>
  <si>
    <t>I mean. I mean, I don't know.</t>
  </si>
  <si>
    <t>Style. All right.</t>
  </si>
  <si>
    <t>Thomas Loughran: But we do recognize that there are others, how are we to relate to one another.</t>
  </si>
  <si>
    <t>JP: Wester will show</t>
  </si>
  <si>
    <t>Thomas Loughran: Phone vote by mail possibility. That's going to blue.</t>
  </si>
  <si>
    <t>Thomas Loughran: It's a guy who gives one of these Royal Institute talks, you know, the series of physics talks that are given us in the very famous physics lab where so much</t>
  </si>
  <si>
    <t>JP: That's what, that's what we're talking about right.</t>
  </si>
  <si>
    <t>Thomas Loughran: So if you're going to try to move things in the direction of doing that.</t>
  </si>
  <si>
    <t>Thomas Loughran: And and they're terrible these forecasts are absolutely terrible. They must be sinister</t>
  </si>
  <si>
    <t>Thomas Loughran: Hmm. So this would be in a way, if you could measure this and come up with an algorithm for doing this, this would be something like computational politics that's a phrase I hadn't. I've been looking at this as political craft for a long time.</t>
  </si>
  <si>
    <t>Thomas Loughran: And you might at least ask whether more is better. Here, I'm not saying we have any reason to think it's so it's very simple. We've already agreed that sometimes</t>
  </si>
  <si>
    <t>Thomas Loughran: Then, in order to take the next step in order to see the relationship between various things, etc. There would be a craft of that.</t>
  </si>
  <si>
    <t>John Rose: I mean, we're moving money from the equation to some extent than there's not as much motivation for doctors. Not as much motivation to develop new treatments.</t>
  </si>
  <si>
    <t>01:02:55And that there's actually an argument from authority here. I'm trying to be slightly deliberately provocative, because I think it's useful to see what an argument for authority is on the Social Information Processing paradigm that we're exploring okay so</t>
  </si>
  <si>
    <t>00:52:02Because you really understand what it is they have</t>
  </si>
  <si>
    <t>01:10:58It says if</t>
  </si>
  <si>
    <t>00:49:35I don't know.</t>
  </si>
  <si>
    <t>Thomas Loughran: I'm saying that</t>
  </si>
  <si>
    <t>Thomas Loughran: Distance. Right. Oftentimes, she was told she was stupid a lot during her life. She's very far from stupid.</t>
  </si>
  <si>
    <t>Thomas Loughran: I don't know whether that other 500 million was set aside for us. I mean it was just know those are the two numbers. He used on hundred billion and</t>
  </si>
  <si>
    <t>Thomas Loughran: And already. Yeah. And I wonder what you think of that idea.</t>
  </si>
  <si>
    <t>Thomas Loughran: To start grappling with.</t>
  </si>
  <si>
    <t>Thomas Loughran: To get people all over the place, actually, to get billions of them.</t>
  </si>
  <si>
    <t>John Loughran: I think because it's become partisan and I think it actually is a pretty big logistical thing to set up quickly. It seems to me.</t>
  </si>
  <si>
    <t>Thomas Loughran: Or maybe that's the wrong phrase for them. Some people resist those phrases that people don't</t>
  </si>
  <si>
    <t>Thomas Loughran: In fact, maybe we may still touch on this evening.</t>
  </si>
  <si>
    <t>John Loughran: I mean, I remember the news coverage early</t>
  </si>
  <si>
    <t>Yeah. That's right. So all all I meant to say there is that you're right, John, that we haven't done anything like that.</t>
  </si>
  <si>
    <t>It's it's one thing to say whether my value claim is right or wrong, it's another thing to say whether I hold this value.</t>
  </si>
  <si>
    <t>It's something like, look, if we're going to cause all this trouble,</t>
  </si>
  <si>
    <t>But they might have seen the same thing in one sense and yet still taken different information from it.</t>
  </si>
  <si>
    <t>So students, families of students or families of student athletes, I mean, student athletes are the ones on the field.</t>
  </si>
  <si>
    <t>Thomas Loughran: The other hand, maybe people read books. Yes.</t>
  </si>
  <si>
    <t>Thomas Loughran: Yeah, the scariest words in Washington as he</t>
  </si>
  <si>
    <t>Right. And and try and change the world on that model into one that's more, please.</t>
  </si>
  <si>
    <t>Thomas Loughran: Gosh, you can tell it's been a little while since I've stepped out of the really cutting edge of international DC International Education discussions, I'll think of Tony's name in a minute, but he wrote a pretty big deal book.</t>
  </si>
  <si>
    <t>Thomas Loughran: These are folks who think that they are physical lists to use the language, which at least some other people would use. They might to</t>
  </si>
  <si>
    <t>And when we talk about our love, I think we're wound toward our good in that sense, too.</t>
  </si>
  <si>
    <t>Thomas Loughran: When I met when I meet them and see all this stuff they've got a bunch of principles. These are learning principles that they use these dots to represent</t>
  </si>
  <si>
    <t>Thomas Loughran: Right when you look at how the world behaves and very strange at the edit at the extreme right you get things that you just can't explain.</t>
  </si>
  <si>
    <t>JP: And they were wrong.</t>
  </si>
  <si>
    <t>Thomas Loughran: Something like that. There's this it's akin to agency, I can see why you'd want to call it agency.</t>
  </si>
  <si>
    <t>John’s iPhone: But I think I don't know how it works exactly, but I would hope there's like some really serious strings attached to the money given to keep these huge businesses are flow like they have to pay it back. All with interest.</t>
  </si>
  <si>
    <t>JP: Who did he replaced him with that's I guess that's the interesting thing.</t>
  </si>
  <si>
    <t>01:03:18First, this debt.</t>
  </si>
  <si>
    <t>01:11:00You live your life as a scientist. And you also meditate and when you meditate with other people, you run into things that you see in common.</t>
  </si>
  <si>
    <t>00:49:37It's just, it's crazy.</t>
  </si>
  <si>
    <t>I. What does that say about your education? I wonder. Vocative shouldn't have gone to Trinity.</t>
  </si>
  <si>
    <t>I'm just practicing over on the side, and I don't want to mess up what we have already, so I.</t>
  </si>
  <si>
    <t>Thomas Loughran: Well now we're in this world of communities and traditions and we're imagining. These are rich communities.</t>
  </si>
  <si>
    <t>Thomas Loughran: It's part of what I want to do when I talk about the American story.</t>
  </si>
  <si>
    <t>Thomas Loughran: That's going to blue.</t>
  </si>
  <si>
    <t>Thomas Loughran: Has been done. It's a, it's called the institute. There's a bunch of toxins that are all that are, they're all worth listening to their all by you mean you've got to be a Nobel Prize winner on your way right to get in that space.</t>
  </si>
  <si>
    <t>Thomas Loughran: It's going to be strange and you're going to have to say what you mean. And that's one reason why</t>
  </si>
  <si>
    <t>Thomas Loughran: Another dimension of it was</t>
  </si>
  <si>
    <t>Thomas Loughran: That's an example of I wish I could think of others at the moment that are that line up against it. I mean, that's</t>
  </si>
  <si>
    <t>00;27;43.350 --&gt; 00;28;01.950</t>
  </si>
  <si>
    <t>00:24:14.190 --&gt; 00:24:15.960</t>
  </si>
  <si>
    <t>00:25:48.240 --&gt; 00:25:49.140</t>
  </si>
  <si>
    <t>00:21:41.730 --&gt; 00:21:47.520</t>
  </si>
  <si>
    <t>01:03:21And this will take a couple minutes, not forever. I just want to read</t>
  </si>
  <si>
    <t>00:52:05Yeah.</t>
  </si>
  <si>
    <t>01:11:10And you know that when you come back from your meditative experience and you exchange notes and it's there are basic principles about how things work in the world that you just experienced in these heightened state of meditations, and you get</t>
  </si>
  <si>
    <t>00:49:41Right.</t>
  </si>
  <si>
    <t>Thomas Loughran: Take the best account of intelligence out there so far.</t>
  </si>
  <si>
    <t>Thomas Loughran: But she she had a fight and negative reactions about that. So I would talk about anything with her when we had the most astonishing conversations but that included we talk politics hard and fast and</t>
  </si>
  <si>
    <t>JP: Even know that many people here.</t>
  </si>
  <si>
    <t>Thomas Loughran: Just to start with.</t>
  </si>
  <si>
    <t>Thomas Loughran: There, there are two stories. He's telling here right he's telling a story about how we read scripture, for example, which doesn't have which could be told without any reference certainly before right there was any reference to anything we call American life.</t>
  </si>
  <si>
    <t>Thomas Loughran: literally billions of people</t>
  </si>
  <si>
    <t>John Loughran: That's the impression that people talking about it.</t>
  </si>
  <si>
    <t>Thomas Loughran: But I think when they don't resist them when they apply them. It's because of those common elements.</t>
  </si>
  <si>
    <t>Thomas Loughran: That's what I was hoping to do is sort of layout.</t>
  </si>
  <si>
    <t>John Loughran: In the presidential election labeling her as someone who is going to try and like a potential third party run, who is gonna</t>
  </si>
  <si>
    <t>When was our last amendment? Constitutional scholars should know this.</t>
  </si>
  <si>
    <t>we better put up a decent account of why would they say something like that, don't they?</t>
  </si>
  <si>
    <t>They may just really process it differently. Yeah, I think certainly.</t>
  </si>
  <si>
    <t>Those those student athletes in particular. Right. So they ought to be.</t>
  </si>
  <si>
    <t>Thomas Loughran: Good question.</t>
  </si>
  <si>
    <t>Thomas Loughran: As he put it back then.</t>
  </si>
  <si>
    <t>Sudden death. So it's taking things in and it's finding them under those categories.</t>
  </si>
  <si>
    <t>Thomas Loughran: He was there and so was anyway. I was the guys who run the the OTC always CDs.</t>
  </si>
  <si>
    <t>Thomas Loughran: Have the commitments that they have. In other words, they think there's a material world that's fundamental they probably accept the standard model of particle physics, for example, is a pretty good account of the</t>
  </si>
  <si>
    <t>And this is why use that spring analogy. It's potential energy.</t>
  </si>
  <si>
    <t>Thomas Loughran: See everything connect everything up reconceived think outside the box about all the things that you see express as well tested. Well, etc.</t>
  </si>
  <si>
    <t>Thomas Loughran: On a external reality being the cause of our perceptions sort of model. It doesn't seem to add up.</t>
  </si>
  <si>
    <t>JP: Almost every time.</t>
  </si>
  <si>
    <t>John’s iPhone: You have to show that you're not going to go under the next time something like this happens or</t>
  </si>
  <si>
    <t>Thomas Loughran: And I'm thinking also reputational natural law, but it is in fact computational politics. What's computational about it. There is in fact an algorithm that can be written. You can write out a almost a Turing machine for this. I mean,</t>
  </si>
  <si>
    <t>Thomas Loughran: Sometimes, it'd be better if he didn't know that.</t>
  </si>
  <si>
    <t>Thomas Loughran: And there isn't one.</t>
  </si>
  <si>
    <t>John Rose: You get interesting things. I mean, doctors have less incentive to become doctors</t>
  </si>
  <si>
    <t>01:03:27From the end of Book six of Plato's Republic.</t>
  </si>
  <si>
    <t>01:11:26Better by some measures that you can both agree upon whatever that is right as you as you journey toward higher meditative states and you seem to discover things down that road.</t>
  </si>
  <si>
    <t>Where a person could say, yeah, I really do believe these things and I can provide that evidence and I could persuade you actually,</t>
  </si>
  <si>
    <t>I mean, you know, I level the question is, when do you start to lay the foundation there?</t>
  </si>
  <si>
    <t>I'm just trying to figure out technical things. So ignore what's happening over here.</t>
  </si>
  <si>
    <t>Thomas Loughran: And they are engaged together in at their limit, were they to grow.</t>
  </si>
  <si>
    <t>Thomas Loughran: Is to</t>
  </si>
  <si>
    <t>Thomas Loughran: Could you repeat that phrase you broke up with</t>
  </si>
  <si>
    <t>Thomas Loughran: The ballots come in. So what's going to come in is going to look like the democrats are stealing the election.</t>
  </si>
  <si>
    <t>JP: This is what I</t>
  </si>
  <si>
    <t>Thomas Loughran: More lenses need to be added.</t>
  </si>
  <si>
    <t>Thomas Loughran: Conscious was a consciousness awareness that this is an incredibly conscious intelligent being</t>
  </si>
  <si>
    <t>Thomas Loughran: I would like to be inside Paul Ryan said</t>
  </si>
  <si>
    <t>Fun counter to it.</t>
  </si>
  <si>
    <t>01:03:37So let's see.</t>
  </si>
  <si>
    <t>00:52:08That's a painful admission. In this particular case, frankly, it is painful for me, this is not</t>
  </si>
  <si>
    <t>01:11:40You you think their discoveries because you think it and that other guy thinks it and you will be worn in the same head but you begin to save that he began to think that you're the same reality.</t>
  </si>
  <si>
    <t>00:49:43Yeah, that and then although all the civil forfeiture laws.</t>
  </si>
  <si>
    <t>Thomas Loughran: Mostly, I think it's the best account because Jeff Hawkins says it's the best account.</t>
  </si>
  <si>
    <t>Thomas Loughran: And that's the sort of thing where we might just really disagree.</t>
  </si>
  <si>
    <t>Thomas Loughran: We don't. But that doesn't mean that the US wouldn't, for example, on a stock pile or wouldn't</t>
  </si>
  <si>
    <t>Thomas Loughran: It's an independent story in a way it's a story of creation.</t>
  </si>
  <si>
    <t>Thomas Loughran: Not all at once, but in a in a in an effective global order. And I'm not trying to be. This is not a new world order. I know exactly what it should look like, etc.</t>
  </si>
  <si>
    <t>John Loughran: And I'm not, I don't mean that like</t>
  </si>
  <si>
    <t>Thomas Loughran: Spend about 10 or 15 minutes and each of these two stories and just lay out what those big strategies look like</t>
  </si>
  <si>
    <t>John Loughran: Who's going to ruin things for democrats</t>
  </si>
  <si>
    <t>And maybe all Americans should know it if they have a copy of the Constitution that's updated in their possession.</t>
  </si>
  <si>
    <t>Very clever language. A decent respect for the common opinion of men requires that you say so.</t>
  </si>
  <si>
    <t>But I think. Most of the time we get our information processed for us before we actually get any factual</t>
  </si>
  <si>
    <t>Families ought to be able to watch. That's the idea.</t>
  </si>
  <si>
    <t>And then just to jump to Jeff Hawkins for a moment and neuroscience just for one minute.</t>
  </si>
  <si>
    <t>Thomas Loughran: Tim's tests where they're the experts from Australia in assessment of 21st learning were there.</t>
  </si>
  <si>
    <t>Thomas Loughran: Account that needs to be integrated with relativity and they take that the word of all the physicists on that front. And they know there's work to be done, but they think that somehow there is</t>
  </si>
  <si>
    <t>It's store. It's it's a can to store potential energy. It's like you're locked and locked and loaded for some things.</t>
  </si>
  <si>
    <t>Thomas Loughran: They've got a lot to say underneath the hood here, by the way, this is just a sketch of their engine, something like that.</t>
  </si>
  <si>
    <t>Thomas Loughran: That's on the quantum side superfast then you get on the evolutionary biology side and this is Donald Hoffman's ground right and you get this desktop interface.</t>
  </si>
  <si>
    <t>JP: Well, it's just defined by conscious experiences and the interactions between them.</t>
  </si>
  <si>
    <t>Thomas Loughran: My recollection is sometimes it happens. And sometimes it doesn't. I think it might have happened when Chrysler was bailout, for example.</t>
  </si>
  <si>
    <t>JP: Why didn't that person go after breweries.</t>
  </si>
  <si>
    <t>00;28;05.850 --&gt; 00;28;13.980</t>
  </si>
  <si>
    <t>00:24:18.780 --&gt; 00:24:23.640</t>
  </si>
  <si>
    <t>00:25:51.510 --&gt; 00:26:01.200</t>
  </si>
  <si>
    <t>00:21:48.840 --&gt; 00:21:49.740</t>
  </si>
  <si>
    <t>00:52:15Just true confessions. I didn't mean</t>
  </si>
  <si>
    <t>01:11:52Right, and that this is somehow a journey into that reality. And I think that that that bumper sticker. I've heard described for a variety of of say Eastern meditative traditions.</t>
  </si>
  <si>
    <t>00:49:48Just another thing that it's just like, how is this okay</t>
  </si>
  <si>
    <t>right, that this is this is who I am, where I'm coming from.</t>
  </si>
  <si>
    <t>You know, when you start to lay the foundation, what would it be like?</t>
  </si>
  <si>
    <t>Gary Simpson. Definitely not going to try to sabotage it.</t>
  </si>
  <si>
    <t>Thomas Loughran: Holistic theoretical and practical inquiry, we could be solving problems with people who think like us and growing that group of people who think like us.</t>
  </si>
  <si>
    <t>Thomas Loughran: I need more than three lenses.</t>
  </si>
  <si>
    <t>JP: Western chauvinist</t>
  </si>
  <si>
    <t>Thomas Loughran: Or whatever it was that was there, it's going to get Lauren bluer</t>
  </si>
  <si>
    <t>Thomas Loughran: There's a guy there who uses a 20 questions analogy.</t>
  </si>
  <si>
    <t>JP: Right, so I'm going to, let's say you is just a one dimensional array or</t>
  </si>
  <si>
    <t>Thomas Loughran: That's one reason why you've got to build a model building on the infrastructure, it's one reason why you got to actually show a team that can play the game on the rules.</t>
  </si>
  <si>
    <t>Thomas Loughran: Right. Remember the shark battle where it ends up covered</t>
  </si>
  <si>
    <t>Thomas Loughran: I mean I'm inclined to think he just slunk away from from Trump just couldn't live in that world didn't have the tools for</t>
  </si>
  <si>
    <t>John’s iPhone: It's actually kind of interesting because the exact opposite of that story.</t>
  </si>
  <si>
    <t>Thomas Loughran: I think you can. I'm not saying a Turing machine a deterministic Turing machine is going to be the right model in the end.</t>
  </si>
  <si>
    <t>Thomas Loughran: Just to put it in the phrase right there's, it's good does not improve your, your life linearly</t>
  </si>
  <si>
    <t>Thomas Loughran: It seems to me right there's no institution for that. We don't have a craft of that and to build the craft of that is a sort of a maverick thing to do.</t>
  </si>
  <si>
    <t>John Rose: The best</t>
  </si>
  <si>
    <t>01:03:43I just, I'm just going to jump in. Okay. And we can there. I could set up.</t>
  </si>
  <si>
    <t>00:52:19To put it that way, but it is. I think it's true anyway.</t>
  </si>
  <si>
    <t>01:12:09So that's that's most of what I know about Tom Campbell's efforts here that he</t>
  </si>
  <si>
    <t>Thomas Loughran: Which isn't a great reason to believe him right i mean i should listen to a few other folks and I have read a few reviews.</t>
  </si>
  <si>
    <t>Thomas Loughran: And speak really frankly</t>
  </si>
  <si>
    <t>John Rose: Work for</t>
  </si>
  <si>
    <t>Thomas Loughran: Story in which there's a God, there's a heaven, the place where God lives. It's not here.</t>
  </si>
  <si>
    <t>Thomas Loughran: Although I do think there's some implications as to what it should look like from the basic principles that are involved here.</t>
  </si>
  <si>
    <t>John Loughran: That I don't mean to say that like when I say that I don't mean like concerned about fraud. I mean concerns about actually having the systems in place to</t>
  </si>
  <si>
    <t>Thomas Loughran: It does seem like you can make predictions about what you will discover about the past.</t>
  </si>
  <si>
    <t>Thomas Loughran: And then be nearly done that 30,000 pants.</t>
  </si>
  <si>
    <t>I don't think it was in my lifetime. Let's see.</t>
  </si>
  <si>
    <t>I forget how that phrase goes, but it's in the declaration. If I remember correctly, this one is.</t>
  </si>
  <si>
    <t>information that gets processed through hosts and the media and podcasts or everything.</t>
  </si>
  <si>
    <t>But. I mean, they're trying to keep it covered, transmission unfriendly.</t>
  </si>
  <si>
    <t>Thomas Loughran: What we actually take in is a teensiest little sample of what their what their was so you can imagine in acquaintances day trying to write a whole account of everything that the Christian world knew</t>
  </si>
  <si>
    <t>Thomas Loughran: I listened to Lowell Chomsky recently reflect on those words of Ronald Reagan right and his take on that is, that's right. Remove the process right from responsiveness to the people.</t>
  </si>
  <si>
    <t>And this I think you have to repeat this like a mantra. I do. What happens is you get.</t>
  </si>
  <si>
    <t>Thomas Loughran: And people from around the globe are there in addition to all kinds of people from the Middle East and including</t>
  </si>
  <si>
    <t>Thomas Loughran: Physical world and this there's a hard problem of consciousness and they accept all that and they're working on that hard problem. And they do it.</t>
  </si>
  <si>
    <t>Yeah, I guess I was just thinking about. There's definitely something in.</t>
  </si>
  <si>
    <t>Thomas Loughran: We have created. They say, smart, but not wise cultures they want to move people up here from down here. Right. And when you're smart, you pay attention to what the facts.</t>
  </si>
  <si>
    <t>Thomas Loughran: Theory of perception as he calls it right and and you get evolutionary arguments in game theoretic arguments that push him in the direction of conscious realism.</t>
  </si>
  <si>
    <t>Thomas Loughran: I don't read that that</t>
  </si>
  <si>
    <t>Thomas Loughran: Way back in the day was that Reagan, who bailed out Chrysler's ago fires that back as far as</t>
  </si>
  <si>
    <t>John’s iPhone: And I don't remember was breweries most super shady or was it just Joe Biden was doing some inappropriate things are making more money than he should</t>
  </si>
  <si>
    <t>01:03:50You guys have read this but you might remember it's a conversation about clock on and honey monsters and</t>
  </si>
  <si>
    <t>00:52:24I think you really have to understand</t>
  </si>
  <si>
    <t>01:12:15That he had a he had sort of, I don't want to call him a guru, but I think he might call himself when I simply don't know enough about it, whether we did the person who we learn to meditate with</t>
  </si>
  <si>
    <t>00:49:53It could be an</t>
  </si>
  <si>
    <t>What I'm trying to accomplish and why I'm providing you with this information now.</t>
  </si>
  <si>
    <t>Yeah. Is it possible to grow up in the United States and basically I have no idea what's going on in the world?</t>
  </si>
  <si>
    <t>I'm already on advertising.</t>
  </si>
  <si>
    <t>Thomas Loughran: So that we're parallel processing the world.</t>
  </si>
  <si>
    <t>Thomas Loughran: Right, it seems to me we need</t>
  </si>
  <si>
    <t>JP: So, so basically, they're just unapologetic unapologetically pro the West.</t>
  </si>
  <si>
    <t>Thomas Loughran: What's to keep him from contesting dad, he's darn near</t>
  </si>
  <si>
    <t>Thomas Loughran: For</t>
  </si>
  <si>
    <t>JP: A one by an array.</t>
  </si>
  <si>
    <t>Thomas Loughran: That make some sense following along for stuff we've talked about a long time ago. You got to move in that holistic direction and you got to be able to say what that looks like. And I want to say that that's the role</t>
  </si>
  <si>
    <t>Thomas Loughran: With shells.</t>
  </si>
  <si>
    <t>Thomas Loughran: That world and and frankly abandon this post, it seems to me as a human being.</t>
  </si>
  <si>
    <t>John’s iPhone: Is how I think a lot of depressed thought about the election, which is</t>
  </si>
  <si>
    <t>00;28;14.310 --&gt; 00;28;27.840</t>
  </si>
  <si>
    <t>00:24:24.690 --&gt; 00:24:32.100</t>
  </si>
  <si>
    <t>00:26:02.040 --&gt; 00:26:12.180</t>
  </si>
  <si>
    <t>00:21:51.120 --&gt; 00:21:55.110</t>
  </si>
  <si>
    <t>01:03:55The suggestion is that philosophers talked to who are philosophers. That's a ridiculous thing nobody would trust the real the philosophers, but</t>
  </si>
  <si>
    <t>00:52:28People's positions. But in any case, there are such there are certain people who don't see even racial racial equality as progress. They see it as denying fundamental facts about the human condition.</t>
  </si>
  <si>
    <t>01:12:27And and those folks in that crowd came up with useful tools to resolve the problems which Tom Campbell saw as a practicing as</t>
  </si>
  <si>
    <t>00:49:56incorrect or</t>
  </si>
  <si>
    <t>Thomas Loughran: And people. Some people say something like, well, yeah, I think he probably did pull together some things everybody was thinking and simplify it. But people were thinking this, and this is not crazy, right, and nor is it Jeff Hawkins is only</t>
  </si>
  <si>
    <t>Thomas Loughran: You are missing the boat.</t>
  </si>
  <si>
    <t>Thomas Loughran: Us them in other places for other ongoing</t>
  </si>
  <si>
    <t>John Rose: pretty surprising to me that even if you understood something</t>
  </si>
  <si>
    <t>Thomas Loughran: I do think it's a place in which people live in written a high information flow network of rich communities. I think that characterizes that order, and that</t>
  </si>
  <si>
    <t>John Loughran: Send out receive and collecting count the mail imbalance.</t>
  </si>
  <si>
    <t>Thomas Loughran: Right. And if you couldn't do that. How are we doing any astronomy, or how are we doing any cosmology. Because, I mean,</t>
  </si>
  <si>
    <t>Thomas Loughran: Rachel, how about you. Any thoughts from you.</t>
  </si>
  <si>
    <t>John Loughran: That's my recollection of the conference you got</t>
  </si>
  <si>
    <t>I know this, but at the moment I'm drawing a blank. Sorry to say it wasn't my lifetime.</t>
  </si>
  <si>
    <t>Right. Right up front. So in other words, if you've got a revolt against them, against the Darren King, you better have the.</t>
  </si>
  <si>
    <t>It's hard to figure out for ourselves. So.</t>
  </si>
  <si>
    <t>No, they're obviously taking. An incredible revenue hit.</t>
  </si>
  <si>
    <t>Thomas Loughran: Of all of sciences.</t>
  </si>
  <si>
    <t>Thomas Loughran: Right and throw it into the political realm where the richest people have the most political influence and the poorest people have almost no political influence at all.</t>
  </si>
  <si>
    <t>You get pieces that don't fit very well. Sometimes your predictions don't come to be so.</t>
  </si>
  <si>
    <t>Thomas Loughran: Including a woman I had lunch with a full burka from</t>
  </si>
  <si>
    <t>Thomas Loughran: By talking about by laying out some features of consciousness and saying, here's what consciousness seems to be, it's got I think there's a half a dozen that Tonino works.</t>
  </si>
  <si>
    <t>Loving another person or seeing somebody you love, where it just it seems to arise.</t>
  </si>
  <si>
    <t>Thomas Loughran: But when you're intelligent, you see patterns and eventually you ritually communicate with one another and implement solutions. Now you're talking wisdom and they want to build wise cultures wise communities.</t>
  </si>
  <si>
    <t>Thomas Loughran: Right. And so those are three and maybe there's more</t>
  </si>
  <si>
    <t>JP: Is my employee.</t>
  </si>
  <si>
    <t>Thomas Loughran: Yeah, how he knows their interactions between consciousness experiences. I don't know.</t>
  </si>
  <si>
    <t>Thomas Loughran: I'm talking Lee Iacocca days.</t>
  </si>
  <si>
    <t>John’s iPhone: I don't remember.</t>
  </si>
  <si>
    <t>Thomas Loughran: But it's a useful model to start with that. What you really can write an algorithm for doing this probe that space drop insights here probe that space drop insights here, etc.</t>
  </si>
  <si>
    <t>Thomas Loughran: Right, somebody gives you somebody who you love and admire tells you what they really like. And you might say, I wish I didn't know that.</t>
  </si>
  <si>
    <t>Thomas Loughran: And it faces a lot of obvious difficulties. Right. It takes a lifetime to master any of these things and you could barely keep up. How can you master them all.</t>
  </si>
  <si>
    <t>John Rose: Orthopedic surgeon in the world. It could be paid the same as the worst.</t>
  </si>
  <si>
    <t>01:04:04Maybe it's not quite as crazy and we're trying to sort of pacify the crowds as these three waves of laughter come roaring over us. And the last wave</t>
  </si>
  <si>
    <t>00:52:48Again,</t>
  </si>
  <si>
    <t>01:12:42He was a practicing scientist, but what I mean was he learned to think like a scientist. He was trained, he was</t>
  </si>
  <si>
    <t>00:49:58incorrect application of like something that they thought would be a common sense law, like they thought that</t>
  </si>
  <si>
    <t>So I definitely think that would be a step forward, but I think.</t>
  </si>
  <si>
    <t>Is that an accident or is it a purpose? Another question.</t>
  </si>
  <si>
    <t>I'm having a hard. I haven't even. I haven't even done anything yet.</t>
  </si>
  <si>
    <t>Thomas Loughran: With somehow</t>
  </si>
  <si>
    <t>Thomas Loughran: To think about</t>
  </si>
  <si>
    <t>John Rose: Bank, they argue for I</t>
  </si>
  <si>
    <t>Thomas Loughran: laid it out right i mean he's darn near committed to contest.</t>
  </si>
  <si>
    <t>Thomas Loughran: Let me get his language just right. I'm going to say back out and use it loosely and corrected afterwards if I need to.</t>
  </si>
  <si>
    <t>Thomas Loughran: At a minimum level that this conscious realist minimalism plays it, it starts to smack have a theory of everything.</t>
  </si>
  <si>
    <t>Thomas Loughran: And writing it's back until it loses hope.</t>
  </si>
  <si>
    <t>Thomas Loughran: But maybe that's wrong. That's a pretty harsh charge that's why I'd like to be in his head.</t>
  </si>
  <si>
    <t>John’s iPhone: Don't let it be like to</t>
  </si>
  <si>
    <t>01:04:16Is this philosophers are to rule the greatest wave of. All right. Okay. Well, who are philosophers, etc. And then what's the education suitable for philosophers and what's the highest part of the education suitable philosophers, boom, here we are book six</t>
  </si>
  <si>
    <t>01:12:50Doing a research and nuclear physics, as I recall.</t>
  </si>
  <si>
    <t>00:50:08Police will typically only use this to go after really bad guys and we've had horrible people get away on these like tiny technicalities like</t>
  </si>
  <si>
    <t>Thomas Loughran: Enter. And I think, you know, Hawkins just wasn't</t>
  </si>
  <si>
    <t>Thomas Loughran: But anyway, whenever that whenever a politician tells you how fast things are progressing any politician, honestly, you wouldn't necessarily</t>
  </si>
  <si>
    <t>John Rose: Perfectly from someone else's logical perspective.</t>
  </si>
  <si>
    <t>Thomas Loughran: God apparently seems to have some intention for here but not to make it heaven.</t>
  </si>
  <si>
    <t>Thomas Loughran: I think that's exactly right. So it does have some implications, but it doesn't</t>
  </si>
  <si>
    <t>John Loughran: In a way that works and it's time for the like election day.</t>
  </si>
  <si>
    <t>Thomas Loughran: Even any kind of even observational astronomy fairly short range observational astronomy is all about. It's about the past.</t>
  </si>
  <si>
    <t>Rachel Loughran: I'm mostly just listening for now I have some thoughts ruminating but they're not there yet. I'll let you know when I have something to say.</t>
  </si>
  <si>
    <t>John Loughran: And she's like, a Russian agent or a sympathetic to Assad and</t>
  </si>
  <si>
    <t>Do I believe want to be true? The Equal Rights Amendment didn't pass.</t>
  </si>
  <si>
    <t>And. He was a guy with a hatchet or the ax or the army or the knife or the millions of metaphors, I mean, too many metaphors in drawing.</t>
  </si>
  <si>
    <t>It's like unfiltered information actually started to get through to both groups in the same way, I think could be interesting.</t>
  </si>
  <si>
    <t>Hardly anybody has got the kind of football telecasts happiness that Noreen has.</t>
  </si>
  <si>
    <t>Thomas Loughran: That's say 1277 he died jump ahead to 1888. That was the publication of the ninth edition of the Encyclopedia Britannica.</t>
  </si>
  <si>
    <t>Thomas Loughran: Instead of one person, one vote influence</t>
  </si>
  <si>
    <t>Thomas Loughran: From Bahrain.</t>
  </si>
  <si>
    <t>Thomas Loughran: And we can identify the causes of that state of affairs, we can identify the causes and that the presence, the smallest set of those causes is consciousness.</t>
  </si>
  <si>
    <t>Without any sort of effort. Your feeling of love for that person.</t>
  </si>
  <si>
    <t>Thomas Loughran: They want that they big emphasis on unlearning some things and unrewarding some things. Think 12 step programs here. Not that they are 12 step, not exactly, but they know the 12 steps do this sort of thing. And they've got more to offer. They think that now.</t>
  </si>
  <si>
    <t>Thomas Loughran: I do think there's more. But I'm going to stop there.</t>
  </si>
  <si>
    <t>Thomas Loughran: I wouldn't put it that way. My reading of it. I wouldn't say that they wrong have a seven time seems to me they uncovered a lot of things.</t>
  </si>
  <si>
    <t>Thomas Loughran: I mean, do we really have the sense</t>
  </si>
  <si>
    <t>Thomas Loughran: When Christ and how to and I think they borrowed money from the federal government and nice and he paid it back with interest.</t>
  </si>
  <si>
    <t>JP: I can't remember.</t>
  </si>
  <si>
    <t>00;28;28.860 --&gt; 00;28;50.580</t>
  </si>
  <si>
    <t>00:24:35.640 --&gt; 00:24:35.880</t>
  </si>
  <si>
    <t>00:26:13.140 --&gt; 00:26:28.230</t>
  </si>
  <si>
    <t>00:21:56.550 --&gt; 00:22:11.040</t>
  </si>
  <si>
    <t>01:04:32So consider how the how a certain section of the intelligible is to be divided. So Socrates and welcome says how well as follows.</t>
  </si>
  <si>
    <t>00:52:51It hurts, even to say those words.</t>
  </si>
  <si>
    <t>01:12:56And so, you know, it was a it was an advanced grad student with those people generally have learned to think of scientists in some area. Right. And so that's where he got</t>
  </si>
  <si>
    <t>00:50:18We know this dude has a bunch of illegal stuff in his car and we just can't catch him. So he keeps getting away because we don't</t>
  </si>
  <si>
    <t>That is basically already happens to some extent.</t>
  </si>
  <si>
    <t>And if it is, in whose interest is the current shape of education?</t>
  </si>
  <si>
    <t>I was just I was just planting that idea in your mind.</t>
  </si>
  <si>
    <t>Thomas Loughran: information coming in from complimentary processing as well.</t>
  </si>
  <si>
    <t>And those those were those revisions sort of worked their way up.</t>
  </si>
  <si>
    <t>Thomas Loughran: Put it this way, we need to</t>
  </si>
  <si>
    <t>JP: Think rejecting the value of multiculturalism.</t>
  </si>
  <si>
    <t>Thomas Loughran: And he points to Don jr speaking around the country, speaking to groups, calling on every able bodied supporter of the president every able bodied supporter of the President getting out on Election Day and preventing election for all</t>
  </si>
  <si>
    <t>Thomas Loughran: He talks about quantum phenomena using a 20 questions analogy. And he says, If you want to understand the way it seems to work. You should understand it like this.</t>
  </si>
  <si>
    <t>JP: Right. It just goes right. Yeah. And what you're saying is</t>
  </si>
  <si>
    <t>Thomas Loughran: And it starts to transform a lot of different areas of inquiry around some single paradigm of the sort that physical ism is like that, I suppose. Also, right.</t>
  </si>
  <si>
    <t>Thomas Loughran: It can kill it.</t>
  </si>
  <si>
    <t>Thomas Loughran: But that's what, that's the easy charge to make is that that's what you did.</t>
  </si>
  <si>
    <t>John’s iPhone: Don't not go vote because you think it's a sure thing like the pope being the polls being so lopsided. They're like, let's say you make even more sure because we don't want to make the same mistake like</t>
  </si>
  <si>
    <t>Thomas Loughran: Bring insights together generate further insights generator generate consensus around how you bring those insights together and how you march forward from here, given what you now think you understand together huh do that in multiple places because there's not only one way to do that.</t>
  </si>
  <si>
    <t>Thomas Loughran: Well, maybe not master them all. According to you, but what makes you think you could at least get enough information so that you could put a hole together right using all of these crafts, or that there could be an education that brings people into that hole.</t>
  </si>
  <si>
    <t>John Rose: And then we have the complaints that we always hear out of single payer systems of which Canada is the only true single payer system all the Nordic countries in Britain. They have a mix of</t>
  </si>
  <si>
    <t>01:04:43In one subsection the soul, using his images, the things that were imitated before is forced to investigate from hypotheses proceeding, not to have first principle, but to a conclusion.</t>
  </si>
  <si>
    <t>00:52:53It's a micro aggression.</t>
  </si>
  <si>
    <t>01:13:10So yeah, it will be interesting to see, in particular, he's got you can jump in and with stuff for about six hours of video. He's got and I've, I've actually explored enough to know which videos to look for their son, he's done a series at Calgary.</t>
  </si>
  <si>
    <t>00:50:26Have the right to and so they they thought they might have been thinking like using that common sense thing like we don't want these bad guys get away on a technicality. And then after piles up for a long time, you can end up with these insanely</t>
  </si>
  <si>
    <t>Thomas Loughran: Hawkins when you read on intelligence which</t>
  </si>
  <si>
    <t>Thomas Loughran: And yet somehow we found a way through.</t>
  </si>
  <si>
    <t>Thomas Loughran: Frankly, why on earth would politicians be telling us that at all.</t>
  </si>
  <si>
    <t>John Rose: That it would be like exactly as strong as another one which seems to be, if you're giving them both equal. Are you you're giving both these ideas equal weight them.</t>
  </si>
  <si>
    <t>Thomas Loughran: It doesn't prescribe you might get all kinds of different views, growing up in these different communities about what the whole ought to look like, but they</t>
  </si>
  <si>
    <t>John Loughran: Right People seem to be making a big deal, that, that, that, that's, that's going to be impossible.</t>
  </si>
  <si>
    <t>Thomas Loughran: Right, because anything you think is coming your way in the future is actually the past it's just the evidence of the past finally getting here.</t>
  </si>
  <si>
    <t>Thanks.</t>
  </si>
  <si>
    <t>John Loughran: Islamophobia.</t>
  </si>
  <si>
    <t>The king was. And we broke out of it and said, no.</t>
  </si>
  <si>
    <t>Or beneficial at the very least. Yeah, I get your point.</t>
  </si>
  <si>
    <t>You know, so I mean, I don't I'm not an expert who makes what, but.</t>
  </si>
  <si>
    <t>Thomas Loughran: Now you think I carry this crap in my head. No, I do. This is allaster McIntyre's three rival versions of all inquiry.</t>
  </si>
  <si>
    <t>Thomas Loughran: And so, Chomsky wasn't a big fan of that Reagan Revolution. Right. He thought it was the opposite of free</t>
  </si>
  <si>
    <t>Thomas Loughran: Russian city planners were there.</t>
  </si>
  <si>
    <t>Thomas Loughran: He'll say, so he's giving an account of what consciousness is. That's a very different account and all I'm doing here is grabbing the funnel.</t>
  </si>
  <si>
    <t>Right. You just sort of see someone or think about someone and you're moved with love for that person.</t>
  </si>
  <si>
    <t>Thomas Loughran: More principles. They've got some science behind all of you say okay, they've got a lot to say.</t>
  </si>
  <si>
    <t>Thomas Loughran: That were</t>
  </si>
  <si>
    <t>Thomas Loughran: That they that it's our conscious experiences that are interacting maybe</t>
  </si>
  <si>
    <t>Thomas Loughran: Banks. On the other hand, I don't think</t>
  </si>
  <si>
    <t>JP: I don't remember us. No, I don't remember that being part of the story is if Reshma</t>
  </si>
  <si>
    <t>01:04:58In other words, in the other subsection. However, it makes its way to a first principle that's not a hypothesis proceeding from a hypothesis, but without the images used in the previous subsection using forms themselves and making its investigation through them.</t>
  </si>
  <si>
    <t>00:52:56Tough to tolerate them from other people's points of view. Right. It is a, it's a painful.</t>
  </si>
  <si>
    <t>01:13:29And also a series in Los Angeles, and it's a series in Calgary, if I remember correctly, in which he says this is where I really dive into the the everything I start at the beginning. And I worked my way up.</t>
  </si>
  <si>
    <t>00:50:46Inappropriate procedures by the police. And then also, I mean, not all cops are going to use it in a good way, or even the right way. And even if they were attempting to they'll make mistakes.</t>
  </si>
  <si>
    <t>Constitutional scholars. That's all right.</t>
  </si>
  <si>
    <t>It's just that would be like saying the quiet part out loud, like if you watch Foch,</t>
  </si>
  <si>
    <t>What's what are the world used to operating under? That's a big question, really?</t>
  </si>
  <si>
    <t>So when things didn't go the way you expected. Now I get to live in fear.</t>
  </si>
  <si>
    <t>Thomas Loughran: But that information being much harder to grasp in a certain in a certain way, requiring us to enter into empathetically systematically imaginatively</t>
  </si>
  <si>
    <t>You have to push these higher level. You have to abstract a new level.</t>
  </si>
  <si>
    <t>Thomas Loughran: We need to drive the arguments that we, the pissing match basically right that goes on in the country now right this</t>
  </si>
  <si>
    <t>JP: And being like the reason the West is</t>
  </si>
  <si>
    <t>Thomas Loughran: Which in the past. Prior to 1981 when there was a</t>
  </si>
  <si>
    <t>Thomas Loughran: Where the universe is not playing</t>
  </si>
  <si>
    <t>JP: There could be another another person that</t>
  </si>
  <si>
    <t>Thomas Loughran: And it's not unusual to hear scientists talk about it. Physical ism and say, well, of course, I mean, we all accept this. It's pretty foundational</t>
  </si>
  <si>
    <t>Thomas Loughran: Right yeah astonished.</t>
  </si>
  <si>
    <t>Thomas Loughran: And I hope it's wrong. Actually, I mean,</t>
  </si>
  <si>
    <t>John’s iPhone: So it was almost like that the opposite effect.</t>
  </si>
  <si>
    <t>00;28;51.690 --&gt; 00;28;52.020</t>
  </si>
  <si>
    <t>00:24:36.900 --&gt; 00:24:38.670</t>
  </si>
  <si>
    <t>00:26:30.090 --&gt; 00:26:37.530</t>
  </si>
  <si>
    <t>00:22:12.090 --&gt; 00:22:14.280</t>
  </si>
  <si>
    <t>01:05:18I don't really understand what you mean says glow con. And of course, neither do we.</t>
  </si>
  <si>
    <t>00:53:03It is painful reinfection</t>
  </si>
  <si>
    <t>01:13:41About this MBT approach.</t>
  </si>
  <si>
    <t>00:50:59But yeah</t>
  </si>
  <si>
    <t>Thomas Loughran: I highly recommend very excessive.</t>
  </si>
  <si>
    <t>Thomas Loughran: So that's not about learning</t>
  </si>
  <si>
    <t>Thomas Loughran: You might you might think it'd be better if they didn't, because they generally don't know they're not qualified to judge</t>
  </si>
  <si>
    <t>John Rose: Are you weighing them against each other. I'm not exactly sure.</t>
  </si>
  <si>
    <t>Thomas Loughran: That's, that's a different deal</t>
  </si>
  <si>
    <t>Thomas Loughran: They perhaps have some things in common in so far as they've lived in one of these networks in so far as I understand they understand the mechanisms of living together well and</t>
  </si>
  <si>
    <t>Thomas Loughran: They are. And there's a lot of distinction to be made in the that</t>
  </si>
  <si>
    <t>Thomas Loughran: Right, which is has a certain analogy with the evidence of the Fast Pass finally being uncovered right in archaeology. If you're at a dig say or in history. If you're pouring over texts and and doing analysis of</t>
  </si>
  <si>
    <t>John Rose: Yes. I mean, some of the most disgusting media coverage of the primary for sure.</t>
  </si>
  <si>
    <t>You do not have a right to do what you're doing because of all this.</t>
  </si>
  <si>
    <t>Let's keep coming back to that point over and over again. I want to know if there's such a thing as unfiltered information at the moment.</t>
  </si>
  <si>
    <t>And outside the top 20 schools, there couldn't be a lot of football out there from broadcast rights.</t>
  </si>
  <si>
    <t>Thomas Loughran: Gifford lecture he makes this point. Okay. The, the ninth edition. And can you imagine reading the various editions of the Encyclopedia Britannica and commenting on history and all that stuff.</t>
  </si>
  <si>
    <t>Thomas Loughran: Of free behavior. There's oligarchic behavior. Anyway, that's all the</t>
  </si>
  <si>
    <t>Thomas Loughran: Who, who I had an interesting conversation with. It was a pretty wild events and they did it twice.</t>
  </si>
  <si>
    <t>Thomas Loughran: Is pointing out that that phenomenology that they use. And I was just what they think they see when they look at consciousness and they're looking after many years of what the phrase, they use</t>
  </si>
  <si>
    <t>It doesn't. It doesn't that. That sort of spontaneous.</t>
  </si>
  <si>
    <t>Thomas Loughran: About how to communicate effectively particularly</t>
  </si>
  <si>
    <t>Thomas Loughran: One of those just one of those that took more than 30 seconds is this</t>
  </si>
  <si>
    <t>Thomas Loughran: Let's see, how do I put this</t>
  </si>
  <si>
    <t>Thomas Loughran: Is, is it my experience that this sucks.</t>
  </si>
  <si>
    <t>Thomas Loughran: That happened in 2008</t>
  </si>
  <si>
    <t>John’s iPhone: Right, but</t>
  </si>
  <si>
    <t>John Rose; Right.</t>
  </si>
  <si>
    <t>John Loughran: unhelpful information. Yeah.</t>
  </si>
  <si>
    <t>Thomas Loughran: That's daunting and real life as it would have been daunting right to these climbers. And the analogy.</t>
  </si>
  <si>
    <t>John Rose: Mostly single payer, but also</t>
  </si>
  <si>
    <t>01:05:24Okay. So Socrates says let's try again you'll understand it more clearly. After this explanation.</t>
  </si>
  <si>
    <t>00:53:07Of positions that ought to have been shaken out of public discourse.</t>
  </si>
  <si>
    <t>01:13:47And</t>
  </si>
  <si>
    <t>There's a lot of things we can be poor at. And that's OK. There's some things are good at me.</t>
  </si>
  <si>
    <t>like, you know, that they have this type world view and this type of understanding.</t>
  </si>
  <si>
    <t>Really. Apparently, it's not our job or nobody thinks it's our job.</t>
  </si>
  <si>
    <t>Thank you. Yes. OK.</t>
  </si>
  <si>
    <t>Thomas Loughran: into someone else's way of looking at the world.</t>
  </si>
  <si>
    <t>You have to have a more complicated story to tell.</t>
  </si>
  <si>
    <t>Thomas Loughran: Can be incredibly low standards of performance, not, not just in</t>
  </si>
  <si>
    <t>JP: At the top of the world is because our culture is the best and these people are trying to say we're we're terrible that we disagree.</t>
  </si>
  <si>
    <t>Thomas Loughran: When there was a</t>
  </si>
  <si>
    <t>JP: Now contains that same row.</t>
  </si>
  <si>
    <t>Thomas Loughran: So, so you need some sort of foundation less lens and it could be physical, isn't it could have been that</t>
  </si>
  <si>
    <t>Thomas Loughran: That or or the time when it takes off and hides up in the kelp.</t>
  </si>
  <si>
    <t>Thomas Loughran: I agree and and you might argue that turnout.</t>
  </si>
  <si>
    <t>01:05:29I think, you know, the students geometry calculation and the like hypothesize the odd and the evening even and various figures.</t>
  </si>
  <si>
    <t>00:53:16Through the through the shared experience of human beings with one another.</t>
  </si>
  <si>
    <t>01:13:48And you can, and he'll take you in rather a lot of detail, frankly, it's amazing to me that everybody stays with them because my guess is. Most of them. Most of us audiences or not.</t>
  </si>
  <si>
    <t>00:51:03I'm with you or frankly is some subset of them given to corrupt intent with regard to it, which is worse than mistakes.</t>
  </si>
  <si>
    <t>Thomas Loughran: That's a different point. It's not about experiment. It's not about testing the waters. It's about living in conflict because that's where you have to live and having some relationships, just</t>
  </si>
  <si>
    <t>But anyway.</t>
  </si>
  <si>
    <t>Thomas Loughran: No, that's really good. You're asking a great question that gets us right at the heart of what he's saying.</t>
  </si>
  <si>
    <t>Thomas Loughran: And theres in general of flow and a favorable light cast on the truth, seeking the justice seeking the generous right all of that he seems to imply right is sort of the fruit of Christian life.</t>
  </si>
  <si>
    <t>Thomas Loughran: Gathering information together well. They live in certain kinds of communities. These are presumably these days self selected communities informed.</t>
  </si>
  <si>
    <t>Thomas Loughran: That the impossible that</t>
  </si>
  <si>
    <t>Thomas Loughran: You know, these days, there's</t>
  </si>
  <si>
    <t>John Rose: There is a greatest</t>
  </si>
  <si>
    <t>We have a right instead to build something new.</t>
  </si>
  <si>
    <t>I'm not inclined to suspect there is. Yeah.</t>
  </si>
  <si>
    <t>So, yeah, that's interesting. And, you know, what's that got to do?</t>
  </si>
  <si>
    <t>Thomas Loughran: You can imagine it if you need help, imagining it. By the way, watch the movie The madmen and the, what's the movie about the the Oxford English Dictionary. Have you seen that movie.</t>
  </si>
  <si>
    <t>Thomas Loughran: That's the background against we have to make decisions, against which we have to make decisions like this. How do you manage</t>
  </si>
  <si>
    <t>Thomas Loughran: And they were scheduled. The third one in this third one, of course, was supposed to known. And in fact, never, never came back.</t>
  </si>
  <si>
    <t>Thomas Loughran: It's psycho physics. Maybe it's the word they use for the study them something like the mathematical study of conscious phenomena and this has been going on for a really long time.</t>
  </si>
  <si>
    <t>Yes. But aren't you already in the kitchen at that point? Isn't isn't that sort of like.</t>
  </si>
  <si>
    <t>Thomas Loughran: Not going to go through all this right now, they've got some sort of trademarks on some of this stuff. What is whisper intelligence, actually, this is kind of cool.</t>
  </si>
  <si>
    <t>Thomas Loughran: Is conscious realism from quantum phenomenon sort of direction.</t>
  </si>
  <si>
    <t>Thomas Loughran: I'm looking for an analogy.</t>
  </si>
  <si>
    <t>Thomas Loughran: Is it that conscious experience of it sucking that is interacting with. It's now no longer the case. Thanks be to God experience is it. Those are two conscious experiences and they interact, or is there unexperienced, sir.</t>
  </si>
  <si>
    <t>Thomas Loughran: I think there was massive wealth transfer</t>
  </si>
  <si>
    <t>JP: It's owned by</t>
  </si>
  <si>
    <t>00;28;52.440 --&gt; 00;28;58.680</t>
  </si>
  <si>
    <t>00:24:38.730 --&gt; 00:24:39.720</t>
  </si>
  <si>
    <t>00:26:39.510 --&gt; 00:26:46.650</t>
  </si>
  <si>
    <t>00:22:16.620 --&gt; 00:22:22.440</t>
  </si>
  <si>
    <t>01:05:38The three kinds of angles and other things, akin to these in each of their investigations, as if they were known</t>
  </si>
  <si>
    <t>00:53:22That's what I actually think has happened.</t>
  </si>
  <si>
    <t>01:14:01If they're computer scientists, they wanted to go faster if they're physicist, they don't also they want them to go faster. And if they're not, if they're neither. I'm not sure how much they're going to get out of it.</t>
  </si>
  <si>
    <t>00:51:14Yeah.</t>
  </si>
  <si>
    <t>As long as you don't pretend to be a constitutional scholar, I don't have to.</t>
  </si>
  <si>
    <t>They don't say it out loud.</t>
  </si>
  <si>
    <t>I mean, I'm saying that in the sense of, look, if this was your damn job, you sure better find out how it works.</t>
  </si>
  <si>
    <t>So, Uncle Tom, how do you edit the edge? Do you think she's OK?</t>
  </si>
  <si>
    <t>Thomas Loughran: What do we do in this world. Do we simply have rival ways inside our heads. Do we simply embrace inconsistency. There's this way. There's that way. These are not the same. Let's suppose</t>
  </si>
  <si>
    <t>But then eventually we experience those complicated stories, filter their way back down to be the fundamental categories of your experience.</t>
  </si>
  <si>
    <t>Thomas Loughran: mindless trolls, but actually in real media is</t>
  </si>
  <si>
    <t>JP: And they're actually not a</t>
  </si>
  <si>
    <t>Thomas Loughran: Court moratorium of some kind, and I forget the legislators that I forget the legal name for this, but there was a there was a court case that kept the republicans from doing with the Republicans were doing all this. According to the author of the article. Okay. Not according to me.</t>
  </si>
  <si>
    <t>Thomas Loughran: You one typically pays 20 plays 20 questions by finding some fixed answer.</t>
  </si>
  <si>
    <t>JP: We're sitting there right</t>
  </si>
  <si>
    <t>Thomas Loughran: It just turns out that's a hard. That's harder and harder to hold on to. And it's really hard to hold on to.</t>
  </si>
  <si>
    <t>Thomas Loughran: This cinematography, by the way, it's unbelievable.</t>
  </si>
  <si>
    <t>Thomas Loughran: Just because I hope he's a better. I hope he's a better man than that.</t>
  </si>
  <si>
    <t>Thomas Loughran: At the very least that attempt to squelch Trump voters by making it seem like a lost cause sure as hell didn't work because Trump got way more votes everywhere. Then he got missed</t>
  </si>
  <si>
    <t>Thomas Loughran: Right. So do that in multiple places and then exchange and for</t>
  </si>
  <si>
    <t>Thomas Loughran: Yeah, exactly.</t>
  </si>
  <si>
    <t>Thomas Loughran: So I want to suggest that that's exactly what McIntyre says in his disquieting suggestion.</t>
  </si>
  <si>
    <t>John Rose: Private insurance as well. The classic implants of wait times being to</t>
  </si>
  <si>
    <t>01:05:46They make they make these their hypotheses and they don't think it's necessary to give any account of them either themselves or to others as if they were clear to everyone.</t>
  </si>
  <si>
    <t>00:53:26Is</t>
  </si>
  <si>
    <t>01:14:11He goes into enough detail. Very, very slowly, trying to bring people on board and I'd probably the way I just did it and slowly with what we just went through it kind of</t>
  </si>
  <si>
    <t>Thomas Loughran: And then find him many years later in conversation about that book and which he basically said, yeah, I think that book was basically right that paradigm to enforce it still works. And we're learning more and more about it.</t>
  </si>
  <si>
    <t>Thomas Loughran: Be such that there is conflict as a normal part of those relationships.</t>
  </si>
  <si>
    <t>Thomas Loughran: We'll see more of it. I'm sure more Rosie projections more political encouragement, at some point, to take it or not, take it.</t>
  </si>
  <si>
    <t>Thomas Loughran: He's not saying</t>
  </si>
  <si>
    <t>Thomas Loughran: And it is it characterizes our nation and our nation wouldn't be the same. We're exception as an American nation to use the phrase, it's often used right optimism. This is a very nice.</t>
  </si>
  <si>
    <t>Thomas Loughran: informed choices at the entry point. Although no doubt people grow up in them, too, because people have children and children never make informed choices first</t>
  </si>
  <si>
    <t>Thomas Loughran: That there are some states who are in good position to</t>
  </si>
  <si>
    <t>Thomas Loughran: These days there's data. Big Data humanities. There's other praises for this that are better. But I mean, looking at linguistic patterns and Shakespeare and determined</t>
  </si>
  <si>
    <t>Thomas Loughran: Let's let me try and make this as fast as I can, then what I ought to be able to do and I could do, but I think not as fast</t>
  </si>
  <si>
    <t>Thomas Loughran: Isn't it a reason that there is no movement to push back against that I shouldn't say no movement because I mean you can find for you.</t>
  </si>
  <si>
    <t>And that I think we would have to if we were going to elevate the American experience to be something other than meet this new boss.</t>
  </si>
  <si>
    <t>But at the same time, I recognize a lot of what you're saying.</t>
  </si>
  <si>
    <t>What's that got to do with the economy, the whole town? Boy, you're tough.</t>
  </si>
  <si>
    <t>Thomas Loughran: drop everything and see</t>
  </si>
  <si>
    <t>Thomas Loughran: I did it again. I just touched the side of my laptop. So if you can't hear me suddenly</t>
  </si>
  <si>
    <t>Thomas Loughran: So among the features. So that's sort of this where these people are coming from, like, tomato, etc.</t>
  </si>
  <si>
    <t>I don't know. It just seems like you're on the side of a hill and somebody just moved the ditch.</t>
  </si>
  <si>
    <t>Thomas Loughran: They basically take what you are saying they call that sentiment. I don't know why I don't know why they picked the words they pick sometimes, but they do they call that sentiment and they can trash it was</t>
  </si>
  <si>
    <t>Thomas Loughran: And so I thought about that for a while, not just in the quantum eraser case. But I thought about it from another point of view, you have this</t>
  </si>
  <si>
    <t>Thomas Loughran: It's. It says, if it's as if you were following a money manager.</t>
  </si>
  <si>
    <t>Thomas Loughran: Right, who experiences that complexity.</t>
  </si>
  <si>
    <t>Thomas Loughran: Just to put back in the coffers which what wasn't there.</t>
  </si>
  <si>
    <t>Wealthy</t>
  </si>
  <si>
    <t>01:05:59And going from these first principles through the remaining steps they arrive validly at a conclusion about what they set out to investigate.</t>
  </si>
  <si>
    <t>01:14:24All he knows more about it.</t>
  </si>
  <si>
    <t>00:51:15Or or if it isn't. It's a good question. What corrupt intent is is having a legitimate law enforcement and does that justify any means, or can that or can</t>
  </si>
  <si>
    <t>Occasionally, I'd probably fail. I used that pocket constitution.</t>
  </si>
  <si>
    <t>But you do kind of know that if you're watching Fox, if you're watching CNN, you think in general they probably have this type of world view.</t>
  </si>
  <si>
    <t>If this were your world, if this were your job, if it were if it were on you in some ways.</t>
  </si>
  <si>
    <t>I actually didn't, but I just highlighted it and clicked on.</t>
  </si>
  <si>
    <t>Thomas Loughran: We don't have to really suppose we know there's lots of different ways of looking at the world. What do we do in this sort of certain circumstance.</t>
  </si>
  <si>
    <t>So what you see here, for example, is a you see the scintillation.</t>
  </si>
  <si>
    <t>Thomas Loughran: Somehow</t>
  </si>
  <si>
    <t>JP: It's not a white</t>
  </si>
  <si>
    <t>Thomas Loughran: But what this guy says snaps. What happened then, what were they doing in those days they were sending people armed checking every single person that comes into the voting booth.</t>
  </si>
  <si>
    <t>Thomas Loughran: And then entertaining a series of probing questions about it that one gives answers to right and see if the person in those probing questions on the other side can get it fixed entity.</t>
  </si>
  <si>
    <t>JP: Nice. But we wouldn't say that those two things are equal.</t>
  </si>
  <si>
    <t>Thomas Loughran: So people</t>
  </si>
  <si>
    <t>JP: Right. Gosh.</t>
  </si>
  <si>
    <t>John’s iPhone: Anyway, yeah.</t>
  </si>
  <si>
    <t>Thomas Loughran: But he really turned out the boat.</t>
  </si>
  <si>
    <t>00;29;04.800 --&gt; 00;29;07.140</t>
  </si>
  <si>
    <t>00:24:42.630 --&gt; 00:24:43.770</t>
  </si>
  <si>
    <t>00:26:47.670 --&gt; 00:26:48.570</t>
  </si>
  <si>
    <t>00:22:24.810 --&gt; 00:22:27.090</t>
  </si>
  <si>
    <t>01:06:09Well, I do know that much Cisco come then you also know that, although they use visible figures and they talk about them.</t>
  </si>
  <si>
    <t>00:53:27We have shaken those things out and that is the right way.</t>
  </si>
  <si>
    <t>00:51:29You know what I mean, you could</t>
  </si>
  <si>
    <t>Thomas Loughran: So it's not an old paradigm. It's a new paradigm, but it was articulated a while back.</t>
  </si>
  <si>
    <t>Thomas Loughran: Well, we've seen that happen before</t>
  </si>
  <si>
    <t>Thomas Loughran: That you're not tugged in one direction, more than another.</t>
  </si>
  <si>
    <t>Thomas Loughran: Deeply instinctive</t>
  </si>
  <si>
    <t>Thomas Loughran: Right. Not possible anyway.</t>
  </si>
  <si>
    <t>Thomas Loughran: Do it because that's how they vote.</t>
  </si>
  <si>
    <t>By</t>
  </si>
  <si>
    <t>Thomas Loughran: Is dive into this list this three lens matrix. If I had prepared well for this, I'd have gone through all that and I would have outlined at it put read</t>
  </si>
  <si>
    <t>Thomas Loughran: Right, you won't find it in any mainstream becomes</t>
  </si>
  <si>
    <t>Same as the old boss. Won't get fooled again.</t>
  </si>
  <si>
    <t>It's not like I don't know how to make the case for unfiltered information being a thing.</t>
  </si>
  <si>
    <t>The number, a hundred million comes to mind. I could be wrong about this, but the number one hundred million comes to mind.</t>
  </si>
  <si>
    <t>Thomas Loughran: That it is absolutely worthwhile.</t>
  </si>
  <si>
    <t>Thomas Loughran: Until we get that right. And until we stop spitting</t>
  </si>
  <si>
    <t>Thomas Loughran: Was a self inflicted wound</t>
  </si>
  <si>
    <t>Thomas Loughran: And they point out that consciousness is integrative in some way. What that means is in one single field of view are a bunch of parts.</t>
  </si>
  <si>
    <t>Right. It's your role when you're in motion.</t>
  </si>
  <si>
    <t>Thomas Loughran: Part of me.</t>
  </si>
  <si>
    <t>Thomas Loughran: Sometimes they call it the observer problem.</t>
  </si>
  <si>
    <t>Thomas Loughran: And they were investing your money, a little bit at a time.</t>
  </si>
  <si>
    <t>Thomas Loughran: But I could all that has to be explored. That's what what sticks, am I</t>
  </si>
  <si>
    <t>JP: Ukrainians.</t>
  </si>
  <si>
    <t>Thomas Loughran: It to be on</t>
  </si>
  <si>
    <t>Thomas Loughran: Okay, so then</t>
  </si>
  <si>
    <t>Thomas Loughran: He doesn't</t>
  </si>
  <si>
    <t>John Rose: Bureaucrats being able to decide which</t>
  </si>
  <si>
    <t>01:06:18Their thought isn't directed to these visible figures, but to these other things that they the visible figures are like</t>
  </si>
  <si>
    <t>00:53:32But there are people who don't see it that way.</t>
  </si>
  <si>
    <t>01:14:27Okay, anyway. It's interesting that he really, he's also a quantum he's us he has sprung also from the quantum</t>
  </si>
  <si>
    <t>00:51:34You could have a corrupt intent with regard to a law, you can get away with this and you will. Right. And the reason you</t>
  </si>
  <si>
    <t>I don't have a I don't think an upstairs door.</t>
  </si>
  <si>
    <t>I mean, it might be better if we if they actually articulated what that world view and their belief system was.</t>
  </si>
  <si>
    <t>Right, then how could you go through life without knowing some of these things we just sketched?</t>
  </si>
  <si>
    <t>And up pops this. I lied.</t>
  </si>
  <si>
    <t>Thomas Loughran: Well imagine</t>
  </si>
  <si>
    <t>That's what you see right on the face of it. You see a spin.</t>
  </si>
  <si>
    <t>Thomas Loughran: That this is reflected in the inner discussion ethics of journalism.</t>
  </si>
  <si>
    <t>JP: Like anyone can sign up to it. It's not a white</t>
  </si>
  <si>
    <t>Thomas Loughran: being confronted by an armed citizen.</t>
  </si>
  <si>
    <t>Thomas Loughran: Right, I'm thinking of, you know, a loaf of bread is a bigger than a breadbox no right and then off we go. Right. And we start to divide up the world and we play this game, but you can play 20 questions differently. You can have nothing in mind.</t>
  </si>
  <si>
    <t>Thomas Loughran: I didn't say they're</t>
  </si>
  <si>
    <t>Thomas Loughran: Go ahead. JOHN</t>
  </si>
  <si>
    <t>I'm FREAKING GORGEOUS.</t>
  </si>
  <si>
    <t>Thomas Loughran: We're all over the place.</t>
  </si>
  <si>
    <t>Thomas Loughran: Like I'm trying to remember what it is in Pennsylvania, but I think he got</t>
  </si>
  <si>
    <t>01:06:26The claims they make are about the square itself and the diagonal itself, not about the diagonal. They draw and similarly with others. These figures that they make and draw</t>
  </si>
  <si>
    <t>01:14:38From the quantum world. I mean, he's looking to resolve the mysteries in the quantum world with a conscious</t>
  </si>
  <si>
    <t>00:51:49Yeah, it's, it may be protected by the Fourth Amendment. But there are more important stakes here. Somebody might think, and I could get away with it. And so I'm going to</t>
  </si>
  <si>
    <t>Thomas Loughran: In that book.</t>
  </si>
  <si>
    <t>Thomas Loughran: There are some families who can't have any time within their relationships at all.</t>
  </si>
  <si>
    <t>JP: Yeah, it'll be interesting to see how the narrative shifts, as we get closer and closer to the election.</t>
  </si>
  <si>
    <t>Thomas Loughran: He's saying you don't have any truth related rational considerations for being pulled in one direction, rather than another.</t>
  </si>
  <si>
    <t>Thomas Loughran: articulation of American exceptionalism.</t>
  </si>
  <si>
    <t>Thomas Loughran: All of that there may be lots of views right as to how this whole thing to play itself out. So I'm not trying to smuggle in a view here, but I do think that if you don't get</t>
  </si>
  <si>
    <t>John Loughran: Yeah, I live in one of those states.</t>
  </si>
  <si>
    <t>Thomas Loughran: Highlighted and read some of these problems and resources and I had done that in this argument master, as well as in this three lens matrix I had done in both places. But let's skip that for now. Okay. I don't think we actually have to find it written down there, because I think</t>
  </si>
  <si>
    <t>Thomas Loughran: I mean to do. It's not discussed</t>
  </si>
  <si>
    <t>You know, that that's sort of cynical approach to governments or to whatever it is, you know, whether it might be false.</t>
  </si>
  <si>
    <t>I think I do know how to make the case, but I also know how to make the case for not being a thing.</t>
  </si>
  <si>
    <t>Put it this way. It's in that order of magnitude. It is the impact on the economy around here.</t>
  </si>
  <si>
    <t>Thomas Loughran: Who's in it.</t>
  </si>
  <si>
    <t>Thomas Loughran: election cycle after election cycle, which means constantly right at the national level, every two years.</t>
  </si>
  <si>
    <t>Thomas Loughran: Anyway, during the Arab Spring.</t>
  </si>
  <si>
    <t>Thomas Loughran: And those bunch of those bunch of parts and here I'm looking at a wall in front of me and a plug in a computer and a rug. Rug has expanse</t>
  </si>
  <si>
    <t>It's just it turns out that's what kicked you in motion. Wasn't you kicking?</t>
  </si>
  <si>
    <t>JP: They like alliteration.</t>
  </si>
  <si>
    <t>Thomas Loughran: That what seems to say collapse the wave function is the act of measurement, which seems to require some sort of observer.</t>
  </si>
  <si>
    <t>Thomas Loughran: And they kept getting they actually kept investing your money and they'd pull a little bit back and investing your money and pulling a little back</t>
  </si>
  <si>
    <t>JP: I think that's, that's, but that though that complexity that you're experiencing right the experience are experiencing complexity that what you're calling complexity is also something doing the is also an experienced, sir.</t>
  </si>
  <si>
    <t>John’s iPhone: Yeah, I forget exactly. It was like near the start of Trump's presidency, but I think there were some protections</t>
  </si>
  <si>
    <t>00;29;09.060 --&gt; 00;29;16.590</t>
  </si>
  <si>
    <t>00:24:45.060 --&gt; 00:24:51.690</t>
  </si>
  <si>
    <t>00:26:49.590 --&gt; 00:26:53.550</t>
  </si>
  <si>
    <t>00:22:28.860 --&gt; 00:22:35.430</t>
  </si>
  <si>
    <t>01:06:37Of which shadows and reflections and water are themselves images. Well, they now use these drawn figures as images seeking to see those others themselves that one can't see except by means of thought.</t>
  </si>
  <si>
    <t>00:53:37I mean, I think. There will always be people who</t>
  </si>
  <si>
    <t>01:14:47Real is something like an altar realism with conscious agents in the at the root of</t>
  </si>
  <si>
    <t>00:52:01Right now, I don't know if you call that corrupt intent at all might be. It's obviously corrupt intent. If you're getting away with search and seizure. So you can pocket the drugs. That's a different deal right i mean that's other corruption police corruption.</t>
  </si>
  <si>
    <t>But the truth is, I haven't looked at it in a while, at least not the whole of it and not the last amendment something.</t>
  </si>
  <si>
    <t>But I think.</t>
  </si>
  <si>
    <t>But maybe you don't think it's your job. Maybe you don't think, first of all, we can do anything about it.</t>
  </si>
  <si>
    <t>Do you guys see what I see? Yeah, you have to watch my zoom, Britain, other than you.</t>
  </si>
  <si>
    <t>Thomas Loughran: That we approach this systematically in the following way. Imagine we write the following algorithm for our Social Information Processing</t>
  </si>
  <si>
    <t>This is spin control. And you recognize it instantly.</t>
  </si>
  <si>
    <t>Thomas Loughran: Somehow we need to have a new model journals, I think, and not just a journalism. I</t>
  </si>
  <si>
    <t>JP: You don't have to be white to be in the proud boys, but it is considered white supremacist because the culture that they're saying is the best culture is white culture, basically.</t>
  </si>
  <si>
    <t>Thomas Loughran: claiming to have the authority to check their papers, citing that citing the claim that it's felony to vote, even if you vote in the wrong precent</t>
  </si>
  <si>
    <t>Thomas Loughran: Absolutely nothing in mind and say, All right, you ready asked you first question. Is it bigger than a breadbox</t>
  </si>
  <si>
    <t>JP: Eating, they are not equal.</t>
  </si>
  <si>
    <t>JP: So why can't we just be agnostic as to as to physical ism. I mean, why can't we just take a sort of pragmatic approach to physical ism versus conscious realism and</t>
  </si>
  <si>
    <t>Thomas Loughran: I did here again from our friend who wrote The Atlantic article</t>
  </si>
  <si>
    <t>Thomas Loughran: He got I don't know numbers like 400,000 more come to mind or something like that. People voted for him this time, the last time, it's in that order of magnitude.</t>
  </si>
  <si>
    <t>Thomas Loughran: So we don't really have you can't point to anything that exists right now you can point to everything that exists and say it's going to belong in here.</t>
  </si>
  <si>
    <t>Thomas Loughran: We've taken a few rounds at your question how. But your question is, how about these things don't they matter. It shouldn't</t>
  </si>
  <si>
    <t>Thomas Loughran: He doesn't lay it out quite like this, but he imagines</t>
  </si>
  <si>
    <t>John Rose: surgeries are more important or less than how you get moved to the top of whitelists</t>
  </si>
  <si>
    <t>01:06:55That's true says call come. Well, this then is that kind of thing that I, on one hand said is intelligible.</t>
  </si>
  <si>
    <t>00:53:42See it that way, it's not</t>
  </si>
  <si>
    <t>01:14:52And as a matter of fact, he goes on to say a lot of things about conscious agents which at the bumper sticker level or the same sort of things that I would like to say about conscious agents and maybe</t>
  </si>
  <si>
    <t>Thomas Loughran: I think that they just don't do with conflict.</t>
  </si>
  <si>
    <t>JP: Like it is an election year, which I forget, quite often.</t>
  </si>
  <si>
    <t>Thomas Loughran: In fact, you might prefer it because that's what your sister things you might prefer it because it'd be a lot better for your career. Right. You might etc etc right and and those things will</t>
  </si>
  <si>
    <t>luke w: By your</t>
  </si>
  <si>
    <t>Thomas Loughran: If you don't get some kind</t>
  </si>
  <si>
    <t>Thomas Loughran: That's what I thought. And Washington your neighbors just to the north or another. I guess that's how they vote.</t>
  </si>
  <si>
    <t>Thomas Loughran: By patterns and language and things like that. The things that you need to sort of</t>
  </si>
  <si>
    <t>Thomas Loughran: We could do that after the fact, nor do we have to find it in the weeds. This TL sandbox is where a lot of weeds are, by the way. So this is where a lot of the research while there's hardly any resources that are laid out.</t>
  </si>
  <si>
    <t>John Loughran: What's not discussed. Exactly.</t>
  </si>
  <si>
    <t>Pink Floyd over. Jumping from the Who dat Pink Floyd here.</t>
  </si>
  <si>
    <t>And then I don't exactly. Then I need an account for bringing these different perspectives together.</t>
  </si>
  <si>
    <t>I think I heard that number thrown around in association with Yukon for if they had to close for a year as well.</t>
  </si>
  <si>
    <t>Thomas Loughran: The easy guys Mel Gibson, the other guys needs to is just a famous but his name is escaping me faces there. His name is pumping in but two pretty well known actors.</t>
  </si>
  <si>
    <t>Thomas Loughran: Which is all the time.</t>
  </si>
  <si>
    <t>Thomas Loughran: There was a famous crackdown in Bahrain and the Saudis</t>
  </si>
  <si>
    <t>Thomas Loughran: Right and their sound. The sound is multi directional and their site and the site is multi colored and others a ton of information that's pouring in. But we integrated</t>
  </si>
  <si>
    <t>You know what I mean? Sometimes you have to kick yourself in motion and other times you don't.</t>
  </si>
  <si>
    <t>Thomas Loughran: For they do.</t>
  </si>
  <si>
    <t>Thomas Loughran: Right and and when you take that seriously. It's as if the information hide from the observer almost my words, no one else's right it's sort of seems that way to me. Right. It's like, Sorry if I'm remembering. What's the Jurassic Park.</t>
  </si>
  <si>
    <t>Thomas Loughran: And they just promised a major killing one of these days, and then four years later. They've just got a little bit here and a little bit there. So the major killing never happened. But it doesn't mean they were wrong and other investments, right, it seems to me.</t>
  </si>
  <si>
    <t>John’s iPhone: Of that sort of put into place.</t>
  </si>
  <si>
    <t>John’s iPhone: I mean that</t>
  </si>
  <si>
    <t>01:07:03And on the other is such that the soul is forced to use hypotheses in the investigation of it.</t>
  </si>
  <si>
    <t>01:15:04Only because I'm less careful than Donald Hoffman is he's very careful and only wants to say things that he thinks he can</t>
  </si>
  <si>
    <t>00:52:18Yeah, well, and in this, in this particular case, police, police forces are incentivized to increase the number of drug arrests, right, because they get more federal grant money.</t>
  </si>
  <si>
    <t>So but we do have this. And there's a couple ways to amend and.</t>
  </si>
  <si>
    <t>We all know to some extent, at least in the more extreme examples, that there is this subtext that exists well, that there's subtext we might know.</t>
  </si>
  <si>
    <t>Maybe you don't think it's where the real action is anyway.</t>
  </si>
  <si>
    <t>OK, I see. I see that. I see that. Yes, I see.</t>
  </si>
  <si>
    <t>Thomas Loughran: Imagine, those of us who parallel process. The world systematically</t>
  </si>
  <si>
    <t>Right. It's not an exception to the general rule that you should be.</t>
  </si>
  <si>
    <t>Thomas Loughran: Does seem to be. We need to build and we need to think in terms of lenses.</t>
  </si>
  <si>
    <t>Thomas Loughran: Culture. If you decide to equate what</t>
  </si>
  <si>
    <t>Thomas Loughran: If you don't have the proper credentials, all of that kind of stuff being people being met at polling places by that kind of beat by that time the behavior which if you watch the summer of freedom, the story of the Mississippi democratic Freedom Party.</t>
  </si>
  <si>
    <t>Thomas Loughran: I'm saying to myself, what the hell. Sure. And I have to. Now remember what I've said because I can't lie in 20 questions or it's not a game and I can't win it.</t>
  </si>
  <si>
    <t>Thomas Loughran: I didn't say they were equal.</t>
  </si>
  <si>
    <t>JP: And go from there.</t>
  </si>
  <si>
    <t>Thomas Loughran: But that the, the idea that there's that that there's intelligence that kind of intelligence buried in the sea.</t>
  </si>
  <si>
    <t>Thomas Loughran: He was interviewed on NPR today. It was recorded this morning when I heard it this afternoon. Just a little bit of it a lot.</t>
  </si>
  <si>
    <t>John’s iPhone: I mean it. Yeah, I mean, the thing. It doesn't even it doesn't seem to hold up to basic scrutiny. It seems like in general, the more you feel like your side is the underdog are under attack like that's like the most likely going to energize voters in general.</t>
  </si>
  <si>
    <t>00;29;18.990 --&gt; 00;29;24.150</t>
  </si>
  <si>
    <t>00:24:52.680 --&gt; 00:24:55.530</t>
  </si>
  <si>
    <t>00:26:54.570 --&gt; 00:27:04.350</t>
  </si>
  <si>
    <t>00:22:37.800 --&gt; 00:22:40.170</t>
  </si>
  <si>
    <t>01:07:11Not traveling up to a first principle, since it can't reach beyond its hypotheses, but using us images those very those very things of which images were made in the section below.</t>
  </si>
  <si>
    <t>00:53:45They're not always growing and they always they haven't always had an echo chamber construction.</t>
  </si>
  <si>
    <t>01:15:11That he can Matha ties precisely and I don't have that tool set</t>
  </si>
  <si>
    <t>00:52:31If they have more drug arrests.</t>
  </si>
  <si>
    <t>Thomas Loughran: Yeah, when you</t>
  </si>
  <si>
    <t>Thomas Loughran: It's too painful for them.</t>
  </si>
  <si>
    <t>JP: But yeah, is it</t>
  </si>
  <si>
    <t>Thomas Loughran: Will are the sort of things that actually play and he studies, the history of science and I can't give you examples on this point, in part because his</t>
  </si>
  <si>
    <t>Thomas Loughran: Donation like us no nation so generous. So truth seeking. I certainly know gents. No nation so generous. Not even close.</t>
  </si>
  <si>
    <t>Thomas Loughran: Of way of working out our differences.</t>
  </si>
  <si>
    <t>Thomas Loughran: That machine learning will help you. For example, right, that, that, that kind of stuff. Sure looks a lot like the stuff that scientists do. Right. It's, it's</t>
  </si>
  <si>
    <t>Thomas Loughran: In the argument master resources category. There's a truckload of resources, I would guess, you know, 50 to 100 or something. And that order of magnitude laid out in this May and maybe I'm</t>
  </si>
  <si>
    <t>Thomas Loughran: gabbert</t>
  </si>
  <si>
    <t>The music industry, they're all sake, right? It could have a cigar.</t>
  </si>
  <si>
    <t>Right. And that's what I don't know how to do well enough. So that's why I say we I think we need to keep coming back to that.</t>
  </si>
  <si>
    <t>So like with basketball being part of it, I think the figure was something like like 20 million.</t>
  </si>
  <si>
    <t>Thomas Loughran: One of whom isn't an insane asylum and the other is literally an Oxford Don and all they're trying to do is get all the words in English, all of their histories that all the meetings everything all they're trying to do is do that.</t>
  </si>
  <si>
    <t>Thomas Loughran: And until we get that right. How do we do any. How do we fix our days on any long term social goal and pursue</t>
  </si>
  <si>
    <t>Thomas Loughran: armed guards from the Saudi from Saudi Arabia came across the bridge between Saudi Arabia and brain because there is one you can drive across it.</t>
  </si>
  <si>
    <t>Thomas Loughran: Into one experience that is not the same as other experiences. It is what it is. It's not something else. And here I may be, may be conflating from lack of preparation, I should go back over to ninos categories and I may be, may be in my haste here and my lack of preparation.</t>
  </si>
  <si>
    <t>You're just in motion. But when you have that attitude towards someone, be I.</t>
  </si>
  <si>
    <t>Thomas Loughran: Yeah, they do.</t>
  </si>
  <si>
    <t>Thomas Loughran: You remember that guy.</t>
  </si>
  <si>
    <t>Thomas Loughran: I don't think that they struck out on all those things, it seems to me, in general, they weren't wrong on a great many of those things as the molar report indicate</t>
  </si>
  <si>
    <t>Thomas Loughran: Let me an experienced, sir.</t>
  </si>
  <si>
    <t>John’s iPhone: I don't know how strict they were</t>
  </si>
  <si>
    <t>John’s iPhone: Might be an important part of the story, though, because if it was super shady and in need of</t>
  </si>
  <si>
    <t>Thomas Loughran: And they have lost you. You can point to everything that it is and say it's going to belong in here.</t>
  </si>
  <si>
    <t>Thomas Loughran: Don't they matter. And when should we start thinking about them.</t>
  </si>
  <si>
    <t>Thomas Loughran: A loss of a craft that people used to have that they no longer have that they're no law they know they no longer have it because they no longer see it.</t>
  </si>
  <si>
    <t>John Rose: There are quite</t>
  </si>
  <si>
    <t>01:07:24And which, by comparison to their images were thought to be clear and to be valued as such that was difficult but cloud kind of clears it up for us. I understand you mean what happens in geometry and related sciences. When you put that long.</t>
  </si>
  <si>
    <t>01:15:16And I don't know whether Campbell does. I don't know that he does. But anyway, yeah.</t>
  </si>
  <si>
    <t>00:52:35So the acuity airy interests are to just stop a ton of people</t>
  </si>
  <si>
    <t>That's right. So it's not out of the question. And we have made incredibly important amendments.</t>
  </si>
  <si>
    <t>It doesn't matter what what happens here all that much, because you have some other story about what what really matters.</t>
  </si>
  <si>
    <t>But you can't. Does that actually change the edge of the.</t>
  </si>
  <si>
    <t>Thomas Loughran: Confront engage interact with compete with, take your pick.</t>
  </si>
  <si>
    <t>You should trust adults. Right. Something like that that you learned as a kid.</t>
  </si>
  <si>
    <t>Thomas Loughran: And build some lenses.</t>
  </si>
  <si>
    <t>JP: If you equate Western culture with white culture.</t>
  </si>
  <si>
    <t>Thomas Loughran: If you watch that. That's just one good way to see how how long that that behavior as then present in the United States, and it's generally been it's got a long racial history.</t>
  </si>
  <si>
    <t>Thomas Loughran: But I can remember that I said it's bigger than a breadbox. And now comes the next question right and I make up another answer for it. And I tried it for. See, if I might actually playing 20 questions right</t>
  </si>
  <si>
    <t>Thomas Loughran: If you don't want to build, you can do that.</t>
  </si>
  <si>
    <t>Thomas Loughran: It certainly is an experience of taking you out of it.</t>
  </si>
  <si>
    <t>Thomas Loughran: But I learned one thing from him.</t>
  </si>
  <si>
    <t>01:07:40Complicated sentence together. He's just saying, yeah, that</t>
  </si>
  <si>
    <t>00:53:54Technology. Yes. Yeah. You're right.</t>
  </si>
  <si>
    <t>01:15:22We'll have to figure out what up. We'll start with a video or two, just so we have an idea. All I wanted to do at this level.</t>
  </si>
  <si>
    <t>Thomas Loughran: When you get down to look. Here are the various layers, this is, this is called the brains doing that's the level that Hawkins is that</t>
  </si>
  <si>
    <t>Thomas Loughran: And other families, ours is one of them. I mean, we can hit heads reasonably well.</t>
  </si>
  <si>
    <t>JP: Like, I wonder, with, you know,</t>
  </si>
  <si>
    <t>Thomas Loughran: part has ever read his book, and about maybe it's been 20 years since I read it, but also in part because it's pretty thin on these kinds of details he covers a lot of grounds but in just a couple hundred pages.</t>
  </si>
  <si>
    <t>Thomas Loughran: And the superlative see wrapped around justice seeking and seeking seems to me to be that he thinks that were exceptional in those ways to right no nation come so close, but I don't want to put more words in his mouth and then he actually put</t>
  </si>
  <si>
    <t>Thomas Loughran: On a paradigm, which we do not now seem to have</t>
  </si>
  <si>
    <t>Thomas Loughran: Yeah, I don't remember California particulars, but in the back of my mind, I'm thinking that California is a very liberal</t>
  </si>
  <si>
    <t>Thomas Loughran: So it's hard to see them, it's hard to pull them so starkly apart and then say about scientism that they</t>
  </si>
  <si>
    <t>Thomas Loughran: Maybe I'm wrong about those numbers. That's the I'm being honest, that that's the impression I have, but I haven't actually counted resources. I've just flung them right and 600 lines of text here 600 columns of text or so.</t>
  </si>
  <si>
    <t>Thomas Loughran: Oh averred as someone who</t>
  </si>
  <si>
    <t>But do we do we believe all the facts that are presented in as we look across various sources of information that there are in the media or elsewhere?</t>
  </si>
  <si>
    <t>It goes far and all that. Stick it to the man. The accounts of the man, whoever that is.</t>
  </si>
  <si>
    <t>OK. Let's see.</t>
  </si>
  <si>
    <t>If they're able to be back and they can stay through there, I think Yukon is doing.</t>
  </si>
  <si>
    <t>Thomas Loughran: And this was around that time the OED was around the time of the Encyclopedia Britannica. I don't remember, maybe a decade or more off, but it's not. It's, it's the same quarter century, I think.</t>
  </si>
  <si>
    <t>Thomas Loughran: We seem to suck at that right now. We seem to suck as bad as we ever have.</t>
  </si>
  <si>
    <t>Thomas Loughran: conflating a few different features of consciousness, up to a few that he identifies but I'll do my best to keep them separate.</t>
  </si>
  <si>
    <t>The very idea that you would not you know, I totally love to sing.</t>
  </si>
  <si>
    <t>JP: Those maximize SS maximize PS</t>
  </si>
  <si>
    <t>Thomas Loughran: The geek. Right.</t>
  </si>
  <si>
    <t>Thomas Loughran: But that there was no there there there was there was no huge smoking gun right that the best they could do as a phone call would Ukraine, which probably was just what they everybody said was right and it was</t>
  </si>
  <si>
    <t>Thomas Loughran: And it's a your</t>
  </si>
  <si>
    <t>John’s iPhone: About bailouts and stuff like that.</t>
  </si>
  <si>
    <t>John’s iPhone: The prosecutor going after him. And then this new supposedly uncorrupt one didn't then that would make even more of the story, if it was just like a regular corporation for Joe Biden was doing some</t>
  </si>
  <si>
    <t>00;29;24.210 --&gt; 00;29;25.260</t>
  </si>
  <si>
    <t>00:24:56.460 --&gt; 00:25:10.290</t>
  </si>
  <si>
    <t>00:27:05.760 --&gt; 00:27:09.690</t>
  </si>
  <si>
    <t>00:22:42.030 --&gt; 00:22:44.100</t>
  </si>
  <si>
    <t>01:07:44You. This is how geometries reason from first principles.</t>
  </si>
  <si>
    <t>00:53:58This is the unique</t>
  </si>
  <si>
    <t>01:15:29Is to say there are people who are traveling these roads and now I think you can see why somebody might want to travel that road based on one peek at this quantum eraser deal, but you don't even have to go to the quantum eraser. That's just wonderfully brilliantly. Cool, right.</t>
  </si>
  <si>
    <t>00:52:42Keep your job, get a raise.</t>
  </si>
  <si>
    <t>Me, I could wax religious for a moment and say, you know, maybe you should just be caring about the state of your own soul.</t>
  </si>
  <si>
    <t>The the cha the box? Right.</t>
  </si>
  <si>
    <t>Thomas Loughran: But systematically seek out other ways of looking at the world.</t>
  </si>
  <si>
    <t>Right. All those exceptions have worked their way in in different shapes, different forms.</t>
  </si>
  <si>
    <t>Thomas Loughran: And multiple lenses that people can get behind and explore</t>
  </si>
  <si>
    <t>Thomas Loughran: Today used to they make that equation, probably. I mean, there are people who do today.</t>
  </si>
  <si>
    <t>Thomas Loughran: It's basically kept kept the wrong kind of people from voting. Right. It's been part of the whole disenfranchise efforts and as recently as 1981</t>
  </si>
  <si>
    <t>Thomas Loughran: If you're trying to win. And the person says, is it a golden's mustard jar. Don't say yes right or you lose.</t>
  </si>
  <si>
    <t>JP: I'm not me.</t>
  </si>
  <si>
    <t>Thomas Loughran: anthropocentric view of</t>
  </si>
  <si>
    <t>Thomas Loughran: He cited this organization that</t>
  </si>
  <si>
    <t>Thomas Loughran: But what's interesting is the anger.</t>
  </si>
  <si>
    <t>John Rose; But you can point to</t>
  </si>
  <si>
    <t>Thomas Loughran: And I think the answer, I'm giving is yes, they matter. And we are starting to think about them in a in a formal sort of structural way at the beginning, but in a way later on down the road. Once we develop some justification for it.</t>
  </si>
  <si>
    <t>Thomas Loughran: And here it's not just mastering all the disciplines, anyone can see that it's just</t>
  </si>
  <si>
    <t>John Rose: A few issues on that front.</t>
  </si>
  <si>
    <t>01:07:48Using things that are drawn on the board, but we're not really talking about things that are drawn on the board without talking about the things that existed themselves and some sort of mathematical domain thought that gets us there.</t>
  </si>
  <si>
    <t>00:54:02Technological aspect of of YouTube is probably</t>
  </si>
  <si>
    <t>01:15:46Yeah, it's</t>
  </si>
  <si>
    <t>Thomas Loughran: That these are the layers in the neocortex and this is what's wired to what and this is how this is the algorithm that we figure shit out. This is where the signals run layer by layer by layer. He's down at that level.</t>
  </si>
  <si>
    <t>Thomas Loughran: Some of us can anyway.</t>
  </si>
  <si>
    <t>JP: The President's change in tune the past few days if they're just like trying different things out to see how people respond</t>
  </si>
  <si>
    <t>Thomas Loughran: But it's probably going to presume that are sufficient grounds in there for me to have had an example I simply don't</t>
  </si>
  <si>
    <t>Thomas Loughran: And that that seems to be the fruit of the Christian life to crew. The fruit of our Christian poundings</t>
  </si>
  <si>
    <t>Thomas Loughran: Right, we have our international order is not at all an international order where people are coming to the table deeply listening to what one another and valuing the good of the whole</t>
  </si>
  <si>
    <t>Thomas Loughran: Voting environment to</t>
  </si>
  <si>
    <t>Thomas Loughran: Mean, put it this way. It's you wonder whether he's got a straw man account of scientism or a strong man account of science of a little bit</t>
  </si>
  <si>
    <t>I forget how many columns. Lots of them. Rose rather</t>
  </si>
  <si>
    <t>Thomas Loughran: I wish I think gabbert was a candidate was not discussed, but I was trying to react specifically to phrasing that was just used in our previous exchange there.</t>
  </si>
  <si>
    <t>Do we more or less believe what they say? We just interpret what they say in terms of what we know about what they're up to.</t>
  </si>
  <si>
    <t>I'm quoting Jack Black. Sort of like some school of rock.</t>
  </si>
  <si>
    <t>Let me just point to two things and then we'll be done. First thing I want to point to.</t>
  </si>
  <si>
    <t>Like, they went back a little bit early and at Thanksgiving, everybody leaves and takes like finals remote so they don't have to leave and come back.</t>
  </si>
  <si>
    <t>Thomas Loughran: And it's an Herculean effort.</t>
  </si>
  <si>
    <t>Thomas Loughran: And helped enforce the rule.</t>
  </si>
  <si>
    <t>Thomas Loughran: And the first one that is integrated. So what that means is, and this is very important for where we're going here.</t>
  </si>
  <si>
    <t>What's that got to do with what I ever do? It seems a little strange tripe.</t>
  </si>
  <si>
    <t>Thomas Loughran: That's actually that was, that was me, did that but they take to have this right sentience versus sentiment.</t>
  </si>
  <si>
    <t>Thomas Loughran: It says the major doesn't do us</t>
  </si>
  <si>
    <t>Thomas Loughran: But it wasn't. It's not the sort of thing that's going to get a president removed from office right and there's probably a bunch of indiscretions like that. And it seems to me the mall report is full of</t>
  </si>
  <si>
    <t>John’s iPhone: That were put in place, Obama administration and I think Trump got rid of most of it. It's a super easy memory. So I can be sure</t>
  </si>
  <si>
    <t>John’s iPhone: Making more money than he should then that would meet give it less credibility, but so I think it doesn't matter how shady charisma is known to be at the time.</t>
  </si>
  <si>
    <t>01:07:59Okay, understand Cisco outcome that also understand. So Socrates, that by the other subsection of the unintelligible. Now, I mean, that which reason itself grasps by the power of dialectic</t>
  </si>
  <si>
    <t>00:54:06Changed the trend of that type of thinking from dying out to perhaps getting stronger than it was previously.</t>
  </si>
  <si>
    <t>01:15:47Already weird and the delayed choice. The very idea of a delayed choice already makes it unbelievably weird and that's that's been in place. I don't know when that was first done carefully.</t>
  </si>
  <si>
    <t>00:52:46That yeah</t>
  </si>
  <si>
    <t>And the 14th Amendment, whose function I remember clearly and whose name I remember a little less clearly at the moment, it'll pop into my head.</t>
  </si>
  <si>
    <t>Right. And you should love your neighbor as yourself.</t>
  </si>
  <si>
    <t>It seems like it just changes the right.</t>
  </si>
  <si>
    <t>Thomas Loughran: Not because we know there's anything to what they have to say, there might not be</t>
  </si>
  <si>
    <t>You've got different categories you now see that are more sophisticated.</t>
  </si>
  <si>
    <t>Thomas Loughran: As viable candidates, where there is then something like a rich community of a hit of people who view the world through that.</t>
  </si>
  <si>
    <t>John Rose: Or no, I don't think they don't like that.</t>
  </si>
  <si>
    <t>Thomas Loughran: There was some why I remember at one you would have thought. I mean, that's not a voting here, but that's so I wonder if I'm remembering that correctly. But that is the year that sticks in my mind whether I'm right about that here that's roughly in any case that laws and how panelist.</t>
  </si>
  <si>
    <t>Thomas Loughran: So say no to that question, right, because that's a game ending question. Just say yes, say, no, it isn't right, and</t>
  </si>
  <si>
    <t>Thomas Loughran: The other I said the one is the other, which is not to say that they are equal.</t>
  </si>
  <si>
    <t>Thomas Loughran: You can do that.</t>
  </si>
  <si>
    <t>Thomas Loughran: aimed for scenarios, one of which was very much like this current scenario where intentionally close election.</t>
  </si>
  <si>
    <t>Thomas Loughran: Toward the poses.</t>
  </si>
  <si>
    <t>00;29;25.260 --&gt; 00;29;33.480</t>
  </si>
  <si>
    <t>00:25:14.640 --&gt; 00:25:15.630</t>
  </si>
  <si>
    <t>00:27:11.670 --&gt; 00:27:27.240</t>
  </si>
  <si>
    <t>00:22:46.890 --&gt; 00:22:50.340</t>
  </si>
  <si>
    <t>01:08:14It doesn't consider these hypotheses as first principles, but as stepping stones to take off from enabling it to reach the hypothetical first principle of everything.</t>
  </si>
  <si>
    <t>00:54:19Yeah.</t>
  </si>
  <si>
    <t>01:16:00But I think it's, I think, my guess is that's</t>
  </si>
  <si>
    <t>Thomas Loughran: And, you know, with some credibility assembling a team that's trying to pull an algorithm from that. And he's kind of done this sort of work before right i mean he has he did bring the Palm Pilot to market.</t>
  </si>
  <si>
    <t>Thomas Loughran: It can be my brothers.</t>
  </si>
  <si>
    <t>JP: Which I'm sure they are, I mean,</t>
  </si>
  <si>
    <t>Thomas Loughran: So you want to get inside the mind of somebody and say, what were they writing in their journals I what were the problems that we're keeping them up at night.</t>
  </si>
  <si>
    <t>Thomas Loughran: Christian foundations, you often hear time oftentimes here American as a Christian nation.</t>
  </si>
  <si>
    <t>Thomas Loughran: The way any team has to value the good of the league or any</t>
  </si>
  <si>
    <t>Thomas Loughran: In that regard.</t>
  </si>
  <si>
    <t>Thomas Loughran: Because it seems to rule out. I mean, how do you do any cosmology. How do you do, Big Bang cosmology. Can you repeat it is it is a repeatable. Right. Is it</t>
  </si>
  <si>
    <t>Thomas Loughran: And it's slipping from me a little bit.</t>
  </si>
  <si>
    <t>Yeah, I would say even the like news media outlets that I am least inclined to watch</t>
  </si>
  <si>
    <t>Anyway, our founding fathers in musicology. One.</t>
  </si>
  <si>
    <t>I'm going to do. A way of just returning to this off visited.</t>
  </si>
  <si>
    <t>So I think they were standing to lose like 20 million,</t>
  </si>
  <si>
    <t>Thomas Loughran: Herculean effort.</t>
  </si>
  <si>
    <t>Thomas Loughran: The sky is there a burning</t>
  </si>
  <si>
    <t>Thomas Loughran: Of the and now I'm going to have to be very careful. Let's just say there are cities. There she is. And they don't always get along with one another all over the Middle East and that same divide</t>
  </si>
  <si>
    <t>Thomas Loughran: This we see a bunch of different things, as if they were one thing</t>
  </si>
  <si>
    <t>Like I'm not sure I'd lift a finger to ever help or preserve. Right.</t>
  </si>
  <si>
    <t>Thomas Loughran: But they</t>
  </si>
  <si>
    <t>Thomas Loughran: Right at with with just the very same attitude.</t>
  </si>
  <si>
    <t>Thomas Loughran: Seems to me. The Washington Post was full of them. And I wouldn't quite say that they were wrong. Almost every time I would just say they were misleading for a long</t>
  </si>
  <si>
    <t>Thomas Loughran: Do you mean so</t>
  </si>
  <si>
    <t>Thomas Loughran: Well, this is the space. We're gonna launch. So anyway, if you want to understand a little ticks.</t>
  </si>
  <si>
    <t>John’s iPhone: And if Joe Biden even knew who</t>
  </si>
  <si>
    <t>Thomas Loughran: Anything and say that's the way it's going to work because it's working in an unrecognized and dysfunctional sort of</t>
  </si>
  <si>
    <t>Thomas Loughran: Yeah, I think that's</t>
  </si>
  <si>
    <t>Thomas Loughran: It's putting the disciplines together into a whole system of thought in practice and living out the implications of what the disciplines are uncovering and and</t>
  </si>
  <si>
    <t>John Rose: And then if you were to actually do a true</t>
  </si>
  <si>
    <t>01:08:31And I'm going to repeat that sentence from memory and Alan blooms translation, which is another take on it says, enabling it to reach the heights to enable it to reach the beginning</t>
  </si>
  <si>
    <t>01:16:05A quarter century ago or more that was</t>
  </si>
  <si>
    <t>00:52:47And he's bought</t>
  </si>
  <si>
    <t>But you have you have a right to due process. You have.</t>
  </si>
  <si>
    <t>But you know, the poor, you will have all of these and you can influence these international systems.</t>
  </si>
  <si>
    <t>I could change the line color to Burgundy. Right.</t>
  </si>
  <si>
    <t>Thomas Loughran: Or there might be</t>
  </si>
  <si>
    <t>And they eventually get pushed back down and they get pushed back down somehow through experience.</t>
  </si>
  <si>
    <t>Thomas Loughran: That build that one's careful and that invite other people to enter into real rich aware of what it's like to think like that.</t>
  </si>
  <si>
    <t>Thomas Loughran: Interesting well</t>
  </si>
  <si>
    <t>Thomas Loughran: So that infringement is now past which is perhaps why don jr is asking every able bodied citizen right to go out and actively prevent the voter fraud get I haven't heard any of this, this is according to this as</t>
  </si>
  <si>
    <t>Thomas Loughran: And move on and try and stay in the big spaces and then try and find something that's creative out there. Right. And in the end, someone might use up their 20 questions.</t>
  </si>
  <si>
    <t>Thomas Loughran: Now, now make one which I can play contains the other and we know exactly</t>
  </si>
  <si>
    <t>Thomas Loughran: How should I put it</t>
  </si>
  <si>
    <t>Thomas Loughran: And yeah, I thought that was</t>
  </si>
  <si>
    <t>Thomas Loughran: Challenged and you know that's what he wrote about in large measure in the Atlantic magazine. He wrote</t>
  </si>
  <si>
    <t>Thomas Loughran: It's like people are frustrated and they're looking for something to be angry about and then they're trying to find that thing to spin into their narrative.</t>
  </si>
  <si>
    <t>01:08:44Of the whole, which is how it's in blooms text or follow booms footnote. And he says,</t>
  </si>
  <si>
    <t>00:54:26And that's an that's an environment in which</t>
  </si>
  <si>
    <t>Thomas Loughran: So it's not as if getting at.</t>
  </si>
  <si>
    <t>Thomas Loughran: And we get over it.</t>
  </si>
  <si>
    <t>JP: I'm sure they're always doing things like that.</t>
  </si>
  <si>
    <t>Thomas Loughran: Why did they actually, you know, when did they actually adopt this that they adopted after the visit at the seacoast to the party. And there were four other friends and all of a sudden he was one of them.</t>
  </si>
  <si>
    <t>luke w: We</t>
  </si>
  <si>
    <t>Thomas Loughran: Business in a small town has got to value the good of the whole. I don't mean there's no competition inside those spaces, but I do mean there's more than competition if there's only competition that thing falls apart.</t>
  </si>
  <si>
    <t>Thomas Loughran: Or is it about the future. Well, yeah, it's got implications for the future, although, again, almost all those implications and so far as their experimental observational implications, I should say observational, in particular, they're all about the past.</t>
  </si>
  <si>
    <t>Thomas Loughran: So let me let me stop sharing this because it'll distract us from big story so</t>
  </si>
  <si>
    <t>Thomas Loughran: Something like the extent to which</t>
  </si>
  <si>
    <t>because I think the way they draw information together is not effective or truthful.</t>
  </si>
  <si>
    <t>Yeah. If we're gonna get if we're gonna get something more than.</t>
  </si>
  <si>
    <t>Master spreadsheets here. And I just wanted to point out that there is somewhere in here.</t>
  </si>
  <si>
    <t>even if that went flawlessly and something like 100 million if they had to go remote for the full time.</t>
  </si>
  <si>
    <t>Thomas Loughran: To try to do that.</t>
  </si>
  <si>
    <t>Thomas Loughran: Is a tension inside brain and the there was a kind of party politics that showed up in demonstrations around the Arab Spring, and it was shut down by the royal family who's in the minority and belongs to one of those families.</t>
  </si>
  <si>
    <t>Thomas Loughran: We see a bunch of different things, as if they were one thing the rug is one thing, and it's a</t>
  </si>
  <si>
    <t>Or continue to be with. But boy, do I love it. Right.</t>
  </si>
  <si>
    <t>JP: Connect the dots. I will tell you. Thanks very much. I appreciate that.</t>
  </si>
  <si>
    <t>Thomas Loughran: That right, that that pretty overweight coder had right that 800 pound guy and then put in a basement apartment to use Trump's language of it right that that guy.</t>
  </si>
  <si>
    <t>JP: I think, I think the I would</t>
  </si>
  <si>
    <t>JP: Various things in her</t>
  </si>
  <si>
    <t>John’s iPhone: Yeah, I think that's kind of the space that Elizabeth Warren occupies</t>
  </si>
  <si>
    <t>John’s iPhone: The prospect the replacement prosecutor was ahead of time. Right.</t>
  </si>
  <si>
    <t>00;29;34.530 --&gt; 00;29;35.880</t>
  </si>
  <si>
    <t>00:25:18.750 --&gt; 00:25:21.240</t>
  </si>
  <si>
    <t>00:27:28.440 --&gt; 00:27:39.990</t>
  </si>
  <si>
    <t>00:22:51.480 --&gt; 00:22:59.970</t>
  </si>
  <si>
    <t>01:08:53Reach the beginning, which is the whole another rendition equally good. I'm suggesting that one buried in the foot hole footnote is exactly the right one.</t>
  </si>
  <si>
    <t>00:54:32We need models to be able to discern between real progress and not real progress just change.</t>
  </si>
  <si>
    <t>01:16:11More</t>
  </si>
  <si>
    <t>00:52:48When you combine that with the civil forfeiture laws.</t>
  </si>
  <si>
    <t>Let's see the Fourth Amendment, the 14th Amendment, maybe an. It's often cited, in any case, it's a very active.</t>
  </si>
  <si>
    <t>If you thought that maybe you wouldn't have any courses in international history.</t>
  </si>
  <si>
    <t>I can make it a thicker line. But that doesn't affect the.</t>
  </si>
  <si>
    <t>It takes a lot of time to push them back through, and there's literally a rewiring, there's a creation, right?</t>
  </si>
  <si>
    <t>Thomas Loughran: Right. And you still don't have anything in mind, but you're quite sure that they're wrong all 20 times because you're you've, you've been chased into a corner, but not into a corner where there's only one thing</t>
  </si>
  <si>
    <t>Thomas Loughran: What's meant in an array, I shouldn't say we know exactly who might be hard mathematical higher math questions in here.</t>
  </si>
  <si>
    <t>Thomas Loughran: You can do that you just build a community. I guess the question is, who's the we there.</t>
  </si>
  <si>
    <t>Thomas Loughran: Think that was the biggest wonder of it for me. Yeah, it's that kind of intelligence in that kind of space we happen to come across it and remarkably so but</t>
  </si>
  <si>
    <t>Thomas Loughran: The sort of facade is coming right and talked about what the President would do and you have to admit, those ducks are lining up little bit. They're not lining up as it they're not going exactly yet in Trump's favor</t>
  </si>
  <si>
    <t>Thomas Loughran: You can understand why when people are frustrated. They're angry and angry does sort of want to take an object.</t>
  </si>
  <si>
    <t>Thomas Loughran: Not entirely dysfunction.</t>
  </si>
  <si>
    <t>Thomas Loughran: Maybe the team will have some idea about what's good</t>
  </si>
  <si>
    <t>Thomas Loughran: Taking the guidance, which the whole provides with the help of these disciplines, but not submitted to the disciplines rather the disciplines submitted to this master craft.</t>
  </si>
  <si>
    <t>John Rose: single payer system and eliminate private insurance. There are a lot of people that really like their insurance.</t>
  </si>
  <si>
    <t>01:09:05The beginning, which is the whole</t>
  </si>
  <si>
    <t>00:54:41Because if we don't have those models.</t>
  </si>
  <si>
    <t>01:16:11I think those those two things don't connect is obviously to me with the</t>
  </si>
  <si>
    <t>00:52:52Like where find it finders keepers, or whatever the hell you call it like</t>
  </si>
  <si>
    <t>Thomas Loughran: Getting at the brain as a model for AI, that's, that's as big instead he's not brand new with that he's</t>
  </si>
  <si>
    <t>Apart.</t>
  </si>
  <si>
    <t>JP: Everybody in politics on both sides, but</t>
  </si>
  <si>
    <t>Thomas Loughran: Right, and you get the impression that you look at his journal. He doesn't have any compelling arguments. It just wasn't making the case anymore. He's with these guys.</t>
  </si>
  <si>
    <t>Thomas Loughran: Be surprised if he would go so far, or put it this way, somebody thought that American were a Christian nation might say the kinds of things you just said.</t>
  </si>
  <si>
    <t>Thomas Loughran: So there's a chamber of commerce in every single town right and there's a board that governs every single league and there are coaches on it. And there are directors of athletics honest right and they're interested in higher quality play, not less high quality play</t>
  </si>
  <si>
    <t>Thomas Loughran: We should rehearse.</t>
  </si>
  <si>
    <t>Thomas Loughran: Right as as his future work done in history or future work on archaeology, or in anthropology or in geology right where the subject is our ancient Earth. So it seems pretty strange that he he phrased.</t>
  </si>
  <si>
    <t>Thomas Loughran: So let me start with the American story because we haven't had come to in a while and I just dropped a few pieces in a couple moments ago when I pointed to the importance of rights.</t>
  </si>
  <si>
    <t>Thomas Loughran: The, the extent to which critics of mainstream of all mainstream media.</t>
  </si>
  <si>
    <t>I think in general, the like the.</t>
  </si>
  <si>
    <t>A genuine account you can buy into.</t>
  </si>
  <si>
    <t>A three lens matrix inherited is.</t>
  </si>
  <si>
    <t>I just heard this on the radio and I don't can't verify this or so you kind of please don't yell at me.</t>
  </si>
  <si>
    <t>Thomas Loughran: In 1888 the ninth encyclopedia tried to do that with basically all of</t>
  </si>
  <si>
    <t>John Rose: And it's interesting I</t>
  </si>
  <si>
    <t>Thomas Loughran: Or one of those</t>
  </si>
  <si>
    <t>Thomas Loughran: Calf funny. Except not in sound in sight, whatever that word is right. It's a unbelievable sensory input from a great many sources and that seems somehow the nature of consciousness seems to be to integrate those things and to see a number of things all at once. First point</t>
  </si>
  <si>
    <t>What on earth would you be meaning? What's left. Right.</t>
  </si>
  <si>
    <t>Thomas Loughran: You got to get them all of them.</t>
  </si>
  <si>
    <t>Thomas Loughran: That sort of guy.</t>
  </si>
  <si>
    <t>I would say I disagree.</t>
  </si>
  <si>
    <t>JP: Arm you from your perspective, it is but</t>
  </si>
  <si>
    <t>John’s iPhone: Trying to manage that stuff. But yeah, I don't know at all.</t>
  </si>
  <si>
    <t>01:09:10Having grasp this principle, this whole this first principle of everything this beginning which is the whole having grass that it reverses itself.</t>
  </si>
  <si>
    <t>00:54:44The tech technology can blow across us in a certain way like whims and and just rearrange the moral landscape.</t>
  </si>
  <si>
    <t>01:16:20Second onyx element of it. I mean, I feel like the observer.</t>
  </si>
  <si>
    <t>00:52:59If they make a drug bust and someone has a ton of money they get to keep the money.</t>
  </si>
  <si>
    <t>It's a very active ground. It's a it's a reason why laws which can't.</t>
  </si>
  <si>
    <t>Or take some courses in international history. International finance.</t>
  </si>
  <si>
    <t>Boxier. It looks like I can make it a dash to a separate object.</t>
  </si>
  <si>
    <t>Thomas Loughran: Who has to settle that question in the end. Well, I do. And maybe there's others who are kind of like me. And so perhaps in so far as I bring information in and inform them and we process it perhaps we do we have to be the judge. We have our standards.</t>
  </si>
  <si>
    <t>There's a there's a bringing together of the exceptions, the generation of the new categories.</t>
  </si>
  <si>
    <t>Thomas Loughran: In effect, to achieve second first language competence.</t>
  </si>
  <si>
    <t>JP: My thing is</t>
  </si>
  <si>
    <t>Thomas Loughran: Now whether that happens or not.</t>
  </si>
  <si>
    <t>Thomas Loughran: Right, so one can play 20 questions that way. So there is no definitive answer at to the inquiries.</t>
  </si>
  <si>
    <t>Thomas Loughran: As to when one thing contains another right but in the simple cases. Right. We know what it is. For one thing, to contain another. And the other thing not to contain the one</t>
  </si>
  <si>
    <t>Thomas Loughran: When you say why don't we</t>
  </si>
  <si>
    <t>Thomas Loughran: But it was there, whether we did or not.</t>
  </si>
  <si>
    <t>Thomas Loughran: There isn't there hasn't been a big Riot yet, for example, which would be exactly in his favor. Right. So. So then he's got the pressure of cities burning</t>
  </si>
  <si>
    <t>Thomas Loughran: And if somebody told you something that wasn't true. Maybe there's a way to be angry at them.</t>
  </si>
  <si>
    <t>00;29;37.650 --&gt; 00;29;41.850</t>
  </si>
  <si>
    <t>00:25:26.640 --&gt; 00:25:31.980</t>
  </si>
  <si>
    <t>00:27:41.370 --&gt; 00:27:55.410</t>
  </si>
  <si>
    <t>00:23:02.190 --&gt; 00:23:02.820</t>
  </si>
  <si>
    <t>01:09:24And keeping hold of what follows from. It comes down to a conclusion without making use of anything visible at all, but only forms themselves moving from forums to forums and ending forms.</t>
  </si>
  <si>
    <t>00:54:55Driven by what driven by dwell time on YouTube and profit.</t>
  </si>
  <si>
    <t>01:16:24The Observer dependence is</t>
  </si>
  <si>
    <t>Thomas Loughran: Chewing on that with some success on both sides of the equation for for pretty long time and attracting a team around</t>
  </si>
  <si>
    <t>Thomas Loughran: That doesn't say it doesn't damage the relationship. Sometimes it does</t>
  </si>
  <si>
    <t>Thomas Loughran: Right. You could if if that were what you discovered making this up now from the history of science, you might begin this and you found that kind of transformation.</t>
  </si>
  <si>
    <t>Thomas Loughran: So there are a couple of narratives here and we know them well and they are united in his mind. There is a kind of harmony between these various</t>
  </si>
  <si>
    <t>Thomas Loughran: Right, you play worthless teams and you don't get better and everyone knows that in those games, you might think that's true in a conversation about the world.</t>
  </si>
  <si>
    <t>Thomas Loughran: The candidates.</t>
  </si>
  <si>
    <t>Thomas Loughran: Science, the way you did and what you what you did. Rachel was</t>
  </si>
  <si>
    <t>Thomas Loughran: I do think that there is a</t>
  </si>
  <si>
    <t>Thomas Loughran: You know, there's a large list of them.</t>
  </si>
  <si>
    <t>There were. They are reporting on certain truths,</t>
  </si>
  <si>
    <t>And maybe even give your life for to sound patriotic when moment comes, that's sort of what people did back in those days.</t>
  </si>
  <si>
    <t>And. So a task here.</t>
  </si>
  <si>
    <t>But yeah, that 100 million figure is something I had heard associated with other big not so much football.</t>
  </si>
  <si>
    <t>Thomas Loughran: All of human out. That's what's encyclopedias, where I were thought to be not just a reference text with something under all the important words but everything under all the important words.</t>
  </si>
  <si>
    <t>John Rose: Could be just totally making this up right now but</t>
  </si>
  <si>
    <t>Thomas Loughran: Traditions rather that royal family belongs to one of those traditions and the protesters tended to belong to another one of those traditions and when that crackdown happened the last time I've laid eyes on the Crown Prince of</t>
  </si>
  <si>
    <t>Thomas Loughran: That's a claim about consciousness. Consciousness is integrative and maybe we could do a better job. But there's three words first proposition. Second one.</t>
  </si>
  <si>
    <t>So I'm thinking that there is a kind of motion in that's very spontaneous act of natural case you're talking about.</t>
  </si>
  <si>
    <t>Thomas Loughran: You just can't know right you there's certain information. You just can't get at it, you can try to trick nature, you can try and pursue it, and all kinds of different ways. This is the PR paradox, right, just look we can't know it.</t>
  </si>
  <si>
    <t>JP: And I would say that they were, in fact, wrong, wrong and there wasn't actually there. There are a lot of the times in the mall report says as much in almost every single</t>
  </si>
  <si>
    <t>JP: From looking at it from a third person looking at it from another perspective, there's just</t>
  </si>
  <si>
    <t>Thomas Loughran: Well maybe she becomes Secretary of the Treasury.</t>
  </si>
  <si>
    <t>Thomas Loughran: Functional in some respects, but just fun others.</t>
  </si>
  <si>
    <t>Thomas Loughran: Means well yeah so I don't know that may be, what's your, what's your reaction to that is add a</t>
  </si>
  <si>
    <t>Thomas Loughran: This is Aaron stiliyan politic. It is Aquinas his view of theology, the Master of Science, and it is what I think McIntyre saying we need to badly recover.</t>
  </si>
  <si>
    <t>01:09:38Con says, I understand, if not yet adequately for my opinion, you're talking about an enormous task.</t>
  </si>
  <si>
    <t>00:55:03For example,</t>
  </si>
  <si>
    <t>01:16:25Really the connection with the second element probably right less</t>
  </si>
  <si>
    <t>00:53:04It's just the RICO statutes.</t>
  </si>
  <si>
    <t>Which are not, in fact, enforced, can't have the force of law or unenforceable law.</t>
  </si>
  <si>
    <t>Maybe you wouldn't find out where the money goes. Maybe it's not so much in your interests.</t>
  </si>
  <si>
    <t>Yeah. There's a separate object from a known perk on the bottom of that, and I think so.</t>
  </si>
  <si>
    <t>Thomas Loughran: But there are other standards. There are other ways of processing the world. While there are ways to look at it and suppose we systematically confront them.</t>
  </si>
  <si>
    <t>Right. At which those new categories require real hard work.</t>
  </si>
  <si>
    <t>JP: Is I don't think Antica has the same sort of like this is like sign this paper to be like, I agree with all of these things like</t>
  </si>
  <si>
    <t>Thomas Loughran: Just contending, what if the president by himself.</t>
  </si>
  <si>
    <t>Thomas Loughran: On that model. And this guy uses that model to explain quantum mechanics.</t>
  </si>
  <si>
    <t>Thomas Loughran: Um, this high information flow network of rich communities paradigm. So we are we, we are damn poor and need to get Richard in our social relations.</t>
  </si>
  <si>
    <t>Thomas Loughran: That you know you need, we need to put an end to this election right now, etc. Right. Why we intentionally slow it down right intentionally</t>
  </si>
  <si>
    <t>Thomas Loughran: Right, something like that.</t>
  </si>
  <si>
    <t>01:09:46That you want to distinguish the intelligible part of that which is the part studied by the science of dialectic</t>
  </si>
  <si>
    <t>00:55:06Right, and that's that's not the right way to drive the conversation. We don't want to drive it to that end point.</t>
  </si>
  <si>
    <t>01:16:30Less time is the time independence or</t>
  </si>
  <si>
    <t>00:53:07Or is that a different</t>
  </si>
  <si>
    <t>Thomas Loughran: And saying the kinds of things that you would be embarrassed to continue to say this many years later, we're not were they not being affirmed by a great deal of where things have gone. That's the Hawkins.</t>
  </si>
  <si>
    <t>Thomas Loughran: But I would say it doesn't</t>
  </si>
  <si>
    <t>JP: What's the yeah</t>
  </si>
  <si>
    <t>Thomas Loughran: Being the rule, not the exception, you might begin to think that people's yes they're pulled in one direction, more than another, but not by what we consider proper scientific or purely rational considerations.</t>
  </si>
  <si>
    <t>Thomas Loughran: Accounts.</t>
  </si>
  <si>
    <t>Thomas Loughran: You don't actually learn you'd actually see yourself from a rich alternative perspective, right, unless there is that rich alternative perspective and it has to have grown up somewhere and apparently it has to grow up, not necessarily listening to you at every moment.</t>
  </si>
  <si>
    <t>Thomas Loughran: mechanisms involved because there are distinctions to be made at every one of these</t>
  </si>
  <si>
    <t>Thomas Loughran: Take another tact at john was sort of asking, aren't those disciplines, scientific, in a way, and you're saying, Well, whenever they are maybe they're just complimentary</t>
  </si>
  <si>
    <t>Thomas Loughran: There is a scientific account of rights, there is a</t>
  </si>
  <si>
    <t>Thomas Loughran: Glenn Greenwald comes to mind as a very famous one. Right.</t>
  </si>
  <si>
    <t>Maybe they gave the life of the country. And we still talk about.</t>
  </si>
  <si>
    <t>Is to say what the three lenses are, number one, and what are the various pieces?</t>
  </si>
  <si>
    <t>I think they do have a good football team, but like not Notre Dame status, but like big sport schools.</t>
  </si>
  <si>
    <t>Thomas Loughran: Something like that. A whole coherent account of what the world knows</t>
  </si>
  <si>
    <t>John Rose: My impression is that</t>
  </si>
  <si>
    <t>Thomas Loughran: Bahrain was on national TV maybe at the time it was the nightly news. It was the what began as a MacNeil lehrer news hour and then became</t>
  </si>
  <si>
    <t>Thomas Loughran: Consciousness is perspective.</t>
  </si>
  <si>
    <t>It's just you didn't kick it off. But I think it's actually player.</t>
  </si>
  <si>
    <t>Thomas Loughran: Why people are saying what they're saying. Right. This gets deeper and they want to move from what people are saying to why people are saying and they get this. They do this dialogic</t>
  </si>
  <si>
    <t>Thomas Loughran: You can't measure it right but you can send two particles that are identical with one another, send them out in opposite directions and you can get all the information you want about one have no information about the</t>
  </si>
  <si>
    <t>JP: The, the strongest pieces of the mall report. We're on obstruction of justice charges.</t>
  </si>
  <si>
    <t>JP: Conscious experience. There's a conscious conscious experience Earth.</t>
  </si>
  <si>
    <t>JP: Or I wonder what's</t>
  </si>
  <si>
    <t>John’s iPhone: So, I mean, it could just all be one big</t>
  </si>
  <si>
    <t>00;29;43.020 --&gt; 00;29;50.340</t>
  </si>
  <si>
    <t>00:25:35.460 --&gt; 00:25:46.200</t>
  </si>
  <si>
    <t>00:27:56.610 --&gt; 00:28:02.070</t>
  </si>
  <si>
    <t>00:23:04.290 --&gt; 00:23:10.410</t>
  </si>
  <si>
    <t>01:09:53As clearer than the part studied by the so called sciences, for which their hypotheses are first principles.</t>
  </si>
  <si>
    <t>01:16:34CF time</t>
  </si>
  <si>
    <t>00:53:08The racketeering influence corrupt organization Act, which I thought enabled them to, for example, sees all the assets of big drug runners.</t>
  </si>
  <si>
    <t>Can have the force of law. Things like that. I forget what it's called, but like there has to be someone hurt by a law.</t>
  </si>
  <si>
    <t>Or they could actually believe that's how the story goes.</t>
  </si>
  <si>
    <t>You're not going to get it anyway. I'm just poking the bear in a way, you know.</t>
  </si>
  <si>
    <t>Clicking on the box. Salon seven.</t>
  </si>
  <si>
    <t>Thomas Loughran: And we take the time to go through this process with them.</t>
  </si>
  <si>
    <t>You don't see in terms of them. You have to file a at under them again and again and again.</t>
  </si>
  <si>
    <t>Thomas Loughran: That has to happen. Seems to me.</t>
  </si>
  <si>
    <t>JP: We're reacting against people trying to ruin our country.</t>
  </si>
  <si>
    <t>Thomas Loughran: I'm was a moment ago, suggesting is not</t>
  </si>
  <si>
    <t>Thomas Loughran: It says, if it's not as if, when you look at the world when you measure you're looking for something that's really there. It's not really there.</t>
  </si>
  <si>
    <t>Thomas Loughran: Right, what one is bigger than the other. Right. And what was this one is a proper subset of the other. Isn't that the precise language proper sense</t>
  </si>
  <si>
    <t>Thomas Loughran: Right. There's a whole analysis of a bunch of problems that spin out</t>
  </si>
  <si>
    <t>Thomas Loughran: And it has value, whether we know it.</t>
  </si>
  <si>
    <t>Thomas Loughran: conflate confuse litigate etc. Slow it down beforehand, slow down the counting right and then throw the whole thing to the republican legislators in order to set</t>
  </si>
  <si>
    <t>Thomas Loughran: And then I think the you know the conspiracy theory of polling, which has emerged all of the polls everywhere, right, and they're all they're all terrible. And in fact, they ought to give up their day jobs and they ought to go get that out to go into landscape.</t>
  </si>
  <si>
    <t>Thomas Loughran: This is McIntyre's point as McIntyre. For example, in his After Virtue and I'll read a section of that sometime or send it to you.</t>
  </si>
  <si>
    <t>Thomas Loughran: Feel free to think about it and come back now or later the bear in mind, I have no idea what the hell we're doing here. It's a certain sense of which that's true. So</t>
  </si>
  <si>
    <t>Thomas Loughran: And what I'm looking to do is to bring together the tools we need in order to get this done.</t>
  </si>
  <si>
    <t>John Rose: We would put I saw that number would be a million people out of work overnight to work in the insurance industry.</t>
  </si>
  <si>
    <t>01:10:03And although those who study the objects of these sciences are forced to do so by me of thought, rather than sense perception still because they don't go back to a genuine first principle.</t>
  </si>
  <si>
    <t>00:55:13Right here we need to think about</t>
  </si>
  <si>
    <t>01:16:35Timeframe change.</t>
  </si>
  <si>
    <t>Thomas Loughran: Science and AI.</t>
  </si>
  <si>
    <t>Thomas Loughran: But you still have the whole person there, you don't have only part of the person that are in relationship you have the whole person.</t>
  </si>
  <si>
    <t>Absolutely.</t>
  </si>
  <si>
    <t>Thomas Loughran: Am I answering your question.</t>
  </si>
  <si>
    <t>Thomas Loughran: Right, we, we live in an exceptional nation. You might think we are. I mean, what are we are we salvation. Are we the world salvation. He wouldn't say that. Right.</t>
  </si>
  <si>
    <t>Thomas Loughran: Right, because it's different enough than you are.</t>
  </si>
  <si>
    <t>Thomas Loughran: Columns. These years that have to turn in order to make this old thing in order to get one person's preference, all the way to a registered voter</t>
  </si>
  <si>
    <t>Thomas Loughran: Right, maybe they're just complimentary inquiry. It's the inquiry that scientists engage in, and they don't leave those other inquiries alone and the, the anti scientists can come in and say the empty Simon</t>
  </si>
  <si>
    <t>Thomas Loughran: This is what I looking for and I don't see any reason why you can't get it from this</t>
  </si>
  <si>
    <t>And and</t>
  </si>
  <si>
    <t>And. And yet now we're surrounded by language of accusations of empire.</t>
  </si>
  <si>
    <t>Whose interconnectedness? Interrelatedness at each level.</t>
  </si>
  <si>
    <t>Boy, if that's right and I would expect the the impact on the surrounding community must be another order of magnitude higher than that.</t>
  </si>
  <si>
    <t>John Rose: private enterprise has basically gotten worse and worse it focusing on long term benefit and long term solutions.</t>
  </si>
  <si>
    <t>Thomas Loughran: The nightly news hour I think on PBS. And when I first ran it for a lot of years. Remember that you seen this show.</t>
  </si>
  <si>
    <t>Thomas Loughran: And here I mean something a little bit different.</t>
  </si>
  <si>
    <t>It's actually favorite motion. It seems to me that it's like it seems to me that it's not actually active favor in motion.</t>
  </si>
  <si>
    <t>Thomas Loughran: And they do a dial logically in the software.</t>
  </si>
  <si>
    <t>Thomas Loughran: The other parameter. Right. You remember these uncertainty relations have different pairs of parameters, right, you can express it in terms of of</t>
  </si>
  <si>
    <t>JP: Which are set, which were separate from the</t>
  </si>
  <si>
    <t>JP: Right. And then there's</t>
  </si>
  <si>
    <t>Thomas Loughran: being discussed, I would think that</t>
  </si>
  <si>
    <t>John’s iPhone: bullshit story to get a job. Right. And when nothing actually happens but</t>
  </si>
  <si>
    <t>01:10:15But proceeding from hypotheses. You don't think that they understand them those hypotheses, even though given such a principle they are intelligent</t>
  </si>
  <si>
    <t>00:55:16How to safely use the technology before it fundamentally</t>
  </si>
  <si>
    <t>00:53:17Yes, that's it.</t>
  </si>
  <si>
    <t>Equal protection, the equal protection clause of the 14th Amendment.</t>
  </si>
  <si>
    <t>Oh, totally, totally. Like by when I say manipulative.</t>
  </si>
  <si>
    <t>Yes or no? I mean, I'm poking the bear with things I've actually got about.</t>
  </si>
  <si>
    <t>OK. I I'm going to encourage continued practice, whether including manipulation of the actual text.</t>
  </si>
  <si>
    <t>Thomas Loughran: Moreover, we invite them to do the same with us.</t>
  </si>
  <si>
    <t>And then you start to believe in them somehow. Right. And then you start to advance them sort of by force of habit.</t>
  </si>
  <si>
    <t>Thomas Loughran: And without them.</t>
  </si>
  <si>
    <t>JP: There's something more concrete about the prod boys I think amplifies yes</t>
  </si>
  <si>
    <t>Thomas Loughran: And he's strategical himself. But supposing heat by himself. Just doesn't can see</t>
  </si>
  <si>
    <t>JP: Yeah, okay.</t>
  </si>
  <si>
    <t>Thomas Loughran: Mean cause of the relative poverty of our inner of our social</t>
  </si>
  <si>
    <t>JP: Yeah, exactly.</t>
  </si>
  <si>
    <t>Thomas Loughran: To have an alternative set of electors. That's the story that what's his name tells him. The Atlantic right and that is sort of going. Let's put it this way. We're teed up for that.</t>
  </si>
  <si>
    <t>00;29;51.120 --&gt; 00;30;10.620</t>
  </si>
  <si>
    <t>00:25:48.600 --&gt; 00:25:51.450</t>
  </si>
  <si>
    <t>00:28:04.470 --&gt; 00:28:15.900</t>
  </si>
  <si>
    <t>00:23:11.490 --&gt; 00:23:17.460</t>
  </si>
  <si>
    <t>01:10:26And you seem to me to call the state of the geometry is thought but not really understanding thought the intermediate between opinion and understanding</t>
  </si>
  <si>
    <t>00:55:22Changes society.</t>
  </si>
  <si>
    <t>01:16:39But it's just really, it's really hard to get over this whole</t>
  </si>
  <si>
    <t>Thomas Loughran: Because we've made enormous problem, we can't talk about intelligences these days without talking about AI because we can get to beat very, very smart people at remarkably sophisticated tasks like go right</t>
  </si>
  <si>
    <t>Thomas Loughran: You know what I mean. Otherwise, you can't bring what you think to the table. You just can't share about it. You're just like you're living a different life and you can never have that in common.</t>
  </si>
  <si>
    <t>Rachel Loughran: All in four months or to be or how far was November, July, August, September, October I counted right four months.</t>
  </si>
  <si>
    <t>John Rose: So that was part of it. So,</t>
  </si>
  <si>
    <t>Thomas Loughran: I mean I'm going beyond what he said here probably wouldn't say that except insofar as we received right from our savior to Christian story say</t>
  </si>
  <si>
    <t>Thomas Loughran: To know which is a kind of diversity of perspective that seems to have a kind of value. And if you think all of that, then you're going to have to build something like a global</t>
  </si>
  <si>
    <t>Thomas Loughran: Right. What are the various ears that have to turn in between there if you're not literally pulling the lever or writing in a candidate by your boss or something that sort of traditional in person.</t>
  </si>
  <si>
    <t>Thomas Loughran: Well, I need the right word scientism the anti science is a mist. I don't know how to put that something like that, right, that guy could come in and say, well, look, you're making my point. Right. There's all these complimentary similar enter played it. We're playing</t>
  </si>
  <si>
    <t>Thomas Loughran: High information flow and network of rich communities.</t>
  </si>
  <si>
    <t>Thomas Loughran: Many others.</t>
  </si>
  <si>
    <t>Right. And all kinds of alternative conceptions of the American presence in the world.</t>
  </si>
  <si>
    <t>Provides the structure to keep the whole of the information cacophony from falling in on us.</t>
  </si>
  <si>
    <t>Yeah. You don't get all the revenue. That's particularly true for a big football town.</t>
  </si>
  <si>
    <t>Thomas Loughran: No one tries</t>
  </si>
  <si>
    <t>John Rose: It's just all like it might have always been that way. But I think it's gotten worse and worse and just focusing on the most immediate profits. I think there's a lot of examples of that.</t>
  </si>
  <si>
    <t>Thomas Loughran: Anyway, I'm dating myself a little bit and you weren't quite watching international news in those days, but there was a big deal.</t>
  </si>
  <si>
    <t>Thomas Loughran: This is there are different perspectives which people consciously hold and have another way of putting this is that to be conscious is not only to see</t>
  </si>
  <si>
    <t>It's just realizing that you have a bunch of stored potential active favor.</t>
  </si>
  <si>
    <t>Thomas Loughran: So it says if they know what questions to ask people, when people talk about themselves online. So think about people write it and think about web 2.0</t>
  </si>
  <si>
    <t>Thomas Loughran: Of energy and time. You can you can do it in terms of position and momentum. Something tells me deep</t>
  </si>
  <si>
    <t>JP: True, which were I'm not trying to discount those, but I would</t>
  </si>
  <si>
    <t>JP: Other things</t>
  </si>
  <si>
    <t>Thomas Loughran: Somewhere in there.</t>
  </si>
  <si>
    <t>John’s iPhone: definitely feels like it needs to be investigated. Yeah.</t>
  </si>
  <si>
    <t>Thomas Loughran: He says, I'm not just saying that what ethics. What I'm not just saying that we're not the same people. We used to be that ethics isn't quite what it used to be. He's saying what was morality has disappeared. It doesn't exist anymore and you can't get it from here. It's lost</t>
  </si>
  <si>
    <t>Thomas Loughran: That's not exactly true man have some idea but</t>
  </si>
  <si>
    <t>Thomas Loughran: What I want to do today is, imagine that there is such a craft. Imagine that I've busted up to a summit and invite you guys to follow and see it.</t>
  </si>
  <si>
    <t>John Rose: It was interesting and kind of came up during the Democratic primaries when</t>
  </si>
  <si>
    <t>01:10:37Socrates says your exposition is most adequate that's there are four such conditions in the soul, corresponding to four sub sections of our line understanding which is of the highest thought at the second belief which is at this real world of the actual physical stuff is the</t>
  </si>
  <si>
    <t>00:55:28And one example I've heard before, as</t>
  </si>
  <si>
    <t>01:16:44I like I have a really strong intuition to</t>
  </si>
  <si>
    <t>00:53:18That, that may be a higher level of play that there may be something else at a lower level.</t>
  </si>
  <si>
    <t>Right. That's the one that's often cited in that context. So.</t>
  </si>
  <si>
    <t>I don't think in like sometimes you think like individual anchors are intentionally being manipulative.</t>
  </si>
  <si>
    <t>I don't I don't mean that in a. I just mean, these things matter to me personally, it's a confession, actually,</t>
  </si>
  <si>
    <t>If anybody's inclined to do that. That's the point of the. We'll play.</t>
  </si>
  <si>
    <t>Thomas Loughran: So we invite them to send some of their people stay right where they are and as and as a further subset of those people spend some time helping me are the generous enough to do so, trying to understand the world as they see it.</t>
  </si>
  <si>
    <t>Right. And now they're starting to get pushed back down. But all that takes experience.</t>
  </si>
  <si>
    <t>Thomas Loughran: I don't know that you can hold communities.</t>
  </si>
  <si>
    <t>JP: That's all I was</t>
  </si>
  <si>
    <t>That one.</t>
  </si>
  <si>
    <t>Thomas Loughran: And instead, it says if it's more this creative</t>
  </si>
  <si>
    <t>Thomas Loughran: So I am saying then that experiences could be like that. Now, why do I think that</t>
  </si>
  <si>
    <t>Thomas Loughran: And intellectual interconnectedness we aim too low.</t>
  </si>
  <si>
    <t>Thomas Loughran: It just doesn't seem to be going if it were tighter than it is it looks like it. It looks like it will you just told me that he's that he's ahead, and it was projected to be a head by 100,000 and Michigan. That's not exactly a close race.</t>
  </si>
  <si>
    <t>Thomas Loughran: Something like that, that kind of attitude.</t>
  </si>
  <si>
    <t>01:10:55Third,</t>
  </si>
  <si>
    <t>00:55:32Like in the past. Nobody used to have seatbelts and cars. It wasn't legislated that everyone had to, and many years later after a bunch of people died. We ended up getting seatbelts in cars.</t>
  </si>
  <si>
    <t>01:16:49Not make claims about reality based</t>
  </si>
  <si>
    <t>Thomas Loughran: Right, and those</t>
  </si>
  <si>
    <t>Thomas Loughran: And that that's not much</t>
  </si>
  <si>
    <t>Rachel Loughran: In four months. We're going to be four months deeper into lockdown. Which means four more months that people are going to be upset about being in lockdown and their</t>
  </si>
  <si>
    <t>John Rose: Removing if you remove all of your biases.</t>
  </si>
  <si>
    <t>Thomas Loughran: These really good hearted foundational commitments and foundational gifts. Right. And it's insofar as those gifts flow out into the world that maybe God is accomplish a certain kind of salvation of the world through America.</t>
  </si>
  <si>
    <t>Thomas Loughran: High information flow network of rich communities and how on earth are you ever going to get there and saying we need pixie dust.</t>
  </si>
  <si>
    <t>Thomas Loughran: And even there, there's the gears are not simple, but they're also not so much in this view right now. It's the gears will read them further from the polling stations.</t>
  </si>
  <si>
    <t>Thomas Loughran: Channels of inquiry.</t>
  </si>
  <si>
    <t>Infrastructure</t>
  </si>
  <si>
    <t>Thomas Loughran: But the folks who make a list that he would be on right those critics would think that</t>
  </si>
  <si>
    <t>And. How do we.</t>
  </si>
  <si>
    <t>I do think, by the way, when it does fall in on us and we live at the surface, we are living in a very high entropy environment.</t>
  </si>
  <si>
    <t>Right. Well, you bring lots of people. So that is an order of magnitude higher in terms of the number of people that come in.</t>
  </si>
  <si>
    <t>McIntyre's point in three rival versions.</t>
  </si>
  <si>
    <t>John Rose: But that is what makes</t>
  </si>
  <si>
    <t>Thomas Loughran: That news hour was</t>
  </si>
  <si>
    <t>Thomas Loughran: And I don't just mean to sense but in all of the extensions of our visible metaphor, by analogy.</t>
  </si>
  <si>
    <t>Maybe maybe it's just the right like appreciating that fact.</t>
  </si>
  <si>
    <t>Thomas Loughran: Right way back, back, think about everything from a Facebook post to a tweet right to a Pinterest post</t>
  </si>
  <si>
    <t>Thomas Loughran: Back deep in my memory. There's another way to do it. Still, but in any case there's there's certain parameters, who's the uncertainty when you multiply the two of them together hits at some minimum quantity</t>
  </si>
  <si>
    <t>Thomas Loughran: Almost hundreds of pieces in the first part of the report.</t>
  </si>
  <si>
    <t>JP: That are conscious. I mean everything's conscious it fundamentally its consciousness at the bottom.</t>
  </si>
  <si>
    <t>She</t>
  </si>
  <si>
    <t>JP: I'm sure will be. I'm sure we'll have minority reports coming out of the House Intelligence Committee or boy Devon Nunez is going to be all over it.</t>
  </si>
  <si>
    <t>00;30;11.220 --&gt; 00;30;24.750</t>
  </si>
  <si>
    <t>00:25:52.710 --&gt; 00:26:02.130</t>
  </si>
  <si>
    <t>00:28:16.590 --&gt; 00:28:30.960</t>
  </si>
  <si>
    <t>00:23:18.780 --&gt; 00:23:25.920</t>
  </si>
  <si>
    <t>00:55:46But with</t>
  </si>
  <si>
    <t>01:16:54Not make claims about like what is</t>
  </si>
  <si>
    <t>00:53:24Yeah, I</t>
  </si>
  <si>
    <t>Yeah. How did they get in? Apparently a whole bunch of people find these truths to be self-evident again.</t>
  </si>
  <si>
    <t>But when I say manipulative, I mean, in my view, manipulative.</t>
  </si>
  <si>
    <t>to the extent that I know know as much about them, which is why I, I do try to pay attention.</t>
  </si>
  <si>
    <t>But at the same time. I'm going to I'm going to experiment in a different direction.</t>
  </si>
  <si>
    <t>Thomas Loughran: And yet their resource rich enough that they spare yet a few more adults and those adults one or more of them come and they take the same exploratory investigation and in my community in my parallel process. Richard ritually modeled account of the world.</t>
  </si>
  <si>
    <t>And that's why they say the difference between the expert vision and the and the nonexperts vision is the expert.</t>
  </si>
  <si>
    <t>Thomas Loughran: If you let vitriol fly in the way flying about the kinds of issues as important as these issues are and you take unexamined favorites right you just sort of jump on</t>
  </si>
  <si>
    <t>John Rose: Just read books.</t>
  </si>
  <si>
    <t>Thomas Loughran: He doesn't say that. My bad. So let me just stop there because I think I've said what he says.</t>
  </si>
  <si>
    <t>Thomas Loughran: On a, a, an array of conscious experiences and</t>
  </si>
  <si>
    <t>Thomas Loughran: And that's killing us. So if you accept that.</t>
  </si>
  <si>
    <t>JP: Yeah, I was like, you could. What was so I think another way of sort of saying that was. It was this view into this, the world of the octopus. So that basically I could imagine what it would be like to be an octopus. Yeah.</t>
  </si>
  <si>
    <t>Thomas Loughran: And if that happens in Pennsylvania of carville's right and they and Trump ends up losing by 150,000 and he loses that entire wall.</t>
  </si>
  <si>
    <t>Thomas Loughran: Is out there and then you and then you step back</t>
  </si>
  <si>
    <t>Thomas Loughran: What on earth does he mean he means a craft of putting a whole of this way of science of being a human being, in which you unite all of these areas of inquiry together.</t>
  </si>
  <si>
    <t>Thomas Loughran: I could be wrong. And that's the whole point of having a dialogue about it is to see whether this way of proceeding makes some sense to you when you push on it hard. So push on at heart.</t>
  </si>
  <si>
    <t>Thomas Loughran: To follow as carefully as you can maybe just to a place where you can see it from here. Something like that. So it may be not the hardest climb it may not get everything about the whole but it gets you the idea that there is a hole.</t>
  </si>
  <si>
    <t>John Rose: Bernie Sanders was campaigning in Las Vegas, Nevada, when</t>
  </si>
  <si>
    <t>01:10:56Right, and then imaging for the last, which is the grasping of the images of the physical things</t>
  </si>
  <si>
    <t>00:55:48automated driving. We do actually have the opportunity to try and put</t>
  </si>
  <si>
    <t>01:16:58Based on some sort of subjective experience or something like that, you know,</t>
  </si>
  <si>
    <t>Thomas Loughran: So that, that's a conversation that is both in neuroscience.</t>
  </si>
  <si>
    <t>Thomas Loughran: There's so much a family in a way</t>
  </si>
  <si>
    <t>Rachel Loughran: Opinions on whether we should be shut down to the extent that we are right now, or we shouldn't are going to either change given new evidence or get even more split</t>
  </si>
  <si>
    <t>John Rose: And I guess there's and you just start looking at the two ideas.</t>
  </si>
  <si>
    <t>Thomas Loughran: All of that is cast in a hold on, I don't mean to go too far here. We're not trying to make heaven out of this earth, right, or whether we're trying to we don't expect to</t>
  </si>
  <si>
    <t>Thomas Loughran: Not literally pixie dust, but we need to think about how do you, how do you craft a strategy.</t>
  </si>
  <si>
    <t>Thomas Loughran: But then the responses will. Congratulations, you've got yourself an argument there that you can win, but nobody's on the other side of</t>
  </si>
  <si>
    <t>Thomas Loughran: I i think that there is a scientific account of rights. I think rights are measurable.</t>
  </si>
  <si>
    <t>Thomas Loughran: That gabbert that the fixes in for someone like gabbert you just can't think outside the mainstream</t>
  </si>
  <si>
    <t>How do we bring people together? And process experience human experience peaceably, productively.</t>
  </si>
  <si>
    <t>It's an incredible state of disorder. It's something like everything is the same.</t>
  </si>
  <si>
    <t>So what's an organization to do? I hate to ask the ultimate question, but like.</t>
  </si>
  <si>
    <t>Thomas Loughran: Nobody's anymore.</t>
  </si>
  <si>
    <t>John Rose: private enterprise even worse if fixing these big problems that</t>
  </si>
  <si>
    <t>Thomas Loughran: It still is, by the way, if you, if you go to PBS news hour I guess that's what it's called. Now you'll see the person who inherited it from going iPhone.</t>
  </si>
  <si>
    <t>Thomas Loughran: We perceive, we understand we consider all of those sort of our ways of seeing, we say, but it's more than just site that's involved. Other side is very often involved, but not necessarily involved. It turns out right as remarkable lives like Helen Keller point out right</t>
  </si>
  <si>
    <t>Like, I would do anything for this person or I would I.</t>
  </si>
  <si>
    <t>Thomas Loughran: There's probably a name for that, too, that I don't know what it is.</t>
  </si>
  <si>
    <t>Thomas Loughran: Right. And you say, Oh, alright, that's the uncertainty. That's Heisenberg's uncertainty principle that seems to be really the case in nature, but it couldn't really be the case, all the way down. This is that EP our paper Einstein podolski Rosen paper because Einstein says you know God famously</t>
  </si>
  <si>
    <t>Thomas Loughran: There were almost</t>
  </si>
  <si>
    <t>John’s iPhone: Was there her Klobuchar that's in on the</t>
  </si>
  <si>
    <t>John’s iPhone: But yeah, but that's so stupid is I don't want to report that my one report from the fucking New York Times</t>
  </si>
  <si>
    <t>01:11:05So arrange them in a ratio and consider that each shares and clarity to the degree that it's</t>
  </si>
  <si>
    <t>00:55:54Seatbelts on the system or guardrails on the road as much as possible.</t>
  </si>
  <si>
    <t>00:53:25Think so forfeiture applies at a much lower level.</t>
  </si>
  <si>
    <t>Right. Or day after argument. But like, are they really self evident?</t>
  </si>
  <si>
    <t>Like, I look at the relationship between the what I would consider facts and the larger narrative they're painting.</t>
  </si>
  <si>
    <t>And you can't you won't read much about these things. I mean, you can watch.</t>
  </si>
  <si>
    <t>I'm going to drop some other nodes in.</t>
  </si>
  <si>
    <t>Thomas Loughran: They come and they enter into that imaginatively in the same way that I go and enter into that imaginatively</t>
  </si>
  <si>
    <t>Jeff. It's not hard to be an expert. Yeah, it's super simple for the expert.</t>
  </si>
  <si>
    <t>Thomas Loughran: With your tribe.</t>
  </si>
  <si>
    <t>John Rose: Yeah. What's like the secondary effect of that, though. Like, it seems like</t>
  </si>
  <si>
    <t>Thomas Loughran: The author says</t>
  </si>
  <si>
    <t>Thomas Loughran: Put it this way. I think I've said what I remember the impressions. I took from what he says.</t>
  </si>
  <si>
    <t>Thomas Loughran: Have a perspective, which is a which is a something together right of a bunch of instantaneous</t>
  </si>
  <si>
    <t>Thomas Loughran: The solution is is to head in some communal direction or other, or three, or four, or many right that is the high information flow network of rich communities plural.</t>
  </si>
  <si>
    <t>Thomas Loughran: Kind of</t>
  </si>
  <si>
    <t>Thomas Loughran: Right. And it looks like he's got several past victory and he's darn near term, Georgia, whether he gets it or not that is harder. It's not a. It's not a blue blow out. It's not the Blue Wave blow out which would have really put into it, but it might be close enough right to</t>
  </si>
  <si>
    <t>Thomas Loughran: And you look at from another point of view, I mean it. I'm pretty sure you followed five for me a pretty carefully, since you're the one who</t>
  </si>
  <si>
    <t>00;30;25.170 --&gt; 00;30;38.610</t>
  </si>
  <si>
    <t>00:26:04.530 --&gt; 00:26:05.160</t>
  </si>
  <si>
    <t>00:28:31.860 --&gt; 00:28:44.010</t>
  </si>
  <si>
    <t>00:23:27.570 --&gt; 00:23:34.080</t>
  </si>
  <si>
    <t>01:11:11That the subsection it's set over shares and truth.</t>
  </si>
  <si>
    <t>00:56:00We just have to try and think as far ahead in advance before we actually allow it to change society.</t>
  </si>
  <si>
    <t>01:17:03Oh, I hear you. Me too.</t>
  </si>
  <si>
    <t>John Loughran: And your sons</t>
  </si>
  <si>
    <t>Thomas Loughran: Yep. Oh, I guess I'm inclined to lean hard. I've always been inclined to do that. Maybe you've noticed me once or twice been in a conference center of a controversial opinion in the midst of a big family gathering doesn't happen a lot, but it's happened a few times.</t>
  </si>
  <si>
    <t>Rachel Loughran: By seeing people thinking. Otherwise, and also will be over the at least first benchmark of school decisions of like</t>
  </si>
  <si>
    <t>John Rose: Next to each other, the ideas that they have the exact same</t>
  </si>
  <si>
    <t>Thomas Loughran: This is not wherever it is, and this is not where we will end up we're going to end up there somewhere else in here and that's apparently he didn't speak because that isn't that were a bad thing.</t>
  </si>
  <si>
    <t>Thomas Loughran: And spread that strategy where that strategy has a lot of appeal for a lot of people all over the place.</t>
  </si>
  <si>
    <t>Rachel Loughran: Jump in.</t>
  </si>
  <si>
    <t>Thomas Loughran: You haven't beaten any real people. Right. Who would have said, otherwise, right, that these disciplines don't have the kind of interplay right that Rachel. You did a great job and and</t>
  </si>
  <si>
    <t>Thomas Loughran: That no one else thinks that that I know of. They'll probably somebody does from some different other point of view.</t>
  </si>
  <si>
    <t>Thomas Loughran: You're not allowed to. I mean, you're, you're free to but you are a blank. And that's the end of it next cycle, right, you get one God.</t>
  </si>
  <si>
    <t>Efficient. How do we build a high information flow network of rich communities of that very model of people's.</t>
  </si>
  <si>
    <t>Well, Notre Dame has Notre Dame is a different category because what does it have, like a 14 billion dollar endowment or something?</t>
  </si>
  <si>
    <t>John Rose: Wikipedia might be and attempt</t>
  </si>
  <si>
    <t>John Rose: Conservatives might argue that the free market is the best at solving</t>
  </si>
  <si>
    <t>Thomas Loughran: Maybe I'm getting all these things confused. But in any case, the Crown Prince came on and said we we nearly lost our soul. He said, as a nation,</t>
  </si>
  <si>
    <t>Thomas Loughran: Not necessarily site, but it's all seeing. It's all grasping so all understanding and it's to see in that way.</t>
  </si>
  <si>
    <t>I'm with you. Except for continued comment, continued contemplation of the person.</t>
  </si>
  <si>
    <t>Thomas Loughran: Right, all of that kind of stuff. Think about all that and think about wrapping that in an environment. And I don't mean literally you're doing what</t>
  </si>
  <si>
    <t>Thomas Loughran: Exactly how he said it, or when I don't know God doesn't play dice with the universe. The story is, it's not uncertainty, all the way down, you could know it because and and here's the cool experiment. Take a pair take something that produces an entangled pair.</t>
  </si>
  <si>
    <t>Thomas Loughran: Almost Arlen prosecutable right yeah</t>
  </si>
  <si>
    <t>JP: Yeah, there's the</t>
  </si>
  <si>
    <t>John’s iPhone: Google lawsuit or you heard, I thought it was born.</t>
  </si>
  <si>
    <t>Thomas Loughran: And take account of the fact that there are others who don't see it your way and develop resources for making rational progress through that conversation. That's what he says no longer exists anymore and</t>
  </si>
  <si>
    <t>Thomas Loughran: Whenever you want</t>
  </si>
  <si>
    <t>Thomas Loughran: And it gets you there quickly, you would need that craft. If it's actually, it's a rhetorical craft and that environment, you'd have to persuade people who think that there's no way that there's</t>
  </si>
  <si>
    <t>John Rose: There was a massive one of the mat biggest voting blocs in Nevada is the group like the</t>
  </si>
  <si>
    <t>01:11:15Says, I get it.</t>
  </si>
  <si>
    <t>00:56:13But I mean, with all these other technologies that already come out there and fundamentally changing</t>
  </si>
  <si>
    <t>00:53:30Yeah yeah</t>
  </si>
  <si>
    <t>Like, oh, is. Why do we say that? Like, can't. What are they evident by?</t>
  </si>
  <si>
    <t>And to me it looks manipulative because of the leaps that the narrative takes, that the facts don't.</t>
  </si>
  <si>
    <t>You can watch the official. You're going to be a little provocative.</t>
  </si>
  <si>
    <t>It's just we are resource loss experiences with no ability to sort through, predict, take control of.</t>
  </si>
  <si>
    <t>I'm going to drop them in over here like you are, but I'm going to drop them into the content purposes of my A.T.M. go home.</t>
  </si>
  <si>
    <t>Thomas Loughran: And when they come here, they understand what it is we think here precisely when we tell them they do.</t>
  </si>
  <si>
    <t>He just sees it with different categories. It's just obviously.</t>
  </si>
  <si>
    <t>Thomas Loughran: We're not a real careful articulation of what your tribe thinks I'm not saying nobody carefully articulate, of course, that's the case that many do</t>
  </si>
  <si>
    <t>John Rose: You mean, if a large group of people are acting in accordance with what they think the ideas of anti far</t>
  </si>
  <si>
    <t>Thomas Loughran: What the president's team has noticed is that there is no mechanism.</t>
  </si>
  <si>
    <t>Thomas Loughran: And now let's leave him out of it. And of course, I haven't even brought him in because I could have mentioned his name, but I, but I will bring him in. And he's pretty articulate about this much more so than I just was</t>
  </si>
  <si>
    <t>Thomas Loughran: I shouldn't call them instantaneous. I'm not sure that's fair there's work to be done here, but</t>
  </si>
  <si>
    <t>Thomas Loughran: But their communities. So if you're going to build communities. The question now is how do you build one in complete agnosticism about whether physical ism is true or conscious realism is true.</t>
  </si>
  <si>
    <t>JP: You know, it's like, no, there's actually a story there like</t>
  </si>
  <si>
    <t>Thomas Loughran: To make it really difficult to say, No, no, that's all for it's all fraudulent that all things fraudulent. Everything about it is right and actually by force of law, you know, by force and doing an end around I should be the president again.</t>
  </si>
  <si>
    <t>Thomas Loughran: told me about them in the first place. I mean, I hadn't been following their podcasts.</t>
  </si>
  <si>
    <t>01:11:20Plainly Socrates is talking here about an alternative to deductive reasoning right he's using language is pretty clear.</t>
  </si>
  <si>
    <t>00:56:20Yeah, society, and we don't we don't really have any precautions for that.</t>
  </si>
  <si>
    <t>01:17:05And but it certainly seems like in this experiment that</t>
  </si>
  <si>
    <t>00:53:32Okay, yeah, but they were talking like she brought up this one case. So there were, there was a</t>
  </si>
  <si>
    <t>John Loughran: But I think there is, I think,</t>
  </si>
  <si>
    <t>Thomas Loughran: And maybe you can think of. And I almost always had somebody pointed out to me that I shouldn't do that.</t>
  </si>
  <si>
    <t>Rachel Loughran: Our kids going back right at the time. So I think there's in the summer. There's obviously still decisions are being made now but like they're largely decisions for later by November will have a lot more kind of fodder. That will be fueling people in either direction.</t>
  </si>
  <si>
    <t>John Rose: Weight like logically like there. There's no level of disagreement that just are disparity and how strong one cases versus another like in a slightest bit that seems like it would</t>
  </si>
  <si>
    <t>luke w: Sorry.</t>
  </si>
  <si>
    <t>Thomas Loughran: Not necessarily all at once at every single moment every reactions. Got a time scale, even the quick ones like my idol pixie dust cases or or self assembly in a monolayer there's time required</t>
  </si>
  <si>
    <t>Rachel Loughran: To jump in super quick there. I actually</t>
  </si>
  <si>
    <t>Thomas Loughran: In mapping in a preliminary sort of way right and</t>
  </si>
  <si>
    <t>Thomas Loughran: And there, and I may have some colleagues who are barking up the same tree.</t>
  </si>
  <si>
    <t>And that's</t>
  </si>
  <si>
    <t>Without some kind of account. Of how we come together and govern our affairs in good order.</t>
  </si>
  <si>
    <t>Maybe. I don't understand. Maybe I don't understand how endowments work, but it's like hearing schools like Notre Dame.</t>
  </si>
  <si>
    <t>Thomas Loughran: Wikipedia is an attempt in a certain way, you're right, it's a it's a delightful attempt</t>
  </si>
  <si>
    <t>John Rose: Which it's a which is an argument, but</t>
  </si>
  <si>
    <t>Thomas Loughran: responding to that crackdown</t>
  </si>
  <si>
    <t>Thomas Loughran: That is what it is to be conscious</t>
  </si>
  <si>
    <t>I don't mean contemplation in Tucson. You continue to think about the person.</t>
  </si>
  <si>
    <t>Thomas Loughran: You're doing the kind of thing you do in those environments, but you're doing it in a new environment and you're being led toward deeper reflection through a process where</t>
  </si>
  <si>
    <t>Thomas Loughran: Right. And as you say it's an intangible pair.</t>
  </si>
  <si>
    <t>JP: They were using qualified language, you know, they were using circumstantial they had no</t>
  </si>
  <si>
    <t>JP: Interactions between those are what we are just when you're saying complexity.</t>
  </si>
  <si>
    <t>00;30;38.790 --&gt; 00;30;39.750</t>
  </si>
  <si>
    <t>00:26:06.210 --&gt; 00:26:06.600</t>
  </si>
  <si>
    <t>00:28:44.850 --&gt; 00:28:50.910</t>
  </si>
  <si>
    <t>00:23:36.150 --&gt; 00:23:49.200</t>
  </si>
  <si>
    <t>01:11:28It would be more clear. If we hit this a little bit harder.</t>
  </si>
  <si>
    <t>00:56:25You haven't put much thought into</t>
  </si>
  <si>
    <t>01:17:10A subject, the way in which you a subject experiences, it actually affects what objectively happened.</t>
  </si>
  <si>
    <t>00:53:41Civil Forfeiture there was a reform on that rule ruling back in the 90s, or something and he came on the back of a few pretty high profile mistakes.</t>
  </si>
  <si>
    <t>I think it goes back to calling them human rights instead of rights coming from God.</t>
  </si>
  <si>
    <t>Definitely support. I guess that could be it, a case where I don't know what I would even look like.</t>
  </si>
  <si>
    <t>You can sort of read. You can watch the Council of Foreign Relations. Official TV show this series, Zakaria's show on Sunday.</t>
  </si>
  <si>
    <t>Given account of what happened, make a prediction of what's going to happen in the future.</t>
  </si>
  <si>
    <t>OK, Nerlens. You know this guy.</t>
  </si>
  <si>
    <t>Thomas Loughran: That doesn't mean that they don't have their own standards of judgment that are not ours and they may much prefer them to ours all fine and good.</t>
  </si>
  <si>
    <t>Not that that was obviously. Not an attempt for this wide receiver to run back and catch a pass.</t>
  </si>
  <si>
    <t>Thomas Loughran: Right, but trying to do that in a sort of a comprehensive way and in a way that is designed to in in a in a way that's designed to measure informed ascent.</t>
  </si>
  <si>
    <t>John Rose: Are you never able to say like</t>
  </si>
  <si>
    <t>Thomas Loughran: For stopping that process.</t>
  </si>
  <si>
    <t>Thomas Loughran: Of presences or something like that, being present being conscious up. Okay.</t>
  </si>
  <si>
    <t>Thomas Loughran: Now I don't mean that there's zero room for growth there but take the physical as paradigm of physical list Mon ism.</t>
  </si>
  <si>
    <t>JP: It is like something. It's like this.</t>
  </si>
  <si>
    <t>Thomas Loughran: That's going to offend against a lot of people's sense of democracy.</t>
  </si>
  <si>
    <t>Thomas Loughran: Up until a few months ago and</t>
  </si>
  <si>
    <t>John Rose; As a result,</t>
  </si>
  <si>
    <t>Thomas Loughran: There's no hole here. It just goes up and up and every day goes out and out and up and up. Right. And then it gets impossible.</t>
  </si>
  <si>
    <t>John Rose: People who work in the casinos and hotels and restaurants and do like the cleanup and dish work. They all have one like massive Union and that basically if you win that you typically when the state.</t>
  </si>
  <si>
    <t>01:11:32But we reason down from hypotheses and this is how it works in geometry and he give some examples right we grab these first principles in geometry and we prove things from there using deductive reasoning and we</t>
  </si>
  <si>
    <t>00:56:29How how these</t>
  </si>
  <si>
    <t>01:17:17To use those words in a really rough way.</t>
  </si>
  <si>
    <t>00:53:53One was a there was a sting operation and no knock raid on this dude, this sort of recluse millionaire.</t>
  </si>
  <si>
    <t>John Loughran: The connection between intelligence and consciousness. I mean, I think there's also a</t>
  </si>
  <si>
    <t>Thomas Loughran: And I thought if I don't do that. I'd say there's something more important than everybody getting along together here and that is establishing that in this family. You get to think what you actually think</t>
  </si>
  <si>
    <t>John Rose: Be at least of relatively rare occurrence or something like that.</t>
  </si>
  <si>
    <t>Thomas Loughran: You can play here a while and then you fall off and you go somewhere dank and miserable. Right, that's, that's not the way he expressed it or thinks about it or anybody thinks about it, right, in the Christian tradition. Yeah.</t>
  </si>
  <si>
    <t>Thomas Loughran: And it does. And it's not perfect. There's errors involved in the replication, etc. And all that thing is a very limited analogy. I'm not trying to say we're trying to do exactly that. On a global scale, trying to say we need to do something like that on a global scale.</t>
  </si>
  <si>
    <t>Rachel Loughran: Disagree with that point a little bit. I think with the voting machines that are even used in voting booths, particularly in states that have not updated their updated their systems in a long time. I'm looking, I'm thinking back to the Georgia primary</t>
  </si>
  <si>
    <t>Thomas Loughran: That's pretty interesting.</t>
  </si>
  <si>
    <t>Based upon anough, sir, that takes us far enough without settling everything.</t>
  </si>
  <si>
    <t>Complain about. I mean, sure, they're losing a lot of money from their football revenue.</t>
  </si>
  <si>
    <t>Thomas Loughran: And it's the whole world's project.</t>
  </si>
  <si>
    <t>John Rose: I think they're even worse than they've done it used to be. Because of this intense focus on</t>
  </si>
  <si>
    <t>Thomas Loughran: And then I've not heard of him again.</t>
  </si>
  <si>
    <t>Thomas Loughran: I'm claiming</t>
  </si>
  <si>
    <t>And that's a free act. Whether it's free or not, that's something that one might redirect one's attention.</t>
  </si>
  <si>
    <t>Thomas Loughran: There's a, there's a sort of API response that comes back and it gets and it asks you questions based on sort of like an intelligent to</t>
  </si>
  <si>
    <t>Thomas Loughran: He knows enough to say that at that time, I think. Okay, so it is in fact an entangled pair and you can get all the information you want</t>
  </si>
  <si>
    <t>JP: You're describing interactions between</t>
  </si>
  <si>
    <t>John’s iPhone: Yeah, because that was interesting because people were have been trying to make it out to seem like the Google lawsuit is pretty</t>
  </si>
  <si>
    <t>JP: I mean, dude. Some of the New York Times reports are so like thorough. I mean, it's pretty amazing, like</t>
  </si>
  <si>
    <t>01:11:44Preserve the truth right that sum up somehow follows from these first principles as long as we reason validly</t>
  </si>
  <si>
    <t>00:56:32Massive platforms should have productions put into them were kind of thinking about it now, but right now it's like we've already had people getting killed by not having seatbelts for 20 years or whatever. It's already</t>
  </si>
  <si>
    <t>00:54:03Who lived out in Malibu, California. I forgot the guy's name, um,</t>
  </si>
  <si>
    <t>And I think there's a long history of discussing what you and rights are in the West and what that what that word means.</t>
  </si>
  <si>
    <t>But a foreword or something,</t>
  </si>
  <si>
    <t>Right. And then do you know what? Can you name another show? That touches on any of these issues in the name of that show.</t>
  </si>
  <si>
    <t>It's just [INAUDIBLE] happens. One thing after another after another.</t>
  </si>
  <si>
    <t>OK, so you've got to do something unversed. So I'm going to type in, right?</t>
  </si>
  <si>
    <t>Thomas Loughran: But if they want to come here and they want to ask. They want to find out what the model is that guides us as we work our way through the world in that limited respect they come submissive to us.</t>
  </si>
  <si>
    <t>That was obviously a head and shoulders think, right, that it just threw at me and I did not bite.</t>
  </si>
  <si>
    <t>Thomas Loughran: Seems to me. You have to measure it and formed a sense where the which people that ritually understand this whole story.</t>
  </si>
  <si>
    <t>John Rose: There are these people who did a protest or</t>
  </si>
  <si>
    <t>Thomas Loughran: And there is a way out of it. However,</t>
  </si>
  <si>
    <t>Thomas Loughran: Thinking about it like that. And I think I'd already been thinking about it, like the head, but I, and I certainly had already played 20 questions like that so understood right what he meant.</t>
  </si>
  <si>
    <t>Thomas Loughran: Seemingly continuous anyway. Right. I mean, what happens when we sleep, etc. So, it need not be continuous, but there's some continuity to it, which we all experience.</t>
  </si>
  <si>
    <t>Thomas Loughran: Seems to me to entail that all of religious thought is wrong.</t>
  </si>
  <si>
    <t>Thomas Loughran: And it with all its intensity</t>
  </si>
  <si>
    <t>Thomas Loughran: It seemed to me those guys got it in the end.</t>
  </si>
  <si>
    <t>00;30;39.930 --&gt; 00;30;44.010</t>
  </si>
  <si>
    <t>00:26:08.400 --&gt; 00:26:16.350</t>
  </si>
  <si>
    <t>00:28:51.810 --&gt; 00:29:06.720</t>
  </si>
  <si>
    <t>00:23:51.480 --&gt; 00:23:56.160</t>
  </si>
  <si>
    <t>01:11:54But there's this other deal and he says it has something to do with using hypotheses reaching up to something else which then isn't grab isn't grassed</t>
  </si>
  <si>
    <t>00:56:47It's already kind of late in the game.</t>
  </si>
  <si>
    <t>01:17:20Yeah yeah yeah</t>
  </si>
  <si>
    <t>00:54:09And really wealthy have like a big, big mansion and everything out there. And anyway, they do this no knock raid and they shoot this guy.</t>
  </si>
  <si>
    <t>John Loughran: Mean that connect. I think we need to talk more about that.</t>
  </si>
  <si>
    <t>Thomas Loughran: You get to speak your mind you, it's, there's not just one view.</t>
  </si>
  <si>
    <t>JP: Yeah, I mean, are the</t>
  </si>
  <si>
    <t>Thomas Loughran: It does seem that way.</t>
  </si>
  <si>
    <t>Thomas Loughran: So I think this is a nice example of</t>
  </si>
  <si>
    <t>Thomas Loughran: Hence that analogy, so</t>
  </si>
  <si>
    <t>Rachel Loughran: I think there are a lot of problems with even in person voting getting counted correctly, but that's not what we're talking about right now, but I just wanted to jump that in there because it's not just a male and voting that we're having these problems with it's also because</t>
  </si>
  <si>
    <t>Thomas Loughran: And it seems like it's too narrow and conception of science of cosmology is out the window. Right. Or maybe, maybe you knows more about cosmology than I do, no doubt, that's true, but maybe my description of it is</t>
  </si>
  <si>
    <t>Thomas Loughran: How do I put this</t>
  </si>
  <si>
    <t>Thomas Loughran: That's the world in which the VP seems to me that's the world in which Kamala Harris gets picked in he gets picked out of those candidates that that buttons allowed to pick from.</t>
  </si>
  <si>
    <t>Right. But takes us far enough to put us in a place where it makes sense to be here and to be inquiring with these people on these terms.</t>
  </si>
  <si>
    <t>Like, for sure. But it's still just like.</t>
  </si>
  <si>
    <t>Thomas Loughran: And it's interesting. It doesn't have you don't have the</t>
  </si>
  <si>
    <t>John Rose: Just making</t>
  </si>
  <si>
    <t>Thomas Loughran: I'm sure he's still in political life, but he's in much quieter sort of political life, I think.</t>
  </si>
  <si>
    <t>Thomas Loughran: At least it's no I'm not claiming that yet. I'm saying here that it is a essential feature of consciousness.</t>
  </si>
  <si>
    <t>Look, cows, a joke we tell on our phone. It's from a throw momma from the train.</t>
  </si>
  <si>
    <t>Thomas Loughran: Where people have been through this before, learn certain things about the kinds of people that say this kind of thing.</t>
  </si>
  <si>
    <t>Thomas Loughran: About one of these parameters of the pair. Who's Who are such that when you multiply the uncertainty of each you get a minimum threshold. So if you push one to a very great degree of certainty, you push the other to a very great degree of uncertainty.</t>
  </si>
  <si>
    <t>JP: All of it required</t>
  </si>
  <si>
    <t>JP: We have to be careful what</t>
  </si>
  <si>
    <t>John’s iPhone: Partisan like it's republicans going after Google because the claims that they're hiding search results. So pressing concern.</t>
  </si>
  <si>
    <t>JP: Well, well, I mean the one on Trump's taxes.</t>
  </si>
  <si>
    <t>Thomas Loughran: You've lost the craft. No one knows the craft.</t>
  </si>
  <si>
    <t>John Loughran: Yeah i just i guess i think i have a bit. I feel like I'm starting to understand the vision for the direction we're headed</t>
  </si>
  <si>
    <t>Thomas Loughran: And the answer is, or the responses. No, that's not actually true. It does seem that way. And it seemed that way for a long time, but there is a place you can see the whole and I can take you, they're not going the hardest ways going. The easiest way to get there.</t>
  </si>
  <si>
    <t>John Rose: And this Union has amazing private health insurance.</t>
  </si>
  <si>
    <t>01:12:09Without being able to give an account of it. Rather, it gives an account and I'm slightly sewing together a few other lines that are not quite present in wait I just read you.</t>
  </si>
  <si>
    <t>00:54:20And on the pretext of trying to find marijuana plants on his property.</t>
  </si>
  <si>
    <t>So I don't think they're just coming up with the idea that the are self-evident out of nowhere.</t>
  </si>
  <si>
    <t>talking about how the journalist thinks about the situation from the get go and all or larger situation around surrounding it.</t>
  </si>
  <si>
    <t>So what will that show is basically where, you know, Richard Haass and others,</t>
  </si>
  <si>
    <t>Right. And we don't know what to say about it. I'm not sure how seriously I need to take this metaphor.</t>
  </si>
  <si>
    <t>It's. And then I'm not taking in.</t>
  </si>
  <si>
    <t>Thomas Loughran: They, they know what we think when they say what we think. And we say, oh, yeah, that is what we think you've got it.</t>
  </si>
  <si>
    <t>And I stayed within like. You know, that that kind of expert tracking comes with experience.</t>
  </si>
  <si>
    <t>Thomas Loughran: buy into it for what you need some kind of a, of a concept inventory</t>
  </si>
  <si>
    <t>John Rose: Turn something down, it just seems like it does leave all of the action. I mean, are there no people who are anti father or do anything because</t>
  </si>
  <si>
    <t>Thomas Loughran: What the President can ask for our the states to individually.</t>
  </si>
  <si>
    <t>Thomas Loughran: Yeah, that's probably right. And if that's the case, that is a quite particular direction to take off.</t>
  </si>
  <si>
    <t>JP: The intensity of it, the creativity of it, the, uh, the, sort of, there's up. It has a home. It has it plays with fish it explores</t>
  </si>
  <si>
    <t>Thomas Loughran: But that whole scenario.</t>
  </si>
  <si>
    <t>Fairly nearly right</t>
  </si>
  <si>
    <t>01:12:22From the whole you can give an account of the first principles. You can tell a story of how these first principles fit together and why these first principles, get their justification, why you need them.</t>
  </si>
  <si>
    <t>00:56:51Yeah, you're drawing an analogy there the analog of the people who were killed when we didn't, we didn't during that period between when we could have been when we did have seatbelts.</t>
  </si>
  <si>
    <t>01:17:21And so this guy is trying to get the subjective and objective things to make more sense.</t>
  </si>
  <si>
    <t>00:54:28They proceed to find no nothing on his property no drug paraphernalia no plants kill the guy.</t>
  </si>
  <si>
    <t>Thomas Loughran: We do have more about it.</t>
  </si>
  <si>
    <t>Thomas Loughran: And that's sort of the official view when there's something wrong with you when you're somehow left out of the family infrastructure. If you don't hold that view. So I thought it was good at families have</t>
  </si>
  <si>
    <t>JP: $600 employment benefits unemployment benefits running out soon.</t>
  </si>
  <si>
    <t>Thomas Loughran: I think to speak for Kuhn for a moment and maybe for myself.</t>
  </si>
  <si>
    <t>Thomas Loughran: A couple of meta narratives. I shouldn't call them meta narrative. So then they are every narrative insofar as it contains some others sort of higher it's beyond those others right contains them.</t>
  </si>
  <si>
    <t>Thomas Loughran: That's also where we're going. And that's also why we need to be. We need to be online but not necessarily. It's a good question. We could be making a mistake being online.</t>
  </si>
  <si>
    <t>Thomas Loughran: I agree.</t>
  </si>
  <si>
    <t>Thomas Loughran: is inadequate in some way and thinking that it is talking about unrepeatable not</t>
  </si>
  <si>
    <t>Thomas Loughran: Remember McIntyre's disquieting suggestion at the very beginning. Remember that he hems and ha's and he says, and this is a guy who's leading a whole flock of scholars, a very large block of scholars following them.</t>
  </si>
  <si>
    <t>Thomas Loughran: And I don't and that's it's I think that's the right word.</t>
  </si>
  <si>
    <t>Inquiring, intellectual, inquiring practically in terms of how we're going to conduct our affairs.</t>
  </si>
  <si>
    <t>A tiny percentage of their endowment. Right.</t>
  </si>
  <si>
    <t>Thomas Loughran: It is an attempt. That's right. We should come back to them. Let's do a whole night and we could be that'd be fun.</t>
  </si>
  <si>
    <t>John Rose: A quick buck.</t>
  </si>
  <si>
    <t>Thomas Loughran: This was a guy who was very far, seeing really tried to engage</t>
  </si>
  <si>
    <t>Thomas Loughran: Okay, second proposition. Third is, there is in consciousness, what I'm going to call an enjoyment compute dynamism.</t>
  </si>
  <si>
    <t>Danny DeVito is highly distracted. Little guy is in the middle of a serious conversation.</t>
  </si>
  <si>
    <t>Thomas Loughran: Through a series of Q AMP. A that they've asked people in the past and those questions come back. Now this time better targeting</t>
  </si>
  <si>
    <t>Thomas Loughran: So you can't at the extreme. You can't know anything about position. If you want to know a lot about its momentum or you can't know anything about</t>
  </si>
  <si>
    <t>Thomas Loughran: When Trump says he's cleared it seems to me that's a deep misreading of the motherboard.</t>
  </si>
  <si>
    <t>Thomas Loughran: We say it's completely its consciousness at the bottom. I understand that that is what often things understand these unconscious realist and he's a conscious realist most. I get that. But what I want to do is think hard about what are the starting points.</t>
  </si>
  <si>
    <t>JP: Mean, holy shit, it wasn't just as taxes, but also just like all his potential conflicts of interest.</t>
  </si>
  <si>
    <t>00;30;44.520 --&gt; 00;30;45.720</t>
  </si>
  <si>
    <t>00:26:18.180 --&gt; 00:26:24.450</t>
  </si>
  <si>
    <t>00:29:09.090 --&gt; 00:29:19.860</t>
  </si>
  <si>
    <t>00:23:57.600 --&gt; 00:23:58.230</t>
  </si>
  <si>
    <t>01:12:38Why they aren't just arbitrary first principles grabbed without any</t>
  </si>
  <si>
    <t>00:57:04The analog there is all the social polarization</t>
  </si>
  <si>
    <t>01:17:28Together.</t>
  </si>
  <si>
    <t>00:54:38And it came out later that the the group did it because they wanted to seize his property they wanted to see his, his assets.</t>
  </si>
  <si>
    <t>I think it's. Like, we have hundreds of years of thought over what humans have rights, too, and we are putting them into this document.</t>
  </si>
  <si>
    <t>But. I don't know.</t>
  </si>
  <si>
    <t>who's the chairman of the Council of Foreign Relations and has been for a very long time, will come on frequently as a guest.</t>
  </si>
  <si>
    <t>I do think that there are people whose lives seem a lot like that.</t>
  </si>
  <si>
    <t>Responsibilities. And what do you think responsibilities, synonyms were duties or are they?</t>
  </si>
  <si>
    <t>Thomas Loughran: You can actually play the part of an adult imaginatively as if you were on stage, you can play the part of an adult in the space you actually do</t>
  </si>
  <si>
    <t>It comes with 10000 hours of expended, all the sort of literature that expert you have to play for a long time before you get that.</t>
  </si>
  <si>
    <t>Thomas Loughran: Right, so there are folks who can say they buy it in and they liked it but they're just they just are just shopping</t>
  </si>
  <si>
    <t>JP: Well, I think.</t>
  </si>
  <si>
    <t>Thomas Loughran: Take over the elections, call the results not reliable.</t>
  </si>
  <si>
    <t>Thomas Loughran: Imagine, that's what conscious agents are doing</t>
  </si>
  <si>
    <t>Thomas Loughran: It is precisely that set of awareness is that is a perspective and you are your perspective.</t>
  </si>
  <si>
    <t>Thomas Loughran: And you're not going to bring everybody with you.</t>
  </si>
  <si>
    <t>JP: That's right. And yeah, it was</t>
  </si>
  <si>
    <t>Thomas Loughran: Was gained out by a foundation which pulled together for scenarios, one of which was that, and they brought all kinds of journalists together cartons of Polish petitions, a former governor bunch of people</t>
  </si>
  <si>
    <t>Thomas Loughran: And honestly, to the set of predictions. I gave, we're pretty far 538 motivated</t>
  </si>
  <si>
    <t>Thomas Loughran: Now, and he says that</t>
  </si>
  <si>
    <t>John Loughran: And maybe, you know, maybe I just need to hear more. Maybe we just need to hear more about what your</t>
  </si>
  <si>
    <t>Thomas Loughran: So we're already some of the way there. And what I want to do today is to go a little bit further than we've gotten together toward a whole</t>
  </si>
  <si>
    <t>01:12:44Further investigation. Just don't ask me that. Sorry. It's a miracle, out of nowhere. It's not that I'm NOT ACCUSING ANYBODY THAT. But you could imagine someone doing that.</t>
  </si>
  <si>
    <t>00:57:09Right.</t>
  </si>
  <si>
    <t>00:54:49On</t>
  </si>
  <si>
    <t>Thomas Loughran: Yeah, we do.</t>
  </si>
  <si>
    <t>Thomas Loughran: Real disagreements and if</t>
  </si>
  <si>
    <t>JP: July.</t>
  </si>
  <si>
    <t>Thomas Loughran: It does seem that way when you set the case up in the impossible circumstances that you set it up.</t>
  </si>
  <si>
    <t>Thomas Loughran: So yeah, there's a kind of</t>
  </si>
  <si>
    <t>Thomas Loughran: But we couldn't be making a mistake. Put it this way. The biggest mistake, would be to not pay attention to the issues.</t>
  </si>
  <si>
    <t>Thomas Loughran: I agree. It's just not filed under the mail and voting was it's filed under something else.</t>
  </si>
  <si>
    <t>Thomas Loughran: The single past right the Big Bang is unrepeatable at least experimentally unverified reproducible.</t>
  </si>
  <si>
    <t>Thomas Loughran: Many of whom are well established, the majority of whom are very young and looking for change. I'm no sociologist of McIntyre scholarship, so maybe I'm wrong about that, but that's my impression from watching who shows up in various places.</t>
  </si>
  <si>
    <t>John Rose: Yeah, allowed definitely</t>
  </si>
  <si>
    <t>So we need anything to ask about that.</t>
  </si>
  <si>
    <t>I mean, it's a big hit. I'm not like it is, but it's like maybe I just don't understand how endowments work.</t>
  </si>
  <si>
    <t>Thomas Loughran: Because what what on earth is that project.</t>
  </si>
  <si>
    <t>Thomas Loughran: Bahrain and with Bahrain. The, the whole world Arab and non Arab around issues of education, looking very, very far down the road to the day when Bahrain knows</t>
  </si>
  <si>
    <t>Thomas Loughran: There are two features of conscious life and that is this is how things are. And it isn't exactly where I'd like it to be. Or it's better than it used to be. And I'd like to make it be this way again. So there is preference.</t>
  </si>
  <si>
    <t>He passes a bill, billboard cows on it.</t>
  </si>
  <si>
    <t>Thomas Loughran: Right toward you to move you along this road. This is enormously like intelligent tutor that are that's done in other environments. I know this because I review for NSF on</t>
  </si>
  <si>
    <t>Thomas Loughran: You can't know anything about its energy. If you take a small enough delta t.</t>
  </si>
  <si>
    <t>Thomas Loughran: And that was there. I mean, take, take, Justin Amash his word for it. Right. Unless you don't take him as a genuine as you know you know who I mean Justin Amash</t>
  </si>
  <si>
    <t>Thomas Loughran: Because you might start with with those with two points. However, tightly, we define them something about there are experiences and there seems to be agency.</t>
  </si>
  <si>
    <t>John’s iPhone: From what I listened to. It's a super long process that's been going on for like 18 months or something.</t>
  </si>
  <si>
    <t>01:12:54Right, just saying, look, you just got to start somewhere. So start there. No its first principles don't function that way, not when they're part of a whole that whole then</t>
  </si>
  <si>
    <t>00:57:09That's occurred that's deep must trust the unraveling of institutions trust in institutions trust and other people</t>
  </si>
  <si>
    <t>01:17:31Yeah, I, I also have some sympathy with them, you know, I, I'm wagging my head with half of me when you said what you said. I can step right into that.</t>
  </si>
  <si>
    <t>00:54:51The police force did</t>
  </si>
  <si>
    <t>Yeah, I think it might be hundreds of years now,</t>
  </si>
  <si>
    <t>I really like there. I actually like the idea of and I have no answers on what this would look like,</t>
  </si>
  <si>
    <t>World leaders from various places will come on. And it is a highly civil and in some ways informative.</t>
  </si>
  <si>
    <t>They really don't know what to say about hardly anything. Right.</t>
  </si>
  <si>
    <t>Was that a separate for now? Well, treat them as synonyms.</t>
  </si>
  <si>
    <t>Thomas Loughran: Predict we could ask you, we could include you we could send you out and you could come back and you'd come back with the very same sort of information thinking like us as any of our mature members do and we put you to</t>
  </si>
  <si>
    <t>And now you just see it that way. You know, you didn't see you didn't see a guy going back, saw a guy trying, putting a predictable move on you.</t>
  </si>
  <si>
    <t>Thomas Loughran: For somewhere to be long. Right. And they may or may not know what they're buying to 10 somehow you want to those people are welcome to come along to but they're not lose</t>
  </si>
  <si>
    <t>Yours.</t>
  </si>
  <si>
    <t>Thomas Loughran: And replace with their own elected set of directors or appointed set of electors from the state legislature.</t>
  </si>
  <si>
    <t>Thomas Loughran: Is they are striving to find some kind of model that isn't yet falsified by the world as they've thus far perceived it</t>
  </si>
  <si>
    <t>Thomas Loughran: You are your perspective, but now I'm claiming it's possible for someone else to be your perspective to but if they were, it wouldn't be me.</t>
  </si>
  <si>
    <t>Thomas Loughran: So I suppose one answer to your question, why not be agnostic about that is because</t>
  </si>
  <si>
    <t>JP: Delightful it trusts a human, if it decides to, you know,</t>
  </si>
  <si>
    <t>Thomas Loughran: And they ran these things they game them like you would want in war games they simulated them okay and</t>
  </si>
  <si>
    <t>Thomas Loughran: And they would, with the exception of you and you and someone dear to me.</t>
  </si>
  <si>
    <t>00;30;46.050 --&gt; 00;30;47.100</t>
  </si>
  <si>
    <t>00:26:27.360 --&gt; 00:26:33.900</t>
  </si>
  <si>
    <t>00:29:21.540 --&gt; 00:29:31.980</t>
  </si>
  <si>
    <t>00:23:59.790 --&gt; 00:24:03.150</t>
  </si>
  <si>
    <t>01:13:04Is an account of all of the interactions between these parts where these parts are themselves for high order principles and that whole generates the insight and the benefit which justifies the inclusion of the first principles. I'm suggesting, that's exactly how I played a real reasons.</t>
  </si>
  <si>
    <t>00:57:22At least the transformation. I don't know if communities are unraveling.</t>
  </si>
  <si>
    <t>01:17:41The problem is I can think of some clear counter examples to it. And that is, I'm quite sure I know something about what love is. And, and I don't know how to quantify it yet.</t>
  </si>
  <si>
    <t>00:54:55And it's just like</t>
  </si>
  <si>
    <t>John Loughran: I just the intelligence thing. I mean it's, I mean,</t>
  </si>
  <si>
    <t>Thomas Loughran: If I happen to be the only one on one side, even if I was just playing the devil's advocate because I thought it was a more complex issue.</t>
  </si>
  <si>
    <t>Rachel Loughran: That impacts me personally, I was laid off from my job. So I have that now and that runs out last week of July. Yeah.</t>
  </si>
  <si>
    <t>Thomas Loughran: So you started with.</t>
  </si>
  <si>
    <t>Thomas Loughran: There's a couple of narratives here and they're both pretty big narratives and they play together nice they're harmonized but they're harmonized in particular versions.</t>
  </si>
  <si>
    <t>Thomas Loughran: Not pay attention to the resources because that's exactly how you get a lot of people. Right. That is in fact what's moving and shaking the world now and shaping it information is flowing in a vast network.</t>
  </si>
  <si>
    <t>Thomas Loughran: Totally and</t>
  </si>
  <si>
    <t>Thomas Loughran: And so is a great many of the things that that happen.</t>
  </si>
  <si>
    <t>Thomas Loughran: So there's a ton of those folks and they are sympathetic as with McIntyre's statement of the predicament. We're in the predicament, we're in is that we have thrown out.</t>
  </si>
  <si>
    <t>John Rose: Yeah, just say I only</t>
  </si>
  <si>
    <t>Yeah, we need a political philosophy. Right.</t>
  </si>
  <si>
    <t>But it's like this is a global pandemic right now. Like this is why you have savings for things like endowments aren't saving necessarily.</t>
  </si>
  <si>
    <t>Thomas Loughran: And is it painting and gray.</t>
  </si>
  <si>
    <t>JP: Yeah, it is interesting to hear</t>
  </si>
  <si>
    <t>Thomas Loughran: That it will happen sooner than a lot of other nations that eventually their oil wealth will run out.</t>
  </si>
  <si>
    <t>Thomas Loughran: As part of the conscious phenomena preferences somehow LinkedIn there. And that's what I mean by the compute side of this</t>
  </si>
  <si>
    <t>Look, cows. Lisa teases me all the time. So I'm thinking distractable.</t>
  </si>
  <si>
    <t>Thomas Loughran: Technology Education or education. Excuse me. Education technologies and there I see what intelligent tutoring systems look like. So this does look. In fact, a lot like what they're doing, although they want to go. They have</t>
  </si>
  <si>
    <t>Thomas Loughran: Something like that. Okay. And Einstein says, and these other guys say, and apparently he was an interesting paper with one guy sends it out early.</t>
  </si>
  <si>
    <t>JP: Yeah I know the name. I don't, I don't really know anything about it. He</t>
  </si>
  <si>
    <t>Thomas Loughran: Right, we seem to we seem to prefer and act on the basis of those experiences and shaped and bring about new experiences right what however we describe that little world.</t>
  </si>
  <si>
    <t>John’s iPhone: Then began the charges. So it's not like it doesn't seem like it's something to do right before the election to</t>
  </si>
  <si>
    <t>JP: And him being. I mean, dude. It's he literally, they have a calendar and he literally spent one out of every three days at Merrill Lago</t>
  </si>
  <si>
    <t>That's why.</t>
  </si>
  <si>
    <t>John Loughran: Basically what the structure is that you're hoping to build and maybe as we get further in</t>
  </si>
  <si>
    <t>Thomas Loughran: And I want to do that in order to introduce Donald Hoffman's thought and conscious realism and I want to do that because there's a target of opportunity.</t>
  </si>
  <si>
    <t>John Rose: When Bernie one campaign there.</t>
  </si>
  <si>
    <t>01:13:24I put a paper a hyperlink into the</t>
  </si>
  <si>
    <t>00:57:27I don't know if you think families are unraveling what's there certainly family structures changing</t>
  </si>
  <si>
    <t>01:17:54And and it's because I don't know how to quantify it. I'm not waiting around to figure out if it's real.</t>
  </si>
  <si>
    <t>00:54:58And that's just a large scale one right and that's the sort of thing that gets national attention. Um, but</t>
  </si>
  <si>
    <t>but I don't think it was hundreds of years then I'd be surprised if it were we might go back and think of the first.</t>
  </si>
  <si>
    <t>but I like the idea of more context surrounding the narrative they're talking</t>
  </si>
  <si>
    <t>But it's a. It's a good question who that show is for.</t>
  </si>
  <si>
    <t>Or they may have a conviction or two, but it may be unconnected by them in any coherent way with anything else.</t>
  </si>
  <si>
    <t>Thus, we have a reason to distinguish them. So because we do sort of know where we're going and we don't have to start methodically,</t>
  </si>
  <si>
    <t>Thomas Loughran: The test in that regard. And sure enough, you can do it, you can maybe even help us solve some new problems.</t>
  </si>
  <si>
    <t>And you didn't even think of something like. So beating to death.</t>
  </si>
  <si>
    <t>Thomas Loughran: Their views are not evidentiary they don't even understand what this particular group thinks right and we don't define groups we leave them entirely nebulous.</t>
  </si>
  <si>
    <t>JP: Know there definitely are anti organizations for particular cities.</t>
  </si>
  <si>
    <t>Thomas Loughran: What does that do that turns every state with a republican state legislature into a win for Donald Trump.</t>
  </si>
  <si>
    <t>Thomas Loughran: And they're in search of a model. And what they're doing is creating that model.</t>
  </si>
  <si>
    <t>Thomas Loughran: Right, that there's i'm not saying anything else can be your perspective. I'm saying it's not impossible for something to be your perspective, that is not the same as you. And it's very nice way to put it is that that set of experiences is contained by but does not contain the other</t>
  </si>
  <si>
    <t>Thomas Loughran: Right now we're sort of left in an agnostic state.</t>
  </si>
  <si>
    <t>Thomas Loughran: I'm glad you mentioned it plays with fish, by the way.</t>
  </si>
  <si>
    <t>Thomas Loughran: He, he left at covering that at one point he left and then he called back after the fact and asked how it went. When they were done. And the answer was actually nobody won the system broke down, we did not know where it went from there.</t>
  </si>
  <si>
    <t>Thomas Loughran: Who forecasted the, the Senate would be taken, you still might not be right. By the way, but you remarkably close right you've probably right.</t>
  </si>
  <si>
    <t>01:13:29Into</t>
  </si>
  <si>
    <t>00:57:34They might be unraveling.</t>
  </si>
  <si>
    <t>01:18:03I would say it's a, it's a, it's a fundamental. It's a it is a, it's a fundamental</t>
  </si>
  <si>
    <t>John Loughran: The work being done and information processing, you know, that's all interesting but the essential connection between that and</t>
  </si>
  <si>
    <t>Thomas Loughran: I'd be willing to do that for the sake of I'm thinking of all the small people who are sitting there who are trying to think them themselves and really ought to be aware that there's one</t>
  </si>
  <si>
    <t>JP: Yeah, that's gonna be a big deal. I think</t>
  </si>
  <si>
    <t>Thomas Loughran: You sit down, coldly rationally you eliminate I'm embellishing your words, but I think I'm catching catching the spirit of it. And if I misstep, let me know.</t>
  </si>
  <si>
    <t>Thomas Loughran: very particular version of Christianity.</t>
  </si>
  <si>
    <t>Thomas Loughran: But it isn't a network of rich communities. In fact, there's nothing like that. Even envisioned. Maybe I'm wrong. And I'd love for you to challenge it because anything you say is never exactly right. Right.</t>
  </si>
  <si>
    <t>Thomas Loughran: And you're right. George's</t>
  </si>
  <si>
    <t>Thomas Loughran: And yet we seem to have scientific inquiry of those things.</t>
  </si>
  <si>
    <t>Thomas Loughran: enormous resources with which we cannot get by, we cannot get by without them.</t>
  </si>
  <si>
    <t>John Rose: Bring this up because i mean it's it's kind of similar. But right now I'm listening to</t>
  </si>
  <si>
    <t>I mean, I think you can sort of see the. To Core Needwood.</t>
  </si>
  <si>
    <t>That's one thing I know about endowments is they have many parks in those many parts of people give money for purposes solely earmarked for a banquet.</t>
  </si>
  <si>
    <t>Thomas Loughran: Or is it painting in different colors. Does it even recognize different color. Should we recognize the colors should there be an article for a different community on different subjects.</t>
  </si>
  <si>
    <t>JP: What Chomsky Chomsky is for anything of</t>
  </si>
  <si>
    <t>Thomas Loughran: So this is Bahrain.</t>
  </si>
  <si>
    <t>Thomas Loughran: It's built on the enjoyment side. In other words, there are things that I see and experience that are the things that I like and other things that I don't</t>
  </si>
  <si>
    <t>And that's sort of way. Maybe she's right. But anyway, that not when you're beholding something that matters to you, you're locked on.</t>
  </si>
  <si>
    <t>Thomas Loughran: Higher ambition for</t>
  </si>
  <si>
    <t>Thomas Loughran: The Rosen. Maybe it's the podolski what one of those other two guys was in on a conversation and published a paper with Einstein and another guy on it and he was pretty. They were all pretty pissed at him.</t>
  </si>
  <si>
    <t>Thomas Loughran: Said,</t>
  </si>
  <si>
    <t>Thomas Loughran: It seems. Another thing to say.</t>
  </si>
  <si>
    <t>John’s iPhone: Get your base going or something. And then I think, I think it was Warren was also part of it. So,</t>
  </si>
  <si>
    <t>John’s iPhone: During the presentation.</t>
  </si>
  <si>
    <t>00;30;49.770 --&gt; 00;31;02.070</t>
  </si>
  <si>
    <t>00:26:35.250 --&gt; 00:26:43.170</t>
  </si>
  <si>
    <t>00:29:32.370 --&gt; 00:29:41.940</t>
  </si>
  <si>
    <t>00:24:05.310 --&gt; 00:24:09.240</t>
  </si>
  <si>
    <t>01:13:32Remember, I've got a line laying out the parts of the argument and some resources to grab for that. And I put a link to a paper which which</t>
  </si>
  <si>
    <t>00:57:38Mean blood used to be, you know, they used to say, blood is thicker than water, but I don't know if it's thicker than blue and and read in the most extreme cases I, my guess is there are lots of families that are split by that by differences in that area.</t>
  </si>
  <si>
    <t>01:18:10It's an elementary experience of human consciousness and I think</t>
  </si>
  <si>
    <t>00:55:06What if they were pretty sure he was breaking the law, some other law that was the only way they could get them.</t>
  </si>
  <si>
    <t>Think of the first scholar you can think of that you can associate with writes language.</t>
  </si>
  <si>
    <t>about rather than the or maybe even in addition to the speaker's personal views.</t>
  </si>
  <si>
    <t>And and it certainly isn't a show that you hear talked about a lot.</t>
  </si>
  <si>
    <t>And they don't know how to bring those things together that they think and they don't try.</t>
  </si>
  <si>
    <t>we can just do a mind dump over the perimeter and then start to figure out how do we win again.</t>
  </si>
  <si>
    <t>Thomas Loughran: Thinking like us.</t>
  </si>
  <si>
    <t>That's a nice investigation. Yeah.</t>
  </si>
  <si>
    <t>Thomas Loughran: We don't aim and consistency amongst propositions amongst claims inside the narrative inside a story.</t>
  </si>
  <si>
    <t>Thomas Loughran: Like grow out of Philadelphia. Does anybody remember that. That's my impression is that it grew out of</t>
  </si>
  <si>
    <t>Thomas Loughran: Every single one.</t>
  </si>
  <si>
    <t>Thomas Loughran: And what they THAT THAT IT IS THAT WHAT IT IS. They've created so far is the way they experienced the world.</t>
  </si>
  <si>
    <t>Thomas Loughran: And so that very set in all its precision knowing what it's like to be precisely that.</t>
  </si>
  <si>
    <t>Thomas Loughran: That is a symptom of our poverty of social relations.</t>
  </si>
  <si>
    <t>Thomas Loughran: That was an amazing moment that that whole thing was pretty amazing, too.</t>
  </si>
  <si>
    <t>Thomas Loughran: In other words, the with this guy. I wish I could remember his name ship with names here. But there's an article writer, yes.</t>
  </si>
  <si>
    <t>Thomas Loughran: Without exception i mean i i think i called every state.</t>
  </si>
  <si>
    <t>Thomas Loughran: You can say endpoint and are going to be part of it. And there are enormous achievements, but none of the things that are right now are doing the thing that needs to be done.</t>
  </si>
  <si>
    <t>John Loughran: The framework in which we're we ought to the framework in which we're trying to think about answering some of the questions I have will make more sense.</t>
  </si>
  <si>
    <t>Thomas Loughran: Opportunity and that's what that reading the paper by Friday gets us. It wouldn't have to be by Friday, actually. But Friday is a good way to seize this opportunity.</t>
  </si>
  <si>
    <t>John Rose: The Union, they didn't tell their members directly that</t>
  </si>
  <si>
    <t>01:13:43takes this interpretation of Plato much further basically says that account of dialectic is absolutely necessary for understanding what Socrates is doing in the Republic as a whole and you can put all that together.</t>
  </si>
  <si>
    <t>00:57:57But I think that's the case.</t>
  </si>
  <si>
    <t>01:18:18Parents love their children.</t>
  </si>
  <si>
    <t>John Loughran: Consciousness. I mean, what it's</t>
  </si>
  <si>
    <t>Thomas Loughran: There's more than one position of sensible person can take</t>
  </si>
  <si>
    <t>Thomas Loughran: It's under discussion now as to whether it's going to be renewed</t>
  </si>
  <si>
    <t>Thomas Loughran: Right, yeah. You're in passionate you're open minded. You are free of bias, right, and you take them both on their merits.</t>
  </si>
  <si>
    <t>Thomas Loughran: I think you and I both heard slightly different versions, right, that that</t>
  </si>
  <si>
    <t>Thomas Loughran: There's all there's limited cases. And it could be badly wrong. It's always somewhat wrong.</t>
  </si>
  <si>
    <t>Thomas Loughran: Yeah, Georgia where the Secretary of State, who was himself on the ballot for governor did not accuse himself for from being in charge of managing the election, you can imagine.</t>
  </si>
  <si>
    <t>Thomas Loughran: So why is history. Different. And why isn't history. Why isn't there a science of history and why are you</t>
  </si>
  <si>
    <t>Thomas Loughran: Without which we cannot get by.</t>
  </si>
  <si>
    <t>John Rose: The daily is a two part episode on cancel culture. Basically, it's actually a really</t>
  </si>
  <si>
    <t>So, JP, I think you are right in a certain sense, is more interest in the way we might not be able to do it without the first.</t>
  </si>
  <si>
    <t>So but like. No. I mean, how much of Notre Dame's endowment is because of football?</t>
  </si>
  <si>
    <t>Thomas Loughran: Is there a different Wikipedia, so to speak for different communities.</t>
  </si>
  <si>
    <t>Thomas Loughran: Very heavily connected to the United States, though, because there is a naval base there.</t>
  </si>
  <si>
    <t>Thomas Loughran: And I compute I plan. I think it through in order to bring about the state of affairs that I do the states of affairs that somehow satisfy in without making it simple matter of idea satisfaction or a desire satisfaction dreams are not necessarily desires. Right.</t>
  </si>
  <si>
    <t>Right. You're not forever locked on. There's a time to put it down. Right.</t>
  </si>
  <si>
    <t>Thomas Loughran: They're not just trying to get people to solve problems. That's just on the surface that's down here.</t>
  </si>
  <si>
    <t>Thomas Loughran: wasn't supposed to come out. But it did come out in any case and the way it came out is, look, here's this cool thing.</t>
  </si>
  <si>
    <t>Thomas Loughran: He's the congressman from Michigan. You remember the one</t>
  </si>
  <si>
    <t>Thomas Loughran: That's all there is.</t>
  </si>
  <si>
    <t>John’s iPhone: It seemed like it was something serious.</t>
  </si>
  <si>
    <t>01:13:58And you can chase all that. But that's obviously a lot of work, right. So I'm not sure we want to do that work.</t>
  </si>
  <si>
    <t>00:58:00Certainly seems to threaten the stability, even of family.</t>
  </si>
  <si>
    <t>01:18:21That you come out of the womb, and you never don't experience that there are people who don't experience it, although</t>
  </si>
  <si>
    <t>00:55:12Yeah, I don't know.</t>
  </si>
  <si>
    <t>My candidate is Lokke. And Locke was.</t>
  </si>
  <si>
    <t>Because I think I definitely think that giving more information about the personal speaker,</t>
  </si>
  <si>
    <t>You know, they might bring Fareed Zakaria in on CNN and on any non serried as a reader Zakaria's show.</t>
  </si>
  <si>
    <t>And I'm suggesting that's a person who's adrift with maybe a piece of driftwood that comes by every now and then to keep their head out of the sea.</t>
  </si>
  <si>
    <t>I was thinking there writes.</t>
  </si>
  <si>
    <t>Thomas Loughran: And that's, same thing might happen to me.</t>
  </si>
  <si>
    <t>All right. So absolutely. Yeah, no, I really like that.</t>
  </si>
  <si>
    <t>Thomas Loughran: We don't aim for that consistency. We don't articulate with enough care. We don't mark. Who's buying in and who's not that ritually understands it.</t>
  </si>
  <si>
    <t>Thomas Loughran: The housing crisis.</t>
  </si>
  <si>
    <t>Thomas Loughran: Is a candidate for</t>
  </si>
  <si>
    <t>Thomas Loughran: This goes somewhat well with the Hoffman's interface theory of perception.</t>
  </si>
  <si>
    <t>Thomas Loughran: We're not chewing on the problem we're not chewing on big problems like that, or rather it's rare that we do. It's a rare form of social life that choose something problems like</t>
  </si>
  <si>
    <t>Thomas Loughran: Yeah, this is</t>
  </si>
  <si>
    <t>Thomas Loughran: Or close to it.</t>
  </si>
  <si>
    <t>00;31;02.550 --&gt; 00;31;13.410</t>
  </si>
  <si>
    <t>00:26:44.310 --&gt; 00:26:44.490</t>
  </si>
  <si>
    <t>00:29:43.470 --&gt; 00:29:45.510</t>
  </si>
  <si>
    <t>00:24:10.290 --&gt; 00:24:27.180</t>
  </si>
  <si>
    <t>01:14:04But we could, you could read that paper. If you're interested in it and it's so as together. A great many of the things that we're talking about. It does more of what we just did with place.</t>
  </si>
  <si>
    <t>00:58:05or of any other social institution.</t>
  </si>
  <si>
    <t>01:18:30They get something that looks like love or they'd be dead.</t>
  </si>
  <si>
    <t>John Loughran: What did you think of what did you think of Sam Harris's or it's not. Sam Harris's it's somebody else's</t>
  </si>
  <si>
    <t>So we're deep and family.</t>
  </si>
  <si>
    <t>Thomas Loughran: Right, their intellectual merits and are waiting for some various overall strength of pole and it's only in cases where they would be equal, right where you can envision some sort of choice coming into play as opposed to reason governing which way the argument goes.</t>
  </si>
  <si>
    <t>Thomas Loughran: Versions in which we're God's intent is not to take us somewhere else had heaven is not the ultimate destination for which this is just the stage.</t>
  </si>
  <si>
    <t>Thomas Loughran: That's that's the situation in which he Abrams</t>
  </si>
  <si>
    <t>Thomas Loughran: I get nervous, to be honest, and that now, I'll put my own two cents in there.</t>
  </si>
  <si>
    <t>Thomas Loughran: We thrown those resources out. And in general, what we've thrown out is holistic inquiry.</t>
  </si>
  <si>
    <t>John Rose: Cool dive that I think they do a pretty good job of looking at multiple angles of what cancel culture is and what it means.</t>
  </si>
  <si>
    <t>But you can't just rest with some theoretical account of rights and information being gathered in communities.</t>
  </si>
  <si>
    <t>I mean, you know, I'm sure there's. I don't know, maybe it maybe I'm just like.</t>
  </si>
  <si>
    <t>Thomas Loughran: Should there be some overlap, what's the basis for the overlap. Right. All those questions are really good questions.</t>
  </si>
  <si>
    <t>JP: Big Government being more respond like something that's actually responsible</t>
  </si>
  <si>
    <t>Thomas Loughran: That's you have to know that about</t>
  </si>
  <si>
    <t>Thomas Loughran: ASPIRATIONS Aspirations right all kinds of things like that beholding the holding something beautiful. Is that a desire.</t>
  </si>
  <si>
    <t>But I with that exception, it seems to be right.</t>
  </si>
  <si>
    <t>Thomas Loughran: Right. What are the facts. How do you solve this calculus problem. What kind of people have had your kind of problem. What kind of solutions have worked for those kinds of people. You know what kind of person are you all that AI can do for you.</t>
  </si>
  <si>
    <t>Thomas Loughran: Let's take two particles that are identical that spit them out in other directions that I'm go as far as you want from one another and then get all the information about one parameter from the one and get all the information about the other parameter from the other</t>
  </si>
  <si>
    <t>Thomas Loughran: The one independent to voted for impeachment. If you remember those days when we were waiting for the votes to come across the screen that one independent was Justin Amash for Michigan Justin Amash was an independent</t>
  </si>
  <si>
    <t>John’s iPhone: But yeah, I mean, it's gonna take a super long time. I think those take like years and years.</t>
  </si>
  <si>
    <t>John’s iPhone: Oh, a wild.</t>
  </si>
  <si>
    <t>Thomas Loughran: No one's working on that craft. That's what universities ought to be doing and universities ought to be the capstone of a community or</t>
  </si>
  <si>
    <t>Thomas Loughran: So the opposite to unity.</t>
  </si>
  <si>
    <t>John Rose: voting for Bernie would be a vote against their really good private insurance but they kind of they basically said it out loud and I weren't telling people not to vote for Bernie, but it seemed like there was some pressure to not vote for him.</t>
  </si>
  <si>
    <t>01:14:16So maybe it's the case, that's the conclusion. That's justifiable at this</t>
  </si>
  <si>
    <t>00:58:09Certainly seems to be threatening our courts.</t>
  </si>
  <si>
    <t>01:18:35Right. It might, but it may be a counterfeit of love. It turns out to be, they might say for example you cared for me when I was little, meaning you fed me, or I'd be dead. Right. But it was just an investment you were making you were looking to sell me someday.</t>
  </si>
  <si>
    <t>00:55:14That be legitimate law enforcement move</t>
  </si>
  <si>
    <t>If it's a good question, was Locke still alive at that time?</t>
  </si>
  <si>
    <t>the speaker or organization's views and objectives is good because it's more context.</t>
  </si>
  <si>
    <t>On CNN, they might bring him in as a guest.</t>
  </si>
  <si>
    <t>But they don't have much of a raft. They're not building much of a structure.</t>
  </si>
  <si>
    <t>Blogs from rights or rights and obsession.</t>
  </si>
  <si>
    <t>Thomas Loughran: And that same thing might happen to my friends like minded right thinking friends who think like I do, and who yet are sent out in this in this exploration of complimentary perspectives in other directions, not in the community that I went, but yet others.</t>
  </si>
  <si>
    <t>I was thinking of it in the frame of, like, integration techniques, but say more.</t>
  </si>
  <si>
    <t>Thomas Loughran: And then we don't exchange the privilege with others who ought to be able to come in right and enter in and deeply understand and be recognized as deeply understand and yet who don't agree.</t>
  </si>
  <si>
    <t>Thomas Loughran: Alright so this could be totally wrong so large, large brackets, but there were, there was a housing.</t>
  </si>
  <si>
    <t>JP: Which is most of the swing states.</t>
  </si>
  <si>
    <t>Thomas Loughran: So that's sort of your desktop, you've created it, but of course you haven't created it by yourself. You got the shared language and you create it with all these other people who also seem to have perspectives that are limited, rather like yours.</t>
  </si>
  <si>
    <t>Thomas Loughran: Let's see. You could imagine it being voluntarily.</t>
  </si>
  <si>
    <t>JP: Well, big by big problems you're referring to.</t>
  </si>
  <si>
    <t>JP: Well, and then it comes in lands on him. Right. Wasn't that the last time they had physical contact wasn't that</t>
  </si>
  <si>
    <t>Thomas Loughran: This is a real, this is a real problem, right, there's a there's a scenario here for which we do not seem to have a set of answers as a nation. There's they tried to</t>
  </si>
  <si>
    <t>01:14:23Maybe it's the case that Plato is at least wondering knock or wondering in the same neck of the woods where he's getting at. How do you argue with regard to the first principles that</t>
  </si>
  <si>
    <t>01:18:53That's not a laughing matter. But</t>
  </si>
  <si>
    <t>John Loughran: What it's like to be something</t>
  </si>
  <si>
    <t>Rachel Loughran: We have any I haven't paid too much attention to that specifically before</t>
  </si>
  <si>
    <t>John Rose: Yeah, or even that would be the case for you couldn't make a choice. I need to after the fish, for example.</t>
  </si>
  <si>
    <t>Thomas Loughran: If it doesn't matter, instead of kind of cosmic</t>
  </si>
  <si>
    <t>Thomas Loughran: Maybe there's more and we should we should not look, we should not overlook less we overlook resources or maybe even enough that's wrong to say, you know what needs to change our view there that something that</t>
  </si>
  <si>
    <t>Thomas Loughran: Tried to</t>
  </si>
  <si>
    <t>Thomas Loughran: I get nervous when people talk about ways of knowing</t>
  </si>
  <si>
    <t>Thomas Loughran: With the resources for confronting a holistic way of looking at the world with from rival perspectives.</t>
  </si>
  <si>
    <t>John Rose: And yeah. Well, one of the phrases. They brought up was taking like complicated policy and reducing it to blindingly moral black and white questions where</t>
  </si>
  <si>
    <t>Right. What's that got to do with the big questions of how people should live together today?</t>
  </si>
  <si>
    <t>14 billion dollars is a lot of money. Oh, billion with a B, yeah, with a B.</t>
  </si>
  <si>
    <t>JP: Or responsive to the people.</t>
  </si>
  <si>
    <t>Thomas Loughran: Rains</t>
  </si>
  <si>
    <t>Thomas Loughran: Right, maybe, I don't know, but it isn't say it isn't a simple set of desires. Anyway, it's a very complex and</t>
  </si>
  <si>
    <t>You write about all those other things that one might they may not be coming up under on the dial right now right there at Fifes,</t>
  </si>
  <si>
    <t>Thomas Loughran: And that's what an intelligent tutoring system looks like, but they don't just want to tutor you they don't want to just change. They want to grow you on a model of maturity.</t>
  </si>
  <si>
    <t>Thomas Loughran: And then in for back</t>
  </si>
  <si>
    <t>Thomas Loughran: After he was a founding member of the of the Freedom Caucus, and a very conservative Republican</t>
  </si>
  <si>
    <t>Thomas Loughran: And that I think is where Hoffman wants to go as he says he wants to begin. He thinks he's being silent typically when he does that start with as few pieces as you can.</t>
  </si>
  <si>
    <t>John’s iPhone: The federal government went after</t>
  </si>
  <si>
    <t>JP: One out of every three days.</t>
  </si>
  <si>
    <t>00;31;15.510 --&gt; 00;31;36.180</t>
  </si>
  <si>
    <t>00:26:45.690 --&gt; 00:26:46.020</t>
  </si>
  <si>
    <t>00:29:47.040 --&gt; 00:29:55.290</t>
  </si>
  <si>
    <t>00:24:29.970 --&gt; 00:24:30.480</t>
  </si>
  <si>
    <t>01:14:38Where does argument, stop.</t>
  </si>
  <si>
    <t>00:58:16Certain</t>
  </si>
  <si>
    <t>01:18:56You could imagine such a person. And in some sense, you were caring for me. And in another sense, you don't care about me.</t>
  </si>
  <si>
    <t>00:55:20This whole</t>
  </si>
  <si>
    <t>I mean, it's certainly I can't say exactly what I'm talking about, but I know that many of the ideas of the founders came from the Greeks.</t>
  </si>
  <si>
    <t>It paints more of a picture in and it really draws attention to this is not merely factual material like there is.</t>
  </si>
  <si>
    <t>Only if there's about five minutes tops of conversation about some international event and there may be a five minute moment in the sun.</t>
  </si>
  <si>
    <t>They're not bringing together a kind of order and using that order, that internal order to impose some kind of order on the world around them.</t>
  </si>
  <si>
    <t>No one's nice. So let's throw up law.</t>
  </si>
  <si>
    <t>Thomas Loughran: So we do this exchange and we achieve through this exchange.</t>
  </si>
  <si>
    <t>Well, I was thinking about. I mean, this is just all the same rehashing exactly what you said.</t>
  </si>
  <si>
    <t>Thomas Loughran: Right, and then you go and do the same thing for their view of the world.</t>
  </si>
  <si>
    <t>Thomas Loughran: Insurrection seems to me was something like a housing insurrection. What do I mean by housing insurrection what I remember about just from news reports and no research.</t>
  </si>
  <si>
    <t>Thomas Loughran: That's, I think,</t>
  </si>
  <si>
    <t>Thomas Loughran: We seem to be rather like one another, but we are definitely not the same, right, they can see because they're in the other room, they can see what on the other side and you can't</t>
  </si>
  <si>
    <t>Thomas Loughran: And in the same way that we can order our own experiences you could imagine.</t>
  </si>
  <si>
    <t>JP: What exactly you're referring to when you said problem.</t>
  </si>
  <si>
    <t>Thomas Loughran: Try to get out and couldn't, of course, the fact that that group tried to get out and couldn't doesn't follow that no good.</t>
  </si>
  <si>
    <t>Thomas Loughran: And I, and I did that, based on what these guys are saying</t>
  </si>
  <si>
    <t>Thomas Loughran: Higher than that still kinds of university. It could be that person is really ought to be the capstones of communities that are brought together in a single conversation because you have to have that information exchange from these different entities.</t>
  </si>
  <si>
    <t>Thomas Loughran: Very, very briefly, is that he'd be interested in collaborating, at least he wants to hear what we're talking about.</t>
  </si>
  <si>
    <t>01:14:41Where do those first principles come from, how are they justified. He does seem to have something to say about it.</t>
  </si>
  <si>
    <t>01:19:04But how long does it take before someone learns that that's a real question.</t>
  </si>
  <si>
    <t>00:55:23Yeah, I don't</t>
  </si>
  <si>
    <t>John Loughran: Thomas Thomas Thomas Nagle what what's it like to be a bat.</t>
  </si>
  <si>
    <t>John Rose: Yeah, I mean I was much more</t>
  </si>
  <si>
    <t>Rachel Loughran: A while back, it seemed like it definitely wasn't going to happen. So I didn't look too much into it. Is there new information coming out.</t>
  </si>
  <si>
    <t>Thomas Loughran: Or surely</t>
  </si>
  <si>
    <t>Thomas Loughran: Salvation God isn't working.</t>
  </si>
  <si>
    <t>Thomas Loughran: Something in the strategy does not hold water.</t>
  </si>
  <si>
    <t>Thomas Loughran: Tried to become Governor didn't quite CC</t>
  </si>
  <si>
    <t>Thomas Loughran: As if they know all about it. These are really radically different ways of knowing and they know this is exactly that way. And this is this over here, this is this really different way.</t>
  </si>
  <si>
    <t>Thomas Loughran: That set of resources that confronting from rival Perspectives is the what I've referred to as an algorithm that I think McIntyre is on earth.</t>
  </si>
  <si>
    <t>John Rose: It just simplifies it where she can have these this interesting complicated policy on foreign governments and how to deal with them. But she did it in the wrong way. So she just falls in this camp. And that's the wrong opinion.</t>
  </si>
  <si>
    <t>You got to get there. But I think you've got to get there from here.</t>
  </si>
  <si>
    <t>Yeah. Oh I was like yeah. Well like a hundred billion is chump change compared to on 14 billion.</t>
  </si>
  <si>
    <t>Thomas Loughran: So information overload volume that information overload at the overload suggests that we have a capacity that we tap out</t>
  </si>
  <si>
    <t>JP: I just feel like it's such a</t>
  </si>
  <si>
    <t>Thomas Loughran: And here I don't know much about it. I don't know how much of the Bahraini economy depends upon the presence of that base there.</t>
  </si>
  <si>
    <t>Thomas Loughran: There is a whole range of things that we enjoy and we do also</t>
  </si>
  <si>
    <t>not throwing any other stuff toward you. Like you say.</t>
  </si>
  <si>
    <t>Thomas Loughran: That they have and they want to share it with you if you're interested in sharing that with them as a partner.</t>
  </si>
  <si>
    <t>Thomas Loughran: Right, because they're identical</t>
  </si>
  <si>
    <t>Thomas Loughran: Said to be the most principled highly principled conservative Republican in that space, who rent and read the molar report and said we should impeach the sky.</t>
  </si>
  <si>
    <t>Thomas Loughran: Right. And I don't know whether he's right when he says there's just too, it seems to me any mathematical theory to claim that any mathematical theory is adequate to describe those two building blocks of experience that seems to be yet a third claim.</t>
  </si>
  <si>
    <t>John’s iPhone: Microsoft for a monopoly and like the 90s, or something and it takes up like years for it to actually play out in the courts.</t>
  </si>
  <si>
    <t>John’s iPhone: Yeah, I mean, you went golfing like</t>
  </si>
  <si>
    <t>01:14:49First. First.</t>
  </si>
  <si>
    <t>00:58:19So technology fixing it by technology is one approach to it.</t>
  </si>
  <si>
    <t>01:19:11And this person does care about me or deeply seems to and I utterly trust them.</t>
  </si>
  <si>
    <t>You know, that's true, but I don't think the idea of rights is so easy to track there.</t>
  </si>
  <si>
    <t>There are other forces at play here other than merely your, like education, but still we're providing additional context, which I think is important.</t>
  </si>
  <si>
    <t>Right. About. Some some real international.</t>
  </si>
  <si>
    <t>And they are at a fairly high entropy state. And literally, they they're they're not tunneling down into this potential.</t>
  </si>
  <si>
    <t>And just because this is me. It might not pop into anybody's head first, but it pops into mind.</t>
  </si>
  <si>
    <t>Thomas Loughran: Again, the language. I used an borrowing it from a famous philosopher allaster McIntyre. Thank you.</t>
  </si>
  <si>
    <t>But if you think about trying to learn, trying to teach integration to count to juniors at Trinity or something, you know, you give.</t>
  </si>
  <si>
    <t>Thomas Loughran: And now you don't know you don't agree with one another in an informed way.</t>
  </si>
  <si>
    <t>Thomas Loughran: Is that there was quite famously a family or a group of them to occupy</t>
  </si>
  <si>
    <t>JP: If not all of them. Yeah, I think that's right.</t>
  </si>
  <si>
    <t>Thomas Loughran: Write etc. There's all kinds of differences between us, but we are also incredibly alike and we are in a certain way parallel processing the world.</t>
  </si>
  <si>
    <t>Thomas Loughran: Even as an exercise.</t>
  </si>
  <si>
    <t>Thomas Loughran: That's a fair question. Things like how to get along with each other and not kill each other.</t>
  </si>
  <si>
    <t>Thomas Loughran: Yep. Remarkable. Yeah.</t>
  </si>
  <si>
    <t>John’s iPhone: Yeah. Was this the same</t>
  </si>
  <si>
    <t>Thomas Loughran: And I and and I knew Florida would, yes, they thought that they knew the polls in Florida. They said that the bowl is in Florida, the average of the polls in Florida suggested the Florida was in</t>
  </si>
  <si>
    <t>00;31;36.540 --&gt; 00;31;36.870</t>
  </si>
  <si>
    <t>00:26:48.480 --&gt; 00:27:06.030</t>
  </si>
  <si>
    <t>00:29:56.130 --&gt; 00:30:03.270</t>
  </si>
  <si>
    <t>00:24:32.640 --&gt; 00:24:36.570</t>
  </si>
  <si>
    <t>01:14:55And then this is unbelievably shorter than that. But it's McIntyre. So it's no more easy</t>
  </si>
  <si>
    <t>00:58:25There's law. There's the what, there's what technology. There is to be used. There's laws. There are to ensure that various technologies are there to be used. That's the second area. But then there's also social resistance to</t>
  </si>
  <si>
    <t>01:19:18Right. And this person seems not to or didn't seem to and put on a counter for chill for a long time, but actually doesn't and that that's a real</t>
  </si>
  <si>
    <t>00:55:24Be trying to say the answer is no.</t>
  </si>
  <si>
    <t>Exactly.</t>
  </si>
  <si>
    <t>John Rose: In depth.</t>
  </si>
  <si>
    <t>Rachel Loughran: I heard something about another round of stimulus checks to everybody, but I haven't heard any discussion about extending the 600 or something like it.</t>
  </si>
  <si>
    <t>Thomas Loughran: Or neither or. Yeah. Who knows what you do, you might go all kinds of things you could go on to say there. Yeah, but</t>
  </si>
  <si>
    <t>Thomas Loughran: Work on</t>
  </si>
  <si>
    <t>Thomas Loughran: Let's see. I mean, you could describe the same person under two different descriptions and it doesn't follow that they're two different people.</t>
  </si>
  <si>
    <t>Thomas Loughran: Okay, it seems to me it's an algorithm. It's just a straightforward way, you can</t>
  </si>
  <si>
    <t>That is to say, you've got to build at some point, you've got to take a pass into a dove into parts.</t>
  </si>
  <si>
    <t>So that sounds high to me, but it's possible it's crept up that high.</t>
  </si>
  <si>
    <t>Thomas Loughran: It's too much for us. You could also just look at the size of the information just the mirrors the mirror.</t>
  </si>
  <si>
    <t>Thomas Loughran: I don't know how much the US pays for that base there. These are all the kinds of things. One would need to know if one wants to understand Bahrain.</t>
  </si>
  <si>
    <t>Thomas Loughran: Compute at the very same time. This is because of this, it seems to be so. And I'd like to change this in order to reboot in order to bring that back or render it more probable this enjoyment compute dynamism is fundamental to conscious experience so far as we know it.</t>
  </si>
  <si>
    <t>All that other stuff sort of comes with you. But laying in wait and not at all active.</t>
  </si>
  <si>
    <t>Thomas Loughran: Right. So it's like, now you got two shots to get all that information.</t>
  </si>
  <si>
    <t>Thomas Loughran: So, but he was absolutely blown voice right man, people said he had presidential aspirations any yet. And they actually looked at it for look for that it for a while.</t>
  </si>
  <si>
    <t>Thomas Loughran: And but not but it's not a terrible third claim it's just three, you know, I'm not objecting to it.</t>
  </si>
  <si>
    <t>John’s iPhone: But i mean it's it's pretty big to actually the government hasn't gone after</t>
  </si>
  <si>
    <t>JP: Easy, dude.</t>
  </si>
  <si>
    <t>Thomas Loughran: I can tell you this. I think we're building a computational natural law theory here. That's one way to put it, and included in that natural law theory is what is actually good. So this thing we were meant, we're trying to build a machine to spit out answers to that question.</t>
  </si>
  <si>
    <t>Thomas Loughran: Donald often does, and he is shared an advanced copy of his paper and we have, we ought to do that.</t>
  </si>
  <si>
    <t>Thomas Loughran: It's interesting that Sanders, if I remember john slam that lot of primary</t>
  </si>
  <si>
    <t>01:15:02Let me just read you.</t>
  </si>
  <si>
    <t>00:58:43These tendencies and it could be that that's the third area.</t>
  </si>
  <si>
    <t>01:19:30That's a mark of wisdom.</t>
  </si>
  <si>
    <t>00:55:27It's not</t>
  </si>
  <si>
    <t>I mean, the only compelling argument of like I mean, in lieu of like we have hundreds of years of precedent,</t>
  </si>
  <si>
    <t>But I think about, OK, who is the center of that context?</t>
  </si>
  <si>
    <t>Developments mostly you just get when you hear about them.</t>
  </si>
  <si>
    <t>Well, this, I suppose, now is a as an increasing. Just entropy.</t>
  </si>
  <si>
    <t>Because I spent a lot of years teaching professional Leppard's and so.</t>
  </si>
  <si>
    <t>Thomas Loughran: We achieve a kind of second first language competency through this exchange.</t>
  </si>
  <si>
    <t>You know, they're learning different techniques. They're learning u substitution. They're learning my parts.</t>
  </si>
  <si>
    <t>Thomas Loughran: And at the very least, you're going to cut down and crap that's that you cut down on heat and actually generate light and that that sort of procedure that high information exchange.</t>
  </si>
  <si>
    <t>Thomas Loughran: And wouldn't be thrown out wouldn't be evicted from a building that they lived it.</t>
  </si>
  <si>
    <t>Thomas Loughran: Would have to go through case by case, but it certainly is Florida.</t>
  </si>
  <si>
    <t>Thomas Loughran: Already right you look you live in that set of perspectives. I live in this set of perspectives and then we compare notes and a lot of times that works. And we really see ourselves as parallel processing.</t>
  </si>
  <si>
    <t>Thomas Loughran: Someone narrowing their experiences intentional to constrain what we would call another person's perspective.</t>
  </si>
  <si>
    <t>Thomas Loughran: What is right. What is just</t>
  </si>
  <si>
    <t>John’s iPhone: Group of people that came up with one scenario in which, like California tried to succeed or something and it turned into this whole big right wing story that this was like the democratic game plan for when they lost</t>
  </si>
  <si>
    <t>Thomas Loughran: Was also one that bite and could win Texas to but they also knew and talked about it that they were pretty blind to the Hispanic vote. I mean, people</t>
  </si>
  <si>
    <t>01:15:05one paragraph which is for McIntyre always about three sentences.</t>
  </si>
  <si>
    <t>00:58:50Right. It could be, you're not going to be able to fix it all with law and technology and that there's something else that needs to be present.</t>
  </si>
  <si>
    <t>01:19:33Right. And if you're fortunate. You know how to make those servers.</t>
  </si>
  <si>
    <t>00:55:28No.</t>
  </si>
  <si>
    <t>John Rose: Would think about it and I was thinking about it, um,</t>
  </si>
  <si>
    <t>John Rose: I heard something about ever thinking about KIND OF A LARGER PLAN maybe another stimulus check plan, but</t>
  </si>
  <si>
    <t>Thomas Loughran: One could ask, are these human beings that you envision in this circumstance in this circumstance and I asking that rhetorically, but the reason I put it that way, rhetorically is to point out that human beings are not as a never are of the sort that you suppose they might be</t>
  </si>
  <si>
    <t>Thomas Loughran: That there's that those things can get those things can</t>
  </si>
  <si>
    <t>Thomas Loughran: Lots of lots of complaints there.</t>
  </si>
  <si>
    <t>Thomas Loughran: Right, it's the same person only this person is the person at work right. And the person with this career.</t>
  </si>
  <si>
    <t>Thomas Loughran: You can write code for this is out so</t>
  </si>
  <si>
    <t>John Rose: So, I mean, I think she did get cancelled, in a sense, by</t>
  </si>
  <si>
    <t>And that sounds like a high resolution pass or certain resolution pass.</t>
  </si>
  <si>
    <t>It's certainly multiple, multiple billions has husband. It's all.</t>
  </si>
  <si>
    <t>Thomas Loughran: The mirror amount of data that's available may have you seen data quantified. We've seen some of those big data back 10 years ago when big data was a big deal.</t>
  </si>
  <si>
    <t>JP: I don't know. It almost seems like a foreign concept to me in some ways where it's like, anyway. That's just not often how I think about I've thought about the world, I've thought about the government as</t>
  </si>
  <si>
    <t>Thomas Loughran: And something is similar for the UAE you'd certainly have to know that the UAE has a very substantial Air Force and that the US has been involved in arms deals like crazy with the way like we have been Saudi Arabia.</t>
  </si>
  <si>
    <t>Thomas Loughran: Now let's add another proposition here.</t>
  </si>
  <si>
    <t>Right. Like future active goodwill Courtright. You're not even thinking about those things yet, but you are thinking about the person yet.</t>
  </si>
  <si>
    <t>Thomas Loughran: That's what whisper intelligences</t>
  </si>
  <si>
    <t>Thomas Loughran: Cool. Great idea, must work that way, except it doesn't work that way. You know what happens when you measure the one the other one changes.</t>
  </si>
  <si>
    <t>Thomas Loughran: It's just another claim it seems to me, and so is</t>
  </si>
  <si>
    <t>John’s iPhone: Stopping monopolies, a long time.</t>
  </si>
  <si>
    <t>JP: Like you look at the calendar and there's like blocked out days when he was at Mar a Lago</t>
  </si>
  <si>
    <t>00;31;36.930 --&gt; 00;31;54.960</t>
  </si>
  <si>
    <t>00:27:07.050 --&gt; 00:27:07.560</t>
  </si>
  <si>
    <t>00:30:03.780 --&gt; 00:30:19.260</t>
  </si>
  <si>
    <t>00:24:38.070 --&gt; 00:24:40.980</t>
  </si>
  <si>
    <t>01:15:10long sentences in which he's talking about who is justice which rationality. He's talking about the argument of this book as a whole and already in the title. You can tell he's thinking about</t>
  </si>
  <si>
    <t>00:59:02You might think education is another area, for example, that'd be good comes pretty quickly to mind. Not that it's unrelated education is not unrelated either alone or technology, but there's</t>
  </si>
  <si>
    <t>01:19:39And you don't need to be that fortunate. I mean, this runs pretty good. You're, you're deeply fortunate. If you know it. So I shouldn't say that you're you're unbelievably wonderfully fortunate if someone's ever loved you.</t>
  </si>
  <si>
    <t>If the speaker is providing additional context about their own or the organization they work for is goals.</t>
  </si>
  <si>
    <t>I mean, think about it when you hear about Iran, what do you hear? Or Syria or Venezuela or Lemon or yet.</t>
  </si>
  <si>
    <t>Well, this is a negative entropy well. So what is it that's holding these pieces together?</t>
  </si>
  <si>
    <t>I'm going to drop in the word profession. And since I'd drop in profession.</t>
  </si>
  <si>
    <t>Thomas Loughran: And so now we have people who think differently from one another. And yet, who understand ritually what one another. Thanks.</t>
  </si>
  <si>
    <t>They're learning, you know, the trigonometry, what to look for.</t>
  </si>
  <si>
    <t>Thomas Loughran: Between rich communities. So you've got to articulate what a lens looks like space and it's got to work for American life.</t>
  </si>
  <si>
    <t>Thomas Loughran: And I thought that was Philadelphia based and there was a lot of</t>
  </si>
  <si>
    <t>Thomas Loughran: Yeah and you know</t>
  </si>
  <si>
    <t>Thomas Loughran: Right, we specialize even right we divide and conquer all expressions right where we've got a lot in common, but we're after. Some common goal and we divided up that happens a lot.</t>
  </si>
  <si>
    <t>Thomas Loughran: Right now, when you and I constrain ourselves and take on another person's perspective, we can't exactly duplicate their awareness is but we can copy them in kind.</t>
  </si>
  <si>
    <t>Thomas Loughran: Yeah, how should we live together. What's good</t>
  </si>
  <si>
    <t>JP: And then he brought his son along</t>
  </si>
  <si>
    <t>Thomas Loughran: Yeah, I don't know the answer to that. He didn't mention what any of those other three scenarios where</t>
  </si>
  <si>
    <t>Thomas Loughran: Because pollsters mean 538 does an average of Poles and pollster, they don't pull themselves. All they do is take everybody's polls and they put them together in a mob.</t>
  </si>
  <si>
    <t>Thomas Loughran: In that information age becomes relevant data because you develop a science of seeing that science basically identifies when it is that people are in contact with the information that a various that various traditions, put them in contact</t>
  </si>
  <si>
    <t>Thomas Loughran: What's good</t>
  </si>
  <si>
    <t>Thomas Loughran: In a, in a variety of places. Why do it with Donald Hoffman is what I want to introduce to you today, but I in introducing it, I'd like you to see it in the context of a whole on something like that analogy that I just laid out.</t>
  </si>
  <si>
    <t>John Rose: He did. Yeah, it was. It was interesting, be a lot of</t>
  </si>
  <si>
    <t>01:15:22Alternative ways of looking at the world whose account of justice which account of rationality here think whose account of truth and good</t>
  </si>
  <si>
    <t>00:59:13Other</t>
  </si>
  <si>
    <t>01:19:53Right. Someone's just flat on your side and the story.</t>
  </si>
  <si>
    <t>00:55:32Because I think that the ends don't justify the means. But I think we are, you know, those are just bumper sticker moral, moral terms right oh the ends don't justify the means. Yeah. Well, according to who, what, and what on earth does</t>
  </si>
  <si>
    <t>John Loughran: And it's not, what's the connection between. I mean, maybe that's just the hard problem, right, but</t>
  </si>
  <si>
    <t>John Rose: But yeah, for me, I think it just kind of boils down to.</t>
  </si>
  <si>
    <t>John Rose: The reality is they are not going to come to any sort of agreement on that anytime soon. So they might do.</t>
  </si>
  <si>
    <t>Thomas Loughran: There. They're never free of bias there never free of the way they look at things. They're never free of their history, their never free of their language. They're never free of their social relationships.</t>
  </si>
  <si>
    <t>Thomas Loughran: Produce maybe a complimentary or maybe a deeply different account of the Christian life.</t>
  </si>
  <si>
    <t>Thomas Loughran: So I've been working on this project for a long time, I'll share with you some resources.</t>
  </si>
  <si>
    <t>Thomas Loughran: And this other person is the person with his family and these and these psychology and all these things and you can describe them radically differently, but it simply doesn't follow that there's two different people. Right. And so let's suppose that's the kittens.</t>
  </si>
  <si>
    <t>Thomas Loughran: You could</t>
  </si>
  <si>
    <t>John Rose: Having the opinions in the wrong way or</t>
  </si>
  <si>
    <t>Like the only compelling argument I can think of is like the veil of ignorance.</t>
  </si>
  <si>
    <t>apprehend</t>
  </si>
  <si>
    <t>You got to take a pass in that sense over this over to the bare bones or.</t>
  </si>
  <si>
    <t>incline</t>
  </si>
  <si>
    <t>It's certainly over eleven percent. It was two years ago.</t>
  </si>
  <si>
    <t>Thomas Loughran: And high performance computing stood out as a separate topic in that world. They used to quantify data all the time.</t>
  </si>
  <si>
    <t>behold</t>
  </si>
  <si>
    <t>JP: Yeah, just this sort of separate entity that's just sort of doing things.</t>
  </si>
  <si>
    <t>these are transcendental--each applies in the other categories--but propositions can tap each transcendental in primary or higher resonances</t>
  </si>
  <si>
    <t>Thomas Loughran: So those are those are a few minimum</t>
  </si>
  <si>
    <t>Thomas Loughran: And this this phrase is intercept interface theory of perception is grabbed from Donald Hoffman, but I don't mean to grab very much from Donald Hoffman in this proposition year I definitely don't mean</t>
  </si>
  <si>
    <t>It seems to me you're in motion precisely in that sense. And kind of locked up to the extent that you're not locked on.</t>
  </si>
  <si>
    <t>Thomas Loughran: They've got a bunch of different intelligent measures of intelligence, by the way that they get here are some of them. I'm going to have to go over the stuff that we suggest</t>
  </si>
  <si>
    <t>Thomas Loughran: How the hell does that happen because there is far apart as you like in nature.</t>
  </si>
  <si>
    <t>Thomas Loughran: I think for a while he threw his. He threw his name out there is and maybe he formed investigatory committed to as an as an independent ron or something like that. And eventually pulled back</t>
  </si>
  <si>
    <t>Thomas Loughran: To claim that and that's all I need.</t>
  </si>
  <si>
    <t>John’s iPhone: Mm hmm.</t>
  </si>
  <si>
    <t>Truth</t>
  </si>
  <si>
    <t>Goodness</t>
  </si>
  <si>
    <t>Beauty</t>
  </si>
  <si>
    <t>01:15:33Because we've just been through one right which said sort of seems to have a home in a certain account of rationality and I'm suggesting that account of rationality is something put it this way, whether I distorted it or not. I think I've learned it from McIntyre.</t>
  </si>
  <si>
    <t>00:59:13Options to it.</t>
  </si>
  <si>
    <t>Theoretical</t>
  </si>
  <si>
    <t>01:20:00That is, I'd say a widespread human experience. So what I mean when I say you're not all that fortunate, is it you're, you're not picked out as a rare individual if someone loved you.</t>
  </si>
  <si>
    <t>Practical</t>
  </si>
  <si>
    <t>00:55:51Yeah.</t>
  </si>
  <si>
    <t>features of the resulting system</t>
  </si>
  <si>
    <t>The context is focused around the additional context is focused with the speaker at the center and something</t>
  </si>
  <si>
    <t>Or Yemen, excuse me. Or Afghanistan or. Or Colombia.</t>
  </si>
  <si>
    <t>We've got a map that I want to say. You've got to have a lens.</t>
  </si>
  <si>
    <t>No, this is a child. I'm going to drop in Tobes, as it turns out.</t>
  </si>
  <si>
    <t>Part I - HIFNRCs</t>
  </si>
  <si>
    <r>
      <rPr>
        <b/>
        <sz val="10.0"/>
      </rPr>
      <t>what exists is dynamic information</t>
    </r>
    <r>
      <rPr>
        <sz val="10.0"/>
      </rPr>
      <t>--outpouring of ways things might be, with associated probabilties, each quantum reflections of being (what exists: dynamic information) itself</t>
    </r>
  </si>
  <si>
    <t>They're learning. They're learning all these different tools. But there's a huge difference between.</t>
  </si>
  <si>
    <t>getting in contact with additional information generally improves calculation (is valuable, is good)</t>
  </si>
  <si>
    <t>Thomas Loughran: I mean, it's gotta be. You gotta it's got to be around the things that</t>
  </si>
  <si>
    <t>target in making these claims is alignment with expert consensus (if it exists) or expert plausibility</t>
  </si>
  <si>
    <t>Thomas Loughran: Actual or nearly actual and I think a little bit of a lot of one and a little bit of the other</t>
  </si>
  <si>
    <t>danger in aligning with expert plausibility is to warp ideation through social pressure from underinformed sources (eg theological warping of cosmology in circumphilic models of cosmology (with epicycle modifications...)</t>
  </si>
  <si>
    <t>JP: Where's the pool and Michigan and Wisconsin.</t>
  </si>
  <si>
    <t>what we want is informed pressure...social pressure from sampling of consensus repositories in contact with the fullest measures of information</t>
  </si>
  <si>
    <t>Thomas Loughran: And of course in our high information flow network of rich communities. We've said that kind of agreement sort of characterizes tightly bundled communal life.</t>
  </si>
  <si>
    <t>Thomas Loughran: We think we know what it's like to be them we walk a mile in their shoes, etc.</t>
  </si>
  <si>
    <t>JP: To</t>
  </si>
  <si>
    <t>each expressible as a qbit, one way things might be with an associated probability</t>
  </si>
  <si>
    <t>00;31;56.220 --&gt; 00;31;58.290</t>
  </si>
  <si>
    <t>00:27:10.380 --&gt; 00:27:17.940</t>
  </si>
  <si>
    <t>00:30:23.340 --&gt; 00:30:34.020</t>
  </si>
  <si>
    <t>among these possibilities is reflected information, amassed in every conceivable arrangement</t>
  </si>
  <si>
    <t>00:24:41.250 --&gt; 00:24:42.210</t>
  </si>
  <si>
    <t>01:15:49That account of rationality. So here's what he says. At the start of his 20th chapter</t>
  </si>
  <si>
    <t>00:59:15Right, so you may have better educated versus less well educated people subject to the same laws and the same technology they might not have been able to produce the same was in technology, but even but under those</t>
  </si>
  <si>
    <t>01:20:14Right. There are a lot of people loved you, although it's, it is still remarkable that they do and it's it's wonderful. And you wouldn't trade it for anything.</t>
  </si>
  <si>
    <t>Thomas Loughran: Right. I think it is the hard problem consciousness, just to say that out loud.</t>
  </si>
  <si>
    <t>John Rose: Politics is something that</t>
  </si>
  <si>
    <t>John Rose: Another like more months with the sector 600 just as a stopgap or something.</t>
  </si>
  <si>
    <t>Thomas Loughran: Right there, they are never a particular they are always particular they've always been formed in this particular way to this particular point.</t>
  </si>
  <si>
    <t>Thomas Loughran: Than his. And the same thing is true with his American account but</t>
  </si>
  <si>
    <t>Thomas Loughran: It. I used to jokingly say about this project that I'm going to tell you everything that's true. And I'm going to prove it to you. That's the limits of the project.</t>
  </si>
  <si>
    <t>complex reflected information, organized in patterns: models</t>
  </si>
  <si>
    <t>Thomas Loughran: But here's an important distinction that that oftentimes get glossed over</t>
  </si>
  <si>
    <t>Rachel Loughran: Why, suppose that's the case.</t>
  </si>
  <si>
    <t>Thomas Loughran: And there's, I must tell you there's an instinct at the foundation of an account of rights.</t>
  </si>
  <si>
    <t>John Rose: I don't remember I did, I did look into her quite a bit when</t>
  </si>
  <si>
    <t>Like if you didn't know what position you were going to have in a society, like, would you want this protection?</t>
  </si>
  <si>
    <t>This foundation, you can't build them to lay the infrastructure of the town.</t>
  </si>
  <si>
    <t>All right. You know, I'd be shocked if it were. I'm doing it.</t>
  </si>
  <si>
    <t>good</t>
  </si>
  <si>
    <t>Thomas Loughran: Like, holy smoke, we got this huge data deluge coming in. We barely have the computational resources to keep up with it, etc. That was a big topic and big data was sort of a big thing.</t>
  </si>
  <si>
    <t>I-I</t>
  </si>
  <si>
    <t>Points.</t>
  </si>
  <si>
    <r>
      <rPr>
        <b/>
        <sz val="10.0"/>
      </rPr>
      <t>understanding</t>
    </r>
    <r>
      <rPr>
        <sz val="10.0"/>
      </rPr>
      <t xml:space="preserve"> is information processing, in particular, </t>
    </r>
    <r>
      <rPr>
        <b/>
        <sz val="10.0"/>
      </rPr>
      <t>model generation and application</t>
    </r>
    <r>
      <rPr>
        <sz val="10.0"/>
      </rPr>
      <t xml:space="preserve">, which is pattern recognition/abstraction, which is a particular form of information reflection: </t>
    </r>
    <r>
      <rPr>
        <b/>
        <sz val="10.0"/>
      </rPr>
      <t>creation</t>
    </r>
    <r>
      <rPr>
        <sz val="10.0"/>
      </rPr>
      <t xml:space="preserve"> </t>
    </r>
    <r>
      <rPr>
        <b/>
        <sz val="10.0"/>
      </rPr>
      <t>is information reflection</t>
    </r>
    <r>
      <rPr>
        <sz val="10.0"/>
      </rPr>
      <t>, pattern instantiation after pattern detection</t>
    </r>
  </si>
  <si>
    <t>Thomas Loughran: Conscious realism, which it clearly distinguishes from this interface theory perception his use of this interface theory perception in his book, what is reality of what's it called the case against reality right in that book.</t>
  </si>
  <si>
    <t>empirical politics/ethics</t>
  </si>
  <si>
    <t>There's not a lot of love there. Who would say that?</t>
  </si>
  <si>
    <r>
      <rPr>
        <sz val="10.0"/>
      </rPr>
      <t xml:space="preserve">Q: what is </t>
    </r>
    <r>
      <rPr>
        <b/>
        <sz val="10.0"/>
      </rPr>
      <t>substance</t>
    </r>
    <r>
      <rPr>
        <sz val="10.0"/>
      </rPr>
      <t xml:space="preserve">? Perhaps an instantiatable pattern that is abstractable in a </t>
    </r>
    <r>
      <rPr>
        <i/>
        <sz val="10.0"/>
      </rPr>
      <t>stable potential energy pattern</t>
    </r>
    <r>
      <rPr>
        <sz val="10.0"/>
      </rPr>
      <t xml:space="preserve"> (it is worth thinking about things in these terms, says the most informed community...)</t>
    </r>
  </si>
  <si>
    <t>Thomas Loughran: Here again, not in any particular order just in categories, another slide in the space right where they're talking about blending technology and the methodology and an understanding of human understanding and data.</t>
  </si>
  <si>
    <t>Thomas Loughran: There is far apart as you like. And there's no way the information could get there from here to there, because you can make your choices about measurement in small enough timeframes. So there's no possibility for the information to have got from one place to the other that fast.</t>
  </si>
  <si>
    <r>
      <rPr>
        <sz val="10.0"/>
      </rPr>
      <t xml:space="preserve">Ok: so what is energy? </t>
    </r>
    <r>
      <rPr>
        <b/>
        <sz val="10.0"/>
      </rPr>
      <t>energy</t>
    </r>
    <r>
      <rPr>
        <sz val="10.0"/>
      </rPr>
      <t xml:space="preserve"> is maximally pluripotent patterning, amidst an explosion of possibly instantiable reflection of loving being (= </t>
    </r>
    <r>
      <rPr>
        <b/>
        <sz val="10.0"/>
      </rPr>
      <t>love</t>
    </r>
    <r>
      <rPr>
        <sz val="10.0"/>
      </rPr>
      <t>)</t>
    </r>
  </si>
  <si>
    <t>JP: Why, I'd be interested to know why he it'd be interesting to hear why he thought that. Yeah.</t>
  </si>
  <si>
    <r>
      <rPr>
        <sz val="10.0"/>
      </rPr>
      <t xml:space="preserve">what is loving being? </t>
    </r>
    <r>
      <rPr>
        <i/>
        <sz val="10.0"/>
      </rPr>
      <t>active favor toward the active favor of another</t>
    </r>
    <r>
      <rPr>
        <sz val="10.0"/>
      </rPr>
      <t xml:space="preserve">, a </t>
    </r>
    <r>
      <rPr>
        <b/>
        <sz val="10.0"/>
      </rPr>
      <t>coupling, bonding, life-giving infusion of information / being</t>
    </r>
    <r>
      <rPr>
        <sz val="10.0"/>
      </rPr>
      <t>.</t>
    </r>
  </si>
  <si>
    <t>JP: You right</t>
  </si>
  <si>
    <t>Thomas Loughran: It's a tough world understand</t>
  </si>
  <si>
    <t xml:space="preserve">Q: is love an infusion of being, an infusion of information, a creative fountain of reflectivity; energy is the measure of productivity of this reflectivity. </t>
  </si>
  <si>
    <t>JP: It's unbelievable.</t>
  </si>
  <si>
    <t>???? info to cs to preference</t>
  </si>
  <si>
    <t>Thomas Loughran: And how do you connect</t>
  </si>
  <si>
    <t>consciousness is detected reflection</t>
  </si>
  <si>
    <t>Thomas Loughran: Number one. And number two, all kinds of detailed questions. Not every single question but</t>
  </si>
  <si>
    <t>detection / instantiation (apprehension / inclination) (stimulus / response)</t>
  </si>
  <si>
    <t>Thomas Loughran: So if we can I point out that it might be useful and JOHN. JOHN LOCKE when I HAD YOU IN MIND. YOU HAD ping me about this particular tool.</t>
  </si>
  <si>
    <t>instantiation is the response side of the dynamic interplay of information</t>
  </si>
  <si>
    <t>John Rose: A lot of the people.</t>
  </si>
  <si>
    <t>01:15:57He said this is a point in the argument at which it's important to remind ourselves that the discussion of the nature of tradition constituted and tradition constituency inquiry.</t>
  </si>
  <si>
    <t>00:59:33They might behave differently and independently of their education, a little bit of the education required to produce the law and</t>
  </si>
  <si>
    <t>01:20:24Right. And doesn't that seem to me that seems pretty fundamental, it seems like the kind of things people learn not necessarily through meditation, but through interaction through social interaction and really listening to one another and really exchanging</t>
  </si>
  <si>
    <t>00:55:53I was</t>
  </si>
  <si>
    <t>information improves choices</t>
  </si>
  <si>
    <t>that either in addition or instead of I think is more effective would be to at the center of the extra context,</t>
  </si>
  <si>
    <t>Colombia. You hear about less, actually, because you hear about a little less than the others.</t>
  </si>
  <si>
    <t>You've got to be able to say what the lens is like. Aristotle says it's the plot, stupid, that holds the whole tragedy together.</t>
  </si>
  <si>
    <t>Like with law, as everybody knows, there are codes of conduct for attorneys and you can be disbarred.</t>
  </si>
  <si>
    <t>info is gathered noncognitively and cognitively</t>
  </si>
  <si>
    <t>JP: And it's and it's manipulated to not do the will of the people sometimes</t>
  </si>
  <si>
    <t>empirical natural rights</t>
  </si>
  <si>
    <t>Being here we are, we're learning u substitution, and in these problems, you're going to use U substitution to solve these problems.</t>
  </si>
  <si>
    <t>Thomas Loughran: That will in fact create a wedge.</t>
  </si>
  <si>
    <t>Thomas Loughran: And I think there was some black some actual violence and a lot more threatened.</t>
  </si>
  <si>
    <t>Thomas Loughran: Right to the extent that you're a lot alike with people, but are splitting out particular tasks you are to that extent you're on the same team in some sense.</t>
  </si>
  <si>
    <t>much information gathering (cog &amp; noncog) is social / cultural /technological/artistic/</t>
  </si>
  <si>
    <t>Thomas Loughran: Right. And when, when do we have it right when they tell us we have it. Right, right. When we can make predictions out of that space where we can write poetry out of that space right when we can draw conclusions out of that space and all of the different features of mature life.</t>
  </si>
  <si>
    <t>empirical natural law</t>
  </si>
  <si>
    <t>JP: Me. I feel like I mean, you're probably in a better position to evaluate this than I am, but I mean I feel like lots of people are attacking that question.</t>
  </si>
  <si>
    <t>Thomas Loughran: I don't know, apparently, you're getting too.</t>
  </si>
  <si>
    <t>Thomas Loughran: I researched it in any way.</t>
  </si>
  <si>
    <t>not all info storage is propositional</t>
  </si>
  <si>
    <t>empirical account of human well-being</t>
  </si>
  <si>
    <t>01:16:11Has been undertaken, not for its own sake, but in order to arrive, insofar as possible at a true account of justice and of practical rationality.</t>
  </si>
  <si>
    <t>possible</t>
  </si>
  <si>
    <t>00:59:41There's other dimensions to education and that</t>
  </si>
  <si>
    <t>I-II</t>
  </si>
  <si>
    <t>01:20:42There's a lot of exchange and knowing whether person loves you or not.</t>
  </si>
  <si>
    <t>00:55:53I was using that as an example to show that the incentives are totally wrong.</t>
  </si>
  <si>
    <t>new natural science</t>
  </si>
  <si>
    <t>John Loughran: Yeah, right.</t>
  </si>
  <si>
    <t>John Rose: Isn't tensely</t>
  </si>
  <si>
    <t>Rachel Loughran: Or more</t>
  </si>
  <si>
    <t>Thomas Loughran: In their lives.</t>
  </si>
  <si>
    <t>Thomas Loughran: Not everybody would see it necessarily so wonderful.</t>
  </si>
  <si>
    <t>Thomas Loughran: And that's that is a useful joke because, as a matter of fact, that's what universities are supposed to do, particularly University sit at the nodes, insofar as universities bring together rich communities.</t>
  </si>
  <si>
    <t>Thomas Loughran: You could imagine.</t>
  </si>
  <si>
    <t>Thomas Loughran: Would ways of know just because, uh, some not very deep initial description seems to be different and and in a really different domain, it might be just a different facet of the same thing.</t>
  </si>
  <si>
    <t>Thomas Loughran: Which is</t>
  </si>
  <si>
    <t>John Rose: She was first out</t>
  </si>
  <si>
    <t>Totally. I'm trying to think of like other compel it, like I'm just saying that things are like self evident.</t>
  </si>
  <si>
    <t>new master science</t>
  </si>
  <si>
    <t>And that's kind of what we're do. OK.</t>
  </si>
  <si>
    <t>No. Well, other places are much higher. So stand down.</t>
  </si>
  <si>
    <t>Thomas Loughran: Now all dance. I mean, it's like it's talking about now. It's like talking about, I don't know what big pools of water in the ocean or something like that, it's just water everywhere.</t>
  </si>
  <si>
    <t>Thomas Loughran: He makes a case that in fact our perception.</t>
  </si>
  <si>
    <t>Right. Unless some unless it's really something radical that causes you to drop it.</t>
  </si>
  <si>
    <t>catalytic boost to every science</t>
  </si>
  <si>
    <t>Thomas Loughran: What are they trying to do.</t>
  </si>
  <si>
    <t>Thomas Loughran: Or that I suppose method or it could be just practically methodological, you might say, look, that's all I'm going to use. I don't know whether that's all I need. But that's all I'm going to use. And let me see where I can run with it.</t>
  </si>
  <si>
    <t>JP: Yeah, literally just like hanging out with these people paying shit loads of money to basically chat with them.</t>
  </si>
  <si>
    <t>new model of a university</t>
  </si>
  <si>
    <t>new American politic</t>
  </si>
  <si>
    <t>00;31;59.940 --&gt; 00;32;06.990</t>
  </si>
  <si>
    <t>00:27:18.870 --&gt; 00:27:27.540</t>
  </si>
  <si>
    <t>00:30:35.070 --&gt; 00:30:36.780</t>
  </si>
  <si>
    <t>00:24:42.840 --&gt; 00:24:44.400</t>
  </si>
  <si>
    <t>01:16:23So in order to answer this question. We've just torn apart, how rationality works and we pointed to tradition constituted inquiry.</t>
  </si>
  <si>
    <t>00:59:45Able to think through the implications of way information is being passed to you or the way you're chasing it</t>
  </si>
  <si>
    <t>01:20:47Right. There's a lot of exchange.</t>
  </si>
  <si>
    <t>new federalism, new liberalism</t>
  </si>
  <si>
    <t>put the subject of which they are reporting. So whether it be like a protest or like anything that a news anchor is talking about,</t>
  </si>
  <si>
    <t>But I'd put it in there right with Venezuela. In part because an ungodly amount of the world's mineral resources are there.</t>
  </si>
  <si>
    <t>You ought to be able to say what the plot is about to be short and sweet and everything else follows from it.</t>
  </si>
  <si>
    <t>If you violate. Or you could lose your medical license.</t>
  </si>
  <si>
    <t>JP: But it's just it's, yeah.</t>
  </si>
  <si>
    <t>Thomas Loughran: We should stop and notice something for a moment, several things.</t>
  </si>
  <si>
    <t>Right. And knowing that on the front. But then at the end,</t>
  </si>
  <si>
    <t>Thomas Loughran: And drive a community apart if you don't have something to say about</t>
  </si>
  <si>
    <t>Thomas Loughran: In in what eventually I think there was a standing down that episode. But there was a very famous at the time, famous episode about it and</t>
  </si>
  <si>
    <t>Part II - HIFNLCs</t>
  </si>
  <si>
    <t>Thomas Loughran: Right, you're pretty well. You're pretty well aligned with other people. But of course, that can be what done really differently and there ought to be strategies, right, that are not parallel processing strategies for for dealing with for even further bridging and more radically bridging</t>
  </si>
  <si>
    <t>Thomas Loughran: Right. And then at some point the other person says, yeah, you seem to copy that.</t>
  </si>
  <si>
    <t>Thomas Loughran: Lots of people talk about those questions.</t>
  </si>
  <si>
    <t>Thomas Loughran: Well, he did. I wasn't getting to it. No, no, I was honestly I'd forgotten it, but I really appreciate it. I mean, it's</t>
  </si>
  <si>
    <t>Thomas Loughran: But it'd be interesting to find that out.</t>
  </si>
  <si>
    <t>Thomas Loughran: But the pollsters</t>
  </si>
  <si>
    <t>Thomas Loughran: Those rich communal inquiries with other rich communal inquiries, in a way, we're in for</t>
  </si>
  <si>
    <t>II-I</t>
  </si>
  <si>
    <t>Thomas Loughran: All kinds of detailed questions will be fair game down the road. By way of illustration of principles which emerge.</t>
  </si>
  <si>
    <t>empirical theology</t>
  </si>
  <si>
    <t>Thomas Loughran: This three lens matrix.</t>
  </si>
  <si>
    <t>John Rose: Who were supposed to</t>
  </si>
  <si>
    <t>01:16:33And you guys now have a pretty good feel for what that is. Because you know that traditions are basically when non cognitive</t>
  </si>
  <si>
    <t>00:59:53So that, that certainly is a piece</t>
  </si>
  <si>
    <t>01:20:51So I suppose that is like maybe that is psychotics</t>
  </si>
  <si>
    <t>00:55:58Yes, right.</t>
  </si>
  <si>
    <t>John Loughran: So we are we are with this thousand brain thing. Are we just saying</t>
  </si>
  <si>
    <t>John Rose: Important and becoming more and more relevant to everyone's life every day. It seems like nothing can be talked about without also talking about politics. So I think it's super, super important to be able to talk about that with family members.</t>
  </si>
  <si>
    <t>Thomas Loughran: And there are no there's no neutral way to form a human being.</t>
  </si>
  <si>
    <t>Thomas Loughran: Foster rich communities, bring them together like the CEOs of a league right and actually get rich and meaningful exchange from diverse perspectives which have got to which have got to grow.</t>
  </si>
  <si>
    <t>Thomas Loughran: And the post office is involved in a number of these</t>
  </si>
  <si>
    <t>Thomas Loughran: And I suppose someone could say, well, that's what we mean these are all different facets of knowledge. I'm saying</t>
  </si>
  <si>
    <t>Thomas Loughran: A strange instinct.</t>
  </si>
  <si>
    <t>John Rose: A candidate. But my memory is a bit vague this point.</t>
  </si>
  <si>
    <t>Life is not enough for me and like. If I'm wrong, I'm happy to be wrong.</t>
  </si>
  <si>
    <t>I wonder if we. Nancy.</t>
  </si>
  <si>
    <t>Well, my tiny liberal arts college in Pennsylvania. Oh, yes.</t>
  </si>
  <si>
    <t>It's everywhere.</t>
  </si>
  <si>
    <t>Thomas Loughran: Is builds an interface and that interface does not map homologous Lee onto any reality that causally produces it</t>
  </si>
  <si>
    <t>Which could happen. But not for nothing.</t>
  </si>
  <si>
    <t>II-II</t>
  </si>
  <si>
    <t>Thomas Loughran: Still, okay.</t>
  </si>
  <si>
    <t>Thomas Loughran: And yeah, it looks like</t>
  </si>
  <si>
    <t>Thomas Loughran: I've heard him speak but only, you know, for an hour. And he said, more of the same, that you read in the papers and if you read the law report. There's a lot of stuff in similar report, I didn't read it all.</t>
  </si>
  <si>
    <t>Thomas Loughran: Then you you're not bringing in that fourth claim. But eventually, if you want to make his car. If you want to be a conscious realist most you're not only trying to get along without some</t>
  </si>
  <si>
    <t>highfalutin</t>
  </si>
  <si>
    <t>JP: Right. Or it's just like a Best Special interest club that the President spend a third of his time at</t>
  </si>
  <si>
    <t>01:16:40When information processing on this model takes place over time and gets passed down through both cognitive and non cognitive methods, right, which would have to be sort of on which would, you'd have to kind of keep track of that through some kind of a history.</t>
  </si>
  <si>
    <t>00:59:59But that gets us at whether culture is an issue as well.</t>
  </si>
  <si>
    <t>01:20:57If you know what I mean it. There's no mushrooms involved.</t>
  </si>
  <si>
    <t>I am more interested in more information about the thing that they're talking about</t>
  </si>
  <si>
    <t>Not something you hear about. You do hear about that enough about Afghanistan, but mostly that's sort of treated like it's a National Geographic Lou.</t>
  </si>
  <si>
    <t>Everything else is built on it. But the plot itself generates excitement, she says.</t>
  </si>
  <si>
    <t>In a different position, and we will agree, we were using the example of architects, too.</t>
  </si>
  <si>
    <t>Thomas Loughran: Yeah, I'm gonna I'm gonna take a second and see if I can pull up an image, real quick here in the background. I have a</t>
  </si>
  <si>
    <t>Thomas Loughran: First, to get where I am.</t>
  </si>
  <si>
    <t>you have all these tools in your math math tool box and you're just given a set of a bunch of problems that you need to figure out.</t>
  </si>
  <si>
    <t>Thomas Loughran: This as</t>
  </si>
  <si>
    <t>Thomas Loughran: A poll came out today at Quinnipiac poll came out today at Trump down all of a sudden 11 points in Florida.</t>
  </si>
  <si>
    <t>Thomas Loughran: Our conscious experience of the world. In that sense, we're still dividing and conquering that's particularly true if we appreciate one another's diversity.</t>
  </si>
  <si>
    <t>Thomas Loughran: It seems to be</t>
  </si>
  <si>
    <t>Thomas Loughran: Yeah, they write books about it. Yeah. There are people who live communities about it.</t>
  </si>
  <si>
    <t>Thomas Loughran: One dimension, obviously.</t>
  </si>
  <si>
    <t>Thomas Loughran: John. Can I take this call for just a minute. We take a minute break.</t>
  </si>
  <si>
    <t>Thomas Loughran: All have trouble cracking into the Spanish primarily or Spanish only responses.</t>
  </si>
  <si>
    <t>00;32;08.340 --&gt; 00;32;11.760</t>
  </si>
  <si>
    <t>00:27:28.440 --&gt; 00:27:49.350</t>
  </si>
  <si>
    <t>00:30:38.370 --&gt; 00:30:43.470</t>
  </si>
  <si>
    <t>00:24:45.870 --&gt; 00:24:46.890</t>
  </si>
  <si>
    <t>01:16:57All of that.</t>
  </si>
  <si>
    <t>01:00:05Education is more of a cognitive form.</t>
  </si>
  <si>
    <t>01:21:01And there's no</t>
  </si>
  <si>
    <t>00:56:00I mean, just to sort of double down on the corruption point that you're talking about.</t>
  </si>
  <si>
    <t>John Loughran: Well intelligence is the information processing must be like the only we're just sort of skipping over the hard problem. I guess are coming at it from the other direction and hopefully</t>
  </si>
  <si>
    <t>John Rose: Just to be able to bounce ideas off each other like the best like the closest people, you know, so I think it's super, super important to be able to have political conversations with family members for for a variety of reasons.</t>
  </si>
  <si>
    <t>Thomas Loughran: This is what you might remember</t>
  </si>
  <si>
    <t>luke w: And there's a there's a marriage between the two from the beginning.</t>
  </si>
  <si>
    <t>Thomas Loughran: Not on an individual basis, but in richer communal forms. I'm not saying there's exactly one communal form that has to be replicated everywhere. That's ridiculous. Right. And so I don't know how rich communities need to get to grow to maturity. Good question, but</t>
  </si>
  <si>
    <t>Thomas Loughran: You can imagine mailing everybody in your state something to put them in contact with the voting process. And then the question is that sort of universal</t>
  </si>
  <si>
    <t>Thomas Loughran: Yeah, but the ways of knowing folks are seems to be that language does more</t>
  </si>
  <si>
    <t>Thomas Loughran: JP. We had a great time at Christie's wedding right and top talking, I'd say for about 15 minutes, maybe you and I and Michaela right about</t>
  </si>
  <si>
    <t>John Rose: On her exact or what she got in trouble for exactly besides the foreign stuff.</t>
  </si>
  <si>
    <t>But just like that doesn't satisfy my want to know why things are happening.</t>
  </si>
  <si>
    <t>Let me just share the screen for a moment. Whoops.</t>
  </si>
  <si>
    <t>Thirteen point eight billion. Wow. That's wild. Twenty nineteen.</t>
  </si>
  <si>
    <t>Thomas Loughran: So how do you navigate that is something of the problem.</t>
  </si>
  <si>
    <t>Thomas Loughran: It doesn't map amo mala mala mostly right. In other words, there's no one to one correspondence, right, that that kind of mapping between the causes of this call it reality and the effects of this</t>
  </si>
  <si>
    <t>Do you give up on that thought? Which is why we talk about infatuation.</t>
  </si>
  <si>
    <t>JP: We're good.</t>
  </si>
  <si>
    <t>Thomas Loughran: Nature once again is conspiring</t>
  </si>
  <si>
    <t>I read a lot of. Yeah.</t>
  </si>
  <si>
    <t>Thomas Loughran: Anything more you're making yet a further claim that you're succeeding and getting along without anything more. It's a different thing to say. I'm going to try it, than it is to say, and it's working for me. Yeah, right.</t>
  </si>
  <si>
    <t>John’s iPhone: Yeah and there's</t>
  </si>
  <si>
    <t>John’s iPhone: Trucking now.</t>
  </si>
  <si>
    <t>Thomas Loughran: Permission is exchanged. What are the circumstances in which</t>
  </si>
  <si>
    <t>Thomas Loughran: From, from where, well, they're the they're the craft that a team develops. So the, you could say out of tradition of various sorts, but not out of tradition, because it's old and not out of tradition, because that's what we've always believed and not out of any particular tradition, because</t>
  </si>
  <si>
    <t>Thomas Loughran: So let me stop the share restart a share and just go to a different place.</t>
  </si>
  <si>
    <t>John Rose: Or who would have</t>
  </si>
  <si>
    <t>01:16:58McIntyre has laid out in great detail is the first place he laid it out. I think</t>
  </si>
  <si>
    <t>01:00:10Of others maybe non cognitive dimensions to education to we talked about some player.</t>
  </si>
  <si>
    <t>01:21:04There may be not real meditation involved, but there probably is some thought involved.</t>
  </si>
  <si>
    <t>from another perspective than I am about just hearing the speaker's personal views.</t>
  </si>
  <si>
    <t>Interesting thing, right? You don't hear about it as any reason why anybody might go to war and stay there for 20 years.</t>
  </si>
  <si>
    <t>In the poetics again narrates engagement. It's the thing that matters.</t>
  </si>
  <si>
    <t>And I guess we were thinking that there isn't really one that will get you released.</t>
  </si>
  <si>
    <t>Thomas Loughran: I have a graphic which all a graphic a single graphic can do is raise a question.</t>
  </si>
  <si>
    <t>Thomas Loughran: I've been put in touch with a lot of information.</t>
  </si>
  <si>
    <t>And you're just like. It it is a testament to how well you actually.</t>
  </si>
  <si>
    <t>Thomas Loughran: Old as Robert misfits quest for community, which is a book which the people praise read a long time ago, I was thinking College, maybe in grad school.</t>
  </si>
  <si>
    <t>Thomas Loughran: Put it this way. I put two and two together. When I heard, if I recall correctly, that that in Tiefer grew out of Philadelphia house.</t>
  </si>
  <si>
    <t>Thomas Loughran: People are lots of folks say that couldn't be right, it would they would type in, how could it be, but that, in any case, there's this large</t>
  </si>
  <si>
    <t>Thomas Loughran: Right, if we appreciate one another's diversity and learn from one another in the slow and careful way that one needs to learn, given that we understand that people process things in groups and groups over time.</t>
  </si>
  <si>
    <t>Thomas Loughran: An actual copy of that subset, right, at least so far, and then imagine building that out so that I've built a pretty darn mature copy and it's still this takes time for you and me.</t>
  </si>
  <si>
    <t>Thomas Loughran: But those are</t>
  </si>
  <si>
    <t>Thomas Loughran: It and he set it up that way. Right. I was sort of lost not quite clear what I'm doing life.</t>
  </si>
  <si>
    <t>Short john</t>
  </si>
  <si>
    <t>Thomas Loughran: They have a hard time</t>
  </si>
  <si>
    <t>01:17:08So I laid all that stuff out about how people learn about what rational inquiry says in order to get at this detailed question. What on earth is justice. What on earth is rationality.</t>
  </si>
  <si>
    <t>01:00:17But they're too.</t>
  </si>
  <si>
    <t>01:21:10That seems true right i mean it's at some point somebody notices that yeah you know what they actually they really do love me. They're on my side.</t>
  </si>
  <si>
    <t>00:56:04Yeah, it's like</t>
  </si>
  <si>
    <t>John Loughran: It emerges from information processing.</t>
  </si>
  <si>
    <t>John Rose: But at the end of the day. I also think that come that the value of that comes as secondary</t>
  </si>
  <si>
    <t>Thomas Loughran: So JP chicken loaded with anything on your mind.</t>
  </si>
  <si>
    <t>Thomas Loughran: In the informed desire ideal advisor.</t>
  </si>
  <si>
    <t>luke w: In the country so they're spraying there it's America is springing</t>
  </si>
  <si>
    <t>Thomas Loughran: We and we should canvas, all of that. But somehow the parallel processing the creation of filters which enable parallel processing and exchange across those filters so that you ritually understand things from a radically different point of view. So you can see yourself.</t>
  </si>
  <si>
    <t>Thomas Loughran: A universal element universal mailing out. What is it you're mailing there more than one thing you could mail. Right. You could mail an application for a mail in ballot to everyone.</t>
  </si>
  <si>
    <t>Thomas Loughran: It's splits it suggests like don't tread on my domain over here, this is, this way of knowing. Right. And you can sort of insulate different areas of inquiry from</t>
  </si>
  <si>
    <t>Thomas Loughran: About freedom.</t>
  </si>
  <si>
    <t>Thomas Loughran: Well, you might remember she also voted in a non standard way with respect to impeachment.</t>
  </si>
  <si>
    <t>Well, just to drop that in history, that that particular phrases from John Rawls.</t>
  </si>
  <si>
    <t>So when I wanted a course that. You can slide.</t>
  </si>
  <si>
    <t>Wow. My small liberal arts college in central Pennsylvania cannot compete with that.</t>
  </si>
  <si>
    <t>Thomas Loughran: It's a challenge. At any rate,</t>
  </si>
  <si>
    <t>Thomas Loughran: That's who they are.</t>
  </si>
  <si>
    <t>Thomas Loughran: Call it perception that in spite of this correspondence theory of truth as this intensely rich background.</t>
  </si>
  <si>
    <t>In some cases. Right. Right. Certainly when it gets romantic.</t>
  </si>
  <si>
    <t>Thomas Loughran: You can't get that information. It really does work that way. There is a deep uncertainty and it's woven into the fabric of being and you can't beat it. Okay, I've just preached a little quantum mechanics right and so</t>
  </si>
  <si>
    <t>JP: I wonder</t>
  </si>
  <si>
    <t>John’s iPhone: Something interesting with like</t>
  </si>
  <si>
    <t>JP: It's fucking nuts, dude.</t>
  </si>
  <si>
    <t>00;32;18.240 --&gt; 00;32;18.540</t>
  </si>
  <si>
    <t>00:27:50.490 --&gt; 00:27:58.500</t>
  </si>
  <si>
    <t>00:30:44.910 --&gt; 00:30:46.200</t>
  </si>
  <si>
    <t>00:24:47.280 --&gt; 00:24:54.180</t>
  </si>
  <si>
    <t>01:17:23OK, so the inquiry into justice and practical rationality was from the outset informed by conviction that each particular conception of justice requires as its counterpart some particular conception of practical rationality and vice versa.</t>
  </si>
  <si>
    <t>01:00:21We need a model.</t>
  </si>
  <si>
    <t>01:21:21I do think there's some meta cognitive</t>
  </si>
  <si>
    <t>I think like immediately a problem that, like,</t>
  </si>
  <si>
    <t>It doesn't need context. What are we doing in Afghanistan?</t>
  </si>
  <si>
    <t>If you don't have that right, you don't have anything else. You don't have a well-structured hole.</t>
  </si>
  <si>
    <t>I was thinking from the journalistic profession.</t>
  </si>
  <si>
    <t>Thomas Loughran: Let me see if I can find it. I think I know where to look.</t>
  </si>
  <si>
    <t>Thomas Loughran: Not only the information I cognitively processed, but the information that other people cognitively processed that benefits.</t>
  </si>
  <si>
    <t>Thomas Loughran: When they were reading quest for community came out probably in the late 70s, maybe result when I read</t>
  </si>
  <si>
    <t>Thomas Loughran: Insurrection Mike my phrase not known since insurrection seems to fit as a phrase for what I once understood is what's going on.</t>
  </si>
  <si>
    <t>Thomas Loughran: Large swing.</t>
  </si>
  <si>
    <t>Thomas Loughran: Right then it takes an immersion in some way to get in. Right. And a regrowth to maturity in a second way of living and that that whole thing now all of a sudden looks like parallel processing again.</t>
  </si>
  <si>
    <t>Thomas Loughran: And it takes maturity and control over our navigation of our own experience, which is precisely what we gain as we grow older, we gain maturity we gain control. I mean, medicine, as we mature.</t>
  </si>
  <si>
    <t>Thomas Loughran: Tiny</t>
  </si>
  <si>
    <t>Thomas Loughran: Find something to do, and it's an occasion for</t>
  </si>
  <si>
    <t>Thomas Loughran: Plus, if you happen to know what was happening if you if you paid attention. I hadn't been all that well. But I had been seeing it here and there, over the years, and apparently for five years, there's been work in</t>
  </si>
  <si>
    <t>Thomas Loughran: You're just a bad person. If you don't think that way. Right. Or there are all kinds of reasons why you might get sort of steered toward a tradition.</t>
  </si>
  <si>
    <t>Soon as I can find it.</t>
  </si>
  <si>
    <t>John Rose: Maybe get worse health insurance. A lot of those workers voted for him. They ended up voting. A lot of people union so</t>
  </si>
  <si>
    <t>01:17:44So he was from the beginning suspecting and he made a little bit of an argument for this. If I knowing him and dimly recalling right that justice and pressure and practical rationality go together. In other words, what is practical rationality.</t>
  </si>
  <si>
    <t>01:00:25Or some kinds of models we needed discussion of models, seems to me.</t>
  </si>
  <si>
    <t>01:21:24Meta cognitive you could call that meditation, I suppose.</t>
  </si>
  <si>
    <t>00:56:04Yes, they are trying to like they are they the instead of doing enforce the law is</t>
  </si>
  <si>
    <t>Thomas Loughran: Information processing of us on a certain</t>
  </si>
  <si>
    <t>John Rose: To the relationships. So if you are, if you have the experience and you're able to recognize that</t>
  </si>
  <si>
    <t>Thomas Loughran: Discussion what little we touched on this was sort of an objection. Right. There's no, it may turn out. It does seem to turn out that the order in which you encounter various</t>
  </si>
  <si>
    <t>luke w: From that Christian</t>
  </si>
  <si>
    <t>Thomas Loughran: And for imaginatively from someone else's point of view, and you can listen to them and you can get it right, according to them that this is how they see the world. And this, frankly, is how they see you</t>
  </si>
  <si>
    <t>Thomas Loughran: Right. And then people have to fill out some information.</t>
  </si>
  <si>
    <t>Thomas Loughran: The rules and the findings and the skill sets, right, that are working others and that put it this way, you better be wary that you could be ducking and hiding from legitimate critique under this ways of knowing things. And I've always thought that</t>
  </si>
  <si>
    <t>John Rose: Ship Stan or something. Is that right,</t>
  </si>
  <si>
    <t>Right. Who is now dead, but in fact, dead.</t>
  </si>
  <si>
    <t>You can actually see. So.</t>
  </si>
  <si>
    <t>You know what? I get your point.</t>
  </si>
  <si>
    <t>Thomas Loughran: And I'm suggesting here.</t>
  </si>
  <si>
    <t>Can you just look at a problem and know what technique to apply?</t>
  </si>
  <si>
    <t>JP: I'm looking, I'm just looking at the map here.</t>
  </si>
  <si>
    <t>Thomas Loughran: Right Aquinas, for example, is a very strong advocate of this correspondence, the real truth, maybe not by that name, but he says there is a lightness.</t>
  </si>
  <si>
    <t>Right. There's an infatuation and you can't stop thinking about them. You're all I can think about.</t>
  </si>
  <si>
    <t>Thomas Loughran: More on this sense of wisdom, it's more on the kind of transformation that they're after right there trying to create adults.</t>
  </si>
  <si>
    <t>Thomas Loughran: About which I know will far too little.</t>
  </si>
  <si>
    <t>Thomas Loughran: First part is quite a bit.</t>
  </si>
  <si>
    <t>Thomas Loughran: any sensible person or work for you to etc.</t>
  </si>
  <si>
    <t>John’s iPhone: Vertical. Vertical integration and horizontal integration or vertical monopolies and horizontal monopolies.</t>
  </si>
  <si>
    <t>JP: Like, do your job. Holy shit.</t>
  </si>
  <si>
    <t>01:18:00Is there any way it mean is it. Are you an idiot. If you really long for certain ends and you choose, none of the means that will need there you are in a certain way, a moron.</t>
  </si>
  <si>
    <t>01:00:32Because right now, it seems to me we we are. We don't have much of a discussion and models. And as you all know, I'm pushing the model.</t>
  </si>
  <si>
    <t>01:21:30I don't know what it is.</t>
  </si>
  <si>
    <t>00:56:11To enforce the law to make money.</t>
  </si>
  <si>
    <t>runs to my head is what's to stop the additional context provided about the situation from being also poisoned by like other agendas.</t>
  </si>
  <si>
    <t>We're fighting the war on terror. That's what we're doing in Afghanistan.</t>
  </si>
  <si>
    <t>So we have to figure out what are the frameworks there? What are the key pieces and how do they interact with one another?</t>
  </si>
  <si>
    <t>But I think the only one that I could think of would be making up sources that I've ever heard of.</t>
  </si>
  <si>
    <t>Thomas Loughran: The problem is, I may be in a file, it's too large and I may not know how to look for it.</t>
  </si>
  <si>
    <t>Thomas Loughran: That shapes the way I they may or may not benefit. That's an empirical claim, I might systematically go back and explore some of those, and I may find out I was not done well.</t>
  </si>
  <si>
    <t>Thomas Loughran: But I remember the claim they're very me very well articulated that book by the sociologist and it's something like look, everybody's looking for community. You can see all kinds of signs of it all over the place. A family won't cut it, it's too small.</t>
  </si>
  <si>
    <t>Thomas Loughran: So we could do a quick search. But that's my recollection is where the roots are so what would be really fun to do is to build a lens an empty felons and proud.</t>
  </si>
  <si>
    <t>Thomas Loughran: Right, it's, it's, like, all right, you go be those guys and I go be these guys, but we are</t>
  </si>
  <si>
    <t>Thomas Loughran: And it does take that work, but when we put that work in we seem to replicate other people's experiences and we seem to be what the same as them actually more like at this level, the same as one of them.</t>
  </si>
  <si>
    <t>Thomas Loughran: Suspect</t>
  </si>
  <si>
    <t>Thomas Loughran: For giving a gift to a son. He had almost despaired and being able to give him.</t>
  </si>
  <si>
    <t>Thomas Loughran: In Dade County on the Cuban population for five years, the Republican Party's been working systematically carefully grooming that</t>
  </si>
  <si>
    <t>00;32;23.640 --&gt; 00;32;23.970</t>
  </si>
  <si>
    <t>00:27:59.010 --&gt; 00:28:11.370</t>
  </si>
  <si>
    <t>00:30:48.150 --&gt; 00:30:52.800</t>
  </si>
  <si>
    <t>00:24:55.530 --&gt; 00:24:55.860</t>
  </si>
  <si>
    <t>01:18:12Right. If you behave that way. That is practical rationality. Right, you're lacking in some sort of ability to reason your</t>
  </si>
  <si>
    <t>01:00:42By whether it's that model, whether it's a need for high information flow network of rich communities that sort of discussion that's a model.</t>
  </si>
  <si>
    <t>Thomas Loughran: Let's see, going to put it carefully here in on a certain conception, with a certain starting point to information processing. At least, that's, that's how I'm sewing these things together in some ways Harris says very, very strongly.</t>
  </si>
  <si>
    <t>John Rose: This will damage relationships or your relationship with this person. In particular, if you continue down this road than I think the relationship takes priority. I think that that's just</t>
  </si>
  <si>
    <t>JP: I guess I just keep I'm</t>
  </si>
  <si>
    <t>Thomas Loughran: Part of who you are right. It's part of your loyalties. It's part of your you just got a different structure in there.</t>
  </si>
  <si>
    <t>Source.</t>
  </si>
  <si>
    <t>Thomas Loughran: And you can get that right, according to them.</t>
  </si>
  <si>
    <t>Thomas Loughran: That has to be checked against some database. And that has to be returned</t>
  </si>
  <si>
    <t>Thomas Loughran: At me. Yeah, Rachel.</t>
  </si>
  <si>
    <t>Thomas Loughran: Human freedom and whether one could be free in any appreciable or important sense if there were some set of what we would consider a causal antecedents to the choices that we make such that that that whole set everything out there.</t>
  </si>
  <si>
    <t>Thomas Loughran: I think that's correct.</t>
  </si>
  <si>
    <t>Let's talk in the second world of thought in the Second World War, as I recall.</t>
  </si>
  <si>
    <t>We're back. It's really number four because our journalistic account was sort of number three.</t>
  </si>
  <si>
    <t>It is the case in a lot of that money cannot be touched. But no doubt some of it can be.</t>
  </si>
  <si>
    <t>Thomas Loughran: That there is a rich idea of information and I said again in a bumper sticker. What I mean by that rich idea of information.</t>
  </si>
  <si>
    <t>Or do you need to, like, try some out because you actually don't know what you're looking for?</t>
  </si>
  <si>
    <t>Thomas Loughran: Yeah, once you go ahead and share your screen list.</t>
  </si>
  <si>
    <t>Thomas Loughran: That comes, he says in Aquinas made these distinctions in the case of God. This is very useful aside, right, in the case of God the things are like God's knowledge.</t>
  </si>
  <si>
    <t>So you're your emotion. So I'm trying this out.</t>
  </si>
  <si>
    <t>Thomas Loughran: Nothing short of adults and I mean full fledged you could call them citizens, but that doesn't capture enough because I'm not just talking civic</t>
  </si>
  <si>
    <t>Thomas Loughran: But I think that that's right. I think that's what these guys all say</t>
  </si>
  <si>
    <t>JP: I wrote a fair amount. And I would say</t>
  </si>
  <si>
    <t>JP: I wonder, I wonder how much he needs. How much if he, like, what more do you need, then</t>
  </si>
  <si>
    <t>John’s iPhone: If you guys heard those terms at all before</t>
  </si>
  <si>
    <t>Thomas Loughran: But instead, or to tradition, because you think there's more. There is more information processed of just the right kind and processed and just the right way. According to us.</t>
  </si>
  <si>
    <t>Thomas Loughran: There it is. And let me, let me first just mentioned here.</t>
  </si>
  <si>
    <t>01:18:24That's the idea. And perhaps when you act in unjustly right perhaps justice at least</t>
  </si>
  <si>
    <t>01:00:49That maybe there are other models, but we need something that we need some kind of framework to figure out where to go and where to put our, where do you put your time and attention.</t>
  </si>
  <si>
    <t>01:21:32But you got to do it.</t>
  </si>
  <si>
    <t>00:56:17Right.</t>
  </si>
  <si>
    <t>We're fighting for we're fighting to make sure that we're preserving freedom in Afghanistan.</t>
  </si>
  <si>
    <t>How do they hold together? What work do they do? That's what a map looks like of this spiraled environment.</t>
  </si>
  <si>
    <t>It's one thing to get you fired. It's another thing to get to a formally written out.</t>
  </si>
  <si>
    <t>Thomas Loughran: Well, and close</t>
  </si>
  <si>
    <t>Thomas Loughran: By things just because something's old doesn't mean it's necessarily good right but it might be</t>
  </si>
  <si>
    <t>Thomas Loughran: There are too many other issues that that people need to pay attention to in their lives and that</t>
  </si>
  <si>
    <t>Thomas Loughran: When I meet you guys both of</t>
  </si>
  <si>
    <t>John Rose: Yeah, I mean I think that last part seems the most particularly unlikely.</t>
  </si>
  <si>
    <t>Thomas Loughran: Beings. We all got something in common. And we could exchange this and we could learn from one another. Right. We honestly now that we thought through this whole space. If we were if we only had 100 people if n were 100 and we had to divide up</t>
  </si>
  <si>
    <t>Thomas Loughran: The same as mature.</t>
  </si>
  <si>
    <t>Thomas Loughran: relatively quiet.</t>
  </si>
  <si>
    <t>Thomas Loughran: In a certain way.</t>
  </si>
  <si>
    <t>01:18:32It sets constraints or perhaps empowers your exercise of your practical rationality guide you and what you can and should do something like that. So these things are somehow connected</t>
  </si>
  <si>
    <t>01:01:00And why</t>
  </si>
  <si>
    <t>01:21:34You have to notice.</t>
  </si>
  <si>
    <t>Thomas Loughran: And with some credibility.</t>
  </si>
  <si>
    <t>Thomas Loughran: I do too. You</t>
  </si>
  <si>
    <t>JP: Not in particular, I think.</t>
  </si>
  <si>
    <t>Thomas Loughran: And and so you might in, you know, you might come to a spot and think that you don't have any biases.</t>
  </si>
  <si>
    <t>luke w: You know, it's, it's an offshoot of that in the best and the best one yet.</t>
  </si>
  <si>
    <t>Thomas Loughran: Right, all of that we do precious little of that.</t>
  </si>
  <si>
    <t>Thomas Loughran: Or you could imagine mailing out Alex to everyone.</t>
  </si>
  <si>
    <t>Rachel Loughran: local time. I think that's a really articulate and a helpful way of describing the like initial skepticism that when I heard that I was like, who, like I'm on board, but like that could go bad quick</t>
  </si>
  <si>
    <t>Thomas Loughran: Is suffices in some way to explain how it is that I act the way that I act when I choose</t>
  </si>
  <si>
    <t>Thomas Loughran: And I'm trying to remember whether it was</t>
  </si>
  <si>
    <t>But. That's really that reason.</t>
  </si>
  <si>
    <t>What is it to poison the community? I think of India as opposed to simply have an agenda.</t>
  </si>
  <si>
    <t>May forget about how many times we've been talking about this a while now, we've added in virtues and heroes.</t>
  </si>
  <si>
    <t>And also, isn't it the case with endowments that normally what they hope to have happen is like not touch the money,</t>
  </si>
  <si>
    <t>Thomas Loughran: It's to be information is to inform</t>
  </si>
  <si>
    <t>Maybe you just can't see far. Like, maybe you can just look at a problem and see all the implications of it.</t>
  </si>
  <si>
    <t>There you go.</t>
  </si>
  <si>
    <t>Thomas Loughran: Because he makes them that way. God causes the things to be what they are like an artist and and that's the artists are what</t>
  </si>
  <si>
    <t>So keep pushing back. OK. But so far, this is way I'm looking at it.</t>
  </si>
  <si>
    <t>Thomas Loughran: I'm talking about arrows to tell you in polis real adults call them heroes call them mature members. That's what they're trying to create right and those you can see right here.</t>
  </si>
  <si>
    <t>Thomas Loughran: Now, why do I say all that</t>
  </si>
  <si>
    <t>JP: With regards to the first part that</t>
  </si>
  <si>
    <t>John’s iPhone: I think it</t>
  </si>
  <si>
    <t>John’s iPhone: I did find it interesting, like I've talked to</t>
  </si>
  <si>
    <t>00;32;25.530 --&gt; 00;32;26.760</t>
  </si>
  <si>
    <t>00:28:13.590 --&gt; 00:28:22.140</t>
  </si>
  <si>
    <t>00:30:54.060 --&gt; 00:30:59.670</t>
  </si>
  <si>
    <t>00:24:55.980 --&gt; 00:24:57.480</t>
  </si>
  <si>
    <t>01:18:50And then a couple more sentences.</t>
  </si>
  <si>
    <t>01:21:40So anyhow, yeah. The question is,</t>
  </si>
  <si>
    <t>00:56:18Which is</t>
  </si>
  <si>
    <t>By which we mean freedom for us and maybe freedom for others.</t>
  </si>
  <si>
    <t>What is it to take a ring around the spiral? Jumping, I'm hoping once again, back to the Spyro,</t>
  </si>
  <si>
    <t>Written out or written out or driven or something?</t>
  </si>
  <si>
    <t>Thomas Loughran: But yeah, let's move on. Maybe I'm not going to find it.</t>
  </si>
  <si>
    <t>Thomas Loughran: It might be like the wire covering and as a matter of fact, to take the easy technological case I might think those people did a remarkably good job and my life is much better.</t>
  </si>
  <si>
    <t>Thomas Loughran: You can't just live with your family and think with your fame right too small, not enough. They're there. It's utterly important for raised right but it's not important, it's not wrong. Wrong phrase, it's not substantial</t>
  </si>
  <si>
    <t>Thomas Loughran: These is right put together a narrative and compare and contrast</t>
  </si>
  <si>
    <t>John Rose: Part of the</t>
  </si>
  <si>
    <t>Thomas Loughran: A thought humanity.</t>
  </si>
  <si>
    <t>Thomas Loughran: Member which are united.</t>
  </si>
  <si>
    <t>Thomas Loughran: nearly invisible.</t>
  </si>
  <si>
    <t>Thomas Loughran: That electorate, particularly with sort of anti socialist</t>
  </si>
  <si>
    <t>Thomas Loughran: That will be scientists</t>
  </si>
  <si>
    <t>Thomas Loughran: That if if we could answer these questions in that way, right, if we could gain some insight into how information is processed.</t>
  </si>
  <si>
    <t>Thomas Loughran: That Donald often sent this paper, and we're going to go to that paper in a moment.</t>
  </si>
  <si>
    <t>John Rose: That was, that was interesting. I</t>
  </si>
  <si>
    <t>01:18:54Not only has that conviction that they're connected been reinforced by the outcome of the inquiry so far.</t>
  </si>
  <si>
    <t>01:01:02In order to stop this, what seems to be an erosion in almost an accidental direction.</t>
  </si>
  <si>
    <t>01:21:45If you start with conscious realism.</t>
  </si>
  <si>
    <t>John Loughran: Know I like</t>
  </si>
  <si>
    <t>JP: I've certainly been thinking about what's going on in Portland.</t>
  </si>
  <si>
    <t>Thomas Loughran: And the person next to you might think that same thing about herself, but you're both radically different people form very differently. And in fact you view the matter differently as an</t>
  </si>
  <si>
    <t>Thomas Loughran: But that is precisely what has to happen. That's what information flow across different communities. Looks like we john knows that we we go further down this road toward what truth is, what is it to be right perspective, what is progress here and we'll do more of that. Not just small</t>
  </si>
  <si>
    <t>Thomas Loughran: Right. And you could imagine mailing out balance out to everyone that you've got a that that you've got on your mailings somehow</t>
  </si>
  <si>
    <t>Rachel Loughran: Yeah, that's a great point.</t>
  </si>
  <si>
    <t>Thomas Loughran: Whether that was true for both votes would have to go back</t>
  </si>
  <si>
    <t>Yeah. Yeah, he was alive when I was in grade school.</t>
  </si>
  <si>
    <t>I think the degree to which your agenda comes into play, like I think of advertising, like ad there's all sorts of laws about advertising,</t>
  </si>
  <si>
    <t>Maybe I didn't quite use the phrase heroes yet. Or did I use it quickly enough?</t>
  </si>
  <si>
    <t>that is the endowment and the money. That's like spending money or spending money is the money that like they hoped to use during the year.</t>
  </si>
  <si>
    <t>Thomas Loughran: To be information is to inform and I'm suggesting that it's, there's a person. There's an entity. There's a consciousness. There's knowing what it's like to know that.</t>
  </si>
  <si>
    <t>Right. I mean, that was my experience of getting better at calculus was I can just look at a problem</t>
  </si>
  <si>
    <t>JP: See how do I share screen share screen.</t>
  </si>
  <si>
    <t>Thomas Loughran: Fits in the mind of the artist, right, what is in the mind of the artist and it doesn't come</t>
  </si>
  <si>
    <t>Active favorite toward the active favor of another. I'm saying what I'm trying to do is give a metaphysical account here of what love is.</t>
  </si>
  <si>
    <t>Thomas Loughran: That if the community really flourished, it would eventually turn outside itself.</t>
  </si>
  <si>
    <t>JP: I mean there's just really wasn't evidence for a lot of the claims that was my. I mean, there was a lot of insinuation and qualified language and</t>
  </si>
  <si>
    <t>JP: If conscious if if we're describing consciousness.</t>
  </si>
  <si>
    <t>Thomas Loughran: I think I've heard them, but I'm not sure I'm</t>
  </si>
  <si>
    <t>John’s iPhone: To some more conservative people about the story.</t>
  </si>
  <si>
    <t>01:19:02But it has become evident that conceptions of justice and of practical rationality generally and characteristically confront us as closely related aspects of some larger, more or less well articulated overall view of human life and its place in nature.</t>
  </si>
  <si>
    <t>01:01:09It's not I'd call it accidental in the sense that</t>
  </si>
  <si>
    <t>01:21:48If you start up here.</t>
  </si>
  <si>
    <t>00:56:21All you could imagine a crusader a law and order crusading Sheriff going after somebody who has he has reasonable grounds for thinking is a bad guy and going after his property in that way.</t>
  </si>
  <si>
    <t>The echo goes on because other countries have terrorist problems also.</t>
  </si>
  <si>
    <t>what we've got to do is put some dots on it in a certain way and say these various dots are tools, they're conceptual tools.</t>
  </si>
  <si>
    <t>Nothing professional. So none of this can work as a journalist.</t>
  </si>
  <si>
    <t>Thomas Loughran: But a minute. So I'll make it up.</t>
  </si>
  <si>
    <t>Thomas Loughran: Much more technically rich I'm much better educated in technology because of what they did. And I don't know all the reasons why. And I don't conduct all their experiments or explore every blind alley. They ran down</t>
  </si>
  <si>
    <t>Thomas Loughran: To guide an entire life, which has got to have what's it got to do with your position on the economy. Right.</t>
  </si>
  <si>
    <t>Thomas Loughran: And see to what extent you know how much are they claiming. What did they think they know what did they think they stand for it.</t>
  </si>
  <si>
    <t>John Rose: Scenario.</t>
  </si>
  <si>
    <t>Thomas Loughran: We'd probably send them out in groups, but not in huge groups, we wouldn't all send them in one direction, Mike. Maybe we send them out in three or four or I don't know what the number is. Right. But we would, we would have both plurality and</t>
  </si>
  <si>
    <t>Thomas Loughran: By some common set of experiences which in that unity is a short</t>
  </si>
  <si>
    <t>Thomas Loughran: You go through university life you don't study any of those communities, you know, here.</t>
  </si>
  <si>
    <t>JP: Well, and just, I thought his</t>
  </si>
  <si>
    <t>Thomas Loughran: Which which really run as it resonates with people who came from an oppressive socialist government</t>
  </si>
  <si>
    <t>00;32;31.110 --&gt; 00;32;32.520</t>
  </si>
  <si>
    <t>00:28:22.530 --&gt; 00:28:39.840</t>
  </si>
  <si>
    <t>00:31:01.260 --&gt; 00:31:02.400</t>
  </si>
  <si>
    <t>00:25:00.840 --&gt; 00:25:01.890</t>
  </si>
  <si>
    <t>01:19:23Of that doesn't sound like he's grabbing a whole. He's saying, Look, justice is connected with practical rationality in some way that made sense from the beginning. We see it more clearly now. But not only that, we see that these are somehow woven into an entire account of what human beings.</t>
  </si>
  <si>
    <t>01:01:14Social outcome is accidental the acquisition of wealth by the pursuit of the strategy that's not accidental. That's unbelievably intentional.</t>
  </si>
  <si>
    <t>01:21:56What is it you're letting in, are you more sure that you trust the evidence of your senses than that you trust.</t>
  </si>
  <si>
    <t>00:56:38Yeah.</t>
  </si>
  <si>
    <t>Thomas Loughran: The sort of the same thing that I started with. Right. Let's start with consciousness that we are conscious of certain things seems to be a fact.</t>
  </si>
  <si>
    <t>John Loughran: I think you're</t>
  </si>
  <si>
    <t>Thomas Loughran: As a consequence, at least in large part, and maybe entirely right of your formation and so you're not really free of biases.</t>
  </si>
  <si>
    <t>Thomas Loughran: So it would be, it'd be great to bring some folks in to continue the narrative folks maybe it could be Rick Warren, or it could be my guess is it could be James Dobson. If you know him.</t>
  </si>
  <si>
    <t>Thomas Loughran: But all of that. All of that comes down the road. Also,</t>
  </si>
  <si>
    <t>Thomas Loughran: Everyone who is a registered voters.</t>
  </si>
  <si>
    <t>Thomas Loughran: Thank you.</t>
  </si>
  <si>
    <t>Thomas Loughran: Many people would say that's very, it's a thank you for pointing out</t>
  </si>
  <si>
    <t>John Rose: In it, I forget the reasoning, but it wasn't because she's disagreed with it. I don't think she just thought it wasn't being done in the right way or</t>
  </si>
  <si>
    <t>So, yeah, I think he probably died and I miss. I missed put him on the timeline.</t>
  </si>
  <si>
    <t>about like when like, for instance, you can't advertise on kids programing or like on kids programing.</t>
  </si>
  <si>
    <t>Can you basically put an accountant's heroes together pretty quickly?</t>
  </si>
  <si>
    <t>Is the interest coming off of that lump sum?</t>
  </si>
  <si>
    <t>Thomas Loughran: Something like that. Or if you don't know it, maybe not all information.</t>
  </si>
  <si>
    <t>and see just artists like I can just do the a lot of the problem in my head,</t>
  </si>
  <si>
    <t>Thomas Loughran: I think you guys are all co hosts in this thing by default.</t>
  </si>
  <si>
    <t>Thomas Loughran: causally from the thing to the mind. It comes from the mind to the thing in the case of God's knowledge with us. Aquinas says there's that similar mapping, but the mapping the causality. The mapping operates in the opposite direction.</t>
  </si>
  <si>
    <t>What a ridiculous thing to try to do. But I'm giving it a whirl.</t>
  </si>
  <si>
    <t>Thomas Loughran: Remember at the beginning we were going to just do three things where we're gonna make we're going to improve your people. We're going to improve your organization. And now you've got a community, not just a business, but a community.</t>
  </si>
  <si>
    <t>Thomas Loughran: Jump to conscious realism.</t>
  </si>
  <si>
    <t>JP: If we're making consciousness fundamental and</t>
  </si>
  <si>
    <t>Thomas Loughran: Certainly not. A LONG TIME. I WOULD impression. So what they are.</t>
  </si>
  <si>
    <t>John’s iPhone: But like the the kind of just have the story.</t>
  </si>
  <si>
    <t>John Rose; Cool. Yeah, so that was</t>
  </si>
  <si>
    <t>Thomas Loughran: And and if we if we thought, you know, there really is information that's relevant to your choices and you can get put into contact with a better in these sorts of ways. And here's an instance, here's an example or a practical enterprise which is following those ways</t>
  </si>
  <si>
    <t>Thomas Loughran: But before we do</t>
  </si>
  <si>
    <t>Think there's probably</t>
  </si>
  <si>
    <t>01:22:04That your parents are not actually conspiring against you to do you harm.</t>
  </si>
  <si>
    <t>And terrorism is a very bad thing. So that's why we take over other countries.</t>
  </si>
  <si>
    <t>And when you put a few of them in proximity to one another, such that you can tell a little bit of a story with all of them.</t>
  </si>
  <si>
    <t>That can happen you in law and that can happen to you in in some areas of engineering, euthanasia.</t>
  </si>
  <si>
    <t>Thomas Loughran: Imagine the graphic said the following</t>
  </si>
  <si>
    <t>Thomas Loughran: I may have a sketch of the main ones that might help me understand them better.</t>
  </si>
  <si>
    <t>Thomas Loughran: I mean a family's not a think tank a family's not a university of families, not even a whole community it's, it is a kind of unity built around</t>
  </si>
  <si>
    <t>If they don't think they know what</t>
  </si>
  <si>
    <t>John Rose: States that</t>
  </si>
  <si>
    <t>Thomas Loughran: Whatever this other thing is</t>
  </si>
  <si>
    <t>Thomas Loughran: Going kind of way out on a limb here, but that unity is a model that is a shortcut. It's a computational shortcut.</t>
  </si>
  <si>
    <t>Thomas Loughran: Right, I'm thinking of intentional communities of various sorts right those are those are hippie communes in the woods of Oregon right for those are religious communities in the Chicago suburbs or</t>
  </si>
  <si>
    <t>JP: You know his insight about just spending time with nature just spending 1000 hours.</t>
  </si>
  <si>
    <t>Thomas Loughran: At the there's maybe more than one, but certainly the Cubans are the largest</t>
  </si>
  <si>
    <t>01:19:43Are</t>
  </si>
  <si>
    <t>01:01:35It does seem like there needs to be something</t>
  </si>
  <si>
    <t>01:22:14That is, it seems to me, I'm fully aware of both of those things are was my, my parents are</t>
  </si>
  <si>
    <t>00:56:40Because his department needs the money to enforce the law.</t>
  </si>
  <si>
    <t>Thomas Loughran: Right. And that we're conscious of this and this is the reason why we didn't do them that reasoning process.</t>
  </si>
  <si>
    <t>John Loughran: I liked your point about figuring out a way to</t>
  </si>
  <si>
    <t>JP: Just the story there. I like</t>
  </si>
  <si>
    <t>Thomas Loughran: That that's the response to that objection. So the rarity that you're talking about is really a rarity.</t>
  </si>
  <si>
    <t>JP: Here's a question that I just thought of.</t>
  </si>
  <si>
    <t>Thomas Loughran: I mean, I suppose you could imagine.</t>
  </si>
  <si>
    <t>Thomas Loughran: So yeah, I mean, personally I don't experience thinking about God differently than I think about thinking about the world or thinking about science and I've often wondered if I'm just badly confused about that, but I don't see sharp demarcations or different areas of inquiry.</t>
  </si>
  <si>
    <t>Thomas Loughran: What it means to have no free choice right it's that there is this existence of causal antecedents, which are which together suffice for us for an explanation, right down to the particular of why I chose the way I chose when I chosen</t>
  </si>
  <si>
    <t>Thomas Loughran: Or yeah, it</t>
  </si>
  <si>
    <t>I thought he was much older than that. Well, it's yeah, he's certainly quite a large.</t>
  </si>
  <si>
    <t>The character in the show can't appear in the ad.</t>
  </si>
  <si>
    <t>Yeah, I think so. It's a person with all the virtue who at the same time gets woven into the stories</t>
  </si>
  <si>
    <t>Is that true of endowments? I think so.</t>
  </si>
  <si>
    <t>Thomas Loughran: I mean, is it. Is there a difference between seeming knowing. Is there a difference between perceiving but and Miss perceiving right. Those sorts of questions you have to make room for all those sorts of questions, but somehow is, is there a thing as to what it is like to be a person who</t>
  </si>
  <si>
    <t>at least abstractly. And so I'd like I can just see the implications of different techniques.</t>
  </si>
  <si>
    <t>JP: There sure</t>
  </si>
  <si>
    <t>Thomas Loughran: And the correspondence between my word, I forget have to think of</t>
  </si>
  <si>
    <t>Right. If we say do we really want to say that love is a big deal?</t>
  </si>
  <si>
    <t>Thomas Loughran: That is also a business.</t>
  </si>
  <si>
    <t>Thomas Loughran: And add in the great chain of being just to grab bumper stickers on things. I'm not</t>
  </si>
  <si>
    <t>Thomas Loughran: And about Trump sale Trump sale of a property.</t>
  </si>
  <si>
    <t>JP: Using his definition of consciousness. I mean, is there space for anything besides that, if that's all. If that's at the foundation. I mean,</t>
  </si>
  <si>
    <t>John’s iPhone: I think has to do with the fact that, like, in the past, the older monopolies, like you would have two companies that made all of the cars or something or like one company that made all of the cars and so they just had so much power or 90% that that was I think</t>
  </si>
  <si>
    <t>John’s iPhone: Other than</t>
  </si>
  <si>
    <t>00;32;36.720 --&gt; 00;32;40.410</t>
  </si>
  <si>
    <t>00:28:40.950 --&gt; 00:28:43.950</t>
  </si>
  <si>
    <t>00:31:03.510 --&gt; 00:31:04.890</t>
  </si>
  <si>
    <t>00:25:03.660 --&gt; 00:25:05.100</t>
  </si>
  <si>
    <t>01:01:40Relatively</t>
  </si>
  <si>
    <t>01:22:21Both passed. But I was really</t>
  </si>
  <si>
    <t>00:56:47Right. I mean, I'm trying to find an interesting case like that, and the balance because what I was trying to do with your, your move to corrupt.</t>
  </si>
  <si>
    <t>And hold them as long as you want. And when they ask us to leave like the Iraqi government did.</t>
  </si>
  <si>
    <t>You get a layer, you get a powerful layer that's doing some work for you.</t>
  </si>
  <si>
    <t>Professional engineers lost. If you're a piece, you could lose your license to practice medicine.</t>
  </si>
  <si>
    <t>Thomas Loughran: Imagine it it</t>
  </si>
  <si>
    <t>Thomas Loughran: But I don't have it all and instead their experiences stored in the wires on the shelf.</t>
  </si>
  <si>
    <t>Thomas Loughran: Two small though a vital job right, which is to live together love one another, raise children to get right and bring children up into adults. That's the unifying tasks fame, it need not even be the case that parents need to</t>
  </si>
  <si>
    <t>Thomas Loughran: That would be a nice project. And in fact, I know would be a really good time to do it.</t>
  </si>
  <si>
    <t>John Rose: The states would based like if it went to all these individual groups of people that all of them would just go vote party lines and be completely uninterested in how the actual vote of their state was</t>
  </si>
  <si>
    <t>Thomas Loughran: Or different dimensions of morality, because they're both pluralities but they prefer per ladder pluralities that are wired together differently.</t>
  </si>
  <si>
    <t>Thomas Loughran: To future experiences.</t>
  </si>
  <si>
    <t>Thomas Loughran: Are wrapped around a university or they're they're relatively small, they don't make much noise. In fact, if any of them rise to public life you there so strange that Jada laughed them off the stage.</t>
  </si>
  <si>
    <t>JP: In nature, gave his son, a sort of gentleness is I think the line.</t>
  </si>
  <si>
    <t>John’s iPhone: Yeah, that is interesting, but I do. And I think that's like a lot of what people will have to say about it, but I am also always has been to just be like,</t>
  </si>
  <si>
    <t>John Rose; Losing mood going in and out there a little bit. But I think I got most of the</t>
  </si>
  <si>
    <t>Thomas Loughran: Or employing those ways better better language for it.</t>
  </si>
  <si>
    <t>Thomas Loughran: I came here.</t>
  </si>
  <si>
    <t>John Rose: Even more to talk about.</t>
  </si>
  <si>
    <t>01:19:43As he says an overall view of human life and of its place in nature.</t>
  </si>
  <si>
    <t>01:01:43Done relatively soon to attempt to address the negatives of</t>
  </si>
  <si>
    <t>01:22:25Fully aware that I mean I didn't trust my senses. I don't mean I evenly. Maybe I didn't trust them nicely. But in retrospect I don't trust them easily but I trust them some</t>
  </si>
  <si>
    <t>00:57:00Use and, you know,</t>
  </si>
  <si>
    <t>Thomas Loughran: Granted, there's lots of other senses of information processing perhaps right not trying to do everything just trying to say, look, I, I was informed. That's why I didn't shoot</t>
  </si>
  <si>
    <t>John Loughran: Just like live out things like in the context of our family just live out being thoughtful and</t>
  </si>
  <si>
    <t>JP: It's hard to really know what's going on.</t>
  </si>
  <si>
    <t>Thomas Loughran: Because you were envisioning single ground to which any person might come to right, which is the in the same unbiased state and the responses. There is no such thing.</t>
  </si>
  <si>
    <t>luke w: I've heard the name</t>
  </si>
  <si>
    <t>JP: So with the goal of this project with the goal of this podcast.</t>
  </si>
  <si>
    <t>John Loughran: It shouldn't. It shouldn't take long for me to get my</t>
  </si>
  <si>
    <t>Thomas Loughran: In some scientific disciplines. There are some scientific disciplines that talk a lot about the scientific method and they think they know what it is. And they'll tell you what it is. And then there's physics and my impression is in physics, they generally don't do that so much.</t>
  </si>
  <si>
    <t>Thomas Loughran: Now, I may not know all those things may not be able to get my hands on them. In fact, you might even admit with</t>
  </si>
  <si>
    <t>John Rose: Was being done too fast, maybe</t>
  </si>
  <si>
    <t>Eminent patients in penumbras around and around his concepts.</t>
  </si>
  <si>
    <t>so that people feel they feel really good about the things that they did.</t>
  </si>
  <si>
    <t>Really rough rule of thumb. You know, I.</t>
  </si>
  <si>
    <t>Thomas Loughran: Grass this or grass that I'm suggesting that that question, starting with that sense of information. Information is not fundamentally on a printed page informative information is fundamentally in a person's mind.</t>
  </si>
  <si>
    <t>I just at a glance, it's not hard for me. Right.</t>
  </si>
  <si>
    <t>Thomas Loughran: Maybe that's false. Maybe I couldn't do that. I tried to do it. Okay, yeah, there we go.</t>
  </si>
  <si>
    <t>Thomas Loughran: A long time since pleading Aquinas, so I won't even try. Right. But that what amounts to correspondence</t>
  </si>
  <si>
    <t>And if we do, as I think in the Christian tradition we have.</t>
  </si>
  <si>
    <t>Thomas Loughran: But then as a business dimension to it.</t>
  </si>
  <si>
    <t>Thomas Loughran: Saying, this is the right way to go, but I'm trying to get to a place fast.</t>
  </si>
  <si>
    <t>JP: That's the space in which everything could possibly appear for us right in order for it to appear to us. We need to be conscious of it needs and something needs to become aware of</t>
  </si>
  <si>
    <t>John’s iPhone: A horizontal monopoly right out of the US are a lot more different, like</t>
  </si>
  <si>
    <t>John’s iPhone: In the next four years. He's going to have 420 million dollars in loans.</t>
  </si>
  <si>
    <t>01:19:49Such overall views, insofar as they make claims upon our rational allegiance give expression to traditions of rational inquiry which are at one in the same time traditions embodied in particular types of social relationship.</t>
  </si>
  <si>
    <t>01:01:51Social media and in polarization. I think that mostly has to</t>
  </si>
  <si>
    <t>01:22:37Right, I put my foot out all the time and test whether something is safe to stand on it or not. And if it supports my weight in an initial way.</t>
  </si>
  <si>
    <t>00:57:04Corrupt use corrupt intent etc is just to further explore how badly. We need to be able to tell the difference.</t>
  </si>
  <si>
    <t>We'll be back after after these messages. So like that's put in place as like, OK.</t>
  </si>
  <si>
    <t>We won't. They we won't be if we can't leave. Because while I say it's not in U.S. national interest.</t>
  </si>
  <si>
    <t>And then so what is that layer? I'm going to suggest that first one is the high information flow network of rich communities.</t>
  </si>
  <si>
    <t>I think that can happen in immersions, too. But I'm even though I'm married to one.</t>
  </si>
  <si>
    <t>Thomas Loughran: Look, let's see what's plotted against what</t>
  </si>
  <si>
    <t>Thomas Loughran: In the hours in the it may be just a number. And I ordered that number. I look up the book I pull open the book I pull up in the</t>
  </si>
  <si>
    <t>JP: Need to even</t>
  </si>
  <si>
    <t>John Rose: But that seemed like</t>
  </si>
  <si>
    <t>Thomas Loughran: Maybe that's what you maybe that's what conscious life is maybe that's what life is. And maybe this is a totally different way to look at even physics, which is exactly what Donald Hoffman's trying to do in his mathematics and not just him his team.</t>
  </si>
  <si>
    <t>Thomas Loughran: All kinds of experiences, including experiences of explanation. Oh yeah, we can all see the explanation. Now,</t>
  </si>
  <si>
    <t>Thomas Loughran: Right either that maybe not.</t>
  </si>
  <si>
    <t>JP: I thought that was pretty powerful.</t>
  </si>
  <si>
    <t>John’s iPhone: To just say like these people were just tricked. Like, I mean,</t>
  </si>
  <si>
    <t>00;32;44.490 --&gt; 00;32;48.360</t>
  </si>
  <si>
    <t>00:28:45.000 --&gt; 00:28:57.180</t>
  </si>
  <si>
    <t>00:31:06.600 --&gt; 00:31:07.680</t>
  </si>
  <si>
    <t>00:25:07.590 --&gt; 00:25:08.940</t>
  </si>
  <si>
    <t>01:20:10These overall views.</t>
  </si>
  <si>
    <t>01:01:59Come through legislation, although i mean i think it's a massive minefield, but</t>
  </si>
  <si>
    <t>01:22:46Then I know that I can probably put that much weight on it again, and it won't fail, right, you must do that about 1000 times a day, right in the woods, but just when you walk right when you navigate</t>
  </si>
  <si>
    <t>00:57:13Between corrupt intent and legitimate intent.</t>
  </si>
  <si>
    <t>Thomas Loughran: Right because someone was downrange and this I heard it right and i process that information.</t>
  </si>
  <si>
    <t>John Loughran: You know, being willing to disagree and</t>
  </si>
  <si>
    <t>Thomas Loughran: He's the founder of Focus on the Family</t>
  </si>
  <si>
    <t>JP: Are we trying to make the pixie dust for the motto air or are we trying to make a building in the town.</t>
  </si>
  <si>
    <t>Draft</t>
  </si>
  <si>
    <t>Thomas Loughran: With Stephen wolf from that.</t>
  </si>
  <si>
    <t>Thomas Loughran: Or the whole thing is a inappropriate use of our time and attention.</t>
  </si>
  <si>
    <t>You hear about them. Yeah.</t>
  </si>
  <si>
    <t>Right. And aspire to those things. It's kind of like writing code and instead of loop after loop loop, you just jump right down the machine.</t>
  </si>
  <si>
    <t>It's just that so much money. I mean, I go to these schools with the government that I was part of.</t>
  </si>
  <si>
    <t>Thomas Loughran: That started</t>
  </si>
  <si>
    <t>Right. But I've done a lot of them. And I just know what the implications of different things are gonna be right away.</t>
  </si>
  <si>
    <t>JP: What do you guys look you guys see what do you guys see, by the way.</t>
  </si>
  <si>
    <t>Thomas Loughran: Is a function of the effect on our minds of the reality out there. So the reality somehow imprints itself on us and it map and we that there's a mapping</t>
  </si>
  <si>
    <t>And if you're really going to tell a Christian story. Right.</t>
  </si>
  <si>
    <t>Thomas Loughran: That Scott mature people and</t>
  </si>
  <si>
    <t>Thomas Loughran: So adding the great chain of being to conscious realism.</t>
  </si>
  <si>
    <t>Thomas Loughran: In Florida,</t>
  </si>
  <si>
    <t>JP: That information, the complexity that you're describing, so eventually it in order for something to exist as far as we could possibly perceive it.</t>
  </si>
  <si>
    <t>John’s iPhone: Amazon. They have a publishing company.</t>
  </si>
  <si>
    <t>John’s iPhone: That you need to repay, which presents an insane amount of issues.</t>
  </si>
  <si>
    <t>Thomas Loughran: Yeah, I hear you. Well, that's what the scientists would do.</t>
  </si>
  <si>
    <t>Thomas Loughran: Then okay then maybe this is a machine that spitting out the good. But see, right. And now let's put that to the test. Right. So how much information have a processed.</t>
  </si>
  <si>
    <t>Thomas Loughran: Sorry, guys.</t>
  </si>
  <si>
    <t>John Rose: With negatives there.</t>
  </si>
  <si>
    <t>01:20:14Insofar as they make claim upon our rational any allegiance.</t>
  </si>
  <si>
    <t>01:02:07Because I think I think like if we address it to like education or a new model, all these things take a long time.</t>
  </si>
  <si>
    <t>00:57:18We really do need to be able to tell a difference. And we can generate cases in which people really can't tell the difference we we split we fracture, like a Supreme Court. Right.</t>
  </si>
  <si>
    <t>This is, you definitely know, the line between advertising and like they're trying to sell you something and the kids programing,</t>
  </si>
  <si>
    <t>And that's why we're in Syria. It's in the US national interest.</t>
  </si>
  <si>
    <t>I think that's a very natural, easy layer to build. It's not super easy, but I think it's easy enough to build.</t>
  </si>
  <si>
    <t>Others of you pretty close to massive shortfalls. I can't actually I don't actually know.</t>
  </si>
  <si>
    <t>Thomas Loughran: What's</t>
  </si>
  <si>
    <t>Thomas Loughran: Drop in my specifications. What do I want and outcomes, some numbers of materials, some parts numbers, in effect, and I buy those things and those things work for me, time after time, and I say, Boy, isn't this great</t>
  </si>
  <si>
    <t>Thomas Loughran: Agree with one another, politically, sometimes they don't even get along with one another, politically, but they've got to be able to get a lot. They've got to be able to table that long enough, right, to be able to do the job of loving one another and loving your children.</t>
  </si>
  <si>
    <t>Thomas Loughran: I get some time I'll try to invest in that fight.</t>
  </si>
  <si>
    <t>Thomas Loughran: The actual vote will be disputed.</t>
  </si>
  <si>
    <t>Thomas Loughran: And I do think that in there. If you add to this. Now I'll quit talking about it shortly. But if you add to that possibility.</t>
  </si>
  <si>
    <t>Thomas Loughran: Right, because we all share that shortcut and we look back and we see connectedness between conscious experiences that we didn't see connections to before, but now we do</t>
  </si>
  <si>
    <t>Thomas Loughran: Maybe I'm alluding to recent events here but</t>
  </si>
  <si>
    <t>You bet.</t>
  </si>
  <si>
    <t>Thomas Loughran: I'm not saying they were tricked.</t>
  </si>
  <si>
    <t>01:20:20That appeal. Right.</t>
  </si>
  <si>
    <t>01:02:17To actually start working and I think</t>
  </si>
  <si>
    <t>01:23:00Or you trust her.</t>
  </si>
  <si>
    <t>00:57:33On some of these issues.</t>
  </si>
  <si>
    <t>Thomas Loughran: And I processed it according to this algorithm, right, and which I bring together all that's meant by that claim and memory and people and individual neurons for individual people and that that whole sewing together of the brain on the information processing model with all of its detail.</t>
  </si>
  <si>
    <t>John Loughran: I've certainly</t>
  </si>
  <si>
    <t>JP: Like what is</t>
  </si>
  <si>
    <t>JP: I guess I just</t>
  </si>
  <si>
    <t>luke w: Oh, yeah.</t>
  </si>
  <si>
    <t>Thomas Loughran: That's good. Yes.</t>
  </si>
  <si>
    <t>John Loughran: Notice to sign up for the draft. I'll tell you that.</t>
  </si>
  <si>
    <t>Thomas Loughran: They don't talk about all of inquiry as being somehow hypothesis focused hypothesis driven</t>
  </si>
  <si>
    <t>Thomas Loughran: It's computationally irreducible the complexity involved right makes it computationally irreducible to get at that.</t>
  </si>
  <si>
    <t>Thomas Loughran: With more pressing priorities.</t>
  </si>
  <si>
    <t>You might think.</t>
  </si>
  <si>
    <t>You can jot dropped sometimes right down to a process that's running at a different level and then jump back up into the loop.</t>
  </si>
  <si>
    <t>And they gave me an Endowment for dummies. But it was it was a couple of kids.</t>
  </si>
  <si>
    <t>Thomas Loughran: And what else</t>
  </si>
  <si>
    <t>Yeah. They're just sort of available to me right away.</t>
  </si>
  <si>
    <t>Thomas Loughran: And when that mapping is correct. That's what it is to hold a true judgment. Okay, that is the correspondence theory, it's exactly what Hoffman is talking about was exactly in Aquinas, and that's just the single example I'll give a rich, rich history in ideas, lots of others.</t>
  </si>
  <si>
    <t>If you're really going to say we're a Christian nation, if we're really going to say we hold these truths to be self-evident.</t>
  </si>
  <si>
    <t>Thomas Loughran: That when they look out, they're going out for a mission for a purpose, a sense of great responsibility.</t>
  </si>
  <si>
    <t>Thomas Loughran: And what I mean by conscious realism is what I think.</t>
  </si>
  <si>
    <t>Thomas Loughran: Now, I used to have these numbers clear in front of me. They made something like $50 million by flipping a property doing almost nothing with it, selling it to a</t>
  </si>
  <si>
    <t>JP: It would have to encounter that</t>
  </si>
  <si>
    <t>John’s iPhone: And then they also have the servers where everyone stores that their space and they have all these interconnected systems they give them so much control because they have all these systems over just like</t>
  </si>
  <si>
    <t>John’s iPhone: Like, what happens when the President fucking goes to a bank and ask for a good rate or something like you think you might have or what if you sell some properties here. This has already happened before, where he saw</t>
  </si>
  <si>
    <t>00;32;49.470 --&gt; 00;32;53.190</t>
  </si>
  <si>
    <t>00:28:58.050 --&gt; 00:29:07.380</t>
  </si>
  <si>
    <t>00:31:09.000 --&gt; 00:31:18.030</t>
  </si>
  <si>
    <t>00:25:11.040 --&gt; 00:25:19.350</t>
  </si>
  <si>
    <t>01:20:24Is an expression</t>
  </si>
  <si>
    <t>like they can't put Big Bird in an ad for like baby wipes or whatever.</t>
  </si>
  <si>
    <t>And in fact, we should take their oil. Did you follow that story, too, in the last two weeks?</t>
  </si>
  <si>
    <t>And then I think there's another layer that comes underneath it. And I think that other layer is a conscious realism layer.</t>
  </si>
  <si>
    <t>Whether nurses can lose, they've got to be able to.</t>
  </si>
  <si>
    <t>Thomas Loughran: But these days, you can imagine that the vitriol in political discussions could very well French fractured, it could certainly extended</t>
  </si>
  <si>
    <t>Thomas Loughran: We could mind.</t>
  </si>
  <si>
    <t>Thomas Loughran: Our message lawyers disputing it in every instance</t>
  </si>
  <si>
    <t>Thomas Loughran: This idea that, and it's a, I don't know that it's right. I just don't see why it's wrong yet.</t>
  </si>
  <si>
    <t>Thomas Loughran: Right. And so now we have a new experience of those similar pieces and we call that new experience and explanation and we share that explanation. And the same thing is true, and we look forward, only we call it a prediction.</t>
  </si>
  <si>
    <t>Thomas Loughran: Certainly there's room for that kind of accusation of strangeness, and then of course it's not strange say other people. That's not strange, it's what most Americans believe and then they tried out things which are also not talked about in universities, for the most part.</t>
  </si>
  <si>
    <t>Thomas Loughran: Yeah, it goes on and on. And the idea that he's able to replicate it in some way and bring other people into that experience, which you see at the very</t>
  </si>
  <si>
    <t>John’s iPhone: Well, or</t>
  </si>
  <si>
    <t>Thomas Loughran: That's the key idea. I'm trying to answer that question and bring it to it.</t>
  </si>
  <si>
    <t>Thomas Loughran: Why should we believe this particular way right of processing information are they processing it from a certain mindset or recording this certain set of rules that they developed or</t>
  </si>
  <si>
    <t>Thomas Loughran: We've got this bar gets introduced in a very awkward way and I have to figure out a movement without launching the various things when I mean there's the sharing bar.</t>
  </si>
  <si>
    <t>John Rose: Canada, the only true public or single payer system in the world doesn't provide dental and vision.</t>
  </si>
  <si>
    <t>01:20:27Of traditions of rational inquiry.</t>
  </si>
  <si>
    <t>01:02:23That seems right.</t>
  </si>
  <si>
    <t>01:23:02Tree that's leading to fall on you because it stood for 50 years it's not going to fall out of nowhere. I knew, you're gonna have to cut it down.</t>
  </si>
  <si>
    <t>00:57:35Anyway,</t>
  </si>
  <si>
    <t>Thomas Loughran: That seems to parallel remarkably</t>
  </si>
  <si>
    <t>John Loughran: Yeah, I guess, I guess your point on that as well taken, Tom.</t>
  </si>
  <si>
    <t>JP: Yeah, I guess.</t>
  </si>
  <si>
    <t>JP: It seems like if you're if you're an, it seems like we're in this situation all the time in acting under uncertainty, where we actually just don't know what is the right thing and we actually can't be 100%. Sure. And there are good reasons for two different things and</t>
  </si>
  <si>
    <t>Thomas Loughran: Focus on the Family is also connected to another organization, the name of which often gets mentioned and is currently escaping me</t>
  </si>
  <si>
    <t>Thomas Loughran: Trying to give a smartass answer to a really good</t>
  </si>
  <si>
    <t>Thomas Loughran: Good point.</t>
  </si>
  <si>
    <t>Thomas Loughran: It's not that that never happens. Of course it does, but</t>
  </si>
  <si>
    <t>Thomas Loughran: Solution, you cannot get your hands on all of those causal in the seasons and crank out predictively. What would be chosen. It could be that you had what's what's doing that cranking is the physical universe.</t>
  </si>
  <si>
    <t>Thomas Loughran: That ought to be attended to.</t>
  </si>
  <si>
    <t>If you didn't have the veil of ignorance on, in fact, instead, if you had the ring of gauges on the ring, such as Geiger's ancestor was said to have,</t>
  </si>
  <si>
    <t>And that's a kind of cheat that sometimes used to cheat from a certain level.</t>
  </si>
  <si>
    <t>Sorry, what do you say? Well, I was just thinking about these schools with tens of billion dollar endowments, like.</t>
  </si>
  <si>
    <t>Thomas Loughran: Leads to the idea</t>
  </si>
  <si>
    <t>Whereas someone who's learning. They just there's actually not that they actually can't see all the information that the problem is telling them.</t>
  </si>
  <si>
    <t>JP: How do I see you</t>
  </si>
  <si>
    <t>Thomas Loughran: I chose that particular example for a reason that will come back to that example someday. So I grabbed that not just because it's old and famous, but because of the particular</t>
  </si>
  <si>
    <t>Right. That these people are created equal and endowed by their creator with what?</t>
  </si>
  <si>
    <t>Thomas Loughran: To a Russian oligarch</t>
  </si>
  <si>
    <t>JP: Good. Um,</t>
  </si>
  <si>
    <t>John’s iPhone: A much wider array of things, even though it's not just like single or market. They're dominating</t>
  </si>
  <si>
    <t>JP: A bunch of properties for</t>
  </si>
  <si>
    <t>01:20:31That have</t>
  </si>
  <si>
    <t>01:02:27It seems right to that they that they take a long time, education, take some time.</t>
  </si>
  <si>
    <t>01:23:11And you that level of trust.</t>
  </si>
  <si>
    <t>But I think, like when your agenda is the main focus and why you're presenting information in a particular fashion.</t>
  </si>
  <si>
    <t>I didn't didn't. I forgot who someone just came out and said, we are basically leaving our troops there to protect the oil.</t>
  </si>
  <si>
    <t>And that's a very different type of tool. Very different layer.</t>
  </si>
  <si>
    <t>I don't know. I mean, what do you do? Can you strip an hour? And from someone that I know.</t>
  </si>
  <si>
    <t>Thomas Loughran: Question is how the general topic is</t>
  </si>
  <si>
    <t>Thomas Loughran: It is possible then for me to have this rich to be in contact with information. It's not necessarily. It doesn't always happen. I'm not trying to</t>
  </si>
  <si>
    <t>Thomas Loughran: And try and generate a lens. First, just a data dump and then the way we tried to do with</t>
  </si>
  <si>
    <t>John Rose: Right, yeah.</t>
  </si>
  <si>
    <t>Thomas Loughran: This idea that what individually rates is difference in perspective.</t>
  </si>
  <si>
    <t>JP: Yeah, I feel like</t>
  </si>
  <si>
    <t>Thomas Loughran: Ordinary religious life.</t>
  </si>
  <si>
    <t>JP: Nasty.</t>
  </si>
  <si>
    <t>Thomas Loughran: Or which people do you mean Cubans are pollsters</t>
  </si>
  <si>
    <t>00;32;54.240 --&gt; 00;32;55.380</t>
  </si>
  <si>
    <t>00:29:07.680 --&gt; 00:29:21.870</t>
  </si>
  <si>
    <t>00:31:19.290 --&gt; 00:31:19.980</t>
  </si>
  <si>
    <t>00:25:19.410 --&gt; 00:25:19.800</t>
  </si>
  <si>
    <t>01:20:35That are embodied in a particular in particular types of social relationship. What does that sound like</t>
  </si>
  <si>
    <t>01:02:34Building social structures takes time passing laws can take less time</t>
  </si>
  <si>
    <t>01:23:14That's sensory trust. And I think we have a different kind of trust that gets at that whose object is love. And I think that that is also real</t>
  </si>
  <si>
    <t>00:57:36My, my pet.</t>
  </si>
  <si>
    <t>Thomas Loughran: And in a complicated way, but it seems to parallel remarkably and quite in a complicated way what counts as information in a completely plane conscious sense</t>
  </si>
  <si>
    <t>John Loughran: Your example about</t>
  </si>
  <si>
    <t>JP: What's the deal like what's the deal with these federal agents that people are all up in arms about and how big of a deal is that and does what that what those people do it is what the federal agents doing they're like actually good or is it bad.</t>
  </si>
  <si>
    <t>JP: You know, for believing two different things. But it seems to me that the stance that</t>
  </si>
  <si>
    <t>Thomas Loughran: But I'll think about that, about that too. But these are pretty conservative evangelical or put it this way. They're said to be pretty conservative evangelical organizations.</t>
  </si>
  <si>
    <t>Question.</t>
  </si>
  <si>
    <t>Thomas Loughran: Yep. Smaller numbers. If you must be admitted.</t>
  </si>
  <si>
    <t>Thomas Loughran: But there's all kinds of other ways forward. In fact, in the teaching of physics. Sometimes those other ways forward are brought forward.</t>
  </si>
  <si>
    <t>Thomas Loughran: Though that's that's the engine, right, and you have to watch it unfold and there is no prediction for it.</t>
  </si>
  <si>
    <t>John Rose: I thought she agreed with the peach impeachment.</t>
  </si>
  <si>
    <t>I'm quoting from book two of the Republic, that when you turn it in one direction, that makes you visible.</t>
  </si>
  <si>
    <t>Right. Where you just jump out of that level and you jump to something else.</t>
  </si>
  <si>
    <t>Even just like what do they what do you like anyway?</t>
  </si>
  <si>
    <t>Thomas Loughran: Of something that looks like when you stated, it looks like it's a solution.</t>
  </si>
  <si>
    <t>Right. It's there is a just level of just.</t>
  </si>
  <si>
    <t>Thomas Loughran: We see it. Fine. So we see Bahrain across the Gulf.</t>
  </si>
  <si>
    <t>Thomas Loughran: Duality in it that between God's knowledge or knowledge, come back to it. In any case, this interface theory of perception, says that that correspondence. You might hope there is provably not there.</t>
  </si>
  <si>
    <t>Endowed by their creator, presumably that loves them. Right.</t>
  </si>
  <si>
    <t>Thomas Loughran: Another piece that we're all that gives you a feel for the principles that they're trying to build into this. What's the process look like in which this happens. Well, we're talking about what they call a cola.</t>
  </si>
  <si>
    <t>Thomas Loughran: I think this is what</t>
  </si>
  <si>
    <t>Thomas Loughran: And apparently pocketing $15 million. I mean, if that doesn't look like money if we were talking in the narcotics trade. We know exactly what that is.</t>
  </si>
  <si>
    <t>Thomas Loughran: This is a pretty</t>
  </si>
  <si>
    <t>JP: Massive gains.</t>
  </si>
  <si>
    <t>Thomas Loughran: They would do that.</t>
  </si>
  <si>
    <t>Thomas Loughran: That there's all will get to ask any question. We want about it. Right. But I think in the end we put that information processing claim to the test. If an insofar as that information processing claim holds up</t>
  </si>
  <si>
    <t>I know how to do it.</t>
  </si>
  <si>
    <t>01:20:43The when you talk traditions and particular types of social relationships, you're in the neighborhood of rich communities.</t>
  </si>
  <si>
    <t>01:02:41Was things that law can do that education can that building social structures.</t>
  </si>
  <si>
    <t>01:23:27And I think that might be primary data.</t>
  </si>
  <si>
    <t>I think when that's done to a certain degree, I think I would use the the word poisoning.</t>
  </si>
  <si>
    <t>Right. I mean. Well, maybe I'm oversimplifying.</t>
  </si>
  <si>
    <t>And I think there's a third layer under that and that layer is fundamentally a layer of personal loans.</t>
  </si>
  <si>
    <t>I just don't know. You don't hear about it much? Not not like you do for physicians.</t>
  </si>
  <si>
    <t>Thomas Loughran: How much money do you need to have in order for what you want to have happen.</t>
  </si>
  <si>
    <t>Thomas Loughran: Swallow Hook line and sinker all tradition, trying to say that in tradition, there is the possibility of this none cognitive contact</t>
  </si>
  <si>
    <t>Thomas Loughran: Just referring to the conveys right very famous fracture in political life.</t>
  </si>
  <si>
    <t>Thomas Loughran: Some weeks ago with Noam Chomsky will be trying to cobble together in some sort of proposition for some claims about the international space in international geopolitical space.</t>
  </si>
  <si>
    <t>John Rose: And I mean, hopefully that and what are people</t>
  </si>
  <si>
    <t>Thomas Loughran: That's something like that you need. If you're going to be a conscious realism, because you don't have money. You don't have a here and there. This one's here. That one's there right you don't have it, that what is here in there and conscious life.</t>
  </si>
  <si>
    <t>JP: I feel like here.</t>
  </si>
  <si>
    <t>Thomas Loughran: They're not talked about in businesses, they're not talked about in government. They're not talked about where they talked about in churches.</t>
  </si>
  <si>
    <t>Thomas Loughran: Featuring one, but others to</t>
  </si>
  <si>
    <t>John’s iPhone: Even</t>
  </si>
  <si>
    <t>01:20:52He's saying these overall views are nested somehow enrich communities. That's where you develop overall views of because he says human life and of its place in nature.</t>
  </si>
  <si>
    <t>01:02:48Can</t>
  </si>
  <si>
    <t>00:57:41Yeah i mean i think that i mean i think they got like Al Capone on tax evasion or something where</t>
  </si>
  <si>
    <t>Thomas Loughran: I didn't shoot because the kid.</t>
  </si>
  <si>
    <t>John Loughran: Cuz I mean I've certainly noticed you doing that.</t>
  </si>
  <si>
    <t>JP: And because I think it's being construed is just</t>
  </si>
  <si>
    <t>JP: Works is just one of continuing to gather information.</t>
  </si>
  <si>
    <t>Thomas Loughran: Dobson.</t>
  </si>
  <si>
    <t>Thomas Loughran: I think the answer is yes to both of those. So</t>
  </si>
  <si>
    <t>Thomas Loughran: Smaller numbers.</t>
  </si>
  <si>
    <t>Thomas Loughran: very explicitly like sometimes you just start looking, you just observe and you you observe and perhaps you very parameters and the things that you observe and you measure right and you don't it, what, what's the hypothesis, you're pursuing here maybe none at all right, you just have</t>
  </si>
  <si>
    <t>Thomas Loughran: There are no shortcuts to getting that predict that answer predicted</t>
  </si>
  <si>
    <t>John Rose: My memory is getting super spotty at this point, but she agreed with it, but she couldn't vote yes for some reason about process or something like that.</t>
  </si>
  <si>
    <t>And you do what Guy Gee's ancestor did, says the two, the two young men who were, in fact Plato's brothers in real life,</t>
  </si>
  <si>
    <t>And you and you drop a wire there because it makes all thing work way faster if you do that.</t>
  </si>
  <si>
    <t>Thinking about how much money accrues to a two amounts of money like that per year.</t>
  </si>
  <si>
    <t>Thomas Loughran: First of all,</t>
  </si>
  <si>
    <t>Yeah. No, no, no. That's. It is just like that.</t>
  </si>
  <si>
    <t>JP: So there's the Persian Gulf. There</t>
  </si>
  <si>
    <t>Thomas Loughran: That's his claim.</t>
  </si>
  <si>
    <t>You mean what? Acted as if there's an active favor of the whole universe toward these creatures.</t>
  </si>
  <si>
    <t>Thomas Loughran: cola. You've already seen the phrase colon Institute ecolab Institute is like a suite of coal that imagine</t>
  </si>
  <si>
    <t>Thomas Loughran: Donald Hoffman says is true of the mathematics that he's working with to describe consciousness.</t>
  </si>
  <si>
    <t>Thomas Loughran: I think a pretty I'm flying from distant memory here, but I think that's a pretty well established direction for idealism.</t>
  </si>
  <si>
    <t>John’s iPhone: Right, yeah.</t>
  </si>
  <si>
    <t>00;32;58.200 --&gt; 00;32;58.920</t>
  </si>
  <si>
    <t>00:29:22.410 --&gt; 00:29:37.560</t>
  </si>
  <si>
    <t>00:31:21.390 --&gt; 00:31:25.290</t>
  </si>
  <si>
    <t>00:25:20.910 --&gt; 00:25:24.090</t>
  </si>
  <si>
    <t>01:21:09So all I wanted to do and that reading that part of McIntyre. It's hard to read a short part of McIntyre for me anyway. It's hard to find a short part because he's he's painting a very big picture, excuse me, and</t>
  </si>
  <si>
    <t>01:23:35Yeah.</t>
  </si>
  <si>
    <t>00:57:49I mean, I think that was just kind of example of turning</t>
  </si>
  <si>
    <t>But like, painting could also be used. Like, if I am trying to convince you to go out and vote.</t>
  </si>
  <si>
    <t>Yeah, that's what. What's your what's yours scoop here.</t>
  </si>
  <si>
    <t>It's a layer that this this whole sea of conscious experience is fundamentally conscious, loving interaction.</t>
  </si>
  <si>
    <t>In any case, this raises a question for me somewhere.</t>
  </si>
  <si>
    <t>Thomas Loughran: Politically to stand a chance and a bad chance in hell.</t>
  </si>
  <si>
    <t>Thomas Loughran: With information that in fact improves my choices. And if somebody else comes in from the outside and becomes an adult, like me, he or she sings those same tombs, he or she knows how to look up in the catalog knows how to order the parts knows how to plug them in.</t>
  </si>
  <si>
    <t>Thomas Loughran: But fortunately, there are public display.</t>
  </si>
  <si>
    <t>Thomas Loughran: In the world according to Chomsky, and I've got his book upstairs, whose rules the world. And if I just got around to reading</t>
  </si>
  <si>
    <t>Thomas Loughran: Talking about. We're talking 10s of millions of votes.</t>
  </si>
  <si>
    <t>Thomas Loughran: Right, what's, what is that fundamental difference in conscious life.</t>
  </si>
  <si>
    <t>JP: I feel like I i feel like i understand what you're saying, but I feel like we're also</t>
  </si>
  <si>
    <t>Thomas Loughran: They're talked about all the time in churches and churches, our churches are also a specialized domain.</t>
  </si>
  <si>
    <t>Thomas Loughran: At and then work to explore and to produce imagine producing</t>
  </si>
  <si>
    <t>Thomas Loughran: Oh, okay.</t>
  </si>
  <si>
    <t>Thomas Loughran: Right and continues to be a fruitful way of exploring right then we put it to the test and say, are you really processing information says, Who do we know. And the same thing will be true of the scientist and she had you</t>
  </si>
  <si>
    <t>Thomas Loughran: With the rest of the window down here we go. So I wanted to go to this tool set we had</t>
  </si>
  <si>
    <t>John Rose: I think it was long term care, something which are all</t>
  </si>
  <si>
    <t>01:21:25This gets at this gets at the suggestion that may be what McIntyre's doing when he's thinking through justice and various views of justice. He's operating inside</t>
  </si>
  <si>
    <t>01:02:53Mean laws don't raise your kids.</t>
  </si>
  <si>
    <t>01:23:36Anyway,</t>
  </si>
  <si>
    <t>00:57:53Something small into this huge investigation because they couldn't catch them up any other way. Yeah.</t>
  </si>
  <si>
    <t>Thomas Loughran: Was it you know walked down range.</t>
  </si>
  <si>
    <t>John Loughran: Over the course of our lives. I can't say that particular example, but just where you're</t>
  </si>
  <si>
    <t>JP: Really bad</t>
  </si>
  <si>
    <t>JP: Just to make your decisions better. I mean, it seems to me that that's the stance of the scientific community writ large.</t>
  </si>
  <si>
    <t>Thomas Loughran: Say things and raising parents in his contributions to parenting, he would say things like that. The real question is, all I really want is just want to see you there. I'm just trying to get you there where there is heaven.</t>
  </si>
  <si>
    <t>Thomas Loughran: But, and you could ask about the burden on the US Postal Service if a State were moving to all of a sudden, put a new system in place or put a system in place or or implement a system in a small period in a short period of time.</t>
  </si>
  <si>
    <t>Thomas Loughran: To cite Rosie, Franklin. In her in that wonderful movie about the discovery, the double helix called the race for the double helix, but the character there says, I just want to look</t>
  </si>
  <si>
    <t>Thomas Loughran: It gets calculated it gets computed and it gets computed by this whole thing that takes all the time. It's got its got as many cycles, as it has right and it worked all the way through it and out pops the answer. And that's when the universe knows, but it doesn't follow that it's not</t>
  </si>
  <si>
    <t>Thomas Loughran: Well put a pin in that and go back and look at it sometime. If we want to pay more attention to her, but I do think that it's just worth. She is a she's representative here she is a woman of color.</t>
  </si>
  <si>
    <t>the characters in the dialog with the Republic are putting those two brothers and they say what people said this ancestor did, the ancestor of gages.</t>
  </si>
  <si>
    <t>And that is you can. You can go through.</t>
  </si>
  <si>
    <t>It's crazy to me. Yeah.</t>
  </si>
  <si>
    <t>Thomas Loughran: There's community processing, you're not in it by yourself.</t>
  </si>
  <si>
    <t>It's exactly why you have to tell. Bright mathematics students.</t>
  </si>
  <si>
    <t>Thomas Loughran: Are Qatar. I've already said, different things to do a new down the south part of it. There's this tip way up top.</t>
  </si>
  <si>
    <t>Thomas Loughran: That's a very strong theory of inner interface theory of perception is basically says, Look, you don't have any other choice right all your other</t>
  </si>
  <si>
    <t>As if this is where things are going right toward them.</t>
  </si>
  <si>
    <t>Thomas Loughran: Imagine the US military all had a cola every branch and the institute would be sort of the Joint Chiefs would be running</t>
  </si>
  <si>
    <t>Thomas Loughran: It also happens to very nicely parallel what we need in neuroscience, I think.</t>
  </si>
  <si>
    <t>Thomas Loughran: That there were those kinds of connections seem to me.</t>
  </si>
  <si>
    <t>Thomas Loughran: Bishop George Burt Barkley was such a guy.</t>
  </si>
  <si>
    <t>Thomas Loughran: So I HAPPEN TO HEAR THE OTHER DAY, WHICH PROBABLY IN CONNECTION.</t>
  </si>
  <si>
    <t>John’s iPhone: So yeah, I mean, I guess.</t>
  </si>
  <si>
    <t>01:21:40The rational constraints of a high information flow network of rich communities and he's saying you can't settle particular issues without looking at the holes of which they are part and those holes are nested in ways of living, not just theoretical</t>
  </si>
  <si>
    <t>01:02:56And you've made those are kind of band aids on really bad problems.</t>
  </si>
  <si>
    <t>01:23:40Good.</t>
  </si>
  <si>
    <t>I can give data that I would say, like paints a picture in a particular way that encourages you to vote.</t>
  </si>
  <si>
    <t>A little. Yeah. And that you're right that that conversation is has come up longer.</t>
  </si>
  <si>
    <t>That there is this is a natural thing, an information based natural theology.</t>
  </si>
  <si>
    <t>Bring us over here. And we don't even have the idea.</t>
  </si>
  <si>
    <t>Thomas Loughran: Right. How much money do you need to have, or does, how much money you need, you have</t>
  </si>
  <si>
    <t>Thomas Loughran: So she is now in contact</t>
  </si>
  <si>
    <t>Thomas Loughran: And that's that fracture is quite difficult.</t>
  </si>
  <si>
    <t>Thomas Loughran: I'd have plenty of more information, more ammunition for that exercise we did a few weeks ago. I'm suggesting we try to sketch it again. They can see for these two groups.</t>
  </si>
  <si>
    <t>Thomas Loughran: 10s. 10s of millions of disputable which this time.</t>
  </si>
  <si>
    <t>Thomas Loughran: Well, we certainly have a difference in perspectives. It's written into consciousness, really. I mean, we have difference in perspectives pouring in. We have deploy morality pouring into our conscious experience all the time, right, it's it's incredibly</t>
  </si>
  <si>
    <t>JP: We're it</t>
  </si>
  <si>
    <t>Thomas Loughran: That just talk about a bunch of big questions without any real plan for change any real integration.</t>
  </si>
  <si>
    <t>Thomas Loughran: It's also is a great. I mean, you could go on and on because it's so unusual thing. There's almost nothing about it. It's not worth commenting right it every part of it is amazing.</t>
  </si>
  <si>
    <t>John’s iPhone: Like, the only reason that they voted the way that they did was just a concerted republican effort to mislead them and then they ended up being misled.</t>
  </si>
  <si>
    <t>00;33;01.620 --&gt; 00;33;02.610</t>
  </si>
  <si>
    <t>00:29:40.230 --&gt; 00:29:40.440</t>
  </si>
  <si>
    <t>00:31:28.140 --&gt; 00:31:29.430</t>
  </si>
  <si>
    <t>00:25:24.480 --&gt; 00:25:27.120</t>
  </si>
  <si>
    <t>01:22:01Not just in books, but in communities.</t>
  </si>
  <si>
    <t>00:58:02Well, that</t>
  </si>
  <si>
    <t>Thomas Loughran: And I was informed of that right and that that is exactly information. It is absolutely we're aware of it.</t>
  </si>
  <si>
    <t>John Loughran: You know, you could have been playing devil's advocate for all I know, but you're</t>
  </si>
  <si>
    <t>JP: By the New York Times, which is mostly what I read.</t>
  </si>
  <si>
    <t>JP: At least one would hope that that's what people are doing right</t>
  </si>
  <si>
    <t>Thomas Loughran: Your eternal salvation, and that's what it's really all about, that's the central question the defining question.</t>
  </si>
  <si>
    <t>Thomas Loughran: Let me imagine an engineering design.</t>
  </si>
  <si>
    <t>Thomas Loughran: Right, that I mean that's what's driving her and she doing X ray crystallography studies at DNA. I just want to look and another point, she says, Oh, so that's how it is right and that is observation driving not</t>
  </si>
  <si>
    <t>Thomas Loughran: Normal logical that it doesn't operate according to causal laws.</t>
  </si>
  <si>
    <t>John Loughran: Though</t>
  </si>
  <si>
    <t>Is he he seduced the king's wife, killed the king and ruled the kingdom right under cover of stealth.</t>
  </si>
  <si>
    <t>You could talk Virtu at a time. You could have a school for four Virtu, which is sort of what Aristotle.</t>
  </si>
  <si>
    <t>What do you think about Uncle Tom? What do you think about how big Notre Dame's endowment is?</t>
  </si>
  <si>
    <t>Thomas Loughran: You're in it with other persons and you're in it with those persons across time. So you have an information processing capability that isn't just about your 4050 6070 years of real Fox.</t>
  </si>
  <si>
    <t>Bright and laser mathematics students who are inclined to take shortcuts.</t>
  </si>
  <si>
    <t>Thomas Loughran: Right, it</t>
  </si>
  <si>
    <t>Thomas Loughran: Thinking of what we perceive as other than an interface and instead a map.</t>
  </si>
  <si>
    <t>As if favor is bestowed. Right.</t>
  </si>
  <si>
    <t>Thomas Loughran: Right. And every branch of the military or maybe even smaller than that. We have a collab associated with them. I'm not</t>
  </si>
  <si>
    <t>Thomas Loughran: Which is another story right the thousand brain theory and all these all these brains all seem to somehow know what the hell's going on as if they're independently calculating and yet we ourselves just experience.</t>
  </si>
  <si>
    <t>To be</t>
  </si>
  <si>
    <t>Thomas Loughran: Know that it</t>
  </si>
  <si>
    <t>JP: It's shameless. It's just blatant</t>
  </si>
  <si>
    <t>Thomas Loughran: I can</t>
  </si>
  <si>
    <t>John Loughran: Know,</t>
  </si>
  <si>
    <t>Thomas Loughran: No want to go to this.</t>
  </si>
  <si>
    <t>John Loughran: That under the current plan for Medicare</t>
  </si>
  <si>
    <t>01:22:05And that sounds very much the sort of conclusion, you would come to this information processing model right that you can't build any large system of thought in practice.</t>
  </si>
  <si>
    <t>01:03:04Yeah.</t>
  </si>
  <si>
    <t>01:23:43Push. You can never push back as far as you can.</t>
  </si>
  <si>
    <t>You could also provide a bunch of equally true or like equally true facts about like how?</t>
  </si>
  <si>
    <t>Ago in my in my record, I mean the president certainly said some things about it and the president actually tried to pull troops out.</t>
  </si>
  <si>
    <t>And then at the very deepest core of that natural theology is that Chris is what a Christian revelation fits in.</t>
  </si>
  <si>
    <t>Journalists here do. So let me drop in.</t>
  </si>
  <si>
    <t>Thomas Loughran: Impact how like the</t>
  </si>
  <si>
    <t>Thomas Loughran: With the information that improves my choices. And if I do the same thing in her tradition and achieve that same second first language competency that same imagined maturity.</t>
  </si>
  <si>
    <t>Thomas Loughran: It's remarkable that they hang together.</t>
  </si>
  <si>
    <t>Thomas Loughran: And along the long way would come with normally</t>
  </si>
  <si>
    <t>Thomas Loughran: Diverse and rich and</t>
  </si>
  <si>
    <t>JP: And maybe, maybe you're doing this on purpose, but we're equating</t>
  </si>
  <si>
    <t>Thomas Loughran: For what the rest of the world is talking about seems to me they're roughly, they tend to be isolated, you could be forgiven for using the language there to story.</t>
  </si>
  <si>
    <t>Thomas Loughran: But the idea that there's a craft of getting to know the octopus, which you saw pieces of that craft. It wasn't a huge</t>
  </si>
  <si>
    <t>Thomas Loughran: Well, I didn't use the misleading language. I said the avoidance of socialism.</t>
  </si>
  <si>
    <t>01:22:22And anchor any particular conclusions in it, except as this whole thing is is a lived out experiment.</t>
  </si>
  <si>
    <t>01:03:09Right now, we might need a band aid, though.</t>
  </si>
  <si>
    <t>01:23:47Because there would. It would be really helpful because I'm, I, I'm inclined to build on it.</t>
  </si>
  <si>
    <t>00:58:03You know, it's a little different because they actually caught them on something, but</t>
  </si>
  <si>
    <t>Thomas Loughran: And it seems to function as a reason for action.</t>
  </si>
  <si>
    <t>John Loughran: Forced to people to, you know, explain</t>
  </si>
  <si>
    <t>Thomas Loughran: And it does involve not this life.</t>
  </si>
  <si>
    <t>Thomas Loughran: Where in the design.</t>
  </si>
  <si>
    <t>Thomas Loughran: I suppose there being some press on the Postal Service.</t>
  </si>
  <si>
    <t>Thomas Loughran: Not in the pursuit of some hypothesis and to call one, the scientists one scientific method and the other not seems to be kind of arbitrary. So anyway, I do think that. Now this guy is a physicist, so I</t>
  </si>
  <si>
    <t>Thomas Loughran: That is, this is a this is a big plank in a foundation of a building in the foundation of a narrative.</t>
  </si>
  <si>
    <t>It.</t>
  </si>
  <si>
    <t>What any sensible person would do. So the argument goes, although people would praise the person who says that,</t>
  </si>
  <si>
    <t>And Plato, we both had different sorts of ways founding in the academy.</t>
  </si>
  <si>
    <t>When you think about the fact that they have a lot of money. Yeah, that should have be more technical question about are you asking me.</t>
  </si>
  <si>
    <t>Thomas Loughran: As an individual</t>
  </si>
  <si>
    <t>Why you have to eat into their head. Don't take that mean shortcuts.</t>
  </si>
  <si>
    <t>Thomas Loughran: Didn't crease my resolution. And I'm wondering if that's the straits of Hormuz that runs through their</t>
  </si>
  <si>
    <t>Thomas Loughran: Right, that just does not fly it isn't true.</t>
  </si>
  <si>
    <t>What's what's the phrase in the Magnificat God. Right. Hail Mary, full of grace.</t>
  </si>
  <si>
    <t>Thomas Loughran: Picking on the military particularly is just an organization and we're familiar with. Okay, so an institute is higher level thing and the co labs themselves are particular to particular</t>
  </si>
  <si>
    <t>Thomas Loughran: This unbelievably complex realities sitting right in front of us, as if it's right there in front of us with all this stuff being perceived by us at the same time.</t>
  </si>
  <si>
    <t>Thomas Loughran: To be true. That means that Trump</t>
  </si>
  <si>
    <t>Thomas Loughran: Just don't need anything more than that and you couldn't have anything more.</t>
  </si>
  <si>
    <t>Thomas Loughran: Wasn't in connection with soon and I'm where it was will come back to me. But somebody was complaining about Google.</t>
  </si>
  <si>
    <t>JP: Oh my god.</t>
  </si>
  <si>
    <t>00;33;04.530 --&gt; 00;33;13.800</t>
  </si>
  <si>
    <t>00:29:40.890 --&gt; 00:29:53.280</t>
  </si>
  <si>
    <t>00:31:32.880 --&gt; 00:31:34.200</t>
  </si>
  <si>
    <t>00:25:27.480 --&gt; 00:25:27.900</t>
  </si>
  <si>
    <t>01:22:35Best answer so far to the question of how we live out this whole</t>
  </si>
  <si>
    <t>01:23:55I'm inclined to say this is actually how you began to build</t>
  </si>
  <si>
    <t>00:58:07Right.</t>
  </si>
  <si>
    <t>Like, if you are a red voter in a super blue district,</t>
  </si>
  <si>
    <t>Right. Threatened to pull troops out and didn't get very far. The president went on national television and said he was being resisted by the</t>
  </si>
  <si>
    <t>That that's a story that needs to be told. Told. And then I want three more minutes and we're done.</t>
  </si>
  <si>
    <t>Do a little experiments or I'm going to drop in germs. I don't know.</t>
  </si>
  <si>
    <t>Thomas Loughran: Your preferences are.</t>
  </si>
  <si>
    <t>Thomas Loughran: Then I myself am now in contact with not only what I not only with the books that I read to get there.</t>
  </si>
  <si>
    <t>Thomas Loughran: Hats off to them. But what what I'm circling around here is the need to articulate and there's a whole consistent narrative.</t>
  </si>
  <si>
    <t>Thomas Loughran: We'd have to do some research.</t>
  </si>
  <si>
    <t>Thomas Loughran: So that that kind of that kind of conversations I said brewing in part because of that article in part.</t>
  </si>
  <si>
    <t>Thomas Loughran: We integrate that to some extent we enjoy some things we compute how to get to places. Next, we do it with other people.</t>
  </si>
  <si>
    <t>JP: Like, like say you like like let's say you become an expert in something, you become mature right then you start to like the world, like you said, it's a shortcut like the truth about the situation just reveals itself to you more quickly.</t>
  </si>
  <si>
    <t>Thomas Loughran: It says, if there's this stuff that you ought to talk about in your religious life. And then there's stuff that you ought to talk about in the rest of your life.</t>
  </si>
  <si>
    <t>Thomas Loughran: You saw the production of the craft, you can understand how the craft came into being. But he took a couple moments and he showed you all the collections of various artifacts at</t>
  </si>
  <si>
    <t>Thomas Loughran: Now, whether that's misleading or not is is</t>
  </si>
  <si>
    <t>Thomas Loughran: I can point to some text that would be useful when we get to these conversations, but we've just gotten pretty far down the road.</t>
  </si>
  <si>
    <t>Thomas Loughran: gathering data, presumably people's preferences or their descriptions using certain kinds of language or whatever it is that they're doing. Put that approach to the test.</t>
  </si>
  <si>
    <t>Thomas Loughran: What do we call it here.</t>
  </si>
  <si>
    <t>John Rose: For all</t>
  </si>
  <si>
    <t>01:22:41The after all it's delivering for us when it's giving us a whole, not just a set of truce, but a set of goods, a set of prescriptions, a set of directions, lots of ways to put it</t>
  </si>
  <si>
    <t>01:03:12Right. Not saying there's no role for law even in the, sorry.</t>
  </si>
  <si>
    <t>01:24:02And you build in a circular sort of way where you work around a lot of things. And we talked about keep spiraling back to things from other perspectives.</t>
  </si>
  <si>
    <t>Thomas Loughran: Right, it's or this particular case in action. Right. I held my fire.</t>
  </si>
  <si>
    <t>John Loughran: Why they think what they think and giving counter examples.</t>
  </si>
  <si>
    <t>JP: And then how violent are the protests there, it's just</t>
  </si>
  <si>
    <t>JP: I don't know. I guess I just don't. Maybe, maybe I'm</t>
  </si>
  <si>
    <t>Thomas Loughran: And doesn't involve</t>
  </si>
  <si>
    <t>Thomas Loughran: There is a particularly rich component that is built out of, out of real pieces but real pieces which are identified as abstract</t>
  </si>
  <si>
    <t>Thomas Loughran: Oftentimes, what's get said, I think, is I've seen completions and I've seen disputes over the calculations of the various things that are being made.</t>
  </si>
  <si>
    <t>Thomas Loughran: Don't know what he would say, but I think in general, physicists don't think don't catalog. What they're doing so tightly in a single method as say biologists, I think tend to do</t>
  </si>
  <si>
    <t>Thomas Loughran: Right, this is a really big plank.</t>
  </si>
  <si>
    <t>Thomas Loughran: Yeah, I mean, in the same way that you might have voted for you. You might have found a Hispanic woman. It's interesting that and maybe, maybe, maybe a woman of color these days had to be a black woman. Maybe that's right</t>
  </si>
  <si>
    <t>someone who says he or she wouldn't do that would be praised to their face,</t>
  </si>
  <si>
    <t>I seem. You could have a school for virtue's in there.</t>
  </si>
  <si>
    <t>What do you think about what do you think about a. Yeah.</t>
  </si>
  <si>
    <t>Thomas Loughran: There's, there's a much larger pool and, of course, someone is utterly uncontroversial. Of course we processing and we have a scientific community, for example, right, and we process the world through it. We don't</t>
  </si>
  <si>
    <t>I mean, by all means, get really good at taking shortcuts by all means and then do every problem anyway.</t>
  </si>
  <si>
    <t>JP: This right here. Yeah, there it is. Yeah. Okay.</t>
  </si>
  <si>
    <t>Thomas Loughran: And instead, as he says he may even use the phrase a desktop theory, you know, while the desktop is an interface. So I think he does use interface theory. So when you grab and move around a file.</t>
  </si>
  <si>
    <t>The Lord is with you. You most blessed are you among women.</t>
  </si>
  <si>
    <t>Thomas Loughran: Partners, but you may have some partners that run across a whole spectrum. The way. For example, an industry organization would run across all kinds of businesses in the industry and those businesses were all have their own collapse, but the Industry Association would be running the institute</t>
  </si>
  <si>
    <t>Thomas Loughran: Although there's unbelievably many different parts that are chewing on this all at the same time, and you wonder, how could they not be</t>
  </si>
  <si>
    <t>Thomas Loughran: Was assured the world during a day on the floor of a debate in 2016 that he had no ties whatever any longer, right, with the hotel with the Trump Hotel in Moscow, while his team was trying to negotiate right the deal that very day. Right.</t>
  </si>
  <si>
    <t>JP: And they talk about that they talk about</t>
  </si>
  <si>
    <t>Thomas Loughran: About their</t>
  </si>
  <si>
    <t>John’s iPhone: Anyway,</t>
  </si>
  <si>
    <t>01:22:55And it's it's claiming all of that will survive.</t>
  </si>
  <si>
    <t>01:03:17I still worry about the censorship laws. That's brewing though.</t>
  </si>
  <si>
    <t>01:24:14And and start to see connections between all kinds of pieces. But I think among the pieces you need to connect. Are those experiences of loving actually loving and actually being wealth.</t>
  </si>
  <si>
    <t>00:58:10It is</t>
  </si>
  <si>
    <t>I could give you true information that leads you to draw the conclusion that it's not worth you coming out to vote.</t>
  </si>
  <si>
    <t>military industrial complex on that issue of withdrawing troops from zone Venezuela,</t>
  </si>
  <si>
    <t>All I want to do now is jump to one more share.</t>
  </si>
  <si>
    <t>Should be journalists of your. So I'll make it both.</t>
  </si>
  <si>
    <t>Thomas Loughran: To see the political light of day. That's the general question that this graphic addresses.</t>
  </si>
  <si>
    <t>Thomas Loughran: The book she recommended, but the books which are predecessors did not recommend and move to the side, the technologies that we've tried and left behind.</t>
  </si>
  <si>
    <t>Thomas Loughran: For interpreting events in the world in the nation and in the world.</t>
  </si>
  <si>
    <t>Thomas Loughran: But that sure would shed some light on what on earth is going on, just because we're about to see a lot more of it, maybe</t>
  </si>
  <si>
    <t>Thomas Loughran: The vitriol that is grown at the Lincoln project is obviously pouring it on</t>
  </si>
  <si>
    <t>Thomas Loughran: Who are also part of our conscious interface we understand. They've got different perspectives and we do we listen to them. We take their perspectives into account they transform our perspectives that whole dynamic</t>
  </si>
  <si>
    <t>Thomas Loughran: Yes, like</t>
  </si>
  <si>
    <t>Thomas Loughran: And then there's politics somewhere in between, which has so little capability of integrating those things that you can hardly</t>
  </si>
  <si>
    <t>JP: Setting the shelf.</t>
  </si>
  <si>
    <t>00;33;17.160 --&gt; 00;33;28.320</t>
  </si>
  <si>
    <t>00:29:54.570 --&gt; 00:30:00.660</t>
  </si>
  <si>
    <t>00:31:35.940 --&gt; 00:31:37.350</t>
  </si>
  <si>
    <t>00:25:27.990 --&gt; 00:25:29.400</t>
  </si>
  <si>
    <t>01:23:04The operation if I'm using the right language here of the algorithm that I've ascribed to McIntyre McIntyre's algorithm. In other words, these are communities that are not going to wither away when exposed to the light. Rather, they're going to they're going they generate light they generate</t>
  </si>
  <si>
    <t>01:24:27I think those are really fundamental pieces. And if you don't have them in there. I think you can't build the whole you need to build</t>
  </si>
  <si>
    <t>00:58:11I mean, and then just add add to that fictitious Lee just planting little evidence</t>
  </si>
  <si>
    <t>Thomas Loughran: All of that.</t>
  </si>
  <si>
    <t>JP: I don't know. I was thinking about going and checking it out myself when I get home in a couple weeks.</t>
  </si>
  <si>
    <t>JP: misremembering or maybe I just don't quite understand what I guess what I'm getting at is, I don't really understand the situation in principle, like</t>
  </si>
  <si>
    <t>Thomas Loughran: I shouldn't say I don't want to put words in his mouth. He's very capable putting his own words in his mouth. But anyway, I do think that that people could continue that store and they could look back and we could ask them what's going on now.</t>
  </si>
  <si>
    <t>Thomas Loughran: Pieces where you can swap particulars out for other particulars.</t>
  </si>
  <si>
    <t>Thomas Loughran: So you might mail out to all registered voters.</t>
  </si>
  <si>
    <t>Thomas Loughran: To bring in, wait a minute, what, what is an agent here. What is a person. What's a conscious agent. What's a human being who what's a person that's got rights. Right. What the hell are we talking about here is it something that is even if irreducibly</t>
  </si>
  <si>
    <t>John Rose: I did that.</t>
  </si>
  <si>
    <t>but mocked behind their back, either as either as naive or as naive about themselves or without ambition in the world or something like that.</t>
  </si>
  <si>
    <t>You could have stories. Of great accomplishments.</t>
  </si>
  <si>
    <t>What do you think about Notre Dame having that much money sitting around?</t>
  </si>
  <si>
    <t>Thomas Loughran: There's not known astronomers right working on the nature of the cosmos, there's teams. Right. And those teams are sewn together. And there's a really quite a structure.</t>
  </si>
  <si>
    <t>Right. Or nearly every problem anyway. Yeah. Don't just tell yourself, oh, I can do Britain's problems and now I get it.</t>
  </si>
  <si>
    <t>Thomas Loughran: So there's a lot of oil that flows out of that spot.</t>
  </si>
  <si>
    <t>Thomas Loughran: You're not growing and moving around the text.</t>
  </si>
  <si>
    <t>Right. That's the idea. Most you are most favored among women. Right.</t>
  </si>
  <si>
    <t>Thomas Loughran: That's a commentary more than the slide tells you, or maybe less, but I'm not gonna be able to work read all these words, they're just gonna have to tell me something about</t>
  </si>
  <si>
    <t>Thomas Loughran: Conscious they're chewing on the fact they know it's damn coffee cup to us. Jeff Hawkins example, time after time and there's lots of them that are chewing on that very little question.</t>
  </si>
  <si>
    <t>Thomas Loughran: That seems to me, is not objected to by anybody. It just gets forgotten about.</t>
  </si>
  <si>
    <t>JP: He talks about the similarity Hoffman, I think acknowledges that similarity</t>
  </si>
  <si>
    <t>Thomas Loughran: Their high performance computing</t>
  </si>
  <si>
    <t>John’s iPhone: It's pretty horrifying.</t>
  </si>
  <si>
    <t>Thomas Loughran: Covered an awful lot of ground in that in that conversation and really gotten to the end of the big the very first part and screaming about it but we</t>
  </si>
  <si>
    <t>Thomas Loughran: Right and say what information is that would, this is what we would do. Right. What information is built in here.</t>
  </si>
  <si>
    <t>Thomas Loughran: Three lens matrix.</t>
  </si>
  <si>
    <t>John Rose: Which Bernie Sanders is</t>
  </si>
  <si>
    <t>01:23:26Benefit and they use that in confrontation with other ways of looking at things and they come out as the best as survivors so far.</t>
  </si>
  <si>
    <t>01:03:21Yeah.</t>
  </si>
  <si>
    <t>01:24:35Just say there's a kind of wisdom and a kind of truth. They I think those are stable experience stabilizing experiences.</t>
  </si>
  <si>
    <t>00:58:20You know what I mean, to me, why not plant a little evidence he does unbelievably worse things</t>
  </si>
  <si>
    <t>So I think that's a good example of how, like you could say,</t>
  </si>
  <si>
    <t>excuse me, from Syria and Venezuela sketched in front of me.</t>
  </si>
  <si>
    <t>It looks like a very different toy.</t>
  </si>
  <si>
    <t>Why not? This is Brainstorm. But we don't have journalists unless you have a job, right?</t>
  </si>
  <si>
    <t>Thomas Loughran: And it's something like if you're in the bottom 90% of the income earners, the correlation between your political preferences and what happens politically.</t>
  </si>
  <si>
    <t>Thomas Loughran: left undone, all of that. I know benefit. I now my choices are now in contact with all that information and the two of us, she who came to me. My tradition and I who came to hers. The two of us are in remarkably informed circumstances.</t>
  </si>
  <si>
    <t>Thomas Loughran: And you need more than one of those. You need every best candidate audit come forward. So it'd be nice if we had several it certainly would be nice to show sympathy us a rich sympathetic understanding</t>
  </si>
  <si>
    <t>John Rose: Yeah, and and the other big</t>
  </si>
  <si>
    <t>Thomas Loughran: A few scenes to steeps Schmidt's long string of tweets, today's the big Twitter moment.</t>
  </si>
  <si>
    <t>Thomas Loughran: Of conscious life.</t>
  </si>
  <si>
    <t>JP: If you're good at something. That's right. That's basically what you mean.</t>
  </si>
  <si>
    <t>Thomas Loughran: That you can't talk about it in barbershops I have in mind the barbershop. I go to that says no, it's not a word about religion or politics in here and everybody knows what you mean.</t>
  </si>
  <si>
    <t>JP: Yeah, why are the holes here. Why are they not here right all of that getting inside the mind and there's</t>
  </si>
  <si>
    <t>01:23:39They'd have a win loss record an empirical win loss record in confrontation.</t>
  </si>
  <si>
    <t>01:24:44I think when you as you continue to relate to people you don't build a worldview, in which you used to deeply love people. But now you don't right because that was just not the right way to look at</t>
  </si>
  <si>
    <t>00:58:29Yeah, these are</t>
  </si>
  <si>
    <t>Thomas Loughran: Began begins. Also, maybe you can say, all kinds of stuff you want about what's going on in the brain and you sure but then there's this real there's this basic reality which is I heard him.</t>
  </si>
  <si>
    <t>John Loughran: Yeah, it's just</t>
  </si>
  <si>
    <t>JP: Because I'm flying back into Portland and I could stay somewhere. It might be interesting to just go see myself.</t>
  </si>
  <si>
    <t>JP: I guess I just don't know when you'd be in a situation where you'd have to make some</t>
  </si>
  <si>
    <t>Thomas Loughran: And they would have some resources for giving an account of what's going on now.</t>
  </si>
  <si>
    <t>Thomas Loughran: You can change, including the particular order in which those particulars hang together with a related order, but it holds it comes together and had has some common structure and some common function that you can show in an example but abstract from at the same time.</t>
  </si>
  <si>
    <t>Thomas Loughran: Applications to</t>
  </si>
  <si>
    <t>Thomas Loughran: This will matter to us a lot, right, because if we're if we're going to put together anything like if there's any aspiration for a coherent account of everything.</t>
  </si>
  <si>
    <t>Thomas Loughran: Complex Lee intertwined in this large causal network.</t>
  </si>
  <si>
    <t>John Loughran: Is Samoan right</t>
  </si>
  <si>
    <t>And here I'm adding a little bit of text to the text of Plato. So that's far from the veil of ignorance.</t>
  </si>
  <si>
    <t>And those stories could the sort of things that you sit around the campfire and you laugh at and you wonder at you, these are your heroes.</t>
  </si>
  <si>
    <t>Well, sitting around is not is not something I would agree with.</t>
  </si>
  <si>
    <t>Thomas Loughran: Right and lots of parallel processing going on here. And by the way,</t>
  </si>
  <si>
    <t>Thomas Loughran: In the file and you everybody knows that you're grabbing a little blue visual indicator</t>
  </si>
  <si>
    <t>There's a lot of love poured out right here for you. Right.</t>
  </si>
  <si>
    <t>Thomas Loughran: Nevermind. Why this is here.</t>
  </si>
  <si>
    <t>Thomas Loughran: And yet what we end up receiving is one field of awareness in which is a coffee cup on a table that's okay that's got a grain structure and it's all seems to be pop right they're all plural form right in front of us.</t>
  </si>
  <si>
    <t>Thomas Loughran: And it seems to me that is remarkable evidence of a connection of a strong connection and now all it means is there's plenty of room for smoke. There's plenty of smoking space, right. It doesn't mean you're going to find the smoking gun, you probably not. And these people stupid.</t>
  </si>
  <si>
    <t>Thomas Loughran: Yeah, so</t>
  </si>
  <si>
    <t>Thomas Loughran: There's a different name for it now, but</t>
  </si>
  <si>
    <t>John’s iPhone: But so there's that that aspect. I mean, and the other aspect is</t>
  </si>
  <si>
    <t>00;33;30.300 --&gt; 00;33;37.140</t>
  </si>
  <si>
    <t>00:30:02.580 --&gt; 00:30:09.570</t>
  </si>
  <si>
    <t>00:31:39.090 --&gt; 00:31:42.660</t>
  </si>
  <si>
    <t>00:25:29.520 --&gt; 00:25:29.940</t>
  </si>
  <si>
    <t>01:23:45Of various sorts confrontation is one way to look at it if their enemies partnership is a way to look at it if their friends. We think of things.</t>
  </si>
  <si>
    <t>01:03:23You talking about setting us up for fall</t>
  </si>
  <si>
    <t>01:24:56I don't think so. I don't think that that is not</t>
  </si>
  <si>
    <t>00:58:32I don't actually think you should plant evidence</t>
  </si>
  <si>
    <t>totally true things that come to different like that lead the listener to come to totally different conclusions.</t>
  </si>
  <si>
    <t>By the way, it didn't come out of complete confusion. I was just looking at the word page and from me.</t>
  </si>
  <si>
    <t>This is a learning tool to do physics with data from particle physics, in particular from the compact you on solenoid.</t>
  </si>
  <si>
    <t>So that would be a. Child mode.</t>
  </si>
  <si>
    <t>Thomas Loughran: I'll call it zero, right, which of course is wrong, but I'm oversimplifying here because I'm making the plot.</t>
  </si>
  <si>
    <t>Thomas Loughran: Much better informed than either one of us would have been in our own traditions have had we stayed at home.</t>
  </si>
  <si>
    <t>You just don't see the problem. Then war takes you forever just to figure out the problem, what what the problem is.</t>
  </si>
  <si>
    <t>Thomas Loughran: By if you can't do that, you're sort of giving the lie to the possibility of being entertainment. Enter able to enter into imaginative</t>
  </si>
  <si>
    <t>John Rose: news out of the night, I think.</t>
  </si>
  <si>
    <t>Thomas Loughran: And Schmidt basically came out with sledging one on one against Donald Trump and a series of nine or 10 tweets just eviscerated</t>
  </si>
  <si>
    <t>Thomas Loughran: Is pretty perspective tightly prospectively differentiated</t>
  </si>
  <si>
    <t>Thomas Loughran: Because we can't, we can't get along together. It's famously unproductive for not making progress in that space.</t>
  </si>
  <si>
    <t>Thomas Loughran: There's a craft understanding that it's science right. It's a very beautiful science.</t>
  </si>
  <si>
    <t>Thomas Loughran: I wouldn't say that's misleading. I do think that's a, that's a line that</t>
  </si>
  <si>
    <t>Thomas Loughran: Basically, the whole first part is meant to get people to better understand that claim.</t>
  </si>
  <si>
    <t>Thomas Loughran: And what are some of the alternative approaches to processing information differently. And why should we believe her</t>
  </si>
  <si>
    <t>Thomas Loughran: There's a reason why these are called three lenses.</t>
  </si>
  <si>
    <t>John Loughran: Voting</t>
  </si>
  <si>
    <t>01:23:55This way, you think of things this way, let's get together and deeply understand all of this domain from different points of view and maybe we'll all understand it more ritually that doesn't any longer. Sound like a competition. That sounds like construction. Right. That sounds like partnership.</t>
  </si>
  <si>
    <t>01:03:29Mean if if what you really need is a high information flow network of rich communities or some rich analog</t>
  </si>
  <si>
    <t>01:25:00You don't get out of that but low potential energy. Well, to go back to that metaphor. We talked about a long time ago.</t>
  </si>
  <si>
    <t>00:58:37It's important that we understand why. What are the social goods that we're preserving when we act so</t>
  </si>
  <si>
    <t>Thomas Loughran: Right, I was aware of the warning.</t>
  </si>
  <si>
    <t>John Loughran: It's it's it's not easy to do.</t>
  </si>
  <si>
    <t>JP: I might stay at night in Portland and go, yeah.</t>
  </si>
  <si>
    <t>JP: Decision.</t>
  </si>
  <si>
    <t>Thomas Loughran: What's going, what's up, what's going on now in say under this presidency in in under with our current constitutional challenges with our</t>
  </si>
  <si>
    <t>Thomas Loughran: That's what I think. That building is in the design.</t>
  </si>
  <si>
    <t>Thomas Loughran: For a mail it out.</t>
  </si>
  <si>
    <t>Thomas Loughran: Then the various rules by which the various lines of inquiry play as they do an inquiry in their various specialized disciplines those rules are going to be part of the story of the inner</t>
  </si>
  <si>
    <t>Thomas Loughran: Or is it</t>
  </si>
  <si>
    <t>Thomas Loughran: I might be true. I think that's right, Polynesian have some</t>
  </si>
  <si>
    <t>That's a veil of secrecy. Right.</t>
  </si>
  <si>
    <t>These are these are the things that little kids play. They want to be that person.</t>
  </si>
  <si>
    <t>I don't think it's sitting around. Yeah. I do think it's it's sort of that it's grow.</t>
  </si>
  <si>
    <t>Thomas Loughran: One of the few places. Sorry, it's not. It's one of the many places where on very few subjects and people say this is what we think</t>
  </si>
  <si>
    <t>Thomas Loughran: So just look around, up north. A little bit.</t>
  </si>
  <si>
    <t>Thomas Loughran: Right, and you're pulling it into a different place, but you're not pulling the words that are in the file or the numbers that are in the file right or anything else. It's in the file. We're not direct grabbing any of that and</t>
  </si>
  <si>
    <t>That's another translation of that favor. OK.</t>
  </si>
  <si>
    <t>Thomas Loughran: Because it was already that slide. This is reminding us we're heading up the same language, so to speak, in community creation.</t>
  </si>
  <si>
    <t>Thomas Loughran: In a single moment of consciousness. Right.</t>
  </si>
  <si>
    <t>Thomas Loughran: Right, you probably not going to find this</t>
  </si>
  <si>
    <t>Thomas Loughran: What whether he doesn't know Harris podcasts. I don't recall, but some</t>
  </si>
  <si>
    <t>Thomas Loughran: That that the really heavy hitting</t>
  </si>
  <si>
    <t>John’s iPhone: Basically Trump's whole narrative and what his supporters</t>
  </si>
  <si>
    <t>01:24:19So both are possible McIntyre often uses the language of rival communities. And I think sometimes soda. Why, because I read a lot of McIntyre. But I think the language of partnership which I don't see present in McIntyre belongs in McIntyre. He's got plenty of room for it.</t>
  </si>
  <si>
    <t>01:03:37That provides freedom diversity real discovery real information acquisition and distribution real understanding of other perspectives, all of that, if you need something in that neck of the woods.</t>
  </si>
  <si>
    <t>01:25:05Right, yeah, you fall into that and you stay in it raise up a child in the way she should go when she's old she won't depart from it lover.</t>
  </si>
  <si>
    <t>00:58:45When we say, No, you're</t>
  </si>
  <si>
    <t>And I think when that is, when that crosses the threshold into poison for me is when it's being done manipulatively or like in a way</t>
  </si>
  <si>
    <t>I should stop looking at my list. We set up a company, an an oil company in Venice, what it was.</t>
  </si>
  <si>
    <t>The CNS detector, a mass detector at the Large Hadron Collider at CERN.</t>
  </si>
  <si>
    <t>Wylma. Noted.</t>
  </si>
  <si>
    <t>Thomas Loughran: Right. And then when you</t>
  </si>
  <si>
    <t>Right. And you don't denigrate no practice solving those your debt. You've hit your ceiling.</t>
  </si>
  <si>
    <t>Thomas Loughran: Even on areas that you might be very passionate about different views the world. You've got to be able to do that. So that's part of this project. It has to be</t>
  </si>
  <si>
    <t>John Rose: Was the fact that Joe Biden had a pretty</t>
  </si>
  <si>
    <t>Thomas Loughran: And language like you've never seen. I mean, you, you, are you, you will be remembered attorney is the biggest loser in history right factorial. Right. Would that mean just pulling out everything</t>
  </si>
  <si>
    <t>Thomas Loughran: Something like that perspective is a differentiator. So then why not just imagine. I mean, if you're going to be a conscious realist. Something's got to differentiate, why not try that out.</t>
  </si>
  <si>
    <t>JP: That still, it's not a shortcut to</t>
  </si>
  <si>
    <t>Thomas Loughran: I mean that's Trump's line right</t>
  </si>
  <si>
    <t>00;33;38.280 --&gt; 00;33;41.010</t>
  </si>
  <si>
    <t>00:30:11.040 --&gt; 00:30:13.440</t>
  </si>
  <si>
    <t>00:31:43.950 --&gt; 00:31:50.040</t>
  </si>
  <si>
    <t>00:25:30.660 --&gt; 00:25:33.870</t>
  </si>
  <si>
    <t>01:24:39So anyway, there's something</t>
  </si>
  <si>
    <t>01:03:55How does censorship play a role there. How does top down censorship play a role there.</t>
  </si>
  <si>
    <t>01:25:13Right lover and she will not forget absolutely not forget, right, and she will spread it as if it's a really better thing when it's around them when it's not.</t>
  </si>
  <si>
    <t>00:58:46Not to plant evidence. Oh, you're not to raise somebody read somebody's stuff on the pretext, so that you can get his property.</t>
  </si>
  <si>
    <t>Thomas Loughran: And so I didn't shoot and that is stuff that's going on inside my</t>
  </si>
  <si>
    <t>Thomas Loughran: No.</t>
  </si>
  <si>
    <t>JP: But yeah, I don't know what you guys have read about that or</t>
  </si>
  <si>
    <t>Thomas Loughran: With our current economic international relations with the current</t>
  </si>
  <si>
    <t>Thomas Loughran: So that building, you do have to show people have got to get inside.</t>
  </si>
  <si>
    <t>Thomas Loughran: Right, which is which might be confused with and</t>
  </si>
  <si>
    <t>Thomas Loughran: Of the interconnect.</t>
  </si>
  <si>
    <t>Thomas Loughran: Or is it itself as it seems to us. We're certainly unaware of any large set of causes which which completely suffice for our choosing the way we choose</t>
  </si>
  <si>
    <t>Thomas Loughran: Indian also</t>
  </si>
  <si>
    <t>And we're we're not, after all, under the veil of ignorance.</t>
  </si>
  <si>
    <t>Right. And they want to dress up like that person.</t>
  </si>
  <si>
    <t>It's growing quickly. Right. It's invested.</t>
  </si>
  <si>
    <t>Thomas Loughran: Scientists talk that way all the time graduate students learn to take on the scientific week this is what we know, this is what we think. And they're speaking as members of a community.</t>
  </si>
  <si>
    <t>Thomas Loughran: And you have Saudi Arabia.</t>
  </si>
  <si>
    <t>Thomas Loughran: Pulling that around. You're just changing an address, and it's got a its got a cool little</t>
  </si>
  <si>
    <t>Oh, what. I guess one. One other point before we think that it occurred to me as we were moving forward through this was.</t>
  </si>
  <si>
    <t>Thomas Loughran: Here, this is a useful seven step process. The year they're just grabbing grabbing process slides. This of course is also a process by which is why it's sitting in there, but it's also the same very early. Slide it gets at the principles that they're after.</t>
  </si>
  <si>
    <t>Thomas Loughran: But neither does it seemed to me that it's wrong to investigate.</t>
  </si>
  <si>
    <t>JP: He does.</t>
  </si>
  <si>
    <t>Thomas Loughran: Computing. Now it's coming back to me, where they do it, but you can't compete with Google. If you use their</t>
  </si>
  <si>
    <t>John’s iPhone: It's like his greatest sets and is what all this supporters in this is like, yeah, he's a great businessman.</t>
  </si>
  <si>
    <t>Thomas Loughran: That's the central claim. The first part is that</t>
  </si>
  <si>
    <t>Thomas Loughran: Or what can we learn from her right or</t>
  </si>
  <si>
    <t>Thomas Loughran: And there's a reason why I use this analogy. It's also a climbing analogy. It's a spiraling analogy.</t>
  </si>
  <si>
    <t>John Rose: Wants to do that, dental, vision, and all that on top of</t>
  </si>
  <si>
    <t>01:04:05It's a minimal role right, it might top down censorship might keep bottom up censorship from coming from getting too far out of hand.</t>
  </si>
  <si>
    <t>01:25:25Right. Or when when people live in it, then when they don't. It's really better and she may be distracted all over the place. When she grows old but to the extent that she</t>
  </si>
  <si>
    <t>00:58:57Mean that sounds a lot to me like what the legislators doing it, actually, when they put a rule in place which is designed to circumvent constitutionally protected.</t>
  </si>
  <si>
    <t>that leads you to believe something that is less likely to be true and total like this is rife for bias like.</t>
  </si>
  <si>
    <t>Syria and we are ex hoarding oil from Syria, and we're simply we are taking their oil.</t>
  </si>
  <si>
    <t>Jesus create Christian was used as a Christian, you know? And I think we should probably spend a lot of happy or.</t>
  </si>
  <si>
    <t>Thomas Loughran: When you get to 90% or 95% or whatever, some threshold is it's a very way down there on the on the percentage of people to the top 5% the top 1% I don't know where it is. Okay. All of a sudden, there's a very steep cliff.</t>
  </si>
  <si>
    <t>Thomas Loughran: You might think that we are in. You might think that we've solved in a certain way.</t>
  </si>
  <si>
    <t>Yeah. Yeah, I used to call that. Of course, we taught it in school.</t>
  </si>
  <si>
    <t>Thomas Loughran: But then, so also is weaving in a single narrative.</t>
  </si>
  <si>
    <t>John Rose: Easy Time being like, yeah, if I lose the election. Then I lose the election Donald Trump was it seemed very evasive when it came to that question and basically just fell on. Wow. Actually, I'm probably going to be rigged.</t>
  </si>
  <si>
    <t>Thomas Loughran: Every twist and turn every hostile phrase vitriol like never seen before.</t>
  </si>
  <si>
    <t>Thomas Loughran: Just that thread that particular thread that's you. This is me.</t>
  </si>
  <si>
    <t>Em.</t>
  </si>
  <si>
    <t>JP: We're, we're hoping that conscious realism gives us not only something to buy into</t>
  </si>
  <si>
    <t>Thomas Loughran: Yeah, there's something beautiful about that too.</t>
  </si>
  <si>
    <t>John’s iPhone: Yeah, I mean I think most people would say it would be misleading, especially in an election in which fighting with the candidate but</t>
  </si>
  <si>
    <t>01:24:42I think we're</t>
  </si>
  <si>
    <t>01:04:18And that's exactly what it does in our Constitution, right. We've got freedom of speech.</t>
  </si>
  <si>
    <t>01:25:37Has been raised with regular really regular habitual exchange loving exchange put that in a person's life and they're not going to turn somewhere else.</t>
  </si>
  <si>
    <t>00:59:09Me. Yes, and it is an exercise occult force.</t>
  </si>
  <si>
    <t>Thomas Loughran: Consciousness. I was conscious of it in the absolutely straightforward sense and it is a group fact. And that's what Harris begins with right now we don't he hasn't run off and reasons for actions and he hasn't run off and information processing in the pages. I've read so far.</t>
  </si>
  <si>
    <t>JP: what your thoughts are on the situation in Portland.</t>
  </si>
  <si>
    <t>Thomas Loughran: So I can, I can</t>
  </si>
  <si>
    <t>Thomas Loughran: Current fraction faction.</t>
  </si>
  <si>
    <t>Thomas Loughran: One way of looking at the world one coherent way of looking at the world and imagine</t>
  </si>
  <si>
    <t>Thomas Loughran: Recently was there was this HBO interview was that even yesterday, or was it the day before.</t>
  </si>
  <si>
    <t>Thomas Loughran: You, you could imagine.</t>
  </si>
  <si>
    <t>Thomas Loughran: We are unaware of those. It looks to us like we can do whatever we want.</t>
  </si>
  <si>
    <t>John Rose: I think</t>
  </si>
  <si>
    <t>Why would we ever put up with that? You might imagine why the bottom half of humanity would do that.</t>
  </si>
  <si>
    <t>They want to know what I mean. That kind of play is like a shortcut.</t>
  </si>
  <si>
    <t>In a very particular in that area, we're not investigating everything, but we're investigating a lot.</t>
  </si>
  <si>
    <t>They have people who are good at this. I think you're.</t>
  </si>
  <si>
    <t>Thomas Loughran: That kind of has a threshold of discovery, people know sort of where that threshold is and what's behind it and the things behind it are not completely</t>
  </si>
  <si>
    <t>Thomas Loughran: You've got great you know there's oil fields in Kuwait. We thought a war over them.</t>
  </si>
  <si>
    <t>Thomas Loughran: Just our interface. And that's what perception is what I'm saying.</t>
  </si>
  <si>
    <t>And we've talked about this some before. But what does? So jumping back to this unfolding, limited perspective implies possibility.</t>
  </si>
  <si>
    <t>Thomas Loughran: But this is a different process. This is sort of how you build a cola right you focus on the culture and the strategy.</t>
  </si>
  <si>
    <t>Thomas Loughran: Hoffman's got language. He's got mathematics.</t>
  </si>
  <si>
    <t>JP: Yeah, I mean I don't disagree with anything. You're saying i mean i</t>
  </si>
  <si>
    <t>JP: Okay, yeah.</t>
  </si>
  <si>
    <t>Thomas Loughran: If you use their</t>
  </si>
  <si>
    <t>John’s iPhone: Who will run the government like a business and make sure we're profitable and running smoothly and running like a well oiled machine.</t>
  </si>
  <si>
    <t>00;33;45.750 --&gt; 00;33;46.140</t>
  </si>
  <si>
    <t>00:30:14.520 --&gt; 00:30:17.220</t>
  </si>
  <si>
    <t>00:31:50.430 --&gt; 00:31:59.910</t>
  </si>
  <si>
    <t>00:25:34.470 --&gt; 00:25:35.580</t>
  </si>
  <si>
    <t>01:24:45Doing</t>
  </si>
  <si>
    <t>01:25:52Or if they do, there will be drawn the whole time right there may be some large pole that takes them in a certain direction.</t>
  </si>
  <si>
    <t>00:59:18It's hidden force or maybe not so hidden its force, you can get away with.</t>
  </si>
  <si>
    <t>But I use. I just want to explain my language.</t>
  </si>
  <si>
    <t>With that is, let's see, I, I haven't.</t>
  </si>
  <si>
    <t>I know dropped this down here because I think these people are all journalists. Can I just do that?</t>
  </si>
  <si>
    <t>Thomas Loughran: Right where there's zero correlation between your the, the things you prefer, and the things that happened.</t>
  </si>
  <si>
    <t>Thomas Loughran: The problem of complementarity. The problem of we benefited from the diversity and we apparently have resolved the problem of</t>
  </si>
  <si>
    <t>Were taught boys and girls separately. Right.</t>
  </si>
  <si>
    <t>Thomas Loughran: Far enough with the full</t>
  </si>
  <si>
    <t>Thomas Loughran: What would you say evasive or would you say that he made it plain that he does not believe that a legitimate election as possible. Those are words. Hundred percent out of my mouth, not out of. But it seems to me that's precisely the proposition that he was trying to advance</t>
  </si>
  <si>
    <t>Thomas Loughran: Practically, not against the president the united states, I think I've never heard of such</t>
  </si>
  <si>
    <t>Thomas Loughran: Right, my thread your thread with a there's intersections among these threads, but they're different threads. So there might be some times where we would say</t>
  </si>
  <si>
    <t>JP: It's not a shortcut where I feel like we're we're confusing the contents of a of a conscious of consciousness with</t>
  </si>
  <si>
    <t>JP: As a direction to move forward. So we're. I mean, there's obviously an exploratory direction to go to, but it also provides an alternative view of the world that allows for the merging of these two separate</t>
  </si>
  <si>
    <t>Thomas Loughran: Yeah, that</t>
  </si>
  <si>
    <t>Thomas Loughran: Well, it would be misleading. On the surface, but not necessarily misleading at a deeper level how susceptible is Biden to the more progressive elements of</t>
  </si>
  <si>
    <t>Thomas Loughran: Etc or what could she learn from somebody else.</t>
  </si>
  <si>
    <t>Thomas Loughran: And I talked about three spirals in which if you look right down the barrel of that thing. It might look like you're just going in circles. Right. But in fact you're climbing on a different axis.</t>
  </si>
  <si>
    <t>John Rose: The basic health care.</t>
  </si>
  <si>
    <t>01:04:24As bottom of their ship.</t>
  </si>
  <si>
    <t>01:26:00And that effect is starting to tug them out. It's a high energy pull out of the potential energy. Well,</t>
  </si>
  <si>
    <t>00:59:26It might be hidden. It's easier. It's easier sometimes if you can</t>
  </si>
  <si>
    <t>John Loughran: Yeah, I have. I like</t>
  </si>
  <si>
    <t>John Rose: Um, yeah, I get</t>
  </si>
  <si>
    <t>Thomas Loughran: I understand where you're coming from. And I think that</t>
  </si>
  <si>
    <t>Thomas Loughran: All that we think is happening, we, we might sing to such a person and we might invite them to comment. And it's interesting to see what they would have to do. I mean, I wonder if you can put that</t>
  </si>
  <si>
    <t>Thomas Loughran: What's the phrase I use it like it.</t>
  </si>
  <si>
    <t>John Loughran: The access one folder, the ads.</t>
  </si>
  <si>
    <t>Thomas Loughran: You could imagine it being hopeless right like trying to put games together were no common rules right there's rules in this game. And there's rules in that game wonder, gee, who would win.</t>
  </si>
  <si>
    <t>Thomas Loughran: Right. And yes, there are causal influences, and we could enumerate them and sometimes we do and we can chase these chains back right but somehow we don't really think they go back forever everywhere, right, such that the whole set of them suffice for producing the actions that we take</t>
  </si>
  <si>
    <t>John Loughran: She's Hindu right</t>
  </si>
  <si>
    <t>And by the bottom half, I mean the weaker half. And now I'm back right back to the text of the republic.</t>
  </si>
  <si>
    <t>Right. It jumps down, doesn't replicate all the experience, it doesn't tell all the stories, it's not walking a mile with that person.</t>
  </si>
  <si>
    <t>And there is here under this figure it out rubric.</t>
  </si>
  <si>
    <t>I think No-Name happens to have among the top teams, the top performers of the group had good and caretaking.</t>
  </si>
  <si>
    <t>Thomas Loughran: It's not that they're subtle. It's not that they're unquestionable but they are what the community right now holes in common, and they're the best answers so far.</t>
  </si>
  <si>
    <t>Thomas Loughran: Or at least he</t>
  </si>
  <si>
    <t>John Rose: Yeah, sorry if I could interrupt real quick. As you remember in the podcast.</t>
  </si>
  <si>
    <t>What does the possibility mean?</t>
  </si>
  <si>
    <t>Thomas Loughran: build partnerships with people around those that want to share in that kind of culture and adopt that strategy repurpose and redesign.</t>
  </si>
  <si>
    <t>Thomas Loughran: In which the higher level consciousness can include the lower level consciousness when when one conscious feeds another and you chain them up in a certain way.</t>
  </si>
  <si>
    <t>JP: I mean, I also thought he, I mean,</t>
  </si>
  <si>
    <t>JP: But I think he he is hoping to make it more</t>
  </si>
  <si>
    <t>Thomas Loughran: That must be their machine learning the resources that get you</t>
  </si>
  <si>
    <t>John’s iPhone: And that's why I think he'd be a good president because he was a good businessman.</t>
  </si>
  <si>
    <t>01:24:46Is</t>
  </si>
  <si>
    <t>01:26:08Right, and that's a possibility. You might pull them for a while, but there's a deep pole back into this space right and it's, it doesn't take a lot to untangle them.</t>
  </si>
  <si>
    <t>00:59:32If you can hide the force, but it seems to me that that's what happens a lot. And that's no way to treat your fellow citizens, even when you think they're wrong.</t>
  </si>
  <si>
    <t>Use a little bit. The reason I use put I use poison when I think by choosing the information they share.</t>
  </si>
  <si>
    <t>I read two or three accounts of this.</t>
  </si>
  <si>
    <t>Mom. That being seen as more line, it's telling me something.</t>
  </si>
  <si>
    <t>Thomas Loughran: Politically,</t>
  </si>
  <si>
    <t>Thomas Loughran: Being in contact with different sorts of information building different models, seeing the world differently processing the world differently going on in our different ways different</t>
  </si>
  <si>
    <t>And call that smart boys Mathesons. And that was that sort of laziness because I know I had big time.</t>
  </si>
  <si>
    <t>Thomas Loughran: Because at some point these lenses can't just sit out there by themselves, that you can craft them by themselves, as I've been trying to suggest in this three lens narrative approach.</t>
  </si>
  <si>
    <t>Thomas Loughran: So what I'm saying is I think the election is getting hot in a way which is not unrelated to cold, but it's starting to bypass even the story mean Gee, it's a smaller point that the Joint Chiefs are facing because of Kobe right that came from an ad</t>
  </si>
  <si>
    <t>Thomas Loughran: Almost exhaustively that we saw the same things we were there, right, we, we have some a great deal of commonality.</t>
  </si>
  <si>
    <t>JP: The self being conscious of it.</t>
  </si>
  <si>
    <t>JP: Parallel realities in our society.</t>
  </si>
  <si>
    <t>JP: I have done it.</t>
  </si>
  <si>
    <t>Thomas Loughran: The Democratic Party data.</t>
  </si>
  <si>
    <t>00;33;47.310 --&gt; 00;34;00.120</t>
  </si>
  <si>
    <t>00:30:19.830 --&gt; 00:30:21.510</t>
  </si>
  <si>
    <t>00:32:01.260 --&gt; 00:32:02.520</t>
  </si>
  <si>
    <t>00:25:37.500 --&gt; 00:25:40.530</t>
  </si>
  <si>
    <t>01:04:28That is a restriction on bottom of censorship.</t>
  </si>
  <si>
    <t>01:26:19Right and get them in effect to come back right to where they were, which is pay attention to human beings, right, stop.</t>
  </si>
  <si>
    <t>00:59:47And somehow we've got to come back to that.</t>
  </si>
  <si>
    <t>Thomas Loughran: No doubt does or maybe in the footnotes yet to come. But, but we need to run off in those ways we need to integrate all of that in a coherent account.</t>
  </si>
  <si>
    <t>John Loughran: Personally, I'm in a weird situation where I am sort of in the middle of my family personally like</t>
  </si>
  <si>
    <t>John Rose: Basically, that's why it's so interesting is that</t>
  </si>
  <si>
    <t>Thomas Loughran: I think that you're looking</t>
  </si>
  <si>
    <t>luke w: Yeah, what</t>
  </si>
  <si>
    <t>Thomas Loughran: Well, the phrase will come back to me. But there's a there's a cut. There's a note of optimism phrase here you've got to be able to actionable hope that's the phrase, you've got to instill actionable hope, somehow, that, that, that there is something larger, more coherent.</t>
  </si>
  <si>
    <t>Thomas Loughran: It's older actually but it was released yesterday in the Newton.</t>
  </si>
  <si>
    <t>Thomas Loughran: Right. The you know this chess player or this World Cup Team. Right. And that question doesn't have a lot of meaning because their areas of inquiry or play are so different and there's no there's no way to bring them together.</t>
  </si>
  <si>
    <t>Thomas Loughran: We don't feel that way.</t>
  </si>
  <si>
    <t>Thomas Loughran: Yeah, that's right, or</t>
  </si>
  <si>
    <t>Not in terms of half, but in terms of the weaker. For CIMIC, it says justice is the advantage of the weak.</t>
  </si>
  <si>
    <t>It's not becoming friends with them. It's not become an apprentice of that brave person.</t>
  </si>
  <si>
    <t>This of this is technically called a milestone map.</t>
  </si>
  <si>
    <t>Yeah. My understanding is the guy who was in charge of Notre Dame's endowment just.</t>
  </si>
  <si>
    <t>Thomas Loughran: There's maybe some dispute at some of these levels, but in general the community grows up and agrees about a great deal and disputes about</t>
  </si>
  <si>
    <t>Thomas Loughran: Looked at the season and then burn them.</t>
  </si>
  <si>
    <t>John Rose: He used the description of the VR and the like Ferrari if you're playing a VR game.</t>
  </si>
  <si>
    <t>And free choice mean if with.</t>
  </si>
  <si>
    <t>Thomas Loughran: Everything they bring to the table so that here you got a publishing environment. By the way, right, that we're going to talk about. That's one of these piece down the road.</t>
  </si>
  <si>
    <t>Thomas Loughran: You end up with another thing that it meets the same mathematical definition of consciousness. So he's working with all of that. OK.</t>
  </si>
  <si>
    <t>JP: I don't need to go in. We don't need to have a long conversation about why I think Trump should be impeached because and why. I mean, I agree with you.</t>
  </si>
  <si>
    <t>JP: Method mathematically rigorous by just having a definition.</t>
  </si>
  <si>
    <t>Thomas Loughran: Access to machine learning and big data think that was the context.</t>
  </si>
  <si>
    <t>John’s iPhone: And that basically destroys that entire narrative, because the only reason he was able to pay $750 in taxes was because he had literally lost</t>
  </si>
  <si>
    <t>Thomas Loughran: Emerges and you need to set up a high information flow network of rich communities. And when that happens, there is we now all of a sudden, from that point of view, all kinds of things look different.</t>
  </si>
  <si>
    <t>Thomas Loughran: Yeah, so we'll see.</t>
  </si>
  <si>
    <t>Thomas Loughran: The reason I</t>
  </si>
  <si>
    <t>John Rose: So, I mean, the cost will will be even bigger.</t>
  </si>
  <si>
    <t>01:24:47We're messing with</t>
  </si>
  <si>
    <t>01:04:33Right, so there are</t>
  </si>
  <si>
    <t>01:26:27It doesn't matter so much what you thought you were pursuing at the expense of other human beings. You've had your priorities wrong and somehow you know it. And I think that term can be affected in human beings and that's a fundamental property.</t>
  </si>
  <si>
    <t>In a particular fashion, they are. More focused on pushing.</t>
  </si>
  <si>
    <t>So and it was several weeks ago, and my memory is not so sharp as I move from one thing to another that I remember.</t>
  </si>
  <si>
    <t>What's in it inviting me to do? That arrow.</t>
  </si>
  <si>
    <t>Thomas Loughran: Versus</t>
  </si>
  <si>
    <t>Thomas Loughran: Haven't we solved that problem because aren't we now both in contact with all the same information.</t>
  </si>
  <si>
    <t>I wasn't that smart. By the way, I really wasn't gifted at mathematics, but gifted enough that I was the scale.</t>
  </si>
  <si>
    <t>Thomas Loughran: But at some point, you need to integrate them or how can you if you if you don't think about them to get you become a shirt individually.</t>
  </si>
  <si>
    <t>Thomas Loughran: calling it a proposition and without putting it all in one place.</t>
  </si>
  <si>
    <t>Thomas Loughran: That was in contact with Trump</t>
  </si>
  <si>
    <t>Thomas Loughran: In our experience of something we were both there. We could talk about it in depth, we can understand that its length, right, and all of that. Maybe I need to switch lightened up there. But anyway.</t>
  </si>
  <si>
    <t>JP: If that makes sense where</t>
  </si>
  <si>
    <t>Thomas Loughran: Yeah. Yeah, something like that.</t>
  </si>
  <si>
    <t>Thomas Loughran: Yeah, let's say about it. You could imagine a craft that is beautiful that exists and hardly anybody knows about it and and then it's lost</t>
  </si>
  <si>
    <t>01:24:48The same</t>
  </si>
  <si>
    <t>01:26:45Of human existence.</t>
  </si>
  <si>
    <t>00:59:51Yeah, I mean, I think, an interesting big example is like the Patriot Act.</t>
  </si>
  <si>
    <t>Thomas Loughran: On the on the</t>
  </si>
  <si>
    <t>John Loughran: I have family that's far left of me and family that's far right of me.</t>
  </si>
  <si>
    <t>John Rose: I have zero sense. I know the protest, am I going on for like a super long time</t>
  </si>
  <si>
    <t>Thomas Loughran: You're looking for the right thing.</t>
  </si>
  <si>
    <t>Thomas Loughran: What do you suppose they might say,</t>
  </si>
  <si>
    <t>Thomas Loughran: bought into as a plan of action by a large number of people that makes progress impressive progress on its own terms and that is useful for instilling actionable hope and that's the pixie dust element of it.</t>
  </si>
  <si>
    <t>Thomas Loughran: An interview between the</t>
  </si>
  <si>
    <t>Thomas Loughran: Unless you could. And you might wonder skeptically whether bringing the various disciplines together is anything like that.</t>
  </si>
  <si>
    <t>Thomas Loughran: I, I could spend. We could spend a ton of time together on this question of freedom and I wrote a dissertation on this topic and a paper and follow up for that. And I'd be happy to.</t>
  </si>
  <si>
    <t>Thomas Loughran: She turned up in a in a cold religious home.</t>
  </si>
  <si>
    <t>Who just this is a bad thing that sort of rolls the injustice is the advantage of the week.</t>
  </si>
  <si>
    <t>Right. These are all sort of information, passing mechanisms that we have in culture.</t>
  </si>
  <si>
    <t>Where you say if you get this far and you can do this, you got this thing.</t>
  </si>
  <si>
    <t>Got forced out, basically, plus fired.</t>
  </si>
  <si>
    <t>Thomas Loughran: Different. I don't want to say any less there's plenty of disputes, it's always more and it's further on in the discovery phase.</t>
  </si>
  <si>
    <t>Thomas Loughran: You've got a rack, you've got a rain so you wonder where they ship oil out from and of course or ran as you can now see has got a Northern Exposure</t>
  </si>
  <si>
    <t>John Rose: But then someone else in the podcast said that was a little misleading and I couldn't remember exactly the criticism.</t>
  </si>
  <si>
    <t>If we think that the universe is deterministic. Right.</t>
  </si>
  <si>
    <t>Thomas Loughran: We're going to repurpose and redesign everything we're going to drop human beings and and some of them come from both partners. So, some of them will come from the aware com site and some of them will come from, say, the Industry Association side. So you've got mature members.</t>
  </si>
  <si>
    <t>Thomas Loughran: So now I'm asking the following question from with all of that in the background and it gets right at stochastic terrorism or rather, it gets right at stochastic evolution stochastic creation.</t>
  </si>
  <si>
    <t>JP: And building a sort of a more scientific theory out of it. I think that that my recollection recollection is that was how he responded to being</t>
  </si>
  <si>
    <t>Thomas Loughran: I think it was in a self driving car. Yes, it was.</t>
  </si>
  <si>
    <t>John’s iPhone: Money every single year and huge amounts of money like every single year. The only reason he even like was around was because he kind of stumbled into this popular apprentice thing show</t>
  </si>
  <si>
    <t>00;34;00.750 --&gt; 00;34;17.220</t>
  </si>
  <si>
    <t>00:30:25.050 --&gt; 00:30:29.520</t>
  </si>
  <si>
    <t>00:32:04.110 --&gt; 00:32:20.760</t>
  </si>
  <si>
    <t>00:25:43.230 --&gt; 00:25:43.800</t>
  </si>
  <si>
    <t>01:24:49Overall paradigm. This whole Social Information Processing paradigm</t>
  </si>
  <si>
    <t>01:04:35About as bad or my</t>
  </si>
  <si>
    <t>01:26:49And this may be kind of psychotic</t>
  </si>
  <si>
    <t>01:00:00Where was I mean it seems like it. Hopefully, it was put in place for the right reasons. But it's allowed a lot of corruption and</t>
  </si>
  <si>
    <t>A particular agenda then educating the listener.</t>
  </si>
  <si>
    <t>The details well enough to be fluent in it after a mere two or three articles, two or three weeks ago.</t>
  </si>
  <si>
    <t>Are you trying to put journalism between content and all those other things?</t>
  </si>
  <si>
    <t>Thomas Loughran: A very high correlation. If you have a lot of money.</t>
  </si>
  <si>
    <t>Thomas Loughran: Where we're making progress, but no.</t>
  </si>
  <si>
    <t>There's somebody else. Right. And I was not even in the know.</t>
  </si>
  <si>
    <t>Thomas Loughran: At a fractured community on those grounds. So you've got to have something to say about everything that we would divide you or you won't grow very fast, very large. You'll be you'll be fractured. And in order to do that, you've got to put in a lot of stuff.</t>
  </si>
  <si>
    <t>Thomas Loughran: That particular guy was a postcard.</t>
  </si>
  <si>
    <t>Thomas Loughran: We could do all of that and and really see substantial interactions substantial commonality almost of one mind.</t>
  </si>
  <si>
    <t>Thomas Loughran: Yeah, I think I agree with you, entire</t>
  </si>
  <si>
    <t>Thomas Loughran: It's a call it a hopeful paradigm</t>
  </si>
  <si>
    <t>Thomas Loughran: Viruses voting.</t>
  </si>
  <si>
    <t>Thomas Loughran: How does, what's the value of diversity. Right. Well, it depends on where you are right. It's essential diversity is an essential way to probe the experience space, but you don't want to throw it in at the wrong time. Right.</t>
  </si>
  <si>
    <t>Thomas Loughran: Okay. JOHN rose. How about you, any hating me Gina</t>
  </si>
  <si>
    <t>Thomas Loughran: Each of those circles is actually a lens and there's a reason why you don't just go around slower to get all the material. It's that you have to change, you have to change what is plausible every turn around the circle.</t>
  </si>
  <si>
    <t>01:24:55This whole account of truth and goodness that is that's written into falls right out of practically this Social Information Processing paradigm</t>
  </si>
  <si>
    <t>01:04:40Cancel culture or</t>
  </si>
  <si>
    <t>01:26:55To make claims like that it does start to sound like a Tom Campbell theory of everything. And so how much it's like that. I don't know.</t>
  </si>
  <si>
    <t>01:00:11Inappropriate actions by the authorities and I keeps on getting renewed when it may be sure didn't</t>
  </si>
  <si>
    <t>Thomas Loughran: Craft tradition model of rationality.</t>
  </si>
  <si>
    <t>John Loughran: It's hard to have conversations with both groups.</t>
  </si>
  <si>
    <t>JP: 55 days or something. I</t>
  </si>
  <si>
    <t>Thomas Loughran: Right, what you're looking for the concrete circumstance in which you need to weigh in somehow and go in one direction, rather than another one. You don't seem to have enough evidence</t>
  </si>
  <si>
    <t>luke w: What do I suppose they might say to</t>
  </si>
  <si>
    <t>Thomas Loughran: Right now, but you've got to get people in fast enough so that you don't lose them so that they and you're not going to get everybody right it's going to going to take time.</t>
  </si>
  <si>
    <t>Thomas Loughran: Remember the remember the interviewers name. I don't, but it was an HBO.</t>
  </si>
  <si>
    <t>Thomas Loughran: I love this chain, this line and we ought to hit it hard, really hard. Sometime, but for now I think all I want to say is</t>
  </si>
  <si>
    <t>Thomas Loughran: I believe her father was a conservative Christian and her mother was a Hindu</t>
  </si>
  <si>
    <t>It's not those things. It's just a really cool story that light somebody up.</t>
  </si>
  <si>
    <t>And then you could go on to a next thing and add that next thing on there.</t>
  </si>
  <si>
    <t>And he had been killing it. But this is. Yeah, they have been.</t>
  </si>
  <si>
    <t>Thomas Loughran: But people do think there so community processing is possible in science, it's possible in areas where those areas already outstripped people's ability to get on Tampa, so you</t>
  </si>
  <si>
    <t>Thomas Loughran: But the others generally don't buy seen</t>
  </si>
  <si>
    <t>Well, why, based on anything we said so far, would we think that that universe deterministic?</t>
  </si>
  <si>
    <t>Thomas Loughran: And you're not just interacting with AI your app or your you're interacting with the words of well with human intelligence with HR</t>
  </si>
  <si>
    <t>Thomas Loughran: Not of terror.</t>
  </si>
  <si>
    <t>JP: You know there</t>
  </si>
  <si>
    <t>JP: Compared to idealism.</t>
  </si>
  <si>
    <t>Thomas Loughran: Yeah, I remember the company. This is now a</t>
  </si>
  <si>
    <t>John’s iPhone: But even with that. It was just a huge amount of money coming in. He was still losing money every year.</t>
  </si>
  <si>
    <t>01:25:06There is a suggestion. We've already made it somewhere. And it's one of the places we could go next, is that all of this.</t>
  </si>
  <si>
    <t>01:00:19Yeah, so I think there's a lot of interesting motivations behind that one.</t>
  </si>
  <si>
    <t>Like in my Huggies diapers ads,</t>
  </si>
  <si>
    <t>There is a but there is a company that's set up in Syria and the U.S. is protecting that company.</t>
  </si>
  <si>
    <t>I'm trying to do the following. I'm trying to. I'm imagining it has to work this way.</t>
  </si>
  <si>
    <t>Thomas Loughran: Right now, I'm not sure I've thought through that quickly enough. Here I have a plot like that where somebody thought it through a little bit more careful.</t>
  </si>
  <si>
    <t>Thomas Loughran: Why not</t>
  </si>
  <si>
    <t>I was in the slot. I was in class in school.</t>
  </si>
  <si>
    <t>Thomas Loughran: All of that is a justification for why I think I need to build that very narrative.</t>
  </si>
  <si>
    <t>John Rose: I mean, I think. Yeah, I would agree that</t>
  </si>
  <si>
    <t>Thomas Loughran: That becomes a smaller store the Supreme Court nomination almost drops off mean it's one of the things that now gets mentioned</t>
  </si>
  <si>
    <t>Thomas Loughran: You could almost be of one mind and heart about it.</t>
  </si>
  <si>
    <t>Thomas Loughran: brings me back to the beginning and McIntyre's disquieting suggestion.</t>
  </si>
  <si>
    <t>John’s iPhone: Yeah, so I think that's</t>
  </si>
  <si>
    <t>00;34;17.250 --&gt; 00;34;18.930</t>
  </si>
  <si>
    <t>00:30:31.560 --&gt; 00:30:32.190</t>
  </si>
  <si>
    <t>00:32:22.050 --&gt; 00:32:32.190</t>
  </si>
  <si>
    <t>00:25:45.690 --&gt; 00:25:47.040</t>
  </si>
  <si>
    <t>01:25:19All of this has implications for discussions of the moral life including issues like justice.</t>
  </si>
  <si>
    <t>01:04:41Well, it may be so</t>
  </si>
  <si>
    <t>01:27:07Okay so science conversation reminds me a little bit of</t>
  </si>
  <si>
    <t>Thomas Loughran: We need to build Paul together. Someone needs to human kind needs to right pull together a master science which which</t>
  </si>
  <si>
    <t>John Rose: Don't know exactly how violent or destructive. They've been, but it is certainly my assumption that a place like the New York Times would not have a lot of interest in reporting that number. If it was very high. If they were very destructive.</t>
  </si>
  <si>
    <t>Thomas Loughran: You might say, in the abstract thing to do. And the thing scientists do typically say we don't have enough evidence</t>
  </si>
  <si>
    <t>luke w: Find out</t>
  </si>
  <si>
    <t>Thomas Loughran: I'm not saying that this pixie dust is going to jump to a seed analogy. I'm not going to say all soil is equally fertile here but seed, of course, is very much like pixie dust. Right. You just grab it. You throw it out and we close</t>
  </si>
  <si>
    <t>Thomas Loughran: 35 minute interview with the President and there was dispute between them.</t>
  </si>
  <si>
    <t>Thomas Loughran: When we dive back into the epistemology, the high information flow network of rich communities that we were talking about much earlier and Rachel you've had less time to that deep dive, but we'll get to it will swing back into it.</t>
  </si>
  <si>
    <t>Thomas Loughran: Unless there are facts of the matter to how a person would choose under certain circumstances.</t>
  </si>
  <si>
    <t>Thomas Loughran: That some possible right</t>
  </si>
  <si>
    <t>Right. And it points in and it and culture makes things look good.</t>
  </si>
  <si>
    <t>And then there are a number of next things, but they're not infinite.</t>
  </si>
  <si>
    <t>They have been doing a great job of building up their their endowment.</t>
  </si>
  <si>
    <t>Thomas Loughran: Okay, so. And just to complete our tour. There's Afghanistan. He had further</t>
  </si>
  <si>
    <t>Thomas Loughran: I of course don't know that criticism, but let me know this criticism which Hoffman himself is quite well aware of and other people are too well, look, when you do that, aren't you saying</t>
  </si>
  <si>
    <t>I'm just starting with a question. Yeah. Based on what we've said before.</t>
  </si>
  <si>
    <t>Thomas Loughran: And you get a whole bunch of feedback in this whole process and you apply</t>
  </si>
  <si>
    <t>JP: I would guess I would just say that that these places have overplayed their hands.</t>
  </si>
  <si>
    <t>Thomas Loughran: Was Lex Friedman, talking with a guy who runs company.</t>
  </si>
  <si>
    <t>Thomas Loughran: Different just like assignments.</t>
  </si>
  <si>
    <t>Thomas Loughran: And that's what that climb. Is that climb is becoming in a better position to see more that comes the next round.</t>
  </si>
  <si>
    <t>John Rose: That is</t>
  </si>
  <si>
    <t>01:25:30That's McIntyre's claim that's the path. He's just said he's just tried in this book.</t>
  </si>
  <si>
    <t>01:04:45It depends on how you interpret that clause government shall pass no law, right, what's the framing government can infringe on these things. So local government entity can't make it illegal to say certain things, right, that would be</t>
  </si>
  <si>
    <t>01:27:11Interstellar</t>
  </si>
  <si>
    <t>01:00:25I agree we should follow the argument down that road. Sometimes</t>
  </si>
  <si>
    <t>And knows exactly what you can do and what you can't and operates in the world and other people.</t>
  </si>
  <si>
    <t>I am clearly more focused on getting the consumer to buy a Huggies than I am about teaching them about the importance of diapers, for example.</t>
  </si>
  <si>
    <t>And we are exporting oil from that region. And it is oil and serious, but we are based, we are it's hard to imagine a different way of putting it.</t>
  </si>
  <si>
    <t>Click, click and put a line between what can a network like?</t>
  </si>
  <si>
    <t>Thomas Loughran: Carefully and all it could do even if the even if I had such a plot. Oh, where's it from where's this to six from one of the assumptions, who's the author over what time frame, right, we'd have a bazillion questions about it but it raises the question, even that idea of</t>
  </si>
  <si>
    <t>Thomas Loughran: Because it may be the case that she may imaginatively enter into and be in contact with the information that shaped my way of looking at the world.</t>
  </si>
  <si>
    <t>I didn't have calculus. Sorry I didn't have algebra in through the eighth grade.</t>
  </si>
  <si>
    <t>Thomas Loughran: That we were sketching.</t>
  </si>
  <si>
    <t>JP: Yeah, no, I mean, I</t>
  </si>
  <si>
    <t>Thomas Loughran: And that's what I see happen.</t>
  </si>
  <si>
    <t>Thomas Loughran: In some ways you might even ask, What was the experience, except my experience and your experience our experience together. Was there really any such thing as what that experience was.</t>
  </si>
  <si>
    <t>JP: Right, just because we're just because we're, we're going to model things the same way. Right, we're going to model things the same way.</t>
  </si>
  <si>
    <t>Thomas Loughran: Yeah. What, what, what we really need</t>
  </si>
  <si>
    <t>Thomas Loughran: That maybe there was a kind of</t>
  </si>
  <si>
    <t>John’s iPhone: Yeah, I mean I guess that was my main point was like</t>
  </si>
  <si>
    <t>01:25:41So it's a dead.</t>
  </si>
  <si>
    <t>01:05:05That would be the kind of thing. I'm referring to as autumn mob.</t>
  </si>
  <si>
    <t>01:00:33I hate to do it, but you guys were kind enough to jump on early and</t>
  </si>
  <si>
    <t>Thomas Loughran: brings all these things together and asked all these questions. So I get that I'm going out in front. In some cases, when I say that Hawkins thousand brains are intelligent, for example, right, or that</t>
  </si>
  <si>
    <t>John Rose: So, I mean, that doesn't make it true. And that doesn't mean that federal officers should</t>
  </si>
  <si>
    <t>Thomas Loughran: And we just keep gathering evidence until we do right and then eventually we get out of that 30 situation in which it the cases somehow seem to stack up in differently with respect to fork it, you know, choosing a fork in the road.</t>
  </si>
  <si>
    <t>luke w: More about our current moment.</t>
  </si>
  <si>
    <t>Thomas Loughran: And magic.</t>
  </si>
  <si>
    <t>Thomas Loughran: When the President was talking about mailing balance to everyone.</t>
  </si>
  <si>
    <t>Thomas Loughran: I think what we'll have to pull out is a philosophy will have to give an account of how the various sciences work in this whole account of how information is processed will need an information processing.</t>
  </si>
  <si>
    <t>Thomas Loughran: There is no account of the good that I know of. There's no account of success in choice.</t>
  </si>
  <si>
    <t>Thomas Loughran: We could take a deep Tulsa gab or die someday. And I think that's actually worth doing, but not we're not prepared for it and you know she's not in the news now all I really</t>
  </si>
  <si>
    <t>That are good. That's what a well tuned culture supposed to do.</t>
  </si>
  <si>
    <t>And when you're done, you've figured it out.</t>
  </si>
  <si>
    <t>Right. But again, a lot of that money comes in for things.</t>
  </si>
  <si>
    <t>Thomas Loughran: Survey with we have review on it.</t>
  </si>
  <si>
    <t>Thomas Loughran: East and Pakistan down and then you wrap down in India. So that's that neck of the woods.</t>
  </si>
  <si>
    <t>Thomas Loughran: You're saying, look, there, there really is a state of affairs out there right it the state of affairs is you actually have a computer and you actually have</t>
  </si>
  <si>
    <t>Maybe. Yeah. I don't know what we mean by, like, raise up a child in the way she should go and when she's old, she won't depart from it.</t>
  </si>
  <si>
    <t>Thomas Loughran: Data analysis to it and then you adjust and expand that just perfect and grow something like that, is that whole process and it makes a certain medicines.</t>
  </si>
  <si>
    <t>Thomas Loughran: If it's the case.</t>
  </si>
  <si>
    <t>Thomas Loughran: Yeah, I think that's right.</t>
  </si>
  <si>
    <t>Thomas Loughran: That's one of the conversation came up</t>
  </si>
  <si>
    <t>John’s iPhone: very ironic and pretty hilarious.</t>
  </si>
  <si>
    <t>00;34;19.530 --&gt; 00;34;23.820</t>
  </si>
  <si>
    <t>00:30:33.660 --&gt; 00:30:34.260</t>
  </si>
  <si>
    <t>00:32:33.540 --&gt; 00:32:46.740</t>
  </si>
  <si>
    <t>00:25:49.350 --&gt; 00:25:52.920</t>
  </si>
  <si>
    <t>01:25:44Last thing to say.</t>
  </si>
  <si>
    <t>01:05:11Restriction</t>
  </si>
  <si>
    <t>01:27:13Yes.</t>
  </si>
  <si>
    <t>01:00:39I also threaten to jump off early jump off. And so this is that time.</t>
  </si>
  <si>
    <t>But you know what I mean. Yes, something. Right. OK.</t>
  </si>
  <si>
    <t>We are taking Syrian oil. We are doing exactly what the president of the United States said we ought to do.</t>
  </si>
  <si>
    <t>You just got to connect to note. That doesn't work the way we wanted to work, though.</t>
  </si>
  <si>
    <t>Thomas Loughran: To what extent do we actually live in a democracy where it's one person, one vote, or is it $1 one vote.</t>
  </si>
  <si>
    <t>Thomas Loughran: But she doesn't buy a word.</t>
  </si>
  <si>
    <t>So I had to take high school algebra in the ninth grade, which meant I didn't get a look at calculus until I hit the university.</t>
  </si>
  <si>
    <t>Thomas Loughran: That Noam Chomsky</t>
  </si>
  <si>
    <t>Thomas Loughran: What do you guys think. What do you guys think of that whole that whole issue.</t>
  </si>
  <si>
    <t>Thomas Loughran: In the national conversation.</t>
  </si>
  <si>
    <t>Thomas Loughran: Isn't it the amalgam of the stories that we sort of credibly share with one another about it. Isn't that what actually happened. Is there some objective, none at all. There's something that objective Lee happened.</t>
  </si>
  <si>
    <t>JP: We see the world like we both see the calculus problem. We both. See how it's going to work out, you know, eight steps down the road and all those perks of being an expert at doing something right. But that's just a car that's just that's still just something that the you still experiences.</t>
  </si>
  <si>
    <t>Thomas Loughran: To make the high information flow network of rich community paradigm plausible.</t>
  </si>
  <si>
    <t>Thomas Loughran: Craft right maybe think some things have been lost that are, believe it or not, they were actually there.</t>
  </si>
  <si>
    <t>John’s iPhone: Yeah, I mean I would probably agree on it, which is</t>
  </si>
  <si>
    <t>Thomas Loughran: Billion is great at the right time, but it's got to be informed opinion.</t>
  </si>
  <si>
    <t>Thomas Loughran: And this is this is a really important point for now. You just might imagine that it's an important point. And all I need to do is generate a rationale for the name of this tool.</t>
  </si>
  <si>
    <t>John Rose: Kind of what I've been thinking about for Medicare for all</t>
  </si>
  <si>
    <t>01:25:48If Plato when you're on your side.</t>
  </si>
  <si>
    <t>01:05:14Right now, the flow of information.</t>
  </si>
  <si>
    <t>01:00:45TONIGHT AND GET IMPRESSED on the other side of the call, but</t>
  </si>
  <si>
    <t>Thomas Loughran: That's just one example. And I'll stop thinking about all the other examples which may be I'm stretching things a little far right in the effort.</t>
  </si>
  <si>
    <t>Thomas Loughran: We're kind of stuck with that left bright spectrum. What I deeply dislike it. And I tried to war against it whenever I can. And this is such a case.</t>
  </si>
  <si>
    <t>John Rose: Yeah, I don't know. I didn't. It seems like there should have been like a notification or something before federal officers were deployed. I don't know if I ever heard about that.</t>
  </si>
  <si>
    <t>Thomas Loughran: And 20 what's going what's happening in 2020 from the point of view of American exceptionalism and</t>
  </si>
  <si>
    <t>Thomas Loughran: Magic that's explained, because of the formula in that in that week right DNA there. So, but it doesn't follow this going to grow. Everywhere there are conditions for it.</t>
  </si>
  <si>
    <t>Thomas Loughran: And the interviewer saying wait mean we're talking about wait mailing applications for balance to every</t>
  </si>
  <si>
    <t>Thomas Loughran: Account of inquiry in all of these disputes. Eventually, we would then</t>
  </si>
  <si>
    <t>Thomas Loughran: There's no sense in which this person was adequately informed, there's no measure of adequacy that has no reference to the outcome or there might be some, but I don't have</t>
  </si>
  <si>
    <t>Thomas Loughran: Wanted to do is</t>
  </si>
  <si>
    <t>And it has these non cognitive jumps like that.</t>
  </si>
  <si>
    <t>In particular, in this case, you have a plot. That means something.</t>
  </si>
  <si>
    <t>And so there is a it's not sitting around when you have.</t>
  </si>
  <si>
    <t>Thomas Loughran: And review articles are a form. We mentioned this before, but just very briefly review articles or john you probably have to write one when you're getting your PhD in science and it probably becomes your first chapter in the dissipation review article</t>
  </si>
  <si>
    <t>Thomas Loughran: There's Yemen. As you might imagine, where's Yemen next to</t>
  </si>
  <si>
    <t>Thomas Loughran: You actually have information stored right in a particular physical system, which is the very thing that you seem to want to deny, but you're saying that's the real thing that's happening in your case of the Ferrari's when, when in fact you're playing</t>
  </si>
  <si>
    <t>That there may be certain states of affairs which are sufficient to move a person to a scent.</t>
  </si>
  <si>
    <t>Thomas Loughran: This just captures some of the pieces there that we've already in a way, talked about</t>
  </si>
  <si>
    <t>Thomas Loughran: That a limited perspective.</t>
  </si>
  <si>
    <t>JP: To a pretty dramatic extent.</t>
  </si>
  <si>
    <t>Thomas Loughran: So I just, let's see.</t>
  </si>
  <si>
    <t>Thomas Loughran: And it had to do with</t>
  </si>
  <si>
    <t>John’s iPhone: But after the 2008 recession as Obama was trying to get things back under control.</t>
  </si>
  <si>
    <t>01:25:51I'm not saying we've shown Plato's on our side, we've hinted that Plato might have been in the conversation. But suppose played or on your side.</t>
  </si>
  <si>
    <t>01:05:18And we have protections for that from the top down their constitutional protections</t>
  </si>
  <si>
    <t>01:27:14How the love like changes the past and transcends time how</t>
  </si>
  <si>
    <t>01:00:49Thanks for</t>
  </si>
  <si>
    <t>And government is brought to bear, to hold the captive, to hold these savages in place.</t>
  </si>
  <si>
    <t>The interest in. So. There's a there's a lot of pieces on the table now that I think are somehow we have to line in the.</t>
  </si>
  <si>
    <t>We ought to take their oil. Right, Madeleine, you remember that Trump was absolutely forthright about it.</t>
  </si>
  <si>
    <t>Well, it does. You click the one you want to start with. So I'll do journalists to editor journalist, click the line function, click editors.</t>
  </si>
  <si>
    <t>Thomas Loughran: And then you need a different name for that form of government. Right. And I think oligarchy is the name that's</t>
  </si>
  <si>
    <t>Thomas Loughran: Or she's highly skeptical, or she knows much better than it she's got resources from her way of looking at the world, which</t>
  </si>
  <si>
    <t>So. You're still with us?</t>
  </si>
  <si>
    <t>Thomas Loughran: I need to build a narrative that actually think is true.</t>
  </si>
  <si>
    <t>Thomas Loughran: The there's probably nowhere more cognitive dissonance these days than around the question of whether there is or is not any substantial election fraud.</t>
  </si>
  <si>
    <t>Thomas Loughran: Right really and and outstrips all the stories of any of the people who interacted with it.</t>
  </si>
  <si>
    <t>Thomas Loughran: Is a direction.</t>
  </si>
  <si>
    <t>Thomas Loughran: And they were actually beautiful and they were actually not what you know they're not what you know they're not what you'd think they're very different. The Last Samurai movie gets at that way if you've seen it done, which is needs to</t>
  </si>
  <si>
    <t>John’s iPhone: They weren't. I mean, they could have</t>
  </si>
  <si>
    <t>00;34;24.060 --&gt; 00;34;40.140</t>
  </si>
  <si>
    <t>00:30:35.760 --&gt; 00:30:38.190</t>
  </si>
  <si>
    <t>00:32:47.400 --&gt; 00:32:55.230</t>
  </si>
  <si>
    <t>00:25:54.420 --&gt; 00:26:00.240</t>
  </si>
  <si>
    <t>01:26:02Right, if you read the paper that I've got sitting there you'll come out of that thinking Plato's your best buddy.</t>
  </si>
  <si>
    <t>01:05:25Yes, civil rights laws, people can vote, people will</t>
  </si>
  <si>
    <t>01:00:52Thanks for good discussion.</t>
  </si>
  <si>
    <t>Thomas Loughran: Yes, but I am stretching them far on purpose because I've got a different</t>
  </si>
  <si>
    <t>Thomas Loughran: I just don't want</t>
  </si>
  <si>
    <t>John Rose: It definitely seems</t>
  </si>
  <si>
    <t>JP: I mean, you can't but you you you also just can't live your life that way. I mean like you do actually need to make decisions.</t>
  </si>
  <si>
    <t>Thomas Loughran: Yeah, Western nation are you foundation of a Christian nation what's happening.</t>
  </si>
  <si>
    <t>Thomas Loughran: What we need to find is a craft. We need to find soil conditions, and we need to find seeds.</t>
  </si>
  <si>
    <t>Thomas Loughran: That's different. D.</t>
  </si>
  <si>
    <t>Rachel Loughran: Can I share a quick anecdote of we challenging like ways to compare different disciplines to one another and see if you can analyze two different actors who act in different ways but compare them to one another.</t>
  </si>
  <si>
    <t>Thomas Loughran: Somebody else might</t>
  </si>
  <si>
    <t>Thomas Loughran: Bring up the fact of</t>
  </si>
  <si>
    <t>I just jumped in, if I can just make a super record,</t>
  </si>
  <si>
    <t>That was a result of an inquiry into a whole cacophony of particle physics information,</t>
  </si>
  <si>
    <t>Let me take a look. One hundred million that I happened to know about.</t>
  </si>
  <si>
    <t>Thomas Loughran: But that review article has real value, it gets published in a journal because</t>
  </si>
  <si>
    <t>Thomas Loughran: You might zoom in a little bit on you.</t>
  </si>
  <si>
    <t>Thomas Loughran: Take your famous take your favorite case right</t>
  </si>
  <si>
    <t>Right. There may be certain conditions a person might be in such that they come to see something.</t>
  </si>
  <si>
    <t>Thomas Loughran: Inside consciousness.</t>
  </si>
  <si>
    <t>JP: Sure the debt to the detriment of of the Republic.</t>
  </si>
  <si>
    <t>Thomas Loughran: There are different ways to get there.</t>
  </si>
  <si>
    <t>Thomas Loughran: But he was arguing that that particular company in video</t>
  </si>
  <si>
    <t>John’s iPhone: There's a rule where you can basically count the last two years of losses against your future taxes, like you pay less taxes if you lose more for two years.</t>
  </si>
  <si>
    <t>Thomas Loughran: And for that information to take place. You can have a lot of people singing from the same sheet. So in the lab meeting is not a good idea to be bringing up what all these other labs are doing and disagree point by point right from the point of view of someone who's pursuing it differently.</t>
  </si>
  <si>
    <t>John Rose: Just looking at this slide, I was thinking of</t>
  </si>
  <si>
    <t>Thomas Loughran: That these each of these are lenses and you have to sort of craft, the first one. And when you see through the first one and get a picture.</t>
  </si>
  <si>
    <t>John Rose: But I actually it was really interesting talking to Uncle Mike and getting some recommendations, because</t>
  </si>
  <si>
    <t>01:26:09Plato is your best friend. He's our best friend. How did we ever get along without him.</t>
  </si>
  <si>
    <t>01:05:32Write, things like that. Those are top down protections on bottom up restrictions.</t>
  </si>
  <si>
    <t>01:27:22Do you remember this, this, this was they had a top flight physicist who advise that and it might have been Nima Connie awry, or if it wasn't, it was someone like it if I remember correctly, the physics advisor was, you know,</t>
  </si>
  <si>
    <t>By the largest by some strong enough component.</t>
  </si>
  <si>
    <t>Right. Actually, maybe you can see right in front of me.</t>
  </si>
  <si>
    <t>Remember that, JP, you might remember seeing this because she says it a lot.</t>
  </si>
  <si>
    <t>But it just does a arrow, not a like actual node connection. You know, you can edit it by clicking it and then.</t>
  </si>
  <si>
    <t>Thomas Loughran: Often thrown out around that.</t>
  </si>
  <si>
    <t>Thomas Loughran: Which change.</t>
  </si>
  <si>
    <t>Oh, yeah. Good. It says my Internet connection is unstable.</t>
  </si>
  <si>
    <t>Thomas Loughran: Enough that I think enough about it that it's true.</t>
  </si>
  <si>
    <t>Thomas Loughran: Evidence right at scale. We're not talking about a tiny episode here tiny episode there the CNN fact checker guy, for example, during last night's debate I jumped from channel to channel or</t>
  </si>
  <si>
    <t>John Rose: I mean, I would definitely say</t>
  </si>
  <si>
    <t>Thomas Loughran: Maybe does it outstrip all the possible stories.</t>
  </si>
  <si>
    <t>Thomas Loughran: That's something I would say me over that the Community experiences.</t>
  </si>
  <si>
    <t>Thomas Loughran: A building is a direction or this is another</t>
  </si>
  <si>
    <t>Finish.</t>
  </si>
  <si>
    <t>John’s iPhone: Yeah, I think it's just like the, I think people are really ready to like blame.</t>
  </si>
  <si>
    <t>01:26:15I think that's absolutely true. Actually, I think you you every civilized person needs Plato.</t>
  </si>
  <si>
    <t>01:27:38Most people who got to think for living.</t>
  </si>
  <si>
    <t>01:00:54No.</t>
  </si>
  <si>
    <t>Thomas Loughran: You don't do that. If you're behind the book the bow of the icebreaker, so to speak, which is and the bow that icebreaker is sort of</t>
  </si>
  <si>
    <t>John Rose: At the very least, that should have happened.</t>
  </si>
  <si>
    <t>JP: So, I mean,</t>
  </si>
  <si>
    <t>luke w: Yeah. Well, I would say, putting that hat on that.</t>
  </si>
  <si>
    <t>Thomas Loughran: Now I get that this, this sounds intensely theoretic and impracticable. Right. I mean, you could have wandered in this conversation anytime and you could have said.</t>
  </si>
  <si>
    <t>Rachel Loughran: Sorry, just to clarify,</t>
  </si>
  <si>
    <t>Rachel Loughran: Makes me think of like as a kid. Me and my brother Jim in particular would ask each other questions along the lines of</t>
  </si>
  <si>
    <t>Thomas Loughran: A just a couple things how had he pigeonholed. How was he restricted through his own public statements and then how is he restricted from non public statements. How was the otherwise restricted.</t>
  </si>
  <si>
    <t>comments from the just jumped in head there is we're talking about like data versus narrative, like in journalism.</t>
  </si>
  <si>
    <t>and you employed a certain set of models that integrate together and that and that are</t>
  </si>
  <si>
    <t>That is which is a decent chunk of money and that that supports.</t>
  </si>
  <si>
    <t>Thomas Loughran: All the stuff is scattered all over the place. Someone has to read all that stuff.</t>
  </si>
  <si>
    <t>Thomas Loughran: Just since we're taking this tour.</t>
  </si>
  <si>
    <t>Thomas Loughran: And the something auto. I'm trying to think of the name.</t>
  </si>
  <si>
    <t>And that's it. They see it. And they're not going back.</t>
  </si>
  <si>
    <t>Thomas Loughran: Part of this process is the science of maturity. They talk about and here</t>
  </si>
  <si>
    <t>Thomas Loughran: Inside thinking about conscious realism. What there is, is consciousness.</t>
  </si>
  <si>
    <t>Rachel Loughran: Of America.</t>
  </si>
  <si>
    <t>Thomas Loughran: To get to an idealist conclusion or to get to a conscious realist moaners</t>
  </si>
  <si>
    <t>Thomas Loughran: Ought to make</t>
  </si>
  <si>
    <t>John’s iPhone: But when Obama. One of the things he tried to do to to help companies get back together. Was he extended that two years into five years where you could have your losses against your taxes and</t>
  </si>
  <si>
    <t>00;34;41.520 --&gt; 00;34;45.510</t>
  </si>
  <si>
    <t>00:30:39.300 --&gt; 00:30:42.300</t>
  </si>
  <si>
    <t>00:32:55.830 --&gt; 00:33:14.220</t>
  </si>
  <si>
    <t>00:26:02.070 --&gt; 00:26:15.990</t>
  </si>
  <si>
    <t>01:26:23And needs to understand the Republic, it ought to be present in a way different way than it is in every school in the nation.</t>
  </si>
  <si>
    <t>01:05:37I'm not familiar with the. Is there some specific law, you're referring to, or</t>
  </si>
  <si>
    <t>01:00:55No.</t>
  </si>
  <si>
    <t>Call it the majority, not. Maybe in Hub's. Or an overwhelming supermajority.</t>
  </si>
  <si>
    <t>I may be stuck on this line them up metaphoric as I'm sitting in.</t>
  </si>
  <si>
    <t>Caitlin Johnston frequently quips that Donald Trump is just like every other American president, with one small exception.</t>
  </si>
  <si>
    <t>Oh, maybe not. It's now want to return to default or the default as an arrow.</t>
  </si>
  <si>
    <t>Thomas Loughran: $1 one vote. Question is, how much money do you have and you can buy. Basically what it is that you want and if you have an enormous amount of money. They're very high chance that you're going to get what you want. And if you have almost no money. And that's almost everyone</t>
  </si>
  <si>
    <t>Thomas Loughran: Not what she is able to imagine and correctly predict that I would say</t>
  </si>
  <si>
    <t>I thought some guy looked strange at the same moment.</t>
  </si>
  <si>
    <t>Thomas Loughran: That I can indicate what it's like to harm.</t>
  </si>
  <si>
    <t>Thomas Loughran: Watching listening to various commentators, but he and was</t>
  </si>
  <si>
    <t>John Rose: That wasn't my perspective of the biggest news stories of the day and I got most mostly was hearing about people talking about Trump's health and stuff like that but</t>
  </si>
  <si>
    <t>Thomas Loughran: That may outstrip the stories we've shared so far.</t>
  </si>
  <si>
    <t>Thomas Loughran: That's a big community community as a whole can solve these problems.</t>
  </si>
  <si>
    <t>Thomas Loughran: Maybe it's another analogy or I can try and step into these others, but it's a, it's a, it's a plan of action, you need a workplace.</t>
  </si>
  <si>
    <t>John’s iPhone: The way that Florida voted on this like</t>
  </si>
  <si>
    <t>Thomas Loughran: All those things are all relevant go work can those labs.</t>
  </si>
  <si>
    <t>John Rose: What a different team would look like basically</t>
  </si>
  <si>
    <t>Thomas Loughran: Of what the world looks like through that one, then you're in a position to be interested in crafting the next one, the time, the effort the patients in craft that next tool. So already, what I'd like to do here is to go to the second lens.</t>
  </si>
  <si>
    <t>John Rose: Currently are in the past. I had not really seen or heard of any right wing republican solutions. I just, I didn't know what their plan was I knew they didn't like the current system and they wanted to get rid of.</t>
  </si>
  <si>
    <t>01:26:32And</t>
  </si>
  <si>
    <t>01:27:41Um, yeah, I don't remember exactly.</t>
  </si>
  <si>
    <t>01:00:58Yep.</t>
  </si>
  <si>
    <t>Thomas Loughran: Contemporary publish science in a discipline and you're in your ship right and that bow is experimental science and breaking new eyes right and you you make headway precisely that way.</t>
  </si>
  <si>
    <t>Thomas Loughran: It's really</t>
  </si>
  <si>
    <t>John Rose: And yeah unmarked cars certainly seems super sketchy.</t>
  </si>
  <si>
    <t>JP: Some connecting</t>
  </si>
  <si>
    <t>luke w: The</t>
  </si>
  <si>
    <t>Thomas Loughran: Yeah, no kidding you. In other words, to change the world. You have to do everything, and apparently that's hard and you have to have a plan and get right</t>
  </si>
  <si>
    <t>Rachel Loughran: If possible, I haven't seen this interview.</t>
  </si>
  <si>
    <t>Rachel Loughran: If the Teenage Mutant Ninja Turtles were as like the level of being good at like fighting or honestly whatever they do if they were the level of being good at fighting</t>
  </si>
  <si>
    <t>Thomas Loughran: Now we don't often know all kinds of things. And so we don't know we're calculating on the fly, how to behave. And if we're raised. Well, if we're ritually experienced</t>
  </si>
  <si>
    <t>Thomas Loughran: He is I think both of those are important.</t>
  </si>
  <si>
    <t>And it to me, it seems like heroes are the narrative version of a society used data of virtue.</t>
  </si>
  <si>
    <t>expressed the if the meaningful interaction among these different pieces is expressed.</t>
  </si>
  <si>
    <t>And here I know of zero details. Right. But that number is associated with one institute on campus.</t>
  </si>
  <si>
    <t>Thomas Loughran: Over some topic that you can wrap your mind around. It's not too big.</t>
  </si>
  <si>
    <t>Thomas Loughran: As well. Yeah.</t>
  </si>
  <si>
    <t>John Rose: Is Graham.</t>
  </si>
  <si>
    <t>Right. This. This is it. This is a big deal. As I put the world together, I'm keeping this in it.</t>
  </si>
  <si>
    <t>Thomas Loughran: To be honest, I don't know how deep this goes, I just I'd simply just don't. I know they mean to appeal to an understanding of how the brain works.</t>
  </si>
  <si>
    <t>Thomas Loughran: And consciousness can focus on a whole or it can focus on parts and those focuses on parts are actually themselves real consciousness, just like we ourselves right now can only focus in terms of our sense perceptions in terms of what's in front of us.</t>
  </si>
  <si>
    <t>Thomas Loughran: You could, you could simply for</t>
  </si>
  <si>
    <t>Thomas Loughran: They're gouging people now for the use of their</t>
  </si>
  <si>
    <t>John’s iPhone: Trump hilariously enough might have been like the biggest benefit or in the entire United States of that.</t>
  </si>
  <si>
    <t>01:05:44On with with respect to speech or with regard to vote.</t>
  </si>
  <si>
    <t>And that's where government comes from. So that would be a different.</t>
  </si>
  <si>
    <t>Carefully other telling tale. But nonetheless, it's not a bad metaphor.</t>
  </si>
  <si>
    <t>He actually says what we're actually doing. He just doesn't he doesn't hide it.</t>
  </si>
  <si>
    <t>And these are just literally a right. These are only. All right.</t>
  </si>
  <si>
    <t>Thomas Loughran: Right, if you</t>
  </si>
  <si>
    <t>Thomas Loughran: But change whether or not she she believes it when she says, like I said what I said.</t>
  </si>
  <si>
    <t>Yeah, but so anyway, I think I think I'm tracking with what you're saying, but it is interesting to me to think about this in in.</t>
  </si>
  <si>
    <t>Thomas Loughran: That to bring together these narratives and put them in a consistent hole.</t>
  </si>
  <si>
    <t>Thomas Loughran: ripped into that whole list which Trump</t>
  </si>
  <si>
    <t>Thomas Loughran: Yeah, that that's a big story. No question.</t>
  </si>
  <si>
    <t>Thomas Loughran: But maybe it doesn't outstrip all the possible storage.</t>
  </si>
  <si>
    <t>Thomas Loughran: Right. Now, that doesn't mean every single member solves every single one or sees everything single one exactly in the same way. But there's enough unity right in the model enough power in the model right to draw these people into a kind of unity and share it and live out</t>
  </si>
  <si>
    <t>Thomas Loughran: Yeah you know visits a village and as a completely non Western experience, put it that way, even if it's a Western oriented film.</t>
  </si>
  <si>
    <t>Republican</t>
  </si>
  <si>
    <t>00;34;45.870 --&gt; 00;34;46.770</t>
  </si>
  <si>
    <t>00:30:46.320 --&gt; 00:30:46.950</t>
  </si>
  <si>
    <t>00:33:15.330 --&gt; 00:33:25.830</t>
  </si>
  <si>
    <t>00:26:17.520 --&gt; 00:26:26.610</t>
  </si>
  <si>
    <t>01:26:34There's a reason that sounds like a lot high praise or</t>
  </si>
  <si>
    <t>01:27:45Yeah, we should look that up.</t>
  </si>
  <si>
    <t>01:01:00And I'm out of town on on Friday. And if it works for you guys. We're going to push till Monday.</t>
  </si>
  <si>
    <t>Thomas Loughran: And there are other ships as well that are moving, but we're doing something else.</t>
  </si>
  <si>
    <t>Thomas Loughran: It's it's used to divide</t>
  </si>
  <si>
    <t>John Rose: But I've heard one theory that basically what the federal officers are doing is</t>
  </si>
  <si>
    <t>luke w: America is currently under, under attack from secular from the forces of secularization</t>
  </si>
  <si>
    <t>Thomas Loughran: Plan. If you put it into practice, it would have to operate reasonably quickly in a reasonable period of time.</t>
  </si>
  <si>
    <t>Rachel Loughran: Are you talking about the axial Swan with I believe the journalist named was like Jonathan Swan or something like that.</t>
  </si>
  <si>
    <t>Rachel Loughran: That they if they were that level of skill, but in basketball. Instead, would they beat Michael Jordan in a basketball game or like we would ask those kinds of questions all the time and didn't realize it but that's what we were trying to do.</t>
  </si>
  <si>
    <t>Thomas Loughran: If in though all those ways information.</t>
  </si>
  <si>
    <t>Important things to look at.</t>
  </si>
  <si>
    <t>Because instead of saying we as a society look up to people who are kind, intelligent, instead of listening attributes, you point at a person's life.</t>
  </si>
  <si>
    <t>In a in a scientific product, namely a plot with meaning, and then you go on to tell other people on it, which is the rest of the scientific process.</t>
  </si>
  <si>
    <t>One hundred million dollars. That's typically that's larger. A rule of thumb is about 50, 15 million.</t>
  </si>
  <si>
    <t>Thomas Loughran: Right, it's already incredibly specialized if it has a review article about it, but inside that space that the review articles talking about you read off basically everything that there is</t>
  </si>
  <si>
    <t>Thomas Loughran: So it looks like another narrow streets.</t>
  </si>
  <si>
    <t>Thomas Loughran: Show. Exactly.</t>
  </si>
  <si>
    <t>Are there are there things that a person can be brought to realize which are such that and that,</t>
  </si>
  <si>
    <t>Thomas Loughran: And they want to tap all of the brain and all of the person as they move people through slides.</t>
  </si>
  <si>
    <t>Thomas Loughran: At least visually right we've got eyes and they're limited</t>
  </si>
  <si>
    <t>Thomas Loughran: I agree with you, too. I mean, they're</t>
  </si>
  <si>
    <t>Thomas Loughran: What's the word I'm looking for. You could be parsimonious ontological parsimonious that is don't add more stuff than you think you need to start talking about the world successfully right and and and Hoffman's</t>
  </si>
  <si>
    <t>Thomas Loughran: Of a particular technology that they have</t>
  </si>
  <si>
    <t>JP: That's perfect.</t>
  </si>
  <si>
    <t>Thomas Loughran: Hmm. Right.</t>
  </si>
  <si>
    <t>John Rose: Like and</t>
  </si>
  <si>
    <t>Thomas Loughran: And to talk about Donald Hoffman droll and that second lens, there's a there's a danger here and that is the second lens only makes sense when the first one is clear and you see through it.</t>
  </si>
  <si>
    <t>John Rose: The ACTA, but I didn't really see a lot of movement and like how to actually make the system better from the right way, but</t>
  </si>
  <si>
    <t>01:26:39Craziness. One of the other right for that. But I do think that when you read the account that's given there from when you take this when you take this</t>
  </si>
  <si>
    <t>01:05:47Here to censorship.</t>
  </si>
  <si>
    <t>01:27:50All right, well, we've been at this for 90 minutes and we should try and quit after 90 minutes sometime. And now's a really nice chance to do it.</t>
  </si>
  <si>
    <t>What rights do you have in a government like that? Where would rights come from?</t>
  </si>
  <si>
    <t>I'll use it anyway. I heard words like education.</t>
  </si>
  <si>
    <t>This may be one reason why people don't like him.</t>
  </si>
  <si>
    <t>Oh, can have arrows going both ways. Sir Ken.</t>
  </si>
  <si>
    <t>Thomas Loughran: If you share my view of how money stacked up</t>
  </si>
  <si>
    <t>Thomas Loughran: She may have a very different interior life.</t>
  </si>
  <si>
    <t>As using math as sort of a weight of super interesting, because this is like why do you like.</t>
  </si>
  <si>
    <t>Thomas Loughran: And say what if you thought all of this together. What would you be buying into where would it be going</t>
  </si>
  <si>
    <t>Thomas Loughran: Trump through what maybe half a dozen is roughly the right number of instances of election fraud that he rattled off.</t>
  </si>
  <si>
    <t>Thomas Loughran: I can always do a little reality check here. This is not, of course, this is one source, but it is a source which has lots of different people talking. If you just go to the trending on site Twitter. You can just sort of see what's being discussed at this very moment.</t>
  </si>
  <si>
    <t>Thomas Loughran: Does in that sense, maybe we're creating the reality we live in.</t>
  </si>
  <si>
    <t>Thomas Loughran: Right, so</t>
  </si>
  <si>
    <t>Thomas Loughran: That is engaging and and pulls everybody in</t>
  </si>
  <si>
    <t>It's still</t>
  </si>
  <si>
    <t>John’s iPhone: Effort.</t>
  </si>
  <si>
    <t>01:26:50Exercise take this set of lenses that are being crafted are called a single lens. Sometimes I've called it the community lens.</t>
  </si>
  <si>
    <t>01:01:11Sure.</t>
  </si>
  <si>
    <t>Thomas Loughran: We're saying in this</t>
  </si>
  <si>
    <t>Thomas Loughran: Huh. It's used to insult. It's used to control</t>
  </si>
  <si>
    <t>John Rose: They have video evidence of all these protesters that have committed crimes just through cameras and street cameras and stuff. And so what they might do one night is go out in a car and pick up some of the protesters that they have this evidence of</t>
  </si>
  <si>
    <t>Thomas Loughran: You don't have to pretend you know when you don't know</t>
  </si>
  <si>
    <t>Thomas Loughran: When could this ever not have been what you needed to do. Right. And when could it had never had when could ever not have been described right at the almost at the level we're describing now.</t>
  </si>
  <si>
    <t>Thomas Loughran: You're right. That is the interview. I'm talking about. And maybe it was broadcast on HBO and maybe I'm</t>
  </si>
  <si>
    <t>Thomas Loughran: Yeah, I love it.</t>
  </si>
  <si>
    <t>Thomas Loughran: Shapes our choices it and has contact with our choices. We did it because we know this because of we experienced this. We've learned this, this person told us this or we react these ways because we grew up in a tradition where those kinds of things are just not what good people do.</t>
  </si>
  <si>
    <t>John Loughran: Yeah, you use the phrase before</t>
  </si>
  <si>
    <t>And that's a more compelling narrative of like, oh, this person did these great things and this is the impact of what had happened.</t>
  </si>
  <si>
    <t>And all I want to do is show you on this map. Sorry, I wanted to be in the get it getting started, Monica, or not, and figure it out.</t>
  </si>
  <si>
    <t>And that's probably an old rule of thumb. Fifteen million and fifteen faculty would generally get you a center or something like that.</t>
  </si>
  <si>
    <t>Thomas Loughran: And you identify all the various teams and all the major players in that space. That's how science receives. Wouldn't that be helpful if we had people writing review articles sports about the word</t>
  </si>
  <si>
    <t>Thomas Loughran: And it looks like Yemen is in a good position to control traffic around the streets.</t>
  </si>
  <si>
    <t>Thomas Loughran: Right. And you're contrasting</t>
  </si>
  <si>
    <t>in fact and here I'm thinking about, say, loyalty to your siblings, for example.</t>
  </si>
  <si>
    <t>Thomas Loughran: Not through slides to</t>
  </si>
  <si>
    <t>Thomas Loughran: So we can only see what's in front of us. So we have a limited perspective in that respect.</t>
  </si>
  <si>
    <t>Thomas Loughran: Their corporate media they they do things itself. They play inside the Overton window and they</t>
  </si>
  <si>
    <t>Thomas Loughran: more mature sense of that mature in the sense that he's, he's a scientist. He's alive today right you know sciences and what we've learned from science.</t>
  </si>
  <si>
    <t>Thomas Loughran: And he's saying that that's stupid. There's a very limited playing field to get that sort of technology and Google's one of one of those, but you can't</t>
  </si>
  <si>
    <t>John’s iPhone: Yeah job. I mean, but I like I've talked to some conservative people and they're just like, totally unfazed by that it</t>
  </si>
  <si>
    <t>00;34;46.860 --&gt; 00;34;47.550</t>
  </si>
  <si>
    <t>00:30:48.150 --&gt; 00:31:01.380</t>
  </si>
  <si>
    <t>00:33:28.170 --&gt; 00:33:28.440</t>
  </si>
  <si>
    <t>00:26:27.810 --&gt; 00:26:32.010</t>
  </si>
  <si>
    <t>01:27:00Take this Social Information Processing slash community lens. Put it on. Read the republic. See what on earth is offered there which requires an entire rereading of the Republic and you see that it is something like moral life 101</t>
  </si>
  <si>
    <t>01:05:51Well, whether you're concerned about. Yeah.</t>
  </si>
  <si>
    <t>01:27:59All right.</t>
  </si>
  <si>
    <t>Rights might come from, hey, I'm a Roman citizen, said Paul.</t>
  </si>
  <si>
    <t>That's. I heard more words like manipulate.</t>
  </si>
  <si>
    <t>People in power don't like him. On this model actually doesn't know very much about how this stuff works.</t>
  </si>
  <si>
    <t>We can do that, but I'll bet you there's a way to elevate, if you connect, you collect, connect next siblings.</t>
  </si>
  <si>
    <t>Thomas Loughran: That almost everyone has none. And they don't get what they want.</t>
  </si>
  <si>
    <t>Thomas Loughran: Her, you might say, we both have the same set of lenses. Now we both know the same models, sort of, we're both in contact with the same models and through those models.</t>
  </si>
  <si>
    <t>A question that isn't like, why do we learn math?</t>
  </si>
  <si>
    <t>Thomas Loughran: So certainly, the high information flow network a bridge communities. This part of snare.</t>
  </si>
  <si>
    <t>Thomas Loughran: And I think he might have quantified or in his way semi quantify.</t>
  </si>
  <si>
    <t>Thomas Loughran: Of course, via express</t>
  </si>
  <si>
    <t>Thomas Loughran: We are moving our way through conscious rips through possibility space conscious possibility space and we are we're steering it we're shaping it we we set a meeting and we take the meeting and we jet and we've we press the agenda.</t>
  </si>
  <si>
    <t>Thomas Loughran: That's right. In that sense, it seems to me the community contains those experiences.</t>
  </si>
  <si>
    <t>Thomas Loughran: It is true, you need one you and you need something like that.</t>
  </si>
  <si>
    <t>JP: I mean, shoot that that book. I just read very My Heart at Wounded Knee</t>
  </si>
  <si>
    <t>John’s iPhone: And I'm sure there's some truth to that. But it does. I always, I don't really like it because it's it's always seems like it can be taking agency away from the voters.</t>
  </si>
  <si>
    <t>John Rose; If you don't</t>
  </si>
  <si>
    <t>John Rose: In this league analogy, would it be like, would they have a different version of like that good, but they process things the same way or</t>
  </si>
  <si>
    <t>John Rose: I mean, to put it simply, and there's solution.</t>
  </si>
  <si>
    <t>01:27:18At</t>
  </si>
  <si>
    <t>01:01:12Right, yeah.</t>
  </si>
  <si>
    <t>Thomas Loughran: Paradigm of this answer to what's missing.</t>
  </si>
  <si>
    <t>Thomas Loughran: Why on earth should we accept</t>
  </si>
  <si>
    <t>John Rose: I don't know if that's true or not. But that's one motivation. I've heard for the Federal officers, so</t>
  </si>
  <si>
    <t>Thomas Loughran: Right, you don't. You don't have to slam the door.</t>
  </si>
  <si>
    <t>luke w: secularization and</t>
  </si>
  <si>
    <t>Thomas Loughran: Well, there's some truth to that, but not that much. There are things you can do now that you could never do before.</t>
  </si>
  <si>
    <t>Thomas Loughran: making that up.</t>
  </si>
  <si>
    <t>Thomas Loughran: I, you're not the only ones. I think those kinds of questions or a genre of</t>
  </si>
  <si>
    <t>Thomas Loughran: Right, whether we know the reason why or not, right, all of that influence present does bring experience to bear on our choices.</t>
  </si>
  <si>
    <t>John Loughran: He was allowed to pick from a certain group.</t>
  </si>
  <si>
    <t>People are like heroes, whether they be real or not, seem to be the narrative version of what we seem to embody.</t>
  </si>
  <si>
    <t>These are the tools you use in order to detonate.</t>
  </si>
  <si>
    <t>So hundreds of good sized number. And that is supporting the work of this thing.</t>
  </si>
  <si>
    <t>Thomas Loughran: Right, here's what to think about prisons. Right, that's over here.</t>
  </si>
  <si>
    <t>Right. Sorry. I'm just I'm not going back on this. Right.</t>
  </si>
  <si>
    <t>Thomas Loughran: These that what I'm looking at right now our sides that would eventually be selected through an embodied in the kind of publishing environment that I showed you earlier when we slipped him some pages.</t>
  </si>
  <si>
    <t>Thomas Loughran: We also have limited space time. We also have limited. Let's see, we just can add we just can't.</t>
  </si>
  <si>
    <t>Thomas Loughran: Yeah, I also agree with everything. Caitlin jumps on</t>
  </si>
  <si>
    <t>Thomas Loughran: He's inclined right to aim at a lot of mathematical precision based on mathematically precise predictions based on his few assumptions as you possibly can. Right, so good. I understand that.</t>
  </si>
  <si>
    <t>Thomas Loughran: You have to sign, you have to agree when you use their technology that you won't compete against Google anywhere. Google does anything</t>
  </si>
  <si>
    <t>John’s iPhone: Has good accountants and yo</t>
  </si>
  <si>
    <t>01:27:20Very rich intellectual and a very heartfelt practical level, it is gut wrenchingly practical, which does not sound like the way we typically approach Plato, it is actually a Summa</t>
  </si>
  <si>
    <t>01:05:55Let's see.</t>
  </si>
  <si>
    <t>01:28:01Sure open topic. And if you do you want to settle that topic. Now, or I'll tell you what, let's not in principle, sell it. Now let's settle it tomorrow, just send a send something around if you want us to read something if it would be helpful for us to read something</t>
  </si>
  <si>
    <t>Right. And all of a sudden, people started treating Paul nicely in the New Testament.</t>
  </si>
  <si>
    <t>So we actually. Probably ought to think of a little bit about what those words are.</t>
  </si>
  <si>
    <t>Or either that or is playing three dimensional chess. And it depends on who you listen to.</t>
  </si>
  <si>
    <t>That's the thing over here. Select siblings, select children. Select subtree.</t>
  </si>
  <si>
    <t>Thomas Loughran: And if that's the case, then we don't actually have. We don't actually live in a democracy and chomp skis.</t>
  </si>
  <si>
    <t>Thomas Loughran: Through the whole set of information histories that led to the creation of those moments when we're in contact with the same stuff, but in a different order.</t>
  </si>
  <si>
    <t>I mean, I think it is an interesting and not obvious question.</t>
  </si>
  <si>
    <t>Thomas Loughran: Certainly this, the importance of narrative is artist.</t>
  </si>
  <si>
    <t>Thomas Loughran: Semi when he says one number and then says another number and then pretend he said the same thing. Both times when he did or something like that.</t>
  </si>
  <si>
    <t>Thomas Loughran: Which we should probably let one go to see</t>
  </si>
  <si>
    <t>Thomas Loughran: And we are generating our experience.</t>
  </si>
  <si>
    <t>Thomas Loughran: That's, that's an interesting claim and that the Community contains those experiences. And that's the community.</t>
  </si>
  <si>
    <t>Thomas Loughran: It's not going to be a very rich community that doesn't have something</t>
  </si>
  <si>
    <t>JP: Is just a litany of that.</t>
  </si>
  <si>
    <t>Thomas Loughran: Yeah, yeah, I see that there's always attention right between the folks who are in charge of the message. And the implication and the effects of interactions.</t>
  </si>
  <si>
    <t>00;34;49.290 --&gt; 00;34;59.100</t>
  </si>
  <si>
    <t>00:31:02.520 --&gt; 00:31:07.590</t>
  </si>
  <si>
    <t>00:33:29.490 --&gt; 00:33:42.270</t>
  </si>
  <si>
    <t>00:26:34.740 --&gt; 00:26:36.630</t>
  </si>
  <si>
    <t>01:27:37It is very much the Republic is very much like the Summa which was meant to provide an introduction to a whole way of life and fun.</t>
  </si>
  <si>
    <t>01:06:00To be honest,</t>
  </si>
  <si>
    <t>01:28:21For whatever it is you want to talk about give us a little bit of a heads up and</t>
  </si>
  <si>
    <t>01:01:14Yeah, I'll be I'll be flying, not this Friday, but next Friday.</t>
  </si>
  <si>
    <t>Thomas Loughran: This account of rationality.</t>
  </si>
  <si>
    <t>Thomas Loughran: A multi dimensional</t>
  </si>
  <si>
    <t>Rachel Loughran: And interesting implication of the mark.</t>
  </si>
  <si>
    <t>Thomas Loughran: On a point of view or necessarily right there's many times where you can say, You know what, I just don't know what I think about that. These are really hard questions and I keep gathering evidence</t>
  </si>
  <si>
    <t>luke w: Social socialism and or Marxism.</t>
  </si>
  <si>
    <t>Thomas Loughran: I mean, the internet is such a thing, right, you would need a global system.</t>
  </si>
  <si>
    <t>Thomas Loughran: But it's definitely an axial interview, you're right. I was with Jonathan's</t>
  </si>
  <si>
    <t>John Rose: A certain person's</t>
  </si>
  <si>
    <t>Thomas Loughran: And we do have experiences, these are these are fundamental pieces on laying out now that set up the choice that we need to make here and I'm saying we need to make a choice in a certain direction.</t>
  </si>
  <si>
    <t>John Loughran: Can you say more about what you mean by allowed</t>
  </si>
  <si>
    <t>Yeah, that's true. I remember a friend of my father's, your grandfather's at his funeral.</t>
  </si>
  <si>
    <t>You demonstrate the power of these tools with the data over here, which produces a precise plot which then can be shared with other people.</t>
  </si>
  <si>
    <t>So it it's it's paying. It's paying faculty salaries.</t>
  </si>
  <si>
    <t>Thomas Loughran: To take something we talked about before, we don't have people writing review articles about life. What we do in life and people writing review that's community processing.</t>
  </si>
  <si>
    <t>Thomas Loughran: That interface right with something else and saying, Look, it's just an interface.</t>
  </si>
  <si>
    <t>I'm going to stay loyal to them. Come hell or high water. That's not a maybe.</t>
  </si>
  <si>
    <t>Thomas Loughran: Much more than that, actually. But that's part of it.</t>
  </si>
  <si>
    <t>Thomas Loughran: Be aware of mathematical relationships that are too complex right after a certain point.</t>
  </si>
  <si>
    <t>Thomas Loughran: More or less.</t>
  </si>
  <si>
    <t>Thomas Loughran: I understand that hope.</t>
  </si>
  <si>
    <t>Thomas Loughran: Right, and that's an example of a kind of vertical integration, in a way, right where you heard you've got multiple services and multiple levels and you got infrastructure supporting those and you can't get access to that inch infrastructure.</t>
  </si>
  <si>
    <t>JP: That's how it is.</t>
  </si>
  <si>
    <t>Thomas Loughran: Trust for this way forward, but this is how we see it right so diversity looks differently inside when you look at the through the lens of communal inquiry.</t>
  </si>
  <si>
    <t>Thomas Loughran: And start a different starting points. Maybe you could write just just trying to</t>
  </si>
  <si>
    <t>Thomas Loughran: The first lens. I think in a certain way, as a little clear to you guys and we already sort of see to it through it. But there's no reason you ought to be persuaded by it yet because we haven't cashed in everything.</t>
  </si>
  <si>
    <t>John Rose: And I'll say, I got most of</t>
  </si>
  <si>
    <t>01:27:46And it is actually very much by itself.</t>
  </si>
  <si>
    <t>01:06:02It seems to me that we don't have because we have the Bill of Rights and a tradition of the Bill of Rights. We don't have a lot of really clear cases of infringement on free speech.</t>
  </si>
  <si>
    <t>01:28:28Known early. No need to, if it makes if the topic is such that would be helpful to have read a few things. Let us know.</t>
  </si>
  <si>
    <t>01:01:20Okay, but I may be</t>
  </si>
  <si>
    <t>I appeal to Caesar, says Paul. I'm a Roman citizen. I have rights where those rights come from.</t>
  </si>
  <si>
    <t>What what do we mean by education? And then when do we think it ought to be president?</t>
  </si>
  <si>
    <t>But I didn't mean to go down that at all. I just need to say that.</t>
  </si>
  <si>
    <t>Did it. Oh, nice. OK.</t>
  </si>
  <si>
    <t>Thomas Loughran: You know, you could bring swing that question right back to</t>
  </si>
  <si>
    <t>Thomas Loughran: She from her perspective.</t>
  </si>
  <si>
    <t>And I mean, it's in some ways it's it's obvious.</t>
  </si>
  <si>
    <t>Thomas Loughran: Identification of certain human rights.</t>
  </si>
  <si>
    <t>Thomas Loughran: If not exactly that. Does that kind of thing, right, which makes it hard to pin down exactly what he said, but I do think put a number. I don't remember what the number was 10s of thousands rings a bell. But maybe I'm wrong about that maybe he did</t>
  </si>
  <si>
    <t>JP: It's not for not till six right</t>
  </si>
  <si>
    <t>Thomas Loughran: And maybe</t>
  </si>
  <si>
    <t>Thomas Loughran: The whole some of those experiences are part of the consciousness of the community that's going in a different direction. But I think where it goes. But let me tell you why you're totally right and to draw the distinction jus drew again between sort of similar similar similar</t>
  </si>
  <si>
    <t>JP: Turn your</t>
  </si>
  <si>
    <t>JP: That exact thing of this</t>
  </si>
  <si>
    <t>Thomas Loughran: versus people who are receiving them, such as</t>
  </si>
  <si>
    <t>01:27:51In its day. What we need in our day.</t>
  </si>
  <si>
    <t>01:06:17But</t>
  </si>
  <si>
    <t>01:01:23Let me see, when I get</t>
  </si>
  <si>
    <t>Thomas Loughran: That's I think McIntyre's account.</t>
  </si>
  <si>
    <t>Thomas Loughran: Right, a one dimensional metaphor.</t>
  </si>
  <si>
    <t>Rachel Loughran: That I have heard is that if you are pulled into an unmarked car which it seems like</t>
  </si>
  <si>
    <t>Thomas Loughran: I think it's going to be a long time, right, if I'm fortunate enough right to be able to resolve this. I mean think about who's telling the truth about which foreign policy escapade right</t>
  </si>
  <si>
    <t>luke w: That has its roots in</t>
  </si>
  <si>
    <t>John Loughran: Yeah yeah that was broadcast</t>
  </si>
  <si>
    <t>John Rose: Basketball thing actually happens a lot with adults to as everyone tries to compare like the Michael Jordan to abroad and like the older basketball teams to the new basketball thing.</t>
  </si>
  <si>
    <t>Thomas Loughran: The direction we need to make a choice in is that there are in fact truths about how we would act if ritually informed and by ritually I mean where all the information that would matter becomes active in shaping</t>
  </si>
  <si>
    <t>John Loughran: Who's allowed to pick certain candidates and you mean that in the sense that he pigeonhole themselves or do you mean it in a sense, another in another sense</t>
  </si>
  <si>
    <t>Comes to mind. And he said, As people do the nicest things people will ever say about you,</t>
  </si>
  <si>
    <t>That's the movement of thought from here. And all I wanted to do is show you six one little writing assignment.</t>
  </si>
  <si>
    <t>It's endowing professorships.</t>
  </si>
  <si>
    <t>Thomas Loughran: Now imagine that we're AI assistant</t>
  </si>
  <si>
    <t>Thomas Loughran: But you don't get to appeal right to it. You don't often don't get to appeal to any real world out there to make a distinction between it and the interface because you don't buy that real world out there.</t>
  </si>
  <si>
    <t>Right. Not anymore. And it seems like to the extent that it's a virtuous person.</t>
  </si>
  <si>
    <t>Thomas Loughran: That to intuition for is immediately intuitive intuitively obvious right and there's other things that are mathematical relations that are completely intuitively obvious, but there are some</t>
  </si>
  <si>
    <t>Thomas Loughran: That that's so far. That's not a conclusion. That's a starting point. That's a direction.</t>
  </si>
  <si>
    <t>Thomas Loughran: Etc. Unless you agree not to mess with them at other levels.</t>
  </si>
  <si>
    <t>JP: That's blue</t>
  </si>
  <si>
    <t>00;35;02.460 --&gt; 00;35;07.320</t>
  </si>
  <si>
    <t>00:31:09.150 --&gt; 00:31:16.470</t>
  </si>
  <si>
    <t>00:33:43.410 --&gt; 00:34:01.740</t>
  </si>
  <si>
    <t>00:26:39.120 --&gt; 00:26:49.560</t>
  </si>
  <si>
    <t>01:27:55We need</t>
  </si>
  <si>
    <t>01:06:19You could imagine them.</t>
  </si>
  <si>
    <t>01:28:37Cool. Sounds good.</t>
  </si>
  <si>
    <t>01:01:31I get in at 645 in the Midway so I don't know.</t>
  </si>
  <si>
    <t>You certainly know why all the people backed up and respected them.</t>
  </si>
  <si>
    <t>Maybe it ought to be present, for example, when it seems to be present.</t>
  </si>
  <si>
    <t>The extraction of of physical resources from other countries is a thing.</t>
  </si>
  <si>
    <t>It gave me an options once I had double arrows, it gave me an option to remove arrows.</t>
  </si>
  <si>
    <t>Thomas Loughran: Whether it's to Chomsky, or just someone who thinks like him and says, look, let's get government to solve problems.</t>
  </si>
  <si>
    <t>Thomas Loughran: bringing her initial formation coloring what it is. She saw</t>
  </si>
  <si>
    <t>But. Anyway, I've been thinking about I'm trying to.</t>
  </si>
  <si>
    <t>Thomas Loughran: That fall out of</t>
  </si>
  <si>
    <t>Thomas Loughran: That's a dim recollection. But what's not the dim recollection was a much clearer. One is a list of about half a dozen offenses against the election that you rattled off and that will rattle off in turn in response. I'm seeing as all of them faults.</t>
  </si>
  <si>
    <t>Thomas Loughran: That's number 1998 okay</t>
  </si>
  <si>
    <t>Thomas Loughran: The whole</t>
  </si>
  <si>
    <t>Thomas Loughran: Similar to</t>
  </si>
  <si>
    <t>Thomas Loughran: It's fair to say they will have a lot less than common right they will really not know what to say together and common there'll be pulled together away from one another, like the rest of us.</t>
  </si>
  <si>
    <t>JP: These cultures, the Native American way of being in the world and being in a particular place in the world and</t>
  </si>
  <si>
    <t>John’s iPhone: Well yeah, I mean, I think, though very agree that I mean there's</t>
  </si>
  <si>
    <t>Thomas Loughran: Polarity is actually, if you can see</t>
  </si>
  <si>
    <t>Thomas Loughran: Trying to sharpen your question a little bit. You can imagine two machines they work the same way. Right. And you just put different stuff in the front ends.</t>
  </si>
  <si>
    <t>Thomas Loughran: All we've done so far is talk about a high information flow of rich communities. That's a big promise that there could be such a thing as rich communities and that they put their members in contact with information about their options and thus in general rich communities are good.</t>
  </si>
  <si>
    <t>John Rose: My, my ideas and the things I heard about this from the podcast that Uncle Mike had recommended to me, which was econ talk, which is pretty interesting podcast.</t>
  </si>
  <si>
    <t>01:27:57The self assembling monolayer application of just the right DNA to induce social reconstruction social rethinking and social reconstruction that pops up a high information flow network of rich communities. We need that today.</t>
  </si>
  <si>
    <t>01:06:22And I think</t>
  </si>
  <si>
    <t>01:01:37Just be</t>
  </si>
  <si>
    <t>Thomas Loughran: That's not good enough, guys.</t>
  </si>
  <si>
    <t>Thomas Loughran: Which is what that is, it's a line right here on one side or another side, even a two dimensional metaphor. It's not even a plot.</t>
  </si>
  <si>
    <t>Rachel Loughran: That is something that is used, whether it's for people that they already like have video evidence of or not.</t>
  </si>
  <si>
    <t>luke w: Basically the postmodern movement of the, you know, 50s and 60s and the counterculture in the 60s and that movement has been infiltrating our academia and our institutions.</t>
  </si>
  <si>
    <t>Of moving</t>
  </si>
  <si>
    <t>Thomas Loughran: Okay, good.</t>
  </si>
  <si>
    <t>Rachel Loughran: Particularly with that new documentary coming out, or that came out the Michael Jordan, one that I watched but its name is escaping me. THE LAST DANCE. THE LAST DANCE.</t>
  </si>
  <si>
    <t>Thomas Loughran: The choice.</t>
  </si>
  <si>
    <t>Thomas Loughran: More than that, he pigeonhole themselves.</t>
  </si>
  <si>
    <t>they they say probably the last time they all come together to talk about you.</t>
  </si>
  <si>
    <t>I actually did this writing assignment. I had to figure out, how do you weave your way through this space?</t>
  </si>
  <si>
    <t>It's attracting better talent, saying that paying better talent, providing resources, research dollars, resources for that, better talent to come.</t>
  </si>
  <si>
    <t>Thomas Loughran: Imagine that the pattern.</t>
  </si>
  <si>
    <t>JP: So I never even heard of, oh man.</t>
  </si>
  <si>
    <t>Thomas Loughran: That's an objection. I don't know if it's the objection that you mentioned.</t>
  </si>
  <si>
    <t>Right. To the extent that it's a well formed person.</t>
  </si>
  <si>
    <t>Thomas Loughran: new perspective on collaboration.</t>
  </si>
  <si>
    <t>Thomas Loughran: Right, like that. This that there's no largest prime number, right, that might be intuitively obvious for someone maybe because there is expertise. Right. And what becomes obvious changes over time.</t>
  </si>
  <si>
    <t>Rachel Loughran: I think unfortunately a lot of things are being done now for personal benefit to the detriment of the country so</t>
  </si>
  <si>
    <t>Thomas Loughran: It's a research program.</t>
  </si>
  <si>
    <t>Thomas Loughran: So yeah, I</t>
  </si>
  <si>
    <t>John’s iPhone: Yeah. And when you're super rich like if you have a bunch of money like yeah you lose money. Some years like whatever</t>
  </si>
  <si>
    <t>01:28:16And</t>
  </si>
  <si>
    <t>01:06:26Certainly unfreedom let me change gears and have freedom of assembly be the</t>
  </si>
  <si>
    <t>01:28:39Thanks, guys. Pleasure.</t>
  </si>
  <si>
    <t>Because they would. They'd be crucified if they didn't. Not the language of the American Foundation.</t>
  </si>
  <si>
    <t>Maybe it ought not to be seemed to be present, but in fact, not be present.</t>
  </si>
  <si>
    <t>I mean, it's happening now. It's talked about rarely, but occasionally is actually happening.</t>
  </si>
  <si>
    <t>So I did. OK, good. Oh. All right.</t>
  </si>
  <si>
    <t>Thomas Loughran: And the challenge to that then would be</t>
  </si>
  <si>
    <t>Thomas Loughran: And yet, when I grew up, and saw</t>
  </si>
  <si>
    <t>I'd like to have a good answer for that question. And I think having a good answer to that question.</t>
  </si>
  <si>
    <t>Thomas Loughran: A lot of what on the count of what rights could be on one hand, which is part of it. Hi information flow network their</t>
  </si>
  <si>
    <t>Thomas Loughran: But they were rattled off quickly and nobody tried it out, whichever you need a lot of evidence.</t>
  </si>
  <si>
    <t>JP: I think it's six Pacific. So, hi.</t>
  </si>
  <si>
    <t>Thomas Loughran: Reality that we're a part of. We likewise generate, even though we may be part of some bigger generator</t>
  </si>
  <si>
    <t>Thomas Loughran: Some solitude, similar to yeah couldn't get it. Thank you, between some military native experiences. Right. And that, that's one thing.</t>
  </si>
  <si>
    <t>Thomas Loughran: So if you're going to get a pretty substantial by you got to have some common vision.</t>
  </si>
  <si>
    <t>JP: So much was lost. I mean it's it's so it is such a tragic book for that reason.</t>
  </si>
  <si>
    <t>John’s iPhone: It's very obvious that</t>
  </si>
  <si>
    <t>00;35;08.400 --&gt; 00;35;25.740</t>
  </si>
  <si>
    <t>00:31:17.550 --&gt; 00:31:17.790</t>
  </si>
  <si>
    <t>00:34:03.120 --&gt; 00:34:17.190</t>
  </si>
  <si>
    <t>00:26:52.200 --&gt; 00:26:54.090</t>
  </si>
  <si>
    <t>01:28:18We need exactly what that core DNA is I've got DNA, just because I've got DNA self assembly on model layers in my mind, which is done in molecular nano electronics. Very cool stuff or it's one approach to</t>
  </si>
  <si>
    <t>01:06:33sole source of the information exchange mechanism that could be impeded from the bottom up is epi unimpeded. Absolutely right. You can't. You can't mix races in these restaurants.</t>
  </si>
  <si>
    <t>01:01:49Yeah.</t>
  </si>
  <si>
    <t>Thomas Loughran: That's not good enough.</t>
  </si>
  <si>
    <t>Thomas Loughran: Once upon where you are in alignment supply just as much of it. It's not a two dimensional plot right it's not it's not a simple, you know, fifth or sixth graders plot.</t>
  </si>
  <si>
    <t>Rachel Loughran: I don't know all the specifics there. But if you are being kidnapped. You have just like by anybody. You have a right to fight back.</t>
  </si>
  <si>
    <t>Thomas Loughran: You go, you know, things we've been reading and</t>
  </si>
  <si>
    <t>luke w: And has basically succeeded in</t>
  </si>
  <si>
    <t>Thomas Loughran: A message and developing an effective rhetoric at scale here to handle a in the analog is something like fertilizer to address.</t>
  </si>
  <si>
    <t>Thomas Loughran: In any case, that issue came up very, very briefly, because there was no time for distinctions really made this one tried to make it, but</t>
  </si>
  <si>
    <t>Thomas Loughran: Yes, yes I keep wanting to watch that.</t>
  </si>
  <si>
    <t>Thomas Loughran: Some of that might be conscious. Some of it might be non conscious</t>
  </si>
  <si>
    <t>Thomas Loughran: It's a good question as to how</t>
  </si>
  <si>
    <t>And thereafter. But that's where people start telling stories. Right.</t>
  </si>
  <si>
    <t>What are the contours of the learning curve? We talk about rock climbing, the learning curve in a given area.</t>
  </si>
  <si>
    <t>And, you know, in one case, this is an initiative for a global development that that a family has endowed.</t>
  </si>
  <si>
    <t>Thomas Loughran: Imagine first and here it's not so hard and no doubt it already happens</t>
  </si>
  <si>
    <t>JP: Oh man, oh man.</t>
  </si>
  <si>
    <t>Thomas Loughran: And but that's one and Hoffman's answer is, you're right.</t>
  </si>
  <si>
    <t>To the extent that it's a person who's really richly understood a full range of options for his or her life and says,</t>
  </si>
  <si>
    <t>Thomas Loughran: Why this is a new perspective, it's not so clear to me but</t>
  </si>
  <si>
    <t>Thomas Loughran: But for most people. That's not intuitively obvious. So there's my point there is there's limits, even on our, on our ability to bring even while consciousness brings a lot of things together into a single intuitively transport remediate experience.</t>
  </si>
  <si>
    <t>Rachel Loughran: We have that going for us.</t>
  </si>
  <si>
    <t>Thomas Loughran: It's not a theory of everything, or something like that. Yeah.</t>
  </si>
  <si>
    <t>Thomas Loughran: Mean you see here, this all the time in</t>
  </si>
  <si>
    <t>John’s iPhone: So I mean not entirely without merit, but the scale at which you have losing money was not someone who looks like a good businessman.</t>
  </si>
  <si>
    <t>Thomas Loughran: Here also, you've got to have a skill set, which almost everybody lacks people have it some. I mean, you have it a lot, actually. You're willing to listen to other people think about things from their point of view and and you'll and wait and see right mean you willing to think</t>
  </si>
  <si>
    <t>Thomas Loughran: They're not straight good making but they are better than ignorance, making their somewhat good making they make their members better at least they seem to</t>
  </si>
  <si>
    <t>John Rose: And to put it simply, it's</t>
  </si>
  <si>
    <t>01:28:37Two minutes like you know tonics when a circuit actually has a genome. It's a very cool idea.</t>
  </si>
  <si>
    <t>01:06:50Right. That's a bottom up restriction and those restrictions have generally been eroded by our wall. And I think that to some extent that's true for speech, I think, more so for speech. Even then, freedom of assembly.</t>
  </si>
  <si>
    <t>01:28:42Alright, alright.</t>
  </si>
  <si>
    <t>I'm a little bit troubled by the idea that just popped into my head. To me, like.</t>
  </si>
  <si>
    <t>You could imagine some definition of education, for example, informing you about something that's true and that will be useful to you.</t>
  </si>
  <si>
    <t>And you have to you've got to look.</t>
  </si>
  <si>
    <t>So again. Super view.</t>
  </si>
  <si>
    <t>Thomas Loughran: The only people who get government outcomes that they want the government outcomes are responsive to rich people's preferences, not to people's preferences. They're responsible to dollars not devotes</t>
  </si>
  <si>
    <t>Thomas Loughran: All the things that I saw in my community. I had none of that filter. I took it in</t>
  </si>
  <si>
    <t>I think there's something in this model that we're talking about. That could provide a piece of a good answer to that question.</t>
  </si>
  <si>
    <t>Thomas Loughran: Lens but also</t>
  </si>
  <si>
    <t>To do that with care.</t>
  </si>
  <si>
    <t>Thomas Loughran: Good like it's just time</t>
  </si>
  <si>
    <t>Thomas Loughran: Which leaves us feeling passive, to some extent, with respect to some of the aspects we don't change everything we change some things, some things we seem to be unable to change.</t>
  </si>
  <si>
    <t>Thomas Loughran: Being aware of the experience actually aware, not in terms of like content, but of light of an actual experience. So I might have an experience. It's like yours, but it isn't yours.</t>
  </si>
  <si>
    <t>Thomas Loughran: This is not a completely strange thing to say based on our different experiences in and around the people praise, right, which has a lot more in common.</t>
  </si>
  <si>
    <t>JP: I mean, it's just stunning. How it's, yeah.</t>
  </si>
  <si>
    <t>John’s iPhone: The Republican</t>
  </si>
  <si>
    <t>01:28:44But what however it is putting down, getting the DNA, right, if not in a literal sense in a metaphorical sense right and throwing that out somehow in a way which is ritually adopted.</t>
  </si>
  <si>
    <t>01:07:09So I guess I don't have great cases where</t>
  </si>
  <si>
    <t>01:01:50Yeah, I get in at 645 times</t>
  </si>
  <si>
    <t>Thomas Loughran: It's a number line.</t>
  </si>
  <si>
    <t>Rachel Loughran: But if you are being picked up by a by a federal officer and an unmarked car, you do not have the right to fight back. It's resisting arrest and there's some lawsuits trying to get that practice pushed out</t>
  </si>
  <si>
    <t>Thomas Loughran: As background here and you might be skeptical about your ability to really get on top of any of these things.</t>
  </si>
  <si>
    <t>luke w: reframing the founding of our country as this.</t>
  </si>
  <si>
    <t>Thomas Loughran: soil conditions which we do do in farming in order to get seed to grow their right, that sort of the analog of rhetoric.</t>
  </si>
  <si>
    <t>Thomas Loughran: didn't get very far.</t>
  </si>
  <si>
    <t>Rachel Loughran: Highly recommend. I'm not a huge basketball fan myself, but it was really good.</t>
  </si>
  <si>
    <t>Thomas Loughran: Non that's</t>
  </si>
  <si>
    <t>Thomas Loughran: You could imagine someone being an effect forced to pigeonhole themselves. Yeah.</t>
  </si>
  <si>
    <t>And they start the day. Those stories are and are are writ real small.</t>
  </si>
  <si>
    <t>What are the main handholds here? Right.</t>
  </si>
  <si>
    <t>And so they're not sitting around. I think it's fair to say, really, their sleeves are rolled up and that's where that money's going.</t>
  </si>
  <si>
    <t>Thomas Loughran: The rule of the Internet, the Internet and technologies like a genie. You just rub it. You asked for it. It comes out. It's already there.</t>
  </si>
  <si>
    <t>JP: Oh man, oh man, oh man.</t>
  </si>
  <si>
    <t>Thomas Loughran: All I'm pointing out</t>
  </si>
  <si>
    <t>oh, wait a minute, this is just a way deeper groove to run my life down.</t>
  </si>
  <si>
    <t>Thomas Loughran: They mean to have a very robust collaboration, that's for sure. Right, because they're trying to do a great deal with home with the whole world.</t>
  </si>
  <si>
    <t>Thomas Loughran: At the same time, it's limited.</t>
  </si>
  <si>
    <t>JP: Well, I mean, what do you make of</t>
  </si>
  <si>
    <t>JP: I think I feel like he talks about sorry you finish your thought</t>
  </si>
  <si>
    <t>Thomas Loughran: I mean people who own fiber people who own you know internet that provide Internet access provide end user internet access. They also provide the channels. They also own the channels that run over the internet that they give you. Right.</t>
  </si>
  <si>
    <t>He's</t>
  </si>
  <si>
    <t>00;35;26.970 --&gt; 00;35;28.920</t>
  </si>
  <si>
    <t>00:31:18.570 --&gt; 00:31:19.230</t>
  </si>
  <si>
    <t>00:34:17.610 --&gt; 00:34:28.170</t>
  </si>
  <si>
    <t>00:26:54.630 --&gt; 00:26:55.770</t>
  </si>
  <si>
    <t>01:29:00By a broad range of people that is putting a curriculum in the hands of folks will need to climb through it in order to be changed.</t>
  </si>
  <si>
    <t>01:07:17Except yeah not bottom up restrictions, it seems to me the restrictions that people get away with regardless freedom of speech tend to be top down restrictions not bottom. Oh.</t>
  </si>
  <si>
    <t>01:28:44Hey, good.</t>
  </si>
  <si>
    <t>I'm incredibly questioning where rights themselves come from.</t>
  </si>
  <si>
    <t>Maybe that has an educated dimension.</t>
  </si>
  <si>
    <t>At least when you look at where conflicts are, you have to look where resources are and there is almost always wrong.</t>
  </si>
  <si>
    <t>All right. So here's what you have to do, so I'll do it from journalists to reporters.</t>
  </si>
  <si>
    <t>Thomas Loughran: I don't really want to say unfiltered, but in a filter, which was shaped by my very different set of circumstances and hers.</t>
  </si>
  <si>
    <t>Anyway, that's that that's war. That's what I was thinking about. I did, too.</t>
  </si>
  <si>
    <t>Thomas Loughran: As we did in the</t>
  </si>
  <si>
    <t>Thomas Loughran: So I'm asking, what do you, what do you, what do you know about that old controversial controversy. And what do you think</t>
  </si>
  <si>
    <t>JP: I, this isn't it. This is interesting, all the time because</t>
  </si>
  <si>
    <t>Thomas Loughran: We can't change the way the world feels to us looks to us not obviously I mean I can paint the wall right but I can't make the wall seem like they're things I can't do with it.</t>
  </si>
  <si>
    <t>Thomas Loughran: So for example, you can tell me a story about something that happens. And I can ritually understand your story, but it's a story of your experience. I didn't have it I enter into it imaginatively I have something that's like it I don't confuse it for the experience you had</t>
  </si>
  <si>
    <t>Thomas Loughran: You know, you've got you've got many people known each other for decades. And I've read the same books for a long period of time. I don't mean only the same books, but a lot of common books a lot of common material and it's pretty wide ranging</t>
  </si>
  <si>
    <t>Thomas Loughran: It's I've got to read it.</t>
  </si>
  <si>
    <t>John’s iPhone: News arm is has convinced. A lot of people things that align exactly with reality.</t>
  </si>
  <si>
    <t>Thomas Loughran: About it. You don't have to make a decision right now.</t>
  </si>
  <si>
    <t>John Loughran: Different initial</t>
  </si>
  <si>
    <t>Thomas Loughran: Right. And they seem to not implausibly because they gather information, then they pass it along systematically and that information generally improves choices. Unless, of course.</t>
  </si>
  <si>
    <t>John Rose: Simply just</t>
  </si>
  <si>
    <t>01:29:10And to be invited into participation in this productive high net high information flow network of rich communities. That's what we need in our day Plato is doing something like that. It is dating.</t>
  </si>
  <si>
    <t>01:01:56Right.</t>
  </si>
  <si>
    <t>Thomas Loughran: Treating human being. So are in fact holes.</t>
  </si>
  <si>
    <t>Thomas Loughran: Yet that but I think you hit the number line when you're in what second grade.</t>
  </si>
  <si>
    <t>Rachel Loughran: Because people who are being picked up wouldn't know the difference because it's an unmarked car and people gen earn and the Federal officers generally are not wearing insignia so</t>
  </si>
  <si>
    <t>Thomas Loughran: True. Now if you work for the National Science Foundation, and you or if you were on a committee that has to determine the top priorities in spending in all of particle physics I I jumped from NSF to that in the middle of midstream there because I know a guy on that committee.</t>
  </si>
  <si>
    <t>luke w: As pretty pretty well exemplified in the project in the New York Times and has reframed the history of our country in</t>
  </si>
  <si>
    <t>Thomas Loughran: Right. You've got to be able to pitch it in such a way that this particular audience finds something attractive about it right and learn something from it brings their own things to the table and make something good happen.</t>
  </si>
  <si>
    <t>Thomas Loughran: So I think you've got to look into the weeds there and you got to look into what states already do.</t>
  </si>
  <si>
    <t>Thomas Loughran: Okay, well this is helpful. Let's see. JOHN you made another point to, I don't want to leave it hanging there.</t>
  </si>
  <si>
    <t>JP: That's how we define the good correct just editors are remembered our conversation.</t>
  </si>
  <si>
    <t>Thomas Loughran: And so that's</t>
  </si>
  <si>
    <t>The accomplishments that, in fact, if you really wanted to give along account, we're starting to talk.</t>
  </si>
  <si>
    <t>Whereas it's slippery and where's it not that slippery, where do you get to when you hang on and you have a little bit of stability?</t>
  </si>
  <si>
    <t>And if it weren't for that money. It wouldn't be you wouldn't be spilling over the availability of funds.</t>
  </si>
  <si>
    <t>Thomas Loughran: If you can think of it, you're almost never the first person think of it. So if you can formulate a coherent thought about technology.</t>
  </si>
  <si>
    <t>Thomas Loughran: Omani people somewhere.</t>
  </si>
  <si>
    <t>Thomas Loughran: I'm arguing on your terms, not on mine. He might say,</t>
  </si>
  <si>
    <t>This is the way to be. Right. And makes a choice. To that extent, the person's less likely.</t>
  </si>
  <si>
    <t>Thomas Loughran: biting my tongue. Otherwise, we go all over the place.</t>
  </si>
  <si>
    <t>Thomas Loughran: If that's the case, then, and those are real conscious states.</t>
  </si>
  <si>
    <t>JP: SoCal Tom, what do you make of Caitlin's</t>
  </si>
  <si>
    <t>No, no.</t>
  </si>
  <si>
    <t>Thomas Loughran: That then there's a whole very much a vertical integration from hardware to software to hardware. I mean, hardware at the you know the fiber loving right to the software that runs it to the access to it all the way up.</t>
  </si>
  <si>
    <t>01:29:22That's what the Republican I think was designed to be and that's actually what the song was designed to be, and neither of them I think actually worked very well and we need to get it right. The third time. I mean, it's ridiculous to say we're going to do it better than played or beta</t>
  </si>
  <si>
    <t>01:07:28Yeah, I think it goes on with the language you use seem to imply to me that you had a top down censorship law in your head that you heard was coming up or something.</t>
  </si>
  <si>
    <t>01:28:46Yep.</t>
  </si>
  <si>
    <t>01:01:56So let's let's miss the next two Fridays.</t>
  </si>
  <si>
    <t>And I am just the wheels of turn.</t>
  </si>
  <si>
    <t>But if, in fact, what you're doing is conveying something that's false when you seem like you're conveying something.</t>
  </si>
  <si>
    <t>Tirrell in the ground somehow, either that or strategic position surrounding raw materials.</t>
  </si>
  <si>
    <t>Draw the line, then click the line, click reverse arrow, click it again, click it a third time and it gets rid of it.</t>
  </si>
  <si>
    <t>Thomas Loughran: And if that were true.</t>
  </si>
  <si>
    <t>Thomas Loughran: And the same thing is true with respect to my experience and</t>
  </si>
  <si>
    <t>To digress one tiny bit more. I'd also like an answer to why.</t>
  </si>
  <si>
    <t>Thomas Loughran: American Express.</t>
  </si>
  <si>
    <t>John Rose: Well, I think one of his biggest claims is that</t>
  </si>
  <si>
    <t>JP: You know, maybe I'm just</t>
  </si>
  <si>
    <t>Thomas Loughran: Unless I had exceptional power of it. Imagine as soon as the you know what those guys are sinners sinners steeps people's perceptions are radically different than ours. Is it possible for them to turn on and turn off various perspectives. I don't know.</t>
  </si>
  <si>
    <t>Thomas Loughran: Right. Oh, so that's</t>
  </si>
  <si>
    <t>Thomas Loughran: That's particularly true take at the turn of the faculty. Right, right. That's, that's intentionally wide ranging</t>
  </si>
  <si>
    <t>JP: It's, it's so powerful, it's</t>
  </si>
  <si>
    <t>John’s iPhone: And they're really good at it, but</t>
  </si>
  <si>
    <t>00;35;29.370 --&gt; 00;35;30.570</t>
  </si>
  <si>
    <t>00:31:19.590 --&gt; 00:31:20.940</t>
  </si>
  <si>
    <t>00:34:28.950 --&gt; 00:34:35.010</t>
  </si>
  <si>
    <t>00:26:56.340 --&gt; 00:27:00.660</t>
  </si>
  <si>
    <t>01:02:00Okay.</t>
  </si>
  <si>
    <t>Thomas Loughran: As as absolutely impoverished and as if they need to live on one ship or another, then fact they don't live on one ship or another they need to benefit from one ship and from a second ship and from our third ship and they need to come up with an account of the world as a whole.</t>
  </si>
  <si>
    <t>Thomas Loughran: It's very, very simple. One of these things is bigger than another one left versus right and</t>
  </si>
  <si>
    <t>Rachel Loughran: The idea that you</t>
  </si>
  <si>
    <t>Thomas Loughran: And that's what he does and what that committee does is basically look at the promise of all the science that there is out there.</t>
  </si>
  <si>
    <t>luke w: In a unfair way.</t>
  </si>
  <si>
    <t>Thomas Loughran: You got to look into what how many gears are there in the mail in portion there because you've got a couple gears. If you've got to apply for the balance and then receive the ballot and then send the ballot back in right though all those have to work well.</t>
  </si>
  <si>
    <t>Thomas Loughran: It was really shifting gears about his answer to the question, what is it like right yeah</t>
  </si>
  <si>
    <t>Thomas Loughran: In that</t>
  </si>
  <si>
    <t>Thomas Loughran: What I think that</t>
  </si>
  <si>
    <t>Right. Like historical data. It really.</t>
  </si>
  <si>
    <t>Right. Edge you climb or as you spiral, if that climb is in a spiral.</t>
  </si>
  <si>
    <t>That's what an endowment does, right? I mean, it's a sort of a growing pool of money and it spills resources over.</t>
  </si>
  <si>
    <t>Thomas Loughran: It's already the case you are almost never the first person to think that way or to see that would be a good thing. Or to put it into practice.</t>
  </si>
  <si>
    <t>People</t>
  </si>
  <si>
    <t>Thomas Loughran: Right, I'm basically saying that</t>
  </si>
  <si>
    <t>At the very least, to pop out of that groove, to become disloyal, to be to to no longer love, no longer follow through.</t>
  </si>
  <si>
    <t>Thomas Loughran: Here are some of the things, these are some common he modules little apps or call them app lets it sit inside bigger apps and some of these are already developed</t>
  </si>
  <si>
    <t>Thomas Loughran: Then there is a life of that real conscious agent at that real limited state.</t>
  </si>
  <si>
    <t>JP: I mean, I've only been reading her for a few months, but she seems to really not make much of the Russia story.</t>
  </si>
  <si>
    <t>JP: Well, I feel I thought he rejected.</t>
  </si>
  <si>
    <t>Thomas Loughran: They have deals so that</t>
  </si>
  <si>
    <t>JP: It's like Mark Cuban is a good businessman like</t>
  </si>
  <si>
    <t>John Rose; You can understand them for</t>
  </si>
  <si>
    <t>John Loughran: Different initial conditions.</t>
  </si>
  <si>
    <t>Thomas Loughran: It doesn't unless it's twisted unless it's not you know doesn't hold up under scrutiny, all kinds of different things.</t>
  </si>
  <si>
    <t>John Rose: We have, we need to let market forces work which i mean i think they kind of say in general.</t>
  </si>
  <si>
    <t>01:29:38Will somebody</t>
  </si>
  <si>
    <t>01:07:41Oh, sure. Oh, big that</t>
  </si>
  <si>
    <t>I have not come to any conclusions or anything, but I certainly think, like, human beings ought to have certain rights.</t>
  </si>
  <si>
    <t>That's elements.</t>
  </si>
  <si>
    <t>So as you click the reverse arrow, it cycles through options.</t>
  </si>
  <si>
    <t>Thomas Loughran: How would that</t>
  </si>
  <si>
    <t>Thomas Loughran: So now we have have the same information.</t>
  </si>
  <si>
    <t>Why do we love music? Which I do.</t>
  </si>
  <si>
    <t>Thomas Loughran: these truths to be self evident, that all men are different endowed by their creator has certainly been created equal and endowed by their Creator with certain inalienable rights.</t>
  </si>
  <si>
    <t>John Rose: The coronavirus is being</t>
  </si>
  <si>
    <t>JP: I don't know. I</t>
  </si>
  <si>
    <t>Thomas Loughran: Would it be you'd be equivalent to somebody who could see both in black and white in color and could just decide which</t>
  </si>
  <si>
    <t>Thomas Loughran: A difference, don't make that confusion. Right. And then, moreover, don't experience identity. Don't confuse identity.</t>
  </si>
  <si>
    <t>Thomas Loughran: It's not that that's the that's not exactly the think</t>
  </si>
  <si>
    <t>JP: Yeah, yeah, it's, it's that same I just had this after finishing it and just thinking about it for a while it was that exact</t>
  </si>
  <si>
    <t>Thomas Loughran: Yeah. But my point there. I wasn't trying to make that point at all with the Cuban population or</t>
  </si>
  <si>
    <t>01:07:43The reason I started down that road is I think that that's very much what's happening with regard to the internet.</t>
  </si>
  <si>
    <t>01:02:01We'll try again.</t>
  </si>
  <si>
    <t>Thomas Loughran: That takes into account all of the work being done in different places. And that's going to require jumping from ship to ship, not just because</t>
  </si>
  <si>
    <t>Thomas Loughran: They're just</t>
  </si>
  <si>
    <t>Rachel Loughran: Wouldn't know kidnapped or picked up by a federal officer.</t>
  </si>
  <si>
    <t>Thomas Loughran: If you can imagine, right, in all of particle physics astrophysics cosmology, all of those sorts of areas are sort of competing they're interacting in various ways.</t>
  </si>
  <si>
    <t>luke w: In order to cast aspersions on</t>
  </si>
  <si>
    <t>Thomas Loughran: It is possible to do that and scale that's never been possible before. And I'll stop there, there's many other things. We could go on to say, I mean, I</t>
  </si>
  <si>
    <t>Thomas Loughran: And is that, is that something that's already set up.</t>
  </si>
  <si>
    <t>John Rose: Yeah, it almost felt like you went into like</t>
  </si>
  <si>
    <t>Thomas Loughran: High information flow infrastructure that's right we're defining the good in those terms.</t>
  </si>
  <si>
    <t>Thomas Loughran: But then once you do that also changes the equation, right, once you squeeze that much out of, out of a candidate that changes the equation.</t>
  </si>
  <si>
    <t>What's manipulation is persuasion, manipulation.</t>
  </si>
  <si>
    <t>There's a lot there. But you can summarize that and people do summarize it at times.</t>
  </si>
  <si>
    <t>And here are answers to those questions,</t>
  </si>
  <si>
    <t>So it's it's perpetuating that. It's a it's an enabling an institution to make long term planning.</t>
  </si>
  <si>
    <t>Thomas Loughran: In that regard, the internet really is like so we could look right now and we could find machine learning assistant review articles guarantee</t>
  </si>
  <si>
    <t>Thomas Loughran: Really notice that means in the back of my mind.</t>
  </si>
  <si>
    <t>Thomas Loughran: You recognize in in your current model of the world that there are interfaces, which are not the same as what's actually the case. Right. And in your current model of the world. You think this is not the case because it doesn't correspond to this other thing which actually is the case.</t>
  </si>
  <si>
    <t>Much more likely to follow through. Much more likely to be loyal.</t>
  </si>
  <si>
    <t>Thomas Loughran: And these are things that would be brought maybe to your organization, these things in addition to the things that you already have that we're going to transform based on these principles and plug into this process.</t>
  </si>
  <si>
    <t>Thomas Loughran: And there's also a life of someone else who's like him, but is limited in a parallel sort of way that might be you and me where my limitations are like your limitations, but they're not the same as your limitations.</t>
  </si>
  <si>
    <t>Thomas Loughran: Oh, big time she</t>
  </si>
  <si>
    <t>Thomas Loughran: Yeah, the nightly news comes to you, only if they say it does something like that.</t>
  </si>
  <si>
    <t>John’s iPhone: This do you</t>
  </si>
  <si>
    <t>00;35;32.880 --&gt; 00;35;34.050</t>
  </si>
  <si>
    <t>00:31:21.480 --&gt; 00:31:29.010</t>
  </si>
  <si>
    <t>00:34:35.340 --&gt; 00:34:55.680</t>
  </si>
  <si>
    <t>00:27:03.180 --&gt; 00:27:03.720</t>
  </si>
  <si>
    <t>01:29:39Do it. I don't think it's the work of</t>
  </si>
  <si>
    <t>01:07:49I think you're getting when you have congressional hearings and you bring founders of technology companies in and they have to apologize for the kinds of speech that they tolerate right and the kinds of</t>
  </si>
  <si>
    <t>01:02:02Or you guys could just tag team up in a car and we could just record an episode on the road and you pick me up from the airport.</t>
  </si>
  <si>
    <t>But I am not super convinced in where any of them come from.</t>
  </si>
  <si>
    <t>Well, I don't know much about Yemen. Pretty bleak.</t>
  </si>
  <si>
    <t>So it goes reverse arrow, double arrow. Remove arrow. Nice.</t>
  </si>
  <si>
    <t>Thomas Loughran: How would that change the landscape here in terms of getting anything done, would you have to do persuade enough rich people</t>
  </si>
  <si>
    <t>Thomas Loughran: At least on the surface. It looks like it's the same information. She may actually know what it's like to think like me.</t>
  </si>
  <si>
    <t>I see that as a related question to why. Why do we think mathematically?</t>
  </si>
  <si>
    <t>Thomas Loughran: Is you just blowing smoke or another, which is the whole American tradition actually just built on blown smoke.</t>
  </si>
  <si>
    <t>John Rose: oversold IN ORDER TO HAVE MORE MAIL IN BALLOTS. And that mail in ballots are much more easily manipulated will know your Grotto. And then he had a couple different ways and like in like instances when that happened, no matter how small they were</t>
  </si>
  <si>
    <t>JP: Maybe it's just wishful it almost certainly is wishful thinking on my part. But I was just like, not</t>
  </si>
  <si>
    <t>Thomas Loughran: Right, we can decide that in Google Photos how we look back on an event, but imagine we could do it. Imagine we had that control over our wiring. It's not clear that we couldn't, by the way.</t>
  </si>
  <si>
    <t>Thomas Loughran: Right, with</t>
  </si>
  <si>
    <t>Thomas Loughran: That's what the word I'm looking for. It's not the think tank for the for the</t>
  </si>
  <si>
    <t>JP: I just felt that a loss. Pretty intensely for that. Right. That way of being.</t>
  </si>
  <si>
    <t>Thomas Loughran: Four in Florida. I was trying to make that. That's mean. That's a fine question. And I will be people do say that sort of thing. But I wasn't saying that sort of thing. I was simply saying that if you thought you understood what was going on with the in Florida.</t>
  </si>
  <si>
    <t>Thomas Loughran: These days,</t>
  </si>
  <si>
    <t>Thomas Loughran: Exactly. So they spit out different answers because you gave them different questions or something, but they they ran the questions the same right</t>
  </si>
  <si>
    <t>Thomas Loughran: Right. That's why we need to network these things. And if we couldn't work them in such a way that the very network in it enables a kind of information exchange, though a different kind. It's a different mechanism for information exchange to grasp a second poll faster.</t>
  </si>
  <si>
    <t>01:29:41Any individual. It can't be the work of any individual, but it might be the work of some individuals to articulate what it is. Other individuals ought to come in and design and make work. That's what we need today.</t>
  </si>
  <si>
    <t>01:08:05And it's not that I'm not saying that there ought not to be mechanisms to work in the space actually have. I think there are market mechanisms that could work wonderfully that are not working, but the mechanisms that seem to be working. Instead, our federal control of corporate</t>
  </si>
  <si>
    <t>Thomas Loughran: We're so close to one another in this ice break formation that we need to work together. That's what passes for interdisciplinary research today, right, we're in the missing part of this seat.</t>
  </si>
  <si>
    <t>Thomas Loughran: It all arises means the very definition polarization, or even what we think of polarization, I suppose, is just a two dimensional polarization. You could have a five dimensional polarization</t>
  </si>
  <si>
    <t>Thomas Loughran: Intellectually, they are, and for funding they are, and you've got to make decisions between them. And it turns out that these people think there's dark matter and want a dark matter camera and these people think that there's</t>
  </si>
  <si>
    <t>luke w: The principles and the Christian foundation that we were founded upon and</t>
  </si>
  <si>
    <t>Thomas Loughran: We've said some of them before, but I do think it's possible. And I also think it's absolutely necessary.</t>
  </si>
  <si>
    <t>Thomas Loughran: Is that something that well there's a mechanism for it set up, but we're just going to increase the volume.</t>
  </si>
  <si>
    <t>John Rose: The definition of like</t>
  </si>
  <si>
    <t>Thomas Loughran: And I guess what I'm trying to say now is</t>
  </si>
  <si>
    <t>Thomas Loughran: Yeah, I think.</t>
  </si>
  <si>
    <t>When I try to persuade you and I succeed him, I'm manipulated you.</t>
  </si>
  <si>
    <t>And my dad's friends said of him, he was my dad.</t>
  </si>
  <si>
    <t>but they have to be answers that are written tiny so that you already know something about what they mean or at least</t>
  </si>
  <si>
    <t>Notre Dame, for example, built a new building, a new school.</t>
  </si>
  <si>
    <t>Thomas Loughran: That's the thing. I mean, we already steal elections with machine learning, that was a thing, a long time ago.</t>
  </si>
  <si>
    <t>Thomas Loughran: Right, I don't agree about which other thing actually is the case, but I do agree that there is something that is the case.</t>
  </si>
  <si>
    <t>Much more likely to love. Like, there's just no way this father's going to turn on his children.</t>
  </si>
  <si>
    <t>Thomas Loughran: They love slides like this. I don't so much like them. They're kind of hard to follow them. There's a lot in a slide like this.</t>
  </si>
  <si>
    <t>Thomas Loughran: Right. You can do things. I can't do you could go talk to Fred. I can't write, not in the same way anyway.</t>
  </si>
  <si>
    <t>Thomas Loughran: Right littles it</t>
  </si>
  <si>
    <t>JP: I don't. It seemed to me in the conversation with</t>
  </si>
  <si>
    <t>Thomas Loughran: One American news ran into that trouble. I don't know if you remember that that was such a an actual case I just happened to grab something</t>
  </si>
  <si>
    <t>Walk.</t>
  </si>
  <si>
    <t>01:29:57Okay.</t>
  </si>
  <si>
    <t>01:08:25Of corporate control of technology and when you put that together. What could go wrong.</t>
  </si>
  <si>
    <t>01:02:12I love</t>
  </si>
  <si>
    <t>So I guess my question is, like in any particular political system,</t>
  </si>
  <si>
    <t>It is. It's remarkable that we don't have courses in other countries.</t>
  </si>
  <si>
    <t>It's not as curvy as the other ones, though, you know, it does bother me a little bit.</t>
  </si>
  <si>
    <t>JP: Yeah well in the situation, you just lined out. That's absolutely what you need to do need to convince the</t>
  </si>
  <si>
    <t>Thomas Loughran: So say I when I hear say how it is that I think</t>
  </si>
  <si>
    <t>It seems to me and Newt, it seems to me we are mathematical creatures, actually, and in music, you experience mathematics all the time.</t>
  </si>
  <si>
    <t>Thomas Loughran: Or is there a story to tell about the actual world that can be coherently articulated and scientifically tested.</t>
  </si>
  <si>
    <t>John Rose: But I think that's the biggest claim.</t>
  </si>
  <si>
    <t>JP: Let's see. I was, I guess I hadn't really followed through with what's, what does it mean for the President to actually dispute the results like there is going to be</t>
  </si>
  <si>
    <t>Thomas Loughran: We just don't happen to right but this, we could we could build a switching for that.</t>
  </si>
  <si>
    <t>Thomas Loughran: Me. I don't even know if it would be a question ask, is it even possible for more than one person to have exactly the same experience.</t>
  </si>
  <si>
    <t>Thomas Loughran: For people to praise, but it reflects it in some ways, right. I think that's true. It reflects the participates in that, you know, actual life of the community, in some ways,</t>
  </si>
  <si>
    <t>Thomas Loughran: Very well on the basis of the conversations that you heard at 538</t>
  </si>
  <si>
    <t>00;35;36.060 --&gt; 00;35;45.870</t>
  </si>
  <si>
    <t>00:31:30.240 --&gt; 00:31:41.550</t>
  </si>
  <si>
    <t>00:34:56.730 --&gt; 00:35:05.520</t>
  </si>
  <si>
    <t>00:27:05.760 --&gt; 00:27:07.170</t>
  </si>
  <si>
    <t>01:30:00That you have these guys on your side that people have tried this before.</t>
  </si>
  <si>
    <t>01:08:33Of a sudden, you just don't have the right, you just don't have information exchange anymore uncertain topics.</t>
  </si>
  <si>
    <t>Thomas Loughran: Right. And yeah, and it prompted for Molly one way. So we're going to approach it from more than one way. But there isn't an aspiration to come up with an interdisciplinary whole that brings together everything, no matter where the ships are so</t>
  </si>
  <si>
    <t>Thomas Loughran: You could have nobody in the middle and everybody huddled around their five different points thinking very much like one another.</t>
  </si>
  <si>
    <t>John Rose: So yeah, I mean it certainly be super important and valleys for them to identify themselves verbally, I guess. But I, at least at all the pictures I've seen, they do have a</t>
  </si>
  <si>
    <t>Thomas Loughran: There's a whole different way right there's there's a quantum gravity.</t>
  </si>
  <si>
    <t>luke w: And what we're seeing now in the current era with</t>
  </si>
  <si>
    <t>Thomas Loughran: In this information age. What you can see now is that we can cluster really very fast around all kinds of stories about practically everything.</t>
  </si>
  <si>
    <t>Thomas Loughran: Over how much time.</t>
  </si>
  <si>
    <t>John Rose: Like knowing Jesus is that I've heard a million times.</t>
  </si>
  <si>
    <t>Thomas Loughran: That definition depends on there being facts to the matter of this sort.</t>
  </si>
  <si>
    <t>Thomas Loughran: Let's see, look at</t>
  </si>
  <si>
    <t>I think we don't. The answer's obviously not just from the way we use the words, but why.</t>
  </si>
  <si>
    <t>My father was St. Mary's Parish. He was the parish.</t>
  </si>
  <si>
    <t>are reminded about the hole that that thing means by the tiny little bumper sticker or what's the phrase they use?</t>
  </si>
  <si>
    <t>The first new college at Notre Dame in one hundred years for for global affairs.</t>
  </si>
  <si>
    <t>Thomas Loughran: Cambridge analytica came out and everybody knew that was a thing at the good have been invented by 100 different people 1000 different people could have invented that right so somebody does</t>
  </si>
  <si>
    <t>Thomas Loughran: And we just don't know what it is. We live in this perception. In the same way, someone would if they evolved to play Grand Theft Auto. That's all they did right and they have no idea what computers are</t>
  </si>
  <si>
    <t>It's not going to happen. Right.</t>
  </si>
  <si>
    <t>Thomas Loughran: They're appealing to the whole brain here somehow right right down to music.</t>
  </si>
  <si>
    <t>JP: Constantly. Right. Yeah.</t>
  </si>
  <si>
    <t>JP: The only conversation. I've listened to with is I don't need to keep referencing it</t>
  </si>
  <si>
    <t>Thomas Loughran: Grab a high level.</t>
  </si>
  <si>
    <t>Thomas Loughran: And as a result, they cut out right they close off the information and they devour the information gathering capabilities of other human beings.</t>
  </si>
  <si>
    <t>Thomas Loughran: You know what I mean, it's the same computer. You just put different different to use the computing analogy. I'm not saying a computer's exactly the right analogy here, but it's certainly a useful one because it</t>
  </si>
  <si>
    <t>Thomas Loughran: And embody it imaginatively not what I think. But what I now understand they think</t>
  </si>
  <si>
    <t>John Rose: The biggest thing is</t>
  </si>
  <si>
    <t>01:30:07Could just look like a rhetorical device, but I want to suggest last thing I'll say, and then we'll put this down.</t>
  </si>
  <si>
    <t>01:08:42You oppose the government's policy on</t>
  </si>
  <si>
    <t>01:02:14Civility carpool.</t>
  </si>
  <si>
    <t>whether it be like the American experiment or like anybody else, like, is it possible that we do not, in fact, have them?</t>
  </si>
  <si>
    <t>There are no courses in other countries and maybe if you get to university, you might take a course in other countries.</t>
  </si>
  <si>
    <t>Drew's a little bit get a little bit of stuff. Not into that.</t>
  </si>
  <si>
    <t>JP: Majority shareholders of warehouse closer to you change the way they</t>
  </si>
  <si>
    <t>Thomas Loughran: She may have that</t>
  </si>
  <si>
    <t>You extra your body feels that you can't tell.</t>
  </si>
  <si>
    <t>Thomas Loughran: Yeah, he made a distinction in that regard between. So, what's his name was this word, listen, it was the functional equivalent of requested.</t>
  </si>
  <si>
    <t>JP: Like the votes are going to be counted. And then there's going to be some sort of there can be a challenge to the votes. But eventually, there's going to be some amount of votes that get counted</t>
  </si>
  <si>
    <t>Thomas Loughran: And maybe someday, it would be biology built biologically built right and then something could literally turn it on and off save, save energy.</t>
  </si>
  <si>
    <t>Thomas Loughran: Such that they really have the experience, not an imaginative experience that is like it through some sort of</t>
  </si>
  <si>
    <t>JP: And just what the, what the country used to look like.</t>
  </si>
  <si>
    <t>Thomas Loughran: I'd seem to be, you would have missed something.</t>
  </si>
  <si>
    <t>01:30:17I want to suggest that it's</t>
  </si>
  <si>
    <t>01:08:46If I were quick enough here I'd take</t>
  </si>
  <si>
    <t>John Loughran: Yeah, yeah, I am. I'm</t>
  </si>
  <si>
    <t>Thomas Loughran: And that would be polarization to</t>
  </si>
  <si>
    <t>John Rose: Police patch at the center of their chest. But when I mean that's not gear people typically associate with the police. So it's certainly not obvious at first glance that their police in the same way that</t>
  </si>
  <si>
    <t>Thomas Loughran: Direction which which</t>
  </si>
  <si>
    <t>luke w: With Donald Trump coming to</t>
  </si>
  <si>
    <t>Thomas Loughran: Right and information flows, absolutely it at a scorching pace outstrips our ability to get on top of it and we're desperately grasping for some way to make track make sense of it all and deal with the radically different.</t>
  </si>
  <si>
    <t>Thomas Loughran: Right. Those are all those are all questions and I think there are different state to state.</t>
  </si>
  <si>
    <t>Thomas Loughran: Here's an analogy I would say there's a sense in which Bernie Sanders was not allowed to run for president.</t>
  </si>
  <si>
    <t>What is it? What is it to manipulate? Is it to persuade you but not seem to persuade you?</t>
  </si>
  <si>
    <t>And what he meant to say is that I think in that tiny little encapsulation mean he was holding him up as a hero in that in that sense,</t>
  </si>
  <si>
    <t>I'm forgetting it. A tag line in marketing. Right.</t>
  </si>
  <si>
    <t>Different type of money or I don't know the how related all these piles of money actually is.</t>
  </si>
  <si>
    <t>Thomas Loughran: So AI assisted community processing is already a thing.</t>
  </si>
  <si>
    <t>Thomas Loughran: I gotta tell you, I love the people are boring. I really really loved it. It was wonderful. I met a lot of them.</t>
  </si>
  <si>
    <t>Thomas Loughran: They would think they would see there'd be all kinds of correspondence, they could get shut shut done in the world. They could be World Champion. They could be world class.</t>
  </si>
  <si>
    <t>Is that is that a feature of being less free or of a feature being more free?</t>
  </si>
  <si>
    <t>Thomas Loughran: And sound and words and pictures, etc.</t>
  </si>
  <si>
    <t>JP: Um, he pushes back against the idea that he's trying to create a theory of everything he thinks A Theory of Everything is in principle impossible due to Goebbels a</t>
  </si>
  <si>
    <t>Thomas Loughran: I am on a vertical integration list, but then remembering that was an actual light right where</t>
  </si>
  <si>
    <t>00;35;46.260 --&gt; 00;35;58.380</t>
  </si>
  <si>
    <t>00:31:41.610 --&gt; 00:31:43.920</t>
  </si>
  <si>
    <t>00:35:06.480 --&gt; 00:35:14.520</t>
  </si>
  <si>
    <t>00:27:12.000 --&gt; 00:27:15.780</t>
  </si>
  <si>
    <t>01:30:21More than that.</t>
  </si>
  <si>
    <t>01:08:50A couple of different cases that different political camps and we're matter to different political camps.</t>
  </si>
  <si>
    <t>01:02:23Yeah, you need a ride back to town. What's the date. It's a week from this coming Friday. You said</t>
  </si>
  <si>
    <t>I do think that we ought to, like human beings, ought to be treated in a certain way.</t>
  </si>
  <si>
    <t>I don't mean that there's not some kind of history course that you take, there is 10th grade world history probably.</t>
  </si>
  <si>
    <t>Not into that. This is ridiculous.</t>
  </si>
  <si>
    <t>JP: Change the way they do forestry.</t>
  </si>
  <si>
    <t>Thomas Loughran: But she's nonetheless, not the same.</t>
  </si>
  <si>
    <t>You haven't measured. Well trained. Right. You can't tell whether it was a semi heavy debris wave or not.</t>
  </si>
  <si>
    <t>Is this project.</t>
  </si>
  <si>
    <t>Thomas Loughran: Which yeah so</t>
  </si>
  <si>
    <t>JP: And I expect Biden to win that</t>
  </si>
  <si>
    <t>Thomas Loughran: And then, which would be the case. It's really colored. I mean, I think.</t>
  </si>
  <si>
    <t>Thomas Loughran: Efficient climb over there right that we call that we could call something like a model.</t>
  </si>
  <si>
    <t>JP: Okay, I guess I'm just trying to like</t>
  </si>
  <si>
    <t>Thomas Loughran: 538 portrayed Florida is a pretty complex place with some real undercurrents of uncertainty.</t>
  </si>
  <si>
    <t>Thomas Loughran: Is if there is no other legitimate perspective, those people are idiots. They're morons etc. They have no information that's relevant fake news right everything they say is long.</t>
  </si>
  <si>
    <t>John Rose: Is a different community basically</t>
  </si>
  <si>
    <t>Thomas Loughran: Right, that's a different exchange of information than you, then you are in sort of growing to maturity in the first effort.</t>
  </si>
  <si>
    <t>John Loughran: transparency and clarity. That's what they say and</t>
  </si>
  <si>
    <t>01:30:24Because an argument. It's an actually an argument from authority and an argument from authority. Sounds like fallacy almost right in from some points of view, it sounds like exactly what you don't do</t>
  </si>
  <si>
    <t>01:09:03Yeah.</t>
  </si>
  <si>
    <t>01:02:28Yeah.</t>
  </si>
  <si>
    <t>Thomas Loughran: All I'm saying here. So I just wanted to excuse myself in a certain sense,</t>
  </si>
  <si>
    <t>Thomas Loughran: manipulated by that time.</t>
  </si>
  <si>
    <t>John Rose: Other police are but I totally my impression drone and pictures I've seen those that they do have police and segue para patch on their chest generally haven't seen a ton of interest, but</t>
  </si>
  <si>
    <t>Thomas Loughran: gives the lie to the whole dark matter enterprise that whole framework.</t>
  </si>
  <si>
    <t>luke w: The Presidency is</t>
  </si>
  <si>
    <t>Thomas Loughran: In your face challenges to the very veracity of everything that you think you know right that's the world we live in now and we didn't use to live in that world.</t>
  </si>
  <si>
    <t>Thomas Loughran: So I think that this controversy</t>
  </si>
  <si>
    <t>John Rose: Yeah, I was. I was just hoping because it was a really interesting question. It's like a question like, I would have wished I would have asked a long time ago, but</t>
  </si>
  <si>
    <t>Thomas Loughran: It doesn't it. Let's see.</t>
  </si>
  <si>
    <t>When he ran as Clinton.</t>
  </si>
  <si>
    <t>Is it to produce a different outcome than I? Than I.</t>
  </si>
  <si>
    <t>he sort of was not unusual to that people's everybody's heroic in some respect to another.</t>
  </si>
  <si>
    <t>A tiny little tagline. One is and just follow this through and it makes a certain sense.</t>
  </si>
  <si>
    <t>Deans and Development's business, but. But that's a long term investment, right, to build to put a brand new college together, right.</t>
  </si>
  <si>
    <t>Thomas Loughran: But even though I'm only promising to you right now.</t>
  </si>
  <si>
    <t>Thomas Loughran: And and I met folks in government sponsored</t>
  </si>
  <si>
    <t>Thomas Loughran: Right, and everybody else would unite with them about what they see. And yet, it would not be the way the world really works. That is possible.</t>
  </si>
  <si>
    <t>We've said in the past you and I have anyway talking about freedom.</t>
  </si>
  <si>
    <t>Thomas Loughran: That's part of their process. Again, these are collection of slides and not this is meant eventually to be a walk through this whole thing right now we're collecting the slides on the walk through</t>
  </si>
  <si>
    <t>Thomas Loughran: In a world</t>
  </si>
  <si>
    <t>JP: incompleteness theorem.</t>
  </si>
  <si>
    <t>Thomas Loughran: One American news couldn't get space on and receive it must be Comcast, because that's who I am. The extended network they they didn't cover you can't get one of her can do there.</t>
  </si>
  <si>
    <t>JP: An interesting being on that you're on that thread with Uncle Mike and and my dad right it's me you and those two</t>
  </si>
  <si>
    <t>01:30:40We ought to throw off the shackles of authority if authority knows anything authority to be able to explain it to us right we live with those instincts. I think</t>
  </si>
  <si>
    <t>But like where? Yeah, I just.</t>
  </si>
  <si>
    <t>Right. Or is it ninth grade U.S. and tenth grade world history is a common pattern.</t>
  </si>
  <si>
    <t>There's got to be a way to do this. What if I shift, click, add, as it is me, at least in my book?</t>
  </si>
  <si>
    <t>Thomas Loughran: We seem to have a kind of</t>
  </si>
  <si>
    <t>The only musical word I know for a second or something.</t>
  </si>
  <si>
    <t>Thomas Loughran: And what it would be to scientifically tested.</t>
  </si>
  <si>
    <t>Thomas Loughran: Versus the kind that are just sent out to everybody, which he thinks or not. Okay. By</t>
  </si>
  <si>
    <t>JP: And I wasn't expecting. I haven't really considered the idea that, you know, like, even with a lot of balance thrown out like</t>
  </si>
  <si>
    <t>Thomas Loughran: Which which are the real colors when you turn it off and turn it on in that way.</t>
  </si>
  <si>
    <t>Thomas Loughran: Right that enables us to more quickly share experiences with one another without all the detail if all the detail were in there, we would be having the same experiences and it's not clear.</t>
  </si>
  <si>
    <t>JP: I think this makes sense to me.</t>
  </si>
  <si>
    <t>Thomas Loughran: Next time you're back in town. I want to introduce you to a guy named Joel caught or maybe I should do. Maybe I could introduce you to Joel online.</t>
  </si>
  <si>
    <t>Thomas Loughran: Particularly around the reaction of Spanish speaking over static populations.</t>
  </si>
  <si>
    <t>00;35;58.860 --&gt; 00;36;02.310</t>
  </si>
  <si>
    <t>00:31:44.370 --&gt; 00:31:50.370</t>
  </si>
  <si>
    <t>00:35:15.180 --&gt; 00:35:27.240</t>
  </si>
  <si>
    <t>00:27:17.100 --&gt; 00:27:17.730</t>
  </si>
  <si>
    <t>01:30:52But look at it from the point of view of behind information flow of communities and look at the operation of non cognitive formation inside rich communities across generations of rich communities.</t>
  </si>
  <si>
    <t>01:09:06How about government support for Israel in the Middle East government opposition to government restriction on trade and Venezuela.</t>
  </si>
  <si>
    <t>01:02:33Yeah, I don't see what's wrong with that at the moment.</t>
  </si>
  <si>
    <t>Thomas Loughran: For extra little bit and for mixing and matching because you have to</t>
  </si>
  <si>
    <t>JP: What do you think, Uncle Tom</t>
  </si>
  <si>
    <t>Thomas Loughran: And trying to flow from memory to an actual case. But just imagine I get it right.</t>
  </si>
  <si>
    <t>luke w: The clearest indication yet of the division in our country that those people are causing due to their hatred and desire to destruction destroy the country.</t>
  </si>
  <si>
    <t>Thomas Loughran: So, the solution is bringing with it problems. And it's also bringing you in with some solution and it's no longer impossible to think about information going out, we do it with songs, all the time, right, we could get a billion people dancing to a song in a week.</t>
  </si>
  <si>
    <t>Thomas Loughran: requires more distinction that it's again.</t>
  </si>
  <si>
    <t>John Rose: Yeah, I don't, I don't think I got an answer.</t>
  </si>
  <si>
    <t>Thomas Loughran: It doesn't follow that there any knowable facts of this of this matter. It could be that you don't know because of</t>
  </si>
  <si>
    <t>Or when he ran</t>
  </si>
  <si>
    <t>That I reveal myself to be intending to produce.</t>
  </si>
  <si>
    <t>My dad was in a number of respects and saw a lot of those were brought out of that funeral mass.</t>
  </si>
  <si>
    <t>Here's all you have to do to know what the hell you're doing. OK, you got to know.</t>
  </si>
  <si>
    <t>And to pull all of faculty together and put a whole course of studies in place.</t>
  </si>
  <si>
    <t>Thomas Loughran: It's already</t>
  </si>
  <si>
    <t>Thomas Loughran: Mostly lower, although I didn't meet the chief economic officer of the country.</t>
  </si>
  <si>
    <t>Thomas Loughran: And and Hoffman uses that case as a crowbar to pile to pry open your imagination for receiving that possibility that we might actually be living in an interface.</t>
  </si>
  <si>
    <t>Right? I'm saying more free. That's characteristic.</t>
  </si>
  <si>
    <t>Thomas Loughran: paste text reading address in certain kinds of problems.</t>
  </si>
  <si>
    <t>Thomas Loughran: Where we're moving toward</t>
  </si>
  <si>
    <t>Thomas Loughran: The short version. I think I'll give you the short version. I won't tell you anything you don't already know, but this is the</t>
  </si>
  <si>
    <t>Thomas Loughran: Is just not among their offerings.</t>
  </si>
  <si>
    <t>John’s iPhone: Yeah I commented</t>
  </si>
  <si>
    <t>Thomas Loughran: Everywhere. Right. And they're basically bad people.</t>
  </si>
  <si>
    <t>Thomas Loughran: Yeah, right. So, in that I'm trying to say that's one way of getting different teams.</t>
  </si>
  <si>
    <t>Thomas Loughran: And there are fewer tools to rely on, on the other hand, you might recognize those tools and at least imaginatively trust those tools. The second time through.</t>
  </si>
  <si>
    <t>John Rose: And just</t>
  </si>
  <si>
    <t>01:31:06Look at the accumulated contact with</t>
  </si>
  <si>
    <t>01:09:19What other. Yeah, but I think I've just wandered into two left friendly.</t>
  </si>
  <si>
    <t>And I wouldn't be like I certainly would be quick to if there was a regime that was like killing people based on religion or whatever,</t>
  </si>
  <si>
    <t>Westerly's 11th relearned that.</t>
  </si>
  <si>
    <t>It's not. This is can work on. No Iwerks.</t>
  </si>
  <si>
    <t>Thomas Loughran: Better informed incommensurate ability or</t>
  </si>
  <si>
    <t>Yeah. So you can't tell that. But your ear doesn't miss a trick, right?</t>
  </si>
  <si>
    <t>Thomas Loughran: Is to show that it can be understood adopted won't be adopted and held on to, if it's not coherent at least more more coherent than any of its alternatives.</t>
  </si>
  <si>
    <t>Thomas Loughran: And said, wait. We've had states doing that Biden, I think, said the number was fine, right, that have been sending unsolicited balanced every voter for and he gave some number of years, and it was not a short number</t>
  </si>
  <si>
    <t>JP: I was expecting either like a ton of bounce get thrown out and Trump wins somehow</t>
  </si>
  <si>
    <t>Thomas Loughran: That because it's not clear that my experience of me isn't part of my experience of being the woods that I walked through</t>
  </si>
  <si>
    <t>JP: I guess I'm just</t>
  </si>
  <si>
    <t>Thomas Loughran: Joel is a</t>
  </si>
  <si>
    <t>Thomas Loughran: And there is a Spanish speaking that matters a lot. It's not all about Hispanic speaking, but it definitely matters a lot because that has to do with the opacity of the of the</t>
  </si>
  <si>
    <t>01:31:10Information about our options that are stored</t>
  </si>
  <si>
    <t>01:09:26And I meant to find one, right, that was was more right from. But yeah, I do think that</t>
  </si>
  <si>
    <t>01:02:38That'd be awesome.</t>
  </si>
  <si>
    <t>John Loughran: I mean, what's the all. I mean, it seems like</t>
  </si>
  <si>
    <t>See</t>
  </si>
  <si>
    <t>JP: And but sure. Yeah, maybe I didn't</t>
  </si>
  <si>
    <t>luke w: And rebuild something new from the foundation up. And the reason Trump is in power is because he was he was the only person willing to say</t>
  </si>
  <si>
    <t>Thomas Loughran: I might be exaggerating but I don't think so. Right. I don't think</t>
  </si>
  <si>
    <t>Rachel Loughran: I would totally agree with that and something that I've been seeing happening is, I've been seeing the focus of the conversation gets shifted because the question of</t>
  </si>
  <si>
    <t>Thomas Loughran: No, I agree.</t>
  </si>
  <si>
    <t>Rachel Loughran: irreducible complexity.</t>
  </si>
  <si>
    <t>More recently,</t>
  </si>
  <si>
    <t>Maybe that's what it is. I wonder what that would do it.</t>
  </si>
  <si>
    <t>And he was grabbing basically that saying, look, here's a guy at home.</t>
  </si>
  <si>
    <t>What are the big questions that are being asked by all these scientists anyway?</t>
  </si>
  <si>
    <t>Right. That you're talking you're going to be here another century. Most people don't do that kind of long term planning.</t>
  </si>
  <si>
    <t>Thomas Loughran: Why couldn't that a boost.</t>
  </si>
  <si>
    <t>John Rose: View of the world that I've been thinking about</t>
  </si>
  <si>
    <t>Thomas Loughran: I actually went up and sat next to him, feeling bad for me was sitting by himself. And I thought here. Here's a good chance to meet a guy turns out that was the guy who's running the entire event.</t>
  </si>
  <si>
    <t>Thomas Loughran: All I'm trying to add here. I think this will be a tough question. I don't think you need to buy his full argument. But you know, I don't think you need to buy conscious realism, he doesn't get to it from conscious realism, by the way, he, he gets to it from evolutionary theory.</t>
  </si>
  <si>
    <t>Those are our free choices come to fruition. Right.</t>
  </si>
  <si>
    <t>Thomas Loughran: Relational models to move exactly what they mean by this other than what you've already seen.</t>
  </si>
  <si>
    <t>Thomas Loughran: In a world that somehow connected</t>
  </si>
  <si>
    <t>Thomas Loughran: Fundamentals of an answer that question number one. She thinks that narrative management is a very big deal night is where you really have to put your time and attention and</t>
  </si>
  <si>
    <t>Thomas Loughran: That's, um, that's right, yeah.</t>
  </si>
  <si>
    <t>Thomas Loughran: And of course, they probably own a competing network here in here.</t>
  </si>
  <si>
    <t>JP: Oh yeah. You did, you did today. Yeah.</t>
  </si>
  <si>
    <t>00;36;04.680 --&gt; 00;36;09.930</t>
  </si>
  <si>
    <t>00:31:51.450 --&gt; 00:32:04.890</t>
  </si>
  <si>
    <t>00:35:27.570 --&gt; 00:35:39.090</t>
  </si>
  <si>
    <t>00:27:18.420 --&gt; 00:27:18.960</t>
  </si>
  <si>
    <t>01:31:14In rich communities and that people who've come into got dialectical engagement with multiple rich communities.</t>
  </si>
  <si>
    <t>01:09:34Maybe that's because of the nature of government activity. These days, tends to be more</t>
  </si>
  <si>
    <t>like, I certainly would be like, oh, that is like very wrong.</t>
  </si>
  <si>
    <t>Yeah, I think I do some international stuff.</t>
  </si>
  <si>
    <t>I'm not personally going to lose sleep over the carving up of my line.</t>
  </si>
  <si>
    <t>Thomas Loughran: big fancy word for. We just don't know how to proceed from here.</t>
  </si>
  <si>
    <t>If that note isn't exactly right. Right. If the rhythm isn't exactly where it was.</t>
  </si>
  <si>
    <t>Thomas Loughran: Sometimes even quite famously in science and bring a paradox science. We have a paradox. But that's paradox isn't accepted as again that paradox is accepted at the beginning, like the information paradox is black holes, about which, by the way, Sean. Sean Carol's most recent podcast is phenomenal.</t>
  </si>
  <si>
    <t>JP: Yeah, again,</t>
  </si>
  <si>
    <t>JP: In which case, that's, you know, a situation or a ton of balance get thrown out and Biden still wins.</t>
  </si>
  <si>
    <t>Thomas Loughran: Let me just stop. All I wanted to do was get at take another walk into the conscious releasing piece why I wanted to spend what why we ran off.</t>
  </si>
  <si>
    <t>Thomas Loughran: Right, it's my experience of walking through the woods. You might think no one else could have that</t>
  </si>
  <si>
    <t>JP: Yeah I yeah I it makes sense. I guess it. I mean, it is more motivating than a pragmatic</t>
  </si>
  <si>
    <t>Thomas Loughran: Joel is an interesting human being.</t>
  </si>
  <si>
    <t>Thomas Loughran: Proletariat know I'm trying to make up over here, right. The group of people</t>
  </si>
  <si>
    <t>Thomas Loughran: They're not good. They're not insightful right that that reaction is</t>
  </si>
  <si>
    <t>Thomas Loughran: Is you do exactly the same thing. I mean, you could imagine, for example, the same training curriculum. We've all played some soccer, right, the exact same training curriculum and you just start with different people.</t>
  </si>
  <si>
    <t>Thomas Loughran: Just trust them to be the kinds of tools that form people who think like that. You don't have to think they're right. Right. You just have to understand their enterprise.</t>
  </si>
  <si>
    <t>There may</t>
  </si>
  <si>
    <t>01:31:23Those folks become in contact with all of that information from more than one</t>
  </si>
  <si>
    <t>01:09:40Right friendly than left friendly.</t>
  </si>
  <si>
    <t>01:02:41I think it would be</t>
  </si>
  <si>
    <t>John Loughran: I just, I was I was, um,</t>
  </si>
  <si>
    <t>John Loughran: I mean, you're right. I mean, I think it is another helpfully simplistic way to talk about things, but in a conversation</t>
  </si>
  <si>
    <t>Thomas Loughran: I've got a little feedback loop running in my head. And it's telling me how much do you really know about this and how much of the way you really feel about it.</t>
  </si>
  <si>
    <t>JP: Okay, here's enough keywords that I'll believe you.</t>
  </si>
  <si>
    <t>luke w: Call the</t>
  </si>
  <si>
    <t>Rachel Loughran: Our the power of tick tock know</t>
  </si>
  <si>
    <t>Rachel Loughran: Do states have the logistical support to be able to effectively manage mail and back voting. That's like a totally valid question that</t>
  </si>
  <si>
    <t>Thomas Loughran: There. I've heard a sermon or two about a passage in Scripture, or two, and I'm going to not do them justice, except to say. I owe something to someone here, but the</t>
  </si>
  <si>
    <t>Thomas Loughran: It could be, you don't know what you're going to do until you do it and nobody else does. And nobody else could</t>
  </si>
  <si>
    <t>Thomas Loughran: I think that us there's party app or opera rock checks that is the price they use these days, maybe not. These days, they used to use that phrase, and it's</t>
  </si>
  <si>
    <t>I think the first thing that I'm tempted to say is when someone is persuading in the best sense,</t>
  </si>
  <si>
    <t>And he went on a ill illustrated, but he did it short, wasn't really a ton of data.</t>
  </si>
  <si>
    <t>What the heck are they all doing here? Right, then you got to know your detector.</t>
  </si>
  <si>
    <t>And maybe I'm a little bit wrong on the century mark, but not much.</t>
  </si>
  <si>
    <t>Thomas Loughran: And Rich. What if there was a pattern of the way mature members of the community think and that pattern could be. What if you could train</t>
  </si>
  <si>
    <t>John Rose: For a while, but</t>
  </si>
  <si>
    <t>Thomas Loughran: And he always from self.</t>
  </si>
  <si>
    <t>Thomas Loughran: As enlivened by</t>
  </si>
  <si>
    <t>They're fully free. This is me. This is the whole of me.</t>
  </si>
  <si>
    <t>Thomas Loughran: Nine multiple intelligences and want to reach all of them cetera. Is this just a different slide it captures some things I said in the last slide.</t>
  </si>
  <si>
    <t>Thomas Loughran: I shall I put this</t>
  </si>
  <si>
    <t>Thomas Loughran: And that is controlled</t>
  </si>
  <si>
    <t>Thomas Loughran: So it may not be a theory of everything, but it's a theory of a great deal, right, something like that.</t>
  </si>
  <si>
    <t>John’s iPhone: And I think square to</t>
  </si>
  <si>
    <t>John’s iPhone: Yeah, yeah, it's, it's tough because like</t>
  </si>
  <si>
    <t>01:31:32And now they've got an account, which is a ritually informed account that is benefiting from the experiences of a great many people operating in truth, preserving</t>
  </si>
  <si>
    <t>01:09:44So you. But you could imagine, you don't have to imagine hard people being censored right as</t>
  </si>
  <si>
    <t>01:02:43Let's do it.</t>
  </si>
  <si>
    <t>But I guess my I'm wondering if there is a line to be drawn between, like people have it,</t>
  </si>
  <si>
    <t>Yeah. Do you think it's.</t>
  </si>
  <si>
    <t>It's just it it's it's it's definitely not doesn't have the same flow to it, you know.</t>
  </si>
  <si>
    <t>Thomas Loughran: She sees the same things that I do, but she sees those things differently. And I see the same things that she does. But those things differently.</t>
  </si>
  <si>
    <t>And you can pick it up. You get it in your head on one. Listen practice. You hear one really good signal guitar solo.</t>
  </si>
  <si>
    <t>Thomas Loughran: Bring some</t>
  </si>
  <si>
    <t>Thomas Loughran: And I don't know I presumed that what he says is roughly true in that regard. That's my impression as to what happens in Washington State, for example, that everybody's</t>
  </si>
  <si>
    <t>JP: That's that's been sort of my expectation</t>
  </si>
  <si>
    <t>Thomas Loughran: Why the heck did we spend all that time talking about consciousness. Well, we're talking about domestics stoke that stochastic stochastic terrorism for a moment.</t>
  </si>
  <si>
    <t>Thomas Loughran: Right, although you could imagine lightning it with a great deal of richness.</t>
  </si>
  <si>
    <t>JP: Agnosticism as to either one. I mean, it seems, in my mind, it was sort of like, why are we doing this instead of just trying to come up with</t>
  </si>
  <si>
    <t>Thomas Loughran: Chosen as a coder, you'll have that in common with me some pretty good coder.</t>
  </si>
  <si>
    <t>00;36;11.130 --&gt; 00;36;28.980</t>
  </si>
  <si>
    <t>00:32:06.630 --&gt; 00:32:14.970</t>
  </si>
  <si>
    <t>00:35:39.720 --&gt; 00:35:59.190</t>
  </si>
  <si>
    <t>00:27:20.130 --&gt; 00:27:23.100</t>
  </si>
  <si>
    <t>01:31:47Ways truth exposing ways, that is to say, in that they grow and grow in this in the stability.</t>
  </si>
  <si>
    <t>01:09:53As Russian bots.</t>
  </si>
  <si>
    <t>01:02:48Let's see.</t>
  </si>
  <si>
    <t>John Loughran: I guess I just wanted to make sure I understood what you were saying because</t>
  </si>
  <si>
    <t>John Loughran: Well, I, it seems like</t>
  </si>
  <si>
    <t>Thomas Loughran: Is based upon what you actually know versus</t>
  </si>
  <si>
    <t>Thomas Loughran: Yeah, there are people who think dark matters not quite a thing. And they've got other candidates. Right. And they're, they're going to say that camera is entirely misconceived right it's like a flawed just on camera.</t>
  </si>
  <si>
    <t>luke w: Call out the, the media in the intelligentsia of the country for their attempt to undermine what true patriots understand about this country which is</t>
  </si>
  <si>
    <t>Thomas Loughran: Exactly.</t>
  </si>
  <si>
    <t>Rachel Loughran: deserves to be debated a whole bunch. But what I the trend. I've been seeing happening is conversations getting funneled down with</t>
  </si>
  <si>
    <t>Thomas Loughran: The woman at the well, for example.</t>
  </si>
  <si>
    <t>Thomas Loughran: And so you're sort of forging your way ahead.</t>
  </si>
  <si>
    <t>Thomas Loughran: Maybe it's not the phrase I want to use, but the</t>
  </si>
  <si>
    <t>they are willing to take an opposing point seriously in when some when someone is trying to manipulate.</t>
  </si>
  <si>
    <t>All the data was in his head because he'd lived with them for 50 years. No, not 50.</t>
  </si>
  <si>
    <t>Again, tiny little phrases just know your detector.</t>
  </si>
  <si>
    <t>I mean, it seems to me they're in this business that they are not opening schools for decades.</t>
  </si>
  <si>
    <t>Thomas Loughran: Machine learning in that pattern. And what if the output.</t>
  </si>
  <si>
    <t>Thomas Loughran: did not recognize him I'd seen him speak before too, but at a distance I need like</t>
  </si>
  <si>
    <t>Thomas Loughran: By game theory and other and other mathematical tools right interpreted maybe and shed light upon by by those tools.</t>
  </si>
  <si>
    <t>This is who I intend to be. Right. It's not uninformed. It's not trapped.</t>
  </si>
  <si>
    <t>Thomas Loughran: This is a big piece for them moving. They talk about his shadow culture to move into living in the light. This is a big maturity slide you can see all of this is sort of little processes that you've got to work through. If you're going to become mature.</t>
  </si>
  <si>
    <t>Thomas Loughran: When the when there is a reality already a reality of full connectedness, but which is over.</t>
  </si>
  <si>
    <t>Thomas Loughran: Mostly by big money by oligarchic</t>
  </si>
  <si>
    <t>Thomas Loughran: So he may have an in principle objection to a theory of everything.</t>
  </si>
  <si>
    <t>John’s iPhone: Basically to compete with Google in any space, you have to use their processing power. So like, who is ever going to be able to compete against Google to get big enough, you have to basically use their services. Same thing with Amazon. I got read something</t>
  </si>
  <si>
    <t>John’s iPhone: I don't want to just like let them say these big long points and I not respond, but I don't even know how to respond.</t>
  </si>
  <si>
    <t>Thomas Loughran: Is a big problem. I mean, it's everybody knows it's it's a feature of our life, but it's a feature. Why is that feature, not so good looks different from the point of view of the emergence of rich communities in the first place and rich communities and the diversity.</t>
  </si>
  <si>
    <t>Thomas Loughran: physically different people would give you different teams, but they'd be a lot of like to one another if they were very similar people going in right</t>
  </si>
  <si>
    <t>Thomas Loughran: And then exchange if that an enterprise of imaginatively passing into another way of looking at things is a way of becoming in contact, though a different way of becoming in contact with the information that those people have systematically gathered than maybe your own</t>
  </si>
  <si>
    <t>John Rose: The right wing their main point is that</t>
  </si>
  <si>
    <t>01:31:56Of their way of life. And if there are instabilities they'll find those instabilities over time. And they'll reveal those instabilities over time and they will better and better approach the goals that they're that they're setting for themselves.</t>
  </si>
  <si>
    <t>01:02:50Get your schedule off air.</t>
  </si>
  <si>
    <t>like objectively having rights and people being thought as to to have them.</t>
  </si>
  <si>
    <t>A. Easy to say it's a problem everywhere.</t>
  </si>
  <si>
    <t>And it doesn't like automatically format like the other ones do.</t>
  </si>
  <si>
    <t>John Rose: That's also why rising wealth inequality is such a huge problem, even though people like to say a rising tide lifts all boats, stuff like that.</t>
  </si>
  <si>
    <t>Thomas Loughran: I may even know</t>
  </si>
  <si>
    <t>One time you will not forget. Right. And it may not end by a count right now.</t>
  </si>
  <si>
    <t>Thomas Loughran: Someone in whose name is escaping me from MIT, but she's really on the cutting edge stuff.</t>
  </si>
  <si>
    <t>Thomas Loughran: There is, for example, a voter pamphlet which goes out. It's quite substantial document and it goes out to everybody in the state.</t>
  </si>
  <si>
    <t>JP: But the, the idea that we could just, you know, not decide that we can't actually sort out which votes are valid or not.</t>
  </si>
  <si>
    <t>Thomas Loughran: Right. And there were some other reasons I mentioned also but I just wanted to sort of put that stochastic creation back center stage throw that ladder down which has got various rungs on it. Number of which I just sort of quickly painted with a paintbrush here.</t>
  </si>
  <si>
    <t>Thomas Loughran: So that at least begins to have the richness that a first hand experience looks like even if it's not my first ends experience. So there's three states of affairs. Are we the same conscious agents are we having a genuine</t>
  </si>
  <si>
    <t>JP: Why couldn't we just insert best current understanding of human psychology and neuroscience and like this is this is the way we this is the way our minds work in general. And this is the way people's like they connect with one another. This is the general trajectory of life.</t>
  </si>
  <si>
    <t>Thomas Loughran: Life. He but he studies Native American peoples.</t>
  </si>
  <si>
    <t>Are involved.</t>
  </si>
  <si>
    <t>01:32:13Somebody who's at the pinnacle of that kind of exchange.</t>
  </si>
  <si>
    <t>01:09:55And then</t>
  </si>
  <si>
    <t>John Loughran: Obviously, just the language of consciousness is so fraught that I thought it wasn't clear to me.</t>
  </si>
  <si>
    <t>John Loughran: I don't know. You just need to talk about things one topic at a time like have what you think about foreign policy figured out, like, what should what should the US is rolling foreign policy be</t>
  </si>
  <si>
    <t>Thomas Loughran: First versus not. So with that caveat it that's what slowing me down.</t>
  </si>
  <si>
    <t>luke w: The greatness of its foundations and the principles and the people who founded the country.</t>
  </si>
  <si>
    <t>Thomas Loughran: So there are new possibilities.</t>
  </si>
  <si>
    <t>Rachel Loughran: The President's claims that balance themselves are getting bailed out to everybody. And then when people see see that confronted against the information that that's not true.</t>
  </si>
  <si>
    <t>Thomas Loughran: When</t>
  </si>
  <si>
    <t>Thomas Loughran: You're your computing</t>
  </si>
  <si>
    <t>Thomas Loughran: It looks like the the</t>
  </si>
  <si>
    <t>I think they would be less inclined to take an opposing point of view seriously.</t>
  </si>
  <si>
    <t>Thirty five. I lived with him for thirty five years.</t>
  </si>
  <si>
    <t>What are all these pieces, what's the instrument that they're doing it with?</t>
  </si>
  <si>
    <t>It's the next order of magnitude. So, yeah. So I'd say that's for that long term planning.</t>
  </si>
  <si>
    <t>Thomas Loughran: What if, what if, instead of, do you know this.</t>
  </si>
  <si>
    <t>Thomas Loughran: That's what he uses. I don't think you even have to commit to that to entertain the interface theory of perception. You don't have to prove it's the only alternative, you can just, you could just lay it out there as a reasonable alternative</t>
  </si>
  <si>
    <t>It's not. Didn't see any other way. No. It's just the opposite of that.</t>
  </si>
  <si>
    <t>Thomas Loughran: Features of the transformation to maturity is one way of putting this or moving from the shadow culture in which</t>
  </si>
  <si>
    <t>Thomas Loughran: In some sense of less limited than all of the particular conscious</t>
  </si>
  <si>
    <t>Thomas Loughran: By big money and that's</t>
  </si>
  <si>
    <t>Thomas Loughran: But he's humming a few bars right he's trying to lift up modern science. He's trying to bring out everything from the mathematics that describes those very simple relations that he is willing to call presumptions he's going to start, start from</t>
  </si>
  <si>
    <t>John’s iPhone: That's pretty crazy that</t>
  </si>
  <si>
    <t>00;36;30.000 --&gt; 00;36;30.330</t>
  </si>
  <si>
    <t>00:32:15.780 --&gt; 00:32:23.130</t>
  </si>
  <si>
    <t>00:36:00.720 --&gt; 00:36:14.460</t>
  </si>
  <si>
    <t>00:27:24.540 --&gt; 00:27:28.110</t>
  </si>
  <si>
    <t>01:32:21Is an authority.</t>
  </si>
  <si>
    <t>01:02:54Yeah.</t>
  </si>
  <si>
    <t>So by ought to have them. Do you mean exactly the same as ought to be treated in a certain way?</t>
  </si>
  <si>
    <t>But do you think it's more of a problem in America than. Let's guess Europe or Japan or something or years.</t>
  </si>
  <si>
    <t>Because so here's the problem, here's why. But they do that because there's like journalists is a child of journalism.</t>
  </si>
  <si>
    <t>John Rose: If the simple fact is that wealth inequality is growing and we have a system where more dollars equals more power than that will tell the system even more.</t>
  </si>
  <si>
    <t>Thomas Loughran: What it's like to come back skeptically about my own life.</t>
  </si>
  <si>
    <t>Oh, nice. Sorry.</t>
  </si>
  <si>
    <t>Thomas Loughran: Super example of the role and paradox, ladies and science, a paradox isn't as a contradiction. Right. You can't be both of these things. Something's wrong here.</t>
  </si>
  <si>
    <t>Thomas Loughran: I know this because I've seen it because my Lisa's hunt actually painted a painting on the cover. So it went out to every registered voter in Washington.</t>
  </si>
  <si>
    <t>JP: And just disenfranchise</t>
  </si>
  <si>
    <t>Thomas Loughran: And now I'll stop talking.</t>
  </si>
  <si>
    <t>Thomas Loughran: full awareness conscious experience or are we simply having this model right real experience, but it's not a real experience of this</t>
  </si>
  <si>
    <t>JP: Are the needs that people psychological needs and wants that people have this is our psychological development happens over time.</t>
  </si>
  <si>
    <t>Thomas Loughran: And he studies in</t>
  </si>
  <si>
    <t>Thomas Loughran: We have a word for that. It's not the electric to pull actress. Right. I don't know what you call this that group.</t>
  </si>
  <si>
    <t>Thomas Loughran: Be</t>
  </si>
  <si>
    <t>Thomas Loughran: What if they were pretty different people going in, but the curriculum was pretty much the same. So you process, whatever your there is a kind of processing there.</t>
  </si>
  <si>
    <t>Thomas Loughran: Place your own intellectual purchase on the world and it isn't only intellectual, actually, it's actually moral. But we'll have to come back to talk about that too. There's more information in here.</t>
  </si>
  <si>
    <t>John Rose: There are very few market forces at work. So we're not even</t>
  </si>
  <si>
    <t>01:32:25You actually want to listen to that person.</t>
  </si>
  <si>
    <t>01:09:56How about people who think that the whole Russian Russia gate was a hoax and say, I want to say so. And they get in and they get</t>
  </si>
  <si>
    <t>John Loughran: That if you were saying with the thousand brain.</t>
  </si>
  <si>
    <t>John Loughran: Right, how should we, how should we act in the world as a country have what you what you think we ought to do about that figured out. Right. So there's one dimension, you know, the economy. I'm just trying to add dimensions to your</t>
  </si>
  <si>
    <t>Rachel Loughran: An apartment, slow down.</t>
  </si>
  <si>
    <t>Thomas Loughran: If you look back, right. It's a completely different way of looking at things that was an anti oxygen flow Justin was</t>
  </si>
  <si>
    <t>luke w: And the prosperity that it provides</t>
  </si>
  <si>
    <t>Rachel Loughran: Rather than the art, rather than the conversation being about do we have the logistics for bail and balance the conversation becomes about</t>
  </si>
  <si>
    <t>Thomas Loughran: When Jesus says something quite unusual tour.</t>
  </si>
  <si>
    <t>Thomas Loughran: An outcome.</t>
  </si>
  <si>
    <t>Thomas Loughran: The machine.</t>
  </si>
  <si>
    <t>Would that be true for educating, too, I wonder whether taking another person seriously is a requirement of educating them.</t>
  </si>
  <si>
    <t>And in the same parish. And so we knew Roman. So we had a ton of stories about him.</t>
  </si>
  <si>
    <t>They're after all these big questions. What are they looking at it with, with this?</t>
  </si>
  <si>
    <t>It seems to me that's their business model for that. And.</t>
  </si>
  <si>
    <t>Thomas Loughran: Should be much better this right at the tip of my tongue. What is the natural language processing.</t>
  </si>
  <si>
    <t>Thomas Loughran: He was very gracious remarkably gracious and he he reports to them.</t>
  </si>
  <si>
    <t>Thomas Loughran: Right, it is one way to look at</t>
  </si>
  <si>
    <t>Consider these outlines:</t>
  </si>
  <si>
    <t>It's a fully mature, formed commitment.</t>
  </si>
  <si>
    <t>Thomas Loughran: I've got a guy if we were watching the same show right now on on</t>
  </si>
  <si>
    <t>Thomas Loughran: Entities. The you and the me with our particular limitations, if it's the case.</t>
  </si>
  <si>
    <t>Thomas Loughran: Big money written through government written written through corporations written through media, all of that.</t>
  </si>
  <si>
    <t>Thomas Loughran: That consciousness exists and Harry. He likes that he's on the other side of that hard problem of consciousness here.</t>
  </si>
  <si>
    <t>John’s iPhone: They're</t>
  </si>
  <si>
    <t>01:32:28That is a mature member of a rich community that isn't even just an isolated rich community. What a rich community that's had a rich exchange with other sorts of communities and has achieved a new kind of stability that endures throughout that exchange.</t>
  </si>
  <si>
    <t>01:10:07They get knocked off at Twitter say</t>
  </si>
  <si>
    <t>01:02:56Okay.</t>
  </si>
  <si>
    <t>Or do you think maybe you mean something more than that? I think I'd just like ought to be treated in a certain way.</t>
  </si>
  <si>
    <t>Do they I understand your question, John.</t>
  </si>
  <si>
    <t>But yeah. This would make. Reporters and reporters.</t>
  </si>
  <si>
    <t>John Rose: So that's why I mean one of the many reasons that wealth inequality is a huge problem.</t>
  </si>
  <si>
    <t>Thomas Loughran: I can. After all, put on her way of looking at the world and imaginatively re enter my own from her point of view.</t>
  </si>
  <si>
    <t>That's this kid who just jumped up and knocked my headphones off Uncle Tom.</t>
  </si>
  <si>
    <t>Thomas Loughran: So that is inclusive, it's a nice way of putting so you've got to be able to identify if you do identify inconsistency and you've got to have a research program built around</t>
  </si>
  <si>
    <t>Thomas Loughran: I thought that for years. In any case, I've seen the document. It's a big thick document and I thought it was sent on to everybody. That's my recollections of how it works there so I wouldn't be surprised if what I've heard that Washington also sends out</t>
  </si>
  <si>
    <t>Thomas Loughran: See if there are questions, comments, new directions.</t>
  </si>
  <si>
    <t>Introduction</t>
  </si>
  <si>
    <t>Thomas Loughran: It or it or it isn't experience of this, but it's not the experience. It's not experiencing this it's experiencing and it's not quite true, either in language we do say it's experiencing this I do experience the woods through your description of it right but</t>
  </si>
  <si>
    <t>JP: And based on the best we know about that. This is how we ought to organize ourselves and world is an amazing and interesting and rich place and we should be exploring it well. Understanding the way our minds work.</t>
  </si>
  <si>
    <t>Social lensing: an algorithm for human progress in an age of accelerating cacaphony</t>
  </si>
  <si>
    <t>Thomas Loughran: I'm going to call them indigenous peoples, but now I mean indigenous differently. I mean, people who live in cities in a totally different life that Americans don't know about because they have no home.</t>
  </si>
  <si>
    <t>John’s iPhone: Welfare</t>
  </si>
  <si>
    <t>Intro: taking M seriously</t>
  </si>
  <si>
    <t>lost in disagreement</t>
  </si>
  <si>
    <t>We live in a cacaphony of information, perspectives</t>
  </si>
  <si>
    <t>00;36;31.560 --&gt; 00;36;40.950</t>
  </si>
  <si>
    <t>00:32:23.610 --&gt; 00:32:37.590</t>
  </si>
  <si>
    <t>00:36:15.270 --&gt; 00:36:21.090</t>
  </si>
  <si>
    <t>00:27:28.440 --&gt; 00:27:32.820</t>
  </si>
  <si>
    <t>01:32:46Those people</t>
  </si>
  <si>
    <t>01:10:10For some kind of speech that</t>
  </si>
  <si>
    <t>John Loughran: Thing.</t>
  </si>
  <si>
    <t>John Loughran: To</t>
  </si>
  <si>
    <t>SHE &amp; MMT</t>
  </si>
  <si>
    <t>Thomas Loughran: Reference but</t>
  </si>
  <si>
    <t>M's way out</t>
  </si>
  <si>
    <t>luke w: That's probably that's that's probably what I would how I would say they would say,</t>
  </si>
  <si>
    <t>Thomas Loughran: I think I answered, at least I addressed JP that really good question you asked it, and it's a it's a tough. It's a tough one but i think i think you need to do this whole thing in the end if we don't have the pixie dust. It doesn't happen.</t>
  </si>
  <si>
    <t>the more serious on cusp of rapid acceleration of social change, requiring wisdom to manage</t>
  </si>
  <si>
    <t>Rachel Loughran: Oh that statement is not true. The President must just be trying to like D legitimize Vaillant voting voting and then the conversation becomes like should we have male and voting or not, not, do we have the logistical support for male and voting. So I something I see happening is because</t>
  </si>
  <si>
    <t>Thomas Loughran: What does she do</t>
  </si>
  <si>
    <t>Thomas Loughran: From all of this input.</t>
  </si>
  <si>
    <t>Thomas Loughran: What's the machine. The prevailing opinion of those who have power in the party, and that includes the prevailing opinion of those who donate to the party.</t>
  </si>
  <si>
    <t>As opposed to just sticking a belief in their head that makes them do what they want, do what you want them to do.</t>
  </si>
  <si>
    <t>R/M vs Sci/Tech</t>
  </si>
  <si>
    <t>But he only gave like you just waved his hand at some of those stories and he illustrated a little more.</t>
  </si>
  <si>
    <t>Taking M seriously</t>
  </si>
  <si>
    <t>Turns out there's some major parts in that thing and that gets unfolded. But that's this piece.</t>
  </si>
  <si>
    <t>I. It's not necessary. There's a lot of things.</t>
  </si>
  <si>
    <t>Thomas Loughran: Open API is that is the organization, the nonprofit organization flirting. By the way, with whether they should go profit for profit or not because it's hard to get the</t>
  </si>
  <si>
    <t>social physics (SP) is emerging to help, scraping and ordering data to improve idea flow and reaction</t>
  </si>
  <si>
    <t>Thomas Loughran: Or seen</t>
  </si>
  <si>
    <t>Thomas Loughran: Here's the proposition. I think one way to look at our perception is as an interface as something that's in us.</t>
  </si>
  <si>
    <t>Now, that one might think is deterministic. One might imagine if there were a way to reproduce that condition.</t>
  </si>
  <si>
    <t>Sci/Tech/Bus</t>
  </si>
  <si>
    <t>Starting with Love</t>
  </si>
  <si>
    <t>Thomas Loughran: Prime video we were watching suits together.</t>
  </si>
  <si>
    <t>Thomas Loughran: That there is some sort of end state, which is the state of the whole which is full awareness.</t>
  </si>
  <si>
    <t>Thomas Loughran: And the real stories are almost never told</t>
  </si>
  <si>
    <t>wisdom of crowds must be distinguished from cruelty of mobs and fickleness of electorate</t>
  </si>
  <si>
    <t>Thomas Loughran: Do I, I just met. I don't have to get here. I'm starting here, right. I don't have to derive consciousness from some other things in order to argue that it exists. Just plain does starting there right and so does and then paper here I need to hear more from him, but so does that there are</t>
  </si>
  <si>
    <t>John’s iPhone: Like the actual Amazon Prime. Like the market isn't even the biggest part of where they make money they've</t>
  </si>
  <si>
    <t>DisqSugg helped</t>
  </si>
  <si>
    <t>JP: It's just yeah what's what's to be gained. I mean, it's like I disagree with almost everything.</t>
  </si>
  <si>
    <t>Love and enganglement</t>
  </si>
  <si>
    <t>current SP resources for this are useful, generating information (eg visualization of idea flow) but without resources to identify (cf "God's eye") or adequately adjudicate between rival filters for processing it</t>
  </si>
  <si>
    <t>Kuhn/ Predest / Freedom</t>
  </si>
  <si>
    <t>Moving to community</t>
  </si>
  <si>
    <t>M's C-T offers richer set of resources, but left largely unpursued in practical order</t>
  </si>
  <si>
    <t>Thomas Loughran: Right next to each other, but I didn't want another space all the time because you've got to let them move their different lives in a way right they're running different experiments.</t>
  </si>
  <si>
    <t>Thomas Loughran: I suppose there's a kind of information processing right the application of a curriculum to a student right this guy cannot you know this this guy shouldn't be in these drills yet should be over in these drills. Let's not be doing to</t>
  </si>
  <si>
    <t>Thomas Loughran: But in any tradition and there's actually a moral dimension of the exchange as well. But so</t>
  </si>
  <si>
    <t>Newcombe/diss</t>
  </si>
  <si>
    <t>John Rose: We never even been able to try that, like,</t>
  </si>
  <si>
    <t>01:32:49Actually start to look like scientists</t>
  </si>
  <si>
    <t>Craft and noncognitive formation</t>
  </si>
  <si>
    <t>01:10:17People might argue that that's already happening. There may be some conservative voices who think that's already happening and what speech Twitter has restricted because some of its activity to instruct and restrict has been against right wing sources.</t>
  </si>
  <si>
    <t>01:02:58Cool. I'm sure my parents would appreciate your my failure, whoever was gonna have to pick me up. Yeah.</t>
  </si>
  <si>
    <t>main burden of this essay is to:</t>
  </si>
  <si>
    <t>APA/WJWR</t>
  </si>
  <si>
    <t>And I like that begs the question like why they'd be to be treated a certain way, like where does that where does that come from?</t>
  </si>
  <si>
    <t>Education/Adulthood</t>
  </si>
  <si>
    <t>The problem to be in the under attention.</t>
  </si>
  <si>
    <t>Reporters isn't. I mean, it is a child of journalists, which is also a child of journalism.</t>
  </si>
  <si>
    <t>1. Lay out these C-T resources as advanced my MacIntyre</t>
  </si>
  <si>
    <t>Thomas Loughran: Holding on I may not share her point of view, I may not be converted to it. I don't process, the world in terms of it.</t>
  </si>
  <si>
    <t>So I missed the last 10 seconds. There they went.</t>
  </si>
  <si>
    <t>3RV</t>
  </si>
  <si>
    <t>Thomas Loughran: To get out of it right because you're moving towards something which won't traction community book will rather United</t>
  </si>
  <si>
    <t>Disagreement</t>
  </si>
  <si>
    <t>Thomas Loughran: Balance to every single voter and has for a long time. I think that might be right.</t>
  </si>
  <si>
    <t>JP: 1020 million people.</t>
  </si>
  <si>
    <t>John Rose: Should take better notes, but I think something that I found interesting that you brought up this time, as well as the uncertainty principle as that is being intentionally put in, I guess.</t>
  </si>
  <si>
    <t>Thomas Loughran: It's a media. How about mediated versus me unmediated but that's naive, right, because we none of us have an unmediated experience of the woods.</t>
  </si>
  <si>
    <r>
      <rPr/>
      <t xml:space="preserve">2. craft as an example a </t>
    </r>
    <r>
      <rPr>
        <i/>
      </rPr>
      <t>coherent social lens--a Catholic Natural Law perspective--</t>
    </r>
    <r>
      <rPr/>
      <t>whose crafting these C-T resources support</t>
    </r>
  </si>
  <si>
    <t>Thomas Loughran: No, I love them, that that's really well put. I understand that. I think I understand the question. And</t>
  </si>
  <si>
    <t>why academia?</t>
  </si>
  <si>
    <t>Thomas Loughran: No, not the people were doing the polling, the people who are being pulled the whole body of people who are being pulled. What do you</t>
  </si>
  <si>
    <t>Rhetoric</t>
  </si>
  <si>
    <r>
      <rPr/>
      <t xml:space="preserve">3. abstract the scaffolding for creation of </t>
    </r>
    <r>
      <rPr>
        <b/>
        <color rgb="FFFF0000"/>
      </rPr>
      <t>interactive</t>
    </r>
    <r>
      <rPr/>
      <t xml:space="preserve"> </t>
    </r>
    <r>
      <rPr>
        <b/>
        <color rgb="FFFF0000"/>
      </rPr>
      <t>social lensing</t>
    </r>
  </si>
  <si>
    <t>in general, here's the kind of conversation that has to be fostered and tracked : m1vm2&amp;m2vm1</t>
  </si>
  <si>
    <t>01:32:53And in science we have, we make the argument routinely from the consensus of the scientific community and that actually doesn't seem like craziness to us.</t>
  </si>
  <si>
    <t>01:10:35But you could very much. Imagine that against left wing sources more left</t>
  </si>
  <si>
    <t>John Loughran: That it is that when we're talking about low THO THOSE being I know Jeff Hawkins doesn't say this, but there are a locus of consciousness. Right.</t>
  </si>
  <si>
    <t>John Loughran: Like you know it's like I am, these, this, this is my position on these</t>
  </si>
  <si>
    <t>4. describe various real-world starting points for crafting rival social lenses</t>
  </si>
  <si>
    <t>Thomas Loughran: Particularly when it really pisses me off, which it does, right. So just to come right out there and say it. It does mean that sort of the way I feel about it.</t>
  </si>
  <si>
    <t>Thomas Loughran: Now, and people used to that he was president</t>
  </si>
  <si>
    <t>Thomas Loughran: This is great. Would, would you add would you add to that the central Christian heritage.</t>
  </si>
  <si>
    <t>Thomas Loughran: In the end, you need the whole league, you need the whole town. You can't start small here.</t>
  </si>
  <si>
    <t>Rachel Loughran: Whether because of or just in response to some of the falsehoods that are being spread currently rather than having a productive conversation about how to put in the logistics. Logistics already exists that important conversation is not happening because</t>
  </si>
  <si>
    <t>Thomas Loughran: How did she react when he says, actually, I know that you're I forget how that goes. Actually, and precisely</t>
  </si>
  <si>
    <t>Thomas Loughran: But in fact, you do choose in a particular way. And those and that history.</t>
  </si>
  <si>
    <t>Thomas Loughran: Those are not the same.</t>
  </si>
  <si>
    <t>As if they were it didn't matter what they know about the world.</t>
  </si>
  <si>
    <t>But he had a thesis to the thesis was that this was a guy.</t>
  </si>
  <si>
    <t>What is it? That's the input to this device. Review your particle types.</t>
  </si>
  <si>
    <t>personal / private</t>
  </si>
  <si>
    <t>One could complain about. About money in higher education.</t>
  </si>
  <si>
    <t>Thomas Loughran: It's, it's hard to get the amount of compute power, unless you can pay for it. Right. So Google has a ton of compute power and Amazon doesn't Facebook does open API is less right but open API is</t>
  </si>
  <si>
    <t>civic / religious</t>
  </si>
  <si>
    <t>Thomas Loughran: Your call then reporting to the Crown Prince.</t>
  </si>
  <si>
    <t>Thomas Loughran: And that may or may not correspond to anything out there in the world who knows how it gets here. This way, but it is what it is right. This is our perception. This is the way we see it.</t>
  </si>
  <si>
    <t>And one, grab those grab the world by the horns and manipulate it in such a way.</t>
  </si>
  <si>
    <t>professional / academic</t>
  </si>
  <si>
    <t>Thomas Loughran: We would have an example of people who live in the shadows culture and we would need to transformation into the light and other therapists work in the space on that show to transform them and you'd have tons of examples of what this is like. In these dramatized examples.</t>
  </si>
  <si>
    <t>Thomas Loughran: If there is a movement toward that end state.</t>
  </si>
  <si>
    <t>local / regional</t>
  </si>
  <si>
    <t>regional / national</t>
  </si>
  <si>
    <t>Thomas Loughran: Instead, there's, there's a focus on a permissible space and that permissible space. She calls it to a puppet show right that's the space where your attention is drawn right that's the stuff. And there's real stuff in there. Right. But it's not quite a puppet show</t>
  </si>
  <si>
    <t>international</t>
  </si>
  <si>
    <t>gig economy professional</t>
  </si>
  <si>
    <t>JP: Made more</t>
  </si>
  <si>
    <t>00;36;42.150 --&gt; 00;36;50.010</t>
  </si>
  <si>
    <t>00:32:38.820 --&gt; 00:32:48.810</t>
  </si>
  <si>
    <t>00:36:21.720 --&gt; 00:36:34.800</t>
  </si>
  <si>
    <t>00:27:32.850 --&gt; 00:27:33.180</t>
  </si>
  <si>
    <t>01:33:05And we don't expect to be able to replicate what the rich with the scientific community as a whole grasps that community as a whole has stored</t>
  </si>
  <si>
    <t>01:10:42Right. In general, I don't like this distinction but I acknowledge that people generally like this right and left distinction. So try to give you the basis. So yeah, there's a lot of pressure from the government to restrict</t>
  </si>
  <si>
    <t>lots in common</t>
  </si>
  <si>
    <t>01:03:05Not a good idea.</t>
  </si>
  <si>
    <t>a bit less</t>
  </si>
  <si>
    <t>less</t>
  </si>
  <si>
    <t>still less</t>
  </si>
  <si>
    <t>Yes. International affairs. Yeah,</t>
  </si>
  <si>
    <t>So it seems like we'd want to insert a sibling here. Right.</t>
  </si>
  <si>
    <t>Thomas Loughran: In terms of what I actually think is happening, but I do know that that's how she processes the world and I can play that game too and I bring that game home and I look around from her perspective in my world.</t>
  </si>
  <si>
    <t>I was just enjoying the way that we.</t>
  </si>
  <si>
    <t>Thomas Loughran: So, but not necessarily immediately.</t>
  </si>
  <si>
    <t>JP: I mean, I think I'm pretty sure that's what they do in Oregon.</t>
  </si>
  <si>
    <t>JP: Just over. I mean what, what are the technical like what are they going to do to disenfranchise. I mean, like, how could you dispute those eventually, you have to dispute a ballad on some something right i mean</t>
  </si>
  <si>
    <t>John Rose: Is and is that an uncertainty principle, just the</t>
  </si>
  <si>
    <t>Metaphysics of Love</t>
  </si>
  <si>
    <t>Thomas Loughran: Right, we just have us differently mediated experience of the woods. So we all say, right, the question is, is there any work. Is there anything out there that's</t>
  </si>
  <si>
    <t>Universities</t>
  </si>
  <si>
    <t>Thomas Loughran: I suppose in some way. You could never get away from doing what you just described, you've got to do that.</t>
  </si>
  <si>
    <t>Thomas Loughran: So he spends a lot of time.</t>
  </si>
  <si>
    <t>Call</t>
  </si>
  <si>
    <t>family (genealogy) /</t>
  </si>
  <si>
    <t>religious cmty (PoP)</t>
  </si>
  <si>
    <t>Thomas Loughran: Right, and it's very important. Yeah, but not the kids are not to be bickering in the streets with one another. Uh huh. Oh.</t>
  </si>
  <si>
    <t>a secondary schoo (Trinity) / a university (Common Curric / NDeRC / INTEGRITY)</t>
  </si>
  <si>
    <t>Thomas Loughran: Not be doing this, these tactics, because this teams that ready for these tactics. They can't take a ball out of the air with their chest, what's the point and given to this huge cross right</t>
  </si>
  <si>
    <t>Thomas Loughran: At least it's obvious that intellectual you're in a different purchase, you may actually feel differently. You may have different experiences they might enrich you and now you might think you're becoming in a different way, a better person.</t>
  </si>
  <si>
    <t>Regional goverment (enFocus)</t>
  </si>
  <si>
    <t>01:33:17Insight and beneficial approaches.</t>
  </si>
  <si>
    <t>01:10:56The kinds of echo chamber, or call it</t>
  </si>
  <si>
    <t>STEM education / career pathways/Federal Agency (QuarkNet / NDQC / NSF)</t>
  </si>
  <si>
    <t>01:03:08roadtrip resurrecting stability on the road. Let's do it.</t>
  </si>
  <si>
    <t>John Loughran: He does like</t>
  </si>
  <si>
    <t>international cmty (BOSCO)</t>
  </si>
  <si>
    <t>John Loughran: This is what I think our immigration policy should be. This is, you know, like every single issue and just</t>
  </si>
  <si>
    <t>individual social entrepreneurs (Presence, Professional Maturity)</t>
  </si>
  <si>
    <t>Thomas Loughran: Why</t>
  </si>
  <si>
    <t>Thomas Loughran: Under some circumstances, whatever oxygen.</t>
  </si>
  <si>
    <t>Thomas Loughran: I don't mean that's probably false, you can start small. But if you start small and couple that with start slow, you're wasting your time, not from every point of view, from the point of view of getting people to live together well in this world.</t>
  </si>
  <si>
    <t>Rachel Loughran: We find ourselves fighting about like, is this a falsehood spoken by the President.</t>
  </si>
  <si>
    <t>Thomas Loughran: Said, I know that this, this isn't your husband and</t>
  </si>
  <si>
    <t>Thomas Loughran: Is sufficient for accounting for the choice. If you want to understand</t>
  </si>
  <si>
    <t>Thomas Loughran: And they may not even have the same opinions.</t>
  </si>
  <si>
    <t>Have some, like, similar emotions to you and like the way you feel about a situation is like incredibly</t>
  </si>
  <si>
    <t>I'm not taking them seriously as someone whose opinion counts.</t>
  </si>
  <si>
    <t>This is an era. This is a guy who hung who held our parish together because of these virtues that he had and the way he exercised.</t>
  </si>
  <si>
    <t>Trinity</t>
  </si>
  <si>
    <t>You've got to know what kinds of things are coming in, how long those things last,</t>
  </si>
  <si>
    <t>Science</t>
  </si>
  <si>
    <t>The cost of higher education, cetera. You could you could complain about a lot of things.</t>
  </si>
  <si>
    <t>Thomas Loughran: Anyway, in this space and other places are the space to and they've got a natural language processing algorithms. Remember, it made news when the first one came out they delayed putting it out because they thought</t>
  </si>
  <si>
    <t>JP: Bloomberg</t>
  </si>
  <si>
    <t>5. Unite these starting points in a general account of the central features of a social structure for learning from and rationally adjudicating among rival social lenses</t>
  </si>
  <si>
    <t>Thomas Loughran: Then we had a big diplomatic dinner.</t>
  </si>
  <si>
    <t>this is T-bound but minimal social agreement, requiring fewer resources to invite others aboard than to a fuller account that offers a richer coherent set of hypotheses to the questions that can only be meaninfully tested in this self-aware C-T marketplace of communities and traditions.</t>
  </si>
  <si>
    <t>Thomas Loughran: Maybe even space time if you're a physicist is part of that perception. And for us it's more like Newtonian conceptions of space and time, which is not quite the Einstein's conception of space time in terms of which</t>
  </si>
  <si>
    <t>I don't mean manipulate in any bad way. Acted on it.</t>
  </si>
  <si>
    <t>Thomas Loughran: Okay, we're moving now on to their publishing environment. What does that look like</t>
  </si>
  <si>
    <t>Thomas Loughran: That's built into the conscious states have the perspective of the limited perspective creatures like us.</t>
  </si>
  <si>
    <t>TGB</t>
  </si>
  <si>
    <t>Thomas Loughran: She doesn't literally mean that it's that there's nothing of significance. It's been debated there but</t>
  </si>
  <si>
    <t>Economics</t>
  </si>
  <si>
    <t>Thomas Loughran: Show. I put this that on the basis, maybe is one way of phrasing it on the basis of the experiences that we have</t>
  </si>
  <si>
    <t>6. Look ahead to the next generation of social physics informed by CT-processing</t>
  </si>
  <si>
    <t>John’s iPhone: server space, basically.</t>
  </si>
  <si>
    <t>here's how machines can help us</t>
  </si>
  <si>
    <t>John’s iPhone: Yeah, I mean, yeah, for like one of the points. It's like</t>
  </si>
  <si>
    <t>here's how we can help machines</t>
  </si>
  <si>
    <t>loving interaction with persons we design</t>
  </si>
  <si>
    <t>a craft of persuading human and other kinds of persons</t>
  </si>
  <si>
    <t>Love is personal</t>
  </si>
  <si>
    <t>Religion</t>
  </si>
  <si>
    <t>7. Draw some nearer-term implications of this C-T analysis for processing the current deluge of information</t>
  </si>
  <si>
    <t>requiring a lesser set of CT rhetorical resources</t>
  </si>
  <si>
    <t>01:33:22And there is something of an argument from authority there. We call it scientific authority.</t>
  </si>
  <si>
    <t>putting in common what you have in common--from some shared perspective</t>
  </si>
  <si>
    <t>01:11:00rabbit hole.</t>
  </si>
  <si>
    <t>love is intelligent</t>
  </si>
  <si>
    <t>Theology</t>
  </si>
  <si>
    <t>and I think Europe might not be the greatest example because they are literally part of a bunch of other united with a bunch</t>
  </si>
  <si>
    <t xml:space="preserve">8. Invite reflection on our present situation and future prospects from the CT Natural Law perspective </t>
  </si>
  <si>
    <t>That would be no. It's not a sibling of content.</t>
  </si>
  <si>
    <t>requiring a fuller and less developed set of CT rhetorical resources</t>
  </si>
  <si>
    <t>Thomas Loughran: Isn't that interesting.</t>
  </si>
  <si>
    <t>How quickly you pick up music. Yes. How will I remember how easy it is to tell when a note is gone?</t>
  </si>
  <si>
    <t>Thomas Loughran: That being the case, then I've got to be able to show a coherent account to the world. And it's got to be</t>
  </si>
  <si>
    <t>love is free</t>
  </si>
  <si>
    <t>Law/Political Science</t>
  </si>
  <si>
    <t>JP: There are laws for whether or not a vote is good or not, like whether or not it's trackable, and it's like</t>
  </si>
  <si>
    <t>John Rose: Quantum Eraser thing or the measurement problem and quantum mechanics.</t>
  </si>
  <si>
    <t>Thomas Loughran: What are very language of mediation suggest an external world. I'll grant that</t>
  </si>
  <si>
    <t>Thomas Loughran: Right. The question is though.</t>
  </si>
  <si>
    <t>Thomas Loughran: He has spent a lot of time in urban</t>
  </si>
  <si>
    <t>love is creative</t>
  </si>
  <si>
    <t>Thomas Loughran: That bold a sword. Right.</t>
  </si>
  <si>
    <t>Anthropology</t>
  </si>
  <si>
    <t>love is what you think it is</t>
  </si>
  <si>
    <t>00;36;53.220 --&gt; 00;36;53.490</t>
  </si>
  <si>
    <t>00:32:50.070 --&gt; 00:32:50.790</t>
  </si>
  <si>
    <t>00:36:35.460 --&gt; 00:36:44.610</t>
  </si>
  <si>
    <t>00:27:33.570 --&gt; 00:27:45.900</t>
  </si>
  <si>
    <t>love is more than what you think it is</t>
  </si>
  <si>
    <t>01:33:29Notice that that's completely lost in every other area of life, but it wouldn't be lost in other areas of life. If there were a high information flow network of rich communities that aimed incrementally, and eventually at whole systems of thought and practice.</t>
  </si>
  <si>
    <t>01:11:03Echo Chamber polarization</t>
  </si>
  <si>
    <t>01:03:17Let's keep the road rage to a bit of you guys.</t>
  </si>
  <si>
    <t>John Loughran: It seems like you're saying that he has to go in that direction.</t>
  </si>
  <si>
    <t>John Loughran: You know, something to have your thoughts figured out on all those positions. I mean, it seems to me that's like that's</t>
  </si>
  <si>
    <t>Thomas Loughran: On a couple different measures that a couple different levels. It does one is right down at the on the street level seems to me that</t>
  </si>
  <si>
    <t>Thomas Loughran: In fact left a thought on Justin was president summer I don't remember the details, but</t>
  </si>
  <si>
    <t>Thomas Loughran: that America was founded on</t>
  </si>
  <si>
    <t xml:space="preserve">overflowing </t>
  </si>
  <si>
    <t>Thomas Loughran: Right. You're just not going to have any impact on it. Other people are going to have an impact on if they're already having an impact on it. They're building</t>
  </si>
  <si>
    <t>BI</t>
  </si>
  <si>
    <t>Thomas Loughran: Well, it can be confusing. It was for me. And in the end, and the primary this year. I actually attempted to do mail invalid.</t>
  </si>
  <si>
    <t>Thomas Loughran: Jesus says, Go, call your husband.</t>
  </si>
  <si>
    <t>Thomas Loughran: How that choice came to be all of that stuff is relevant. It's not just very interesting table dressing in which something arbitrary happened that has no explanatory account that can't be fixed, that can't be trained</t>
  </si>
  <si>
    <t>Thomas Loughran: But I think both of those are factors.</t>
  </si>
  <si>
    <t>like can be parallel to how other people feel about a situation that like.</t>
  </si>
  <si>
    <t>I already know what they ought to do. And here it is, right?</t>
  </si>
  <si>
    <t>And that is. It's emotionally charged.</t>
  </si>
  <si>
    <t>indeterministic</t>
  </si>
  <si>
    <t>how they penetrate the detector or they don't, how they interact with the detector.</t>
  </si>
  <si>
    <t>A scientific craft of being persons</t>
  </si>
  <si>
    <t>But I don't want to complain about the presence of big money.</t>
  </si>
  <si>
    <t>Thomas Loughran: That they thought it could be used or just information, etc.</t>
  </si>
  <si>
    <t>John Rose: Bloomberg. Yeah, so I mean he might be, I think,</t>
  </si>
  <si>
    <t>Thomas Loughran: dinner at the White House.</t>
  </si>
  <si>
    <t>reliable</t>
  </si>
  <si>
    <t>Thomas Loughran: Just Einstein lots of others in terms of which physicists now think or maybe think beyond right when they say space time is dead.</t>
  </si>
  <si>
    <t>And in some such a way that you brought about those conditions so that people came up and it turns out they just were going to be reliable, dammit.</t>
  </si>
  <si>
    <t>Thomas Loughran: Well, in general, here's. These are just again slides that they already have right which get and the publishing environment here. They sent around this publishing environment.</t>
  </si>
  <si>
    <t>Thomas Loughran: In other words, we</t>
  </si>
  <si>
    <t>persuasive</t>
  </si>
  <si>
    <t>Thomas Loughran: It is what you're allowed to disagree about in the United States. It's what you're allowed to focus on these are the election issues, the real issues that what's what's really happening as fast as</t>
  </si>
  <si>
    <t>Thomas Loughran: And that we perceive ourselves to be able to based upon some history of those experiences. I think that kind of complexity is in here, otherwise we got no reason to move right little</t>
  </si>
  <si>
    <t>John’s iPhone: So they're so big. They're that anyone who like everyone every big company buys a crap ton of space from Amazon. So it's basically impossible to compete with them and other areas if you're</t>
  </si>
  <si>
    <t>a practice/craft</t>
  </si>
  <si>
    <t>John’s iPhone: Is I'd be interested in your evidence that George Soros was funding the unrest like</t>
  </si>
  <si>
    <t>revelation</t>
  </si>
  <si>
    <t>Thomas Loughran: For example,</t>
  </si>
  <si>
    <t>Thomas Loughran: Right, that's not unrelated to the character that you to your own character possibly anyway that exchange.</t>
  </si>
  <si>
    <t>John Rose: A system where the market actually improves on health care because of health insurance companies making everything so opaque and people, not knowing what things cost.</t>
  </si>
  <si>
    <t>01:33:49How's it</t>
  </si>
  <si>
    <t>01:11:06act fast fact loose fact free, you might say.</t>
  </si>
  <si>
    <t>inquiry</t>
  </si>
  <si>
    <t>communal inquiry</t>
  </si>
  <si>
    <t>of other countries and they can take a train ride and go through an hour train ride and go through three different countries.</t>
  </si>
  <si>
    <t>I guess that I'm just trying to understand the logic here. Like.</t>
  </si>
  <si>
    <t>Thomas Loughran: Now in a certain way. I'm seeing myself from another person's point of view.</t>
  </si>
  <si>
    <t>What the heck is up with that? Right. Why do we love music? Somehow we're in a mathematical world where.</t>
  </si>
  <si>
    <t>Thomas Loughran: It put it this way. The one I expected advances one which is very simple. Back to the view that Kate Johnston articulate and</t>
  </si>
  <si>
    <t>John Rose: So they send it to the address of every registered voters one</t>
  </si>
  <si>
    <t>Thomas Loughran: Yeah, but here's</t>
  </si>
  <si>
    <t>wholistic</t>
  </si>
  <si>
    <t>John Rose: So as the most important thing about that uncertainty principle that it seems like it's being put there on purpose, basically. So, it implies this grander collective</t>
  </si>
  <si>
    <t>Thomas Loughran: Let's just say there's a difference in those kinds of experiences experiencing this content this imaginative way. Is phenomenally distinct from experiencing in this absolute fullness.</t>
  </si>
  <si>
    <t>Thomas Loughran: Are there.</t>
  </si>
  <si>
    <t>Thomas Loughran: Poor environments time in Native American empire.</t>
  </si>
  <si>
    <t>paradigms/ worldviews</t>
  </si>
  <si>
    <t>Thomas Loughran: But it's not</t>
  </si>
  <si>
    <t>agonistic/ competitive</t>
  </si>
  <si>
    <t>Tradition</t>
  </si>
  <si>
    <t>01:11:13Conversations even though they're oftentimes said to be precisely the opposite of that.</t>
  </si>
  <si>
    <t>01:03:19Expected whoa sinking.</t>
  </si>
  <si>
    <t>Thomas Loughran: That is exactly right.</t>
  </si>
  <si>
    <t>John Loughran: What I in an ideal world, like I sometimes think about this when I'm walking around in the woods where I like, Man, I really should just like sit down and make sure I know, figure out what I think about</t>
  </si>
  <si>
    <t>Thomas Loughran: Just legal rights are harder to enforce in an environment where you just don't know. It's not like can go down to the precinct right and find out what happened, the person who was just picked up.</t>
  </si>
  <si>
    <t>Thomas Loughran: Yeah. When you're at that fork in the road. There are people who actually have to make these decisions and the whole scientific community has made has to make them.</t>
  </si>
  <si>
    <t>Thomas Loughran: Really precisely what's being threatened and thought to be defended.</t>
  </si>
  <si>
    <t>Thomas Loughran: Trillion Dollar companies right that it give them this intense power over the information that's shared</t>
  </si>
  <si>
    <t>Thomas Loughran: And I didn't pay attention to some of these distinctions and so I sent in a request, but the request I was sending in it turned out and successful Lee I had this request.</t>
  </si>
  <si>
    <t>Thomas Loughran: Maybe something like that data.</t>
  </si>
  <si>
    <t>Thomas Loughran: In fact, our experience our human experiences you can fix things you can train them, they're not. You can't fix everything right when you want them.</t>
  </si>
  <si>
    <t>Like remembering this from your paper. Like, that's something that like we treat kids.</t>
  </si>
  <si>
    <t>If I said I want your opinion, I'll beat it out of you. The joke goes right.</t>
  </si>
  <si>
    <t>And it's it, Toombs, your emotions when you think about it is while.</t>
  </si>
  <si>
    <t>You've got to review your particle types. With all that, you're in a position to interpret data.</t>
  </si>
  <si>
    <t>Not if they're do. None if they're trying to do big things. I guess that's my.</t>
  </si>
  <si>
    <t>Thomas Loughran: Is basically think of a bot that didn't write good thing.</t>
  </si>
  <si>
    <t>John Rose: I hesitate to call America and oligarchy. I mean this is just one simple example. But I think the entirety of the</t>
  </si>
  <si>
    <t>Thomas Loughran: The White House.</t>
  </si>
  <si>
    <t>Thomas Loughran: But before that, there's Newton. Newton has these three spatial dimensions and got and some attraction between things in terms of which we kind of understand gravity. Now in the ordinary common sense.</t>
  </si>
  <si>
    <t>They were reliable to the core. Right.</t>
  </si>
  <si>
    <t>Thomas Loughran: You begin with your people and your practical experience and all the existing content all the teachings all the trainings everything you have all the blog posts the social media in your world.</t>
  </si>
  <si>
    <t>Thomas Loughran: Is it possibly the case that there is a metaphysical Lee woven in</t>
  </si>
  <si>
    <t>Thomas Loughran: Babies don't have much as they come in the world quite conscience.</t>
  </si>
  <si>
    <t>John’s iPhone: Working with them there.</t>
  </si>
  <si>
    <t>John’s iPhone: Where what at what convinced you have that fact.</t>
  </si>
  <si>
    <t>00;36;55.560 --&gt; 00;37;00.660</t>
  </si>
  <si>
    <t>00:32:52.380 --&gt; 00:32:54.780</t>
  </si>
  <si>
    <t>00:36:45.480 --&gt; 00:36:59.400</t>
  </si>
  <si>
    <t>00:27:47.940 --&gt; 00:28:03.390</t>
  </si>
  <si>
    <t>01:33:49Different than how is that different than what the common complaint, for I mean appeals to authority. I mean, basically you're just saying, I mean, the reason we care about what the scientists have to say is, because they can actually just explain why they think what they think.</t>
  </si>
  <si>
    <t>01:11:21The real truth about blank.</t>
  </si>
  <si>
    <t>01:03:22Into someone at risk, they're</t>
  </si>
  <si>
    <t>So they are a bit more connected just naturally there.</t>
  </si>
  <si>
    <t>Doesn't seem like you could have flown into the other direction, right?</t>
  </si>
  <si>
    <t>Thomas Loughran: And so if she if she does the same thing.</t>
  </si>
  <si>
    <t>Right. It seems to me we don't necessarily have a language for it, but while music is a language word, it's just not.</t>
  </si>
  <si>
    <t>JP: For that</t>
  </si>
  <si>
    <t>Thomas Loughran: I, I appreciate the question you're asking.</t>
  </si>
  <si>
    <t>Thomas Loughran: Right. And then there's this third question. The third issue of whether more than one person could have that very same experience or could they only be two different full experiences, even if remarkably similar.</t>
  </si>
  <si>
    <t>Thomas Loughran: Again,</t>
  </si>
  <si>
    <t>Thomas Loughran: And he is building</t>
  </si>
  <si>
    <t>Thomas Loughran: Everyone's a little imprecise insofar as they are susceptible to being cold.</t>
  </si>
  <si>
    <t>Thomas Loughran: So anyway, JOHN thanks for jumping on for tonight.</t>
  </si>
  <si>
    <t>Thomas Loughran: There'll be chasing every cross so for you.</t>
  </si>
  <si>
    <t>Thomas Loughran: puts people in contact with more information than they could ever gather them by themselves, or even ever gather in the people that are like minded with them, without whom they couldn't gather as much information as they have gathered</t>
  </si>
  <si>
    <t>John Rose: You can't shop around when you want a knee surgery. That's typically not what you do, insurance companies can't sell across state lines. I think there's just a lot of issues that come into play when it</t>
  </si>
  <si>
    <t>01:03:25saying to myself, just this. Was it this morning, I think it was</t>
  </si>
  <si>
    <t>John Loughran: Right, and so then that but so then you would be saying that those, it would be like something. But when you're saying consciousness. Are you talking about it in that that particular that particular section. It is like something to be that</t>
  </si>
  <si>
    <t>John Loughran: Our foreign policy goals and what they should be what they should be. And then what</t>
  </si>
  <si>
    <t>Thomas Loughran: Right by people you know who they are. So where are they, this person, they just snatch snatch my brother. Let's suppose out of a out of the line and I'm trying to find them.</t>
  </si>
  <si>
    <t>Thomas Loughran: And they have mechanisms for making them and they involve lots of educated people but they surely don't involve will come back to me in a decade, because I just don't see, I'm going to resolve that question.</t>
  </si>
  <si>
    <t>And it's</t>
  </si>
  <si>
    <t>Thomas Loughran: They're using all the power of data analysis and machine learning, which is a whole brand new thing.</t>
  </si>
  <si>
    <t>Thomas Loughran: Successfully processed and I ended up getting an application for a male and balance. That's what I ended up getting when I thought that perhaps I was asking for a male and balance.</t>
  </si>
  <si>
    <t>Thomas Loughran: And she hums in Hawes and then Jesus reveals something to her about herself.</t>
  </si>
  <si>
    <t>Thomas Loughran: But you can become the kind of person who makes it better and better choices. And then there's a whole range of choices and you're free in that space you experience a great deal of freedom in that space. Your justice free, by the way, when you know there's only one choice to make your</t>
  </si>
  <si>
    <t>Thomas Loughran: And it looks like</t>
  </si>
  <si>
    <t>That's something that we, like, teach kids is now like as an important part of their socialization.</t>
  </si>
  <si>
    <t>In this case, when I want your opinion, I'll give it to you. So I I'm not taking you seriously as someone I actually have to inform for a reason.</t>
  </si>
  <si>
    <t>It's like bringing a big magnetism.</t>
  </si>
  <si>
    <t>Now you can see a single pathway of particles through the detector.</t>
  </si>
  <si>
    <t>You know my instinct. Yeah, I mean.</t>
  </si>
  <si>
    <t>Thomas Loughran: About anything. Ask it asked it to write you a one page paragraph asked to write you a white i'd like 1000 words, please on this top and outcomes and it gets trained on I got this right again train on the whole internet and it has got I think</t>
  </si>
  <si>
    <t>John Rose: Donald Trump.</t>
  </si>
  <si>
    <t>Thomas Loughran: But they've got a big bass.</t>
  </si>
  <si>
    <t>Is it possible that those states of affairs might be deterministic and at the same time fully free?</t>
  </si>
  <si>
    <t>Thomas Loughran: All of that stuff gets fed into this publishing environment, powered by the whole Microsoft suite.</t>
  </si>
  <si>
    <t>Thomas Loughran: You could say it's natural that metaphysical woven in thing, as expressed in space and time we'd say is natural.</t>
  </si>
  <si>
    <t>JP: Basically, I mean, yeah, small, small potatoes, but</t>
  </si>
  <si>
    <t>Thomas Loughran: Not everything but if something's right but they don't know what to do. They have no reason to try and get one thing rather than another, and have to figure that out through that. At least it looks that way to us and it's not possible that you could imagine state of affairs being</t>
  </si>
  <si>
    <t>John’s iPhone: Are so dependent on them.</t>
  </si>
  <si>
    <t>01:34:05And they can't actually</t>
  </si>
  <si>
    <t>01:11:24But that are real truth often is</t>
  </si>
  <si>
    <t>01:03:31I thought, man, I'm 61 years old and I suck at containing my irritation on the road.</t>
  </si>
  <si>
    <t>But do you think that they have any better education on, say, what's happening in Syria, Yemen or.</t>
  </si>
  <si>
    <t>Mean give. But what I want is the ability to create a step in between two steps already.</t>
  </si>
  <si>
    <t>Thomas Loughran: We're still not we still haven't been formed the same way.</t>
  </si>
  <si>
    <t>It's a different kind of language. But we solve problems with music all the time.</t>
  </si>
  <si>
    <t>Thomas Loughran: Also, one that is deeply American</t>
  </si>
  <si>
    <t>Thomas Loughran: Ryerson the answer though.</t>
  </si>
  <si>
    <t>Thomas Loughran: See</t>
  </si>
  <si>
    <t>Thomas Loughran: Maybe I need to think about this more because if you keep going back to the same old tired answer. You might wonder, good. Your thoughts, but I'm thinking of physical ism as a</t>
  </si>
  <si>
    <t>Thomas Loughran: Now kind of describe this</t>
  </si>
  <si>
    <t>00;37;01.260 --&gt; 00;37;02.070</t>
  </si>
  <si>
    <t>00:32:55.050 --&gt; 00:32:55.260</t>
  </si>
  <si>
    <t>00:37:01.050 --&gt; 00:37:09.990</t>
  </si>
  <si>
    <t>00:28:03.690 --&gt; 00:28:08.730</t>
  </si>
  <si>
    <t>01:11:29Ignores an awful lot of speech. And in any case, I do think there's a huge movement of censorship. Now, in that direction.</t>
  </si>
  <si>
    <t>01:03:41Was yesterday, somebody so I'm going to four way stop. No, I'm not. I met a two way stop right and the road in front of me doesn't have a stop.</t>
  </si>
  <si>
    <t>Thomas Loughran: Yes, that</t>
  </si>
  <si>
    <t>John Loughran: What, what are we</t>
  </si>
  <si>
    <t>Thomas Loughran: And I'm trying to I'm trying to enforces legal rights. I want to get an attorney, I want to rid of habeas corpus. I want, etc. Where do I go I</t>
  </si>
  <si>
    <t>Thomas Loughran: Right, they're going to be know how should we spend money we know we're not going to resolve that question unless we plan for about a decade, right, and then implement for about another decade on some of these great</t>
  </si>
  <si>
    <t>Thomas Loughran: And in a certain way, he's an end here I have an in mind something that I I could imagine James Dobson saying</t>
  </si>
  <si>
    <t>Thomas Loughran: Right. And another it's big. It's arguably as big as the Internet in some ways it is the Internet depends on what you mean by it. I mean it powers the internet. That's what I mean. It's in the it's in the DNA of the internet.</t>
  </si>
  <si>
    <t>Thomas Loughran: That makes sense. I mean, I myself fail to see that distinction</t>
  </si>
  <si>
    <t>Thomas Loughran: In that passage something and gives her some detail about her history.</t>
  </si>
  <si>
    <t>Thomas Loughran: Your justice free. So when someone temps you to betray your family, the answer's no. Right. It's worse than know</t>
  </si>
  <si>
    <t>That's been</t>
  </si>
  <si>
    <t>But yeah, I'm just like struggling with that clarification at the moment.</t>
  </si>
  <si>
    <t>Educate so you can contribute. So I'm seeing maybe a common factor between things that seem pretty different.</t>
  </si>
  <si>
    <t>And it turns everybody everybody tunes their emotions toward that thing and they orient toward that person in a favorable sort of way.</t>
  </si>
  <si>
    <t>And now that has some meaning for you. You didn't produce that.</t>
  </si>
  <si>
    <t>I think you're right. I mean. Doing things does cost money.</t>
  </si>
  <si>
    <t>Thomas Loughran: The number of</t>
  </si>
  <si>
    <t>John Rose: Media war chest has like</t>
  </si>
  <si>
    <t>Thomas Loughran: So lots of folks and it was a real education and it was, they are very, very beautiful people.</t>
  </si>
  <si>
    <t>Thomas Loughran: All of that world might be. We could, we can view it as an interface.</t>
  </si>
  <si>
    <t>We've wondered about that before and we could bring that wonder right back in here.</t>
  </si>
  <si>
    <t>Thomas Loughran: Distributed back out. By the way, to all of these partners, that's going to be a key piece of their business model.</t>
  </si>
  <si>
    <t>Thomas Loughran: It's natural for you to want to understand what I'm thinking. And for me to undertake want to understand what you're thinking. And for us to overcome our limitations to grow and knowledge to build a richer framework from our more limited framework.</t>
  </si>
  <si>
    <t>Thomas Loughran: Well, you have to learn</t>
  </si>
  <si>
    <t>John Rose; Yeah, definitely.</t>
  </si>
  <si>
    <t>Know,</t>
  </si>
  <si>
    <t>Thomas Loughran: Right, there's a bit of a you can put this up almost paradoxically, but once you see the possibility of a network like this. You say,</t>
  </si>
  <si>
    <t>John Rose: Comes to market forces actually reducing price and improving quality.</t>
  </si>
  <si>
    <t>01:34:08Well, that's the, that's the reason people actually care what they think is because that's the impression. They give but</t>
  </si>
  <si>
    <t>01:11:37From the top down. And I think, yeah.</t>
  </si>
  <si>
    <t>01:03:52And this guy pulled up and he's going to turn left cord maybe right he's got a signal on he stops his car, right. So, and he's got his wheels turn and so I start to head out and he's zooms in front of me.</t>
  </si>
  <si>
    <t>Number one, I don't know. Number two, I think so. Number three, that's has to be qualified because I still think that they're being sold.</t>
  </si>
  <si>
    <t>Like, that's the only thing that's like really irking me right now. I mean, without going in our roundabout way.</t>
  </si>
  <si>
    <t>Thomas Loughran: But gosh I'm starting to put a lot of things in common.</t>
  </si>
  <si>
    <t>We know what the next notes are. Right.</t>
  </si>
  <si>
    <t>Thomas Loughran: And they're the stuff that came in with that third</t>
  </si>
  <si>
    <t>Thomas Loughran: Yeah, like Miami unsolicited when you register to vote right, especially if you register to vote in state where they send you stuff.</t>
  </si>
  <si>
    <t>Thomas Loughran: The answer is</t>
  </si>
  <si>
    <t>Thomas Loughran: But I don't know how to answer it, because there's a number of points to attack it from</t>
  </si>
  <si>
    <t>JP: I mean it see</t>
  </si>
  <si>
    <t>Thomas Loughran: As an inevitable.</t>
  </si>
  <si>
    <t>Thomas Loughran: Well, let me just put a pin and he is building an environment for the exchange of deep insight among traditions and he's building</t>
  </si>
  <si>
    <t>Thomas Loughran: That's the population. I think that's a pretty serious. I guess. And then we sample the population.</t>
  </si>
  <si>
    <t>01:34:16Not enough and they've done a good job cultivating that image.</t>
  </si>
  <si>
    <t>01:04:11I just, I'm happily but you know right away. I'm thinking. You gotta be kidding.</t>
  </si>
  <si>
    <t>John Loughran: Particular sheet of the cortical</t>
  </si>
  <si>
    <t>John Loughran: Out, we do.</t>
  </si>
  <si>
    <t>Thomas Loughran: Mean, there's a reason that we identify who we are where we are, etc. And it seems to me that they are</t>
  </si>
  <si>
    <t>Thomas Loughran: On these large expenditures</t>
  </si>
  <si>
    <t>Thomas Loughran: Trump is our last best hope.</t>
  </si>
  <si>
    <t>Thomas Loughran: It's in the algorithm. It's in the search algorithm, for example, right, that everybody uses</t>
  </si>
  <si>
    <t>Thomas Loughran: And as matter of fact we're failing to see that distinction and received it within the time allotted under the deadline. I applied for the application and received the application.</t>
  </si>
  <si>
    <t>Thomas Loughran: It's, it's no freakin way.</t>
  </si>
  <si>
    <t>Thomas Loughran: A week we I'd have to prepare a little better to go back and do a history and make some specific points.</t>
  </si>
  <si>
    <t>You know, we could define I don't mean to be flip in here, but I do think it's fun to explore these things a bit and put some names on it.</t>
  </si>
  <si>
    <t>The educated function and the persuasive vs. manipulative or educated versus what?</t>
  </si>
  <si>
    <t>Like your aligning molecules and the way you do and you you rub a magnet over you can Magadha ties something literally, right?</t>
  </si>
  <si>
    <t>It's not yet a plot that you produced. But it is a story that you can tell of a particle moving through a detector.</t>
  </si>
  <si>
    <t>But. You know. What you could have, what is it?</t>
  </si>
  <si>
    <t>Thomas Loughran: They compare it to the human brain, which has got multiple trillions of synapses and this thing I think is at the 10% of the human brain right now in terms of the data set that this has been trained</t>
  </si>
  <si>
    <t>John Rose: Three or $400 hundred million dollars left in it and Bloomberg could basically have spent and he did spend a billion dollars. Like, I'm like, you're spending billions of dollars and he could have spent billions more</t>
  </si>
  <si>
    <t>Thomas Loughran: But you can see what their economy is wrapped up in their Academy is like a lot of everybody else over there is in an oil based economy and oil attractive geopolitical</t>
  </si>
  <si>
    <t>Thomas Loughran: It is the way we experience things</t>
  </si>
  <si>
    <t>Right. So. All right. I didn't I didn't expect to go back there, actually, when I first asked that question.</t>
  </si>
  <si>
    <t>Thomas Loughran: This is a publishing environment and all they have a 430,000 partners that they can reach out to whose language, who's technical language they speak like a native</t>
  </si>
  <si>
    <t>Thomas Loughran: Maybe we can't do all of that because of as well from says we've got a complex computational it reduce ability</t>
  </si>
  <si>
    <t>Thomas Loughran: Oh, the Russian narrative fits</t>
  </si>
  <si>
    <t>00;37;02.400 --&gt; 00;37;02.670</t>
  </si>
  <si>
    <t>00:32:57.360 --&gt; 00:33:07.290</t>
  </si>
  <si>
    <t>00:37:10.530 --&gt; 00:37:18.690</t>
  </si>
  <si>
    <t>00:28:09.990 --&gt; 00:28:13.110</t>
  </si>
  <si>
    <t>01:34:22I mean, I think that is the case, I think that is the case in in many areas, and it's the mark of good scientists that can explain where they're in their understanding actually fails.</t>
  </si>
  <si>
    <t>01:11:40Currently I mean just we've seen it. I mean, I don't really have an opinion on whether it was right or wrong, but</t>
  </si>
  <si>
    <t>01:04:19Right. And this, not exactly. Rage But neither is it exactly patient</t>
  </si>
  <si>
    <t>I think they've got corporate media interests also. But I do think that they that it's.</t>
  </si>
  <si>
    <t>Like, look at the. So I can select a subtree.</t>
  </si>
  <si>
    <t>Thomas Loughran: Not only contact with the same information. But even an understanding of how that information looks from to one another.</t>
  </si>
  <si>
    <t>Which is a solution to a problem in a certain sense. Yeah, I mean, it's what what is going to come next?</t>
  </si>
  <si>
    <t>Thomas Loughran: Ties back together with the second ones in the first ones and actually provides content.</t>
  </si>
  <si>
    <t>Thomas Loughran: I don't know where you could make the case that okay they're solicited because in that state you register to vote. When do you know they're going to send you the stock. So the registering is the solicitation.</t>
  </si>
  <si>
    <t>Thomas Loughran: Multiplied multiply objections to the point where you cannot settle the issues.</t>
  </si>
  <si>
    <t>Thomas Loughran: And I don't want to take it from all of them. So I have to sort of guess one, one thing to say that might be closest to</t>
  </si>
  <si>
    <t>Thomas Loughran: You right to let me not conflate any of that. And I mean to conflate none of it. And so you're forcing me to draw this distinction. That's good. So then, let me tell you why it seems like I'm conflating it</t>
  </si>
  <si>
    <t>Thomas Loughran: Wedge</t>
  </si>
  <si>
    <t>Thomas Loughran: A whole language for a whole grassroots all the way up to functioning.</t>
  </si>
  <si>
    <t>John’s iPhone: And I think</t>
  </si>
  <si>
    <t>Thomas Loughran: Application of information, right, there's a there's a certain kind of information that's saved in a craft. Presumably, this is a pretty nice way to attack.</t>
  </si>
  <si>
    <t>Thomas Loughran: All right, at least imaginatively if it really turns out to be the case that you can cash in what you mean by information and information processing.</t>
  </si>
  <si>
    <t>John Rose: They haven't been allowed to work very well here.</t>
  </si>
  <si>
    <t>01:11:49Just in the last couple weeks we've seen Twitter voting.</t>
  </si>
  <si>
    <t>01:04:27Getting have road rage.</t>
  </si>
  <si>
    <t>Thomas Loughran: It is like it is like something to perceive my coffee cup falling to the ground. My gift from my daughter falling to the ground. Right. And my analysis of that situation which Hawkins said done by all these thousand brains. Right.</t>
  </si>
  <si>
    <t>John Loughran: And then what is and what ought to be just do that in every dimension of political life and</t>
  </si>
  <si>
    <t>Thomas Loughran: It seems to me.</t>
  </si>
  <si>
    <t>Thomas Loughran: Particularly, so when it when they're so expensive that the whole world has to collaborate around them and you're in a generation. You only get a shot or two.</t>
  </si>
  <si>
    <t>Thomas Loughran: So, all, all of that is</t>
  </si>
  <si>
    <t>Thomas Loughran: To apply for a male and balance, but I did not allow myself enough time to execute that application for male and battle.</t>
  </si>
  <si>
    <t>Thomas Loughran: Which is awkward his history and what she does in the face of that.</t>
  </si>
  <si>
    <t>Thomas Loughran: Right and have a good person can be shaped so that there's zero chance that they will make the wrong choice there they die first.</t>
  </si>
  <si>
    <t>Thomas Loughran: But I, it is my impression that it that the the last couple of elections were pretty shamelessly conducted in ways that favorite some candidates more than others, and not just in the coverage that they get although that's another dimension.</t>
  </si>
  <si>
    <t>You could define the art of sleeping well if if you want to sleep well, you probably ought not to beat up that small toddler.</t>
  </si>
  <si>
    <t>Whatever the opposite of that is, we could certainly say mis education and just stick a word in there.</t>
  </si>
  <si>
    <t>You can align the molecules in a certain sense by repeated application of force over all the molecules.</t>
  </si>
  <si>
    <t>And it makes sense. And then you've got to understand a little bit of physics.</t>
  </si>
  <si>
    <t>You can have 100, 100 million dollar colleges with that amount of money and endow them for like four.</t>
  </si>
  <si>
    <t>Thomas Loughran: It's enormously powerful and it turns out we can speak a lot of really good</t>
  </si>
  <si>
    <t>John Rose: And that's in comparison to Donald Trump and the Republicans favorite candidate.</t>
  </si>
  <si>
    <t>Thomas Loughran: Region.</t>
  </si>
  <si>
    <t>Thomas Loughran: How, then, one can ask. And here I don't want to jump ahead to problems that motivate the solutions. Let's just ask it this way.</t>
  </si>
  <si>
    <t>I just wanted to know why should we think this?</t>
  </si>
  <si>
    <t>Thomas Loughran: So they want to send it out to this environment they're cold partners in Microsoft crime, I mean that literally just need partners in this whole enterprise. Okay.</t>
  </si>
  <si>
    <t>Thomas Loughran: Right. But we also can do some reducing of computation that's precisely what models do for us. That's precisely how our brain works.</t>
  </si>
  <si>
    <t>JP: Right in</t>
  </si>
  <si>
    <t>Thomas Loughran: Somehow you are an agent in here right you</t>
  </si>
  <si>
    <t>Thomas Loughran: We could continue to wander around economics.</t>
  </si>
  <si>
    <t>JP: Let's put in the water for a while. George Soros</t>
  </si>
  <si>
    <t>01:34:34Well, that seems right.</t>
  </si>
  <si>
    <t>01:11:55Notifications or warnings on Donald a couple of Donald Trump's tweets. So yeah, I mean that's</t>
  </si>
  <si>
    <t>01:04:31I'll try to</t>
  </si>
  <si>
    <t>Nobody has done so good a job at isolating the people.</t>
  </si>
  <si>
    <t>Or I can select the siblings or I can select the children.</t>
  </si>
  <si>
    <t>Thomas Loughran: Is this possible, by the way.</t>
  </si>
  <si>
    <t>Oh, we think right now you don't have to think, you know, going to come next or at least you know what ought to come next.</t>
  </si>
  <si>
    <t>Thomas Loughran: To the idea that human beings actually are created equal. What the hell do you mean by that is unbelievably many senses in which they're not. You mean they have an immortal soul.</t>
  </si>
  <si>
    <t>Thomas Loughran: Right. It is a request, you could make that case and then trying exempt everybody else. Yeah.</t>
  </si>
  <si>
    <t>Thomas Loughran: on a time scale.</t>
  </si>
  <si>
    <t>Thomas Loughran: What you might be wondering about</t>
  </si>
  <si>
    <t>Thomas Loughran: Right, or for a moment. It seemed like goes conflating it right so that you were right to call my attention that I shouldn't because I was entering over into the civility space.</t>
  </si>
  <si>
    <t>Thomas Loughran: conceptualization of what it takes to learn from other people.</t>
  </si>
  <si>
    <t>John’s iPhone: I mean, it might have been specific</t>
  </si>
  <si>
    <t>00;37;03.960 --&gt; 00;37;07.470</t>
  </si>
  <si>
    <t>00:33:07.620 --&gt; 00:33:23.640</t>
  </si>
  <si>
    <t>00:37:18.870 --&gt; 00:37:29.070</t>
  </si>
  <si>
    <t>00:28:17.250 --&gt; 00:28:20.190</t>
  </si>
  <si>
    <t>01:12:04So they're not removing</t>
  </si>
  <si>
    <t>Thomas Loughran: All the way down and and I'm saying that if that brings so many pieces together that that's the work of a conscious agent. Now that might be a crazy thing to say.</t>
  </si>
  <si>
    <t>John Loughran: That probably be a good exercise, but it's also like I never do it.</t>
  </si>
  <si>
    <t>Thomas Loughran: That this is intentionally obfuscated as it was in DC before Portland right so they they sent folks into DC also</t>
  </si>
  <si>
    <t>Thomas Loughran: In a given area. So maybe no one gets a shot in that whole area.</t>
  </si>
  <si>
    <t>Thomas Loughran: If I mean never say never, never discount the power of God, but</t>
  </si>
  <si>
    <t>Thomas Loughran: If you do something small. It's those things that are happening. Big are going to move and continue to grow unimpeded.</t>
  </si>
  <si>
    <t>Thomas Loughran: So I had to vote in person, in spite of the fact that I had this application for male and</t>
  </si>
  <si>
    <t>Thomas Loughran: Apparent confrontation with the divine. Is she turns theological and she says, hmm. The Samaritan say right and and she she she pumps it that way. And there's a there's a scene in in in the saga around Lazarus being raised from the dead words of</t>
  </si>
  <si>
    <t>Thomas Loughran: Right. They'd rather die. It's not going to happen. And that is actually the fruit of good formation.</t>
  </si>
  <si>
    <t>Thomas Loughran: You, you know, the Overton window is a thing right and and mainstream media and corporate media. All of those things are dimensions.</t>
  </si>
  <si>
    <t>But we could do better, not probably to educate versus too well to lie to or to hoodwink, hoodwink.</t>
  </si>
  <si>
    <t>You've got to, in particular, apply some conservation laws. Conservation of energy, conservation of momentum, conservation of charge.</t>
  </si>
  <si>
    <t>I'm just saying the money that amount is is just staggering to me.</t>
  </si>
  <si>
    <t>Thomas Loughran: That's already</t>
  </si>
  <si>
    <t>John Rose: So, I mean, there is certainly a level of power that the people still have and I mean wealth can't buy you anything.</t>
  </si>
  <si>
    <t>Thomas Loughran: And this is surely all part of the story.</t>
  </si>
  <si>
    <t>Thomas Loughran: Why should we suppose there's anything else other than what we experience.</t>
  </si>
  <si>
    <t>We might think it, for example, because we're committed to some kind of some kind of physicalism.</t>
  </si>
  <si>
    <t>Journal of Empirical Theology</t>
  </si>
  <si>
    <t>Thomas Loughran: And aware com, of course, is this particular partner both of these things are bringing folks into this publication environment and these arrows actually should go both ways. And they know that they just didn't put them in yet these are not just one way arrows.</t>
  </si>
  <si>
    <t>Thomas Loughran: Our brain builds and account of the world, which is a model of the world.</t>
  </si>
  <si>
    <t>Its</t>
  </si>
  <si>
    <t>Thomas Loughran: And here I don't know what agency turns out to be a mirage on who's viewing when but boy, they've got a lot to get rid of. If they want to get rid of that right that there isn't any if they want to get rid of agency. It's one thing to get rid of self.</t>
  </si>
  <si>
    <t>https://brill.com/flyer/journals/jet/jet-overview.xml?print=pdf&amp;pdfGenerator=headless_chrome</t>
  </si>
  <si>
    <t>Thomas Loughran: Or we could shift gears to if anybody's gonna probably</t>
  </si>
  <si>
    <t>John’s iPhone: Yeah, I mean, my response is all I mean</t>
  </si>
  <si>
    <t>Thomas Loughran: But that's all I wanted to do tonight. It's just go</t>
  </si>
  <si>
    <t>Thomas Loughran: Right. And then these are people that you could train to do that. But you look at some detail in there that materials not ready for this. Right, so do something else. First, that is information processing. It's not like it is actually is it</t>
  </si>
  <si>
    <t>Thomas Loughran: And storing it and storing it in different ways, not only through your own experience, but through the experience of others, that's passed on to you, non cognitively like the books they read that have</t>
  </si>
  <si>
    <t>John Rose: So there was a there's a surgery center.</t>
  </si>
  <si>
    <t>01:34:36And so that i mean we we give scientists authority to the extent that they can actually explain themselves.</t>
  </si>
  <si>
    <t>01:12:09But</t>
  </si>
  <si>
    <t>01:04:34See you tell them all the way home bumper to bumper.</t>
  </si>
  <si>
    <t>Of their countries from an understanding of world affairs, as we've done in the United States.</t>
  </si>
  <si>
    <t>Right. It doesn't seem to.</t>
  </si>
  <si>
    <t>Thomas Loughran: It's, you sure can describe it, you sure can imagine you could, we could pursue another time historical cases can people actually do this can real people do this. Is this a mark of an educated person that they can do this.</t>
  </si>
  <si>
    <t>AwareComm</t>
  </si>
  <si>
    <t>And you know that in some ways, you know a set of answers that we to go out of.</t>
  </si>
  <si>
    <t>UNDP</t>
  </si>
  <si>
    <t>Thomas Loughran: Right, that's just that that watching you say about that bow. That's just another way of knowing that's religious way. Well, you're just completely cut it off from any hope of advancement, right, in a coherent unified structure.</t>
  </si>
  <si>
    <t>John Rose: Well, there's probably a lot of registered voters who don't who don't vote so</t>
  </si>
  <si>
    <t>Thomas Loughran: That enables the constitutional deadline to be met for appointing electors.</t>
  </si>
  <si>
    <t>Thomas Loughran: There.</t>
  </si>
  <si>
    <t>Thomas Loughran: Right. And I was looking at the degree of freedom we have in that space. And I'm saying we don't have that degree of freedom over here in the same way.</t>
  </si>
  <si>
    <t>Thomas Loughran: At some point is going to cut people out. Yeah. So I think you could get you could get folks together there at some point going to become I guess physical list jewelers</t>
  </si>
  <si>
    <t>Thomas Loughran: And very much wants to enable Native American people indigenous cultures to</t>
  </si>
  <si>
    <t>John’s iPhone: Specific populations that that made</t>
  </si>
  <si>
    <t>01:12:12They're putting their own</t>
  </si>
  <si>
    <t>Thomas Loughran: Were we not already in possession of to conscious agents inside our own brains on whom we can get access with whom to. Yeah, on whom, in a certain sense, we could not sure what the preposition is to us. We can study those</t>
  </si>
  <si>
    <t>John Loughran: Yeah, that's not that's not true. Sometimes I do go and write some like take that, take some notes down, but I haven't been very systematic</t>
  </si>
  <si>
    <t>Thomas Loughran: You have to be careful.</t>
  </si>
  <si>
    <t>Thomas Loughran: When you can do your tiny little thing on the side, but no one spending big money their graduate students are not going to go and study with you, right, because you got this</t>
  </si>
  <si>
    <t>Thomas Loughran: When I say our last, I don't mean it would be all kinds of hemming and hawing about what's meant about that.</t>
  </si>
  <si>
    <t>Thomas Loughran: And that at the moment is a big problem to me now. I think this. Everybody knows this is a big problem. Everybody's talking about this problem. What we need to do is figure out a solution to it.</t>
  </si>
  <si>
    <t>Thomas Loughran: Like the first year turned, but not enough right to get me all the way through the boat from home. So I had to go to one of, I believe it was 10 instead of 36 or so polling places in my account.</t>
  </si>
  <si>
    <t>Rachel Loughran: Like that.</t>
  </si>
  <si>
    <t>Thomas Loughran: That is where the richest manifestation of freedom.</t>
  </si>
  <si>
    <t>Thomas Loughran: So I do think that you would have a very uphill battle trying to</t>
  </si>
  <si>
    <t>Because you will someday hear the cries of other children and you will remember that many, many were at your hand and you won't sleep very well.</t>
  </si>
  <si>
    <t>It also suggests more on the side of getting you could impact somebody's belief and you can impact your desires.</t>
  </si>
  <si>
    <t>And you can align them and they're relatively fixed in place, at least for a while, sometimes in the case of static or sometimes really much longer.</t>
  </si>
  <si>
    <t>And those things are written in to what's happening in this little space.</t>
  </si>
  <si>
    <t>Yeah. And especially as a as a Christian institution.</t>
  </si>
  <si>
    <t>Thomas Loughran: Now imagine that weren't just a thing for some generic research project. Imagine your community had such</t>
  </si>
  <si>
    <t>John Rose: So it is just one example. But I certainly am not. Maybe we don't have a true democracy, but I'm never comfortable saying we have like an oligarchy either</t>
  </si>
  <si>
    <t>Thomas Loughran: What if we try that on for a moment.</t>
  </si>
  <si>
    <t>Right. With some sort of deterministic model of physicalism.</t>
  </si>
  <si>
    <t>Thomas Loughran: So what they do is they transform right all of this stuff your stories all of that stuff your conversations and value gets added through the processes.</t>
  </si>
  <si>
    <t>Thomas Loughran: And it enables us to see quickly what's going to happen though we can't grasp all the particulars over in that space, we can recognize it as nonetheless something that's a like</t>
  </si>
  <si>
    <t>Thomas Loughran: She said one one way she puts. It's a great line. Anytime you see intelligence agencies and corporate media all talking about the same story. You can be sure, right, that that you're being pushed into a corner right and the real shit is happening somewhere else.</t>
  </si>
  <si>
    <t>Thomas Loughran: Which is a you know a clear line wrapped around something that you call by your name and that is distinct from these other things and to to</t>
  </si>
  <si>
    <t>John’s iPhone: I did have</t>
  </si>
  <si>
    <t>John’s iPhone: I mean, it is true that he spends an outrageous amount of money on liberal causes</t>
  </si>
  <si>
    <t>00;37;09.000 --&gt; 00;37;12.030</t>
  </si>
  <si>
    <t>00:33:25.440 --&gt; 00:33:25.830</t>
  </si>
  <si>
    <t>00:37:30.300 --&gt; 00:37:34.950</t>
  </si>
  <si>
    <t>00:28:21.390 --&gt; 00:28:25.590</t>
  </si>
  <si>
    <t>01:34:43But, well, they can explain themselves or they can lay down us a way if they can explain it to you if they can step it down for you in useful ways</t>
  </si>
  <si>
    <t>01:12:16Opinion, or they put their just inserting themselves a little bit</t>
  </si>
  <si>
    <t>01:04:41Just the beginning of road rage.</t>
  </si>
  <si>
    <t>That's either we've done it on accident because we really don't care, you give all kinds of explanations for it.</t>
  </si>
  <si>
    <t>I don't know, I guess. So let's see.</t>
  </si>
  <si>
    <t>Thomas Loughran: All good questions. I think the answer, but all that is yes.</t>
  </si>
  <si>
    <t>That's right. But we could. Sometimes the songs you've never even heard, you know, what's going to come next.</t>
  </si>
  <si>
    <t>Thomas Loughran: And that's exactly what this project aims.</t>
  </si>
  <si>
    <t>John Rose: The number would be a lot bigger. If you just send it out to every registered voter</t>
  </si>
  <si>
    <t>JP: What's that</t>
  </si>
  <si>
    <t>Thomas Loughran: There are mysteries.</t>
  </si>
  <si>
    <t>Thomas Loughran: This is a shortcut this set of experiences is a shortcut. The similar sort of experiences the modeling imaginative participation is a shortcut.</t>
  </si>
  <si>
    <t>Thomas Loughran: If they stay in science.</t>
  </si>
  <si>
    <t>Thomas Loughran: Find a presence in this digital exchange digitally enhanced exchange.</t>
  </si>
  <si>
    <t>John’s iPhone: Texas and Florida.</t>
  </si>
  <si>
    <t>John Rose; Yeah, great. Um, when do you think the next</t>
  </si>
  <si>
    <t>Thomas Loughran: The reasons why this volume is on the shelf, but not these other ones in your library.</t>
  </si>
  <si>
    <t>John Rose: He was. He's the head of the surgery center was interviewed on this podcast.</t>
  </si>
  <si>
    <t>01:34:56That makes sense to you we're inclined to believe them. But we don't only believe them on the basis of their step down argument we believe them because they're at the top there at the pinnacle.</t>
  </si>
  <si>
    <t>01:04:48So you guys</t>
  </si>
  <si>
    <t>Thomas Loughran: Right, we can study them when they're separated. We can study them when they're together.</t>
  </si>
  <si>
    <t>John Loughran: About it. But maybe that's what being a responsible citizen would look like. And maybe then I could actually have productive conversation with somebody</t>
  </si>
  <si>
    <t>Thomas Loughran: believing what you see these days when what you see is digital</t>
  </si>
  <si>
    <t>Thomas Loughran: They might you might pick up a few, but you got this small little theory brewing over on the side and you don't have the critical mass, you need in order to attract the funding to to gather the experimental data you need. Does that make sense.</t>
  </si>
  <si>
    <t>Thomas Loughran: A very, very big sort of millennial maybe even cosmic sort of way.</t>
  </si>
  <si>
    <t>Thomas Loughran: And the solution involves pixie dust. You've got to have a slick movement somehow it's got to be a movement, all I mean by slick sucks a bad way to put it.</t>
  </si>
  <si>
    <t>Thomas Loughran: There were 10 I think the answer would think the numbers 10 of whatever it was, it was remarkably smaller</t>
  </si>
  <si>
    <t>Thomas Loughran: What what freedom is is precisely the production of an agent like that.</t>
  </si>
  <si>
    <t>Thomas Loughran: Trying to make a case publicly for certain positions and and if you step out of those lines, you are not going to make it. And there are a lot of folks who will make sure that that's the case. If they possibly can.</t>
  </si>
  <si>
    <t>And that's going to catch up to you. So if you sleep well, it doesn't make sense for you to do that.</t>
  </si>
  <si>
    <t>Right. And if you're manipulating them, it probably makes reference to their desires in some way.</t>
  </si>
  <si>
    <t>Right. In the case of, say, magnetizing fire or something, it's.</t>
  </si>
  <si>
    <t>And then finally, you come out of there and you say, I think I get it.</t>
  </si>
  <si>
    <t>I don't know. I got my Peter Singer hat on here. And there's a lot of good that you could do without much money.</t>
  </si>
  <si>
    <t>Thomas Loughran: Your community.</t>
  </si>
  <si>
    <t>Thomas Loughran: All part of the story. So piece deals</t>
  </si>
  <si>
    <t>Thomas Loughran: And here I think the proposition is that consciousness is fundamental is not inconceivable.</t>
  </si>
  <si>
    <t>Plus, I have no need of that hypothesis. Right. I could explain everything.</t>
  </si>
  <si>
    <t>Thomas Loughran: Right into things like a dynamic roadmap. I call this what I mean that you remember I took you to the CMS D lab one time and I showed you milestone.</t>
  </si>
  <si>
    <t>Thomas Loughran: To the things that we've seen happen in our own detail experience and we can learn from other people's experience or we can forecast.</t>
  </si>
  <si>
    <t>Thomas Loughran: That's her</t>
  </si>
  <si>
    <t>Thomas Loughran: To learn that those distinctions blur is one thing to learn that there's really no agency that's another thing and I'll bet that's not what they're learning</t>
  </si>
  <si>
    <t>John’s iPhone: One thing I don't know if you guys know any more about the story this point but the</t>
  </si>
  <si>
    <t>John’s iPhone: But my response is always in the same way that conservatives see George Soros as the boogeyman</t>
  </si>
  <si>
    <t>01:35:08Of a whole community that's achieved a census around things they can't possibly explain to you until you go to school, which you</t>
  </si>
  <si>
    <t>01:12:21But other cases, they have removed people they blocked people they they've kicked a lot of people off of Twitter.</t>
  </si>
  <si>
    <t>But anyone know so little about the rest of the world as we do.</t>
  </si>
  <si>
    <t>Let's take a look. Let's take a look around, you guys can all drive on your own versions.</t>
  </si>
  <si>
    <t>Thomas Loughran: What that maybe I'm not listening careful enough. So come back at and help me understand the reason for not being comfortable if</t>
  </si>
  <si>
    <t>Thomas Loughran: By the way, tipping my hand.</t>
  </si>
  <si>
    <t>And the same thing is true in score. By the way, I'm watching the show now. I love a lot, but it's incredibly predictable.</t>
  </si>
  <si>
    <t>Thomas Loughran: To give the light. There is another way</t>
  </si>
  <si>
    <t>John Rose: Rather than or</t>
  </si>
  <si>
    <t>JP: What's the deadline.</t>
  </si>
  <si>
    <t>Thomas Loughran: From let me call it a quantum realist perspective. And here I just pointing out and being a physical list.</t>
  </si>
  <si>
    <t>Thomas Loughran: Which is why we</t>
  </si>
  <si>
    <t>Thomas Loughran: And they have any kind of religious faith or maybe even moral realist.</t>
  </si>
  <si>
    <t>Thomas Loughran: So that as he calls it borrowing from john Donne the Holy Cross theologian.</t>
  </si>
  <si>
    <t>John’s iPhone: Still on touchable for the Democrats. But it was interesting. I listened to right before the election. There was a daily episode on is titled like this shy Biden voter in reference to the shrine.</t>
  </si>
  <si>
    <t>00;37;13.980 --&gt; 00;37;14.580</t>
  </si>
  <si>
    <t>00:33:26.580 --&gt; 00:33:35.610</t>
  </si>
  <si>
    <t>00:37:35.970 --&gt; 00:37:43.710</t>
  </si>
  <si>
    <t>00:28:27.600 --&gt; 00:28:30.810</t>
  </si>
  <si>
    <t>01:35:17Do so they promise subscription for signing up right but it may take you. That's right. You're right 810 years</t>
  </si>
  <si>
    <t>01:12:28The same thing is true for YouTube</t>
  </si>
  <si>
    <t>Thomas Loughran: And it turns out we've got good reason to think that consciousness is not so simple.</t>
  </si>
  <si>
    <t>John Loughran: It's early would be helpful.</t>
  </si>
  <si>
    <t>Thomas Loughran: I have seen a picture of the Lincoln.</t>
  </si>
  <si>
    <t>JP: That happiness I</t>
  </si>
  <si>
    <t>Thomas Loughran: Right all hit the fan, it would be terrible outcome, right, if we had the forces of</t>
  </si>
  <si>
    <t>Thomas Loughran: But it has got to have some things in common with things that are slick. Right. In other words, people got to buy into it, they got to say they got to look at and say,</t>
  </si>
  <si>
    <t>Thomas Loughran: And they're going to boost them up for the for the general election, but not to the number of the use of their consolidating still</t>
  </si>
  <si>
    <t>Thomas Loughran: You wish he just answered the question straight out. What is it like he had the chance and instead he turned theological kind of an historical</t>
  </si>
  <si>
    <t>Thomas Loughran: Who's</t>
  </si>
  <si>
    <t>Thomas Loughran: And they'll do it publicly in debate and they'll do it quietly in power.</t>
  </si>
  <si>
    <t>So does that tricking other people rightly? All come back to self-interest? I don't think that it does.</t>
  </si>
  <si>
    <t>Well, if you're and if you're educating them, it probably makes reference to their belief system in some way.</t>
  </si>
  <si>
    <t>That's what a story that's it brings everybody in and it aligns the whole community.</t>
  </si>
  <si>
    <t>I can now ask a question. I now know what to ask.</t>
  </si>
  <si>
    <t>There's a lot of good you could do with just the interest coming off of that money. Yes.</t>
  </si>
  <si>
    <t>Thomas Loughran: Imagine a Lexus sitting on your on your team meetings, Alexis taking it all in, like, a Lexus recording everything and Alexis figuring out what the officers in this company have got to say.</t>
  </si>
  <si>
    <t>Thomas Loughran: Somehow you got to connect some dots and question is how do you connect them.</t>
  </si>
  <si>
    <t>Thomas Loughran: I think that's actually the proposition that you need, it's not inconceivable. It's not crazy to imagine the possibility that all there were, were experiences.</t>
  </si>
  <si>
    <t>The basic laws of matter, at least in theory.</t>
  </si>
  <si>
    <t>Thomas Loughran: Right where you sort of shows you how to walk, how to interact with software in a that was particularly a web based app. But you could imagine this a similar sort of thing in which there's intelligent tutoring involved and real brain science.</t>
  </si>
  <si>
    <t>Thomas Loughran: Into the future where we only see the dim parameters that are like the rich parameters of the past, we only see the dim parameters of the future, but we apply our model and our brains are constantly predicting constantly moving in that direction.</t>
  </si>
  <si>
    <t>Thomas Loughran: Take on it. Not that there's nothing in the corner.</t>
  </si>
  <si>
    <t>Thomas Loughran: Or if they are they've learned a lot more than I can imagine them.</t>
  </si>
  <si>
    <t>John’s iPhone: The hunter Biden thing.</t>
  </si>
  <si>
    <t>John’s iPhone: The Koch brothers are the boogeyman to the left, and they just, I mean, whether</t>
  </si>
  <si>
    <t>John Rose; Would be doing this.</t>
  </si>
  <si>
    <t>Thomas Loughran: You're saying that this isn't really a bad analogy, right, the soccer analogy. And that's one thing that could make to really the same coach could run if</t>
  </si>
  <si>
    <t>Thomas Loughran: Right, that's that information that tiny little snapshot all we've said so far right about two different ways of being formed in a</t>
  </si>
  <si>
    <t>John Rose: And he has a website where if you go to it. He has</t>
  </si>
  <si>
    <t>01:35:25Peer Review</t>
  </si>
  <si>
    <t>01:12:30And and I think I'm more familiar with that because I just heard all the alt right complaints about it in episode probably three a rabbit.</t>
  </si>
  <si>
    <t>But I don't have a fresh account to offer that, you know, that last year I read this report on who knows what, in what countries, et cetera.</t>
  </si>
  <si>
    <t>But if you want to look at what I'm doing. I'm just looking at what?</t>
  </si>
  <si>
    <t>Thomas Loughran: You may have a to a multi party system called a two party system.</t>
  </si>
  <si>
    <t>Thomas Loughran: And not just a lot of people think the answer is yes.</t>
  </si>
  <si>
    <t>And I joke all the time. This thing writes itself and I finish their sentences for him all the time.</t>
  </si>
  <si>
    <t>Thomas Loughran: This is how we know this is what it is to know and it's and its roots are rich and it was. It's the stuff that was abandoned.</t>
  </si>
  <si>
    <t>Thomas Loughran: I guess what</t>
  </si>
  <si>
    <t>Thomas Loughran: It's in December.</t>
  </si>
  <si>
    <t>Thomas Loughran: Who knows that quantum mechanics as part of the language we use for talking about the physical world and I'm combining all that and calling that thing quantum realism.</t>
  </si>
  <si>
    <t>Thomas Loughran: Wolfram's echoing in my space here right that this is this is how</t>
  </si>
  <si>
    <t>Thomas Loughran: Maybe that's sufficient</t>
  </si>
  <si>
    <t>Thomas Loughran: passing over</t>
  </si>
  <si>
    <t>John’s iPhone: Trump voters and I'm not sure if you're talking about it in Florida.</t>
  </si>
  <si>
    <t>01:12:41Unless it's episode for</t>
  </si>
  <si>
    <t>Thomas Loughran: The mental</t>
  </si>
  <si>
    <t>Thomas Loughran: Memorial absolutely littered with graffiti, for example, that was a false picture.</t>
  </si>
  <si>
    <t>Thomas Loughran: Think that</t>
  </si>
  <si>
    <t>Thomas Loughran: If we had those very forces that you were described</t>
  </si>
  <si>
    <t>Thomas Loughran: Hey, I'm in</t>
  </si>
  <si>
    <t>Thomas Loughran: I will admit though that they</t>
  </si>
  <si>
    <t>Thomas Loughran: And Christians have always or it's none of those people have always said those things. But it's none of those things I didn't then dive into history.</t>
  </si>
  <si>
    <t>Thomas Loughran: full set of resources is brought to bear in the computation of what to do next.</t>
  </si>
  <si>
    <t>Thomas Loughran: And power realignments of various sorts things like rules realignment</t>
  </si>
  <si>
    <t>That's an interesting one. It's not exactly selfish interest in the case that I gave it.</t>
  </si>
  <si>
    <t>That seems like a good distinction to me. So.</t>
  </si>
  <si>
    <t>And now and now you wear a bracelet. What would Jesus do?</t>
  </si>
  <si>
    <t>Why? Because you've got a model. You've got a model of physics.</t>
  </si>
  <si>
    <t>And you got to compare that with all the good that's done by.</t>
  </si>
  <si>
    <t>Thomas Loughran: What are the types of solutions that these guys crank out. And there's a whole bank.</t>
  </si>
  <si>
    <t>Thomas Loughran: Experiences of what it's more like experience might be the question that's asked, and the answer is wrong. Question experiences for whom is the right question.</t>
  </si>
  <si>
    <t>Right. Don't. Don't need God. Don't need anything else that it turns out.</t>
  </si>
  <si>
    <t>Thomas Loughran: All of that all weaving its way into an interactive application using these sweet this ever emerging suite of educational products which you can sort of take off the shelf and weave into this environment.</t>
  </si>
  <si>
    <t>Thomas Loughran: Yo,</t>
  </si>
  <si>
    <t>Thomas Loughran: This case is an agency seems pretty basic.</t>
  </si>
  <si>
    <t>John’s iPhone: I still</t>
  </si>
  <si>
    <t>John’s iPhone: Justly or unjustly. They have an insane amount of influence and they're able to find a ton of</t>
  </si>
  <si>
    <t>00;37;14.940 --&gt; 00;37;16.800</t>
  </si>
  <si>
    <t>00:33:36.810 --&gt; 00:33:41.130</t>
  </si>
  <si>
    <t>00:37:44.160 --&gt; 00:37:54.660</t>
  </si>
  <si>
    <t>00:28:32.670 --&gt; 00:28:39.690</t>
  </si>
  <si>
    <t>01:35:26Peer Review, I trust in the peer review process. Right. That's basically you're saying, I don't like I'm not gonna go become a expert in geology, but if someone outputs a paper in geology, I'll probably believe them because</t>
  </si>
  <si>
    <t>I don't have the fresh version of that. I've. I think that material is out there.</t>
  </si>
  <si>
    <t>What's the lay of the land now that we've done some of this and might it might be helpful if we reorganize this.</t>
  </si>
  <si>
    <t>Thomas Loughran: And you may have</t>
  </si>
  <si>
    <t>Thomas Loughran: So far, we haven't we haven't done anything to erode the real diversity of perspectives. The real difference even though we're in cut we see the same stuff we look at the same stuff differently, not just from one point of view, even from both points of view, we look at the same thing differently.</t>
  </si>
  <si>
    <t>And sometimes I'll jump forward five minutes in the story and say what I said last night, my wife.</t>
  </si>
  <si>
    <t>Thomas Loughran: And as McIntyre talks is not abandoning right in his early chapter, it does maybe use the word abandoned right but the imagined science haven't been destroyed.</t>
  </si>
  <si>
    <t>JP: Is your number of registered</t>
  </si>
  <si>
    <t>Thomas Loughran: And I don't remember what it is that's, that's, I should actually just search for that.</t>
  </si>
  <si>
    <t>Thomas Loughran: Something like that without meaning too much about I just mean quantum mechanics gets it. The truth of the real external world, something like that.</t>
  </si>
  <si>
    <t>Thomas Loughran: We can do this because some things are not irreducibly complex we</t>
  </si>
  <si>
    <t>Thomas Loughran: To put strain on the physical his worldview and thus on the community that embodies it</t>
  </si>
  <si>
    <t>Thomas Loughran: Into and learning from imagine this this deep immersion to gain second person language competency can use that kind of language from McIntyre.</t>
  </si>
  <si>
    <t>John’s iPhone: Where there are these massive retirement communities, in particular, there's one that is like</t>
  </si>
  <si>
    <t>Thomas Loughran: Wednesday and Friday at the same time.</t>
  </si>
  <si>
    <t>Thomas Loughran: It's going to be different. Coach every year you know that even if it's the same coach right but</t>
  </si>
  <si>
    <t>Thomas Loughran: In a tradition. So maybe it's initially plausible that communities can make you richer. Maybe it's also obvious right certain way and over argued, but</t>
  </si>
  <si>
    <t>John Rose: And you can mouse over the skeleton and if you like, go to the knee, it will show you a couple of the</t>
  </si>
  <si>
    <t>01:35:41In theory, it went through a rigorous peer review process.</t>
  </si>
  <si>
    <t>01:12:43That podcast. They review a lot of those. And there are people who think this is the end right they can make a living. They can say what they want to say because they violate YouTube, what are they called community centers.</t>
  </si>
  <si>
    <t>Thomas Loughran: It's not so unified, it's what certainly not so beautiful.</t>
  </si>
  <si>
    <t>Thomas Loughran: That was a whole food digital image which took got a lot of people up in arms. It took me almost no time at all to trace down that that was false. And I have to admit I didn't do the same search for a picture I saw with all of these</t>
  </si>
  <si>
    <t>Thomas Loughran: Fair to say that happens in science, all the time.</t>
  </si>
  <si>
    <t>Thomas Loughran: Take the helm.</t>
  </si>
  <si>
    <t>Thomas Loughran: What do I do right and the things that they do have got to actually affect change and accelerating change and coherent change. That's a lot to ask for. But that's exactly what happens when you drop DNA down</t>
  </si>
  <si>
    <t>Thomas Loughran: The big multi precinct version that I voted it</t>
  </si>
  <si>
    <t>Thomas Loughran: Instead of saying, what is it like right. What is it like to be to look God face to face to face is that would think you doing or if it's not that. What is it like</t>
  </si>
  <si>
    <t>Thomas Loughran: And that agent, does it and that agent when that agent is morally well for</t>
  </si>
  <si>
    <t>Thomas Loughran: Thing for just exit to take one case pretty famously, the rules for who gets on stage and who doesn't. And debate and how those rules are changed.</t>
  </si>
  <si>
    <t>It is, after all, the sleep of the person with a troubled conscience.</t>
  </si>
  <si>
    <t>Right. Just I don't mean to be flippant here or overly simple, simplistic, but that that little bracelet.</t>
  </si>
  <si>
    <t>topic</t>
  </si>
  <si>
    <t>You've got a model of the detector. You've got a model of particle interactions in the detector.</t>
  </si>
  <si>
    <t>Of the education and the overflow of I mean, you're pushing a lot of people out into the world.</t>
  </si>
  <si>
    <t>effective phrase</t>
  </si>
  <si>
    <t>Thomas Loughran: That Watson. Now, just to jump to a corporate context, right, Watson, this this AI that IBM has put together is basically dropping in solutions, it's dropping in white paper solutions. It knows</t>
  </si>
  <si>
    <t>effective sourcing</t>
  </si>
  <si>
    <t>Thomas Loughran: I'm not proposing, none of us know enough about it to connect them in this particular time.</t>
  </si>
  <si>
    <t>Thomas Loughran: And the answer is experiences for us and we're putting you exactly in contact with your experiences you cannot turn them down, nor can you point to anything outside them.</t>
  </si>
  <si>
    <t>Yeah. That might not play so well in this space. This this might be in in tension with that.</t>
  </si>
  <si>
    <t>Thomas Loughran: That's something like the publishing environment that they have in mind and they want to employ</t>
  </si>
  <si>
    <t>Thomas Loughran: And if in all of that whole complex enterprise.</t>
  </si>
  <si>
    <t>Yo,</t>
  </si>
  <si>
    <t>Thomas Loughran: And it seems pretty basic Hoffman's you too, and okay so</t>
  </si>
  <si>
    <t>John’s iPhone: I still like barely know anything about that story.</t>
  </si>
  <si>
    <t>John’s iPhone: Conservative, although I think they're actually</t>
  </si>
  <si>
    <t>01:35:45Now, that's good. And so the people inside that community.</t>
  </si>
  <si>
    <t>US international hegemony</t>
  </si>
  <si>
    <t>The proper 4th of July attire for the American soul is sackcloth and ashes.</t>
  </si>
  <si>
    <t>taking on one hand what they believe about the world as a serious component, right out of which they participate.</t>
  </si>
  <si>
    <t>And my guess is we can pop it up in about five minutes. If I think what I'm saying is probably very easy to measure.</t>
  </si>
  <si>
    <t>https://commons.commondreams.org/t/the-world-will-not-mourn-the-decline-of-u-s-hegemony/49428</t>
  </si>
  <si>
    <t>That didn't work. Controls, you must work. Yes, it does.</t>
  </si>
  <si>
    <t>Thomas Loughran: very wealthy people on different sides of that fight spending their dollars.</t>
  </si>
  <si>
    <t>I'm just asking me when we're done. Right. This is the point right here.</t>
  </si>
  <si>
    <t>Thomas Loughran: Right through a series of environmental disasters or something. Right. And people remember this disquieted suggestion which we worked out in our very first early tests.</t>
  </si>
  <si>
    <t>specifically requested.</t>
  </si>
  <si>
    <t>Thomas Loughran: Deadline for appointing</t>
  </si>
  <si>
    <t>Thomas Loughran: There are problems with that approach. There are problems internal to that. And one way to deal with those problems is to say, oh, that's the wrong paradigm</t>
  </si>
  <si>
    <t>Thomas Loughran: We reduce the complexity through this right and we reduce it, it seems reasonably well.</t>
  </si>
  <si>
    <t>JP: As opposed to nihilist that's you're saying moral realist.</t>
  </si>
  <si>
    <t>Thomas Loughran: Done has a version of that. It's very much like it. I don't know, Dell done well enough, but I can't tell them apart from hearing people who do know them pretty well.</t>
  </si>
  <si>
    <t>John’s iPhone: 150,000 strong and they have these massive right here. These</t>
  </si>
  <si>
    <t>00;37;18.720 --&gt; 00;37;26.820</t>
  </si>
  <si>
    <t>00:33:41.460 --&gt; 00:33:54.840</t>
  </si>
  <si>
    <t>00:37:55.200 --&gt; 00:38:05.790</t>
  </si>
  <si>
    <t>00:28:42.450 --&gt; 00:28:45.660</t>
  </si>
  <si>
    <t>01:35:47Actually actually did it, but with those those structures aren't really in place in other arenas. Right, so I I relied on the peer review community to non cognitively process the information for me so I could believe this person.</t>
  </si>
  <si>
    <t>01:12:56Yeah, it's also a really great marketing strategy for those type of</t>
  </si>
  <si>
    <t>Thomas Loughran: Right, and that's one way in which it's complex.</t>
  </si>
  <si>
    <t>John Loughran: Also also does it actually matter that much. Right. I mean, it's like I could go figure all this stuff out and spend tons of time figuring out in keeping track of what's going on. Or I could go mountain biking.</t>
  </si>
  <si>
    <t>Thomas Loughran: The Lincoln Memorial steps, covered with folks. Similarly, dressed</t>
  </si>
  <si>
    <t>Thomas Loughran: And there's mechanisms for that. So Kuhn didn't address all of that. And in fact, science wasn't quite the big spend the enterprise, then in 1962 I think this book came out that it is now.</t>
  </si>
  <si>
    <t>Thomas Loughran: The circuit. The genome for the circuit right it accelerates change. It makes all the right changes all over the place, all at the same time.</t>
  </si>
  <si>
    <t>Thomas Loughran: Ran remarkably smooth.</t>
  </si>
  <si>
    <t>Thomas Loughran: What does it feel like when you're quite right and you say, God spoke. Can you say</t>
  </si>
  <si>
    <t>Thomas Loughran: Right is not just getting the right answer to is not just making a good decision from the point of view of is this a safe enough design.</t>
  </si>
  <si>
    <t>Thomas Loughran: And who changes have been why or the rules for you know what gets in a party platform or those kinds of rules are, I mean there's what's the beta. And then there's what's done</t>
  </si>
  <si>
    <t>Or it could be considered that way, or at least the sleep of a person who has empathy for other people.</t>
  </si>
  <si>
    <t>Right. Captures that a line. And the whole culture is meant to trigger that.</t>
  </si>
  <si>
    <t>You've got a model of the way we manifest how particles interact in the detector.</t>
  </si>
  <si>
    <t>Ideally. Unquestionably. In some measure.</t>
  </si>
  <si>
    <t>Thomas Loughran: What what has it doesn't know it perfectly. It makes a lot of mistakes that ordinary people don't make</t>
  </si>
  <si>
    <t>Thomas Loughran: But if you looked at all that through the lenses of</t>
  </si>
  <si>
    <t>Thomas Loughran: You can point to explanations outside them. And yes, there are stories that about how those explanation explanations arise. But all we're trying to do here is build the possibility to start</t>
  </si>
  <si>
    <t>If we were taking this on third as opposed to second, we already crossed that Rubicon in the conscious, really with a conscious realism lens.</t>
  </si>
  <si>
    <t>Thomas Loughran: People in the community to do this work, they need people in this environment, not just the kinds of people. They can see it with but the kinds of people only you could see</t>
  </si>
  <si>
    <t>Thomas Loughran: Which consists of dogs walking down the street, which consists of us sitting around on a Friday night, which consists maybe of humanity.</t>
  </si>
  <si>
    <t>Thomas Loughran: From there,</t>
  </si>
  <si>
    <t>John’s iPhone: So I don't know if you guys know anymore.</t>
  </si>
  <si>
    <t>John’s iPhone: More libertarian and they are conservatives, if I remember correctly.</t>
  </si>
  <si>
    <t>Thomas Loughran: So proposal and we try and do with three days a week and we try and do it an hour and it might roll into an hour and a half. But we shouldn't roll further than that.</t>
  </si>
  <si>
    <t>Thomas Loughran: Because that coach changes, but you could have as much as to an approximation. You could do the very same thing but you put different starts in and you get different outputs, that's one difference of a difference, but can you can think of others.</t>
  </si>
  <si>
    <t>Thomas Loughran: Maybe they can make you richer put you in contact with more information. Maybe that's why they're making you richer and maybe exchange with another community could make your choices richer still</t>
  </si>
  <si>
    <t>John Rose: Most common surgeries for the knee and their exact price.</t>
  </si>
  <si>
    <t>01:13:03Political speakers, because they basically say, hey, we're gonna they're going to try and kick us off.</t>
  </si>
  <si>
    <t>Out of which they form.</t>
  </si>
  <si>
    <t>By some measures, I think an interesting data point in trying to put numbers behind the trend you're</t>
  </si>
  <si>
    <t>I want to know. I see you have to.</t>
  </si>
  <si>
    <t>Thomas Loughran: But how does that not make it</t>
  </si>
  <si>
    <t>Thomas Loughran: How about this, so</t>
  </si>
  <si>
    <t>Ask me, did I know that was going to happen? Right.</t>
  </si>
  <si>
    <t>Thomas Loughran: Or maybe it was the very first one that we recorded it sucked into it might be better for too long for that 40 pages from afterwards.</t>
  </si>
  <si>
    <t>John Rose: Right. So yeah, so the number of people registered would be much larger than the people who would request about every year.</t>
  </si>
  <si>
    <t>Thomas Loughran: Delegates.</t>
  </si>
  <si>
    <t>Thomas Loughran: Right that paradigm, which is generated</t>
  </si>
  <si>
    <t>Thomas Loughran: So that it doesn't take you the same amount of time to gain all that experience. You're not to gain it all through first and experience and gain it faster through second hand experience, but really gain it</t>
  </si>
  <si>
    <t>Thomas Loughran: Well, let's see.</t>
  </si>
  <si>
    <t>Thomas Loughran: In any case, that's the language that he uses inside this system that he's put together.</t>
  </si>
  <si>
    <t>worship and character</t>
  </si>
  <si>
    <t>if the God you workship is an asshole, then so are you.</t>
  </si>
  <si>
    <t>John’s iPhone: And they were basically going to Florida and trying to create the same narrative that</t>
  </si>
  <si>
    <t>Richard Rohr</t>
  </si>
  <si>
    <t>This “pilgrim’s progress” was, for me, sequential, natural, and organic as the circles widened. I was steadily moved toward larger viewpoints and greater inclusivity in my ideas, a deeper understanding of people, and a more honest sense of justice. If God could include and allow, then why couldn’t I? If God asked me to love unconditionally and universally, then it was clear that God operated in the same way.</t>
  </si>
  <si>
    <t>YOU are responsible for your conception of God, and your attitude toward God</t>
  </si>
  <si>
    <t>01:36:04Well, it's interesting though those</t>
  </si>
  <si>
    <t>01:13:09Come join my website and subscribe for $5 a month. So I think they do use the language a little bit more than is justified sometimes because the majority of them are still on YouTube. It's kind of like a marketing ploy. A lot of the time.</t>
  </si>
  <si>
    <t>John Loughran: Well, I think that's the hardest part. That's the most</t>
  </si>
  <si>
    <t>Thomas Loughran: And at the time that did not produce a didn't produce a good feeling for me.</t>
  </si>
  <si>
    <t>Thomas Loughran: Well, maybe that's wrong because after the Second World War, there was a lot of science.</t>
  </si>
  <si>
    <t>Thomas Loughran: Like them or not. God has raised him up.</t>
  </si>
  <si>
    <t>Thomas Loughran: So you can't say that kind of changes and possible</t>
  </si>
  <si>
    <t>Thomas Loughran: It was</t>
  </si>
  <si>
    <t>Rachel Loughran: And</t>
  </si>
  <si>
    <t>Thomas Loughran: Just I'm trying to take something that is in the in the realm of the practical that an experienced person might make. But we generally abstract those decisions from moral decisions.</t>
  </si>
  <si>
    <t>Thomas Loughran: And what just shapes the way things move forward. And that is all of the reference against which I use the phrase allowed</t>
  </si>
  <si>
    <t>It's that person sleep. And it's the sleep of that empathetic person.</t>
  </si>
  <si>
    <t>That identification. And it's it's pretty wild, actually.</t>
  </si>
  <si>
    <t>It turns out these data are both for single events and for compiling events in histograms across time.</t>
  </si>
  <si>
    <t>Better. Prepared. For service in the world, I think.</t>
  </si>
  <si>
    <t>Thomas Loughran: But it makes an enormous amount of progress for you.</t>
  </si>
  <si>
    <t>Thomas Loughran: JP, we could probably repeat between us, those, those four proposition very quickly.</t>
  </si>
  <si>
    <t>Thomas Loughran: You don't have to go as far as Hoffman.</t>
  </si>
  <si>
    <t>But it's a good question as to whether you can develop this, Lindze, independently of that lens, which is what we said we tried to do.</t>
  </si>
  <si>
    <t>Thomas Loughran: And there's various levels as those</t>
  </si>
  <si>
    <t>Thomas Loughran: Which might be a conscious agent.</t>
  </si>
  <si>
    <t>JP: Mean I guess I mean</t>
  </si>
  <si>
    <t>Thomas Loughran: It's one thing too.</t>
  </si>
  <si>
    <t>John’s iPhone: But I was, I get like the reason partially that</t>
  </si>
  <si>
    <t>John’s iPhone: But yeah, they do the exact same thing, just for your team, you know,</t>
  </si>
  <si>
    <t>00;37;27.990 --&gt; 00;37;28.530</t>
  </si>
  <si>
    <t>00:34:00.450 --&gt; 00:34:06.240</t>
  </si>
  <si>
    <t>00:38:06.270 --&gt; 00:38:17.790</t>
  </si>
  <si>
    <t>structure of the text</t>
  </si>
  <si>
    <t>00:28:47.040 --&gt; 00:28:47.760</t>
  </si>
  <si>
    <t>01:36:07Just peer review is present in philosophy and theology, just as much as its present and science.</t>
  </si>
  <si>
    <t>I'm gonna play a hand. But first, here are the rules, and why you should care about this game.</t>
  </si>
  <si>
    <t>Pt I: Here's how to process information, an algorithm for human progress: HIFNRC; this is how to understand macintyre, here's the infrastructure we need to build on together.</t>
  </si>
  <si>
    <t>Pt II: pick up the HIFNRC (community) lens, and you can start building anywhere.</t>
  </si>
  <si>
    <t>They they put together a set of beliefs and envision a certain set of outcomes and desire those outcomes and try to pursue those outcomes.</t>
  </si>
  <si>
    <t>Pt III: Here's a living proposal for understanding the world: come aboard, or build a living proposal. (M's emerging T conclusion, embodied at the intersection of multiple communities.)</t>
  </si>
  <si>
    <t>trying to say would be how many people from a country can speak other languages?</t>
  </si>
  <si>
    <t>The nodes don't actually move for you the same way that you have to.</t>
  </si>
  <si>
    <t>Thomas Loughran: Suppose it were the case.</t>
  </si>
  <si>
    <t>And I'll I'll tell you what I thought was going to happen. Of course, it was a surprising.</t>
  </si>
  <si>
    <t>Thomas Loughran: But the point is that this approach and integrating things into A into a craft of understanding the world well and inviting people into a craft that holds together a community and is the fruit of</t>
  </si>
  <si>
    <t>Electoral College.</t>
  </si>
  <si>
    <t>Thomas Loughran: An enormous the most precise set of answers to technical questions that human beings have ever asked that I've ever given right in the most successful</t>
  </si>
  <si>
    <t>Thomas Loughran: And really understand it says who says that first person right who had that real experience something like that. Okay.</t>
  </si>
  <si>
    <t>Thomas Loughran: I was taking it that it physical ism is true.</t>
  </si>
  <si>
    <t>Thomas Loughran: Open times is the name of it open times. So sometimes I'll introduce you to him, and I'll have him come and talk about open times at Rec. See, we ought to do it right in this environment here and</t>
  </si>
  <si>
    <t>John’s iPhone: People have been saying about shy Trump voters and they are trying to make that create that narrative in Florida about shot by the by the voters because and they came up with all these stories. I mean, they didn't come up with them, but they were sharing these stories about</t>
  </si>
  <si>
    <t>this is how science works. Isn't it about time that we put it to work to overcome our most urgent social challenges? We can't afford not to.</t>
  </si>
  <si>
    <t>John Rose: I guess another question I had was, we've been talking about a lot of different types of</t>
  </si>
  <si>
    <t>Thomas Loughran: And maybe that's a skill set that we need. And maybe we need a network to cultivate that skill set and to actually make these exchanges and and that is the first lens.</t>
  </si>
  <si>
    <t>John Rose: Know like</t>
  </si>
  <si>
    <t>01:13:23That's an interesting observation. I didn't know</t>
  </si>
  <si>
    <t>John Loughran: counterintuitive element.</t>
  </si>
  <si>
    <t>John Rose: And I think international politics might even be</t>
  </si>
  <si>
    <t>Thomas Loughran: In part desk, because I've read Plato's Republic.</t>
  </si>
  <si>
    <t>Thomas Loughran: But any case.</t>
  </si>
  <si>
    <t>Thomas Loughran: I think that is a very, I think there's a lot of that and why there's so much evangelical allegiance.</t>
  </si>
  <si>
    <t>Thomas Loughran: And then you look at arab spring or the fall of the Berlin Wall and you can't say that they're kind of change.</t>
  </si>
  <si>
    <t>Thomas Loughran: Yeah, now this is South Bend, Indiana. This is not a major, it's not New York City.</t>
  </si>
  <si>
    <t>Thomas Loughran: People don't</t>
  </si>
  <si>
    <t>Thomas Loughran: There are moral dimensions of that decision by cab. You are you exercising your judgment for proper motives, right, our view, are you being responsible</t>
  </si>
  <si>
    <t>Thomas Loughran: But admittedly it's pretty vague, but it's a little less vague now than it was when I first used to do nothing about it.</t>
  </si>
  <si>
    <t>And there you don't really want to say that's all about self-interest, not in every sense, right?</t>
  </si>
  <si>
    <t>And now it doesn't look so surprising that, of course, a hero steps,</t>
  </si>
  <si>
    <t>You need to interpret all of that. So you've got to apply a little bit of mathematics and then you have to see that that</t>
  </si>
  <si>
    <t>There's no question that something like that is true.</t>
  </si>
  <si>
    <t>Thomas Loughran: That would be imagine your company had that when I say imagine your company had that I mean let's look it up your company already has.</t>
  </si>
  <si>
    <t>John Rose: I mean, I just think there's a ton of examples of the power of the people, surpassing the power of the dollar. I mean, he could. I mean, she got a bunch of donations. But she certainly defeated the establishment candidate candidate who had a bunch more money.</t>
  </si>
  <si>
    <t>Thomas Loughran: There's something like let's do a tag team. I'll take when you take one.</t>
  </si>
  <si>
    <t>Thomas Loughran: It seems to me and destroy with evolutionary game theoretic arguments that there could be anything but an interface theory and perception. For example, I don't think you have to destroy it.</t>
  </si>
  <si>
    <t>Right. You could bring them together and see what they do for you together. Yeah.</t>
  </si>
  <si>
    <t>Thomas Loughran: S. O. S. Operators the solution oriented supporters. You've all seen this sort of stuff. You don't know if it's a person at first, or not it out in a checkbox right in an environment. Think of it like</t>
  </si>
  <si>
    <t>Thomas Loughran: Religious people might have called it Christ.</t>
  </si>
  <si>
    <t>JP: Anyway, we don't need to go into this. Exactly. This is kind of getting off topic here but</t>
  </si>
  <si>
    <t>Thomas Loughran: But let me say</t>
  </si>
  <si>
    <t>John’s iPhone: The news is has been to report on it.</t>
  </si>
  <si>
    <t>JP: Oh yeah, I mean,</t>
  </si>
  <si>
    <t>01:36:16Yeah, this is happening.</t>
  </si>
  <si>
    <t>01:13:28It makes sense.</t>
  </si>
  <si>
    <t>That's a rich in some ways that yes, I agree.</t>
  </si>
  <si>
    <t>When you draw a line between them, they don't pick up and move as a group.</t>
  </si>
  <si>
    <t>Thomas Loughran: That when she comes my way</t>
  </si>
  <si>
    <t>Unbelievable. Well, it was predictable. Surprising twist.</t>
  </si>
  <si>
    <t>Thomas Loughran: That whole thing.</t>
  </si>
  <si>
    <t>Thomas Loughran: And let's see if it tells me what that is is</t>
  </si>
  <si>
    <t>Thomas Loughran: Here, I wish I could really do justice and generate the praise for quantum mechanics that is it's do in terms of the amount of precision.</t>
  </si>
  <si>
    <t>Thomas Loughran: That that degree of freedom that you have to go over into that space to recognize. First of all, can be grown. There's ranges of it we develop it as we develop as conscious agents.</t>
  </si>
  <si>
    <t>Thomas Loughran: Morality is put it this way, the accounts of what morality could possibly be seemed to be limited in some way by that claim.</t>
  </si>
  <si>
    <t>Thomas Loughran: It would be one of those will be captured. So I think you would really enjoy him. Yeah.</t>
  </si>
  <si>
    <t>John’s iPhone: Meeting these Biden voters who never could say that they supported by it in public because they could never go out with their golf buddies again or</t>
  </si>
  <si>
    <t>00;37;30.150 --&gt; 00;37;33.810</t>
  </si>
  <si>
    <t>00:34:07.470 --&gt; 00:34:13.410</t>
  </si>
  <si>
    <t>00:38:18.780 --&gt; 00:38:23.310</t>
  </si>
  <si>
    <t>00:28:49.500 --&gt; 00:28:53.640</t>
  </si>
  <si>
    <t>01:36:18To you.</t>
  </si>
  <si>
    <t>01:13:32JP last thoughts from you.</t>
  </si>
  <si>
    <t>John Rose: An interesting example just because of how like</t>
  </si>
  <si>
    <t>Thomas Loughran: And I've read this Plato's reflections on the soul of a tyrant.</t>
  </si>
  <si>
    <t>Thomas Loughran: So I don't exactly know where where where we are. We were just exploring this idea of Coons suggestion in Coons context here.</t>
  </si>
  <si>
    <t>Thomas Loughran: And he may be he is a flawed human being, like all of us are. But God stuck that flawed human being, right in the in the lions jobs to hold open the lions jaws as they sought to close on the Christian American project.</t>
  </si>
  <si>
    <t>Thomas Loughran: something analogous to that kind of change doesn't happen in our social life. It does happen in their social life. And I'm not saying that that very pace of change and not holding that up is the model to shoot for. Not at all.</t>
  </si>
  <si>
    <t>Thomas Loughran: I also</t>
  </si>
  <si>
    <t>Thomas Loughran: Thinking about all the things that could go wrong, that should go wrong if you got the right values, right, all of those sorts of things when you calculate whether there's</t>
  </si>
  <si>
    <t>John Rose: I would certainly say that</t>
  </si>
  <si>
    <t>If the person were all about self-interest,</t>
  </si>
  <si>
    <t>And you could also try to.</t>
  </si>
  <si>
    <t>stands up for people's rights and put a cape on and they're really good at it to put an on right and.</t>
  </si>
  <si>
    <t>there are some tools we've used to understand the world that fit in here and there.</t>
  </si>
  <si>
    <t>You can you can still be a critic and you'd have to admit that on a balance sheet somewhere, right?</t>
  </si>
  <si>
    <t>Thomas Loughran: So if I can articulate it in my level of grass. It already exists. In fact, there are startup companies that already have patents in the space guaranteed. That's true. When we're at this level of talking and I would love to be I'd love to be proven wrong.</t>
  </si>
  <si>
    <t>John Rose: To start at least</t>
  </si>
  <si>
    <t>Thomas Loughran: Okay, and you can start if you want, or I will</t>
  </si>
  <si>
    <t>Thomas Loughran: I think you just have to let in the possibility that we might be seeing perceiving through this interface, maybe even now the wrong word.</t>
  </si>
  <si>
    <t>I'm not sure it's. It just seems it's.</t>
  </si>
  <si>
    <t>Thomas Loughran: Okay, it's kind of like that. So that's the solution oriented supports casino when. What's the phrase Operators are standing by.</t>
  </si>
  <si>
    <t>Thomas Loughran: Which on</t>
  </si>
  <si>
    <t>Thomas Loughran: Yeah, we've talked enough about anything before that, if we if we hadn't talked about it very much. So it'd be a lot to say.</t>
  </si>
  <si>
    <t>Thomas Loughran: Let me give three routes forward. I'm going to call one</t>
  </si>
  <si>
    <t>John’s iPhone: But it was pretty weird when like Donald Trump was bringing up all these points on the debate stage and I had no clue what he was talking about. I'm not nothing to bounce them off of. I could like I couldn't tell if</t>
  </si>
  <si>
    <t>JP: Yeah I don't know which</t>
  </si>
  <si>
    <t>Thomas Loughran: You'd be sorry not some time, but I think if we</t>
  </si>
  <si>
    <t>John Rose: Communities and sciences politics philosophy, religion,</t>
  </si>
  <si>
    <t>Thomas Loughran: And by the way, it's not impossible to build that thing you can build it all over the place.</t>
  </si>
  <si>
    <t>John Rose: When you go to the hospital. You have no clue how much anything costs, you have no clue.</t>
  </si>
  <si>
    <t>01:13:35We're gonna let you. We're going to make sure we end pretty quick here.</t>
  </si>
  <si>
    <t>In other ways, that wouldn't quite be fair because we live in this huge geographic, largely English speaking space.</t>
  </si>
  <si>
    <t>Is a fine move journalism around, no. Yeah, Moossa more.</t>
  </si>
  <si>
    <t>Thomas Loughran: And she looks around in my world.</t>
  </si>
  <si>
    <t>Because we've seen a few errors. We know what surprises people and we know people who pick up the patterns of writers yanking your chain.</t>
  </si>
  <si>
    <t>Thomas Loughran: has got to be exemplified</t>
  </si>
  <si>
    <t>Thomas Loughran: Well, you might say, larger than the people, the number of people who would otherwise what would otherwise requested about every year.</t>
  </si>
  <si>
    <t>Thomas Loughran: Surprises didn't pop right up under that description does, it gives me all kinds</t>
  </si>
  <si>
    <t>Thomas Loughran: Right, the number of significant figures with which prediction can match theory and quantum mechanics is intense. It's unbelievable. It's the most precisely aligned theoretic prediction. We have human kindness ever</t>
  </si>
  <si>
    <t>Thomas Loughran: This is what it is to be to develop a sympathetic imagination.</t>
  </si>
  <si>
    <t>Thomas Loughran: Number one and number two.</t>
  </si>
  <si>
    <t>Thomas Loughran: He's probably your age or not far away. He was young, 30s. Anyway, okay, yeah.</t>
  </si>
  <si>
    <t>Thomas Loughran: I totally get that</t>
  </si>
  <si>
    <t>01:36:20Or maybe it's false, but I'm is it seemed true to you.</t>
  </si>
  <si>
    <t>John Loughran: From just my take on it. I mean, I just think that is so hard to understand like it. It's</t>
  </si>
  <si>
    <t>John Rose: It's I'm pretty sure there's a lot of studies that it's largely irrelevant to</t>
  </si>
  <si>
    <t>Thomas Loughran: And on the practices that tyrants typically follow, and that is that they raise a foreign army against their own people.</t>
  </si>
  <si>
    <t>Thomas Loughran: Here you can</t>
  </si>
  <si>
    <t>Thomas Loughran: But I am saying that that's not the point of it. The point is affecting social change at a very large scale very fast is sort of the name of the game.</t>
  </si>
  <si>
    <t>Thomas Loughran: I pause the tape. The first time I heard that I just pause the tape to react right after Lex Friedman asked that question because I thought</t>
  </si>
  <si>
    <t>Thomas Loughran: This whether this building is the right or the this strategy is safe and putting up a build something like that. Something and engineering and construction still that's not a pair of dogmatic moral choice. We just don't use the language that way.</t>
  </si>
  <si>
    <t>John Rose: Definitely the majority of the Bernie Sanders camp would say that the DNC did not allow him to become grabs them.</t>
  </si>
  <si>
    <t>that would war against the empathy or at least any real empathy or any lasting or inconvenient empathy about that,</t>
  </si>
  <si>
    <t>You know, you could get at what it is they're trying to do by going into the information that they have, or you might do a short circuit.</t>
  </si>
  <si>
    <t>That the very idea of super man and people running around and being like that when they're a little particularly.</t>
  </si>
  <si>
    <t>Not much. What a milestone does. Let me pull up only one.</t>
  </si>
  <si>
    <t>The question is. Could it be done differently?</t>
  </si>
  <si>
    <t>Thomas Loughran: I once put together a little bought for this action where you could you could enter data.</t>
  </si>
  <si>
    <t>John Rose: And now, are there are examples like that.</t>
  </si>
  <si>
    <t>JP: Let's see the first lens. The first proposition.</t>
  </si>
  <si>
    <t>Thomas Loughran: Although it may be the right word, but imagine it were just an interface to what the next claim says, What if it were just an interface to other conscious agents all there is is that on is that unthinkable. Is that all there is is consciousness.</t>
  </si>
  <si>
    <t>I'm not sure how much like even if you believe. Even if you are just a strict physicalist or what is it, Môn it monist?</t>
  </si>
  <si>
    <t>Thomas Loughran: Right, that sort of thing. Only those operators are employees. They make a living doing this.</t>
  </si>
  <si>
    <t>Thomas Loughran: Donald Hoffman's model is a higher humanity would be a higher order consciousness, just like we say a community might know though none of the members know the community might know the community courses, less than them all of humanity.</t>
  </si>
  <si>
    <t>Thomas Loughran: A quick quick philosophical idealism. I'm gonna call the second one.</t>
  </si>
  <si>
    <t>John’s iPhone: Being completely bullshitting or if you actually had a shred of truth there so that I actually found that pretty frustrating that like I was able to have any bullshit detector for what he was saying, because I just</t>
  </si>
  <si>
    <t>JP: I mean, there's like massive</t>
  </si>
  <si>
    <t>00;37;36.000 --&gt; 00;37;40.380</t>
  </si>
  <si>
    <t>00:34:14.790 --&gt; 00:34:21.060</t>
  </si>
  <si>
    <t>00:38:24.240 --&gt; 00:38:38.910</t>
  </si>
  <si>
    <t>00:28:54.840 --&gt; 00:28:55.710</t>
  </si>
  <si>
    <t>01:36:26That there's</t>
  </si>
  <si>
    <t>01:13:39Cool, yeah. I appreciate that my</t>
  </si>
  <si>
    <t>Right. And there's really nothing like when when you go to Europe, you find out that's not the case.</t>
  </si>
  <si>
    <t>Erma. I think the reason for that is when you move like, for instance, information exchange, that is a root node, so it knows it's important.</t>
  </si>
  <si>
    <t>Thomas Loughran: And then she brings my perspective back and looks around at hers. The way I would look at hers.</t>
  </si>
  <si>
    <t>And, you know, they're a good team again. And it is musical. Right.</t>
  </si>
  <si>
    <t>Thomas Loughran: And it's when when it gets put together by me. It's not going to look a lot like right wing Republican politics, to be perfectly honest, that doesn't mean it's not going to be deeply American</t>
  </si>
  <si>
    <t>Thomas Loughran: Because in those states in a certain way, they already have a question about because the way they vote in those states.</t>
  </si>
  <si>
    <t>Thomas Loughran: I think that's the sort of thing they say okay so</t>
  </si>
  <si>
    <t>Thomas Loughran: Right. We grow in it. We can probably grow in it and all the all the SAM Harris's of the world would be sure to tell us we could grow through it through the practice of mindfulness</t>
  </si>
  <si>
    <t>Thomas Loughran: Okay, so a little bit but not much. Cool.</t>
  </si>
  <si>
    <t>John’s iPhone: would ruin.</t>
  </si>
  <si>
    <t>Thomas Loughran: First of all, you don't want to produce things. It takes too much time for people to read. They couldn't keep up with them.</t>
  </si>
  <si>
    <t>John Rose: Science do all of them need to interact</t>
  </si>
  <si>
    <t>Thomas Loughran: Even though we don't build it all over the place. That's also a thing that needs to become plausible to come out with this. That's the first trip around the circle with a lot of promissory notes, but I think you guys understand that trip around the circle.</t>
  </si>
  <si>
    <t>John Rose: Like how the actual</t>
  </si>
  <si>
    <t>01:13:44Last thoughts for me. Um,</t>
  </si>
  <si>
    <t>John Rose: Elections unless there's some like huge crisis going on like you can see it in the news all the time, but people just don't like make voting decisions based on international politics that much.</t>
  </si>
  <si>
    <t>Thomas Loughran: And they</t>
  </si>
  <si>
    <t>Thomas Loughran: Hear you guys</t>
  </si>
  <si>
    <t>Thomas Loughran: It, you know, everybody's trying to make all these things work. And it was pretty wild. Everybody standing in line with mass socially distance</t>
  </si>
  <si>
    <t>Thomas Loughran: That's he's a real Enquirer, he's not pulling any punches here. He just wants to know what's going on with people when they say this stuff right and he and he and he maybe got a little bit of a bypassed answer.</t>
  </si>
  <si>
    <t>Thomas Loughran: resisting temptation. When somebody offers me a bride to turn against my own family that's a difference.</t>
  </si>
  <si>
    <t>John Rose: I mean just the blatant favoritism from the DNC. I mean, honestly, the shade is thing that actually got caught that in recent memory for me was</t>
  </si>
  <si>
    <t>there may be some convenient empathy. Totally.</t>
  </si>
  <si>
    <t>And here I'm remembering a difference between cognitive and non cognitive information passing mechanisms.</t>
  </si>
  <si>
    <t>Makes a lot of sense. And, of course, they're sticking up for the rights course.</t>
  </si>
  <si>
    <t>What a log in his guest. Thank you. What a milestone.</t>
  </si>
  <si>
    <t>Could it be done more efficiently, is it is itself's, you know, is it self-serving?</t>
  </si>
  <si>
    <t>Thomas Loughran: You could go look. What is it you would like the internet to do for you. Anything you name it.</t>
  </si>
  <si>
    <t>Thomas Loughran: That's a little stronger than conscious realism consciousness certainly fundamental in that world, because that's it's the beginning, middle, and an end. That's all the roads right that so it would certainly be that's consciousness. First, you could have other versions of conscious realism.</t>
  </si>
  <si>
    <t>It seems to me that. We could still.</t>
  </si>
  <si>
    <t>Thomas Loughran: In this environment they're your employees.</t>
  </si>
  <si>
    <t>Thomas Loughran: But it's an element of all humanity and it's richer than and it does seem to know some things and maybe I'll admit this is strange. Maybe it's conscious</t>
  </si>
  <si>
    <t>JP: I don't know. I think I my my expectation is that the fact that Twitter and Facebook are censoring this story might backfire spectacularly</t>
  </si>
  <si>
    <t>Thomas Loughran: Hoffman's scientific conscious realism and I'm going to call the third by something else and call it</t>
  </si>
  <si>
    <t>John’s iPhone: Heard</t>
  </si>
  <si>
    <t>JP: I mean, who are the wealthy people that want deregulation.</t>
  </si>
  <si>
    <t>01:36:28No, sir.</t>
  </si>
  <si>
    <t>01:13:48Yeah, I mean,</t>
  </si>
  <si>
    <t>Right. English. I'm a nerd.</t>
  </si>
  <si>
    <t>But when you just put a child in, it doesn't recognize it as as important as the other ones.</t>
  </si>
  <si>
    <t>Thomas Loughran: Supposedly, it's the case that she now sees solutions to problems that are</t>
  </si>
  <si>
    <t>Well, except it's in it's in plot. It's not a notes, which is.</t>
  </si>
  <si>
    <t>Thomas Loughran: But it's not going to look at. It's not going to be</t>
  </si>
  <si>
    <t>Thomas Loughran: And here I'm not paying any attention to what came first, the registration or the approach to voting. There's some margin. They're ignored, but where you do register in a state in which that's the regime. That's the voting mechanism.</t>
  </si>
  <si>
    <t>JP: We're expecting</t>
  </si>
  <si>
    <t>Thomas Loughran: Imagine walking away from the paradigm that generated that and saying, well, that physical is paradigm</t>
  </si>
  <si>
    <t>Thomas Loughran: Right, we, we could just be more disciplined, right. So, if only we could contain we could structure our experiences by cutting some pieces out</t>
  </si>
  <si>
    <t>Thomas Loughran: Not, not only are they limited but that seems to me they're diminished.</t>
  </si>
  <si>
    <t>00;37;41.400 --&gt; 00;37;41.850</t>
  </si>
  <si>
    <t>00:34:22.230 --&gt; 00:34:35.190</t>
  </si>
  <si>
    <t>00:38:39.390 --&gt; 00:38:49.620</t>
  </si>
  <si>
    <t>00:28:57.630 --&gt; 00:29:07.200</t>
  </si>
  <si>
    <t>01:36:31Yeah.</t>
  </si>
  <si>
    <t>01:13:53Conversations are certainly challenging</t>
  </si>
  <si>
    <t>John Loughran: Just thinking about</t>
  </si>
  <si>
    <t>John Rose: So you could approach practically the most complicated topic in the world where you might not ever be able to actually figure it out. And at the end of the day, most people don't care about it that much.</t>
  </si>
  <si>
    <t>Thomas Loughran: They bypass the normal</t>
  </si>
  <si>
    <t>Thomas Loughran: Well, actually, you're in a position now.</t>
  </si>
  <si>
    <t>Thomas Loughran: Yeah and this ought to be. Then we ought to be redoubling this ought to be, you would think those folks would say this ought to be a great awakening, we would need a great awakening.</t>
  </si>
  <si>
    <t>Thomas Loughran: I forget the guy's name. The Tick tock hero from Sweden.</t>
  </si>
  <si>
    <t>Thomas Loughran: We were inside for a long time, there was no line outdoors, where I was because it was a pretty darn big building</t>
  </si>
  <si>
    <t>Thomas Loughran: Set a bunch of things.</t>
  </si>
  <si>
    <t>Thomas Loughran: Sort of story right</t>
  </si>
  <si>
    <t>John Rose: The chairwoman of the DNC Debbie Wasserman Schultz formerly</t>
  </si>
  <si>
    <t>To me, that looks like wanting to not have a guilty conscience is self-interest in the current system in which we live.</t>
  </si>
  <si>
    <t>Right there, the crown jewel of the tradition. They're the best people we have.</t>
  </si>
  <si>
    <t>Whoops. I'll skip this for now. I don't know why that happened to be.</t>
  </si>
  <si>
    <t>Is it a happy little? I don't even want to mount a public criticism on carefully.</t>
  </si>
  <si>
    <t>Thomas Loughran: Go find out if it'll do that for you and record here. This is what I wanted to do. This is what I found when I went and looked for 10 minutes right and and in fact, not a lot of people entered. I don't have a lot of data from that bought</t>
  </si>
  <si>
    <t>JP: oligarchy. I guess was one right yeah</t>
  </si>
  <si>
    <t>Thomas Loughran: And maybe what I'm pointing to is</t>
  </si>
  <si>
    <t>I'm not sure how that necessarily affects the way we try to act in the world.</t>
  </si>
  <si>
    <t>Thomas Loughran: Because you're branching off into the space you're already training your people, you're going to do it in a publishing environment and you're going to provide jobs for professionals and</t>
  </si>
  <si>
    <t>Thomas Loughran: But it's no more strange than thinking that maybe there are all kinds of cortical columns in your brain that are conscious</t>
  </si>
  <si>
    <t>JP: That's, that's my expectation</t>
  </si>
  <si>
    <t>Thomas Loughran: There's a lot of cool names for it. Let me just for now just say it's the, it's the way of the high information flow network of rich communities, it's down there.</t>
  </si>
  <si>
    <t>Thomas Loughran: So I happened to be watching Fox News, a half an hour before all</t>
  </si>
  <si>
    <t>JP: They're all going to be conservatives basically</t>
  </si>
  <si>
    <t>John Rose: With all the other communities like together like are there some that aren't worth putting trying to fit all together at the same time, or sometimes it seems like you could almost get too big.</t>
  </si>
  <si>
    <t>Thomas Loughran: Right and reasonably it's not overly complicated and from there. There are new questions which now look important</t>
  </si>
  <si>
    <t>John Rose: The actual operational cost. How much like you're going to get charged for staying in a room like you don't know exactly what you're going to get in and out of their pain.</t>
  </si>
  <si>
    <t>01:13:59See</t>
  </si>
  <si>
    <t>I might actually tell a person where I might just sort of frown while I say something or shake my head at just the right at the just the right moment.</t>
  </si>
  <si>
    <t>Five conversations in the Vatican at the same time that five different languages or more.</t>
  </si>
  <si>
    <t>So like anything gray, you can move around and it won't move everything.</t>
  </si>
  <si>
    <t>John Rose: But it's also just like</t>
  </si>
  <si>
    <t>Thomas Loughran: That are part of the problems that her way of looking at the world is currently facing and she sees solutions to those problems that she didn't see before.</t>
  </si>
  <si>
    <t>Which is pretty interesting. Yeah. Yeah, I would say yes.</t>
  </si>
  <si>
    <t>Thomas Loughran: To register is to request about mean that's what you if you got any sense. Thanks. It's going to happen to you because that's the way you voted.</t>
  </si>
  <si>
    <t>JP: Basically 50% more male in voting this year, the normal</t>
  </si>
  <si>
    <t>Thomas Loughran: Thank you very much. You know those problems you have that sort of are associated with that incredibly precise theory that you have with all its successes.</t>
  </si>
  <si>
    <t>Thomas Loughran: And intentionally letting other pieces in and that would be a real intentional act and it might take practice to be able to do that.</t>
  </si>
  <si>
    <t>Thomas Loughran: In a way. Why do I say that</t>
  </si>
  <si>
    <t>JP: How did we get here. Oh, the grasping last</t>
  </si>
  <si>
    <t>John’s iPhone: Yeah, I think that was an interesting way to like create a different expectation using the try Trump voter narrative.</t>
  </si>
  <si>
    <t>01:36:34I think</t>
  </si>
  <si>
    <t>01:14:01Yeah I part of it is I actually don't really spend any time on social media. So I</t>
  </si>
  <si>
    <t>John Loughran: Like the split brain idea. Where is the right side of your, is your right hemisphere. Now, just in slave to your left hemisphere, or something like that. The language processing side, you know, stuff like that, you know,</t>
  </si>
  <si>
    <t>Thomas Loughran: I think you're right. JOHN that most people don't. And I think that's a disaster.</t>
  </si>
  <si>
    <t>Thomas Loughran: Agencies of force and they bring in their very own and they generally do that under cover of night secrecy.</t>
  </si>
  <si>
    <t>Thomas Loughran: To appreciate the general theme of McIntyre's 1994 presidential address to the American Philosophical Association, if I remember the year. Right. I think I do.</t>
  </si>
  <si>
    <t>Thomas Loughran: Though I don't actually know if such a movement, but this is what they have to say.</t>
  </si>
  <si>
    <t>Thomas Loughran: What's his name.</t>
  </si>
  <si>
    <t>Thomas Loughran: And you could you could wrap lines around which they did socially dissonance and masks masks were not required actions. So not everybody was mass this this was</t>
  </si>
  <si>
    <t>Thomas Loughran: And that gets at what we think of his character.</t>
  </si>
  <si>
    <t>John Rose: Giving the debate questions to the Hillary campaign, which was unbelievably shady and they got caught and then instead of being punished. She got hired on to the Clinton campaign after she left the DNC like it's just like that is some shady high level stuff going on right there.</t>
  </si>
  <si>
    <t>So, like, I mean, totally, you could go to the extreme of, like, getting rid of any empathy you have.</t>
  </si>
  <si>
    <t>There are heroes. I'm not saying we always use the language heroes in that way, sort of we do.</t>
  </si>
  <si>
    <t>I used to be in charge of making sure that didn't happen. And so so I don't know why that was in charge of fixing it.</t>
  </si>
  <si>
    <t>Right. So. Yeah, I don't mean to put you on the spot to criticize the institution you work for,</t>
  </si>
  <si>
    <t>Thomas Loughran: That it's basically a Google form follows sent out to people. And when they came and saw certain things, but that that's doable and I'm certain that is the case, and I'm certainly at this patent case that at the level. I just discussed. I'm certainly the case there too.</t>
  </si>
  <si>
    <t>JP: So we're talking about</t>
  </si>
  <si>
    <t>Thomas Loughran: For now, let's leave those two things open and would need to drive wouldn't have this pause and put a caveat here.</t>
  </si>
  <si>
    <t>I mean, like. No, I don't.</t>
  </si>
  <si>
    <t>Thomas Loughran: You can see now by the way why I told them, and of course they already knew that this is this is made tailor made for HR if this thing could grow up and achieve an actual face.</t>
  </si>
  <si>
    <t>Thomas Loughran: Or that are analogs right that are the neural correlates of consciousness.</t>
  </si>
  <si>
    <t>Thomas Loughran: Sure. This</t>
  </si>
  <si>
    <t>Thomas Loughran: The last debate.</t>
  </si>
  <si>
    <t>JP: Right, all the big agriculture companies all the big meat companies all the big oil companies all the the main</t>
  </si>
  <si>
    <t>00;37;45.960 --&gt; 00;37;47.250</t>
  </si>
  <si>
    <t>00:34:36.450 --&gt; 00:34:39.030</t>
  </si>
  <si>
    <t>00:38:51.390 --&gt; 00:38:53.670</t>
  </si>
  <si>
    <t>00:29:08.430 --&gt; 00:29:13.260</t>
  </si>
  <si>
    <t>01:36:36I mean I I think in some ways, those, those sciences are older and</t>
  </si>
  <si>
    <t>01:14:08I don't really have a good sense for what it's like</t>
  </si>
  <si>
    <t>Right. Or, you know what I mean. It's sort of cast on approving looks in the colors that I choose in the all kinds of diddle different subtle ways.</t>
  </si>
  <si>
    <t>Within two minutes. Right.</t>
  </si>
  <si>
    <t>But if you move a blue one sensitive root node, it'll change everything.</t>
  </si>
  <si>
    <t>John Rose: In a democracy.</t>
  </si>
  <si>
    <t>Thomas Loughran: Maybe it when I bring when she brings for me. My perspective back to her work. And she looks at it from that point of view.</t>
  </si>
  <si>
    <t>I just always think of, like,</t>
  </si>
  <si>
    <t>Thomas Loughran: Frankly, it's going to be an anti war since</t>
  </si>
  <si>
    <t>John Rose: Hmm.</t>
  </si>
  <si>
    <t>Thomas Loughran: No, I think.</t>
  </si>
  <si>
    <t>Thomas Loughran: We're going to grab all those successes and transform the problems to a better, more soluble set of problems by completely giving up on the paradigm that generated that successful story.</t>
  </si>
  <si>
    <t>Thomas Loughran: Something like a practice of meditation we might be able to, for example, to get better at calculating large numbers.</t>
  </si>
  <si>
    <t>Thomas Loughran: Because the intellectual pursuit</t>
  </si>
  <si>
    <t>Thomas Loughran: Graph being lost. And yeah, that's right. And I wasn't so much thinking about them being Boston. I mean,</t>
  </si>
  <si>
    <t>Thomas Loughran: Right. Well, it seems to me, all of that is true. I</t>
  </si>
  <si>
    <t>Thomas Loughran: Alright, well thanks</t>
  </si>
  <si>
    <t>John Rose: That it would hard to like actually book it</t>
  </si>
  <si>
    <t>Thomas Loughran: And why they look important is</t>
  </si>
  <si>
    <t>John Rose: And this their solution is to basically say, we offer these</t>
  </si>
  <si>
    <t>01:36:43You know there's less new ground being code.</t>
  </si>
  <si>
    <t>01:14:12I mean, it's been a long time since I've spent any time on social media.</t>
  </si>
  <si>
    <t>John Loughran: Are we just enslaving all the conscious agents that make us up and we're the emergent when I talk about we I'm talking about this self that I perceive I'm yeah the emergence of the enslaving of all these other conscious agents that make up my brain.</t>
  </si>
  <si>
    <t>Thomas Loughran: Actually</t>
  </si>
  <si>
    <t>Thomas Loughran: And they enforce their will.</t>
  </si>
  <si>
    <t>Thomas Loughran: And if we don't take that you can plunge deeper into whose justice which rationality and the same material is there.</t>
  </si>
  <si>
    <t>Thomas Loughran: A great revolution. You do hear a little bit of that this will be the be some somehow our orders going to crumble.</t>
  </si>
  <si>
    <t>Thomas Loughran: For a long time I didn't even know who he was and and he had 25 million followers or something like that, you know, we had 100 million followers and I didn't even know who he was, Do you know who I mean that guy. That guy from Sweden.</t>
  </si>
  <si>
    <t>Thomas Loughran: Yeah, this is earlier.</t>
  </si>
  <si>
    <t>Thomas Loughran: All of those things are actually pretty closely woven together. And you might wonder whether those distinctions are a little artificial</t>
  </si>
  <si>
    <t>John Rose: That kind of goes into</t>
  </si>
  <si>
    <t>Like, that's a choice you could make. But that's not like super is like that's not really existing in the system we have.</t>
  </si>
  <si>
    <t>We've watered down a lot. I think we use it very, but we use it for social roles now, important social roles.</t>
  </si>
  <si>
    <t>Mind you, just figuring out who we should ask. The what this basically says is it'll give you a task.</t>
  </si>
  <si>
    <t>but I'm just this just this is just this is just occurring to me now.</t>
  </si>
  <si>
    <t>Thomas Loughran: But I haven't tested it like I did the</t>
  </si>
  <si>
    <t>JP: The different lens. We could look at this through, right, which would be one of</t>
  </si>
  <si>
    <t>Thomas Loughran: We're driving a wedge maybe conscious realism can be taken into senses, does it say that conscious is all that's real or does it say that conscious is real in a fundamental way.</t>
  </si>
  <si>
    <t>I don't think it disqualifies this lens necessarily, because you still do have I mean,</t>
  </si>
  <si>
    <t>Thomas Loughran: You could sell to a company and transform their whole HR sort of way. Think of the gal from Shark Tank who's on TV all the time talking about how is there are there still people between your employees and their data.</t>
  </si>
  <si>
    <t>Thomas Loughran: Right, that's also no stranger than the idea we say all the time communities know things we understand exactly what that means they can get shit done. They're better right they're smarter than than just than any of us, they seem to be intelligent</t>
  </si>
  <si>
    <t>Thomas Loughran: Well, that would fit just to put on my Johnstone hat again anytime you see these big corporations censoring things right.</t>
  </si>
  <si>
    <t>Thomas Loughran: And these are three very different ways. I think</t>
  </si>
  <si>
    <t>Thomas Loughran: So I heard Tucker Carlson</t>
  </si>
  <si>
    <t>01:36:47In philosophy and psychology and and and and theology. Maybe I honestly, I mean I don't pay as much attention to those areas. But I mean, you look at something like psychology</t>
  </si>
  <si>
    <t>01:14:19So,</t>
  </si>
  <si>
    <t>Right. In the speed at which I, I rest on certain points thing that you could make a study of that.</t>
  </si>
  <si>
    <t>You sort of wander through the crowd in Europe, all kinds of different languages.</t>
  </si>
  <si>
    <t>Well, how about can we select all three of you?</t>
  </si>
  <si>
    <t>John Rose: You certainly want to limit the amount of power that money exercises over the system, but it's never going to go away entirely and just cut it. It gets pretty bad.</t>
  </si>
  <si>
    <t>Thomas Loughran: Maybe she sees explanations of how those problems arose and why those problems were going to be big problems and why they're going to be stuck there because if you look at it through the model we have over here.</t>
  </si>
  <si>
    <t>Thomas Loughran: An anti militaristic stance and that is not working. United States right now.</t>
  </si>
  <si>
    <t>Thomas Loughran: All but you'll get it. And that's no doubt said when you register.</t>
  </si>
  <si>
    <t>Thomas Loughran: We're going to give up on the physical as paradigm. We're going to go over here and we've got a different use for quantum mechanics.</t>
  </si>
  <si>
    <t>Thomas Loughran: None of us tout that one could grow in that capability but one would have to put one time just like little children have to put their time right in order to vote to develop have much faster capability there and one could do that.</t>
  </si>
  <si>
    <t>Thomas Loughran: Because you can't. You don't seem to be able to settle on anything.</t>
  </si>
  <si>
    <t>JP: Nobody did. I don't want to do any lessons from that thing from that movie. Oh, just want to go back and</t>
  </si>
  <si>
    <t>Thomas Loughran: Mean, there's a lot to that you know are polarized society.</t>
  </si>
  <si>
    <t>00;37;48.390 --&gt; 00;37;49.470</t>
  </si>
  <si>
    <t>00:34:40.470 --&gt; 00:34:41.880</t>
  </si>
  <si>
    <t>00:38:55.980 --&gt; 00:39:08.910</t>
  </si>
  <si>
    <t>00:29:13.500 --&gt; 00:29:19.500</t>
  </si>
  <si>
    <t>01:37:00You know, I honestly don't believe much of what comes out of many psychology journals, because they just had that epic</t>
  </si>
  <si>
    <t>01:14:19YouTube</t>
  </si>
  <si>
    <t>Thomas Loughran: From just having read Harris. I think he wouldn't use the phrase and slaving it's more like you're the you may be</t>
  </si>
  <si>
    <t>John Rose: Yeah, I mean, especially for how active in the world. America is I think we definitely need to think more about how that works, but</t>
  </si>
  <si>
    <t>Thomas Loughran: In that way, and that's what it struck me that's what reverberated in my mind when I saw these earlier than Portland these pictures of</t>
  </si>
  <si>
    <t>Thomas Loughran: And that material run something like this. I think what he might. It's either a subsection of the paper. I think it is of his presidential addresses what it takes to miss real incommensurate ability</t>
  </si>
  <si>
    <t>Thomas Loughran: And out of that order is going to have to read be refounded various expressions of</t>
  </si>
  <si>
    <t>JP: What's his name. You've heard of them pupae</t>
  </si>
  <si>
    <t>Thomas Loughran: Before state or county experienced a bit of a bump in</t>
  </si>
  <si>
    <t>Rachel Loughran: Can I just make one quick comment about</t>
  </si>
  <si>
    <t>Thomas Loughran: Just as bad as a citizen, if you design the building that falls on everybody.</t>
  </si>
  <si>
    <t>John Rose: Who's allowing people to have access to power.</t>
  </si>
  <si>
    <t>You have to become like on the fringes to do that. I guess the like is treating other people correctly, like correctly as a loaded term.</t>
  </si>
  <si>
    <t>So. Well, we don't just mean Medal of Honor winners in military context.</t>
  </si>
  <si>
    <t>It'll give you a tiny little task. It'll say something like in the case of no your detector.</t>
  </si>
  <si>
    <t>Right. And some my children to some of them. Right. Right.</t>
  </si>
  <si>
    <t>Thomas Loughran: Ordinary people. What you want to do anything you wish technology could do you find out if it exists. You're never the first person to wish and of course it can exist for sure this is true at this level. All right, that's a solution. Just a sketch it points to a solution.</t>
  </si>
  <si>
    <t>you know, like somebody who hates math and someone who, you know.</t>
  </si>
  <si>
    <t>JP: Like john said have</t>
  </si>
  <si>
    <t>Thomas Loughran: If you could simply by the second claim and it's week</t>
  </si>
  <si>
    <t>you are still yourself and you still have to make the best choices you can make.</t>
  </si>
  <si>
    <t>Thomas Loughran: Have you seen that. And that's not how you should do HR dummies, and she said she puts it nicely more nicely than that. But she said, look, there's an app for what you're doing an HR and it bypasses or supplements at</t>
  </si>
  <si>
    <t>Thomas Loughran: Right. Could they also be conscious on this model. Maybe so. And maybe it works all the way up and maybe all of consciousness is percolating to know more and more and more and to grow in unity with the other limited consciousness and to overcome the let that limitation.</t>
  </si>
  <si>
    <t>Thomas Loughran: To get to</t>
  </si>
  <si>
    <t>John’s iPhone: ran up a little thing.</t>
  </si>
  <si>
    <t>John’s iPhone: Mean, they're</t>
  </si>
  <si>
    <t>John Rose; Yeah, thank you. Sounds good.</t>
  </si>
  <si>
    <t>John Rose: Get good relationships.</t>
  </si>
  <si>
    <t>Thomas Loughran: Is in the details, but you can already see that anything that was a significant enough that it that disagreement about. It would completely fracture your community.</t>
  </si>
  <si>
    <t>John Rose: Surgeries here's the price. This is total price, there will be no other fees.</t>
  </si>
  <si>
    <t>01:37:09replication studies scandal. And so now I just grain of salt. Just about everything. I read when it comes to you know what psychologists, tell me about how they think.</t>
  </si>
  <si>
    <t>How do you get people to do what you wanted to do. Right. And you could throw all that stuff to Adam and tell him nothing.</t>
  </si>
  <si>
    <t>And in general, that's more so in the United States, in urban centers, but but less so here than in other countries.</t>
  </si>
  <si>
    <t>Here's an idea, can I select all of these and insert a parent, a kid and a kid?</t>
  </si>
  <si>
    <t>Thomas Loughran: They were there, they short suited themselves over there. They looked at it inadequately over there. They overlooked some very important things that we in our perspective have and now she brings us back.</t>
  </si>
  <si>
    <t>Thomas Loughran: It's not going to be a stance which justifies making America, which again.</t>
  </si>
  <si>
    <t>Thomas Loughran: Right when I registered vote, you know, in Indiana, you get assigned to appreciate that you have to go there and you know what a precinct is if you registered the boat.</t>
  </si>
  <si>
    <t>JP: Or is it actually double</t>
  </si>
  <si>
    <t>Thomas Loughran: Right. We've got a different account of why it's got all that precision, right, but it doesn't it isn't getting at. It's not boma more physically align with some external reality which you thought is what it was.</t>
  </si>
  <si>
    <t>Thomas Loughran: Intentionally when can intentionally order and intentionally grow.</t>
  </si>
  <si>
    <t>Thomas Loughran: If you happen to reach agreement.</t>
  </si>
  <si>
    <t>Thomas Loughran: And just stand in awe of it.</t>
  </si>
  <si>
    <t>Thomas Loughran: I mean, I, I've had, I had a Harris Biden Harris bumpers ticker magnetic sticker on the mailbox to their house and</t>
  </si>
  <si>
    <t>01:37:22The field of psycho what's going on in the field of psychology</t>
  </si>
  <si>
    <t>01:14:22I mean, even you even YouTube. Like, I don't see right I'm pretty good.</t>
  </si>
  <si>
    <t>Thomas Loughran: He may be you're really talking to a friend that you're kind of stuck with at the party.</t>
  </si>
  <si>
    <t>Thomas Loughran: I think about it from the point of view of principles.</t>
  </si>
  <si>
    <t>Thomas Loughran: Only sent a uniformed individuals.</t>
  </si>
  <si>
    <t>Thomas Loughran: And in some ways, and I don't know john rose your insight was a wonderful one. And I don't mean to come to in any way be little bit</t>
  </si>
  <si>
    <t>Thomas Loughran: Of Christian</t>
  </si>
  <si>
    <t>JP: Exactly cutie pie.</t>
  </si>
  <si>
    <t>Cold</t>
  </si>
  <si>
    <t>Rachel Loughran: That question. I think that question. So, from my understanding the person asking questions is not like particularly religious themselves and the person answering them obviously from the interest. They were given devoutly religious. Is that a correct assessment.</t>
  </si>
  <si>
    <t>Thomas Loughran: Right, you've caused just as much harm.</t>
  </si>
  <si>
    <t>Treating other people. In ways you as like.</t>
  </si>
  <si>
    <t>Now we talk about every single person in the armed services as a hero.</t>
  </si>
  <si>
    <t>Describe the major parts of the detector.</t>
  </si>
  <si>
    <t>Yeah. Yeah. Sent is the wrong word.</t>
  </si>
  <si>
    <t>Thomas Loughran: It makes sense if there are answers. If you start making distinctions between mature members of a community hold a community together here I'm peeling in back into this, what happened.</t>
  </si>
  <si>
    <t>Thinks that that math robs the world of beauty or it.</t>
  </si>
  <si>
    <t>JP: more cynical more cynical lens.</t>
  </si>
  <si>
    <t>And. It doesn't detract from this phenomena, does it?</t>
  </si>
  <si>
    <t>Thomas Loughran: Least all these people and that's what these guys is aware com folks are doing also think of this as an app that would transform HR and you're not terribly far far away when you're dealing with an industry partner that is</t>
  </si>
  <si>
    <t>Thomas Loughran: Maybe that's what the life of God looks like when it plays out in its detail, particular in a world we experiences space time</t>
  </si>
  <si>
    <t>Thomas Loughran: That's part of the play.</t>
  </si>
  <si>
    <t>Thomas Loughran: A conscious realism.</t>
  </si>
  <si>
    <t>00;37;50.340 --&gt; 00;37;51.570</t>
  </si>
  <si>
    <t>00:34:45.330 --&gt; 00:34:45.870</t>
  </si>
  <si>
    <t>00:39:10.020 --&gt; 00:39:24.420</t>
  </si>
  <si>
    <t>00:29:21.120 --&gt; 00:29:24.090</t>
  </si>
  <si>
    <t>01:37:25So it's, it's pretty fragile thing, I think,</t>
  </si>
  <si>
    <t>01:14:27You know okay so spot. I mean, I get podcasts on Spotify and cast box.</t>
  </si>
  <si>
    <t>And basically you're really treating them as an object where you're trying to produce an outcome not through.</t>
  </si>
  <si>
    <t>Just because of our geography. I think more so in tourist areas.</t>
  </si>
  <si>
    <t>I can only select one at a time who just did that.</t>
  </si>
  <si>
    <t>Thomas Loughran: And looks at herself from that perspective and says, Oh, boy. When I look at it from that perspective, the shirt looks a whole lot more promise.</t>
  </si>
  <si>
    <t>Thomas Loughran: You know, there's a polling place right and it's</t>
  </si>
  <si>
    <t>Thomas Loughran: What was going on. That's not what's happening with it if it looks like that couldn't possibly be happening.</t>
  </si>
  <si>
    <t>Thomas Loughran: Ones experiences.</t>
  </si>
  <si>
    <t>Thomas Loughran: You don't advance</t>
  </si>
  <si>
    <t>Thomas Loughran: Yeah, you're not for anything.</t>
  </si>
  <si>
    <t>Thomas Loughran: Suffice it to say it came off one time because</t>
  </si>
  <si>
    <t>Thomas Loughran: Toxin yeah</t>
  </si>
  <si>
    <t>Thomas Loughran: If that were the only reason you would have to look at some big issues together to hold such a community together right to hold such a net network together, perhaps even a safe community together.</t>
  </si>
  <si>
    <t>John Rose: You can get in and out of here exactly what this and they</t>
  </si>
  <si>
    <t>01:37:31So in some ways I, I, I mean, I trust the harder the science, the more I trusted. I guess the the right</t>
  </si>
  <si>
    <t>01:14:35App. I think you guys</t>
  </si>
  <si>
    <t>Thomas Loughran: Right. And he says, All these embarrassing things and you just have to listen to them because there's no shutting them up right that you're not exactly in slave to that guy, but your world is shaped by that guy, you might be aware of it.</t>
  </si>
  <si>
    <t>Thomas Loughran: Weapons</t>
  </si>
  <si>
    <t>Thomas Loughran: Right, you're setting up this unbiased perspective, but to insist</t>
  </si>
  <si>
    <t>Thomas Loughran: I could call it Christian community that's not so much the word they use Christian society. I think</t>
  </si>
  <si>
    <t>Thomas Loughran: That's another very right.</t>
  </si>
  <si>
    <t>Thomas Loughran: I think so. I</t>
  </si>
  <si>
    <t>Thomas Loughran: As if you were crooked. You weren't crooked. You just suck. Right. Something like that. You might say as an engineer, you just</t>
  </si>
  <si>
    <t>Thomas Loughran: Yep, that</t>
  </si>
  <si>
    <t>A person who understands yourself and those around you through your own experience,</t>
  </si>
  <si>
    <t>Right? Our heroes. And we just don't need know. Phew, we made them in practically all.</t>
  </si>
  <si>
    <t>Of the CNS detector. That's it. And when you're done and you say, OK, I can say something about the major parts.</t>
  </si>
  <si>
    <t>But he helped. Ordered. Ordered to. Distributed to.</t>
  </si>
  <si>
    <t>John Rose: I mean, I think it means something when you call like the United States and oligarchy or dictatorship like</t>
  </si>
  <si>
    <t>It. Yes. As he or she were a real defender of the classical liberal arts.</t>
  </si>
  <si>
    <t>Thomas Loughran: Yeah. Why is it cynical, by the way, why isn't it just different.</t>
  </si>
  <si>
    <t>Thomas Loughran: And one more claim.</t>
  </si>
  <si>
    <t>In other words, you still perceive the stuff in your world and you still at least try.</t>
  </si>
  <si>
    <t>Thomas Loughran: Right when you're dealing with a church group. It's have an agent right so now you're dealing with a pastoral team.</t>
  </si>
  <si>
    <t>Thomas Loughran: And if you were trying to find a model.</t>
  </si>
  <si>
    <t>Thomas Loughran: This part of the play, look over here, guys, bright shiny objects. Look how important this fight is</t>
  </si>
  <si>
    <t>Thomas Loughran: One is the philosophical one and you hit it earlier.</t>
  </si>
  <si>
    <t>Thomas Loughran: He has a former colleague begins to be. And I don't remember it from there.</t>
  </si>
  <si>
    <t>JP: My dad talks about how scientists are like</t>
  </si>
  <si>
    <t>01:14:37Right.</t>
  </si>
  <si>
    <t>By bypassing their informed. You're trying to bypass their information involvement.</t>
  </si>
  <si>
    <t>It used to be so in in cities also when we when we would have neighborhoods.</t>
  </si>
  <si>
    <t>Somebody just did something cool. Right. Put between content and anchors and it's gone content.</t>
  </si>
  <si>
    <t>Thomas Loughran: She doesn't share my perspective. But what if the perspective that she holds when she imaginatively adopts mine happens to transform</t>
  </si>
  <si>
    <t>Thomas Loughran: It's, it's gonna uphold fundamental human rights, which some US policies are pretty flagrantly to post in this regard. It's a very Catholic position seems, but there are Catholics who see this differently, of course.</t>
  </si>
  <si>
    <t>Thomas Loughran: Probably know the fences name, which is a precinct.</t>
  </si>
  <si>
    <t>Thomas Loughran: I think it's a factor of 10 let's let's search for that too.</t>
  </si>
  <si>
    <t>Thomas Loughran: Like it does when that quantum eraser sort of stuff comes out and other kinds of questions in general. What's an observation. What's the observer what what is quantum mechanical collapse.</t>
  </si>
  <si>
    <t>Thomas Loughran: It doesn't seem like you've got a research a moral research program going on or maybe that's wrong. Maybe the moral research program is saying.</t>
  </si>
  <si>
    <t>Thomas Loughran: Yeah. Which isn't to say you can direct uses to be</t>
  </si>
  <si>
    <t>Thomas Loughran: Members of my household did not want to offend.</t>
  </si>
  <si>
    <t>00:34:47.010 --&gt; 00:34:47.730</t>
  </si>
  <si>
    <t>00:39:25.680 --&gt; 00:39:37.410</t>
  </si>
  <si>
    <t>00:29:25.920 --&gt; 00:29:28.800</t>
  </si>
  <si>
    <t>01:37:40What I think I like everything you've said john but I think you also have to</t>
  </si>
  <si>
    <t>John Loughran: You are if you're chained to him and have to come to every party with it.</t>
  </si>
  <si>
    <t>Thomas Loughran: An alternative to</t>
  </si>
  <si>
    <t>Thomas Loughran: Which at the time seemed to me I filed it at the time under look</t>
  </si>
  <si>
    <t>Thomas Loughran: That that is exactly how reason works. It gets rid of all extraneous influences and enables us to do it more</t>
  </si>
  <si>
    <t>luke w: It is it</t>
  </si>
  <si>
    <t>JP: I think, yeah, he's a YouTube stream.</t>
  </si>
  <si>
    <t>Thomas Loughran: So JP or grabbed a hornet's nest. Hold it down from the tree and</t>
  </si>
  <si>
    <t>Thomas Loughran: By the Russians.</t>
  </si>
  <si>
    <t>Thomas Loughran: Not any good. You were badly formed as an engineer, very bad for the world. In either case,</t>
  </si>
  <si>
    <t>Thomas Loughran: Yeah, that's an example and there are others.</t>
  </si>
  <si>
    <t>treating them in a way in which you believe they might want to be treated.</t>
  </si>
  <si>
    <t>But, Aly. All right.</t>
  </si>
  <si>
    <t>Oh, yeah. Yeah.</t>
  </si>
  <si>
    <t>Thomas Loughran: Let me just jump out of this for a moment and go back here.</t>
  </si>
  <si>
    <t>John Rose: I just don't think we're there.</t>
  </si>
  <si>
    <t>She would know about. What is it, the seven traditional.</t>
  </si>
  <si>
    <t>JP: Yeah, let's see, I'm cynical with respect to</t>
  </si>
  <si>
    <t>You do try things. Show me a person who doesn't try things right.</t>
  </si>
  <si>
    <t>Thomas Loughran: That, by the way, might make some money in the space. They might actually work in this environment. Remember, this is going to be self sustaining they've got a business model that sustains</t>
  </si>
  <si>
    <t>Thomas Loughran: That would explore that space and unite that space.</t>
  </si>
  <si>
    <t>John Rose: Yeah, there's actually I don't know if this is what you're referring to. But there's a word for that called the Streisand effect of your that</t>
  </si>
  <si>
    <t>Thomas Loughran: A version of it anyway. Right. And that is, look, if you</t>
  </si>
  <si>
    <t>Thomas Loughran: But a former colleague of hunter Biden, who says that he not only</t>
  </si>
  <si>
    <t>JP: Trying to make more money for themselves by pushing climate change.</t>
  </si>
  <si>
    <t>Thomas Loughran: That's good.</t>
  </si>
  <si>
    <t>Thomas Loughran: So if that were the only reason and it's not. But let's make it shorter, and just jump from that reason. Right. This is one of those jumps that you make without, you know,</t>
  </si>
  <si>
    <t>John Rose: Are our cash as well, which is interesting.</t>
  </si>
  <si>
    <t>01:37:45I'm asking you also to consider whether or not you would admit</t>
  </si>
  <si>
    <t>01:14:40You know,</t>
  </si>
  <si>
    <t>And do things which they don't know you're doing to them.</t>
  </si>
  <si>
    <t>Right. My dad went to a school. My dad went to a school that taught French, that spoke French for a while.</t>
  </si>
  <si>
    <t>That's enough of a pass. At a certain resolution. That makes sense, you could spend all day on here, you could describe it ad infinitum, ad nauseum.</t>
  </si>
  <si>
    <t>Yeah. I was trying to insert a pair. That's me. You can insert hair, it's.</t>
  </si>
  <si>
    <t>Thomas Loughran: What if she sees a way forward from her own point of view, thinking like she thinks, but being informed through her rich and merging in this life.</t>
  </si>
  <si>
    <t>Thomas Loughran: Catherine some sites.</t>
  </si>
  <si>
    <t>Thomas Loughran: I think it is.</t>
  </si>
  <si>
    <t>Thomas Loughran: absentee ballot expectation</t>
  </si>
  <si>
    <t>Thomas Loughran: If that's what's the collapse of the wave function and what in genders at or all the various things that people worry about in that quantum interpretation of reality.</t>
  </si>
  <si>
    <t>Thomas Loughran: I want to say we have a hard time, but it is not impossible for us to move up hill with all of that to become more aware than we were before through the conscious ordering of our experiences, but we do experience that it's not impossible.</t>
  </si>
  <si>
    <t>Thomas Loughran: This bill gates research program. Let's say I mean just to take somebody who's driving the great great big things and sort of like the Ilan musk of the social world.</t>
  </si>
  <si>
    <t>JP: You can put it to. Yeah, it reminded me</t>
  </si>
  <si>
    <t>Thomas Loughran: Right, people who are coming over.</t>
  </si>
  <si>
    <t>01:37:49That some of the things that are said to you that you that you might accept</t>
  </si>
  <si>
    <t>01:14:44But I think I know I thought, I thought the interesting. There is an interesting thing here. I think the interesting idea here is where the line.</t>
  </si>
  <si>
    <t>Thomas Loughran: Well, you're not enslaved by him. If you do have you because you have your own things that you can do, but you can't put it into since sophisticated vocabulary, you can't you can't do a HAMILTON, HAVE YOU SEEN Hamilton, the musical</t>
  </si>
  <si>
    <t>Thomas Loughran: Well in group theory. Maybe you've, you've seen it. Maybe you've heard the ideas in string theory that</t>
  </si>
  <si>
    <t>Thomas Loughran: How, how is that different than say sending the Marines in</t>
  </si>
  <si>
    <t>Thomas Loughran: Were able to do that more or less successfully and that's what it is to be irrational person that's what reason is if you insist on that.</t>
  </si>
  <si>
    <t>Thomas Loughran: Might be a better word. Although there are people who would who might say Christian community in that space.</t>
  </si>
  <si>
    <t>Thomas Loughran: Well, he is now. Yeah, that's right.</t>
  </si>
  <si>
    <t>Thomas Loughran: slammed it on the ground.</t>
  </si>
  <si>
    <t>Rachel Loughran: Yeah, something I just wanted to point out real quick. I think that's a super fabulous fact finding question and maybe not in fact finding might not be the right word, but it's a really positive question to ask someone who</t>
  </si>
  <si>
    <t>Thomas Loughran: To be to make decisions when you don't have the capacity to make them that starts to look like a decision.</t>
  </si>
  <si>
    <t>Not only as a way to not have a guilty conscience yourself, but also because, like people are ends in themselves,</t>
  </si>
  <si>
    <t>So I think we've come pretty far, maybe too far in that maybe we're too down in the weeds, but we've we've taken this accountings.</t>
  </si>
  <si>
    <t>It's it's a fair question. I don't know how you separate it out from a broader social questions of, you know, wealth inequality.</t>
  </si>
  <si>
    <t>What what's the tritium in the quad dirty? These are names just popping back in their grammar, logic and rhetoric.</t>
  </si>
  <si>
    <t>JP: The motives, I guess.</t>
  </si>
  <si>
    <t>Thomas Loughran: It, the claim is this, I think,</t>
  </si>
  <si>
    <t>And they won't admit to trying things. So, yeah, we all try things right.</t>
  </si>
  <si>
    <t>Thomas Loughran: Okay, so that's what all this stuff is all of the pores instance. Really what a private media network social media. Yes, but it's private.</t>
  </si>
  <si>
    <t>Thomas Loughran: You might put in</t>
  </si>
  <si>
    <t>Thomas Loughran: Could you repeat the word</t>
  </si>
  <si>
    <t>Thomas Loughran: If you start here and you realize that it says if this is the playing field than anything else who wants to play has to play on this field.</t>
  </si>
  <si>
    <t>Thomas Loughran: Not, not only are these things all real. He brings in he brings puts three phones down on the table and a press conference this guidance and says, Look, I've got everything right here for a long period of time.</t>
  </si>
  <si>
    <t>JP: And like</t>
  </si>
  <si>
    <t>00:34:49.980 --&gt; 00:34:50.070</t>
  </si>
  <si>
    <t>00:39:38.250 --&gt; 00:39:49.110</t>
  </si>
  <si>
    <t>00:29:32.160 --&gt; 00:29:38.250</t>
  </si>
  <si>
    <t>01:37:56Put it this way you'd put some real credence in claims that were made by a group of people, though you could barely understand those claims. Right. And they, they're not going to explain them to you.</t>
  </si>
  <si>
    <t>01:14:59Yeah, where people are actually allowed to discriminate how they see fit.</t>
  </si>
  <si>
    <t>To get them to behave in ways that you want them to behave rather than in ways that they inform.</t>
  </si>
  <si>
    <t>So I always feel he could get into when they moved in, Newport went to a French speaking Catholic school.</t>
  </si>
  <si>
    <t>We're not asking you to do that. We're asking you of just a little bit like write a paragraph on a paragraph length in the shortest</t>
  </si>
  <si>
    <t>Yeah, I'm inserting a parent. I you do that.</t>
  </si>
  <si>
    <t>Thomas Loughran: My life, and she goes back and sees the world.</t>
  </si>
  <si>
    <t>Thomas Loughran: But what they don't have as a science, but they don't have this methodology for settling issues like this. They just have these alternative discussions that are fractured from all the other discussions, whose implications, nonetheless.</t>
  </si>
  <si>
    <t>Thomas Loughran: So in probably in the same way those I'm just making the case that</t>
  </si>
  <si>
    <t>Thomas Loughran: All of those things get transformed when you bring it over here.</t>
  </si>
  <si>
    <t>Thomas Loughran: But it's much easier to go downhill. It's much easier to go not easy, it's not trivial either to go downhill, but it seems to be easier to go downhill where you focus on the less rather than on the more it's you can bring yourself stretch yourself to focus on the more</t>
  </si>
  <si>
    <t>Thomas Loughran: In a way that he Ilan musk of global problems or no, that's not currently recognize problems, you know, more inclined to treat malaria then then get us to Mars.</t>
  </si>
  <si>
    <t>JP: I mean, talking about getting into the mind of the</t>
  </si>
  <si>
    <t>Thomas Loughran: And I'll leave you to fill in gaps. But you could imagine that right just not wanting to get into that, not wanting to go there. Right. And if you happen to have a crowd. It's coming right on the other side. You might very well be shy about it right and just</t>
  </si>
  <si>
    <t>Thomas Loughran: Because it's a dry day we can make this climb about the safety rope here without hammering in right but because we're only going this far. And if we follow won't kill us. It's that sort of thing. Right.</t>
  </si>
  <si>
    <t>John Rose: I don't remember exactly, but I think they have some companies that they have like a</t>
  </si>
  <si>
    <t>01:38:11Do</t>
  </si>
  <si>
    <t>01:15:05Between people in between behaviors and</t>
  </si>
  <si>
    <t>John Loughran: I I've listened to the to the soundtrack.</t>
  </si>
  <si>
    <t>Thomas Loughran: Folks, imagine worlds with more than one dimension, sorry, more than three or four dimensions in a more than more than three dimensions in space time</t>
  </si>
  <si>
    <t>Thomas Loughran: Which and of course that that question came up at that time in DC, and there was a large backlash against it. And my question is, How is this any different than sending</t>
  </si>
  <si>
    <t>Thomas Loughran: You won't recognize in convention ability because what you'll do is insist that these people are fundamentally talking about the same thing in different language which are rational, but if a person can understand</t>
  </si>
  <si>
    <t>Thomas Loughran: He's also Tick tock world.</t>
  </si>
  <si>
    <t>Thomas Loughran: Or Pandora's boxes. Maybe a better image.</t>
  </si>
  <si>
    <t>Rachel Loughran: I'm going to use thinks about the world differently than you do for the way to explain like someone who is</t>
  </si>
  <si>
    <t>Thomas Loughran: And it's a good question to we could explore that domain. Okay, but</t>
  </si>
  <si>
    <t>not just like a means for you to not feel bad about yourself at the end of the day.</t>
  </si>
  <si>
    <t>Accumulating information in in in communities.</t>
  </si>
  <si>
    <t>You know, corporate friendliness, the nature of capitalism and corporate.</t>
  </si>
  <si>
    <t>Thomas Loughran: That set of resources. Imagine it were for a moment. Imagine you needed the full the whole high information flow network of rich community set of resources. Imagine needed that whole lens.</t>
  </si>
  <si>
    <t>Are are the trillion maybe. And the quadrennium are they're basically the ones that Plato outlines in the education of the philosopher.</t>
  </si>
  <si>
    <t>Thomas Loughran: Yeah. We should come back to that question why it's cynical. I agree with you that extent that it invites cynicism. The question is why why it isn't adjusted by difference. Yeah.</t>
  </si>
  <si>
    <t>Thomas Loughran: The differences.</t>
  </si>
  <si>
    <t>So maybe that's where you're headed. That's that's that's part partly where I'm heading.</t>
  </si>
  <si>
    <t>Thomas Loughran: reaches out and grabs whatever it wants to grab whatever the folks who are shaping this thing, want to grab</t>
  </si>
  <si>
    <t>Thomas Loughran: An uncertainty principle.</t>
  </si>
  <si>
    <t>John Rose: Streisand effect or</t>
  </si>
  <si>
    <t>Thomas Loughran: They have to play on the conscious field with Pete with the agents that experience these conscious things right, or do these conscious states. And if you're playing there.</t>
  </si>
  <si>
    <t>Thomas Loughran: And on my phones.</t>
  </si>
  <si>
    <t>JP: Just totally ignoring the fact that literally the biggest fucking businesses in the world are fucking oil companies.</t>
  </si>
  <si>
    <t>01:38:12Your</t>
  </si>
  <si>
    <t>01:15:10In setting up their institutions and in setting up their communities.</t>
  </si>
  <si>
    <t>And I think he was in a German speaking Catholic school, too.</t>
  </si>
  <si>
    <t>length you can give me say something that's true about the various parts of the detector.</t>
  </si>
  <si>
    <t>How did you do that? Clicked on a pair of you, right, click on it.</t>
  </si>
  <si>
    <t>Thomas Loughran: Dictatorship and oligarchy are very different.</t>
  </si>
  <si>
    <t>Thomas Loughran: Through a more powerful set of lenses that are really hers and not mine. So they were shaped by mine.</t>
  </si>
  <si>
    <t>Thomas Loughran: We can't get away from</t>
  </si>
  <si>
    <t>Thomas Loughran: Mean, how would the argument.</t>
  </si>
  <si>
    <t>Thomas Loughran: See if I could just come up with some numbers just to get an idea of not not that will get an idea of what's right, but we get an estimate of what people are talking</t>
  </si>
  <si>
    <t>Thomas Loughran: So transform people would say you've just given up on physics and the answer might be, well, okay, I've given up on physics on your model, but I'm taking all your treasures right all your physics treasures with me.</t>
  </si>
  <si>
    <t>Thomas Loughran: But that's a lot of work, not so much work to focus on the less I'm suggesting that same degree of freedom and that same by directionality in the less and the more granted I'm speaking pretty fast here and pretty INDISTINCT Lee, but more distinctly than before.</t>
  </si>
  <si>
    <t>JP: Bible their global or tourism or something.</t>
  </si>
  <si>
    <t>JP: THE OCTOPUS, RIGHT WITH ALL THIS studying and</t>
  </si>
  <si>
    <t>Thomas Loughran: Take her down.</t>
  </si>
  <si>
    <t>00:34:51.480 --&gt; 00:34:55.500</t>
  </si>
  <si>
    <t>00:39:49.380 --&gt; 00:39:54.750</t>
  </si>
  <si>
    <t>00:29:40.020 --&gt; 00:29:45.600</t>
  </si>
  <si>
    <t>01:15:17Where is it okay for people to discriminate and say things are. This is a good thing. And this is a bad thing.</t>
  </si>
  <si>
    <t>Thomas Loughran: Multiple times. But it was</t>
  </si>
  <si>
    <t>Thomas Loughran: And maybe you've seen that there's different sorts of layers of string theory and</t>
  </si>
  <si>
    <t>Thomas Loughran: If you send in federal troops. Does it matter where you get them.</t>
  </si>
  <si>
    <t>Thomas Loughran: And so you force them to translate into language which is acceptable to any rational person McIntyre would say, and this deeply Miss translate what they're saying.</t>
  </si>
  <si>
    <t>Thomas Loughran: Let's just hope that these days are short.</t>
  </si>
  <si>
    <t>Thomas Loughran: Somehow, wait a minute.</t>
  </si>
  <si>
    <t>Thomas Loughran: Than a hornet's nest, all kinds of things flying around.</t>
  </si>
  <si>
    <t>Rachel Loughran: Religious versus non religious and that might not. That's a pretty clunky way. And I'm not really happy with that. But that's just what I'm going to use for now.</t>
  </si>
  <si>
    <t>Thomas Loughran: What I want to say here is</t>
  </si>
  <si>
    <t>Thomas Loughran: So we've exchanged and have discussed</t>
  </si>
  <si>
    <t>Good. Well, you've just introduced some good language there.</t>
  </si>
  <si>
    <t>As a person. As a participant, as someone you need, someone whose opinions matter.</t>
  </si>
  <si>
    <t>And built on it a kind of account, an error, very Aristotelian kind of accounts, it's a very tall Mistick account, too, because quanties from AirCell.</t>
  </si>
  <si>
    <t>What shall we call our ruling of our current ruling world order?</t>
  </si>
  <si>
    <t>Thomas Loughran: Okay, in order to solve this problem. I'm suggesting that there are solutions for this information overflow problem in this network. Now, maybe it's only a subset of this network. Maybe it's only a few propositions inside</t>
  </si>
  <si>
    <t>They are they are Gerima, their geometry certainly is geometries among them.</t>
  </si>
  <si>
    <t>Thomas Loughran: But OK, so the first proposition is</t>
  </si>
  <si>
    <t>Thomas Loughran: What makes an individual different than another individual is that they have different conscious experiences.</t>
  </si>
  <si>
    <t>But I think it also adds, like if we decide.</t>
  </si>
  <si>
    <t>Thomas Loughran: Brent, you can pop a YouTube video into this environment, but it wouldn't take you out to YouTube. I don't know that they would. I don't know that they would do that. But I do know that it would be child's life for them to do that.</t>
  </si>
  <si>
    <t>Thomas Loughran: Not too big, not too small.</t>
  </si>
  <si>
    <t>Thomas Loughran: Barbra Streisand</t>
  </si>
  <si>
    <t>Thomas Loughran: What are you adding to the ontology seems like if you have to play in that world in order to play at all, then that's the only world that could ever be. How could you bring in another world into that.</t>
  </si>
  <si>
    <t>Thomas Loughran: And I actually met with Joe Biden. He says, and we discussed like we discussed face to face some aspect of hunter minus business.</t>
  </si>
  <si>
    <t>JP: Who would pay whatever it fucking took to get some scientists to write up some stories.</t>
  </si>
  <si>
    <t>Thomas Loughran: That's a much that's a much deeper question that a simple answer.</t>
  </si>
  <si>
    <t>Thomas Loughran: But even though we're breaking sort of the climbing rules here to jump back into that analogy.</t>
  </si>
  <si>
    <t>John Rose: Companies that direct their employees to them and say, if you go here will</t>
  </si>
  <si>
    <t>01:38:13Satisfactory level of comprehension, except by very clever distance analogies.</t>
  </si>
  <si>
    <t>01:15:26You know I it maybe maybe that that that's sort of the</t>
  </si>
  <si>
    <t>The point is, when my dad grew up, there were such schools like the French speaking quarter and the German speaking quarter.</t>
  </si>
  <si>
    <t>That's all I mean by no you detector. OK, what I'm the last thing I want to say.</t>
  </si>
  <si>
    <t>Yeah, insert parent. But then it's just see, what I want to do is I want to insert one for all of these children.</t>
  </si>
  <si>
    <t>Thomas Loughran: Her real lenses. Now, which are different still than my real lenses. Now after my foreign exchange their different informed very, very rich, very common and complimentary but different.</t>
  </si>
  <si>
    <t>Thomas Loughran: I mean we we talk about American political life, about what it should be, it matters to us. How can we avoid you can't run some, but neither can we do anything about it either. Can we learn anything about it.</t>
  </si>
  <si>
    <t>Thomas Loughran: That it's okay to do. It's terrible. It's rife with fraud. If you send out unsolicited balance and then the responses wait five states have been doing this for a lot of years, and there's no evidence for</t>
  </si>
  <si>
    <t>JP: The whole</t>
  </si>
  <si>
    <t>Thomas Loughran: Right. That was what the successful pirate would would be saying I'm not saying that we're in a position to successfully pirate all that stuff yet.</t>
  </si>
  <si>
    <t>Thomas Loughran: Right that degree of freedom isn't obviously prohibited as to exist in a more powerful intellectual more powerful conscious state than our own.</t>
  </si>
  <si>
    <t>Thomas Loughran: Yeah, that's right. But they're, they're both bowl and altruistic</t>
  </si>
  <si>
    <t>JP: It is certain that part reference back to me from the beginning, where he was when Africa watching these guys track.</t>
  </si>
  <si>
    <t>Thomas Loughran: Just want to inflame</t>
  </si>
  <si>
    <t>01:38:21Where they're where they step it way, way down. And you don't actually understand what it is that they say, right, you understand something about what it is that they say, and you nonetheless think that the something</t>
  </si>
  <si>
    <t>01:15:31I think that's where the real battle line is maybe</t>
  </si>
  <si>
    <t>John Loughran: Amazing.</t>
  </si>
  <si>
    <t>Thomas Loughran: An Inquiry on top of all of them. And that's an 11 dimensional thing. And there's this cool image called a collaborator. I think it's called. It's been a long time since I've looked at the word Columbia I'll manage</t>
  </si>
  <si>
    <t>Thomas Loughran: It does matter in some regards, certainly.</t>
  </si>
  <si>
    <t>Thomas Loughran: But if you force that you will miss real income instability and you just won't see the problem. Now if you don't force that translation.</t>
  </si>
  <si>
    <t>Thomas Loughran: I'm thinking of the Jesus's remarks, maybe about the destruction of Jerusalem. Right. Or maybe other people's interpretations about the end of the world right views of apocalyptic literature but you pray that these times, go fast.</t>
  </si>
  <si>
    <t>Thomas Loughran: No, there's a sort of a war between the tick tock world.</t>
  </si>
  <si>
    <t>John Loughran: Apparently, yeah, it will be. I mean, it seems like earlier on. People were certainly anticipating a bad second wave</t>
  </si>
  <si>
    <t>Rachel Loughran: I think that question of, like, what is your personal relationship with God, like is a really effective way and shows that the interviewer is really interested in</t>
  </si>
  <si>
    <t>Thomas Loughran: We can give an account of what freedom does</t>
  </si>
  <si>
    <t>Thomas Loughran: But we've exchanged and and not discussed here, but sort of off in chat.</t>
  </si>
  <si>
    <t>Ends in themselves, other people begins in themselves, and not just a means to your happiness, which is apparently your end.</t>
  </si>
  <si>
    <t>Someone whose opinions need to be informed and have the capacity for contributing.</t>
  </si>
  <si>
    <t>If we were telling the Christian story yet, which we're not.</t>
  </si>
  <si>
    <t>Right. You know, corporations in that ruling world order and the that is all quite legitimate sets of questions.</t>
  </si>
  <si>
    <t>Thomas Loughran: That that's</t>
  </si>
  <si>
    <t>John Rose: But, but I think it's different to just say, now we're an oligarchy. Sorry, guys.</t>
  </si>
  <si>
    <t>Plato makes distinctions between different levels of geometry and then he seems to be he seems to look to accountings.</t>
  </si>
  <si>
    <t>Thomas Loughran: Actually makes the world go round.</t>
  </si>
  <si>
    <t>Thomas Loughran: You can see why I might call that conscious individuation what individually. It's his consciousness. That's very short his claim about it.</t>
  </si>
  <si>
    <t>If we decide to put. Significant weight on this idea of freedom and free choice, I think, colors the way you see people.</t>
  </si>
  <si>
    <t>Thomas Loughran: That would be child's play for them interact. You've got the entire power the Microsoft stack. You should have seen a wish you could have seen the social media tour that I've seen. Imagine, but</t>
  </si>
  <si>
    <t>Thomas Loughran: spelled the same way.</t>
  </si>
  <si>
    <t>Thomas Loughran: Something like that. Why, what need is there.</t>
  </si>
  <si>
    <t>JP: You know, come up with some data. You can't tell me there are people doing that.</t>
  </si>
  <si>
    <t>00:34:57.630 --&gt; 00:34:58.350</t>
  </si>
  <si>
    <t>00:39:55.980 --&gt; 00:39:56.280</t>
  </si>
  <si>
    <t>00:29:45.660 --&gt; 00:29:46.200</t>
  </si>
  <si>
    <t>01:38:35The thing that you sort of grasp that they're saying right has a lot more credence then</t>
  </si>
  <si>
    <t>01:15:35For a lot of these things.</t>
  </si>
  <si>
    <t>And there's still sort of are those things afresh, but not so, not so much.</t>
  </si>
  <si>
    <t>Drop this now. It's not even worth dropping it. Just leave it here and we're going to close.</t>
  </si>
  <si>
    <t>I want to select all the children. Can you, like control?</t>
  </si>
  <si>
    <t>Thomas Loughran: dives into the same sorts of experiences using the same sorts of models.</t>
  </si>
  <si>
    <t>Thomas Loughran: Neither can we method method A logically make methodically make progress through the application of</t>
  </si>
  <si>
    <t>Thomas Loughran: At scale for all right in those states and the answer might be, well, I'm not talking about those those someone could park those over into solicited calm. I'm talking about under coven right which is a brand new deal where people don't expect</t>
  </si>
  <si>
    <t>Thomas Loughran: It. We're not entitled to it. Right. But the idea is in here. I mean to link align myself a little bit and thinking with Donald Hoffman, both in really trying out a radically different paradigm</t>
  </si>
  <si>
    <t>JP: See</t>
  </si>
  <si>
    <t>Thomas Loughran: But they are differently. So it seems to be what one is much more concerned with the ordinary and the other much more concerned with the new</t>
  </si>
  <si>
    <t>JP: The Persistence hunters.</t>
  </si>
  <si>
    <t>John’s iPhone: Which I can appreciate on some, but I feel like we as a family, or at least a family. In general, we just have those discussions out in the front.</t>
  </si>
  <si>
    <t>Thomas Loughran: Can handle</t>
  </si>
  <si>
    <t>John Loughran: Pay for</t>
  </si>
  <si>
    <t>01:38:44There's something actually in you. That's in the way</t>
  </si>
  <si>
    <t>01:15:39And you know how how</t>
  </si>
  <si>
    <t>Thomas Loughran: Absolutely amazing. I write my way out right you're right, your way out. And what's his wife go to do afterwards you read all 10 thousands of pieces that that's a guy.</t>
  </si>
  <si>
    <t>Thomas Loughran: It begins with a C. And it's getting dash y. Right. And these two guys put together. They've got they've got an image.</t>
  </si>
  <si>
    <t>Thomas Loughran: It you're sending them range or sending in this enormously well equipped fighting force that is not subtle right and it's methods. It doesn't have a policing function.</t>
  </si>
  <si>
    <t>Thomas Loughran: And you do what Chrome says, and take on the possibility that there really are. If come to experience radically different ways of looking at the world where you cannot translate the one</t>
  </si>
  <si>
    <t>luke w: Because it's really going to be</t>
  </si>
  <si>
    <t>Rachel Loughran: Right. What was that whole it was P series is a big like production company. I think they started China. Don't quote me on that. I think they are, though.</t>
  </si>
  <si>
    <t>John Loughran: And maybe what we're seeing now is the beginning of the second way it's but it seems like cases spiked a lot in the last few weeks, but now we're back down a little bit, even though the death numbers are still over 1000 a day.</t>
  </si>
  <si>
    <t>Rachel Loughran: Trying to understand where they're coming from, rather than just come at it from separate places. So I think that's a really well placed well intentioned question.</t>
  </si>
  <si>
    <t>Thomas Loughran: We can give an account of the need for the</t>
  </si>
  <si>
    <t>Thomas Loughran: We've discussed</t>
  </si>
  <si>
    <t>They have me too. Yeah. To me, it seems like a zoom out of like rather than you being the main character in this.</t>
  </si>
  <si>
    <t>Maybe that measure. Could I guess I'm putting it forward to see what you think.</t>
  </si>
  <si>
    <t>We might go in the direction Quintus did and we might bring in other sorts of considerations, other parts of the stories that we tell.</t>
  </si>
  <si>
    <t>And we should have we should get our ice picks out and go after that some night.</t>
  </si>
  <si>
    <t>Thomas Loughran: That would be the hard work of finding the minimum sense what is exactly doing the work for you.</t>
  </si>
  <si>
    <t>Not he talks about astronomy, but not a strong sense of where the actual planets are, but where they have to be.</t>
  </si>
  <si>
    <t>Thomas Loughran: What does that mean, it means you're different than I am, because what it is for you to be different than I am, is for you to have different conscious experiences than I do.</t>
  </si>
  <si>
    <t>Maybe in a way that isn't necessary. If you believe people are maybe less free.</t>
  </si>
  <si>
    <t>Thomas Loughran: In order to imagine. Actually, you have to watch. One way to get it. Anyway, is to watch the social dilemma and see what these insiders are saying about the tools that social media companies have</t>
  </si>
  <si>
    <t>Thomas Loughran: It gives you some degrees of freedom. It gives</t>
  </si>
  <si>
    <t>Thomas Loughran: Or sound.</t>
  </si>
  <si>
    <t>Thomas Loughran: It's one thing to be skeptical about it and say you don't need it.</t>
  </si>
  <si>
    <t>John’s iPhone: And in that case, we have seen that happen, like so many times, like the fucking</t>
  </si>
  <si>
    <t>01:38:51Of</t>
  </si>
  <si>
    <t>01:15:43How is that right, is that a right</t>
  </si>
  <si>
    <t>You don't have a Somali speaking school system anywhere.</t>
  </si>
  <si>
    <t>What I want to say is this is our task for the three lens matrix.</t>
  </si>
  <si>
    <t>Click and then. And then I want to insert. I'm shift clicking.</t>
  </si>
  <si>
    <t>John Rose: Yeah, we certainly should and if if we were going to compare</t>
  </si>
  <si>
    <t>Thomas Loughran: Engaging the world's in same sorts of ways imaginatively those may have now changed her and may have now changed me in ways which happened now to be</t>
  </si>
  <si>
    <t>Thomas Loughran: A way of processing information that is reliable and that advances us to ever Richard narratives ever Richard mountainous that we don't have. And that's exactly what McIntyre's looking for forever. And that's exactly what this project is to deliver</t>
  </si>
  <si>
    <t>Thomas Loughran: We're sending them out.</t>
  </si>
  <si>
    <t>Thomas Loughran: Well, there's one, there's one place. I heard a number was 50 times already. There's already. I'm trying to remember the site, but it was already 50 times. No, I'm confusing it with early voting right now.</t>
  </si>
  <si>
    <t>Thomas Loughran: And saying, so that's the context within which we're wreath. We're really describing quantum mechanics in this new environment. So in that new environment. I'm saying, number one, there's some solutions to these problems that you have been able to solve.</t>
  </si>
  <si>
    <t>Thomas Loughran: So, could someone</t>
  </si>
  <si>
    <t>Thomas Loughran: But maybe that's</t>
  </si>
  <si>
    <t>JP: And that's certainly a craft that is nearly dead.</t>
  </si>
  <si>
    <t>Thomas Loughran: We do. But there are a lot of people who don't like those discussions and they would wish they would never ever had.</t>
  </si>
  <si>
    <t>00:34:59.640 --&gt; 00:35:05.700</t>
  </si>
  <si>
    <t>00:39:59.130 --&gt; 00:40:08.730</t>
  </si>
  <si>
    <t>00:29:46.260 --&gt; 00:29:56.370</t>
  </si>
  <si>
    <t>01:38:53Being an adequate judge, namely, you haven't gone to school and learn all that stuff yet.</t>
  </si>
  <si>
    <t>01:15:47It seems like that, right, the right to do something like that, which is right for conflict with other sorts of rights that people care about</t>
  </si>
  <si>
    <t>Thomas Loughran: That's, that's a left brain God</t>
  </si>
  <si>
    <t>Thomas Loughran: Course, it's a it's a graphical image so it doesn't do it. But the point is they're trying to capture this great, big, complex thing.</t>
  </si>
  <si>
    <t>Thomas Loughran: I shouldn't say that, because we know that it X, there is a policing function, but its inward from we actually know somebody who's in a policing function in the Marines.</t>
  </si>
  <si>
    <t>Thomas Loughran: Into another in I don't mean there's no kinds of exchange that can happen. But there's no fully adequate exchange that can happen from system to system so that there remained deep differences about</t>
  </si>
  <si>
    <t>Thomas Loughran: Right, you can imagine that very sort of stance.</t>
  </si>
  <si>
    <t>Thomas Loughran: It's just this</t>
  </si>
  <si>
    <t>John Loughran: So be interesting to see what happens to those numbers moving forward.</t>
  </si>
  <si>
    <t>Thomas Loughran: Cool. I do.</t>
  </si>
  <si>
    <t>Thomas Loughran: I'm trying to find the right word here and I haven't been looking at it long enough, and I don't have it, but in a certain sense, you are D contingent see eating, you're, you're dealing with a whole bunch of contingencies, what's going to happen is still up in the air.</t>
  </si>
  <si>
    <t>Thomas Loughran: I shouldn't put different perspectives that are highly critical of ordinary operations everything from</t>
  </si>
  <si>
    <t>World story, understanding that you are the main character in your story.</t>
  </si>
  <si>
    <t>Maybe all communication ought to treat the take the person seriously, as someone who can be informed, should be informed and who can.</t>
  </si>
  <si>
    <t>And other parts of the heroes that we all love the most. Some of those would be saints, right?</t>
  </si>
  <si>
    <t>And there I think. They're the role of of big institutions like universities.</t>
  </si>
  <si>
    <t>Thomas Loughran: Where are the breakthroughs. Why is the real insight. Why is there a real promise. What are those pieces. Where's the power. Exactly. If you're going to build a few are structural engineer, you'd pay attention to exactly what the forces are distributed</t>
  </si>
  <si>
    <t>Yeah, something like that. So he's he's thinking about all those different layers of mathematics.</t>
  </si>
  <si>
    <t>Thomas Loughran: You'll have to admit, it's hard to falsify that on its surface, just by itself, neither should you believe it necessarily mean that there's there's no argument for it. Just as it's not obviously false</t>
  </si>
  <si>
    <t>I don't know, it seems like you can have the good.</t>
  </si>
  <si>
    <t>Thomas Loughran: And imagine now seeing those tools inside the Microsoft stack.</t>
  </si>
  <si>
    <t>Thomas Loughran: It gives all of the unfolding of conscious life, which is the same thing as natural life. It's the same thing as nature.</t>
  </si>
  <si>
    <t>John Rose: I don't remember.</t>
  </si>
  <si>
    <t>JP: Well, you'd have to be</t>
  </si>
  <si>
    <t>Thomas Loughran: What gets reported now and I'm skipping specifics those things were things I saw, I mean, I listened to the guides took the words out of his mouth, watching pointed phones all all courtesy of Tucker.</t>
  </si>
  <si>
    <t>erupts.</t>
  </si>
  <si>
    <t>Thomas Loughran: But I do think it's worth thinking to just start thinking about that question, think about</t>
  </si>
  <si>
    <t>Thomas Loughran: So then let's look past the first set of things. This is a list of problems, a list of resources and solutions to those problems and it's not well done. It's just a start.</t>
  </si>
  <si>
    <t>John Rose: All of your surgery or significant amount. Yeah, so they still have a way to cool resources and have a bit of an insurance thing there with companies.</t>
  </si>
  <si>
    <t>01:38:58If you were to you would be changed quite substantially actually right and how substantially. It's hard to know unless</t>
  </si>
  <si>
    <t>01:15:57So,</t>
  </si>
  <si>
    <t>You have English speaking schools that have Somali problems.</t>
  </si>
  <si>
    <t>What I've done is taken almost a brain storm,</t>
  </si>
  <si>
    <t>Is that what you used to select multiple files? Well, you control click is the same thing.</t>
  </si>
  <si>
    <t>Thomas Loughran: Maybe it's the case that she sees still looking at the world the way she looked at as if there are new things which they need to bring to the table. They can see them from their point of view, having become immersed in ours.</t>
  </si>
  <si>
    <t>Thomas Loughran: So I say all that on this occasion, because the fact</t>
  </si>
  <si>
    <t>Thomas Loughran: And I don't know who they send them out to do they send them out to all registered voters, or they send them out to everybody pays taxes.</t>
  </si>
  <si>
    <t>Thomas Loughran: The. That's right. Nevermind. It take that one back doesn't early voting number was 50 times greater already so far. Then in one particular state than it was.</t>
  </si>
  <si>
    <t>Thomas Loughran: Number two, there's the preservation of all the things that you were so adamant to preserve all the solutions to solve problems that we haven't lost those over here, we still have those. We still have real quantum mechanics. It's just reinterpreted</t>
  </si>
  <si>
    <t>Thomas Loughran: Have mindfully focus</t>
  </si>
  <si>
    <t>Thomas Loughran: Maybe that's different. I don't know what the differences actually</t>
  </si>
  <si>
    <t>JP: Yep. And I, I was familiar with that before from Born to Run right</t>
  </si>
  <si>
    <t>01:16:00I</t>
  </si>
  <si>
    <t>Thomas Loughran: That's his left side. If I get my hemispheres. Right.</t>
  </si>
  <si>
    <t>Thomas Loughran: And that's got 11 dimensions. And you could imagine it's even worse if we did all the things that you were talking about JP right all the issues that there are right would be more than 11 dimensions. Many</t>
  </si>
  <si>
    <t>Thomas Loughran: Or has been, but that is inward looking policing function not outward looking great policing function and the Marines are generally not sophisticated in that way, not trained in that way and</t>
  </si>
  <si>
    <t>Thomas Loughran: Their, their remain No dear emerge deep differences. Only when you come to understand one another. The way the practitioners in each system do</t>
  </si>
  <si>
    <t>Thomas Loughran: Being taken</t>
  </si>
  <si>
    <t>Rachel Loughran: Big like machine and cutie pie. Is this like home grown kid not a kid but</t>
  </si>
  <si>
    <t>John Loughran: Like well they continue to get worse. So who knows, you know,</t>
  </si>
  <si>
    <t>Rachel Loughran: That I just wanted to</t>
  </si>
  <si>
    <t>Thomas Loughran: And you</t>
  </si>
  <si>
    <t>Thomas Loughran: This is the sort of stuff you catch file. These days, under feis abuse. Right.</t>
  </si>
  <si>
    <t>And similarly, other people are the main character in their stories and in the same way that,</t>
  </si>
  <si>
    <t>Who can? Formulate. Preferences and make decisions based upon information.</t>
  </si>
  <si>
    <t>With stories to tell would be gospel said that eventually that is what direction?</t>
  </si>
  <si>
    <t>The role that they play in their put it this way, if there's if there's something rotten in that whole state of affairs,</t>
  </si>
  <si>
    <t>Thomas Loughran: And that's the sort of thing that we're looking to do here is to map the rhetorical force. What is it that persuades people to look at things a certain way.</t>
  </si>
  <si>
    <t>John Rose: By a certain extent, but it</t>
  </si>
  <si>
    <t>And those were eventually captured. I remember. And you, Quadri.</t>
  </si>
  <si>
    <t>Thomas Loughran: And it's not elected, it's, it's not people who elect people</t>
  </si>
  <si>
    <t>Thomas Loughran: Right, but it's not so clear because it is true that different individuals so far as we know, arguably have different conscious experiences. We talked about this all the time, right, we</t>
  </si>
  <si>
    <t>You can have your cake and eat it, too, if you wanted to imagine that people aren't free but act as if you are free where you could,</t>
  </si>
  <si>
    <t>Thomas Loughran: And imagine tapping those tools and plugging them in, but they're not making money from Microsoft. That doesn't mean Microsoft doesn't make some money in this deal because they're going to they're going to probably make some money in this deal as you tap into their resources.</t>
  </si>
  <si>
    <t>Thomas Loughran: This model right because nature is our desktop interface.</t>
  </si>
  <si>
    <t>JP: It's the same. It sounds the same, at least.</t>
  </si>
  <si>
    <t>JP: You'd have to be dualistic you'd have to be a dualistic</t>
  </si>
  <si>
    <t>Thomas Loughran: Max news.</t>
  </si>
  <si>
    <t>John’s iPhone: Whatever. Oh.</t>
  </si>
  <si>
    <t>00:35:07.320 --&gt; 00:35:09.330</t>
  </si>
  <si>
    <t>00:40:09.930 --&gt; 00:40:13.980</t>
  </si>
  <si>
    <t>00:29:58.170 --&gt; 00:30:02.670</t>
  </si>
  <si>
    <t>01:39:09You go to grad school for a while.</t>
  </si>
  <si>
    <t>01:16:02Guess that's my final thought that's something that people need to think about clearly and</t>
  </si>
  <si>
    <t>Right. If there's a large Somali population there, there's an assimilation problem, too, into English.</t>
  </si>
  <si>
    <t>dove all the way through a whole bunch of questions and a bunch of problems, a bunch of resources for those problems.</t>
  </si>
  <si>
    <t>Why, yes, shift is shift F normally is like Selex everything in like between your clicks.</t>
  </si>
  <si>
    <t>Thomas Loughran: They don't share our point of view, they taken on imaginatively they don't buy it entirely. It's their mind is shaped for their own experiences which are</t>
  </si>
  <si>
    <t>Thomas Loughran: John rose, you're right that it would be a partisan issue to talk about to even bring the people praise to the table, but the people are praised people end up seeing</t>
  </si>
  <si>
    <t>Thomas Loughran: You know what I mean, just in case they're eligible to vote, I don't know, send it out to every household record it, for I simply don't know there's a lot of</t>
  </si>
  <si>
    <t>Thomas Loughran: Throughout the whole of early voting in 2016 but I don't remember that's really rolling. So let's see.</t>
  </si>
  <si>
    <t>Thomas Loughran: As what now it's reinterpreted as</t>
  </si>
  <si>
    <t>Thomas Loughran: On experiences with enough</t>
  </si>
  <si>
    <t>Thomas Loughran: Whereas, I've always been one to think it's very good for family.</t>
  </si>
  <si>
    <t>Thomas Loughran: A very complex business.</t>
  </si>
  <si>
    <t>Thomas Loughran: But it has the virtue or the vice of being long</t>
  </si>
  <si>
    <t>John Rose: And they say they they have some companies from all across the country that will</t>
  </si>
  <si>
    <t>01:39:12He's</t>
  </si>
  <si>
    <t>01:16:11Yeah, I wish there were</t>
  </si>
  <si>
    <t>Thomas Loughran: Right, that's where the that heavy language lifting is done.</t>
  </si>
  <si>
    <t>Thomas Loughran: Many dimensions. So you can imagine it's all the way to unbearably complex right or</t>
  </si>
  <si>
    <t>Thomas Loughran: So I wouldn't say wouldn't matter at all.</t>
  </si>
  <si>
    <t>Thomas Loughran: You have to enter in and take the these people who master this way of looking at things as authoritative about whether or not you grasp what they're saying.</t>
  </si>
  <si>
    <t>luke w: In the</t>
  </si>
  <si>
    <t>Rachel Loughran: That was a big controversy</t>
  </si>
  <si>
    <t>Rachel Loughran: I have my eye on schools for answering that question.</t>
  </si>
  <si>
    <t>Rachel Loughran: Do that or not to</t>
  </si>
  <si>
    <t>Thomas Loughran: Pop it into existence and you take the contingency right out of it. You're not taking the contingency of the past, out of it, but it's no longer the case that what happened then is up for grabs.</t>
  </si>
  <si>
    <t>Thomas Loughran: Anything under five of us would fall into that every voice in that conversation. It's the stuff that</t>
  </si>
  <si>
    <t>like you have wanton interests like this can be this like framework of.</t>
  </si>
  <si>
    <t>That's what it is to treat a person seriously. That's what it is to actually inform them.</t>
  </si>
  <si>
    <t>It's similar. Maybe it will go some distance. OK.</t>
  </si>
  <si>
    <t>then universities, it seems to me, are complicit. I think that's fair to say.</t>
  </si>
  <si>
    <t>Thomas Loughran: What are the actual pieces. What did they actually do for you. What's the model that emerges. How much does it have to explain what are the pieces that have to be in the model until all of a sudden, people find it interesting and they say, hey, wait a minute. That looks like a solution.</t>
  </si>
  <si>
    <t>Thomas Loughran: Doesn't have to away it in public or can it outweigh it in private. So suppose it's the case that you can buy ads is suppose you</t>
  </si>
  <si>
    <t>Two hundred and seventy seven were liberal arts.</t>
  </si>
  <si>
    <t>Thomas Loughran: It's it's people who buy elections.</t>
  </si>
  <si>
    <t>Thomas Loughran: You're looking to me and I'm looking at you right those are different conscious experiences technically that may be wrong. We're both looking at one another's little icons.</t>
  </si>
  <si>
    <t>it would free you from hating people who do wrong.</t>
  </si>
  <si>
    <t>Thomas Loughran: But the environment, the motivational environment is under your control.</t>
  </si>
  <si>
    <t>Thomas Loughran: It's our conscious desktop interface which you don't have a memory of creating and I don't have a memory of creative because we're at the wrong level of consciousness.</t>
  </si>
  <si>
    <t>Thomas Loughran: Okay, gotcha.</t>
  </si>
  <si>
    <t>JP: Yes. Isn't that the distinction. He makes</t>
  </si>
  <si>
    <t>Thomas Loughran: And there was no question when I heard Trump, he was coming right off of that material.</t>
  </si>
  <si>
    <t>John’s iPhone: Yeah, like cigarettes. Yeah, very big one.</t>
  </si>
  <si>
    <t>01:16:13Even in this conference, like I wish we had a clear idea about more specifically what the issue is.</t>
  </si>
  <si>
    <t>But it's it's less likely that there would be those groups generally don't put on schools of their own in their own language at scale.</t>
  </si>
  <si>
    <t>A tiny little postage stamp of a sketch of a solution.</t>
  </si>
  <si>
    <t>If you're in like a. Right. Yeah. But I thought you could just say it's infuriating.</t>
  </si>
  <si>
    <t>Thomas Loughran: Parallel to mine, but different to mine. In spite of this very rich set of exchanges. She's got her own point of view, and yet both of us.</t>
  </si>
  <si>
    <t>Thomas Loughran: When they see</t>
  </si>
  <si>
    <t>John Rose: A lot of</t>
  </si>
  <si>
    <t>Thomas Loughran: September 24 way. Yeah, I just don't find up to date to do, sir, so I'll have to look for that. Anyway, how large is it. So maybe you're right. Maybe it's only two or three times the number I had the impression was remarkably larger</t>
  </si>
  <si>
    <t>Thomas Loughran: A strategy of conscious being at a certain level of complexity, namely roughly hours.</t>
  </si>
  <si>
    <t>Thomas Loughran: Intensity of presence.</t>
  </si>
  <si>
    <t>Thomas Loughran: So maybe i'm wrong to</t>
  </si>
  <si>
    <t>JP: He has a whole section on that and Born to Run and</t>
  </si>
  <si>
    <t>Thomas Loughran: Very good.</t>
  </si>
  <si>
    <t>00:35:10.440 --&gt; 00:35:18.330</t>
  </si>
  <si>
    <t>00:40:15.810 --&gt; 00:40:18.150</t>
  </si>
  <si>
    <t>00:30:03.540 --&gt; 00:30:05.580</t>
  </si>
  <si>
    <t>01:39:12making art, science, and then you see your you at least know some graduate students.</t>
  </si>
  <si>
    <t>01:16:21And where the battle lines are really drawn, because I think it's easy for things to get messy.</t>
  </si>
  <si>
    <t>Thomas Loughran: Yeah, and you can't keep up with that guy, hardly anyone can</t>
  </si>
  <si>
    <t>Thomas Loughran: Or where do you draw the line, right, left.</t>
  </si>
  <si>
    <t>Thomas Loughran: Who you bring in, but it seems to me it is, it's still federal</t>
  </si>
  <si>
    <t>Thomas Loughran: don't insist that what you're really saying is, and then translate it into boxes you already have even while they're telling you that's not what we mean.</t>
  </si>
  <si>
    <t>Thomas Loughran: In the face of change.</t>
  </si>
  <si>
    <t>Thomas Loughran: Right, right. So I actually heard him in the in the podcasts that john put us on to call rabbit hole.</t>
  </si>
  <si>
    <t>Rachel Loughran: It's a few counties across the country have gone back. But as we get deeper into August, more and more will likely be opening and I think a lot of people are looking at that trend. How many schools wind up opening for in person teaching to see what that does to the Cape Town.</t>
  </si>
  <si>
    <t>Thomas Loughran: And I can't resisting on that point for a couple of minutes.</t>
  </si>
  <si>
    <t>Thomas Loughran: You see what I mean.</t>
  </si>
  <si>
    <t>Thomas Loughran: And we could go back to other topics we we could be talking about WikiLeaks and their role and and Assange right and</t>
  </si>
  <si>
    <t>Desires and experience can be.</t>
  </si>
  <si>
    <t>And it's when you shortcut that that whole process in various ways that you are slanting the news, poisoning it, manipulating it.</t>
  </si>
  <si>
    <t>How about we drop back and just grab one piece that we we passed over quickly?</t>
  </si>
  <si>
    <t>It's also fair to say that they're trying to change it. The question is, what are they?</t>
  </si>
  <si>
    <t>Thomas Loughran: Right, that we could we could make a correct. We could make a study</t>
  </si>
  <si>
    <t>Thomas Loughran: Suppose you can persuade people and there's an art of persuading people. It's based on big data. And, you know, and hundreds of parameters per person call this the Cambridge analytical world.</t>
  </si>
  <si>
    <t>So I'm just saying mathematics education. We don't apologize for the liberal arts, you know?</t>
  </si>
  <si>
    <t>Thomas Loughran: Or people who yeah there's lots of different ways of looking at it. But the basic power structures are economics not political.</t>
  </si>
  <si>
    <t>Thomas Loughran: On the desktop fair</t>
  </si>
  <si>
    <t>But it would also you still would retain the good parts of love in some sense.</t>
  </si>
  <si>
    <t>Thomas Loughran: Well you and aware com is his partner and now that partner looks pretty either powerful or sinister if you didn't like what they were trying to do or benevolent and exceptionally helpful if you did like what they were trying to do.</t>
  </si>
  <si>
    <t>Thomas Loughran: But that doesn't mean it's not created</t>
  </si>
  <si>
    <t>Thomas Loughran: I haven't heard of that. JOHN What is it</t>
  </si>
  <si>
    <t>Thomas Loughran: Sure, yeah. I mean, that's one way to go. You'd have to be a doula she'd have to say, No, no, this isn't an adequate account of everything that there is. But you were making an argument a little while ago that dual against dualism.</t>
  </si>
  <si>
    <t>Thomas Loughran: From not all the time. Not very much. But he said a few things which, if I hadn't heard that I wouldn't really know what he's talking about. But because I because I did because I had heard, I could see he was pitching right into that audience. So that's a little bit of</t>
  </si>
  <si>
    <t>John’s iPhone: The like Nutritional Pyramid or whatever.</t>
  </si>
  <si>
    <t>Thomas Loughran: With a global supply chain, lots of product lines, etc. And then you could imagine what's the boardroom look like</t>
  </si>
  <si>
    <t>Thomas Loughran: There's a bunch of problems in the first section.</t>
  </si>
  <si>
    <t>John Rose: Buy their employees out there and pay for their</t>
  </si>
  <si>
    <t>01:39:18And then you start to see what that kind of</t>
  </si>
  <si>
    <t>01:16:31Yeah, I guess that's my, my final thought</t>
  </si>
  <si>
    <t>I think that's true. So growing up in this place, I think measuring language would be difficult.</t>
  </si>
  <si>
    <t>All in one place that has got to be translated into.</t>
  </si>
  <si>
    <t>I think if you control click for files or circle. I did it to Ridge.</t>
  </si>
  <si>
    <t>Thomas Loughran: Agree, perhaps, that their</t>
  </si>
  <si>
    <t>JP: This whole thing.</t>
  </si>
  <si>
    <t>Possibilities.</t>
  </si>
  <si>
    <t>JP: Yeah, I had in my head that</t>
  </si>
  <si>
    <t>Thomas Loughran: It's a strategy of conscious being at that level of complexity to produce unifying models.</t>
  </si>
  <si>
    <t>Thomas Loughran: And restricted Miss of focus that comes easily to us.</t>
  </si>
  <si>
    <t>Thomas Loughran: That there's a kind of least common denominator.</t>
  </si>
  <si>
    <t>JP: I mean, imagine if that guy who went and lived with the South African dude who went and lived with the Bushman for a few years. In that book. Imagine if he had just made a documentary like this guy had</t>
  </si>
  <si>
    <t>John’s iPhone: Probably the most important people to discuss it with in general but yeah</t>
  </si>
  <si>
    <t>01:39:19Transformation is like</t>
  </si>
  <si>
    <t>Thomas Loughran: So yeah, but the right brain also right. It isn't a certain sense and slave or stuck with is a better phrase I like it better stop and and Harris uses that and make something maybe this right brain has been patient with this guy. All this fight.</t>
  </si>
  <si>
    <t>Thomas Loughran: Clustering issues. And I think that there</t>
  </si>
  <si>
    <t>Thomas Loughran: It's still federal use of force in the state matter.</t>
  </si>
  <si>
    <t>Thomas Loughran: You don't get it. This is not what we say and you say, I'm sorry. You just don't seem to get right that you really are saying this because this is playing implication of the language that's how you force.</t>
  </si>
  <si>
    <t>luke w: Yeah, well, I think.</t>
  </si>
  <si>
    <t>Thomas Loughran: If you seen. That's a New York Times production.</t>
  </si>
  <si>
    <t>Thomas Loughran: Something is somehow fundamentally changed. It's no longer the case. It has the necessity of the past now.</t>
  </si>
  <si>
    <t>Thomas Loughran: That all of the stuff that comes out or about all of ass right from many different perspectives. We could be talking further back about Snowden and the NSA right and almost anybody writes about any of that.</t>
  </si>
  <si>
    <t>Copy. Copy. Maybe the wrong word, but reflected. That's a better word reflected on others as well.</t>
  </si>
  <si>
    <t>I think my initial thought is that I like that distinction.</t>
  </si>
  <si>
    <t>And then I think we'll be we're already in some ways more than Dunton.</t>
  </si>
  <si>
    <t>They're trying to change it. As long as it doesn't impact their bottom line, very much.</t>
  </si>
  <si>
    <t>Thomas Loughran: Because this is what they</t>
  </si>
  <si>
    <t>Yeah, I'm not suggesting you are. We apologize for it. I'm suggesting what?</t>
  </si>
  <si>
    <t>Thomas Loughran: Right, that that's</t>
  </si>
  <si>
    <t>Thomas Loughran: But I'm looking at all of that inside my computer frame and you're looking at all that inside your computer frame right those are different experiences. You are not the same as me. That's</t>
  </si>
  <si>
    <t>Well, you wouldn't have that sort of. You wouldn't hate a person who did wrong.</t>
  </si>
  <si>
    <t>Thomas Loughran: Building a private media environment, all of which is distributed across the whole Microsoft store environment.</t>
  </si>
  <si>
    <t>Thomas Loughran: And that doesn't mean we don't share in the conscious experiences that run out of that perspective, it's just a perspective, but it's a mathematically enriched perspective.</t>
  </si>
  <si>
    <t>John Rose: It's basically refers to this one case on the internet, a long time ago where someone tried to censor bad information about their company online.</t>
  </si>
  <si>
    <t>Thomas Loughran: Yeah, right, because you're basically saying, if you're bringing it to my attention right you're already. You've, you've already lost</t>
  </si>
  <si>
    <t>Thomas Loughran: I suppose the short answer is, watch Tucker Carlson</t>
  </si>
  <si>
    <t>John’s iPhone: Yeah, that literally was totally wrong for a ton of you because like wheat, the wheat industry just like paid them to put a bunch of wheat products in there. So people would want to eat like by</t>
  </si>
  <si>
    <t>00:35:18.750 --&gt; 00:35:27.210</t>
  </si>
  <si>
    <t>00:40:18.480 --&gt; 00:40:28.140</t>
  </si>
  <si>
    <t>00:30:06.150 --&gt; 00:30:09.030</t>
  </si>
  <si>
    <t>01:39:23But I'm saying</t>
  </si>
  <si>
    <t>01:16:35Okay.</t>
  </si>
  <si>
    <t>I think you could ask you could lay out one way to do would be lay out a map and see</t>
  </si>
  <si>
    <t>Really a resource map where the resources come together and enable you to do something.</t>
  </si>
  <si>
    <t>I did it to our real thing. So I clicked specialized audience, interpersonal, general, public, and not especially trained and added a parent.</t>
  </si>
  <si>
    <t>Thomas Loughran: Way of moving forward would benefit and perhaps our way of moving forward for a different set of reasons would benefit if we move forward together.</t>
  </si>
  <si>
    <t>Thomas Loughran: Is a very different people raise them, you're going to see as this right wing countercultural ultra conservative</t>
  </si>
  <si>
    <t>Thomas Loughran: Unifying and all those ways that unity, all of our senses of unity that we sketched earlier, at the very least.</t>
  </si>
  <si>
    <t>Thomas Loughran: Right. I mean, we can hardly broaden her focus. It takes work. We've got quite a broad focus, but it is what it is, unless we make it broader and we do make a broader with experience. But that takes a lot of time and energy.</t>
  </si>
  <si>
    <t>Thomas Loughran: Agreement that tends to come out of those</t>
  </si>
  <si>
    <t>Thomas Loughran: Maybe he did</t>
  </si>
  <si>
    <t>Thomas Loughran: I agree. I mean, if you can't talk about the things that really matter to you with your family.</t>
  </si>
  <si>
    <t>Thomas Loughran: When that decision makes decisions right and not every factory managers going to be in there because you have 10,000 factories.</t>
  </si>
  <si>
    <t>Thomas Loughran: I want to go to the second one. And all I want to do is show you here and john you ask the question, are we going to go in order here. Now I'm proving that we're not because there's targets of opportunity.</t>
  </si>
  <si>
    <t>John Rose: Operation because it's cheaper to do it there, then</t>
  </si>
  <si>
    <t>01:39:25There is an argument for authority in the hard sciences as well. And it is they can't explain it to you, although they might be able to buy wave analogy, if they're very good</t>
  </si>
  <si>
    <t>01:16:39John rose</t>
  </si>
  <si>
    <t>Thomas Loughran: I don't think he uses the word patient, he uses a different word but I wrote all over the place of the margins. But of course, that it</t>
  </si>
  <si>
    <t>Thomas Loughran: I think that going at it from the point of view of policy. This is my guess is not the right way to go at I think you have to go at it from the point of view of principles.</t>
  </si>
  <si>
    <t>Thomas Loughran: And and now I'm shifting into</t>
  </si>
  <si>
    <t>Thomas Loughran: That's how you force people into boxes that you can deal with these sort of neutral boxes. That's how you miss real and commit convention.</t>
  </si>
  <si>
    <t>luke w: Yeah, I mean I think a big something that comes to mind now is thinking about</t>
  </si>
  <si>
    <t>Rachel Loughran: I actually have not</t>
  </si>
  <si>
    <t>Thomas Loughran: It's interesting, though. I mean, that's an enormously important question and it gets to enfranchisement and disenfranchisement it gets to I suppose it even gets the fairness of the election.</t>
  </si>
  <si>
    <t>Thomas Loughran: It's interesting. He wasn't asking. In fact, I think he was pretty clear. He said, I'm not asking what's in fact going on here. I'm not asking you to</t>
  </si>
  <si>
    <t>Thomas Loughran: Because you sort of popped it into existence and you need an agent there. You need somebody to connect all of these intensely complex causal</t>
  </si>
  <si>
    <t>Yeah. I mean, that's sort of like what's your response to this?</t>
  </si>
  <si>
    <t>I think there's a few areas in which it could get a little fuzzy,</t>
  </si>
  <si>
    <t>More than done. We've done more than what with what rights are than I expected to do.</t>
  </si>
  <si>
    <t>Might be the returned criticism. Right.</t>
  </si>
  <si>
    <t>Thomas Loughran: All you've heard today, and maybe we should turn Rachel for a few minutes. All you've heard today is just a wish and a prayer that we could form triplets like this that we could that we could probably map them in some sort of way in a minute.</t>
  </si>
  <si>
    <t>Thomas Loughran: They advertise the power they advertise this having right</t>
  </si>
  <si>
    <t>What? What are they missing?</t>
  </si>
  <si>
    <t>Thomas Loughran: That's a piece of</t>
  </si>
  <si>
    <t>Thomas Loughran: Maybe that</t>
  </si>
  <si>
    <t>If that person were the product of a set of circumstances, he or she could not immediately control.</t>
  </si>
  <si>
    <t>Thomas Loughran: Here this arrow goes back to, oh, it does. There's the round trip.</t>
  </si>
  <si>
    <t>Thomas Loughran: Because someone's calculating what the hell is going on someone's thinking it through, just like we're thinking it through now.</t>
  </si>
  <si>
    <t>John Rose: And when that got brought to light it got the story got 10 times bigger than it ever would have been if they didn't try and center. So it's the idea that if you try and center things this you you're just as likely to make the story even bigger than I'd ever wanted them.</t>
  </si>
  <si>
    <t>Thomas Loughran: From a dual his point of view. All you're doing is throwing more experiences my way</t>
  </si>
  <si>
    <t>Thomas Loughran: Go to YouTube, maybe and listen to whatever the top number stories. There are there that he's the fox puts out that</t>
  </si>
  <si>
    <t>JP: The pyramid.</t>
  </si>
  <si>
    <t>01:39:35And we we hope they're good at that, in which case we don't really see so much that they're good scientists, we say that they're good members of the scientific community because they've paid a lot of attention to the public facing</t>
  </si>
  <si>
    <t>01:16:40Last word to you.</t>
  </si>
  <si>
    <t>if you could place where people were or where our countries might be interested.</t>
  </si>
  <si>
    <t>At each of these levels. So you've got to be able to spit out solutions from this conglomeration of resources.</t>
  </si>
  <si>
    <t>Which is bad because those aren't connected. But it turns out you can't do that by sheer clicking control.</t>
  </si>
  <si>
    <t>Thomas Loughran: She for her reasons I for mine both sets of reasons ritually informed with contact with real information both cognitive and non cognitive enrich communities.</t>
  </si>
  <si>
    <t>Thomas Loughran: I'm not saying that there are no people in the people praise for whom that bill fits better than other people wouldn't be praised. There's quite a variety of people</t>
  </si>
  <si>
    <t>John Rose: Yeah I don't know exactly what the Republican claims are for all the fraud that's likely to happen.</t>
  </si>
  <si>
    <t>Thomas Loughran: Because this is a new ideal sketch only two of them.</t>
  </si>
  <si>
    <t>Thomas Loughran: Look at, at the very least, can't we disagree about this, can't we just agree that suffering and death is wrong illnesses wrong that what made me really gross forms of inequality is wrong. I'm not sure about that, but</t>
  </si>
  <si>
    <t>Thomas Loughran: It'd be worth trying to find it actually</t>
  </si>
  <si>
    <t>Thomas Loughran: You that that weakens your family bonds. It doesn't strengthen</t>
  </si>
  <si>
    <t>00:35:29.310 --&gt; 00:35:32.850</t>
  </si>
  <si>
    <t>00:40:28.410 --&gt; 00:40:35.940</t>
  </si>
  <si>
    <t>00:30:10.050 --&gt; 00:30:11.940</t>
  </si>
  <si>
    <t>01:39:50The importance of public facing explanation. Right. And there, they've. They're also good at that craft, but you imagine someone who's good at the one and not very good at the other has no idea how to explain it to you. Yeah.</t>
  </si>
  <si>
    <t>Thomas Loughran: Why should it be surprising that we are patient with ourselves as if we have two minds about ourselves. We have that all the time, at the very least someone if it's really different than someone should explore the shit out of all of that.</t>
  </si>
  <si>
    <t>Thomas Loughran: And say, what are the things and I am going to live and die for. And it's probably not some particular view about foreign trade right and what you know.</t>
  </si>
  <si>
    <t>Thomas Loughran: Area number two. So how would I feel on the ground is one thought. But then how would I feel, how do I feel as a citizen of a state.</t>
  </si>
  <si>
    <t>Thomas Loughran: So not doing that going Coons way seeing these radically different systems on their own terms is a first step. Now, you haven't missed it. Then what do you do, and you know the rest of McIntyre's algorithm.</t>
  </si>
  <si>
    <t>luke w: I mean, what is the source of</t>
  </si>
  <si>
    <t>Thomas Loughran: rabbit hole highly recommended. It's about</t>
  </si>
  <si>
    <t>Thomas Loughran: It gets a lot of a lot of those things. But you know what, it doesn't get to it or or it hasn't seemed to gotten to it hasn't seem to have gotten to this yet.</t>
  </si>
  <si>
    <t>Thomas Loughran: Give the ontology of the world and the relationship right all the edges between the nodes or whatever.</t>
  </si>
  <si>
    <t>Thomas Loughran: Awareness.</t>
  </si>
  <si>
    <t>Thomas Loughran: I suppose at some point, you could bring in, although I'm personally not inclined to bring it in you, you'd certainly bring it in, when you when you wanted to throw stories on the plate, you bring in Q and on</t>
  </si>
  <si>
    <t>If you've got a knife and you notice you're in a knife fight, then you notice that those people have knives,</t>
  </si>
  <si>
    <t>like I think about the like like a college professor lecturing to a bunch of students, like I like on a one to one basis.</t>
  </si>
  <si>
    <t>Which is probably good. We needed and sort of nested in in something that's beginning.</t>
  </si>
  <si>
    <t>And we could we could back this ball back and forth for a while and say a lot of things that are probably true.</t>
  </si>
  <si>
    <t>Thomas Loughran: We may need more than just a word or two, we may actually need concept, this will be worth exploring what what's the, what's the unit here.</t>
  </si>
  <si>
    <t>What's missing from an account that feels like math cheapens?</t>
  </si>
  <si>
    <t>Thomas Loughran: So the bumper sticker to grab on to whatever you'd have to develop in that direction is just is an oligarchy rule by the rich. That's the way we will run and that would have to be</t>
  </si>
  <si>
    <t>Is that true? You would see them more as a victim of their circumstances? Yes, certainly.</t>
  </si>
  <si>
    <t>Thomas Loughran: I remember this.</t>
  </si>
  <si>
    <t>Thomas Loughran: Right and the things that our ears and eyes and senses experience and are trying to make sense of what the hell word was that</t>
  </si>
  <si>
    <t>Thomas Loughran: And some I like in some I don't</t>
  </si>
  <si>
    <t>Thomas Loughran: You know where he's telling that story. So he's the chief that chief protagonist. I think these days.</t>
  </si>
  <si>
    <t>Thomas Loughran: So at your level you, you're going to have to</t>
  </si>
  <si>
    <t>Thomas Loughran: Right, but it is the case that in general it is useful to spiral up. Right. So in general, yada cover these first problems.</t>
  </si>
  <si>
    <t>John Rose: Through the traditional insurance model.</t>
  </si>
  <si>
    <t>01:40:03But yeah</t>
  </si>
  <si>
    <t>01:16:42Um,</t>
  </si>
  <si>
    <t>Geographically literate, another would be lay out world events and ask if they ever heard of them or can they report one or two?</t>
  </si>
  <si>
    <t>And only this set of resources establishing some interconnectedness and interdependencies of solutions on multiple resources at this layer.</t>
  </si>
  <si>
    <t>Zoom will take you out of it. Right. So you just do. Yeah. I got rid of it. OK.</t>
  </si>
  <si>
    <t>Thomas Loughran: But which at the same time, maintain respect.</t>
  </si>
  <si>
    <t>Thomas Loughran: But the main narrative. I'm saying that just said in some detail is not pointing in that direction. It's pointing in a very different, different direction.</t>
  </si>
  <si>
    <t>John Rose: I mean, I've heard like a bunch of like small cases of like a post man throwing out some ballots or something.</t>
  </si>
  <si>
    <t>JP: It was going to go from like</t>
  </si>
  <si>
    <t>Thomas Loughran: We use it to bring the world into a coherent set of models in our own mind. Number one, and we do that together.</t>
  </si>
  <si>
    <t>Thomas Loughran: Just Bill, you know, Bill Gates, the richest guy in the world. Maybe if maybe if there's some add to some rule utilitarian allowance for the for tremendous kinds of inequality.</t>
  </si>
  <si>
    <t>JP: Yeah, I mean, I doubt.</t>
  </si>
  <si>
    <t>Thomas Loughran: Right. It's like will never will never struck strength test them will never put any pressure</t>
  </si>
  <si>
    <t>01:16:48I guess one thing that I didn't get to, I was kind of thinking about in relation to this tonight. I think a couple</t>
  </si>
  <si>
    <t>Thomas Loughran: Right, the senses in which were patient with ourselves were patient with our younger self. We think the younger self, right, is we look back at it and we laugh at that younger self, we might be embarrassed by that younger self, etc. That's the same us</t>
  </si>
  <si>
    <t>Thomas Loughran: Because those are means to ends. So what are the end. So we're pursuing and we in the United States have got this enormous wealth of description.</t>
  </si>
  <si>
    <t>Thomas Loughran: Thinking about limited constitutional rule and limited government and and what would, what would the President's answer this question be I've asked myself look the coronavirus has taken 100 and 40,240,000 deaths right in the United States in a matter of months.</t>
  </si>
  <si>
    <t>Thomas Loughran: So the short version of that is you immerse yourself in their way of looking at things and then on their terms.</t>
  </si>
  <si>
    <t>luke w: Where does the value. What is the source of our rights in in the</t>
  </si>
  <si>
    <t>Thomas Loughran: It's six or eight episodes long</t>
  </si>
  <si>
    <t>Thomas Loughran: Anywhere in any reporting at all. It hasn't gotten to fraud. It hasn't gotten to voter fraud.</t>
  </si>
  <si>
    <t>Thomas Loughran: Model. He's using of the world not asking you to give an objective description, I'm trying. I want you to enter into it and tell me what it's like to be in there.</t>
  </si>
  <si>
    <t>Thomas Loughran: Right, all of this stuff has got to sort of rain in and shape you over time so that you become exactly who we need to make that decision and boom. You do.</t>
  </si>
  <si>
    <t>Thomas Loughran: That the whole Q conversation.</t>
  </si>
  <si>
    <t>too, and they're trying not to get cut and maybe they're trying to cut you for whatever the fights about.</t>
  </si>
  <si>
    <t>I think that distinction is productive. But I'm thinking about like,</t>
  </si>
  <si>
    <t>You don't answer everything beginning,</t>
  </si>
  <si>
    <t>It's a complex issue. Yeah. Yeah, it's.</t>
  </si>
  <si>
    <t>Thomas Loughran: It may be a coherent thought</t>
  </si>
  <si>
    <t>Thomas Loughran: If that were the case, then ad buys</t>
  </si>
  <si>
    <t>Or pattern or pattern.</t>
  </si>
  <si>
    <t>Thomas Loughran: Made more complex indefensible. But something like that.</t>
  </si>
  <si>
    <t>Thomas Loughran: I think it turns out is an important sorry about the little</t>
  </si>
  <si>
    <t>Yeah, I think depending on how far you take determinism, I think you can see anyone in that light.</t>
  </si>
  <si>
    <t>Thomas Loughran: actually putting an arrow back in the slide.</t>
  </si>
  <si>
    <t>Thomas Loughran: Right, all those various things that are scurrying around inside our brain are a function of the models. We're chewing on which far outstripped the models that those cortical column neuro correlates</t>
  </si>
  <si>
    <t>Rachel Loughran: True. I'm also interested in why it's being censored, like is it being censored merely because it doesn't fit the narrative or is it being censored because like truly this report is filled with falsehoods</t>
  </si>
  <si>
    <t>Thomas Loughran: He but not just him but he's one</t>
  </si>
  <si>
    <t>00:35:33.900 --&gt; 00:35:40.470</t>
  </si>
  <si>
    <t>00:40:36.210 --&gt; 00:40:48.360</t>
  </si>
  <si>
    <t>00:30:14.430 --&gt; 00:30:16.170</t>
  </si>
  <si>
    <t>01:40:06Right.</t>
  </si>
  <si>
    <t>01:17:01meetings ago john had mentioned something to the effect of, why is it seemed that</t>
  </si>
  <si>
    <t>Can they say one or two true things about them? It might be the most interesting matter, because even geography, it's like, yeah,</t>
  </si>
  <si>
    <t>And then. Pulling together in the end, one useful pass, one useful visit.</t>
  </si>
  <si>
    <t>All right, so talk us through that again. So let's say let's add something between content and reporters, anchors, editors, analysts.</t>
  </si>
  <si>
    <t>Thomas Loughran: Require</t>
  </si>
  <si>
    <t>Thomas Loughran: But has to do so in a way which shows that can articulate understand and offer a start to other teams in the league.</t>
  </si>
  <si>
    <t>John Rose: But I think comes later.</t>
  </si>
  <si>
    <t>JP: I don't, I can't even remember the numbers now.</t>
  </si>
  <si>
    <t>Thomas Loughran: taking shortcuts, as it were, instead of waiting and finding out what happens right</t>
  </si>
  <si>
    <t>Thomas Loughran: Imagine, somebody had more control over that than we are. But the same kind of control.</t>
  </si>
  <si>
    <t>Thomas Loughran: Anyway, it</t>
  </si>
  <si>
    <t>Thomas Loughran: will expect them to get stronger.</t>
  </si>
  <si>
    <t>Thomas Loughran: And there I suppose they're processing information to. They're also processing goods and services if that's different than information.</t>
  </si>
  <si>
    <t>Thomas Loughran: You may be to make it around. Don't have to get everything right. Maybe there's some extra things in there, you know, you can go a little faster. We obviously just did go faster. Right. And our time together we're sort of made a first loop.</t>
  </si>
  <si>
    <t>John Rose: So yeah, mostly just</t>
  </si>
  <si>
    <t>01:17:12The left wing seems</t>
  </si>
  <si>
    <t>Thomas Loughran: In some sense right across time with very different filters now.</t>
  </si>
  <si>
    <t>Thomas Loughran: And yet he leave to the governor's because we don't want to overreach what federal policy ought to be sorry what health policy to be we leave to the governor's what health policy on to be in in an area where there's an enormous risk to to human life.</t>
  </si>
  <si>
    <t>Thomas Loughran: Seeing what you see, bringing what you see into the world, which you now understand as they understand it.</t>
  </si>
  <si>
    <t>luke w: In the Western sense</t>
  </si>
  <si>
    <t>Thomas Loughran: Each of them about an hour.</t>
  </si>
  <si>
    <t>Thomas Loughran: That the voter fraud issue that drum beat has been pounded on by the President, from the very first right as soon as he was elected, he threw up a commission and day one and that commission eventually folded shop.</t>
  </si>
  <si>
    <t>Thomas Loughran: Right. Tell me what tell me what the he he didn't use this phrase, but I tell me if you think it's along the same lines.</t>
  </si>
  <si>
    <t>Thomas Loughran: And the world moves forward. It gets better, or it gets worse. You set a great example. Or you said a poor one general the world gets better. In the wake of a person as well form and it gets worse and</t>
  </si>
  <si>
    <t>Thomas Loughran: That's not something that I'm either super familiar with. I haven't run down that rabbit hole.</t>
  </si>
  <si>
    <t>Right. And I get it. That's right. That I'm not the only person here.</t>
  </si>
  <si>
    <t>what are the logistics of treating of like a focus on the existing belief system of individual students knowing that they will be very different.</t>
  </si>
  <si>
    <t>beginning to get the main pieces and see how those main pieces interact when they're sitting on this foundation.</t>
  </si>
  <si>
    <t>Yeah. I just wonder. Part of it has to do.</t>
  </si>
  <si>
    <t>Thomas Loughran: Is a you</t>
  </si>
  <si>
    <t>John Rose: That part of the oligarchy.</t>
  </si>
  <si>
    <t>That is just the pat like patterns, satisfying patterns and being able to recognize the like, that's what makes it something nice.</t>
  </si>
  <si>
    <t>Thomas Loughran: Supposedly thought money made the world go round economic power.</t>
  </si>
  <si>
    <t>Thomas Loughran: Seed, you might have. I just threw in my desktop sharing here. Okay.</t>
  </si>
  <si>
    <t>OK. And and such a person you you wouldn't consider free.</t>
  </si>
  <si>
    <t>Thomas Loughran: Because it feeds back into this environment.</t>
  </si>
  <si>
    <t>Thomas Loughran: Of consciousness have got going for them. They don't have that much right they're contributing apart to a hole and we've got a larger hole.</t>
  </si>
  <si>
    <t>John Rose: I mean, it could just be tweet saying very misleading.</t>
  </si>
  <si>
    <t>JP: Then I start to</t>
  </si>
  <si>
    <t>Thomas Loughran: Others I Think Canada is another seven Excellency the entity. I've heard of reported in any of these on the trail to but I watched him during this time.</t>
  </si>
  <si>
    <t>01:40:07And and yet you might come to believe that that person knows something even though that person has no idea how to explain it to you.</t>
  </si>
  <si>
    <t>01:17:16As seemingly more focused on</t>
  </si>
  <si>
    <t>if you if you're one of the many countries in the EU, you'd probably go up learning all of them.</t>
  </si>
  <si>
    <t>It's not around everything. So the spiral breaks down.</t>
  </si>
  <si>
    <t>So I'm going to click on reporters, hit shift click anchors, click editors, click analysts.</t>
  </si>
  <si>
    <t>Thomas Loughran: Diversity</t>
  </si>
  <si>
    <t>Thomas Loughran: In other words, you know, you don't want to drive in this direction. You don't want to come on board. You think essential things are being misinterpreted or left behind. Here's how you start your</t>
  </si>
  <si>
    <t>Sold</t>
  </si>
  <si>
    <t>Thomas Loughran: Let's check it like these.</t>
  </si>
  <si>
    <t>Thomas Loughran: We're not even knowing why, what happens, happens we appear more differently into the interrelationships between possibilities, even to the extent that we can predict and control possibilities that come next.</t>
  </si>
  <si>
    <t>Thomas Loughran: And, us included in their space, not just a model.</t>
  </si>
  <si>
    <t>Thomas Loughran: This is the world, the world you described it seems to me as the world we live in now.</t>
  </si>
  <si>
    <t>Thomas Loughran: I don't think</t>
  </si>
  <si>
    <t>00:35:41.790 --&gt; 00:35:42.600</t>
  </si>
  <si>
    <t>00:40:48.720 --&gt; 00:40:53.040</t>
  </si>
  <si>
    <t>00:30:20.430 --&gt; 00:30:27.300</t>
  </si>
  <si>
    <t>01:40:13And there is a kind of argument from authority there I'm suggesting because precisely because of that rich passing on man. I guess I'm giving an explanation of it, people could give other ones.</t>
  </si>
  <si>
    <t>01:17:19Helping the underprivileged than</t>
  </si>
  <si>
    <t>Thomas Loughran: Right. And we look at, we know what it was like to think that way. And now we no longer think that way, which cells are those</t>
  </si>
  <si>
    <t>Thomas Loughran: Told JP and john rose. WE SPENT THE FOURTH OF JULY thinking and then the fifth of july actually designing a knife about this big. Maybe you've seen a picture of just the nice Justin's put together these days.</t>
  </si>
  <si>
    <t>Thomas Loughran: And yet, how many people have died important or how many people have died nationally</t>
  </si>
  <si>
    <t>Thomas Loughran: Right, you might be able to see some things that</t>
  </si>
  <si>
    <t>luke w: And I think for the Christian American Foundation, it would be that man as men and women are made in the image of God. And that's the source of</t>
  </si>
  <si>
    <t>Thomas Loughran: And it is very, very rich and it takes you through. Actually, it's a very nice primer on the information age and my point here is stuff happens at that sort of speed and it happens so fast. I actually fallen off and stuff, almost for living.</t>
  </si>
  <si>
    <t>Thomas Loughran: Right and cashed in their chips without anything to show for their efforts. I maybe I'm maybe I don't know enough about the particulars, to be sure that that story that gets told about the voter fraud commission is is</t>
  </si>
  <si>
    <t>Thomas Loughran: I'm I'm interested for the in the subjective experience the conscious experience. What is it like to be in that situation.</t>
  </si>
  <si>
    <t>Not</t>
  </si>
  <si>
    <t>Thomas Loughran: Actually making reference to the New York Times piece there, but</t>
  </si>
  <si>
    <t>I don't have to be an idiot. I'd have to be a solipsist. I'd be dead already. Right.</t>
  </si>
  <si>
    <t>If you have like, let's say, one hundred students in your class. And the word that jumps into my head, like if you're doing that, like.</t>
  </si>
  <si>
    <t>Again, this foundation spends. It seems to me just to to justify this whole activity of combing through important</t>
  </si>
  <si>
    <t>With I mean, I guess it's easier to talk about big money at an institution like Notre Dame because it's so much more specific.</t>
  </si>
  <si>
    <t>Thomas Loughran: Right, so there may be for one example, only then I'll jump the Rachel, the idea of information.</t>
  </si>
  <si>
    <t>Thomas Loughran: Or an ad buys that right ad buys in that environment where everybody can vote the way they want but how they want is a is, in fact, statistically, a function of how dollars are spent.</t>
  </si>
  <si>
    <t>That's what makes something beautiful is a. Is just, I don't know, a satisfying pattern of events or notes or a pattern.</t>
  </si>
  <si>
    <t>Thomas Loughran: That's number one.</t>
  </si>
  <si>
    <t>You personally wouldn't. Not one wouldn't. You wouldn't. Sure.</t>
  </si>
  <si>
    <t>Thomas Loughran: Okay, another publishing slide be published and existing content is a piece of it.</t>
  </si>
  <si>
    <t>Thomas Loughran: And in the same way. We're part and there is a larger hole.</t>
  </si>
  <si>
    <t>John Rose: Takes about the story are being censored rather than just the facts itself is being censored.</t>
  </si>
  <si>
    <t>Thomas Loughran: Shake with that. And so to you and that's inescapable yeah for humankind. So that's this is a</t>
  </si>
  <si>
    <t>John’s iPhone: Yeah. Eventually, the only thing I really heard about it.</t>
  </si>
  <si>
    <t>John Rose: Is there.</t>
  </si>
  <si>
    <t>Thomas Loughran: You know what that loop looks like that first circle around</t>
  </si>
  <si>
    <t>John Rose: Transparency, I guess is the argument that if that we do not have right now that if we allowed</t>
  </si>
  <si>
    <t>01:40:26I'm saying, they've been in contact with an awful lot of ways of looking at things. There's a reason why these particular</t>
  </si>
  <si>
    <t>01:17:24Some of the more</t>
  </si>
  <si>
    <t>And then it's a simple step to learn a couple more in the Middle East.</t>
  </si>
  <si>
    <t>It's not like the spiral goes. Everything everywhere sees everything that that couldn't be right.</t>
  </si>
  <si>
    <t>I'm going to go to insert. Parent node.</t>
  </si>
  <si>
    <t>Thomas Loughran: Different experiments in being human beings and thinking through the world, not just in this one cookie cutter parallel processed world but in many of them in theory in any of them in all of them.</t>
  </si>
  <si>
    <t>Thomas Loughran: Right, by which you can</t>
  </si>
  <si>
    <t>Thomas Loughran: Last night.</t>
  </si>
  <si>
    <t>JP: I want to say like 30,000,002 50 million</t>
  </si>
  <si>
    <t>Thomas Loughran: Using quantum mechanics. And in that sense, that unites us. So in other words, the brain it unites the agents thought and it unites the scientific community that's one way of getting it both both senses of uniting</t>
  </si>
  <si>
    <t>Thomas Loughran: Of your experience, which is easier to grass.</t>
  </si>
  <si>
    <t>JP: Maybe</t>
  </si>
  <si>
    <t>Thomas Loughran: This guy was there with a camera. I mean, that's what he was doing. Right. I mean, that's what he or he was there photographing anyway. Wasn't he</t>
  </si>
  <si>
    <t>Thomas Loughran: That's, that's the way muscles work.</t>
  </si>
  <si>
    <t>01:40:35These particular resources and they're now speaking in something that's going to take you a whole lot of layers to unwind and it's complex. And it's mathematical it's abstract and it and you're going to have to work at it really hard to get there.</t>
  </si>
  <si>
    <t>01:17:27Christian aspects of our</t>
  </si>
  <si>
    <t>Thomas Loughran: Right, yeah. And that's not what bringing phenomena or it may involve different dimensions of our</t>
  </si>
  <si>
    <t>Thomas Loughran: He was wanted to build one for me for Father's Day and</t>
  </si>
  <si>
    <t>Thomas Loughran: Now unless you can always</t>
  </si>
  <si>
    <t>Thomas Loughran: You might be able to see problems that they are grappling with, as you might be able to see those problems differently from your other perspective and this find a way out.</t>
  </si>
  <si>
    <t>luke w: Human value and</t>
  </si>
  <si>
    <t>Thomas Loughran: But I'm just not</t>
  </si>
  <si>
    <t>Thomas Loughran: Is that simple. Maybe it isn't dead simple granted because I haven't beard deep enough into it, but I remember, the only thing that keeps me from being more certain about it is, it was a while ago. As I follow the details at the time. And that was the impression that I had</t>
  </si>
  <si>
    <t>Thomas Loughran: That's what I'm interested in not some external point of view looking in describing the furniture in the room.</t>
  </si>
  <si>
    <t>Thomas Loughran: Whether through her his or her own actions or through the observation of other people that and make other people worse and good people make them better.</t>
  </si>
  <si>
    <t>Thomas Loughran: I haven't run down that rabbit hole very hard but but that doesn't mean I don't know it's out there.</t>
  </si>
  <si>
    <t>If I didn't notice that there are other people who are agents.</t>
  </si>
  <si>
    <t>And I think this runs the risk of throwing too many terms around.</t>
  </si>
  <si>
    <t>pieces of our self understanding and dropping them on a particular frame.</t>
  </si>
  <si>
    <t>Then talking about big money in our society as a whole.</t>
  </si>
  <si>
    <t>Thomas Loughran: Being</t>
  </si>
  <si>
    <t>You don't even see necessarily, right? Right. Yeah. You just feel that you feel or hear or what an elegant poof, for example.</t>
  </si>
  <si>
    <t>Thomas Loughran: Number two, had to do with the principles that those people that the people who, with money operate.</t>
  </si>
  <si>
    <t>Or that's a question, which is what which person are we talking about here?</t>
  </si>
  <si>
    <t>Thomas Loughran: We published disseminated monitor impact wisdom from community leaders.</t>
  </si>
  <si>
    <t>Thomas Loughran: And yet we inherit down just like they inherit down there chewing on this word, and it turns out there, they're making a big contribution.</t>
  </si>
  <si>
    <t>John Rose: True. Oh.</t>
  </si>
  <si>
    <t>Thomas Loughran: And you might imagine that my conversation with you is just another experience on the plate.</t>
  </si>
  <si>
    <t>John’s iPhone: Was a daily episode that didn't even really talk about</t>
  </si>
  <si>
    <t>JP: Although I will say,</t>
  </si>
  <si>
    <t>00:35:43.170 --&gt; 00:35:43.770</t>
  </si>
  <si>
    <t>00:40:53.610 --&gt; 00:41:04.830</t>
  </si>
  <si>
    <t>00:30:28.410 --&gt; 00:30:32.610</t>
  </si>
  <si>
    <t>01:40:52But you'd have to undergo a change. And I'm saying that in high information flow networks of rich community. You see that same information processing paradigm</t>
  </si>
  <si>
    <t>01:17:31Parties.</t>
  </si>
  <si>
    <t>If you open it up, it's got a bunch of states to learn. Yeah.</t>
  </si>
  <si>
    <t>But you're making the rounds in some sense. You're covering a lot of ground.</t>
  </si>
  <si>
    <t>And now it put something in between content and those things. So that seems to be better than what we have been doing before.</t>
  </si>
  <si>
    <t>Thomas Loughran: And maybe it's the case that we move forward through these rich information exchanges not washing over or bypassing our differences, but becoming enriched through the common experiences we take on out of our differences.</t>
  </si>
  <si>
    <t>Thomas Loughran: Assemble mix but assemble right and invite people to say no we like what these guys are putting together rather than what</t>
  </si>
  <si>
    <t>Thomas Loughran: Yeah example of somebody and the CNN response was no we didn't sell them it was a it was a person who as a joke changed. He said, as a joke changed from</t>
  </si>
  <si>
    <t>JP: Or something like that. Those numbers sound too big to me.</t>
  </si>
  <si>
    <t>Thomas Loughran: And that's what quantum mechanics is forged the best tool we built for that.</t>
  </si>
  <si>
    <t>Thomas Loughran: But a remarkably detail model of your experience.</t>
  </si>
  <si>
    <t>Thomas Loughran: Or first spiral up slightly, you hope it's up slightly, what it is to be up again is for different things to be plausible to you now, then we're possible to you when you started</t>
  </si>
  <si>
    <t>John Rose: People to understand what they're paying for, and how much they're going to pay</t>
  </si>
  <si>
    <t>01:41:03woven into other areas of inquiry.</t>
  </si>
  <si>
    <t>01:17:33I don't know. That'd be a fair</t>
  </si>
  <si>
    <t>Thomas Loughran: But, it, it's, you don't have to get a split brain in order to get that phenomenon saying</t>
  </si>
  <si>
    <t>Thomas Loughran: And for what a variety of reasons. I said maybe we should just focus on here we are in the Fourth of July. Let's focus on sort of just a knife around that theme.</t>
  </si>
  <si>
    <t>Thomas Loughran: How many people have died nationally as a result of anything that's changed in the last number of months.</t>
  </si>
  <si>
    <t>Thomas Loughran: Even on the basis of the arguments that they accept</t>
  </si>
  <si>
    <t>Wonder.</t>
  </si>
  <si>
    <t>Thomas Loughran: 13 years old.</t>
  </si>
  <si>
    <t>Thomas Loughran: Right, the furniture of existence. I thought that he was making that kind of distinction and I just put different words in his mouth, but I think he was</t>
  </si>
  <si>
    <t>Rachel Loughran: I want to ask a quick question. In terms of like scope of what we're talking about here. So,</t>
  </si>
  <si>
    <t>Thomas Loughran: I mean, you could look at the depth of what's his name Seth</t>
  </si>
  <si>
    <t>Right. And their interests parallel mine in some regard operation.</t>
  </si>
  <si>
    <t>What's different in that framework that makes this whole exercise worth trying to do again from the foundations up?</t>
  </si>
  <si>
    <t>And, yeah, that's true.</t>
  </si>
  <si>
    <t>Thomas Loughran: Very high correlation</t>
  </si>
  <si>
    <t>You don't know what an elegant you know, if, you know, marvel in an elegant proofs or an incredibly nice solution, encoding something like down.</t>
  </si>
  <si>
    <t>Thomas Loughran: So it's a very few number of relatively few people with a lot of money that call the shots. Number one,</t>
  </si>
  <si>
    <t>Thomas Loughran: Let me try one thing. Let me just try to put these things together.</t>
  </si>
  <si>
    <t>J-P, the person who is. Oh, no, wait.</t>
  </si>
  <si>
    <t>Thomas Loughran: What a bold idea.</t>
  </si>
  <si>
    <t>Thomas Loughran: Right when they're WHEN YOUR EARS ARE TRYING TO FIGURE OUT WHAT THE HELL IS THAT WORD AND WHAT'S ALL THE</t>
  </si>
  <si>
    <t>Rachel Loughran: I mean it.</t>
  </si>
  <si>
    <t>Thomas Loughran: It's just another of my experiences. It's just that sometimes when I experienced thought and experienced sound experience more sound.</t>
  </si>
  <si>
    <t>John’s iPhone: What</t>
  </si>
  <si>
    <t>JP: It's been pretty ridiculous that</t>
  </si>
  <si>
    <t>01:41:08It's actually woven into a whole</t>
  </si>
  <si>
    <t>01:17:36Analysis of what you said. JOHN</t>
  </si>
  <si>
    <t>Like, if you're unable to, like in a small liberal arts classroom, like,</t>
  </si>
  <si>
    <t>I have been shocked at the degree. How many Americans can't name.</t>
  </si>
  <si>
    <t>Every time you put one of these layers together and there ought to be a lot of bang for your buck, for you.</t>
  </si>
  <si>
    <t>Does. Oh, boy.</t>
  </si>
  <si>
    <t>Thomas Loughran: We want to live together out of these principles, not this other stuff.</t>
  </si>
  <si>
    <t>Thomas Loughran: Something that it said democratic to something that said republican</t>
  </si>
  <si>
    <t>JP: Like, I doubt 30 million people voted by mail.</t>
  </si>
  <si>
    <t>Thomas Loughran: Intensified. What if I could bring back to mine, my experience of trees. I say that because I've got them all around you. Right. What if I could bring those back to my experience of the forest. As you tell me about</t>
  </si>
  <si>
    <t>JP: It, it's not clear to me how many people</t>
  </si>
  <si>
    <t>Thomas Loughran: So he's a photographer.</t>
  </si>
  <si>
    <t>Thomas Loughran: With respect to 538 all I wanted to say was</t>
  </si>
  <si>
    <t>00:35:44.580 --&gt; 00:35:54.570</t>
  </si>
  <si>
    <t>00:41:05.340 --&gt; 00:41:12.180</t>
  </si>
  <si>
    <t>00:30:33.810 --&gt; 00:30:35.670</t>
  </si>
  <si>
    <t>01:41:12An area of inquiry, which is a whole and on that view, there's this whole paper trail, so to speak, of information processing, not only behind the one tradition that the person adheres to but the other traditions that the person has entered into mastered and come to and come home from</t>
  </si>
  <si>
    <t>John Loughran: No, no, it's, yeah.</t>
  </si>
  <si>
    <t>Thomas Loughran: Except I was thinking we both were really about Fourth of July 2020. So what does independence mean today. And it turned out that I had missed how close it was, I had seen the</t>
  </si>
  <si>
    <t>Thomas Loughran: Right, you could say, well, how many people die of gun violence and the cities aren't doing a good job. And that's the kind of rhetoric that gets thrown in here.</t>
  </si>
  <si>
    <t>Thomas Loughran: So you might be able to see more sharply.</t>
  </si>
  <si>
    <t>luke w: If you know if the forces of secularization strip that away.</t>
  </si>
  <si>
    <t>Thomas Loughran: You know what I mean I'm just not a tic tac attic. I'm just an and it's not something that Tick tock. In particular, I just let go. I mean, normally I follow things I just let that whole thing go heard about it. I'm not that interested, I should have been interested</t>
  </si>
  <si>
    <t>Thomas Loughran: It simply doesn't follow that, because people can get into lines may be older even disenfranchised, it may be irresponsible just doesn't follow that it's fraud.</t>
  </si>
  <si>
    <t>Thomas Loughran: And and i think Rachel. You were just sort of praising the question or right for looking inside as a pathway toward really understanding and when you first spoke, you talked about just trying to get the facts.</t>
  </si>
  <si>
    <t>Rachel Loughran: If we're talking about the good as something that if someone were perfectly informed about everything all the time, the good is what they would aspire to, and the choices they make. So the</t>
  </si>
  <si>
    <t>John Rose: Green.</t>
  </si>
  <si>
    <t>Is this is a. It's a framework which has a deterministic attached to it in some ways.</t>
  </si>
  <si>
    <t>And I think Notre Dame has a mission. I mean, it has goals it's trying to achieve.</t>
  </si>
  <si>
    <t>Thomas Loughran: That at the core of information.</t>
  </si>
  <si>
    <t>John Rose: Oh yeah, I mean, I think we might already just be past this. I bet everyone is doing something similar to what Cambridge analytica did</t>
  </si>
  <si>
    <t>Very patient. Then you just says if your tone gets.</t>
  </si>
  <si>
    <t>Thomas Loughran: What are they after number two what principles that they operate on it's got nothing to do with the principles that we identify in Western nations and had nothing to do with human rights.</t>
  </si>
  <si>
    <t>Thomas Loughran: All I did so far as list them and we haven't run through this together very carefully and so we don't have much of a common experience and talking through what this lens looks like.</t>
  </si>
  <si>
    <t>Which I'm saying which work were you to accept the fact I talked about the possibility a few moments ago of getting it,</t>
  </si>
  <si>
    <t>Thomas Loughran: Ways in which that you were just been used in my history. And why is stochastic terrorism, a meaningful expression in this larger context.</t>
  </si>
  <si>
    <t>Rachel Loughran: That move could still totally backfired to Twitter, but</t>
  </si>
  <si>
    <t>Thomas Loughran: And in different ways and different sites, right, and all sorts of stuff and I put them together as an account review, but they're all in my playing field so really it's only my experiences that exist. I'm the only agent that solid system.</t>
  </si>
  <si>
    <t>John’s iPhone: Daniel was or what was being claimed that talked about</t>
  </si>
  <si>
    <t>JP: I mean, I kind of understand why.</t>
  </si>
  <si>
    <t>John Rose: Yeah, that's, that's a good analogy or that helps me understand it. But is there a hierarchy built into this done because</t>
  </si>
  <si>
    <t>Thomas Loughran: That's, that's what that a sentence. Right. And it turns out that you in order to to grow in</t>
  </si>
  <si>
    <t>John Rose: The market would actually be able to work.</t>
  </si>
  <si>
    <t>01:41:37Right, or</t>
  </si>
  <si>
    <t>01:17:40Um, yeah, I think I, I find that I don't remember saying that specifically, but I could see myself saying it.</t>
  </si>
  <si>
    <t>Right. I shouldn't do as they would say themselves would do.</t>
  </si>
  <si>
    <t>I totally can picture like a very discussion based course that the professor has the certain things that they want to like.</t>
  </si>
  <si>
    <t>All or even most of the U.S. states. I was in college, a group of like that was like a group of twenty five people,</t>
  </si>
  <si>
    <t>Your resources ought to be shown to be fruitful in order for there to be a bit of a layer.</t>
  </si>
  <si>
    <t>Also, you can Rosie. Yep. How do I.</t>
  </si>
  <si>
    <t>Thomas Loughran: Environment. I just described.</t>
  </si>
  <si>
    <t>Thomas Loughran: What do you think are best chance in hell that people are going to live richer set of principles.</t>
  </si>
  <si>
    <t>Thomas Loughran: That was if I'm remembering correctly to claim that was made by fact check or less.</t>
  </si>
  <si>
    <t>JP: In 2016</t>
  </si>
  <si>
    <t>Thomas Loughran: Unlike Hoffman, I wouldn't. I don't know why he has to say. You have to derive it</t>
  </si>
  <si>
    <t>Thomas Loughran: Right, is that impossible.</t>
  </si>
  <si>
    <t>JP: Are genuinely interested in understanding their minds.</t>
  </si>
  <si>
    <t>JP: The guy who were in Born to Run.</t>
  </si>
  <si>
    <t>Thomas Loughran: I wanted to look at the phenomenon of reaction to against the pollsters</t>
  </si>
  <si>
    <t>01:41:40Right in order to join at but left something substantial behind in order to join something they deeply new Richard he knew and really understood</t>
  </si>
  <si>
    <t>Thomas Loughran: And I really important</t>
  </si>
  <si>
    <t>Thomas Loughran: The Frederick Douglass.</t>
  </si>
  <si>
    <t>Thomas Loughran: Right. And I, I could imagine a debate about that. But we've had no debate about that we've simply had federal intervention in a way which looks like it's politically motivated politically timed</t>
  </si>
  <si>
    <t>Thomas Loughran: Move them trick to it in a transformed direction.</t>
  </si>
  <si>
    <t>luke w: Then who knows what could happen.</t>
  </si>
  <si>
    <t>Thomas Loughran: I think so you because you have to know what the forces that are changing the world. If you don't know them. You can't shake them.</t>
  </si>
  <si>
    <t>Thomas Loughran: But the accusation is floating around. Now is that is the affiliation of absentee for male in Dallas, right, whether those are different or the same or all the various</t>
  </si>
  <si>
    <t>Thomas Loughran: Or he's probing. It's interesting. What kind of facts. These probing for not facts about the furniture or the world facts about your own experience. What was it like for you. Right. What do you hope for. What are you after, how does it seem to you.</t>
  </si>
  <si>
    <t>Rachel Loughran: Thing that I want to earn that I want to ask about is are we saying that that the good is like a set of principles. So like, let's say,</t>
  </si>
  <si>
    <t>John Rose: Or no, that's the comedy guy button staffer or whatever.</t>
  </si>
  <si>
    <t>It's a framework in which there are answers to the question, what would this person do under certain circumstances?</t>
  </si>
  <si>
    <t>I don't know what that. I don't know what that mission is explicitly or what the goals are fighting to end blank.</t>
  </si>
  <si>
    <t>Thomas Loughran: Is the notion of an experience or who is in for</t>
  </si>
  <si>
    <t>John Rose: But yeah, that would be an example of</t>
  </si>
  <si>
    <t>Yeah. Yeah, you manage. There's something there's something less intuitive about it, obviously.</t>
  </si>
  <si>
    <t>Thomas Loughran: It's got nothing to do with We hold these truths to be self evident, etc. And that political power comes into being, right, because there are these fundamental principles that that we uphold and that we pursue in our, in our body politic. That's not what these people are after. Number two.</t>
  </si>
  <si>
    <t>Thomas Loughran: Let me first try to make a hole and then let me try to see what the world looks like through it and all I want to do is initially motivate both of those things. Maybe there's a hole here and maybe you see the world differently through this set that through this whole</t>
  </si>
  <si>
    <t>getting your hands on the world and changing it in such a way that you reliably produced people who are deeply committed to a certain way of life,</t>
  </si>
  <si>
    <t>Thomas Loughran: Rethinking journalism in this environment or rethinking social media in this environment.</t>
  </si>
  <si>
    <t>Thomas Loughran: No idea right the cortical the individual cortical columns, don't get that they're just putting the letters together and say, oh, I get that word. That's the word stochastic I've heard it before.</t>
  </si>
  <si>
    <t>Thomas Loughran: Right, and that</t>
  </si>
  <si>
    <t>John’s iPhone: How the story, at least in the more mainstream news area kind of evolved into this</t>
  </si>
  <si>
    <t>JP: The House is doing this but not passing basically not just working with the Republicans at all on the</t>
  </si>
  <si>
    <t>00:35:55.740 --&gt; 00:36:01.860</t>
  </si>
  <si>
    <t>00:41:12.930 --&gt; 00:41:24.150</t>
  </si>
  <si>
    <t>00:30:38.400 --&gt; 00:30:40.890</t>
  </si>
  <si>
    <t>01:17:50I'm sorry, I think, I think that's something I've thought about a little as well.</t>
  </si>
  <si>
    <t>I shouldn't do as they themselves would like. To get away with I shouldn't do as they themselves, maybe even would be happy to see me do.</t>
  </si>
  <si>
    <t>They have the goal that they want the class, the students in the class to leave.</t>
  </si>
  <si>
    <t>we all did the state stops and they were like a fair amount that couldn't do more than black, 40 or 45.</t>
  </si>
  <si>
    <t>And now you're seeing the force against the cacophony.</t>
  </si>
  <si>
    <t>Oh, I'm wondering if I can delete that now. That's a fun question.</t>
  </si>
  <si>
    <t>Thomas Loughran: Is a high information flow, the network of rich communities.</t>
  </si>
  <si>
    <t>JP: Some people will</t>
  </si>
  <si>
    <t>John Rose: Yeah, I mean,</t>
  </si>
  <si>
    <t>Thomas Loughran: Well, except you got some states do other voting by me.</t>
  </si>
  <si>
    <t>Thomas Loughran: Seems to me. You can say, you just have to discover it. You just have to come across. It's a really cool tool if we come up with a better one will leave it.</t>
  </si>
  <si>
    <t>Thomas Loughran: Not obviously so and if it were one conscious flow. There'd be one conscious flow and it would be identical to your conscious flow and that's who you are and that's the new both would be but one of them is more than who you are also</t>
  </si>
  <si>
    <t>JP: And understanding why they do the things that they do.</t>
  </si>
  <si>
    <t>Thomas Loughran: No, I'm sorry.</t>
  </si>
  <si>
    <t>Thomas Loughran: When in fact</t>
  </si>
  <si>
    <t>Thomas Loughran: Yeah, we haven't started with one because we haven't started with almost anything yet, but we should</t>
  </si>
  <si>
    <t>Thomas Loughran: Your ability to even see certain things, or why we're talking about them. You do have to get to a certain point in the conversation and in some way you've covered everything</t>
  </si>
  <si>
    <t>John Rose: Reduce prices and</t>
  </si>
  <si>
    <t>01:41:51Yeah, I mean I guess I was just, I was pushing back against the</t>
  </si>
  <si>
    <t>01:17:57And I was gonna try to think about that a little bit.</t>
  </si>
  <si>
    <t>Thomas Loughran: In fact, theologically, it's important if you don't understand</t>
  </si>
  <si>
    <t>Thomas Loughran: speech that I stuck into both of your inbox as</t>
  </si>
  <si>
    <t>Thomas Loughran: We've had it with with no national debate and we've had it over the objection of governors in the States.</t>
  </si>
  <si>
    <t>Thomas Loughran: I'm reminded of the transparent aluminum scene in one of the Star Trek movies where their, their cages a whale. If you see this old Star Trek.</t>
  </si>
  <si>
    <t>luke w: Things things things cease to make sense.</t>
  </si>
  <si>
    <t>Thomas Loughran: And if or even react to them. You have to duck. When the boom gets lower, right, when the quit the big crane get swamp, you've got to tuck when the wind shift and the boom shifts right and sailing analogy. This time, right, you've got to be able to duck.</t>
  </si>
  <si>
    <t>Thomas Loughran: Versions of them that all of that increases voter fraud.</t>
  </si>
  <si>
    <t>Thomas Loughran: Now the reason I wanted to stay on that distinction and articulated a little bit is because</t>
  </si>
  <si>
    <t>Rachel Loughran: Two different people. One who had been perfectly informed are actually two who had been like perfectly informed, we're in this like</t>
  </si>
  <si>
    <t>Thomas Loughran: That was DNC staffer the DNC staffer. Yeah. Seth Seth rich, I think, right.</t>
  </si>
  <si>
    <t>Raise up child in the way she should go and when she's old, she won't depart from.</t>
  </si>
  <si>
    <t>It's it's co anyway. Yeah. It's a dream mission.</t>
  </si>
  <si>
    <t>Thomas Loughran: To be information is to inform</t>
  </si>
  <si>
    <t>John Rose: Wealth and technology corrupting the system. But, I mean, I would never say you shouldn't allow political ads or you shouldn't be able to spend pretty much whatever amount of money you want on political ads. Maybe you can regulate</t>
  </si>
  <si>
    <t>Yeah. You don't pick it up as early. Yeah. And I'm like animals, like music.</t>
  </si>
  <si>
    <t>Thomas Loughran: That means almost follow through the fact that they've got a lot of money. You might wonder what it is that they do that, they have a lot of money. And that's a good question. It need not be money. It might be that might be power and money might be a means to it.</t>
  </si>
  <si>
    <t>Thomas Loughran: So actually let me reverse that and I see why I want to do that. Okay. So let me try, let me let me reverse that or</t>
  </si>
  <si>
    <t>which involved a very solid grasp.</t>
  </si>
  <si>
    <t>Thomas Loughran: Okay, I'm going to breeze through this because I spent time on the people already. By the way, this is that girl. They had a different girl before that was the girl who met the Yukon and priests at Oxford. Before I went there.</t>
  </si>
  <si>
    <t>Thomas Loughran: It may smell like a</t>
  </si>
  <si>
    <t>Thomas Loughran: You're if you don't like that, you have to draw a distinction somehow right yeah that argument pushes pretty far pretty hard.</t>
  </si>
  <si>
    <t>John’s iPhone: Meta commentary discussion on</t>
  </si>
  <si>
    <t>JP: Stimulus stuff.</t>
  </si>
  <si>
    <t>01:41:55The authority of somebody arguing from authority with these</t>
  </si>
  <si>
    <t>01:18:02In the context of</t>
  </si>
  <si>
    <t>Should I not in those cases, I should do what they would do, they look out for themselves and I look out for myself.</t>
  </si>
  <si>
    <t>And I don't think that's because I hung out with dumb people. I think that's because there's not a huge hole.</t>
  </si>
  <si>
    <t>These are reinforcing rods. These relationships stay home.</t>
  </si>
  <si>
    <t>Without deleting everything that comes after it. Just won't control Z take you out of there.</t>
  </si>
  <si>
    <t>Thomas Loughran: It's a beautiful thing.</t>
  </si>
  <si>
    <t>John Rose: Certainly be concerning of those votes went through, I guess.</t>
  </si>
  <si>
    <t>Thomas Loughran: Right, so how many people are live in</t>
  </si>
  <si>
    <t>Thomas Loughran: What would be what would make it better. Better both of those lines will be more better unity, we can explain more with it, we can bring more into some kind of model that we can sort of powerfully use to interact with the world more to our liking.</t>
  </si>
  <si>
    <t>Thomas Loughran: On that model and on that model. As you can see, oh, that model. Let me just integration for moments, it's lazy right but to jump so far ahead but</t>
  </si>
  <si>
    <t>JP: That's what I'm talking about.</t>
  </si>
  <si>
    <t>Thomas Loughran: The way this election gun has gone in a lot of respects is exactly the way people said this election would go</t>
  </si>
  <si>
    <t>00:36:03.030 --&gt; 00:36:04.260</t>
  </si>
  <si>
    <t>00:41:24.600 --&gt; 00:41:36.300</t>
  </si>
  <si>
    <t>00:30:42.960 --&gt; 00:30:45.060</t>
  </si>
  <si>
    <t>01:42:05From the because it doesn't seem like there's</t>
  </si>
  <si>
    <t>01:18:06This Supreme Court ruling, but I think there's a ton of other contexts to think about it in</t>
  </si>
  <si>
    <t>Thomas Loughran: It to jump. I'm jumping way out. Right.</t>
  </si>
  <si>
    <t>Thomas Loughran: It turns out that was actually issue on that day.</t>
  </si>
  <si>
    <t>Thomas Loughran: And it seems to me to be utter constitutional hypocrisy and as I said pisses me off. I mean, that's sort of my reaction to it. My, my gut visceral reaction, but that's but i know i don't know enough about it. And that's the problem here is that nobody seems to know enough about it.</t>
  </si>
  <si>
    <t>Thomas Loughran: One of the stranger other engaging the whale in this transparent material and and Scott. He's mystified because he can't understand how you can hold that much water right in this class of only so thick.</t>
  </si>
  <si>
    <t>Thomas Loughran: And their head.</t>
  </si>
  <si>
    <t>Thomas Loughran: As you've seen, just a hint of Rachel and but john you seen at a deeper level.</t>
  </si>
  <si>
    <t>Rachel Loughran: High information flow of rich communities and they had like all the context that you could hope for someone's have. Are we saying that</t>
  </si>
  <si>
    <t>Thomas Loughran: Which I think, by the way, is the name of also the name of a reporter</t>
  </si>
  <si>
    <t>where as like if you are teaching like a chemistry one to one class to three hundred students that you can like or any other large public university.</t>
  </si>
  <si>
    <t>That there's a foundation there and there is.</t>
  </si>
  <si>
    <t>Certainly a complex problem, but it's a less complex problem than severe wealth inequality in the country or in the world.</t>
  </si>
  <si>
    <t>Thomas Loughran: It may only be potentially to inform, there may be some</t>
  </si>
  <si>
    <t>John Rose: How the ads can appear or something. But even then, that would be regulating crew speech, but even in the most free and open democracy, you should be able to buy political ads, however you want.</t>
  </si>
  <si>
    <t>You know, it's. Well, interesting what you say.</t>
  </si>
  <si>
    <t>Thomas Loughran: Could even be prestige. It could even be honor, although I think, and if it were that would run fall against the third proposition which is that narrative control is an important means of getting what you want done in this world.</t>
  </si>
  <si>
    <t>Thomas Loughran: Let me see if I can address some problems from this lens and then come to realize that we were seeing through a single coherent lens why we were addressing those problems. And in fact, the coherence comes out in the range of problems added addresses.</t>
  </si>
  <si>
    <t>They were locked on to certain kinds of ways of acting.</t>
  </si>
  <si>
    <t>Thomas Loughran: Got her master's degree went to work for where she's not with him anymore, but she was in charge of this team for a while.</t>
  </si>
  <si>
    <t>Thomas Loughran: Maybe it's the case, then that the uncertainty in quantum mechanics.</t>
  </si>
  <si>
    <t>Thomas Loughran: torrent into influenced</t>
  </si>
  <si>
    <t>Thomas Loughran: And if it's if it's chewing too much too fast, so to speak, the argument is, then you have to say, wait a minute, you have to, you have to come back and have a little bit of less confidence in that technique.</t>
  </si>
  <si>
    <t>John’s iPhone: News and what they should be able to decide to report on and not report on and like Twitter's decision to</t>
  </si>
  <si>
    <t>JP: Yeah, like they're basically, I mean,</t>
  </si>
  <si>
    <t>John Rose: If they got taken over.</t>
  </si>
  <si>
    <t>Thomas Loughran: That's the idea of the circle. Why isn't this just align a gradient right and we're climbing a learning curve. Well, because you keep coming around to the same place in a certain sense, but you come around to it again so</t>
  </si>
  <si>
    <t>John Rose: There was a story that I heard where</t>
  </si>
  <si>
    <t>01:42:08With regards to Plato and</t>
  </si>
  <si>
    <t>01:18:14But yeah, I guess that's just my closing thought is, we didn't get to that. I think it's an interesting conversation where I don't really know where to begin, but</t>
  </si>
  <si>
    <t>And we are sure we're equal. I get it. May the best person win.</t>
  </si>
  <si>
    <t>A lot of people don't get a huge focus on geography in America.</t>
  </si>
  <si>
    <t>The cacophony at bay. They enable you to say, I don't have to be lost here.</t>
  </si>
  <si>
    <t>Doesn't it just memorize for a bunch of time? Every move you made multiple controls Z.</t>
  </si>
  <si>
    <t>Thomas Loughran: And it isn't clear that we couldn't be living that way now.</t>
  </si>
  <si>
    <t>Find all kinds of blacks.</t>
  </si>
  <si>
    <t>John Rose: But yeah, I think the biggest</t>
  </si>
  <si>
    <t>Thomas Loughran: Washington state or live in Washington plus already</t>
  </si>
  <si>
    <t>Thomas Loughran: And it unites us with one another.</t>
  </si>
  <si>
    <t>Thomas Loughran: I mean, do you think God knows what it's like to be john, are you the only guy.</t>
  </si>
  <si>
    <t>JP: We're really trying to get to the bottom of their</t>
  </si>
  <si>
    <t>Thomas Loughran: I'm talking about the guy in this</t>
  </si>
  <si>
    <t>Thomas Loughran: Right, you would have this huge you'd have these mirages right and it'd be different state to state and it would happen all night long. Right. And it would</t>
  </si>
  <si>
    <t>01:42:12Aquinas</t>
  </si>
  <si>
    <t>01:18:31Yeah.</t>
  </si>
  <si>
    <t>Thomas Loughran: Sure, sure. I'm ready, I'm ready. Uncle Tom. Go for it.</t>
  </si>
  <si>
    <t>Thomas Loughran: Many years ago 1852 it was</t>
  </si>
  <si>
    <t>Thomas Loughran: Maybe I should move with</t>
  </si>
  <si>
    <t>Thomas Loughran: And the engineer sits down and writes out a formula and Scotty recognize. He said, That's aluminum that's transparent aluminum.</t>
  </si>
  <si>
    <t>Thomas Loughran: You know that the Notre Dame center for Ethics and Culture has a fall conference series that they've had for 20 something years now.</t>
  </si>
  <si>
    <t>Thomas Loughran: Can you point to anything anywhere.</t>
  </si>
  <si>
    <t>Thomas Loughran: I would say the linchpin not the only mentioned but a linchpin holding together a number of ideas in this project is the idea of</t>
  </si>
  <si>
    <t>Rachel Loughran: Or I guess is any or any individuals have a saying that those two people would both need to make their decision. Let's say they were like,</t>
  </si>
  <si>
    <t>John Loughran: I thought I don't know anything about this.</t>
  </si>
  <si>
    <t>You don't have that same luxury. And I don't I don't think, like, that doesn't seem dishonest.</t>
  </si>
  <si>
    <t>There's a foundation in which there's an invitation to sort of invites the information.</t>
  </si>
  <si>
    <t>Yeah, I suppose baby it maybe it isn't it.</t>
  </si>
  <si>
    <t>Thomas Loughran: You know, there may be some derivative to it.</t>
  </si>
  <si>
    <t>Thomas Loughran: Yeah, I wonder, it'd be fun for fun for you to make that case. Why would that be wrong. Why would it be wrong to put limits on how much money you as an individual.</t>
  </si>
  <si>
    <t>Infants like music. Yeah. Same before they before they talk.</t>
  </si>
  <si>
    <t>Thomas Loughran: Narrative control, meaning the things that you that this story that you read is a controlled story, the story you hear is a story that people with money are investing enormous amount</t>
  </si>
  <si>
    <t>Thomas Loughran: Something like that. I don't know if I'm cheating. They're not. This isn't so I'm trying this procedure out. Okay.</t>
  </si>
  <si>
    <t>Right, such as being loyal to a friend. Right.</t>
  </si>
  <si>
    <t>Thomas Loughran: Is in fact a model that's that's been recognized that's been adopted, and it's a damn good desktop interface for us. Why, because it enables us to have a common and yet changing experience and maybe it's selected precisely because of its stochastic important</t>
  </si>
  <si>
    <t>Thomas Loughran: Story, whether or not that can be true of the real story or not. So real story. You could imagine all kinds of</t>
  </si>
  <si>
    <t>Thomas Loughran: Right and say, Well, no, not a second right there are some distinctions. I want to make. And somehow they're in the fundamental of my conscious experience.</t>
  </si>
  <si>
    <t>John’s iPhone: Basically</t>
  </si>
  <si>
    <t>JP: They weren't willing to just pass a chunk of the bill through</t>
  </si>
  <si>
    <t>00:36:04.920 --&gt; 00:36:11.520</t>
  </si>
  <si>
    <t>00:41:41.700 --&gt; 00:41:42.750</t>
  </si>
  <si>
    <t>00:30:46.470 --&gt; 00:30:54.690</t>
  </si>
  <si>
    <t>01:42:14Because they don't have. I mean there aren't stable. I mean, maybe there are, I mean, I'm sure there are just stable Aquinas studies folks and stable Plato's studies, folks.</t>
  </si>
  <si>
    <t>01:18:33Good.</t>
  </si>
  <si>
    <t>All right. But that doesn't mean I put my knife down totally.</t>
  </si>
  <si>
    <t>They make fun of us in Europe for it all the time. So these these are great questions as a way.</t>
  </si>
  <si>
    <t>I have something to say here. Right.</t>
  </si>
  <si>
    <t>Yeah. Yeah. Oh, yeah. All right, let's wait.</t>
  </si>
  <si>
    <t>Thomas Loughran: Let's push it a little further.</t>
  </si>
  <si>
    <t>John Rose: This is kind of related kind of a different</t>
  </si>
  <si>
    <t>John Rose: Problem.</t>
  </si>
  <si>
    <t>Thomas Loughran: Which is actually what it is we are all deeply seeking</t>
  </si>
  <si>
    <t>Thomas Loughran: If you wanted to let that in you might imagine God knows what it's like to be you.</t>
  </si>
  <si>
    <t>JP: Their moral beliefs or their</t>
  </si>
  <si>
    <t>Thomas Loughran: Not just all night. Right. But over several days it would take a long time. In fact, you might think that there's has been whole statewide LEGAL STRATEGIES designed</t>
  </si>
  <si>
    <t>Thomas Loughran: If we import one, we should be careful and we should watch it and make note of that question.</t>
  </si>
  <si>
    <t>Thomas Loughran: In this second</t>
  </si>
  <si>
    <t>John Rose: Someone as the guy went into the doctor and he asked the doctor, he got he got a prescription and he asked the doctor, how much it costs and</t>
  </si>
  <si>
    <t>01:42:29But it doesn't seem like they actually really set, it doesn't seem like there's any sort of consensus about that those two people were right.</t>
  </si>
  <si>
    <t>Thomas Loughran: Issued July 5 1856. It was a very day we were conversing. The living in Justin spice.</t>
  </si>
  <si>
    <t>Thomas Loughran: What's available to know but</t>
  </si>
  <si>
    <t>Thomas Loughran: In other words, reaching back into his bag of tricks and showing him on his own terms, right, that he has something to learn that little moment of insight you could imagine something like that.</t>
  </si>
  <si>
    <t>Thomas Loughran: And two years ago. And if I get my dates, right, if I'm wrong, somebody, forgive me, but</t>
  </si>
  <si>
    <t>Thomas Loughran: So Rachel. This is a lot. We haven't done</t>
  </si>
  <si>
    <t>Thomas Loughran: That's been in the news or that's been alleged where that's been documented, or it's been. I mean, it just seems to me it's an entirely different conversation that pouring in on us from the top down, or it's pouring in from the president tax. He's the only one talking about</t>
  </si>
  <si>
    <t>Thomas Loughran: Well, there's a couple of different facets to get at it, but one of them is the facet of what is information.</t>
  </si>
  <si>
    <t>Rachel Loughran: I don't know. Uh, let's use your example earlier of they were asked if they were willing to betray their family. Now, are we saying that both of them would have to</t>
  </si>
  <si>
    <t>John Rose: Show people like accused Clinton of having them assassinated or something. I don't remember the exact story but</t>
  </si>
  <si>
    <t>And like that feels like like I want that to be fine.</t>
  </si>
  <si>
    <t>That's processed by the individual as something like a comfort on something like a computational model.</t>
  </si>
  <si>
    <t>Would you rather take a part. I don't know. Would you rather understand the carburetor in itself or would you rather understand how a car works first?</t>
  </si>
  <si>
    <t>Thomas Loughran: But the key thing it's information if and only if someone takes it in and weaves it into the structure</t>
  </si>
  <si>
    <t>Thomas Loughran: Or you as a corporation.</t>
  </si>
  <si>
    <t>Practic you mean they picked up but they. But they don't code before they talk.</t>
  </si>
  <si>
    <t>Thomas Loughran: To get the way they wanted to get the outcomes they want, which are not in pursuit of the principles that we all say we're in the pursuit of butter in the pursuit of something very different. Something like money power fame.</t>
  </si>
  <si>
    <t>Thomas Loughran: First of all, there's this very difficult problem that philosophical world is set for a long time, and that is the hard problem of consciousness. How does consciousness arise from this point of view, that's not a problem. That's the wrong problem.</t>
  </si>
  <si>
    <t>And you there I said it looks like that may be the fruit of a free choice.</t>
  </si>
  <si>
    <t>Thomas Loughran: SOS agents support members and they get trained how to do that. Well, and they they climb various rungs on the ladder of training.</t>
  </si>
  <si>
    <t>Thomas Loughran: In other words, it's not as it's not a deterministic model.</t>
  </si>
  <si>
    <t>Thomas Loughran: All kinds of let me call it mechanical attention right being paid to it to enflame</t>
  </si>
  <si>
    <t>Thomas Loughran: Or I don't know how you get. I don't know how you defend against that solipsism remark that solace isn't direction.</t>
  </si>
  <si>
    <t>John’s iPhone: To damp out. Yeah. And like there were some pretty high up there like mainstream news journalists who posted links to the story because they're like, oh, this was a big story. This is what's going on right now until they posted links to the story and they got banned from Twitter.</t>
  </si>
  <si>
    <t>John’s iPhone: Before</t>
  </si>
  <si>
    <t>01:42:40In the philosophical community.</t>
  </si>
  <si>
    <t>01:18:36Well, let's come back to it, put a pin in it, as they say, because I agree that's a really interesting area to explore</t>
  </si>
  <si>
    <t>I feel like there's other options. Like it is not just either do what they are trying to do to myself.</t>
  </si>
  <si>
    <t>Right back out real fast. It would be good to pursue some of these things, but we probably ought to reload.</t>
  </si>
  <si>
    <t>I can explain what happened. I can predict what's going to happen.</t>
  </si>
  <si>
    <t>Crisis averted. Oh, good. OK, so then if I'm understanding you, Rachel, if you've got this down here,</t>
  </si>
  <si>
    <t>Thomas Loughran: Imagine it's the case.</t>
  </si>
  <si>
    <t>John Rose: Conversation, maybe, but I've been reading a lot about intersection ality recently.</t>
  </si>
  <si>
    <t>John Rose: With melon voting is the amount of votes that are invalidated by I think mostly</t>
  </si>
  <si>
    <t>JP: 1010 many, you know,</t>
  </si>
  <si>
    <t>Thomas Loughran: We're we are seeking shared understanding collective action collective agency. We're looking frankly to be one with one another in understanding predicting enjoying</t>
  </si>
  <si>
    <t>JP: Are</t>
  </si>
  <si>
    <t>JP: Their experiences of meaning.</t>
  </si>
  <si>
    <t>Thomas Loughran: Yeah, the guy.</t>
  </si>
  <si>
    <t>Thomas Loughran: And this is true if you</t>
  </si>
  <si>
    <t>00:36:13.200 --&gt; 00:36:29.190</t>
  </si>
  <si>
    <t>00:41:43.770 --&gt; 00:41:44.190</t>
  </si>
  <si>
    <t>00:30:54.720 --&gt; 00:30:55.260</t>
  </si>
  <si>
    <t>01:42:44And I'm not sure it doesn't seem exactly like i mean i don't know</t>
  </si>
  <si>
    <t>01:18:50When we explore it. I think will also want to explore ways in which religious thinking is co opted for</t>
  </si>
  <si>
    <t>Thomas Loughran: You logically it's under it's important</t>
  </si>
  <si>
    <t>Thomas Loughran: But that what we were after in that effort was these principles.</t>
  </si>
  <si>
    <t>John Rose: Yeah, I certainly don't think they should have been deployed over the objections of the governor I thought the same thing about the National Guard to like it just doesn't make any sense to me.</t>
  </si>
  <si>
    <t>Thomas Loughran: Right where somebody says, you know, I hadn't thought of it that way.</t>
  </si>
  <si>
    <t>Thomas Loughran: I believe it was in</t>
  </si>
  <si>
    <t>Thomas Loughran: Maybe so much of this all in one condensed space.</t>
  </si>
  <si>
    <t>Thomas Loughran: And people who echo, it seems to me the President's line. I haven't seen it anywhere else.</t>
  </si>
  <si>
    <t>Thomas Loughran: And the approach that I started to take to information of a purported answer I'm no information theorist, but I listened to some of them and I'm picking a thread from that conversation and saying,</t>
  </si>
  <si>
    <t>Rachel Loughran: Take like a values based approach like no betraying your family is bad because that like seems like one thing to me but</t>
  </si>
  <si>
    <t>Thomas Loughran: Yeah for four days after his death. What is it that there's a piece of timing four days after his death. Some did the documents get</t>
  </si>
  <si>
    <t>So I'm trying to, like, rectify in my head how that can still be fine in this model or if that means the model doesn't fully explain what's going on.</t>
  </si>
  <si>
    <t>They're solving problems here and they're presented with certain with certain information and they pop out a certain response.</t>
  </si>
  <si>
    <t>I'm thinking maybe. But if you're trying to fix the car, you start by fixing one of the parts.</t>
  </si>
  <si>
    <t>Something like that.</t>
  </si>
  <si>
    <t>Thomas Loughran: can spend</t>
  </si>
  <si>
    <t>Yeah, well, we're getting the listing.</t>
  </si>
  <si>
    <t>Thomas Loughran: Could there's plenty of room for mixed motives in that space.</t>
  </si>
  <si>
    <t>Thomas Loughran: In fact, more nearly the right problem is, how does the order</t>
  </si>
  <si>
    <t>Right. But now let's take a case where it's a different set of circumstances and who knows what got his or her hands on that set of circumstances.</t>
  </si>
  <si>
    <t>Thomas Loughran: And they might like it in the States, they might want to teach for them, so to speak. Imagine teachers in here. In fact, why don't we just grab this and replace the school. Why don't we just call this a school and put our whole curriculum in here and all our teachers.</t>
  </si>
  <si>
    <t>Thomas Loughran: But it is a model that's got stochastic determinism and</t>
  </si>
  <si>
    <t>Thomas Loughran: And that's true over any story.</t>
  </si>
  <si>
    <t>JP: So hold on a second here. I feel like I'm not understanding exactly what you mean.</t>
  </si>
  <si>
    <t>John’s iPhone: So they got reinstated. A couple days later, but what kind of message does that send when like</t>
  </si>
  <si>
    <t>John’s iPhone: You know, I mean, obviously.</t>
  </si>
  <si>
    <t>Thomas Loughran: I just use the analogy, which you accepted, for example, at least for a moment that may be that you know this big large global corporation is an example. Is it put examples. Maybe the wrong word. It might also be an example. But I put it forward as an analogy.</t>
  </si>
  <si>
    <t>Loop.</t>
  </si>
  <si>
    <t>John Loughran: The doctor said</t>
  </si>
  <si>
    <t>01:42:50I let's see, I'm not gonna say any more because I actually don't know what I'm talking about.</t>
  </si>
  <si>
    <t>01:19:01Power for grabbing power in certain certain waves. You can imagine we don't even have to imagine</t>
  </si>
  <si>
    <t>And like, stab myself with their knife or like I met like there we can be creative.</t>
  </si>
  <si>
    <t>But it would be nice to line up a set of results versus here.</t>
  </si>
  <si>
    <t>In some cases, I can control what's going to happen.</t>
  </si>
  <si>
    <t>give me a favor and go over to responsibilities and see if there's a way to systematically turn writes law and code into children.</t>
  </si>
  <si>
    <t>Thomas Loughran: That through a series of exchanges like us.</t>
  </si>
  <si>
    <t>John Rose: Yeah, um, and the creator of the word.</t>
  </si>
  <si>
    <t>John Rose: signatures that don't match, and I think it act like it gets into like the 10s of thousands</t>
  </si>
  <si>
    <t>JP: Yeah, but yeah.</t>
  </si>
  <si>
    <t>Thomas Loughran: The world.</t>
  </si>
  <si>
    <t>Thomas Loughran: Not a model of full awareness.</t>
  </si>
  <si>
    <t>JP: And maybe I'm selling people short</t>
  </si>
  <si>
    <t>JP: He's the guy who went and lived with them. Yeah. For the, for a long time. Yeah.</t>
  </si>
  <si>
    <t>Thomas Loughran: This is one interpretation.</t>
  </si>
  <si>
    <t>01:19:11Imagine</t>
  </si>
  <si>
    <t>Thomas Loughran: I'm looking for a different word than theologically</t>
  </si>
  <si>
    <t>Thomas Loughran: That state what these principles are and so on one part of the knife. We put We hold these truths to be self evident, that all men are endowed by their Creator with certain inalienable rights stop there. We could have kept going, obviously, but that that takes. We hold these truths.</t>
  </si>
  <si>
    <t>John Rose: And i don't i don't know how they're actually acting their people have said they're snatching people off the street.</t>
  </si>
  <si>
    <t>Thomas Loughran: Right to someone who is now recognized as really putting the problem, the way it actually is not dismissing the problem by transforming the terms into something that the mature members don't accept</t>
  </si>
  <si>
    <t>Thomas Loughran: The conference theme was higher powers.</t>
  </si>
  <si>
    <t>Thomas Loughran: What when I'm trying to make when learning in this, I had a nice conversation with</t>
  </si>
  <si>
    <t>Thomas Loughran: And unfortunately, he doesn't. He doesn't seem to have a good leg to stand on here. I don't know how this is not a bipartisan comment because he threw up a commission</t>
  </si>
  <si>
    <t>Rachel Loughran: Most of the choices we make are not boiled down to as broad of a level of, like, do I betray my family or not. Usually it's something more with a lot more nuts and bolts to it so are</t>
  </si>
  <si>
    <t>John Loughran: When they</t>
  </si>
  <si>
    <t>And that response is a proposed solution. To how do we think about this?</t>
  </si>
  <si>
    <t>I had no access to a carburetor is a lot easier to fix than a car.</t>
  </si>
  <si>
    <t>Thomas Loughran: That's a whole sentence.</t>
  </si>
  <si>
    <t>Thomas Loughran: You are an you won't you won't be arrested for saying things in the street.</t>
  </si>
  <si>
    <t>Yeah, yeah, we did it. But it so to swing back and put a cap on this and we were just talking about Lenz's.</t>
  </si>
  <si>
    <t>Thomas Loughran: And actually if you just grab those three principles. I think we said something else.</t>
  </si>
  <si>
    <t>Thomas Loughran: That we consciously experience directly consciously experience in some measure and indirectly consciously experience through the consciousness through the conscious measurements.</t>
  </si>
  <si>
    <t>Right. And now they've they've created somebody who's absolutely locked on to terrible things,</t>
  </si>
  <si>
    <t>Thomas Loughran: If you know what I mean by that stochastic determine, you're going to get. You're going to get the Standard Model, you're going to get all of the things that are</t>
  </si>
  <si>
    <t>Thomas Loughran: Whether it's 100% true or 100% balls. You could do the very same thing. Right. You could spread it.</t>
  </si>
  <si>
    <t>Thomas Loughran: I'm making an argument for conscious realism that goes the way that you indicated, but I'm saying, the only consciousness that you get to pull out of that deal is me, not you.</t>
  </si>
  <si>
    <t>John’s iPhone: You're banning journalists off of</t>
  </si>
  <si>
    <t>John’s iPhone: Hugely</t>
  </si>
  <si>
    <t>00:36:30.390 --&gt; 00:36:38.520</t>
  </si>
  <si>
    <t>00:41:46.170 --&gt; 00:41:57.240</t>
  </si>
  <si>
    <t>00:30:55.770 --&gt; 00:31:06.990</t>
  </si>
  <si>
    <t>01:42:59Will be questions. It's great.</t>
  </si>
  <si>
    <t>01:19:13Constructing and almost had a first principles. Write it as a strategy is a deliberate strategy right let's get these people. Let's pray on</t>
  </si>
  <si>
    <t>Like we are like there are more than two options here.</t>
  </si>
  <si>
    <t>but we could we could go back and say what those things are precisely that you would want to be fine in those context.</t>
  </si>
  <si>
    <t>Here's a history of Venezuela, for example.</t>
  </si>
  <si>
    <t>And so I've got some power, and that power is is it is the force that holds the potential energy well together?</t>
  </si>
  <si>
    <t>Yet rather than erode from whatever, I can do that.</t>
  </si>
  <si>
    <t>Thomas Loughran: The perspectives which develop</t>
  </si>
  <si>
    <t>John Rose: It started off in a very</t>
  </si>
  <si>
    <t>John Rose: I think if you do a</t>
  </si>
  <si>
    <t>Thomas Loughran: I mean Seattle's a big city, right, a couple of</t>
  </si>
  <si>
    <t>Thomas Loughran: How do I know that I mean that's that's the whole story of that. That's that gets woven into the stable.</t>
  </si>
  <si>
    <t>Thomas Loughran: Not stripped down for the sake of efficiency by people who are operating under limited perspectives and have to overwhelm them have to rather</t>
  </si>
  <si>
    <t>JP: But I mean, it seems to me that a lot of people just have an answer for that. I mean, I look at most of the most religions is that</t>
  </si>
  <si>
    <t>Yeah yeah</t>
  </si>
  <si>
    <t>Thomas Loughran: Of the of the</t>
  </si>
  <si>
    <t>Thomas Loughran: Whether it's an example or not because they all they also have got all kinds of stuff to bring together. And at some point, you just can't work with that many people</t>
  </si>
  <si>
    <t>Thomas Loughran: Which is a place where you can kind of see the whole you can actually already see a whole where you are, I'd say, right, you can already see maybe somebody could come up with a whole</t>
  </si>
  <si>
    <t>John Rose: I have no clue. And so, yes. Can you find out. And so the doctor has a nurse, go and interact with the insurance companies and find out if it was $30 a month and then</t>
  </si>
  <si>
    <t>01:19:22This particular feature of religious thought. Right. And let's drag. Let's find some series of issues and generate some excitement around that series of issues and drag this whole group of people around here for a particular</t>
  </si>
  <si>
    <t>Thomas Loughran: Spiritual to use Harris's term, but to take it.</t>
  </si>
  <si>
    <t>Thomas Loughran: And you could almost put it there. We hold these truths. Right.</t>
  </si>
  <si>
    <t>John Rose: Is that really what they're mostly doing the President says they're there, or whoever, saying that they're to like protect federal property.</t>
  </si>
  <si>
    <t>Thomas Loughran: It's not the sort of solution you give them that sort of solution and you just argue at each other. And this is exactly what we do in our current exchanges.</t>
  </si>
  <si>
    <t>Thomas Loughran: And that's a quote from Alexander Solzhenitsyn</t>
  </si>
  <si>
    <t>Thomas Loughran: With my daughter who was heard much of this from me for a lot of years knows a lot of it reminded me how completely</t>
  </si>
  <si>
    <t>Thomas Loughran: To look at it and that commission on its own cashed in its chips and and walked away. And unless he's got a different account of how that happened. My impression is they walked away because they could not find widespread voter fraud.</t>
  </si>
  <si>
    <t>Thomas Loughran: Excuse me a second.</t>
  </si>
  <si>
    <t>Rachel Loughran: You suggesting that the two people both who had been perfectly informed would have to make the exact same choice, all the time, or that they would both have to make a choice informed by I don't betray my family or any other type of</t>
  </si>
  <si>
    <t>Thomas Loughran: Was the first Wikileaks dump four days after his death, or was it something else. But it was some other notable</t>
  </si>
  <si>
    <t>How should we act and circumstance? It's a modern. For predicting, explaining, controlling the world.</t>
  </si>
  <si>
    <t>You don't understand when it is until you understand what the car is.</t>
  </si>
  <si>
    <t>Thomas Loughran: And it's not just a bump. It's not just a phrase be hard to put in a bubble, maybe. So we may have. This is why we have to</t>
  </si>
  <si>
    <t>Thomas Loughran: But you will be arrested for out buying the other person's microphone.</t>
  </si>
  <si>
    <t>And constructing lenses out, they may be smaller models inside them that they you can.</t>
  </si>
  <si>
    <t>Thomas Loughran: That that we take and the conclusions from conscious from models of which we are conscious that we run that what we perceive as data.</t>
  </si>
  <si>
    <t>things we would call terrible things self-serving, other complete callousness to the needs of other people.</t>
  </si>
  <si>
    <t>Thomas Loughran: He's agents, see here this is, of course, is an accurate right and so audiences are needs are skilled they're empathetic, they are engaged.</t>
  </si>
  <si>
    <t>Thomas Loughran: At large scale, you're going to get behaviors that are going to be just what you would have expected as if they have no choice right there deterministic.</t>
  </si>
  <si>
    <t>Thomas Loughran: And polarize around it and something that would be a reason, perhaps in a world where you don't know what to do with this phenomenon.</t>
  </si>
  <si>
    <t>John’s iPhone: Twitter or a story that</t>
  </si>
  <si>
    <t>John’s iPhone: Big political win for them that would been not good if Trump if everyone got 1200 dollar checks right before that, when building</t>
  </si>
  <si>
    <t>01:43:01But I also, I mean, I also do want to go hang out with my family. They are out here.</t>
  </si>
  <si>
    <t>01:19:37For particular political reasons.</t>
  </si>
  <si>
    <t>Sure. But yeah, I just like as long as you recognize that, like in the same way that like they are people who have interests in like.</t>
  </si>
  <si>
    <t>We we could also look at those same contexts and wonder whether you can be not fine in both of those circumstances.</t>
  </si>
  <si>
    <t>I mean, as a sketch. That would be it'd be interesting to see if we could find resources like that,</t>
  </si>
  <si>
    <t>It is an order. It's a highly ordered connection.</t>
  </si>
  <si>
    <t>MIA associated. No. Whatever the phrase, whatever the category is, apparently.</t>
  </si>
  <si>
    <t>Thomas Loughran: More simply more short sighted me</t>
  </si>
  <si>
    <t>John Rose: scientific context, that, that, that, and the creator of that word said</t>
  </si>
  <si>
    <t>John Rose: National Action.</t>
  </si>
  <si>
    <t>Thomas Loughran: Million people</t>
  </si>
  <si>
    <t>Thomas Loughran: Characteristics of mature members.</t>
  </si>
  <si>
    <t>Thomas Loughran: Deal with that limitation.</t>
  </si>
  <si>
    <t>Thomas Loughran: Let's see. There was one other thing I wanted to say about it. And that is, I wanted to quote a biologist. I think she's from Syracuse University.</t>
  </si>
  <si>
    <t>Thomas Loughran: Let me phrase this carefully.</t>
  </si>
  <si>
    <t>00:36:38.940 --&gt; 00:36:50.640</t>
  </si>
  <si>
    <t>00:41:57.690 --&gt; 00:42:09.450</t>
  </si>
  <si>
    <t>00:31:08.880 --&gt; 00:31:09.750</t>
  </si>
  <si>
    <t>01:19:40Let's restructure power restructure the electorate and leanings and electorate using religion in order to build the coalition's we want to gain the power we want, how much does that work, how much does that happen, how much does that work, how much of an explanation for the kinds of</t>
  </si>
  <si>
    <t>Thomas Loughran: Not to take it further than he thinks you're entitled to take it.</t>
  </si>
  <si>
    <t>Thomas Loughran: inalienable rights.</t>
  </si>
  <si>
    <t>John Rose: Which if that's exclusively what they were doing. I guess I might not have the hugest problem with that. But yeah, I mean, it does seem like I've heard that there's national people off the streets and one of my bands and</t>
  </si>
  <si>
    <t>Thomas Loughran: Right, we just we warp one another's perspective. In fact, we don't even try to do it. Nowadays, we're so bad at it. We think there's really no point in trying. So we just insult them.</t>
  </si>
  <si>
    <t>Thomas Loughran: Or put this it's</t>
  </si>
  <si>
    <t>Thomas Loughran: Well, JP us to great question with a while ago about now when we after pixie dust or we after a building in a town, those don't work anything like one</t>
  </si>
  <si>
    <t>Thomas Loughran: And unless somebody's got a different story to tell, then all that noise on voter fraud seems to be a distraction.</t>
  </si>
  <si>
    <t>Good, but</t>
  </si>
  <si>
    <t>Thomas Loughran: Some, some other notable public appearance of the of the</t>
  </si>
  <si>
    <t>And on this. Model.</t>
  </si>
  <si>
    <t>That I think is true. That's true. Yeah.</t>
  </si>
  <si>
    <t>Thomas Loughran: Write out the resource and then maybe maybe put a Resource Identifier and then you start to see you could start to see a</t>
  </si>
  <si>
    <t>Thomas Loughran: Right, so that you're the only one who can be heard, or nearly the only one who can be heard, because you're shouting so loud over that other over that other guy.</t>
  </si>
  <si>
    <t>I think we've seen in the Chomsky international narratives that with a few propositions, you can generate a pretty substantial.</t>
  </si>
  <si>
    <t>JP: In our condo.</t>
  </si>
  <si>
    <t>Thomas Loughran: Right through those models and and we come to infer things or conclude things through those models and predictive explain and control our way through this conscious experience using those instances, right. So this is a construction of science.</t>
  </si>
  <si>
    <t>You could imagine producing that kind of person systematically.</t>
  </si>
  <si>
    <t>Thomas Loughran: They of course are using all that stuff.</t>
  </si>
  <si>
    <t>Thomas Loughran: It's hard for me to actually blame Twitter for trying to do something.</t>
  </si>
  <si>
    <t>JP: Sure why that i mean you as far as I can tell that there's no difference in that and still running into the hard problem of consciousness. I mean,</t>
  </si>
  <si>
    <t>John’s iPhone: Basically Twitter and just decided was Russian in a war or something.</t>
  </si>
  <si>
    <t>JP: It's just a shame. I mean, a lot of people need that, you know,</t>
  </si>
  <si>
    <t>Thomas Loughran: I'm not at that not only at the employee level, but all the way up, even at the very high level of functioning. Right. You can't get hold those people at many very high level functions.</t>
  </si>
  <si>
    <t>Thomas Loughran: Right. And it would be good if they did their communities wouldn't fall apart and they'd be processing information more the better together, at least if all the other things we've said are possible get cashed in and seem likely</t>
  </si>
  <si>
    <t>John Rose: The doctor said</t>
  </si>
  <si>
    <t>01:43:06With me</t>
  </si>
  <si>
    <t>01:20:00I don't know how you could how to phrase what it was. You were just talking about.</t>
  </si>
  <si>
    <t>Getting you stab, but probably like deeper than that. Like what?</t>
  </si>
  <si>
    <t>What are the ways in which you can? I think that would be a very useful exercise, would be to take a range of risks.</t>
  </si>
  <si>
    <t>achieve a little bit of literacy and then actually ask one of these and then hit one of these issues where we have where we identify it,</t>
  </si>
  <si>
    <t>And it's fascinating when you think about it. It is a dove down a.</t>
  </si>
  <si>
    <t>I don't know if I can turn them into it of responsibilities, but I can.</t>
  </si>
  <si>
    <t>Thomas Loughran: From a particular set of perspectives, imagine those sets of perspectives that model of the world that way of living out life in this world understanding of the way we understand that in parallel with one another.</t>
  </si>
  <si>
    <t>John Rose: A lot of ways that people use it today.</t>
  </si>
  <si>
    <t>JP: Couple million. Yeah, a few million but like that would assume that all of the</t>
  </si>
  <si>
    <t>Thomas Loughran: That the enduring characteristics of mature members in stable communities, such that, such that emerge right through the interplay of communities.</t>
  </si>
  <si>
    <t>Thomas Loughran: By efficiency strategies which we do have to do</t>
  </si>
  <si>
    <t>JP: You know they have a particular doctrine and that's that's good enough.</t>
  </si>
  <si>
    <t>Thomas Loughran: But I could be wrong. She's in the northwest and United States, and she is a specialist in Native American culture and Native American biology somehow</t>
  </si>
  <si>
    <t>Thomas Loughran: Though the legal</t>
  </si>
  <si>
    <t>01:20:04John rose, but</t>
  </si>
  <si>
    <t>Thomas Loughran: And that that is a deep</t>
  </si>
  <si>
    <t>John Rose: The governor doesn't even want them there. So,</t>
  </si>
  <si>
    <t>Thomas Loughran: I mean, that's what a lot of public exchanges right you idiots think this right and we're not trying in any fair minded way to characterize what they say.</t>
  </si>
  <si>
    <t>Thomas Loughran: It's so generic that it could have been from all various sources, but they really focused on solzhenitsyn's use of that concept of higher powers.</t>
  </si>
  <si>
    <t>Thomas Loughran: Right. And it requires an explanation. Right. I did my best to give one, but it is not that easy to give an explanation here what we're looking for.</t>
  </si>
  <si>
    <t>Thomas Loughran: From a very serious group of issues about enfranchisement under colon, which are which are complex and students.</t>
  </si>
  <si>
    <t>Thomas Loughran: That's a fundamental attitude, one might take toward information, information in forms. In other words, it's the stuff that we have</t>
  </si>
  <si>
    <t>Thomas Loughran: Let me make a couple of distinctions to answer it first. I brought the case of be trained your family in only as an unusual case where the right thing to do is perfectly plain</t>
  </si>
  <si>
    <t>Thomas Loughran: Of the so called Stolen files.</t>
  </si>
  <si>
    <t>This high information flow network of rich communities that work and processing information.</t>
  </si>
  <si>
    <t>But yeah, it's easier to. Cool.</t>
  </si>
  <si>
    <t>John Rose: Structure.</t>
  </si>
  <si>
    <t>Thomas Loughran: And you might say, you know, we're free speech doesn't mean no limits on anything that has anything to do with speech. It means you get it means we really will foster an environment where ideas get</t>
  </si>
  <si>
    <t>Different lens.</t>
  </si>
  <si>
    <t>Thomas Loughran: But imagine the idea here is, imagine for a moment. You thought that were true, all of those things.</t>
  </si>
  <si>
    <t>Thomas Loughran: Who was it that I think it was as philosopher named sellers that coined the distinction between the manifest image and the scientific image.</t>
  </si>
  <si>
    <t>Right. We would call that wicked. Right. If you were to do that.</t>
  </si>
  <si>
    <t>Thomas Loughran: I think I'm done. Thanks for listening to that run and we could talk about it a little bit, but that's</t>
  </si>
  <si>
    <t>Thomas Loughran: Facebook I deeply suspect more than Twitter, actually, but</t>
  </si>
  <si>
    <t>Thomas Loughran: It's fundamentally impossible.</t>
  </si>
  <si>
    <t>John’s iPhone: So,</t>
  </si>
  <si>
    <t>00:36:51.630 --&gt; 00:37:01.020</t>
  </si>
  <si>
    <t>00:42:10.080 --&gt; 00:42:17.640</t>
  </si>
  <si>
    <t>00:31:11.340 --&gt; 00:31:19.200</t>
  </si>
  <si>
    <t>01:43:07So,</t>
  </si>
  <si>
    <t>01:20:07an oddity an odd feature, maybe an interesting and noteworthy feature. How about that of</t>
  </si>
  <si>
    <t>Like my question is like, what is this fight over? Like, what is it?</t>
  </si>
  <si>
    <t>And you just laid out a couple. And how can you go wrong?</t>
  </si>
  <si>
    <t>maybe a concept map. Right. What are the main historical issues?</t>
  </si>
  <si>
    <t>Negative entropy.</t>
  </si>
  <si>
    <t>You can add a parent, let me see. Yes.</t>
  </si>
  <si>
    <t>Thomas Loughran: We should pause and notices hardly ever happens</t>
  </si>
  <si>
    <t>John Rose: Are not exactly in line with how it was originally intended and I just use that example to talk about or to bring up the idea that it happens all the time that</t>
  </si>
  <si>
    <t>Thomas Loughran: Instead of that crowd versus inefficiency, you heard any discussion about me. I can see why you might not want to gamble.</t>
  </si>
  <si>
    <t>JP: voters vote there you know i mean</t>
  </si>
  <si>
    <t>Thomas Loughran: That's that kind of stability and or that that kind of yearning for that yearning to grow shared understanding is in fact the mark of mature members in communities which adore</t>
  </si>
  <si>
    <t>JP: I don't know what it means for God to be me, because what it means for me to be me.</t>
  </si>
  <si>
    <t>JP: But I mean, maybe I I don't know.</t>
  </si>
  <si>
    <t>JP: Is this the braiding Sweet Grass author</t>
  </si>
  <si>
    <t>Thomas Loughran: It's an interpretation of the legal phenomenon at the statewide level in Pennsylvania with respect to</t>
  </si>
  <si>
    <t>Thomas Loughran: In a big corporation and so you're just going to have to group them. I'm thinking of the Marine Corps. I only know this because you know Justin's in the business now but</t>
  </si>
  <si>
    <t>Thomas Loughran: Right, then you can already kind of see it right, it makes sense to have a whole and I have some idea with the whole would look like it right. You can imagine it from here.</t>
  </si>
  <si>
    <t>John Rose: I can prescribe you the generic version of that for $2 and all that. All that interaction doesn't happen unless</t>
  </si>
  <si>
    <t>01:20:14Religious discourse that it seems to sometimes</t>
  </si>
  <si>
    <t>Thomas Loughran: Experiencing the butt out, but I'm going to, I'm going to pare it down. So if you were here, you might not think it's ridiculous. He does after all think that experiences of genuine love</t>
  </si>
  <si>
    <t>Thomas Loughran: A deep principle of American life. But we could look at others and we didn't look at others in the knife and maybe somebody will know when it's done shortly.</t>
  </si>
  <si>
    <t>John Rose: It is hard to</t>
  </si>
  <si>
    <t>Thomas Loughran: But if we did try and a fair minded way to characterize what they say we'd be deeply frustrated because we don't really understand their whole view and we don't take the time to understand their whole view.</t>
  </si>
  <si>
    <t>Thomas Loughran: And the very theme of the conference was something like</t>
  </si>
  <si>
    <t>Rachel Loughran: Is a recipe.</t>
  </si>
  <si>
    <t>Rachel Loughran: Think that idea.</t>
  </si>
  <si>
    <t>Thomas Loughran: Which are the reasons why we make the decisions and the way we make them and sometimes we say we don't have enough information. We make inadequately informed decisions and then</t>
  </si>
  <si>
    <t>Thomas Loughran: Where it looks like a person who's formed well simply would not ever under any circumstances do such a thing, right.</t>
  </si>
  <si>
    <t>Model. There are facts to the matter about how people would choose under certain circumstances.</t>
  </si>
  <si>
    <t>Well, maybe this is an interesting thing to think about.</t>
  </si>
  <si>
    <t>Thomas Loughran: Of the relationship between these things in the mind map, but you probably wouldn't want a lot of verbiage in there, you probably want to reference</t>
  </si>
  <si>
    <t>Thomas Loughran: A free</t>
  </si>
  <si>
    <t>And you could see a lot of things very, very differently, that in a way that seems to rest on not very many propositions that one would try on.</t>
  </si>
  <si>
    <t>Thomas Loughran: Imagine you look at, for example, the actions of the United States or any other partner but take the United States and in this case, take the generation of the peace treaty.</t>
  </si>
  <si>
    <t>Thomas Loughran: What he means there is something like the same thing. I'm trying to point to the manifested in images just the way the world appears to you what it seems to be manifestly on its surface.</t>
  </si>
  <si>
    <t>But the point is, could you what would you be inclined to say about those choices?</t>
  </si>
  <si>
    <t>Thomas Loughran: In traditional knowledge transfer. You got a mentor and all sorts of stuff is sort of given over to the mentee.</t>
  </si>
  <si>
    <t>Thomas Loughran: That's what I've been</t>
  </si>
  <si>
    <t>Thomas Loughran: Yeah, it's hard for me to to</t>
  </si>
  <si>
    <t>JP: I mean, it's impossible for me to actually know</t>
  </si>
  <si>
    <t>JP: Like the democrats are weaponized and people suffering and</t>
  </si>
  <si>
    <t>01:43:08I don't want to go too much further.</t>
  </si>
  <si>
    <t>I mean, sometimes people, like, want to stab people for like the sake of stabbing people.</t>
  </si>
  <si>
    <t>And what is it that's go.</t>
  </si>
  <si>
    <t>Touch points, right. Of controversy, of insight, etc., into the into the international relations here.</t>
  </si>
  <si>
    <t>Well, we basically grabbed order from disorder and we've hung onto it and sewn it together and built a structure, and we have to keep doing that.</t>
  </si>
  <si>
    <t>Could you add a parent? Could you add a parent to those three and then connect a parent to professional and then delete responsibilities?</t>
  </si>
  <si>
    <t>Thomas Loughran: How could it ever happen.</t>
  </si>
  <si>
    <t>John Rose: There are these good ideas and interesting ideas that the scientific community any of them come up with these interesting ideas and phrases and terms and studies, but then</t>
  </si>
  <si>
    <t>Thomas Loughran: But that's what I thought they did do that. Not that everyone votes but that everyone votes by mail there.</t>
  </si>
  <si>
    <t>Thomas Loughran: That that all seems exactly right to me. To me, that seems kind of rock solid to me.</t>
  </si>
  <si>
    <t>JP: Is, is that it's just me like I only have like it is supremely limited the statement that God knows what it's like to be me doesn't make any sense. I mean,</t>
  </si>
  <si>
    <t>Thomas Loughran: The legal phenomena.</t>
  </si>
  <si>
    <t>00:37:01.800 --&gt; 00:37:16.530</t>
  </si>
  <si>
    <t>00:42:19.590 --&gt; 00:42:25.350</t>
  </si>
  <si>
    <t>00:31:19.560 --&gt; 00:31:23.250</t>
  </si>
  <si>
    <t>01:43:11Yeah.</t>
  </si>
  <si>
    <t>01:20:20Yeah, and it's hard to even exactly say what it is to talk about exactly like are we talking about evangelicals are we talking about the republican party that's</t>
  </si>
  <si>
    <t>Thomas Loughran: Right are real experience. He seems to think that that that's part of the world that consciousness reveals whether pharmacologically or in terms of mech medicate meditation or medication, I suppose, as a way to</t>
  </si>
  <si>
    <t>John Rose: Really get behind it and it sounds like, yes.</t>
  </si>
  <si>
    <t>Thomas Loughran: We assume they're thinking, kind of like us only differently on this point or something like that, right, we have an easier appraisal of where they're coming from.</t>
  </si>
  <si>
    <t>Thomas Loughran: Like you just articulated</t>
  </si>
  <si>
    <t>Thomas Loughran: For massive social change in this very age.</t>
  </si>
  <si>
    <t>John Loughran: Of noise is really important because we have spent</t>
  </si>
  <si>
    <t>Thomas Loughran: We seek out more information and that information matters to us and it's at the level of what matters to us and what shapes our actions. It's not facts about furniture. It's the way it seems to us.</t>
  </si>
  <si>
    <t>Thomas Loughran: That and I'm suggesting that that is actually no loss of freedom, this is this is moral praiseworthy this crystallized out in Resolution of will.</t>
  </si>
  <si>
    <t>And the very science of the very craft of advancing.</t>
  </si>
  <si>
    <t>So I guess Segway here.</t>
  </si>
  <si>
    <t>Thomas Loughran: Okay, that's, that's what I've been thinking about this project I think needs to happen next.</t>
  </si>
  <si>
    <t>Thomas Loughran: A wide range of ideas get to be considered no range of ideas are out of bounds because of the kinds of ideas that they are</t>
  </si>
  <si>
    <t>As you point out, you can try these things on. This is enormously important.</t>
  </si>
  <si>
    <t>Thomas Loughran: Which is you might think it's in pursuit of peace, you might, you might think that is at least holding on to some hope for human rights, like, like the</t>
  </si>
  <si>
    <t>Thomas Loughran: There's a scientific image which is which is different. It's got a very different account of the world. It says, lots of things that you don't see, but it gets at those things because of other things that you do.</t>
  </si>
  <si>
    <t>Are you less inclined to say that those choices are wicked?</t>
  </si>
  <si>
    <t>Thomas Loughran: Here this is meant to be richer.</t>
  </si>
  <si>
    <t>Thomas Loughran: Thinking about as I put these threads together this week.</t>
  </si>
  <si>
    <t>Thomas Loughran: What do they do what they really ought to do is change their entire business model that they don't know how to do.</t>
  </si>
  <si>
    <t>JP: What it's like</t>
  </si>
  <si>
    <t>Thomas Loughran: There's a lot to discuss there there's there's what the whole narrative is what, what's the whole hunter Biden Joe Biden narrative. The short version of that narrative, I think is, is probably pretty well known, and that is that hundred bite made a bunch of</t>
  </si>
  <si>
    <t>John’s iPhone: Yeah, I mean, one thing I heard that was like a reasoning for</t>
  </si>
  <si>
    <t>Thomas Loughran: They have this rule of three. So they put one person over three people, and that one person has is one of three and the person that he or she reports to is one of three and it keeps going all the way up.</t>
  </si>
  <si>
    <t>Thomas Loughran: What I want to do is put a little flesh on that whole I want to do this. And today's whole if you were going to do this today.</t>
  </si>
  <si>
    <t>John Rose: Unless he had asked the price because people just</t>
  </si>
  <si>
    <t>01:20:31Largely conservative, are we talking about left wing as a whole are we talking about more specific by the left wing</t>
  </si>
  <si>
    <t>Like, I'm sure that happens out there. And generally, I don't think that's usually the root of the problem.</t>
  </si>
  <si>
    <t>That's not going wrong, that. But that may also not be.</t>
  </si>
  <si>
    <t>What are those and how many of them do we know almost nothing about?</t>
  </si>
  <si>
    <t>And I'm pretty sure at three useful layers. I've already said at each one of these levels, you get transformed as a viewer.</t>
  </si>
  <si>
    <t>Clashes, it jumped across the screen? Yes.</t>
  </si>
  <si>
    <t>Thomas Loughran: Should ever happen.</t>
  </si>
  <si>
    <t>John Rose: The reality is most people aren't experts and so once these ideas, once it gets to the general public, even if it is a really good idea.</t>
  </si>
  <si>
    <t>John Rose: Oh yeah, there's already</t>
  </si>
  <si>
    <t>Thomas Loughran: In Washington State. I thought it was 100% built by Neil state.</t>
  </si>
  <si>
    <t>Thomas Loughran: So I'm not sure john whether I answered some of your questions in there because you were trying to reach. I get that you are reaching with more limited vocabulary trying to put pieces together that I'm not</t>
  </si>
  <si>
    <t>Thomas Loughran: Most of my rights, unless you are Jesus. Let me put it that way.</t>
  </si>
  <si>
    <t>Thomas Loughran: Right now, let me try this analogy. Right now you got a motherboard. It's a social motherboard and you got all these people clustered on it.</t>
  </si>
  <si>
    <t>JP: Is this the author of braiding sweet graph.</t>
  </si>
  <si>
    <t>Thomas Loughran: Which is largely republican led legal activity.</t>
  </si>
  <si>
    <t>01:43:12Well, let's put it, let's put a tail on it for today.</t>
  </si>
  <si>
    <t>01:20:38It's hard to even think about what exactly we're comparing and what standards to compare Amman</t>
  </si>
  <si>
    <t>Nature.</t>
  </si>
  <si>
    <t>Thomas Loughran: But there are some fundamental dividing questions like rights for who</t>
  </si>
  <si>
    <t>JP: Yeah, but what's happening to the people getting snatched right like</t>
  </si>
  <si>
    <t>Thomas Loughran: Even if we take the time to understand and we'd probably quickly understand that that's a fairly futile enterprise and get pissed off at one another again and go back to insulting insulting interpretations of what they think, which is typically what we throw at one another.</t>
  </si>
  <si>
    <t>Thomas Loughran: In a way which which equipped sense to deal with all of the forces of big commerce and machine learning artificial intelligence it as it now exists. All of that is</t>
  </si>
  <si>
    <t>Rachel Loughran: The last, like, I mean just us specifically I spent the last like 25 minutes talking about</t>
  </si>
  <si>
    <t>Thomas Loughran: It's, it's not. It is entirely subjective. I don't mean that there's no inter subjective dimension to it also.</t>
  </si>
  <si>
    <t>Thomas Loughran: Right to pursue just the right at just the right way and it's not there by somehow substandard because it doesn't look like there's a couple of different ways you could go</t>
  </si>
  <si>
    <t>Thomas Loughran: Was the name that comes up in this context.</t>
  </si>
  <si>
    <t>Inquiry. Requires developing these parallel processing environments and then bridging them, and there needs to be an algorithm.</t>
  </si>
  <si>
    <t>I've been reading about a couple different things I've been reading a lot about.</t>
  </si>
  <si>
    <t>Thomas Loughran: It needs to happen next. It can happen next. If we're going to advance this whelan's matrix proposition.</t>
  </si>
  <si>
    <t>Thomas Loughran: So there's no prohibition on the kinds of things that could be said</t>
  </si>
  <si>
    <t>And I made a big deal out of this in that last narrative, talking about this second first language competency, an almost ad nauseum.</t>
  </si>
  <si>
    <t>Thomas Loughran: Basic human rights of the Palestinians meeting or the right Israel for self determination to existence, right, or etc etc the various parties in there. You could give different accounts.</t>
  </si>
  <si>
    <t>Thomas Loughran: And I just described those as things which you measure right and models which you perceive mathematical models which you perceive an employee, you have to understand them. You do perceive them. You plug data in</t>
  </si>
  <si>
    <t>That those choices are free? Excuse me?</t>
  </si>
  <si>
    <t>JP: Yeah, there's a lot</t>
  </si>
  <si>
    <t>Thomas Loughran: And right now, their business model requires them to continue to do what they do do, which is, do those things which make as much money as possible for their stockholders and it turns out that's fanning fake news.</t>
  </si>
  <si>
    <t>JP: To be you like I actually are you conscious or are you just the philosophical zombie right</t>
  </si>
  <si>
    <t>Thomas Loughran: SAP in the cat bird seed of various partnership development opportunities and business on based based on nothing except his last name.</t>
  </si>
  <si>
    <t>John’s iPhone: Not being able to come to an agreement was</t>
  </si>
  <si>
    <t>00:37:17.970 --&gt; 00:37:18.780</t>
  </si>
  <si>
    <t>00:42:26.430 --&gt; 00:42:31.170</t>
  </si>
  <si>
    <t>00:31:23.670 --&gt; 00:31:27.450</t>
  </si>
  <si>
    <t>01:43:16Yeah, thanks for making it this far through</t>
  </si>
  <si>
    <t>01:20:45Yeah.</t>
  </si>
  <si>
    <t>So, like, my intuition is like, OK, what are the bigger things at play here?</t>
  </si>
  <si>
    <t>You can't have a seminar discussion about what? About the history of chemistry and whether chemistry took a good turn back in 1794.</t>
  </si>
  <si>
    <t>And what are the resources for getting a clue? Just a first clue.</t>
  </si>
  <si>
    <t>You get transformed at each of these levels and you can't necessarily just do it all at once.</t>
  </si>
  <si>
    <t>Did it go any farther?</t>
  </si>
  <si>
    <t>Thomas Loughran: We're looking forward right now. Sure.</t>
  </si>
  <si>
    <t>John Rose: If it is something that</t>
  </si>
  <si>
    <t>Thomas Loughran: Right, especially my signature success days.</t>
  </si>
  <si>
    <t>Thomas Loughran: Maybe that's wrong. But that was my impression that</t>
  </si>
  <si>
    <t>Thomas Loughran: Expert at</t>
  </si>
  <si>
    <t>JP: Right. But once again, Jesus wasn't me.</t>
  </si>
  <si>
    <t>Thomas Loughran: And they are already kind of clustered in little networks. There's all kinds of I mean people hang with people.</t>
  </si>
  <si>
    <t>Possibly</t>
  </si>
  <si>
    <t>Thomas Loughran: Right. And I mean, just what in fact did they</t>
  </si>
  <si>
    <t>Thomas Loughran: Right to bring people along with you up this ascent, so to speak.</t>
  </si>
  <si>
    <t>John Rose: Accept that the doctor gamer description. That's, that's what I'm going to go do</t>
  </si>
  <si>
    <t>01:43:20We will pick up from here next time. Let's, let's get off quickly and let you enjoy the family. Please say we</t>
  </si>
  <si>
    <t>I don't think it's</t>
  </si>
  <si>
    <t>Thomas Loughran: So we're two steps removed.</t>
  </si>
  <si>
    <t>Thomas Loughran: Are very moral foundations are</t>
  </si>
  <si>
    <t>Thomas Loughran: Is poor it influences pouring over the space, we've got to figure out human kind, has got to figure out what are these currents. How do you navigate</t>
  </si>
  <si>
    <t>Rachel Loughran: The logistics of mail and voting, but something we haven't debated or something we haven't really discussed ourselves much of all much at all is is male and voting important and I think the reason we didn't do that is we jumped to, like, or at least</t>
  </si>
  <si>
    <t>Thomas Loughran: But it. It is also subjective. It's the way it seems right what it seems to be like, and they're there seemed to be facts about that. Right. In fact, this person was not aware</t>
  </si>
  <si>
    <t>Thomas Loughran: Right. There's only one way such a person would go ever. And that's actually a that's a that is a culmination of moral education, not a lack of it or. So that's the only reason I brought that piece in number one. Number two, you're hitting</t>
  </si>
  <si>
    <t>John Rose: I thought people made a connection. I couldn't remember I would hope it wasn't just he was a staffer and then there was a leak that he died.</t>
  </si>
  <si>
    <t>There needs to be promise on that. Put it this way, when there is promise that an algorithm can deliver the results.</t>
  </si>
  <si>
    <t>Julian Assange upcoming extradition trial.</t>
  </si>
  <si>
    <t>Rachel Loughran: Yeah, so, Uncle Tom as you were talking, I was just kind of taking down some of the stuff you're saying in the word map. And actually I'm going to jump on a second screen just so I can share my screen just you guys can see what I have for the moment.</t>
  </si>
  <si>
    <t>Thomas Loughran: But there is a prohibition on how often, how loud and on yeah basically that on how much energy you can put into the amplification of your ideas.</t>
  </si>
  <si>
    <t>Right. But literally, you can take on someone else's perspective,</t>
  </si>
  <si>
    <t>Thomas Loughran: Religious freedom.</t>
  </si>
  <si>
    <t>Thomas Loughran: You draw implications from you'd have explained to predict in engineering and control.</t>
  </si>
  <si>
    <t>Those wicked choices are free. Are you less likely to say those wicked choices are free than you are?</t>
  </si>
  <si>
    <t>Thomas Loughran: It's hard to see, to try to grab the slide and narrate about how much richer.</t>
  </si>
  <si>
    <t>Thomas Loughran: Fake or not fake.</t>
  </si>
  <si>
    <t>JP: Like I it is actually impossible for me to know</t>
  </si>
  <si>
    <t>Thomas Loughran: What you know</t>
  </si>
  <si>
    <t>John’s iPhone: As part of the stimulus package like it was going to be like a $2 billion stimulus was one of the proposals and like 1.3 billion of it was going to businesses and only 700 million of it was going to regular American so it's like</t>
  </si>
  <si>
    <t>01:20:47That's just interesting</t>
  </si>
  <si>
    <t>And like, can we resolve them in a different way? Like, sometimes the answer is no.</t>
  </si>
  <si>
    <t>Right. You can't do that and still learn any chemistry. Right.</t>
  </si>
  <si>
    <t>So I've read one thing about this concept. Right.</t>
  </si>
  <si>
    <t>You can't grab all 37 pieces and come up with a coherent account.</t>
  </si>
  <si>
    <t>You probably just drag it right back up. Yeah, I'm going to zoom out.</t>
  </si>
  <si>
    <t>Thomas Loughran: What would happen if it did happen.</t>
  </si>
  <si>
    <t>John Rose: You might need to be an expert in to understand, then it can be used.</t>
  </si>
  <si>
    <t>Thomas Loughran: Or the app or they don't sign them right</t>
  </si>
  <si>
    <t>Thomas Loughran: There are some 100% states in the Washington there's. And there's a couple others.</t>
  </si>
  <si>
    <t>Thomas Loughran: Hmm. And you might be a little bit further removed from it. So it's hard to talk about these things hard to put them together using the language you have</t>
  </si>
  <si>
    <t>Thomas Loughran: Know he, I didn't say you know what it was like to be Jesus or Jesus knows what it's like to be you. I said,</t>
  </si>
  <si>
    <t>Thomas Loughran: Right. And they talk to people and they communicate and there's all kinds of stuff that's going on. And you could describe that state of affairs right now.</t>
  </si>
  <si>
    <t>Thomas Loughran: She's he</t>
  </si>
  <si>
    <t>Thomas Loughran: Do not</t>
  </si>
  <si>
    <t>00:37:20.070 --&gt; 00:37:25.140</t>
  </si>
  <si>
    <t>00:42:31.650 --&gt; 00:42:39.060</t>
  </si>
  <si>
    <t>00:31:30.090 --&gt; 00:31:36.300</t>
  </si>
  <si>
    <t>01:43:27Will do. Yeah, thank you. Alright, charity.</t>
  </si>
  <si>
    <t>Thomas Loughran: A question of our day right we were sort of redefining or reconsidering question now. I mean think of scope thing that Juneteenth is now famous thanks right</t>
  </si>
  <si>
    <t>JP: It'll be very interesting to hear like are they just getting released right away, like who are these people getting taken and what happens to them, right, that's just like it seems like something you could get hysterical about. Yeah, when really I mean</t>
  </si>
  <si>
    <t>Thomas Loughran: From effective engagement.</t>
  </si>
  <si>
    <t>Thomas Loughran: What's the word, are we adrift. Have they been cut</t>
  </si>
  <si>
    <t>Thomas Loughran: Them and how do you move somehow to a place where insofar as you think you know what some of the common elements of a good place to be, are</t>
  </si>
  <si>
    <t>Rachel Loughran: It was my impression that we jumped to okay mail and voting is something that if it could be done correctly would be good and we skipped the whole is this</t>
  </si>
  <si>
    <t>Thomas Loughran: Right, never crossed her mind. She didn't see it that way. These seem to be facts that can be drawn out in conversation with are the other human beings and their facts about conscious experience or at least they sure seem to be</t>
  </si>
  <si>
    <t>Thomas Loughran: So we've actually read a paper on this together. One that I wrote in in which I brought a number of different</t>
  </si>
  <si>
    <t>John Rose: Was there any connection to him being</t>
  </si>
  <si>
    <t>You might have reason to set up the conditions for running the album.</t>
  </si>
  <si>
    <t>Which I think there is another one coming up in a few days, September 7th, I think.</t>
  </si>
  <si>
    <t>Rachel Loughran: Are you getting</t>
  </si>
  <si>
    <t>John Rose: I forget if I if I just talked to john about this or if I mentioned it on the podcast as well. But I was, I looked up the fairness doctrine, a while ago.</t>
  </si>
  <si>
    <t>learn someone else's perspective and come back and see yourself from someone else's point of view just to take that point.</t>
  </si>
  <si>
    <t>Thomas Loughran: Right, maybe, who knows what the values are that are said that that are talked about in this context. Well, those according to this imaginary story. Those are not the reasons why treatments and</t>
  </si>
  <si>
    <t>Thomas Loughran: Alright, so the hard problem of consciousness turns around and now it's got another problem. It doesn't have a hard problem of consciousness. It's got, how can you explain all the order to regularity, the stuff that's in the world and in a certain way. I just kind of did that.</t>
  </si>
  <si>
    <t>These loyal choices are free.</t>
  </si>
  <si>
    <t>Thomas Loughran: Certainly they have engagement strategies. They've got the content. They've got effective communication strategy.</t>
  </si>
  <si>
    <t>JP: I'm gonna have to listen back to that I think</t>
  </si>
  <si>
    <t>Thomas Loughran: But finding occasions to pour x</t>
  </si>
  <si>
    <t>Thomas Loughran: It's a, it's a little embarrassing to me that</t>
  </si>
  <si>
    <t>John’s iPhone: Which seems</t>
  </si>
  <si>
    <t>Thomas Loughran: You know, the general doesn't have much interaction. Good. Now you're several levels up right and you're</t>
  </si>
  <si>
    <t>Thomas Loughran: At least if those people know anything. There's going to be questions about, for example, who are you talking about information like you know something about it.</t>
  </si>
  <si>
    <t>John Rose: So yeah, that's the best. The problem is nobody knowing what they're paying for</t>
  </si>
  <si>
    <t>01:43:31Event.</t>
  </si>
  <si>
    <t>01:20:49It is okay. We'll come back to it.</t>
  </si>
  <si>
    <t>And you just have to, like, play off the fly with what you have. But. And I'm like super getting into the weeds right now.</t>
  </si>
  <si>
    <t>Right. So. And if somebody wants to talk about that, you kind of you you kind of push them aside a little bit nicely.</t>
  </si>
  <si>
    <t>I suppose we could use Wikipedia, right. You could go a long way with Wikipedia.</t>
  </si>
  <si>
    <t>You have to grab enough so that the small enough to get your hands around,</t>
  </si>
  <si>
    <t>One of these days, we're going to do some heavy lifting here,</t>
  </si>
  <si>
    <t>Thomas Loughran: Could it ever happen. We're starting to motivate the possibility that it could happen, but just barely motivated and you're right to be to be right to be deeply skeptical.</t>
  </si>
  <si>
    <t>John Rose: In a different way.</t>
  </si>
  <si>
    <t>Thomas Loughran: So I have somebody look at my signature and compared to exactly what was when I first started</t>
  </si>
  <si>
    <t>Thomas Loughran: Again, setting up that might be true for Colorado.</t>
  </si>
  <si>
    <t>John Rose: Yeah, no, I think.</t>
  </si>
  <si>
    <t>Thomas Loughran: God knew what it was like to be Jesus</t>
  </si>
  <si>
    <t>Thomas Loughran: And it has some real advantages. There are a lot of things that are new. It's a lot easier to learn new things on this motherboard. Now, for example, taking thanks to the internet, right.</t>
  </si>
  <si>
    <t>JP: Just wrote that book.</t>
  </si>
  <si>
    <t>Thomas Loughran: Do it right but then there's the question.</t>
  </si>
  <si>
    <t>01:20:53Well, say to everybody out there, JP</t>
  </si>
  <si>
    <t>JP: Maybe they're just getting picked up and processed and released right away, like who like where are these people ending up</t>
  </si>
  <si>
    <t>Thomas Loughran: So that's any way mouth. That's McIntyre's algorithm or rather it's pointing toward it. The whole of it is, it becomes possible</t>
  </si>
  <si>
    <t>Thomas Loughran: Not more does good</t>
  </si>
  <si>
    <t>Thomas Loughran: And I'm suggesting those common elements are built into this high information flow network approach communities. It's good to have people that see things like you that you can share with quickly that you can enjoy</t>
  </si>
  <si>
    <t>Rachel Loughran: An important thing that should even be looked at, but I think</t>
  </si>
  <si>
    <t>Thomas Loughran: And we could just take them that way. We could just say what we mean by information. Let's start with that there may be some other sense also. But let's just start with information as informing</t>
  </si>
  <si>
    <t>Thomas Loughran: Players to the table in this conversation from the literature and one set of players is sort of the informed desire set of players and they use language, just like you did talking about say being perfectly formed and I'm not saying I don't think there's such a thing as that.</t>
  </si>
  <si>
    <t>Thomas Loughran: Well, there's lots of other things that were said</t>
  </si>
  <si>
    <t>You set up them. You build a motherboard. But it's a social model.</t>
  </si>
  <si>
    <t>I can't remember exactly what it was. Well, you know.</t>
  </si>
  <si>
    <t>Thomas Loughran: Yeah, you better click off one of your mics rage.</t>
  </si>
  <si>
    <t>John Rose: And one of the main reasons for its implementation was I forget the exact term, but something similar to frequency scarcity basically</t>
  </si>
  <si>
    <t>Right. So these are things you can apparently try on. As you were pointing out when you said, I still remember what I used to think.</t>
  </si>
  <si>
    <t>Thomas Loughran: Right. Instead there. Those are things that are brought into the narrative control. But what's really going on. There's, there's an economic move</t>
  </si>
  <si>
    <t>Thomas Loughran: I just kind of said, well, actually there's these tools that we're conscious of. There are elements of our conscious experience that we use to generate other conscious experience.</t>
  </si>
  <si>
    <t>If it's the case that both sets of circumstances could be brought to bear, could be brought into a distance by other people.</t>
  </si>
  <si>
    <t>Thomas Loughran: That the mentor has and the mentor isn't by himself or herself by the way they're dropping things into this environment. They can grab mentees at scale. Their assisted by little cold mentors, which are these S. O. S.</t>
  </si>
  <si>
    <t>JP: It's hard for me to pull those threads together because some of the, like, I only kind of understand what you mean on a single threaded and then you're putting together a both of them.</t>
  </si>
  <si>
    <t>Thomas Loughran: That's, that's what most people in this is the social if anybody had a chance to we talked about it and I don't know if anybody has seen it since.</t>
  </si>
  <si>
    <t>Thomas Loughran: Except for the that would be right, except for the fact that you do know.</t>
  </si>
  <si>
    <t>Thomas Loughran: There are six wrong way to put it. The irony of Donald Trump making that accusation is just as</t>
  </si>
  <si>
    <t>John’s iPhone: Like that couldn't be true.</t>
  </si>
  <si>
    <t>00:37:26.340 --&gt; 00:37:39.960</t>
  </si>
  <si>
    <t>00:42:39.540 --&gt; 00:42:50.340</t>
  </si>
  <si>
    <t>00:31:39.180 --&gt; 00:31:39.750</t>
  </si>
  <si>
    <t>01:43:32Family to</t>
  </si>
  <si>
    <t>But sometimes the weeds are not necessarily a horrible place to be.</t>
  </si>
  <si>
    <t>Honestly. That be an interesting exercise to do, try to do it over one one international issue.</t>
  </si>
  <si>
    <t>big enough to show some power and hold onto it long enough to be transformed yourself.</t>
  </si>
  <si>
    <t>but right now we're just playing around to try to put the words brave relationships with each other.</t>
  </si>
  <si>
    <t>Thomas Loughran: A fairy story could never happen, perhaps maybe let's grant that difficulty for a moment and just talk about whether it would be good if it did, where would it go if it did.</t>
  </si>
  <si>
    <t>John Rose: And so</t>
  </si>
  <si>
    <t>John Rose: I can't</t>
  </si>
  <si>
    <t>John Rose: You might yeah you answered it in a different yeah you answered it.</t>
  </si>
  <si>
    <t>Thomas Loughran: The Father and He are one, he only does what he sees the father do there is described a degree of Union.</t>
  </si>
  <si>
    <t>Thomas Loughran: There's all kinds of things a lot more access to information.</t>
  </si>
  <si>
    <t>Thomas Loughran: On really sure if she's Syracuse University. If she says the following</t>
  </si>
  <si>
    <t>Thomas Loughran: Yeah, so you if you didn't want this, there were ways to avoid this right and Florida chose it and Georgia chosen and Mexico that</t>
  </si>
  <si>
    <t>Thomas Loughran: You don't have much interaction with private on the ground right you you've got. In fact, if, if I've understood the way Justin's described it, that General has got three</t>
  </si>
  <si>
    <t>Thomas Loughran: Right, because we have these disciplines that know something about information. So if for no other. And this is a second reason that it might cause you trouble in the great unknown if you don't look at big issues out there.</t>
  </si>
  <si>
    <t>John Rose: Let's see.</t>
  </si>
  <si>
    <t>01:20:58Yeah, well, do</t>
  </si>
  <si>
    <t>Thomas Loughran: Understanding low on the analogy of a father or a mother right who looks at you and really wants you to grow.</t>
  </si>
  <si>
    <t>Thomas Loughran: Some people do about it beforehand and that was considered to be right by people for whom, and that Frederick Douglass was writing before June teams, he was writing 13 years before June teams when he wrote, what is the Fourth of July to sleep.</t>
  </si>
  <si>
    <t>JP: That is just that just sort of</t>
  </si>
  <si>
    <t>Thomas Loughran: That two people formed differently and happening one another's traditions in imaginatively</t>
  </si>
  <si>
    <t>Thomas Loughran: Jen, are they generally unrecognized and really in danger of</t>
  </si>
  <si>
    <t>Thomas Loughran: Lots of life with</t>
  </si>
  <si>
    <t>Rachel Loughran: By throwing in the possibility of fraud and buddying those waters, rather than the discussion being, how do we do this thing safely it rather becomes</t>
  </si>
  <si>
    <t>Thomas Loughran: And informing the conscious mind in some way.</t>
  </si>
  <si>
    <t>Thomas Loughran: I do think that you can quantify, in principle, the information that has gone into shaping people's choices. And I do think that you can</t>
  </si>
  <si>
    <t>Thomas Loughran: You can look under Seth rich in Wikipedia. If you want to get know who on earth knows who edits that but</t>
  </si>
  <si>
    <t>Am I? Yeah, yeah, definitely.</t>
  </si>
  <si>
    <t>It's this high information flow network of rich communities in particular.</t>
  </si>
  <si>
    <t>He is in Britain. Are you still there? Is he still in the car?</t>
  </si>
  <si>
    <t>Rachel Loughran: Alright, even</t>
  </si>
  <si>
    <t>John Rose: As all the citizens in the United States started getting access to radios. There weren't that many stations.</t>
  </si>
  <si>
    <t>Right. And maybe. Right. There's still there's still questions about when.</t>
  </si>
  <si>
    <t>Thomas Loughran: There's a big economic move</t>
  </si>
  <si>
    <t>Thomas Loughran: And we do it through some pretty refined and precise.</t>
  </si>
  <si>
    <t>So it's such that they could raise their children, for example, if not themselves.</t>
  </si>
  <si>
    <t>Thomas Loughran: Operators standing by out there, right, that whole environment brings something like high speed learning to the mentees and the mentees themselves contribute back into this environment, all of which is being</t>
  </si>
  <si>
    <t>Thomas Loughran: The social dilemma on Netflix.</t>
  </si>
  <si>
    <t>Thomas Loughran: You know what I'm thinking. Sometimes you can tell exactly what I'm thinking. Sometimes you can laugh because you know what I'm thinking, yeah and and then you test that hypothesis and turns out you're right. Right. And then the laughs even bigger.</t>
  </si>
  <si>
    <t>Thomas Loughran: Right, as if you know I'm shocked. I'm shocked that there may be some nepotism going on here.</t>
  </si>
  <si>
    <t>John’s iPhone: Because that's only like 250 per American yeah</t>
  </si>
  <si>
    <t>01:21:00Lots of folks with mom.</t>
  </si>
  <si>
    <t>But I think. The saying. I'm trying to remember how we found our way into this conversation.</t>
  </si>
  <si>
    <t>What is it like to be literate? Around one one question and do a concept map of, say, U.S. Venezuelan relations might adjust.</t>
  </si>
  <si>
    <t>By the insight and the benefit that's generated at each stage.</t>
  </si>
  <si>
    <t>Why is it jumping? I don't like it. Who cares? I think you can just grab it.</t>
  </si>
  <si>
    <t>Thomas Loughran: Imagine a community then, however, it gets here that lives alone time</t>
  </si>
  <si>
    <t>Thomas Loughran: Very good point.</t>
  </si>
  <si>
    <t>John Rose: I can't remember if this was a case. I saw him like the West Wing or something.</t>
  </si>
  <si>
    <t>Thomas Loughran: What was it Colorado earned about a one of the states around there.</t>
  </si>
  <si>
    <t>John Rose: I think I just thought it was particularly particularly interesting how like</t>
  </si>
  <si>
    <t>Thomas Loughran: Amongst what the tradition tells us are different persons.</t>
  </si>
  <si>
    <t>Thomas Loughran: You'll know what it is because I won't forget what you said. I listened to her took no notes. She was on. Maybe it was a fresh air interview or it was something akin to that on the radio, and I just stopped in and stayed in the car until it was done couldn't put it down.</t>
  </si>
  <si>
    <t>Thomas Loughran: Arizona chosen right and all kinds of states chosen</t>
  </si>
  <si>
    <t>00:37:40.620 --&gt; 00:37:53.160</t>
  </si>
  <si>
    <t>00:42:50.610 --&gt; 00:42:58.290</t>
  </si>
  <si>
    <t>00:31:42.300 --&gt; 00:31:43.140</t>
  </si>
  <si>
    <t>Thomas Loughran: And having that attitude toward yourself.</t>
  </si>
  <si>
    <t>Thomas Loughran: By age writing that and 52 himself having been liberated. I only</t>
  </si>
  <si>
    <t>JP: Appearance of</t>
  </si>
  <si>
    <t>Thomas Loughran: Come for different reasons.</t>
  </si>
  <si>
    <t>Thomas Loughran: In danger of being lost to</t>
  </si>
  <si>
    <t>Thomas Loughran: Because they're like</t>
  </si>
  <si>
    <t>Rachel Loughran: How do we do this thing. And if you spend so much, or sorry, I messed up my words there rather than the question being how do we do this thing safely, it becomes. Should we do this thing at all.</t>
  </si>
  <si>
    <t>Thomas Loughran: From that point of view, if you start there. The question Lex Friedman asked</t>
  </si>
  <si>
    <t>Thomas Loughran: You can amen cases where no more information is required to determine the choice to the same set of outcomes. Right. So there's other information that you don't have it, which you don't need it.</t>
  </si>
  <si>
    <t>Thomas Loughran: Right, and certainly yet a you, you can certainly see a very large a laundry list of accusations that were made and and for the most part, conservative accusers</t>
  </si>
  <si>
    <t>I think different context to the way that you meant to be.</t>
  </si>
  <si>
    <t>And if you're going to do that, you have to have some idea where that invitation takes you.</t>
  </si>
  <si>
    <t>He's not in the embassy? No, he's in a national security prison cell in solitary.</t>
  </si>
  <si>
    <t>Rachel Loughran: Even</t>
  </si>
  <si>
    <t>John Rose: That they could turn to. So the United States government was concerned, like, Wow, this could be a problem if a small group of like of a businessman just bought up all the stations and</t>
  </si>
  <si>
    <t>Which of those lenses you ought to use and when or is there some lens that brings them together in some.</t>
  </si>
  <si>
    <t>Thomas Loughran: So that even goes beyond</t>
  </si>
  <si>
    <t>Thomas Loughran: Application of various features of our conscious life we're conscious of mathematical relations, we're conscious of</t>
  </si>
  <si>
    <t>Right. In one state or the other. Oh, I would say.</t>
  </si>
  <si>
    <t>Thomas Loughran: Watched by Big Brother, so to speak, only big brother. Here is your friend. Big Brother here is AI that is being harnessed by the community for the community.</t>
  </si>
  <si>
    <t>Thomas Loughran: Yeah, it is for me to which is why the presentation jumps all over the place right just it's like</t>
  </si>
  <si>
    <t>Thomas Loughran: They went had a chance to see that since I mentioned it. We. Some of us are heard a podcast about it's in Paris said that you offer</t>
  </si>
  <si>
    <t>JP: Only adults, they get it right and then only the house, presumably each house only gets</t>
  </si>
  <si>
    <t>Thomas Loughran: Kernels right depending on which level of general Brigadier General in charge of a brigade right has got three kernels or maybe four because sometimes they break that rule of three because they need some other thing that's supportive</t>
  </si>
  <si>
    <t>Thomas Loughran: Right. The second reason is some of those big issues are pretty obviously connected right and one of them is information and there's no doubt others.</t>
  </si>
  <si>
    <t>01:21:03Yeah. Um, what are we thinking for the rest of this week.</t>
  </si>
  <si>
    <t>Sure. We certainly found our way in.</t>
  </si>
  <si>
    <t>Just lay that out. What is that concept map look like? And we'd have to do some reading just to find out what the what the concepts are.</t>
  </si>
  <si>
    <t>And then it's in light of the experience you have at that stage, we see this kind of makes sense.</t>
  </si>
  <si>
    <t>I think I can even grab it and just put it back. I did. I don't like what it just did.</t>
  </si>
  <si>
    <t>Thomas Loughran: That parallel processes that extends the capabilities of its members.</t>
  </si>
  <si>
    <t>John Rose: Yeah, it does seem that at some level for people to really buy in.</t>
  </si>
  <si>
    <t>John Rose: But they might have like people checking the validity of these signatures, which seems kind of insane to me.</t>
  </si>
  <si>
    <t>Thomas Loughran: One of the two of those states.</t>
  </si>
  <si>
    <t>John Rose: The connection between</t>
  </si>
  <si>
    <t>Thomas Loughran: Where there is in fact know there is this, there is a distinction but no difference or something, whatever we do in our tentative turn attarian theology. We are entering into a new kind of new.</t>
  </si>
  <si>
    <t>Thomas Loughran: Fine more access. I mean, not only can a single individual go farther and faster, but all kinds of individuals not yet universal, but many, many kinds of individuals can join in the same. I think it's true. But I also think that we have</t>
  </si>
  <si>
    <t>Thomas Loughran: And she says,</t>
  </si>
  <si>
    <t>Thomas Loughran: Or chose different flavors of it but Pennsylvania seem to chose the very most inflammatory and sluggish version of it that they possibly could, why they do that.</t>
  </si>
  <si>
    <t>Thomas Loughran: Read this in the article, I wouldn't have known otherwise himself a slave until 38 1838</t>
  </si>
  <si>
    <t>JP: Hypocrisy and authoritarianism of it all, but it seems like something that could be. It looks really bad.</t>
  </si>
  <si>
    <t>Thomas Loughran: To accept the superiority of some way of moving ahead together.</t>
  </si>
  <si>
    <t>Thomas Loughran: Public awareness.</t>
  </si>
  <si>
    <t>Thomas Loughran: It's friends tend to be like you not radically different than you can be friendly toward someone who's radically different than you but you just don't understand them well enough yet.</t>
  </si>
  <si>
    <t>Rachel Loughran: And if you spend too long, talking about should we do this thing at all. By the time you come up with an answer to. Should we do this thing at all. You have pedaled away a bunch of time that could have been spent on the question.</t>
  </si>
  <si>
    <t>Thomas Loughran: Gets reinforced or read characterized a little bit</t>
  </si>
  <si>
    <t>Thomas Loughran: Right. And when it shows up. It does not cause you to regret the choice that you've made I and I don't mean</t>
  </si>
  <si>
    <t>John Rose: Right, it</t>
  </si>
  <si>
    <t>You know, that's what I meant. Yeah. So it.</t>
  </si>
  <si>
    <t>But it's a it's a very different beginning.</t>
  </si>
  <si>
    <t>If he's not anymore. He was for a big chunk of time. Leiter said is he still is.</t>
  </si>
  <si>
    <t>Thomas Loughran: But I'll tell you, I had the I had mind map open</t>
  </si>
  <si>
    <t>John Rose: Every single person could the only information. Everyone had access to was just what this rich person who bought all six stations for put on the airwaves. And the reason it eventually was</t>
  </si>
  <si>
    <t>While. Some some further ones that bring us together.</t>
  </si>
  <si>
    <t>Thomas Loughran: How about it is it all about from this lens is it all about November politics.</t>
  </si>
  <si>
    <t>Thomas Loughran: What we're conscious of measurements, we're conscious of possibilities, we're conscious of etc and out of all of that perhaps we build the world. Perhaps that's where our interface.</t>
  </si>
  <si>
    <t>In either case, it's unclear if any of them are free.</t>
  </si>
  <si>
    <t>Thomas Loughran: This community is sitting on top of a lot of the power</t>
  </si>
  <si>
    <t>Thomas Loughran: stream of consciousness.</t>
  </si>
  <si>
    <t>Thomas Loughran: Others that kind of into</t>
  </si>
  <si>
    <t>JP: That's not an argument.</t>
  </si>
  <si>
    <t>Thomas Loughran: My attitude toward that whole thing politically granted all</t>
  </si>
  <si>
    <t>JP: Well, I guess, married couples get 24 don't they are even more per kid.</t>
  </si>
  <si>
    <t>00:37:53.760 --&gt; 00:38:02.550</t>
  </si>
  <si>
    <t>00:43:00.030 --&gt; 00:43:00.450</t>
  </si>
  <si>
    <t>00:31:53.040 --&gt; 00:31:54.150</t>
  </si>
  <si>
    <t>01:21:08I'm thinking we're not going to be honored for the rest of this week.</t>
  </si>
  <si>
    <t>The biggest door that we walked through is what our rights do we have any?</t>
  </si>
  <si>
    <t>And then maybe some more reading to find out that I know nothing about this.</t>
  </si>
  <si>
    <t>There's something right here. I want to hang onto this. Where does this go?</t>
  </si>
  <si>
    <t>Why is God so far New Mexico, right?</t>
  </si>
  <si>
    <t>Thomas Loughran: Presumably would have to have the kind of education that imagines the exchanges that I just talked about it some great length.</t>
  </si>
  <si>
    <t>John Rose: To this narrative, they might have to become experts or semi experts to really</t>
  </si>
  <si>
    <t>John Rose: But I guess you could argue that that's where the the fraud element could come in, they might be more likely to validate the</t>
  </si>
  <si>
    <t>Thomas Loughran: But anyway, look those numbers up all I mean to say, let's just put a pin on a parameter, right, keep an ear to the tracks for a parameter. If that number grows very, very large than it's been in the past.</t>
  </si>
  <si>
    <t>John Rose: The problem of measurement and something, it seems like nature is</t>
  </si>
  <si>
    <t>Thomas Loughran: An ordinariness and a deep dysfunction.</t>
  </si>
  <si>
    <t>Thomas Loughran: The biggest difference between</t>
  </si>
  <si>
    <t>Thomas Loughran: So they will put three tunes and accompany the give that company of forth and that's artillery and</t>
  </si>
  <si>
    <t>John Rose: Yeah, I mean, the</t>
  </si>
  <si>
    <t>Thomas Loughran: An important psychological transformation, I would call it an important spiritual transformation.</t>
  </si>
  <si>
    <t>Thomas Loughran: That may be some new tradition that that grows out of the two of them as they exchange, I would be a lot of work. Right. They would be</t>
  </si>
  <si>
    <t>Thomas Loughran: Something like that, and that this is a grave problem. It's a real big problem.</t>
  </si>
  <si>
    <t>Thomas Loughran: Right, so you've got to gain some understanding and there's some real merit and the parallel processing, not the efficiency in parallel processing as part of that merit.</t>
  </si>
  <si>
    <t>Rachel Loughran: Once we decide. Yes, this is something important that we do. How do we do this effectively so that we can make sure that this is done the right way.</t>
  </si>
  <si>
    <t>Thomas Loughran: Right, it, it, what he's doing is really going after some facts.</t>
  </si>
  <si>
    <t>Thomas Loughran: There's different senses of regret here. You certainly might regret that you certainly might say, well, if I had known that I'd have behave differently, right, that might be. So, but, but you might say, nonetheless, given what I knew I should have behave that way. Right. That's, yeah.</t>
  </si>
  <si>
    <t>Thomas Loughran: Was accusations Chronicle various sorts of</t>
  </si>
  <si>
    <t>So let me go ahead and try this assertion out and see what you think,</t>
  </si>
  <si>
    <t>It's not a crazy beginning, but it's a very, very different beginning, and it takes us in very different directions that have been.</t>
  </si>
  <si>
    <t>Jason. Being treated terribly is what it sounds like based on the U.N. and U.N. investigation of the matter.</t>
  </si>
  <si>
    <t>Thomas Loughran: And so I'm looking at it live. And that's what we did last time. Maybe we should do that rather than as a screen share</t>
  </si>
  <si>
    <t>John Rose: The reason they eventually got rid of it.</t>
  </si>
  <si>
    <t>And yet there were right in the thick of. We're right in the thick of the dynamic that we were talking about in that first lens, construction.</t>
  </si>
  <si>
    <t>Thomas Loughran: Well, November politics might be a means to an end in here somewhere. So it's not impossible when somebody's paying attention to November politics, but it's not about November politics when</t>
  </si>
  <si>
    <t>Thomas Loughran: What comes from what it is that we perceive, whether we</t>
  </si>
  <si>
    <t>OK, so equal equal levels of freedom. In both cases, equal levels of freedom.</t>
  </si>
  <si>
    <t>Thomas Loughran: It's the power of Microsoft</t>
  </si>
  <si>
    <t>Thomas Loughran: How do you put these things together. How do you order that presentation I don't exactly know</t>
  </si>
  <si>
    <t>Thomas Loughran: Anyway, when you get a chance to social learning much worth your time.</t>
  </si>
  <si>
    <t>Thomas Loughran: Well users.</t>
  </si>
  <si>
    <t>Thomas Loughran: Okay, you're right. But Biden's</t>
  </si>
  <si>
    <t>JP: I don't remember how that works.</t>
  </si>
  <si>
    <t>01:21:13Yeah.</t>
  </si>
  <si>
    <t>How do we know we have any? Right. And then is my having a right to something the same as I ought to be treated in a certain way?</t>
  </si>
  <si>
    <t>Right. I've never even heard. That was a war. No kidding about that.</t>
  </si>
  <si>
    <t>That's what. That's the energy that drills you down to the next level.</t>
  </si>
  <si>
    <t>I don't know. A little. Did Daddy. There you go.</t>
  </si>
  <si>
    <t>Thomas Loughran: It would have to empower those kinds of exchanges.</t>
  </si>
  <si>
    <t>John Rose: Operate well with it.</t>
  </si>
  <si>
    <t>John Rose: Vote of their choice of their parties choice and not validate a signature from a party. They don't like you.</t>
  </si>
  <si>
    <t>Thomas Loughran: You know, then the question is, how long will it take the system to process those first of all uncontested how slow. Can you make it when you can test it valid like that right when you throw the kitchen sink the legal kitchen sink, which happened in Florida.</t>
  </si>
  <si>
    <t>John Rose: Or something is there.</t>
  </si>
  <si>
    <t>Thomas Loughran: I'm imagining that kind of unity, a fresh out of the things that we experience.</t>
  </si>
  <si>
    <t>Thomas Loughran: We certainly have these we certainly have these problems and how we are clustered</t>
  </si>
  <si>
    <t>Thomas Loughran: We're at a big difference. I don't want to put too much, quote, I don't want to put it impacted my its impact on me and her</t>
  </si>
  <si>
    <t>Thomas Loughran: Maybe because Pennsylvania was a forecast battleground state. Maybe that's why five counties didn't even start the election process didn't even start the counting process right till the next day.</t>
  </si>
  <si>
    <t>00:38:02.640 --&gt; 00:38:04.890</t>
  </si>
  <si>
    <t>00:43:01.590 --&gt; 00:43:08.880</t>
  </si>
  <si>
    <t>00:31:55.320 --&gt; 00:31:58.740</t>
  </si>
  <si>
    <t>Thomas Loughran: But you certainly could put it in terms of psychology, because it's the language you use to explain to yourself what you're doing now.</t>
  </si>
  <si>
    <t>Thomas Loughran: For who</t>
  </si>
  <si>
    <t>JP: But what's the end result.</t>
  </si>
  <si>
    <t>Thomas Loughran: There, the question would be, would you are you supporting that tradition or are you enhancing that tradition and there will be disagreements about that just the sort that we invent envisioned when we talked about</t>
  </si>
  <si>
    <t>Thomas Loughran: Because God is the source of all these things. And these are the high. How I wish I could remember</t>
  </si>
  <si>
    <t>Thomas Loughran: I think, and we've got to, I think one could challenge this one could think no, no, we've got to hook individuals up in this high information flow network that I get, but I'm not interested in this parallel processing. That's a trap, somebody might think so.</t>
  </si>
  <si>
    <t>Thomas Loughran: So you want to make a case for male and voting.</t>
  </si>
  <si>
    <t>Thomas Loughran: He's exploring the world. In particular, he wants to know what it's like for this guy.</t>
  </si>
  <si>
    <t>Rachel Loughran: I'm</t>
  </si>
  <si>
    <t>Thomas Loughran: Stories and you can find a list of</t>
  </si>
  <si>
    <t>because it seems to me it's it might be right there or that I'd be willing to stand behind it so far as I can see it at this moment.</t>
  </si>
  <si>
    <t>I think it's fair to say they have not been connected yet, in part because the very idea.</t>
  </si>
  <si>
    <t>Charles? But anyway, I was just reading more about Julian Assange's situation, and it's a pretty crazy thing going on.</t>
  </si>
  <si>
    <t>Rachel Loughran: Am I still giving you feedback.</t>
  </si>
  <si>
    <t>John Rose: And the reason it never applied to print media either was because there became so many different options like someone could spend a billion dollars a month advertising. But there's also</t>
  </si>
  <si>
    <t>That's that that's high information flow network of bridge communities is a very big lens.</t>
  </si>
  <si>
    <t>Thomas Loughran: It's the people who are running the November politic.</t>
  </si>
  <si>
    <t>Thomas Loughran: Perceive it directly or we say we perceive it indirectly. Now I see that this has to be the case. Now I understand the world, but we're applying a model in a very theoretic way in that case.</t>
  </si>
  <si>
    <t>So it is that just based on. I mean, I'm probing your intuitions here.</t>
  </si>
  <si>
    <t>Thomas Loughran: This imagine him giving really expired inspired speeches. Okay.</t>
  </si>
  <si>
    <t>JP: So how are you this</t>
  </si>
  <si>
    <t>JP: I might have to be a Christmas. Watch for me.</t>
  </si>
  <si>
    <t>Thomas Loughran: It is, it's, it's to say that there maybe it's not yet a full grown full dressed grown up.</t>
  </si>
  <si>
    <t>Thomas Loughran: Biden sell Bray to financial irregularity irregularities and dealing with power and money.</t>
  </si>
  <si>
    <t>John’s iPhone: Yeah, I don't, I don't remember there was like some</t>
  </si>
  <si>
    <t>Thomas Loughran: Sometimes, that kind of thing happens. So it made</t>
  </si>
  <si>
    <t>Thomas Loughran: Then what I want to do now is leave this. I don't want to go through these things at all. They're not, it's not a well developed enough tool.</t>
  </si>
  <si>
    <t>John Rose: Final problems with Medicare for all</t>
  </si>
  <si>
    <t>01:21:14I think you can't do it. And I think our past thinking was, we wouldn't do it either.</t>
  </si>
  <si>
    <t>Right. You ought to treat me that way.</t>
  </si>
  <si>
    <t>Right. Well, we run into those things. I mean, I think that's true.</t>
  </si>
  <si>
    <t>I think the pedagogically, I think that's how it goes. So thanks.</t>
  </si>
  <si>
    <t>I'm really confused. Yeah. No, no, this is good. So you got a parent.</t>
  </si>
  <si>
    <t>Thomas Loughran: And yet, hang on to people work out together, putting in common together as much as they can find to agree.</t>
  </si>
  <si>
    <t>Thomas Loughran: I think that that's true.</t>
  </si>
  <si>
    <t>Thomas Loughran: You're talking about election workers. Now, is that right</t>
  </si>
  <si>
    <t>Thomas Loughran: Right in 2000</t>
  </si>
  <si>
    <t>John Rose: That we don't understand and connecting that with like</t>
  </si>
  <si>
    <t>Thomas Loughran: Namely the sewing together of our conscious experiences and the various ways we have doing them in various levels of specificity and efficiency both right and imagining all of that coming together without limitation.</t>
  </si>
  <si>
    <t>Thomas Loughran: There's some kind of hunger, that's not being adequately addressed because we're clustering and call it tribalism, call it whatever you want, but we we tend to be clustering. We tend to be</t>
  </si>
  <si>
    <t>Thomas Loughran: Lips, but say it's a big difference is that we learn about nature.</t>
  </si>
  <si>
    <t>Thomas Loughran: Though they were authorized to do it the day off.</t>
  </si>
  <si>
    <t>Thomas Loughran: Right. And you might very well say, hey, wait a minute.</t>
  </si>
  <si>
    <t>Thomas Loughran: Oh question American life.</t>
  </si>
  <si>
    <t>JP: And I haven't read anything like I haven't heard</t>
  </si>
  <si>
    <t>Thomas Loughran: Future dive into an American story into a Christian story right those that's exactly what that stuff would happen, right.</t>
  </si>
  <si>
    <t>Thomas Loughran: The phrase.</t>
  </si>
  <si>
    <t>Thomas Loughran: The challenge is, there is all the method all the mechanisms of non cognitive formation are now out your window. At least I think they're out the window when you throw them out. They're all parallel processing mechanisms. So Rachel. What do I mean I mean</t>
  </si>
  <si>
    <t>Rachel Loughran: I do it is of my opinion that the focus on</t>
  </si>
  <si>
    <t>Thomas Loughran: Right, and that's the sort of thing which it seems like it's a very powerful set of discoveries that might and sue.</t>
  </si>
  <si>
    <t>Rachel Loughran: I listened to this one. This I'm remembering this line of argument now. Okay.</t>
  </si>
  <si>
    <t>Thomas Loughran: fact checking organizations that are said to have debunked post stories, they'll pull in effect, and I'm trying to remember the others.</t>
  </si>
  <si>
    <t>Rachel, looks like the sun is set and hopefully you're. Yeah, I'm walking out right now.</t>
  </si>
  <si>
    <t>Of the computational response to post modern think.</t>
  </si>
  <si>
    <t>Added, It would not surprise me at all if he gets extradited to the US.</t>
  </si>
  <si>
    <t>Thomas Loughran: No, no feedback. Well, that's</t>
  </si>
  <si>
    <t>John Rose: A billion other places to go get your news. So if that's the case, it would be hard to</t>
  </si>
  <si>
    <t>Right. It's a big lens.</t>
  </si>
  <si>
    <t>Thomas Loughran: Are just eight are just</t>
  </si>
  <si>
    <t>Thomas Loughran: But we are. And it's so in a certain sense, it's part of our interface. It's part of what we perceive as part of our perceptual apparatus. It just doesn't come through what we call the senses not directly</t>
  </si>
  <si>
    <t>Is that just based on parity? So I said because I can't see a difference.</t>
  </si>
  <si>
    <t>Thomas Loughran: Talking about what Microsoft is trying to do and how AI is meant to serve people all over. And now you've got where come the power of them were come also besides Microsoft quad gold.</t>
  </si>
  <si>
    <t>JP: How is this, I'm</t>
  </si>
  <si>
    <t>John Rose: I think I was thinking about this.</t>
  </si>
  <si>
    <t>Thomas Loughran: OUT TO DINNER sort of argument but needs to be dressed up a little bit, but it's an argument. It's to say that there are experiences that we have that that point of view is crowding off the table.</t>
  </si>
  <si>
    <t>Thomas Loughran: And that helps you how</t>
  </si>
  <si>
    <t>John’s iPhone: I think regardless of how it worked out.</t>
  </si>
  <si>
    <t>00:38:05.250 --&gt; 00:38:15.780</t>
  </si>
  <si>
    <t>00:43:08.880 --&gt; 00:43:11.970</t>
  </si>
  <si>
    <t>00:32:01.620 --&gt; 00:32:06.750</t>
  </si>
  <si>
    <t>01:21:20Okay cool yeah i i think i'll be backpacking, Wednesday and Friday meetings.</t>
  </si>
  <si>
    <t>And then. And then where does that all come from? Right.</t>
  </si>
  <si>
    <t>For example, with regard to US relations in the Pacific.</t>
  </si>
  <si>
    <t>You just listen to me for a long 45 minutes and 10 minutes over JPI, see smoke coming out your ears, and that's a smoke coming out.</t>
  </si>
  <si>
    <t>Perfect. OK. So now you got a parent.</t>
  </si>
  <si>
    <t>Thomas Loughran: And holy that in common and the other areas in dispute. But in dispute among people with common mind common purpose common way of life.</t>
  </si>
  <si>
    <t>Thomas Loughran: I think that's true.</t>
  </si>
  <si>
    <t>Thomas Loughran: Yeah, some kind of election coming. People are counting close. Yes.</t>
  </si>
  <si>
    <t>John Rose: Basically God making that intentionally</t>
  </si>
  <si>
    <t>Thomas Loughran: Our perspectives are limited, someone else might have a broader perspective that fully included our own</t>
  </si>
  <si>
    <t>Thomas Loughran: Unable to process.</t>
  </si>
  <si>
    <t>Thomas Loughran: Right, we learn about the world and and indigenous people learn from the world.</t>
  </si>
  <si>
    <t>Thomas Loughran: And they were authorized to begin work on it, but there may be other reasons for not doing it too. I get that.</t>
  </si>
  <si>
    <t>Thomas Loughran: Always three right but it's three of the time it's ugly, right, and then they tag on some supplements and make exceptions around that rule that proves the rule. There are exceptions.</t>
  </si>
  <si>
    <t>Thomas Loughran: This is an aspirational tool. I want to quit.</t>
  </si>
  <si>
    <t>John Rose: Government ground programs are in big programs with price controls.</t>
  </si>
  <si>
    <t>01:21:27So,</t>
  </si>
  <si>
    <t>Thomas Loughran: Or you might say to someone else you're you're being hard on yourself. Don't forget to love yourself. That's the universe's attitude toward you get it through your head. Pick it up. Think of the love of God talks.</t>
  </si>
  <si>
    <t>Thomas Loughran: It's a really old question, and it's also a fresh question, I think, depending on how you look at it.</t>
  </si>
  <si>
    <t>JP: I haven't seen like an editorial on the New York Times, like I was taken by an unmarked police vehicle. This is my story.</t>
  </si>
  <si>
    <t>Thomas Loughran: Or it could simply be someone might simply abandon their view and say, You know what, I, I get that. There's a better way of looking at things and you already look at it that way.</t>
  </si>
  <si>
    <t>Thomas Loughran: From Solzhenitsyn but of course it's it's lengthy and beautiful.</t>
  </si>
  <si>
    <t>Thomas Loughran: You had books in your house when you were young and you could read any of them. Or you could tag your parents into reading them for you.</t>
  </si>
  <si>
    <t>Rachel Loughran: The or the fear I guess of widespread fraud in mail and voting is a distraction from trying to stop the logistics of getting mail and voting right</t>
  </si>
  <si>
    <t>Thomas Loughran: On a line of questioning about what's going on in someone's experience because that might make sense to me that might move me to action that might make me rethink what I was</t>
  </si>
  <si>
    <t>Thomas Loughran: So I think every single person is the phone.</t>
  </si>
  <si>
    <t>Thomas Loughran: But, but then the, you know,</t>
  </si>
  <si>
    <t>I'm close to my car. Doesn't communication in all those venues need to take each person?</t>
  </si>
  <si>
    <t>Right. That's that's a relatively new sort of thing. I mean, where would that Coomes.</t>
  </si>
  <si>
    <t>Jumping back into a pessimistic mode here, just given how politically unpopular he is right now and how he's not in the news.</t>
  </si>
  <si>
    <t>Rachel Loughran: Yeah, that's okay. Yeah. Sweet. If you have an open that works too. Um, so I don't have a ton here but basically what I was trying to do is just</t>
  </si>
  <si>
    <t>John Rose: Say to limit someone in that way because they're not controlling all the information they're just</t>
  </si>
  <si>
    <t>It's got a dozen parts. Sorry, we've lost each other.</t>
  </si>
  <si>
    <t>Thomas Loughran: I'm trying to pick my words carefully.</t>
  </si>
  <si>
    <t>Thomas Loughran: Right. It involves a mathematical awareness linguistic awareness called drop all that and the senses and call it all senses. That's</t>
  </si>
  <si>
    <t>I can't justify a difference. So I can claim a difference. I'm just being responsible intellectually here.</t>
  </si>
  <si>
    <t>Thomas Loughran: Folks, they know how to make this stuff, saying, the story is, of course, this isn't aware com story, but I believe them. This guy, learn to code a meeting was coding mainframe.</t>
  </si>
  <si>
    <t>JP: So, so maybe if you could, I'm not going to be able to spit your words back at you. The way that I want to, but the the the limited perspectives.</t>
  </si>
  <si>
    <t>John Rose: Is the space that Caitlyn Johnstone says we're allowed to talk about things is that exactly</t>
  </si>
  <si>
    <t>Thomas Loughran: without justification that it's an accusation and arguments in that sense. Where do you get off telling me I don't know.</t>
  </si>
  <si>
    <t>Thomas Loughran: Right, that that illuminates what</t>
  </si>
  <si>
    <t>John’s iPhone: There like legitimate reason that Democrats said they wouldn't pass it was because it was way tilted towards business rather than the American people so they couldn't pass it and good, but</t>
  </si>
  <si>
    <t>And then is it just the art of you ought to do it if you want to sleep well.</t>
  </si>
  <si>
    <t>People have no idea what the history is there. They think we fought some world wars over there.</t>
  </si>
  <si>
    <t>We should quit. It's Friday and let's go have some fun.</t>
  </si>
  <si>
    <t>What happens now? Just. And I honestly, the easiest way to just be eating that section and start you do it.</t>
  </si>
  <si>
    <t>Thomas Loughran: And that whole parallel processing enterprise goes forward for a long period of time with also rich exchanges of the sorts that I just imagined.</t>
  </si>
  <si>
    <t>Thomas Loughran: I don't, I don't know what the level is. But it seems to me.</t>
  </si>
  <si>
    <t>Thomas Loughran: There is also another role, we should mention that is the role of a second signature on the sand, at least in some states, you have to have someone who verifies that they know you</t>
  </si>
  <si>
    <t>Thomas Loughran: And we were into</t>
  </si>
  <si>
    <t>John Rose: It's just interesting</t>
  </si>
  <si>
    <t>Thomas Loughran: That's the, that's the image that's that's the possibility</t>
  </si>
  <si>
    <t>Thomas Loughran: The huge amount of information flowing out of us that the information is flowing out of this for economic rather than truth related reasons, right to the point that seems to be ridiculous.</t>
  </si>
  <si>
    <t>Thomas Loughran: And it's their teacher</t>
  </si>
  <si>
    <t>John’s iPhone: I would be</t>
  </si>
  <si>
    <t>00:38:18.990 --&gt; 00:38:19.200</t>
  </si>
  <si>
    <t>00:43:12.000 --&gt; 00:43:12.690</t>
  </si>
  <si>
    <t>00:32:08.010 --&gt; 00:32:15.360</t>
  </si>
  <si>
    <t>01:21:30I'm heading your guys's way soon. I haven't bought my ticket yet but</t>
  </si>
  <si>
    <t>Thomas Loughran: You've heard them.</t>
  </si>
  <si>
    <t>JP: Maybe you guys have seen something like that.</t>
  </si>
  <si>
    <t>Thomas Loughran: Right, so there you'd use the language of conversion and not the language of transformation right or moving ahead within one's tradition, you might simply leave it.</t>
  </si>
  <si>
    <t>luke w: Mm hmm.</t>
  </si>
  <si>
    <t>Thomas Loughran: And that whole little life that you live this little library life in your home just one facet of your home. You didn't pick any of that.</t>
  </si>
  <si>
    <t>Rachel Loughran: I would, I'd be actively interested in hearing some like somebody who themselves like really believes that mail and voting, it would be unsafe. I would love to like sit down and hear more of the merits of that discussion, because, like, admittedly, I haven't heard anything that has</t>
  </si>
  <si>
    <t>Thomas Loughran: What the way I had things I had assumed in the past and models of how the world works that I had thought about in the past, but now I see there's a different way of looking at it and all that happens.</t>
  </si>
  <si>
    <t>Thomas Loughran: Of those choices.</t>
  </si>
  <si>
    <t>Thomas Loughran: You're in a smoke filled room man.</t>
  </si>
  <si>
    <t>Seriously, as a person, as someone who has a right, a need and thus a right to use that language that we've used before,</t>
  </si>
  <si>
    <t>I mean, it comes from our age. I'm saying. So there are a lot of these parts are out there, but they're they're they're being newly assembled.</t>
  </si>
  <si>
    <t>And. WikiLeaks cost Hillary Clinton the election nonsense and.</t>
  </si>
  <si>
    <t>Rachel Loughran: In the blue bubbles. I have like things that seemed to be main ideas that would be worth expanding out upon some of those. I did a little bit of work, expanding out upon on either things that you had said things that occurred to me as I was</t>
  </si>
  <si>
    <t>John Rose: Using their money to</t>
  </si>
  <si>
    <t>I think I'm good. I was just concerned about a noise on my sides, so I'm just going to eat my supper.</t>
  </si>
  <si>
    <t>Thomas Loughran: Their underlings.</t>
  </si>
  <si>
    <t>Thomas Loughran: You could say we're sensing all of that in some way. We're aware of all of that in some way, we didn't use to be aware of all that, but we are now.</t>
  </si>
  <si>
    <t>Yeah. Call a spade a spade. Being fair or whatever. Or is it because you really don't have any instinct.</t>
  </si>
  <si>
    <t>Thomas Loughran: The sky is honestly as old as my father, you're</t>
  </si>
  <si>
    <t>JP: In their particulars something about the life of God. Right. I connect those two things back together for me.</t>
  </si>
  <si>
    <t>John Rose: Like is that is that just the definition of the Overton window or does she have, is it one to one, or is it</t>
  </si>
  <si>
    <t>Thomas Loughran: That there are other agents and what they're thinking. I do know what they're thinking. I have</t>
  </si>
  <si>
    <t>Thomas Loughran: Not very much. So in any case,</t>
  </si>
  <si>
    <t>John’s iPhone: Who knows, I mean they had too much to gain for that, for there to be much interest in passing anything. I think you</t>
  </si>
  <si>
    <t>Thomas Loughran: This year,</t>
  </si>
  <si>
    <t>John Rose: typically don't work super well and the biggest thing is they they stifle innovation.</t>
  </si>
  <si>
    <t>01:21:35Be fun to do an in person distance meeting.</t>
  </si>
  <si>
    <t>Murphy to one indigestion or. I'm being comical now. Right. But some self serving and art.</t>
  </si>
  <si>
    <t>Right. And that's why some people know a lot more than that.</t>
  </si>
  <si>
    <t>I'm going to go make some drinks. Gin and tonics, I think, are in order.</t>
  </si>
  <si>
    <t>Yeah, I just think I just want to do this from.</t>
  </si>
  <si>
    <t>Thomas Loughran: And it doesn't result in people jumping ship.</t>
  </si>
  <si>
    <t>Thomas Loughran: That the level</t>
  </si>
  <si>
    <t>Thomas Loughran: And that you're the person who signed or something like that. The way a notary public would, but I don't think you have to have them notarized that that's a very hard requirement to meet for a lot of people</t>
  </si>
  <si>
    <t>Thomas Loughran: We were weeks later.</t>
  </si>
  <si>
    <t>Thomas Loughran: You need a theological</t>
  </si>
  <si>
    <t>Thomas Loughran: I mean, we're making there's almost nothing.</t>
  </si>
  <si>
    <t>Thomas Loughran: Right, something like that in my mind at the time went to martial arts traditions, learn about the movements of animals, learning from them and developing</t>
  </si>
  <si>
    <t>John’s iPhone: I'd be interested in</t>
  </si>
  <si>
    <t>John Loughran: I have. Yeah.</t>
  </si>
  <si>
    <t>Thomas Loughran: But isn't that an international relations question to</t>
  </si>
  <si>
    <t>Thomas Loughran: But if you left it you leave it and the other person stays. But the reason he stays is different than the reason you leave.</t>
  </si>
  <si>
    <t>Thomas Loughran: That I do remember but</t>
  </si>
  <si>
    <t>Thomas Loughran: Your parents experience with those books picked them and there might have been books they read that are decidedly not on that list.</t>
  </si>
  <si>
    <t>Rachel Loughran: In prison, all I the only</t>
  </si>
  <si>
    <t>Thomas Loughran: On the inside of a certain way.</t>
  </si>
  <si>
    <t>Thomas Loughran: And I'm not saying we're all alike.</t>
  </si>
  <si>
    <t>Thomas Loughran: Right. My favorite analogy you are in a very, very smoke filled room and you are in there with professionals who who blow smoke for living.</t>
  </si>
  <si>
    <t>OK. I want to focus permitted on this word content in the middle of Wright's nature, content and sources.</t>
  </si>
  <si>
    <t>Just how hot being a what a hot topic being a Russian agent is right now.</t>
  </si>
  <si>
    <t>Rachel Loughran: Looking at that but I mean there's not a ton here, it's pretty self explanatory.</t>
  </si>
  <si>
    <t>John Rose: Try and reach as many people as possible, but those people could always go somewhere else. If they wanted</t>
  </si>
  <si>
    <t>I can just hit the spacebar and go back. We can't sit back too hard and we will slap you can't.</t>
  </si>
  <si>
    <t>Thomas Loughran: From the point of view of what really makes the world work.</t>
  </si>
  <si>
    <t>Thomas Loughran: Right to the extent that we are we are now. And you could say, we now see. All right. I see right we've come to see we've come to perceive we've come to see</t>
  </si>
  <si>
    <t>Right. That in the one case, the case,</t>
  </si>
  <si>
    <t>Thomas Loughran: Right, and was coding mainframes way back in the day was a very good coder learn to code all the way up.</t>
  </si>
  <si>
    <t>Thomas Loughran: A little. No, I</t>
  </si>
  <si>
    <t>Thomas Loughran: No, you just wonderfully reliable as matter of fact she just told me what she's thinking damn do I didn't know what she was thinking right hers to all that there's all kinds of comical things we can say about it, but</t>
  </si>
  <si>
    <t>Thomas Loughran: That's a, that's a, that's the main lines and it's got a Ukrainian side. It's got a Chinese side.</t>
  </si>
  <si>
    <t>JP: Know where they would do it.</t>
  </si>
  <si>
    <t>00:38:19.800 --&gt; 00:38:20.460</t>
  </si>
  <si>
    <t>00:43:14.430 --&gt; 00:43:20.010</t>
  </si>
  <si>
    <t>00:32:18.240 --&gt; 00:32:19.470</t>
  </si>
  <si>
    <t>01:21:40Outside</t>
  </si>
  <si>
    <t>Is there some rich or art you just sort of suggested when you broadened out my comical knife fight metaphore.</t>
  </si>
  <si>
    <t>encounter people who mean to inform them in the communications they have with them.</t>
  </si>
  <si>
    <t>But they may not know much about us. Phillipine relations, for example.</t>
  </si>
  <si>
    <t>You deserve it all. We'll talk. That was interesting. Oh, thank you.</t>
  </si>
  <si>
    <t>I can't resist. I just want that to be that.</t>
  </si>
  <si>
    <t>Thomas Loughran: And going and living in those other ways of life.</t>
  </si>
  <si>
    <t>Thomas Loughran: Use the phrase expert. I'm not sure. You need to be an expert, but I think you have to be able to understand experts.</t>
  </si>
  <si>
    <t>Thomas Loughran: Before the supreme we could look for the supreme court date of Bush v. Gore and find out when that was that was what stopped him. It was several days later the gore can see</t>
  </si>
  <si>
    <t>JP: Well, I think, I think, Isn't it kind of what you're saying. JOHN like you're looking for the kernel about conscious realism that we need to have to be able to connect it to the third lens.</t>
  </si>
  <si>
    <t>Thomas Loughran: You can imagine it phenomenal logically</t>
  </si>
  <si>
    <t>Thomas Loughran: That you can't sell that's crazy enough and that isn't being sold</t>
  </si>
  <si>
    <t>Thomas Loughran: Have you, have you seen a good film that brings out some of the various styles of martial arts. I've seen a number of them. I don't know.</t>
  </si>
  <si>
    <t>John’s iPhone: To hear any rationale because I can't even imagine one right now, but I'm sure there is a semi</t>
  </si>
  <si>
    <t>Thomas Loughran: Go back to our slide deck and now sort of finished this part about Donald Hoffman.</t>
  </si>
  <si>
    <t>John Rose: And interesting</t>
  </si>
  <si>
    <t>Thomas Loughran: Those talks are profound right and there is a profound psychology there and it is meditative it is other it is conscious of another's attitude that is at the same time, your very life.</t>
  </si>
  <si>
    <t>Rachel Loughran: Something like that. And that's what I'm</t>
  </si>
  <si>
    <t>Thomas Loughran: Because he sees the world the way he sees the world and you see the world the way you see it, I shouldn't somewhat say see it, I should say accepted because you can see it imaginatively a different way that you simply don't accept yet.</t>
  </si>
  <si>
    <t>Thomas Loughran: They were not in your world because they got read to your parents when they were a kid and scared to life on them. Let's imagine such a book right or imagine just a twisted</t>
  </si>
  <si>
    <t>Rachel Loughran: Suggestions of there being widespread mail and voter fraud that I've heard are the president asserting that there is without a lot of backup.</t>
  </si>
  <si>
    <t>Rachel Loughran: I keep pointing to.</t>
  </si>
  <si>
    <t>Thomas Loughran: And if there are</t>
  </si>
  <si>
    <t>Because we only a week ago read a couple of sets of papers, we had necessarily read those papers, but we had access to them there in self esteem.</t>
  </si>
  <si>
    <t>Despite all those things being total nonsense.</t>
  </si>
  <si>
    <t>Rachel Loughran: I think the ideas that you were talking about at the end, kind of build on the whole, like, I didn't work at all to</t>
  </si>
  <si>
    <t>John Rose: I mean, it gets more concerning</t>
  </si>
  <si>
    <t>There's a kitten here, and it likes my headphones.</t>
  </si>
  <si>
    <t>Thomas Loughran: They're not that they are not holders of trillion dollars here and trillions trillions of dollars there. They don't play</t>
  </si>
  <si>
    <t>Thomas Loughran: All perception and in that sense. Maybe all of that falls under this interface theory what that. What do I mean by that, I mean this is a tool we use to get around in the world.</t>
  </si>
  <si>
    <t>the person who sort of built the habit through a series of choices which were increasingly plausible and available to him or her,</t>
  </si>
  <si>
    <t>Thomas Loughran: And makes these stacks.</t>
  </si>
  <si>
    <t>JP: I don't, I guess I don't quite understand what you mean.</t>
  </si>
  <si>
    <t>Thomas Loughran: I haven't</t>
  </si>
  <si>
    <t>Thomas Loughran: That those experiences are also, there's the experience of me. I get that. But now, somehow you privileged that experience when I have an experience. When I'm listening to her. I have an experience of her</t>
  </si>
  <si>
    <t>Thomas Loughran: Those are the ones and with the allegations of course with Russia being involved in Ukrainian side so you can say it's got a Russian side.</t>
  </si>
  <si>
    <t>JP: Yeah, it's still just like</t>
  </si>
  <si>
    <t>01:21:41Pressure. Yeah, so</t>
  </si>
  <si>
    <t>Right. Maybe not so comical, but you broaden that out to say, what's this fight all about anyway?</t>
  </si>
  <si>
    <t>It turns out that was a huge thing. Or us. Japanese relations or U.S. Chinese relations.</t>
  </si>
  <si>
    <t>Thanks. You guys are a great incentive. I get done with my physics lab this afternoon and walked home and thought about</t>
  </si>
  <si>
    <t>And then I want to take this thing right off the map and see what happens.</t>
  </si>
  <si>
    <t>Thomas Loughran: Instead, people enriched from those ways of life, come back and say, there's still something running</t>
  </si>
  <si>
    <t>Thomas Loughran: In other words, you don't necessarily have to have the same instincts that an expert hands.</t>
  </si>
  <si>
    <t>Thomas Loughran: But I do think you have to have a second person who signed</t>
  </si>
  <si>
    <t>Thomas Loughran: So typing in Bush v. Gore and I oughta get date.</t>
  </si>
  <si>
    <t>JP: Is that fair like</t>
  </si>
  <si>
    <t>Thomas Loughran: With some difficulty. I'll admit. But you can imagine phenomenal logical and you've got to have it neural scientifically.</t>
  </si>
  <si>
    <t>Thomas Loughran: So that's not a very functional environment.</t>
  </si>
  <si>
    <t>JP: Which one</t>
  </si>
  <si>
    <t>John’s iPhone: Read like SAP reasonably sounding rationale, but</t>
  </si>
  <si>
    <t>00:38:21.420 --&gt; 00:38:25.110</t>
  </si>
  <si>
    <t>00:43:24.570 --&gt; 00:43:24.930</t>
  </si>
  <si>
    <t>00:32:21.120 --&gt; 00:32:22.590</t>
  </si>
  <si>
    <t>Thomas Loughran: And now you're talking. That's what I meant here when I said from theology</t>
  </si>
  <si>
    <t>Thomas Loughran: For whom was the United States ordained for</t>
  </si>
  <si>
    <t>Thomas Loughran: Looking for but sorry they were</t>
  </si>
  <si>
    <t>Thomas Loughran: And the measure of whether or not you see it as whether the people who do accepted say this is how we see it.</t>
  </si>
  <si>
    <t>Thomas Loughran: Somehow there's a, there's a, and a lot of Americans would would</t>
  </si>
  <si>
    <t>Thomas Loughran: I spent a lot of time and too much time railing against, for example, the cartoon show Rudolph the Red Nosed Reindeer and my kids get to see it, but I railed against it because I thought the moral lessons in that show or are corrosive</t>
  </si>
  <si>
    <t>Rachel Loughran: If there is evidence out there. I'd love to hear it or talk with somebody who this is like a genuine belief, they have. But from what I have seen thus far. That's what this issue looks like to me and effort to muddy the waters.</t>
  </si>
  <si>
    <t>Thomas Loughran: The brain because that's what we tend to do, but whether it's</t>
  </si>
  <si>
    <t>Thomas Loughran: If there are universal claims about what is good for human beings, if it's bad for everybody to be trade their family, for example, to use a case like that for money, right, if</t>
  </si>
  <si>
    <t>Thomas Loughran: You need a better analogy and smoke filled room because you use sort of meeting multi colored smoke filled room with glasses.</t>
  </si>
  <si>
    <t>The taking on of information and the processing of of information and the contributing to social answers to actually making a contribution.</t>
  </si>
  <si>
    <t>That whole that whole piece. And that.</t>
  </si>
  <si>
    <t>I think it's going to cause the public to turn a blind eye to and they're just given all the everything else going on in the country right now.</t>
  </si>
  <si>
    <t>Rachel Loughran: Put out what makes a solution viable and whatnot and also your idea of like what actually makes information. I think those two key terms that you're talking about at the end. I didn't go into flushing those out yet, because like you were mentioning, I do think that</t>
  </si>
  <si>
    <t>John Rose: When every single news like every single local news station is getting bought up by the same media conglomerate, and they're all saying the same thing. I don't know if you've ever seen that YouTube video.</t>
  </si>
  <si>
    <t>Yeah, it's astonishingly persistent in its.</t>
  </si>
  <si>
    <t>Thomas Loughran: And none of them do, hardly any of them. They may step up into that level and play there may be people have been sort of entitled to play in that space. Maybe Steve manage and and and all the people</t>
  </si>
  <si>
    <t>Thomas Loughran: And to enjoy more of what we enjoy and to compute how to get more of it.</t>
  </si>
  <si>
    <t>and became through Aristotelian sort of practice the practice of virtue.</t>
  </si>
  <si>
    <t>Thomas Loughran: Not just me. It's got all army folks underneath.</t>
  </si>
  <si>
    <t>Thomas Loughran: I haven't actually seen her. Have you JP, I don't remember her using that phrase.</t>
  </si>
  <si>
    <t>Thomas Loughran: Now, is it the same as my experience of me know</t>
  </si>
  <si>
    <t>Thomas Loughran: Though, I'd say that's the main line of the accusation. Now, people could be up work up a sweat throwing on terrible, terrible details which</t>
  </si>
  <si>
    <t>JP: It does make them hypocrites for basically talking about how they're not willing to do anything.</t>
  </si>
  <si>
    <t>John Rose: But I mean, that also ends up with a hierarchy again.</t>
  </si>
  <si>
    <t>John Rose: Question I can't have or</t>
  </si>
  <si>
    <t>01:21:44We'll imbibe</t>
  </si>
  <si>
    <t>Right. And now you can treat the knife fight as a metaphor. What is this knife fight all about anyway?</t>
  </si>
  <si>
    <t>Right. Didn't those begin with Nixon in 1973? That might be what the informed person has to say.</t>
  </si>
  <si>
    <t>this as hard as I could in my actually half an hour that I could really dedicate.</t>
  </si>
  <si>
    <t>Remove that note. Good. OK. So I've almost done what I wanted to do.</t>
  </si>
  <si>
    <t>Thomas Loughran: And something now more ritually understood about the enterprise we're engaged in, and we want to stay engaged in that enterprise and we want to stay engaged together and we want to push it forward and we don't mind if it takes a long time.</t>
  </si>
  <si>
    <t>Thomas Loughran: And the same there. I'm talking about, you know, the tech making reference to the</t>
  </si>
  <si>
    <t>Thomas Loughran: The way Wilson.</t>
  </si>
  <si>
    <t>Thomas Loughran: December 12</t>
  </si>
  <si>
    <t>JP: Like, how do we fit that in with</t>
  </si>
  <si>
    <t>Thomas Loughran: Because that's the way the brain functions. I'll admit, I sound like I'm really loose cannon running across all these fields, but it seems to be the Jeff Hawkins is required. Is it has to say something like this.</t>
  </si>
  <si>
    <t>Thomas Loughran: And I'm starting from the premise that that a multi that a list of the problems that we face in that environment.</t>
  </si>
  <si>
    <t>Thomas Loughran: There's a, there's a john Claude Van Damme fill</t>
  </si>
  <si>
    <t>Thomas Loughran: Somebody must have when you mean sort of a republican rationale for doing what they did.</t>
  </si>
  <si>
    <t>Thomas Loughran: For whom did we</t>
  </si>
  <si>
    <t>Thomas Loughran: Treated wonderfully</t>
  </si>
  <si>
    <t>Thomas Loughran: Right. But you could see, but not accept</t>
  </si>
  <si>
    <t>Thomas Loughran: A lot of Americans would and a lot of Americans there. I think at this conference did</t>
  </si>
  <si>
    <t>Rachel Loughran: And take away valuable time from figuring out how logistically, we could have Malin voting.</t>
  </si>
  <si>
    <t>Thomas Loughran: We don't actually see it in the brain, but we do think there's a core neural correlates of consciousness that we've discovered right through at first through</t>
  </si>
  <si>
    <t>Thomas Loughran: If, if that's the case, it happens. It's a property of the four of us if we're the moral universe here.</t>
  </si>
  <si>
    <t>Thomas Loughran: various wavelengths and who knows what on earth unit. You'd need, I don't know, a coherent analogy that actually captures</t>
  </si>
  <si>
    <t>That road pointed.</t>
  </si>
  <si>
    <t>I think it's something that's going to slip under the radar. I just have no confidence in the institutions responsible for justice in this situation.</t>
  </si>
  <si>
    <t>Rachel Loughran: It's my first instinct was to go like narrative. And I think that's kind of challenging for a mind map and structuring in a different way.</t>
  </si>
  <si>
    <t>John Rose: Where it starts off with a newscaster and that goes until every like 50 local stations are all saying the exact same phrases</t>
  </si>
  <si>
    <t>Question. Maisky. Yeah.</t>
  </si>
  <si>
    <t>Thomas Loughran: From</t>
  </si>
  <si>
    <t>Thomas Loughran: The short version of it.</t>
  </si>
  <si>
    <t>Right. Became a deeply committed, a good human being.</t>
  </si>
  <si>
    <t>Thomas Loughran: Studying in Germany too small.</t>
  </si>
  <si>
    <t>JP: Maybe, maybe I just don't really remember what you said.</t>
  </si>
  <si>
    <t>Thomas Loughran: Frankly, I, I</t>
  </si>
  <si>
    <t>Thomas Loughran: But somehow</t>
  </si>
  <si>
    <t>Thomas Loughran: Occasionally, I've heard and haven't yet connected the dots between all those details looked into. To what extent are any of them, you know, really credible.</t>
  </si>
  <si>
    <t>John’s iPhone: Yeah, I mean that could have been like</t>
  </si>
  <si>
    <t>00:38:28.230 --&gt; 00:38:28.470</t>
  </si>
  <si>
    <t>00:43:26.310 --&gt; 00:43:41.220</t>
  </si>
  <si>
    <t>00:32:24.150 --&gt; 00:32:26.460</t>
  </si>
  <si>
    <t>01:21:47Yes.</t>
  </si>
  <si>
    <t>Watch this whole human interaction, this whole human condition all about right.</t>
  </si>
  <si>
    <t>All communication, both in the chemistry class and in the.</t>
  </si>
  <si>
    <t>Right. But they or maybe they saw a movie, The King and I or something.</t>
  </si>
  <si>
    <t>It's not that I spent no time. I put that slide together earlier, etc.</t>
  </si>
  <si>
    <t>Right. Three children. The only thing I want to do is change this relationship.</t>
  </si>
  <si>
    <t>Thomas Loughran: What you're seeing develop in that history of exchange between communities is a kind of stability.</t>
  </si>
  <si>
    <t>Thomas Loughran: To the literature on experts and how long it takes to develop expertise and there's a certain number of hours it's 10,000 comes to mind.</t>
  </si>
  <si>
    <t>Thomas Loughran: He didn't use to have an older writing assignment and some states. Anyway, I think I know this, just from</t>
  </si>
  <si>
    <t>John Rose: The more relevant.</t>
  </si>
  <si>
    <t>Thomas Loughran: And and he thinks he knows how to specify the limitations. He can actually put his finger is not trying to put his finger on but people like him and neuroscience in general could put its finger on</t>
  </si>
  <si>
    <t>Thomas Loughran: In which he gets invited to this. It's almost this stuff happens. It's in every martial arts film The pig type into some big tournament. But this particular big tournament that he's in has got</t>
  </si>
  <si>
    <t>John’s iPhone: And yeah.</t>
  </si>
  <si>
    <t>Thomas Loughran: So we're here, we've just talked about this high information flow network of rich communities and, in a certain sense, we've just sort of very quickly moved again, my take on allaster McIntyre's work or did he put it very, very differently.</t>
  </si>
  <si>
    <t>John Rose: Something that is interesting to me in this</t>
  </si>
  <si>
    <t>Thomas Loughran: The idea of Trinity. Right. But there's multiple persons in one entity and Christ in you, right, the idea that there's multiple persons, even in you or if that's not quite the right language is close.</t>
  </si>
  <si>
    <t>Thomas Loughran: In the course of human events cast off.</t>
  </si>
  <si>
    <t>Thomas Loughran: Suppose they were treated</t>
  </si>
  <si>
    <t>Thomas Loughran: And so, for reasons you do accept, which are different than the reason she accepts you may come to move anywhere that happens to be the same. The same for different reasons.</t>
  </si>
  <si>
    <t>Thomas Loughran: I'm I could be wrong about this, but I think it's fair to say that a lot of Americans resonated</t>
  </si>
  <si>
    <t>Thomas Loughran: But I'll admit to being a strange cat in this regard. But suppose parent headset. You okay, sometime over several years we'll have a conversation go off on and off and see what you make it, but anyway.</t>
  </si>
  <si>
    <t>Rachel Loughran: And I guess to clarify my point a little bit. I don't even. I'm not necessarily saying that this is a an intentional attack on the ability to</t>
  </si>
  <si>
    <t>Thomas Loughran: Gross brain injuries and then through more careful refined non destructive study of the brain. We tend to think that there is something going on in the brain.</t>
  </si>
  <si>
    <t>Thomas Loughran: Because it's precisely because it happens to be the case that when you are formed to maturity right when when you've been put in contact with</t>
  </si>
  <si>
    <t>Thomas Loughran: What's going on there. But you have lots of noise from many different frequencies. There's an analogy. Right.</t>
  </si>
  <si>
    <t>To something we haven't actually made explicit, but that, I think is pretty important, and that is what is the attitude toward himself,</t>
  </si>
  <si>
    <t>Given the lack of based on just some of the. I've only read about this for.</t>
  </si>
  <si>
    <t>Rachel Loughran: Could make sense. But this is just kind of what I throw in there. If anybody else has any other thoughts of things that might make sense to be root nodes that should exist in blue. Happy to add those in, because I do still have it up.</t>
  </si>
  <si>
    <t>John Rose: And it just increases, one by one.</t>
  </si>
  <si>
    <t>OK, now we're good, we're good, Uncle Tom. Yeah, well.</t>
  </si>
  <si>
    <t>From</t>
  </si>
  <si>
    <t>He or she. Right. Are we.</t>
  </si>
  <si>
    <t>Thomas Loughran: Here he is Richard Jorgensen, University of Washington in Seattle gave him an honor or causes honorable an honorific PhD.</t>
  </si>
  <si>
    <t>Thomas Loughran: I only came with</t>
  </si>
  <si>
    <t>Thomas Loughran: How do you get off privileging my experience of me.</t>
  </si>
  <si>
    <t>Thomas Loughran: Allegations don't know most they don't know because it's been whitewashed by the call it the left stream media.</t>
  </si>
  <si>
    <t>John’s iPhone: If, if the democrats actually weren't willing to pass it just for political gain. I think the republicans should have, like, we'll have that like a frickin</t>
  </si>
  <si>
    <t>01:21:50Thanks.</t>
  </si>
  <si>
    <t>What are we trying to get out of this deal anyway?</t>
  </si>
  <si>
    <t>You know, I don't know what it is, a humanities.</t>
  </si>
  <si>
    <t>And you knew that there was a U.S. foreign presence in a country where Sam was king.</t>
  </si>
  <si>
    <t>No one would come in here, but. Yeah, I'd say this interaction together is actually bearing a lot of fruit for me.</t>
  </si>
  <si>
    <t>Right. And this one, I want to change a single relationship, and I did look for that earlier.</t>
  </si>
  <si>
    <t>Thomas Loughran: And that stability is an interesting feature that such a group might</t>
  </si>
  <si>
    <t>Thomas Loughran: 10,000 hours of may be more than that. I spent a long time since I've looked into some, but it's a pretty regular empirically identified pattern of development of expertise across multiple different disciplines, where you, where you literally see</t>
  </si>
  <si>
    <t>Thomas Loughran: Seeing about bunch of wills genealogical research.</t>
  </si>
  <si>
    <t>Thomas Loughran: Ok so Florida was contested for more than a month.</t>
  </si>
  <si>
    <t>JP: Yeah well with loving with</t>
  </si>
  <si>
    <t>Thomas Loughran: The connections literally the connections this perspective is informed by only these now we can't jump into the phenomenology our model does not enable as a model of the brain does not enable us to pop a phenomenology out of connectedness.</t>
  </si>
  <si>
    <t>Thomas Loughran: A variety of people who move like monkeys people who were like an ache. People who move like a snake. People who move like Dragon rights and it's a really remarkable.</t>
  </si>
  <si>
    <t>Thomas Loughran: Delaying all of that. Yeah.</t>
  </si>
  <si>
    <t>00:38:29.190 --&gt; 00:38:34.140</t>
  </si>
  <si>
    <t>00:43:44.580 --&gt; 00:43:55.770</t>
  </si>
  <si>
    <t>00:32:27.600 --&gt; 00:32:28.110</t>
  </si>
  <si>
    <t>Thomas Loughran: All of that goes on and in and it's woven into awareness into meditation into transformation.</t>
  </si>
  <si>
    <t>Thomas Loughran: I forget the rest of declaration right we cast off the chains of servitude or something, right.</t>
  </si>
  <si>
    <t>Thomas Loughran: In really good order.</t>
  </si>
  <si>
    <t>Thomas Loughran: That retains the real incremental ability, it doesn't get rid of the income eligibility, but it moves beyond</t>
  </si>
  <si>
    <t>Thomas Loughran: With that cry for return to awareness or on the optimistic side and be moaning, the loss on the pessimistic side of an awareness of the essential grounding of all of value, all of truth in higher powers.</t>
  </si>
  <si>
    <t>Thomas Loughran: The point is negative experiences also get passed on to you and now your choices are shaped by experience with things that you never even saw</t>
  </si>
  <si>
    <t>Rachel Loughran: Discuss bail and voting and the logistics of it in an effective way like I'm not necessarily saying that it's been done on purpose to money those waters.</t>
  </si>
  <si>
    <t>Thomas Loughran: But the point is, it corresponds in some way or correlates at least right with consciousness. But the point is here, that its consciousness that we seem to be going after it states of consciousness. We seem to be inquiring about</t>
  </si>
  <si>
    <t>Thomas Loughran: You now know what it's like to be a certain kind of person and you know what it's like. You may know what it's like to be other kinds of people right and thus to see yourself through their lenses and and</t>
  </si>
  <si>
    <t>Thomas Loughran: In which you're trying to find signal right and you have intentional sit signal intelligence and signal countermeasures. Right. And from a very many actors all pouring stuff into this space and you're supposed to wander in there and figure out what's going on.</t>
  </si>
  <si>
    <t>herself or toward others, toward other people, by people who are formed to live well in rich traditions that achieve a certain kind of stability.</t>
  </si>
  <si>
    <t>I don't know, an hour maybe, and. It doesn't seem to me that there's really any evidence of any wrongdoing on his part other than publishing.</t>
  </si>
  <si>
    <t>Rachel Loughran: But yeah, that's how I kind of that's how my brain was tracking what you were saying.</t>
  </si>
  <si>
    <t>And it's pretty crazy.</t>
  </si>
  <si>
    <t>Yes, so this was kind of helpful. It just in taking a little bit deeper, dove into.</t>
  </si>
  <si>
    <t>Thomas Loughran: What to get the bank right and the nutrients from</t>
  </si>
  <si>
    <t>Thomas Loughran: So we've just looked back through the lens from the solution to the hard problem of consciousness and</t>
  </si>
  <si>
    <t>Do you really have no inclination to call that person to call that that locking on?</t>
  </si>
  <si>
    <t>Thomas Loughran: That sort of thing. You get at a graduation, where they award honorary degrees and he has one, which is what he stands for right and he uses that PhD in the sense, he is a</t>
  </si>
  <si>
    <t>JP: But, but then</t>
  </si>
  <si>
    <t>Thomas Loughran: his attention to the</t>
  </si>
  <si>
    <t>JP: That's the art. The only</t>
  </si>
  <si>
    <t>Thomas Loughran: It's been mostly whitewashed there seems to me.</t>
  </si>
  <si>
    <t>John’s iPhone: X, like, try to make the deal like as good as humanly possible like as evenly as humanly was like the best deal possible. And then when they still won't pass it if they wouldn't pass it. And I'd be like, here's your evidence guys like they're just fine.</t>
  </si>
  <si>
    <t>John Loughran: That's exactly what that's exactly what that is right. There's a later point</t>
  </si>
  <si>
    <t>Thomas Loughran: There are some other relevant questions in here and I started with a second one, like, just as we could have talked as we could be talking about what information is and we could look at this</t>
  </si>
  <si>
    <t>John Rose: Debate.</t>
  </si>
  <si>
    <t>01:21:51See you guys.</t>
  </si>
  <si>
    <t>Friendship, maybe because Wood, if you're interested in friendship, if you wanted that, you might at least have to put your knife to.</t>
  </si>
  <si>
    <t>Some some humanities class, which has a great deal more latitude for exploring different points of view.</t>
  </si>
  <si>
    <t>And I was about a. Which is so I am an old name for Thailand, possibly, right?</t>
  </si>
  <si>
    <t>And you'd think they'd just be a nice. An option there, but there isn't.</t>
  </si>
  <si>
    <t>Thomas Loughran: Have lack</t>
  </si>
  <si>
    <t>Thomas Loughran: Immediately</t>
  </si>
  <si>
    <t>Thomas Loughran: And that's one state. Imagine it's quite a number of states. Imagine it's four or five times that many states, maybe more, I don't know.</t>
  </si>
  <si>
    <t>JP: You know Christ. So I mean, part of part of the thing with this this conscious realism stuff is like</t>
  </si>
  <si>
    <t>Thomas Loughran: But we can watch correlates in activity of connectedness in the same way that we can imagine we do manage</t>
  </si>
  <si>
    <t>Thomas Loughran: So pronounced</t>
  </si>
  <si>
    <t>Thomas Loughran: That it. It's an. It's a very remarkable way of being right in which they've actually learned how to fight from these animals.</t>
  </si>
  <si>
    <t>Thomas Loughran: Well, it could be mean, imagine. Here's the rationale. You really think</t>
  </si>
  <si>
    <t>Thomas Loughran: I think into mindfulness, right, all of that. All of those things. This is talking about. They play in this space also</t>
  </si>
  <si>
    <t>Thomas Loughran: Because we all these terms to be something yeah we cast off if you're going to cast out these change a decent decent opinion of the general</t>
  </si>
  <si>
    <t>Thomas Loughran: And it enables rational inquiry to happen in spite of that ability or maybe have to think deeper, maybe because of it in some way.</t>
  </si>
  <si>
    <t>Thomas Loughran: In and and in God. Right.</t>
  </si>
  <si>
    <t>Thomas Loughran: And it doesn't follow that none of that is, it might be the case. Right. You might very well in the story. I just told imagine somebody who went</t>
  </si>
  <si>
    <t>Rachel Loughran: I might be a i i think that could be in the realm of possibility, but I haven't like definitely decided that's what's happening, but a definite bright byproduct of what's happening is we are losing valuable time. Whereas, if we just</t>
  </si>
  <si>
    <t>Thomas Loughran: And I think that that's that's a really big.</t>
  </si>
  <si>
    <t>Thomas Loughran: Become further enriched in your grasp of your own situation right that's thus bringing to bear in a certain sense, all the information that went into the formation of that other rich tradition. Right. And you could imagine a tradition which is emerging as so far, having escaped.</t>
  </si>
  <si>
    <t>What are those people like? What did they think about themselves? What did they think about others?</t>
  </si>
  <si>
    <t>Right. It's an occasion for trying to put some of this stuff into a little bit more coherent shape.</t>
  </si>
  <si>
    <t>Chelsea Manning's leaks. Which is what I also did.</t>
  </si>
  <si>
    <t>Thomas Loughran: Well, this is really helpful. It's a great proof of concept I</t>
  </si>
  <si>
    <t>John Rose: And that's because that one media conglomerate that owns hundreds of local news stations and they basically gave them a script and they all had to say the same thing.</t>
  </si>
  <si>
    <t>I think as we go forward would be useful. To watch for Synergy's like this.</t>
  </si>
  <si>
    <t>Thomas Loughran: Really comparing to solve two problems, the hard problem of consciousness about which we have precious little to say and this</t>
  </si>
  <si>
    <t>Do you have any inclination to call that free.</t>
  </si>
  <si>
    <t>Thomas Loughran: He's lived with a lot of guns, you have to sort of go, this is a little bit of a who's who. Here, but you have to dive in to find that out.</t>
  </si>
  <si>
    <t>JP: I mean, how do you</t>
  </si>
  <si>
    <t>Thomas Loughran: Overton window through the story of us. What's his name's blog Tim Robbins blog. The story of us and in there. He spends a lot of time.</t>
  </si>
  <si>
    <t>JP: That's the only experience you have</t>
  </si>
  <si>
    <t>00:38:37.620 --&gt; 00:38:39.090</t>
  </si>
  <si>
    <t>00:43:56.490 --&gt; 00:44:12.840</t>
  </si>
  <si>
    <t>00:32:28.530 --&gt; 00:32:32.100</t>
  </si>
  <si>
    <t>Right. Because when you if you stab I don't want to be friends with people who try and stab me.</t>
  </si>
  <si>
    <t>Right. In both of those, you have to treat that person. Similarly.</t>
  </si>
  <si>
    <t>I don't even know something like the. Anyway.</t>
  </si>
  <si>
    <t>Right. It says, if you have to create. You have to create other guys.</t>
  </si>
  <si>
    <t>Thomas Loughran: It's a property and one could measure it almost one could imagine measuring it. How long would be one of the question to ask. How many people</t>
  </si>
  <si>
    <t>Thomas Loughran: What other people can only begin to grass. After a long time, but that they use those lenses, which it takes other people while decline and grab on to. You see quickly and easily those lenses, something like that. It's a market expert put very slowly, or very succinctly rather and</t>
  </si>
  <si>
    <t>John Rose: Yes, I will say, I don't know a ton of all the specific claims about</t>
  </si>
  <si>
    <t>Thomas Loughran: How many battleground states.</t>
  </si>
  <si>
    <t>Thomas Loughran: We use our imagination to fill in when other people tell us their stories we fill it in with our imagination, but we can't actually go there and its fullness we're blind.</t>
  </si>
  <si>
    <t>Thomas Loughran: So impressing so urgent to list.</t>
  </si>
  <si>
    <t>Thomas Loughran: In the style is built around it. And that's what came to my mind at the time, but my octopus teacher comes to my mind now right</t>
  </si>
  <si>
    <t>Thomas Loughran: That folks that come in by mail.</t>
  </si>
  <si>
    <t>John Rose: Yeah, well I got</t>
  </si>
  <si>
    <t>Thomas Loughran: Other things you'll need to talk about, from the point of view of information. You can also look at this from the point of view of intelligence because the idea is that we're getting smarter right as we spend time in a rich community we're learning. Not only is it the case that our, our</t>
  </si>
  <si>
    <t>John Rose: And discussion is the phrase that health care is a human right.</t>
  </si>
  <si>
    <t>Thomas Loughran: And and they look a lot like</t>
  </si>
  <si>
    <t>Thomas Loughran: Caring about the rest of the world requires you to say why right that's what the beginning of the Declaration says, and then it said, We hold these truths and puts in one so</t>
  </si>
  <si>
    <t>Thomas Loughran: Hard to imagine that frankly in a system that was set up quickly. But nonetheless,</t>
  </si>
  <si>
    <t>Thomas Loughran: So that's a different take. Imagine applying that to the history of science.</t>
  </si>
  <si>
    <t>Thomas Loughran: Fundamentally,</t>
  </si>
  <si>
    <t>Thomas Loughran: With three years or five years of counseling trauma, because of the Rudolph that they read to make a really ridiculous games, right. The point is that it might actually be bad for you to write insofar as your like your parents.</t>
  </si>
  <si>
    <t>Rachel Loughran: If we were able to go in with the okay if we were able to do Malin voting safely. That would be something that was important to us if we could start at that baseline, we would have had a lot of time into trying</t>
  </si>
  <si>
    <t>Thomas Loughran: That's something we ought to</t>
  </si>
  <si>
    <t>Thomas Loughran: Let's see. Maybe that's one way to put it, it, it remains it achieves a kind of stability through such confrontations. It's mature members stay</t>
  </si>
  <si>
    <t>Thomas Loughran: Yeah, when you run into those once I got to do other VIP. Let me just back out and then turn it back over. You guys all I mean to say is, how much of that.</t>
  </si>
  <si>
    <t>And is what they say isn't what they think about others. The very reason they get up off their couch, so to speak,</t>
  </si>
  <si>
    <t>Which is what journalists do. So it seems.</t>
  </si>
  <si>
    <t>Thomas Loughran: Wouldn't expect it to be finished. We could put some time into it.</t>
  </si>
  <si>
    <t>John Rose: Right. But so</t>
  </si>
  <si>
    <t>It'd be nice to pick up a lens where it's there.</t>
  </si>
  <si>
    <t>Thomas Loughran: It was a chase me down. I don't recall for sure the Newton comes from a banking background work in a big bank.</t>
  </si>
  <si>
    <t>Thomas Loughran: Possibility.</t>
  </si>
  <si>
    <t>The fruit. Divide free choices.</t>
  </si>
  <si>
    <t>Thomas Loughran: They're older than we are one of these folks. Here's his business develop his development history and he did a lot of stuff. He was sort of cutting it way back in the day, but these are things you probably haven't heard of most of them.</t>
  </si>
  <si>
    <t>JP: How do you get someplace like that.</t>
  </si>
  <si>
    <t>Thomas Loughran: Laying out for you what the Overton window and that I'm simply just importing that's where I'm getting my use of it frankly from I've heard multiple other times, maybe I never paid attention to what it was. Since or maybe a lot of people read Tim urban I don't know it.</t>
  </si>
  <si>
    <t>Thomas Loughran: Mix up</t>
  </si>
  <si>
    <t>Thomas Loughran: Any sense of outrage by anybody following Fox News is again lost on me.</t>
  </si>
  <si>
    <t>John’s iPhone: We're at right now you</t>
  </si>
  <si>
    <t>That's just like a general baseline. Yeah, that's right.</t>
  </si>
  <si>
    <t>As a contributor.</t>
  </si>
  <si>
    <t>That be a good thing you do? I know I'm going to look for a concept mapping tool.</t>
  </si>
  <si>
    <t>Put them in the right relationships and then delete the old guys, which actually isn't that hard.</t>
  </si>
  <si>
    <t>Thomas Loughran: Through how many exchanges of what sorts of exchanges would how rich a various sets of communities, etc.</t>
  </si>
  <si>
    <t>Thomas Loughran: I think you don't have to be as fast. But I do think you have to know what an expert looks like.</t>
  </si>
  <si>
    <t>John Rose: voter fraud.</t>
  </si>
  <si>
    <t>Thomas Loughran: Are 10 contested states, how many states are there with Trump one last time.</t>
  </si>
  <si>
    <t>JP: Just Died you guys still hear me.</t>
  </si>
  <si>
    <t>Thomas Loughran: And I'm saying that something like that seems to be true in the brains, we look at it, but we can actually tell, we can actually see limitations, we can see it using our model of the brain.</t>
  </si>
  <si>
    <t>Thomas Loughran: That it's worth seriously asking the question.</t>
  </si>
  <si>
    <t>Thomas Loughran: are intrinsically quality qualitatively less genuine expressions of democratic intent, there's just more room for fraud and so you have watered down democratic intent and you want to put that off as much as you can and rely on</t>
  </si>
  <si>
    <t>00:38:40.470 --&gt; 00:38:45.060</t>
  </si>
  <si>
    <t>00:44:14.190 --&gt; 00:44:20.100</t>
  </si>
  <si>
    <t>00:32:33.450 --&gt; 00:32:35.670</t>
  </si>
  <si>
    <t>Thomas Loughran: Stepping out from one perspective, almost stepping out from one isolated persona and looking back at yourself from another person and and bringing Merson.</t>
  </si>
  <si>
    <t>Thomas Loughran: We really think those truths are true. They know they not only determine our American character of life, but should they guide how we</t>
  </si>
  <si>
    <t>Thomas Loughran: Imagine, they were</t>
  </si>
  <si>
    <t>Thomas Loughran: Where people jump from one paradigm to another and maybe they jump because of their friends at the seacoast right and that's what everybody's doing and it didn't seem like it's that bad of you, etc. Maybe they left for it for non</t>
  </si>
  <si>
    <t>Thomas Loughran: And it was bad for them and they spared you that and they simply spared it for for you and they didn't take any of your cognitive processing time</t>
  </si>
  <si>
    <t>Rachel Loughran: To figure out how logistically, we could do this in a way that would make sense.</t>
  </si>
  <si>
    <t>Thomas Loughran: Put it this way as we bring together these different disciplines and we investigate the various methodologies that are used in these various areas what all that has to do with our interior</t>
  </si>
  <si>
    <t>Thomas Loughran: Right, they get better. They bring others in they may they may a lot could have happened to them, but they stay fundamentally the same path right that that tradition is the best you can hope for.</t>
  </si>
  <si>
    <t>Thomas Loughran: How much of all of that or or have any of that or have which of that.</t>
  </si>
  <si>
    <t>when people are homeless and they do something about it and they say people have a right to decent housing, right.</t>
  </si>
  <si>
    <t>Yeah. And then Mike Pompeo talking about WikiLeaks as a non-state intelligence service, non-state foreign intelligence service.</t>
  </si>
  <si>
    <t>Thomas Loughran: Probably off line. It'd be nice to just sort of sit and think about it. I did that when we were done our last mind map. By the way, and I wrote some stuff out in the rights area and I just</t>
  </si>
  <si>
    <t>Thomas Loughran: Video, but I know the backstory to it.</t>
  </si>
  <si>
    <t>Right. So that international relations lens. It's pretty nice to see that, in fact, one could make a study, sort of there'd be a craft.</t>
  </si>
  <si>
    <t>Thomas Loughran: And soda, but some others in the Trump administration.</t>
  </si>
  <si>
    <t>Thomas Loughran: Of perceiving the whole set of tools that we use to manipulate more of what we perceive all inside our conscious mind that doesn't seem so hard to start explaining</t>
  </si>
  <si>
    <t>I never had to from some point of view, I never had to.</t>
  </si>
  <si>
    <t>Thomas Loughran: Bewildered at people's inability to change. He spent. This is a big part of his career, including himself. He was bewildered about his own inability to fight addiction and so we figured it out.</t>
  </si>
  <si>
    <t>JP: That's just not the way I've heard people talk about the life of God.</t>
  </si>
  <si>
    <t>Thomas Loughran: But it seems to be a map song to to the stuff that Caitlin Johnson does talk about, maybe, but I haven't done, you get to</t>
  </si>
  <si>
    <t>JP: Every</t>
  </si>
  <si>
    <t>JP: Know they should have done that, if they do that.</t>
  </si>
  <si>
    <t>John Rose: My question. I don't know how this exactly works with IRA.</t>
  </si>
  <si>
    <t>Thomas Loughran: Our choices are getting better less stupid right less hit you in the face with what you didn't know</t>
  </si>
  <si>
    <t>John Rose: And what that actually means.</t>
  </si>
  <si>
    <t>So then you start to ask, are there some goods that emerge that are actually if they're not being fought over with knives,</t>
  </si>
  <si>
    <t>Yeah, I just I just think treating that person as it can as a person and as a contributor would necessarily have to look different for each scenario,</t>
  </si>
  <si>
    <t>I used to have one that I liked and then it disappeared on me. It was an ad into Google called, I don't know, my map maybe or something.</t>
  </si>
  <si>
    <t>So if I just come over to journalists. And I insert a child and I pull this child down where I want him to live.</t>
  </si>
  <si>
    <t>Thomas Loughran: One could bring all of those parameters together and imagine a kind of stability that emerges through what are sort of intellectually very rough seas and now it turns out you have some people can sail.</t>
  </si>
  <si>
    <t>Thomas Loughran: It's helpful if you are an expert in something</t>
  </si>
  <si>
    <t>John Rose: It seems like, I mean, Republicans are definitely all up in arms about it and how disastrous Malin vote will be and I mean the democrats have their own pretty extensive</t>
  </si>
  <si>
    <t>Thomas Loughran: You know how many states sitting turn list.</t>
  </si>
  <si>
    <t>We can</t>
  </si>
  <si>
    <t>Thomas Loughran: Because there are neural correlates of consciousness, precisely because we've evolved. Our whole space time model to be remarkably</t>
  </si>
  <si>
    <t>Thomas Loughran: As to whether we should rearrange the motherboard and process information differently.</t>
  </si>
  <si>
    <t>Thomas Loughran: There's no question that that's what he was doing. He was learning from this activists.</t>
  </si>
  <si>
    <t>Thomas Loughran: Back with you.</t>
  </si>
  <si>
    <t>Thomas Loughran: How we live our life how r and</t>
  </si>
  <si>
    <t>Thomas Loughran: What are your thoughts about about the question of whether they have a right to do that, whether they have a right to step over</t>
  </si>
  <si>
    <t>Thomas Loughran: Rational non truth related non scientific sort of reasons. Maybe they not that way but down the road. There are resources available available to them.</t>
  </si>
  <si>
    <t>Thomas Loughran: That's right, so that's</t>
  </si>
  <si>
    <t>Thomas Loughran: You were nonetheless in contact your choices were shaped by information about your options that you never got you didn't get that information.</t>
  </si>
  <si>
    <t>Thomas Loughran: Sure. Look at Nevada who got around to it right and and in fact are being sued.</t>
  </si>
  <si>
    <t>Thomas Loughran: Ordinary it's really quite ordinary way of exploring the world by getting at. But by thinking about it by experiencing it. And by getting at other people's thoughts and other people's experiences and dialogue we do that all the time. And what kind of inquiry is that</t>
  </si>
  <si>
    <t>Thomas Loughran: And it may be the case and and what's</t>
  </si>
  <si>
    <t>Thomas Loughran: Is relevant to thinking through a vice presidential pick and who you get to pick and who you have already said you had to pick and why you had to pick it.</t>
  </si>
  <si>
    <t>And they get up in air is because they've got some account of it may be.</t>
  </si>
  <si>
    <t>And just labeling a. a. Published what is a fact, what is a publishing institution?</t>
  </si>
  <si>
    <t>Rachel Loughran: Thought that</t>
  </si>
  <si>
    <t>John Rose: Yeah, I mean, there are examples where I think money corrupts in that sense, but approaching it from the other sense, I think people can always go find information somewhere else. You can't drown someone out really anymore.</t>
  </si>
  <si>
    <t>Of articulating a lens in a particularly clean and powerful way and introducing the premises in a plausible way to a particular audience.</t>
  </si>
  <si>
    <t>Thomas Loughran: But so they may come up and they may play in that space, but they may or may not own much in that space. I mean, if they have $50 million that are</t>
  </si>
  <si>
    <t>Thomas Loughran: How it could arise. How could modern science arise if there was no external reality. Well, he the flip and dancer is easy. Just described that pathway.</t>
  </si>
  <si>
    <t>You may have indeed induced me to because you surrounded me with all kinds of good people, a great crowd of witnesses, as the scriptures say.</t>
  </si>
  <si>
    <t>Thomas Loughran: And then spent 30 years implementing</t>
  </si>
  <si>
    <t>JP: And why is that connection jumping out to you.</t>
  </si>
  <si>
    <t>John Rose: Go.</t>
  </si>
  <si>
    <t>Thomas Loughran: Every experience of Earth.</t>
  </si>
  <si>
    <t>JP: Like just call their bluff.</t>
  </si>
  <si>
    <t>00:38:46.470 --&gt; 00:38:46.680</t>
  </si>
  <si>
    <t>00:44:20.670 --&gt; 00:44:37.920</t>
  </si>
  <si>
    <t>00:32:38.940 --&gt; 00:32:42.030</t>
  </si>
  <si>
    <t>maybe they're being negotiated over or maybe they're being cooperative toward.</t>
  </si>
  <si>
    <t>which is a. Were there still, Rachel?</t>
  </si>
  <si>
    <t>And I may I wonder why I let it go and could be I let it go because I had to pay for it.</t>
  </si>
  <si>
    <t>Come on, child, you can't give the child to you, right?</t>
  </si>
  <si>
    <t>Thomas Loughran: And they have a craft.</t>
  </si>
  <si>
    <t>Thomas Loughran: If you were really to do this. Well, you'd probably think maybe you need to have a PhD.</t>
  </si>
  <si>
    <t>John Rose: Voter for our election fraud election stealing claims.</t>
  </si>
  <si>
    <t>JP: I mean, it's going to be Arizona, Florida, Ohio, Iowa, maybe, Wisconsin, Michigan.</t>
  </si>
  <si>
    <t>JP: Mean what more are we, what</t>
  </si>
  <si>
    <t>Thomas Loughran: Predictive down to whatever levels. We could imagine ourselves at but not forever. Turns out addictiveness doesn't go all the way down because you've got the uncertainty principle laying at the bottom of our mathematics.</t>
  </si>
  <si>
    <t>Thomas Loughran: So I'm starting with that pretty quickly. I want to get to that premise.</t>
  </si>
  <si>
    <t>Thomas Loughran: Not about it maybe with it, but from it. Also, yeah.</t>
  </si>
  <si>
    <t>Thomas Loughran: What's the word I'm looking for, unadulterated</t>
  </si>
  <si>
    <t>Thomas Loughran: Right. That's a practical side of it and actually it's probably good to start in Korea on that side because we mostly avoid discussing inquiry on that side right we have universities that are not designed to make you better. We have universities that are designed to make you smarter.</t>
  </si>
  <si>
    <t>John Rose: Beyond. It's like that you're entitled to it, like, what, how does that</t>
  </si>
  <si>
    <t>Thomas Loughran: Right turn</t>
  </si>
  <si>
    <t>Thomas Loughran: Is a nation.</t>
  </si>
  <si>
    <t>Thomas Loughran: The judgments of local officials.</t>
  </si>
  <si>
    <t>Thomas Loughran: And they can see retrospectively that you know what i left. For these reasons, but it turns out that there are good reasons for leaving</t>
  </si>
  <si>
    <t>Thomas Loughran: If you are a constitutional scholar and you're trying to do law.</t>
  </si>
  <si>
    <t>Thomas Loughran: But it shaped your choices of it anyway. And maybe for the better. If you climb back into it selectively, you might say, yeah.</t>
  </si>
  <si>
    <t>Thomas Loughran: Right being sent by the by the president or at least threatened to be sued, whether they're actually being sued or not. I have not followed up on but they're threatened to be sued.</t>
  </si>
  <si>
    <t>Thomas Loughran: If science rules it out. It might, you might</t>
  </si>
  <si>
    <t>Thomas Loughran: What is good for human beings is defined in terms of that tradition.</t>
  </si>
  <si>
    <t>Thomas Loughran: Pick her pick him bigger in this case right all of that stuff.</t>
  </si>
  <si>
    <t>Put it this way. They may have an account. They've got something to say if they're going to spend much time and much money.</t>
  </si>
  <si>
    <t>A intel, a foreign intelligence service, and then being able to extradite.</t>
  </si>
  <si>
    <t>Thomas Loughran: Quiet and think about it and try to build it out and</t>
  </si>
  <si>
    <t>Thomas Loughran: Let's see, that seems</t>
  </si>
  <si>
    <t>And that's. Plato had a fancy word for education.</t>
  </si>
  <si>
    <t>Rachel Loughran: Right, we know</t>
  </si>
  <si>
    <t>Thomas Loughran: It looks easier to go down that road than it does down where the hell does consciousness come from, right. We're all this matter that gets together and exactly the right way and boom on. Turn the lights.</t>
  </si>
  <si>
    <t>Right. Sure. Oh, I guess I would say yes. It's it's unclear to me.</t>
  </si>
  <si>
    <t>Thomas Loughran: This they've got some studies which indicate that they're things that they do have some</t>
  </si>
  <si>
    <t>Thomas Loughran: Very much.</t>
  </si>
  <si>
    <t>John Rose: I think that's interesting because</t>
  </si>
  <si>
    <t>JP: But it's always through the you it is always you experiencing it.</t>
  </si>
  <si>
    <t>Thomas Loughran: Yeah, I just, I don't think there's. It doesn't matter what the details of the accusations are</t>
  </si>
  <si>
    <t>Right. Or maybe they're being something else. And now this knife fight doesn't quite look like that fight anymore.</t>
  </si>
  <si>
    <t>And honestly, I don't pay for anything. As a rule of thumb, I just look up the next free one.</t>
  </si>
  <si>
    <t>Give him a name, insert child or one wish.</t>
  </si>
  <si>
    <t>Thomas Loughran: A craft of hanging together as an interpretive vessel of the world and as a as a ship as a way of working through life to get</t>
  </si>
  <si>
    <t>Thomas Loughran: But not in everything.</t>
  </si>
  <si>
    <t>JP: Minnesota Pennsylvania. Yeah.</t>
  </si>
  <si>
    <t>JP: Here's something that I think john was getting at, to which is</t>
  </si>
  <si>
    <t>Thomas Loughran: That's something's wrong here and needs to change. And so</t>
  </si>
  <si>
    <t>JP: Yeah. Do you remember the name of the person on this show. I</t>
  </si>
  <si>
    <t>Thomas Loughran: Pure democratic intent which is expressed face to face.</t>
  </si>
  <si>
    <t>00:38:48.090 --&gt; 00:38:48.540</t>
  </si>
  <si>
    <t>00:44:39.210 --&gt; 00:44:50.910</t>
  </si>
  <si>
    <t>00:32:42.600 --&gt; 00:32:43.350</t>
  </si>
  <si>
    <t>Thomas Loughran: Those experiences have got to be mind for the analogies that they made for by</t>
  </si>
  <si>
    <t>Thomas Loughran: Is a nation ever right if it only cares about its own since</t>
  </si>
  <si>
    <t>Thomas Loughran: Lots of layers of local officials.</t>
  </si>
  <si>
    <t>Thomas Loughran: Right because down the road in this new tradition, you might look back and say, I get it. I now we're now able to solve problems and head in directions more promising than we could have done before.</t>
  </si>
  <si>
    <t>Thomas Loughran: That's sort of the way</t>
  </si>
  <si>
    <t>Thomas Loughran: That probably was. I appreciate you mom and dad right for doing your best, and</t>
  </si>
  <si>
    <t>John Loughran: threatened to sue.</t>
  </si>
  <si>
    <t>Thomas Loughran: You might think that it's science that loses because it seems so basic. Why would you trust anything that will that out.</t>
  </si>
  <si>
    <t>Thomas Loughran: And that's what people don't have that is good. And now I'm moving forward is defined in terms of that tradition. What people don't have that is good is defined in that tradition and we can put a name for that we can say those are needs. There are needs in this</t>
  </si>
  <si>
    <t>She had mentioned. We've been going over the potential problems and the big classroom and then the right and wrong way in a small classroom,</t>
  </si>
  <si>
    <t>Especially people who sort of grow to maturity and sit on the front hinges,</t>
  </si>
  <si>
    <t>Journalists slashed publishers that don't do what you want them to do.</t>
  </si>
  <si>
    <t>I</t>
  </si>
  <si>
    <t>Thomas Loughran: I guess I don't get what you say why you'd say that.</t>
  </si>
  <si>
    <t>I remember in the metaphore, the allegory of the caves.</t>
  </si>
  <si>
    <t>Thomas Loughran: That then they're wealthy and they they play in that space, but they don't control her</t>
  </si>
  <si>
    <t>Thomas Loughran: almost unthinkable remains a hard problem and intractable problem. The other problem doesn't seem so interactive. Alright, next, what the heck is personal identity. What the heck makes us who we are.</t>
  </si>
  <si>
    <t>It's not obvious to me that that person is more free than the person who chooses to become wicked.</t>
  </si>
  <si>
    <t>Thomas Loughran: Some real effect.</t>
  </si>
  <si>
    <t>John Rose: I mean, it makes sense, but a lot of people on the right, say that the left is make moving the Overton window to the left. And that's super scary, like they're making socialism normalized and tons of kids know about social support Socialism. Now, and on the left.</t>
  </si>
  <si>
    <t>JP: It is always you are you are the one that having the experience</t>
  </si>
  <si>
    <t>Thomas Loughran: Hey, here's where it goes next though and and here this is Caitlin Johnson's point today.</t>
  </si>
  <si>
    <t>John’s iPhone: You know, I mean,</t>
  </si>
  <si>
    <t>Thomas Loughran: Right. So that's one tiny little argument that maybe we spend most of our time on the sort of illuminating answers and less on the guiding action side of of inquiry.</t>
  </si>
  <si>
    <t>Function.</t>
  </si>
  <si>
    <t>Doesn't look like war. It looks more like civil society.</t>
  </si>
  <si>
    <t>But that's sometimes that's a mistake. There are a few things that are worth hanging onto.</t>
  </si>
  <si>
    <t>I watched a tutorial. No, come on. That would be mine.</t>
  </si>
  <si>
    <t>Thomas Loughran: And that stability, could be a real feat.</t>
  </si>
  <si>
    <t>Thomas Loughran: Right. Or if not a PhD.</t>
  </si>
  <si>
    <t>Thomas Loughran: Iceland claims or something else.</t>
  </si>
  <si>
    <t>Thomas Loughran: And that's maybe some small</t>
  </si>
  <si>
    <t>JP: It seems to me that the conscious realism idea is intriguing, but pretty undeveloped i mean</t>
  </si>
  <si>
    <t>JP: I still don't know. I'm still holding up Uncle Tom on this.</t>
  </si>
  <si>
    <t>Thomas Loughran: I'm suggesting that</t>
  </si>
  <si>
    <t>JP: Don't yeah this the woman who wrote this book is Robin camera.</t>
  </si>
  <si>
    <t>Thomas Loughran: I mean, I've seen it's much harder it down.</t>
  </si>
  <si>
    <t>Thomas Loughran: That can</t>
  </si>
  <si>
    <t>Thomas Loughran: There's a fundamental question and that's a fundamental question. I think that drives a lot of issues. It drives thoughts about immigration, it drives thoughts about foreign policy drive songs about military and military spending.</t>
  </si>
  <si>
    <t>Thomas Loughran: So it makes sense. So McIntyre is not disagree that there's the kinds of reasons in these epistemological crisis or the resolutions of these an</t>
  </si>
  <si>
    <t>Thomas Loughran: You know, the Christian lawyer might continue the conversation just along the lines that you added to the mix. At the very end and might use language like that in fact that Christian lawyer was probably at that conference.</t>
  </si>
  <si>
    <t>Thomas Loughran: You didn't do a terrible job right you there's a lot of creativity but not to. But there were some things which weren't in our life that none of the books we read were racist. We didn't even know what racism was right. Let's suppose but</t>
  </si>
  <si>
    <t>Rachel Loughran: Can you give me the spark nodes of that I'm not super familiar with that situation.</t>
  </si>
  <si>
    <t>Anyway, that's</t>
  </si>
  <si>
    <t>Thomas Loughran: Neighborhood right there are things which people don't have that are good. They need those things.</t>
  </si>
  <si>
    <t>And you</t>
  </si>
  <si>
    <t>in the humane letters standpoint.</t>
  </si>
  <si>
    <t>sit on the front end of a community and are in a position to read, to encourage people to follow, etc.</t>
  </si>
  <si>
    <t>With effectively no evidence, as far as I can tell.</t>
  </si>
  <si>
    <t>Thomas Loughran: Think there's plenty of room. There's also room for just what you've just done in effect, taking notes in a mind map space, I think, is very useful. It's a good illustration, one could do this.</t>
  </si>
  <si>
    <t>Thomas Loughran: It seems to me you can drown someone out</t>
  </si>
  <si>
    <t>Sorry, we still well enough connected here with your visual seems choppy and that allegory of the cave, right?</t>
  </si>
  <si>
    <t>Thomas Loughran: Right. Jeff Bezos on the, on the other hand he controls a lot right he just doubled was wealthy an estimate was I read the other day devil as well for effort during cold or something like that that me. I only glanced at that. So I'll take it all back. But he is like</t>
  </si>
  <si>
    <t>Thomas Loughran: Well, good question.</t>
  </si>
  <si>
    <t>Because I think I think just looking at the world, it seems to me there's.</t>
  </si>
  <si>
    <t>Thomas Loughran: I wish there was more there that is here, but they have some they have some partners that they work with them on different areas.</t>
  </si>
  <si>
    <t>Thomas Loughran: Right. So where do. Where do any of that come from. There's another way of putting that question. I'll put it a couple more ways just to see if we're on the same wavelength here.</t>
  </si>
  <si>
    <t>John Rose: Side, the right is moving the Overton window to the right.</t>
  </si>
  <si>
    <t>Thomas Loughran: I have an experience of her and I have an experience of making</t>
  </si>
  <si>
    <t>Thomas Loughran: So she wrote an article about it today jpg read it.</t>
  </si>
  <si>
    <t>JP: Like whatever you could tolerate the report, whatever you could get the Republican coalition to tolerate</t>
  </si>
  <si>
    <t>00:38:49.650 --&gt; 00:38:51.240</t>
  </si>
  <si>
    <t>00:44:54.660 --&gt; 00:44:55.110</t>
  </si>
  <si>
    <t>00:32:44.730 --&gt; 00:32:51.180</t>
  </si>
  <si>
    <t>If you ever get a chance to reread the elite, there's a scene in the Iliad where Iliad, where Achilles gets a shield,</t>
  </si>
  <si>
    <t>And if they disappear, that would be a they'd be a good one for us not to let disappear.</t>
  </si>
  <si>
    <t>Journalists come down here. All right.</t>
  </si>
  <si>
    <t>Thomas Loughran: Imagine a theoretical ideal of stability through any such</t>
  </si>
  <si>
    <t>Thomas Loughran: Something that you would have had to</t>
  </si>
  <si>
    <t>John Rose: I mean it disenfranchisement</t>
  </si>
  <si>
    <t>JP: Baby Texas maybe Georgia.</t>
  </si>
  <si>
    <t>JP: Someone like</t>
  </si>
  <si>
    <t>Thomas Loughran: Common Sense efforts.</t>
  </si>
  <si>
    <t>Thomas Loughran: No reason think the Marine Corps should</t>
  </si>
  <si>
    <t>John Rose: Is food a human right. Does that mean we can put price controls on food.</t>
  </si>
  <si>
    <t>Thomas Loughran: transform the way you think about and the surprise you do or do not have when you do think about split brain studies.</t>
  </si>
  <si>
    <t>Thomas Loughran: All of those things.</t>
  </si>
  <si>
    <t>Thomas Loughran: How many layers, because I don't know the details of the government, but I would think, as many as three right where there. There might be, I don't know who actually has got</t>
  </si>
  <si>
    <t>Thomas Loughran: Epistemological crisis, maybe that is this maybe Coons right that there are all kinds of column non rational or not truth considered or not scientific problem solving related considerations.</t>
  </si>
  <si>
    <t>luke w: Room.</t>
  </si>
  <si>
    <t>Thomas Loughran: But that was not tolerated in her home and it wasn't promulgated, and you spared us that you could imagine a kid from a certain upbringing, saying that to their parents at a certain point and social change.</t>
  </si>
  <si>
    <t>Thomas Loughran: Yeah, it was just not many days ago, I would say, I've got to remember what they were in this week we're all the way to Wednesday that might have even been Monday of this week, unless it was Friday last week.</t>
  </si>
  <si>
    <t>Rachel Loughran: Uh,</t>
  </si>
  <si>
    <t>Thomas Loughran: Some of that is that there's a whole complex of things right. Sometimes you literally need food, but you may also need a certain kind of an education you need a certain, there's all kinds of things that you might need.</t>
  </si>
  <si>
    <t>I was imagining some of my college classes experiences where we're reading up don't something like Frankenstein or something like that.</t>
  </si>
  <si>
    <t>If you're going to do that, you ought to have some kind of account, because people will ask,</t>
  </si>
  <si>
    <t>I mean, I need to read more about it, but I think a lot of evidence that he did a bunch of stuff that they know like.</t>
  </si>
  <si>
    <t>Rachel Loughran: I do too. I think I might start doing this more often.</t>
  </si>
  <si>
    <t>He says you won't repeat the whole thing, but we're chained and looking at a wall.</t>
  </si>
  <si>
    <t>Thomas Loughran: He's moving in the direction of the trolley play</t>
  </si>
  <si>
    <t>Thomas Loughran: What's the principle of individuation in the history of philosophy. That's a long question.</t>
  </si>
  <si>
    <t>You know, the top percentiles of each case are equally rare.</t>
  </si>
  <si>
    <t>Thomas Loughran: And all of that sits in a platform.</t>
  </si>
  <si>
    <t>Thomas Loughran: It isn't. How does it square with traditional language about God. How's it square with Orthodoxy is a question. How does it square with</t>
  </si>
  <si>
    <t>John Rose: And generally bad ways that I can't really imagine being good, but I'm sure people could</t>
  </si>
  <si>
    <t>JP: Sure, but there's still that you just go back to, there's still something having the experience</t>
  </si>
  <si>
    <t>Thomas Loughran: Today, okay.</t>
  </si>
  <si>
    <t>JP: You know, like with without any of the corporate shit.</t>
  </si>
  <si>
    <t>is he's made a shield and it's an all of sort of all of life is carved on the shield, kind of comically and metaphorically and beautifully.</t>
  </si>
  <si>
    <t>So I'm going to take that as an action item into a concept map.</t>
  </si>
  <si>
    <t>Networks don't come over here, all right? There's there's limits to what you can do with it.</t>
  </si>
  <si>
    <t>Thomas Loughran: Any you know any three people who want to</t>
  </si>
  <si>
    <t>Thomas Loughran: And all such engagements.</t>
  </si>
  <si>
    <t>JP: grasp something</t>
  </si>
  <si>
    <t>John Rose: Social media.</t>
  </si>
  <si>
    <t>Thomas Loughran: Maybe made</t>
  </si>
  <si>
    <t>JP: You're sort of just, I mean, consciousness is the fundamental</t>
  </si>
  <si>
    <t>JP: This whole. What does it mean for someone else to be me.</t>
  </si>
  <si>
    <t>Thomas Loughran: Equivalent to. Why don't we all just get along right as as as a strategy.</t>
  </si>
  <si>
    <t>Thomas Loughran: from Syracuse University.</t>
  </si>
  <si>
    <t>John’s iPhone: Interfering or the reality that they're counted all the fam and interest at a later date.</t>
  </si>
  <si>
    <t>00:38:53.400 --&gt; 00:38:53.670</t>
  </si>
  <si>
    <t>00:44:56.370 --&gt; 00:45:10.500</t>
  </si>
  <si>
    <t>00:32:52.440 --&gt; 00:32:55.800</t>
  </si>
  <si>
    <t>Thomas Loughran: That's all the same space Harris knows this, actually. It's why you wrote the book me. I can already tell that right he's learned a lot. He spent time in this space. He knows there's something there to be learned. And he's trying to bring it back into the space pretty remarkably in bold.</t>
  </si>
  <si>
    <t>Thomas Loughran: And so I think that, and probably not just those if I were really sharp here, I'd have another example.</t>
  </si>
  <si>
    <t>Thomas Loughran: Generally, there's, there's a local there's County and their state.</t>
  </si>
  <si>
    <t>Thomas Loughran: However you want to put it, but those are not the only considerations that are they may be the only ones that move you at the time.</t>
  </si>
  <si>
    <t>It's that</t>
  </si>
  <si>
    <t>Thomas Loughran: There. That's what I mean by a nun cognitive mechanism for putting your, your choices are now made in light of a richer set of information about your options than you yourself and processed and that you don't get</t>
  </si>
  <si>
    <t>John Loughran: I think it was Monday.</t>
  </si>
  <si>
    <t>Rachel Loughran: Yeah, real quick, I'd love to jump in there and First things first, I do apologize for the background noise. It's getting dark here. So I have to relocate. So that's probably why you hear me walking. But yeah, for me.</t>
  </si>
  <si>
    <t>Thomas Loughran: Needs, which are such that</t>
  </si>
  <si>
    <t>Thomas Loughran: That's that's in the background.</t>
  </si>
  <si>
    <t>And people would be bringing up these perspectives.</t>
  </si>
  <si>
    <t>why are you spending all this time and treasure interviews meeting these particular needs?</t>
  </si>
  <si>
    <t>They're just minutes. There's not much question, and he did a lot of stuff that they didn't like.</t>
  </si>
  <si>
    <t>Rachel Loughran: When we talk because like this works for my brain in a way that a transcript doesn't as much, or like, I mean, listening to it back feels like the best way to like rehash an argument, but like the time associated with that is, like, I think I'm going to do this more</t>
  </si>
  <si>
    <t>Shadows on the wall. Prisoner comes when he liberates a prisoner, turns him around, sees other things.</t>
  </si>
  <si>
    <t>Thomas Loughran: Right, and that's lots of orders of magnitude higher than 50 million</t>
  </si>
  <si>
    <t>Thomas Loughran: For Aquinas, it was to kind of keep going back to him for reasons for Aquinas, it was designated matter. It was particular prime matter but not just any prime matters. Aristotle said it's this very particular prime matter this stuff.</t>
  </si>
  <si>
    <t>OK. Let me tell you right of truly say, of truly say like people and truly wicked people.</t>
  </si>
  <si>
    <t>And my</t>
  </si>
  <si>
    <t>Thomas Loughran: lived experience and the life of the people praise would be a fine question to ask for me anyway because I spent a long time that space.</t>
  </si>
  <si>
    <t>John Rose: Is she would she</t>
  </si>
  <si>
    <t>Thomas Loughran: That's right. There is something having the experience. But the question is not, who's having the experience. It's what the experiences of and you want to say you solid cyst. I want to accuse you</t>
  </si>
  <si>
    <t>JP: Just like as much literally just pander to the voters as much as you possibly could.</t>
  </si>
  <si>
    <t>John Rose: Have</t>
  </si>
  <si>
    <t>Thomas Loughran: Nonetheless, having glad we started where we did because you need both sides of the theoretical and the practical, but what is intelligence is a good question. If are we actually understanding the world better through this</t>
  </si>
  <si>
    <t>John Rose: So yeah, that's something I I've kind of been thinking about</t>
  </si>
  <si>
    <t>So I mean, comically, because you can't really imagine a shield with that much stuff going on.</t>
  </si>
  <si>
    <t>You imagine sort of running through and building one interactively while we're talking about something.</t>
  </si>
  <si>
    <t>Not good enough. So now I'm going to just do the following.</t>
  </si>
  <si>
    <t>Thomas Loughran: Can hold a little caucus.</t>
  </si>
  <si>
    <t>Thomas Loughran: Where people are willing to if they needed to there, they</t>
  </si>
  <si>
    <t>Thomas Loughran: Well enough</t>
  </si>
  <si>
    <t>John Rose: Bombing Russia interference.</t>
  </si>
  <si>
    <t>Thomas Loughran: Right Column state right</t>
  </si>
  <si>
    <t>JP: nature of reality, it's like okay yeah please show me some consciousness and these rocks and we can have a conversation right i i assume that that's how some of these conversations go</t>
  </si>
  <si>
    <t>JP: Because as soon as you bring an experience of anything outside of my experience. Yep. My perspective.</t>
  </si>
  <si>
    <t>Thomas Loughran: So why don't we all just consult the best experts right in all kinds of various do more or less what we do now. But let's actually really do it instead of not</t>
  </si>
  <si>
    <t>Thomas Loughran: Well, you count them but you'd like to you'd like to have less of it. So you would like for example to subtly election if you possibly could, based upon face to face results, and only if, right.</t>
  </si>
  <si>
    <t>Thomas Loughran: But there are other people who know a few things to or at least think they do. And we certainly have some other analogies.</t>
  </si>
  <si>
    <t>Thomas Loughran: Right of other fundamental questions, but there were, there's not so many of them where they get at the root, they get at the core of a bunch of other issues.</t>
  </si>
  <si>
    <t>Thomas Loughran: But they are not the only ones that you ever have. And that explains why you don't go back from your weekend at the beach right. A few weeks later, right, or a few months later and just adjust as arbitrarily move back to where you were right.</t>
  </si>
  <si>
    <t>Thomas Loughran: Wouldn't have to be, but probably knows about it. Right. And the people they read were probably there.</t>
  </si>
  <si>
    <t>Thomas Loughran: In 1000 points of individual diversity because you don't have any common structure that you're building</t>
  </si>
  <si>
    <t>John Loughran: That yeah I read about that on the plane, I think.</t>
  </si>
  <si>
    <t>Rachel Loughran: Asking questions to see how other people see the world and treating those as facts about their reality is really how we</t>
  </si>
  <si>
    <t>Thomas Loughran: Everybody all the mature members in that emerging victorious tradition.</t>
  </si>
  <si>
    <t>But you could tell that the teacher was just waiting to hear the right answer before we moved on.</t>
  </si>
  <si>
    <t>So what I'm saying is in that discussion of self-esteem.</t>
  </si>
  <si>
    <t>Yeah, the problem is the. The idea that there's law here.</t>
  </si>
  <si>
    <t>He's lost at first, right, develops new pattern and sees more and more as he ascends out of the cave.</t>
  </si>
  <si>
    <t>Thomas Loughran: Somebody we would consider wealthy.</t>
  </si>
  <si>
    <t>Thomas Loughran: Designated matter, somehow we thought you could sort of pick out a piece of it and matter was the principle of individuation and it's what makes it be the case that this cat is not the same as that cat.</t>
  </si>
  <si>
    <t>I don't know. I don't know how truly sad.</t>
  </si>
  <si>
    <t>Thomas Loughran: Son actually thought this is the platform, actually. So let me just talk about their platform, whether it's the right order.</t>
  </si>
  <si>
    <t>John Rose: be of the opinion that the Overton window should just is it is even thinking about it is making it bigger and the left or right the wrong way to think about it.</t>
  </si>
  <si>
    <t>JP: That there's</t>
  </si>
  <si>
    <t>Thomas Loughran: Let me refer you both to it and summarize unbelievably briefly and that is no shit. They're doing it again with China.</t>
  </si>
  <si>
    <t>00:38:54.780 --&gt; 00:38:58.650</t>
  </si>
  <si>
    <t>00:45:11.220 --&gt; 00:45:24.090</t>
  </si>
  <si>
    <t>00:32:58.650 --&gt; 00:32:59.640</t>
  </si>
  <si>
    <t>It takes some two pages of detail to talk about all the various things that are happening.</t>
  </si>
  <si>
    <t>Right. And then go off and you do a little bit of reading and you fill it in after the fact.</t>
  </si>
  <si>
    <t>I'm just gonna take. Know, what I want to do is make this guy a child of this guy.</t>
  </si>
  <si>
    <t>Thomas Loughran: It can have a little group. They can set up there, they can they can have</t>
  </si>
  <si>
    <t>Thomas Loughran: They value the full information contact paradigm</t>
  </si>
  <si>
    <t>Thomas Loughran: That you can spot the difference between people who get it unbelievably better and people who just get it hanging on. Right. And I think you can be that first person you be that lower rung person as long as you recognize the role of the people that are out in front of you.</t>
  </si>
  <si>
    <t>John Rose: What's that</t>
  </si>
  <si>
    <t>Thomas Loughran: Maybe</t>
  </si>
  <si>
    <t>JP: We visit lists. Right. It's like you're out of your damn mind like how are you going to show this right. It's like nice proofs that what we see. Don't actually match up to appear to to reality, but that's</t>
  </si>
  <si>
    <t>JP: Yep. As soon as you bring that in. You are no longer me</t>
  </si>
  <si>
    <t>Thomas Loughran: You know, or some kind of fix like that because we're not doing it very well. Granted, and we need a whole</t>
  </si>
  <si>
    <t>Thomas Loughran: University of New York.</t>
  </si>
  <si>
    <t>Thomas Loughran: I get it, that they're counted all the same. If you thought challenges were a good thing if you thought challenges were therapeutic</t>
  </si>
  <si>
    <t>Thomas Loughran: You, you could. It would be interesting if you had a bunch of models of</t>
  </si>
  <si>
    <t>Thomas Loughran: Through this social enterprise. We obviously are we are right from, in some sense, how could this be wrong. Right. We don't learn by ourselves, right. Everybody knows this community of learners don't have to sell you guys on that don't have to sell anyone on that.</t>
  </si>
  <si>
    <t>John Loughran: I know</t>
  </si>
  <si>
    <t>Thomas Loughran: I think the dignity of individual is another question.</t>
  </si>
  <si>
    <t>Thomas Loughran: Everywhere. I've ever been. And there's there's level of enforcement and all those levels.</t>
  </si>
  <si>
    <t>Thomas Loughran: You might actually have good reasons not to do that good really good reasons, according to whom according to you,</t>
  </si>
  <si>
    <t>Thomas Loughran: You don't have an analysis of what that other person needs of you don't have a way of</t>
  </si>
  <si>
    <t>Thomas Loughran: Okay, so, so, Nevada.</t>
  </si>
  <si>
    <t>Rachel Loughran: Move other people and sometimes even more important than that, how we move the needle on our own thoughts. Sometimes I think without</t>
  </si>
  <si>
    <t>Thomas Loughran: In fact would choose to satisfy</t>
  </si>
  <si>
    <t>Thomas Loughran: Maybe I'll just say one thing I've probably said it by Sep just by mentioning all these things I'd say</t>
  </si>
  <si>
    <t>So they weren't actually like taking into account that there could be other ways to view this piece of text.</t>
  </si>
  <si>
    <t>Self-respect, respect for others, and in general, what we call the worth of human beings and the dignity of human beings,</t>
  </si>
  <si>
    <t>That there's some sense of justice and fairness operating here is farcical.</t>
  </si>
  <si>
    <t>Right. It's tough going. At first, he's blind.</t>
  </si>
  <si>
    <t>Thomas Loughran: So anyway, that's from that lens if you</t>
  </si>
  <si>
    <t>Thomas Loughran: Because they're both cats in this manner somehow made up of this matter. That's the principle of individuation. So that's the meaning of it in one particular case and answer to the question, what is the principle of individuation but here's another answer.</t>
  </si>
  <si>
    <t>I don't know how truly saint like you have to be to love your brother or your sister or to stick up for them.</t>
  </si>
  <si>
    <t>JP: Platform and partners, the last one right</t>
  </si>
  <si>
    <t>Thomas Loughran: Or what even what even sounds Christian about it is another way to put that question right, or have you just given up on this is just like a totally different mystical consciousness. I suppose it's kind of religious right because there's some biggest consciousness.</t>
  </si>
  <si>
    <t>John Rose: Or would she want it bigger in all directions or just to the left because she seems to be more of a left brain thinker, but</t>
  </si>
  <si>
    <t>Thomas Loughran: A matter of fact, there's some asymmetry out there when you have an experience of your experience of you is somehow privileged and that's all you can get. And I want to say that's not true. I have experience of other conscious agents. How do I know they're conscious</t>
  </si>
  <si>
    <t>Thomas Loughran: Right, mainly the powers that be, that want to keep a governor on the on the President</t>
  </si>
  <si>
    <t>JP: You know it'd be like we would totally do this, they should have done it. I mean, they tried to do it like Trump talked about. He's like, I will sign a 1200 dollar stimulus check today. Did you see that</t>
  </si>
  <si>
    <t>But the point is, it's a picture of life, all of social life,</t>
  </si>
  <si>
    <t>And then you link articles, maybe write that you find and you might just leave it and say, you know, boy, we're way over our heads here.</t>
  </si>
  <si>
    <t>I want a parent. No, we don't want it to be parent.</t>
  </si>
  <si>
    <t>Thomas Loughran: Time on the street and they can attract anybody who wants I have in mind the Iowa caucuses right where people are milling around talking to each other, etc. So, you sure we'll have the we'll have a caucus situation we've all sort of seen that, especially this this year.</t>
  </si>
  <si>
    <t>Thomas Loughran: They go where the evidence leads and they understand there's different takes on the air.</t>
  </si>
  <si>
    <t>Thomas Loughran: I think that's an important thing. And that is roughly the fruit of an undergraduate discipline in science and engineering.</t>
  </si>
  <si>
    <t>Thomas Loughran: I just wonder if you could repeat that last thing you said john my internet connection was unstable just for a moment.</t>
  </si>
  <si>
    <t>JP: Main main goes red sometimes</t>
  </si>
  <si>
    <t>JP: Absolute light years and light years away from showing consciousness as</t>
  </si>
  <si>
    <t>Thomas Loughran: You would like</t>
  </si>
  <si>
    <t>Thomas Loughran: Series of sort of general individual human improvement fixes and some kinds of collective of fixes that that emerge when people put their heads together and I'm saying that that is</t>
  </si>
  <si>
    <t>JP: State University of New York College.</t>
  </si>
  <si>
    <t>Thomas Loughran: Right, because they might be able to get some rid of some of these spoiled balance and I mean spoiled in the sense that they're all spoiled because they're all tainted with the probability of of</t>
  </si>
  <si>
    <t>00:39:01.590 --&gt; 00:39:04.740</t>
  </si>
  <si>
    <t>00:45:26.730 --&gt; 00:45:27.690</t>
  </si>
  <si>
    <t>00:33:02.310 --&gt; 00:33:12.090</t>
  </si>
  <si>
    <t>Thomas Loughran: One thing I'm sure I was in Paris does not understand.</t>
  </si>
  <si>
    <t>Thomas Loughran: Right, that that's maybe drilling down on us. But what our individual rights that's deep in our constitutional tradition and how many different things are are saved religious freedom or</t>
  </si>
  <si>
    <t>Thomas Loughran: And there are people who are whose call it is right and or any of those people reaching out for help for the federal government.</t>
  </si>
  <si>
    <t>Thomas Loughran: Yeah, so I I outlined the paper for that conference. I actually didn't know about it until the I simply missed it. I was asleep at the switch didn't catch the the submission deadline or the conference theme at all.</t>
  </si>
  <si>
    <t>Thomas Loughran: An end here, we do it in science, all the time. We assume that we're like one another and the experiments were when I conducted, you would conduct it to. You don't have to conduct it all you would find what if</t>
  </si>
  <si>
    <t>Thomas Loughran: Let's see, can I actually give the Spark Notes</t>
  </si>
  <si>
    <t>Rachel Loughran: A an attempt to see what and experience, not through experiencing something yourself but like going back to some of the earlier episodes, you talked about a lot about how like the way we learn information isn't only</t>
  </si>
  <si>
    <t>Thomas Loughran: To secure the satisfaction of. Let me put it that way if someone's drowning. It doesn't follow that all of us jump into save them right but all of us ought to do what we what we can do.</t>
  </si>
  <si>
    <t>Thomas Loughran: That that's part of my background. When I think about a vice presidential pic eyes I see it as</t>
  </si>
  <si>
    <t>There's just they wanted to just do the right thing and then we could move on.</t>
  </si>
  <si>
    <t>which is a particular way of expressing something like incomparable worth.</t>
  </si>
  <si>
    <t>Seems to me. I mean, every everything about.</t>
  </si>
  <si>
    <t>Thomas Loughran: So, my mind's just fixated on the possibility of doing this sort of thing.</t>
  </si>
  <si>
    <t>First he seems cool. It should be especially seem foolish if he ever came back and tried to save what he saw.</t>
  </si>
  <si>
    <t>Thomas Loughran: If you put those three propositions together. You really look differently at the news as it comes down. You look differently at</t>
  </si>
  <si>
    <t>Thomas Loughran: It's just what you're consciously aware of</t>
  </si>
  <si>
    <t>Seems to me all three of you would do that to the enth degree.</t>
  </si>
  <si>
    <t>Thomas Loughran: Well, this is as</t>
  </si>
  <si>
    <t>Thomas Loughran: You know, so yeah, what's it. That's it. Those are all good lines of inquiry that are suggested to me by</t>
  </si>
  <si>
    <t>Thomas Loughran: So hard to speak for about that, but I could guess a few bars. I think number one.</t>
  </si>
  <si>
    <t>Thomas Loughran: Because they tell me. Number one, and they're all kinds of other ways I can see that they're conscious they react. Yeah, they have agency. They put ideas in my head right and they shores that assures I know anything. I know that I know it because she told me yet.</t>
  </si>
  <si>
    <t>Thomas Loughran: Like an engine governor or a harness on etc will trump up right this alternative narrative of how it is that he's being way too soft on blank right last time that was Russian this time it's China.</t>
  </si>
  <si>
    <t>JP: He tweeted about it a couple weeks ago.</t>
  </si>
  <si>
    <t>Thomas Loughran: What should we call these complex social organizations.</t>
  </si>
  <si>
    <t>Thomas Loughran: We do, though.</t>
  </si>
  <si>
    <t>John Rose: Another thing is there's some important aspects. I mean, I guess everything but relevant to healthcare and that's cost timeliness.</t>
  </si>
  <si>
    <t>and it's got war in it and it's got farming in it and it's got courts of law or some something like it,</t>
  </si>
  <si>
    <t>But then you'd have something. Right. And as you read about it again, you could start to fill it in.</t>
  </si>
  <si>
    <t>By the way, I want to actually. Yes.</t>
  </si>
  <si>
    <t>Thomas Loughran: We got to watch it before the debacle of the vote count.</t>
  </si>
  <si>
    <t>Thomas Loughran: And they're willing to look at it from multiple points of view.</t>
  </si>
  <si>
    <t>Thomas Loughran: Right. Because I think when you come out with an undergraduate major you kind of, you know, right. You've been in classes you've achieved a lot, you've transformed a lot</t>
  </si>
  <si>
    <t>Thomas Loughran: Well, they've elected susan collins a settlement.</t>
  </si>
  <si>
    <t>JP: Fundamental</t>
  </si>
  <si>
    <t>JP: Even their</t>
  </si>
  <si>
    <t>Thomas Loughran: To use Thomas Koons language that's</t>
  </si>
  <si>
    <t>Thomas Loughran: That's very well likely her what I remember in my mind me. She was in New York City. I got a map that or in New York rather state. So that's what we were</t>
  </si>
  <si>
    <t>Thomas Loughran: Cheating which is exactly the position the President's Ben Franklin crowing for a very long time.</t>
  </si>
  <si>
    <t>Thomas Loughran: All that Christians think because</t>
  </si>
  <si>
    <t>Thomas Loughran: What have rights or, you know, you name it. Right.</t>
  </si>
  <si>
    <t>Thomas Loughran: Not that I know of. At this time, not in Portland. Yeah.</t>
  </si>
  <si>
    <t>Thomas Loughran: I think it came in my inbox and I think I just</t>
  </si>
  <si>
    <t>Thomas Loughran: If you conducted at the same way. All the very basis of patents and journal articles and everything else is based upon that.</t>
  </si>
  <si>
    <t>Thomas Loughran: Caveat</t>
  </si>
  <si>
    <t>Rachel Loughran: By experiencing something myself. I don't have to touch the kettle to learn to know that that's hot. I can have my sister, tell me, Oh, she touched the cuddle. Rachel, you probably shouldn't do that. But, um,</t>
  </si>
  <si>
    <t>Thomas Loughran: Right. We all ought to be, we ought to act, such as to ensure the satisfaction of the rescue right of the child from the shallow pool to take an example of many philosophers, right, including</t>
  </si>
  <si>
    <t>Thomas Loughran: I, I, I agree that with a kind of skepticism.</t>
  </si>
  <si>
    <t>But what I'm. I'm interested in.</t>
  </si>
  <si>
    <t>What the hell do you mean by incomparable worth? You can't place a value on a human life.</t>
  </si>
  <si>
    <t>The whole thing, I mean, the reason he had to go to the embassy in the first place,</t>
  </si>
  <si>
    <t>Thomas Loughran: I don't know what the promise will be of this sort of triplets that I talked about that. I think it's an interesting idea problem solution is a pretty basic paradigm and what is it that enables you to solve a problem and makes reference to something else that's</t>
  </si>
  <si>
    <t>Right. But eventually, knowing with more powerful Modern's putting language in place, words here, more powerful ideas.</t>
  </si>
  <si>
    <t>Thomas Loughran: The tree and you say okay, we're what are, what are the rearrangements.</t>
  </si>
  <si>
    <t>Thomas Loughran: Precisely identical sets of consciousness are exactly the same no distinction between them.</t>
  </si>
  <si>
    <t>Right. You'd go to the mat. You don't necessarily say that. You don't brag about it.</t>
  </si>
  <si>
    <t>Part</t>
  </si>
  <si>
    <t>Thomas Loughran: Which is what should ask</t>
  </si>
  <si>
    <t>Thomas Loughran: In termer Tim urban story.</t>
  </si>
  <si>
    <t>JP: It's still all appearing. It's still all appearing in the space of experience.</t>
  </si>
  <si>
    <t>Thomas Loughran: And that he's in their pocket.</t>
  </si>
  <si>
    <t>00:39:05.910 --&gt; 00:39:09.060</t>
  </si>
  <si>
    <t>00:45:29.040 --&gt; 00:45:36.870</t>
  </si>
  <si>
    <t>00:33:12.510 --&gt; 00:33:14.250</t>
  </si>
  <si>
    <t>some sort of negotiation and some intermediaries just got all of that on the shield, which is some great, beautiful thing to be beheld.</t>
  </si>
  <si>
    <t>Is U.S. Venezuela relations something you guys would be interested in doing some reading on</t>
  </si>
  <si>
    <t>What is this? Well, it's helpful.</t>
  </si>
  <si>
    <t>Thomas Loughran: More than we've ever seen it. So yeah, you can do that in any any candidate, it can get in there lots and lots of them anyway right only</t>
  </si>
  <si>
    <t>Thomas Loughran: None of which calls into question this emerging and powerful point of view, which they themselves hold and which they share with others in some kinds of ways.</t>
  </si>
  <si>
    <t>Thomas Loughran: And you're and you have been in classes with people who are so much better than you are right so much faster know so much. That's not what you come out with at the end of mean, never mind. I was about to write other disciplines and I don't want to do because I know too little about them.</t>
  </si>
  <si>
    <t>John Rose: So social media campaigns Russian interference.</t>
  </si>
  <si>
    <t>JP: I guess you're right. Yeah.</t>
  </si>
  <si>
    <t>JP: Maybe not. Maybe I'm overstating that</t>
  </si>
  <si>
    <t>Thomas Loughran: Reaction, you suck at limiting that you can't come in.</t>
  </si>
  <si>
    <t>Thomas Loughran: No, no, I can't get the I get us language for what I want to do instead that's ordinary science in Queensland which that's that's an ordinary incremental change.</t>
  </si>
  <si>
    <t>JP: Yeah, well, this book is</t>
  </si>
  <si>
    <t>Thomas Loughran: So if you thought that</t>
  </si>
  <si>
    <t>Thomas Loughran: And ask yourself, you know, which</t>
  </si>
  <si>
    <t>Thomas Loughran: Probably have to. And this is one of the points that will become clear or when we do a little bit more detail in the first round.</t>
  </si>
  <si>
    <t>John Rose: And quality.</t>
  </si>
  <si>
    <t>Thomas Loughran: The accounts that he gives that are exactly what Christian Christians are utterly rejected by many of the questions that I know wholesale rejected.</t>
  </si>
  <si>
    <t>Thomas Loughran: Freedom from cruel and unusual punishment.</t>
  </si>
  <si>
    <t>JP: So I guess when when would</t>
  </si>
  <si>
    <t>Thomas Loughran: What's all this got to do with narrative. I'm aware that we're 10 minutes out and we're deep in the middle of the forest here.</t>
  </si>
  <si>
    <t>Thomas Loughran: Checked it off without paying attention, surprised. I missed it, because it's it's traditionally been pretty important to me that conference.</t>
  </si>
  <si>
    <t>Thomas Loughran: What a reasonable practitioner would be able to replicate that idea. So we have enough in common to generate little pockets of agreement and boy did those things run</t>
  </si>
  <si>
    <t>John Loughran: State Legislature, the state legislature passed basically</t>
  </si>
  <si>
    <t>Rachel Loughran: I think the ability to ask questions probing or ask questions and treating other people's experience as facts about the way</t>
  </si>
  <si>
    <t>Thomas Loughran: Peter Singer.</t>
  </si>
  <si>
    <t>Thomas Loughran: That doesn't mean I'm not interested in</t>
  </si>
  <si>
    <t>Is also how we get from this discussion of how important it is to take into account the perspective.</t>
  </si>
  <si>
    <t>The sorts of things that people say. And again, you hear that in our conversation all the time and then call with these days.</t>
  </si>
  <si>
    <t>the sexual assault allegations, and what was Sweden, wasn't it that look,</t>
  </si>
  <si>
    <t>Thomas Loughran: We wouldn't want to be lockstep. This is not a theory of everything reduces to triplets of that sort, or something like that.</t>
  </si>
  <si>
    <t>Right. You bring those bring those that grass back down into the world of you every day and you see more sharply,</t>
  </si>
  <si>
    <t>Thomas Loughran: Of power in pursuit of wealth that are</t>
  </si>
  <si>
    <t>Thomas Loughran: On this model.</t>
  </si>
  <si>
    <t>But it's pretty obviously true. Right. Yeah, but I think I'll also keep.</t>
  </si>
  <si>
    <t>Thomas Loughran: Oh, I see. You're right. This is BlackBerry as as a partnership. Yes, exactly. So this is the platform. So what do they mean by a platform they mean a whole ecosystem of applications which are offline and online.</t>
  </si>
  <si>
    <t>JP: Yeah, I would say, I'm less interested in</t>
  </si>
  <si>
    <t>Thomas Loughran: The Overton window is sort of like a windshield, through which all of us view the world.</t>
  </si>
  <si>
    <t>Thomas Loughran: Yes, it is.</t>
  </si>
  <si>
    <t>Thomas Loughran: All of that meant to meant to further the</t>
  </si>
  <si>
    <t>John’s iPhone: So there was a little bit</t>
  </si>
  <si>
    <t>So what is this, what is life? And what are the goods of life?</t>
  </si>
  <si>
    <t>and then trying to have a similar conversation but more informed in like a week or two?</t>
  </si>
  <si>
    <t>What I wanted to connect this to this and then delete this, and that's.</t>
  </si>
  <si>
    <t>Thomas Loughran: One of them is allowed to give out thousand dollar bills to everybody who comes over.</t>
  </si>
  <si>
    <t>Thomas Loughran: Some of those people may come in and become part of this.</t>
  </si>
  <si>
    <t>John Rose: disenfranchisement but it does seem like there's this whole</t>
  </si>
  <si>
    <t>Thomas Loughran: Yeah, I mean is split, if I remember correctly, that they don't issue only</t>
  </si>
  <si>
    <t>JP: Because I don't actually understand it. But no, um, it seems like</t>
  </si>
  <si>
    <t>Thomas Loughran: Recognize the whole</t>
  </si>
  <si>
    <t>Thomas Loughran: And I'm</t>
  </si>
  <si>
    <t>JP: I mean this is her thing.</t>
  </si>
  <si>
    <t>Thomas Loughran: You might think that you were</t>
  </si>
  <si>
    <t>00:39:10.350 --&gt; 00:39:12.150</t>
  </si>
  <si>
    <t>00:45:38.340 --&gt; 00:45:47.520</t>
  </si>
  <si>
    <t>00:33:16.890 --&gt; 00:33:17.610</t>
  </si>
  <si>
    <t>Thomas Loughran: lock, stock and barrel barking up the wrong tree misunderstanding.</t>
  </si>
  <si>
    <t>Thomas Loughran: Right to assembly.</t>
  </si>
  <si>
    <t>JP: So when would it be okay for the federal government to do something like that to oversee the Nevers your answer.</t>
  </si>
  <si>
    <t>Thomas Loughran: We've had a deeper look at</t>
  </si>
  <si>
    <t>Thomas Loughran: But I didn't go but I wrote, I wrote something anyway.</t>
  </si>
  <si>
    <t>Thomas Loughran: And they go somewhere and they go through non cognitive formation. You don't repeat all the</t>
  </si>
  <si>
    <t>John Loughran: Legislation not allowed statewide mail and voting.</t>
  </si>
  <si>
    <t>Rachel Loughran: They look at things and seeing that as a fact maybe not in like effect as we would call it a scientific fact. But it is a fact about how they think about things and trying to understand somebody frame of mind when they say something</t>
  </si>
  <si>
    <t>JP: That's the best ones. Yeah.</t>
  </si>
  <si>
    <t>Thomas Loughran: There, I do think there are some things that happen when you elect people that are relatively predictable.</t>
  </si>
  <si>
    <t>Other people's perspectives and to treat other people's people basically is how we get.</t>
  </si>
  <si>
    <t>What do you mean by. Right. I'm saying on this approach.</t>
  </si>
  <si>
    <t>the more that the fact that that was dropped and then learning more about the people who started that investigation,</t>
  </si>
  <si>
    <t>Rachel Loughran: Yeah, but</t>
  </si>
  <si>
    <t>but only eventually you have to apply those models with experience.</t>
  </si>
  <si>
    <t>Thomas Loughran: That are going on here.</t>
  </si>
  <si>
    <t>Thomas Loughran: And what individual AIDS is whatever it is that makes some</t>
  </si>
  <si>
    <t>But I mean, we also have instincts for to be self-serving and to be jealous.</t>
  </si>
  <si>
    <t>Thomas Loughran: Let's see, they mean to integrate all of these resources.</t>
  </si>
  <si>
    <t>JP: Thanks for the Orthodox</t>
  </si>
  <si>
    <t>Thomas Loughran: Right. And you got it. It's the stuff that the cut that the cars pointed out, and there's all sorts of stuff around it, but you're not looking. They're looking out this the windshield.</t>
  </si>
  <si>
    <t>JP: I mean, even if it's her even if she's telling you about her experience.</t>
  </si>
  <si>
    <t>Thomas Loughran: The attempt</t>
  </si>
  <si>
    <t>JP: to weaponize it</t>
  </si>
  <si>
    <t>Thomas Loughran: Which model something might help us here.</t>
  </si>
  <si>
    <t>Thomas Loughran: But I'm suggesting that this way embodied in this comparison of different communities is a myth is a kind of argumentation.</t>
  </si>
  <si>
    <t>And how do we pursue them? And isn't that the information challenge?</t>
  </si>
  <si>
    <t>Yeah. Let's see. I want to read I want to read this guy's book.</t>
  </si>
  <si>
    <t>Come up here. Be good. OK.</t>
  </si>
  <si>
    <t>Thomas Loughran: Moreover, there they're allowed to shout their message with as much megaphone and here we'd have to come up with the twisted story somehow</t>
  </si>
  <si>
    <t>Thomas Loughran: This whole perspective and now it turns out there's multiple ways multiple paths to become a mature members, not just a mature, not just somebody who understands what Richard members of this community think and verifiably understands what they think. But somebody who</t>
  </si>
  <si>
    <t>JP: Even though I</t>
  </si>
  <si>
    <t>John Rose: Group of claims that</t>
  </si>
  <si>
    <t>Thomas Loughran: You can both sides can get elected elected delegates from me.</t>
  </si>
  <si>
    <t>Thomas Loughran: And say, I'm only going to focus on the part you can't do it, and either cannot</t>
  </si>
  <si>
    <t>Thomas Loughran: Working on the possibility here.</t>
  </si>
  <si>
    <t>JP: Yeah, yeah, I just read the first chapter yesterday, um,</t>
  </si>
  <si>
    <t>Thomas Loughran: Acting in a democratic spirit small d democratic spirit.</t>
  </si>
  <si>
    <t>Thomas Loughran: The whole thing.</t>
  </si>
  <si>
    <t>Thomas Loughran: All all those basic things right to privacy.</t>
  </si>
  <si>
    <t>JP: I mean, I think it's possible for</t>
  </si>
  <si>
    <t>Thomas Loughran: At a different deeper look at kuehne in this at McIntyre.</t>
  </si>
  <si>
    <t>Thomas Loughran: Or at least I outlined something that's what I did. I outline something thinking I would send it in, in a case but</t>
  </si>
  <si>
    <t>Thomas Loughran: Historical experiments. You just grab the wire off the shelf, you don't know what it's made of. Don't know why it's coated with that rubber not yet someday you might, if you go down that road, but you can just grab it.</t>
  </si>
  <si>
    <t>John Loughran: And I think it was signed by the</t>
  </si>
  <si>
    <t>Rachel Loughran: Is the best way that I think to either move the needle for them or move the needle for you because if you guys are coming from tote two totally different places.</t>
  </si>
  <si>
    <t>Thomas Loughran: Sure. He's saying, no, that's a crystal clear case, right. You just have to want there's no risk to you, you of course you have to</t>
  </si>
  <si>
    <t>Thomas Loughran: That you might want to change. But I also think there's a bunch of stuff. You might want to change that's already locked down and it's all, it's out of you.</t>
  </si>
  <si>
    <t>Back to journalism from here. I'm not sure where we're coming from.</t>
  </si>
  <si>
    <t>This high information flow, network responsiveness, architecture of building communities and thinking them through.</t>
  </si>
  <si>
    <t>it just looks totally like a sham and a setup.</t>
  </si>
  <si>
    <t>Thomas Loughran: But it's not a bad way to start asking the question, and if you did that you'd have a bunch of us. That's my point. And how would these things, what would it look like for these things to actually be laced together, it would be hard to have an endless along if you took a</t>
  </si>
  <si>
    <t>And all that sounds exactly like this. A sense that this neuroscience road trip, we just don't.</t>
  </si>
  <si>
    <t>Thomas Loughran: Conscious sets some perspectives somehow not the same as other perspectives.</t>
  </si>
  <si>
    <t>Sure. I'm not say we can't be a right. Not the best of persons at various moments.</t>
  </si>
  <si>
    <t>Thomas Loughran: That's kind of a lot of stuff I</t>
  </si>
  <si>
    <t>Thomas Loughran: Rock You got these birds in the background. Just thanks thanks for living outside. Anyway, you're less</t>
  </si>
  <si>
    <t>Thomas Loughran: Right, and it's one great big thing and it's more or less the same for all of us when stochastic exceptions.</t>
  </si>
  <si>
    <t>Thomas Loughran: But, but aren't Jewish</t>
  </si>
  <si>
    <t>Thomas Loughran: to dampen the prospects of anybody who dares to stand up against US economic, social, economic,</t>
  </si>
  <si>
    <t>John’s iPhone: So, I mean,</t>
  </si>
  <si>
    <t>00:39:13.530 --&gt; 00:39:29.190</t>
  </si>
  <si>
    <t>00:45:48.900 --&gt; 00:45:55.110</t>
  </si>
  <si>
    <t>00:33:20.100 --&gt; 00:33:29.190</t>
  </si>
  <si>
    <t>Isn't that to force it back into the metaphor, but I don't think it's too hard.</t>
  </si>
  <si>
    <t>Michael Hudson's book, Some Cry going to Get. He's got a couple of books, but I want to read one of those.</t>
  </si>
  <si>
    <t>There was some limitation to where you can move these guys.</t>
  </si>
  <si>
    <t>Thomas Loughran: They're allowed to invest in electronic countermeasures right to D amplify other people's</t>
  </si>
  <si>
    <t>Thomas Loughran: Thinks that way himself or herself and that's comes in as a contributing member and takes on and contributes to the biggest challenges that this community has and faces.</t>
  </si>
  <si>
    <t>Thomas Loughran: Grew up and one of them.</t>
  </si>
  <si>
    <t>John Rose: Democrats are mitt.</t>
  </si>
  <si>
    <t>Thomas Loughran: It's one of the weird things</t>
  </si>
  <si>
    <t>JP: Let's see, I'm still not clear to me what the</t>
  </si>
  <si>
    <t>Thomas Loughran: But it doesn't follow that no one could do it. And when they did it the life of john would be right there right in that conscious experience and the two of you would share</t>
  </si>
  <si>
    <t>Thomas Loughran: That we need</t>
  </si>
  <si>
    <t>JP: It's a she's a really interesting person. I mean, yeah, the connected, you know, sort of Botany and environment. Environmental Studies and and Native American culture.</t>
  </si>
  <si>
    <t>Thomas Loughran: By keeping this adulterating influence</t>
  </si>
  <si>
    <t>Thomas Loughran: We actually I don't know how hard. We're going to hit this, but if we went so far as to read Sandy Pentland book social physics we would hit it pretty hard because he has he can provide data.</t>
  </si>
  <si>
    <t>Thomas Loughran: It's. It is very much what Plato calls dialectic in the in this in the Republic.</t>
  </si>
  <si>
    <t>John Rose: Inherent in Medicare for All. Is it seems there's also the fourth category of availability, I guess, or just</t>
  </si>
  <si>
    <t>Thomas Loughran: Right and and I, for one, and not like that.</t>
  </si>
  <si>
    <t>Thomas Loughran: All of those things are ours.</t>
  </si>
  <si>
    <t>JP: Both local county and state levels of government to fail at their jobs.</t>
  </si>
  <si>
    <t>Thomas Loughran: You know this.</t>
  </si>
  <si>
    <t>Thomas Loughran: But I ended up not writing it. And I ended up not writing because the things that I had to say we're I think</t>
  </si>
  <si>
    <t>Thomas Loughran: So in technology is stored information about your options and it's non cognitive formation and that all comes from clustering and like minded.</t>
  </si>
  <si>
    <t>Thomas Loughran: Yeah, that, that sounds right.</t>
  </si>
  <si>
    <t>Rachel Loughran: There's no reason. Either one of you would have to listen to each other because you can just chalk it up to, oh, we're coming from two totally different places.</t>
  </si>
  <si>
    <t>Thomas Loughran: Rescue that child right but it doesn't follow that all 65 people standing around need to converge on the child at the same time, that would be stupid, right, but all of them are to act in such a way that that need for rescue is satisfied.</t>
  </si>
  <si>
    <t>Thomas Loughran: They run by a completely different rules and they're not</t>
  </si>
  <si>
    <t>Fair enough. I'd like to do that, too. Let's check with Rachel. Rachel was plenty happy to do that.</t>
  </si>
  <si>
    <t>It's in people's attitudes toward themselves and in people's attitudes toward one another</t>
  </si>
  <si>
    <t>And then. Just the character assassination and.</t>
  </si>
  <si>
    <t>Thomas Loughran: Look like one of these reporters is chasing the criminals with the arms stretched across newspaper articles on the side of the garage wall right</t>
  </si>
  <si>
    <t>Right. It does a lot. And then he says that.</t>
  </si>
  <si>
    <t>Thomas Loughran: I've quit talking about it but yeah</t>
  </si>
  <si>
    <t>Thomas Loughran: What would do that.</t>
  </si>
  <si>
    <t>Right. Use all kinds of. I'm not saying that that's true or that that's completely illimitable out of life.</t>
  </si>
  <si>
    <t>JP: Mean</t>
  </si>
  <si>
    <t>JP: These days may be short lived. It's going to rain soon. Yeah. Right, right, right.</t>
  </si>
  <si>
    <t>Thomas Loughran: Right, there's a distribution, but it's mostly a great big bell curve right and when you know within two standard deviations or something like that 95% of us are paying attention. The same thing that's sort of the way he</t>
  </si>
  <si>
    <t>JP: It still, you're just</t>
  </si>
  <si>
    <t>Thomas Loughran: A Gemini in the world. The Empire, right, something like that.</t>
  </si>
  <si>
    <t>John’s iPhone: Either</t>
  </si>
  <si>
    <t>Of course. Aren't we sort of confronted with all kinds of options, alternative ways of looking at things,</t>
  </si>
  <si>
    <t>I don't know Micron's. He's the he's the guy on the podcast today.</t>
  </si>
  <si>
    <t>So how do I connected? I can only map so much. Part me.</t>
  </si>
  <si>
    <t>Thomas Loughran: Other people's stuff after all this is, this is about speech. This is the amplification of speech and you're entitled if people really want. They can come closer and listen to you.</t>
  </si>
  <si>
    <t>Thomas Loughran: And overcomes</t>
  </si>
  <si>
    <t>Thomas Loughran: Philosophy. I mean, but</t>
  </si>
  <si>
    <t>John Rose: It seems more much more realistic claims, but has them equally as ready to invalidate the outcome of the election if it does not favor their party.</t>
  </si>
  <si>
    <t>Thomas Loughran: They're all, many of them are different but name is different than</t>
  </si>
  <si>
    <t>JP: What else, what other work the conscious realism lens is doing for us, other than this is an interesting possibility.</t>
  </si>
  <si>
    <t>Thomas Loughran: I don't want to call it that there are only two of you in one sense.</t>
  </si>
  <si>
    <t>Thomas Loughran: A revolution.</t>
  </si>
  <si>
    <t>JP: I mean, she's a member of a tribe.</t>
  </si>
  <si>
    <t>John’s iPhone: To the extent down but i mean i would i would my response to that would be that sounds exactly. I mean, that sounds exactly the narrative that Trump has painted and</t>
  </si>
  <si>
    <t>00:39:32.550 --&gt; 00:39:34.800</t>
  </si>
  <si>
    <t>00:45:56.490 --&gt; 00:46:02.670</t>
  </si>
  <si>
    <t>00:33:30.270 --&gt; 00:33:33.420</t>
  </si>
  <si>
    <t>Thomas Loughran: I don't think what he thinks that I know and I think there's lots of others who don't</t>
  </si>
  <si>
    <t>Thomas Loughran: Fallout.</t>
  </si>
  <si>
    <t>JP: And for the people.</t>
  </si>
  <si>
    <t>I think</t>
  </si>
  <si>
    <t>Thomas Loughran: To con to color to that narrative on too many points all at once.</t>
  </si>
  <si>
    <t>Thomas Loughran: Us. So you can't simply say we're all individuals. I don't need anybody else. I'm just going to experience stuff all myself. You can what you'd be in the Stone Age.</t>
  </si>
  <si>
    <t>Thomas Loughran: And the President threaten via Twitter.</t>
  </si>
  <si>
    <t>Thomas Loughran: Yeah, that's good.</t>
  </si>
  <si>
    <t>Thomas Loughran: That's a right. It's a need that has action bearing relevancy for mature members for members who see it in a certain sense, the right way so far as we now know what it's like to see that way.</t>
  </si>
  <si>
    <t>Thomas Loughran: You don't get to pick any of it.</t>
  </si>
  <si>
    <t>OK, good.</t>
  </si>
  <si>
    <t>and the various kinds of permutations and combinations that can take place in that space.</t>
  </si>
  <si>
    <t>Yeah, the the claims made about him did basically trash him in the media, just none of which really hold up to any scrutiny.</t>
  </si>
  <si>
    <t>Thomas Loughran: We've all seen and it's almost a cliche.</t>
  </si>
  <si>
    <t>And now you can see that education isn't what some people say, just dropping knowledge into your head as if it weren't there.</t>
  </si>
  <si>
    <t>JP: So it's a it's a peace deal though.</t>
  </si>
  <si>
    <t>Thomas Loughran: Let's imagine, let's introduce one more phrase.</t>
  </si>
  <si>
    <t>Right. You might say the song I like about an old it's in my head.</t>
  </si>
  <si>
    <t>JP: Call sense what's a Yammer.</t>
  </si>
  <si>
    <t>Thomas Loughran: I'm less interested in the Orthodox</t>
  </si>
  <si>
    <t>Thomas Loughran: Timber have been talks about the Overton window.</t>
  </si>
  <si>
    <t>Thomas Loughran: Yeah, but I'm telling you it's in the</t>
  </si>
  <si>
    <t>Thomas Loughran: That's that is the that's her take on what's actually happening here says, watch the money. Watch the power watch weapons go it's that are watching that stuff.</t>
  </si>
  <si>
    <t>John’s iPhone: The Republicans are so unreasonable that they couldn't get</t>
  </si>
  <si>
    <t>Thomas Loughran: On on questions like that.</t>
  </si>
  <si>
    <t>Thomas Loughran: And it is an interesting kind of reasoning, because you can't</t>
  </si>
  <si>
    <t>John Rose: There's a another factor at play, which is we want everyone to have it.</t>
  </si>
  <si>
    <t>all sorts of things we can do and don't we process all of those options in a certain sense,</t>
  </si>
  <si>
    <t>Oh, I see that. Uh, just just with.</t>
  </si>
  <si>
    <t>No problem. Move more. Look, this doesn't have to be perfect.</t>
  </si>
  <si>
    <t>Thomas Loughran: Right, no one's keeping them from doing it and. Nobody's putting their dollars in to promote the kind of speech that they want to promote and so it's all free speech and so I get to give out money.</t>
  </si>
  <si>
    <t>Thomas Loughran: So that these people from outside become valued insiders.</t>
  </si>
  <si>
    <t>Thomas Loughran: It seems to me and what you don't see in those areas is</t>
  </si>
  <si>
    <t>Thomas Loughran: Why do you say as equally that's that would be news to me, I, I've not seen. I mean, look, for example, on the presidential state that was not equal last night. Bye. That was radically uncle.</t>
  </si>
  <si>
    <t>JP: That fits well in with our interconnected with our community.</t>
  </si>
  <si>
    <t>Thomas Loughran: When you back out to the whole that's a different, that's a different dude. It's a different agent, but that agent include you in the same way that my conscious experience of the world is sewn together from a whole host of conscious</t>
  </si>
  <si>
    <t>Thomas Loughran: We need a and that's what Kuhn says scientific changes. It's a change in paradigm</t>
  </si>
  <si>
    <t>Thomas Loughran: I can't remember. Remember, or she descended from</t>
  </si>
  <si>
    <t>John’s iPhone: I would be interested. But that is the rationale that I think is just obviously wrong, I'd be interested if there was like a better one.</t>
  </si>
  <si>
    <t>Thomas Loughran: Evidence is a little more indirect</t>
  </si>
  <si>
    <t>Thomas Loughran: These more basic principles and it's</t>
  </si>
  <si>
    <t>Thomas Loughran: I didn't, to which possible for them to fail at their jobs. But when is it right for the state. When is it right for the federal government, excuse me, just the state. In that sense, right, the highest level.</t>
  </si>
  <si>
    <t>Thomas Loughran: The stories. You'll tell</t>
  </si>
  <si>
    <t>Rachel Loughran: Yeah, I mean, it makes me think of like the like we use experts as bodies of knowledge. So like for instance, you were talking about, like, I know that I can pick up this wire to do this thing.</t>
  </si>
  <si>
    <t>Thomas Loughran: legal action.</t>
  </si>
  <si>
    <t>Thomas Loughran: So we have one more small point here.</t>
  </si>
  <si>
    <t>Thomas Loughran: In the call it the emerging moral tradition, the same way you can talk about an emerging scientific tradition.</t>
  </si>
  <si>
    <t>Thomas Loughran: You get to work for change in that area. But you don't do it by campaigning for particular people. That doesn't mean you won't campaign for particular people for other reasons you might get some change.</t>
  </si>
  <si>
    <t>Well. Journalism and then.</t>
  </si>
  <si>
    <t>It's in the way we can think about other people that all the work is that that's</t>
  </si>
  <si>
    <t>It's pretty astonishing. Maybe astonishing isn't the right word because it really isn't.</t>
  </si>
  <si>
    <t>Used in</t>
  </si>
  <si>
    <t>Instead, it's turning the soul and getting it to see things differently from a different point of view.</t>
  </si>
  <si>
    <t>JP: More than a trade agreement, maybe that's a distinction without a difference.</t>
  </si>
  <si>
    <t>Thomas Loughran: Limited perspective level consciousness one another feature of consciousness that we are stunningly aware of is that we are not aware of everything.</t>
  </si>
  <si>
    <t>I can't get it out, so I have to verbalize it here.</t>
  </si>
  <si>
    <t>Systems.</t>
  </si>
  <si>
    <t>JP: But are interrupting and the orthodoxy. And a lot of what you're saying. So</t>
  </si>
  <si>
    <t>Thomas Loughran: Johnston, I think knows enough</t>
  </si>
  <si>
    <t>Thomas Loughran: It's in it's in the sphere of our experience and you're saying, no, it's in this experience this fear of my experience, you're saying that. And I'm telling you, no, you're wrong. It's in the experience. It's in the field.</t>
  </si>
  <si>
    <t>Thomas Loughran: And what you'll see is people making a lot of money.</t>
  </si>
  <si>
    <t>John’s iPhone: A passable bill or</t>
  </si>
  <si>
    <t>00:39:36.210 --&gt; 00:39:36.720</t>
  </si>
  <si>
    <t>00:46:04.500 --&gt; 00:46:13.740</t>
  </si>
  <si>
    <t>00:33:34.800 --&gt; 00:33:38.070</t>
  </si>
  <si>
    <t>including the testimony of other people as they've pursued various things and these as they've developed</t>
  </si>
  <si>
    <t>In terms of just getting to terms, getting key, getting concepts to map together.</t>
  </si>
  <si>
    <t>Let's it's one thing how to redo it. You're right.</t>
  </si>
  <si>
    <t>Thomas Loughran: To people and I get to drown out the opposition, but they're there, and they can say whatever they want and they're there in plurality and</t>
  </si>
  <si>
    <t>Thomas Loughran: And now the idea of an insider is a bit different.</t>
  </si>
  <si>
    <t>Thomas Loughran: A whole community moving in a coherent direction like you do in scientific disciplines scientific Red Rock STEM disciplines.</t>
  </si>
  <si>
    <t>Thomas Loughran: Anyway, we'll, we'll have to watch for this week. It'd be fun is fun so long way to put it.</t>
  </si>
  <si>
    <t>JP: Network of rich communities vision and our</t>
  </si>
  <si>
    <t>Thomas Loughran: Agents lesser conscious leaders.</t>
  </si>
  <si>
    <t>Thomas Loughran: And we need a change in paradigm and that change in paradigm is in much toward much richer sorts of social formation.</t>
  </si>
  <si>
    <t>JP: I want to say descended.</t>
  </si>
  <si>
    <t>Thomas Loughran: Well, it might be wrong. I don't disagree that it's wrong, but I</t>
  </si>
  <si>
    <t>Thomas Loughran: If what you're comparing is everything you think to some radically different way of looking at the world. What do you appeal to for middle ground.</t>
  </si>
  <si>
    <t>John Rose: And in the current system are in a in a</t>
  </si>
  <si>
    <t>Thomas Loughran: I could imagine founding a whole political party.</t>
  </si>
  <si>
    <t>Thomas Loughran: To come in and decide how these people ought to deal with their crime difficulties.</t>
  </si>
  <si>
    <t>Thomas Loughran: About who you are and how you got that way.</t>
  </si>
  <si>
    <t>Thomas Loughran: And I think it's worth just illustrating the point here for a minute or two.</t>
  </si>
  <si>
    <t>Rachel Loughran: But that makes me think of how like we use experts as shorthand for, like, I am not a nuclear physicist, but I have experts that I can look at that. I try to follow their best practices, but</t>
  </si>
  <si>
    <t>Thomas Loughran: He said it was done in the dark of night.</t>
  </si>
  <si>
    <t>Thomas Loughran: We have been talking about the hard problem of consciousness. What is consciousness asked by people who generally think that what we know about what we would science delivers to us is what's happening in the brain, right, which is sitting on top of biology on top of on top of chemistry.</t>
  </si>
  <si>
    <t>Thomas Loughran: Right, and which claims made have got to be consistent with other claims that have emerged from that tradition so far right as that tradition has</t>
  </si>
  <si>
    <t>Thomas Loughran: But there's about a bunch of stuff that's off the table. And it's hard to even know who the actors are in maintaining the status quo or or what are the dynamics that are changing the status quo and that's all in a bit in this multi wavelength smoke filled room.</t>
  </si>
  <si>
    <t>Communication about facts and. Relevant facts and crises.</t>
  </si>
  <si>
    <t>where the rubber meets the road in terms of specifying the contents of writes.</t>
  </si>
  <si>
    <t>Sure, trancing works. It's a travesty. It's really the more I read about it, the more upset it is.</t>
  </si>
  <si>
    <t>Thomas Loughran: carbine commercials and all kinds of different things that that visualization challenge that visualization solution for some visualization challenges is</t>
  </si>
  <si>
    <t>So it's turning the soul. That's what that craft is of introducing a lens.</t>
  </si>
  <si>
    <t>Thomas Loughran: We have, we are aware of this, we could be aware of that you were aware that I was not thank you know I am.</t>
  </si>
  <si>
    <t>Gal calls up an old boy boyfriend boyfriend trying to get advice for how to deal with a new boyfriend.</t>
  </si>
  <si>
    <t>Thomas Loughran: You're going to</t>
  </si>
  <si>
    <t>JP: In some sense, so</t>
  </si>
  <si>
    <t>Thomas Loughran: To bring in things. I haven't heard urban focus on as much urban does not focus as much sort of doesn't actually</t>
  </si>
  <si>
    <t>Thomas Loughran: It's in the sphere of our experience. That's how to see it. That is, in fact, how we see it and I get that the English language can be shaped</t>
  </si>
  <si>
    <t>Thomas Loughran: Trying to hedge.</t>
  </si>
  <si>
    <t>John’s iPhone: They actually</t>
  </si>
  <si>
    <t>Now that be very good. Another thing to do. A concept met, by the way, in this space would be to throw up a handful of Twitter.</t>
  </si>
  <si>
    <t>The easy way to redo it is just to take a section, go back in. All right.</t>
  </si>
  <si>
    <t>John Rose: So it was the example the thousand dollars.</t>
  </si>
  <si>
    <t>Thomas Loughran: Now it's a question of what you're committed to not where you came from and what you used to be committed to</t>
  </si>
  <si>
    <t>Thomas Loughran: And there I think you do see what an excellent looks like. By the time you're done, you know what, you know what your craft your discipline is it'd be really nice if you did undergraduate research also right and you've been in the knowledge creation process. And, you know,</t>
  </si>
  <si>
    <t>John Rose: You agree. Yeah, I don't</t>
  </si>
  <si>
    <t>Thomas Loughran: It is course. It's interesting, it's, it's a, it's a, what's the right way to put it. It is a puzzle.</t>
  </si>
  <si>
    <t>JP: And loving love being an essential force in the world.</t>
  </si>
  <si>
    <t>Thomas Loughran: Which Hawkins refers to as 1000 brains.</t>
  </si>
  <si>
    <t>JP: I suppose I could read her Wikipedia page here.</t>
  </si>
  <si>
    <t>Thomas Loughran: Although I think the extent to which it's right and wrong as a complicated one. I mean, do I know that there's less potential for fraud in the mail than there is face to face. I don't actually know that I don't have any stats.</t>
  </si>
  <si>
    <t>00:39:38.670 --&gt; 00:39:40.050</t>
  </si>
  <si>
    <t>00:46:15.120 --&gt; 00:46:22.830</t>
  </si>
  <si>
    <t>00:33:39.090 --&gt; 00:33:39.450</t>
  </si>
  <si>
    <t>Thomas Loughran: That wouldn't be right and wouldn't be left</t>
  </si>
  <si>
    <t>JP: Yeah, I mean, I mean,</t>
  </si>
  <si>
    <t>Thomas Loughran: Are different stories.</t>
  </si>
  <si>
    <t>Thomas Loughran: When it comes to values and when it comes to the rootedness of values in</t>
  </si>
  <si>
    <t>Rachel Loughran: I'm just trying to synthesize what you were saying for</t>
  </si>
  <si>
    <t>Thomas Loughran: It was an attempt to steal the election to make it impossible for Republicans to win. I think language like this is the language. I saw calling governor</t>
  </si>
  <si>
    <t>Thomas Loughran: lower level biology cellular biology right underneath that various levels of chemistry biochemistry down to</t>
  </si>
  <si>
    <t>Thomas Loughran: It may make some may be wrong about some things right. But insofar as it's it's heading on in the stable direction, adding new pieces to it and amassing its power. Adding to its power. Right. That's what it is to be right.</t>
  </si>
  <si>
    <t>as they blend all these things together, as they work together in some sort of social cohesion to achieve some measure these things better.</t>
  </si>
  <si>
    <t>Yeah. What is what does all that look like? And infographics and.</t>
  </si>
  <si>
    <t>And that's why we read that stuff, or at least took a quick peek at.</t>
  </si>
  <si>
    <t>Upsetting it is. I mean, it's just really. Yeah.</t>
  </si>
  <si>
    <t>Thomas Loughran: It's a cliche for a reason people are searching for visualization</t>
  </si>
  <si>
    <t>Right, of refining those ideas. So that there's a harmony between these things and it the whole thing illuminates.</t>
  </si>
  <si>
    <t>Thomas Loughran: We don't know enough about what it is. So it's a peace deal</t>
  </si>
  <si>
    <t>Thomas Loughran: Right, or that whole set of interchange trades on the limited Miss of our perspective, we have perspectives, but they are not all encompassing</t>
  </si>
  <si>
    <t>She calls up the show when she says, I thought you might have some advice to give, but how to be insensitive, which is what she studied.</t>
  </si>
  <si>
    <t>Thomas Loughran: Show me that one, don't even. Oh yeah, I've heard that phrase. I don't know.</t>
  </si>
  <si>
    <t>JP: I couldn't necessarily explain</t>
  </si>
  <si>
    <t>Thomas Loughran: Yeah, he doesn't. So, I take that back. So forget. Let me just bracket what urban says, because I'm not sure. Now, I don't want to make a distinction anymore because I'm thinking some other things he does say but</t>
  </si>
  <si>
    <t>Thomas Loughran: Right, so that you can have. What, wait a minute, it's me that experiences, our stuff that's right but it's we that experiences my stuff.</t>
  </si>
  <si>
    <t>Thomas Loughran: A lot of money trying to corral both Russia and China and Irish who doesn't happen to be center stream in this fight and peace. Not yet.</t>
  </si>
  <si>
    <t>John’s iPhone: The Democrats would have passed about perhaps if they made it</t>
  </si>
  <si>
    <t>Thomas Loughran: I mean, but let's say</t>
  </si>
  <si>
    <t>Thomas Loughran: What do you appeal to there may be some middle ground, you might get lucky. Right. You might happen to have some things that you don't disagree about it. You could start there.</t>
  </si>
  <si>
    <t>Sources. Right. So find find somebody who tweets a lot on this issue.</t>
  </si>
  <si>
    <t>Rather than saving yourself time, we're. We're getting lost and saving yourself time here, which we don't really need to get lost.</t>
  </si>
  <si>
    <t>Thomas Loughran: And that kind of stability might grow over time and the theoretical ideal might be</t>
  </si>
  <si>
    <t>Thomas Loughran: Yeah, you really admire people who are writing</t>
  </si>
  <si>
    <t>John Rose: I guess it's hard. My impression is is that</t>
  </si>
  <si>
    <t>Thomas Loughran: Right and has a puzzled dimension to it. What on Earth is going on here. What are the strategies. What are the</t>
  </si>
  <si>
    <t>JP: Part of that vision.</t>
  </si>
  <si>
    <t>Thomas Loughran: Not with this end, he does, he's not fighting the consciousness fight, but he calls him 1000 brains and he gives them 1000 different pictures.</t>
  </si>
  <si>
    <t>Thomas Loughran: Not everybody should enter into the same sort. It's not a one size fits all sort of thing. But there is a new aspiration for a new kind of richness with a new kinds of understanding of diversity amidst that richness and really because of that richness.</t>
  </si>
  <si>
    <t>JP: She is an enrolled member of the citizen nation and combines her heritage with. Yeah. So wow yeah</t>
  </si>
  <si>
    <t>Thomas Loughran: And I could imagine.</t>
  </si>
  <si>
    <t>Thomas Loughran: Yeah, I think, I think, yeah, I think you're</t>
  </si>
  <si>
    <t>Thomas Loughran: Around some agreement on some of those fundamental questions.</t>
  </si>
  <si>
    <t>Thomas Loughran: If they're if they're bringing in foreign troops smuggling in foreign troops that I could imagine being a different story. Right. That's a national defense issue. Yeah, but I don't like the way they're street. I don't like the way they're enforcing the law locally.</t>
  </si>
  <si>
    <t>Thomas Loughran: From one tradition to another.</t>
  </si>
  <si>
    <t>Thomas Loughran: The created order.</t>
  </si>
  <si>
    <t>Rachel Loughran: Health for my own understanding but</t>
  </si>
  <si>
    <t>Thomas Loughran: Governor</t>
  </si>
  <si>
    <t>Thomas Loughran: The atomic level chemistry down to particle physics. Right. And this is, this is sort of scientific layering. Right. And at some point, some folks have gone so far as to say everything is physics.</t>
  </si>
  <si>
    <t>Thomas Loughran: About those claims. The truth is that stability that relationship between these various claims and the minds of the judges.</t>
  </si>
  <si>
    <t>John Rose: I mean, and specifically in relation to</t>
  </si>
  <si>
    <t>All of that. Isn't that where. Aren't those the goods that are in a way to deliverances, though, the calculated product of sort of living together?</t>
  </si>
  <si>
    <t>So presumably journalism is a kind of is a kind always involves conveying of information.</t>
  </si>
  <si>
    <t>That's why you have to be in that space, it seems to me, in order to do this work really well.</t>
  </si>
  <si>
    <t>So it's amazing that he is still like a sane human being. Who knows if he is anymore?</t>
  </si>
  <si>
    <t>Thomas Loughran: Tools to pull together complex set some ideas.</t>
  </si>
  <si>
    <t>Together, those things illuminate. And there is a way in.</t>
  </si>
  <si>
    <t>Thomas Loughran: What's that is you a bombing Israel currently</t>
  </si>
  <si>
    <t>Thomas Loughran: Is now wild in some ways that is intention with integrative consciousness because consciousness integrates, it is possible to be aware</t>
  </si>
  <si>
    <t>It's a delightful song, right? My point is insensitivity is a thing.</t>
  </si>
  <si>
    <t>Thomas Loughran: close up of a sign description automatically generated</t>
  </si>
  <si>
    <t>JP: The Christ in you, talks or the love of God talks to you. I don't think I could explain those to you with regards to people of praise or Orthodox orthodoxy, I'm sure, but</t>
  </si>
  <si>
    <t>Thomas Loughran: The Overton window if there's the Overton window. That's probably a mistake from Johnston's point of view because there are, there's this too, and</t>
  </si>
  <si>
    <t>Thomas Loughran: That we don't we don't experience all my stuff. But we experienced a lot of my stuff. You can see me angry. You can see me confused. You can see those things that's so I'm reframing the basic field as a social field and it the language you grammar will do it for me.</t>
  </si>
  <si>
    <t>John’s iPhone: But that</t>
  </si>
  <si>
    <t>John’s iPhone: And not their liking if if so maybe republicans couldn't push it too hard, because</t>
  </si>
  <si>
    <t>00:39:43.650 --&gt; 00:39:45.270</t>
  </si>
  <si>
    <t>00:46:23.310 --&gt; 00:46:32.370</t>
  </si>
  <si>
    <t>00:33:41.250 --&gt; 00:33:49.890</t>
  </si>
  <si>
    <t>And then and probably wouldn't want to do just one of those people unless you really and a lot of confidence in one.</t>
  </si>
  <si>
    <t>OK. Well, this is actually not a really bad start.</t>
  </si>
  <si>
    <t>John Rose: Voice or the shutting down</t>
  </si>
  <si>
    <t>Thomas Loughran: To endure through any kind of engage with any kind of rival</t>
  </si>
  <si>
    <t>JP: Exactly where you know it's</t>
  </si>
  <si>
    <t>John Rose: Biden is certainly not in step with the entirety of this party on that one. And he also like, I mean, you can say that like you can say, yeah, if I clearly lose. The vote count, then</t>
  </si>
  <si>
    <t>Thomas Loughran: What are the very foods and how's it all going to play out. It is a very interesting puzzle and you can take it on from that point of view, but it's way more important than an interesting puzzle.</t>
  </si>
  <si>
    <t>JP: But it's just sort of capturing that as well as sort of pointing at this sort of fundamental mystery that quantum mechanics is presenting the scientific community with right now, which is we really don't understand the world the way we need to</t>
  </si>
  <si>
    <t>Thomas Loughran: All competing with one another and all resolved in my ex my awareness.</t>
  </si>
  <si>
    <t>Thomas Loughran: Now it's because we have people put their heads together and crank out appealing alternative that those diverse ways of living really become genuine offerings. They really and they embody real human experience, not just</t>
  </si>
  <si>
    <t>JP: Small world.</t>
  </si>
  <si>
    <t>Thomas Loughran: That's the</t>
  </si>
  <si>
    <t>Thomas Loughran: I'm trying to find a good example.</t>
  </si>
  <si>
    <t>Thomas Loughran: But what if the things you disagree about are the most fundamental things there are, what if you disagree about whether what truth is or how you get it.</t>
  </si>
  <si>
    <t>John Rose: In any right the market driven system. I think that's not inherent in it, but you could add it</t>
  </si>
  <si>
    <t>John Loughran: It will be</t>
  </si>
  <si>
    <t>Thomas Loughran: And I, and then it would be a different lens, but it'd be an American</t>
  </si>
  <si>
    <t>Thomas Loughran: Therefore, I'm going to act and act precipitously.</t>
  </si>
  <si>
    <t>Thomas Loughran: And the stories you tell about the encounters between these traditions.</t>
  </si>
  <si>
    <t>Thomas Loughran: And a created order that's articulated in terms of a Christian down to the world. You might think there's just one way to do that or that there are some things that would be unquestioned</t>
  </si>
  <si>
    <t>Rachel Loughran: Obviously, obviously biases can come in, so like a common theme that I hear people saying a lot is, like, do your own research and like that is very important, but also like</t>
  </si>
  <si>
    <t>John Loughran: Well, I think it was, but I i think the language of if we allow mail in voting republicans will never win another election in this country again. I mean, that is a real quote, but that from Trump, but it is. I think that one's earlier in the spring.</t>
  </si>
  <si>
    <t>Thomas Loughran: Physics is the only thing everything after that is what's the phrase sometimes used</t>
  </si>
  <si>
    <t>Thomas Loughran: And the same thing is true with rights.</t>
  </si>
  <si>
    <t>John Rose: Vice Presidential pack. I think I, I used to think it was more important and said something meaningful about President. I don't think that I don't think I believe that anymore. I think the Vice President, the pic is basically</t>
  </si>
  <si>
    <t>They're our best answer to what's worth living for. What should we do?</t>
  </si>
  <si>
    <t>That seem right. There's many facets of it. Jeremiah editing and you're taking things out.</t>
  </si>
  <si>
    <t>So that's everything I wanted to say. Unless somebody wants to pursue it, that's OK.</t>
  </si>
  <si>
    <t>He could be totally out of his mind at this point. Yeah.</t>
  </si>
  <si>
    <t>Thomas Loughran: Mind Map is one. But you need what a three dimensional mind map, you need to be able to scroll through it in x, y AMP Z dimensions.</t>
  </si>
  <si>
    <t>You can turn the soul. There's a craft of turning the soul, which is a craft of introducing someone to that lens so that they can more quickly,</t>
  </si>
  <si>
    <t>Thomas Loughran: ceasefire involved here. No. Right. Okay.</t>
  </si>
  <si>
    <t>Thomas Loughran: To perceive two things at the same time, but at least it seems like it's at the same time for us. What do I mean by certainly in conscious space. It's the same time right it's</t>
  </si>
  <si>
    <t>We can all be insensitive. Right. Sometimes you even have to call on it.</t>
  </si>
  <si>
    <t>Thomas Loughran: Are these actually what I think know these are just. These are the same on all these</t>
  </si>
  <si>
    <t>JP: What you're describing makes more sense to me in that</t>
  </si>
  <si>
    <t>Thomas Loughran: There are a bunch of things that everybody's talking about from different points of view, that's true. And I suppose those things are in the window, but</t>
  </si>
  <si>
    <t>Thomas Loughran: Yes, I can put everything in terms of I can put everything in terms of we</t>
  </si>
  <si>
    <t>John’s iPhone: That a</t>
  </si>
  <si>
    <t>You might want to grab a few, especially where there are some areas of plane controversy.</t>
  </si>
  <si>
    <t>I wonder if I can do the. I'm just trying to get all these things to show up on one screen.</t>
  </si>
  <si>
    <t>John Rose: They're using their speeches are going to try to kind of measure</t>
  </si>
  <si>
    <t>Thomas Loughran: It is of course possible</t>
  </si>
  <si>
    <t>Thomas Loughran: The right place to go if you want to understand more. And they're writing fast.</t>
  </si>
  <si>
    <t>John Rose: I obviously will step down and Trump will be president. But you could be totally in line with that statement come election day. And you say, well, there's some discrepancies here. I didn't clear lose</t>
  </si>
  <si>
    <t>JP: There's still some just with where we need a paradigm shift.</t>
  </si>
  <si>
    <t>Thomas Loughran: I'm a higher intervention.</t>
  </si>
  <si>
    <t>Thomas Loughran: Not just</t>
  </si>
  <si>
    <t>Thomas Loughran: I don't know the extent of the part of me. I don't know how</t>
  </si>
  <si>
    <t>Thomas Loughran: Vectors of, you know, vectors of infidelity.</t>
  </si>
  <si>
    <t>00:39:46.350 --&gt; 00:39:48.060</t>
  </si>
  <si>
    <t>00:46:33.630 --&gt; 00:46:35.880</t>
  </si>
  <si>
    <t>00:33:52.980 --&gt; 00:33:59.970</t>
  </si>
  <si>
    <t>John Loughran: It does. I mean, obviously I've listened to the love of God talks a couple times because it took me a few times to</t>
  </si>
  <si>
    <t>Thomas Loughran: mean I'm not saying there's only one way to do that there might be more than one American</t>
  </si>
  <si>
    <t>Thomas Loughran: Right, there's no</t>
  </si>
  <si>
    <t>Thomas Loughran: Are going to be different stories as you roll down from your weekend at the beach.</t>
  </si>
  <si>
    <t>Thomas Loughran: And I think that that's not true. There are multiple ways to do it.</t>
  </si>
  <si>
    <t>Rachel Loughran: In doing my own research. Like if I had to go get a PhD in everything in order to be able to do my own research that just like is not a practical thing.</t>
  </si>
  <si>
    <t>Thomas Loughran: Oh, I see. It's possible that I'm completing something that was so I picked it up in that new cycle, but as possible was dragged in from something right</t>
  </si>
  <si>
    <t>Thomas Loughran: To it's an insult to chemists to famous insulted chemists.</t>
  </si>
  <si>
    <t>Thomas Loughran: Rights are</t>
  </si>
  <si>
    <t>John Rose: I don't think it even really asked to do with who they like personally. It just has to do with</t>
  </si>
  <si>
    <t>How should we do it? And in there, there are certain things that we say are better and certain things that we say are worse,</t>
  </si>
  <si>
    <t>You're still shaping the communication of information.</t>
  </si>
  <si>
    <t>Fifty thousand. Look at that. Or thirty thousand or twenty thousand or something like that's a little bit of a deeper dove.</t>
  </si>
  <si>
    <t>Anyway, that's something I've been reading about.</t>
  </si>
  <si>
    <t>Thomas Loughran: That shouldn't be that hard actually right.</t>
  </si>
  <si>
    <t>more efficiently put it on, at least imaginatively.</t>
  </si>
  <si>
    <t>Thomas Loughran: So, whatever it is, it's not that</t>
  </si>
  <si>
    <t>Thomas Loughran: Yes, I see both. This is a relationship between these two things. One is on top of the other. Right. They are different, and yet they are both united in the relationship in my instantaneous perception consciousness can bring the one out of many</t>
  </si>
  <si>
    <t>Maybe a little callous to get to get things done.</t>
  </si>
  <si>
    <t>JP: Really impressive slide.</t>
  </si>
  <si>
    <t>JP: Lens of looking at the world, as I understand it.</t>
  </si>
  <si>
    <t>Thomas Loughran: Look jump now to the social dilemma story which is</t>
  </si>
  <si>
    <t>JP: But there isn't a I mean I guess you. I mean, I guess you can but</t>
  </si>
  <si>
    <t>John’s iPhone: Narrative seems to fall apart, kind of, it seems to me because</t>
  </si>
  <si>
    <t>JP: Yeah, you could always backfires a little bit, I guess.</t>
  </si>
  <si>
    <t>Thomas Loughran: I was thinking public even though</t>
  </si>
  <si>
    <t>Thomas Loughran: Or whether and not only</t>
  </si>
  <si>
    <t>John Rose: Somehow, and I think that's important. If we were to move more in the free market system.</t>
  </si>
  <si>
    <t>It takes a while to figure out what the sides are sometimes, but it'd be nice to drop in a few Twitter links as well,</t>
  </si>
  <si>
    <t>That's not it's not the story. Unpracticed.</t>
  </si>
  <si>
    <t>Thomas Loughran: I know I'm lumping all all together, perhaps unfairly, at least to try to establish one possibility.</t>
  </si>
  <si>
    <t>Thomas Loughran: That a couple of different ways of looking at the world. I'm only picking to take your favorite number</t>
  </si>
  <si>
    <t>Thomas Loughran: Right, that that's what happens when you studied graduates.</t>
  </si>
  <si>
    <t>Thomas Loughran: For sure. That's right. So let's take a real case. How about the Georgia gubernatorial election last time, Stacey Abrams, right, who's in the barn burner.</t>
  </si>
  <si>
    <t>Thomas Loughran: That's particularly true because there are threats of violence.</t>
  </si>
  <si>
    <t>JP: So maybe I'm underselling</t>
  </si>
  <si>
    <t>Thomas Loughran: Very far</t>
  </si>
  <si>
    <t>Thomas Loughran: Not just something that's different for the sake of difference. That's mine because it's mine.</t>
  </si>
  <si>
    <t>JP: I think it's really, really, really big.</t>
  </si>
  <si>
    <t>Thomas Loughran: Right in waiting unfaithful in action right yeah I</t>
  </si>
  <si>
    <t>John Loughran: Yeah. And what the heck Paul is telling me.</t>
  </si>
  <si>
    <t>Thomas Loughran: What makes it American lens. It seems to music treats very serious and those founding principles.</t>
  </si>
  <si>
    <t>Thomas Loughran: There's no conversation. Yeah, there was no conversation.</t>
  </si>
  <si>
    <t>Thomas Loughran: Right, the stories you tell our stories of enlightenment by friends who got it before you did.</t>
  </si>
  <si>
    <t>Thomas Loughran: And radically different.</t>
  </si>
  <si>
    <t>Thomas Loughran: Right, so we have shortcuts research, we have what the, what the literature literature basically agrees right there certain</t>
  </si>
  <si>
    <t>John Loughran: Yeah, that was that was that was earlier this spring like make something</t>
  </si>
  <si>
    <t>Thomas Loughran: What if, if there are fundamental rights.</t>
  </si>
  <si>
    <t>John Rose: Either</t>
  </si>
  <si>
    <t>that that sort of that are the analogs to losing and bleeding.</t>
  </si>
  <si>
    <t>Don't write the. Even that's got a communication function in some time.</t>
  </si>
  <si>
    <t>But still at a very general level. Right. As why it's more like an answer to now.</t>
  </si>
  <si>
    <t>And then I know you guys have any thoughts on Julian Assange or is it just yeah, it's been a while for me before you is on my radar.</t>
  </si>
  <si>
    <t>Thomas Loughran: In fact, according to me. It should already exist.</t>
  </si>
  <si>
    <t>I mean, at first, only imaginatively. Probably why should.</t>
  </si>
  <si>
    <t>Thomas Loughran: It's the recognition of Israel's right to exist.</t>
  </si>
  <si>
    <t>Thomas Loughran: It can bring unity out of many that's ordinary</t>
  </si>
  <si>
    <t>But that's not what you do when push comes to shove and important moments.</t>
  </si>
  <si>
    <t>Thomas Loughran: I would be to it does have its got an old texts, they just haven't used it.</t>
  </si>
  <si>
    <t>JP: But maybe</t>
  </si>
  <si>
    <t>Thomas Loughran: In one sentence.</t>
  </si>
  <si>
    <t>JP: But you can say, I mean,</t>
  </si>
  <si>
    <t>John’s iPhone: Right, which I don't know how could I mean it seems like a win win either you catch them on not passing of ridiculously good bill for the American people. Or you give everyone 1200 bucks a week before the whole thing. Pretty much, yeah.</t>
  </si>
  <si>
    <t>00:39:51.390 --&gt; 00:39:54.660</t>
  </si>
  <si>
    <t>00:46:37.290 --&gt; 00:46:46.080</t>
  </si>
  <si>
    <t>00:34:06.360 --&gt; 00:34:07.140</t>
  </si>
  <si>
    <t>so that when you wonder about something, you could just click on it.</t>
  </si>
  <si>
    <t>Oh, I can delete that practice stuff. Sort of.</t>
  </si>
  <si>
    <t>Thomas Loughran: And that possibility is the mere fact that no one arrest you for saying what you want to say, and you get to go find it if you can find it. Right. And there's lots of them out there.</t>
  </si>
  <si>
    <t>Thomas Loughran: Two different at least two different ways of looking at the world might pass through the world amassing resources and method processing information in this parallel and sometimes complimentary sort of processing paradigms. These, these two</t>
  </si>
  <si>
    <t>Thomas Loughran: Two, three years at their their their minds are clicking right and they're faster than you are. That doesn't mean you can't contribute to for occasion to be right, but most is there.</t>
  </si>
  <si>
    <t>Thomas Loughran: Against the Secretary of State.</t>
  </si>
  <si>
    <t>Thomas Loughran: In the neighborhood. I mean, suppose it were the case, play some of these scenarios out and that's what this guy does and the Atlantic article but play some of them out.</t>
  </si>
  <si>
    <t>JP: I'm in fact I'm almost certain I am, but I guess I don't really understand what other work.</t>
  </si>
  <si>
    <t>Thomas Loughran: I'm a higher ordered consciousness than those are</t>
  </si>
  <si>
    <t>Thomas Loughran: It might be mine and I don't know jack right and then and then what it is that I'm advancing isn't really that much advanced at work that was advancing</t>
  </si>
  <si>
    <t>Thomas Loughran: Always so</t>
  </si>
  <si>
    <t>John’s iPhone: Think that's the thing for me though like is even if you're convinced of their to that.</t>
  </si>
  <si>
    <t>John Rose: Yeah, I was just trying to understand how it would work at scale.</t>
  </si>
  <si>
    <t>Thomas Loughran: Not only particular truths, not only do you disagree about all kinds of things. But what is it to be right. What if you disagreed about that, for example,</t>
  </si>
  <si>
    <t>Long</t>
  </si>
  <si>
    <t>JP: Well, well, I think, um, let's see, I'm told, I totally agree with you, and I'm playing the devil's advocate.</t>
  </si>
  <si>
    <t>Thomas Loughran: Right, something like that and and then may very well be. Look, I gave it a try right for fellowship sake.</t>
  </si>
  <si>
    <t>Thomas Loughran: And I think that we are on the verge of a revolution.</t>
  </si>
  <si>
    <t>Thomas Loughran: In some areas, we call them best practices. What week or generally accepted practice is you don't have to do your own little</t>
  </si>
  <si>
    <t>John Loughran: But people bring that up because in this story because it's it shines a light on what</t>
  </si>
  <si>
    <t>Thomas Loughran: I don't know or shoes or something. No botany worse, right, there's only physics everything after that is just botany and what they mean by that. It's just classification</t>
  </si>
  <si>
    <t>Thomas Loughran: And if we if they're self evident to us that there are fundamental rights, it's because we've been raised in a tradition.</t>
  </si>
  <si>
    <t>John Rose: Picking up a voting bloc, that they might not have the best support in or</t>
  </si>
  <si>
    <t>Or leading, then losing or something like that in the knife fight.</t>
  </si>
  <si>
    <t>Sometimes this is too much information, TMI, right? You got a similar right.</t>
  </si>
  <si>
    <t>What's in that paper? In those papers. But why should there be papers like.</t>
  </si>
  <si>
    <t>But I think you're definitely right that it used to be the case that a decent portion of the country cared and Mike had a pretty decent here.</t>
  </si>
  <si>
    <t>How can you believe it until you understand? You you can seem to believe that you can want to believe it, but you don't actually.</t>
  </si>
  <si>
    <t>Thomas Loughran: So it's a it is a power realignment, it's a public power realignment, for we don't know how long the time</t>
  </si>
  <si>
    <t>Thomas Loughran: But it doesn't do that always and everywhere. That's pretty famous their stuff we don't see. I only see what's in front of me not behind me.</t>
  </si>
  <si>
    <t>Right. That's. So if that's.</t>
  </si>
  <si>
    <t>JP: as as as compared to normal. What I was normal.</t>
  </si>
  <si>
    <t>Thomas Loughran: big tech companies have found a way to make a huge amount of money by polarizing people</t>
  </si>
  <si>
    <t>John’s iPhone: wing media is way, way bigger than right wing media and they seem to be completely against creating that narrative. It seems so like the powers that be are not are not trying to make trying to back on a story.</t>
  </si>
  <si>
    <t>Right. This issue comes up in the news and, you know, this person is going to be talking about it.</t>
  </si>
  <si>
    <t>I want to do right here. Yes. More.</t>
  </si>
  <si>
    <t>Thomas Loughran: It doesn't follow from that that it's a fair game. It doesn't follow from that that the that the freedom</t>
  </si>
  <si>
    <t>Thomas Loughran: Might actually recognize in one another, different ways of looking at the world, which they simply cannot find reasons to adopt the one rather than the other.</t>
  </si>
  <si>
    <t>Thomas Loughran: Right. They've just studied more. And that's the way it is. For almost everybody who gets with discipline and I think you need that experience in order to be something like an adult.</t>
  </si>
  <si>
    <t>Thomas Loughran: Who was in charge of the elections, who would not recuse himself from running the elections, who was running for governor</t>
  </si>
  <si>
    <t>Thomas Loughran: Stand back and stand by me.</t>
  </si>
  <si>
    <t>JP: Conscious realism is doing for us. Besides giving us an interesting way to think about</t>
  </si>
  <si>
    <t>Thomas Loughran: And I contain them and the world they see is the world. I see. And I know what it's like to be them, but in my particular limited case while I have a higher level structure. I can't zoom in, in its particular</t>
  </si>
  <si>
    <t>Thomas Loughran: Not even for me right and</t>
  </si>
  <si>
    <t>Thomas Loughran: far ranging</t>
  </si>
  <si>
    <t>John’s iPhone: Mail IN BALLOTS have a higher potential for fraud just delaying the count doesn't seem to do anything to address that.</t>
  </si>
  <si>
    <t>00:39:54.900 --&gt; 00:39:55.440</t>
  </si>
  <si>
    <t>00:46:46.500 --&gt; 00:46:59.160</t>
  </si>
  <si>
    <t>00:34:12.750 --&gt; 00:34:18.000</t>
  </si>
  <si>
    <t>Thomas Loughran: Not for any rational considerations. But in fact, it turned out to be very advantageous for me and not just a change, but real enlightenment for me.</t>
  </si>
  <si>
    <t>Thomas Loughran: In a philosophical revolution.</t>
  </si>
  <si>
    <t>Thomas Loughran: You don't do your own you don't make up your own methods and accounting. There are generally accepted practices and you follow them, because if you don't follow them, you'll get lost.</t>
  </si>
  <si>
    <t>John Loughran: People are using it to basically say that the President is just worried about</t>
  </si>
  <si>
    <t>Thomas Loughran: Right of as a flowers. You can go do that if you want. Right. But the real explanatory power that sort of the instinct that was being captured there right comes from the</t>
  </si>
  <si>
    <t>Thomas Loughran: Who is mature members recognize the action guiding relevancy of those needs and they call mature members to action.</t>
  </si>
  <si>
    <t>John Rose: I've also heard that vice presidents are supposed to be basically the attack dog for the President.</t>
  </si>
  <si>
    <t>And human life isn't a knife fight. Not only. Right.</t>
  </si>
  <si>
    <t>It's not that what you're saying isn't true. But don't tell them all that. They'll stop listening just to take one example and others.</t>
  </si>
  <si>
    <t>So. We were doing medical ethics.</t>
  </si>
  <si>
    <t>And that is certainly not the case.</t>
  </si>
  <si>
    <t>Thomas Loughran: So I'm going to test that theory. I'll do a little research three dimensional</t>
  </si>
  <si>
    <t>You can assent to the claim that it's true, but you can't. Do you understand it?</t>
  </si>
  <si>
    <t>Thomas Loughran: Right there is, after all, and election coming up. So it's possible. Something's put in place temporary</t>
  </si>
  <si>
    <t>Thomas Loughran: I only remember what I remember. I only dream about what somebody, but whatever is occurred to me their ideas I've never had someone else's had them, etc. That whole exchange is also a feature of our conscious life.</t>
  </si>
  <si>
    <t>You could call that same tone, I suppose, if you mean always gets it right at every moment.</t>
  </si>
  <si>
    <t>Thomas Loughran: Again, this is a collection of slides. They already had that get at the idea of a platform. We were looking to figure out how to build slide around the platform idea. Here's one.</t>
  </si>
  <si>
    <t>JP: Traditional Christian Christian thought. But maybe I just don't actually know what I'm talking about there.</t>
  </si>
  <si>
    <t>Thomas Loughran: That's the social dilemma, right, something like that. And it turns out that those we don't all see the same thing.</t>
  </si>
  <si>
    <t>JP: Let's see, there isn't.</t>
  </si>
  <si>
    <t>Thomas Loughran: Yeah, except that seems to me to be failing to catch a distinction here a distinction between that</t>
  </si>
  <si>
    <t>JP: I don't know. I'm trying to think about how that could, how would the I'm sure the democrats could figure out a way to spin it where it's like</t>
  </si>
  <si>
    <t>John Rose: So right</t>
  </si>
  <si>
    <t>Thomas Loughran: Then what's the middle ground going to look like. You might not agree about where to go to test if you didn't agree about what it is to be right in the first place. That's one small example so</t>
  </si>
  <si>
    <t>John Rose: I have a couple more things to say. But if you guys have any comments or questions.</t>
  </si>
  <si>
    <t>This must be what journalists do. By the way. Right. I can't imagine that journalists don't do this.</t>
  </si>
  <si>
    <t>Wolf. They're.</t>
  </si>
  <si>
    <t>Thomas Loughran: That we're granting actually does advance the intellectual character of the conversation, the free exchange of ideas in fact that freedom might inhibit the free exchange of ideas by</t>
  </si>
  <si>
    <t>Thomas Loughran: They're different.</t>
  </si>
  <si>
    <t>Thomas Loughran: Right, if I'm, if I've got my time. Fine. Correct.</t>
  </si>
  <si>
    <t>Thomas Loughran: Take that line.</t>
  </si>
  <si>
    <t>JP: The world and yeah being motive motivating.</t>
  </si>
  <si>
    <t>Thomas Loughran: I can't go in and say, what is this cortical columns experience of this cup to use precisely Hawkins language or how does that differ from this</t>
  </si>
  <si>
    <t>Thomas Loughran: So I do think we need a pretty substantial change here and that you're helping me see in articulating this that</t>
  </si>
  <si>
    <t>JP: I think, I think it was a I think part of it is actually a</t>
  </si>
  <si>
    <t>Thomas Loughran: It does. If it, what it does is it opens it lengthens the time for challenge for inspection and challenge.</t>
  </si>
  <si>
    <t>John Loughran: In in this in this</t>
  </si>
  <si>
    <t>John Rose: Certainly.</t>
  </si>
  <si>
    <t>JP: So just putting my foot.</t>
  </si>
  <si>
    <t>Thomas Loughran: Right, that's the story of a person who comes across and develops the sorts of resources that McIntyre says traditions can develop</t>
  </si>
  <si>
    <t>Thomas Loughran: A scientific revolution, a religious revolution.</t>
  </si>
  <si>
    <t>Thomas Loughran: I just got lost. The other day, which is on my mind. I just created. I did not realize the logical mistake. I was making and treating a different type of transaction.</t>
  </si>
  <si>
    <t>John Loughran: Basically, this being good for democrats</t>
  </si>
  <si>
    <t>Thomas Loughran: From the interactions of fundamental particles, according to the fundamental forces and everything else grows from there. That's a kind of scientific reductionism. And you might think that the</t>
  </si>
  <si>
    <t>Thomas Loughran: And that stability. In fact, and doors.</t>
  </si>
  <si>
    <t>John Rose: So it seems like those are there are two main roles.</t>
  </si>
  <si>
    <t>And it's got these other dimensions to it. And maybe what you want to do, maybe, maybe there is a prudential OT.</t>
  </si>
  <si>
    <t>We can't afford to put it in the paper. We'll go out of business and then no one will get informed.</t>
  </si>
  <si>
    <t>We looked hard and there would be looking at the dignity of human life, for example, and what's what's empathy.</t>
  </si>
  <si>
    <t>So if there was ever a time to extradite him and not have a public negative public relations nightmare or something,</t>
  </si>
  <si>
    <t>It seems you can't understand into secret. Right.</t>
  </si>
  <si>
    <t>Don't know.</t>
  </si>
  <si>
    <t>Thomas Loughran: Because it's a. What is it, it's a feature of the way our consciousness changes right we seem to experience things in exchange with others.</t>
  </si>
  <si>
    <t>But I'm talking about it's basically being on the right side of being committed.</t>
  </si>
  <si>
    <t>Thomas Loughran: This is a cola Institute and inside it should say somewhere here are called</t>
  </si>
  <si>
    <t>Thomas Loughran: No, I</t>
  </si>
  <si>
    <t>Thomas Loughran: And that's the big point they're saying, in fact, it's remarkable and they they want you to run a therapeutic experiment. The creators of that thing to they want you to switch phones with something</t>
  </si>
  <si>
    <t>JP: I feel like we're getting away from the, from the point here.</t>
  </si>
  <si>
    <t>Thomas Loughran: That the narrative control that's exercised in a way that's hostile to China on the basis of the hunter Biden story.</t>
  </si>
  <si>
    <t>JP: at the 11th hour Trump like they just call out what they're trying to do and you know</t>
  </si>
  <si>
    <t>00:39:56.280 --&gt; 00:40:03.030</t>
  </si>
  <si>
    <t>00:47:00.600 --&gt; 00:47:11.730</t>
  </si>
  <si>
    <t>00:34:20.280 --&gt; 00:34:22.290</t>
  </si>
  <si>
    <t>You could do it in a spreadsheet, too. By the way, instead of a pineapple. Right.</t>
  </si>
  <si>
    <t>So far, so good, right? Yeah.</t>
  </si>
  <si>
    <t>Thomas Loughran: And I listed a whole bunch of different ways that might do that to try to stack one case in which I thought it would be pretty obvious, right, that if you're one of those other people you wrestle. Well, your message is not going to take off.</t>
  </si>
  <si>
    <t>Thomas Loughran: They're powerful. There are lots of people who have lots of reasons for adopting one or the other. But it's not the case that all the people</t>
  </si>
  <si>
    <t>Thomas Loughran: I don't mean an adult emotional because you can be an adult emotional and in terms of interpersonal relationships and things like that. But you don't know how knowledge is acquired</t>
  </si>
  <si>
    <t>John Rose: Yeah, I'm thinking that's right, or at least I knew it was his job to be in charge of elections as he was running</t>
  </si>
  <si>
    <t>Thomas Loughran: That's, that's sort of that. No, that's a</t>
  </si>
  <si>
    <t>Thomas Loughran: Cortical columns experience of that cup, I might be able to know something about those differences, precisely because I have a model.</t>
  </si>
  <si>
    <t>Thomas Loughran: That's really why</t>
  </si>
  <si>
    <t>JP: It's like a step up from tribe.</t>
  </si>
  <si>
    <t>John’s iPhone: Okay, yeah.</t>
  </si>
  <si>
    <t>Thomas Loughran: Yeah, so I just say this homework groups. Right. How many people do you want in your homework group similar kind of problem.</t>
  </si>
  <si>
    <t>Thomas Loughran: Dialectic, it turns out, is this weird kind of reasoning that necessarily requires you to move forward on other people's points of view.</t>
  </si>
  <si>
    <t>John Loughran: Yeah, I got a couple questions, I guess.</t>
  </si>
  <si>
    <t>John Loughran: In this space.</t>
  </si>
  <si>
    <t>John Rose: Makes sense to me and sounds attractive. I just think the principles to policy.</t>
  </si>
  <si>
    <t>Thomas Loughran: Just as we should have</t>
  </si>
  <si>
    <t>Thomas Loughran: They need not develop those they might simply be incommensurate and not know what to say to one another about it right this exchange takes time.</t>
  </si>
  <si>
    <t>Thomas Loughran: That gets at those</t>
  </si>
  <si>
    <t>Thomas Loughran: The way I treated it as I treated it in two different ways. And I didn't know there. I had no generally accepted practice right no reference and I just made an easy mistake and</t>
  </si>
  <si>
    <t>John Loughran: And the only way for Republicans to win is to suppress the vote.</t>
  </si>
  <si>
    <t>Thomas Loughran: Account of how knowledge works in which is sympathetic with that as a kind of physical ism right that everything is physical list or everything is physical</t>
  </si>
  <si>
    <t>Thomas Loughran: As traditions grow mature interact with other traditions and become more better and better informed about how to live human life. They do not give up on those on their judgment that these needs have action guiding relevancy</t>
  </si>
  <si>
    <t>John Rose: And as a whole. They actually just don't even that matter that much. I was listening to</t>
  </si>
  <si>
    <t>To use a word that isn't quite the same as self-interested. Right.</t>
  </si>
  <si>
    <t>There's another one and we could go on and on.</t>
  </si>
  <si>
    <t>If we were talking about the abortion issue, for example, in some detail and we wanted to know whether there's a right to life,</t>
  </si>
  <si>
    <t>this time, I don't like this American.</t>
  </si>
  <si>
    <t>JP: A MOM, I'M UP.</t>
  </si>
  <si>
    <t>So at first imagined. Yeah, that seems right.</t>
  </si>
  <si>
    <t>John Rose: Yeah. So yeah, I think that land. I mean it certainly makes sense to me. I mean, there's a reason there's a saying. Money makes the world go around.</t>
  </si>
  <si>
    <t>Thomas Loughran: This is at least experiencing our X taking in our, our whole experience a set of consciousness as consciousness of others is part of our conscious experience. It's part of the model that we use.</t>
  </si>
  <si>
    <t>Being on the right side and the side of those you're committed are committed to.</t>
  </si>
  <si>
    <t>Thomas Loughran: The people you know the people you trust building your word together. Here's a collab Institute's cold. It is a collab publishing platform. So imagine</t>
  </si>
  <si>
    <t>Thomas Loughran: It does to me too. So far so good. I'd say</t>
  </si>
  <si>
    <t>Thomas Loughran: And fun and see what all the things that show up in their YouTube extra windows. Right. You know, all those extra little feeds out there when you're watching YouTube. What else are they feeding you</t>
  </si>
  <si>
    <t>Thomas Loughran: I don't, I feel like we're wonderfully on the point, because what we're doing is taking what I wanted to do is say three paths to conscious realist Mon ism.</t>
  </si>
  <si>
    <t>Thomas Loughran: Versus narrative control that's hostile to chime on all the other basis.</t>
  </si>
  <si>
    <t>JP: Why, where was this. Where was this attitude in May, you know,</t>
  </si>
  <si>
    <t>You could have a world affairs spreadsheet. Another tool for this, by the way, just Twitterers, if you ever use one of those Twitter management tools.</t>
  </si>
  <si>
    <t>You know, that looks like you could go to walk around. So what's the profession?</t>
  </si>
  <si>
    <t>John Rose: Yeah, I mean, so certainly using electronic interference to stop the other person's microphone would not be allowed. I mean,</t>
  </si>
  <si>
    <t>Thomas Loughran: Have reasons for adopting just the one rather than</t>
  </si>
  <si>
    <t>Thomas Loughran: You've never you've never been in a knowledge acquisition. This</t>
  </si>
  <si>
    <t>Thomas Loughran: Take</t>
  </si>
  <si>
    <t>Thomas Loughran: That's a great question.</t>
  </si>
  <si>
    <t>Thomas Loughran: A physical model of how the brain works. And I can literally watch the wiring flash on and off when I stimulate it in certain ways. So if I had enough experience. I could sort of</t>
  </si>
  <si>
    <t>Thomas Loughran: We need something like the thing that we have and it's it's still not nearly enough of an answer to the question, what is a conscious lens conscious that information modernism lens going to do for you.</t>
  </si>
  <si>
    <t>JP: Also like</t>
  </si>
  <si>
    <t>Thomas Loughran: And so it sort of enables you to put in a rectifying filter over the corrupted process.</t>
  </si>
  <si>
    <t>00:40:03.690 --&gt; 00:40:13.080</t>
  </si>
  <si>
    <t>00:47:14.100 --&gt; 00:47:38.730</t>
  </si>
  <si>
    <t>00:34:23.670 --&gt; 00:34:27.390</t>
  </si>
  <si>
    <t>John Loughran: You know, it's hard. It seems like</t>
  </si>
  <si>
    <t>John Rose: Is though it's a lot more complicated than just a one to one.</t>
  </si>
  <si>
    <t>JP: Given our conversation the other night. This is me declaring my my intentions here.</t>
  </si>
  <si>
    <t>Thomas Loughran: And the way out of the exchange or the way forward through the exchange is a better way to put it. Much better.</t>
  </si>
  <si>
    <t>Thomas Loughran: That gets up that story that large narrative.</t>
  </si>
  <si>
    <t>Thomas Loughran: If I'd followed if I'd known the practices, I wouldn't have made that mistake that's</t>
  </si>
  <si>
    <t>John Loughran: Even though there isn't actually evidence of male and voting.</t>
  </si>
  <si>
    <t>Thomas Loughran: That's more than metaphysics involved and the epistemology involved is something more like a scientism right where we know how to inquire human beings, know how to inquire.</t>
  </si>
  <si>
    <t>Thomas Loughran: So right is a need of a certain kind, it's a need that meets those conditions.</t>
  </si>
  <si>
    <t>John Rose: I think it was a podcast by to Nate Silver pulling website.</t>
  </si>
  <si>
    <t>When I'm protecting my family, that matters to me. Am I being self-interested when I protect my friends, when I give my life for my country, when I.</t>
  </si>
  <si>
    <t>what does that entail and what is it infringed, etc., you would have to look in that space.</t>
  </si>
  <si>
    <t>Yeah, I mean, yeah, it certainly wouldn't. Who knows?</t>
  </si>
  <si>
    <t>Diamond</t>
  </si>
  <si>
    <t>And then the lights go on. Yeah. That's whimsies. And that's what education is.</t>
  </si>
  <si>
    <t>Thomas Loughran: And so we we seem to have limitations and it's part of our model are some self understanding</t>
  </si>
  <si>
    <t>And that's probably any human being under some circumstances. It's hard to be.</t>
  </si>
  <si>
    <t>Thomas Loughran: A ton of resources, sitting in environments. And you could sort of go and drag them down for the particular</t>
  </si>
  <si>
    <t>Thomas Loughran: Same thing with their when your Facebook or your Twitter feeds, find out what all those things are through somebody else's lens and you'll be in a totally different world.</t>
  </si>
  <si>
    <t>Thomas Loughran: And half number one is a short path.</t>
  </si>
  <si>
    <t>Thomas Loughran: And what Johnston's claim is and it matches my. I mean, I've had the ears to hear, mostly</t>
  </si>
  <si>
    <t>John’s iPhone: I don't think that you could do any amount of calling out when compared to getting 1200 bucks.</t>
  </si>
  <si>
    <t>Thomas Loughran: The answer that quantitatively. If only you had all the cell phone data, right, including proximity time spent together right</t>
  </si>
  <si>
    <t>Thomas Loughran: So that consensus emerges for interminably enduring the different sets of reasons. So other people come to see something for their set of reasons. They may eventually adopt your set of reasons, but they don't come into it for your set of reasons they come into it for their set of reasons.</t>
  </si>
  <si>
    <t>John Loughran: The main one is i mean i i also haven't heard much</t>
  </si>
  <si>
    <t>And let's just drop in that postulant. That there is a right.</t>
  </si>
  <si>
    <t>HootSuite is one that used to have an even never Twitter Haddara.</t>
  </si>
  <si>
    <t>Yes. Now, I don't know. We've got some blue boxes that are confusing me here.</t>
  </si>
  <si>
    <t>Thomas Loughran: Why, why can I spend my money that way isn't isn't it.</t>
  </si>
  <si>
    <t>Thomas Loughran: They affect adopting both</t>
  </si>
  <si>
    <t>Thomas Loughran: If you haven't</t>
  </si>
  <si>
    <t>Thomas Loughran: Imagine a scenario in which these states.</t>
  </si>
  <si>
    <t>Thomas Loughran: Let me, let me reframe that question with an image. This is the image of</t>
  </si>
  <si>
    <t>Thomas Loughran: Tell that there were differences, but I could not enter into the fullness by completely restricting my thought. Unless, of course, I could do that through awareness through deep meditation and I have no idea.</t>
  </si>
  <si>
    <t>Thomas Loughran: Or a prospect title individually rated conscious Mon ism or something like that. Well, wherever you put some</t>
  </si>
  <si>
    <t>JP: It encapsulated a bunch of tribes. I think</t>
  </si>
  <si>
    <t>John Loughran: That understanding of love, I find really compelling, but</t>
  </si>
  <si>
    <t>JP: So I don't know that it's true that there has been no discussion. I think that I think that there have been lots of warnings from the federal government about you guys need to get the situation under control.</t>
  </si>
  <si>
    <t>Thomas Loughran: The way forward through that exchange takes time and that time may not have passed yet. So you might really be in the middle of a real crisis, but eventually the story is with the verge</t>
  </si>
  <si>
    <t>Thomas Loughran: Concerning faith and values. If you can</t>
  </si>
  <si>
    <t>Thomas Loughran: Those sorts of things like, do your research, find out what the practices are the generally accepted practice bizarre, find out what bodies.</t>
  </si>
  <si>
    <t>John Loughran: Significantly holding a particular party.</t>
  </si>
  <si>
    <t>Thomas Loughran: And we inquire like scientists or we inquired sub sub some substandard way right and all of that sort of sits on one side.</t>
  </si>
  <si>
    <t>Thomas Loughran: This isn't a this is an empirical claim if you claim to have a right</t>
  </si>
  <si>
    <t>John Rose: And they were talking about how</t>
  </si>
  <si>
    <t>You know, et cetera. When I give my life for another person, no greater love has this.</t>
  </si>
  <si>
    <t>To discover the things which mature human beings reflect.</t>
  </si>
  <si>
    <t>I mean, maybe it wouldn't be a bigger deal than. But he certainly doesn't have a lot of friends right now.</t>
  </si>
  <si>
    <t>Thomas Loughran: Are you making up a name, or are you</t>
  </si>
  <si>
    <t>So you could see then this. This project is resurrecting stability project.</t>
  </si>
  <si>
    <t>John Rose: I think to apply it as like the main reason for something happening. I might have to, I might have to like know the deal and be able to like see a little bit. There is some of this trade negotiation or reorganization of wealth or something like that to</t>
  </si>
  <si>
    <t>Thomas Loughran: Okay, so then what it is to be you.</t>
  </si>
  <si>
    <t>It's hard to express that deep commitment to all of them. Yeah.</t>
  </si>
  <si>
    <t>Thomas Loughran: Interface you wanted to show to your employees, your organization MEMBERS, YOUR CHURCH attendees your citizens in your small town.</t>
  </si>
  <si>
    <t>Thomas Loughran: But there will be some things that won't be any of those public worlds. And that I think is something like Johnston story it more if they are in there. It's just some little tiny</t>
  </si>
  <si>
    <t>Thomas Loughran: From the sort of lensing that she provides not just she alone, but she principally, I'd say more clearly.</t>
  </si>
  <si>
    <t>00:40:15.120 --&gt; 00:40:18.390</t>
  </si>
  <si>
    <t>00:47:40.740 --&gt; 00:47:47.520</t>
  </si>
  <si>
    <t>00:34:28.950 --&gt; 00:34:34.080</t>
  </si>
  <si>
    <t>Gosh, I do. I haven't taken flight.</t>
  </si>
  <si>
    <t>Acquired profession in journalism. Blue. Oh, that's a good question.</t>
  </si>
  <si>
    <t>Thomas Loughran: Me acting the way I want to act in a way that promotes my message.</t>
  </si>
  <si>
    <t>Thomas Loughran: And they don't know what to think about that state of affairs. I once on the sidelines of a soccer game was delighted to run into</t>
  </si>
  <si>
    <t>Thomas Loughran: Stuck your nose under the tent.</t>
  </si>
  <si>
    <t>Thomas Loughran: So Abrams response was very distinct one right i mean she</t>
  </si>
  <si>
    <t>Thomas Loughran: Enough swing states are contended for long enough.</t>
  </si>
  <si>
    <t>Thomas Loughran: In fact, we began</t>
  </si>
  <si>
    <t>Thomas Loughran: Right. I mean, I'm not a deep meditator people who do deep meditation say that they can that they have better control.</t>
  </si>
  <si>
    <t>Thomas Loughran: That whole lens together.</t>
  </si>
  <si>
    <t>JP: Kind of like</t>
  </si>
  <si>
    <t>Thomas Loughran: All sorts of stuff. And if you just had the world cell phone.</t>
  </si>
  <si>
    <t>Thomas Loughran: You could imagine even multiple sets of reasons that endure. You might imagine husbands and wives, for example.</t>
  </si>
  <si>
    <t>John Loughran: Or read much about sort of market driven solutions to the health care problems.</t>
  </si>
  <si>
    <t>John Loughran: And I think it seems like people are trying to make sense that that understanding of the love of God, I think, is just</t>
  </si>
  <si>
    <t>John Rose: So, I mean, even if you have</t>
  </si>
  <si>
    <t>Thomas Loughran: And it's not discussion threats unjustified threats.</t>
  </si>
  <si>
    <t>Thomas Loughran: And even the histories will diverge.</t>
  </si>
  <si>
    <t>Thomas Loughran: Just grab it by two books right</t>
  </si>
  <si>
    <t>Thomas Loughran: Over. What time have shaped these practices and assume that no you don't have a better idea. It's right off the bat. Right.</t>
  </si>
  <si>
    <t>Rachel Loughran: That's good, that's fabulous.</t>
  </si>
  <si>
    <t>Thomas Loughran: And in that world, they've got this hard problem of consciousness, they don't know what to say about consciousness. They've got radically different things to say about consciousness.</t>
  </si>
  <si>
    <t>Thomas Loughran: There is a need that you can point to that other people, other mature members of communities which measurably satisfy certain conditions.</t>
  </si>
  <si>
    <t>John Rose: There's been some data on they paired Biden up with various vice presidents and got some data on how much of a difference it would make</t>
  </si>
  <si>
    <t>Am I being self-interested there because I'm advancing the cause of my friend?</t>
  </si>
  <si>
    <t>To conduct all of their affairs with respect.</t>
  </si>
  <si>
    <t>And the implications of the models for dealing with themselves and dealing with others that they're building inside their own.</t>
  </si>
  <si>
    <t>The mainstream, seems to me, seems for sure.</t>
  </si>
  <si>
    <t>JP: $100 a year here.</t>
  </si>
  <si>
    <t>If we simply did one thing, only if we simply articulated the high information flow network,</t>
  </si>
  <si>
    <t>Thomas Loughran: Is different than what it is to be me your perspective is different. And particularly, it's differently limited it's alike and being limited, but it's not alike and being limited in the same way. You know what it's like to walk a mile in your shoes. I have to learn it slowly.</t>
  </si>
  <si>
    <t>Yeah, I do. I. It seems to me that if.</t>
  </si>
  <si>
    <t>Thomas Loughran: Your students in your school at seven. Okay, so the environment is this great big environment.</t>
  </si>
  <si>
    <t>JP: But it's still a pretty different way of talking about</t>
  </si>
  <si>
    <t>Thomas Loughran: What's the word I'm looking for when you inoculate somebody with something you drop a little. It's a preventive and knocking a Tory</t>
  </si>
  <si>
    <t>Thomas Loughran: A direct philosophical, in principle, sit down in your armchair talk with anybody and get there and I'm saying, yeah, that same line. Get to solipsism. And it doesn't work with solipsism. And it doesn't work with</t>
  </si>
  <si>
    <t>Thomas Loughran: Yeah, more clearly than anybody else does.</t>
  </si>
  <si>
    <t>Well, there is a very important sir.</t>
  </si>
  <si>
    <t>And probably should be. We can probably just get rid of both of them.</t>
  </si>
  <si>
    <t>Thomas Loughran: I'm not stopping their message I'm just overwhelming you on the radio. I'm just giving you 4000 targeted Facebook ads a day because I own all the information about how</t>
  </si>
  <si>
    <t>Thomas Loughran: A surgeon who was at the same time and acupuncture.</t>
  </si>
  <si>
    <t>Thomas Loughran: Long enough to see how it runs in there, and that is something like an undergraduate, with a decision.</t>
  </si>
  <si>
    <t>Thomas Loughran: She challenged. It certainly</t>
  </si>
  <si>
    <t>Thomas Loughran: That some state elect</t>
  </si>
  <si>
    <t>Thomas Loughran: We began using</t>
  </si>
  <si>
    <t>Thomas Loughran: They can, for example, more or less, stop thought they say, right, they can this cacophony of constant awareness and constant changing subjects that we constantly have they say you can still that down and you can still that voice and I'm inclined to believe them but</t>
  </si>
  <si>
    <t>Thomas Loughran: One of its functions is to undo it one of its functions is to jump further down the road than people try to jump down the road. Now to jump down at more boldly fueled with optimism that you can actually integrate and social life and in fact</t>
  </si>
  <si>
    <t>JP: Kinda like this shoe, like the shoe or the</t>
  </si>
  <si>
    <t>Thomas Loughran: There's a ton to say about that. I'm not</t>
  </si>
  <si>
    <t>00:40:19.530 --&gt; 00:40:21.090</t>
  </si>
  <si>
    <t>00:47:47.760 --&gt; 00:47:51.900</t>
  </si>
  <si>
    <t>00:34:35.790 --&gt; 00:34:40.860</t>
  </si>
  <si>
    <t>John Loughran: It could just be people trying to make sense of this trans personal and almost intra personal when you think about yourself as multiple personas, but also between people trying to make sense of that expansive set</t>
  </si>
  <si>
    <t>John Rose: Policy that you're going to build out of your principal, I think.</t>
  </si>
  <si>
    <t>JP: Through</t>
  </si>
  <si>
    <t>Thomas Loughran: Right, what really happened in from one point of view, is this person came to see and from another person from another point of view, what really happened was this person jumped and left with their fellows, right, and that's what happened.</t>
  </si>
  <si>
    <t>Thomas Loughran: I think that that I think there's a reading of McIntyre, actually. And I think there's a reading of Scripture and</t>
  </si>
  <si>
    <t>Thomas Loughran: You might be able to get one, but it would take you a great deal of time and effort to come up with a better idea so don't take their idea, it's probably pretty good.</t>
  </si>
  <si>
    <t>Thomas Loughran: So I gotta throw in</t>
  </si>
  <si>
    <t>Thomas Loughran: And I have to tell you as a philosopher. The only thing I've seen that comes so far to such distinction about such fundamental questions is in morality, where there's also deep</t>
  </si>
  <si>
    <t>Thomas Loughran: A sent to</t>
  </si>
  <si>
    <t>John Rose: As far as voting patterns went and they compared a bunch of people and it made almost no difference.</t>
  </si>
  <si>
    <t>Which seems like if that self-interest. It may be preventable, it may be the stuff a good person does do it.</t>
  </si>
  <si>
    <t>To use the phrase and correct and later the proper functioning of their audience, not by proper functioning, I mean,</t>
  </si>
  <si>
    <t>Perspectives. So I'll let that be for a minute or two.</t>
  </si>
  <si>
    <t>Ah. Is there anyone who, like, is a household name to most store, even many Americans?</t>
  </si>
  <si>
    <t>Thomas Loughran: Is that actually true.</t>
  </si>
  <si>
    <t>a bridge community lens and found a way of making that plausible and getting that across</t>
  </si>
  <si>
    <t>John Rose: To if I really wanted to bring that aligns to bear and like say that what's what's what really is going on, obviously know</t>
  </si>
  <si>
    <t>I mean, if you're talking about if all we're talking about in terms of raising up people in the way they should go,</t>
  </si>
  <si>
    <t>Thomas Loughran: Where you're now you don't get the stuff that the medical device industry is using. That's a different Institute.</t>
  </si>
  <si>
    <t>JP: Let's see. I don't hear</t>
  </si>
  <si>
    <t>message saying</t>
  </si>
  <si>
    <t>JP: I guess.</t>
  </si>
  <si>
    <t>Anybody I've written</t>
  </si>
  <si>
    <t>Thomas Loughran: pick out which groups.</t>
  </si>
  <si>
    <t>Thomas Loughran: Thinking about their children and how to raise them and they might come to a conclusion.</t>
  </si>
  <si>
    <t>John Loughran: And something I'd be particularly interested to hear about is how</t>
  </si>
  <si>
    <t>Twitter is a search engine because what people will do. I mean, it's searchable.</t>
  </si>
  <si>
    <t>One journalist straight to responsibilities. If you leave journalism, it'll delete everything else falling off of it.</t>
  </si>
  <si>
    <t>Thomas Loughran: People like you what people like you click on read follow and I have an overwhelming advantage of other people who want to get into that space overwhelming advantage with my money and the know how that that money buys</t>
  </si>
  <si>
    <t>Thomas Loughran: Because I'd always wanted to ask someone who practice sort of Western medicine and certain kind of non Western medicine.</t>
  </si>
  <si>
    <t>Thomas Loughran: Anyway, yes, a long time.</t>
  </si>
  <si>
    <t>Thomas Loughran: Some state legislators are appealed to to settle the issue.</t>
  </si>
  <si>
    <t>Thomas Loughran: For lack of a more inventive model a model of seven different points would all lines connecting them member that thing and</t>
  </si>
  <si>
    <t>Thomas Loughran: If they can't. Oh well, human beings don't have that capability, nothing much depends on where the contours lie of human</t>
  </si>
  <si>
    <t>Thomas Loughran: It would follow if I can jump to it.</t>
  </si>
  <si>
    <t>Thomas Loughran: Well, there are bands. There's like for example here. There's a whole Kagan being I don't understand bands tribes are steps above</t>
  </si>
  <si>
    <t>Thomas Loughran: I guess I'd like to say one little piece of it and hear what you have to say about it.</t>
  </si>
  <si>
    <t>John Loughran: Experience of connection in the Christian context like do you know</t>
  </si>
  <si>
    <t>John Rose: So, I mean,</t>
  </si>
  <si>
    <t>Thomas Loughran: Where it's none of your business.</t>
  </si>
  <si>
    <t>Thomas Loughran: And I think that there's a reading of the natural law tradition.</t>
  </si>
  <si>
    <t>Thomas Loughran: So that's how we sort of cognitively deal with the non cognitive formation that we are received, and in some ways willingly received</t>
  </si>
  <si>
    <t>Thomas Loughran: I gotta throw in a piece in response to your general</t>
  </si>
  <si>
    <t>Thomas Loughran: Deep disagreements about the most fundamental questions in what is considered something like a discipline or at least a cluster of inquiry academic discipline.</t>
  </si>
  <si>
    <t>Thomas Loughran: Right. They have sent to the action guiding import of that need</t>
  </si>
  <si>
    <t>John Rose: So yeah, I think I</t>
  </si>
  <si>
    <t>Shiva outcomes he or she wants. But it doesn't look so far removed from acting like a civilized, decent, you being anymore.</t>
  </si>
  <si>
    <t>you're treating them like a human being who takes things in and thinks things through,</t>
  </si>
  <si>
    <t>And we can come back to it any time we want to connect to it now.</t>
  </si>
  <si>
    <t>That would be a friend to him. I wonder what Glenn Greenwald says.</t>
  </si>
  <si>
    <t>JP: Oh, I don't</t>
  </si>
  <si>
    <t>and inviting a range of people to commit and to grasp it and to see that possibility,</t>
  </si>
  <si>
    <t>Thomas Loughran: Jump to neuroscience. So maybe we can say what personal identity is on this view, and now jumped in neuroscience and say we have a leading account Jeff Hawkins account, an emerging theoretical account of what intelligences</t>
  </si>
  <si>
    <t>is that they'll love their family and love love those who love them and be basically decent.</t>
  </si>
  <si>
    <t>Thomas Loughran: You get the stuff that is sorta related to the sort of people that are in your sphere of influence and in that environment that institute environment you crank out collapse with your partners.</t>
  </si>
  <si>
    <t>JP: Connect the direct connection with consciousness and perspective is still a</t>
  </si>
  <si>
    <t>Thomas Loughran: What well it's definitely a vaccine.</t>
  </si>
  <si>
    <t>JP: I don't get. I don't know why I here's here's where I feel like I wasn't going and that you went</t>
  </si>
  <si>
    <t>Thomas Loughran: That it's all about narrative control and it's all about that the targets of narrative control are all these bad guys around the world who are bad be precisely because they don't do exactly what the fuck we tell them to do, if you'll pardon my French.</t>
  </si>
  <si>
    <t>JP: Do This is gonna be so crazy. I can't believe Tuesday's the day</t>
  </si>
  <si>
    <t>00:40:21.120 --&gt; 00:40:23.820</t>
  </si>
  <si>
    <t>00:47:52.140 --&gt; 00:48:06.450</t>
  </si>
  <si>
    <t>00:34:43.860 --&gt; 00:34:57.690</t>
  </si>
  <si>
    <t>You can crowdsource so so you can crowdsource it in retrospect.</t>
  </si>
  <si>
    <t>Just a horrible thing you could just write. Responsibilities.</t>
  </si>
  <si>
    <t>Thomas Loughran: Is aren't the case is very similar. In fact,</t>
  </si>
  <si>
    <t>Thomas Loughran: I'd wanted to ask, how did those things come together for you.</t>
  </si>
  <si>
    <t>Thomas Loughran: But then in the end she she made a distinction and I it was all I want to say is that it was a careful distinction and the following and careful distinction is my best recollection of her careful</t>
  </si>
  <si>
    <t>Thomas Loughran: This is not far fetched this if I told you this. No, I haven't it but it's in the article. This happened in the United States in 1876 a little Ulysses Grant was president parting parting. I think was the guy who was Haynes knows. Hey,</t>
  </si>
  <si>
    <t>Thomas Loughran: Different layers of that. Okay.</t>
  </si>
  <si>
    <t>Thomas Loughran: Conscious experience.</t>
  </si>
  <si>
    <t>Thomas Loughran: It would follow that I'm the beneficiary.</t>
  </si>
  <si>
    <t>JP: Yeah I don't either, to be honest.</t>
  </si>
  <si>
    <t>Thomas Loughran: I'm inclined to</t>
  </si>
  <si>
    <t>Thomas Loughran: Because there's always because everybody's got a cell phone and</t>
  </si>
  <si>
    <t>Thomas Loughran: About yeah this is OK but they may have enduringly different reasons for thinking that a particular course of action, let's say, where to send them to school is the right move, they might really see it differently. And they always see it differently. Who knows that that's going to go away.</t>
  </si>
  <si>
    <t>John Loughran: Are the there's a pretty troubling difference in outcomes and health outcomes in the United States, compared to other developed nations that have these either single payer systems or these MCS systems like you described.</t>
  </si>
  <si>
    <t>John Loughran: Because Sam Harris talks about the I mean people in every spiritual tradition, talk about those sort of trend self transcending</t>
  </si>
  <si>
    <t>John Rose: Yeah, I don't know what I think.</t>
  </si>
  <si>
    <t>JP: Well i think i think but</t>
  </si>
  <si>
    <t>Thomas Loughran: They move, they may have something in common there. But these would be fundamentally different stories, right. One is a story of arbitrary abandonment and the other one is the story of grateful acknowledgement</t>
  </si>
  <si>
    <t>Thomas Loughran: That basically gets done in a radically different way what people in that tradition at that natural at that higher powers conference, we're all looking for</t>
  </si>
  <si>
    <t>Thomas Loughran: By we take their word for it, under certain sets of circumstances, we could be wrong, you can't prove that we must</t>
  </si>
  <si>
    <t>Thomas Loughran: You're opening the door. Rachel, to the</t>
  </si>
  <si>
    <t>Thomas Loughran: So there's that on that side.</t>
  </si>
  <si>
    <t>Thomas Loughran: Of yours. That is a measurable account of rights.</t>
  </si>
  <si>
    <t>John Rose: I emotionally come to the conclusion that the Vice President and the pic is pretty inconsequential.</t>
  </si>
  <si>
    <t>And maybe the rules that emerge from the craft, you know, don't stab your friend in the back.</t>
  </si>
  <si>
    <t>But I just didn't want to leave. I thought we made a very brief pass.</t>
  </si>
  <si>
    <t>What would you do? You probably know better than me, Uncle Tom. Of course, Greenwall is more closely associated with Snowden.</t>
  </si>
  <si>
    <t>JP: Know, do we have mine up gold, though.</t>
  </si>
  <si>
    <t>they would it would transform their view of a lot of things.</t>
  </si>
  <si>
    <t>Thomas Loughran: It's kind of like a theory of the case and you're looking for evidence that that theory is actually working.</t>
  </si>
  <si>
    <t>Right. Right. I don't know what a low bar.</t>
  </si>
  <si>
    <t>Thomas Loughran: By the way, when they use your resources, you get a piece of the action. A lot of them are free and a lot of them, people start to pay for time and space all the way up through time, Microsoft Azure if they wanted runs</t>
  </si>
  <si>
    <t>JP: Different language. Okay, I'm wondering, yeah.</t>
  </si>
  <si>
    <t>Thomas Loughran: In other words, you</t>
  </si>
  <si>
    <t>JP: Which is</t>
  </si>
  <si>
    <t>Thomas Loughran: So that that narratives that that's what's really absolutely happening at the core, try to find exceptions to that. On the left stream media versus the right stream media and</t>
  </si>
  <si>
    <t>JP: Like it's gonna be fucking nuts skewed.</t>
  </si>
  <si>
    <t>Right. That whole. That whole package, which could be described better than that.</t>
  </si>
  <si>
    <t>I mean, and you just type in something, you know, the the this coup in 1962.</t>
  </si>
  <si>
    <t>And then do Larco writes, quote, Although you do actually lose something.</t>
  </si>
  <si>
    <t>Thomas Loughran: And the response I got was, well, they don't come together at all, said, I do not know how to bring them together. I don't even try. I just recognize problems which submit better from one form of thinking than another. And I put that one on and I solve those problems.</t>
  </si>
  <si>
    <t>John Rose: Part of what I was thinking about</t>
  </si>
  <si>
    <t>Thomas Loughran: Trying to make that distinction careful</t>
  </si>
  <si>
    <t>Thomas Loughran: Hey, this was the guy.</t>
  </si>
  <si>
    <t>Thomas Loughran: And I suppose we were using that as little compute centers or something like that. Right. Each one of those is was a little agent.</t>
  </si>
  <si>
    <t>Thomas Loughran: I mean I'm not saying it's an unimportant subject. I'm just saying.</t>
  </si>
  <si>
    <t>Thomas Loughran: Of a lot of very rich communities that I've been jumping from from one to the other and actually understanding an integrated</t>
  </si>
  <si>
    <t>JP: Even yeah</t>
  </si>
  <si>
    <t>Thomas Loughran: I'm inclined to think that there is a enormously heavy burden of proof.</t>
  </si>
  <si>
    <t>00:40:27.090 --&gt; 00:40:29.490</t>
  </si>
  <si>
    <t>00:48:08.010 --&gt; 00:48:22.440</t>
  </si>
  <si>
    <t>00:34:58.440 --&gt; 00:34:58.980</t>
  </si>
  <si>
    <t>John Loughran: Experiences.</t>
  </si>
  <si>
    <t>John Rose: Yeah, just that it's it's really hard to build policy out of, out of just principle.</t>
  </si>
  <si>
    <t>JP: Not a discussion, not necessarily none of the government's business.</t>
  </si>
  <si>
    <t>Thomas Loughran: Or something like that.</t>
  </si>
  <si>
    <t>luke w: What they</t>
  </si>
  <si>
    <t>Rachel Loughran: Collect yeah like every person in a lab coat is not equally a doctor in mind but like you as a person have the ability to like</t>
  </si>
  <si>
    <t>Thomas Loughran: To the question of why Malin voting, what, what's the actual reason for it and</t>
  </si>
  <si>
    <t>Thomas Loughran: On the other side, you could begin with information you could begin with with information as it informs us as we live an act in the world and think that that information that informs us, which has a conscious, which is take which informs us</t>
  </si>
  <si>
    <t>Thomas Loughran: Now, there's a lot of. There's a lot of wish and prayer that measurement. Now granted, we have not set up the experiments. Very well.</t>
  </si>
  <si>
    <t>Thomas Loughran: Center, the President</t>
  </si>
  <si>
    <t>How would you like it if Jimmy hit you? Don't hit Jimmy, right?</t>
  </si>
  <si>
    <t>And JP, you weren't there for that pence at all. So I just wanted to make sure that we came back to one time at some.</t>
  </si>
  <si>
    <t>The Russian not released so.</t>
  </si>
  <si>
    <t>Thomas Loughran: Yeah, you're right. We do.</t>
  </si>
  <si>
    <t>And that list of a lot of things ought to correspond to the problems in the problem.</t>
  </si>
  <si>
    <t>Thomas Loughran: What, why would people go out of their way to make all this noise right to have a signing ceremony of the way things, etc. Somebody is doing something</t>
  </si>
  <si>
    <t>Thomas Loughran: This thousand brain theory. It says, if you look at the way our brain seems to be wired and there are sort of neural correlates of consciousness here.</t>
  </si>
  <si>
    <t>Yeah, it seems like a pretty low bar. Yeah. Right.</t>
  </si>
  <si>
    <t>Thomas Loughran: Right. Or if you want to run something because you want to provide you, you want to run, say, the very sort of spreadsheet. I tried to run today, but couldn't run and wanted to Google upgrade right that's the sort of thing that Azure offers. But there's a fee for</t>
  </si>
  <si>
    <t>Thomas Loughran: It is different.</t>
  </si>
  <si>
    <t>Thomas Loughran: You can vaccinate a populace against the story. This is not important. Anybody who talks about it. Right.</t>
  </si>
  <si>
    <t>JP: I was in some sense, I can see why it was in some sense. I was privileging that there's only my there's only the experience or right</t>
  </si>
  <si>
    <t>Thomas Loughran: John Johnson's claim will be. You won't</t>
  </si>
  <si>
    <t>John’s iPhone: Yeah, I</t>
  </si>
  <si>
    <t>Thomas Loughran: You could match them up data. Yes, the phone number.</t>
  </si>
  <si>
    <t>Thomas Loughran: Right might not. Okay. Anyway, this is a first example of something that we're going to have to hit my only point here is that the things I'm about to talk about are not the only things on this list. And this is a very quick tour.</t>
  </si>
  <si>
    <t>But that's a short version of it. I think if you're insofar as you're not engaged in every facet of the journalistic process.</t>
  </si>
  <si>
    <t>Right. Or there wasn't Twitter until it's 62. So it's less likely that you'll find a Twitter reflection of the coup in 1962.</t>
  </si>
  <si>
    <t>These are not trivial ideas here. And in particular, the idea of a profession is not a tribute.</t>
  </si>
  <si>
    <t>John Rose: I mean, I don't really think so because I would compare stopping up someone else's microphone with working with like shutting down their website or something. You can't do that. Like if someone wants to target me with a million Facebook ads.</t>
  </si>
  <si>
    <t>Thomas Loughran: That's a person with really two months and they're okay with that.</t>
  </si>
  <si>
    <t>John Rose: Was like the fact that the field of theoretical physics or something. It doesn't need</t>
  </si>
  <si>
    <t>Thomas Loughran: It was something like I don't accept</t>
  </si>
  <si>
    <t>Who</t>
  </si>
  <si>
    <t>Thomas Loughran: connected up to other agents and either within or between communities or at different levels.</t>
  </si>
  <si>
    <t>Thomas Loughran: It could be that we just can't conceive. That's exactly the problem on this model, if there's something we can't do. It's because we can conceive of it.</t>
  </si>
  <si>
    <t>Thomas Loughran: And I think that that's true in a way I think life in people praise be part of life, cutting across scientific disciplines is a big part of that and and more than just scientific disciplines and there are a lot of people do all of this stuff.</t>
  </si>
  <si>
    <t>Thomas Loughran: The pole Kagan band was like a couple hundred people or something like that. That's the impression I get</t>
  </si>
  <si>
    <t>Thomas Loughran: On the person who wants to act that way, in effect, to descend Chan at disenfranchise the post Italy inclined</t>
  </si>
  <si>
    <t>Thomas Loughran: That's what I was questioning. I'm thinking in</t>
  </si>
  <si>
    <t>Thomas Loughran: Have to give up a bunch of stuff all at once.</t>
  </si>
  <si>
    <t>Rachel Loughran: Figure out, okay, I understand, like, This school has like this is a medical school where people who graduate are generally</t>
  </si>
  <si>
    <t>Thomas Loughran: And I guess I want to say two things about it. One is</t>
  </si>
  <si>
    <t>Thomas Loughran: In a conscious setting it may inform us and other than conscious setting to that's not impossible, right. In fact, there's a lot of reasons for thinking that might be</t>
  </si>
  <si>
    <t>Thomas Loughran: This is a lens in which you can look back in history, to a certain extent, right. And you could say that you could look back at history and say, the need for self determination, call it political freedom.</t>
  </si>
  <si>
    <t>Thomas Loughran: It's a fair question.</t>
  </si>
  <si>
    <t>Those sorts of stories when you hear when you're little. That that's sort of our become rules.</t>
  </si>
  <si>
    <t>Appreciate that. Yeah, I got some catching up to do here on the.</t>
  </si>
  <si>
    <t>I actually. I I've been following it with a little bit of care, and I've been mostly following it around.</t>
  </si>
  <si>
    <t>Resource solution triple. But now I think we know better than to think of a resources necessarily a single proposition.</t>
  </si>
  <si>
    <t>Thomas Loughran: spending the time energy on that rather than something else. What's, what's going on, you have to answer that.</t>
  </si>
  <si>
    <t>Thomas Loughran: It seems like different cortical columns are working problems at the same time they're sparsely distributed but they seem to be taking in</t>
  </si>
  <si>
    <t>Maybe not. Maybe. I mean, you have to go a little further or or everyone would say you just haven't been put to the test yet.</t>
  </si>
  <si>
    <t>Thomas Loughran: Right, and that's fee as part of how you support the whole Institute, you get a cut of</t>
  </si>
  <si>
    <t>JP: I'm wondering how you how that connection. Why, why that jumps out to you as you learn</t>
  </si>
  <si>
    <t>Thomas Loughran: Is it is crazy. She says that happens all the time in mainstream media when they say everyone knows this. This is unexceptional everyone knows this and</t>
  </si>
  <si>
    <t>JP: And that's all I can be sure of, or whatever, like as in, that's what I was saying when</t>
  </si>
  <si>
    <t>Thomas Loughran: You won't find exceptions to that.</t>
  </si>
  <si>
    <t>JP: Was gonna go down. It doesn't matter what happens.</t>
  </si>
  <si>
    <t>00:40:31.980 --&gt; 00:40:33.390</t>
  </si>
  <si>
    <t>00:48:23.040 --&gt; 00:48:37.380</t>
  </si>
  <si>
    <t>00:35:00.180 --&gt; 00:35:17.640</t>
  </si>
  <si>
    <t>With. Respect for that functionality in your audience.</t>
  </si>
  <si>
    <t>And I'm making both of those. I'm putting 62 and crew together randomly.</t>
  </si>
  <si>
    <t>It really doesn't belong. It's really not a child of a journalism professional profession.</t>
  </si>
  <si>
    <t>John Rose: Maybe. Well, maybe not. I could just be like, I'm not sure I like these ads. I'm going to go look at the news, the YouTube personality that I get my news from</t>
  </si>
  <si>
    <t>Thomas Loughran: They might be interested. Really interested and how they come together and maybe they cause problems for one another. Somewhere someplace.</t>
  </si>
  <si>
    <t>John Rose: A ton of different people and diff. Well, correct me if I'm wrong here. It doesn't need a ton of different large group of people in a ton of different fields to all buy into it for to advance</t>
  </si>
  <si>
    <t>Thomas Loughran: The way the election was run, but it's over, and he's the governor</t>
  </si>
  <si>
    <t>Thomas Loughran: Was winded up when and the other guy is one of those guys. You didn't hear of all he did they think was when the popular vote national which didn't have the same preeminence prominence that the national book does nowadays, but</t>
  </si>
  <si>
    <t>Thomas Loughran: I mean, if that doesn't sound like The Matrix.</t>
  </si>
  <si>
    <t>Thomas Loughran: But maybe maybe I'm taking one step further and that is, I'm just, I'm just tackled I'm tackling the second hanging on by its ankles and until I make the tackle.</t>
  </si>
  <si>
    <t>Thomas Loughran: Right, something like that to put them you want to</t>
  </si>
  <si>
    <t>John Loughran: You know, if you can find out</t>
  </si>
  <si>
    <t>Thomas Loughran: If we do all of this stuff on this little what six or seven bullets. Well, and not unbelievably well just reasonably well we'll be able to see something which I guarantee you hardly anybody sees</t>
  </si>
  <si>
    <t>John Loughran: I mean, our life expectancy is low, lower like our infant mortality is higher. Our abortion rate is way higher, there's just lots of different health and wellness metrics that seem pretty cut and dry like yeah, those are like a functioning healthcare system.</t>
  </si>
  <si>
    <t>John Loughran: Do you think</t>
  </si>
  <si>
    <t>John Rose: It's a great starting place in yeah i mean i think that's your point, but</t>
  </si>
  <si>
    <t>Thomas Loughran: It unless there is must there are constitutionally protected rights and it's generally not the goal, it's generally not the executive branches.</t>
  </si>
  <si>
    <t>Thomas Loughran: So you can see that in the interaction between traditions, how you got to where you are is an essential part of the story.</t>
  </si>
  <si>
    <t>Thomas Loughran: They would, for example, I mean if Rick Warren were there. I'm not saying he would be. But if someone who had Rick Warren's and and here I don't mean to speak at all disrespectfully this way of looking at things.</t>
  </si>
  <si>
    <t>Rachel Loughran: Pretty qualified you also have like a basic understanding of like context of, like, okay, so this is what a medical degree certifies that, you know, people with medical degrees. I'm willing to trust people without them.</t>
  </si>
  <si>
    <t>Thomas Loughran: Is it not obvious.</t>
  </si>
  <si>
    <t>Thomas Loughran: The case. So for looking into that you might see things that didn't register consciously and yet nonetheless you react to them at another level. That's quite possible tickets quite actual actually</t>
  </si>
  <si>
    <t>Thomas Loughran: Right is a fundamental human right and and people have identified that as an important human right, the need to be treated as a certain with a certain equality.</t>
  </si>
  <si>
    <t>John Rose: Yeah, um, I</t>
  </si>
  <si>
    <t>That translates into general, don't it? Right.</t>
  </si>
  <si>
    <t>So I'll try to get back up to speed on everything is unclear.</t>
  </si>
  <si>
    <t>Truth be told. The the orbit that. That Caitlin Johnstone travelers, and so she writes a lot about it,</t>
  </si>
  <si>
    <t>Thomas Loughran: That's the multiple users.</t>
  </si>
  <si>
    <t>A resource might be a couple of propositions together. Right then that are sufficient to build an alternate inspection.</t>
  </si>
  <si>
    <t>Thomas Loughran: From anywhere.</t>
  </si>
  <si>
    <t>Thomas Loughran: A wide range, although a different wide range per column of input and coming out with predictive output. According to a model of the world which each of them seems to have</t>
  </si>
  <si>
    <t>Right. Right. So it's it's what if it's when you've been put to the test and it turns out that you're you'll actually go to the mat for somebody else.</t>
  </si>
  <si>
    <t>Thomas Loughran: Just one more word hero.</t>
  </si>
  <si>
    <t>Thomas Loughran: And they repeat that often right to drive you away from certain positions that are exactly interesting positions.</t>
  </si>
  <si>
    <t>JP: Are that's what that's what we're saying with this quick philosophical definition. I don't see why.</t>
  </si>
  <si>
    <t>Thomas Loughran: Day all grant whenever the subject comes up and there's any question about China, they'll always throw the universal only an idiot would fail to know that negative claims right at</t>
  </si>
  <si>
    <t>Seems to me. People really do have a need.</t>
  </si>
  <si>
    <t>OK, but if it ever came up in the news in the last decade, it will be reflected in Twitter.</t>
  </si>
  <si>
    <t>This is this is the relationship we need right there. And I found this, and then I put on a label line and I say it is a.</t>
  </si>
  <si>
    <t>Thomas Loughran: This is illegal for me to spend money hiring lawyers to challenge people in court.</t>
  </si>
  <si>
    <t>Thomas Loughran: But at least for the time being, they don't cause so many problems that the person can take them both on and live them both out. And that's precisely what he's doing. So maybe this isn't just a theoretical possibility. Maybe the connection.</t>
  </si>
  <si>
    <t>John Rose: You can. I mean, it seems like it's, it's probably advanced the most by a pretty small group of people</t>
  </si>
  <si>
    <t>John Rose: Hmm, I</t>
  </si>
  <si>
    <t>Thomas Loughran: There were four states.</t>
  </si>
  <si>
    <t>Thomas Loughran: I don't know exactly what I want to do with that model yet so stick it out there for a second. Okay.</t>
  </si>
  <si>
    <t>Thomas Loughran: I don't mean matrices as an earlier leads right Burton dialing in Kung Fu, right. The reason you can't do it is because you can't conceive of it, but we can fix that.</t>
  </si>
  <si>
    <t>Thomas Loughran: And if that takes 25 years or longer. That takes a whole career. I don't care.</t>
  </si>
  <si>
    <t>JP: Anyway, this book.</t>
  </si>
  <si>
    <t>Thomas Loughran: Sort of disenfranchised them right. You want to you want to call their votes suspect</t>
  </si>
  <si>
    <t>00:40:35.490 --&gt; 00:40:37.470</t>
  </si>
  <si>
    <t>00:48:39.600 --&gt; 00:48:47.430</t>
  </si>
  <si>
    <t>00:35:19.350 --&gt; 00:35:19.590</t>
  </si>
  <si>
    <t>John Loughran: Like is that are the love of God talks to just the Christian perspective on that experience, right, trying to make sense of that experience.</t>
  </si>
  <si>
    <t>Thomas Loughran: Policy and history. I think</t>
  </si>
  <si>
    <t>Thomas Loughran: Rule to inflict enforcement over other enforcement agencies normally that would be a matter for them, you would think there'd be a matter for the Court.</t>
  </si>
  <si>
    <t>Thomas Loughran: Why, suppose that you are right about what you think that there's something promising something attractive something worthy of respect, etc. Why, suppose that as opposed to arbitrary completions exercise of power disguised as reason</t>
  </si>
  <si>
    <t>Thomas Loughran: Held it. I said, I think it's fair to say I grew up on myself. And although it's complicated with Catholics because Catholics have got this a lot, a lot of resources to appeal to</t>
  </si>
  <si>
    <t>Rachel Loughran: I'm not so much. But the thing that I was thinking about, and it's going to take me a minute to come out this question just kind of</t>
  </si>
  <si>
    <t>Thomas Loughran: That mobility is a challenge.</t>
  </si>
  <si>
    <t>Thomas Loughran: But in any case, some kind of information seems to come in and seems to be conscious and we see we seem to be aware of it.</t>
  </si>
  <si>
    <t>Thomas Loughran: Has an equal member, you might say that that that those are emergent recognitions of of needs that are really present in people.</t>
  </si>
  <si>
    <t>Thomas Loughran: Mean, how many people are going to vote against Trump, for example, that they don't really care who the president is or they might care, but they're going to vote the same way anyway.</t>
  </si>
  <si>
    <t>And are all the things I need to know I learned in kindergarten. Don't hit those sorts of basic rules.</t>
  </si>
  <si>
    <t>And I think. I think that's as far as I want to.</t>
  </si>
  <si>
    <t>but she also draws together folks right as part of the narrative that she's constructing.</t>
  </si>
  <si>
    <t>Thomas Loughran: Yeah, they, they seem to think it's easier to scale the use of this product than it is to deepen it</t>
  </si>
  <si>
    <t>Of the sort that that you needed more than one, maybe you needed three or four.</t>
  </si>
  <si>
    <t>Thomas Loughran: No matter what you think about it, you got to say why is all that stuff happening.</t>
  </si>
  <si>
    <t>Thomas Loughran: And it seems to it's as if there's 1000 different brains in here and they're all chewing away at something</t>
  </si>
  <si>
    <t>Right. That now you're starting to get closer to what we mean by a decent human being, not just a nice one.</t>
  </si>
  <si>
    <t>Thomas Loughran: Hero is basically somebody who's really made a dent already according to whom to you guys there, you're kind of person, they've made a difference.</t>
  </si>
  <si>
    <t>Thomas Loughran: Fact, as a general rule when anybody says in mainstream media everybody agrees about this. That's exactly when you should be suspicious, right, because that's exactly that's</t>
  </si>
  <si>
    <t>JP: Why we have to take it to just like everything that I learned appears or everything that can exist that any that any individual could learn needs to appear in</t>
  </si>
  <si>
    <t>Thomas Loughran: Any suggestion that</t>
  </si>
  <si>
    <t>JP: It's gonna be good TV john</t>
  </si>
  <si>
    <t>Thomas Loughran: Which one of these constitute homework.</t>
  </si>
  <si>
    <t>Thomas Loughran: Whether it's good for us as another question. To see that, or whether it's Promissory and etc. You can tell by that toolset that I created.</t>
  </si>
  <si>
    <t>Where? It actually is in the interests of every person to recognize that need and work toward it,</t>
  </si>
  <si>
    <t>So you can search retrospectively that way and you'll find people arguing and they'll be dropping links in.</t>
  </si>
  <si>
    <t>Or just call a specially trained profession. Does.</t>
  </si>
  <si>
    <t>Thomas Loughran: So that they all of a sudden face of mountain of litigation costs or is that exactly the way politics is practice now.</t>
  </si>
  <si>
    <t>John Rose: That doesn't seem like it would be the case for an idea like this, it seems like you have to get a large amount of people to buy into an idea that requires some level of expertise for it to function well and I and I'm just</t>
  </si>
  <si>
    <t>Thomas Loughran: Something like that. So she she acknowledged at the end of the process was legitimacy. She did not. She was nonetheless over and he was in. He's the go</t>
  </si>
  <si>
    <t>Thomas Loughran: Who contested the vote.</t>
  </si>
  <si>
    <t>Thomas Loughran: Lately we've been building lens.</t>
  </si>
  <si>
    <t>Thomas Loughran: Enough world.</t>
  </si>
  <si>
    <t>Thomas Loughran: That that's the thing I'm after. And that's really unusual and my experience. I mean, people don't make a career out of tackling things like that.</t>
  </si>
  <si>
    <t>JP: Hazel my cousin's wife. It's her favorite book of the past few years.</t>
  </si>
  <si>
    <t>Thomas Loughran: And why don't we increase the probability</t>
  </si>
  <si>
    <t>John Loughran: Because it and you know Sam is pretty hard on Christianity.</t>
  </si>
  <si>
    <t>Thomas Loughran: Would ask then you can start to ask how does this particular, how are these principles upheld by this experiment right by this way of look at pursuing certain goals. This particular strategy we took. I mean, look at slavery as such a strategy.</t>
  </si>
  <si>
    <t>Thomas Loughran: Why I suppose that well that's there. You have to tell a story and you have to tell a story that is persuasive. You've got to hold your listeners.</t>
  </si>
  <si>
    <t>Thomas Loughran: Yeah. The short version of that is a lot of traditional not just an interpretation of scripture of a certain kind</t>
  </si>
  <si>
    <t>Rachel Loughran: Formulating and my friends. I'm thinking about it. But the thing that I was thinking about is if we are trying to create rich communities that can parallel process with one another.</t>
  </si>
  <si>
    <t>Thomas Loughran: For a lot of people, is that just not flat obvious mobility for all kinds of reasons, right, for because they're because they're older. It's hard to get around because</t>
  </si>
  <si>
    <t>Thomas Loughran: And we seem to act based on it. And there seems to be discovery in this space. And the question is, could you beginning there give an account of physics.</t>
  </si>
  <si>
    <t>Thomas Loughran: But we don't exactly have the quantification right that our judgment is resting on there that were we to grow.</t>
  </si>
  <si>
    <t>John Rose: You mean just they're just felt based on party rather than who the actual person was</t>
  </si>
  <si>
    <t>Maybe that's the stuff of morality. Maybe that's the sense in which you ought not to do it,</t>
  </si>
  <si>
    <t>I want to go to my. I mean, I could ramble off in another direction, but I think we're at a place now where we we go in a cup one of two.</t>
  </si>
  <si>
    <t>And I read, you know, I've probably followed all those folks,</t>
  </si>
  <si>
    <t>Thomas Loughran: That I haven't seen a lot of resources for deeper. It's the basic product.</t>
  </si>
  <si>
    <t>To turn the tables on your view of international relations.</t>
  </si>
  <si>
    <t>John Rose: All the noise and the signing ceremony would certainly make sense from the lens of doing it for the political game.</t>
  </si>
  <si>
    <t>Thomas Loughran: Well, imagine that</t>
  </si>
  <si>
    <t>Right. Who hasn't been tested in any significant way? Right.</t>
  </si>
  <si>
    <t>Thomas Loughran: And you capture their wisdom in this environment helps you capture their wisdom, starting with the existing stuff applying the existing stuff, watching the people who are interacting with the existing stuff.</t>
  </si>
  <si>
    <t>Thomas Loughran: I can answer some of that actually in a way that I think will be very helpful to you.</t>
  </si>
  <si>
    <t>Thomas Loughran: That's the sun that all kinds of folks are coming together around coherent story I shouldn't say a coherent story, but it can consistent narrative and you're being manipulated.</t>
  </si>
  <si>
    <t>JP: Their experience, right. I don't see why it necessarily gets you to just the end why that's necessarily privileging a swan individuals experience over the space of all individuals experience.</t>
  </si>
  <si>
    <t>Thomas Loughran: On anything that runs counter to the narrative.</t>
  </si>
  <si>
    <t>JP: Let's say</t>
  </si>
  <si>
    <t>00:40:37.470 --&gt; 00:40:43.140</t>
  </si>
  <si>
    <t>00:48:47.820 --&gt; 00:48:56.160</t>
  </si>
  <si>
    <t>00:35:20.490 --&gt; 00:35:24.240</t>
  </si>
  <si>
    <t>satisfaction in general and a particular professional obligation to do that.</t>
  </si>
  <si>
    <t>Right. And you can pretty quickly see where the main players are in this space.</t>
  </si>
  <si>
    <t>I wouldn't want to aim specially chains to profession because specially trained,</t>
  </si>
  <si>
    <t>John Rose: Yeah, I mean, it's certainly not. It's certainly not ideal, and I think it gets less and less ideal.</t>
  </si>
  <si>
    <t>Thomas Loughran: We could imagine.</t>
  </si>
  <si>
    <t>John Rose: That's right, not sure I've seen too many examples of that in the world but</t>
  </si>
  <si>
    <t>Thomas Loughran: So that, that wraps some kind of other limited time in transparency mechanism for transparency and oversight. Right. That doesn't play itself out in a reasonable time frame than the elections in an orderly way.</t>
  </si>
  <si>
    <t>Thomas Loughran: Who did what Florida did in 2000 and actually put forward delegates, not based on the popular vote in the States.</t>
  </si>
  <si>
    <t>Thomas Loughran: Right and lenses. Don't look necessarily like anything like that set of</t>
  </si>
  <si>
    <t>Thomas Loughran: Except in disciplines, then people make careers out of tackling stuff like that all the time. The story of Lego interferometry, if you haven't seen it, there's a little thing. You can look it up, called Einsteins messengers and it's it's the story of the interferometry gravitational wave</t>
  </si>
  <si>
    <t>JP: Okay and so</t>
  </si>
  <si>
    <t>Thomas Loughran: You want to increase the level of scrutiny on on their boats you want you want to check every signature right down to the detail right, God forbid, somebody should check my signatures. I can hardly sent sign my name because I do it so infrequently. Now I don't sign</t>
  </si>
  <si>
    <t>Thomas Loughran: Groups and what their GPA is where when you're done. If you had all that data, you could do this quantitatively.</t>
  </si>
  <si>
    <t>Thomas Loughran: That I'm of the mind that there are problems that all these people are going to recognize as our problem problems and there are resources here.</t>
  </si>
  <si>
    <t>John Loughran: Those are the seems to me, those, those ought to be the indicate hitters of what</t>
  </si>
  <si>
    <t>John Loughran: But it's like our</t>
  </si>
  <si>
    <t>Thomas Loughran: Right. Slavery was exactly the strategy, the United States.</t>
  </si>
  <si>
    <t>If there's</t>
  </si>
  <si>
    <t>Thomas Loughran: And you've got to know what they know and you've got to be able to lead them from where they know to where you are in the story and get them to see that this say the American tradition is actually</t>
  </si>
  <si>
    <t>Thomas Loughran: So they may have more text to appeal to but I think it's</t>
  </si>
  <si>
    <t>Rachel Loughran: That certain amount of context of understanding how a person sorts through problems. Seems like something that is really important to have</t>
  </si>
  <si>
    <t>Thomas Loughran: Because they're working two jobs and it's hard to get across town. There's all kinds of mobility challenges like that right that cut across so</t>
  </si>
  <si>
    <t>Thomas Loughran: Of science of contemporary science.</t>
  </si>
  <si>
    <t>Thomas Loughran: To their moat to their best articulated forms mature accounts of looking at the world from various perspectives.</t>
  </si>
  <si>
    <t>because we understand we've lived together long enough that we understand that this</t>
  </si>
  <si>
    <t>We we take a deeper dove into and try to articulate some of the things that have only been sketched and try to organize them.</t>
  </si>
  <si>
    <t>and I dimly recall that Greenwald is in those in that circle, but I don't recall him being leading the charge.</t>
  </si>
  <si>
    <t>Thomas Loughran: But it'd be very nice. How hard would it be to put a little axis of rotation on this whole visualization</t>
  </si>
  <si>
    <t>Oh. Well, yeah.</t>
  </si>
  <si>
    <t>John Rose: But I mean,</t>
  </si>
  <si>
    <t>Thomas Loughran: As a manifestation</t>
  </si>
  <si>
    <t>Yeah. Very least. And I'm saying that that's also not that hard to come by.</t>
  </si>
  <si>
    <t>Thomas Loughran: Learning from those interactions, literally, asking people about their interactions getting better and better and all of that. Right. All of that is what happens inside this environment. Just to give you one thread.</t>
  </si>
  <si>
    <t>Thomas Loughran: But I don't know exactly how to proceed, because I've never said this to anybody okay so</t>
  </si>
  <si>
    <t>Thomas Loughran: But it is true that you're probably hearing different stories in different media.</t>
  </si>
  <si>
    <t>JP: Right I it wasn't clear that the jump from</t>
  </si>
  <si>
    <t>Thomas Loughran: China and all of the all of the folks who are not are good economic friends are actually the end. They're really, they're really bad people. They're doing bad things. And it's a US national interest to crush them.</t>
  </si>
  <si>
    <t>John’s iPhone: It is like so crazy, though, that</t>
  </si>
  <si>
    <t>So people have a right. A stronger right to expect it from journalists.</t>
  </si>
  <si>
    <t>It's it is a search engine. Other people, by the way, established relationships and Twitter, and they have people that they want to talk to.</t>
  </si>
  <si>
    <t>like I said, I feel like there's room for people who are specially trained.</t>
  </si>
  <si>
    <t>Thomas Loughran: Then why permitted why why confuse</t>
  </si>
  <si>
    <t>Thomas Loughran: That there are two ways to fulfill at least two to fulfill this sort of theoretical ideal of stable Lee maximally informed engage with the world.</t>
  </si>
  <si>
    <t>Thomas Loughran: I agree with you.</t>
  </si>
  <si>
    <t>Thomas Loughran: Right, someone could make that distinction right turns out she's a pretty smart lady. When you listen to her talk</t>
  </si>
  <si>
    <t>Thomas Loughran: For different states.</t>
  </si>
  <si>
    <t>Thomas Loughran: Relationships from so maybe they're not, although I suspect they are but</t>
  </si>
  <si>
    <t>JP: And believe it.</t>
  </si>
  <si>
    <t>Thomas Loughran: The large enterprise geometry. Gravitational Wave Observatory Lego which which was one of these examples, and there are others. But literally, there's some guy. There's a number of guys actually</t>
  </si>
  <si>
    <t>Thomas Loughran: Well, that sounds like it could be. I'm sure it is now, it's the same</t>
  </si>
  <si>
    <t>Thomas Loughran: hardly at all. So I used to have a signature. They actually looked like. Right. And now I have a sort of a formalized scroll and it's not necessarily the same every time I do it.</t>
  </si>
  <si>
    <t>00:40:45.420 --&gt; 00:40:47.970</t>
  </si>
  <si>
    <t>00:48:56.310 --&gt; 00:49:11.610</t>
  </si>
  <si>
    <t>00:35:26.460 --&gt; 00:35:27.990</t>
  </si>
  <si>
    <t>John Loughran: Yeah, it's hard to make sense of that that being sort of a central element of</t>
  </si>
  <si>
    <t>Thomas Loughran: Right, and it's</t>
  </si>
  <si>
    <t>JP: If there is, if there is violent just if there is destruction of federal property going on.</t>
  </si>
  <si>
    <t>Thomas Loughran: Is not just the latest power grab</t>
  </si>
  <si>
    <t>Thomas Loughran: See where was I going with that.</t>
  </si>
  <si>
    <t>Rachel Loughran: So I'm wondering if how that fits in with the idea of like people's biases coming in through there, like what we consider at the context. I'm trying to wear this the correct way.</t>
  </si>
  <si>
    <t>Thomas Loughran: Mobility. Let's just say is an issue. Right. And of course, if you can cut out. That's exactly what mail does. You don't have to actually show up in person. So it addresses a mobility challenge, but</t>
  </si>
  <si>
    <t>Thomas Loughran: Could you begin</t>
  </si>
  <si>
    <t>Thomas Loughran: Those perspectives that recognize those rights would in fact when out. This is a claim about human nature, human beings in fact shoes to recognize the needs of drowning children and shallow palms.</t>
  </si>
  <si>
    <t>is not the way to to pursue a life that you're gonna be glad to have pursued.</t>
  </si>
  <si>
    <t>And articulate them that. An account of journalistic integrity.</t>
  </si>
  <si>
    <t>Sure. Yeah. So. I'm sure it is.</t>
  </si>
  <si>
    <t>Thomas Loughran: I'm trying to think of where I've seen that I've seen it too many times to to mention. I mean, it's not that hard to do.</t>
  </si>
  <si>
    <t>I just think it's so. Those yeah, Isleta, I have.</t>
  </si>
  <si>
    <t>Thomas Loughran: I, I'd start with an analogy but I mean more than an analogy. Eventually, I mean a manifestation</t>
  </si>
  <si>
    <t>But it starts to be more admirable. So I.</t>
  </si>
  <si>
    <t>Thomas Loughran: Here's the big Institute, the individual pilot colons, one of which becomes eventually the pilot for a whole community of these things.</t>
  </si>
  <si>
    <t>Thomas Loughran: But let me try.</t>
  </si>
  <si>
    <t>Thomas Loughran: So there's more than one Overton window.</t>
  </si>
  <si>
    <t>Thomas Loughran: Isn't the</t>
  </si>
  <si>
    <t>Thomas Loughran: If we could</t>
  </si>
  <si>
    <t>John’s iPhone: Like people and other countries know like more about US politics than they do like, way more than I do their own</t>
  </si>
  <si>
    <t>Thomas Loughran: You see what I'm saying that is exactly what he's doing.</t>
  </si>
  <si>
    <t>Thomas Loughran: And these people in bold are among the people that bring these resources to the table and not all of them, but just a number of them here on this small list and that there are solutions that pop out the other side. That's the general movement of thought here.</t>
  </si>
  <si>
    <t>John Rose: I mean, I heard a pretty</t>
  </si>
  <si>
    <t>In the same way that they have a stronger right to expect safeguarding safety from engineers.</t>
  </si>
  <si>
    <t>They either know who right now they want to follow.</t>
  </si>
  <si>
    <t>But it's not their profession. No, you're right.</t>
  </si>
  <si>
    <t>Because</t>
  </si>
  <si>
    <t>Thomas Loughran: These days, who might say they both have their accounts of the world. They both have their truths.</t>
  </si>
  <si>
    <t>Thomas Loughran: That's a really good point. But that's why in that September 11 hour 55 minutes high information flow network enrich communities diatribe</t>
  </si>
  <si>
    <t>Thomas Loughran: So maybe not everybody could make that kind of careful distinction. Maybe she's more clever than so, but on the other hand, these are great big apparatus.</t>
  </si>
  <si>
    <t>Thomas Loughran: Imagine I had a physical model.</t>
  </si>
  <si>
    <t>JP: I need, I need a running, I need to run and grab a Coke.</t>
  </si>
  <si>
    <t>Thomas Loughran: A number of them but individually, each of them just threw caution to the wind and they went after a really big idea and they tackle it with an entire lifetime of effort.</t>
  </si>
  <si>
    <t>JP: It's got it's got to be</t>
  </si>
  <si>
    <t>Thomas Loughran: Because I don't do it that often, and it certainly is evolved over time. So if you looked at the signature on my driver's license. The very first one I entered in the state of Indiana and the signature. I have now.</t>
  </si>
  <si>
    <t>John Loughran: life in Christ with sort of</t>
  </si>
  <si>
    <t>Thomas Loughran: Hardly anybody thought it was very principled base, although people tried to make principled stance sport.</t>
  </si>
  <si>
    <t>JP: And the</t>
  </si>
  <si>
    <t>Thomas Loughran: It's not just the Roman or the Roman Empire, or the third grade or something else right disguised as, say, the Atlantic Charter.</t>
  </si>
  <si>
    <t>Thomas Loughran: Yeah, I sort of grew up and I say, sort of, because of that complex relationship with tradition sort of grew up with that two story universe in mind. And I think Catholics generally have</t>
  </si>
  <si>
    <t>Rachel Loughran: I'm wondering how people's individual biases might interact with the</t>
  </si>
  <si>
    <t>Thomas Loughran: What, what, somehow, what would somehow getting me to see just a little bit underneath.</t>
  </si>
  <si>
    <t>Thomas Loughran: And sort of solve the hard problem of the physical world instead of beginning in the physical world and solving the hard problem of science of consciousness.</t>
  </si>
  <si>
    <t>Thomas Loughran: Right, this is a claim about human nature. It's, you could say it's grounded in the natural law.</t>
  </si>
  <si>
    <t>Thomas Loughran: Sure. How many folks.</t>
  </si>
  <si>
    <t>You're either going to pursue that life in relative ignorance or you're going</t>
  </si>
  <si>
    <t>Or I counted that Syria of rights and responsibilities in journalism, I think is one really nice place to do that.</t>
  </si>
  <si>
    <t>But no. Knowing that, Serpell and I'm sure that.</t>
  </si>
  <si>
    <t>Thomas Loughran: All right, let's</t>
  </si>
  <si>
    <t>They're certainly. It's amazing the interests.</t>
  </si>
  <si>
    <t>Thomas Loughran: You're done by political gain. You mean basically short term November politics political date.</t>
  </si>
  <si>
    <t>Thomas Loughran: Of Overcoming the limits even more limited consciousness even more limited perspective.</t>
  </si>
  <si>
    <t>So what I guess what got us into this mess is I didn't want to say it's this rarefied St. Kendzior saintly condition that I was talking about here.</t>
  </si>
  <si>
    <t>Thomas Loughran: And then this stuff that Microsoft sorry that this stuff that aware com is put together also gets dropped into this environment.</t>
  </si>
  <si>
    <t>Thomas Loughran: Let me do it in a popcorn sort of way I some somehow I see a big answer here. But I also see some pieces of some smaller pieces that get woven into an even bigger answer that I've not tried to put together before</t>
  </si>
  <si>
    <t>Thomas Loughran: So I don't know. I think I'm getting at your question.</t>
  </si>
  <si>
    <t>JP: Experience general generally like</t>
  </si>
  <si>
    <t>Thomas Loughran: to dampen</t>
  </si>
  <si>
    <t>John’s iPhone: World is following this like</t>
  </si>
  <si>
    <t>00:40:48.780 --&gt; 00:40:52.440</t>
  </si>
  <si>
    <t>00:49:12.690 --&gt; 00:49:13.050</t>
  </si>
  <si>
    <t>00:35:28.050 --&gt; 00:35:29.460</t>
  </si>
  <si>
    <t>On this point, I do some of that. Or they will just put out there.</t>
  </si>
  <si>
    <t>So that's why I said it is a requirement of what happened, a mature member.</t>
  </si>
  <si>
    <t>Thomas Loughran: Of free speech, which is meant to contribute to a free exchange of ideas with other kinds of actions which only get smuggled in under free speech, but which do not promote the free exchange of ideas, they do precisely the opposite.</t>
  </si>
  <si>
    <t>Thomas Loughran: And they both have</t>
  </si>
  <si>
    <t>Thomas Loughran: pounded</t>
  </si>
  <si>
    <t>Thomas Loughran: Whatever the portal or I should use an English language state apparatus or apparatuses or something like big, big party machines that are word my</t>
  </si>
  <si>
    <t>Thomas Loughran: analogous to that earlier physical model that multi layered interconnected.</t>
  </si>
  <si>
    <t>You got yeah</t>
  </si>
  <si>
    <t>Thomas Loughran: Pretty amazing. So it does happen in those areas but there there's, there's a whole bunch of people around wrapping them with</t>
  </si>
  <si>
    <t>JP: There can't be too many people like that.</t>
  </si>
  <si>
    <t>Thomas Loughran: You might very well. I mean, if you're inclined to be suspicious. You could say, I can tell. Those are the same. Sorry.</t>
  </si>
  <si>
    <t>Thomas Loughran: In the short version that is social physics. What I just</t>
  </si>
  <si>
    <t>John Rose: Crazy likes sure you</t>
  </si>
  <si>
    <t>John Loughran: What's the, what's the phrase Penal Substitution theory or something like that.</t>
  </si>
  <si>
    <t>John Rose: Yeah, I mean, I think, I think I definitely agree that</t>
  </si>
  <si>
    <t>JP: In the local county and state.</t>
  </si>
  <si>
    <t>Thomas Loughran: I don't know if you've had a chance to see that. But the end of the Second World War, Churchill and Roosevelt put together this beautiful statement of principle.</t>
  </si>
  <si>
    <t>Thomas Loughran: And I also think that it is when you read, for example, this scriptural exit Jesus event it right</t>
  </si>
  <si>
    <t>Rachel Loughran: With the pursuit of trying to have a common context, through which to understand each other because I think in like even my daily life.</t>
  </si>
  <si>
    <t>Thomas Loughran: This is a computational natural law account.</t>
  </si>
  <si>
    <t>Thomas Loughran: Yeah, might vote Republican for similar sets of reasons. It does matter who the the democrats put up, they're not going to vote for any of them.</t>
  </si>
  <si>
    <t>to resent re you're going to regret that life when your ignorance is less.</t>
  </si>
  <si>
    <t>the people who see inside the black box who knew the only ones who know what's in there and know how you could be injured by it.</t>
  </si>
  <si>
    <t>Which is why I was sort of happy when we wandered into that topic last.</t>
  </si>
  <si>
    <t>It will take you 10 seconds to find out, right? Yes, sir. Do you own the songs?</t>
  </si>
  <si>
    <t>Rachel Loughran: Test your theory about if you can think of something you want the Internet has done it already. Yeah.</t>
  </si>
  <si>
    <t>How interesting it is to talk to an expert in a field.</t>
  </si>
  <si>
    <t>Thomas Loughran: Being taken into account in the plural.</t>
  </si>
  <si>
    <t>That's not what I meant to be talking about. Meant to be the kind of the kind of deep commitment which lots of human beings make.</t>
  </si>
  <si>
    <t>Thomas Loughran: And the stuff that you as an organization, put together. It gets dropped us in this environment. It all gets monetized.</t>
  </si>
  <si>
    <t>Thomas Loughran: So let me drop a couple pieces that are short in times still interesting little popcorn pieces on the plate and then let me drop a bigger piece on the plate and then let me see whether that whether there's a hole in there somewhere. Okay.</t>
  </si>
  <si>
    <t>John Rose: Yeah, so I mean I think she probably just would view it fundamentally differently than how most people view it. Yeah.</t>
  </si>
  <si>
    <t>JP: Like in order for</t>
  </si>
  <si>
    <t>John’s iPhone: Well, yeah.</t>
  </si>
  <si>
    <t>John’s iPhone: Yeah, so</t>
  </si>
  <si>
    <t>If they have followers, sometimes people will just tweet into a space, onto a list, for example, into a top pick, a question they have.</t>
  </si>
  <si>
    <t>Oh, I see what happened. My profession. I want to leave profession mature members.</t>
  </si>
  <si>
    <t>John Rose: I mean, if someone wanted to give me $1,000 to go listen to them speak or watch their ad, I would probably go do it. And then I would take their money and walk away. I mean, I'm fine. Like, it seemed shaded but</t>
  </si>
  <si>
    <t>Thomas Loughran: As they both have evidence</t>
  </si>
  <si>
    <t>Thomas Loughran: Yeah, I ended up at the very end, talking about what a science can look like and comparing it to high energy physics and the construction of the Large Hadron Collider.</t>
  </si>
  <si>
    <t>Thomas Loughran: Eyes and those big party machines. I've got plenty of smart people who can formulate exactly the right distinctions and sell them politically right and very careful ways</t>
  </si>
  <si>
    <t>Thomas Loughran: I'm slowing down because I'm remembering both forecasting and and historical description and I want to make sure that I'm not conflating these two things. So, so let me be agnostic about whether governors from a different party rejected.</t>
  </si>
  <si>
    <t>Thomas Loughran: Physical model. Okay, and what would it be number one, that there might be some spy reality to it. Number two.</t>
  </si>
  <si>
    <t>Thomas Loughran: Please do we're gonna we're gonna not go on really</t>
  </si>
  <si>
    <t>Thomas Loughran: With assistance, they're really not by themselves.</t>
  </si>
  <si>
    <t>Thomas Loughran: She was mesmerizing actually she she was just mesmerizing listen to her.</t>
  </si>
  <si>
    <t>Thomas Loughran: And I'd be disenfranchised on that basis.</t>
  </si>
  <si>
    <t>00:40:53.340 --&gt; 00:41:09.480</t>
  </si>
  <si>
    <t>00:49:14.280 --&gt; 00:49:17.940</t>
  </si>
  <si>
    <t>00:35:30.930 --&gt; 00:35:37.410</t>
  </si>
  <si>
    <t>John Rose: Our stances should come out of principle.</t>
  </si>
  <si>
    <t>JP: Authorities are failing to enforce their laws.</t>
  </si>
  <si>
    <t>Thomas Loughran: And it puts off some questions that are controversial artfully puts them off, but it does find a lot of things to say in common that are fairly beautiful fairly noble fairly rise of the United Nations and human rights ish things to say.</t>
  </si>
  <si>
    <t>Thomas Loughran: We need other of the Council fathers, I should say. You read some of the Second Vatican Council fathers. I don't mean to imply that right was one, but other scripture scholars, whose whose work was reflected in the field and theological reflection of the Council.</t>
  </si>
  <si>
    <t>Rachel Loughran: When I have a particularly hard time trying to understand where someone is coming from is when we don't have</t>
  </si>
  <si>
    <t>Thomas Loughran: The history of intentional disenfranchisement in the United States. We've got a very rich history of intentional disenfranchisement which is shame for we practice to this very day layered on top of the history that we've had, which is</t>
  </si>
  <si>
    <t>Thomas Loughran: Put it this way. If, in so far as</t>
  </si>
  <si>
    <t>Thomas Loughran: It's computational because what we are doing is computing when we identify these things and we make a judgment about them and we say, I need to stand up there. I need to act here on behalf of that other person I choose to</t>
  </si>
  <si>
    <t>And so says so say all of us. Right.</t>
  </si>
  <si>
    <t>Right. You're really screwed if those people don't pay attention to it.</t>
  </si>
  <si>
    <t>Last week, I think in Syria, you couldn't find a more timely.</t>
  </si>
  <si>
    <t>And I'm sure you'll find quite. Yeah. But I haven't done search, so just just to get his first.</t>
  </si>
  <si>
    <t>Thomas Loughran: So I'm testing right now for me 3D mind.</t>
  </si>
  <si>
    <t>Where you're just learning about it. And so, like what I was talking to someone the other day who had been in and had read Chomsky for years and.</t>
  </si>
  <si>
    <t>John Rose: I hear the last bit.</t>
  </si>
  <si>
    <t>Thomas Loughran: By an integrative consciousness.</t>
  </si>
  <si>
    <t>But I think not all of them. Yeah, I think they have to be brought.</t>
  </si>
  <si>
    <t>Thomas Loughran: And it all gets sent out to a target audience who both who basically add value to the system get paid.</t>
  </si>
  <si>
    <t>Thomas Loughran: Let me drop the hologram on the plate. First of all, the hologram.</t>
  </si>
  <si>
    <t>JP: In order for something to be real. It needs to be experienced</t>
  </si>
  <si>
    <t>Thomas Loughran: It's true. I mean, this is a chord with my observation.</t>
  </si>
  <si>
    <t>JP: It's a big fucking deal</t>
  </si>
  <si>
    <t>Thomas Loughran: Got really there's much more to be said that there's more to be said than that. But the way that's a very important tool and social physics in. Why is there a new science now because there's unbelievable amounts of data we can process that's part of the story and then he's</t>
  </si>
  <si>
    <t>Thomas Loughran: Some of these, you know, so what is intelligent, you might imagine that's relevant.</t>
  </si>
  <si>
    <t>John Rose: I heard a pretty crazy, crazy statistic recently that for people in the, I think it wasn't a bottom 70% of income.</t>
  </si>
  <si>
    <t>And the world will answer it for you. That's particularly true if you've establish a presence in a space.</t>
  </si>
  <si>
    <t>An important thing. All right. Unapproachable medical profession of professions, a unimportant deal.</t>
  </si>
  <si>
    <t>John Rose: Yeah, I don't know, I guess.</t>
  </si>
  <si>
    <t>Thomas Loughran: That the claims they make are superior to a great many almost every live</t>
  </si>
  <si>
    <t>Thomas Loughran: Or in general, any particle detector of its generation, big a, big international energy. Energy Frontier detector which is so expensive.</t>
  </si>
  <si>
    <t>Thomas Loughran: Hmm. So it's not as if we can't get those distinctions to bubble to the top. And if people aren't using it's either because they suck at running their machines or they're not interested in</t>
  </si>
  <si>
    <t>Thomas Loughran: The state legislators delegates and sent their own delegates multiple sets of delegates who decides which ones are the right ones right and sent them to the Electoral College meeting.</t>
  </si>
  <si>
    <t>Thomas Loughran: There would be some little nodes in it. Right. And those little nodes are propositions and those propositions are</t>
  </si>
  <si>
    <t>Thomas Loughran: glad about it so</t>
  </si>
  <si>
    <t>Thomas Loughran: Neither am I. Of course, that's the whole point of benefiting from lots of different social structures, but it's time. I'm saying it's time to integrate these things in a much bolder way.</t>
  </si>
  <si>
    <t>JP: So yeah, well, her, her writing is beautiful.</t>
  </si>
  <si>
    <t>John’s iPhone: Yeah, no, I'm 100% under the impression which is the burden of proof is absolutely for people who want to make the argument that</t>
  </si>
  <si>
    <t>John Loughran: Right. So it seems like it doesn't seem like it's still not obvious to me how those two things fit in the same universe.</t>
  </si>
  <si>
    <t>John Rose: I mean, I've always been confused by the idea that Republicans can both be pro life and</t>
  </si>
  <si>
    <t>JP: Because they just agree because</t>
  </si>
  <si>
    <t>Thomas Loughran: You find</t>
  </si>
  <si>
    <t>Rachel Loughran: Like we're not seeing the world the same way we disagree on fundamental</t>
  </si>
  <si>
    <t>Thomas Loughran: Which was not which was straightforward, right, which was comically or verse</t>
  </si>
  <si>
    <t>Thomas Loughran: The approach we take to knowledge, call it scientism I'm here, I'm sharing Ian Hutchinson's boogeyman here right same target without really rigorously defining what it is.</t>
  </si>
  <si>
    <t>Thomas Loughran: Those choices of mature members of rich traditions.</t>
  </si>
  <si>
    <t>John Rose: I mean, I think that's that.</t>
  </si>
  <si>
    <t>Who are who have lived this life together for a long period of time and and have some</t>
  </si>
  <si>
    <t>So you have a just demand on their attention, their attention to safety.</t>
  </si>
  <si>
    <t>It's it's time. It's very hard. But there's no.</t>
  </si>
  <si>
    <t>Yes. He's the only a household name that comes to mind. I mean, that that probably wouldn't make a big stink about it.</t>
  </si>
  <si>
    <t>Thomas Loughran: Pretty mind map pure, it is</t>
  </si>
  <si>
    <t>That was his that was his lens, and I was just sort of we were just talking about one of the books that I've been reading into,</t>
  </si>
  <si>
    <t>Thomas Loughran: Sorry, I might have done the same thing again. I can see. Did you mean maybe geopolitical geopolitics. So</t>
  </si>
  <si>
    <t>Thomas Loughran: Aware of all of the things that this might be as we experience it and arriving at</t>
  </si>
  <si>
    <t>In fact, if I can go out on a limb, I'd say you have to have been loved.</t>
  </si>
  <si>
    <t>Thomas Loughran: For adding value to the system by unlocking certain resources that they now get for free because they've spent time learning and growing this environment. And by the way, teaching this environment.</t>
  </si>
  <si>
    <t>Thomas Loughran: Right. Where does that analogy come from.</t>
  </si>
  <si>
    <t>John Rose: The answer, good. Yeah, everyone has talks about moving the Overton window to the left or right, but</t>
  </si>
  <si>
    <t>John’s iPhone: It certainly gets</t>
  </si>
  <si>
    <t>JP: Yeah, you know,</t>
  </si>
  <si>
    <t>00:41:09.510 --&gt; 00:41:10.260</t>
  </si>
  <si>
    <t>00:49:19.410 --&gt; 00:49:27.900</t>
  </si>
  <si>
    <t>00:35:39.060 --&gt; 00:35:42.120</t>
  </si>
  <si>
    <t>So if you have cellphones in an area where you've been present, that makes sense.</t>
  </si>
  <si>
    <t>It carries a lot of baggage with it that you want to carry.</t>
  </si>
  <si>
    <t>Thomas Loughran: I don't know. I just don't know why we have</t>
  </si>
  <si>
    <t>Thomas Loughran: Except this other one, about which they don't know what to say.</t>
  </si>
  <si>
    <t>Thomas Loughran: take so much time so much collaboration that there are thousands of people there are 3000 PhDs say at any one time. That's roughly the right number of incidents 10 of the fifth PhDs.</t>
  </si>
  <si>
    <t>Thomas Loughran: I don't know, whatever strong</t>
  </si>
  <si>
    <t>Thomas Loughran: That kind of thing was going on, but I but don't swear to but I don't swear don't don't commit that don't take my history because I heard it on the radio. Today, although I heard it from the guy who's a Pulitzer Prize winning political reporter laying out some history.</t>
  </si>
  <si>
    <t>Thomas Loughran: are interconnected.</t>
  </si>
  <si>
    <t>John Rose: I think Sam Harris had an interesting analogy about</t>
  </si>
  <si>
    <t>Thomas Loughran: And in order to do that you have to look down the road into a different world. And that's what this lens has got to do. That's one of its functions. It doesn't have to be right, but it does have to be appealing promising old</t>
  </si>
  <si>
    <t>John’s iPhone: Mailing code leads to much greater</t>
  </si>
  <si>
    <t>He's also</t>
  </si>
  <si>
    <t>Thomas Loughran: What do we know about the physical world. What do we know about reality we, what do we know about the way our brains work. For example, I left this out.</t>
  </si>
  <si>
    <t>John Rose: The life expectancy in the US is actually going down.</t>
  </si>
  <si>
    <t>John Loughran: And it seems like one of those is talking about experiences that people really have and talking about them in a frame that this one forces them to talk about them in. That makes sense. But the Penal Substitution theory world forces them to talk about them in</t>
  </si>
  <si>
    <t>John Rose: Pro death penalty.</t>
  </si>
  <si>
    <t>JP: I mean, give what it doesn't really really matter what their decision. Like, why it is. I mean, maybe they agree with what the protesters are protesting for in general and</t>
  </si>
  <si>
    <t>Thomas Loughran: So yeah, I think narrative is built deep into this infrastructure.</t>
  </si>
  <si>
    <t>Thomas Loughran: It's not so simple.</t>
  </si>
  <si>
    <t>Rachel Loughran: I always use it the way I described it is like we have different glasses, through which we're seeing the world, there are different, like</t>
  </si>
  <si>
    <t>Thomas Loughran: And again,</t>
  </si>
  <si>
    <t>Thomas Loughran: Are definitive</t>
  </si>
  <si>
    <t>John Rose: Seems to be getting</t>
  </si>
  <si>
    <t>advice to give and some invitations to offer people some education really to offer,</t>
  </si>
  <si>
    <t>That's the foundation of professional obligation towards safety and engineering.</t>
  </si>
  <si>
    <t>Clear. It's not like the abortion debate where there is very long history.</t>
  </si>
  <si>
    <t>I agree. When you have to reach for him, that tells you something to you know, it's not as if you don't have a CNN.</t>
  </si>
  <si>
    <t>Thomas Loughran: Is it or is it just someone trying to, well, yeah.</t>
  </si>
  <si>
    <t>sort of like how it was framing my interpretation of current events. And.</t>
  </si>
  <si>
    <t>Thomas Loughran: Political in another sense, you know, not</t>
  </si>
  <si>
    <t>Thomas Loughran: A conclusion, a</t>
  </si>
  <si>
    <t>Well, right. That's that's actually what happened.</t>
  </si>
  <si>
    <t>Thomas Loughran: And making the environment more valuable maybe more valuable to them if they jump in as an employee and offer resources so they could put some time in like an Uber driver. This is a gig economy for wisdom, that's a phrase I've never used. But that's exactly what this is.</t>
  </si>
  <si>
    <t>Thomas Loughran: It's used in the Christ in you, articulation.</t>
  </si>
  <si>
    <t>JP: In some, like, or it needs to be able to be experienced</t>
  </si>
  <si>
    <t>John’s iPhone: A lot more tricky if they actually are doing really bad stuff as well.</t>
  </si>
  <si>
    <t>JP: I mean, our country's like imploding.</t>
  </si>
  <si>
    <t>It's pretty interesting. You crowdsource your searches life by putting real, real brains on the problem just like that.</t>
  </si>
  <si>
    <t>What medicine? Engineering. Law.</t>
  </si>
  <si>
    <t>Thomas Loughran: To put up with that in our political process me make the case right make the case. That's what I'm I guess I'm asking anybody to do</t>
  </si>
  <si>
    <t>Thomas Loughran: That's a possibility.</t>
  </si>
  <si>
    <t>Thomas Loughran: Because there's plenty of firepower and both of those machines to make every sections like</t>
  </si>
  <si>
    <t>Thomas Loughran: But in any case, he said.</t>
  </si>
  <si>
    <t>Thomas Loughran: Some of them hang together.</t>
  </si>
  <si>
    <t>John Rose: Conscious ordering of your experience basically</t>
  </si>
  <si>
    <t>Thomas Loughran: Deeper deeply multi disciplinary in a way that people are generally not working on</t>
  </si>
  <si>
    <t>Mean it's</t>
  </si>
  <si>
    <t>John’s iPhone: voter fraud. Then I mean that's a big claim and you need to make that argument, having the burden of proof is on you. And from what I understand, which</t>
  </si>
  <si>
    <t>00:41:11.340 --&gt; 00:41:13.650</t>
  </si>
  <si>
    <t>00:49:28.770 --&gt; 00:49:43.620</t>
  </si>
  <si>
    <t>00:35:43.230 --&gt; 00:35:49.530</t>
  </si>
  <si>
    <t>John Rose: For a certain portion of the group, which would seem that they're not starting for</t>
  </si>
  <si>
    <t>JP: It's just some violence on the side, but</t>
  </si>
  <si>
    <t>Thomas Loughran: And it's in so far that in so far as we don't have stories to tell about our history.</t>
  </si>
  <si>
    <t>Thomas Loughran: And I think I use the phrase I know I did here before the john paul the second uses it and Crossing The Threshold of Hope it must be admitted that</t>
  </si>
  <si>
    <t>Rachel Loughran: fundamental truths that we use as a filter through which all information goes through. So I like even to the point where people see credentials as different and I, this has become a long convoluted question, but that's just kind of what it made me think of</t>
  </si>
  <si>
    <t>Thomas Loughran: One of my favorite dives into this piece of history. I made this point before to you. Jay, is the is</t>
  </si>
  <si>
    <t>Thomas Loughran: Insofar as that the first steps in that space and trying to build everything else out of the</t>
  </si>
  <si>
    <t>Thomas Loughran: And that they are precisely computations of what in fact people have rights claims to</t>
  </si>
  <si>
    <t>John Rose: To be more and more of the way things are these days. Certainly.</t>
  </si>
  <si>
    <t>which is an invitation into this way of life, into this mature way of life.</t>
  </si>
  <si>
    <t>And it seems to me that there's something like that in journalism also.</t>
  </si>
  <si>
    <t>OD's. People circling the wagons around solution sets to the questions in that space.</t>
  </si>
  <si>
    <t>Right. Who's adopted the problem or or any mainstream media.</t>
  </si>
  <si>
    <t>JP: That third major looks</t>
  </si>
  <si>
    <t>It was amazing to talk to that person.</t>
  </si>
  <si>
    <t>Thomas Loughran: There's not necessarily a party involved in an election, there's a</t>
  </si>
  <si>
    <t>Thomas Loughran: Preference</t>
  </si>
  <si>
    <t>You've had people that loved you. They were totally on your side.</t>
  </si>
  <si>
    <t>Okay, more</t>
  </si>
  <si>
    <t>Thomas Loughran: Useful. Right. So what do you mean how can how can the whole How can Christ because the new you're just a fine person. So how can that whole thing for the new well</t>
  </si>
  <si>
    <t>John Rose: And the people would say, like the biggest actual</t>
  </si>
  <si>
    <t>Thomas Loughran: I don't know how it gets more tricky.</t>
  </si>
  <si>
    <t>JP: Like oh</t>
  </si>
  <si>
    <t>Thomas Loughran: Made some steps that help us.</t>
  </si>
  <si>
    <t>Thomas Loughran: And what is intelligence. Don't we need to have a little bit of brain science for that. That's what I mean by natural intelligence. Don't we have to know how brains actually work. And how about artificial intelligence is that the same thing, or do we mean it entirely separately.</t>
  </si>
  <si>
    <t>John Rose: Instead of up which is insanity. And so the the argument.</t>
  </si>
  <si>
    <t>People who are. And that's what these Twitter management systems do. They literally pop up.</t>
  </si>
  <si>
    <t>Not law in this. Not law as source of responsibilities, law as profession.</t>
  </si>
  <si>
    <t>Thomas Loughran: So also, is the fact is the possibility that somebody cleverly finds a way</t>
  </si>
  <si>
    <t>Thomas Loughran: 10 have no excuse me tend to before. Not at all. The fifth</t>
  </si>
  <si>
    <t>Thomas Loughran: Like I'm careful when maybe I'm careful at least on careful in the sense, I don't want to pin that very, I forget exactly how she put it was something very much like that.</t>
  </si>
  <si>
    <t>Thomas Loughran: There was no constitutional solution for them, you Mrs. Grant was on the verge of declaring martial law.</t>
  </si>
  <si>
    <t>Thomas Loughran: How do you know they hang together as a kind of natural unit as a kind of lens. Right. You know, they hang together as a kind of lens if just using that number.</t>
  </si>
  <si>
    <t>John Rose: Where he talked about if you were in a burning. If your house was burning down, you would choose the few things in your house that you'd want to take with you like the few most important things</t>
  </si>
  <si>
    <t>Thomas Loughran: Because the claims that that's the problem.</t>
  </si>
  <si>
    <t>JP: It's really beautiful. Yeah, the first the first, the introduction is basically talking about the significance of sweet grass in the native culture where she's from and about how it was the first basically the first plant that the sky woman who sort of the Creator.</t>
  </si>
  <si>
    <t>John’s iPhone: I guess I mean I could be biased because I've heard all of these numbers from very liberal news sources which I don't know if it should matter, but my impression is that</t>
  </si>
  <si>
    <t>John Rose: They're not coming from a principle about life being sacred</t>
  </si>
  <si>
    <t>JP: I think once the, the law is being broken consistently and not being enforced.</t>
  </si>
  <si>
    <t>Thomas Loughran: That's a sign of how broken. We are a society that we are not being formed in rich traditions that are interacting</t>
  </si>
  <si>
    <t>Thomas Loughran: That the cosmological eschatology, or that, or this cosmological that the idea that all of the cosmos is saved is only faintly present in traditional preaching that phrase.</t>
  </si>
  <si>
    <t>Thomas Loughran: Right. I mean, you're exploring some different facets of</t>
  </si>
  <si>
    <t>Thomas Loughran: The summer of freedom. I believe it's called that summer freedom documentary about the Mississippi, that the formation of the Mississippi democratic Freedom Party in 1968 just one</t>
  </si>
  <si>
    <t>Thomas Loughran: The claims that are made at at the physical level right in physics, in particular, right, and building up in complexity.</t>
  </si>
  <si>
    <t>Thomas Loughran: That's the American political traditional one we now. Add to that a little bit. Imagine our constitutional pluralism, where you've got different kinds of communities, growing up pulling together in minimal sorts of minimal sorts of top down invasiveness maximal sorts of up</t>
  </si>
  <si>
    <t>John Loughran: I don't know. I don't. I feel like Trump wasn't really that</t>
  </si>
  <si>
    <t>Maybe that's where Arndt's come from, it's a prudential odds. That.</t>
  </si>
  <si>
    <t>Profession. It definitely makes a lot of sense to me.</t>
  </si>
  <si>
    <t>There's a lot of circling the wagons around solution sets.</t>
  </si>
  <si>
    <t>I can't think of the last time I've heard this, Donges, any.</t>
  </si>
  <si>
    <t>Thomas Loughran: mind mapping 3D helps you build them visualize your box ideas and notes and the fun and engaging way make incredible 3D mind maps.</t>
  </si>
  <si>
    <t>Thomas Loughran: By the First Amendment.</t>
  </si>
  <si>
    <t>About it, because they just saw they were able to just be like, yeah, this is but this is what that is kind of right,</t>
  </si>
  <si>
    <t>Thomas Loughran: But there are perceptions. There are government's</t>
  </si>
  <si>
    <t>Thomas Loughran: A chosen way forward perceptual</t>
  </si>
  <si>
    <t>Probably started when you were a little kid, your parents. Right.</t>
  </si>
  <si>
    <t>Thomas Loughran: More ideas of who might these Institute's be who would be interested in coming in and building Nicole Institute. I've already made this point but you can kind of see it. Right. I mean, honestly, who couldn't be interested in this.</t>
  </si>
  <si>
    <t>Thomas Loughran: How can Christ and you happen and an analog to that is another phrase that occasionally heard used right something like we are the solution to the world's problems.</t>
  </si>
  <si>
    <t>John Rose: real shift in the Overton window was probably very recently, and it was from Bernie Sanders.</t>
  </si>
  <si>
    <t>JP: In order for something to be experienced, there needs to be something doing the experiencing. So whatever that experiencing.</t>
  </si>
  <si>
    <t>John’s iPhone: It was that like it's it's not like it's all being made up because there are economic enemies, just to make them look bad. So, I mean,</t>
  </si>
  <si>
    <t>JP: Like I can trump just doesn't leave you know he's like this.</t>
  </si>
  <si>
    <t>00:41:14.100 --&gt; 00:41:14.490</t>
  </si>
  <si>
    <t>00:49:45.240 --&gt; 00:49:57.240</t>
  </si>
  <si>
    <t>00:35:50.910 --&gt; 00:35:56.610</t>
  </si>
  <si>
    <t>I used to roll this way for a while. Right. We're literally tweets from people that I'm following are just popping up in the upper right corner,</t>
  </si>
  <si>
    <t>These actually, if you're going to really do this well,</t>
  </si>
  <si>
    <t>Thomas Loughran: To incorporate what all of these people know from their different points of view what they all and brings them into some single invites them into some single more powerful way of looking into</t>
  </si>
  <si>
    <t>Thomas Loughran: Something like that, and you're approaching that number certainly over the lifetime of thing you're in the you're in that number.</t>
  </si>
  <si>
    <t>JP: So, so what is there a process like what's the process for</t>
  </si>
  <si>
    <t>Thomas Loughran: And the guy who you don't have whose name I don't remember even from this afternoon, and you've never heard of probably either you don't, you didn't. You didn't hear because he said</t>
  </si>
  <si>
    <t>Thomas Loughran: That limited number. First of all, they don't seem to internally generate</t>
  </si>
  <si>
    <t>John Rose: And for most people, they live their whole lives like they're in a burning building and they don't ever choose the important things to pay attention to.</t>
  </si>
  <si>
    <t>Thomas Loughran: I mean, or rather, it's a symptom of the problem.</t>
  </si>
  <si>
    <t>JP: Yes, who are who seed it seated creation with</t>
  </si>
  <si>
    <t>John’s iPhone: The difference is almost imperceptible in the amount of voter fraud.</t>
  </si>
  <si>
    <t>News.</t>
  </si>
  <si>
    <t>Thomas Loughran: How can we talk about social intelligence processing information socially in an intelligent way without paying attention to what's happening in brains, or in computers, somehow we might have to</t>
  </si>
  <si>
    <t>John Rose: The counter argument to that is basically the system we have isn't free market. Yeah.</t>
  </si>
  <si>
    <t>John Loughran: That's really what I'm trying to say, I guess.</t>
  </si>
  <si>
    <t>JP: Well enough at</t>
  </si>
  <si>
    <t>Thomas Loughran: With one another because if they were interacting with one another, we'd have a story to tell about why we're in the one we're in and how it has been formed and it's through its interaction with others and there would be evidence in the telling</t>
  </si>
  <si>
    <t>Thomas Loughran: But his assertion is it is actually present in traditional preaching. You can find it. You can find it in Scripture. And it's been radically</t>
  </si>
  <si>
    <t>Thomas Loughran: Of personal biases in communal</t>
  </si>
  <si>
    <t>Thomas Loughran: Just one window into the history of intentional disenfranchised and efforts to get around.</t>
  </si>
  <si>
    <t>Thomas Loughran: Between complexity and faith and sometimes complexity and real discovery right increasingly more so you build more and more on top of these</t>
  </si>
  <si>
    <t>Thomas Loughran: Of grassroots freedom.</t>
  </si>
  <si>
    <t>John Loughran: 2016</t>
  </si>
  <si>
    <t>And gets in Richmond and takes its content from the actual interactions of human beings.</t>
  </si>
  <si>
    <t>I'm just not actually sure what that actually looks like.</t>
  </si>
  <si>
    <t>There may be a very good or very rich in gensets, or sometimes they are better, the ABC, some are better, some are worse.</t>
  </si>
  <si>
    <t>You know, in any mainstream media outlet.</t>
  </si>
  <si>
    <t>Thomas Loughran: With links to any references and resources you need online like websites, social profiles videos and file attachments mind mapping foodie makes thinking more visual in front</t>
  </si>
  <si>
    <t>Why</t>
  </si>
  <si>
    <t>but also all of these things and was just able to take the implications and see way more implications and.</t>
  </si>
  <si>
    <t>John Rose: Yeah, I mean, I was thinking national politics, but I'm sure there was geopolitical politics involved as well.</t>
  </si>
  <si>
    <t>Thomas Loughran: This is how I see it.</t>
  </si>
  <si>
    <t>And you saw other examples and you thought it through and you saw the difference between people who love well and people who don't say, yeah, that.</t>
  </si>
  <si>
    <t>Thomas Loughran: I don't know. Let me take who's influenced by social media now.</t>
  </si>
  <si>
    <t>Thomas Loughran: That's another phrase that sometimes used and</t>
  </si>
  <si>
    <t>Maybe</t>
  </si>
  <si>
    <t>JP: Thing is, if you can describe that experiencing thing and the way in which it interacts with the way in which it interacts with experience like how that actually happens that process of</t>
  </si>
  <si>
    <t>Thomas Loughran: You can actually find things to complain about</t>
  </si>
  <si>
    <t>JP: You know someone calls the American election illegitimate, you know,</t>
  </si>
  <si>
    <t>like bubbles, like soap bubbles and just sort of pop up.</t>
  </si>
  <si>
    <t>these things would actually be connected because the only one who can fit tell you how to legislate.</t>
  </si>
  <si>
    <t>Thomas Loughran: That ideal of a single stable powerful explanatory guiding way of looking at the whole of the world.</t>
  </si>
  <si>
    <t>Thomas Loughran: Of people because it's multiple careers in</t>
  </si>
  <si>
    <t>JP: Dealing with a contested election.</t>
  </si>
  <si>
    <t>Thomas Loughran: And he settled by getting basically what he wanted, in terms of platform issues. It ended up basically getting a lot in terms for the concession. They made a deal. And that's how the presidency was decided piece in 1876</t>
  </si>
  <si>
    <t>Thomas Loughran: Stuff that you don't want. They don't seem to be inconsistent with the rest of the world. Moreover, they seem to do some work for you that's worth doing.</t>
  </si>
  <si>
    <t>John Rose: And like I think meditation or this thinking hard about what you want to pay attention to and what you allow and I think it's</t>
  </si>
  <si>
    <t>Thomas Loughran: That people are not working on big very, very big interdisciplinary. I don't mean</t>
  </si>
  <si>
    <t>JP: Life.</t>
  </si>
  <si>
    <t>John’s iPhone: In Mellon robotics, so</t>
  </si>
  <si>
    <t>00:41:15.870 --&gt; 00:41:19.230</t>
  </si>
  <si>
    <t>00:49:58.740 --&gt; 00:50:09.120</t>
  </si>
  <si>
    <t>00:35:57.150 --&gt; 00:35:57.390</t>
  </si>
  <si>
    <t>Thomas Loughran: Or in another way, respect for Christian tradition forces them to talk about it my way and not to completely let go of say Penal Substitution theory.</t>
  </si>
  <si>
    <t>Thomas Loughran: And the last thing I'll say is, think about how people introduce themselves to one another in the Iliad.</t>
  </si>
  <si>
    <t>Thomas Loughran: Ignored and in part it's been radically ignored to make this</t>
  </si>
  <si>
    <t>Thomas Loughran: Rational inquiry, something like that, you're trying to make progress together right you're trying to put some things in common and work together. How do you do that with all what role do all the individual biases play</t>
  </si>
  <si>
    <t>Thomas Loughran: And that</t>
  </si>
  <si>
    <t>Thomas Loughran: These more fundamental laws of nature, you build more complex rules about the way the universe operates and more complex levels start there.</t>
  </si>
  <si>
    <t>Thomas Loughran: A kind of federalism experiments and democracy we used to use those words.</t>
  </si>
  <si>
    <t>John Loughran: You know, I mean, I feel like Trump. I mean, a lot of those people voted for Trump.</t>
  </si>
  <si>
    <t>Who are working through all of their options in light of all the information they can get their hands on.</t>
  </si>
  <si>
    <t>Does it look like trying to share both sides opinions on a particular subject or trying to.</t>
  </si>
  <si>
    <t>But the point is they are well known for what they are. You can find that you can any kid, practically any twelve year old, could read Maydan wrong.</t>
  </si>
  <si>
    <t>Or even read a mainstream article on it, although I'm sure he shows up in small story and see there from time to time.</t>
  </si>
  <si>
    <t>And make it look so easy. It was almost depressing. You know, that's like it really is just a.</t>
  </si>
  <si>
    <t>Thomas Loughran: There's got to be otherwise why would those people bother to come over here.</t>
  </si>
  <si>
    <t>Thomas Loughran: And imagine that really emerges from a wide variety of different conscious agents and</t>
  </si>
  <si>
    <t>Well, I admire that. Right. And you become more and more you drift in that direction and pretty soon you love to cook.</t>
  </si>
  <si>
    <t>Thomas Loughran: Both of them in parallel.</t>
  </si>
  <si>
    <t>Thomas Loughran: Yeah, that might be right.</t>
  </si>
  <si>
    <t>JP: Encountering anything else.</t>
  </si>
  <si>
    <t>John’s iPhone: Yeah, well, there actually are things to complain about right.</t>
  </si>
  <si>
    <t>JP: So some some Latin America shit.</t>
  </si>
  <si>
    <t>Thomas Loughran: And drawn some general conclusions out of that data and it</t>
  </si>
  <si>
    <t>Thomas Loughran: The first point. The second point is that world that we think we know something about what do we think we know about it. And where does this come from, and what are the big problems in this area.</t>
  </si>
  <si>
    <t>And you can just sort of watch the world run by.</t>
  </si>
  <si>
    <t>Members of the professions are under professionals.</t>
  </si>
  <si>
    <t>John Rose: Yeah. And so if what we might be getting at, which is something like Citizens United, my low level on standing of that is that</t>
  </si>
  <si>
    <t>Thomas Loughran: That ideal is the ideal true</t>
  </si>
  <si>
    <t>Thomas Loughran: That 3000 was at any at any one time.</t>
  </si>
  <si>
    <t>Thomas Loughran: state by state that's that's the three word short answer.</t>
  </si>
  <si>
    <t>Thomas Loughran: And so you're talking and this number. I do remember there were four states and question that did want this legislative and just bypassed their own</t>
  </si>
  <si>
    <t>Thomas Loughran: So they helped transform your perspective on something and they help you see problems and now they become referenced in a problem resource solution triplet.</t>
  </si>
  <si>
    <t>John Rose: Something that he's, he talks a lot about but</t>
  </si>
  <si>
    <t>Thomas Loughran: Globally interdisciplinary questions by global I don't mean the whole earth. I mean, global in the sense of touching out and reaching everything</t>
  </si>
  <si>
    <t>JP: It was her first plant. And so it's like</t>
  </si>
  <si>
    <t>Thomas Loughran: I, I don't know if that's true. I'm going to presume it's not for the sake of argument, and I'm going to say there is a perceptible difference in</t>
  </si>
  <si>
    <t>Thomas Loughran: You can't throw efficacious out the window.</t>
  </si>
  <si>
    <t>John Rose: I don't know. Optimistic. Maybe</t>
  </si>
  <si>
    <t>JP: Every level.</t>
  </si>
  <si>
    <t>Thomas Loughran: Think about</t>
  </si>
  <si>
    <t>Thomas Loughran: Room to make this</t>
  </si>
  <si>
    <t>Rachel Loughran: And it seems like the pixie dust would be aiming to try to try and regulate that. So, that that is less of a problem. So that when there are grassroots people or grassroots groups.</t>
  </si>
  <si>
    <t>Thomas Loughran: Honestly, that is that is pure A LOT OF bashed</t>
  </si>
  <si>
    <t>Thomas Loughran: And look over at consciousness, look over at information look over at people making decisions and having conversations with one another and changing the way they live in act because they</t>
  </si>
  <si>
    <t>Thomas Loughran: Right. And these in principle, have the shape better or less noticed of rich communities that are forming people based on ever increasing amounts of experience parallel processed by the like minded in various experimental pools of human effort.</t>
  </si>
  <si>
    <t>John Loughran: Eventually right but</t>
  </si>
  <si>
    <t>On that model, rights come from rich communities.</t>
  </si>
  <si>
    <t>Well, is that weird? Where's the idea of both come from?</t>
  </si>
  <si>
    <t>Every 15 year old. Right. Who's spent a year with her ear to the political tracks.</t>
  </si>
  <si>
    <t>I'm sure every time there's a delay in the trial was a little blurb somewhere. But you haven't had a New York Times Mostaghim with piece, for example.</t>
  </si>
  <si>
    <t>Yeah, yeah, yeah. So I wonder.</t>
  </si>
  <si>
    <t>Thomas Loughran: To care. Why do we care about November politics.</t>
  </si>
  <si>
    <t>Thomas Loughran: Rather getting ahead of myself of different perceiving calculating if they're calculating, are they also enjoying. Do they know what to aim at. Do they know whether this is good or bad. Let's suppose they do.</t>
  </si>
  <si>
    <t>Right. I mean, you always did in some way. Right. Like you said, you're easily captured in love for other people.</t>
  </si>
  <si>
    <t>Thomas Loughran: More trademark type impressive sounding things you really got to be an expert to walk your way through this environment and make it sing. I've been trying to do some of that, as I've gone here, but I'm going to let this slide simply itself.</t>
  </si>
  <si>
    <t>Thomas Loughran: They rise and fall in parallel, I'm asserting here and they both are illuminated</t>
  </si>
  <si>
    <t>Thomas Loughran: Maybe a little grid, a</t>
  </si>
  <si>
    <t>JP: Then you've described the whole space of possible anything that we could perceive as real</t>
  </si>
  <si>
    <t>John’s iPhone: Now your dog ate up for</t>
  </si>
  <si>
    <t>John’s iPhone: Yeah, I, uh,</t>
  </si>
  <si>
    <t>00:41:19.470 --&gt; 00:41:20.040</t>
  </si>
  <si>
    <t>00:50:10.560 --&gt; 00:50:13.650</t>
  </si>
  <si>
    <t>00:35:57.420 --&gt; 00:36:00.240</t>
  </si>
  <si>
    <t>And you can you can put his filter in.</t>
  </si>
  <si>
    <t>Actually, you drop a little bubble in here and exhale.</t>
  </si>
  <si>
    <t>John Rose: I don't really agree with it. I should I think at some point, there should be limits on political spending.</t>
  </si>
  <si>
    <t>Thomas Loughran: So, and, and you're talking about spending a couple of billion dollars.</t>
  </si>
  <si>
    <t>Thomas Loughran: And then what happens if the state by state isn't particularly well liked going to be challenged somewhere else. And there I have another three words, sir. Turns out, Bush gore.</t>
  </si>
  <si>
    <t>JP: Record.</t>
  </si>
  <si>
    <t>Thomas Loughran: Right, just to go back over the way we're trying to we're trying to build all this, right. So what I'm trying to do is grab that again for a second.</t>
  </si>
  <si>
    <t>Thomas Loughran: Yeah, I mean, that's his whole view of Eastern science of the of the mind, he does think there's an exploratory</t>
  </si>
  <si>
    <t>Thomas Loughran: That I think is not what people are doing.</t>
  </si>
  <si>
    <t>JP: Breaking it is this really important</t>
  </si>
  <si>
    <t>Thomas Loughran: In reliability of the one set</t>
  </si>
  <si>
    <t>John Loughran: Turns out,</t>
  </si>
  <si>
    <t>Thomas Loughran: And what, at the very least so far.</t>
  </si>
  <si>
    <t>John Loughran: We have sorts of or whatever. Yeah.</t>
  </si>
  <si>
    <t>John Rose: Is what I'm thinking.</t>
  </si>
  <si>
    <t>JP: In the judge.</t>
  </si>
  <si>
    <t>Thomas Loughran: A long story, it's kind of comically long right where people on the battlefield come and tell this very, very long story of who they are, we got here right into the room.</t>
  </si>
  <si>
    <t>Thomas Loughran: A kind of revolution of Christian exit Jesus of an Christian worldview to make it almost so short, as it's best to make it a bumper sticker.</t>
  </si>
  <si>
    <t>Rachel Loughran: Trying to kind of aim at this problem. That would be sorted out theoretically at the top, so that that's less of a problem than it would be if you just jumped in tomorrow.</t>
  </si>
  <si>
    <t>Thomas Loughran: Racism complete hypocrisy in violation of the law.</t>
  </si>
  <si>
    <t>Thomas Loughran: perceive things differently. And if all you have to say about that whole thing is, well, we just don't actually know about that, right, or we think it's somehow emergent way up there. We're not even sure that it's real.</t>
  </si>
  <si>
    <t>Thomas Loughran: And you've just reinvented America. You've just reinvented we just have in this Constitution and in this conversation reinvented</t>
  </si>
  <si>
    <t>John Loughran: Certainly not, at the beginning, I mean,</t>
  </si>
  <si>
    <t>Language about you ought not to do this.</t>
  </si>
  <si>
    <t>It's amazing how you get one shot.</t>
  </si>
  <si>
    <t>Could replicate a lot of her debate since high school students can do it.</t>
  </si>
  <si>
    <t>Right. Or something like that. Something you could take. You pick your paper.</t>
  </si>
  <si>
    <t>Thomas Loughran: Space. I actually hadn't looked that up. But yeah, it exists. So 3D mind map and then it's very healthy jumping images. Sometimes, rather than reading the text and let's see what the visualizations. They put together. And oh, very interesting. Oh, yeah.</t>
  </si>
  <si>
    <t>I guess it just. There's something amazing about that, just sort of.</t>
  </si>
  <si>
    <t>John Rose: Because</t>
  </si>
  <si>
    <t>Thomas Loughran: Let's suppose all of that, that are emotional wiring, etc. Everything else is as put it this way.</t>
  </si>
  <si>
    <t>Right. Sometimes and sometimes deeply. Not just easily, but deeply and instantly captured and love for other people and say those things are true.</t>
  </si>
  <si>
    <t>Thomas Loughran: Again, like this, the slides.</t>
  </si>
  <si>
    <t>By the hologram now.</t>
  </si>
  <si>
    <t>Thomas Loughran: Little climate change credit</t>
  </si>
  <si>
    <t>JP: Because you are</t>
  </si>
  <si>
    <t>Thomas Loughran: The weather certain</t>
  </si>
  <si>
    <t>John’s iPhone: I definitely hope and I think it's more likely than not, if he pretty clearly loses that this was just the same.</t>
  </si>
  <si>
    <t>Twitter won't let you do that. The sons of [INAUDIBLE] pardon my French, but they won't know.</t>
  </si>
  <si>
    <t>Do it right now. What do you do? You insert a child. Yeah, except they wanted it to show up between two things.</t>
  </si>
  <si>
    <t>John Rose: But specifically applying to ads. I don't know if that's what citizen in the United was about. I thought that that was mostly like you could always have private citizens running ads, it doesn't</t>
  </si>
  <si>
    <t>Thomas Loughran: It's not neutral ground.</t>
  </si>
  <si>
    <t>Thomas Loughran: And 20 years</t>
  </si>
  <si>
    <t>Thomas Loughran: Which was the hanging chads Supreme Court case.</t>
  </si>
  <si>
    <t>Thomas Loughran: Their own elected results.</t>
  </si>
  <si>
    <t>Thomas Loughran: And I'm trying to ask your question in a what's wrong with this picture sort of way. Okay, so here's how I, I'd like to reframe your question.</t>
  </si>
  <si>
    <t>Thomas Loughran: There's something to be explored there and it can be explored well and rigorously and it has been in the east, and hardly auto hardly at all here.</t>
  </si>
  <si>
    <t>Thomas Loughran: And that that has to change. And the only way to change it is to do it.</t>
  </si>
  <si>
    <t>JP: Element to their culture and it represents a lot of different things. And she writes about a beautifully.</t>
  </si>
  <si>
    <t>Thomas Loughran: Of books.</t>
  </si>
  <si>
    <t>00:41:22.110 --&gt; 00:41:22.800</t>
  </si>
  <si>
    <t>00:50:13.740 --&gt; 00:50:14.490</t>
  </si>
  <si>
    <t>00:36:00.480 --&gt; 00:36:04.320</t>
  </si>
  <si>
    <t>Thomas Loughran: Christian tradition, you try to, yeah.</t>
  </si>
  <si>
    <t>JP: Where the federal government has interest.</t>
  </si>
  <si>
    <t>JP: What battles. Those people fought and</t>
  </si>
  <si>
    <t>Thomas Loughran: Add to</t>
  </si>
  <si>
    <t>Thomas Loughran: It is as ugly as it ever gets and it has been pressed</t>
  </si>
  <si>
    <t>Thomas Loughran: Or if it is it's radically higher level derived. And we know nothing about it.</t>
  </si>
  <si>
    <t>Thomas Loughran: Fundamental Human Rights that all people if they're raised reasonably well can recognize as self evident. They simply pop right out of the computation. The computationally irreducible.</t>
  </si>
  <si>
    <t>John Loughran: Him, winning the primary was unbelievable.</t>
  </si>
  <si>
    <t>This, in fact, is a need which you ought not to trespass you and neither you and I ought to trespass against this.</t>
  </si>
  <si>
    <t>It certainly applies to most topics that of American culture at the very least.</t>
  </si>
  <si>
    <t>Whereas were. I think is all different. I mean, people know that fake news is a problem and that there's all kinds of charges made.</t>
  </si>
  <si>
    <t>There hasn't been Scar's and it's very small. You spent a little bit of flame up in Australia.</t>
  </si>
  <si>
    <t>Thomas Loughran: I feel like I've been here.</t>
  </si>
  <si>
    <t>Yeah, I guess just mastery of material and. I wonder.</t>
  </si>
  <si>
    <t>John Rose: The US</t>
  </si>
  <si>
    <t>Thomas Loughran: Hoffman thinks this is all illusory. I'm going to say it's not illusory. It's guiding it's differently interpreted. What if all of that is the expression of the limitations that is the by that is through the biological lens. The expression of the limitations of consciousness.</t>
  </si>
  <si>
    <t>So I don't mean to trivialize that. But I think there's also there's also things that are not so easy.</t>
  </si>
  <si>
    <t>Thomas Loughran: There's probably a rule for this.</t>
  </si>
  <si>
    <t>Thomas Loughran: She's also a big shifter of the Overton window. I think for for quite a while. Climate change was really in the news fresh</t>
  </si>
  <si>
    <t>JP: So I guess what the reason I'm saying this is I, I guess I wasn't sure why we started talking about why I was why we were favoring like an individual's experience over</t>
  </si>
  <si>
    <t>Thomas Loughran: Things and you can spend those things in such a way as to you want to complain about them. You have to make your way through this, the spin on every one every single detail case.</t>
  </si>
  <si>
    <t>John’s iPhone: Bullshit over exaggeration, that he does with everything yeah like goes like gets a chance going with his supporters like eight more years, eight more years. Like I don't actually think that you would ever run for a third term. Yeah.</t>
  </si>
  <si>
    <t>Thomas Loughran: What we've said</t>
  </si>
  <si>
    <t>John Rose: Or at least it's not mostly free market. So we haven't actually</t>
  </si>
  <si>
    <t>No, most. No one will give you that kind of control with the exception of Google to some extent, where you can write a bot.</t>
  </si>
  <si>
    <t>How do I do that again, Rachel? How do I put a child right in? Oh, sorry.</t>
  </si>
  <si>
    <t>John Rose: I thought citizens united was mostly about allowing basically unlimited funds from corporations to get</t>
  </si>
  <si>
    <t>Thomas Loughran: It's the world from a certain perspective, but it's a certain perspective that is earned its chops and is hung on and achieve the kind of stability, a kind of rhetorical persuasiveness from any point of view.</t>
  </si>
  <si>
    <t>Thomas Loughran: Just to gather down</t>
  </si>
  <si>
    <t>John Rose: Yeah, which would be particularly disastrous if we ended up at that point. Now, I think.</t>
  </si>
  <si>
    <t>Thomas Loughran: Because it's the intention of one sort or another.</t>
  </si>
  <si>
    <t>Thomas Loughran: We're up here at some second lens is conscious realist lens and it's got various propositions, not an infinite number of them that together, hang together and seem to have a not ridiculously false and somewhat illuminating</t>
  </si>
  <si>
    <t>Thomas Loughran: And all I'm saying now is I'm open to that possibility. We shouldn't assume that we know what the limits of our consciousness are</t>
  </si>
  <si>
    <t>Thomas Loughran: So in that sense, it doesn't have to be right. It just has to be, but it's got to look right for a while.</t>
  </si>
  <si>
    <t>JP: The connection between people. The connection between people in the earth.</t>
  </si>
  <si>
    <t>John’s iPhone: Okay, so I'm gonna</t>
  </si>
  <si>
    <t>Thomas Loughran: Pali hill.</t>
  </si>
  <si>
    <t>JP: Which I guess the loophole here would be protecting federal property.</t>
  </si>
  <si>
    <t>Thomas Loughran: What do we have next like that.</t>
  </si>
  <si>
    <t>Thomas Loughran: Add to that faint presence.</t>
  </si>
  <si>
    <t>Thomas Loughran: All over the place.</t>
  </si>
  <si>
    <t>Thomas Loughran: You might certainly stop and say, why on earth would we want to start there, isn't there, at least in a complimentary way.</t>
  </si>
  <si>
    <t>Thomas Loughran: Computation made by these free agents to recognize these rights as action motivating.</t>
  </si>
  <si>
    <t>John Loughran: Against all i mean sort of against all odds</t>
  </si>
  <si>
    <t>Right, against over this need. We ought not to ignore this need.</t>
  </si>
  <si>
    <t>But it could be because we're all unbelievably stupefied, infantile infantilized by the idea on both sides of a question.</t>
  </si>
  <si>
    <t>I think that's true. But I don't think you have causation around the solutions, even though you do have different perspectives.</t>
  </si>
  <si>
    <t>If I remember correctly, I think CBS 60 Minutes,</t>
  </si>
  <si>
    <t>Thomas Loughran: Stanford did a dictionary, like this. Did you ever see it. It's called Stanford in a dictionary was pretty cutting edge.</t>
  </si>
  <si>
    <t>How? Let's see. I wonder why that why this person gravitated towards that lens in the first place.</t>
  </si>
  <si>
    <t>John Rose: They don't care. They just are signing a deal for their internal reasons, and then the US or Donald Trump get to use them to his advantage. I'm not saying I believe this is the only reason this is happening. But I mean,</t>
  </si>
  <si>
    <t>Thomas Loughran: In other words, this is</t>
  </si>
  <si>
    <t>Right. And that are more considered and that have to be pounded out.</t>
  </si>
  <si>
    <t>Thomas Loughran: Data</t>
  </si>
  <si>
    <t>Thomas Loughran: And this will just be one big piece. And when we understand that, then we can jump to consciousness and connect that to consciousness and basically say that hologram analogy. It's, it's, I think it's there and states in the nature of consciousness.</t>
  </si>
  <si>
    <t>Thomas Loughran: Yeah 15 year old Swedish girl so</t>
  </si>
  <si>
    <t>Thomas Loughran: Understood. Okay.</t>
  </si>
  <si>
    <t>John’s iPhone: Yeah, I mean the rigors would be that the obvious example.</t>
  </si>
  <si>
    <t>John’s iPhone: So I hope it's that and I definitely think it's more likely that over 50% that that's the case. But the fact that it's even a question fucking insane.</t>
  </si>
  <si>
    <t>00:41:23.490 --&gt; 00:41:24.660</t>
  </si>
  <si>
    <t>00:50:16.440 --&gt; 00:50:31.530</t>
  </si>
  <si>
    <t>00:36:05.580 --&gt; 00:36:16.200</t>
  </si>
  <si>
    <t>You can write a search bot. And it will come get you. Right.</t>
  </si>
  <si>
    <t>What are you trying to make fun of? Drop in yet another word, you may think.</t>
  </si>
  <si>
    <t>Thomas Loughran: And has grown the craft so far. Practice never achieved theoretically in some ideas but practiced against all comers so far.</t>
  </si>
  <si>
    <t>Thomas Loughran: So that's a big undertaking.</t>
  </si>
  <si>
    <t>Thomas Loughran: It would be unfortunate that a went that far. And it would be suspected by all kinds of folks, although I have to admit that the the six verses three narrative.</t>
  </si>
  <si>
    <t>Thomas Loughran: And again, could that happen.</t>
  </si>
  <si>
    <t>Thomas Loughran: Set of CO implications. No words together they imply certain things.</t>
  </si>
  <si>
    <t>Thomas Loughran: Because we haven't hung around with anyone who claims to spend a lifetime of it sign of study of it right and claims to have discovered things along different lines, things that are testable, etc. That's Paris this whole story is just hard. So people quit trying</t>
  </si>
  <si>
    <t>Thomas Loughran: Does that make sense. It's got to look right. It's got to play the role, Scott have enough working parts that means it's not obviously false. It might even be true.</t>
  </si>
  <si>
    <t>Thomas Loughran: Well, they're doing</t>
  </si>
  <si>
    <t>Thomas Loughran: Drop in a multiplier of point eight right and I'm going to say these things are only 80% is reliable, just to put a number on it for the sake of the conversation. Okay.</t>
  </si>
  <si>
    <t>Thomas Loughran: Well, it's a cool</t>
  </si>
  <si>
    <t>Thomas Loughran: If physicists think something wonderful and we're committed to the opposite in it in putting together a high information flow network of rich communities account right. All we're doing is flying in the face of modern physics that would probably be good to know that.</t>
  </si>
  <si>
    <t>John Rose: Tried to let the market work. I mean, and the argument in itself is pretty simple. It's like the market is obviously pretty good at doing a lot of things. So why not this</t>
  </si>
  <si>
    <t>Thomas Loughran: There's a lot to be said in that space.</t>
  </si>
  <si>
    <t>JP: Which is a thing. And so then the federal government gets to do something about it after 50 days of failure, failure to enforce laws on</t>
  </si>
  <si>
    <t>Thomas Loughran: And that's not a proof. That's just a, it's a friendly.</t>
  </si>
  <si>
    <t>Thomas Loughran: The add to the fact that it was only faintly president</t>
  </si>
  <si>
    <t>Thomas Loughran: You asked a really good question.</t>
  </si>
  <si>
    <t>Thomas Loughran: In the history of the United States, and it still gets practice in a way that</t>
  </si>
  <si>
    <t>Thomas Loughran: Or maybe even a preferential way isn't there a case to start with the information in front of us is, is the thing we know, the one thing we know is that we see this and that we feel that, and that we reason that way and that we did this for these reasons.</t>
  </si>
  <si>
    <t>Thomas Loughran: Right, something like that. They have to do with you, they call to you they they matter. It doesn't fact matter to you that these people don't have these things.</t>
  </si>
  <si>
    <t>John Loughran: With regards to what the RNC wanted what the major</t>
  </si>
  <si>
    <t>In fact, we ought to act to ensure the satisfaction of this need within certains, within certain kinds of conditions.</t>
  </si>
  <si>
    <t>Or maybe there's something more to it. So we could we could skip past that and just say all the sides.</t>
  </si>
  <si>
    <t>I don't know how to arise. They are around the implications of those perspectives of journalism in particular.</t>
  </si>
  <si>
    <t>I think the sixth the Australian version of 60 Minutes was the unusual exception that proves the rule.</t>
  </si>
  <si>
    <t>Thomas Loughran: And I'll think of the name of it.</t>
  </si>
  <si>
    <t>Thomas Loughran: Right, yeah.</t>
  </si>
  <si>
    <t>It seems to me that there is definitely a sort of person who. Gravitates towards.</t>
  </si>
  <si>
    <t>Rachel Loughran: I wonder if they do care. Though I mean like, again, I am not super caught up on this issue, but I do think that any like there is definitely space.</t>
  </si>
  <si>
    <t>Thomas Loughran: Me john one moment.</t>
  </si>
  <si>
    <t>And yet people do pound that stuff out. Tons of people like them.</t>
  </si>
  <si>
    <t>Thomas Loughran: Reduces real intelligence. It's a real action.</t>
  </si>
  <si>
    <t>John Rose: That's interesting, though, because</t>
  </si>
  <si>
    <t>Thomas Loughran: I think I can tell you that, again, I want to explore three really different ways to get at some similar kind of conclusion, which is something like a conscious realist moaners its conclusion okay and and you made an argument and</t>
  </si>
  <si>
    <t>JP: I mean, I can't imagine him conceding</t>
  </si>
  <si>
    <t>I don't know if you've done that, but that's a very nice way. Just to write a little search bot.</t>
  </si>
  <si>
    <t>I want to drop in the word professional, but in between which two things.</t>
  </si>
  <si>
    <t>Thomas Loughran: In a way which effectively invites mature members in those rarefied unusual contexts have full information exchange of the sort that I just described at something</t>
  </si>
  <si>
    <t>Thomas Loughran: Right, it's and it's not the case that you can ever get there, we get there in science, all the time.</t>
  </si>
  <si>
    <t>Thomas Loughran: Here I've been to influence perhaps by Amy Barrett's remarks on this matter, right, so I've listened to JP, thank you for the hill stale heads up because I listened to that one. Since us</t>
  </si>
  <si>
    <t>Thomas Loughran: These days. Well, it didn't happen.</t>
  </si>
  <si>
    <t>Thomas Loughran: Together they do some work for you. Maybe they imply and plot implication is very strong work if you can get it to do that. Other times they just suggest certain things they suggest that you really see a problem, a different way. Right. And that now may have a solution.</t>
  </si>
  <si>
    <t>Thomas Loughran: It's got to have that much going for it.</t>
  </si>
  <si>
    <t>Thomas Loughran: There was very obviously in her speech when I heard her</t>
  </si>
  <si>
    <t>00:41:25.350 --&gt; 00:41:26.220</t>
  </si>
  <si>
    <t>00:50:33.120 --&gt; 00:50:43.050</t>
  </si>
  <si>
    <t>00:36:19.590 --&gt; 00:36:22.590</t>
  </si>
  <si>
    <t>Thomas Loughran: Tradition and the value of tradition and mechanisms of tradition. We've talked about that in the past. And we can see that there's a lot to be said for, you know,</t>
  </si>
  <si>
    <t>Thomas Loughran: On what grounds. If I don't like the way they're protecting my property. Do I get to bring</t>
  </si>
  <si>
    <t>Thomas Loughran: It's an enticing possibility, right, that may be</t>
  </si>
  <si>
    <t>Thomas Loughran: A deep misinterpretation of</t>
  </si>
  <si>
    <t>Thomas Loughran: Doesn't. I think it's a good question whether</t>
  </si>
  <si>
    <t>Thomas Loughran: We don't know everything about that. And the more we learn about ourselves. The more we discover</t>
  </si>
  <si>
    <t>Thomas Loughran: Because you've been form. You know what it's like to be in a person in relationship to those people</t>
  </si>
  <si>
    <t>John Loughran: You know, the public</t>
  </si>
  <si>
    <t>And a need in whose interests it the mature members of a community recognize.</t>
  </si>
  <si>
    <t>I just don't see that as hot. So that makes it a but it's just as rich.</t>
  </si>
  <si>
    <t>I think they actually did a session on the songs or maybe more than one.</t>
  </si>
  <si>
    <t>Thomas Loughran: Begins with a GR</t>
  </si>
  <si>
    <t>Particular lenses or just as skeptical of particular. Traditional lenses from a younger age and.</t>
  </si>
  <si>
    <t>Rachel Loughran: For following or or for taking a look at any international deals or major negotiations going on now looking at it through the lens of okay if I'm Chief Executive of this country. Do I have stake in the November election and how might that impact how I</t>
  </si>
  <si>
    <t>In fact, I think that's an ordinary human goodness and it's pretty profound.</t>
  </si>
  <si>
    <t>Thomas Loughran: A key important feature their life. He says you have to admit this is technology. This is social media. This is learning. This is publishing this is all that stuff.</t>
  </si>
  <si>
    <t>Thomas Loughran: And that will be things</t>
  </si>
  <si>
    <t>John Rose: I mean, I haven't heard anything about her in months. And I think everyone's views on climate change are essentially the same that they were before her.</t>
  </si>
  <si>
    <t>Thomas Loughran: Very nicely and</t>
  </si>
  <si>
    <t>John’s iPhone: Maybe there's been there, I guess.</t>
  </si>
  <si>
    <t>Thomas Loughran: Cool. So let's</t>
  </si>
  <si>
    <t>Thomas Loughran: Right. That would be good. That's remember just one reason why we ought to pay attention to some of this stuff is it could come back and bite us in the butt right if we don't pay attention to it.</t>
  </si>
  <si>
    <t>John Rose: So that I mean that's the base. The basis of that. Are you and I</t>
  </si>
  <si>
    <t>But in general, there are there will always be. Even in American politics, there are always many sides to an issue and many different perspectives.</t>
  </si>
  <si>
    <t>And every time something appears in print on this, it'll show up in your box.</t>
  </si>
  <si>
    <t>Well, if. Yeah. Maybe I don't want to put it in between. So put it up. What if I put it in between professional and responsibilities?</t>
  </si>
  <si>
    <t>Thomas Loughran: That's the ideal of true on Alister McIntyre's account of craft tradition rationality, at least as I understand,</t>
  </si>
  <si>
    <t>Thomas Loughran: But, and I'm not suggesting that it's going to be easy to get there in a high information flow network of bridge communities. We already in a certain sense, have information flow of net rich communities in the sciences.</t>
  </si>
  <si>
    <t>Thomas Loughran: And I also listened to the one I think you're the one corrected me that it was a Jacksonville.</t>
  </si>
  <si>
    <t>Thomas Loughran: It happened right it was we were right on the edge of it happening and gore took it away.</t>
  </si>
  <si>
    <t>Thomas Loughran: You see what I'm saying. But it may drain change the probabilities that certain problems can be solved, rather than implying solutions for those different problems.</t>
  </si>
  <si>
    <t>John Rose: Interesting idea. Remember</t>
  </si>
  <si>
    <t>Thomas Loughran: And in her meta cognitive analysis.</t>
  </si>
  <si>
    <t>Thomas Loughran: Because I want to make another point about it. There are pieces of this story that are</t>
  </si>
  <si>
    <t>Thomas Loughran: arrest people in unmarked cars take people off the streets because I have property there, and I don't like what they're doing in their level of protection. I'm taking an extreme ridiculous case. The point is plainly not there.</t>
  </si>
  <si>
    <t>JP: That enticing</t>
  </si>
  <si>
    <t>Thomas Loughran: Apocalyptic literature.</t>
  </si>
  <si>
    <t>Thomas Loughran: Let me just say one thing about it. I don't want to go on too long. Tonight, will it will end at 90 minutes</t>
  </si>
  <si>
    <t>Thomas Loughran: How much good. The do to draw the connections between very emotionally charged and very ugly historical</t>
  </si>
  <si>
    <t>Thomas Loughran: All kinds of different complexities in that space, but we live and move and breathe in that space. And if you started there you might give an account.</t>
  </si>
  <si>
    <t>Thomas Loughran: And of course they matter to you.</t>
  </si>
  <si>
    <t>John Loughran: Favorites were</t>
  </si>
  <si>
    <t>Excuse me, I need who satisfaction in whose interest the mature members of the community recognize.</t>
  </si>
  <si>
    <t>So that's a nice place to jump in where you don't have to wave to all the trouble to death thing.</t>
  </si>
  <si>
    <t>But that that was really quite noteworthy at the time to break the almost the relative silence of most of the media.</t>
  </si>
  <si>
    <t>Thomas Loughran: Like grouper. But that's not it. It's a fish.</t>
  </si>
  <si>
    <t>Thomas Loughran: Although I haven't gone back and looked at any detail at all that</t>
  </si>
  <si>
    <t>And chooses to build their own lands or.</t>
  </si>
  <si>
    <t>Rachel Loughran: Interact with the United States government at this time.</t>
  </si>
  <si>
    <t>Thomas Loughran: I'm almost done here.</t>
  </si>
  <si>
    <t>I do think that. I think so. And maybe the ordinary human wickedness, I don't think is that I don't think it's that profound, frankly.</t>
  </si>
  <si>
    <t>Thomas Loughran: But it's hardest like horses to a freakin wagon and that wagons your community.</t>
  </si>
  <si>
    <t>Thomas Loughran: And then I forget the other even bigger piece. I mean, I know where it is. I just like the moment I can articulate it</t>
  </si>
  <si>
    <t>Thomas Loughran: So I don't need to shoot for young people.</t>
  </si>
  <si>
    <t>Thomas Loughran: We're right to right to pause there. It's not Hoffman's argument. And it's not the third argument that I want to introduce either</t>
  </si>
  <si>
    <t>John’s iPhone: I don't know that much about it, but</t>
  </si>
  <si>
    <t>00:41:26.280 --&gt; 00:41:26.880</t>
  </si>
  <si>
    <t>00:50:44.430 --&gt; 00:50:57.600</t>
  </si>
  <si>
    <t>00:36:24.330 --&gt; 00:36:24.990</t>
  </si>
  <si>
    <t>You can set it to do a once a day, once a week or instantly, so if you want to stay informed on something,</t>
  </si>
  <si>
    <t>It's actually the profession as responsibilities and professionals have responsibilities.</t>
  </si>
  <si>
    <t>Thomas Loughran: So then there is an account of truth and we're not far behind is an account of what it is for things to be good for a person. We talked about this.</t>
  </si>
  <si>
    <t>Thomas Loughran: The sciences already sort of work this way, except they don't exchange information as well as they could in an interdisciplinary way they do when they need to, and really quite well.</t>
  </si>
  <si>
    <t>Thomas Loughran: I thought it was Jackson university for makers Jacksonville something. Or maybe there's more than one of them. In any case, I listened to one there. That was right around the 2016 election.</t>
  </si>
  <si>
    <t>Thomas Loughran: I believe, four days after the Supreme Court voted and that was five weeks or so after I was five weeks deep</t>
  </si>
  <si>
    <t>John Rose: near the start I asked some question about</t>
  </si>
  <si>
    <t>Thomas Loughran: So yeah, so there. So let's just leave all that in the rearview mirror for now and call it, it's the fulfillment of the high information flow network of rich communities promise.</t>
  </si>
  <si>
    <t>Thomas Loughran: Reverence</t>
  </si>
  <si>
    <t>Thomas Loughran: There's two other pieces of the story.</t>
  </si>
  <si>
    <t>John Loughran: Just leave it there.</t>
  </si>
  <si>
    <t>Thomas Loughran: There may be other reasons, how can you give an account to the brain, for example. And how about intelligence this intelligence conscious and talk about what consciousness is in a moment, right, is that even relevant</t>
  </si>
  <si>
    <t>Thomas Loughran: Employed</t>
  </si>
  <si>
    <t>Thomas Loughran: But your question was not really about that. It was about</t>
  </si>
  <si>
    <t>John Loughran: I wonder</t>
  </si>
  <si>
    <t>Thomas Loughran: I don't have that right. Yeah.</t>
  </si>
  <si>
    <t>Thomas Loughran: Men telling us endlessly long stories on the battlefield was very enticing</t>
  </si>
  <si>
    <t>Thomas Loughran: Here's this is a point NT Wright makes and runs with hard</t>
  </si>
  <si>
    <t>Thomas Loughran: But let me take I'm hoping two minutes.</t>
  </si>
  <si>
    <t>Thomas Loughran: precedents with</t>
  </si>
  <si>
    <t>Thomas Loughran: Of science. After all, these are people who are under certain sets of conscious circumstances come to agreement.</t>
  </si>
  <si>
    <t>Thomas Loughran: In the very same sense of course that, of course, I turned my back on that Brian and I stand with my family.</t>
  </si>
  <si>
    <t>Yeah, I don't know.</t>
  </si>
  <si>
    <t>I think that's a complete sentence. But it's a lot of clauses. Sorry.</t>
  </si>
  <si>
    <t>A journalist. What would your professional obligation be to entertain and to treat all the readers?</t>
  </si>
  <si>
    <t>I'm I'm curious as to why there's not more circling around that topic in particular.</t>
  </si>
  <si>
    <t>Yeah, well, in in the circles that that orbit of Caitlin Johnstone, you know, I would say I mean,</t>
  </si>
  <si>
    <t>Thomas Loughran: But it's something like that.</t>
  </si>
  <si>
    <t>Thomas Loughran: Case, too.</t>
  </si>
  <si>
    <t>You know, picks a different set of lenses. He is pretty consistent way.</t>
  </si>
  <si>
    <t>John Rose: Yeah, I mean, there are people who say they suspect that basically which is Donald Trump is either calling in favors.</t>
  </si>
  <si>
    <t>Thomas Loughran: For tonight.</t>
  </si>
  <si>
    <t>And I don't think it's that available, although I do think there are profound forms of wickedness.</t>
  </si>
  <si>
    <t>Thomas Loughran: Oh, this</t>
  </si>
  <si>
    <t>Thomas Loughran: Inside, I'll get there again because it's there. Alright, so let's do that. Let's do the Christ in you, and we're solution. The whole problem, the world's problems and hologram analogy. Okay.</t>
  </si>
  <si>
    <t>Thomas Loughran: It's an armchair philosophical argument.</t>
  </si>
  <si>
    <t>John’s iPhone: Certainly not. It's certainly pretty easy to not feel very friendly to China. When the impression given to me is that they're basically running</t>
  </si>
  <si>
    <t>John’s iPhone: I mean people's people say that like because</t>
  </si>
  <si>
    <t>you can stay right informed and Twitter will give you that kind of control in some measure.</t>
  </si>
  <si>
    <t>Those are not the same. Okay. I don't think you're able to connect root nodes.</t>
  </si>
  <si>
    <t>Thomas Loughran: This point of view, this model illuminating explaining predicting helping us control illuminating but also guide where on earth should we go</t>
  </si>
  <si>
    <t>Thomas Loughran: And some people would say quite poorly and that would also be true, but compared to what happens to ordinary people. There's a huge amount of deep interdisciplinary cooperation in the sciences compared to what anyone else has got going.</t>
  </si>
  <si>
    <t>Thomas Loughran: And in both cases, she makes it very clear distinction between what she thinks liberal and conservative in terms of jurisprudence, which is quite willing to admit and says, that's very different distinction than the political versus the political liberal versus conservative</t>
  </si>
  <si>
    <t>Thomas Loughran: And I still don't have an answer to. But that was November. That was December 12. We just looked up. I just looked up right that Supreme Court decision.</t>
  </si>
  <si>
    <t>Thomas Loughran: So now I see you asking</t>
  </si>
  <si>
    <t>John Rose: If we think that the</t>
  </si>
  <si>
    <t>Thomas Loughran: If you've got to make a promise like that you've got it. You've got to write it.</t>
  </si>
  <si>
    <t>Thomas Loughran: As it began. As if Nature where your teacher</t>
  </si>
  <si>
    <t>Thomas Loughran: Maybe three</t>
  </si>
  <si>
    <t>00:41:28.770 --&gt; 00:41:29.610</t>
  </si>
  <si>
    <t>00:51:00.120 --&gt; 00:51:00.480</t>
  </si>
  <si>
    <t>00:36:26.760 --&gt; 00:36:27.330</t>
  </si>
  <si>
    <t>Thomas Loughran: The. What's the relationship between theological inquiry in the Christian tradition.</t>
  </si>
  <si>
    <t>John Loughran: I think there's a lot of</t>
  </si>
  <si>
    <t>Thomas Loughran: And where the federal government's right come from.</t>
  </si>
  <si>
    <t>Thomas Loughran: Story to tell</t>
  </si>
  <si>
    <t>Thomas Loughran: Right, so that apocalyptic literature is taken literally.</t>
  </si>
  <si>
    <t>Thomas Loughran: To answer that question. Imagine biases are distributed a standard distribution, a bell curve. Okay, something like that.</t>
  </si>
  <si>
    <t>Thomas Loughran: Contemporary instances, right, in some ways, it seems deeply unjust, not to make the comparison, not to draw the lines. Right. But on the other hand, you get both heat and light. When you do that, right, there's no question and get you get here.</t>
  </si>
  <si>
    <t>Thomas Loughran: Right and achieve agreement and build models and apply models and test models and all of that right might be sitting on</t>
  </si>
  <si>
    <t>Thomas Loughran: So there I think is a pretty power that's a sketch</t>
  </si>
  <si>
    <t>Thomas Loughran: actually don't know.</t>
  </si>
  <si>
    <t>Those needs are rights and they're action guiding forces, the force of the practical wisdom accumulated in communities.</t>
  </si>
  <si>
    <t>Perspectives as worthwhile. How would you do that?</t>
  </si>
  <si>
    <t>And the thing that just jumped into my head is a lot of times, like in my own personal life,</t>
  </si>
  <si>
    <t>I follow Max Blumenthal and Aaron Métayer and Van Norden and those folks, and they would all say that it certainly proves.</t>
  </si>
  <si>
    <t>Thomas Loughran: And it is you seen it in social network analysis or maybe Oh am because I'm weird that way. But you look at you sort of drag around new friends. Have you seen that kind of thing.</t>
  </si>
  <si>
    <t>Anyway, that's a different conversation. But people are I guess it's just a comment on people being different.</t>
  </si>
  <si>
    <t>John Rose: That the US has acquired or that he personally has acquired and that they also have an interest in making him look good, because they'd rather have them for a second term.</t>
  </si>
  <si>
    <t>Thomas Loughran: Sorry, I've once again run myself in the wrong direction. Stop.</t>
  </si>
  <si>
    <t>I think that's true. One could be deeply principled, really thought through wicked.</t>
  </si>
  <si>
    <t>Thomas Loughran: Kind of already exists, which is why I started with the at least initial pilot existence group.</t>
  </si>
  <si>
    <t>Thomas Loughran: Those things are obviously false that there are obviously false senses in which you yourself or we any small subset of those are the solution to the world's problems.</t>
  </si>
  <si>
    <t>Thomas Loughran: Young people are more aware</t>
  </si>
  <si>
    <t>Thomas Loughran: I think we might say that the words, it's sort of you come at it by introspection in some way introspection and logic.</t>
  </si>
  <si>
    <t>John’s iPhone: reeducation camps, the word camps is thrown around pretty regularly.</t>
  </si>
  <si>
    <t>John’s iPhone: They say like the likelihood of him going to jail or</t>
  </si>
  <si>
    <t>Thomas Loughran: So they're</t>
  </si>
  <si>
    <t>Excuse me. Google. Twitter is ridiculously that ad.</t>
  </si>
  <si>
    <t>Yeah, no route, no separate, no condos or connotates, no the form.</t>
  </si>
  <si>
    <t>John Rose: A private citizen running whatever ads. They want are using their money in general to promote their point of view.</t>
  </si>
  <si>
    <t>Thomas Loughran: Well, where do the mature members of this community maximally in touch with information, where do their improved choices.</t>
  </si>
  <si>
    <t>Thomas Loughran: Even if not as much as could play me happy. It's the people who complain about</t>
  </si>
  <si>
    <t>Thomas Loughran: Sense.</t>
  </si>
  <si>
    <t>JP: Came</t>
  </si>
  <si>
    <t>Thomas Loughran: All right, where are all your interconnected lines in this great big spiral because you're claiming here, you might say to me right that there's these some number of interconnected propositions that's got a beginning, a middle and end and usefulness.</t>
  </si>
  <si>
    <t>John Rose: This is a last science that was specific are definitely lost in the West, if that if you had any idea about it being lost to the same extent and eastern thought, as well.</t>
  </si>
  <si>
    <t>Thomas Loughran: You got to put up some collateral or something like that and say, yeah, there's a there's an intellectual debt that that promises creating</t>
  </si>
  <si>
    <t>Thomas Loughran: There's those people who can't get to the polls and for whom that 80% option is their only option. Right. That's a piece of the story, even if we granted that 80% option. So there's an increased risk of fraud, but there's also an increased risk of in franchise.</t>
  </si>
  <si>
    <t>Thomas Loughran: Call it spiritual theological include something like that, just to throw a phrase. What's the real it between that and the explorations that are being done.</t>
  </si>
  <si>
    <t>John Loughran: Mean I like to think that I have principles that I care about.</t>
  </si>
  <si>
    <t>Thomas Loughran: Well, I think, is that matter.</t>
  </si>
  <si>
    <t>JP: No. Yeah.</t>
  </si>
  <si>
    <t>Thomas Loughran: Deeply misunderstood.</t>
  </si>
  <si>
    <t>Thomas Loughran: This is way one dimensional right so we can make it more dimensions, you can have adult a bell curve literally at now. It's a bump right in two dimensions, you can imagine, right, a two dimensional bell curve right and</t>
  </si>
  <si>
    <t>Thomas Loughran: So I'm not saying that's a simple piece but</t>
  </si>
  <si>
    <t>Thomas Loughran: Awareness of mathematical</t>
  </si>
  <si>
    <t>Thomas Loughran: That reaches pretty deeply into the American political</t>
  </si>
  <si>
    <t>Thomas Loughran: Me. I know what they, I know what I read in the papers and that's what, that's the story that I read in the papers.</t>
  </si>
  <si>
    <t>I think the concept of mature members of rich communities saves that theory because like a lot of I've heard the</t>
  </si>
  <si>
    <t>Sure. Yes, sir.</t>
  </si>
  <si>
    <t>like when I've had discussions about like the role of journalism.</t>
  </si>
  <si>
    <t>The story about. I mean, corporate media just being these larger institutions, being basically in the pockets of.</t>
  </si>
  <si>
    <t>Thomas Loughran: Where you can sort of work through a 3D map of all your networks your friends through a lot of free social network analysis software, my favorite. My favorite is right here at the bottom. I think it's called gasper</t>
  </si>
  <si>
    <t>But then the question is, what's the upbringing?</t>
  </si>
  <si>
    <t>John Rose: Than anyone else.</t>
  </si>
  <si>
    <t>Right. And quite the bottom. Mostly wicked.</t>
  </si>
  <si>
    <t>Thomas Loughran: Okay. And I guess we're in these partners and who are these partners is sort of speaks for itself. There's all kinds of different partners.</t>
  </si>
  <si>
    <t>Thomas Loughran: Right, utterly false, in some ways, and what might you possibly mean you could only mean or another phrase in here is we have a whole spirit of guns used to hear us.</t>
  </si>
  <si>
    <t>Thomas Loughran: What do you say courage.</t>
  </si>
  <si>
    <t>Thomas Loughran: And the reason why I pushed it to solid sexism.</t>
  </si>
  <si>
    <t>Thomas Loughran: But if we had a great big Islamic population of ethnic minorities in our country, we would treat them.</t>
  </si>
  <si>
    <t>John’s iPhone: At least being ruined.</t>
  </si>
  <si>
    <t>00:41:29.700 --&gt; 00:41:30.180</t>
  </si>
  <si>
    <t>00:51:04.050 --&gt; 00:51:13.290</t>
  </si>
  <si>
    <t>00:36:27.630 --&gt; 00:36:34.380</t>
  </si>
  <si>
    <t>I mean, it's almost criminally bad. I hate to say that.</t>
  </si>
  <si>
    <t>That is its own idea. So that's why it's not letting you do stuff with the ventilation.</t>
  </si>
  <si>
    <t>Thomas Loughran: When they get that license when, say, a corporation doesn't or a political entity. Why do you draw the distinction between them.</t>
  </si>
  <si>
    <t>Thomas Loughran: Migrate</t>
  </si>
  <si>
    <t>Thomas Loughran: How much needs to have that will talk about how poor we are those. So we're also very good and alone.</t>
  </si>
  <si>
    <t>Thomas Loughran: And anybody who thinks. Those are the same in Amy Barrett's case I'm pretty sure in for a big surprise.</t>
  </si>
  <si>
    <t>Thomas Loughran: And there's how many days left into November into December and the appointment takes place in the summer. That's a constitutionally mandated appointment. So does that authorize legislators in states where there's contention.</t>
  </si>
  <si>
    <t>Thomas Loughran: End and the number of. You don't have to talk forever to get the idea, you get them down. Right. And they really do something for you.</t>
  </si>
  <si>
    <t>Thomas Loughran: And there's actually something here that you can pick up and you can work with it might not be exactly right. But of course it's not going to be exactly right. It may not time will tell how far along. It is, but it's pretty damn intriguing and it is intriguing precisely because of its</t>
  </si>
  <si>
    <t>Thomas Loughran: Was at least part of it. The</t>
  </si>
  <si>
    <t>Thomas Loughran: That's not irrelevant. Now add that, together with a history of disenfranchised</t>
  </si>
  <si>
    <t>Thomas Loughran: They're out of the</t>
  </si>
  <si>
    <t>Thomas Loughran: This is famous, which is why I said it everyone's the citation here. I don't mean everybody knows this stuff. But everybody knows something about physics today knows that we've got this big</t>
  </si>
  <si>
    <t>Thomas Loughran: We do the unemployed, which probably feeds into that statistic that JP just mentioned, right, because</t>
  </si>
  <si>
    <t>Thomas Loughran: Well, that that Harris's Harris is trying to bring in in their</t>
  </si>
  <si>
    <t>JP: If I mean the federal the Federal right is the hot is at the highest</t>
  </si>
  <si>
    <t>Thomas Loughran: I don't even mean that that's less uninteresting.</t>
  </si>
  <si>
    <t>Thomas Loughran: So that so that Jesus's discussion about the fall of Jerusalem, for example, is interpreted as being about the end of the world because the language of this the sort of sky is falling language to use an apocalyptic phrase from our own time.</t>
  </si>
  <si>
    <t>JP: A surface.</t>
  </si>
  <si>
    <t>Thomas Loughran: I suppose the way to do it is to is for me not to see when I think about those sorts of disenfranchised and to to to cool down right and nonetheless bring them in. Right. But bring them in and not an inflammatory way is say, look, we've we haven't</t>
  </si>
  <si>
    <t>Thomas Loughran: Tools, but say</t>
  </si>
  <si>
    <t>Thomas Loughran: Mindset.</t>
  </si>
  <si>
    <t>John Rose: That people just vote on party lines.</t>
  </si>
  <si>
    <t>How about interviewing a variety of sources who have access to the kinds of information that various of your readers are reasonably believed?</t>
  </si>
  <si>
    <t>I'm like really about anything in the news in general.</t>
  </si>
  <si>
    <t>That's not the right phrase. But in the service of the U.S. State Department or at least.</t>
  </si>
  <si>
    <t>Thomas Loughran: Cheap. I can't remember the name. No, that's something else. I got it right here. Come on, with that because it</t>
  </si>
  <si>
    <t>Mean I screwed it up and that somebody that I did last time.</t>
  </si>
  <si>
    <t>Rachel Loughran: That's something that like to me definitely makes sense to look at, but like the space to believe like okay there. This could be true. This is something that makes sense to me, certainly does not mean that's what what's happening or even one of the things that's happening.</t>
  </si>
  <si>
    <t>Thomas Loughran: So maybe it's the case, then that there is here.</t>
  </si>
  <si>
    <t>Right. And you could imagine even there being something tempting or you wonder how far it goes or whatever, God forbid.</t>
  </si>
  <si>
    <t>Thomas Loughran: Know, this doesn't speak for itself. There's a big movement of flock here.</t>
  </si>
  <si>
    <t>Rachel Loughran: As someone who so I in my last job, I was running a lot of like leadership exercises where an activity that we do is we have all the kids.</t>
  </si>
  <si>
    <t>Thomas Loughran: Was because I thought that the argument for solid sexism is just as good</t>
  </si>
  <si>
    <t>Thomas Loughran: Well, but like, like we treat those poor lost children at the border who can't find their parents. Right. We give them the very best of care.</t>
  </si>
  <si>
    <t>John’s iPhone: They say is like pretty high. So like this is a man who in their mind is you're going to go legit is going to go to jail for the rest of his life. If he is not president</t>
  </si>
  <si>
    <t>like that is what makes sense. I think that salters in if people have, like, particular biases or blinders.</t>
  </si>
  <si>
    <t>Does that mean in some ways I like it. But in other ways, I think it's remarkable.</t>
  </si>
  <si>
    <t>When you edit a node, what can you then do? Simply change the name of it.</t>
  </si>
  <si>
    <t>Thomas Loughran: Where do they want to say.</t>
  </si>
  <si>
    <t>Thomas Loughran: Why am I going on and on about that.</t>
  </si>
  <si>
    <t>Thomas Loughran: Or at least that's that would be my reading of her. Maybe it's a prejudice reading approved, but it's not now and I'm careful. I mean, she's I read a law review articles on this subject, but she speaks about it. Pretty distinctly</t>
  </si>
  <si>
    <t>Thomas Loughran: To follow the, the actual example of the legislators in Florida in 2000 not an 1876 one God knows that could ever happen again. No, actually in 18 in 2000</t>
  </si>
  <si>
    <t>Thomas Loughran: So, okay, if they do, then they together in this drawing this conceptual drawing</t>
  </si>
  <si>
    <t>That becomes a more interesting question. When you compare it to this question of the study of consciousness and wonder whether there's a study of consciousness and actual here. I think of</t>
  </si>
  <si>
    <t>Thomas Loughran: Universal interdisciplinary</t>
  </si>
  <si>
    <t>Thomas Loughran: reverence that goes beyond a fascinating with a fascination with a subject which it, which is very common and pretty profound. Right. I mean, a lot of people very fascinated by the subject, but I don't think they have the same</t>
  </si>
  <si>
    <t>Thomas Loughran: Of people who are different and then start to put that together with all the other disenfranchised and shit goes on like</t>
  </si>
  <si>
    <t>00:41:30.210 --&gt; 00:41:32.580</t>
  </si>
  <si>
    <t>00:51:14.370 --&gt; 00:51:20.790</t>
  </si>
  <si>
    <t>00:36:35.190 --&gt; 00:36:40.440</t>
  </si>
  <si>
    <t>Thomas Loughran: In their intellectually appropriately intellectually box for of course it's appropriately intellectually modest according to Sam Harris's filter which has a great deal of rigor, which which is wonderful, but also</t>
  </si>
  <si>
    <t>John Loughran: I don't reason from them very often. It seems like it's a. And what I mean by that is I don't explicitly map. What I'm talking about on to the the principles in play.</t>
  </si>
  <si>
    <t>JP: I mean, the buck basically stops at the federal government, like if the federal government won't do anything about it, then nothing will be done.</t>
  </si>
  <si>
    <t>Thomas Loughran: But I didn't mean either those things when I meant was,</t>
  </si>
  <si>
    <t>Thomas Loughran: Right live. No, seriously, because there's Chicken Little right that</t>
  </si>
  <si>
    <t>A what</t>
  </si>
  <si>
    <t>Thomas Loughran: And we continue to practice this long history and we practiced it in the last election in in comically</t>
  </si>
  <si>
    <t>Thomas Loughran: The conscious possession of mathematical tools is held in common by everyone working in that space.</t>
  </si>
  <si>
    <t>Thomas Loughran: It reaches into federalism, it reaches into rights.</t>
  </si>
  <si>
    <t>Thomas Loughran: Know that, sorry, that was making reference I was trying to agree with JP last point.</t>
  </si>
  <si>
    <t>Should a journalist account for who? Their readers are likely to be high.</t>
  </si>
  <si>
    <t>It usually, like you wind up taking so many different twists and turns that you don't nail down the like a bigger picture stuff.</t>
  </si>
  <si>
    <t>You know, beholden to them in some way. They not be investigated, for example, what keeps the what keeps the federal government?</t>
  </si>
  <si>
    <t>Thomas Loughran: Yeah, grab get there it is. Hold on, I had an excellent wanted to read it.</t>
  </si>
  <si>
    <t>John Rose: Only the people only the political organizations that had a bunch of money would ever have any chance of success, which is most yet, which is the case.</t>
  </si>
  <si>
    <t>Right. Well. You don't want to only parallel process.</t>
  </si>
  <si>
    <t>Thomas Loughran: On account of personal identity which enables us to bring together into a less limited conscious set of experiences which is now.</t>
  </si>
  <si>
    <t>Right. But you could imagine an abyss. Right.</t>
  </si>
  <si>
    <t>Thomas Loughran: By the way, I said, all these things they want to transform. They want to transform. They want to sort of replace YouTube. They want to replace Twitter. They want to replace traditional associated media, by the way, they also want to replace capital.</t>
  </si>
  <si>
    <t>Thomas Loughran: And all of those are phrases, I think, by the way, those phrases sort of run deep into especially Eastern Patristics Christology.</t>
  </si>
  <si>
    <t>Rachel Loughran: Say a leader that they look up to. And one thing that they really like about them, and you'd be astonished at the number of kids stuff from like we got schools from like rural Vermont. We got kids from coming from the city, a lot of them choose her. Hmm.</t>
  </si>
  <si>
    <t>Thomas Loughran: And maybe has primacy of</t>
  </si>
  <si>
    <t>John’s iPhone: So like obviously he will pull out all the</t>
  </si>
  <si>
    <t>John Loughran: Science with a question you're asking.</t>
  </si>
  <si>
    <t>Thomas Loughran: We've got some very successful theories. It's not obviously how they go together at john rose</t>
  </si>
  <si>
    <t>Thomas Loughran: On reason why our outcomes are so boring because people are so poor.</t>
  </si>
  <si>
    <t>But if you have that concept but put the qualifier on it of like mature members of rich communities are the ones.</t>
  </si>
  <si>
    <t>I don't understand it. Actually. Why they're not handing you an awful lot of control, because the algorithm for it is trivial.</t>
  </si>
  <si>
    <t>Yeah, editing notes. Does it change the relationship? It just changes how it looks.</t>
  </si>
  <si>
    <t>Thomas Loughran: They are you might say free</t>
  </si>
  <si>
    <t>Thomas Loughran: Meant to be going somewhere with it.</t>
  </si>
  <si>
    <t>Thomas Loughran: And says these are not the same. So would you would not expect put it this way, in the abstract, you would not expect somebody who Trump reported</t>
  </si>
  <si>
    <t>Thomas Loughran: They together are connected down to other pieces which you somehow now get to bring in and which are themselves in turned connected with other things.</t>
  </si>
  <si>
    <t>John Rose: JP, we're just talking about Sam Harris his thoughts on the study of consciousness being alive and well.</t>
  </si>
  <si>
    <t>Thomas Loughran: And they may or may not feel, for example, gratitude to the subject.</t>
  </si>
  <si>
    <t>Thomas Loughran: Moving polling places at the last minute to places you've got to get on a bus and travel a long way to get to write things that are making it harder for particular section to the electorate, which I'd take it, it's routine and evil.</t>
  </si>
  <si>
    <t>Thomas Loughran: Real but limited acquaintance with other people's understanding</t>
  </si>
  <si>
    <t>John Loughran: Right, like how</t>
  </si>
  <si>
    <t>Thomas Loughran: Sounds to me like you disagree with the claim that that all other rights are reserved for the states other than I forget the precise language, but I thought that's a constitutional language. Right. Is it the federal government.</t>
  </si>
  <si>
    <t>Thomas Loughran: The role of story playing an integral part in richer communities. Why would you think that's the case, just because it sort of drops out of that theory of interaction that I just articulated. Right. Well, you might wonder if it is the case that that theory.</t>
  </si>
  <si>
    <t>Thomas Loughran: That basically that way that metaphor right for referring to the end of the world is another phrase we will use this right is practically the end of the world as we know it writers, something like that. That language is</t>
  </si>
  <si>
    <t>JP: Surface and in two dimensions are in three and three dimension.</t>
  </si>
  <si>
    <t>Thomas Loughran: Ugly and manifest winters where we've intentionally at the last minute change the polling place in a fairly mid size American city and moved it all the way across town and told hardly anybody</t>
  </si>
  <si>
    <t>Thomas Loughran: What happens if you begin with those tools and lots of other tools that are not mathematical and try to put together a whole account, including a whole account to the success of the enterprise, they're engaged in over the fundamental theory level.</t>
  </si>
  <si>
    <t>Thomas Loughran: It reaches into limited government of the weeds said very little about living in government. But what ought to govern these individual experiments as they grow up right in general Jada leave them alone and let them run</t>
  </si>
  <si>
    <t>Thomas Loughran: I read that in the papers that</t>
  </si>
  <si>
    <t>I see no alternative. No professional alternative.</t>
  </si>
  <si>
    <t>And yeah, that just occurred to me right now.</t>
  </si>
  <si>
    <t>I'm trying to think hard about how to put this.</t>
  </si>
  <si>
    <t>Thomas Loughran: Delphine, A, G, F, G, H, I guess you could look that up. You could use it. It's an example, you could drop in and help you organize your stuff and drop it in. And now you got an interactive 3D sort of environment and all for free.</t>
  </si>
  <si>
    <t>You don't want to only learn from people like you or slight divisions of labor, right.</t>
  </si>
  <si>
    <t>Thomas Loughran: Distinct from these others but includes these others.</t>
  </si>
  <si>
    <t>That somebody might peer down in that direction. And so I don't mean to say that shallow over there.</t>
  </si>
  <si>
    <t>Thomas Loughran: I don't think I'm speaking out of turn when I say this about them because they want to harness these technology partners who are close enough, in principle, alignment to cook up with aware come</t>
  </si>
  <si>
    <t>Thomas Loughran: But I'm no expert here, that's what. Occasionally I'll see it roar will say that and I think in</t>
  </si>
  <si>
    <t>Thomas Loughran: That's very interesting.</t>
  </si>
  <si>
    <t>Thomas Loughran: Place even that's a stronger claim than the argument for</t>
  </si>
  <si>
    <t>John’s iPhone: Yeah, that is interesting and Donald Trump is like</t>
  </si>
  <si>
    <t>JP: No name. Yeah, yeah.</t>
  </si>
  <si>
    <t>00:41:33.000 --&gt; 00:41:34.860</t>
  </si>
  <si>
    <t>00:51:21.270 --&gt; 00:51:24.360</t>
  </si>
  <si>
    <t>00:36:41.610 --&gt; 00:36:52.470</t>
  </si>
  <si>
    <t>Entering into, obviously, like all people would enter into this process,</t>
  </si>
  <si>
    <t>They give you all kinds of control. It's just control in the very few areas they want to let you have control.</t>
  </si>
  <si>
    <t>Oh. Well, the nice thing is we do not have to at the beginning make a perfect map.</t>
  </si>
  <si>
    <t>Thomas Loughran: You notice there's been no external accounts here of where one ought to go what one ought to think how one ought to conform one's view of the world to the reality that's out there.</t>
  </si>
  <si>
    <t>Thomas Loughran: Internet. It is a high information flow network of rich communities in a certain way, even though it does is a spy as a</t>
  </si>
  <si>
    <t>Thomas Loughran: We installed because the Federalist Society picture because she was an original list and text truest you wouldn't expect that person to necessarily vote for the Republican</t>
  </si>
  <si>
    <t>Thomas Loughran: These are all maybe abstract possibilities. What this author was saying is these are not abstract possibilities. This is the plan.</t>
  </si>
  <si>
    <t>Thomas Loughran: And you get a more powerful model with a broader set of solutions to a wider range of problems, you become more intelligent generally because you can solve this broader range of problems right using this more this now more versatile set of resources.</t>
  </si>
  <si>
    <t>Not alive in university well but alive and in places. Well, in the east.</t>
  </si>
  <si>
    <t>Thomas Loughran: That's the kind of thinking that we're missing that those are the kinds of things that we need to pursue on this model. And if and if we don't get them.</t>
  </si>
  <si>
    <t>Thomas Loughran: Just frankly evil. That is a disingenuous needs. And frankly, it's a dehumanizing means</t>
  </si>
  <si>
    <t>Thomas Loughran: In a way, and I'm saying</t>
  </si>
  <si>
    <t>Thomas Loughran: I have not introduced you I think yet to</t>
  </si>
  <si>
    <t>Thomas Loughran: Lot of it lacked any kind of health insurance or they lack and the things that might come with health insurance like preventive medicine, etc.</t>
  </si>
  <si>
    <t>Thomas Loughran: Yeah, so he</t>
  </si>
  <si>
    <t>John Loughran: Like I'm</t>
  </si>
  <si>
    <t>Thomas Loughran: It's their rights are specified their rights and duties are specified and all other rights are explicitly reserved for the states.</t>
  </si>
  <si>
    <t>Thomas Loughran: points toward the emerging importance of narrative as historical narrative as a way in which the very evidence for your purchase in on the world is located.</t>
  </si>
  <si>
    <t>Thomas Loughran: Was used, but was not used in that literal sort of way. And Jesus was just misunderstood by many generations of Scripture scholars</t>
  </si>
  <si>
    <t>Thomas Loughran: Yeah, it's</t>
  </si>
  <si>
    <t>Thomas Loughran: Right, which happened in one city that I'm simply because we're in public and given the very tiny chance that I remember that city wrong. I think I know what city. It is, but I'm not going to mention it. But, so let me just talk about my emotional reaction and sorry my</t>
  </si>
  <si>
    <t>Thomas Loughran: The fundamental physical theory level.</t>
  </si>
  <si>
    <t>Thomas Loughran: Although there may be circumstances in which if some of them run the other ones can't right and so maybe you need some kind of net of order.</t>
  </si>
  <si>
    <t>Thomas Loughran: Expectations and preferences in the party establishment were sort of anti Trump Ian and surprise Trump right</t>
  </si>
  <si>
    <t>Should an engineer be account, be accountable to the users of a product, are likely to be in thinking through safety.</t>
  </si>
  <si>
    <t>That said that, again, rage, if you would, that.</t>
  </si>
  <si>
    <t>What what keeps they're gone from being trained on The New York Times or on The Washington Post or take your pick.</t>
  </si>
  <si>
    <t>Thomas Loughran: This is the tool, the guy who wrote this is the guy who LinkedIn hired to do their version of it. I told you sometime I was going to show you that.</t>
  </si>
  <si>
    <t>Thomas Loughran: Right and and we will we will work together for a state of affairs which brings about a set of outcomes that you're really in favor of just tell us what they are.</t>
  </si>
  <si>
    <t>Between otherwise like minded people who divide and conquer the whole pie.</t>
  </si>
  <si>
    <t>Thomas Loughran: Here, I think you can see how much more. It's one thing to take a general lens on it's another thing to see how many more things. Do you need to add</t>
  </si>
  <si>
    <t>Thomas Loughran: You might imagine that goes forward, and you might imagine, thinking that maybe there's a sense in which we would all say so in our language, a community knows what the individuals do not</t>
  </si>
  <si>
    <t>Right. But I do think it's. I don't think it's symmetrical with regard to love loving persons.</t>
  </si>
  <si>
    <t>Thomas Loughran: And all kinds of application partners that aware com thanks. Yeah, we can work with you guys, you're trying to do something legitimate here.</t>
  </si>
  <si>
    <t>Thomas Loughran: Some of the teaching side people praise. I think the same deal is. I think they've paid attention more than nine. So that's to that same Eastern Christology.</t>
  </si>
  <si>
    <t>Rachel Loughran: Um, yeah.</t>
  </si>
  <si>
    <t>Thomas Loughran: Then the argument for idealism.</t>
  </si>
  <si>
    <t>John’s iPhone: Really bad at talking about things. But I did read something interesting about that.</t>
  </si>
  <si>
    <t>but the great that you're particularly interested in is the choices of mature members of rich communities.</t>
  </si>
  <si>
    <t>So would you like to hear more about entertainment? Would you like to hear more about sports?</t>
  </si>
  <si>
    <t>We have to make a useful map. This is a way of brainstorming and the let's see the idea of these lot.</t>
  </si>
  <si>
    <t>Thomas Loughran: We started with the way the world looks to us and said that it looks to us is a kind of information may not be the only kind of information.</t>
  </si>
  <si>
    <t>Thomas Loughran: Scientist sex and do a spider natural physicists aspire to it, particularly a lot of scientists aspire to all of science. That's the theory of everything Grand Unified Theory, sometimes, and sometimes it's restricted Burton</t>
  </si>
  <si>
    <t>Thomas Loughran: It would depend upon the law. It's like, people don't even think the law there to be interpreted where there's any serious minded interpretation that goes on.</t>
  </si>
  <si>
    <t>JP: What's the name of this article in The Atlantic</t>
  </si>
  <si>
    <t>Thomas Loughran: And it's fair to ask about any particular investment in some subset of those resources. Why are these here how much work, are they doing for you.</t>
  </si>
  <si>
    <t>And in a particular approach to Buddhism in particular.</t>
  </si>
  <si>
    <t>Thomas Loughran: We will be blind, we will not get our communities off the ground.</t>
  </si>
  <si>
    <t>Thomas Loughran: You know what I mean, which is very different.</t>
  </si>
  <si>
    <t>Thomas Loughran: To accomplish political objectives, it seems to me to try to deliberately try to make it harder for the people you whose votes. You don't like to vote.</t>
  </si>
  <si>
    <t>00:41:35.130 --&gt; 00:41:36.510</t>
  </si>
  <si>
    <t>00:51:26.340 --&gt; 00:51:37.170</t>
  </si>
  <si>
    <t>00:36:53.280 --&gt; 00:36:54.600</t>
  </si>
  <si>
    <t>Thomas Loughran: He shoots at the soul, for example, he seems to particularly wanted to shoot at the salt almost to this.</t>
  </si>
  <si>
    <t>John Loughran: Like, how should I think about</t>
  </si>
  <si>
    <t>JP: That that might be true, but it's not obvious to me that what we're talking about falls.</t>
  </si>
  <si>
    <t>Thomas Loughran: Through this history of interaction and encounters.</t>
  </si>
  <si>
    <t>Thomas Loughran: And on anti rights account, there is this was simply not the that was not worldview of the Old Testament and the people of God. It's like the title of his first book.</t>
  </si>
  <si>
    <t>Thomas Loughran: did have an emotional reaction, it was, it was ugly and it seems to me that's the right</t>
  </si>
  <si>
    <t>Thomas Loughran: Thanks for listening to that what I'm trying to do is say, this is a</t>
  </si>
  <si>
    <t>Thomas Loughran: But that limited order that limited role of government is to is to protect the federal effort at the end. What I mean by federal here is this multi</t>
  </si>
  <si>
    <t>Thomas Loughran: They couldn't swap that fly right, no matter how hard they tried, and then he ended up</t>
  </si>
  <si>
    <t>Seems to me absolutely.</t>
  </si>
  <si>
    <t>Pull out the thing that occurred to you. Yes, sir.</t>
  </si>
  <si>
    <t>Right. What keeps them? Yes.</t>
  </si>
  <si>
    <t>Right now take 10 seconds.</t>
  </si>
  <si>
    <t>That's very efficient and probably very fun. You feel like you're on the team.</t>
  </si>
  <si>
    <t>Thomas Loughran: To that lens in order to be able to see clearly through it. So in this case, you could imagine two different scenarios, both of which viewed through the</t>
  </si>
  <si>
    <t>Thomas Loughran: The community knows how to work it out. But none of that knowledge sits inside a single brain because it's divided up right and and there's patterns. There's culture. There's technology. There's all kinds of things. And that whole isn't intelligently ordered system.</t>
  </si>
  <si>
    <t>But that's a sociological question, I guess. Not only you have to you have to build the lens of the sociologists uses to look right.</t>
  </si>
  <si>
    <t>Thomas Loughran: And all of these folks.</t>
  </si>
  <si>
    <t>Thomas Loughran: I mean, it'd be Eastern Christian</t>
  </si>
  <si>
    <t>Thomas Loughran: I think pressure to just a number to share number. She turned out for school demonstrations.</t>
  </si>
  <si>
    <t>John’s iPhone: 525</t>
  </si>
  <si>
    <t>JP: I mean even that's gonna be fucking crazy.</t>
  </si>
  <si>
    <t>John Loughran: Actually, we're going to run across</t>
  </si>
  <si>
    <t>Thomas Loughran: To Stephen Wolfram's physics project, but it's an online physics project. He's doing physics and public and he's talking about these problems. For example, in generating solutions.</t>
  </si>
  <si>
    <t>John Rose: So the</t>
  </si>
  <si>
    <t>I think that help that makes that. Theory more viable?</t>
  </si>
  <si>
    <t>Well, gee, can I just drop a search string in? I know you're not allowed to do that.</t>
  </si>
  <si>
    <t>The idea of mapping out the logical relationship sort of kicks you in the mud at it.</t>
  </si>
  <si>
    <t>Thomas Loughran: All the, all the way to that to fix.</t>
  </si>
  <si>
    <t>Thomas Loughran: But now it turns out that the way the world looks to us, turns out to be a particularly powerful</t>
  </si>
  <si>
    <t>Thomas Loughran: More or physics, but a theory of everything in theory right ought to</t>
  </si>
  <si>
    <t>Thomas Loughran: And without looking at the detail of the law which almost nobody discusses in this in this regard.</t>
  </si>
  <si>
    <t>Thomas Loughran: Election America can survive or spore words to that effect.</t>
  </si>
  <si>
    <t>Thomas Loughran: It could be. There's more than one way to do that.</t>
  </si>
  <si>
    <t>Thomas Loughran: This guy left is an octopus teacher was filled with gratitude for that for that experience.</t>
  </si>
  <si>
    <t>Thomas Loughran: Right, so you put those things together. Right. And now you got somebody for whom it's hard in the first place. And it's even harder now right and now you're, you want to take away that decent shot that they have that only say 80% likely at 80% true</t>
  </si>
  <si>
    <t>John Loughran: Like, how should I think about immigration or something like that, which are our immigration laws be</t>
  </si>
  <si>
    <t>Thomas Loughran: Outside of the states.</t>
  </si>
  <si>
    <t>Thomas Loughran: If that's where the evidence is the story about that strings together these pearls of these evidentiary pearls.</t>
  </si>
  <si>
    <t>Thomas Loughran: It was they yet they this single world was the world and language of language about heaven, and we could go into lots of detail, but you've heard some of this in your past to</t>
  </si>
  <si>
    <t>Thomas Loughran: That's right. You could do it in three. But the point is the mathematics doesn't care how many dimensions you put it right the mathematics can handle more and more dimensions. Just think of, you know,</t>
  </si>
  <si>
    <t>Thomas Loughran: human reaction, but because it is intentionally disenfranchised</t>
  </si>
  <si>
    <t>Thomas Loughran: There's a choice here.</t>
  </si>
  <si>
    <t>Thomas Loughran: That this this pluralism of communities.</t>
  </si>
  <si>
    <t>Thomas Loughran: ended up taking over the whole thing.</t>
  </si>
  <si>
    <t>Well, a writer over at Bright Bar would only interview the most right wing perspectives if he expected most of his readers to be.</t>
  </si>
  <si>
    <t>That was pretty convoluted. So. If I understand correctly,</t>
  </si>
  <si>
    <t>From doing that. And. Given how quickly those done swivel and point to Julian Assange, right, and the people,</t>
  </si>
  <si>
    <t>Thomas Loughran: I just, I'm jumping to LinkedIn.</t>
  </si>
  <si>
    <t>Everything's awesome when you're part of the team. Looks a little song could sing. You got it from the beginning.</t>
  </si>
  <si>
    <t>Thomas Loughran: That same call it that oligarchic</t>
  </si>
  <si>
    <t>Thomas Loughran: But you only have individual Members who don't who whose consciousness is limited and that's don't experience conscious identity. When the whole of the Community.</t>
  </si>
  <si>
    <t>And that's not so clear what lens to use there. So let me.</t>
  </si>
  <si>
    <t>Thomas Loughran: offer their technology resources to help these groups become better organizations with better employees that work better. And because they're better and because they transform</t>
  </si>
  <si>
    <t>Thomas Loughran: Christology. I suppose it's the only person.</t>
  </si>
  <si>
    <t>Rachel Loughran: Um, I also think</t>
  </si>
  <si>
    <t>Thomas Loughran: Here's the way the arguments just gone in the last number of minutes. I pulled you into that first person solid assist piece for whatever reasons I did. I just tried to say why a little bit</t>
  </si>
  <si>
    <t>John’s iPhone: Number, the amount of kids missing their parents, something like that.</t>
  </si>
  <si>
    <t>JP: If</t>
  </si>
  <si>
    <t>00:41:37.200 --&gt; 00:41:38.580</t>
  </si>
  <si>
    <t>00:51:37.710 --&gt; 00:51:45.540</t>
  </si>
  <si>
    <t>00:36:58.410 --&gt; 00:37:05.760</t>
  </si>
  <si>
    <t>Almost by definition, it wipes away some obvious objections in the very right.</t>
  </si>
  <si>
    <t>Dangerous search on hashtags, basically, again.</t>
  </si>
  <si>
    <t>It reminds you, hey, wait, there's something else over here. There's more than one source of content, for example.</t>
  </si>
  <si>
    <t>Thomas Loughran: One might be able to construct an account of the world.</t>
  </si>
  <si>
    <t>Thomas Loughran: bought two</t>
  </si>
  <si>
    <t>Thomas Loughran: Mm hmm. I had not really discussion, but I'm sure in law review articles. There's plenty of discussion, but you don't see them in the big national TV or print media.</t>
  </si>
  <si>
    <t>Thomas Loughran: What I'll do is send you right now.</t>
  </si>
  <si>
    <t>Thomas Loughran: Super</t>
  </si>
  <si>
    <t>Sorry, there was something I was saying, JP about that. Sure, and wondering whether</t>
  </si>
  <si>
    <t>Thomas Loughran: That really has some legs, but you won't get anything that really has some legs, unless it, you put something pretty substantial together.</t>
  </si>
  <si>
    <t>Thomas Loughran: For that</t>
  </si>
  <si>
    <t>Thomas Loughran: Factor for voting.</t>
  </si>
  <si>
    <t>Thomas Loughran: Which is part is going to</t>
  </si>
  <si>
    <t>Thomas Loughran: To both of these that he thinks are compatible and lots of other people have written books on this and we will look at one or two of them.</t>
  </si>
  <si>
    <t>John Rose: I don't know if it's really even fair to say it's right wing, but the market driven solution is basically says,</t>
  </si>
  <si>
    <t>Thomas Loughran: Not gratuitously in the sense of, he's got a reason for shooting at it because he thinks it's done so much harm. And it's a great example of something that that is harmful.</t>
  </si>
  <si>
    <t>John Loughran: I don't</t>
  </si>
  <si>
    <t>JP: It's not obviously what we're talking about falls outside</t>
  </si>
  <si>
    <t>Thomas Loughran: And richer communities will have in so far as they survived through encounters with others. They'll have these evidence and evidence are very pearls and what I was pointing to was a particular string of pearls in the Iliad.</t>
  </si>
  <si>
    <t>Thomas Loughran: Turn any school if nowhere else right because it's woven into the quote the Scripture curriculum there.</t>
  </si>
  <si>
    <t>Thomas Loughran: A quadratic equation A polynomial at you can add more terms and the math keeps going right, you can just, you can make it more and more complex. You just can't visualize it.</t>
  </si>
  <si>
    <t>Thomas Loughran: And you've got to bring those things. How do you not talk about mobility.</t>
  </si>
  <si>
    <t>Thomas Loughran: We need not start on one side and approach the other side and that sort of way sides is maybe not the richest metaphor I could come up with here.</t>
  </si>
  <si>
    <t>Thomas Loughran: Which is not a pluralism of individuals.</t>
  </si>
  <si>
    <t>John Rose: Yeah, which is interesting, compared to, especially the last election where the complete opposite seem to have happen.</t>
  </si>
  <si>
    <t>Right wing. Yeah, no, there's something to be said for that perspective.</t>
  </si>
  <si>
    <t>the point you making is that an exploration about journalistic ethics and kind of the role of journalism and like contributing to people's</t>
  </si>
  <si>
    <t>they're obviously going to get what they want in spite of the unbelievable shame of the whole thing.</t>
  </si>
  <si>
    <t>Thomas Loughran: Share stealing back from you rage.</t>
  </si>
  <si>
    <t>From early on, you've got to learn that there are other people who see things different.</t>
  </si>
  <si>
    <t>Thomas Loughran: exploitative</t>
  </si>
  <si>
    <t>Thomas Loughran: It doesn't follow that that whole OF THE COMMUNITY ISN'T conscious. In fact, there are many there are many phrases we use that indicate that leads to wonder whether it is conscious and if it turns out all there is is consciousness.</t>
  </si>
  <si>
    <t>I don't I don't will. I don't know that we need to get too hung up on. Yeah.</t>
  </si>
  <si>
    <t>Thomas Loughran: And have a sense of responsibility for the world. They now don't just look in and they don't just look out for our son, they look out for social benefit and they take on community partners and they actually mature.</t>
  </si>
  <si>
    <t>Thomas Loughran: Eastern</t>
  </si>
  <si>
    <t>Rachel Loughran: In addition to</t>
  </si>
  <si>
    <t>Thomas Loughran: And then I argued that actually there's a second, there's a there's a plural. There's not a first person version of that only want one might very well this is a different three okay left the other hand</t>
  </si>
  <si>
    <t>John’s iPhone: But I read another thing yesterday.</t>
  </si>
  <si>
    <t>JP: If our just if we just like go after Trump</t>
  </si>
  <si>
    <t>I think that's. That's what I heard you saying. Yes.</t>
  </si>
  <si>
    <t>That's right. You can. But you can't, for example, ask it to give you the last.</t>
  </si>
  <si>
    <t>Right. And it draws you. And now all of a sudden you got for these things and they're all sources of content.</t>
  </si>
  <si>
    <t>John Rose: And then the government's gonna be able to determine what political speeches for private citizens, then that's concerning to me.</t>
  </si>
  <si>
    <t>Thomas Loughran: Including an account of what's true about the world.</t>
  </si>
  <si>
    <t>Thomas Loughran: Benefits and got</t>
  </si>
  <si>
    <t>Thomas Loughran: blogosphere discussions of exactly what the law is how it would be interpreted by what sort of jurisprudence, but at this way that discussion is god exists because this is the Internet, but I haven't I have yet to find it. So we should look for</t>
  </si>
  <si>
    <t>Thomas Loughran: A grab the link</t>
  </si>
  <si>
    <t>Thomas Loughran: Thank thanks for letting me build that because it would be nice to literally</t>
  </si>
  <si>
    <t>There might also have been</t>
  </si>
  <si>
    <t>Thomas Loughran: So this is effort, one that direction, like I said, trying to build a building on the infrastructure right and invite people to come here and move in and make this building better or go make another one, but it should look kinda like this.</t>
  </si>
  <si>
    <t>Thomas Loughran: You want to take that away from them.</t>
  </si>
  <si>
    <t>00:41:38.610 --&gt; 00:41:39.960</t>
  </si>
  <si>
    <t>00:51:46.380 --&gt; 00:51:58.860</t>
  </si>
  <si>
    <t>00:37:09.000 --&gt; 00:37:13.260</t>
  </si>
  <si>
    <t>Thomas Loughran: Unjustified etc. And I'm sure he's right about both of those things. And I'm also sure that he knows less about it. Then he thinks</t>
  </si>
  <si>
    <t>John Loughran: I don't have</t>
  </si>
  <si>
    <t>JP: That limited range.</t>
  </si>
  <si>
    <t>Thomas Loughran: Right, something like that, where these people are pointing toward</t>
  </si>
  <si>
    <t>Thomas Loughran: Same thing is true here. So let me just stay on one dimension. Okay, so I've just got a bell curve and you've got more and less around some medium.</t>
  </si>
  <si>
    <t>Thomas Loughran: When when mobility challenges are, are a gauntlet. In some cases, which have been intentionally thrown down</t>
  </si>
  <si>
    <t>Thomas Loughran: But moving from one beginning to further things that are sort of on the conclusions side of the spectrum, as opposed to on the beginnings side of the spectrum.</t>
  </si>
  <si>
    <t>Thomas Loughran: It's a pluralism of communities.</t>
  </si>
  <si>
    <t>John Rose: Or other public in case the</t>
  </si>
  <si>
    <t>I think not everybody needs to talk to everybody. You could imagine a community who says, look, we would like you to report the news.</t>
  </si>
  <si>
    <t>right to information and a complete information or whatever that looks like is not something that there are currently well documented,</t>
  </si>
  <si>
    <t>Right. Unbelievable shame of the whole thing. There's a zero credibility to any view, it seems to me, other than they just don't like what he does.</t>
  </si>
  <si>
    <t>You've got to have X, you got a.</t>
  </si>
  <si>
    <t>Thomas Loughran: Manipulative power lens I that very much a Caitlyn Johnstone lens as john and I talked about the other day that JP and I</t>
  </si>
  <si>
    <t>Thomas Loughran: Then</t>
  </si>
  <si>
    <t>On this. Try one more tiny thing that's already laced into what's in front of us.</t>
  </si>
  <si>
    <t>Thomas Loughran: Their own employees through the contributions of those employees make to community partners. So these co lads are not insular inward looking things they are outward looking partnership, creating</t>
  </si>
  <si>
    <t>Rachel Loughran: Raising awareness like having a lot of people be more interested in climate change, particularly young people.</t>
  </si>
  <si>
    <t>JP: Okay. All right.</t>
  </si>
  <si>
    <t>John’s iPhone: That there's another interesting number which is 485 of those 525 kids we know where their parents are and</t>
  </si>
  <si>
    <t>JP: If I will just start with people just start throwing the book at him, and it's like</t>
  </si>
  <si>
    <t>John Loughran: Rule on that very question.</t>
  </si>
  <si>
    <t>Thomas Loughran: We do need to understand enough about this. To understand why there's a problem here, and we need to know how deep set that problem is in the field to know whether a solution to that problem.</t>
  </si>
  <si>
    <t>John Rose: We provide healthcare to 300 million Americans.</t>
  </si>
  <si>
    <t>OK. Now, of course, you've got these.</t>
  </si>
  <si>
    <t>The top 50 hashtags in, you know, in this area over the next 24 hours.</t>
  </si>
  <si>
    <t>And then I suppose you can put in these days insert a child, Chris, because I can.</t>
  </si>
  <si>
    <t>That's good.</t>
  </si>
  <si>
    <t>Thomas Loughran: All from the inside.</t>
  </si>
  <si>
    <t>Thomas Loughran: All of the different disciplines. So there is some sort of thing on a physical list Paris.</t>
  </si>
  <si>
    <t>JP: I'm sure it'd be a monstrous article because like you said, it goes state by state.</t>
  </si>
  <si>
    <t>Thomas Loughran: Because you're on.</t>
  </si>
  <si>
    <t>Thomas Loughran: If we were doing this with all the rigor and all the resources we could as we answer this question we'd literally be drawing things</t>
  </si>
  <si>
    <t>John had asked earlier, whether a kind of science.</t>
  </si>
  <si>
    <t>Thomas Loughran: That's the idea. So there's going to have to be a second and third floor here. It's got to be bold.</t>
  </si>
  <si>
    <t>JP: Yeah, I mean love might be too strong a word, but he was clearly affected.</t>
  </si>
  <si>
    <t>Thomas Loughran: Right. And I'm saying that that</t>
  </si>
  <si>
    <t>Thomas Loughran: I am sure that now, not that I'm sure about how much he knows and how much is how much of a deep dive. He's taken, but I do know that he's too good a man to set up strong</t>
  </si>
  <si>
    <t>John Loughran: What I think about that. I don't</t>
  </si>
  <si>
    <t>Thomas Loughran: Oh, then it has to be constitutionally that the, the, there has to be a constitutional grounds for that for that federal override and and it</t>
  </si>
  <si>
    <t>Thomas Loughran: Here's how we got here. This is who I am. Don't you understand this is who I am. And this is why you're going down and your stories won't be told anymore and minor about to be told even more glorious</t>
  </si>
  <si>
    <t>Thomas Loughran: Take that faint presence and drowned it with apocalyptic Miss reading of Scripture and you get</t>
  </si>
  <si>
    <t>Thomas Loughran: And these are biases. These are tendencies in some way. How much of this do you like not very much. Thank you know a great deal right and you fall in here somewhere and you're an individual person.</t>
  </si>
  <si>
    <t>Thomas Loughran: And in other cases if they're not intentionally thrown down there. Very real.</t>
  </si>
  <si>
    <t>Thomas Loughran: Do we, do we need to wait for verification that we understand what another person is saying to us. We really don't know whether we understand what another person saying to us.</t>
  </si>
  <si>
    <t>Thomas Loughran: So then there are there are needs for different local laws.</t>
  </si>
  <si>
    <t>John Rose: Republican Party basically lost control.</t>
  </si>
  <si>
    <t>That is particularly of interest to us. And here are our central concerns.</t>
  </si>
  <si>
    <t>publicly researched recital, polarized opinions on.</t>
  </si>
  <si>
    <t>So they found a reason to aim their guns at him. No.</t>
  </si>
  <si>
    <t>Thomas Loughran: Going in my profile.</t>
  </si>
  <si>
    <t>You could grow up in a family where mom and dad saw things differently or uncles and aunts or respected people had different views that would do it.</t>
  </si>
  <si>
    <t>Thomas Loughran: And maybe a Noam Chomsky lens and maybe others, but you could put that lens on and you could still have radically different explanations for something like this. So you might say that this is Trump in a position of strength calling in his chips somehow</t>
  </si>
  <si>
    <t>Thomas Loughran: That then those suspicions that we have, or put it this way, those pointers that we can follow that lead us to ask whether a community is just the answer becomes yes on this model. The community is conscious. There's nothing else.</t>
  </si>
  <si>
    <t>That's entirely relevant here. And that is maybe there is a difference between these two cases.</t>
  </si>
  <si>
    <t>Thomas Loughran: World transforming environments.</t>
  </si>
  <si>
    <t>Thomas Loughran: So there are actually three phrases that just to right</t>
  </si>
  <si>
    <t>Rachel Loughran: I think she also has raised the amount that people are willing to do about it. So like I personally have known a lot of people who like have believed in to climate change for a while but like weren't active like weren't personally doing all that much.</t>
  </si>
  <si>
    <t>Thomas Loughran: This is all this first this first armchair set of distinctions. Okay. Yeah, there's the solid sis version.</t>
  </si>
  <si>
    <t>John’s iPhone: They basically have decided not to take their kids back in an attempt to still come back to the US.</t>
  </si>
  <si>
    <t>JP: Embarrassing</t>
  </si>
  <si>
    <t>00:41:40.740 --&gt; 00:41:43.980</t>
  </si>
  <si>
    <t>00:51:59.280 --&gt; 00:52:08.370</t>
  </si>
  <si>
    <t>00:37:14.880 --&gt; 00:37:16.800</t>
  </si>
  <si>
    <t>Imagine if if you don't already have this framework.</t>
  </si>
  <si>
    <t>Now, there are tools that will do that, but there are external tools.</t>
  </si>
  <si>
    <t>This is a big part of journalism. They are.</t>
  </si>
  <si>
    <t>Thomas Loughran: There is no external world on this account that was appealed to to guide us so that we can right</t>
  </si>
  <si>
    <t>Thomas Loughran: And but they're not very hardly anybody has any confidence that you're going to be able to get say human</t>
  </si>
  <si>
    <t>Thomas Loughran: Versus guns.</t>
  </si>
  <si>
    <t>Thomas Loughran: Here it is. No, I'm podcast. Let me just go back to my history here.</t>
  </si>
  <si>
    <t>Thomas Loughran: Right, we would be making connections and cementing connections and saying, actually, this seems right right the way I did a few minutes ago when I said when I talked about</t>
  </si>
  <si>
    <t>Call it a science of Community stability.</t>
  </si>
  <si>
    <t>Thomas Loughran: Monolithic so</t>
  </si>
  <si>
    <t>Thomas Loughran: That matters a lot. Those shenanigans matter a lot. They are deeply evil. Right. And then the third piece and this is not deeply. Oh, this is</t>
  </si>
  <si>
    <t>Thomas Loughran: But there may be other science says besides that person science.</t>
  </si>
  <si>
    <t>Thomas Loughran: Is something we ought to pay attention to, especially if it fits in with some other stuff in it solves that problem. That's all of a sudden</t>
  </si>
  <si>
    <t>John Rose: Pretty well. And then</t>
  </si>
  <si>
    <t>Thomas Loughran: In argument he that would violate his own pattern of life. He does not need a straw man right he means to shoot at real ones. And so when he shooting at some as if they're the whole store, but he that lets me know there's when I know there's more to the story.</t>
  </si>
  <si>
    <t>John Loughran: I can't off the top of my head articulate the principles that this, that, that, that discussion should take into account.</t>
  </si>
  <si>
    <t>Thomas Loughran: Presumably can't be that they don't like the speed at which enforcement right is taking place with respect to their federal properties. I mean, it'd be one thing if what they did was put somebody inside federal</t>
  </si>
  <si>
    <t>Thomas Loughran: Right, that's you might think that's not exactly the kind of conflict. We're hoping that the kind of encounter. We're looking for between various traditions various communities, but it is an encounter between communities and thus the string of pearls follows in their wake.</t>
  </si>
  <si>
    <t>Thomas Loughran: The two story universe exit Jesus even in Catholic phone</t>
  </si>
  <si>
    <t>Thomas Loughran: We could do calculus on this thing, right. We can base it, we could basically integrate</t>
  </si>
  <si>
    <t>Thomas Loughran: Right. How about people that. How about the whole the entire disabled voting population of the United States about the American Disabilities Act ADA. How about that whole movement and doesn't have any doesn't have</t>
  </si>
  <si>
    <t>Thomas Loughran: except insofar as we have a scientific theory that's built up from fundamental particles and forces and works its way up all the way up through various levels of</t>
  </si>
  <si>
    <t>Thomas Loughran: That there are federal laws because different communities will have different accounts of what it makes sense how it makes sense to hold together.</t>
  </si>
  <si>
    <t>John Rose: And the DNC case, it seemed like they were able to assert control against was a</t>
  </si>
  <si>
    <t>And these are the sorts of topics that we really want to find somebody.</t>
  </si>
  <si>
    <t>And is that what you were saying? That is that's a nice statement.</t>
  </si>
  <si>
    <t>And that's. Yeah.</t>
  </si>
  <si>
    <t>Thomas Loughran: Because I dropped it. I dropped a cool picture. The only place I know for sure where it is.</t>
  </si>
  <si>
    <t>If if people you loved had different views, you would very quickly understand that there are different views and you have to work.</t>
  </si>
  <si>
    <t>Thomas Loughran: Caching and his chips, bringing in</t>
  </si>
  <si>
    <t>Thomas Loughran: The community is collective consciousness.</t>
  </si>
  <si>
    <t>Maybe we have a symmetry breaker that's already here.</t>
  </si>
  <si>
    <t>Thomas Loughran: Tapping emergence AI in service, not to grow big companies but individuals and communities, you might guess who contributed data.</t>
  </si>
  <si>
    <t>Thomas Loughran: Where the solution to the world's problems Christ, you are Christ. Christ is in you right you should think in Christ as quiet as can think in Christ as Christ.</t>
  </si>
  <si>
    <t>Rachel Loughran: And that has changed in the last let's call it a year or so.</t>
  </si>
  <si>
    <t>Thomas Loughran: I dropped in a social version, saying, actually the solid this version doesn't work. There's a social version. And then I heard you give another version. A minute ago.</t>
  </si>
  <si>
    <t>John’s iPhone: which I found pretty, I think it was like the AP or something. Why read that number, but</t>
  </si>
  <si>
    <t>JP: Jam good evidence</t>
  </si>
  <si>
    <t>Rachel, I think you've seen this, but I've run way back to the beginning because it's been a while since we pulled it up.</t>
  </si>
  <si>
    <t>And yet you have to go and get them. But Twitter doesn't give you anything like control like that.</t>
  </si>
  <si>
    <t>I don't know if they belong in especially chain trained, that increasingly they do a little bit.</t>
  </si>
  <si>
    <t>Thomas Loughran: Because you could imagine that that turns into</t>
  </si>
  <si>
    <t>Thomas Loughran: Now that doesn't mean that everything we think is right, not according to us.</t>
  </si>
  <si>
    <t>Thomas Loughran: Rights principles, how</t>
  </si>
  <si>
    <t>JP: And there's probably another process. On top of that, like this. Each state, go to the Supreme Court.</t>
  </si>
  <si>
    <t>JP: 1876</t>
  </si>
  <si>
    <t>Thomas Loughran: Unification in in understanding of the world with other people. Right. And brought that all the way back through the rich connected that the</t>
  </si>
  <si>
    <t>JP: To use words we haven't used before, but there seemed to me not ridiculously bad words. Right. It's a science of it's a craft community formation, but it's a science of communities, the best words and</t>
  </si>
  <si>
    <t>JP: I mean I guess I let's see. I mean, I love that. I guess I</t>
  </si>
  <si>
    <t>Thomas Loughran: Yeah, I don't, I don't see why it's too strong a word, certainly in my tentative definition of love. It fits active favorite toward the act of favor of another.</t>
  </si>
  <si>
    <t>Thomas Loughran: That is manifesting evil.</t>
  </si>
  <si>
    <t>00:42:01.560 --&gt; 00:42:01.980</t>
  </si>
  <si>
    <t>00:52:08.640 --&gt; 00:52:24.540</t>
  </si>
  <si>
    <t>00:37:18.480 --&gt; 00:37:26.190</t>
  </si>
  <si>
    <t>Thomas Loughran: Right then. And at the very least, if I'm mistaken, I'm given an interpreting him with us some sort of principle chair right yeah</t>
  </si>
  <si>
    <t>Thomas Loughran: Mean, they can certainly keep people from coming in. And presumably, maybe they could put people around it and then you could imagine, right. You could imagine that but rounding up people and taking them into custody supplanting the civil legal procedures of all those lower levels.</t>
  </si>
  <si>
    <t>Thomas Loughran: That's it's it's</t>
  </si>
  <si>
    <t>Thomas Loughran: And that is</t>
  </si>
  <si>
    <t>Thomas Loughran: By integrate by little tiny parts right and we we could imagine drawing little trips, five, eight side a total of 10 strips and those 10 strips. I've got height.</t>
  </si>
  <si>
    <t>Thomas Loughran: Anything to do with voting seems to me that it does.</t>
  </si>
  <si>
    <t>Thomas Loughran: complex behavior and gets finally to this very rich psychological behavior. In other words, we're hopelessly far away from it. We have no idea how to do it right and so we're consigned to knowing nothing about it on that approach to knowledge not really knowing</t>
  </si>
  <si>
    <t>Thomas Loughran: At what age to children, for example, get to experience certain kinds of things.</t>
  </si>
  <si>
    <t>John Rose: Pretty strong movement.</t>
  </si>
  <si>
    <t>To think are important, to go find information that's relevant to these to these concerns.</t>
  </si>
  <si>
    <t>Yeah. So, so quickly. I was theorizing why that hasn't happened, because, like, I feel like we talk about political polarization all the time.</t>
  </si>
  <si>
    <t>You picked the wrong enemies, you just from the point of view of having an easy life.</t>
  </si>
  <si>
    <t>Thomas Loughran: Come on profile, my network.</t>
  </si>
  <si>
    <t>Right. So that could be one source. But what what is that education like?</t>
  </si>
  <si>
    <t>Thomas Loughran: Some of the calling up on some of the favors that he's earned right over in some way out of a position of strength over time.</t>
  </si>
  <si>
    <t>Thomas Loughran: And every member of it is collective consciousness, but collecting less operating under a greater extent of limitations.</t>
  </si>
  <si>
    <t>And it's not in whether or not one can grab control over circumstances to shape the upbringing of a person and the character of a person.</t>
  </si>
  <si>
    <t>Thomas Loughran: But this was their slide I just put a different tab of</t>
  </si>
  <si>
    <t>John Rose: Yeah, I think, actually, that makes sense to me. I think she probably changed the future of the conversation, but I don't think it actually did much to change the current conversation.</t>
  </si>
  <si>
    <t>Thomas Loughran: And maybe I'm wrong about this, but I'm, what I'm wondering is, did you just give a third person version of it. Did you just I switched I switched</t>
  </si>
  <si>
    <t>John’s iPhone: That pit that paint a very different picture than</t>
  </si>
  <si>
    <t>John’s iPhone: Because</t>
  </si>
  <si>
    <t>Thomas Loughran: A nice thing to say about something you think you're inclined to think, right, if you take on a certain position and that position solves these problems or seems to and everybody thinks these problems are very big problems. That's a feature of note about your, your solution.</t>
  </si>
  <si>
    <t>John Rose: We have to figure out how to subsidize or figure out how to help that last percentage or whatever percentage</t>
  </si>
  <si>
    <t>Maybe you've seen it in the slide deck. But I've got a little physical image here.</t>
  </si>
  <si>
    <t>It's hard to say what Twitter is up to because they don't sell ads. So it's hard.</t>
  </si>
  <si>
    <t>You know what I'm talking about sort of crowd sourced newspapers where they provide some training.</t>
  </si>
  <si>
    <t>Thomas Loughran: There, something's a look stupid. No way. We're going to do it that way. No way. Does that seem true</t>
  </si>
  <si>
    <t>Thomas Loughran: Many of you might think that all that stuff is illusory anywhere in fact even consciousness is illusory.</t>
  </si>
  <si>
    <t>JP: Like, in that case, like if there's a disagreement in every state. I mean,</t>
  </si>
  <si>
    <t>JP: That's back when we had armies marching around our country massacring Indians.</t>
  </si>
  <si>
    <t>Thomas Loughran: Rich information network, right, or the high information flow network enrich communities and an account of morality as a kind of stability that sits in there.</t>
  </si>
  <si>
    <t>JP: The best words.</t>
  </si>
  <si>
    <t>JP: It seems to me we need to have a</t>
  </si>
  <si>
    <t>JP: Yeah. Well, that certainly works. Yeah.</t>
  </si>
  <si>
    <t>Thomas Loughran: It seems to me that second piece. Here's the third one, it's, it's a kind of evil, but it's like the sin of the world. It's like original sin is evil. It's</t>
  </si>
  <si>
    <t>He trophy.</t>
  </si>
  <si>
    <t>Thomas Loughran: Yeah, seems to me that's precisely unconstitutional. And it seems to me.</t>
  </si>
  <si>
    <t>Thomas Loughran: But that's</t>
  </si>
  <si>
    <t>Thomas Loughran: Right. And they've got now what we have, or pretend kinds of people.</t>
  </si>
  <si>
    <t>Thomas Loughran: Right, because it doesn't fit with our scientific model of knowing</t>
  </si>
  <si>
    <t>Thomas Loughran: Not at every age right hardly anybody with any sense. Thanks. You do that at every age, you don't let children wander. There are no such thing as free range toddlers free range toddlers are dead children right</t>
  </si>
  <si>
    <t>John Rose: To the opposite.</t>
  </si>
  <si>
    <t>Seem like are getting away very quickly from the professional obligation to entertain the perspectives of all their possible readers.</t>
  </si>
  <si>
    <t>So I just was. It was. And I think there is increasing information about like in high school and college about like when you're researching,</t>
  </si>
  <si>
    <t>They were gonna come after him and they can come after anybody. And, you know, people in circles know that and publishers know it.</t>
  </si>
  <si>
    <t>Thomas Loughran: Profile okay sorry not 10 seconds 30</t>
  </si>
  <si>
    <t>You have to be good at that. But. And the way I put it the other day, in fact, several times we put it this way.</t>
  </si>
  <si>
    <t>Thomas Loughran: Right. Maybe he stabilize the Middle East, maybe took out a range mean dude. For example, suppose you build a story around that. Right. I mean, there may military do so. Am I right, and maybe there are people at home, some</t>
  </si>
  <si>
    <t>Thomas Loughran: Those limitations being lifted as we integrate our consciousness.</t>
  </si>
  <si>
    <t>Maybe it gets that enjoyment and imagination and favored possibility and the role that information play is in the activation of the imagination.</t>
  </si>
  <si>
    <t>Thomas Loughran: The different banner.</t>
  </si>
  <si>
    <t>Thomas Loughran: What's the last one, the third one. I just wanted to pop it again so</t>
  </si>
  <si>
    <t>Rachel Loughran: I mean, if someone didn't believe in climate science beforehand. I don't know that they do because Reddit told them, but I do like she has turned out a lot of people</t>
  </si>
  <si>
    <t>Thomas Loughran: What, what's, losing my grammar here, the number of persons know that is person. Right. Yeah. How many person.</t>
  </si>
  <si>
    <t>John’s iPhone: I think the 525 number</t>
  </si>
  <si>
    <t>JP: There's a lot of people that would have no tolerance for that.</t>
  </si>
  <si>
    <t>00:42:06.570 --&gt; 00:42:07.530</t>
  </si>
  <si>
    <t>00:52:27.900 --&gt; 00:52:30.960</t>
  </si>
  <si>
    <t>00:37:28.170 --&gt; 00:37:38.280</t>
  </si>
  <si>
    <t>That it'd be nice to have something like it in our heads. Come on.</t>
  </si>
  <si>
    <t>I don't actually understand Twitter's business model. I understand Facebook is somewhat better.</t>
  </si>
  <si>
    <t>And it be it's sort of everybody's hometown paper. Well, that's a big thing.</t>
  </si>
  <si>
    <t>Thomas Loughran: We should go both ways. With that, actually, what would be wrong.</t>
  </si>
  <si>
    <t>Thomas Loughran: No way does the world seem like that.</t>
  </si>
  <si>
    <t>Thomas Loughran: It's a good question.</t>
  </si>
  <si>
    <t>John Rose: Long time ago.</t>
  </si>
  <si>
    <t>Thomas Loughran: Right. And I, I ran something through and I said that seems rock solid right what I was doing there is connecting a bunch of a bunch of people pieces and saying, you know what these things hang together. I mean, this really seems right to seems like a powerful explanatory</t>
  </si>
  <si>
    <t>JP: Quoting this</t>
  </si>
  <si>
    <t>JP: I mean, you could. It seems like you could invite people in from two different levels, sort of the</t>
  </si>
  <si>
    <t>Thomas Loughran: And here I have to appeal to the stuff that I wouldn't be allowed to talk about in federal offices anymore thanks to the most recent executive order. It has to do with sensitivities training for you, percent for implicit bias.</t>
  </si>
  <si>
    <t>Thomas Loughran: Anything else</t>
  </si>
  <si>
    <t>Thomas Loughran: Another area. I could have dropped this over one.</t>
  </si>
  <si>
    <t>John Rose: So yeah, there needs to be a sit. I mean, you can have a market driven system while still helping the unemployed. They're not mutually exclusive.</t>
  </si>
  <si>
    <t>Thomas Loughran: He would have it would think differently about it or eat to know these other things. So I'm presuming</t>
  </si>
  <si>
    <t>John Loughran: And I can't be like, well, these are the things that I think actually matter.</t>
  </si>
  <si>
    <t>Thomas Loughran: If this is this were done in another sort of context. Everybody would see that</t>
  </si>
  <si>
    <t>Thomas Loughran: That's what I meant by saying it's a it's it's a little. It's a bright shiny object to hold on to.</t>
  </si>
  <si>
    <t>Thomas Loughran: That is a all by itself.</t>
  </si>
  <si>
    <t>Thomas Loughran: Right. We've. Another way to put this as we've just built the histogram and we just took bit bit inside such that there's 10 bins. Right. And we put all the people in there and that's now what are our distribution looks like. Well, now you just need 10 strategies.</t>
  </si>
  <si>
    <t>Thomas Loughran: Of course, you've got to make those those things easier for people. And then how do you not make them. How do you not at least pay attention, the possibility of cold it</t>
  </si>
  <si>
    <t>Thomas Loughran: At some point</t>
  </si>
  <si>
    <t>Though I don't think so.</t>
  </si>
  <si>
    <t>like make sure you use reputable sources. So like they talk about like combating fake news and whatnot, but they don't like super super dove into it.</t>
  </si>
  <si>
    <t>Lot, you know, it may take a little while, but laws change, regulations change, trades get turned down for various reasons.</t>
  </si>
  <si>
    <t>Thomas Loughran: Look at even look at the graphic behind my head.</t>
  </si>
  <si>
    <t>How do you do that without making grain?</t>
  </si>
  <si>
    <t>Thomas Loughran: Because he went out on a limb for that. So he's operating under position of strength okay picture one picture to know he's operating under a position of weakness.</t>
  </si>
  <si>
    <t>Thomas Loughran: In other words, is very nature of integrative consciousness.</t>
  </si>
  <si>
    <t>So you could imagine someone who has greater or lesser exposure to different kinds of possibilities</t>
  </si>
  <si>
    <t>JP: Whole spirit of</t>
  </si>
  <si>
    <t>Rachel Loughran: Typically definitely in the young demographic</t>
  </si>
  <si>
    <t>Thomas Loughran: What's it first, second, third, those are first, second, third persons. What is it, singular or plural. So I switched to plurality. Right. Yeah. And you switched</t>
  </si>
  <si>
    <t>John’s iPhone: Does. I mean, it's still this idea</t>
  </si>
  <si>
    <t>John’s iPhone: Yeah, but there's also people who like big media people like blue Twitter check marks, who have already said like their plan like once Trump is out of office, we are going to put him in jail. We're going to put anybody who worked with him in jail. They're all complicit.</t>
  </si>
  <si>
    <t>Physical image. Unfortunately, the physical image did not translate well.</t>
  </si>
  <si>
    <t>Facebook gives you an enormous amount of control. Too much control, you can't possibly.</t>
  </si>
  <si>
    <t>Not like the South. And this would be an online journalistic environment.</t>
  </si>
  <si>
    <t>Thomas Loughran: With this problem, what would be wrong with those lines.</t>
  </si>
  <si>
    <t>Thomas Loughran: But it we're inside. And we're seeing all the time and reconciling the scene and we're wrecking reconciling the desires.</t>
  </si>
  <si>
    <t>Thomas Loughran: There are different lots of different views.</t>
  </si>
  <si>
    <t>Thomas Loughran: But when you have to be reasonably close</t>
  </si>
  <si>
    <t>Thomas Loughran: All right, let's see. I'm going to</t>
  </si>
  <si>
    <t>Thomas Loughran: Set of relationships between a variety of different kinds of ideas.</t>
  </si>
  <si>
    <t>John Rose: Yeah, maybe there's a science and and one could imagine, whether it was lost with it's less hard to imagine it being lost. If you can imagine it being developed somewhere else, but not here.</t>
  </si>
  <si>
    <t>JP: I mean, the third person perspective of it where it's like a scientifically interesting thing. Like, how does the world actually work.</t>
  </si>
  <si>
    <t>00:42:08.580 --&gt; 00:42:09.540</t>
  </si>
  <si>
    <t>00:52:32.820 --&gt; 00:52:33.630</t>
  </si>
  <si>
    <t>00:37:39.960 --&gt; 00:37:43.320</t>
  </si>
  <si>
    <t>Thomas Loughran: When you're thinking about this role of narrative in the interaction between traditions itself. Oh yeah, I remember they did that in the alien</t>
  </si>
  <si>
    <t>Thomas Loughran: A really fundamental question.</t>
  </si>
  <si>
    <t>Thomas Loughran: How do you deal as you move forward when there are types like that, wouldn't it be nice if there were only 10 types of people for and maybe there were only five types of differences. Right. And now you've got 50 different</t>
  </si>
  <si>
    <t>Thomas Loughran: Right as as as being relevant to to the mobility issue because mobility requires people writing buses standing in lines, etc. Of all kinds of different preconditions and you do really mean to disenfranchise all those people</t>
  </si>
  <si>
    <t>Thomas Loughran: Well, we'll see. I mean, we're we're living in that space. We're living in that debate between these different approaches. And if we're going to come up with an account of the whole. We're going to have to deal with that. Well, was</t>
  </si>
  <si>
    <t>Thomas Loughran: They won't make it right. They need some kind of help some kind of shaping</t>
  </si>
  <si>
    <t>John Rose: And then it seems to have basically happened again this year.</t>
  </si>
  <si>
    <t>I think that's exactly how you that's how you end up with the media that we have now, is when you cater to the readers that you expect to have.</t>
  </si>
  <si>
    <t>But I was just quickly theorizing that maybe one of the probably among many reasons why there's not.</t>
  </si>
  <si>
    <t>Right. The Rahm appointment gets made right for some merger.</t>
  </si>
  <si>
    <t>Thomas Loughran: If you all can see my screen, right, suggesting that there in this world. Right.</t>
  </si>
  <si>
    <t>In other words, without eliminating the structural integrity of like mindedness.</t>
  </si>
  <si>
    <t>Thomas Loughran: He's actually desperate to come up with whatever he can to try to change the balance of power and the upcoming election.</t>
  </si>
  <si>
    <t>Thomas Loughran: And this very identification of consciousness as having certain perspectives which are limited in various ways.</t>
  </si>
  <si>
    <t>and their choices coming in response to more or less real understanding of what it's like to be a.</t>
  </si>
  <si>
    <t>Thomas Loughran: Here are</t>
  </si>
  <si>
    <t>Thomas Loughran: Yeah, though, as if the whole spirit of God is present in any group of people, right, or in any individual</t>
  </si>
  <si>
    <t>Thomas Loughran: Yeah what she was able to do remarkably is just put</t>
  </si>
  <si>
    <t>Thomas Loughran: Person to third person plural or first person plural. You started talking about it or or whatever, right, something has to experience it.</t>
  </si>
  <si>
    <t>Thomas Loughran: Well then that's a false that I thought the picture was. These were people that they couldn't find new parents not people that they could find their parents.</t>
  </si>
  <si>
    <t>Like they're</t>
  </si>
  <si>
    <t>Thomas Loughran: You've been chewing on</t>
  </si>
  <si>
    <t>Thomas Loughran: Like this.</t>
  </si>
  <si>
    <t>Thomas Loughran: That's the case. I mean, isn't it fair to ask the question. Okay.</t>
  </si>
  <si>
    <t>Here's here's a slide in which a translated portrait.</t>
  </si>
  <si>
    <t>It's more like, you know that. And I realize we're out of time.</t>
  </si>
  <si>
    <t>And they and they train people. The analogy here is with in data science, they actually have since citizen data scientists.</t>
  </si>
  <si>
    <t>Thomas Loughran: Moving away from political speech and under into other areas.</t>
  </si>
  <si>
    <t>Thomas Loughran: And we're building out of that.</t>
  </si>
  <si>
    <t>Thomas Loughran: Hardly anybody expects it to happen in a very rich way that enables all kinds of people to buy in.</t>
  </si>
  <si>
    <t>Thomas Loughran: Here's fresh air. I got it.</t>
  </si>
  <si>
    <t>Thomas Loughran: And something in the neighbor of scientific virtue is in there right all in a conscious realism very conscious realist.</t>
  </si>
  <si>
    <t>Right, because then you could imagine it being simply not passed on over there and then they become like us. It's not like you have to imagine what they would become become like us like this. We don't have a slightest idea what they're talking about.</t>
  </si>
  <si>
    <t>JP: Right. But then there's also the first person perspective.</t>
  </si>
  <si>
    <t>Thomas Loughran: Okay, well, this is good. I'm glad you get to see it.</t>
  </si>
  <si>
    <t>John Loughran: These are the, this is how this is like, how does the current situation map on to that, and how does our policy map on it.</t>
  </si>
  <si>
    <t>Thomas Loughran: But, um, no I'm not an expert so I'm</t>
  </si>
  <si>
    <t>Thomas Loughran: They seem to be all about their stories like they were crazy nuts about it. Right. I wonder why that is and I'm suggesting maybe we've seen a reason why that is. Now there's might be tons of other reasons, and it's not a proof. That's what I meant by it's</t>
  </si>
  <si>
    <t>Thomas Loughran: If you give up that two story universe. What on earth else are you giving up.</t>
  </si>
  <si>
    <t>Thomas Loughran: 50 different mixing and matching things right that have to go on and you just have to take into account the type of person that you're dealing with.</t>
  </si>
  <si>
    <t>Thomas Loughran: Something like scientism and whatever else, one might put in its place.</t>
  </si>
  <si>
    <t>Thomas Loughran: And every tradition needs has some of that. But there's different ways to do that. As we all know, now there's a lot of different ways to do it. And people</t>
  </si>
  <si>
    <t>John Rose: With what people have described as a moderate coup against Bernie Sanders when they all the moderates resigned at the same time.</t>
  </si>
  <si>
    <t>Yeah, but we need more distinctions than we have here. I think it is quite possible to cater to it.</t>
  </si>
  <si>
    <t>Like, well fleshed out, two different schools of thought is often when discussing journalism in my own life.</t>
  </si>
  <si>
    <t>That's going to come up and all of a sudden has a billion dollar mistake or billions of</t>
  </si>
  <si>
    <t>Thomas Loughran: And I just want to fly and</t>
  </si>
  <si>
    <t>And the efficiencies of processing together.</t>
  </si>
  <si>
    <t>Thomas Loughran: And that weakness enables is partners or sometimes partners in crime or whatever it is that they are across the world.</t>
  </si>
  <si>
    <t>Thomas Loughran: Those limitations constituting the identity of the conscious agent. All of that can add in ways, looking down into the more individually stated that in a way that makes a whole out of all of those smaller elements that we ourselves integrate</t>
  </si>
  <si>
    <t>Type of person. And so it's possible that in that in the content of the different types of people that there are into which we</t>
  </si>
  <si>
    <t>Thomas Loughran: Actually, the kinds of places that they've actually begun, and it's all over the place. I mean, literally, is there an app for animal lovers.</t>
  </si>
  <si>
    <t>Thomas Loughran: Or how could you be, how could you act as Christ if you don't have the Spirit of God.</t>
  </si>
  <si>
    <t>Thomas Loughran: Cut through a lot of bullshit. Very, very plain. So she was</t>
  </si>
  <si>
    <t>Thomas Loughran: Right now it's not me, and I'll grant you that you can formulate the argument those ways right but I also think you can formulated in terms of the first person.</t>
  </si>
  <si>
    <t>Thomas Loughran: That that would be simply misreporting if it covered that case right</t>
  </si>
  <si>
    <t>John’s iPhone: Not as big of people what people talking about like going after Trump voter stuff. I mean, that's</t>
  </si>
  <si>
    <t>00:42:10.710 --&gt; 00:42:11.400</t>
  </si>
  <si>
    <t>00:52:34.890 --&gt; 00:52:41.190</t>
  </si>
  <si>
    <t>00:37:45.090 --&gt; 00:37:50.520</t>
  </si>
  <si>
    <t>It didn't survive the translation to Google slides from PowerPoint because it had too much data in it.</t>
  </si>
  <si>
    <t>I go and let us go in a second here. But you see these you see these law shows.</t>
  </si>
  <si>
    <t>And those are people who are not. They can't write the code.</t>
  </si>
  <si>
    <t>Thomas Loughran: What would be wrong with them that mean that that's one way to go and sort of bite the bullet right and say, gosh, you've got you're pointing to a difficult problem of discerning the difference. So let's just imagine we can't</t>
  </si>
  <si>
    <t>Thomas Loughran: Something which from our own experience. It turns out doesn't just go in any direction but goes in some directions.</t>
  </si>
  <si>
    <t>Thomas Loughran: In the kind of high interest information flow that grows out of the kinds of rich communities which people, ordinary people can begin to build, although they don't stay ordinary people as they in fact build</t>
  </si>
  <si>
    <t>Thomas Loughran: Then there would have to be did have to be people, presumably they all have some kind of mechanism. Yeah. Where do some group of people will get some set of facts and some sort of schedule right and have to publicly take us thing and if it's ridiculous set of Max.</t>
  </si>
  <si>
    <t>Thomas Loughran: was just, it was just today I thought</t>
  </si>
  <si>
    <t>Thomas Loughran: Framework.</t>
  </si>
  <si>
    <t>Us.</t>
  </si>
  <si>
    <t>JP: So yeah, thank you so much for recommending it it was</t>
  </si>
  <si>
    <t>Thomas Loughran: When you sit down to do a review with the National Science Foundation.</t>
  </si>
  <si>
    <t>John Loughran: Want to jump on</t>
  </si>
  <si>
    <t>Thomas Loughran: Is that should have is that in this conversation. There are very bright people and</t>
  </si>
  <si>
    <t>John Rose: Right. I mean, basically, I think you just make their healthcare way sugar, what</t>
  </si>
  <si>
    <t>Thomas Loughran: So, you know, I'd love to have a Sam or Sam Harris Richard Rohr conversation.</t>
  </si>
  <si>
    <t>JP: Yeah, but</t>
  </si>
  <si>
    <t>Thomas Loughran: I don't mean it to be just a bright shiny object to hold on to this, we consider this</t>
  </si>
  <si>
    <t>Thomas Loughran: You reinterpret what's happening here. How do you reinterpret the incarnation.</t>
  </si>
  <si>
    <t>Thomas Loughran: Right now, we actually do this a lot, right, when you think about it, when we interact with people. We say, you know, that person actually likes it.</t>
  </si>
  <si>
    <t>John Loughran: I mean the cynical answer is definitely yes</t>
  </si>
  <si>
    <t>Thomas Loughran: And and in all that will be dealing with this issue that Lex Friedman actually puts his finger on it is very</t>
  </si>
  <si>
    <t>Thomas Loughran: It might make sense to develop crafts of doing those things together in various sorts of ways. And you need to allow for those crashes to develop and those crafts will have their own internal governance. This is how we do things in this family.</t>
  </si>
  <si>
    <t>It's easy for the for the German American newspaper.</t>
  </si>
  <si>
    <t>The conversation gets really bogged down in like any particular like if I'm discussing journalism, too.</t>
  </si>
  <si>
    <t>dollars mistake that you made by crossing the wrong set of people at the wrong time.</t>
  </si>
  <si>
    <t>Thomas Loughran: Come on, make a liar out of me. I've got it here in under one of these things that I used.</t>
  </si>
  <si>
    <t>Right. How do you not erode that and yet recognize that there are other ways of doing that?</t>
  </si>
  <si>
    <t>Thomas Loughran: They see an opportunity</t>
  </si>
  <si>
    <t>Thomas Loughran: And in a way which makes a whole out of all of us, smaller elements which are in fact integrated in larger systems of which we are not ourselves. Aware.</t>
  </si>
  <si>
    <t>might take deep dives and actually come to understand what their life is like in some way through literature,</t>
  </si>
  <si>
    <t>Thomas Loughran: Certain app, if you want to travel in Mexico, or if you want to travel by motorcycle or you want to sail alive. These guys know the sale and community they sell to everybody.</t>
  </si>
  <si>
    <t>Thomas Loughran: Maybe there's some internal harmony between these things do we think that crisis, the solution to the world's problems.</t>
  </si>
  <si>
    <t>Thomas Loughran: She was able to tell it. A. A. Wait a minute. This is probably a really big freaking deal and you're out of your mind right if you don't do anything about it.</t>
  </si>
  <si>
    <t>Thomas Loughran: Yeah, right. And it has a certain force.</t>
  </si>
  <si>
    <t>Thomas Loughran: I mean, including by parents who were found. They just weren't the United States.</t>
  </si>
  <si>
    <t>John’s iPhone: more extreme end of Twitter. But yo,</t>
  </si>
  <si>
    <t>This is more like a what's the phrase? This is like a fractal, actually, that each one of these.</t>
  </si>
  <si>
    <t>And someone will ask for some files and somebody will comply with a subpoena and they'll drop a semi truck full of files on.</t>
  </si>
  <si>
    <t>They can't verify statistical relationships, but they can use the tools.</t>
  </si>
  <si>
    <t>Thomas Loughran: That's one way to respond and see how bad that gets and the other way to get to go is to say no, let's actually there is a way to make that distinction. Right. And there are some lines we could draw</t>
  </si>
  <si>
    <t>Thomas Loughran: And insofar as one can build a powerful account that can ritually understand its rivals and effectively invite its rivals into to contribute to in some ways to learn from other ways to be part of all things together this way of looking at the world. This coherent larger account.</t>
  </si>
  <si>
    <t>Thomas Loughran: Because the richness of the community life actually is really quite</t>
  </si>
  <si>
    <t>Thomas Loughran: It's going to be hard to find a large group of people to take that stand. It looks like it's 6040 right i mean</t>
  </si>
  <si>
    <t>Thomas Loughran: But maybe it's not</t>
  </si>
  <si>
    <t>Thomas Loughran: So we're looking for things like that.</t>
  </si>
  <si>
    <t>JP: As someone who experiences the world.</t>
  </si>
  <si>
    <t>JP: An absolute treat to watch</t>
  </si>
  <si>
    <t>Thomas Loughran: Every single time you sit down and do a review, you get some sensitivity, you get some you could call it bias sensitivity training.</t>
  </si>
  <si>
    <t>00:42:16.140 --&gt; 00:42:18.330</t>
  </si>
  <si>
    <t>00:52:42.360 --&gt; 00:52:51.900</t>
  </si>
  <si>
    <t>00:37:50.610 --&gt; 00:37:57.060</t>
  </si>
  <si>
    <t>John Loughran: Right and</t>
  </si>
  <si>
    <t>John Loughran: So some ways.</t>
  </si>
  <si>
    <t>JP: I mean, what you're saying. Makes sense to me, obviously.</t>
  </si>
  <si>
    <t>This role.</t>
  </si>
  <si>
    <t>luke w: You know,</t>
  </si>
  <si>
    <t>Thomas Loughran: You know that they don't like a long conversation, give it to them in three words are they you you will, they will check out right there are such people, other people</t>
  </si>
  <si>
    <t>Thomas Loughran: Well yeah and and that</t>
  </si>
  <si>
    <t>Thomas Loughran: pointed question I want to know what it's like on the inside as if he's actually discovering something there is if there's something of value there that can be communicated one to one with another person.</t>
  </si>
  <si>
    <t>Thomas Loughran: This is how we do things in this community.</t>
  </si>
  <si>
    <t>John Rose: And then if Kamala Harris is</t>
  </si>
  <si>
    <t>Let's go back 150 years or something. Right.</t>
  </si>
  <si>
    <t>Names are going to pop up. Fox News is going to pop up and MSNBC is going to pop up.</t>
  </si>
  <si>
    <t>I think that's the world that these guys.</t>
  </si>
  <si>
    <t>Thomas Loughran: There must be a view more thing. Yeah. Seymour Seymour for Pasco and some more focus vs name.</t>
  </si>
  <si>
    <t>But you can't call into question everything you think.</t>
  </si>
  <si>
    <t>Thomas Loughran: To gain</t>
  </si>
  <si>
    <t>Thomas Loughran: We're aware of them in a way, we're aware of them, indirectly, but we are not aware as the community, we are aware of the community. But what I'm saying is on this model, we are aware as a community of those elements of conscious reality that make up</t>
  </si>
  <si>
    <t>through personal example. All kinds of different ways in through that process.</t>
  </si>
  <si>
    <t>Thomas Loughran: Or they came through. He was transformed. They are spiritual people they're Christian people, you may want to adopt spiritual values as a way of life. Maybe you want to build a kind of church or parish church or Christian community or you name.</t>
  </si>
  <si>
    <t>Thomas Loughran: Right, maybe, so right maybe maybe these things have an internal theological consistency to them, but they all seem to be manifesting faults on some interpretations</t>
  </si>
  <si>
    <t>Thomas Loughran: Something like that. It's a very simple story right and you guys are not doing anything about it. All you do is talk about it and you're leaving all this shit for us. Right. That's your basic story and it's pretty plain and it's kind of hard to deny</t>
  </si>
  <si>
    <t>Thomas Loughran: And it looks like an argument for solid system.</t>
  </si>
  <si>
    <t>Thomas Loughran: Or or they were found in a refuse to take the children back that would be gross reporting. If that's the case.</t>
  </si>
  <si>
    <t>John Loughran: Last, I guess, I guess.</t>
  </si>
  <si>
    <t>Thomas Loughran: Nima our county whereby, if I'm not mispronouncing his name probably him. So we'll call him NIH. He's a guy who</t>
  </si>
  <si>
    <t>Thomas Loughran: Are the market forces that can operate when people have no money in the marketplace.</t>
  </si>
  <si>
    <t>If it isn't literally a frank, it's just like each one of these is like a deep dove.</t>
  </si>
  <si>
    <t>Right. That's sort of the way to face. You just control or you want control.</t>
  </si>
  <si>
    <t>Something like that. There is sort of a step down. People who can interpret prop plots, who can generate plots from data can provide meaning.</t>
  </si>
  <si>
    <t>Thomas Loughran: That has recognized real diversity benefited from real diversity.</t>
  </si>
  <si>
    <t>Thomas Loughran: What's the word change issue.</t>
  </si>
  <si>
    <t>Thomas Loughran: In that case, right there just aren't that many disputed votes and to dispute votes is to dispute them in particular not. You can't just wave your hand at the process not put it this way, not at the level of state voting machinery.</t>
  </si>
  <si>
    <t>Thomas Loughran: I don't know my fresh air. Very well. So does it show me and trying to figure out this is only show me what's left. What if the best of what if Trump contested election. Some of that is</t>
  </si>
  <si>
    <t>Thomas Loughran: We're looking for work.</t>
  </si>
  <si>
    <t>Those categories.</t>
  </si>
  <si>
    <t>Thomas Loughran: Yeah, it's a gem that ought to be. You gotta push that around.</t>
  </si>
  <si>
    <t>Thomas Loughran: What it does is it takes you through kinds of bias that are present and not even recognized and there's a bunch of</t>
  </si>
  <si>
    <t>Thomas Loughran: Your question of both of them right because war is very much</t>
  </si>
  <si>
    <t>John Loughran: It becomes even like more challenging what it's like</t>
  </si>
  <si>
    <t>JP: I just, I wonder what</t>
  </si>
  <si>
    <t>Thomas Loughran: So we hit pretty theoretically here what what narrative is why we need it and maybe even how to leverage it</t>
  </si>
  <si>
    <t>Thomas Loughran: Where did Jesus come from. Where is he going to what is Christ and now take also at the second barrel of rights same shotgun. Right. Take the understanding of Christ. That's articulated in his</t>
  </si>
  <si>
    <t>Thomas Loughran: Would you please tell me that one more time and now. Can I repeat it right and and then and then say it again.</t>
  </si>
  <si>
    <t>Thomas Loughran: That hurts. That's flatly wicked.</t>
  </si>
  <si>
    <t>Thomas Loughran: So sorry. I went on and on.</t>
  </si>
  <si>
    <t>Thomas Loughran: That this looks like the American experiment and its rights based</t>
  </si>
  <si>
    <t>John Rose: The next presidential nominee or Democratic nominee basically by virtue of being Vice President.</t>
  </si>
  <si>
    <t>Dear Nordström, I happen to know big. Midwestern, I think Minnesota based Walker, maybe this Wisconsin, but in that region based newspaper,</t>
  </si>
  <si>
    <t>And the conversation tends to get derailed.</t>
  </si>
  <si>
    <t>America won't look at. We'll look at how they even got them out of the embassy.</t>
  </si>
  <si>
    <t>Thomas Loughran: Five more experiences. That's why I can see it's down here.</t>
  </si>
  <si>
    <t>All at the same time where you end up and Plato warns against it in this dialog, you end up being a misogynist, you end up hating reason.</t>
  </si>
  <si>
    <t>Thomas Loughran: The very sort of peace agreement, they always wanted, which is an abdication.</t>
  </si>
  <si>
    <t>Thomas Loughran: That are expressed in their limitations through this desktop interface model of the thousand brains, or rather the thousand little brains that are wired together in the big brain that we all carry around this.</t>
  </si>
  <si>
    <t>Call it a process of education. Right. It might be the case that education makes or breaks the symmetry.</t>
  </si>
  <si>
    <t>Thomas Loughran: Some things about how you get started. And here I haven't actually gone through this too well. So I have less to say about it.</t>
  </si>
  <si>
    <t>Thomas Loughran: Right, we are no part is the whole</t>
  </si>
  <si>
    <t>Thomas Loughran: And people have taken it as an argument for solid system, which is a very particular form of idealism.</t>
  </si>
  <si>
    <t>John’s iPhone: Yeah, and I think that's what I</t>
  </si>
  <si>
    <t>JP: Just Hannity. You know, I'd settle for hannity</t>
  </si>
  <si>
    <t>00:42:19.680 --&gt; 00:42:21.990</t>
  </si>
  <si>
    <t>00:52:54.000 --&gt; 00:53:03.840</t>
  </si>
  <si>
    <t>00:37:58.080 --&gt; 00:37:59.610</t>
  </si>
  <si>
    <t>And every little node is a deep dove into another map of this whole thing.</t>
  </si>
  <si>
    <t>Sure. Oh, absolutely. We're all interested in giving you control and they give you more control.</t>
  </si>
  <si>
    <t>And they're specially trained. But they're not as highly specially trained as data scientists are.</t>
  </si>
  <si>
    <t>John Rose: I think we can draw lines I just never want the government to be the one drawn lines for that case and for the other case, it would basically apply to what are we talking about exactly spending money on advertising.</t>
  </si>
  <si>
    <t>Thomas Loughran: And in some ways, incorporate real diversity because people are in this in this model in this community.</t>
  </si>
  <si>
    <t>Thomas Loughran: It's transformative.</t>
  </si>
  <si>
    <t>Thomas Loughran: Right, not at that level, that there's law there and lawyers wrote that stuff.</t>
  </si>
  <si>
    <t>Thomas Loughran: What happens if Trump contested election. This is what I</t>
  </si>
  <si>
    <t>Thomas Loughran: We need some force times distance analogy.</t>
  </si>
  <si>
    <t>Maybe a real craft around those categories. And in the same way. Maybe there was in past a real craft around some categories that we have stopped paying attention to maybe that could be resurrected.</t>
  </si>
  <si>
    <t>JP: What does that tell me what is this model. Tell me about</t>
  </si>
  <si>
    <t>Thomas Loughran: It's the way our brains work.</t>
  </si>
  <si>
    <t>John Loughran: I don't know i was i just read this book.</t>
  </si>
  <si>
    <t>Thomas Loughran: He's a guy who articulated this, but a lot of people make this claim. I don't know if either of you heard it in your travels space time is doomed or by your only source.</t>
  </si>
  <si>
    <t>Thomas Loughran: How the market forces help them.</t>
  </si>
  <si>
    <t>Thomas Loughran: A traveler in and knows a lot in</t>
  </si>
  <si>
    <t>John Loughran: Like, and the principal question is</t>
  </si>
  <si>
    <t>JP: I wonder what the rights are. I wonder what leeway. The the</t>
  </si>
  <si>
    <t>Thomas Loughran: Jesus and the victory of God.</t>
  </si>
  <si>
    <t>Thomas Loughran: That there are people who have long explanation for many points of view, others.</t>
  </si>
  <si>
    <t>Thomas Loughran: Right, that's not politics that that is</t>
  </si>
  <si>
    <t>John Rose: Yeah, no. That was interesting. We lost Rachel again looks like.</t>
  </si>
  <si>
    <t>Thomas Loughran: But it depends upon this fun. They're being these fundamental facts and I'll get out of the conversation now.</t>
  </si>
  <si>
    <t>John Rose: They the</t>
  </si>
  <si>
    <t>and they they publish a lot of things that were of concern to the German community.</t>
  </si>
  <si>
    <t>And like, when I'm like super on my game, I'm like really focused about making sure that we,</t>
  </si>
  <si>
    <t>I mean. Well, they basically said they don't want them anymore.</t>
  </si>
  <si>
    <t>Thomas Loughran: Here it is.</t>
  </si>
  <si>
    <t>You don't think it can carry anywhere. You distrust everything. All right.</t>
  </si>
  <si>
    <t>Thomas Loughran: Of any real interest in a two state solution in justice for Palestinians or any economic prosperity, whether you think of it in terms of justice justice or not any kind of political or economic prosperity for the Palestinians and instead you you simply make you make a deal.</t>
  </si>
  <si>
    <t>Thomas Loughran: I could go on and say the strange world of quantum mechanics looks less strange from this perspective.</t>
  </si>
  <si>
    <t>It's it's not just a happy accident as to whether you're formed in one way rather than another.</t>
  </si>
  <si>
    <t>Thomas Loughran: This is a key idea for them. There's not a mispronunciation fellowship. They you already saw the mentor, mentee sort of relationship. You've got to learn to follow them to become a leader, they say.</t>
  </si>
  <si>
    <t>Thomas Loughran: No part can do everything with all the power of the whole right. No, that doesn't make any sense. It seems like a logical contradiction. Well, not so much on the analogy of the hologram.</t>
  </si>
  <si>
    <t>Thomas Loughran: Yeah, she, she's a quite a, quite an electrician.</t>
  </si>
  <si>
    <t>Thomas Loughran: And I'm saying, You know what, there are more resources that we can draw on that.</t>
  </si>
  <si>
    <t>Thomas Loughran: Can't imagine people would lump together a bunch of cases for</t>
  </si>
  <si>
    <t>JP: And Rush.</t>
  </si>
  <si>
    <t>So. It's a network of networks and.</t>
  </si>
  <si>
    <t>Brought you than you could possibly know what to do with. And you can hardly tell whether the control you actually want is in there or not.</t>
  </si>
  <si>
    <t>So these citizen journalists are just like that. OK.</t>
  </si>
  <si>
    <t>John Rose: We would ask that.</t>
  </si>
  <si>
    <t>Thomas Loughran: Having come in from different points of view, which are not eliminate them. They're not false points of view. They're their own points of view.</t>
  </si>
  <si>
    <t>Thomas Loughran: For example, if somebody joins a martial arts. Can you</t>
  </si>
  <si>
    <t>John Rose: Yeah, although it does seem</t>
  </si>
  <si>
    <t>Thomas Loughran: This came out October 1 and now I</t>
  </si>
  <si>
    <t>Thomas Loughran: Yeah, right. Literally, I mean, that to me seems a very promising analogy right now. Maybe it's because I'm teaching the mechanics lab. These days, right, but it seems like a bit of a promising.</t>
  </si>
  <si>
    <t>Answers certainly yes, actually. I mean, I don't think this is hard.</t>
  </si>
  <si>
    <t>JP: The nature of my own mind, if that makes sense.</t>
  </si>
  <si>
    <t>Thomas Loughran: It's a nice single anybody who say watch them.</t>
  </si>
  <si>
    <t>00:42:23.730 --&gt; 00:42:26.310</t>
  </si>
  <si>
    <t>00:53:05.010 --&gt; 00:53:06.120</t>
  </si>
  <si>
    <t>00:38:02.730 --&gt; 00:38:03.300</t>
  </si>
  <si>
    <t>Thomas Loughran: Trend in that sort of space.</t>
  </si>
  <si>
    <t>John Loughran: Sometimes broad, but also sometimes specific like</t>
  </si>
  <si>
    <t>JP: Isn't it the Department of Homeland Security.</t>
  </si>
  <si>
    <t>Thomas Loughran: Second Great work in that series.</t>
  </si>
  <si>
    <t>Thomas Loughran: And that's one example. And we know this when we interact with people and we pretty quickly type people</t>
  </si>
  <si>
    <t>Thomas Loughran: That is not any legitimate political</t>
  </si>
  <si>
    <t>Thomas Loughran: We did.</t>
  </si>
  <si>
    <t>Thomas Loughran: It depends upon their being truths about what people would choose under certain circumstances, but those truths seem to be actually instance, we can give examples of such trees.</t>
  </si>
  <si>
    <t>John Rose: Mainstream or the DNC, the political apparatus, the political elite certainly seem to have</t>
  </si>
  <si>
    <t>And for one, you had to read German. So the Polynesian in San Francisco just wasn't read in there.</t>
  </si>
  <si>
    <t>like, keep the conversation about, like what we came to walk in to get.</t>
  </si>
  <si>
    <t>No. There's a new president in Ecuador. That we were quite involved in Express showed a lot of interest in,</t>
  </si>
  <si>
    <t>Thomas Loughran: So I taught a trinity school and</t>
  </si>
  <si>
    <t>And you can't get off the ground with other people. You can't do big things together.</t>
  </si>
  <si>
    <t>Thomas Loughran: That solidifies</t>
  </si>
  <si>
    <t>Thomas Loughran: And a lot of people say this and they tend to be conscious realists and they pay attention to quantum mechanics and they say, look at these strange features there mysterious are in explicable</t>
  </si>
  <si>
    <t>It's a question of how richly you've been exposed to human possibilities.</t>
  </si>
  <si>
    <t>Thomas Loughran: So they have a fellowship or something like a discipleship. That's my word not dangerous, but in a Christian context, they might talk about that mistake this discipleship.</t>
  </si>
  <si>
    <t>Thomas Loughran: On the analogy of the hologram.</t>
  </si>
  <si>
    <t>Thomas Loughran: I think when you hear a dog over and over again, occasionally get quite an intellect GC. She just sees clearly and states it</t>
  </si>
  <si>
    <t>Thomas Loughran: That can resist that solid this slide, or at least an easy sell ups. This slide.</t>
  </si>
  <si>
    <t>John’s iPhone: Political</t>
  </si>
  <si>
    <t>John’s iPhone: Yeah, let's jail some opposition media.</t>
  </si>
  <si>
    <t>John Loughran: The guy the guide to the good life.</t>
  </si>
  <si>
    <t>John Loughran: Yeah, I've heard that.</t>
  </si>
  <si>
    <t>Thomas Loughran: What what's</t>
  </si>
  <si>
    <t>Now, just imagine this. These are now there's seven of them.</t>
  </si>
  <si>
    <t>Right. They have an enormous more control. It's rare that people will even give you a peek into the kind of control that they actually have.</t>
  </si>
  <si>
    <t>And yeah, I suppose they're reporters, but they're not professional reporters.</t>
  </si>
  <si>
    <t>John Rose: We would have to limit every private citizen to the amount of money that they could spend on advertising anything</t>
  </si>
  <si>
    <t>Thomas Loughran: And they're the reasons why.</t>
  </si>
  <si>
    <t>Thomas Loughran: For example, they restart. Anyone can come into such a community yearly so but they will not remain ordinary people if they stay in that community, long time.</t>
  </si>
  <si>
    <t>John Rose: In the event that we do have a super contested and close election and all these swing states.</t>
  </si>
  <si>
    <t>Thomas Loughran: Know I get its URL. Anyway, here.</t>
  </si>
  <si>
    <t>Thomas Loughran: You're trying to move something you're trying to change a state of affairs, where you don't have any insight to one in which you do</t>
  </si>
  <si>
    <t>Thomas Loughran: It's not that it's easy to explain it to people. It's that easy to explain it to people. But if you take the time to go through it. I don't think it's hard to grasp.</t>
  </si>
  <si>
    <t>Thomas Loughran: Whereas later my own life and the whole world and all my social relationships, it's really about the nature of everything would</t>
  </si>
  <si>
    <t>Thomas Loughran: Harris might be very wary of that's quite possible.</t>
  </si>
  <si>
    <t>John Loughran: How much do I actually care about borders in general. Right.</t>
  </si>
  <si>
    <t>JP: I think that when we're talking about federal agents that we were talking about Homeland Security.</t>
  </si>
  <si>
    <t>JP: Yeah I part of my</t>
  </si>
  <si>
    <t>Thomas Loughran: And the Incarnation gets radically reinterpreted</t>
  </si>
  <si>
    <t>Thomas Loughran: I don't mean. Hopefully we don't too much stereotype them. And in fact, there's not one dimension and there's not five, there's many, many more dimensions.</t>
  </si>
  <si>
    <t>Thomas Loughran: Choice of needs.</t>
  </si>
  <si>
    <t>Thomas Loughran: I think we'll have a rejoined us and say goodbye to her.</t>
  </si>
  <si>
    <t>Thomas Loughran: And we can give an account of how we experience freedom of why that causal role that the free agent plays is irreducible.</t>
  </si>
  <si>
    <t>John Rose: put themselves in a pretty strong position of control over that party.</t>
  </si>
  <si>
    <t>Sterner, frightening also.</t>
  </si>
  <si>
    <t>And I think many people as well get caught up in like. Individually ranking, Don not.</t>
  </si>
  <si>
    <t>and that basically as soon as he becomes the president with U.S. backing, he Chait,</t>
  </si>
  <si>
    <t>Thomas Loughran: Those are LinkedIn for a while, would let you do 500 contacts at once.</t>
  </si>
  <si>
    <t>This would or put it this way, you could run into that difficulty.</t>
  </si>
  <si>
    <t>Thomas Loughran: power politics in the region in the US sort of empire.</t>
  </si>
  <si>
    <t>Thomas Loughran: They don't make any sense at all. They seem inconsistent with realism, etc. Well, that's what they seem unless</t>
  </si>
  <si>
    <t>And it could be that you've got to starve a person, not starve them entirely.</t>
  </si>
  <si>
    <t>Thomas Loughran: But they use the phrase Fellowship for it, but they think that this applies all over the place in an apprentice an apprentice to a</t>
  </si>
  <si>
    <t>Thomas Loughran: It on the physical reality, the hologram and a holographic negative</t>
  </si>
  <si>
    <t>Thomas Loughran: Like a good simple writer like somebody who can write an extraordinary eighth grade paragraph.</t>
  </si>
  <si>
    <t>Thomas Loughran: There are more resources there are other things you can say, you can simply say, No, actually I experience plurality experience society I experienced in the very nature of language and concepts. Right. And we could build that out further and further and</t>
  </si>
  <si>
    <t>John’s iPhone: I mean, that's the thing where it grew and Trump didn't know that number and he didn't immediately respond to that with that respect that. I mean, he he's just like a horrible politician, which</t>
  </si>
  <si>
    <t>That's a great</t>
  </si>
  <si>
    <t>00:42:29.010 --&gt; 00:42:30.810</t>
  </si>
  <si>
    <t>00:53:07.200 --&gt; 00:53:07.560</t>
  </si>
  <si>
    <t>00:38:03.660 --&gt; 00:38:04.620</t>
  </si>
  <si>
    <t>Communities of all kinds of of all kinds of folks who are working through life and cranking out practical wisdom about how to move forward.</t>
  </si>
  <si>
    <t>The tools they have to see are astounding. LinkedIn made this mistake once.</t>
  </si>
  <si>
    <t>These people do these people do other things for living. OK.</t>
  </si>
  <si>
    <t>Thomas Loughran: A person of that type will be attracted to this way.</t>
  </si>
  <si>
    <t>Thomas Loughran: Right to be something very not out of the ordinary about if they achieve real competence, if they become an adult in a community like that and adult is a contributing peer</t>
  </si>
  <si>
    <t>John Rose: with there being a lot more</t>
  </si>
  <si>
    <t>Copy link.</t>
  </si>
  <si>
    <t>Thomas Loughran: Right, and you're trying to do that.</t>
  </si>
  <si>
    <t>That one could compare communities through this sort of algorithm. It's not a complicated. I mean, it brings out some interesting features, but it doesn't go endlessly far down, at least not not not if all you want to do is generate quantifiable activity.</t>
  </si>
  <si>
    <t>Thomas Loughran: Yeah, there's no downside to that.</t>
  </si>
  <si>
    <t>Thomas Loughran: It's from</t>
  </si>
  <si>
    <t>John Loughran: It's about it's about the stoic</t>
  </si>
  <si>
    <t>Thomas Loughran: The market pressure</t>
  </si>
  <si>
    <t>Thomas Loughran: Too much of the unjustifiable.</t>
  </si>
  <si>
    <t>John Loughran: You know, and it's like</t>
  </si>
  <si>
    <t>Thomas Loughran: I had that impression</t>
  </si>
  <si>
    <t>JP: One thought I one reaction. I have to that is I wonder</t>
  </si>
  <si>
    <t>Thomas Loughran: And it</t>
  </si>
  <si>
    <t>Thomas Loughran: But people with emotional intelligence generally social ability and part of that is emotional intelligence generally learn to pick up what people are like, and we kind of instinctively work around them.</t>
  </si>
  <si>
    <t>Thomas Loughran: And and when the other guys do it the other guys might stop the ballot box. It does not legitimize your stuffing the ballot box, nor does it just legitimize your disenfranchising voters because somebody else.</t>
  </si>
  <si>
    <t>Thomas Loughran: She's often a park in the dark. Yeah.</t>
  </si>
  <si>
    <t>Thomas Loughran: This is a</t>
  </si>
  <si>
    <t>John Loughran: Yeah, I just</t>
  </si>
  <si>
    <t>But in so far as there were different subsets in so far as they were, say, Prussian readers versus German readers versus Austrian readers.</t>
  </si>
  <si>
    <t>Like the one that one or both that like does not agree with you.</t>
  </si>
  <si>
    <t>he basically decides that Assange is no longer welcome in their embassy and he gets</t>
  </si>
  <si>
    <t>Thomas Loughran: In their LinkedIn labs and it was the guy who did get the software they bought that guy basically and he brought his technology to LinkedIn.</t>
  </si>
  <si>
    <t>So those are maybe naive or maybe overly simplistic outlining of some options, but somehow it does seem like it's not very good.</t>
  </si>
  <si>
    <t>Thomas Loughran: With the best terms possible for these other players who find this the right time to step in and grab those terms.</t>
  </si>
  <si>
    <t>Thomas Loughran: Unless they are the artifacts of the models that we have that that express the limitations. We have, as we drive from the limited things we enjoy</t>
  </si>
  <si>
    <t>You feed them quite particularly, but you've got to starve them of some things in order to get a deep wickedness to set it.</t>
  </si>
  <si>
    <t>Thomas Loughran: You know, to a real expert to a master.</t>
  </si>
  <si>
    <t>Thomas Loughran: And I say this</t>
  </si>
  <si>
    <t>Thomas Loughran: Here's a point and just cut free little supports and it's crystal clear, clear as a bell right nobody could write it better, it's not great work of art.</t>
  </si>
  <si>
    <t>John’s iPhone: He's never given any indication to me that, isn't that, but it's just pretty wild that he wouldn't have that cued up if that's actually true.</t>
  </si>
  <si>
    <t>JP: blocking off the wheel rushing on a gurney.</t>
  </si>
  <si>
    <t>And presumably they discovered that they do better together, at least in lots of ways.</t>
  </si>
  <si>
    <t>And LinkedIn led a social networking guru, the guy who brought wrote Gaffey, which is a social network free software that you can get.</t>
  </si>
  <si>
    <t>I suppose they're are still journalists, though. Therefore. Boom.</t>
  </si>
  <si>
    <t>Thomas Loughran: And they are legion. There is many kinds of</t>
  </si>
  <si>
    <t>Thomas Loughran: I am in those communities, it's it's way, way up there that the bell rings, right, that you become a contributing peer where you actually make the discipline better</t>
  </si>
  <si>
    <t>John Rose: Mail and boats that margin of error seems like it might be bigger than ever before and a more hotly contested race than before, and more states.</t>
  </si>
  <si>
    <t>Thomas Loughran: Almost done guys. Since</t>
  </si>
  <si>
    <t>Thomas Loughran: By pushing on it in some way, you know, to show that these that this system. These 4567 propositions, whatever that number is that make up this lens of a really productive conscious realistic lens. It's an energy source, actually.</t>
  </si>
  <si>
    <t>You know, in a space where we're not doing quantifiable and</t>
  </si>
  <si>
    <t>JP: True, but but i think i. The reason I'm emphasizing this is because, I mean,</t>
  </si>
  <si>
    <t>Thomas Loughran: Huge upside</t>
  </si>
  <si>
    <t>Thomas Loughran: It's not a political. It's not a postmodern political phenomenon. It's a measure</t>
  </si>
  <si>
    <t>00:42:31.740 --&gt; 00:42:32.130</t>
  </si>
  <si>
    <t>00:53:08.190 --&gt; 00:53:12.990</t>
  </si>
  <si>
    <t>00:38:05.520 --&gt; 00:38:10.560</t>
  </si>
  <si>
    <t>John Loughran: Maybe I think it's messed up that certain people get certain privileges and certain people don't</t>
  </si>
  <si>
    <t>JP: And I wonder what</t>
  </si>
  <si>
    <t>JP: Where narrative fall short.</t>
  </si>
  <si>
    <t>Thomas Loughran: And the Incarnation is</t>
  </si>
  <si>
    <t>Thomas Loughran: There are some lines that you cannot cross or you have made a mockery of the political process.</t>
  </si>
  <si>
    <t>John Rose: Yeah. So is that the only section, you're planning on listening to or did we not get too much more</t>
  </si>
  <si>
    <t>Thomas Loughran: It's a beautiful beautifully formed complex decision maker that's at the apex of these</t>
  </si>
  <si>
    <t>John Loughran: I really don't have a good way to figure out what's actually going on like</t>
  </si>
  <si>
    <t>And I think so basically a very like over overview of what I'm trying to say is part of the reason</t>
  </si>
  <si>
    <t>kicked out and taken into UK custody and thus begins the extradition debacle.</t>
  </si>
  <si>
    <t>Thomas Loughran: And it would automatically generate these things for you.</t>
  </si>
  <si>
    <t>We're in this situation today. It's not very good that we have no.</t>
  </si>
  <si>
    <t>Thomas Loughran: Toward a broader sense of things that we enjoy toward a greater unity with other conscious agents as we connect ourselves up all of those are models, their mathematical tools.</t>
  </si>
  <si>
    <t>It's also true, I think it's fair to say you could try to restore the symmetry.</t>
  </si>
  <si>
    <t>Thomas Loughran: Would be an example.</t>
  </si>
  <si>
    <t>Thomas Loughran: Without I can't do the math, and I've never seen one.</t>
  </si>
  <si>
    <t>Thomas Loughran: But it's completely straightforward.</t>
  </si>
  <si>
    <t>Thomas Loughran: Already method illogically we ought to be careful of the quick armchair argument because there's a quick argument armchair game it in this direction and you can stop you can stop that slide a little bit right now the question is, is there a similar</t>
  </si>
  <si>
    <t>Thomas Loughran: What did he handle it as badly as you did.</t>
  </si>
  <si>
    <t>Thomas Loughran: Mm hmm.</t>
  </si>
  <si>
    <t>Thomas Loughran: So yeah, people talk about it and you will run into it. I think he might be the guy who</t>
  </si>
  <si>
    <t>John Loughran: It would have to be outside them yeah i mean the the market obviously isn't incentivized to</t>
  </si>
  <si>
    <t>They do better together than than apart. And they and they pursue those ways and they build a craft of being together.</t>
  </si>
  <si>
    <t>The. I mean, first, there are practical considerations, you lose readership if you don't pay any attention to some of these people, right?</t>
  </si>
  <si>
    <t>That guy, A hired them. And they had a thing called LinkedIn Labs.</t>
  </si>
  <si>
    <t>So now I think we should. Well, we're actually 90 minutes into today.</t>
  </si>
  <si>
    <t>Thomas Loughran: Interact with</t>
  </si>
  <si>
    <t>Thomas Loughran: Pathways in as there are kinds of people and kinds of models about the world that we might construct</t>
  </si>
  <si>
    <t>Thomas Loughran: And maybe that's a little too high for an adult. So maybe you drop that bar a little bit but not much.</t>
  </si>
  <si>
    <t>John Rose: That there's more boats up for contention. So even if that the race didn't seem particularly particularly close there might be more votes up for contention than usual, just by virtue of being male mostly Maryland. Well, I don't know if that's the case or not, but</t>
  </si>
  <si>
    <t>Thomas Loughran: I can navigate all</t>
  </si>
  <si>
    <t>Thomas Loughran: It does work for you.</t>
  </si>
  <si>
    <t>So all we've done so far. And unfortunately, it looks like it's all we're going to do tonight is to</t>
  </si>
  <si>
    <t>JP: I'm sort of coming out this from the, from the from maybe the Sam Harris and Monica Harris side.</t>
  </si>
  <si>
    <t>Thomas Loughran: Okay, what else, what else should we touch on</t>
  </si>
  <si>
    <t>John’s iPhone: Of and it plays back into</t>
  </si>
  <si>
    <t>Thomas Loughran: But I do think, though, that he would be knowledgeable. He could have a knowledgeable</t>
  </si>
  <si>
    <t>John Loughran: In which case, then that's a principle that I no longer care about, right.</t>
  </si>
  <si>
    <t>JP: falls under their jurisdiction, what their</t>
  </si>
  <si>
    <t>JP: Like it's definitely not a sufficient like just having a good story to tell.</t>
  </si>
  <si>
    <t>Thomas Loughran: Was was not a one time event that took place in Bethlehem</t>
  </si>
  <si>
    <t>Thomas Loughran: I think that that helps. So when your parents are picking books for you. They may have an analysis of you and they put you in one of these 10 types.</t>
  </si>
  <si>
    <t>Thomas Loughran: And it seems to me we cross way too many of those lines and we're crossing them all over the place in the tissues right now.</t>
  </si>
  <si>
    <t>Thomas Loughran: Serious voice more. I'm not sure that I had a number of goals. One was to start this sort of religion scientism different ways of knowing conversation which we did</t>
  </si>
  <si>
    <t>Thomas Loughran: At the verge of what's the word I'm looking for all these lines converge, all of these different calls line stretching back into all kinds of different places all converge in this person they're held in the very</t>
  </si>
  <si>
    <t>John Loughran: Like what's gonna happen in the next eight years. I mean, I could see</t>
  </si>
  <si>
    <t>why I don't think there is well established schools of thought that 15 year olds can recite.</t>
  </si>
  <si>
    <t>Bob is right. Yeah, I mean, he was a.</t>
  </si>
  <si>
    <t>Thomas Loughran: And what it generated them and then you had to go in and color map your own make this margin.</t>
  </si>
  <si>
    <t>Long term, dedicated holistic accounts, attempts to form socialistic accounts, attempts to live and hold together.</t>
  </si>
  <si>
    <t>Thomas Loughran: That's another something like that is enough. And I have no idea. Which of these is the case or very, very little. Anyway, have no right to an opinion about it.</t>
  </si>
  <si>
    <t>Thomas Loughran: That we generate to interact with our consciousness in various sorts of ways to extend it beyond its limitations. And that's what's going on in conscious life. That's this conscious this perspective Bible conscious realism lens.</t>
  </si>
  <si>
    <t>There are experiences that you do not and you don't give people lightly,</t>
  </si>
  <si>
    <t>Thomas Loughran: Sorry, trying to</t>
  </si>
  <si>
    <t>Thomas Loughran: So that gives you some idea what you're talking about here, but I've heard many people are certain many things about it many times. Right. People who do understand and do and Pepsi.</t>
  </si>
  <si>
    <t>John Rose: Yeah, anything. I mean, I think. I mean, it's definitely awesome that she got probably a whole new generation of people interested in thinking about climate change before they would have</t>
  </si>
  <si>
    <t>Thomas Loughran: Is the appeal of idealism, like the appeal of solid system and is it as easily dismissed.</t>
  </si>
  <si>
    <t>00:42:32.610 --&gt; 00:42:45.720</t>
  </si>
  <si>
    <t>00:53:14.010 --&gt; 00:53:16.650</t>
  </si>
  <si>
    <t>00:38:11.760 --&gt; 00:38:17.250</t>
  </si>
  <si>
    <t>And and they they assert guidelines.</t>
  </si>
  <si>
    <t>And for a while, you could you could actually search up to you could map five hundred of your contacts and see who's connected to whom.</t>
  </si>
  <si>
    <t>Maybe we should call it quits. If you want to stay with it, we could we could go to work now on writes.</t>
  </si>
  <si>
    <t>Thomas Loughran: The airwaves are common space.</t>
  </si>
  <si>
    <t>Thomas Loughran: And those are not. Those are incorporated, but they're they're brought together in a more powerful whatever more powerful sets of ways of looking</t>
  </si>
  <si>
    <t>Thomas Loughran: You know, and that's roughly the standard in science. So in in science to become</t>
  </si>
  <si>
    <t>Thomas Loughran: Right at least a lot more largely male, and then they have</t>
  </si>
  <si>
    <t>Thomas Loughran: Right, I just sent you the cast on things for this. So one touch will pull up, pull up his name.</t>
  </si>
  <si>
    <t>Thomas Loughran: And you're asking the question, What work does it do</t>
  </si>
  <si>
    <t>Thomas Loughran: took the bait and ran down this road. I'm glad we did because it actually forced some discussion of things. I wasn't prepared to talk about that. You obviously have to talk about</t>
  </si>
  <si>
    <t>JP: Sure have understood like</t>
  </si>
  <si>
    <t>Thomas Loughran: scientifically verifiable phenomenon as far as far as I can tell.</t>
  </si>
  <si>
    <t>John Loughran: Book about stoic philosophy. And one thing that was he talked about was basically how the stoic school was formed, and then how there was basically this ecosystem of competing philosophical schools.</t>
  </si>
  <si>
    <t>Thomas Loughran: quoted the term, but other people use it as well.</t>
  </si>
  <si>
    <t>John Loughran: Take care of those people because they are participating. I mean, you need to have some sort of additional</t>
  </si>
  <si>
    <t>John Loughran: Yes, I think you're I think you're right about that. That would be a super interesting podcast.</t>
  </si>
  <si>
    <t>JP: How much freedom they actually have</t>
  </si>
  <si>
    <t>JP: About why you are the way you are and why you think what you think.</t>
  </si>
  <si>
    <t>Thomas Loughran: Right to take account for what type of person you are. And parents do this all the freaking time right oh don't read that book to her. She will be she will be have nightmares for weeks.</t>
  </si>
  <si>
    <t>Rachel Loughran: And it makes me think of a lot of the ways that individuals or organizations have tried to address different right disenfranchisement of voters. So for instance, like</t>
  </si>
  <si>
    <t>Thomas Loughran: Now other was to try the</t>
  </si>
  <si>
    <t>Thomas Loughran: In the way the person thinks in the way they're formed to react there they were formed cognitively, they were formed non cognitively this very emotional rational</t>
  </si>
  <si>
    <t>John Loughran: Like clearly Bernie what I mean, clearly there's an element of progressive thinking that isn't allowed</t>
  </si>
  <si>
    <t>Put it this way in so far as you're the only source of news they have.</t>
  </si>
  <si>
    <t>Is that conversations of this sort tend to get derailed.</t>
  </si>
  <si>
    <t>What's the what's the word Assai Lee asylum seeker in the Ecuadorian embassy,</t>
  </si>
  <si>
    <t>Thomas Loughran: So this is the Trinity school and green long people praise bundle and if you want to see how tightly connected people are in the world.</t>
  </si>
  <si>
    <t>Very, very few. That's a relatively rare and or weird thing to do.</t>
  </si>
  <si>
    <t>Thomas Loughran: But all I mean to say is, you could have entirely different scenarios that are introduced by the same lens, but that depend upon a lot more facts. So we don't have</t>
  </si>
  <si>
    <t>including imaginative experiences that you don't give them lightly to form their characters.</t>
  </si>
  <si>
    <t>Get my done here again.</t>
  </si>
  <si>
    <t>Thomas Loughran: And they say things like the following.</t>
  </si>
  <si>
    <t>John Rose: Probably</t>
  </si>
  <si>
    <t>Thomas Loughran: Challenged maybe not dismissed dismissed as the wrong word to use, based on what we've said because I haven't shown that it. There's nothing to it yet.</t>
  </si>
  <si>
    <t>Thomas Loughran: The whether he knew about it or not, right. Oh, but they're they're doing great. Right.</t>
  </si>
  <si>
    <t>John’s iPhone: terminal cancer. Yeah, yeah. I</t>
  </si>
  <si>
    <t>They assert rules. They assert they frown on certain things right there under a approved there.</t>
  </si>
  <si>
    <t>And they would actually let you see that until they didn't.</t>
  </si>
  <si>
    <t>And brainstorm there and then sort of at a glance, see that those rights are going to generate responsibilities for the profession.</t>
  </si>
  <si>
    <t>Thomas Loughran: And you can't grab more than a certain share of it.</t>
  </si>
  <si>
    <t>Thomas Loughran: And one could imagine an ideal of bringing in everybody.</t>
  </si>
  <si>
    <t>Thomas Loughran: A tenured professor you are contributing period.</t>
  </si>
  <si>
    <t>Thomas Loughran: Including maybe the article should be in the light up for that, which I didn't stop and look for. But now you've got everything you can listen to the</t>
  </si>
  <si>
    <t>Thomas Loughran: And I need to show some things that are moved from here to there.</t>
  </si>
  <si>
    <t>Thomas Loughran: What the hell do you mean by conscious realism or by minimum conscious realist Mormonism, even if you want to say that that's what I wrote about this afternoon.</t>
  </si>
  <si>
    <t>JP: I mean people spend their entire lives or multiple years of their lives just paying attention to their breath right i mean you know the purpose of that is to pay attention to their own to</t>
  </si>
  <si>
    <t>JP: Good question. Um,</t>
  </si>
  <si>
    <t>Thomas Loughran: And though. And what you do is you sit down and now someone's trying to tell us find out if Jamil is the same as Jamal right in this other signature.</t>
  </si>
  <si>
    <t>00:42:46.920 --&gt; 00:42:50.430</t>
  </si>
  <si>
    <t>00:53:18.900 --&gt; 00:53:21.750</t>
  </si>
  <si>
    <t>00:38:18.150 --&gt; 00:38:26.100</t>
  </si>
  <si>
    <t>John Loughran: If you know, Richard. Rowling wrote everyone over his podcast that would be very interesting. Yeah.</t>
  </si>
  <si>
    <t>John Loughran: That's just me. I don't I don't I don't know if I actually</t>
  </si>
  <si>
    <t>JP: And maybe we'll find out that what they're doing is actually unconstitutional and against the law, but</t>
  </si>
  <si>
    <t>JP: I don't know, I feel like it's easy to stop it just a story that you have</t>
  </si>
  <si>
    <t>Thomas Loughran: Wherever they were when</t>
  </si>
  <si>
    <t>Thomas Loughran: Right. She'll be in therapy about it when she's 22 you can't figure that looking forward, but you can. Sure. See it looking backwards. You just take the person who's in therapy about it when she's still at 22</t>
  </si>
  <si>
    <t>Rachel Loughran: Nonprofits or even just individuals who on Election Day will drive</t>
  </si>
  <si>
    <t>Thomas Loughran: Well, actually, another was to get at the idea of asking really good questions.</t>
  </si>
  <si>
    <t>Thomas Loughran: Functioning decision maker is a precious commodity. Right. It's exactly what it's exactly why we come together and parallel process our world together to</t>
  </si>
  <si>
    <t>John Loughran: Or isn't</t>
  </si>
  <si>
    <t>Don't you have a professional obligation to take into account their perspectives?</t>
  </si>
  <si>
    <t>And that it will be worth like saying superduper focus and getting some of that out there.</t>
  </si>
  <si>
    <t>and they basically just change their rules as sort of a thank you to the U.S. government.</t>
  </si>
  <si>
    <t>Thomas Loughran: Right, you can actually see at least their LinkedIn connections. And it turns out this is an incredibly tightly connected group of people</t>
  </si>
  <si>
    <t>And instead, we haphazardly pick up people who happen to resonate with us around our favorite issues.</t>
  </si>
  <si>
    <t>Rachel Loughran: That idea of looking through the same lens and coming to radically different conclusions is definitely an interesting one.</t>
  </si>
  <si>
    <t>Thomas Loughran: You don't have to believe a word of that.</t>
  </si>
  <si>
    <t>Well, right. So you wouldn't want someone formative.</t>
  </si>
  <si>
    <t>Thomas Loughran: Okay, what do you need you need</t>
  </si>
  <si>
    <t>Thomas Loughran: If I take a film. Nobody even sees film photographs anymore. Nobody even see sprint film anymore, but I used to write. And if you cut a piece of it off. What you have is a year.</t>
  </si>
  <si>
    <t>John Rose: But yeah, I mean not super important, I guess, but</t>
  </si>
  <si>
    <t>Thomas Loughran: Right, but I think I have shown that there's other ways to look at it. And so it's not it's not immediately obvious that the that the game's over, right, and that solipsism wins in the same way. Can we show that. Same thing with regard to idealism and that would be enough.</t>
  </si>
  <si>
    <t>Thomas Loughran: As if</t>
  </si>
  <si>
    <t>JP: So grave dancing is already begun.</t>
  </si>
  <si>
    <t>John Loughran: In in the Greek tradition and then in the Roman tradition.</t>
  </si>
  <si>
    <t>Thomas Loughran: Let me jump on for 10 seconds.</t>
  </si>
  <si>
    <t>John Rose: The same thing. It's the same thing with food. I mean we we let the market work and then we give SNAP benefits to people who need it.</t>
  </si>
  <si>
    <t>There are raw emotional attitudes. Negative attitudes toward things that seem to be just hanging out there.</t>
  </si>
  <si>
    <t>And now it's gone and now you can't do it anymore. You just disappear.</t>
  </si>
  <si>
    <t>And that's for all these people. Right.</t>
  </si>
  <si>
    <t>John Rose: I think I would go back to like the point I brought up with the fairness doctrine is that could have made sense to me at one point, but it doesn't anymore because people can always go anywhere else.</t>
  </si>
  <si>
    <t>Thomas Loughran: In a stable.</t>
  </si>
  <si>
    <t>Thomas Loughran: You are, you are contributing period we</t>
  </si>
  <si>
    <t>Thomas Loughran: Story. Go ahead.</t>
  </si>
  <si>
    <t>Thomas Loughran: In ways that that</t>
  </si>
  <si>
    <t>Thomas Loughran: And I wanted to say all the work that it did. And I can tell you that if you go to the spreadsheet that we share and go to my</t>
  </si>
  <si>
    <t>JP: Understand the nature of their own mind.</t>
  </si>
  <si>
    <t>JP: Let's see. I, I guess I'll let you know how much I liked that book. I expect to really enjoy it. The braiding sweetgrass book.</t>
  </si>
  <si>
    <t>Thomas Loughran: And it's just not the same reaction I would have if it were Mary and Mary Jane right or something like that, I think, well, this is married. This is Mary Jane she signed your middle name this time.</t>
  </si>
  <si>
    <t>John Loughran: It it</t>
  </si>
  <si>
    <t>JP: This seems like one of those things where</t>
  </si>
  <si>
    <t>JP: About the world.</t>
  </si>
  <si>
    <t>Thomas Loughran: Jesus was first enunciated right now.</t>
  </si>
  <si>
    <t>Thomas Loughran: Right, and she can tell you exactly why she never liked that person. She's got trauma about that person because that person told stories of a certain type, etc. Every one of these things. I'm pulling out a real case in my mind.</t>
  </si>
  <si>
    <t>Rachel Loughran: Other people and advertise that they can drive other people to polling places that is becoming less safe because of coven so a lot of the like piecemeal strategies that individuals have put together to try and address the problem.</t>
  </si>
  <si>
    <t>Thomas Loughran: Hey, Rachel. Welcome back.</t>
  </si>
  <si>
    <t>Thomas Loughran: Use people like this richer better in decision making and we all aim at embodying that and being that ourselves or being like those to the extent that we're not pulling</t>
  </si>
  <si>
    <t>John Loughran: In the same sense that Uncle Tom meant it.</t>
  </si>
  <si>
    <t>I think you do. It's not everyone's perspective.</t>
  </si>
  <si>
    <t>I was thinking something similar, which is I think the reason it might not be super Boliva politicized is because the expectations of the media and</t>
  </si>
  <si>
    <t>So it looks like. Anyway.</t>
  </si>
  <si>
    <t>Thomas Loughran: Generally, other people are a little bit less connected than that appears my one of these screens. My Basco Uganda group of people right and or in</t>
  </si>
  <si>
    <t>And some of that is on practical matters. And so shall we get stock advice from this is where we go to get our cars fixed.</t>
  </si>
  <si>
    <t>Thomas Loughran: Yeah, gets at the idea of maybe putting lenses together.</t>
  </si>
  <si>
    <t>Thomas Loughran: Or for that matter. Think it's plainly the case. You don't have to understand the word of it to understand what a high information for a network of rich communities is and to see that there's some promise out of that set of</t>
  </si>
  <si>
    <t>Right. To have a deep and rich understanding of what it's like to be a sadistic person.</t>
  </si>
  <si>
    <t>Thomas Loughran: You need somebody to run this role.</t>
  </si>
  <si>
    <t>Thomas Loughran: Right, that's what you have, because you cut the ear off that guy's negative</t>
  </si>
  <si>
    <t>Thomas Loughran: Right to stop this first line of argument.</t>
  </si>
  <si>
    <t>John’s iPhone: And then the</t>
  </si>
  <si>
    <t>John’s iPhone: I think it is pretty</t>
  </si>
  <si>
    <t>00:42:51.060 --&gt; 00:42:51.360</t>
  </si>
  <si>
    <t>00:53:23.280 --&gt; 00:53:33.030</t>
  </si>
  <si>
    <t>00:38:29.550 --&gt; 00:38:33.840</t>
  </si>
  <si>
    <t>In fact, those are non. They may be non cognitive information passing mechanisms.</t>
  </si>
  <si>
    <t>It's not gone for them. It's just gone for you. Right.</t>
  </si>
  <si>
    <t>And we can sort of see the flow of those ideas right in front of us.</t>
  </si>
  <si>
    <t>John Rose: And it's not like you can even grab like a percentage of airwaves maybe on like the major media networks, but you're never grabbing a percentage of the internet's attention or something like that. Like, there is always a billion other places to go.</t>
  </si>
  <si>
    <t>Thomas Loughran: Rich</t>
  </si>
  <si>
    <t>Thomas Loughran: Evaluate your contributions.</t>
  </si>
  <si>
    <t>John Rose: So it might be like a lot more states Florida and a lot more strength like for</t>
  </si>
  <si>
    <t>John Rose: My biggest comment.</t>
  </si>
  <si>
    <t>Thomas Loughran: We say that now I'm running out of things to say about that somehow it seems like they</t>
  </si>
  <si>
    <t>Sandbox. The very last lines I wrote 700 words on it today and it's sitting there.</t>
  </si>
  <si>
    <t>JP: And the nature of their own consciousness from a first person perspective. Yep.</t>
  </si>
  <si>
    <t>Thomas Loughran: Yeah, good.</t>
  </si>
  <si>
    <t>Thomas Loughran: Right. Where's that Where's I'm talking about these other people I don't recognize these names. Anyway, right. And then what do I really think about those people I don't actually know those people, what's the impact of that on the person who's doing the filter.</t>
  </si>
  <si>
    <t>Thomas Loughran: Share screen. Go back to Google Chrome. This is awkward. But this is the way it has to go and let me just show you this website.</t>
  </si>
  <si>
    <t>John Rose: That doesn't destroy the market for food costs.</t>
  </si>
  <si>
    <t>John Loughran: Can you speak a lot of the same language, but</t>
  </si>
  <si>
    <t>John Loughran: How do you think about. So it's like I might have a principle, where it's like I actually think that in a, in a perfect world, this is how things could go right</t>
  </si>
  <si>
    <t>JP: The law actually permits the behavior we're seeing</t>
  </si>
  <si>
    <t>JP: Like, and what's more important is the way you move forward in the world and you're</t>
  </si>
  <si>
    <t>Thomas Loughran: It didn't just take place there.</t>
  </si>
  <si>
    <t>Thomas Loughran: Right. This happens a lot to people.</t>
  </si>
  <si>
    <t>Rachel Loughran: Because it's not being addressed from a top down method, a lot of those are becoming less practical or even dangerous during coven</t>
  </si>
  <si>
    <t>Thomas Loughran: We were just actually Rachel getting ready to move off the stage and let you get out of the park in the dark.</t>
  </si>
  <si>
    <t>Thomas Loughran: Them. You can set them as examples and say, No, I got to act like that person x, because I think he or she is really an expert in this place.</t>
  </si>
  <si>
    <t>It's those perspectives that you have a reasonable and a forthright intention of communicating to.</t>
  </si>
  <si>
    <t>journalists in general in America are so low already that it doesn't really become part of the conversation,</t>
  </si>
  <si>
    <t>He got those grades.</t>
  </si>
  <si>
    <t>Thomas Loughran: In orange here. So anyway, this kind of visualization and in gaffey it's three dimensional and you can drag this around and you can see it all mentioned your mind map like this. It's not that hard to imagine it should exist. And now, back to our so this screen. Apparently people are working</t>
  </si>
  <si>
    <t>This is who we take our beer drinking tips from.</t>
  </si>
  <si>
    <t>Thomas Loughran: It could be that a lens does a lot for you.</t>
  </si>
  <si>
    <t>Thomas Loughran: Propositions out of that lens, but here's another lens and it really transforms a lot of things. And you can imagine putting it together and building a community of folks who adhere to who take on that conscious realist lens and proceed.</t>
  </si>
  <si>
    <t>Right. To have a rich familiarity. Rich flavoring.</t>
  </si>
  <si>
    <t>Thomas Loughran: Leaving the slide to speak for itself here.</t>
  </si>
  <si>
    <t>Thomas Loughran: appearance in the film. Right. And you could produce a positive image from that negative piece, but it will be a year, it will not have the rest of the face because you cut that off.</t>
  </si>
  <si>
    <t>John Rose: I imagine the where people rate their biggest problems in the world right now in those studies, it's like</t>
  </si>
  <si>
    <t>Thomas Loughran: Last a bunch of kids, parents, which we separated the border. But honestly, they're doing good. Yeah.</t>
  </si>
  <si>
    <t>John’s iPhone: Despicable that there's basically dancing in the streets of Twitter anytime a big right wing person dies.</t>
  </si>
  <si>
    <t>In which I don't have to actually tell you what's wrong with this.</t>
  </si>
  <si>
    <t>So someone else is monetizing your Internet presence, monetizing it for them, not even informing you.</t>
  </si>
  <si>
    <t>And that's what's kind of fun. About mind maps.</t>
  </si>
  <si>
    <t>Thomas Loughran: Billion other places.</t>
  </si>
  <si>
    <t>Thomas Loughran: And one now has to add enjoyable.</t>
  </si>
  <si>
    <t>Thomas Loughran: And you either have them or you don't. And it's pretty easy to tell if you have them mean there's all kinds of disputes about how good you are, whether somebody else's be better. Right. But you've contributed and these</t>
  </si>
  <si>
    <t>Thomas Loughran: Has anybody got numbers and the top of their head.</t>
  </si>
  <si>
    <t>John Rose: On that would be</t>
  </si>
  <si>
    <t>Generate</t>
  </si>
  <si>
    <t>And and a lot of those words are just head and shoulder fakes in the dirt in various directions. They're more like areas to explore to do more work, or I think there's more work to be done, but they are not rigorous times they are there, Justin.</t>
  </si>
  <si>
    <t>00:42:52.590 --&gt; 00:42:56.670</t>
  </si>
  <si>
    <t>00:53:34.350 --&gt; 00:53:35.280</t>
  </si>
  <si>
    <t>00:38:37.800 --&gt; 00:38:40.680</t>
  </si>
  <si>
    <t>John Loughran: Yeah, anyway.</t>
  </si>
  <si>
    <t>John Loughran: But yeah, I can't, I can't map that doesn't map on reality. You know, in a meaningful way.</t>
  </si>
  <si>
    <t>JP: But it's just manifestly reprehensible.</t>
  </si>
  <si>
    <t>JP: Basically your stance as you interact with the world.</t>
  </si>
  <si>
    <t>Thomas Loughran: And it's taking place all the time.</t>
  </si>
  <si>
    <t>Rachel Loughran: So that's something that definitely concerns me and also the fact that a lot of our election workers are typically older Americans.</t>
  </si>
  <si>
    <t>Rachel Loughran: Half of that I'm sorry I keep taking out</t>
  </si>
  <si>
    <t>Thomas Loughran: Okay. Oh, I'll quit. That's you, that's the framework, the truck is arrived. That's the infrastructure for the for that part of that facet of the narrative.</t>
  </si>
  <si>
    <t>John Loughran: I wonder how, like, what, what do you look for that actually tells you something about</t>
  </si>
  <si>
    <t>So someone having someone putting together a journal for people of this mind might very well put a journal together from that point of view.</t>
  </si>
  <si>
    <t>like we already just don't trust them.</t>
  </si>
  <si>
    <t>I think there are some famous cases and probably more of companies or newspapers or whatever, standing up to the wishes of the U.S. government.</t>
  </si>
  <si>
    <t>Thomas Loughran: I mean, look at all the funky kind of mind maps that show up here. So we have to find one.</t>
  </si>
  <si>
    <t>Right. Or something like that, you know. But those are arbitrary tree.</t>
  </si>
  <si>
    <t>Thomas Loughran: But that it requires lots of others, in order to focus in on certain certain areas of the world.</t>
  </si>
  <si>
    <t>Thomas Loughran: Perhaps through all of the disciplines of science, as if that conscious realist lens were worth trying out together.</t>
  </si>
  <si>
    <t>Right. And you might think that's, you know, what you're talking about, depriving this person of love.</t>
  </si>
  <si>
    <t>Thomas Loughran: These are all kinds of partners that would be involved. This thing is a community. It is a group of mature members, it is</t>
  </si>
  <si>
    <t>Thomas Loughran: Okay, that's the way print film works. Not so with holographic imagery and holographic imagery. When you cut a corner off what you get is the whole face at a higher at a lower resolution.</t>
  </si>
  <si>
    <t>John Rose: The economy Supreme Court racial justice climate change.</t>
  </si>
  <si>
    <t>John’s iPhone: Pretty well. And then the the low IQ comment was also insanely like just bad.</t>
  </si>
  <si>
    <t>John’s iPhone: And then I always read like</t>
  </si>
  <si>
    <t>John Loughran: And they each were offering a particular philosophy of life.</t>
  </si>
  <si>
    <t>Thomas Loughran: Do I have it here.</t>
  </si>
  <si>
    <t>Thomas Loughran: Right, so you're imagine there's healthcare coupons.</t>
  </si>
  <si>
    <t>I just have to assume you just have to have you. That thing just has to be associated for you with a lot of frowns.</t>
  </si>
  <si>
    <t>Anyway, I digress. But those are the facts.</t>
  </si>
  <si>
    <t>And then we could you know, you could imagine there's responsibilities over here, too.</t>
  </si>
  <si>
    <t>Thomas Loughran: Go, but not a billion other places that are gone in lock ins in significant numbers, right, I mean, imagine you said</t>
  </si>
  <si>
    <t>Thomas Loughran: Chosen</t>
  </si>
  <si>
    <t>Thomas Loughran: Got peer reviewed articles. Lots of them.</t>
  </si>
  <si>
    <t>Thomas Loughran: With regard to mainland votes. The only one I dimly recall hearing was a factor of four. I thought I'd heard that this may be again I'm just starting</t>
  </si>
  <si>
    <t>John Rose: What the evidence is that this is the plan.</t>
  </si>
  <si>
    <t>JP: Exactly. It's like, it seems to me that like you've definitely pointed out a lot of like here's where we are. And this is there's clearly some distance that we still need to go right in terms of understanding the world.</t>
  </si>
  <si>
    <t>A place where you could throw a rope, it looks</t>
  </si>
  <si>
    <t>JP: I mean, I think that needs to be a motivating factor for this model. I mean,</t>
  </si>
  <si>
    <t>JP: Yeah, I'm reading I i</t>
  </si>
  <si>
    <t>John’s iPhone: So there's certainly a</t>
  </si>
  <si>
    <t>John Loughran: So, what up, what</t>
  </si>
  <si>
    <t>John Loughran: It's like there are</t>
  </si>
  <si>
    <t>JP: Like, I'm not sure how much that depends on your, your narrative, maybe it does</t>
  </si>
  <si>
    <t>Thomas Loughran: To the extent that you remember people like that and you learn people like that and you recognize that your own kid actually</t>
  </si>
  <si>
    <t>Rachel Loughran: And I've seen a call for a lot for an increase of young people to try and work the work of the voting booth on election day. And I think that's, that's a really important step because it can help protect people who are more vulnerable, but it</t>
  </si>
  <si>
    <t>Thomas Loughran: All right, well, we're actually just going to say goodnight. We've been waiting to say goodnight to you.</t>
  </si>
  <si>
    <t>Thomas Loughran: It's an appealing American</t>
  </si>
  <si>
    <t>John Loughran: The dynamics of the people in power. Like, I mean, I can see</t>
  </si>
  <si>
    <t>And they say just who they are and who they're writing for. And they don't have an obligation to publish other points of view.</t>
  </si>
  <si>
    <t>So, I mean, that would seem to lend itself to thinking they do need more boundaries or something, but people already think they like.</t>
  </si>
  <si>
    <t>I think. Maybe with Snowden, The New York Times might've published a bunch of stuff, I think, during the Iraq war.</t>
  </si>
  <si>
    <t>Thomas Loughran: And I suppose the rule of thumb is take the first one that YouTube that Google issue.</t>
  </si>
  <si>
    <t>Bound by their haphazard. Trust relationship second or.</t>
  </si>
  <si>
    <t>Rachel Loughran: I mean, going back to what you're talking about, of the importance of controlling the narrative is not kind of what a lens. Does it directs the narrative of an event or events or people through a like, to me, a narrative looks a lot like a lens, like the lens of seeing</t>
  </si>
  <si>
    <t>Thomas Loughran: And that would be the sorts of problems, they could solve</t>
  </si>
  <si>
    <t>And I'm talking. I'm I'm accusing you of depriving this person of sadism or something like that.</t>
  </si>
  <si>
    <t>Thomas Loughran: Directed environment.</t>
  </si>
  <si>
    <t>Thomas Loughran: You don't just get the ear, you get everything now. There's gotta be some molecular bottom line here. Right. And this is where I run out of stuff I'd love to know what is the chemistry.</t>
  </si>
  <si>
    <t>John Rose: I'm not sure how many people move climate change from three to two or</t>
  </si>
  <si>
    <t>Thomas Loughran: Maybe the</t>
  </si>
  <si>
    <t>Thomas Loughran: I just must have linked</t>
  </si>
  <si>
    <t>John’s iPhone: Counter points of view where it's like well conservatives do the same thing. Or I don't I don't even really know what it is but</t>
  </si>
  <si>
    <t>00:42:59.520 --&gt; 00:43:04.830</t>
  </si>
  <si>
    <t>00:53:36.360 --&gt; 00:53:37.560</t>
  </si>
  <si>
    <t>00:38:43.470 --&gt; 00:38:50.370</t>
  </si>
  <si>
    <t>And it doesn't seem like a happy thing. It doesn't seem like a way to go and there may be reasons for that.</t>
  </si>
  <si>
    <t>I'd say, from my experience, them. I'm objective, an objective reporter in this regard, not ridiculous.</t>
  </si>
  <si>
    <t>This is to whom, but to the not especially trained. We haven't talked anything about these people.</t>
  </si>
  <si>
    <t>Thomas Loughran: You know, if you if you crack the top hundred I met utterly making this up. So no reason to think this is a plausible solution, but it's a direction.</t>
  </si>
  <si>
    <t>Thomas Loughran: Destination. This is where we want to go together. This is how we understand the world. This is why we want to go here, this is where we're going.</t>
  </si>
  <si>
    <t>Thomas Loughran: Right, or don't bother coming to the table. Not yet, because this is what adults do in that community.</t>
  </si>
  <si>
    <t>Thomas Loughran: To see right but I thought I heard he claimed that yes, we've had lots of mail in voting in the past, but we run the there's some projections that we may have four times the amount of voting as yours news that's an easy number to start with.</t>
  </si>
  <si>
    <t>JP: With regards to the short the short falls of physical ism and</t>
  </si>
  <si>
    <t>Like to tie one thing to another thing, but there are two substantial times</t>
  </si>
  <si>
    <t>JP: I've developed a frustrating habit of starting too many books at once.</t>
  </si>
  <si>
    <t>John’s iPhone: That unfortunate that all if that's the case.</t>
  </si>
  <si>
    <t>John Loughran: And try and basically you know operating like trying to recruit people to their particular</t>
  </si>
  <si>
    <t>Thomas Loughran: At a sport I had</t>
  </si>
  <si>
    <t>John Rose: I would think that i mean i don't know what the solution would be, but that could that could be a solution.</t>
  </si>
  <si>
    <t>John Loughran: I think there's some it'd be interesting to come back to some of this sometime you know the whole</t>
  </si>
  <si>
    <t>John Rose: Restaurants.</t>
  </si>
  <si>
    <t>Thomas Loughran: I don't see it. I don't see how the law permitted</t>
  </si>
  <si>
    <t>JP: I don't know, I just see that</t>
  </si>
  <si>
    <t>Thomas Loughran: Christ is fully present fully alive. We are</t>
  </si>
  <si>
    <t>Thomas Loughran: She does not want a dangerous game right or or he really, he doesn't want a dangerous game.</t>
  </si>
  <si>
    <t>Thomas Loughran: Would</t>
  </si>
  <si>
    <t>Rachel Loughran: Okay, okay.</t>
  </si>
  <si>
    <t>John Rose: I guess. For me it'd be interesting to try and apply that understanding of rights to kind of the discussions going on today about what our rights and what our</t>
  </si>
  <si>
    <t>John Loughran: In the next election.</t>
  </si>
  <si>
    <t>Not a natural. But they might have an obligation not to misrepresent those other points of view.</t>
  </si>
  <si>
    <t>They're hard, like you can't trust them across the board. So why would it matter what they did?</t>
  </si>
  <si>
    <t>There is famously they stood up to the government. Apple not a marketing their phone.</t>
  </si>
  <si>
    <t>Thomas Loughran: With that doesn't have a good ad on and likely to be the one</t>
  </si>
  <si>
    <t>Right. And then and maybe it's the case, we feel pretty empty because of that.</t>
  </si>
  <si>
    <t>Rachel Loughran: This peace deal through</t>
  </si>
  <si>
    <t>Thomas Loughran: That work on the conscious realism list and that aren't on the high information flow in network and rich communities list there may yet be some problems which emerges soluble when you put the two together.</t>
  </si>
  <si>
    <t>Right. Not picking these two carefully, but they're really very different.</t>
  </si>
  <si>
    <t>Thomas Loughran: And it is a business.</t>
  </si>
  <si>
    <t>Thomas Loughran: If it is chemistry.</t>
  </si>
  <si>
    <t>John Rose: Four to one or something because of her at least adults adults so i mean i but i still think it's super important that she changed. I think she changed a lot of minds for kids.</t>
  </si>
  <si>
    <t>Thomas Loughran: How would that go, what other resources would you put right on the table early</t>
  </si>
  <si>
    <t>John’s iPhone: In reference to the catch and release program, the</t>
  </si>
  <si>
    <t>John’s iPhone: Definitely don't see that to nearly the</t>
  </si>
  <si>
    <t>And maybe I tell you those reasons someday, or maybe I don't. But in the meantime, it just doesn't look that good for you.</t>
  </si>
  <si>
    <t>I'll see you guys. On Friday, he can make it.</t>
  </si>
  <si>
    <t>But we could. We are still together.</t>
  </si>
  <si>
    <t>Thomas Loughran: You put a number out call it 100 call it 1000 something we can actually measure</t>
  </si>
  <si>
    <t>Thomas Loughran: There is here, then</t>
  </si>
  <si>
    <t>Thomas Loughran: And nobody calls some adults but that's what they are.</t>
  </si>
  <si>
    <t>John Rose: Because that's a massive claim. And I think that being true or not.</t>
  </si>
  <si>
    <t>JP: The problems posed by quantum mechanics and the hard problem of consciousness.</t>
  </si>
  <si>
    <t>They basically</t>
  </si>
  <si>
    <t>JP: It certainly seems like that's where Arnica Harris is coming from.</t>
  </si>
  <si>
    <t>JP: But, you know,</t>
  </si>
  <si>
    <t>John’s iPhone: All types of that is illegal.</t>
  </si>
  <si>
    <t>00:43:07.170 --&gt; 00:43:13.890</t>
  </si>
  <si>
    <t>00:53:38.610 --&gt; 00:53:42.090</t>
  </si>
  <si>
    <t>00:38:50.580 --&gt; 00:38:52.710</t>
  </si>
  <si>
    <t>Thomas Loughran: Oh yeah, no, we want to and what I wanted.</t>
  </si>
  <si>
    <t>John Loughran: Borders, but it's like, so we are a country listed there are citizens of the country. There are not there are non citizens, right, that is reality, whether or not I think that that should be the ultimate reality ultimately</t>
  </si>
  <si>
    <t>Thomas Loughran: I think they get away with it.</t>
  </si>
  <si>
    <t>JP: I don't know if you found a particular narrative so compelling. You might not be open to new evidence</t>
  </si>
  <si>
    <t>Thomas Loughran: We have the whole spirit of God. You are Christ I am Christ we are Christ more brightly together than any of us are separately, but this is</t>
  </si>
  <si>
    <t>Thomas Loughran: He wants to safer. Do you want to sit. He wants to size things up. Please don't throw that child in the air that you're petrified. If you throw them in the air when he's three years old. You know what I mean. We sort of know this sort of stuff. Yeah. And you learn it really fast, as parents,</t>
  </si>
  <si>
    <t>Thomas Loughran: Be Tuesday, not a Saturday right voting day which is one day, not two days for all sorts of things which are deliberately kept in place.</t>
  </si>
  <si>
    <t>Rachel Loughran: I'm running out of places with light.</t>
  </si>
  <si>
    <t>John Rose: Yeah, I guess, because I did. I think it's coming before like people talking about health care being right. I think I we came across that. And I was like, I don't actually</t>
  </si>
  <si>
    <t>John Loughran: Or just moving forward just a steady drift towards being more progressive</t>
  </si>
  <si>
    <t>It could under-represent them. They might have an obligation not to mis represent them grossly in in a way which bypasses the rational.</t>
  </si>
  <si>
    <t>Because we don't trust the media. It also seems like fixing the media and fixing is a very blanket word with the abortion debate.</t>
  </si>
  <si>
    <t>So, I mean, during a when they wanted to get into the terrorist's phone.</t>
  </si>
  <si>
    <t>Thomas Loughran: That's how the algorithm supposed to work into</t>
  </si>
  <si>
    <t>And this is perhaps why we jumped bond so quickly. To.</t>
  </si>
  <si>
    <t>Rachel Loughran: The lens that you guys have labeled oligarchy.</t>
  </si>
  <si>
    <t>Thomas Loughran: That's certainly the case, but I'm going to wait to give an example for another night.</t>
  </si>
  <si>
    <t>Right. And so maybe there's no symmetry breaking there. Someone might say.</t>
  </si>
  <si>
    <t>Thomas Loughran: Again, just resources they thought they did Tampere.</t>
  </si>
  <si>
    <t>Thomas Loughran: And it's got to be ultimately right even if it's in ones and zeros. It's in chemistry right what what it actually is the</t>
  </si>
  <si>
    <t>Rachel Loughran: That's a good point. Probably not as many people will have moved in their list of top five. Probably not as many people</t>
  </si>
  <si>
    <t>Thomas Loughran: And say, Yes, I have experiences, but I have experiences of things.</t>
  </si>
  <si>
    <t>John’s iPhone: He said, Well, I don't want to say this, but really the only people who actually come back to their court dates are low IQ people everyone else just doesn't come back for their cortex like</t>
  </si>
  <si>
    <t>John’s iPhone: Same level.</t>
  </si>
  <si>
    <t>John Loughran: Philosophies so they could keep going. But anyway. It just reminded me of kind of what you're talking about, where</t>
  </si>
  <si>
    <t>Thomas Loughran: No as blended learning. Sorry. Oh, I know where it is here.</t>
  </si>
  <si>
    <t>Thomas Loughran: It's, it's, that's a placeholder.</t>
  </si>
  <si>
    <t>But that's what culture does. It makes things that are good and look good.</t>
  </si>
  <si>
    <t>I will make it. All right. Heading to the three lands matrix and I'm trying to do some work on it and hopefully to be some fun things to do on Friday.</t>
  </si>
  <si>
    <t>Yeah, yeah. Yep.</t>
  </si>
  <si>
    <t>John Rose: There's only a certain amount of places.</t>
  </si>
  <si>
    <t>Thomas Loughran: The judgments of mature members of this</t>
  </si>
  <si>
    <t>Thomas Loughran: The others are still students are still climbing still early career. There's a phrase, they use and there and there's mentorship for early career professionals and you might be</t>
  </si>
  <si>
    <t>Thomas Loughran: I haven't heard anyone numbers like that before.</t>
  </si>
  <si>
    <t>John Rose: Is the difference between a very serious concern and typical fear mom fear mongering that the media does to blow every possible scenario that Donald Trump could do into the worst possible thing national sure</t>
  </si>
  <si>
    <t>JP: And it seems like you're proposing conscious realism as something that might be able to move us from here to there, right, good. But I guess what where I'm sort of stuck, is that</t>
  </si>
  <si>
    <t>Thomas Loughran: And they both in two sentences, they are</t>
  </si>
  <si>
    <t>JP: Sometimes you gotta bounce around. So I'm reading that braiding Sweet Grass book and Black Elk speaks. I don't know if you have, if you're familiar with the book Black Elk speaks</t>
  </si>
  <si>
    <t>John’s iPhone: But I am certainly</t>
  </si>
  <si>
    <t>Thomas Loughran: What I wanted to do today, just because it's timely and because I just got off the plane with my head full of Sam Harris.</t>
  </si>
  <si>
    <t>John Loughran: Whether or not I think that that's a messed up situation, which I think it is.</t>
  </si>
  <si>
    <t>Thomas Loughran: They'd get away with sending in the troops they've sent they get away with sending in an attached Apache helicopter or the streets of DC I may have my making model.</t>
  </si>
  <si>
    <t>Thomas Loughran: Where God lives. This is where God dwells. This is the new heaven and the new earth coming together right becoming more and more plane, more and more manifest</t>
  </si>
  <si>
    <t>Thomas Loughran: Because they instant because you love them and they instantly squawk when you get it wrong.</t>
  </si>
  <si>
    <t>John Rose: Know exactly what people mean when they say it's right.</t>
  </si>
  <si>
    <t>John Loughran: More socially, more, more, at least like culturally or socially progressive</t>
  </si>
  <si>
    <t>I mean, they shouldn't brainwash their readers, right?</t>
  </si>
  <si>
    <t>There is like you could pass a law. Make it legal or make it illegal.</t>
  </si>
  <si>
    <t>Apple was just like, now we're not going to unlock the phones and we're not going to give you the capability to do that.</t>
  </si>
  <si>
    <t>Thomas Loughran: Okay, so that this is another time. We should quit for tonight, but this is a good start, of what it would be like to take it. You know why we should have such a thing. And what it would be like to build it out, it wouldn't take forever.</t>
  </si>
  <si>
    <t>To a wish and a prayer that we could be parallel processing together.</t>
  </si>
  <si>
    <t>Rachel Loughran: That is looking at it through a particular narrative.</t>
  </si>
  <si>
    <t>Thomas Loughran: It's going to be absolutely the case when we drop in this third lens, which is even a little harder to find. But in some ways, less complex. It's just that I've spent less time, that would be some elements of it but putting together the whole lens is whole</t>
  </si>
  <si>
    <t>So it's not too obvious. It's not immediately obvious.</t>
  </si>
  <si>
    <t>Thomas Loughran: Qualifying as a partner. You can't be these people. You can't be in denial, you can't be a victim, you can't be a wrestler or a persecutor</t>
  </si>
  <si>
    <t>Thomas Loughran: Where does the buck. Stop right in terms of dropping down into the stuff that holographic image is communicated by right its communicated physically somehow. So it's got its got particles. Particles.</t>
  </si>
  <si>
    <t>Rachel Loughran: Have moved climate change in the last six months as. How many people have moved racial justice in the last six months. I would say that's the big one that has moved a lot for a lot of people</t>
  </si>
  <si>
    <t>Thomas Loughran: I have experienced of things that are not me. And that are not ideas I have experiences of things that are not conscious experiences they are agents and I don't experience conscious and now I'm trying to specific version of it.</t>
  </si>
  <si>
    <t>John’s iPhone: freaking insane say that like</t>
  </si>
  <si>
    <t>JP: But wait, right, who would the analog be</t>
  </si>
  <si>
    <t>00:43:14.580 --&gt; 00:43:14.790</t>
  </si>
  <si>
    <t>00:53:44.610 --&gt; 00:53:50.250</t>
  </si>
  <si>
    <t>00:38:54.240 --&gt; 00:38:54.420</t>
  </si>
  <si>
    <t>And so written throughout culture, explicit law, implicit culture, all sorts of things like that,</t>
  </si>
  <si>
    <t>So, Seegars. All right, Chris. Great talking to you guys.</t>
  </si>
  <si>
    <t>OK. So so I'm pausing and seeing what you all want to do.</t>
  </si>
  <si>
    <t>John Rose: Where most of their not to touch.</t>
  </si>
  <si>
    <t>Thomas Loughran: A postdoc or the</t>
  </si>
  <si>
    <t>Thomas Loughran: Done any reading that space.</t>
  </si>
  <si>
    <t>JP: Like you're right we have these powerful like quantum mechanics, like you were just talking about is a super powerful predictive tool like it works for a lot of things right and we're talking about</t>
  </si>
  <si>
    <t>Actually three sentences.</t>
  </si>
  <si>
    <t>JP: From the mindfulness angle.</t>
  </si>
  <si>
    <t>Thomas Loughran: Or the title, but I know, nothing's coming to mind as to why it</t>
  </si>
  <si>
    <t>John’s iPhone: under the impression that</t>
  </si>
  <si>
    <t>Thomas Loughran: It turns out this is Donald Hoffman's website. And it turns out that Donald Hoffman also takes a lot of pictures.</t>
  </si>
  <si>
    <t>Thomas Loughran: And very little time to do anything else. I just wanted to bring some reflections. I wanted to put a pin in. That's what the bullet point is, and I do think that there is a a</t>
  </si>
  <si>
    <t>John Loughran: You got to operate in that framework. And so then how do you get your principles into</t>
  </si>
  <si>
    <t>Thomas Loughran: That get away with it, but it doesn't follow that it's</t>
  </si>
  <si>
    <t>Thomas Loughran: And what does that do</t>
  </si>
  <si>
    <t>Thomas Loughran: And you see other parents get terribly all the time and you learn really fast about about the types of people that there are when you have little ones, a response.</t>
  </si>
  <si>
    <t>Thomas Loughran: These are the disadvantages disenfranchising implications.</t>
  </si>
  <si>
    <t>Rachel Loughran: All right. This was awesome. Thank you both so much for this conversation.</t>
  </si>
  <si>
    <t>John Loughran: And I bet there's going to be lots of</t>
  </si>
  <si>
    <t>In terms of journalistic integrity and the standards, we hold our journalists, too.</t>
  </si>
  <si>
    <t>So, I mean, I don't think it's like impossible to.</t>
  </si>
  <si>
    <t>Thomas Loughran: Jumping back here.</t>
  </si>
  <si>
    <t>All of us like minded people who know all those other people don't know what the hell they're talking about.</t>
  </si>
  <si>
    <t>Rachel Loughran: I don't know.</t>
  </si>
  <si>
    <t>Thomas Loughran: And in some ways because it's more familiar to me. The stuff I just did in the middle is less familiar to be ahead and become familiar</t>
  </si>
  <si>
    <t>What could be immediately obvious about the impact of a really rich education shouldn't be immediately obvious.</t>
  </si>
  <si>
    <t>Thomas Loughran: Yeah, mostly slogans here, but they mean these things. And sometimes there's a lot behind some of these things, and other times.</t>
  </si>
  <si>
    <t>Thomas Loughran: Right share the same stellar processes that produce the same stable atoms, etc. All right, it's all in here. So I don't know. And I'd love to know more about how far down this goes but at some level. So I'm saying you can't cut off an atom.</t>
  </si>
  <si>
    <t>Thomas Loughran: That's true pretty remarkable.</t>
  </si>
  <si>
    <t>Thomas Loughran: I I experience agency in me and in others. It's built into the very conceptual</t>
  </si>
  <si>
    <t>JP: For</t>
  </si>
  <si>
    <t>are a whole host of mechanisms for transferring the store of that group of peoples experiences that that body of information.</t>
  </si>
  <si>
    <t>but that treats those other individuals as something less than human contributors.</t>
  </si>
  <si>
    <t>You, too.</t>
  </si>
  <si>
    <t>I definitely want to get in to working on Wright's relationship to responsibilities,</t>
  </si>
  <si>
    <t>Thomas Loughran: This, this is the in that top thousand. You may not buy more influence than this.</t>
  </si>
  <si>
    <t>Thomas Loughran: Community.</t>
  </si>
  <si>
    <t>Thomas Loughran: Assistant professor</t>
  </si>
  <si>
    <t>Thomas Loughran: So I just typed in.</t>
  </si>
  <si>
    <t>JP: Conscious realism and I feel like we're</t>
  </si>
  <si>
    <t>Sentence. One is conscious</t>
  </si>
  <si>
    <t>JP: Yeah, so it's it's probably the most</t>
  </si>
  <si>
    <t>John’s iPhone: Implicit bias training.</t>
  </si>
  <si>
    <t>00:43:14.820 --&gt; 00:43:16.830</t>
  </si>
  <si>
    <t>00:53:53.580 --&gt; 00:54:00.750</t>
  </si>
  <si>
    <t>00:38:54.810 --&gt; 00:38:56.910</t>
  </si>
  <si>
    <t>Thomas Loughran: A pathway to all realism that begins in neuroscience and I think it's got a couple of</t>
  </si>
  <si>
    <t>John Loughran: That it's like we should be as humanitarian and merciful and</t>
  </si>
  <si>
    <t>Thomas Loughran: That it's legal. Just stop.</t>
  </si>
  <si>
    <t>Thomas Loughran: might depend on what that narrative what's right. With that narrative or the story of people who are open to new evidence right that that's that's who you come from, right. So while I'm making ridiculous, but you are of the of the clan of people who are incredibly open to new evidence</t>
  </si>
  <si>
    <t>Thomas Loughran: To that idea of higher powers being the source of value. What happens when the very person who's making judgments next to you is Christ is the very is one, right, the very second person of the Trinity.</t>
  </si>
  <si>
    <t>Thomas Loughran: So that is part of how we deal with biases. But all that is a particular model.</t>
  </si>
  <si>
    <t>Rachel Loughran: It bothers me that I mean, yes, it's important to do what you can do as an individual to help address the situation, but it does bother me that a lot of the things we the things we have to do to address the situation like</t>
  </si>
  <si>
    <t>John Rose: Or what like people say the internet position right</t>
  </si>
  <si>
    <t>John Loughran: lip service to that end.</t>
  </si>
  <si>
    <t>It's a lot. You have to get into the weeds a lot more. And I it almost feels like a more defeatist conversation.</t>
  </si>
  <si>
    <t>Deny what the wishes of the U.S. government.</t>
  </si>
  <si>
    <t>Thomas Loughran: I made a pretty good list of problems.</t>
  </si>
  <si>
    <t>Right. We do see it. We we tried. Right.</t>
  </si>
  <si>
    <t>Rachel Loughran: I'm just connecting those</t>
  </si>
  <si>
    <t>Thomas Loughran: Right, how, how on earth do you see the world. How can you possibly after all this high information flow network and rich communities. You take a limit of it.</t>
  </si>
  <si>
    <t>But anyway, in that sense, maybe there's a which would you grant that possibility and then we can lay out.</t>
  </si>
  <si>
    <t>Thomas Loughran: It's just, that's just sales.</t>
  </si>
  <si>
    <t>Thomas Loughran: And you can't cut off a molecule and you can call it up other stuff and have it's not it's not functioning as a hologram at that small level and what where it begins to function as a hologram is a complex question.</t>
  </si>
  <si>
    <t>Thomas Loughran: Tools that I explore the world with</t>
  </si>
  <si>
    <t>JP: That's just like why are these people immigrating here.</t>
  </si>
  <si>
    <t>John’s iPhone: Does</t>
  </si>
  <si>
    <t>John Loughran: Had these different philosophical teams.</t>
  </si>
  <si>
    <t>Thomas Loughran: I wanted to go to conscious realism. So this is a site that somebody stood up for Donald Hoffman that's down often</t>
  </si>
  <si>
    <t>Thomas Loughran: I think it would be what healthcare coupon to do</t>
  </si>
  <si>
    <t>Now, impact your way of looking at the world you're seeing and thus you're choosing.</t>
  </si>
  <si>
    <t>Even though they're not the people who are primarily informing, they are people you're talking about.</t>
  </si>
  <si>
    <t>I feel like like that's an area that I think there's a lot of a lot of good conversation that we can have.</t>
  </si>
  <si>
    <t>Thomas Loughran: Directly or indirectly.</t>
  </si>
  <si>
    <t>Thomas Loughran: The stable rich community.</t>
  </si>
  <si>
    <t>Thomas Loughran: But you still probably have a mentor.</t>
  </si>
  <si>
    <t>John Rose: I didn't. I remember</t>
  </si>
  <si>
    <t>Thomas Loughran: There's 15 hours ago with the new york times how Trump could win again. Even if he loses.</t>
  </si>
  <si>
    <t>JP: We're just sort of in this place like the science is actually just in this place where we're just hoping that it could answer some of these questions like, it's actually not developed enough to know that I can do the work that we're hoping you can do</t>
  </si>
  <si>
    <t>Conscious</t>
  </si>
  <si>
    <t>JP: Despite how hard she pushes on the agent thing.</t>
  </si>
  <si>
    <t>John’s iPhone: In general, is very ineffective and can sometimes</t>
  </si>
  <si>
    <t>Thomas Loughran: said this already. I'm only going to try and say it a little better at the end here. And the same thing for theology. I want to say the</t>
  </si>
  <si>
    <t>John Loughran: As possible.</t>
  </si>
  <si>
    <t>Thomas Loughran: Searching</t>
  </si>
  <si>
    <t>Thomas Loughran: Highly successful in deeply engaged encounters right with all kinds of individuals telling that story is</t>
  </si>
  <si>
    <t>Thomas Loughran: And you say, if you bother saying these things you'll be run out of town right</t>
  </si>
  <si>
    <t>Thomas Loughran: So in other words, inside our own rich</t>
  </si>
  <si>
    <t>Rachel Loughran: Individuals driving other people in the community to the polls that things like that happen because it's not being addressed from from above.</t>
  </si>
  <si>
    <t>Rachel Loughran: All right, good.</t>
  </si>
  <si>
    <t>John Rose: So I think it'd be interesting to try and apply that line of thinking to all those different topics.</t>
  </si>
  <si>
    <t>John Loughran: But what are, what actually needs to happen.</t>
  </si>
  <si>
    <t>Or like if you were trying to pass legislation on it,</t>
  </si>
  <si>
    <t>But I don't need to be or at the moment more powerful institutions to get away.</t>
  </si>
  <si>
    <t>Thomas Loughran: And it's not</t>
  </si>
  <si>
    <t>Why are we doing that? Why do we cluster into the ridiculous tribes that we seem to cluster into?</t>
  </si>
  <si>
    <t>Rachel Loughran: Those things don't necessarily have to be attached, but they. Those are two things that both stuck out to me and I want to think a little bit more about controlling the narrative is something that</t>
  </si>
  <si>
    <t>Thomas Loughran: And it points to the integration of all of knowledge. What on earth is that what are the rules for doing why think it's advantageous to do it.</t>
  </si>
  <si>
    <t>I mean, I think they say it's really self actualized. And the other one less so.</t>
  </si>
  <si>
    <t>Thomas Loughran: There is a business plan.</t>
  </si>
  <si>
    <t>Thomas Loughran: To which I don't know the answer but engineers do and physicists do</t>
  </si>
  <si>
    <t>Thomas Loughran: So also, looking back a little bit longer LGBT Q rights seems to me it's changed very remarkably very fast sold in the last, say, five years.</t>
  </si>
  <si>
    <t>Thomas Loughran: And that agency is not the same as conscious and it may be conscious agency and it may all be sitting in the side conscious</t>
  </si>
  <si>
    <t>JP: I think like</t>
  </si>
  <si>
    <t>00:43:19.350 --&gt; 00:43:20.400</t>
  </si>
  <si>
    <t>00:54:02.070 --&gt; 00:54:06.990</t>
  </si>
  <si>
    <t>00:38:57.750 --&gt; 00:38:58.020</t>
  </si>
  <si>
    <t>And your choices get better being more informed.</t>
  </si>
  <si>
    <t>And that would be an example of how in a more narrowly focused publication that kind of journalistic integrity could come through.</t>
  </si>
  <si>
    <t></t>
  </si>
  <si>
    <t>I do need to get running, like I can extend a little bit, but in the next 20 minutes or so, I have to head out.</t>
  </si>
  <si>
    <t>John Rose: Do you measure and</t>
  </si>
  <si>
    <t>Thomas Loughran: That shoot the judgments of mature members.</t>
  </si>
  <si>
    <t>Thomas Loughran: Right and the deans are mentoring early career professionals and they become up and when they get tenure there no longer early career. They may be still relatively early career.</t>
  </si>
  <si>
    <t>Thomas Loughran: Well, that would be helpful. I mean, are we talking to an order of magnitude increase your</t>
  </si>
  <si>
    <t>Thomas Loughran: Another opinion, much earlier Trump can lean on the electoral college to win, etc.</t>
  </si>
  <si>
    <t>Conscious realest</t>
  </si>
  <si>
    <t>JP: I guess I don't know. I mean, that's the</t>
  </si>
  <si>
    <t>JP: What's the right way to phrase this it's</t>
  </si>
  <si>
    <t>Thomas Loughran: You have any evidence of that.</t>
  </si>
  <si>
    <t>Thomas Loughran: Yeah, it is like that.</t>
  </si>
  <si>
    <t>Thomas Loughran: And he's got both of these names on here. And if you go to this guy's name.</t>
  </si>
  <si>
    <t>Thomas Loughran: And I don't just mean I don't mean at all from Sam Harris Sam Harris happens to be doing a wonderfully credible job of taking us into this material, but he's not my only path into this material.</t>
  </si>
  <si>
    <t>John Loughran: Because fundamentally those people matter. The same amount as any the people here right i mean i</t>
  </si>
  <si>
    <t>Rachel Loughran: What I'm chewing on right. Second is, I'm wondering about</t>
  </si>
  <si>
    <t>Thomas Loughran: That would seem right. It's forward pointing</t>
  </si>
  <si>
    <t>Thomas Loughran: Out of out of an you'd be run out of town by fairly traditional Christian thinkers</t>
  </si>
  <si>
    <t>Thomas Loughran: Where we have a certain account of how people ought to grow up. What, what are their main challenges. What are their main opportunities.</t>
  </si>
  <si>
    <t>Rachel Loughran: It makes me think of how like</t>
  </si>
  <si>
    <t>Thomas Loughran: Job. We'll catch up soon. Thanks.</t>
  </si>
  <si>
    <t>Thomas Loughran: Yeah, would</t>
  </si>
  <si>
    <t>John Loughran: Like what would have these progressive candidates done like what would have Bernie Sanders or Toshi dapper done</t>
  </si>
  <si>
    <t>I feel like a problem you would run up against is that we don't like our current framework of how people get information,</t>
  </si>
  <si>
    <t>1x</t>
  </si>
  <si>
    <t>Probably. But yeah, I mean, in the case of the Apple one, they basically just stopped driving and said they did it on their own.</t>
  </si>
  <si>
    <t>Thomas Loughran: Where is it Greenland's matrix. It's not in definitely deep and I think I, I took a shot at of two lenses.</t>
  </si>
  <si>
    <t>Unthinking. Ridiculous and utterly unaware of the need to learn from one.</t>
  </si>
  <si>
    <t>Rachel Loughran: I spend a lot of time thinking about</t>
  </si>
  <si>
    <t>Thomas Loughran: Why think it's possible for doing it. All of that has to be worked out. And that's what I'm trying to work out here in identifying this concept of these these lenses and these propositional</t>
  </si>
  <si>
    <t>I mean, I think I think there's a clearer asymmetry in terms of the well-being of the person on one side or the other.</t>
  </si>
  <si>
    <t>Thomas Loughran: Have already sort of suggested how where this comes from. This is</t>
  </si>
  <si>
    <t>Thomas Loughran: It's been a long struggle. But I think the real numbers of just</t>
  </si>
  <si>
    <t>Thomas Loughran: Reality, but it isn't, it isn't quite so obvious that all there is our conscious experiences right know there are conscious experiences and there are agents.</t>
  </si>
  <si>
    <t>JP: This gets us right back into the economics conversation before</t>
  </si>
  <si>
    <t>John’s iPhone: The one that I heard brought up was</t>
  </si>
  <si>
    <t>Not in any simple, linear way, but in general they do.</t>
  </si>
  <si>
    <t>So it's it is fine to cater to a certain subset of readers as long as you do not.</t>
  </si>
  <si>
    <t>Speed</t>
  </si>
  <si>
    <t>So if other people have, like, time constraints, it might make sense to just like have another day.</t>
  </si>
  <si>
    <t>Thomas Loughran: It's not oligarchic space. This is common space, right, and you may not buy more than and and now maybe thousands the wrong number, right, or, or not necessarily you may not. You may not buy more than a million of it. You may not buy more than a billion of it of this top 1000</t>
  </si>
  <si>
    <t>Thomas Loughran: Are in conformity with this ideal of stability, they are true.</t>
  </si>
  <si>
    <t>Thomas Loughran: And they may even get some guidance from the D after 10 years that and there's a lot of discussion about that. So they're still yet but they're young adults, but they are adults.</t>
  </si>
  <si>
    <t>Are we talking can double</t>
  </si>
  <si>
    <t>Thomas Loughran: But that may not be us.</t>
  </si>
  <si>
    <t>Thomas Loughran: When I say</t>
  </si>
  <si>
    <t>Careful.</t>
  </si>
  <si>
    <t>JP: There's a real layer of richness there that I feel like that's how you that can translate to the third lens to some extent. Yeah, I mean that those two. Those are the, it seems to me that that's the level that the second lens and the third lens.</t>
  </si>
  <si>
    <t>JP: It's the most important Native American religious record of the last 50 years, basically. So</t>
  </si>
  <si>
    <t>Thomas Loughran: I would be very surprised that it's very ineffective.</t>
  </si>
  <si>
    <t>00:43:22.860 --&gt; 00:43:32.670</t>
  </si>
  <si>
    <t>00:54:08.550 --&gt; 00:54:16.680</t>
  </si>
  <si>
    <t>00:38:59.940 --&gt; 00:39:00.450</t>
  </si>
  <si>
    <t>Thomas Loughran: And into split brain studies in particular.</t>
  </si>
  <si>
    <t>John Loughran: I, yeah, I don't know, it just</t>
  </si>
  <si>
    <t>Rachel Loughran: I similarly am skeptical that there's a good solid legal grounding for them circumvent agents for the federal government. Sorry, circumventing local establish a local and state establish police systems. But what I am thinking about is if there's a</t>
  </si>
  <si>
    <t>Thomas Loughran: You plainly be a</t>
  </si>
  <si>
    <t>Thomas Loughran: What are the various. What are the means for getting for overcoming certain difficulties and achieving certain results etc are taken all of that inside a more or less like minded community.</t>
  </si>
  <si>
    <t>Rachel Loughran: In the, like, I'm going to use a climate change parallel. It makes me think of like</t>
  </si>
  <si>
    <t>John Rose: All right.</t>
  </si>
  <si>
    <t>Thomas Loughran: What, what are we missing to get there from here. I did was give a definition. Right. It didn't say anything about what people actually have the right to</t>
  </si>
  <si>
    <t>John Loughran: That Kamala Harris isn't going to do in six years when</t>
  </si>
  <si>
    <t>would like support what we do or supports the polarization that we have now.</t>
  </si>
  <si>
    <t>…</t>
  </si>
  <si>
    <t>So we don't need you anymore. We don't need to do OK. We don't need to go to the lawsuit.</t>
  </si>
  <si>
    <t>Thomas Loughran: And I think I have 17 for the first and I don't even know if these are the right lenses anymore. But this was, you know, one day, running, running through these lenses.</t>
  </si>
  <si>
    <t>Right. And so is it the virtue of intellectual honesty is out the window, the virtue of charitable and interpreted in interpretations out the window.</t>
  </si>
  <si>
    <t>Rachel Loughran: And the idea of lenses being connected to that is something that is particularly of interest to me.</t>
  </si>
  <si>
    <t>Thomas Loughran: Members right together and very small lenses and then several of them together and larger lenses.</t>
  </si>
  <si>
    <t>I mean. I have someone who is whose life is filled with love and enriched by everything</t>
  </si>
  <si>
    <t>Thomas Loughran: key thing here is you are co publishing content republishing co publishing</t>
  </si>
  <si>
    <t>Thomas Loughran: But when it functions as a hologram. And here I have in mind a spring, by the way, right, a spring is this coyly cool thing that functions.</t>
  </si>
  <si>
    <t>Thomas Loughran: Numbers have really shifted was</t>
  </si>
  <si>
    <t>Thomas Loughran: Those agents have conscious experiences to I. Is it immediately obvious that they are conscious experiences or that they are agents which only have conscious experiences.</t>
  </si>
  <si>
    <t>JP: The trade.</t>
  </si>
  <si>
    <t>John’s iPhone: RPG like apparently people were selling like glad that she died and like gleeful about it and I mean I could imagine.</t>
  </si>
  <si>
    <t>Thomas Loughran: And if that if that little thumbnail sketch of the history of philosophy that I've given we could maybe make it a whole palm full sometime, not just a thumbnail sketch, but</t>
  </si>
  <si>
    <t>Thomas Loughran: He's talking about all kinds of stuff and john I think I might have sent you a two hour introduction that Harvard, did I send that to you.</t>
  </si>
  <si>
    <t>John Rose: What's up,</t>
  </si>
  <si>
    <t>And you're in one of these better, more informative sets of social circumstances.</t>
  </si>
  <si>
    <t>Represent. You can talk about stories that are relevant to those readers,</t>
  </si>
  <si>
    <t>Preview</t>
  </si>
  <si>
    <t>This is what we're gonna work through. Sure. Or for that matter, leave this here.</t>
  </si>
  <si>
    <t>Thomas Loughran: Accessed outlets.</t>
  </si>
  <si>
    <t>Thomas Loughran: And the choices.</t>
  </si>
  <si>
    <t>Thomas Loughran: They're full voting didn't get full voting privileges. So there is a kind of adulthood. And when you're done entering it, you're no longer an ordinary person, but almost anyone can enjoy</t>
  </si>
  <si>
    <t>Thomas Loughran: Along usually take the process.</t>
  </si>
  <si>
    <t>Thomas Loughran: Know that it is it's talking about same talk from just a glance of subtext what of Trump refuses to concede in the Atlantic, but that's not the article that's back in September 23</t>
  </si>
  <si>
    <t>Thomas Loughran: Which science. Do you mean when you say the science.</t>
  </si>
  <si>
    <t>JP: With your mic Uncle Tom I maybe it's on my end.</t>
  </si>
  <si>
    <t>JP: Can connect with one another. It's an important way that they need to connect with one another. I mean,</t>
  </si>
  <si>
    <t>JP: As far as like Native American religion is concerned, it's</t>
  </si>
  <si>
    <t>John’s iPhone: Though I mean I think the</t>
  </si>
  <si>
    <t>John Loughran: I don't know what I'm trying to say. I guess what I'm trying to say is</t>
  </si>
  <si>
    <t>Rachel Loughran: convincing enough argument that could be made to muddy the water to so further more than just tend to get away with it because there's not going to be a like insurmountable challenge, but is there enough</t>
  </si>
  <si>
    <t>Thomas Loughran: Not just backward looking</t>
  </si>
  <si>
    <t>Thomas Loughran: heretical, and it would say a whole series of things that have been said in the past to prove it.</t>
  </si>
  <si>
    <t>Thomas Loughran: Is still going to recommend</t>
  </si>
  <si>
    <t>Rachel Loughran: chastising individuals for using plastic straws when corporations aren't like polluting like crazy crazy crazy</t>
  </si>
  <si>
    <t>Thomas Loughran: That we do what our constitutional tradition, however, and we do it at our religious traditions to</t>
  </si>
  <si>
    <t>John Rose: Gone.</t>
  </si>
  <si>
    <t>Like people get their news on the Internet. People get their news on TV.</t>
  </si>
  <si>
    <t>So who knows if Apple capitulated on the side or something, but who knows how much of that stuff was opened up in the first place.</t>
  </si>
  <si>
    <t>Thomas Loughran: Car is conscious realism. When you add conscious realism in a more explicit sort of way.</t>
  </si>
  <si>
    <t>Why the hell right? It seems somehow because we lack what we badly need,</t>
  </si>
  <si>
    <t>Thomas Loughran: I agree, it is too me too. I don't understand it well enough, you really have to dive in. It seems to be you have to spend, but I think we're doing the right kind of diving in yet, you have to try to build a lens and yet or or build a story.</t>
  </si>
  <si>
    <t>Thomas Loughran: And with the possibility of there being multiple larger lenses and the possibility of bringing all these things together and doing that in limited sort of ways.</t>
  </si>
  <si>
    <t>that that brings is clearly going to have a better life than someone who is.</t>
  </si>
  <si>
    <t>Thomas Loughran: Content in this environment. Imagine an Institute, which has a group of tools teachings and it has that it makes more powerful because it wraps them in the sort of a lab environment co lab environment rather he Mons</t>
  </si>
  <si>
    <t>Thomas Loughran: As a spring within a certain parameter you can stretch it out and now it's not a spring anymore and you can crunch it back.</t>
  </si>
  <si>
    <t>Rachel Loughran: Joe Biden.</t>
  </si>
  <si>
    <t>Thomas Loughran: That we have some reason to think they might have other kinds of experiences that are not conscious. Or there's. Are there other kinds of information processing which we seem to see is going on.</t>
  </si>
  <si>
    <t>JP: We literally screwed the people down there so bad on our trade deals</t>
  </si>
  <si>
    <t>JP: Finding those some people</t>
  </si>
  <si>
    <t>00:43:35.730 --&gt; 00:43:38.550</t>
  </si>
  <si>
    <t>00:54:18.540 --&gt; 00:54:21.420</t>
  </si>
  <si>
    <t>00:39:01.290 --&gt; 00:39:05.640</t>
  </si>
  <si>
    <t>And so you embody a certain set of rules, a certain set of beliefs about how people how people ought to act.</t>
  </si>
  <si>
    <t>but it's not fair to misrepresent the stories or the opinions of people who have different perspectives here.</t>
  </si>
  <si>
    <t>That doesn't even have to be that we do together. Fair.</t>
  </si>
  <si>
    <t>Thomas Loughran: Something like that, so that you just don't get to buy that much.</t>
  </si>
  <si>
    <t>Thomas Loughran: The inclinations.</t>
  </si>
  <si>
    <t>John Rose: Yeah, I think I found the idea, you talked about last Friday of the you talked about briefly the</t>
  </si>
  <si>
    <t>JP: The election that can break America and said,</t>
  </si>
  <si>
    <t>John Rose: Sorry, man. You're just, it's just a little lower than that are pretty quiet.</t>
  </si>
  <si>
    <t>JP: If you pay close enough attention to your experience, it appears in a particular way. I mean, the mindfulness literature is ancient and I mean, lots of people talk about the mind working in a particular way.</t>
  </si>
  <si>
    <t>JP: It's super important. And so Blackhawk is a real man.</t>
  </si>
  <si>
    <t>Thomas Loughran: When you go through it, you'll end up feeling it was very effective because</t>
  </si>
  <si>
    <t>Thomas Loughran: I did sketch this model of</t>
  </si>
  <si>
    <t>John Loughran: JP didn't. I didn't say</t>
  </si>
  <si>
    <t>Thomas Loughran: Yeah, you could emit you'd need something that would do what healthcare coupons would do.</t>
  </si>
  <si>
    <t>Thomas Loughran: So I think that</t>
  </si>
  <si>
    <t>John Loughran: It's hard to cold to figure out your hierarchy of principles in a particular moment and then also deal with the reality in a given situation.</t>
  </si>
  <si>
    <t>Rachel Loughran: That they can try and hang their choice to do so on like JP were saying about protecting federal property. I also think</t>
  </si>
  <si>
    <t>Thomas Loughran: And it would be ridiculous. You'd be laughed at.</t>
  </si>
  <si>
    <t>Thomas Loughran: And yet those things continue to be said. And they were said by the Council fathers throughout</t>
  </si>
  <si>
    <t>Thomas Loughran: These different types, but it's going to be shaped by the worldview, which they are assuming as the same world for the kids, as it is for me.</t>
  </si>
  <si>
    <t>Rachel Loughran: Which like yes, it's important to do what you as an individual can do to help, but there's a huge power dynamic there. So, it is my wish that</t>
  </si>
  <si>
    <t>Thomas Loughran: Right. We hold these truths to be self evident.</t>
  </si>
  <si>
    <t>I think so.</t>
  </si>
  <si>
    <t>And TV is susceptible to like the hottest program is what face the internet is super susceptible to that as well,</t>
  </si>
  <si>
    <t>What aspect? When you don't know the state of the technology.</t>
  </si>
  <si>
    <t>Thomas Loughran: That brings you into all kinds of other kinds of problems and you don't need to be a conscious realist and we're thinking terms of information flow network of its community.</t>
  </si>
  <si>
    <t>which is a kind of efficiency to make our way through all this information that comes from operating in bigger pods than we operate in.</t>
  </si>
  <si>
    <t>Thomas Loughran: Tell a story or relate the story to a lens or identify the propositions that are present. If there are prepositions. If that's even the right way to put it. I think it might be</t>
  </si>
  <si>
    <t>Thomas Loughran: And as if we were constructing there's sort of a conceptual construction craft here for how you're going to build a big building that is this big building that we need to build as an example to plug into this high information flow network rich community infrastructure.</t>
  </si>
  <si>
    <t>Not experiencing those things clearly using your lenses.</t>
  </si>
  <si>
    <t>Thomas Loughran: He modules does all of that and now has got things that it can basically work out with its various cold and partners and it brings those Colette partners in</t>
  </si>
  <si>
    <t>Thomas Loughran: And now you've melted it, you've made a little ball bearing on the thing. Right. And now it doesn't function as a spring anymore. But there's a range within which right a given amount of force, get you have given amount of distance effort equals right force equals k x right</t>
  </si>
  <si>
    <t>Rachel Loughran: One of the first</t>
  </si>
  <si>
    <t>Thomas Loughran: And could we say, yeah, this is a information processor here and some of that information seems conscious and some of it doesn't seem conscious</t>
  </si>
  <si>
    <t>JP: And our protection like well republican</t>
  </si>
  <si>
    <t>John’s iPhone: Yeah, I could imagine finding corners of the internet where people are like outright celebrating, but it's, it doesn't cut across the party in such a may like mainstream way that I think it does.</t>
  </si>
  <si>
    <t>And then you find out that there are other people. Who may be have all the same claims as you have, but see the world differently.</t>
  </si>
  <si>
    <t>It might be fair to different differently represent them. And the other people would say you're misrepresenting them.</t>
  </si>
  <si>
    <t>Yeah. Jump in and put some time here. Yeah.</t>
  </si>
  <si>
    <t>Thomas Loughran: There's an there's an enforced very, very rich plurality such that it's very difficult if</t>
  </si>
  <si>
    <t>Thomas Loughran: That pursuits, the goals set by those mature members are good.</t>
  </si>
  <si>
    <t>John Rose: The guy trying to do the homelessness work in South Bend, right.</t>
  </si>
  <si>
    <t>Thomas Loughran: That would be a complex function with</t>
  </si>
  <si>
    <t>JP: Thanks. Yeah, my Barton Gellman good</t>
  </si>
  <si>
    <t>JP: So like our current understanding of the world is at a particular point right now. And there are some problems that we aren't able to solve.</t>
  </si>
  <si>
    <t>JP: From a first person perspective. And so, yes. Like, how does that going to communicate with the third lens.</t>
  </si>
  <si>
    <t>JP: And he was interviewed</t>
  </si>
  <si>
    <t>Thomas Loughran: Understanding that oh yeah of course I had that kind of bias, right. This can see it in my results. In fact, they can measure it and they can measure it reliably</t>
  </si>
  <si>
    <t>00:43:39.690 --&gt; 00:43:57.990</t>
  </si>
  <si>
    <t>00:54:22.980 --&gt; 00:54:26.310</t>
  </si>
  <si>
    <t>00:39:06.750 --&gt; 00:39:10.740</t>
  </si>
  <si>
    <t>Thomas Loughran: What Harris though talks about quite credibly in his in his own treatments split brain studies, he explores the pulling together at the pulling apart. Really, or the necessary reconceived right of what it is to be me what it is self is is language for it. Right, what it is to be me.</t>
  </si>
  <si>
    <t>Thomas Loughran: Understood.</t>
  </si>
  <si>
    <t>Rachel Loughran: The existence of the violence in the area. I feel like there could be a constitutional protection. They're trying to help protect people's like physical safety, I am skeptical that it's like super solid but I fear that there would be enough.</t>
  </si>
  <si>
    <t>Thomas Loughran: you'd laugh at yourself, you would think, sooner or later, right, if</t>
  </si>
  <si>
    <t>Thomas Loughran: Not just the last console, but</t>
  </si>
  <si>
    <t>Thomas Loughran: Something like that. They have some view of the of the world and they</t>
  </si>
  <si>
    <t>Rachel Loughran: disenfranchisement could be that it didn't have to just be addressed from what can I, as an individual in the society. Do I wish the powers that be, could use their infinite greater power to</t>
  </si>
  <si>
    <t>Thomas Loughran: Among these are</t>
  </si>
  <si>
    <t>and also people getting caught in echo chambers.</t>
  </si>
  <si>
    <t>And the social relations be underneath that technology. How would you judge the stories that are told about the technology?</t>
  </si>
  <si>
    <t>Thomas Loughran: Isn't that pretty obvious. You might even sort of bring that first level of information might take that information account. Bring it in. But you don't necessarily asked a question yet whether it follows from there suggested by that all the roses consciousness.</t>
  </si>
  <si>
    <t>To use whale watching to get a hunt and bigger parks.</t>
  </si>
  <si>
    <t>Thomas Loughran: That that together make up a lens. But is there kind of, is there a. Is there a narrative coherence to all those propositions, do they come together and do they form a essential parts of the story.</t>
  </si>
  <si>
    <t>Thomas Loughran: In this new town, which is this healthy robust pluralistic</t>
  </si>
  <si>
    <t>Yeah. Fessing up what kind of person you are?</t>
  </si>
  <si>
    <t>Thomas Loughran: You could see this as multi level marketing certain way. Right. It has a multi level marketing dimension to it but sodas Microsoft right Microsoft holds and the whole network of 430,000 partners.</t>
  </si>
  <si>
    <t>Thomas Loughran: That in the spring constant is the proportion, so</t>
  </si>
  <si>
    <t>Rachel Loughran: Where did I hear this. One of the first publicly elected officials to come out.</t>
  </si>
  <si>
    <t>Thomas Loughran: Not that we can't ever get conscious purchase on it. We can become aware of it through some roundabout way, but it isn't that round about way that it has its impact.</t>
  </si>
  <si>
    <t>JP: Farmers are the biggest hypocrites in the universe.</t>
  </si>
  <si>
    <t>John’s iPhone: On the Democrat side that could be just completely false impression, but that's definitely the impression I have</t>
  </si>
  <si>
    <t>Thomas Loughran: Holistic inquiry growing up probably in relative isolation from one another, or it may be, it's easier when it's smaller right there just aren't as many people as not as much complex exchange of information. So maybe you could get clusters and maybe those clusters can</t>
  </si>
  <si>
    <t>John Loughran: I think so. I don't think I've looked at it yet on that email.</t>
  </si>
  <si>
    <t>Thomas Loughran: Yes, ugly way that food stamps right or vouchers, etc.</t>
  </si>
  <si>
    <t>But you don't intend to miss them? Right?</t>
  </si>
  <si>
    <t>For me, this was the kind of thing that, like, I feel like I will do my best work.</t>
  </si>
  <si>
    <t>Thomas Loughran: You. This is moving quite far away from a two party system and toward a very many multi mate. Not necessarily, but a two party spirit right it's against it, you know, he said. She said, red state, blue state.</t>
  </si>
  <si>
    <t>Thomas Loughran: And the rights are meet the needs that they recognize other people in the community to have</t>
  </si>
  <si>
    <t>John Rose: Maybe it's</t>
  </si>
  <si>
    <t>Thomas Loughran: All of the various state laws, all of the various changes and Malin voting.</t>
  </si>
  <si>
    <t>JP: So what's the evidence that Trump would try something like this. I mean,</t>
  </si>
  <si>
    <t>JP: Some things we aren't able to explain. When I say the science that's I'd say that's where we're at. And then there's hypothesis hypotheses that are like, well, maybe this could move us further along.</t>
  </si>
  <si>
    <t>I'm gonna quit anyway.</t>
  </si>
  <si>
    <t>JP: Seems to me that's the direction that that's going to communicate with while also being while also working with the conscious realism.</t>
  </si>
  <si>
    <t>JP: By</t>
  </si>
  <si>
    <t>Thomas Loughran: Measured by techniques that actually makes sense that I never would have known. I never would have known that it takes me longer in between.</t>
  </si>
  <si>
    <t>Thomas Loughran: And so I'm saying do other developments in neuroscience on exactly that point. And I'm saying that whether he realized says it or wants to talk about it or not. I think check Jeff Hawkins. This work is driving us in that direction also</t>
  </si>
  <si>
    <t>Thomas Loughran: And I don't know, I don't</t>
  </si>
  <si>
    <t>Rachel Loughran: But he is grounding that they not only get away with it because it can't be challenged, but also get away with it because there's loose underpinnings that muddy the water</t>
  </si>
  <si>
    <t>Thomas Loughran: You utterly contradicted yourself and you're still you in between the story you tell them the life you lead</t>
  </si>
  <si>
    <t>Thomas Loughran: Particularly the eastern fathers more so.</t>
  </si>
  <si>
    <t>Thomas Loughran: may raise their kids to make a lot of money, which is what you have to do for their raise their kids to be really understanding which is the most important thing in life.</t>
  </si>
  <si>
    <t>Rachel Loughran: To address this issue and even me saying, I wish they could I recognize they totally care. They just have not</t>
  </si>
  <si>
    <t>Thomas Loughran: And then we enumerate them.</t>
  </si>
  <si>
    <t>John Rose: I mean, I guess.</t>
  </si>
  <si>
    <t>Things that your community thinks are good anyway, right?</t>
  </si>
  <si>
    <t>So the current information, the current ways people get information do not, in my view, support a more well planned.</t>
  </si>
  <si>
    <t>So the story that was told was the one you told.</t>
  </si>
  <si>
    <t>Thomas Loughran: Right. That's a really wild additional stuff. And why would don't take this right. In fact, you might even think it sounds crazy to even think that</t>
  </si>
  <si>
    <t>Right. Something like that. And hunt and more sustained, coordinated ways and leave them out like a pod.</t>
  </si>
  <si>
    <t>Thomas Loughran: So let me tell you a story and it hangs together and it lights you up and it's, it becomes your story, at least, it could be your story. You could see the world that way. You could see yourself as an actor in the story.</t>
  </si>
  <si>
    <t>Thomas Loughran: Set of rich communities that grow and grow and grow to a to a very substantial size and rebuild intellectual life so that they can exist grow achieved maturity and interplay with one another all processing the conceptual space that's available to you and kind, something like that.</t>
  </si>
  <si>
    <t>I don't know, I. That seems that those random sadist in a cemetery there.</t>
  </si>
  <si>
    <t>Thomas Loughran: I mean that's everybody if you buy something from Microsoft. You're a partner and they encourage you</t>
  </si>
  <si>
    <t>I'm saying a hologram.</t>
  </si>
  <si>
    <t>Rachel Loughran: Publicly in support of same sex marriage. I think in 2008</t>
  </si>
  <si>
    <t>Thomas Loughran: It doesn't have its impact because we discovered it has its impact whether or not we discovered and then we do discover it.</t>
  </si>
  <si>
    <t>John’s iPhone: You know, hard to quantify obviously are impossible, but</t>
  </si>
  <si>
    <t>00:43:59.070 --&gt; 00:44:03.360</t>
  </si>
  <si>
    <t>00:54:26.640 --&gt; 00:54:28.470</t>
  </si>
  <si>
    <t>00:39:11.940 --&gt; 00:39:13.710</t>
  </si>
  <si>
    <t>You're not intending to. You're intending to say what you think is actually true about their point of view.</t>
  </si>
  <si>
    <t>Doing some stuff on the side and then connecting it in the chat.</t>
  </si>
  <si>
    <t>John Rose: So do we have ideas that people can only buy</t>
  </si>
  <si>
    <t>Thomas Loughran: That they judge to be</t>
  </si>
  <si>
    <t>John Rose: Not a hopeful comparison or false comparison but I almost kind of imagine this project as being more similar to a project like that we're trying to change.</t>
  </si>
  <si>
    <t>Thomas Loughran: All of the turnout predictions. What else would go into that function. I mean, just a sort of reminds me that function of is there life on other</t>
  </si>
  <si>
    <t>JP: He's he isn't.</t>
  </si>
  <si>
    <t>JP: Okay. They haven't been like</t>
  </si>
  <si>
    <t>But meanwhile, I just changed Mike's. Can you hear me.</t>
  </si>
  <si>
    <t>JP: Model.</t>
  </si>
  <si>
    <t>JP: A poet, a white man, a poet in Nebraska in like 1940 something</t>
  </si>
  <si>
    <t>Thomas Loughran: But when I when I do an association. Here's an actual tests that they actually use</t>
  </si>
  <si>
    <t>Thomas Loughran: can endure longer and pass down insights, etc.</t>
  </si>
  <si>
    <t>Thomas Loughran: I said, Harvard, but I just misspoke.</t>
  </si>
  <si>
    <t>Thomas Loughran: With various programs like that.</t>
  </si>
  <si>
    <t>Thomas Loughran: And all of that, by the way, would have seen my lot crazier had Donald Hoffman not been doing what he's been</t>
  </si>
  <si>
    <t>Thomas Loughran: I wonder, but it's just a one.</t>
  </si>
  <si>
    <t>Rachel Loughran: But I also the other thing that I was kind of thinking about at the beginning is the idea that the enumerated powers are that the federal government has and then everything else is left to the states.</t>
  </si>
  <si>
    <t>JP: Girl.</t>
  </si>
  <si>
    <t>Thomas Loughran: Or they have made raise their kids to have a keen sense of justice and oppression right and to never put up with it. And not sit still for it for a minute.</t>
  </si>
  <si>
    <t>Thomas Loughran: They won't. And so at some point, which is not enough.</t>
  </si>
  <si>
    <t>Thomas Loughran: A bill of rights.</t>
  </si>
  <si>
    <t>John Rose: I mean, it depends.</t>
  </si>
  <si>
    <t>To you and those people over there, their points of view.</t>
  </si>
  <si>
    <t>I don't even know find the words to articulate this a more well planned. Way to inform the public.</t>
  </si>
  <si>
    <t>I agree that was a reasonable bumper sticker rendition of it, right, that that's what happened, but that.</t>
  </si>
  <si>
    <t>Thomas Loughran: Until you spend some time in this with this first runs</t>
  </si>
  <si>
    <t>Killer whales. And the fact that it seems likely that's one analysis anyway, where we are is that we're hunting and searching for that.</t>
  </si>
  <si>
    <t>Thomas Loughran: And on the story. All these things are true and you pop around from true thing to another to thing and those true sort of get</t>
  </si>
  <si>
    <t>Thomas Loughran: Taken all in john wanted to try that I haven't had a chance to do that.</t>
  </si>
  <si>
    <t>Yeah, I mean, I, I agree with you. But let let me move the asymmetry to a different I'm going to take one step further.</t>
  </si>
  <si>
    <t>Thomas Loughran: I think that's true. I mean, it's not true at the individual user level. I don't actually know. You know, where do they draw a line. There's a university and Microsoft partner made a movie. It's just because they use their software, but they have a lot of partners, that's for sure.</t>
  </si>
  <si>
    <t>Thomas Loughran: Okay, I just can't use analogies, even when they're don't do much worse.</t>
  </si>
  <si>
    <t>Rachel Loughran: Or so.</t>
  </si>
  <si>
    <t>JP: It's</t>
  </si>
  <si>
    <t>And you're you're trying to say, in fact, they are over preoccupied with this particular value.</t>
  </si>
  <si>
    <t>But like getting some stuff down, getting some bubbles populated, just letting my mind go.</t>
  </si>
  <si>
    <t>John Rose: A PERCENTAGE OF or can't like so can a private citizen is advocating</t>
  </si>
  <si>
    <t>Thomas Loughran: Needs that should be satisfied for the community as a whole to advance</t>
  </si>
  <si>
    <t>John Rose: How society thinks rather than a massive</t>
  </si>
  <si>
    <t>Thomas Loughran: other intelligent life on the blends ever seen that large equation that somebody come up with. There's a large equation in which is basically drop in all the areas in which you need to put a probability assignment in order to get on how</t>
  </si>
  <si>
    <t>JP: You know, we don't have like a concrete.</t>
  </si>
  <si>
    <t>JP: Still, this. Yes.</t>
  </si>
  <si>
    <t>JP: When Black Oak was like 80 and so blackout grew up, he was in sort of the last he was. I think he was actually at Wounded Knee</t>
  </si>
  <si>
    <t>John’s iPhone: And I've done it before.</t>
  </si>
  <si>
    <t>00:44:04.650 --&gt; 00:44:05.130</t>
  </si>
  <si>
    <t>00:54:28.500 --&gt; 00:54:35.160</t>
  </si>
  <si>
    <t>00:39:14.370 --&gt; 00:39:14.700</t>
  </si>
  <si>
    <t>Thomas Loughran: Because the idea of a network of conscious agents. What do you actually mean how could conscious agents actually interact with one another. How could you have small ones who together constitute a larger one.</t>
  </si>
  <si>
    <t>Thomas Loughran: Whether that's because we are so adrift at understanding the foundation for the principles that we actually that that we articulate sometimes</t>
  </si>
  <si>
    <t>Thomas Loughran: And you would expect, maybe to stop telling that story quite so loudly right if you you really, really never ever meant it.</t>
  </si>
  <si>
    <t>Thomas Loughran: There's an there's a reading of Alister McIntyre now cut to the chase and you already know it.</t>
  </si>
  <si>
    <t>Thomas Loughran: You know what I mean, I've just tried to grab the different value sets, right, that might be. And you could imagine people congealing around those value sets or maybe even, you know, people can shield around those value sets.</t>
  </si>
  <si>
    <t>Thomas Loughran: I mean, at some point, what, when people will do the right thing down the road. Yeah, you have to</t>
  </si>
  <si>
    <t>Rachel Loughran: Yeah, something I'm thinking about john and the same your question got me thinking. So if we have if once you do decide whatever this selection of rights is are they</t>
  </si>
  <si>
    <t>John Rose: How strongly the</t>
  </si>
  <si>
    <t>They don't look good to you. You weren't crafted that way, you don't dance to that.</t>
  </si>
  <si>
    <t>So it's politically hot territory. So.</t>
  </si>
  <si>
    <t>Yeah. Why? Why should any of us believe any of that?</t>
  </si>
  <si>
    <t>Thomas Loughran: Until you think about what truth is, by the way. Right. And what what it is, how, what is it to be right about</t>
  </si>
  <si>
    <t>We're starving for it. We don't have it. And so we form it badly and we throw out the baby with the bathwater when we do it right and throw</t>
  </si>
  <si>
    <t>Thomas Loughran: They get there, they find their place they belong.</t>
  </si>
  <si>
    <t>Thomas Loughran: So this was a night.</t>
  </si>
  <si>
    <t>And it's a step that shows up not very deeply, but in the informed desire account of good article, which John and John, you've both read.</t>
  </si>
  <si>
    <t>Thomas Loughran: Anyway, you can see business dimensions in here and I'm trying to sell you the business right now. Their point is that you drop in a certain kind of costs.</t>
  </si>
  <si>
    <t>Thomas Loughran: Because that would didn't do much for us, it's just cool</t>
  </si>
  <si>
    <t>Thomas Loughran: I that might be so</t>
  </si>
  <si>
    <t>Thomas Loughran: Just trying that out.</t>
  </si>
  <si>
    <t>JP: The amount of protection and subsidy. We provide our farmers.</t>
  </si>
  <si>
    <t>Thomas Loughran: It was at slack. The one I think I sent you. Maybe you didn't, but I think I sent you something because we had talked about it before.</t>
  </si>
  <si>
    <t>Right. And someone from that point of view might say that's false about us.</t>
  </si>
  <si>
    <t>OK. All right, then, I think we probably call it quits for tonight.</t>
  </si>
  <si>
    <t>Thomas Loughran: Those needs who satisfaction. It's in the best interest the judgments of the mature members of the community to satisfy to or to ensure our sets.</t>
  </si>
  <si>
    <t>John Rose: Scientific well funded</t>
  </si>
  <si>
    <t>Thomas Loughran: Percentage of life on the percentage of</t>
  </si>
  <si>
    <t>John Rose: It's a terrifying possibility.</t>
  </si>
  <si>
    <t>JP: It's all right.</t>
  </si>
  <si>
    <t>JP: Though the sort of last that last massacre.</t>
  </si>
  <si>
    <t>Thomas Loughran: Okay, yeah. So those</t>
  </si>
  <si>
    <t>Thomas Loughran: That makes no sense. We might have said but Hoffman says will actually here's a plausible way of understanding what it is to be a conscious agent, and we should look at that we have not looked at that hard.</t>
  </si>
  <si>
    <t>Thomas Loughran: And give thought to sometimes, but only, but only sometimes the fairly abstract for us and we don't have any real dialogue about what they are, because we don't actually know what they</t>
  </si>
  <si>
    <t>Rachel Loughran: There are certainly some instances that it seems to be of interest to the federal government to overstep the states and definitely that's something like</t>
  </si>
  <si>
    <t>Thomas Loughran: In which</t>
  </si>
  <si>
    <t>Thomas Loughran: And you can imagine building 20 different ways of raising kids, but all of those would have to have they'd all have to do this little calculus it all have to been their children.</t>
  </si>
  <si>
    <t>Thomas Loughran: You have to act.</t>
  </si>
  <si>
    <t>Rachel Loughran: Do people have a right to just that thing and like that thing only or</t>
  </si>
  <si>
    <t>John Rose: The President is and pushing forward his beliefs and how much backing. He has from the public and the party and that it also that's half, maybe not even half the equation. The other half is whether or not you control the House and the Senate.</t>
  </si>
  <si>
    <t>So now we're set. What we've just done is set the stage for a more informed question of relatives relativism about rights.</t>
  </si>
  <si>
    <t>It's definitely starting to become more, but I think in general, to put it very broadly, Democrats might be becoming super concerned about fake news.</t>
  </si>
  <si>
    <t>I think there's always a reasonable question.</t>
  </si>
  <si>
    <t>Thomas Loughran: And then what is what's it like for something. What would it mean for something to be real, but you're wrong about it. And in fact, everybody's wrong.</t>
  </si>
  <si>
    <t>Thomas Loughran: Yeah, that's, that's, you're right, it's not going to be easy. I mean we we have similar regulations right now. Right. Individuals with so much money into a political campaign. What's the number is a 6000 bucks or something like that comes to mind.</t>
  </si>
  <si>
    <t>out the genuine sources of information and the diversity of perspective and the value of that.</t>
  </si>
  <si>
    <t>Thomas Loughran: In that story.</t>
  </si>
  <si>
    <t>John Rose: Yeah, it's interesting, actually just today, listen to</t>
  </si>
  <si>
    <t>Rachel, we could give you a pointer to it. It may it may be the case.</t>
  </si>
  <si>
    <t>Thomas Loughran: And you get a certain higher level of revenue back. But there's an unspoken revenue that you are a whole organization gets that you don't put a value its intrinsic value your people become better people. Yes, there's some money that exchanges hands, but nobody could quite pay for that.</t>
  </si>
  <si>
    <t>Rachel Loughran: I read that somewhere probably from someone who had a vested interest in me, believing that so it might like at least early on in this in the last 15 years or whatever.</t>
  </si>
  <si>
    <t>JP: Yeah, I mean I feel like that's the standard</t>
  </si>
  <si>
    <t>JP: We basically just subsidize the destruction of millions of local peasant farmers farms and livelihoods in South Central and South America and</t>
  </si>
  <si>
    <t>John’s iPhone: Rush apparently</t>
  </si>
  <si>
    <t>00:44:07.320 --&gt; 00:44:11.250</t>
  </si>
  <si>
    <t>00:54:36.300 --&gt; 00:54:39.240</t>
  </si>
  <si>
    <t>00:39:16.410 --&gt; 00:39:17.400</t>
  </si>
  <si>
    <t>We're not over preoccupied. We disagree with you and you're misrepresenting us.</t>
  </si>
  <si>
    <t>What do you think, guys? Oh, that's fine with me.</t>
  </si>
  <si>
    <t>Thomas Loughran: Those are rights.</t>
  </si>
  <si>
    <t>John Rose: project with a bunch of experts and millions of dollars.</t>
  </si>
  <si>
    <t>Thomas Loughran: Probability that there's life on other planets that equation, the same as name.</t>
  </si>
  <si>
    <t>John Rose: But I think</t>
  </si>
  <si>
    <t>JP: Like predictive force like experiments evidence showing that that's actually</t>
  </si>
  <si>
    <t>Thomas Loughran: Okay, yeah, we're almost done. Anyway, we just</t>
  </si>
  <si>
    <t>JP: Okay I can't hear you.</t>
  </si>
  <si>
    <t>JP: Just a total tragedy.</t>
  </si>
  <si>
    <t>Thomas Loughran: Those are things, one cannot measure in oneself.</t>
  </si>
  <si>
    <t>Thomas Loughran: And that and maybe develop a craft of being a human being.</t>
  </si>
  <si>
    <t>John Loughran: Something by this guy. Yeah, it's a two hour overview</t>
  </si>
  <si>
    <t>Thomas Loughran: Impact</t>
  </si>
  <si>
    <t>Thomas Loughran: Or even easy really mean. We haven't looked at this little</t>
  </si>
  <si>
    <t>Thomas Loughran: Hear</t>
  </si>
  <si>
    <t>Rachel Loughran: It's not in there but like I can think of examples of times that if a State was like acting so reprehensible, it would be important to</t>
  </si>
  <si>
    <t>Thomas Loughran: That value.</t>
  </si>
  <si>
    <t>Thomas Loughran: Oh, you know what I mean, they wouldn't have infinitely many categories for them, but they'd have a few that have a little bit of a sense for the range of differences. And I think biases are like that, too, at some point you've learned that about yourself.</t>
  </si>
  <si>
    <t>Rachel Loughran: Yeah, but like</t>
  </si>
  <si>
    <t>Rachel Loughran: Are the rights more of like guideposts of like these are things that are really important. And therefore, the framework should follow. So for instance, let's say, like, I'm going to use your example of</t>
  </si>
  <si>
    <t>John Rose: Because you can</t>
  </si>
  <si>
    <t>A more informed dove into what exactly are rights.</t>
  </si>
  <si>
    <t>Ironically enough,</t>
  </si>
  <si>
    <t>Right. And what that's particularly true.</t>
  </si>
  <si>
    <t>Thomas Loughran: What would that be like right and now we're heading into the sort of stuff that Donald Hoffman rehearses takes us in that direction.</t>
  </si>
  <si>
    <t>Thomas Loughran: Right, we have all kinds of loopholes around it and Tencent</t>
  </si>
  <si>
    <t>We throw that whole piece out because it threatens us as we try to grab together some kind of coherence for ourselves which will defend.</t>
  </si>
  <si>
    <t>Thomas Loughran: They do work in that story.</t>
  </si>
  <si>
    <t>John Rose: Lex Friedman when he was on Joe rogan's podcast. He just recently went on. Nice.</t>
  </si>
  <si>
    <t>What's the I'm trying to do this fast or I won't do it at all, so.</t>
  </si>
  <si>
    <t>Thomas Loughran: We run the institute like a business.</t>
  </si>
  <si>
    <t>Thomas Loughran: At some point when it functions as a hologram. Same way that it functions as a springs in swimming</t>
  </si>
  <si>
    <t>Rachel Loughran: That was something that he did</t>
  </si>
  <si>
    <t>JP: I mean, so I feel like you're you're articulating the Information Processing Theory of</t>
  </si>
  <si>
    <t>JP: We're like, please work in these sweatshop conditions and produce are, you know, palm oil. And if you try to come up to our country because we've destroyed your food production.</t>
  </si>
  <si>
    <t>John’s iPhone: Talk for years about how</t>
  </si>
  <si>
    <t>And the answer might be, no, we're not really misrepresenting you.</t>
  </si>
  <si>
    <t>Yeah, I mean, I think, yeah, this would be something to be interesting.</t>
  </si>
  <si>
    <t>Thomas Loughran: Those needs our rights.</t>
  </si>
  <si>
    <t>Thomas Loughran: So I think you've got the spirit. Exactly right. JOHN when you compare the two of those projects. It is a radical transformation of how people think</t>
  </si>
  <si>
    <t>Thomas Loughran: I can neither. Remember the equation or the name, but this would be like</t>
  </si>
  <si>
    <t>JP: I mean, it's</t>
  </si>
  <si>
    <t>JP: Wrong.</t>
  </si>
  <si>
    <t>Thomas Loughran: So let me put it in distinctly distinctly enough to tell you that there are three things to say, and these, I do want to say it, spend some time on okay conscious realist Mon ism.</t>
  </si>
  <si>
    <t>Thomas Loughran: Sorry. How about now.</t>
  </si>
  <si>
    <t>JP: So he was a young, young man, at that point, but he was sort of the last of the medicine men.</t>
  </si>
  <si>
    <t>Thomas Loughran: And the question is, are they are there even patterns to be explained. You cannot know that</t>
  </si>
  <si>
    <t>00:44:12.510 --&gt; 00:44:17.820</t>
  </si>
  <si>
    <t>00:54:39.690 --&gt; 00:54:56.460</t>
  </si>
  <si>
    <t>00:39:18.720 --&gt; 00:39:22.680</t>
  </si>
  <si>
    <t>Thomas Loughran: I've got another paper. He's got a second paper that's out. It's an older one. But there he talks about the mathematics of consciousness and you've heard a make make reference to it in a in a claim here there that that's what</t>
  </si>
  <si>
    <t>Thomas Loughran: You know, this is this is this is certainly my</t>
  </si>
  <si>
    <t>Rachel Loughran: Try and address that situation. But the kind of catch 22 there is what I personally find reprehensible is different. And what other people might find reprehensible. So the kind of why it's set up in the way that it is</t>
  </si>
  <si>
    <t>Thomas Loughran: Think also JP, about the way we use story in physics.</t>
  </si>
  <si>
    <t>Thomas Loughran: Comes from the choice.</t>
  </si>
  <si>
    <t>Thomas Loughran: But the accusation of bias is</t>
  </si>
  <si>
    <t>Rachel Loughran: The thing, the thing that I'm thinking about is, like, yes, it's awesome to like do what you can do as an individual, but I like I have a hard time just accepting that like disenfranchisement will never be addressed by</t>
  </si>
  <si>
    <t>Rachel Loughran: The internet. So for instance, to say like the internet is a is a human right that like</t>
  </si>
  <si>
    <t>JP: Miss I miss the answer to that question.</t>
  </si>
  <si>
    <t>Even if you think that there there are needs of this sort,</t>
  </si>
  <si>
    <t>and these false narratives spreading like pizza gate and Q and on that might be signed and false narratives being spread on Facebook.</t>
  </si>
  <si>
    <t>When you're dealing with intelligence and.</t>
  </si>
  <si>
    <t>Thomas Loughran: And under that there's I'm only up to 37 problems.</t>
  </si>
  <si>
    <t>Thomas Loughran: That's an intensely</t>
  </si>
  <si>
    <t>Unthinkingly, right on without introspection and without genuine Mison.</t>
  </si>
  <si>
    <t>Thomas Loughran: Maybe something like that.</t>
  </si>
  <si>
    <t>John Rose: Would you say he thinks about the world in a similar way because I thought he was kind of bring up quite a few similar points to what you've been talking about today.</t>
  </si>
  <si>
    <t>So let me slow down and do it faster. You know what I mean? I want to get it right.</t>
  </si>
  <si>
    <t>Thomas Loughran: As I said, No, we're trying to reduce capitalism. Remember, these people in the business. We don't want to partner with you if you're not one of these people.</t>
  </si>
  <si>
    <t>Thomas Loughran: When it functions is a holographic you can cut a piece off and you get the whole you just get a lower resolution image ago</t>
  </si>
  <si>
    <t>John Rose: Yeah, I guess that might have been</t>
  </si>
  <si>
    <t>Thomas Loughran: Time I'm</t>
  </si>
  <si>
    <t>JP: And your local economies.</t>
  </si>
  <si>
    <t>John’s iPhone: The dangers of smoking and secondhand smoke. We're way over at</t>
  </si>
  <si>
    <t>Thomas Loughran: All things considered, including craft of relating to your neighbors who don't think like you</t>
  </si>
  <si>
    <t>Thomas Loughran: This is a 2019 graduate course in physics and mathematics. I don't know, for whom exactly at Harvard. And those are all online and the first two hours of this, in which he introduces all the physics and math. He's about to dump on you.</t>
  </si>
  <si>
    <t>John Loughran: Yeah, I mean, Oregon Oregon already does stuff like that.</t>
  </si>
  <si>
    <t>We are differently representing you or representing you with our from our perspective.</t>
  </si>
  <si>
    <t>I had a couple ideas like be interesting to just work on it by yourself.</t>
  </si>
  <si>
    <t>Thomas Loughran: And those demands which anybody makes on anyone else.</t>
  </si>
  <si>
    <t>Thomas Loughran: But then you want to distinguish that a little bit more if you have anything more to say about distinguishing it from say a massive</t>
  </si>
  <si>
    <t>Thomas Loughran: Right, would be a pretty complex function of a lot of various pieces we should look for that to</t>
  </si>
  <si>
    <t>JP: What else could he did. What else could he do to lay the groundwork that he thinks</t>
  </si>
  <si>
    <t>So they haven't been</t>
  </si>
  <si>
    <t>Thomas Loughran: First of all, fills a role that something has got to fill if lens. One is to be accepted as right so it says if you got to have a big theory, like this. And here's an example of one there, doesn't matter what the content is just, it's an example of a richer set of content. Okay.</t>
  </si>
  <si>
    <t>JP: You're, you're</t>
  </si>
  <si>
    <t>JP: In the Sioux Tribe, which was really the last free or one of the last free tribes.</t>
  </si>
  <si>
    <t>Thomas Loughran: By introspection, you can't know that by armchair.</t>
  </si>
  <si>
    <t>Thomas Loughran: He's taken on that burden.</t>
  </si>
  <si>
    <t>Thomas Loughran: This is my experience studying moral philosophy.</t>
  </si>
  <si>
    <t>Rachel Loughran: Not</t>
  </si>
  <si>
    <t>Thomas Loughran: Because they're too. We're telling a certain story we're telling the Newtonian story.</t>
  </si>
  <si>
    <t>Thomas Loughran: Of every single individual. There is no outside of your choices. Your choices are definitive insofar as they are well informed.</t>
  </si>
  <si>
    <t>Thomas Loughran: Come is tradition bound</t>
  </si>
  <si>
    <t>Rachel Loughran: People in positions of power. Like, I understand, like, that's what I think. I don't think they're going to address it at the moment but like sitting</t>
  </si>
  <si>
    <t>Rachel Loughran: For a lot of people that would like perk up their ears like interesting. That's not what I think of when I think of like human rights, but if communication and access to other people, is considered a human rights, then it might follow that.</t>
  </si>
  <si>
    <t>that there is a strong prudential reason to ensure are satisfied and that prudential reason is very far from self.</t>
  </si>
  <si>
    <t>And Republicans are getting more and more concerned about their views being censored.</t>
  </si>
  <si>
    <t>And and big money. The stakes are very high.</t>
  </si>
  <si>
    <t>Thomas Loughran: I wanted to get to 99 if you know the song, there's so many problems. Do you know what</t>
  </si>
  <si>
    <t>Thomas Loughran: Regulated space.</t>
  </si>
  <si>
    <t>You know, we seem to be moving more and more in that direction. That's got to be a symptom.</t>
  </si>
  <si>
    <t>Rachel Loughran: Yeah, I think that's kind of how we get like coherent news stories, rather than just aggregate Reuters data going back to a point from a long time ago.</t>
  </si>
  <si>
    <t>Thomas Loughran: And, well, I'll tell you. See, I mean, I listened to all the people that he talks to not all of them, but I probably listened to half as podcasts, then, more than half.</t>
  </si>
  <si>
    <t>If I can't make it clear, I will make it here. Maybe there are experiences which human beings could have.</t>
  </si>
  <si>
    <t>Thomas Loughran: You're trying to go out and grab money for people and take advantage of people you don't give a shit about what happens to them. You are not our partner. We don't have to let you in the front door.</t>
  </si>
  <si>
    <t>Thomas Loughran: It's not the same. The part there is still the whole it's just the whole war dimly</t>
  </si>
  <si>
    <t>John Rose: Maybe I guess you could call it the last match or the one before the current one massive change in the Overton window, I guess.</t>
  </si>
  <si>
    <t>Thomas Loughran: Borrowing it yeah I'm I'm I'm trading on it a little bit.</t>
  </si>
  <si>
    <t>JP: Tough luck.</t>
  </si>
  <si>
    <t>JP: Estimated, that's the thing. Like he spread so much bullshit.</t>
  </si>
  <si>
    <t>00:44:19.110 --&gt; 00:44:29.160</t>
  </si>
  <si>
    <t>00:54:57.300 --&gt; 00:55:07.680</t>
  </si>
  <si>
    <t>00:39:24.450 --&gt; 00:39:25.860</t>
  </si>
  <si>
    <t>And we don't mean to say that you agree with us.</t>
  </si>
  <si>
    <t>I don't know how the like branching and merging works and this sort of thing like.</t>
  </si>
  <si>
    <t>Thomas Loughran: In the community that are upheld by the judgments of mature members of people in this community, insofar as communities stable in so far, there may be more than one of them again at any one point in time.</t>
  </si>
  <si>
    <t>JP: Scientific project.</t>
  </si>
  <si>
    <t>Thomas Loughran: Some you know that some computers. Somebody model this right i mean this is what computer models do for living.</t>
  </si>
  <si>
    <t>JP: To cast doubt on the validity of mailing voting.</t>
  </si>
  <si>
    <t>Thomas Loughran: sufficiently precise to to make predictions that are falsifiable</t>
  </si>
  <si>
    <t>Thomas Loughran: That wouldn't go very far. If we don't tie it in somewhere. Right. It's got to be a rich set of content that actually does some work for you. Right, so</t>
  </si>
  <si>
    <t>Thomas Loughran: Sorry, I'm moving locations here.</t>
  </si>
  <si>
    <t>JP: And so, Black Elk speaks is basically him just telling this guy about his life and his, his</t>
  </si>
  <si>
    <t>John’s iPhone: So one of them. I did in college was</t>
  </si>
  <si>
    <t>Thomas Loughran: If there were such a thing right then, at some point, you could imagine that you know john roses problem comes into play. What happens when that thing scales.</t>
  </si>
  <si>
    <t>Thomas Loughran: Is nice if you follow that public lecture that he gave it slack. So these are two little stair steps which take you in this guy's world, but the bottom line here is</t>
  </si>
  <si>
    <t>John Loughran: Like Oregon has a state.</t>
  </si>
  <si>
    <t>Thomas Loughran: Right. As His child and he's actually made some headway.</t>
  </si>
  <si>
    <t>Thomas Loughran: Which is what I intended to do.</t>
  </si>
  <si>
    <t>Rachel Loughran: There just kind of what was kicking around in my head, as you all were talking</t>
  </si>
  <si>
    <t>Thomas Loughran: And we tell it, say, an engineering</t>
  </si>
  <si>
    <t>Thomas Loughran: And it's information that improves choices and the end point of</t>
  </si>
  <si>
    <t>Thomas Loughran: Right, you see the world the way you see it and you see this thing that keeps getting in your way. And finally, the lights turn on the lights turn on from people with certain color glasses on.</t>
  </si>
  <si>
    <t>Rachel Loughran: Like that really isn't great, that, that's my like perspective of what's going to happen, like I</t>
  </si>
  <si>
    <t>Rachel Loughran: So if you were saying if we were really interested. And if we really cared about making sure that people had the ability to connect with one another.</t>
  </si>
  <si>
    <t>John Rose: Yeah, so I think I was saying.</t>
  </si>
  <si>
    <t>It's got all of the other regard, this of friendship and parenthood.</t>
  </si>
  <si>
    <t>Republican journalists never getting a play time and stuff like that.</t>
  </si>
  <si>
    <t>It seems to me in those spaces we've seen unbelievable turns of events.</t>
  </si>
  <si>
    <t>Thomas Loughran: I recommend you look it up. It's not a son likes</t>
  </si>
  <si>
    <t>Thomas Loughran: Right. I mean, there's a lot of people who could put</t>
  </si>
  <si>
    <t>Not that's not a that's not just a cause. That's a symptom.</t>
  </si>
  <si>
    <t>Thomas Loughran: Yeah. Boy, there's a lot of ways to go here.</t>
  </si>
  <si>
    <t>Thomas Loughran: I haven't quantify them for a while, but I haven't missed one since somewhere in the 70s, and I got a lot of the ones before that.</t>
  </si>
  <si>
    <t>But no, you good human being would ever inflict on another good human being to bring about a greater education of that person.</t>
  </si>
  <si>
    <t>Thomas Loughran: Right. We want partners in that are interested in transforming the business.</t>
  </si>
  <si>
    <t>Thomas Loughran: Right. It's as if you got a bazillion old copies the analogy with DNA is sort of active right at the cellular level. You got the role DNA. It's all there at the cellular level. Don't go too low or you'll start sniffing DNA.</t>
  </si>
  <si>
    <t>Rachel Loughran: Yeah, that's crazy to me because, like, to me, like, now it's like 100% of given and</t>
  </si>
  <si>
    <t>Thomas Loughran: After all, I tried to build that in right in my you know that there is information I get information.</t>
  </si>
  <si>
    <t>Thomas Loughran: Your criminal cities across</t>
  </si>
  <si>
    <t>John’s iPhone: I don't remember if it was</t>
  </si>
  <si>
    <t>What if I make a bunch of edits to something and then someone else is working on at the same time?</t>
  </si>
  <si>
    <t>Thomas Loughran: But this theoretical ideal.</t>
  </si>
  <si>
    <t>Thomas Loughran: Yeah, so some election geeks are on</t>
  </si>
  <si>
    <t>Thomas Loughran: Here's an article that there's going to be widespread fraud.</t>
  </si>
  <si>
    <t>Thomas Loughran: I'm trying to put words in your mouth. Second, am I said</t>
  </si>
  <si>
    <t>Thomas Loughran: But that is a little bit of a tie. Right. It fills a role. Okay, first point, there's a number of other points. Secondly, it's the strong version of a very strong version and not a week version.</t>
  </si>
  <si>
    <t>Thomas Loughran: And hopefully, this doesn't kill us.</t>
  </si>
  <si>
    <t>JP: His vision and his basically trying to pass on his, his culture and his knowledge.</t>
  </si>
  <si>
    <t>00:44:30.780 --&gt; 00:44:39.600</t>
  </si>
  <si>
    <t>00:55:09.810 --&gt; 00:55:15.060</t>
  </si>
  <si>
    <t>00:39:27.390 --&gt; 00:39:32.730</t>
  </si>
  <si>
    <t>Thomas Loughran: down that road. And he has a while ago and his do it and is working on it a fresh</t>
  </si>
  <si>
    <t>Rachel Loughran: And I think each of you did a good job of addressing those kinds of things. But those are kind of the overarching themes that were kicking around</t>
  </si>
  <si>
    <t>Thomas Loughran: I think we tell I say an engineering because, you know, in some ways we've advanced beyond the Newtonian story right in physics, but for practical purposes, it's a damn good story, right, it won't, it won't get your GPS right but but but it will get you a lot of really cool stuff.</t>
  </si>
  <si>
    <t>Thomas Loughran: Human rational thought, including our practical rational thought or identify or identification of what we ought to pursue and why</t>
  </si>
  <si>
    <t>Thomas Loughran: certain sets of experiences certain senses of fairness and this is the way you're not quite fair and you come to see that. But that's based upon a certain set of common experiences about what constitutes parents</t>
  </si>
  <si>
    <t>Rachel Loughran: And I understand that like that anger that it will be addressed by people who can systemically French in franchise people rather than disenfranchised them.</t>
  </si>
  <si>
    <t>Rachel Loughran: Then it would, it seems like it would logically follow that promoting access to the internet would be something that would be important to us.</t>
  </si>
  <si>
    <t>John Rose: Part of the equation is how strongly the President</t>
  </si>
  <si>
    <t>It's got all of that written into it. And and yet you'd be a fool to abandon your friend.</t>
  </si>
  <si>
    <t>It ought to be taken into account. And, well, it's articulated.</t>
  </si>
  <si>
    <t>So. And adding to that, agreeing 100 percent with you, but adding to that, the nonsense, they would say to me, it's not pizza.</t>
  </si>
  <si>
    <t>I mean, you mentioned Snowden awhile back. Right. Or somebody did.</t>
  </si>
  <si>
    <t>Thomas Loughran: But heck, get a song the testicles.</t>
  </si>
  <si>
    <t>John Rose: Yeah. And so the same way. We don't want a private citizen donating a billion dollars to a campaign. We don't want a private citizen gamble to buy a billion dollars worth of ads on Facebook.</t>
  </si>
  <si>
    <t>The fact that it happens all over the place, I think is a symptom of our lack of awareness.</t>
  </si>
  <si>
    <t>Thomas Loughran: Just to take one of them. It won't take us long but</t>
  </si>
  <si>
    <t>Thomas Loughran: Hit or miss. So the answer is, it wouldn't surprise me. But he does more listening in his AI podcast. Then he does speaking those speaks a lot, but he's more or less speaks about what people bring to the table.</t>
  </si>
  <si>
    <t>It's no part of an experience to torture, humiliate, corrupt so that you know what it's like to climb out of that pit of despair.</t>
  </si>
  <si>
    <t>Thomas Loughran: Really for genuine social benefit.</t>
  </si>
  <si>
    <t>Thomas Loughran: Right, and then it won't be true anymore but at some larger level it's true that you got the whole story right in every single cell.</t>
  </si>
  <si>
    <t>Thomas Loughran: I'm aware of information that's a very early.</t>
  </si>
  <si>
    <t>Thomas Loughran: But that's because we've</t>
  </si>
  <si>
    <t>John’s iPhone: Him or</t>
  </si>
  <si>
    <t>Thomas Loughran: Right. And now, of a sudden you've got all kinds of people and all kinds of ways of life. How many can you process. What do you do with all that information.</t>
  </si>
  <si>
    <t>Thomas Loughran: The phrase spacetime is dune which he mentioned is that look. Everybody see has this picture.</t>
  </si>
  <si>
    <t>John Loughran: Safety Net with regards to health care, like if you make below a certain amount you can qualify for</t>
  </si>
  <si>
    <t>I mean, how does it resolve? I mean, maybe it just throws it all on there.</t>
  </si>
  <si>
    <t>Thomas Loughran: Of coming together in an ever more powerful sort of way that may or may not be realized. Whether it is as an empirical question.</t>
  </si>
  <si>
    <t>John Rose: Well, I think, really, I think it's</t>
  </si>
  <si>
    <t>JP: Encourages voters to go out and watch the polls.</t>
  </si>
  <si>
    <t>Thomas Loughran: No, that's, that's, that's sort of</t>
  </si>
  <si>
    <t>Thomas Loughran: Which is the only possible version that fills that rule.</t>
  </si>
  <si>
    <t>John’s iPhone: Associating like</t>
  </si>
  <si>
    <t>Thomas Loughran: Or continuing to work on it. Now, I should say. So given that it</t>
  </si>
  <si>
    <t>Thomas Loughran: You know, studying at a graduate level and finding people on every side of the spectrum, about what, what do you mean principles. Right. What are those and you get general I would say relatively ordinary human</t>
  </si>
  <si>
    <t>John Rose: Yeah, I think another</t>
  </si>
  <si>
    <t>Thomas Loughran: And it's just the right story to employ and and sort of look at the world from that story to see the world out of that story and to change the world, guided by that story.</t>
  </si>
  <si>
    <t>Thomas Loughran: The end point of all of that is the informed.</t>
  </si>
  <si>
    <t>Thomas Loughran: And there are other communities that will have a radically different account of fairness than you do.</t>
  </si>
  <si>
    <t>Rachel Loughran: It's not helpful to be like for me to be angry that they're not doing that. But also, like, I think I like absolutely have the right to be angry that that's not happening.</t>
  </si>
  <si>
    <t>Rachel Loughran: So I just think about like in listing the things that are rights what like</t>
  </si>
  <si>
    <t>John Rose: Believes what he's saying, and has the support of his party and the people. And then the other part of the equation is whether or not they control the House in the Senate. Because, I mean, you could have the most progressive candidate in the world or president in the world.</t>
  </si>
  <si>
    <t>Are you kidding? You won't have any friends. Right.</t>
  </si>
  <si>
    <t>It ought to be articulated in a way, would it, which enables somebody to enter into it and understand what it's like to hold that perspective.</t>
  </si>
  <si>
    <t>It's Russia. Right. That they would drop that they put forward a number of people would write and say, that's complete fiction.</t>
  </si>
  <si>
    <t>And that whole. That whole NSA development, right, was you had no idea and hardly anybody else did either.</t>
  </si>
  <si>
    <t>We could lack of understanding how this, I'd say, design information, a network of rich communities.</t>
  </si>
  <si>
    <t>Thomas Loughran: It'll take 30 seconds.</t>
  </si>
  <si>
    <t>Thomas Loughran: So I can forward to listening to that podcast I knew we want to get on Logan and I seen it there, but I</t>
  </si>
  <si>
    <t>Right. Let's suppose it's one thing to climb out of a pit where there's some despair.</t>
  </si>
  <si>
    <t>Thomas Loughran: Which is why there's community partners in the out there in the world facing side of all of these columns.</t>
  </si>
  <si>
    <t>Thomas Loughran: I'm sure I'm</t>
  </si>
  <si>
    <t>John Rose: Yeah, I listened to. I think it was an NPR story or something where sociologists was talking about how</t>
  </si>
  <si>
    <t>JP: Alone. God is not present in the world is president</t>
  </si>
  <si>
    <t>John’s iPhone: Maybe it was Crowder,</t>
  </si>
  <si>
    <t>00:44:40.860 --&gt; 00:44:48.450</t>
  </si>
  <si>
    <t>00:55:15.420 --&gt; 00:55:26.760</t>
  </si>
  <si>
    <t>00:39:35.640 --&gt; 00:39:38.610</t>
  </si>
  <si>
    <t>Maybe that wouldn't be a problem. It looks like we did just sort of do this up to my deleted something.</t>
  </si>
  <si>
    <t>John Rose: Kind of has to do with the fact that one is made up of all experts and what is not are mostly experts and what it's not.</t>
  </si>
  <si>
    <t>John Rose: Yeah, it's funny when I'm listening to the 538 podcasts, they keep on referring to the model is it's a bit. Some, like all knowing, or living thing that</t>
  </si>
  <si>
    <t>John Rose: Yeah. So yeah, those are</t>
  </si>
  <si>
    <t>Thomas Loughran: Yeah, I think that to that. That would be the mark.</t>
  </si>
  <si>
    <t>Thomas Loughran: That's either right or something like right okay third</t>
  </si>
  <si>
    <t>Thomas Loughran: So you race.</t>
  </si>
  <si>
    <t>JP: Anyway, I, I haven't really read much of it yet, but</t>
  </si>
  <si>
    <t>John’s iPhone: Pictures of young people with good words and see how fast you could match them and then old people with good words.</t>
  </si>
  <si>
    <t>Thomas Loughran: Maybe you maybe just form lines right just really stupid lines because that's all you can handle.</t>
  </si>
  <si>
    <t>Thomas Loughran: It's a very commonly accepted picture about the world and that is we know about the world. It's all this physical stuff. Right. In fact, some people think physical ism is all there is, or physics.</t>
  </si>
  <si>
    <t>John Loughran: That safety net. I can't remember what it's called, though.</t>
  </si>
  <si>
    <t>Thomas Loughran: Given that it's nice to have a potential rigorous model for what you mean when you say, well, look, there are lots of cells and somehow they come together.</t>
  </si>
  <si>
    <t>Thomas Loughran: I sent to what most of us think of</t>
  </si>
  <si>
    <t>John Rose: Thing that I read was that</t>
  </si>
  <si>
    <t>Thomas Loughran: That's sort of what engineers do at a certain really, at least at a bumper sticker level of understanding engineering</t>
  </si>
  <si>
    <t>Thomas Loughran: Decision. The informed reaction that information has to take place has to be embodied socially because we can't get all the information by ourselves.</t>
  </si>
  <si>
    <t>We could give examples, but we're three minutes away from our 90 minutes</t>
  </si>
  <si>
    <t>Rachel Loughran: And to not accept that they're just not going to</t>
  </si>
  <si>
    <t>Rachel Loughran: In the way that they're defined. Like, do you have the right to just that thing and that like I'm picturing like a like a target everything that follows</t>
  </si>
  <si>
    <t>John Rose: Who wants to push forward a bunch of stuff. And if they don't control the House and the Senate, then they might not get anything done. Or you could have a more moderate President who tries to push forward some more moderate proposals and actually get something done.</t>
  </si>
  <si>
    <t>I mean, a lonely person does that and loneliness is bad. And we we shouldn't have to tell you at.</t>
  </si>
  <si>
    <t>And here we're heading into some more substantial ground of the sort that we've covered a lot.</t>
  </si>
  <si>
    <t>Or nearly so right, that that that was at NATO.</t>
  </si>
  <si>
    <t>Right. What that what this was state of the technology was and what were the social relations underpinning those technologies?</t>
  </si>
  <si>
    <t>Thomas Loughran: So, this won't take forever and today was just</t>
  </si>
  <si>
    <t>Thomas Loughran: And we make it difficult, let's suppose</t>
  </si>
  <si>
    <t>That's my own favorite way to put it. Right. But that brings together a lot of riches, a lot of resources, not everything,</t>
  </si>
  <si>
    <t>Thomas Loughran: Somewhere in the past I've mentioned that I'm intrigued with the idea of imagining journalism.</t>
  </si>
  <si>
    <t>Thomas Loughran: Haven't I'm looking forward to this. And I've been steady</t>
  </si>
  <si>
    <t>It's another thing, right, to build that to to the richness of human depravity.</t>
  </si>
  <si>
    <t>Thomas Loughran: Community Partners. I'm not just talking about the school. I'm talking about the homelessness, which the students in your school make a difference to in your community.</t>
  </si>
  <si>
    <t>John Rose: They thought it was perhaps the transition and thought on gay rights was the fastest transition and like human history on a social issue I'm</t>
  </si>
  <si>
    <t>Thomas Loughran: Yeah, this tastes good. This doesn't</t>
  </si>
  <si>
    <t>Thomas Loughran: Of the United States.</t>
  </si>
  <si>
    <t>John’s iPhone: Back when like it was one of the big right wing</t>
  </si>
  <si>
    <t>That's right. Yes, that's a good point.</t>
  </si>
  <si>
    <t>Thomas Loughran: That the set of demands that are made that are recognized as productive domains.</t>
  </si>
  <si>
    <t>Thomas Loughran: Got it, got it.</t>
  </si>
  <si>
    <t>John Rose: I will just have to look at the model or always go back to the model. But yeah, I'm sure it's something similar for that. Like there is for determining the outcome of the election, but</t>
  </si>
  <si>
    <t>JP: All of those things.</t>
  </si>
  <si>
    <t>Thomas Loughran: That would be a mark of maturity.</t>
  </si>
  <si>
    <t>Thomas Loughran: In fact, the relationship that obtains between that lens, the CRM lens conscious realist Mormonism lens and lens. One is actually a relationship of entitlement.</t>
  </si>
  <si>
    <t>Thomas Loughran: There's a lot to talk about in in what you just raised, you're right that there is some kind of</t>
  </si>
  <si>
    <t>JP: Seems like an it seemed like a easy transition coming off of Bury My Heart at Wounded Knee. It was kind of the right</t>
  </si>
  <si>
    <t>00:44:50.340 --&gt; 00:44:51.960</t>
  </si>
  <si>
    <t>00:55:27.360 --&gt; 00:55:40.740</t>
  </si>
  <si>
    <t>00:39:38.880 --&gt; 00:39:41.460</t>
  </si>
  <si>
    <t>Thomas Loughran: So I actually have one, two,</t>
  </si>
  <si>
    <t>Thomas Loughran: Notable exceptions like Peter Singer assigned right who grabbed some principles and runs the hell on</t>
  </si>
  <si>
    <t>John Rose: The violence was on or not, the violence, the protests and, I guess, whatever amount of violence that went along with that, we're on a pretty serious downward trend for for people got center and then it's spiked up hugely again.</t>
  </si>
  <si>
    <t>Thomas Loughran: Civil Engineering say well, those GPS to</t>
  </si>
  <si>
    <t>Thomas Loughran: But the algorithm that I've said I've attributed to McIntyre that runs its way through this whole network of interacting communities that algorithm delivers</t>
  </si>
  <si>
    <t>Thomas Loughran: So that's some of what to say about biases. I think you're really onto something you're going to have to deal in the to do non cognitive formation.</t>
  </si>
  <si>
    <t>Thomas Loughran: Well, you might say that in a in a demo in a democracy commitment.</t>
  </si>
  <si>
    <t>Rachel Loughran: Definitely within that circle you like 100% have a right to but anything outside</t>
  </si>
  <si>
    <t>John Rose: Even if they don't control both the House in the Senate. So I think that's always the balancing act that</t>
  </si>
  <si>
    <t>Right after your five or something, you learn those basic lessons that you just don't have any friends.</t>
  </si>
  <si>
    <t>Yeah, and and that certainly seems I wouldn't be surprised if a lot of the a lot of news sites</t>
  </si>
  <si>
    <t>It's not just arbitrary fiction, it's conspiratorial fiction.</t>
  </si>
  <si>
    <t>And in fact, we still really don't. Right. It's just some things came to light.</t>
  </si>
  <si>
    <t>Thomas Loughran: A look at it. So I'm done talking</t>
  </si>
  <si>
    <t>Thomas Loughran: So, and we get and still. I mean, it must have hit something. Now we can</t>
  </si>
  <si>
    <t>but it brings together a lot and all the way through on account of what on earth does it mean for something to be true?</t>
  </si>
  <si>
    <t>Thomas Loughran: That acknowledges its lenses.</t>
  </si>
  <si>
    <t>John Rose: Go so</t>
  </si>
  <si>
    <t>Right. It could be that that's not how you educate a good human being.</t>
  </si>
  <si>
    <t>Thomas Loughran: There I grabbed the school as a collaborative collaborative environment and homelessness being one of the things which students in your school might actually learn and learn something.</t>
  </si>
  <si>
    <t>Thomas Loughran: I'm oversimplifying it but that's the freshman biology level DNA works.</t>
  </si>
  <si>
    <t>JP: So why so so let's</t>
  </si>
  <si>
    <t>Thomas Loughran: Right, so goes to thinking right mean right ahead and Trump Trump's mouth and many people have zero objection to what he said right they think that's exactly what</t>
  </si>
  <si>
    <t>John’s iPhone: It was one of the big right wing talk people</t>
  </si>
  <si>
    <t>Thomas Loughran: You know what I mean, you just</t>
  </si>
  <si>
    <t>Thomas Loughran: And materialism is all there is. And they dumps out sometimes call that physical ism and they think the brain is a physical item and they think that Consciousness emerges out of the interplay in the brain. For example, and that's the world that we live in today.</t>
  </si>
  <si>
    <t>John Rose: I mean a ton of a ton of states do I think</t>
  </si>
  <si>
    <t>We didn't intentionally delete one another's stuff. So maybe maybe the way to go is I wonder if you highlighted everything, copy everything.</t>
  </si>
  <si>
    <t>Thomas Loughran: By the mature members of this community those demands our duties.</t>
  </si>
  <si>
    <t>Thomas Loughran: So I take it you mean say that the LLC is made up of mostly experts. The Large Hadron Collider, yes. Similar that all the high energy physics world.</t>
  </si>
  <si>
    <t>Thomas Loughran: Sure. Well, they must have a COOL MOM, referring to the</t>
  </si>
  <si>
    <t>John Rose: Passing that on the validity of of Maryland balance but he's been doing that since day one and</t>
  </si>
  <si>
    <t>Thomas Loughran: Right and and the right thing to demand of the account if it's going to be a scientific account, which is to say if it's going to be in my mind that's to say if it's going to be an account worth paying a lick of attention to</t>
  </si>
  <si>
    <t>Thomas Loughran: It's the strongest tie you can get</t>
  </si>
  <si>
    <t>Thomas Loughran: Connection.</t>
  </si>
  <si>
    <t>JP: The right book after that.</t>
  </si>
  <si>
    <t>John’s iPhone: And I mean, maybe they just did it in the wrong order, but so my I came away with a difference and</t>
  </si>
  <si>
    <t>Thomas Loughran: Right and thinks about how they ought to apply in the world. Right. And in general, philosophers trying to do that very few of them take it to the level of clarity that singer does</t>
  </si>
  <si>
    <t>John Rose: But. So an interesting question is how convinced him is that the President did this almost exclusively for political games.</t>
  </si>
  <si>
    <t>Thomas Loughran: What it is that people really want and it's precisely because they really wanted to precisely because they really choose it, that it is good.</t>
  </si>
  <si>
    <t>Thomas Loughran: How the heck do you know what's good for your kids. How do you know what your kid would choose, you have to have an account of your child, what would she what would she like it to have been the case when she grows up if you did for and with her now.</t>
  </si>
  <si>
    <t>Thomas Loughran: To enfranchisement is a is a fundamental civic obligation.</t>
  </si>
  <si>
    <t>Rachel Loughran: Whatever, or is it more of like these are the loft. These are the goals. These are the things that are important to us in society and would they like, would it basically be able to be expanded to other things that shoot at that goal, but are not that goal. Like, definitely, by definition,</t>
  </si>
  <si>
    <t>John Rose: The moderate wing of the Democratic Party seems to think is the most effective</t>
  </si>
  <si>
    <t>That's because you hit Jane in the head with your lunchbox. She doesn't want to play with you now.</t>
  </si>
  <si>
    <t>on radically different sides of the aisle or perspective actually believe that that they.</t>
  </si>
  <si>
    <t>Right. Yeah. People would say that people do sing right about.</t>
  </si>
  <si>
    <t>It looked like they came to light inconveniently.</t>
  </si>
  <si>
    <t>Thomas Loughran: It's not in one</t>
  </si>
  <si>
    <t>Thomas Loughran: Yeah, we make it difficult somehow</t>
  </si>
  <si>
    <t>Right. Or are there any values that have any grounding, questions like that?</t>
  </si>
  <si>
    <t>Thomas Loughran: That's that's tradition bound community bound that's lens guided and that drops its lens as meta data on top of its reporting.</t>
  </si>
  <si>
    <t>John Rose: Maybe he's pretty young, isn't it.</t>
  </si>
  <si>
    <t>And in that regard, there are experiences that you are depriving him or her of systematically.</t>
  </si>
  <si>
    <t>Thomas Loughran: And grow as adults and imagine living project management skills as they take on the transformation of homelessness in their environment because just become a partner with other partners and learn to partner with other people in the world and learn to do good with them.</t>
  </si>
  <si>
    <t>Rachel Loughran: Yeah, I mean it if you're looking at the last like 10 years to now definitely but I mean there's like a lot of history of like it in our lifetimes like</t>
  </si>
  <si>
    <t>JP: Let's, let's stick on this.</t>
  </si>
  <si>
    <t>Thomas Loughran: That he's the President of the United States. So that's his job is to get the farmers in Iowa to be healthy, happy, as well as as possible in the current environment.</t>
  </si>
  <si>
    <t>John’s iPhone: And this was back when I guess I don't know obama era, or maybe beginning Trump years when he was talking about torture when they were</t>
  </si>
  <si>
    <t>00:44:53.220 --&gt; 00:45:07.050</t>
  </si>
  <si>
    <t>00:55:41.490 --&gt; 00:55:45.750</t>
  </si>
  <si>
    <t>00:39:43.260 --&gt; 00:39:43.710</t>
  </si>
  <si>
    <t>And just worked on another copy, even inside the same space, you could almost do that.</t>
  </si>
  <si>
    <t>Thomas Loughran: Their obligations.</t>
  </si>
  <si>
    <t>Thomas Loughran: Yes and no. You know who does an enormous amount of work, our graduates and to some extent undergrad.</t>
  </si>
  <si>
    <t>JP: Hmm. Yep.</t>
  </si>
  <si>
    <t>John Rose: plays into</t>
  </si>
  <si>
    <t>Thomas Loughran: Because I'm not sort of the, one of these two truths, sort of, guys. It's not that you can't make progress and other sort of things I'm all for flashes of insight through meditation, if that if that gets you something. Right.</t>
  </si>
  <si>
    <t>Thomas Loughran: This suggests it's a pretty darn strong tie</t>
  </si>
  <si>
    <t>Thomas Loughran: Some kind of</t>
  </si>
  <si>
    <t>John’s iPhone: I felt it was. I mean it was just like a random throwaway psychology class.</t>
  </si>
  <si>
    <t>Thomas Loughran: make some distinctions. They may not be the right distinctions, but especially if a government doesn't they might put those distinctions and force. And one of the things they might do is chop up all the people are interested in this question. Go over here.</t>
  </si>
  <si>
    <t>Thomas Loughran: Right, and they see information processing on that paradigm</t>
  </si>
  <si>
    <t>John Rose: Already</t>
  </si>
  <si>
    <t>Thomas Loughran: Or put it this way. I'm stuck in exploring one in my own mind.</t>
  </si>
  <si>
    <t>Thomas Loughran: An engineer, because I know you've been you've read him.</t>
  </si>
  <si>
    <t>John Rose: To basically show themselves as the law and order president who is trying to</t>
  </si>
  <si>
    <t>Thomas Loughran: Same thing is true with what they think is true not just in that domain with regard to value their the truth about their assertions of value.</t>
  </si>
  <si>
    <t>Thomas Loughran: That's I'd say a rich sensitive parenting question.</t>
  </si>
  <si>
    <t>Thomas Loughran: That's something I don't think we hear a lot about our civic obligations by you. Sometimes you hear that we have an obligation to vote.</t>
  </si>
  <si>
    <t>Rachel Loughran: I think healthcare is another great example. So like if the right to life is something that's really important to us. It seems to me to logically follow that like quality healthcare would be something that's</t>
  </si>
  <si>
    <t>John Rose: For actually accomplishing change.</t>
  </si>
  <si>
    <t>Right. And we go through those things and you learn not to hit your friends with your lunchbox.</t>
  </si>
  <si>
    <t>So they might believe that about themselves. But that's not actually how it plays out.</t>
  </si>
  <si>
    <t>Yeah, John, I think what you just said is the closest thing we have to the two dominant narrative on journalistic integrity.</t>
  </si>
  <si>
    <t>It looked like they came to light in spite of what the government wanted, but it's never easy to tell that either.</t>
  </si>
  <si>
    <t>Rachel Loughran: Thanks, guys. Alright, sweet. Thank you for running us through that.</t>
  </si>
  <si>
    <t>Thomas Loughran: To get around.</t>
  </si>
  <si>
    <t>All of those sorts of things are plausibly motivated through that lens.</t>
  </si>
  <si>
    <t>Thomas Loughran: Was this know</t>
  </si>
  <si>
    <t>If that's the case, how could you ever judge as to which of these is the more stable upbringing?</t>
  </si>
  <si>
    <t>Thomas Loughran: Is this a project based learning environment. Big time.</t>
  </si>
  <si>
    <t>Thomas Loughran: Now at that level, it's no longer crazy to say, right, that you are the whole you're just the whole less right</t>
  </si>
  <si>
    <t>Rachel Loughran: I mean, even though our lifetimes have been different. There's been a lot of movement, particularly recently but</t>
  </si>
  <si>
    <t>JP: Unconscious versus conscious experience right</t>
  </si>
  <si>
    <t>JP: And the amount of socializing losses in agriculture is incredible. Yeah.</t>
  </si>
  <si>
    <t>John’s iPhone: Talking about how like waterboarding wasn't like not that bad. And like it's a horrible thing to do. Like did I'll prove it. Like, I'll get waterboard and I'll be fine.</t>
  </si>
  <si>
    <t>My impression is that that whole space, that whole canvas goes in in any direction you want.</t>
  </si>
  <si>
    <t>Thomas Loughran: And so what we have is a stable community account of truth of goodness and let's say of right</t>
  </si>
  <si>
    <t>Thomas Loughran: Certainly postdocs and certainly not adults.</t>
  </si>
  <si>
    <t>Thomas Loughran: So we should actually pop up a mountain.</t>
  </si>
  <si>
    <t>Thomas Loughran: Covert narrative. He literally repeat regularly that it's impossible for him to lose.</t>
  </si>
  <si>
    <t>Thomas Loughran: But it's not what what what it doesn't get for me as a separate truth.</t>
  </si>
  <si>
    <t>Thomas Loughran: This suggests it's you need something like this and it does some work for you, just by being an example of something that might conceivably be true, it also might be false, still does some work for you as an example. That's a very weak link.</t>
  </si>
  <si>
    <t>Thomas Loughran: Maybe, maybe there's even a primacy or a primacy from a certain point of view.</t>
  </si>
  <si>
    <t>JP: Yep, so</t>
  </si>
  <si>
    <t>John’s iPhone: But I came away feeling like well I just spend five minutes priming my brain to associate young people with these words and then you switch it up and you try to act like</t>
  </si>
  <si>
    <t>00:45:08.430 --&gt; 00:45:12.900</t>
  </si>
  <si>
    <t>00:55:48.960 --&gt; 00:55:53.760</t>
  </si>
  <si>
    <t>00:39:44.160 --&gt; 00:39:46.680</t>
  </si>
  <si>
    <t>Thomas Loughran: And that is the, it seems to me we do this all the time. And the key word there is perspectives we take different perspectives.</t>
  </si>
  <si>
    <t>Thomas Loughran: So maybe that's part of the reason why</t>
  </si>
  <si>
    <t>John Rose: Stop the unruliness of the protests.</t>
  </si>
  <si>
    <t>Thomas Loughran: So then, a story seems more practical because I'm saying that as a story that's what we were saying before, that is kind of a story say no, the world really looks at the world works this way, the whole world does not test questions don't work this way the world works this way.</t>
  </si>
  <si>
    <t>Thomas Loughran: But truth about their assertions of everything else as well.</t>
  </si>
  <si>
    <t>Thomas Loughran: And you're trying you're guessing your own futures all the time. You don't want to do things, you will regret, which is second guessing.</t>
  </si>
  <si>
    <t>Thomas Loughran: That there's some civic obligation of civic duty right to vote, but it seems to me also have a civic duty to promote in franchise.</t>
  </si>
  <si>
    <t>Rachel Loughran: Important, but also even just saying like saying, I think the internet is like an easy example because like for me even saying the words like the internet is human right. That sounds like a little bit more iffy to me. Um, but yeah, I just</t>
  </si>
  <si>
    <t>John Rose: I don't think I really answered your question.</t>
  </si>
  <si>
    <t>I've gone on and on. But that's an account of rights, but it's not a finished account, isn't?</t>
  </si>
  <si>
    <t>They actually they think that they want to accurately represent the other side.</t>
  </si>
  <si>
    <t>Like the like two main parties views of like the most basic level,</t>
  </si>
  <si>
    <t>There are, after all, I mean, false flag operations happen all the time where you want something to look like something,</t>
  </si>
  <si>
    <t>Thomas Loughran: Yeah, you bet.</t>
  </si>
  <si>
    <t>Thomas Loughran: We don't count a corporation as a single person.</t>
  </si>
  <si>
    <t>And so I, I think we don't have that means that we need a lens like that lens.</t>
  </si>
  <si>
    <t>Thomas Loughran: Here's how. Here's, here's who I am. Here's how I came to this episode.</t>
  </si>
  <si>
    <t>John Rose: Lex right</t>
  </si>
  <si>
    <t>Because you simply refer. You just refuse to play over there. You won't submit your children to that education.</t>
  </si>
  <si>
    <t>Thomas Loughran: So if you qualify as a partner and will implement this three phase pilot program.</t>
  </si>
  <si>
    <t>Thomas Loughran: We together have the power of the whole</t>
  </si>
  <si>
    <t>Rachel Loughran: I mean this fight did not start in</t>
  </si>
  <si>
    <t>JP: Let's see. Is it</t>
  </si>
  <si>
    <t>JP: Well, it's wrong there. There are no bigger socialist in the country.</t>
  </si>
  <si>
    <t>John’s iPhone: And then ended up REFUSING TO DO IT. WHEN THE OPPORTUNITY. EVENTUALLY presented itself. And then I think actually Christopher Hitchens</t>
  </si>
  <si>
    <t>Thomas Loughran: Right, or I've heard you say something about this and drag you over there.</t>
  </si>
  <si>
    <t>Thomas Loughran: On this guy's view that can't be quite right, because it</t>
  </si>
  <si>
    <t>Thomas Loughran: Out there. It's also the case that</t>
  </si>
  <si>
    <t>So you could, for example, go in and you could change the color of all the stuff you do.</t>
  </si>
  <si>
    <t>Thomas Loughran: Let's say of morality. Let's say what morality is is this craft of living well as a human being, all things considered.</t>
  </si>
  <si>
    <t>Thomas Loughran: Because postdocs are really</t>
  </si>
  <si>
    <t>Thomas Loughran: I'm gonna look for that too. Let's pop up model as we could understand the model. I mean, there's got to be an agent based model got another bobcat which that</t>
  </si>
  <si>
    <t>Thomas Loughran: He didn't use that word, but exactly but but that's exactly what is implying right there's</t>
  </si>
  <si>
    <t>Thomas Loughran: It's not a different source of truth, except in some sense of source like when I if I</t>
  </si>
  <si>
    <t>Thomas Loughran: Second, Link, it's just the right dog. It fits in the puzzle. Exactly right. The third one is more like sorry you can't have the puzzle unless exactly that piece fits. That's until</t>
  </si>
  <si>
    <t>Thomas Loughran: Of of in inspection of the interior life.</t>
  </si>
  <si>
    <t>Thomas Loughran: And so, sounds like sweet grass to</t>
  </si>
  <si>
    <t>John’s iPhone: My brain won't have a bit of a lag time because I just I just spent five minutes trying to associate these words as closely as possible, but for that's just a small scale example. You seem to find that</t>
  </si>
  <si>
    <t>Thomas Loughran: And some of those perspectives are pretty limited. And we can imagine what it's like to inhabit a pretty limited perspective.</t>
  </si>
  <si>
    <t>John Rose: I certainly think it's not a bad interpretation. And I don't know if I'm 100% convinced, but</t>
  </si>
  <si>
    <t>Thomas Loughran: Right. And when when you assert that if you don't assert it you'll never be an engineer.</t>
  </si>
  <si>
    <t>Thomas Loughran: And the higher powers are right here.</t>
  </si>
  <si>
    <t>Thomas Loughran: Right, which is wishing you had it back and could make a different choice. How do you know, right. How do you know you're not going to second guess your choices. Will you do your best.</t>
  </si>
  <si>
    <t>Thomas Loughran: And that means</t>
  </si>
  <si>
    <t>Thomas Loughran: Anyone. Mm.</t>
  </si>
  <si>
    <t>JP: No, yeah, I mean, I think you're right but i i think i was asking something more along the lines of</t>
  </si>
  <si>
    <t>Because all you have to do is figure out now where are we in human history and where have people amassed wisdom?</t>
  </si>
  <si>
    <t>like what they what their theory of what is what the ills of our current journalistic system are.</t>
  </si>
  <si>
    <t>and so you make it look like something. It's not at all what it is. So.</t>
  </si>
  <si>
    <t>Thomas Loughran: Maybe we'll return to it. It'd be nice if I actually had some work done.</t>
  </si>
  <si>
    <t>Thomas Loughran: We count we individually people by the amount of money that they spend any entity that organizes and spends a certain amount of money you can have lots of uncoordinated.</t>
  </si>
  <si>
    <t>And that's just a favorite ways. Sewing machines together.</t>
  </si>
  <si>
    <t>Thomas Loughran: Right. And these are the things I think are important in it.</t>
  </si>
  <si>
    <t>Thomas Loughran: Oh yeah, he's for you.</t>
  </si>
  <si>
    <t>Good question. And here.</t>
  </si>
  <si>
    <t>Thomas Loughran: Okay, we're deep in the weeds here and you guys have been very patient. This is taken a long time, but I wanted to show you that all of this.</t>
  </si>
  <si>
    <t>Thomas Loughran: We</t>
  </si>
  <si>
    <t>Rachel Loughran: 2000 even</t>
  </si>
  <si>
    <t>JP: Are there. Do you have experiences you aren't conscious of. I mean, I feel like that's</t>
  </si>
  <si>
    <t>JP: Than the red farm states.</t>
  </si>
  <si>
    <t>JP: Did me. I wrote it.</t>
  </si>
  <si>
    <t>00:45:13.560 --&gt; 00:45:28.710</t>
  </si>
  <si>
    <t>00:55:54.060 --&gt; 00:56:10.830</t>
  </si>
  <si>
    <t>00:39:51.060 --&gt; 00:40:09.210</t>
  </si>
  <si>
    <t>Oh, you can go on as people's perspectives from that point of view.</t>
  </si>
  <si>
    <t>My guess is you could highlight it all. Copy it all pasted.</t>
  </si>
  <si>
    <t>Thomas Loughran: Insofar as that crafters exhibited, particularly in sure members of Community ones who are formed in the full, full exposure to the information that this community has processed collectively</t>
  </si>
  <si>
    <t>Thomas Loughran: Not quite adults.</t>
  </si>
  <si>
    <t>JP: Bug.</t>
  </si>
  <si>
    <t>Thomas Loughran: There's how did he put it precisely</t>
  </si>
  <si>
    <t>Thomas Loughran: Sit in the back TV smoke a cigar right in a hot tub under the stars. Right. That's a different source of truth right then if I engaged in a conversation with colleagues.</t>
  </si>
  <si>
    <t>Thomas Loughran: Okay. And then the fourth one is the fourth thing that I just started talking about these three I spell out in</t>
  </si>
  <si>
    <t>Thomas Loughran: Swim exactly what's the rest of the name of that book sweet grass.</t>
  </si>
  <si>
    <t>Thomas Loughran: I'm not saying that every kind of training makes a difference, but I am saying that</t>
  </si>
  <si>
    <t>Thomas Loughran: You can imagine horse and then all of a sudden, now you're over there and you're talking about this, but all the people who think like you, right, which are the reason why you have something to say about this in that conversation right you don't get to talk to those people anymore.</t>
  </si>
  <si>
    <t>Thomas Loughran: Turns out, space and time are not fundamental our fundamental particles, as we say, right, as we search for you know that phrase and in physics, about a fundamental particle particle, it doesn't have any parts right it's, it turns out that isn't quite true.</t>
  </si>
  <si>
    <t>Thomas Loughran: Number one, the question to ask would be. What's the quality of care at that level. Number two, what about people that don't quite fall at that level. Right. But that, for example, lose their employment when they lose their jobs or the nature of the job they have doesn't</t>
  </si>
  <si>
    <t>Thomas Loughran: And we can build up that world from those limited starting points and see that world imaginatively and at the same time stand outside of that world. This is McIntyre. This is cool. This is all kinds of people. This is post modernism, in a certain sense,</t>
  </si>
  <si>
    <t>Thomas Loughran: Let me, let me give two short examples.</t>
  </si>
  <si>
    <t>John Rose: And if but if it is the case, I think it. Yeah, it's certainly even more makes the whole thing even more concerning</t>
  </si>
  <si>
    <t>Thomas Loughran: Right, it will just study engineering</t>
  </si>
  <si>
    <t>luke w: Huh.</t>
  </si>
  <si>
    <t>Thomas Loughran: Right, and you're trying to do that very same thing for your kids. How do you know your kids will not second guess your choices. How do you know they're thinking that you're going to benefit them in any way in what you do if you're shaping</t>
  </si>
  <si>
    <t>Thomas Loughran: That means to act, not only to drive your neighbor to the polls, but to change the circumstances in which it is darn near impossible for your neighbor to get to vote right</t>
  </si>
  <si>
    <t>Thomas Loughran: Hmm. Can you say why would be to say why YouTube gun because it's both of your examples.</t>
  </si>
  <si>
    <t>JP: Like what's actually not allowed.</t>
  </si>
  <si>
    <t>And what is that wisdom that they've amassed and how what kinds of interactions have</t>
  </si>
  <si>
    <t>Yeah. And I think in a large part, they don't even begin to approach the actual idea of journalistic integrity.</t>
  </si>
  <si>
    <t>Yeah. What would people whose spin stories for a living are involved in the stories?</t>
  </si>
  <si>
    <t>Thomas Loughran: On this further, that there's there's still stuff in mind here, but I'm also trying to advance and I'd like to advance this so that if we return to it on Monday. We're actually ready to take some real next steps.</t>
  </si>
  <si>
    <t>Thomas Loughran: Right. We do actually require people not to coordinate on certain things right. It's we have anti monopoly rules and you cannot corner the market right by the looting to raise prices together and that's even on this, you know, even you three local guests merchants.</t>
  </si>
  <si>
    <t>OK. But then it turns out, where does that road lead?</t>
  </si>
  <si>
    <t>Thomas Loughran: But that first part carries a lot of wallop. This is who I am, this is more or less how I view the the world. This is a sort of organization that I'm part of I wouldn't be here if I didn't buy these things that we articulate</t>
  </si>
  <si>
    <t>Thomas Loughran: Right is</t>
  </si>
  <si>
    <t>So I've I've clearly stated, I think, the challenge and I just want to point to the possibility of there being resources here.</t>
  </si>
  <si>
    <t>Thomas Loughran: There's actually a lot of possibility or none of us here is impossible. They don't think it's impossible. You might think some of the harder parts. They've already they've already knocked off. They're already a Microsoft partner, they already know how to do all this stuff technical</t>
  </si>
  <si>
    <t>Thomas Loughran: Yeah, we may have that power less right</t>
  </si>
  <si>
    <t>Rachel Loughran: There are a lot of people who have</t>
  </si>
  <si>
    <t>JP: In terms of the</t>
  </si>
  <si>
    <t>Thomas Loughran: Interesting that accusation often made against mitch mcconnell pretty famously right. Where's Where's all the money go which states.</t>
  </si>
  <si>
    <t>John’s iPhone: The same. And he actually went and got waterboarding and he's like, holy shit, I was</t>
  </si>
  <si>
    <t>So they might just suck at it. Right.</t>
  </si>
  <si>
    <t>All recolor at all. And then work from there. But spent a long time since I've used this, so maybe you can't do any.</t>
  </si>
  <si>
    <t>Thomas Loughran: They are almost</t>
  </si>
  <si>
    <t>Thomas Loughran: I've just</t>
  </si>
  <si>
    <t>Thomas Loughran: All but he basically has said my point. If he's repeating it regularly. I got to be able to put a generic right what he's repeating regularly, I think, is that the only way he could lose isn't a project election.</t>
  </si>
  <si>
    <t>Thomas Loughran: Right. And they and they press me it's a definitely different source of truth in that sense, right, two different place to get your</t>
  </si>
  <si>
    <t>Thomas Loughran: Those 700 words I just wrote today not spelled it out. Well, and all this other stuff about all these other times I think you can make, but I'm not making it except for the head and shoulder fake, but then this last piece.</t>
  </si>
  <si>
    <t>JP: Grading grading grading sweetgrass</t>
  </si>
  <si>
    <t>Thomas Loughran: The test. I just looked at was not a piece of training. It's a diagnostic tool, not a therapeutic tool. There are therapeutic tools and they, they don't simply</t>
  </si>
  <si>
    <t>00:45:30.180 --&gt; 00:45:35.310</t>
  </si>
  <si>
    <t>00:56:11.910 --&gt; 00:56:17.940</t>
  </si>
  <si>
    <t>00:40:10.500 --&gt; 00:40:18.270</t>
  </si>
  <si>
    <t>Thomas Loughran: Right post my dirty.</t>
  </si>
  <si>
    <t>Thomas Loughran: Of what first how first principles of actually function for me.</t>
  </si>
  <si>
    <t>Rachel Loughran: where I'm coming from. I am pretty convinced by that argument. So somebody has a good first like a they've thought about this from another perspective out actively be interested in hearing that challenge.</t>
  </si>
  <si>
    <t>Thomas Loughran: And that is a radically different interpretation of the Christian life Christian metaphysics Christian epistemology all using the same language all affirming the same sorts of things, but it would have been run out of town, first as an entertainer as unheard of as unexpected.</t>
  </si>
  <si>
    <t>Thomas Loughran: Deliberately shaping the environment that people grow in and choosing the stories you tell about what's worth doing, and when and why</t>
  </si>
  <si>
    <t>Thomas Loughran: In which perhaps you you can heroically do something in, and you should perhaps right for your</t>
  </si>
  <si>
    <t>Rachel Loughran: Total uh yeah I'll go first for me saying healthcare is a human right. I think my focus</t>
  </si>
  <si>
    <t>people with that wisdom had with other traditions who've amassed a what shall we call it,</t>
  </si>
  <si>
    <t>It's more concerned about social media.</t>
  </si>
  <si>
    <t>I just think it's harder to see through, so.</t>
  </si>
  <si>
    <t>Thomas Loughran: But I did just outline</t>
  </si>
  <si>
    <t>Thomas Loughran: Dr. Bob on a city street, you can't do that.</t>
  </si>
  <si>
    <t>And the problem is it leads in directions people have generally not gone.</t>
  </si>
  <si>
    <t>Thomas Loughran: We, we accept and we tag them so</t>
  </si>
  <si>
    <t>Thomas Loughran: Roughly, put it this way, his father as my age.</t>
  </si>
  <si>
    <t>And all of this is about leaving open the possibility that the very idea of actualization carries some content with it, carries some real weight.</t>
  </si>
  <si>
    <t>Thomas Loughran: But they may not know how to do is how to market whole, this whole thing, how to describe wonderfully well</t>
  </si>
  <si>
    <t>Thomas Loughran: Right or less. There's maybe there is a good question.</t>
  </si>
  <si>
    <t>Rachel Loughran: Put a lot of time, effort and</t>
  </si>
  <si>
    <t>JP: Do I remember</t>
  </si>
  <si>
    <t>Thomas Loughran: It's not exactly a farming point oh there's a small farming dimension to it and Kentucky to but you look at where the federal dollars flow from, where do they flow to and they flow from blue states and a flow into red states and no more than</t>
  </si>
  <si>
    <t>JP: Yup.</t>
  </si>
  <si>
    <t>Thomas Loughran: You could imagine that being frustrating at first. And you could imagine it being life changing eventually</t>
  </si>
  <si>
    <t>Thomas Loughran: In fact, space and time, or rather space time and here if you've been following</t>
  </si>
  <si>
    <t>Thomas Loughran: doesn't cover them. Right. That's a second level. Right. So does it get it in effect to those health will get so self care coupons.</t>
  </si>
  <si>
    <t>I mean, you could imagine. And engineers, for example, who are really bad at safety.</t>
  </si>
  <si>
    <t>Well, you know how to break in, which is is are you still screen sharing?</t>
  </si>
  <si>
    <t>Thomas Loughran: One could stop and one could call this a high information flow network of rich communities, one could notice that there's an account of truth of goodness there's an account of morality. That's woven into this framework.</t>
  </si>
  <si>
    <t>Thomas Loughran: I mean, there they are.</t>
  </si>
  <si>
    <t>JP: wait patiently.</t>
  </si>
  <si>
    <t>John Rose: Interesting is</t>
  </si>
  <si>
    <t>Thomas Loughran: Answers from but it's not. We're not dealing with different truths different which is unfortunately the way people put it very, very frequently when they get science and religion.</t>
  </si>
  <si>
    <t>Thomas Loughran: Is the last thing I'll say tonight we should quit Friday afternoon and and</t>
  </si>
  <si>
    <t>Thomas Loughran: Unimportant and overlooked source.</t>
  </si>
  <si>
    <t>JP: Braiding sweet grass. Yeah.</t>
  </si>
  <si>
    <t>Thomas Loughran: It's probably not very effective, just to tell you that you have a bias that the experts say you have based on who knows</t>
  </si>
  <si>
    <t>Thomas Loughran: Building alternative conceptions.</t>
  </si>
  <si>
    <t>Thomas Loughran: I probably shared this with you before, what</t>
  </si>
  <si>
    <t>John Rose: Um, I guess, it might be something that you would want to do even if it wasn't</t>
  </si>
  <si>
    <t>Thomas Loughran: So then that's, that's, I think, part of the narrative is is locating yourself in that area of locating the world around you, this, this applies to my world. This guides my action. This is how I get shit done.</t>
  </si>
  <si>
    <t>Thomas Loughran: But there is a way to make the case if nothing else to make the quick case persuasively as one thing to make to articulate that there is a second case to be made.</t>
  </si>
  <si>
    <t>Thomas Loughran: It's complicated business and we don't really have a craft for all of us, but we would if we were living in</t>
  </si>
  <si>
    <t>Thomas Loughran: But, but we should also work to change those circumstances, we should</t>
  </si>
  <si>
    <t>Rachel Loughran: I'm going to go with the example that I had been thinking of earlier thinking of rights as things that we aspire to. And the nuts and bolts of like what we have in the society.</t>
  </si>
  <si>
    <t>JP: And how can you tell what is allowed.</t>
  </si>
  <si>
    <t>a different flavor, a different character, a different species?</t>
  </si>
  <si>
    <t>And that realm more than actually anything to do with journalists.</t>
  </si>
  <si>
    <t>Yeah, I mean, that is that is. I mean, I guess it may be hard to differentiate then when you get to a certain level,</t>
  </si>
  <si>
    <t>Thomas Loughran: Maybe a couple of examples of these maybe a piece of software that sews those examples together. That would be pretty cool thing that would give some idea what I'm trying to do here is give some idea where the project would be to go</t>
  </si>
  <si>
    <t>Thomas Loughran: And so it's not as if we never we never take some measures.</t>
  </si>
  <si>
    <t>It leads in the direction of what? Well, then, gee, I mean, why don't you get a group of people and try and figure out the whole world together?</t>
  </si>
  <si>
    <t>Thomas Loughran: It's not fake news. It's perspective cable news.</t>
  </si>
  <si>
    <t>Thomas Loughran: He might be within a year he interviewed responder and I listened to that.</t>
  </si>
  <si>
    <t>And it's a symmetry breaking or a guiding dimension.</t>
  </si>
  <si>
    <t>Thomas Loughran: And put it, put it into distribution and they're just rounding that corner.</t>
  </si>
  <si>
    <t>Thomas Loughran: And here you need another analogy, besides the hologram to get this right.</t>
  </si>
  <si>
    <t>Rachel Loughran: They killed for their</t>
  </si>
  <si>
    <t>JP: Like is it unconscious, just because I don't remember it.</t>
  </si>
  <si>
    <t>John’s iPhone: I did actually read this was a Reddit Reddit comment so take it with</t>
  </si>
  <si>
    <t>JP: That's in that's in</t>
  </si>
  <si>
    <t>00:45:35.580 --&gt; 00:45:48.570</t>
  </si>
  <si>
    <t>00:56:19.350 --&gt; 00:56:36.060</t>
  </si>
  <si>
    <t>00:40:19.500 --&gt; 00:40:27.960</t>
  </si>
  <si>
    <t>It's not impossible, in which case the state of affairs there is that they are,</t>
  </si>
  <si>
    <t>I know. Are other people not seeing this? It just doubled. Oh, yes.</t>
  </si>
  <si>
    <t>Thomas Loughran: And one could notice that it is empirical</t>
  </si>
  <si>
    <t>Thomas Loughran: They might just postdocs Lhasa that will wash right out of high energy physics, they will not end up being</t>
  </si>
  <si>
    <t>Thomas Loughran: That seed, you've heard it a bunch of times have you heard it six times.</t>
  </si>
  <si>
    <t>JP: So I guess what, what</t>
  </si>
  <si>
    <t>Thomas Loughran: Lisa solman we should</t>
  </si>
  <si>
    <t>Thomas Loughran: I'm trying to struggle my way through here, so bear with me for a minute.</t>
  </si>
  <si>
    <t>Thomas Loughran: WTF right you you can't see into it. They tell you got some bias. It doesn't make a lot of sense to you. You're not even going to remember it anyway. Right. You don't even have a peg to hang that I that on</t>
  </si>
  <si>
    <t>Thomas Loughran: Where you don't have any holistic conversations anymore. You just have the ones that where you're stuck in this discipline. So I've just sort of invented in speech in the fracturing out of disciplines. But I think McIntyre story is that actually happened.</t>
  </si>
  <si>
    <t>Thomas Loughran: Sean Carroll. He's been going through space and time and space time, not in the not in his preposterous universe. What do they call that mind scape blogs, but in another coven series that he's launched. He's been talking about the great ideas as either. Have you seen that</t>
  </si>
  <si>
    <t>John Rose: So the baby. I mean, I agree that's a problem. But that's a problem with almost every single government program that we do our best to work around but</t>
  </si>
  <si>
    <t>John Loughran: And stamping and decamping</t>
  </si>
  <si>
    <t>John Rose: Election time. I don't know if that's actually a counter argument, but</t>
  </si>
  <si>
    <t>Thomas Loughran: Because all the works like this.</t>
  </si>
  <si>
    <t>Thomas Loughran: That reinterprets a lot of different things. How you interpret scripture, how you interpret our, our conscious experience our social structure.</t>
  </si>
  <si>
    <t>Thomas Loughran: A high information flow network of rich communities in which getting to maturity in a rich community. We're a thing and people studied it the way they study</t>
  </si>
  <si>
    <t>Thomas Loughran: And and that's of course that's not happening.</t>
  </si>
  <si>
    <t>Rachel Loughran: Aiming at those lofty ideals. So if, like, the right to life is something that's really important to us. And like for me that like it's the number one, like everybody should like have the right to life.</t>
  </si>
  <si>
    <t>Different version. A different story.</t>
  </si>
  <si>
    <t>Although it's interesting, both are running,</t>
  </si>
  <si>
    <t>because that's certainly the language that conspiracy theories deal in mostly.</t>
  </si>
  <si>
    <t>Thomas Loughran: Why not take such measures with regard to buying advertising space. Yeah, I'm going on too long here, but I just don't see why that why we have to make that behavior sacrosanct.</t>
  </si>
  <si>
    <t>That's sort of a limit. Right. And try to live it, live it out and gain experience.</t>
  </si>
  <si>
    <t>Thomas Loughran: It's the way the way this thing happened. As I see it,</t>
  </si>
  <si>
    <t>Maybe it's maybe it's the case that there's something in there you'll have to look.</t>
  </si>
  <si>
    <t>Thomas Loughran: I'm going to go out on a on a on a one minute limb.</t>
  </si>
  <si>
    <t>Thomas Loughran: Yeah, what's the guy's name milk.</t>
  </si>
  <si>
    <t>JP: Right, necessarily, or it was like, who knows what happened to me when I was sleeping right</t>
  </si>
  <si>
    <t>John’s iPhone: That level of trust, but it was something that was saying that is the case, overall, but the amount of government spending.</t>
  </si>
  <si>
    <t>JP: Oh, gosh.</t>
  </si>
  <si>
    <t>as a judge, as a class, failing to meet up to their professional obligations.</t>
  </si>
  <si>
    <t>Oh, you did. I looked at it. I'm like, how did you do that?</t>
  </si>
  <si>
    <t>Thomas Loughran: It is there are questions you can ask. There are test conditions, one can specify</t>
  </si>
  <si>
    <t>Thomas Loughran: do end up doing something else because they haven't yet succeeded and planted themselves establish themselves from field.</t>
  </si>
  <si>
    <t>Thomas Loughran: We should come up with a model, if you ever seen an agent based model or a</t>
  </si>
  <si>
    <t>John Rose: Yeah, I mean, it's very in line with his rhetoric, how he always talks. I mean, I think this would just be a large step up.</t>
  </si>
  <si>
    <t>JP: Let's see, it seems like we're using this</t>
  </si>
  <si>
    <t>Thomas Loughran: We should do what I should do it.</t>
  </si>
  <si>
    <t>Thomas Loughran: There's something I'm not used to trying to say.</t>
  </si>
  <si>
    <t>JP: Yeah, so that's kind of one, one thing I'm trail. I'm walking down is those two books.</t>
  </si>
  <si>
    <t>Thomas Loughran: Maybe you'll remember that there's interesting things about your patterns of judgment or something like that. And, but you don't know what to do with any of that. That's different than</t>
  </si>
  <si>
    <t>00:45:53.070 --&gt; 00:45:53.460</t>
  </si>
  <si>
    <t>00:56:37.710 --&gt; 00:56:38.010</t>
  </si>
  <si>
    <t>00:40:28.260 --&gt; 00:40:31.740</t>
  </si>
  <si>
    <t>Thomas Loughran: Well, sure. Where's that language from precisely</t>
  </si>
  <si>
    <t>Thomas Loughran: Maybe not with both of you mature.</t>
  </si>
  <si>
    <t>Thomas Loughran: Not always election time</t>
  </si>
  <si>
    <t>Thomas Loughran: So earlier I told the partnership development story, for example.</t>
  </si>
  <si>
    <t>Thomas Loughran: How you interpret God's relationship to human beings, where we come from the relationship between the natural order and the created order. All of those things are reinterpreted</t>
  </si>
  <si>
    <t>Thomas Loughran: How to break out of the box corner kick in order to get your natural coaches license and they case. I actually know and learned a lot from</t>
  </si>
  <si>
    <t>Thomas Loughran: Happening here and they're all over the place. Sometimes it's said some scale, right, you get there would</t>
  </si>
  <si>
    <t>Rachel Loughran: I am more convinced by the argument that right to quality health care is like the most important thing or or one of the most important pieces of somebody having a right to life that argument convinces me in a way that</t>
  </si>
  <si>
    <t>JP: Are we just is what's allowed is what's not allowed now going to be allowed in six years or there are some things that just aren't allowed by the current people doing the allowing and</t>
  </si>
  <si>
    <t>Maybe there's some common elements in those stories. Maybe there's some least common denominators, maybe that would be easy.</t>
  </si>
  <si>
    <t>the three big networks have got journal or some integrity shows on the air just to</t>
  </si>
  <si>
    <t>Is that the US government is basically all powerful.</t>
  </si>
  <si>
    <t>Thanks, everybody.</t>
  </si>
  <si>
    <t>Thomas Loughran: As this is this a speech and we don't regulate speech, it seems to me we're doing exactly the opposite of what we mean to do the engine.</t>
  </si>
  <si>
    <t>Gain expert experience. Beaming like this. Seeing the world like this.</t>
  </si>
  <si>
    <t>Thomas Loughran: And here's who I am. Here's my story. Here's my lens here my the propositions that I make it up, etc.</t>
  </si>
  <si>
    <t>John Rose: Um, you know, I thought you just said something about</t>
  </si>
  <si>
    <t>That's where I'm going now. And I'll be back there in one minute.</t>
  </si>
  <si>
    <t>Thomas Loughran: I'm just gonna leave this slide.</t>
  </si>
  <si>
    <t>Thomas Loughran: And fish for another analogy but it's the analogy of quantum tongue.</t>
  </si>
  <si>
    <t>Thomas Loughran: Or some</t>
  </si>
  <si>
    <t>John’s iPhone: Per capita was actually higher in blue states than red states so red states could be are received more money or</t>
  </si>
  <si>
    <t>JP: Arguably, I think, is the name of it. It was all my audible</t>
  </si>
  <si>
    <t>Thomas Loughran: Like, it's not a problem for older people if they're all interesting</t>
  </si>
  <si>
    <t>That that's possible. And you ask me about journalism, too, and you might say that about journalism today.</t>
  </si>
  <si>
    <t>What just happened? What if I just said control a design, highlight everything on the screen?</t>
  </si>
  <si>
    <t>Thomas Loughran: This person from this community is a mature member of that community set. So say all the identified candidates are maturing</t>
  </si>
  <si>
    <t>Thomas Loughran: Now that doesn't mean they're not capable of being done anyway. Well, I mean to say is it certainly graduate students, lots of graduate students are working on.</t>
  </si>
  <si>
    <t>Thomas Loughran: Thinking of what's the kind of software software JP, probably some of this Benson that we use Benson or something like that.</t>
  </si>
  <si>
    <t>John Rose: From people</t>
  </si>
  <si>
    <t>JP: Like we want this lens to do some work for us.</t>
  </si>
  <si>
    <t>Thomas Loughran: But the last piece is there is a reduction to add there is a reductive to argument that has a lot of independent power reductive your argument is when you assume the assume the thing is false, assume something about it is false.</t>
  </si>
  <si>
    <t>Thomas Loughran: When you talk about conscious realism. You sure like it sure seems like you're opening the door to consciousness studies, for example, right, which looks like exactly</t>
  </si>
  <si>
    <t>JP: And I'm still working on</t>
  </si>
  <si>
    <t>Thomas Loughran: That's different than bringing forward empirical results.</t>
  </si>
  <si>
    <t>John Loughran: Who did I, uh,</t>
  </si>
  <si>
    <t>Thomas Loughran: But when I decided to join arsenal.</t>
  </si>
  <si>
    <t>JP: I guess always</t>
  </si>
  <si>
    <t>Thomas Loughran: Right, I said, very smart of our conversation talking about Basco and strategic partnerships that in certain way. I was telling a story about me.</t>
  </si>
  <si>
    <t>Thomas Loughran: And they've got five different drills to get you with a very set of skills that you need to actually acquire to become second nature. If you're going to handle corner kicks well defensively.</t>
  </si>
  <si>
    <t>Thomas Loughran: There are people who work and voter dry ice, for example, right, to register lots of, lots of people make registrations.</t>
  </si>
  <si>
    <t>Rachel Loughran: If we if we had a human right of community like the ability to communicate with one another.</t>
  </si>
  <si>
    <t>JP: What are those things and</t>
  </si>
  <si>
    <t>Or. Maybe there is something common, but it doesn't rule a lot.</t>
  </si>
  <si>
    <t>take the current just to limit ourselves in the domain of cable news for a moment.</t>
  </si>
  <si>
    <t>Everything that seems like a mistake was just them forging their own goals in a different manner.</t>
  </si>
  <si>
    <t>Rachel Loughran: Right, and it's been fun.</t>
  </si>
  <si>
    <t>John Rose: The different says it's really easy to tell people that you can't all get together and</t>
  </si>
  <si>
    <t>Right. That's a remarkable idea. Who on earth was doing that? Right.</t>
  </si>
  <si>
    <t>John Rose: What, what did you been I think 2% for 70</t>
  </si>
  <si>
    <t>If it's the case that there are these sorts of experiences that you might admit,</t>
  </si>
  <si>
    <t>Thomas Loughran: Up want in</t>
  </si>
  <si>
    <t>Thomas Loughran: Not</t>
  </si>
  <si>
    <t>Or maybe</t>
  </si>
  <si>
    <t>JP: Or under amnesia or</t>
  </si>
  <si>
    <t>John’s iPhone: Actually, I don't really know how that worked would work. But basically, and then blue states.</t>
  </si>
  <si>
    <t>JP: That one where it's just like a bunch of his articles.</t>
  </si>
  <si>
    <t>00:45:54.990 --&gt; 00:46:03.060</t>
  </si>
  <si>
    <t>00:56:38.040 --&gt; 00:56:57.510</t>
  </si>
  <si>
    <t>00:40:31.770 --&gt; 00:40:38.310</t>
  </si>
  <si>
    <t>And then what are the remedies for that? Are there possible remedies if there are no possible remedies?</t>
  </si>
  <si>
    <t>Who? How did Mr. Duplicate all?</t>
  </si>
  <si>
    <t>Thomas Loughran: In a simple case, this is a mature member this mature member was brought this</t>
  </si>
  <si>
    <t>Thomas Loughran: Enormous amount of the work.</t>
  </si>
  <si>
    <t>JP: I don't remember. Okay.</t>
  </si>
  <si>
    <t>John Rose: Acting like he's a dictator to actually being a dictator and I have not really seen evidence of that yet.</t>
  </si>
  <si>
    <t>Thomas Loughran: And then show</t>
  </si>
  <si>
    <t>Thomas Loughran: The point of wanting to Sam Harris's books right</t>
  </si>
  <si>
    <t>JP: Globalization and Its Discontents</t>
  </si>
  <si>
    <t>Thomas Loughran: backed with</t>
  </si>
  <si>
    <t>Thomas Loughran: So you're right. I mean, if you go back later. If you go back earlier, you're going to find, you're going to be more likely to find schools.</t>
  </si>
  <si>
    <t>Thomas Loughran: I have not. So if you want to. If you want to catch up, drop everything is john Carroll is doing in his in his blog for a while and go back and catch up, walk with him at more or less the undergraduate mathematics level right so he'll do he'll touch on some calculus, you mentioned it some</t>
  </si>
  <si>
    <t>Thomas Loughran: Over 65 all they have to do a sign up right i mean we already have a single payer system now.</t>
  </si>
  <si>
    <t>John Loughran: Who's used that language.</t>
  </si>
  <si>
    <t>Thomas Loughran: Was a</t>
  </si>
  <si>
    <t>JP: A true</t>
  </si>
  <si>
    <t>Thomas Loughran: I think of myself as a partnership developer</t>
  </si>
  <si>
    <t>Thomas Loughran: And they've got a whole story about it because they make a science out of how to become a good soccer player being in that league and advancing that league and advancing that craft is a thing.</t>
  </si>
  <si>
    <t>Thomas Loughran: And we all enjoy the fruit of that action we in Indiana. Enjoy the fruit of it. It's remarkable mean Indiana's acts and done a good job in that regard and voter registration when they made the motor voter</t>
  </si>
  <si>
    <t>Rachel Loughran: If somebody I am less convinced by the argument that the internet is something that is necessary for us to be able to have that right to freely communicate. I think it contributes to communication, but I don't think it's</t>
  </si>
  <si>
    <t>JP: You know, it seems like those are the thing. Those are the issues that are getting people disallowed.</t>
  </si>
  <si>
    <t>It's not easy to get to. Maybe it's at the top. Not at the bottom.</t>
  </si>
  <si>
    <t>Right. There are two big shows on Brian Smeltzer saying.</t>
  </si>
  <si>
    <t>I mean, if I have like like very little clue, otherwise it does.</t>
  </si>
  <si>
    <t>JP: You guys having</t>
  </si>
  <si>
    <t>John Rose: Come up with it unfair price to keep it market unfairly high but it's much harder to tell people, You can't come together or separately or otherwise, and</t>
  </si>
  <si>
    <t>I mean, it's just not what we do. So if you were going to do it, where would it go?</t>
  </si>
  <si>
    <t>Thomas Loughran: This again is very postmodern journalism. There's no neutral party. There's no neutral factors all various perspectives. But you wonder if you can go anywhere with that or you're just stuck.</t>
  </si>
  <si>
    <t>Thomas Loughran: Oh yeah, since the 70s, not the 1970s, since the his podcast in the numbers 70s.</t>
  </si>
  <si>
    <t>you'll never expose another person to an order to, well, educate him or her if that's the case.</t>
  </si>
  <si>
    <t>Thomas Loughran: They asked right</t>
  </si>
  <si>
    <t>Thomas Loughran: In quantum tunneling.</t>
  </si>
  <si>
    <t>John Rose: Harvey Milk.</t>
  </si>
  <si>
    <t>John’s iPhone: You might be. You might receive $3,100 and then red states they get 2900 and</t>
  </si>
  <si>
    <t>That would be one step. There'd be one thing. Right. Quit your complaining. Right.</t>
  </si>
  <si>
    <t>It looks like we had a Twyning event. That's why my brain broke.</t>
  </si>
  <si>
    <t>Thomas Loughran: Mature member gained second first language competency. So say all the candidates or a sufficient number of the candidates, there may be shortcuts here right of for maturity in this community. All of the plausible candidates.</t>
  </si>
  <si>
    <t>JP: Well that's pretty cool. I remember using something like that.</t>
  </si>
  <si>
    <t>Thomas Loughran: Well, this wouldn't make him a dictator. This is make him just somebody who's following</t>
  </si>
  <si>
    <t>JP: And it's unequivocal. It's not clear that it actually can</t>
  </si>
  <si>
    <t>Thomas Loughran: That a contradiction follows</t>
  </si>
  <si>
    <t>Thomas Loughran: I don't think I've quite finished it, but</t>
  </si>
  <si>
    <t>JP: So still trying to get my head around.</t>
  </si>
  <si>
    <t>00:46:03.420 --&gt; 00:46:16.110</t>
  </si>
  <si>
    <t>00:56:58.770 --&gt; 00:57:09.300</t>
  </si>
  <si>
    <t>00:40:39.450 --&gt; 00:40:46.950</t>
  </si>
  <si>
    <t>Uh,</t>
  </si>
  <si>
    <t>Thomas Loughran: Very specific action undertaken for very clear realization principle.</t>
  </si>
  <si>
    <t>Thomas Loughran: That's always true at presidential politics. It's never been more so than in the Trump era.</t>
  </si>
  <si>
    <t>Thomas Loughran: Sometimes I Lisa laughs at me. I use the phrase a hinge something like a hinge.</t>
  </si>
  <si>
    <t>luke w: I think this would I</t>
  </si>
  <si>
    <t>Thomas Loughran: And people are all about it.</t>
  </si>
  <si>
    <t>Thomas Loughran: Act. They basically made it as you know as easy as registered to drive a car you can register to vote, same sort of way.</t>
  </si>
  <si>
    <t>Rachel Loughran: A requirement to be able to have that. So healthcare as a human right convinces me more than</t>
  </si>
  <si>
    <t>I mean, I just described a little girl's experience with a lunchbox.</t>
  </si>
  <si>
    <t>I forget what it's called, but it's a fox, it's got one just like it, and I forget what that's called.</t>
  </si>
  <si>
    <t>I don't know where that line of thinking begins and ends that.</t>
  </si>
  <si>
    <t>JP: Me, can you</t>
  </si>
  <si>
    <t>John Rose: Promote similar ideas.</t>
  </si>
  <si>
    <t>And that's why we need a second and the third leg. That's why we need to show that, in fact, there are lenses.</t>
  </si>
  <si>
    <t>Thomas Loughran: In a sea of alternative perspectives. Right. And that's what the whole I information flow network of rich communities does</t>
  </si>
  <si>
    <t>Thomas Loughran: He's up to</t>
  </si>
  <si>
    <t>Are there any other tools we have other than this mutual deep dove right into the full practice of what would it be?</t>
  </si>
  <si>
    <t>Thomas Loughran: He's again or other science.</t>
  </si>
  <si>
    <t>Thomas Loughran: There's this activation energy disasters. This is Barry. Are you trying to throw</t>
  </si>
  <si>
    <t>Thomas Loughran: Maybe you know</t>
  </si>
  <si>
    <t>Thomas Loughran: I certainly can come to believe that I had experiences that I don't remember.</t>
  </si>
  <si>
    <t>John’s iPhone: assistance from the Government every year or something but</t>
  </si>
  <si>
    <t>JP: Did you listen to that one.</t>
  </si>
  <si>
    <t>Thomas Loughran: In more traditional or older societies that held together for a longer period of time. Here I have in mind. Plato's Academy, which I think they say lasted for 900 years. Yeah.</t>
  </si>
  <si>
    <t>Thomas Loughran: Matrix multiplication, etc, things like that. But he, but he doesn't depend on that in order to get you to that point in a series of public lectures of these big ideas.</t>
  </si>
  <si>
    <t>Thomas Loughran: single payer system and that there's a lot a lot of qualifications there, but we have a functioning system if you're over 65</t>
  </si>
  <si>
    <t>You don't. There's nothing you can do about it. It would be a fair retort.</t>
  </si>
  <si>
    <t>Right. I knew that that was me. Sorry, I was muted over here.</t>
  </si>
  <si>
    <t>Thomas Loughran: That's ultimately you some large group of people who say we are. And those are not. They are not</t>
  </si>
  <si>
    <t>Thomas Loughran: And then you've got technicians enormous amount of technicians that support the work of very large</t>
  </si>
  <si>
    <t>Thomas Loughran: Trying to remember the. The other approach besides agent based model on it. An agent based model where you basically identify all these little things and you treat them like it like he said they have inputs and outputs connections. Right. And you did you just build it.</t>
  </si>
  <si>
    <t>Thomas Loughran: I'm thinking with his hat right that look the democrats are trying to steal the election.</t>
  </si>
  <si>
    <t>JP: Certainly is clear. It's certainly a helpful because it's in being like, why is that why are people even thinking about this, right.</t>
  </si>
  <si>
    <t>Thomas Loughran: That's a ridicule argument.</t>
  </si>
  <si>
    <t>Thomas Loughran: What's it called</t>
  </si>
  <si>
    <t>JP: International Finance.</t>
  </si>
  <si>
    <t>Thomas Loughran: With reliable studies.</t>
  </si>
  <si>
    <t>John Loughran: Eric Weinstein.</t>
  </si>
  <si>
    <t>Thomas Loughran: It was hearing the cry of a young child saying please don't forget us</t>
  </si>
  <si>
    <t>Thomas Loughran: That I like to see what these people are up to. And these people are up to deeply understand what they're up to and figure out how they might be up to something together with these people. I'm bringing also to the table.</t>
  </si>
  <si>
    <t>luke w: Mean I</t>
  </si>
  <si>
    <t>Thomas Loughran: And they they grow and craft and they become sort of magicians practically the things they can teach people to do. And I've seen this myself things. I know. Gosh, you gotta learn that, but I don't know where you teach that. Oh, I do and outcomes. The magic drill right and and it works.</t>
  </si>
  <si>
    <t>Thomas Loughran: And you don't have to do it in. You don't have to make separate trips</t>
  </si>
  <si>
    <t>Rachel Loughran: Internet as human right.</t>
  </si>
  <si>
    <t>JP: So what are the people who are allowed not doing what are the people who are allowed allowed to do</t>
  </si>
  <si>
    <t>Right. When she's four or five, something you can discover when you're in kindergarten.</t>
  </si>
  <si>
    <t>That runs at the same time. So no doubt they expect you to set your DVR as and watch both.</t>
  </si>
  <si>
    <t>Sure. It probably wouldn't, Devah.</t>
  </si>
  <si>
    <t>Thomas Loughran: See JP</t>
  </si>
  <si>
    <t>John Rose: Even if you're doing it for different reasons, two different extremes to different extents. It just seems</t>
  </si>
  <si>
    <t>They work this way. You can put them together. It's very difficult to build any of them on your own, by the way.</t>
  </si>
  <si>
    <t>Thomas Loughran: That whole narrative, maybe some and it is a narrative. It basically says, all of us are have evolved to process information in certain ways, but the changes in the world have eroded of</t>
  </si>
  <si>
    <t>Thomas Loughran: 20 something now. I forget what his numbers.</t>
  </si>
  <si>
    <t>Right. Deeply effective sadism. You have to take a deep dove into that.</t>
  </si>
  <si>
    <t>Thomas Loughran: Technology rich frameworks for growing healthy organizations.</t>
  </si>
  <si>
    <t>Thomas Loughran: A you're trying to throw a ball on at a brick wall right and you can throw it over the brick wall and it takes a certain amount of energy to get it over the wall.</t>
  </si>
  <si>
    <t>John Rose: But yeah, I know the movie you're talking about. Yeah.</t>
  </si>
  <si>
    <t>That's for sure.</t>
  </si>
  <si>
    <t>John’s iPhone: So I don't remember the argument. Unfortunately, but</t>
  </si>
  <si>
    <t>John’s iPhone: Yeah, I listened to probably 50% of it.</t>
  </si>
  <si>
    <t>00:46:17.220 --&gt; 00:46:19.020</t>
  </si>
  <si>
    <t>00:57:11.310 --&gt; 00:57:11.670</t>
  </si>
  <si>
    <t>00:40:47.550 --&gt; 00:40:47.850</t>
  </si>
  <si>
    <t>But if there are possible remedies. Then you'll want to say what they are and you'll want to make it part of civic education.</t>
  </si>
  <si>
    <t>I'm trying to make a copy. OK. I can you can do it again.</t>
  </si>
  <si>
    <t>Thomas Loughran: And according to that large group this person came in and understood what it is that this large pesticide</t>
  </si>
  <si>
    <t>Thomas Loughran: So those are you, you've got to sort of see into all</t>
  </si>
  <si>
    <t>Thomas Loughran: You have to take that as a premise.</t>
  </si>
  <si>
    <t>JP: It's very, it's a part. I think it's a really powerful way of being, like, well, because of all these really important problems.</t>
  </si>
  <si>
    <t>Thomas Loughran: It's a instance of the contra positive</t>
  </si>
  <si>
    <t>Thomas Loughran: That's a long time for your school to be open.</t>
  </si>
  <si>
    <t>Thomas Loughran: Ah, OK.</t>
  </si>
  <si>
    <t>Thomas Loughran: And I'm saying to myself, we're certainly going to forget you. That's how the world works, right, you're just going to be another need another mouth and other news story cetera right</t>
  </si>
  <si>
    <t>Thomas Loughran: First thing he did, practically when he got into the office was</t>
  </si>
  <si>
    <t>Thomas Loughran: Right, something like that and get things done in that way through Stitcher strategic partnership development and that is a story and it's a tire is a very futures</t>
  </si>
  <si>
    <t>luke w: Let's see.</t>
  </si>
  <si>
    <t>Rachel Loughran: Sorry, my computer is going to die. So I just switched devices. Let me just leave right</t>
  </si>
  <si>
    <t>John Rose: Yeah, I mean, I've seen. I mean,</t>
  </si>
  <si>
    <t>JP: And then, what are they not doing that. It seems like they ought to be allowed to do</t>
  </si>
  <si>
    <t>That's easy. That doesn't mean you might not miss it or might not miss it again later in life.</t>
  </si>
  <si>
    <t>But any way they do that, they'll analyze the week and news.</t>
  </si>
  <si>
    <t>I mean, you pushed away over on it extreme and.</t>
  </si>
  <si>
    <t></t>
  </si>
  <si>
    <t>John Rose: Much more difficult.</t>
  </si>
  <si>
    <t>Right. You're tapping you're bringing all kinds of resources from all sorts of different folks.</t>
  </si>
  <si>
    <t>Thomas Loughran: unwell, and the sorts of natural connections that people have with one another that they're evolved that we need not keep them to choice right but we may nonetheless have evolved to</t>
  </si>
  <si>
    <t>Thomas Loughran: Right. Okay. So I'm saying I probably caught all nearly all put it this way, if I missed it for whatever reason I decided I was going to let one go. But that's the rule is, I listened to all of every one of</t>
  </si>
  <si>
    <t>No, you really need a tenure track record. Then you really experience what it's like right.</t>
  </si>
  <si>
    <t>Thomas Loughran: And here, and how they're focusing on busting Gundam because we're talking with me.</t>
  </si>
  <si>
    <t>Thomas Loughran: And if you don't have that much energy the particle you're throwing over the wall and getting over the wall right mgh is the energy to get it over the wall.</t>
  </si>
  <si>
    <t>Thomas Loughran: Yeah, I'm trying to remember when but he was it still recent mean it's when you look at still relatively recent still 50 years, no matter how</t>
  </si>
  <si>
    <t>JP: Because when you're</t>
  </si>
  <si>
    <t>Thomas Loughran: Yeah, they're making some distinction. It couldn't be simply</t>
  </si>
  <si>
    <t>Definitely part of education and journalism, and I think it was.</t>
  </si>
  <si>
    <t>I want a triple. But what to do, does it just copy all the children around the parent?</t>
  </si>
  <si>
    <t>Thomas Loughran: And those are conditions they are hard to manifest. They're hard to produce. They take a lot of time, kind of like dig digging an unbelievably long tunnel 17 kilometers around the Swiss French border and dropping a vacuum pipe in it, surrounded by incredibly powerful magnets and</t>
  </si>
  <si>
    <t>Thomas Loughran: When you compare it, and now you're talking too much broader community. I mentioned 3000 at a time or you know 10,000 PhDs, something like that. But the number of</t>
  </si>
  <si>
    <t>Thomas Loughran: There are other approaches to modeling as well.</t>
  </si>
  <si>
    <t>Thomas Loughran: Right, that he's repeated that forever.</t>
  </si>
  <si>
    <t>Thomas Loughran: If a implies be then not be implies not a right, something like that.</t>
  </si>
  <si>
    <t>Thomas Loughran: Katie sure wants to talk with you about that. Yeah.</t>
  </si>
  <si>
    <t>Thomas Loughran: And giving practical advice for doing things which makes sense to do to you.</t>
  </si>
  <si>
    <t>00:46:20.520 --&gt; 00:46:20.880</t>
  </si>
  <si>
    <t>00:57:14.130 --&gt; 00:57:22.260</t>
  </si>
  <si>
    <t>00:40:48.270 --&gt; 00:40:53.220</t>
  </si>
  <si>
    <t>John Loughran: That's, that's, that's anyway. Yeah.</t>
  </si>
  <si>
    <t>Thomas Loughran: And then realizing that if you are my kid.</t>
  </si>
  <si>
    <t>Thomas Loughran: I forget the details right but he filed for reelection and and got his being organized quite early. I don't know what either because I recall it dimly from</t>
  </si>
  <si>
    <t>Thomas Loughran: Focused story. I have some partnerships, I can point to, and I can say, look, that's how we put that collaboration together.</t>
  </si>
  <si>
    <t>luke w: I i</t>
  </si>
  <si>
    <t>Thomas Loughran: Well, anyway, we're done, we need a craft of these things and we don't have one, we that we need to change.</t>
  </si>
  <si>
    <t>Thomas Loughran: There may be some criticisms of that particular thing, but there</t>
  </si>
  <si>
    <t>JP: I gotta go. You guys</t>
  </si>
  <si>
    <t>JP: And yeah, I don't know. I bet, I bet you there's an interesting Venn diagram here have allowed and not allowed and</t>
  </si>
  <si>
    <t>But it's relatively easy and you would expect those things.</t>
  </si>
  <si>
    <t>And there's always been some of that. I'm taking a Washington weekend review.</t>
  </si>
  <si>
    <t>That would be. That would be hard to defend.</t>
  </si>
  <si>
    <t>John Rose: And I got</t>
  </si>
  <si>
    <t>Right. When you're putting these things together, but you start to put them together and use, it seems to me you start to notice.</t>
  </si>
  <si>
    <t>Thomas Loughran: To work together with other people and to parallel process in certain ways to specialize within that sort of parallel processed model that common model, maybe we're tribal in that sense. Right. But we number one that deep need we have is left unsatisfied, how</t>
  </si>
  <si>
    <t>Thomas Loughran: For a long time. So I'm saying I wouldn't be surprised if he, I think he's chewing on an integrated account of the world without necessarily telling them that this is bent</t>
  </si>
  <si>
    <t>To be. So someone might say. Right. Saying your grasp of it is just not sufficient.</t>
  </si>
  <si>
    <t>Thomas Loughran: Right, or there is a probability that it just shows up on the other side of the wall when you throw it.</t>
  </si>
  <si>
    <t>Rachel Loughran: The Supreme Court decision was like five years ago, right.</t>
  </si>
  <si>
    <t>JP: I mean, I guess when you're dreaming.</t>
  </si>
  <si>
    <t>JP: There's some good ones in there.</t>
  </si>
  <si>
    <t>Thomas Loughran: In there if you follow his blog and that's how I'd follow it these days, small excursion you'll know that he talks about this space time</t>
  </si>
  <si>
    <t>Thomas Loughran: You can get it one or the other of them right. There's two of them. Right. Yeah.</t>
  </si>
  <si>
    <t>And I don't know very much. I mean, I had one journalism class in my life when I was a senior in high school and I e-mailed town newspapers,</t>
  </si>
  <si>
    <t>Seeing what I was doing is I was clicking and I was clicking information exchange, I was selecting the children.</t>
  </si>
  <si>
    <t>Thomas Loughran: Scattering particles one into the other.</t>
  </si>
  <si>
    <t>Thomas Loughran: Folks who come in at an earlier, right, take, take a snapshot in time. And there's three times.</t>
  </si>
  <si>
    <t>Thomas Loughran: And then I'm a little bit far from them.</t>
  </si>
  <si>
    <t>Thomas Loughran: That's what that that's what this whole mask. This is, this is all about.</t>
  </si>
  <si>
    <t>JP: I mean, I think that's</t>
  </si>
  <si>
    <t>Thomas Loughran: So let's see. It's been a while. Actually, since I've made those connections. So forget a that I believe that's a reductive argument, okay what when you assume that the thing you're trying to prove his faults and show that a contradiction follows</t>
  </si>
  <si>
    <t>Thomas Loughran: Hey, we'd love to talk to you about that she's thought. I don't know where she is. Those days to me. JOHN. This is Mark.</t>
  </si>
  <si>
    <t>Thomas Loughran: That may also, you can't tell for sure.</t>
  </si>
  <si>
    <t>John Loughran: That's why was that I have for that sort</t>
  </si>
  <si>
    <t>Thomas Loughran: Right, I would never forget you, if you, if you were my kid. There's no way on earth. I would move heaven and earth to change that ungodly situation. No way. And how would I put up with that shit, that's what I thought.</t>
  </si>
  <si>
    <t>Thomas Loughran: And it's how this one works and it's why, in spite of the flames. This one was on fire right and it looked like the ship was going down, but it didn't go down and here's why it didn't go down right as I'm</t>
  </si>
  <si>
    <t>luke w: I mean, like, like you, I think I'm pretty familiar with both of those narratives</t>
  </si>
  <si>
    <t>Thomas Loughran: So Rachel. Thanks for spending some of your Friday evening with us JP YouTube</t>
  </si>
  <si>
    <t>Thomas Loughran: I think it encourages people to vote.</t>
  </si>
  <si>
    <t>John Rose: Okay then.</t>
  </si>
  <si>
    <t>Thomas Loughran: Allowed</t>
  </si>
  <si>
    <t>You'd keep bumping into those things almost everywhere because it doesn't take a lot of experience to gain that perspective.</t>
  </si>
  <si>
    <t>If you've ever seen that with good with what's her name? Glenn.</t>
  </si>
  <si>
    <t>Right. I mean, given human nature being what it is, complexity, chaos.</t>
  </si>
  <si>
    <t>John Rose: Different difficulty. Sure.</t>
  </si>
  <si>
    <t>This is what we need to do next. Can you really have separate lenses?</t>
  </si>
  <si>
    <t>Thomas Loughran: Could be satisfied. Again, but would need to be re satisfied in what is actually possible which is in a high information flow network of rich communities that doesn't just encourage one's own perspective but acknowledges the value if emotionally reluctant</t>
  </si>
  <si>
    <t>Thomas Loughran: He may not have the same. I don't think he has these tools and less aspires to as much integration as I think it's possible, but I think he's certainly trying just intellectually who's trying that.</t>
  </si>
  <si>
    <t>Right. That's why I hang on. And someone might make that that that explanation.</t>
  </si>
  <si>
    <t>Thomas Loughran: Is partnering with aware com to integrate Pasco and partner services into this coherence social technical ecosystem.</t>
  </si>
  <si>
    <t>Thomas Loughran: In fact, there's even a probability, I suspect, when you don't throw it.</t>
  </si>
  <si>
    <t>Rachel Loughran: 15 over fell the Hodges</t>
  </si>
  <si>
    <t>JP: Or those experiences. I guess they are, and you're definitely conscious of them but nothing's happening to you exactly</t>
  </si>
  <si>
    <t>JP: Mean, most of the money in this country is made in the blue states.</t>
  </si>
  <si>
    <t>JP: The one was particularly</t>
  </si>
  <si>
    <t>00:46:24.420 --&gt; 00:46:24.720</t>
  </si>
  <si>
    <t>00:57:24.420 --&gt; 00:57:31.950</t>
  </si>
  <si>
    <t>00:40:53.280 --&gt; 00:40:54.930</t>
  </si>
  <si>
    <t>reporter for Girls High School Athletics.</t>
  </si>
  <si>
    <t>I was selecting the subtree. What I wanted to do.</t>
  </si>
  <si>
    <t>Thomas Loughran: And then take the pictures of everything that comes out.</t>
  </si>
  <si>
    <t>Thomas Loughran: I would say, I don't know that number, but that's that's a decent guess. I mean, every, every single one of those fields you</t>
  </si>
  <si>
    <t>Thomas Loughran: But the nice thing about them is you can</t>
  </si>
  <si>
    <t>JP: As far as I'm concerned, that seems to be the most of the most of the work that this thing is doing for us.</t>
  </si>
  <si>
    <t>Thomas Loughran: Okay, so the question is, what do you have to do to show that it follows. And that's a good question. That's where the that's where the challenge will be</t>
  </si>
  <si>
    <t>Thomas Loughran: So yeah, I mean, he does a nice job of sort of setting the stage for the importance of that whole discipline that much ignored discipline.</t>
  </si>
  <si>
    <t>Thomas Loughran: Give me just a second. Sure.</t>
  </si>
  <si>
    <t>Thomas Loughran: Right, but it may also have a good effect, right. So it may ask you, they may ask you to do something like this.</t>
  </si>
  <si>
    <t>Thomas Loughran: Versus quantum mechanics challenge and you know he treats on in the book you're reading john, what's it called something deeply hidden</t>
  </si>
  <si>
    <t>John Rose: It was interesting.</t>
  </si>
  <si>
    <t>John Loughran: Of idea.</t>
  </si>
  <si>
    <t>Thomas Loughran: Right and and then Gus comes up to me in a very moment and says, we're gonna do we're gonna</t>
  </si>
  <si>
    <t>Thomas Loughran: Short version of stories. I could tell right when I'm looking in the past. I'm looking at those and that's why this mo use crafted the way it is.</t>
  </si>
  <si>
    <t>luke w: I guess. And maybe this is something I need to think through more carefully.</t>
  </si>
  <si>
    <t>Thomas Loughran: I wish I could invite you over Rachel to John's house that's actually where I'm going next.</t>
  </si>
  <si>
    <t>Thomas Loughran: Yeah, sorry. We run up against nine minutes john</t>
  </si>
  <si>
    <t>Thomas Loughran: Not allowed and accomplish trouble anyway.</t>
  </si>
  <si>
    <t>But there may be other perspectives which take a lot of experience to gain.</t>
  </si>
  <si>
    <t>Right. Who is really a Glenn? IFL was a PBS news anchor for a very long time and then ran Washington.</t>
  </si>
  <si>
    <t>Right. You wouldn't expect there to be no accidents. You wouldn't expect there to be.</t>
  </si>
  <si>
    <t>Thomas Loughran: If it weren't more difficult if we could find measures that were not difficult to put in place.</t>
  </si>
  <si>
    <t>I don't mean separate in the sense that together they have no implications together.</t>
  </si>
  <si>
    <t>Thomas Loughran: Ignite acknowledges the value of people who think differently than we do.</t>
  </si>
  <si>
    <t>John Rose: Yeah, so</t>
  </si>
  <si>
    <t>And what resources would you have? Well, there's another set of resources.</t>
  </si>
  <si>
    <t>Thomas Loughran: undergirding this ecosystem as Microsoft technology and work on methodology. You've just seen their methodology and stains hardly any technology that you can imagine a lot of it.</t>
  </si>
  <si>
    <t>Thomas Loughran: Right. It just shows up there.</t>
  </si>
  <si>
    <t>Thomas Loughran: Yeah, maybe 16 so probably right.</t>
  </si>
  <si>
    <t>JP: So, I mean, the state, the money. Make it would make sense that that that number doesn't mean anything. I mean,</t>
  </si>
  <si>
    <t>JP: Brutal as I recall one one about Agent Orange.</t>
  </si>
  <si>
    <t>It's true. And I even had a press. And that's it.</t>
  </si>
  <si>
    <t>I don't know how to copy it to something, you know, like if I do control C, control V, it does that whole copying thing.</t>
  </si>
  <si>
    <t>Thomas Loughran: unbelievably hard, difficult set of circumstances to bring into existence but not impossible.</t>
  </si>
  <si>
    <t>Thomas Loughran: Know, half of them will have a land and we'll have some number of the number some number of graduate students working on</t>
  </si>
  <si>
    <t>Thomas Loughran: You can represent them without code. In fact, there's there's interfaces to build them.</t>
  </si>
  <si>
    <t>Thomas Loughran: The whole reason why you want to wear a men's why we're at all the time. Why democrats keep wearing it. The whole reason for that is to scare people into a procedure of voting that can be stone. So the election can be stone. That's a story. I think he believes that sort</t>
  </si>
  <si>
    <t>Thomas Loughran: But I do think there's a power for argument and basically all you have to say is, look, if it's possible that some communities get more stable and that if you had a difference between truth instability.</t>
  </si>
  <si>
    <t>Thomas Loughran: And so this any conscious realism discussion seems somehow very closely connected to that and I</t>
  </si>
  <si>
    <t>Thomas Loughran: Mark, are you</t>
  </si>
  <si>
    <t>Thomas Loughran: Well, frankly, I mean, it's sort of what Amy call me Barrett told the nation, she did, for example, is one technique. She said she's got this technique. She has when she writes an opinion. She says, I imagine that it's my kids that were the plaintiff who's being denied here.</t>
  </si>
  <si>
    <t>00:46:28.290 --&gt; 00:46:42.060</t>
  </si>
  <si>
    <t>00:57:32.310 --&gt; 00:57:45.900</t>
  </si>
  <si>
    <t>00:40:55.620 --&gt; 00:40:59.580</t>
  </si>
  <si>
    <t>Thomas Loughran: So I, I know way too little about</t>
  </si>
  <si>
    <t>Thomas Loughran: We're gonna, we're going to try and bring the internet off grid.</t>
  </si>
  <si>
    <t>Thomas Loughran: I do think</t>
  </si>
  <si>
    <t>Thomas Loughran: And that's, that's exactly the sort of thing. That's the story I tell</t>
  </si>
  <si>
    <t>luke w: Once</t>
  </si>
  <si>
    <t>Rachel Loughran: Okay. Say that one more time. You're just a little quiet.</t>
  </si>
  <si>
    <t>Thomas Loughran: I mean I'm just surprised like</t>
  </si>
  <si>
    <t>JP: This was great. Yeah, I'll try to catch up on the Monday one before Wednesday.</t>
  </si>
  <si>
    <t>John Rose: Yeah yeah I</t>
  </si>
  <si>
    <t>And yet ours are, which are such that. They still have a claim to universality, even though they're highly particular.</t>
  </si>
  <si>
    <t>We can run you if I can. Right. For a number of years.</t>
  </si>
  <si>
    <t>No. No complex issues with lots of motives.</t>
  </si>
  <si>
    <t>Thomas Loughran: You can't seek LLC protection. You can't seek not profit, not for profit protection for activities in the political sphere larger than a certain dollar spend per year.</t>
  </si>
  <si>
    <t>Quite the contrary. They do. But can you articulate them separately enough so that you can counter Turner for pedagogical purposes almost,</t>
  </si>
  <si>
    <t>Thomas Loughran: And in fact, we need those people. And in fact, there's ways to learn from those people and it's not at all what we're doing now. And now what we're doing is pushing those people off as if they're irrelevant. And that's why we're in the shit that we're in.</t>
  </si>
  <si>
    <t>John Rose: Unless you're talking about like letting go of the ego and ID and comparing humanity to similarly to how we look at an ant colony. It's just one thing.</t>
  </si>
  <si>
    <t>There are some states of affairs where you can make some claims about both being possible,</t>
  </si>
  <si>
    <t>Thomas Loughran: And then you can imagine distributing and publishing books in this environment like a high information flow network a breach communities.</t>
  </si>
  <si>
    <t>Thomas Loughran: That's quantum tongue that that's an Adem analogy for quantum tongue.</t>
  </si>
  <si>
    <t>Thomas Loughran: Or was it either.</t>
  </si>
  <si>
    <t>JP: You can you can you can, here's a, here's an interesting, you can meet people in your dreams that you would ascribe</t>
  </si>
  <si>
    <t>John’s iPhone: Well, I mean, that was helpful. Also is pretty skewed. When you have Silicon Valley and the New York Stock Exchange, but</t>
  </si>
  <si>
    <t>John’s iPhone: I don't think I got to that one. I did tell you about one that really struck me. I can't remember what it was. Though I guess about animals or something.</t>
  </si>
  <si>
    <t>Thomas Loughran: No, this is cool. And this is, I sort of began with our last third in mind, I thought we might break up. We might leave time for this kind of thing every time. Right, just type. I just wanted to start with it, rather than it</t>
  </si>
  <si>
    <t>Thomas Loughran: Right. He tree up. He has a physical list if I got him. Right, right. Anything said What there is, is stuff and physicists study it right and it comes together, and certainly interesting ways. It's the bottom line, according to this fella.</t>
  </si>
  <si>
    <t>Thomas Loughran: One one reaches into the older people. If you're very cool right</t>
  </si>
  <si>
    <t>Much more interested in getting close to the high school athletes than I was the high school glory.</t>
  </si>
  <si>
    <t>Let's see what your file menu gives you for options. New open import.</t>
  </si>
  <si>
    <t>Thomas Loughran: And it's where scientific data comes from making reference to the</t>
  </si>
  <si>
    <t>Thomas Loughran: A handful. So I, I'd say a decent ratio is probably 321 I'm no expert at this I could be wrong by one or two there, but it's not a terrible guests.</t>
  </si>
  <si>
    <t>Thomas Loughran: Where you literally just drag the way you do an amendment GUI tool or something like that, where there's a little bit of code or to Maven be</t>
  </si>
  <si>
    <t>Thomas Loughran: And if he believed that story.</t>
  </si>
  <si>
    <t>JP: Maybe I guess what, what more it's doing for us.</t>
  </si>
  <si>
    <t>Thomas Loughran: It turns out truth becomes useless.</t>
  </si>
  <si>
    <t>Thomas Loughran: I take your point so far, but I don't think we're done. I'm not sure. Let me rephrase that. I'm quite certain that I'm not the one to best make that connection.</t>
  </si>
  <si>
    <t>Thomas Loughran: You bet. I'm gonna pop it right now.</t>
  </si>
  <si>
    <t>Thomas Loughran: Right, or the losing party whoever they are, right. I imagine that they're my kids and I somebody who I care about. And I tried, and I tried to explain to those people that I care about how it is that this is</t>
  </si>
  <si>
    <t>Thomas Loughran: About genealogical critique mean there's a lot of names. I can barely pronounce it. I know I should read if I understand more about them.</t>
  </si>
  <si>
    <t>Thomas Loughran: See if that we can make a difference that way.</t>
  </si>
  <si>
    <t>Thomas Loughran: Here's an argument to the contrary, Rachel, a little bit, and that is</t>
  </si>
  <si>
    <t>Thomas Loughran: When somebody says this Mo is too complicated and try to listen to them for a while, but then say, well, there's actually a reason why</t>
  </si>
  <si>
    <t>luke w: Given that second one you articulated describing what an anti rights sort of</t>
  </si>
  <si>
    <t>Thomas Loughran: I wish I could invite regions.</t>
  </si>
  <si>
    <t>John Loughran: I'm surprised. This has just occurred to me now, but I'm surprised that</t>
  </si>
  <si>
    <t>Thomas Loughran: I'll put this one up.</t>
  </si>
  <si>
    <t>Thomas Loughran: Would be another ring. So what you'd really like to figure out is, which among those things. You're not allowed to do. Can you do anyway that you'd really like to do</t>
  </si>
  <si>
    <t>Because the claim that they make is that if you become immersed in this tradition and enter into it and achieve a second first language competency.</t>
  </si>
  <si>
    <t>And these were journalists talking about stories and the appropriateness of stories, it was met a journalist.</t>
  </si>
  <si>
    <t>Right. You wouldn't expect simple, easy, sinister.</t>
  </si>
  <si>
    <t>JP: See, I will tell</t>
  </si>
  <si>
    <t>Thomas Loughran: For example, I'm trying to pick something that small</t>
  </si>
  <si>
    <t>so that you can take a turn around the ring and call yourself done right with one lens?</t>
  </si>
  <si>
    <t>Thomas Loughran: That's that big story right that's sort of a little evil evolutionary information processing narrative doesn't say everything</t>
  </si>
  <si>
    <t>John Rose: Like humans are basically the same way.</t>
  </si>
  <si>
    <t>though neither could be both either could be possible, but they can't be possible at the same time.</t>
  </si>
  <si>
    <t>Thomas Loughran: They said disappointed in already taking them through all this material.</t>
  </si>
  <si>
    <t>Thomas Loughran: Now, why do I pull that in because love is exactly like</t>
  </si>
  <si>
    <t>Thomas Loughran: Yeah, we were</t>
  </si>
  <si>
    <t>JP: Conscious agency to</t>
  </si>
  <si>
    <t>Thomas Loughran: Well, that, that takes care to states.</t>
  </si>
  <si>
    <t>John’s iPhone: It was one night when we were on the phone for a couple hours. But yeah, I mean, there's so much good stuff in there.</t>
  </si>
  <si>
    <t>00:46:44.790 --&gt; 00:46:54.960</t>
  </si>
  <si>
    <t>00:57:47.700 --&gt; 00:57:56.670</t>
  </si>
  <si>
    <t>00:41:00.960 --&gt; 00:41:01.800</t>
  </si>
  <si>
    <t>But, I mean, that's that's true. But I also, you know, I mean, I learned a little bit at Gitmo three credit course,</t>
  </si>
  <si>
    <t>How about make a copy of this? Yeah.</t>
  </si>
  <si>
    <t>Thomas Loughran: Large Hadron Collider.</t>
  </si>
  <si>
    <t>Thomas Loughran: And of course, their lives are supported by all the undergraduate students who are paying tuition.</t>
  </si>
  <si>
    <t>Thomas Loughran: In some cases, there's a desktop interface and you're just grabbing things together and connected take of our mind up interface for example.</t>
  </si>
  <si>
    <t>Thomas Loughran: What, what do you do in that environment, what would you do in that if you believe that store that's a question.</t>
  </si>
  <si>
    <t>JP: We're maybe just sort of hoping that it does.</t>
  </si>
  <si>
    <t>Thomas Loughran: It becomes useless and illegitimate.</t>
  </si>
  <si>
    <t>Thomas Loughran: Right, because it's too new to me.</t>
  </si>
  <si>
    <t>Thomas Loughran: He wouldn't be on the fly. So</t>
  </si>
  <si>
    <t>Thomas Loughran: This is why the decision is not being inflammatory not being unfeeling or on caring, but actually caring about them but explaining a lot to them.</t>
  </si>
  <si>
    <t>Thomas Loughran: But now let's jump into tools for a little bit. If I could show you a couple things. And then we could actually use those tools might generate some conversation.</t>
  </si>
  <si>
    <t>Thomas Loughran: Nima are Connie Ahmed Miss butchered his last name a few moments ago. According to him, that can't be right.</t>
  </si>
  <si>
    <t>Thomas Loughran: Covers everybody</t>
  </si>
  <si>
    <t>Thomas Loughran: And I haven't so there could be a lot of</t>
  </si>
  <si>
    <t>Thomas Loughran: And and i i go Vin right then.</t>
  </si>
  <si>
    <t>Thomas Loughran: There is some wide latitude for</t>
  </si>
  <si>
    <t>Thomas Loughran: We're, we're weaving these things in. If you don't you run the risk of this thing, breaking down the road.</t>
  </si>
  <si>
    <t>luke w: reinterpretation</t>
  </si>
  <si>
    <t>Thomas Loughran: Where I'm going</t>
  </si>
  <si>
    <t>John Loughran: Just given everything that</t>
  </si>
  <si>
    <t>JP: Yeah, right.</t>
  </si>
  <si>
    <t>In that tradition. Become an imaginative, mature member.</t>
  </si>
  <si>
    <t>And there's still a ton of that. There's a resurgence of that. There's always been some and there's some now.</t>
  </si>
  <si>
    <t>One hundred percent effective operation. And in so far as somebody is.</t>
  </si>
  <si>
    <t>Thomas Loughran: That's sort of a one time fix where it could have a big implication, because all of a sudden now, people would not be able to hide behind a wall a limited liability.</t>
  </si>
  <si>
    <t>Something like that. I don't. I don't even know what I mean by a turnaround.</t>
  </si>
  <si>
    <t>Thomas Loughran: Right. But it says something and it</t>
  </si>
  <si>
    <t>So we might say the same thing could be destroyed. The same life could be taken by freezing to death and burning it to death.</t>
  </si>
  <si>
    <t>Thomas Loughran: We went back and forth.</t>
  </si>
  <si>
    <t>Thomas Loughran: Right love cuts through</t>
  </si>
  <si>
    <t>Rachel Loughran: I think, yeah, either 15 or 16 one of those. Yeah.</t>
  </si>
  <si>
    <t>Thomas Loughran: That's for sure.</t>
  </si>
  <si>
    <t>John’s iPhone: Yeah, I mean,</t>
  </si>
  <si>
    <t>JP: Yeah, there's a lot of authors book reviews.</t>
  </si>
  <si>
    <t>and I remember thinking hard about slanting the news, what slant and thing the news was.</t>
  </si>
  <si>
    <t>So making a copy probably is the way to go and then just drop your initials in funny and copy.</t>
  </si>
  <si>
    <t>Thomas Loughran: In a same way. There is a possibility already sketch and what's come here just tonight.</t>
  </si>
  <si>
    <t>Thomas Loughran: Right, and all the tax dollars that are that are being</t>
  </si>
  <si>
    <t>Thomas Loughran: Right that interface, imagine that when you drag various things together, you were actually establishing there was writing code. Isn't that kind of interfaces, just for a lot of kind of modeling and then you just look at it and it looks like mine.</t>
  </si>
  <si>
    <t>Thomas Loughran: There is a Atlantic video on the same topic, by the way.</t>
  </si>
  <si>
    <t>Thomas Loughran: It's both the case that you shouldn't appeal to it.</t>
  </si>
  <si>
    <t>Thomas Loughran: So I don't mean I can, you know, I've read his book, I have some idea.</t>
  </si>
  <si>
    <t>Thomas Loughran: Yeah, you can say a quick hello</t>
  </si>
  <si>
    <t>Thomas Loughran: That's a technique that she uses. That's exactly the kind of technique that's counseled. And my experience is as a reviewer.</t>
  </si>
  <si>
    <t>00:46:56.490 --&gt; 00:47:01.650</t>
  </si>
  <si>
    <t>00:57:57.750 --&gt; 00:58:03.600</t>
  </si>
  <si>
    <t>00:41:03.390 --&gt; 00:41:04.470</t>
  </si>
  <si>
    <t>Thomas Loughran: Doubt. There is a lot of rich material there, but I think McIntyre's a pretty decent guide to all that material.</t>
  </si>
  <si>
    <t>Thomas Loughran: Because I thought that is what you do. You can't do it everywhere.</t>
  </si>
  <si>
    <t>Thomas Loughran: How do I put this there's a kind of urgency, sometimes in the exhibit that that's appropriate to the executive</t>
  </si>
  <si>
    <t>Thomas Loughran: So I so bringing a part of an element of my story.</t>
  </si>
  <si>
    <t>luke w: It becomes difficult for me to understand</t>
  </si>
  <si>
    <t>Rachel Loughran: Yeah, it's a little hard to be in Connecticut. But definitely, uh, this, this was helpful. I definitely need to do a little bit more mulling</t>
  </si>
  <si>
    <t>John Loughran: I mean, I just feel like progressives are just</t>
  </si>
  <si>
    <t>Thomas Loughran: And you'll be able to catch the last few minutes of this 123 like and it will be long, but all it will ever get the last thing to say say</t>
  </si>
  <si>
    <t>Thomas Loughran: That would be. That's the target rich environment.</t>
  </si>
  <si>
    <t>You will see through that lens. A set of options that you come to prefer.</t>
  </si>
  <si>
    <t>And that's worth pointing to that that also does exist in this time.</t>
  </si>
  <si>
    <t>Disputant. If that's what it is to be a conspiracy theory, fine, then Tagg's conspiracy theories like that.</t>
  </si>
  <si>
    <t>Thomas Loughran: Or something like that. I don't know whether that would work. So just</t>
  </si>
  <si>
    <t>I just mean it. There's a wholeness, as Aristotle says in the poetics.</t>
  </si>
  <si>
    <t>And it</t>
  </si>
  <si>
    <t>Thomas Loughran: Very interesting. Yeah, I'll take that as soon as I can.</t>
  </si>
  <si>
    <t>Speaking of sadism, maybe a bad example. Right. Two ways.</t>
  </si>
  <si>
    <t>Thomas Loughran: And maybe this is me, they're pitching.</t>
  </si>
  <si>
    <t>Thomas Loughran: And and I know I'm reaching into a new domain here.</t>
  </si>
  <si>
    <t>Thomas Loughran: Yeah, and I don't know if you both caught it, but</t>
  </si>
  <si>
    <t>Thomas Loughran: You can fall in love with them.</t>
  </si>
  <si>
    <t>John’s iPhone: Yeah, I mean, I agree with</t>
  </si>
  <si>
    <t>John’s iPhone: Yeah, I mean, that was my one comment was, like,</t>
  </si>
  <si>
    <t>Thomas Loughran: But there are also some fun tools. So now I'm going to stop this sharing</t>
  </si>
  <si>
    <t>Thomas Loughran: First of all, there's all kinds of problems in physics that are not resolvable on that.</t>
  </si>
  <si>
    <t>What when they're older.</t>
  </si>
  <si>
    <t>What was it? You deliberately omit facts. Which what?</t>
  </si>
  <si>
    <t>And I presume it's shared. There's got to be a common landing's place where you come into the equivalent of you drive over.</t>
  </si>
  <si>
    <t>Thomas Loughran: already sketched is the possibility of an empirical test.</t>
  </si>
  <si>
    <t>Thomas Loughran: gobbled up invest</t>
  </si>
  <si>
    <t>Thomas Loughran: And I'm sure this is just for for voting.</t>
  </si>
  <si>
    <t>YouTube. I'm looking to all</t>
  </si>
  <si>
    <t>Thomas Loughran: And it does not work for you if you did.</t>
  </si>
  <si>
    <t>Thomas Loughran: But I've not spent, you know, I'd asked Tom Hoffman when he thought about it. Somebody who spends an incredible amount of time, right, for I think it is numbers for 18 years has been meditating for four hours a day or whatever that is. Right. There's somebody who's really got skin.</t>
  </si>
  <si>
    <t>Thomas Loughran: That's the only place in government. I've run into it in any repeated way as as an NSF</t>
  </si>
  <si>
    <t>Thomas Loughran: It turns out he talks a great deal about them and they're the book to read his three rival versions of inquiry.</t>
  </si>
  <si>
    <t>Thomas Loughran: I mean, you can't fix every problem, right, but that is fundamentally my problem.</t>
  </si>
  <si>
    <t>Thomas Loughran: branch that is not quite the same level of urgency, say in Congress.</t>
  </si>
  <si>
    <t>Thomas Loughran: But it's not just about me. Yes, I play a role in it, but it's a rule about how the world works.</t>
  </si>
  <si>
    <t>luke w: Why, like if there isn't some separate place.</t>
  </si>
  <si>
    <t>Rachel Loughran: Just to kind of think this through myself I the way I process usually is like in in a group, I</t>
  </si>
  <si>
    <t>John Loughran: Shouting this from the rooftops about enfranchisement and they're just that's that's just being shouted from the rooftops right now from the Democratic Party and for the progressive wing in particular.</t>
  </si>
  <si>
    <t>Thomas Loughran: Right. We'll see JP</t>
  </si>
  <si>
    <t>Even given the way you were raised. And so we may have.</t>
  </si>
  <si>
    <t>An online to. Pardon me, Rich.</t>
  </si>
  <si>
    <t>But if anybody who's talking about a conspiracy ever were to conspire is to try</t>
  </si>
  <si>
    <t>Thomas Loughran: Pull it out of me. Rabbits out so I'm speaking right</t>
  </si>
  <si>
    <t>All right. The whole plot has got a beginning, a middle and an end.</t>
  </si>
  <si>
    <t>Thomas Loughran: Yeah, it, it starts, you start to build it out a little bit and now you start to get a little bit of here and there, you get a little proposition, or two, it looks like it like some information is information we're conscious</t>
  </si>
  <si>
    <t>John Rose: Yeah, it's not it's I think it's probably very different do you watch</t>
  </si>
  <si>
    <t>And yet you can't you can't have both of them happen to the same thing.</t>
  </si>
  <si>
    <t>Thomas Loughran: It, it's exciting.</t>
  </si>
  <si>
    <t>Thomas Loughran: I have left physics behind at this moment, so far as its developed</t>
  </si>
  <si>
    <t>Thomas Loughran: Both Thomas and Alito signal. Recently, the sense</t>
  </si>
  <si>
    <t>Thomas Loughran: You can wait for the rest of your life that you've married</t>
  </si>
  <si>
    <t>John’s iPhone: All theme, though, that the red states do received a ton of aid from the police state.</t>
  </si>
  <si>
    <t>John’s iPhone: All the ones on like social issues and and like wars or stuff that I already had background for, like, those were all super awesome and super interesting. But when it came to like a random movie. I've never read or a random author that I've never even heard of. It's still good. But yeah.</t>
  </si>
  <si>
    <t>00:47:03.390 --&gt; 00:47:04.740</t>
  </si>
  <si>
    <t>00:58:04.950 --&gt; 00:58:10.800</t>
  </si>
  <si>
    <t>00:41:05.730 --&gt; 00:41:09.180</t>
  </si>
  <si>
    <t>No, I don't actually remember what we said about slanting the news, but I'm projecting back into it.</t>
  </si>
  <si>
    <t>I don't know that there's pages for this thing, I think it's just an unlimited landscape.</t>
  </si>
  <si>
    <t>Thomas Loughran: Are there people who are mature numbers in one community who when they encounter maturity in a full imaginative engagement in the second sort of community.</t>
  </si>
  <si>
    <t>Thomas Loughran: So we should find the</t>
  </si>
  <si>
    <t>Thomas Loughran: So I would say a lot of people are talking with this.</t>
  </si>
  <si>
    <t>JP: Was that basically what you were asking john was I reading your</t>
  </si>
  <si>
    <t>Thomas Loughran: And that's if you only let in the possibility the mere possibility.</t>
  </si>
  <si>
    <t>John Rose: In that game.</t>
  </si>
  <si>
    <t>All right, good.</t>
  </si>
  <si>
    <t>Thomas Loughran: And they and it's required there and I do it every time. And I find it a vet. You have to do it every time now.</t>
  </si>
  <si>
    <t>Thomas Loughran: Of my screen.</t>
  </si>
  <si>
    <t>Thomas Loughran: Secondly, there's a mathematics, which is a magical mathematics that makes</t>
  </si>
  <si>
    <t>John Rose: Bet. So there's interesting the person I was watching</t>
  </si>
  <si>
    <t>Thomas Loughran: Not the only book to read. But that's a great book to read. I do. I remember that you bought a copy of that book.</t>
  </si>
  <si>
    <t>Thomas Loughran: Maybe I didn't complete that thought. I thought it's not only if you were Mike here, but as matter of fact, I thought you actually they actually our kids, they're all our kids.</t>
  </si>
  <si>
    <t>Thomas Loughran: The legislative or even the judiciary, someone has got to take a case to the just judiciary.</t>
  </si>
  <si>
    <t>Thomas Loughran: Right, how human beings working anybody else could slot in this situation, too.</t>
  </si>
  <si>
    <t>luke w: Then why is that stuff actually important.</t>
  </si>
  <si>
    <t>Rachel Loughran: Have half baked thoughts and then on paper later as well where I'll be able to do the bulk of my processing, but this was helpful to start at the beginning.</t>
  </si>
  <si>
    <t>John Loughran: And painting the Republican Party as the party against this and against in principle.</t>
  </si>
  <si>
    <t>John Rose: Yep, yep.</t>
  </si>
  <si>
    <t>John Rose: And I think what complicates an already pretty complicated question. Is the fact that it does seem</t>
  </si>
  <si>
    <t>A whole host of complimentary sorts of rationales for pointing to acknowledgment of.</t>
  </si>
  <si>
    <t>Just adding in real quickly that that exists online, too, on YouTube.</t>
  </si>
  <si>
    <t>to do something without letting everybody know what it is you're trying to do.</t>
  </si>
  <si>
    <t>Thomas Loughran: But if there were such fixes that were simple</t>
  </si>
  <si>
    <t>And you you're done. And OK, I get it.</t>
  </si>
  <si>
    <t>Thomas Loughran: Something like that. So if you're conscious of processing it that is information processing and it's fruitful approach.</t>
  </si>
  <si>
    <t>Much Joe Rogan</t>
  </si>
  <si>
    <t>Only one of them happens, right? Then why should we say why should we ever think it's possible that both that either could happen?</t>
  </si>
  <si>
    <t>Thomas Loughran: Because we go back and forth and maybe what we do right is use some funding from other resources to really reach out to Boston</t>
  </si>
  <si>
    <t>Thomas Loughran: But love does in fact cut through all that stuff love can make stuff that's absolutely impossible that you have no idea how to get from here to there. You have no idea how to transform it.</t>
  </si>
  <si>
    <t>In a</t>
  </si>
  <si>
    <t>Thomas Loughran: Or unusual cases. But I think people actually have</t>
  </si>
  <si>
    <t>John’s iPhone: I don't know if it just like that simple though if you're gonna leave it at that.</t>
  </si>
  <si>
    <t>Let's</t>
  </si>
  <si>
    <t>I think I know what they should have said and probably did say. And that is things that a reasonable person.</t>
  </si>
  <si>
    <t>You could go infinitely small. Or maybe not infinite.</t>
  </si>
  <si>
    <t>Thomas Loughran: Remain thinking the way they think, or do they instead make certain changes. And what are those changes and do those changes include real membership.</t>
  </si>
  <si>
    <t>Thomas Loughran: At the federal funding agency. And those are the two places where the money for</t>
  </si>
  <si>
    <t>Event.</t>
  </si>
  <si>
    <t>Thomas Loughran: Not just the election that can break America, but that is the most prominent article in the space, but a lot of different folks.</t>
  </si>
  <si>
    <t>JP: Your</t>
  </si>
  <si>
    <t>Thomas Loughran: Of the kind of outcome.</t>
  </si>
  <si>
    <t>Thomas Loughran: Christian habit of prayer is interestingly, yet you could bring it into the conversation, but my guess is it wouldn't</t>
  </si>
  <si>
    <t>Thomas Loughran: So we're going mobile road.</t>
  </si>
  <si>
    <t>Thomas Loughran: That didn't used to be sort of an optional thing. Bear in mind that this is the case. Now you got to run through a little bit of a refresher right and look at these various techniques and say now.</t>
  </si>
  <si>
    <t>00:47:07.200 --&gt; 00:47:14.460</t>
  </si>
  <si>
    <t>00:58:15.150 --&gt; 00:58:26.280</t>
  </si>
  <si>
    <t>00:41:10.290 --&gt; 00:41:19.770</t>
  </si>
  <si>
    <t>John Loughran: I have it. Yes.</t>
  </si>
  <si>
    <t>Thomas Loughran: And that was an application principle.</t>
  </si>
  <si>
    <t>Thomas Loughran: But you can't wait to the fire. You don't go to court to pass laws to put the fire out right or to defend</t>
  </si>
  <si>
    <t>Thomas Loughran: So I'm finding myself in this broader narrative.</t>
  </si>
  <si>
    <t>luke w: Why the the</t>
  </si>
  <si>
    <t>Rachel Loughran: And I think I'm going to do, like, once I have the slides, if you could send those my way at your earliest convenience. That'd be fabulous and I'll go through and</t>
  </si>
  <si>
    <t>John Loughran: Practically</t>
  </si>
  <si>
    <t>JP: Odd john</t>
  </si>
  <si>
    <t>The claims of a given tradition. As really having something to teach all of us,</t>
  </si>
  <si>
    <t>JPI wondered if you've wondered if you've seen enough of Leard to play a role for a moment in this conversation of.</t>
  </si>
  <si>
    <t>Right. Presumably in violation. Also, there's a [INAUDIBLE], there's a sinister there's some shadow of get ality in the notion of conspiracy.</t>
  </si>
  <si>
    <t>John Rose: Yeah. And, but I think that is my problem is that</t>
  </si>
  <si>
    <t>And this works for me. And I don't have to bring in this other stuff.</t>
  </si>
  <si>
    <t>Thomas Loughran: From an information processing pair that is a couple of that's a little tiny. I don't know if that's a tiny little model.</t>
  </si>
  <si>
    <t>Thomas Loughran: No, not he's not somebody I listen to all the time.</t>
  </si>
  <si>
    <t>Because we only see ones for which one happens or the other happens in terms of freezing to death or burning to death.</t>
  </si>
  <si>
    <t>Thomas Loughran: And the other Ugandan environment growing here.</t>
  </si>
  <si>
    <t>Thomas Loughran: You don't understand it you it would take you forever to understand that there's habits. There's things to break. There's all kinds of shit to happen. There's no way you can move this person from here to there. And all of a sudden, boom, sorry. It's just different. It's just brand new, different</t>
  </si>
  <si>
    <t>Thomas Loughran: In a more recent case. And I don't know what the recent case was about</t>
  </si>
  <si>
    <t>Thomas Loughran: Experiences, sort of like this.</t>
  </si>
  <si>
    <t>Thomas Loughran: Yeah, yeah, sure. It's not simple.</t>
  </si>
  <si>
    <t>JP: Say he he reviewed I'm Hillary man tells book Wolf Hall.</t>
  </si>
  <si>
    <t>Thomas Loughran: And now I'm going to start the sharing of my screen and good, and now I get all my options, including</t>
  </si>
  <si>
    <t>Thomas Loughran: Thinking through the standard model which is both what we have now, and the standard model is both sort of relativistic and it is certainly relativistic and it is certainly quantum mechanical</t>
  </si>
  <si>
    <t>John Rose: Was asked a question about that with like if you were logically consistent and you're arguing against Medicare for All, how does that apply to</t>
  </si>
  <si>
    <t>Were he or she can, no. For those facts were included, we would judge them to have been rightly included and useful.</t>
  </si>
  <si>
    <t>Yeah. Or this is interesting. Are helpful not to look into this.</t>
  </si>
  <si>
    <t>Thomas Loughran: In this community, according to all these which are members in this in including this fledgling new mature number</t>
  </si>
  <si>
    <t>Thomas Loughran: And I think you've got to include those two and right. Those are all folks who are intentionally cooperating with that whole process.</t>
  </si>
  <si>
    <t>Thomas Loughran: And I might have I share screen for a moment.</t>
  </si>
  <si>
    <t>Thomas Loughran: Have talked are talking about it. Certainly the Times and The Guardian with the first two that come to mind in Atlantic City, there are three news outlets and and this</t>
  </si>
  <si>
    <t>John Rose: Yeah, it was what I was asking.</t>
  </si>
  <si>
    <t>Thomas Loughran: That the conscious sorry that the high information flow network exchange points to in its account of truth as as a stable outcome which has merely instrumental value.</t>
  </si>
  <si>
    <t>Thomas Loughran: It wouldn't be very welcome in the conversation.</t>
  </si>
  <si>
    <t>JP: Agile hostile</t>
  </si>
  <si>
    <t>Thomas Loughran: There's, there is some evidence right that people have such and such an attitude right every different sort of</t>
  </si>
  <si>
    <t>Thomas Loughran: Right. That was a deep that that was a specification principle, but still in an enormously high level.</t>
  </si>
  <si>
    <t>Thomas Loughran: To defend against an assault or there are some kinds of things that have to be acted on quickly. And those things are generally the the province of the of the executive branch. And so there's a natural</t>
  </si>
  <si>
    <t>Thomas Loughran: telling that story about me when it turns to me. But oftentimes, it's not about me at all. I just happened to be a player in it. Somebody who understands it and can articulate it and can enact it</t>
  </si>
  <si>
    <t>luke w: Why is God's relationship. Why is this intersection of God of heaven and earth. Why is Christ being and you and me.</t>
  </si>
  <si>
    <t>Rachel Loughran: Kind of prioritize listening to certain episodes, because this is something I'm definitely interested in continuing to be a part of. But I definitely have some ketchup to do</t>
  </si>
  <si>
    <t>John Loughran: But I'm surprised. I mean, given that this has been an issue for so long. I mean, why hasn't</t>
  </si>
  <si>
    <t>John Rose: Yeah, the internet being a human right is a simplistic way to put it. I think you already mentioned the ways that I've heard people talk about it as a source of human communication like basic basically</t>
  </si>
  <si>
    <t>JP: Just read the transcript.</t>
  </si>
  <si>
    <t>even though we might disagree about what it is that they all have to teach us or how much of it we already knew or how we'd characterize that,</t>
  </si>
  <si>
    <t>My favorite. What shall I say, narrative?</t>
  </si>
  <si>
    <t>Right. Or at least illegitimacy in the notion of conspiracy.</t>
  </si>
  <si>
    <t>John Rose: When it comes. I just don't think it is simple.</t>
  </si>
  <si>
    <t>Not yet. So that those would be units.</t>
  </si>
  <si>
    <t>Thomas Loughran: Right. Maybe we could break down the very pieces in that thing. But it's small right and but it's small but important and it fits inside that larger structure that larger high information flow network enrich communities wish we had that there's</t>
  </si>
  <si>
    <t>You can't have both. Well, the short answer is you get a theory of natural kinds.</t>
  </si>
  <si>
    <t>Thomas Loughran: And then maybe publish this book publish this whole resurrecting civility environment in a coal that environment.</t>
  </si>
  <si>
    <t>Thomas Loughran: And loved it and faith activates that and you can tell story after story of that and you can get stepped it's right good step that you can get the Sam Harris sort of skeptic to come in and shoot at the easy version of a story.</t>
  </si>
  <si>
    <t>Thomas Loughran: But they both in that case look back it over yourself and and said that's a problem and only the court can do anything about it.</t>
  </si>
  <si>
    <t>JP: And I read that series, and it was fucking awesome.</t>
  </si>
  <si>
    <t>00:47:17.580 --&gt; 00:47:19.380</t>
  </si>
  <si>
    <t>00:58:26.730 --&gt; 00:58:39.630</t>
  </si>
  <si>
    <t>00:41:23.640 --&gt; 00:41:27.780</t>
  </si>
  <si>
    <t>Right, in exercising their own autonomy as as informed citizen.</t>
  </si>
  <si>
    <t>There's also a reminder, which is apparently a source.</t>
  </si>
  <si>
    <t>Thomas Loughran: Two. They all agree that this person is now in. Did that happen.</t>
  </si>
  <si>
    <t>Thomas Loughran: Now let's let's just take a minute and do it. So I'm going to pull up</t>
  </si>
  <si>
    <t>Thomas Loughran: And I take it for but democracy now is talking about, actually, the Atlantic article so john rose to your point, what keeps this what keeps us from filing all of this as something all of these all of these folks will do what what put on the Caitlyn</t>
  </si>
  <si>
    <t>JP: With the uncertainty principle thing.</t>
  </si>
  <si>
    <t>Thomas Loughran: It merely is a useful tool. It's a way that we get together, it builds us together.</t>
  </si>
  <si>
    <t>Thomas Loughran: Although, maybe it would buy, especially if somebody like Richard Rohr brought it in right who who knows who can</t>
  </si>
  <si>
    <t>JP: What's that from</t>
  </si>
  <si>
    <t>Thomas Loughran: Positivity that they don't necessarily see toward names that they recognize right so or or toward people whose English is perfect.</t>
  </si>
  <si>
    <t>Sorry, I just have to find my way around</t>
  </si>
  <si>
    <t>Thomas Loughran: Right. But at certain levels runs in a certain trouble. It's certain conceptual levels, which is where all the troubles come from, but we they play along nicely in the standard model. And in that world.</t>
  </si>
  <si>
    <t>John Rose: And his answer was, basically, I would get rid of it.</t>
  </si>
  <si>
    <t>John Loughran: I do. Okay. I haven't, I haven't read it.</t>
  </si>
  <si>
    <t>Thomas Loughran: Right. But for me, it gave rose to rise to immediate action.</t>
  </si>
  <si>
    <t>Thomas Loughran: grace period, an atmosphere of grace, right, or something like that.</t>
  </si>
  <si>
    <t>Thomas Loughran: Sometimes they use the phrase in active narratives and I just mean. See, there's that proof of the pudding getting a narrative narrative in that sense it's playing out again. It really works like this guy's right so we say write the story. One more time.</t>
  </si>
  <si>
    <t>luke w: Why are those things. Why is that information important with regards to how we should make choices in the world.</t>
  </si>
  <si>
    <t>Thomas Loughran: Right, boy. It's good to have you with us.</t>
  </si>
  <si>
    <t>John Loughran: I mean like Obama and Obama during Obama's the beginning of Obama's presidency know there was</t>
  </si>
  <si>
    <t>John Rose: Kind of essential to function fully in society, this point. I mean, you have to have it for your job, you have to find a job, you have to have it communicate with people you could even bring in like the current</t>
  </si>
  <si>
    <t>JP: F allowed</t>
  </si>
  <si>
    <t>because the path to conversion may be different from all of us.</t>
  </si>
  <si>
    <t>Political narrative theorist. Ayllon, our friend Caitlin, our friend Caitlin.</t>
  </si>
  <si>
    <t>But I mean, all of crime involves conspiracy.</t>
  </si>
  <si>
    <t>John Rose: I think it is.</t>
  </si>
  <si>
    <t>Those are pedagogically units.</t>
  </si>
  <si>
    <t>John Rose: Listen to my son is probably it's very different than</t>
  </si>
  <si>
    <t>You think that there's actually two of these and you have some reason for thinking that there's two of these.</t>
  </si>
  <si>
    <t>Thomas Loughran: And it becomes among the resources that this environment brings when we pitched to an organization like orphan works, which is the industry.</t>
  </si>
  <si>
    <t>Thomas Loughran: Right. But if you live those stories. It turns out there's very complicated rich versions of those stories and we're in the middle of telling them right now.</t>
  </si>
  <si>
    <t>Oh, hey.</t>
  </si>
  <si>
    <t>Thomas Loughran: tough issues.</t>
  </si>
  <si>
    <t>JP: What about Thomas Chrome well</t>
  </si>
  <si>
    <t>And I think we slant the news all the time now. Yeah, and I think, though, the last interesting or the last thing I have to say on it is.</t>
  </si>
  <si>
    <t>My mom. You can apparently just download it as a free man.</t>
  </si>
  <si>
    <t>Thomas Loughran: And does it happen again and under what conditions, under what sort of raised and what sort of community.</t>
  </si>
  <si>
    <t>John Rose: Yeah, I mean I get</t>
  </si>
  <si>
    <t>Thomas Loughran: I should be careful when I share screen bunch of stuff. It's</t>
  </si>
  <si>
    <t>Thomas Loughran: Put on Caitlin Johnson.</t>
  </si>
  <si>
    <t>John Rose: To us a little bit more that I didn't ask but yeah</t>
  </si>
  <si>
    <t>Thomas Loughran: We, we have a stronger purchase on the world that we like better and more of us buy into it and and achieves and ever greater stability through these sorts of comparisons. If that outcome is even possible.</t>
  </si>
  <si>
    <t>Thomas Loughran: Speak across</t>
  </si>
  <si>
    <t>JP: A quote that</t>
  </si>
  <si>
    <t>Thomas Loughran: Right. They they'll go on to say, look, we are not grading people's English. Here we are grading people's the caliber their scientific thought</t>
  </si>
  <si>
    <t>00:47:23.760 --&gt; 00:47:25.080</t>
  </si>
  <si>
    <t>00:58:40.650 --&gt; 00:58:48.150</t>
  </si>
  <si>
    <t>00:41:28.800 --&gt; 00:41:32.850</t>
  </si>
  <si>
    <t>John Loughran: Yet but</t>
  </si>
  <si>
    <t>Thomas Loughran: That's one point. That's not a political issue though that's not a that's a personal policy. That's what am I going to do, not what we should do.</t>
  </si>
  <si>
    <t>Thomas Loughran: Right, because why because the same thing happens to us, or God knows maybe nothing happens to us or what the hell happens to us. But in any case, isn't it, because it's something that ought to happen to us if we get it right.</t>
  </si>
  <si>
    <t>Thomas Loughran: Definitely, I will send you some things and and then we'll take another time sometime and go through</t>
  </si>
  <si>
    <t>John Loughran: I mean they had the Democratic Party and control the House in the Senate and the Presidency, and it seems to me that there'd be given the current narrative in the Democratic Party there'd be no sure way towards political power than in franchising</t>
  </si>
  <si>
    <t>John Rose: Coverage situation and say, it makes it even more central both in relation to health care and</t>
  </si>
  <si>
    <t>JP: take you right to it.</t>
  </si>
  <si>
    <t>But we may nonetheless, you could say now universally come to grasp that particular truth,</t>
  </si>
  <si>
    <t>Yes. I might if she were sitting here as a fly on this wall.</t>
  </si>
  <si>
    <t>In that case, right? All of it. So you certainly wouldn't want to be labeled a conspirator.</t>
  </si>
  <si>
    <t>John Rose: Like in a perfect world, I think we would be able to limit. But I think we just will, it will have to end up</t>
  </si>
  <si>
    <t>And that's why I think you have to find structure with things that hold together and figure out ways not just to persuade somebody of one proposition,</t>
  </si>
  <si>
    <t>Thomas Loughran: I wonder if we could do one more, one more exercise. I wonder if anyone wants to try it because</t>
  </si>
  <si>
    <t>John Rose: We've been podcast I think</t>
  </si>
  <si>
    <t>Right. And you burn the one and you freeze the other. Or occasionally you see one bird and another one frozen.</t>
  </si>
  <si>
    <t>Thomas Loughran: Group that I played a small role and in interacting with but they play a very large role in the life. So the biggest that the really the sun, not the only at the largest in the medical device industry in the world is Warsaw, Indiana.</t>
  </si>
  <si>
    <t>Thomas Loughran: Right, we're in the middle of putting together a pretty complex full that doesn't settle for any easier answers than Harrison.</t>
  </si>
  <si>
    <t>Rachel Loughran: I do remember What prompted that to happen. So somebody else. The Supreme Court was petitioned to hear a case regarding you guys remember Kim Davis. The publicly elected clerk, I think, from Kentucky like like four years ago, that wasn't issuing marriage licenses to same sex couples.</t>
  </si>
  <si>
    <t>JP: Anyway, I don't, we don't need to get down the dream rabbit hole necessarily</t>
  </si>
  <si>
    <t>JP: Did you ever try to listen to those</t>
  </si>
  <si>
    <t>Thomas Loughran: Putting Acrobat Reader.</t>
  </si>
  <si>
    <t>Thomas Loughran: There are there are things which are intensely complicated, which are made unbelievably simple</t>
  </si>
  <si>
    <t>John Rose: And the read and what he would do is, it goes back to</t>
  </si>
  <si>
    <t>Even if we were to. Give everyone the benefit of the doubt and say news could operate on some level in any appropriate way,</t>
  </si>
  <si>
    <t>I was looking to see how do you how do you push it into. Boy, there's a lot of stuff here.</t>
  </si>
  <si>
    <t>Thomas Loughran: Etc.</t>
  </si>
  <si>
    <t>John Rose: That makes</t>
  </si>
  <si>
    <t>Thomas Loughran: All good. This is YouTube nevermind do</t>
  </si>
  <si>
    <t>Thomas Loughran: Right, not, not a trump American hand put on a case for a medical put on a Johnson.</t>
  </si>
  <si>
    <t>I've been thinking about</t>
  </si>
  <si>
    <t>Thomas Loughran: Then an external realist truth.</t>
  </si>
  <si>
    <t>Thomas Loughran: Across the currents right across these different social currents that are all flowing in that same</t>
  </si>
  <si>
    <t>JP: Oh, I feel like it's Rocky, I feel like it's rocky three</t>
  </si>
  <si>
    <t>Thomas Loughran: So if it looks like maybe English isn't their first language. That doesn't mean they're not as good or not as smart, right. So watch that. Be careful about that.</t>
  </si>
  <si>
    <t>Thomas Loughran: So you'll, you'll see why I say he's something of a guide to</t>
  </si>
  <si>
    <t>Thomas Loughran: How do we deal with a big question together. But I'll tell you this. One other example. When I think about policing, a very complicated question. What law should we have, what, what should we do in terms of incarceration.</t>
  </si>
  <si>
    <t>Thomas Loughran: That's it seems to me why you go to court pretty quickly. Right. You can you can try to stop them in court. But they don't have to wait for the courts to act.</t>
  </si>
  <si>
    <t>JP: Yeah, I think I was</t>
  </si>
  <si>
    <t>luke w: Yeah, it</t>
  </si>
  <si>
    <t>Thomas Loughran: Some, some of the things that I've and I send you the slides are one, but there's a kind of a forest of resources.</t>
  </si>
  <si>
    <t>John Loughran: More people, which is basically what they're saying. The only way the republican party wins now is by disenfranchising people</t>
  </si>
  <si>
    <t>John Rose: Being able to communicate and do things safely.</t>
  </si>
  <si>
    <t>John Rose: It does seem like we are going through a period where what is allowed is very for grabs and changing constantly like Trump</t>
  </si>
  <si>
    <t>because we've come to take on maturity, imaginative maturity.</t>
  </si>
  <si>
    <t>And just to give you a clue, she she would have heard us talking about, say, Russia gate and pizza gate and the various networks.</t>
  </si>
  <si>
    <t>I mean, as is every prosecutor. Conspiracy theorist, right?</t>
  </si>
  <si>
    <t>John Rose: infringing on people's free speech to an extent that I'm uncomfortable with, I think, is the only way I could imagine it actually being effective. Okay.</t>
  </si>
  <si>
    <t>but to persuade them of three close sequence. Right.</t>
  </si>
  <si>
    <t>Thomas Loughran: I think, I think this is kind of like a mantra. It's kind of like an exercise when you stretch in one direction you want to stretch the other muscles to</t>
  </si>
  <si>
    <t>John Rose: That they talked about kind of a wild range of random stuff but</t>
  </si>
  <si>
    <t>Unfortunately, in the case, I guess I'm imagining right of life being taken.</t>
  </si>
  <si>
    <t>Thomas Loughran: Okay, I think we're done.</t>
  </si>
  <si>
    <t>Thomas Loughran: Right. And yet, which brings love and the idea that love is a person actually a conscious agent, maybe not any longer ridiculous for Sam Harris and his wife, because they've interacted with Donald off.</t>
  </si>
  <si>
    <t>Thomas Loughran: She</t>
  </si>
  <si>
    <t>Thomas Loughran: Any</t>
  </si>
  <si>
    <t>John’s iPhone: And I</t>
  </si>
  <si>
    <t>00:47:26.310 --&gt; 00:47:28.830</t>
  </si>
  <si>
    <t>00:58:49.740 --&gt; 00:59:01.740</t>
  </si>
  <si>
    <t>00:41:34.890 --&gt; 00:41:45.420</t>
  </si>
  <si>
    <t>where people were just catering to their own audience and hopefully not misrepresenting the other side's view.</t>
  </si>
  <si>
    <t>Including an argument visualization tool and see that. This is in the file menu.</t>
  </si>
  <si>
    <t>Thomas Loughran: This is a kind of computation.</t>
  </si>
  <si>
    <t>JP: You need some more extensions Uncle Tom</t>
  </si>
  <si>
    <t>Thomas Loughran: Did you read her piece today.</t>
  </si>
  <si>
    <t>JP: The same</t>
  </si>
  <si>
    <t>Thomas Loughran: Is absolutely</t>
  </si>
  <si>
    <t>Thomas Loughran: There's some affinity between the areas of investigation and all of those</t>
  </si>
  <si>
    <t>JP: Or something like that. Oh really.</t>
  </si>
  <si>
    <t>Thomas Loughran: And that, to me it seems to me very legitimate.</t>
  </si>
  <si>
    <t>Thomas Loughran: And it must be this is okay. Got it.</t>
  </si>
  <si>
    <t>Thomas Loughran: And that's just by this new mathematics and this new mathematics. By the way, solves all these other problems too. And now I'm butchering his introduction to his Harvard watchers.</t>
  </si>
  <si>
    <t>John Rose: market driven forces or market forces still being allowed to work and then the main difference is, he says he gets rid of it, but</t>
  </si>
  <si>
    <t>Thomas Loughran: Me, put it this way. He has the he has the nerve to sort of enter into the whole tradition and critique it and summarize the most powerful critiques etc in resources for resolving them and he's writing books he's got no business writing</t>
  </si>
  <si>
    <t>Thomas Loughran: What can't help what attitude. What kind of training should police have etc. I put in my mind. It's a Don't ask me why this happened and then be embarrassing if I told you it was okay but I put a young man in my mind, who's from a family that I know and care about</t>
  </si>
  <si>
    <t>Thomas Loughran: Right, something like that. So you might still say</t>
  </si>
  <si>
    <t>JP: Yeah, I was thinking of narrative as to retrospective.</t>
  </si>
  <si>
    <t>Thomas Loughran: Makes a difference whether we get it right. Right.</t>
  </si>
  <si>
    <t>Thomas Loughran: That are also want to introduce you to another time.</t>
  </si>
  <si>
    <t>John Loughran: And maybe that's just a development in the last few years, but</t>
  </si>
  <si>
    <t>John Rose: So yeah, I just started that discussion come up before</t>
  </si>
  <si>
    <t>John Rose: By this definition was not supposed to be allowed to be president. And the fact that he is now President</t>
  </si>
  <si>
    <t>She she sometimes uses the metaphorical thing.</t>
  </si>
  <si>
    <t>Yeah. So I think you've got to have when we talk about conspiracy theory, I think that's probably always better not used,</t>
  </si>
  <si>
    <t>Thomas Loughran: Well, you made a great case.</t>
  </si>
  <si>
    <t>So that together they can see the world differently. Right. And the way that we just sort of tried thinking about for international relations.</t>
  </si>
  <si>
    <t>Thomas Loughran: You know, you got to be able to do this when you stretch you out of flexing both ways.</t>
  </si>
  <si>
    <t>John Rose: It was it was interesting, right.</t>
  </si>
  <si>
    <t>So you could imagine breaking human beings into natural kinds and you could say, you know what, you are in certain respects like me.</t>
  </si>
  <si>
    <t>Thomas Loughran: Okay, stop share</t>
  </si>
  <si>
    <t>Created though.</t>
  </si>
  <si>
    <t>Thomas Loughran: Well, yeah, it may not be a rabbit hole there may be an exploratory right I mean maybe a</t>
  </si>
  <si>
    <t>Thomas Loughran: Any other thoughts we</t>
  </si>
  <si>
    <t>John’s iPhone: I don't have your audible account anymore.</t>
  </si>
  <si>
    <t>Writes our needs. Whose satisfaction? If there are human rights.</t>
  </si>
  <si>
    <t>That would work except for the case that many of the larger news outlets like to represent themselves as.</t>
  </si>
  <si>
    <t>So there's a standard map, there's a top down map, there's a straight line back.</t>
  </si>
  <si>
    <t>Thomas Loughran: It's a kind of information processing which has got measurable goals associated with it.</t>
  </si>
  <si>
    <t>Thomas Loughran: That was actually us. Yeah, I do.</t>
  </si>
  <si>
    <t>Thomas Loughran: Or yesterday about</t>
  </si>
  <si>
    <t>JP: Shame thought</t>
  </si>
  <si>
    <t>Thomas Loughran: One should reject it.</t>
  </si>
  <si>
    <t>Thomas Loughran: Amongst those folks.</t>
  </si>
  <si>
    <t>JP: That's what, that's what monster to my head. No, I feel like it's funny.</t>
  </si>
  <si>
    <t>Thomas Loughran: White how we get off on it, but it's I found it helpful.</t>
  </si>
  <si>
    <t>00:47:30.960 --&gt; 00:47:44.100</t>
  </si>
  <si>
    <t>00:59:02.520 --&gt; 00:59:20.280</t>
  </si>
  <si>
    <t>00:41:45.990 --&gt; 00:41:56.850</t>
  </si>
  <si>
    <t>Thomas Loughran: And he's been in this business for seven years. So he been in it long enough to know that he's got no business writing those things unless he's got a reasonably respectable purchase on the tradition.</t>
  </si>
  <si>
    <t>Thomas Loughran: And I am and I say,</t>
  </si>
  <si>
    <t>Thomas Loughran: It period of time, right, people did go to to court and if they think this, the situation is really serious. They can</t>
  </si>
  <si>
    <t>JP: Yeah, not as not as being continued</t>
  </si>
  <si>
    <t>Thomas Loughran: Are following you on</t>
  </si>
  <si>
    <t>Awesome.</t>
  </si>
  <si>
    <t>John Loughran: The narrative is interesting to me now because this is just, I'm just thinking of this. I mean, why</t>
  </si>
  <si>
    <t>John Rose: Speaks to</t>
  </si>
  <si>
    <t>She made it up a two headed sock puppet where like a little punch and Judy show where you put your like a mitten,</t>
  </si>
  <si>
    <t>because I think the only way it's ever used is to throw doubt at people who were asking questions.</t>
  </si>
  <si>
    <t>And then it turns out this isn't easy going. I mean, just to talk, the way through that first lunch was two hours of blah, two hours of monologue.</t>
  </si>
  <si>
    <t>Thomas Loughran: Somehow, it seems to me we ought to flex when it comes to constructing in there and we ought to construct other ones and we ought to constantly remind ourselves that that narrative that we just constructed and has a hold on us.</t>
  </si>
  <si>
    <t>Thomas Loughran: Yeah, I've heard a few people. I've heard Ilan Musk, for example, comes to mind and rogan's podcast and I think I caught it is this Friedman second time there. So, if I may be holding</t>
  </si>
  <si>
    <t>And you entered into this deep pit and you spent 10 years in a place where I really wish you'd never been and I wish no human being had ever been.</t>
  </si>
  <si>
    <t>Thomas Loughran: So I'll stop talking. That was a long deep slides. Thanks for taking all him.</t>
  </si>
  <si>
    <t>Thomas Loughran: So maybe there's a sophisticated version. I'm not saying delivered here or capable of delivering</t>
  </si>
  <si>
    <t>Thomas Loughran: Extensively right</t>
  </si>
  <si>
    <t>Thomas Loughran: It's a good question, what it is.</t>
  </si>
  <si>
    <t>Thomas Loughran: The next time we have an open topic meeting, we will not still not know who the president United States is but we</t>
  </si>
  <si>
    <t>JP: You want it.</t>
  </si>
  <si>
    <t>Thomas Loughran: I was confused because I was seeing the window. It was showing me was this window, which you can see which looks a lot like the window. We just left. But that's because this window into which window. We just left is being shared.</t>
  </si>
  <si>
    <t>Thomas Loughran: Just gave last semester. The idea that space time is dude and is not fundamental sweep back out to that for whatever reason, this guy's at the Institute for Advanced Studies at Princeton. He's a well received physicist and he's not the only one. A number of people think this</t>
  </si>
  <si>
    <t>John Rose: He wants to he thinks the main problem with it is the fact that it provides benefits to people, purely based on their age when it should just be to anyone in need.</t>
  </si>
  <si>
    <t>I may have a right abstracting from a right and a contract.</t>
  </si>
  <si>
    <t>Bipartisan or trying to look at things from all sides. And so here.</t>
  </si>
  <si>
    <t>There's a productivity theme. I don't know what that does.</t>
  </si>
  <si>
    <t>Thomas Loughran: Right, so I wouldn't want to leave you out of the political solution, so to speak.</t>
  </si>
  <si>
    <t>Thomas Loughran: And it's in the history of the engagement between mature members of rival rich communities that the evidence exists.</t>
  </si>
  <si>
    <t>John Rose: It does seem like yeah I mean obviously I guess by distinction is that this</t>
  </si>
  <si>
    <t>JP: I get</t>
  </si>
  <si>
    <t>Thomas Loughran: Her her claim there is, there's</t>
  </si>
  <si>
    <t>JP: Well, we lost him.</t>
  </si>
  <si>
    <t>Thomas Loughran: The alternative. The way you show that one should reject it is try accepted and take this other thing as possible and show that a contradiction follows between</t>
  </si>
  <si>
    <t>JP: I feel like it's when he's trading with the black guys</t>
  </si>
  <si>
    <t>Thomas Loughran: Which</t>
  </si>
  <si>
    <t>Thomas Loughran: I mean imagine I shot that kid running after that kid in the chase.</t>
  </si>
  <si>
    <t>Thomas Loughran: They can make that plea, they can ask for stay for an injunction etc and injunctions the word. I think I'm looking for here.</t>
  </si>
  <si>
    <t>Thomas Loughran: And that's, you were thinking about it because I told it that way. No doubt. I mean, we just had more to say about it.</t>
  </si>
  <si>
    <t>luke w: I think so.</t>
  </si>
  <si>
    <t>Thomas Loughran: Okay, thanks. Have a great weekend say hey to anyone. You see in Connecticut, that I know and love.</t>
  </si>
  <si>
    <t>John Loughran: Why didn't if that would have just insured their continued success. I mean, why wouldn't that be like at the top of the docket.</t>
  </si>
  <si>
    <t>Thomas Loughran: It looks good.</t>
  </si>
  <si>
    <t>John Rose: I mean a lot of</t>
  </si>
  <si>
    <t>where one one character is drawn on this one and the other is drawn on this and they have a little fight together.</t>
  </si>
  <si>
    <t>But that's also like the easiest defense for people who are really caught up in a unlikely conspiracy theory.</t>
  </si>
  <si>
    <t>Some of that was setting up the project. But an hour and a half enough, that was just talk.</t>
  </si>
  <si>
    <t>Thomas Loughran: Is not the only one that we could construct</t>
  </si>
  <si>
    <t>Thomas Loughran: There, the first time.</t>
  </si>
  <si>
    <t>Alice in Chains, man in a box. Do you know the tune? I'm I am I am a man in the box.</t>
  </si>
  <si>
    <t>Thomas Loughran: But I wanted to capture and give you some idea and get some time for Q AMP a</t>
  </si>
  <si>
    <t>Thomas Loughran: But that's, that's the direction that I'm heading here. I'm saying that love in love, does that in the experience of people</t>
  </si>
  <si>
    <t>Rachel Loughran: Yeah, the court was petition to rule about her and they didn't take the case but in and both</t>
  </si>
  <si>
    <t>JP: Yeah, yeah. Young certainly thought it was important.</t>
  </si>
  <si>
    <t>Thomas Loughran: But we will have some interesting things to say about why we don't know. Instead of that, we don't know will know which states are contested which states are reported</t>
  </si>
  <si>
    <t>John’s iPhone: Yeah, I should try and do that again.</t>
  </si>
  <si>
    <t>00:47:46.380 --&gt; 00:47:51.030</t>
  </si>
  <si>
    <t>00:59:21.510 --&gt; 00:59:26.160</t>
  </si>
  <si>
    <t>00:42:03.870 --&gt; 00:42:09.030</t>
  </si>
  <si>
    <t>For example, I entered into. I have a right now because I'm a signer of this.</t>
  </si>
  <si>
    <t>Or yeah, so I mean, and then they would have even more of an obligation to try and represent both sides faithfully.</t>
  </si>
  <si>
    <t>Maybe give you options to assign stuff to people. Right.</t>
  </si>
  <si>
    <t>Thomas Loughran: About whether or not one of them or both of them, or neither of has in fact the rhetorical resources to persuade and invite</t>
  </si>
  <si>
    <t>John Rose: Would be a much more grassroots thing.</t>
  </si>
  <si>
    <t>Thomas Loughran: This is practically serious security violation just showing what the sick.</t>
  </si>
  <si>
    <t>Thomas Loughran: Basically there are no political differences in the United States.</t>
  </si>
  <si>
    <t>JP: Hey, you're the host, man. Congrats.</t>
  </si>
  <si>
    <t>Thomas Loughran: Something like that show that incoherence results. So if you think that this possibility is coherent that the high information flow network of rich communities points to as an aspiration.</t>
  </si>
  <si>
    <t>Thomas Loughran: So acknowledging that it's important again acknowledging that other people need to take the lead here and not be</t>
  </si>
  <si>
    <t>JP: In rocky three</t>
  </si>
  <si>
    <t>John’s iPhone: I'm sure there's a lot of good ways to use it. But that first one was just kind of a personal anecdote, but</t>
  </si>
  <si>
    <t>Thomas Loughran: I think I got that order of speech. Right. Okay. So I want to jump here.</t>
  </si>
  <si>
    <t>Thomas Loughran: This is at least one indication that we are in a radical time of rethinking</t>
  </si>
  <si>
    <t>John Rose: So it's kind of getting rid of it without getting rid of it. Because if any at all, or the person</t>
  </si>
  <si>
    <t>Thomas Loughran: Has always been my impression, but</t>
  </si>
  <si>
    <t>Thomas Loughran: Me, are you kidding, not going to shoot my neighbors here.</t>
  </si>
  <si>
    <t>Thomas Loughran: They, they can ask for ask for expedited action, etc. So they have some remedies, but we might still be we're not months into this. We're a little bit of time into it. And so maybe</t>
  </si>
  <si>
    <t>Thomas Loughran: It is forward looking, insofar as it's an account of the world as a whole and how we ought to live in it and how it works. Then it says forward looking at as anything. It's about it's about the future and and in that sense, it is a computational model.</t>
  </si>
  <si>
    <t>Thomas Loughran: Some way.</t>
  </si>
  <si>
    <t>Rachel Loughran: Will do. Yeah, my dad popped his head and</t>
  </si>
  <si>
    <t>John Loughran: I mean, why is this just being really hammered. And now I feel like they've been opportunities to do something more substantial earlier.</t>
  </si>
  <si>
    <t>Thomas Loughran: We might also add about when it comes to the internet.</t>
  </si>
  <si>
    <t>John Rose: I think how what used to be not allowed is is changing and yeah yeah</t>
  </si>
  <si>
    <t>And, you know, you could imagine a little narrative.</t>
  </si>
  <si>
    <t>Is that. You're just calling it gets fiercely buried just to stop me from asking important, interesting question.</t>
  </si>
  <si>
    <t>Thomas Loughran: That actually look like they do.</t>
  </si>
  <si>
    <t>Just interrelating all those things. This motivating Aldo's and there's only a dozen pieces.</t>
  </si>
  <si>
    <t>Thomas Loughran: And you could get another one that's totally different than that.</t>
  </si>
  <si>
    <t>John Rose: I think I think they mentioned it on the podcast and they were saying it might have been as fourth or fifth time. So, okay.</t>
  </si>
  <si>
    <t>Give it a listen some time. It's a it's a tape.</t>
  </si>
  <si>
    <t>John Rose: Super interesting pretty technical deep dive.</t>
  </si>
  <si>
    <t>Thomas Loughran: Have some wisdom, then you can tell a lot of stories. If you expect that to take another point from Harris's latest podcasts and which is interviewing a neurosurgeon surgeon who's also in charge of altruism. Right. And that will that will do peace studies out right that</t>
  </si>
  <si>
    <t>Rachel Loughran: Both of those justices signed on to the descent or</t>
  </si>
  <si>
    <t>JP: You want to sign in. Right. Oh.</t>
  </si>
  <si>
    <t>I'm in this contractual relationship. You don't have that right. Right.</t>
  </si>
  <si>
    <t>To turn it into a project management tool be. And then there's argument visualization, which is pretty interesting also.</t>
  </si>
  <si>
    <t>Thomas Loughran: And in that sense, overcome prove a kind of superiority in the same sense that we say I now understand it better. I regret. When I did. I have a better way of looking</t>
  </si>
  <si>
    <t>John Rose: I imagine. Yeah, I guess the again bears than with the homelessness his idea of that kind of struck me that it seemed pretty similar, although I didn't know exactly the mechanics of how he was going to go about changing society is mine on that front. But yeah.</t>
  </si>
  <si>
    <t>Thomas Loughran: Advertising to the world. How many back doors are our</t>
  </si>
  <si>
    <t>Thomas Loughran: To speak up.</t>
  </si>
  <si>
    <t>John Rose: To my podcast, everybody.</t>
  </si>
  <si>
    <t>Thomas Loughran: Right, whether or not one could achieve it or not. If it, if it's even coherent aspiration, it follows, you've got to reject the other. That's what I think. I think there is such an argument, but</t>
  </si>
  <si>
    <t>Thomas Loughran: I mean, I can't take the leader. Dear anywhere. Actually, but I'm trying to take the lead here temporarily everywhere right until we bring some more people in who can do it better.</t>
  </si>
  <si>
    <t>JP: But anyway.</t>
  </si>
  <si>
    <t>00:47:53.520 --&gt; 00:47:55.200</t>
  </si>
  <si>
    <t>00:59:28.230 --&gt; 00:59:35.580</t>
  </si>
  <si>
    <t>00:42:10.320 --&gt; 00:42:14.130</t>
  </si>
  <si>
    <t>Thomas Loughran: But I'm not qualified to judge</t>
  </si>
  <si>
    <t>Thomas Loughran: Right, this particular good sexy family member.</t>
  </si>
  <si>
    <t>Thomas Loughran: Maybe the President gets some legal latitude.</t>
  </si>
  <si>
    <t>Thomas Loughran: Your, your narrative is a computational model.</t>
  </si>
  <si>
    <t>luke w: I think so, yeah.</t>
  </si>
  <si>
    <t>Rachel Loughran: I think I was on mute. So she might not have heard it. But yeah, I'll let him know you said hello, good, thanks.</t>
  </si>
  <si>
    <t>John Loughran: Maybe, maybe that's not representing the situation fairly but I</t>
  </si>
  <si>
    <t>Thomas Loughran: Participation and civic life.</t>
  </si>
  <si>
    <t>John Rose: Very rapidly.</t>
  </si>
  <si>
    <t>And I think it's because they at least I don't think they do it particularly well,</t>
  </si>
  <si>
    <t>She that's what she refers to, the way she refers to what you watch on cable news.</t>
  </si>
  <si>
    <t>And they ought to probably be free to continue to ask important, interesting questions,</t>
  </si>
  <si>
    <t>Thomas Loughran: Good. Can you even imagine one you</t>
  </si>
  <si>
    <t>That was the sketch. And that's a bit of a problem making that more efficient is necessary.</t>
  </si>
  <si>
    <t>Thomas Loughran: That could also have old on you and that could do a lot of work in the same area that you're now hanging on to the one you think is the only way to look at things because it's doing some work for you.</t>
  </si>
  <si>
    <t>Thomas Loughran: Well, I think maybe the call.</t>
  </si>
  <si>
    <t>A description of a depraved set of conditions. However you interpret it, it certainly involves that that terrible set of depraved conditions.</t>
  </si>
  <si>
    <t>John Rose: Into how it can work in the real world has a has the partnership with Basco happened yet are in the process of happening or</t>
  </si>
  <si>
    <t>Thomas Loughran: I wanted to go somewhere that</t>
  </si>
  <si>
    <t>Rachel Loughran: Sorry, neither of them was interested in taking the case but they chose on their own accord to write this separate opinion saying like, we're not taking the case but</t>
  </si>
  <si>
    <t>Thomas Loughran: Yeah, we'll maybe we'll know whether the House has been</t>
  </si>
  <si>
    <t>Thomas Loughran: And show you some tools.</t>
  </si>
  <si>
    <t>Thomas Loughran: We're in a radical time of rethinking socially this we already knew what you might imagine that what is true scientifically.</t>
  </si>
  <si>
    <t>John Rose: We actually needed it, then they would still hopefully be able to</t>
  </si>
  <si>
    <t>It's not a human right, not in that sense,</t>
  </si>
  <si>
    <t>So I guess we'd better take our time and just poke around this individually and then come back, which we could do.</t>
  </si>
  <si>
    <t>Thomas Loughran: And that very same sense of superiority. Is it possible to mark the conditions for rational superiority of one tradition over another, and can one through the history of exchanges.</t>
  </si>
  <si>
    <t>John Rose: But then again, at</t>
  </si>
  <si>
    <t>Thomas Loughran: Audience of zero will be amused.</t>
  </si>
  <si>
    <t>Thomas Loughran: Because all we get to do our debate, who the person is how much goes here. How much goes there in, you know,</t>
  </si>
  <si>
    <t>JP: Well john if this really were the case, you definitely would be the host so</t>
  </si>
  <si>
    <t>Thomas Loughran: That that's independent of showing that it's entailed showing that conscious realism conscious realism Mon ism is actually entailed, you can't have the first lens without it.</t>
  </si>
  <si>
    <t>John’s iPhone: When we're back.</t>
  </si>
  <si>
    <t>Thomas Loughran: So it's not just a neighbor, but</t>
  </si>
  <si>
    <t>Thomas Loughran: So maybe we shouldn't judge so quickly.</t>
  </si>
  <si>
    <t>Thomas Loughran: You you put you put the world into it you interpret the world and might have it.</t>
  </si>
  <si>
    <t>luke w: So,</t>
  </si>
  <si>
    <t>JP: See, Rachel.</t>
  </si>
  <si>
    <t>Thomas Loughran: Know, right. Yeah. I understand the question.</t>
  </si>
  <si>
    <t>Thomas Loughran: How do you participate in civic life you don't have a clue as to what's, what are people talking about what's going on in the world. You have no idea. Unless you in some measure</t>
  </si>
  <si>
    <t>Thomas Loughran: About all those things, Trump said about foreign policy. We've never come remotely close to doing</t>
  </si>
  <si>
    <t>but at least they make the effort to make it look like they're representing both sides.</t>
  </si>
  <si>
    <t>Or what you see in conventions. In our ceder, our two party system, or it's our right versus left, we versus them.</t>
  </si>
  <si>
    <t>but they ought to show some sophistication in their judgment of how things work in the world,</t>
  </si>
  <si>
    <t>John Rose: could even imagine what one of those solutions would look like.</t>
  </si>
  <si>
    <t>So also is building a second lines.</t>
  </si>
  <si>
    <t>Thomas Loughran: But it's not the only way to look at things. And if you tried, you might be able to find for other radically different propositions to take a random small number, right, and come up with a completely different account of what's happening.</t>
  </si>
  <si>
    <t>You might imagine. Suppose it were the case that you could find effective strategies to lift a person out of that set of circumstances.</t>
  </si>
  <si>
    <t>Thomas Loughran: I'd say no, we've taken with</t>
  </si>
  <si>
    <t>Thomas Loughran: I spent too much time and 70 or 70</t>
  </si>
  <si>
    <t>Rachel Loughran: We think she is a victim and there will be more people who are victims if like of this law if it remains the way that it is</t>
  </si>
  <si>
    <t>Thomas Loughran: All right. So for now, but let's do this. We don't have to. We don't have to nail down this first argument, it seems to me.</t>
  </si>
  <si>
    <t>Thomas Loughran: Maintained by Democrats or whether the Senate.</t>
  </si>
  <si>
    <t>JP: Should work.</t>
  </si>
  <si>
    <t>00:47:56.370 --&gt; 00:47:56.760</t>
  </si>
  <si>
    <t>00:59:36.930 --&gt; 00:59:47.130</t>
  </si>
  <si>
    <t>00:42:15.990 --&gt; 00:42:16.770</t>
  </si>
  <si>
    <t>there may be some other more fundamental human right in the neighborhood like a right to be treated as with good faith and contracts.</t>
  </si>
  <si>
    <t>I don't know what you want to do on Wednesday. We could take some of our time and simply whatever open topic we use.</t>
  </si>
  <si>
    <t>Thomas Loughran: Whether that history is contrived and it says, instead of experimental conditions or whether they happen as when a Gustin goes to see as simple as the honest.</t>
  </si>
  <si>
    <t>John Rose: My guests wouldn't be</t>
  </si>
  <si>
    <t>John Rose: The reason Chrome users so much RAM. And I think it's because it runs every single extension on every single tab you have open</t>
  </si>
  <si>
    <t>Thomas Loughran: To change the window dressing on the very same America the very same</t>
  </si>
  <si>
    <t>JP: Dude, you know, it's funny about</t>
  </si>
  <si>
    <t>Thomas Loughran: And that is a very strong relationship so fulfilling to finish this in one sentence. What work does it do it fulfills a role which if it doesn't fulfill were so well.</t>
  </si>
  <si>
    <t>JP: Oh man it's nighttime their</t>
  </si>
  <si>
    <t>John’s iPhone: When the</t>
  </si>
  <si>
    <t>Thomas Loughran: At least we know what that's about. Well, it turns out we don't. Right. It turns out that we're in a paradigm threshold in in physics as well.</t>
  </si>
  <si>
    <t>John Rose: Sign up for it.</t>
  </si>
  <si>
    <t>Thomas Loughran: What I'm, what I'm saying, Go having learned something from that tradition wearing a mask is a language in that tradition wearing a mask and taking off.</t>
  </si>
  <si>
    <t>Thomas Loughran: There's no way I choose</t>
  </si>
  <si>
    <t>Thomas Loughran: That it's political</t>
  </si>
  <si>
    <t>Thomas Loughran: You set direction.</t>
  </si>
  <si>
    <t>luke w: You know what</t>
  </si>
  <si>
    <t>Rachel Loughran: All right. Good to see you, both</t>
  </si>
  <si>
    <t>Thomas Loughran: And and i don't have a grasp of this of the particulars even start to answer it.</t>
  </si>
  <si>
    <t>Thomas Loughran: You've got to be able to let me think. Also of your even your sources mean</t>
  </si>
  <si>
    <t>Thomas Loughran: Mean, he sounded like an isolationist on foreign policy.</t>
  </si>
  <si>
    <t>Which is kind of sad that that's the most I can hope for these days.</t>
  </si>
  <si>
    <t>Political polarization, that is a body politically in one way.</t>
  </si>
  <si>
    <t>of people's motivations of the role of the accidental and human affairs.</t>
  </si>
  <si>
    <t>Thomas Loughran: Well, I just to quickly imagine some</t>
  </si>
  <si>
    <t>So also is putting those things together, solving problems and meet separately, solving problems with the two of them together.</t>
  </si>
  <si>
    <t>Thomas Loughran: So what else is happening in the world. Who else has got a story about Israeli in the in the United States that sort of abated question.</t>
  </si>
  <si>
    <t>Thomas Loughran: So john thanks for joining me this evening, and I'm gonna let you reclaim the rest of your Friday here and</t>
  </si>
  <si>
    <t>In other words, to take a person who suffered very badly in their education and bring them into,</t>
  </si>
  <si>
    <t>Thomas Loughran: The partnership with Father Santos goes forward and boss goes on the perimeter of that and providing providing resources for Father Santos, I don't mean that frankly aware com is paid father Santos bill.</t>
  </si>
  <si>
    <t>Thomas Loughran: But it'll, it'll come right back.</t>
  </si>
  <si>
    <t>Thomas Loughran: Now, I think we could identify it.</t>
  </si>
  <si>
    <t>Maintained</t>
  </si>
  <si>
    <t>JP: I just got a yearly membership.</t>
  </si>
  <si>
    <t>Right. Which you and I might both share. But then I might accrue some additional right.</t>
  </si>
  <si>
    <t>We could just get better at this. By playing with it.</t>
  </si>
  <si>
    <t>Thomas Loughran: The know a Gustin goes to see Faustus who is the mannequin.</t>
  </si>
  <si>
    <t>John Rose: The a ton of experts.</t>
  </si>
  <si>
    <t>John Rose: So yeah, I think you're using up quite a bit of your computer.</t>
  </si>
  <si>
    <t>Thomas Loughran: Economy, the very same international relations, the very same militaristic story that that will do the empire will march. Exactly.</t>
  </si>
  <si>
    <t>JP: I was interested to see like how I would be sore after surfing for the first time.</t>
  </si>
  <si>
    <t>Thomas Loughran: And the whole project, right. You can't have that. First I information flow network of rich communities. You can't have that old picture. Something's deeply wrong with it. It's not. It's it can't be possible.</t>
  </si>
  <si>
    <t>Thomas Loughran: I have some questions in that space. And I want to also connect with other spaces.</t>
  </si>
  <si>
    <t>JP: Time here.</t>
  </si>
  <si>
    <t>John’s iPhone: Mean I guess the, the George Floyd</t>
  </si>
  <si>
    <t>00:47:59.790 --&gt; 00:48:00.780</t>
  </si>
  <si>
    <t>00:59:50.460 --&gt; 00:59:50.820</t>
  </si>
  <si>
    <t>00:42:17.880 --&gt; 00:42:20.010</t>
  </si>
  <si>
    <t>Thomas Loughran: Or putting on a different mask and prototyping critiquing yet yet another mask.</t>
  </si>
  <si>
    <t>Thomas Loughran: Right. Are you out of your mind me it'd be one thing if I had to shoot that kid because he was about to shoot somebody right and I had to stop them. And I had other means. And that was my role. Right. That'd be awful but gosh, that would be rare.</t>
  </si>
  <si>
    <t>Thomas Loughran: Are we together. Still, I think we are. Yeah.</t>
  </si>
  <si>
    <t>Thomas Loughran: Because of it.</t>
  </si>
  <si>
    <t>luke w: I mean, if it's just more information.</t>
  </si>
  <si>
    <t>Thomas Loughran: Thanks. You too. JP to see you shortly.</t>
  </si>
  <si>
    <t>Thomas Loughran: I mean, you'd have to look at what's x, what actually was done, you'd have to look</t>
  </si>
  <si>
    <t>Thomas Loughran: You the internet, particularly as opposed to other forms of electronic communication. You might have a right to that and you might even have a right to a reasonably free and open</t>
  </si>
  <si>
    <t>Thomas Loughran: Didn't he</t>
  </si>
  <si>
    <t>But I think that is I think it's it's cute that they still try to do it because no one else is even attempting.</t>
  </si>
  <si>
    <t>And in terms of news and other ways, that is just it's a.</t>
  </si>
  <si>
    <t>Right. All of those things. But what is of actually incorporating relevant facts?</t>
  </si>
  <si>
    <t>Thomas Loughran: Not only other restrictions on what an individual can spend, but there's restrictions on what any non profit entity.</t>
  </si>
  <si>
    <t>Knowing all of that and then packaging in something that's interesting enough that people are willing to climb through and take that journey.</t>
  </si>
  <si>
    <t>Thomas Loughran: Who else has got a story about Israel in the United States.</t>
  </si>
  <si>
    <t>Thomas Loughran: I'll do the same, then</t>
  </si>
  <si>
    <t>in some respects, a much better education and we might say a redemptive education.</t>
  </si>
  <si>
    <t>Thomas Loughran: For getting internet access through bucks.</t>
  </si>
  <si>
    <t>Thomas Loughran: Yeah, the</t>
  </si>
  <si>
    <t>John Rose: I think the language. I don't know if this was, I think it was</t>
  </si>
  <si>
    <t>Thomas Loughran: And explore it right and say there are, you know, there's some poll to it. There's some complexity to it, you'd have it would have to be made with some care.</t>
  </si>
  <si>
    <t>Thomas Loughran: By republicans</t>
  </si>
  <si>
    <t>JP: So I think I have 14 credits.</t>
  </si>
  <si>
    <t>Thomas Loughran: Make a liar out of me.</t>
  </si>
  <si>
    <t>John Rose: And then, I guess.</t>
  </si>
  <si>
    <t>In the context of that contract. But we wouldn't call it a human right. And I'm only talking about human rights.</t>
  </si>
  <si>
    <t>That sounds like a little bit of time in the context of that opening for.</t>
  </si>
  <si>
    <t>Thomas Loughran: The guy who all the mannequin said, Man, you ask good questions Guston but wait to Faustus gets here. When he gets here, he used to do. Who knows everything about me to Cubism</t>
  </si>
  <si>
    <t>Thomas Loughran: Not a ton of experts. You're right. But I think that's mostly because there aren't a ton of experts in that space. If there were a ton of experts in that space. I think you would bring them in.</t>
  </si>
  <si>
    <t>John Rose: Yeah, which I think</t>
  </si>
  <si>
    <t>JP: Hmm, and it's totally not in the place I expected. It's my toe muscles.</t>
  </si>
  <si>
    <t>Thomas Loughran: If this other thing isn't possible</t>
  </si>
  <si>
    <t>Thomas Loughran: So the and I sketched earlier, a whole bunch of spaces that come to mind and</t>
  </si>
  <si>
    <t>Thomas Loughran: And it happens.</t>
  </si>
  <si>
    <t>John’s iPhone: And the whole response from the nation and</t>
  </si>
  <si>
    <t>Thomas Loughran: All, all of that and</t>
  </si>
  <si>
    <t>Thomas Loughran: Right. So I do think, and I tried to formulate policy based on that very thing to say, What's wrong with our policy that we're doing that to one another's neighbors kits and if you're not asking that question, it seems to me there's something wrong with your first principles.</t>
  </si>
  <si>
    <t>Thomas Loughran: Maybe we should not judge so quickly that it's political because they need to take action in the executive branch quickly.</t>
  </si>
  <si>
    <t>Thomas Loughran: You interpret results through it.</t>
  </si>
  <si>
    <t>luke w: Is what makes our choices better</t>
  </si>
  <si>
    <t>Thomas Loughran: Yeah, you'd have to look at that.</t>
  </si>
  <si>
    <t>Thomas Loughran: Or, shouldn't there be some kind of freedom and openness in there. Otherwise, how can you get the information that you think you need and</t>
  </si>
  <si>
    <t>Thomas Loughran: Didn't Trump himself talk about it, his own hands being tied right he had was that ABC News.</t>
  </si>
  <si>
    <t>But, yeah, I think that adds another little wrinkle where most most of the larger newspapers would say that they are not catering to our audience.</t>
  </si>
  <si>
    <t>It's something it's one it's one thing. There's only one hand in there, guys.</t>
  </si>
  <si>
    <t>I mean, sometimes they are they ought to be advancing theses that are falsifiable or at least</t>
  </si>
  <si>
    <t>So as to be attracted to the way of life that produces lenses like that and and cooperates out of lenses like that, uncommon projects.</t>
  </si>
  <si>
    <t>Thomas Loughran: And what could really be going on.</t>
  </si>
  <si>
    <t>And could we learn about what we ourselves might experience?</t>
  </si>
  <si>
    <t>Thomas Loughran: That's the kind of connection and</t>
  </si>
  <si>
    <t>Thomas Loughran: There is a kind of altruism that goes beyond altruism, it's love and it comes from. It comes from faith in the in the idea that there is a conscious</t>
  </si>
  <si>
    <t>John Rose: Might have just been in the article or might have been a direct quote from the descent. But they said the law, basically.</t>
  </si>
  <si>
    <t>Thomas Loughran: Or whether the Presidency has been been been retained by Republicans</t>
  </si>
  <si>
    <t>00:48:01.830 --&gt; 00:48:02.190</t>
  </si>
  <si>
    <t>00:59:51.840 --&gt; 01:00:01.830</t>
  </si>
  <si>
    <t>00:42:21.720 --&gt; 00:42:22.500</t>
  </si>
  <si>
    <t>Now, some backing out of those derivative senses and focusing on this primary sense and saying these are rights that we might hold as self-evident.</t>
  </si>
  <si>
    <t>So we can have a mind map of our open topic.</t>
  </si>
  <si>
    <t>Thomas Loughran: Right, in one case should protect against taxes and the other case should protect against suits, but the government sets up the law system right these kinds of</t>
  </si>
  <si>
    <t>Thomas Loughran: he'll answer your questions and files to shows up one day and Augusta National's all those questions and supposed to sit and foster says of a Gustin Wow those are good questions. Those are really, really good questions. I do not know how to answer those questions.</t>
  </si>
  <si>
    <t>Thomas Loughran: And to the expected to the extent that there is any expertise in that space. I think you do. Bring it. We just don't hit homelessness, like we hit</t>
  </si>
  <si>
    <t>John Rose: Surprised, it's still running smoothly to be</t>
  </si>
  <si>
    <t>John Rose: Far leftist would says a</t>
  </si>
  <si>
    <t>JP: Well, like legit my, like, you know, if you like, put your feet on the ground and you like grip the ground with your toes. You know, I'm talking about</t>
  </si>
  <si>
    <t>Thomas Loughran: Doesn't follow you might throw out the one because that other thing is impossible, right, you but if you if it's incoherent. And that's what we were looking at tonight JP, right, is it incoherent. Tell me exactly what you mean, first of all, right, and then is that thing coherent.</t>
  </si>
  <si>
    <t>Thomas Loughran: I did that without going back and trying to resurrect inquiry into each of those areas that I've got written up and</t>
  </si>
  <si>
    <t>JP: Yeah, every day.</t>
  </si>
  <si>
    <t>John’s iPhone: And the whole defund the police movement started there was a there was a guy that I mentioned. And he basically he wrote a book. Years ago about defending the police.</t>
  </si>
  <si>
    <t>Thomas Loughran: Now it turns out quantum mechanics and consciousness. Now I'm jumping back out of this. And back to our slides again. Sorry for around like this.</t>
  </si>
  <si>
    <t>John Rose: Finally,</t>
  </si>
  <si>
    <t>Thomas Loughran: Doing. So ironically yet another mass, right, all of that.</t>
  </si>
  <si>
    <t>Thomas Loughran: I do think that. So I think first principles apply right there in that kind of environment they frame questions now. They don't answer those questions. Exactly.</t>
  </si>
  <si>
    <t>Thomas Loughran: And we're not in their shoes and the system is set up to allow them because we're not in their shoes and because of the urgency of the situation right there's there's review, but it lags behind it doesn't lead</t>
  </si>
  <si>
    <t>Thomas Loughran: And then you look back at those results right as verifying or not.</t>
  </si>
  <si>
    <t>luke w: Right.</t>
  </si>
  <si>
    <t>Thomas Loughran: I know that disenfranchisement historically has not been just a one party store. It's, it's What power does to maintain power and our ship.</t>
  </si>
  <si>
    <t>Thomas Loughran: To function wouldn't. Wouldn't any mature member of a community want that information.</t>
  </si>
  <si>
    <t>Thomas Loughran: Maybe I'm just remembering it. But I don't think so. I recall it being an ABC news interview in which he talked about</t>
  </si>
  <si>
    <t>They're just trying to report the truth as they find it. Right.</t>
  </si>
  <si>
    <t>And what you see is not an actual flight. It just looks like.</t>
  </si>
  <si>
    <t>that admit of evidence on both sides that they ought to be willing to look at evidence.</t>
  </si>
  <si>
    <t>Yeah, that's sort of the social revolution prescription.</t>
  </si>
  <si>
    <t>They would</t>
  </si>
  <si>
    <t>Thomas Loughran: Social Life calls</t>
  </si>
  <si>
    <t>Were we to suffer such a mix education and then a redemptive education?</t>
  </si>
  <si>
    <t>Thomas Loughran: Display nothing</t>
  </si>
  <si>
    <t>Thomas Loughran: That deeply loves you, that the universe is really on your side. That sounds a lot like the positive kind of positive thinking which goes short of the secret.</t>
  </si>
  <si>
    <t>John Rose: Made</t>
  </si>
  <si>
    <t>Thomas Loughran: And it's one line.</t>
  </si>
  <si>
    <t>Thomas Loughran: I think the presidential race will probably be the hardest.</t>
  </si>
  <si>
    <t>John’s iPhone: Just talking to Christina and she</t>
  </si>
  <si>
    <t>At least they're self-evident to the mature members of a tradition and to others</t>
  </si>
  <si>
    <t>Yeah. Gentium. All right, cool.</t>
  </si>
  <si>
    <t>Thomas Loughran: Entities and you could try to systematically deprive</t>
  </si>
  <si>
    <t>Thomas Loughran: And now it turns out that no mannequins and answer customers questions though they recognize those are just the right questions. And pretty soon Augusta left</t>
  </si>
  <si>
    <t>Thomas Loughran: Alright, so this is all interesting but here's what I wanted to do this is sometimes this is a great way to search</t>
  </si>
  <si>
    <t>John Rose: Classic neoliberal view that doesn't take into the account like how universal health care could become a thing if democrats were elected and saying, saying everything's the same it's</t>
  </si>
  <si>
    <t>JP: Like those muscles are sore, like that's like a weird ache. It's like</t>
  </si>
  <si>
    <t>Thomas Loughran: That's, that's an inquiry to have</t>
  </si>
  <si>
    <t>Thomas Loughran: At least you know who says, what about this and and</t>
  </si>
  <si>
    <t>John’s iPhone: And he I mentioned in my think in a discussion that we had</t>
  </si>
  <si>
    <t>00:48:03.510 --&gt; 00:48:13.110</t>
  </si>
  <si>
    <t>01:00:03.240 --&gt; 01:00:06.750</t>
  </si>
  <si>
    <t>00:42:25.830 --&gt; 00:42:26.730</t>
  </si>
  <si>
    <t>Thomas Loughran: You can't catch me. It's almost like you can't catch me the genealogist the D constructivist</t>
  </si>
  <si>
    <t>Thomas Loughran: But I think they set up the questions and they enable you to see when things are wrong even a policy.</t>
  </si>
  <si>
    <t>Rachel Loughran: I think something that that's a great point. And I think that kind of goes back to the whole idea of like the reason for doing something</t>
  </si>
  <si>
    <t>Thomas Loughran: Or at least not falsifying</t>
  </si>
  <si>
    <t>Thomas Loughran: So I'm not trying to make this a partisan issue, although it might</t>
  </si>
  <si>
    <t>Thomas Loughran: Would that would that member. Suppose that the community that they're helping to form would be better off if he or she was the only one that had that information.</t>
  </si>
  <si>
    <t>Thomas Loughran: And maybe I'm wrong about that.</t>
  </si>
  <si>
    <t>I'm inclined to think that they're that they are naive or if not actually naive.</t>
  </si>
  <si>
    <t>That's, I think, the way she uses that metaphor. But she has more to say than interesting metaphors.</t>
  </si>
  <si>
    <t>They ought to be. Well, taking a scientific sort of approach. Right.</t>
  </si>
  <si>
    <t>All right. Yeah, thanks for letting me rattle here at.</t>
  </si>
  <si>
    <t>Thomas Loughran: They would have a story there probably be a lot of oppressors on that story. And they might be able to buy into the story, which is the same narrative.</t>
  </si>
  <si>
    <t>John Rose: Yep, definitely. Alright.</t>
  </si>
  <si>
    <t>Is it possible for us to reasonably think that that could have happened to us, too, even though we can't responsibly do both?</t>
  </si>
  <si>
    <t>Thomas Loughran: We haven't</t>
  </si>
  <si>
    <t>Thomas Loughran: To use heiresses most recent podcast and what he would call that room right that New Age. Whoo hoo, it's not that there's. In fact, a kind of</t>
  </si>
  <si>
    <t>John Rose: Going by your religious conviction make you a bigot and the eyes of the law, essentially.</t>
  </si>
  <si>
    <t>Thomas Loughran: It's one path toward conscious realism. Okay. And that, that's good enough for the time being at least it's good enough for me. It may not be. We could save on it longer. If you want to</t>
  </si>
  <si>
    <t>Thomas Loughran: Just because it's so</t>
  </si>
  <si>
    <t>John’s iPhone: Has been doing a decent amount of reading Kelly. She was very important in</t>
  </si>
  <si>
    <t>Thomas Loughran: So this is a spreadsheet that I've called I've called a different things at different times. This just happens to be a random trail of</t>
  </si>
  <si>
    <t>Thomas Loughran: It turns out that consciousness.</t>
  </si>
  <si>
    <t>who have come to take on that tradition as in second first language competency.</t>
  </si>
  <si>
    <t>Well, thanks, guys. I think we quit for the time being.</t>
  </si>
  <si>
    <t>Thomas Loughran: Big steam rollers full of money.</t>
  </si>
  <si>
    <t>Thomas Loughran: That is a data point that happens on accident, in a way, I don't mean it wasn't done on purpose by a Gustin but it wasn't conceived as a scientific test. Exactly.</t>
  </si>
  <si>
    <t>Thomas Loughran: At least I think so. If we did</t>
  </si>
  <si>
    <t>Thomas Loughran: Right, just type in what you want and then just very, very quickly. For example, boom.</t>
  </si>
  <si>
    <t>John Rose: Super inaccurate, because</t>
  </si>
  <si>
    <t>JP: What the hell.</t>
  </si>
  <si>
    <t>Thomas Loughran: But I do think that it does a lot of work. And that's only work looking backwards to the first lens. I think it does work in about half a dozen different areas.</t>
  </si>
  <si>
    <t>Thomas Loughran: What did they say and what are some of the big questions. How do we, how do we make those connections, all that all that infrastructure has to be built out</t>
  </si>
  <si>
    <t>Thomas Loughran: So yeah that's that's a good deal. And I was just thinking about Katie, the reason she popped in my head when you said global finance.</t>
  </si>
  <si>
    <t>Thomas Loughran: About that. Yep, I'm</t>
  </si>
  <si>
    <t>Thomas Loughran: You can the deep constructivist of perspectives.</t>
  </si>
  <si>
    <t>John Loughran: Go.</t>
  </si>
  <si>
    <t>Rachel Loughran: And the justification that may find its way in court can sometimes. Sometimes they're this one in the same. But sometimes they can kind of</t>
  </si>
  <si>
    <t>Thomas Loughran: As as continuing</t>
  </si>
  <si>
    <t>Thomas Loughran: Generally improves them.</t>
  </si>
  <si>
    <t>John Loughran: Yeah, I mean,</t>
  </si>
  <si>
    <t>Thomas Loughran: Right. Or if, in general, other citizens added brought their different perspectives and and help communicate and help compute and effect of sensible outcome together, right, all of that.</t>
  </si>
  <si>
    <t>Thomas Loughran: He talked. I mean, he phrased the military industrial complex. For example, you remember that.</t>
  </si>
  <si>
    <t>They may not be naive because they may actually know that there is a very large gap between</t>
  </si>
  <si>
    <t>Why might this person, her name is Caitlyn.</t>
  </si>
  <si>
    <t>I just mean a rational sort of approach where evidence matters. And what you don't you don't pigeonhole all the slant.</t>
  </si>
  <si>
    <t>Well, yeah, I don't know. I think I think that was a great five minute or 10 minute summary of your two hour one.</t>
  </si>
  <si>
    <t>Thomas Loughran: The Palestinian version of it enriched with the whole history of Palestinian impression. I mean, oppression of Palestinians in recent years.</t>
  </si>
  <si>
    <t>Thomas Loughran: Thanks.</t>
  </si>
  <si>
    <t>And it isn't actually good. It's not.</t>
  </si>
  <si>
    <t>Thomas Loughran: Got oh online distribution platform.</t>
  </si>
  <si>
    <t>Thomas Loughran: That there is, in fact, that kind of patterning and maybe even a neuro physiological basis for a kind of patterning of the mind and receptivity</t>
  </si>
  <si>
    <t>John Rose: What's the Sharpton</t>
  </si>
  <si>
    <t>Thomas Loughran: I'd say, at the very least we have the ability to pull that conclusion.</t>
  </si>
  <si>
    <t>Thomas Loughran: There's a lot more moving parts than any of the other races.</t>
  </si>
  <si>
    <t>00:48:14.340 --&gt; 00:48:14.910</t>
  </si>
  <si>
    <t>01:00:08.700 --&gt; 01:00:16.590</t>
  </si>
  <si>
    <t>00:42:30.360 --&gt; 00:42:31.140</t>
  </si>
  <si>
    <t>There's a certain kind of self-evidence culture has made these things which are good, look good.</t>
  </si>
  <si>
    <t>That sounds good. See you Wednesday and then we've got a tool.</t>
  </si>
  <si>
    <t>Thomas Loughran: From those protections</t>
  </si>
  <si>
    <t>Thomas Loughran: But it wasn't backed a contribution in the history of particular kinds of engagements between the church members of sufficiently which communities. It was a very noteworthy historical data.</t>
  </si>
  <si>
    <t>Thomas Loughran: We will be bringing in</t>
  </si>
  <si>
    <t>Thomas Loughran: We're getting close. So here's a computer model is sort of thing. I'm talking here are others.</t>
  </si>
  <si>
    <t>John Rose: The very the leftist view of the world has some in the way they believe that has some pretty radical things to do to change the world for the better.</t>
  </si>
  <si>
    <t>JP: And I think it's from, like, I mean, standing up as part of it, but I think also just trying to like walk against the water and then like there's a really there's a really strong current and and I'm just like, trying to grip the ground and walk for</t>
  </si>
  <si>
    <t>Thomas Loughran: Of science and thus if nothing else is a model of what it is to bring science into a hole.</t>
  </si>
  <si>
    <t>Thomas Loughran: It's like a little triptych it's a quick little guide. It's not the actual road, but it's a little bit of a map right for</t>
  </si>
  <si>
    <t>Thomas Loughran: It might have popped in any way because the last really good talk. I had with her was about global finance and her just entering into it and trying to figure out what's going on.</t>
  </si>
  <si>
    <t>Thomas Loughran: Naming</t>
  </si>
  <si>
    <t>Thomas Loughran: Is a really hard problem. And there was a famous philosopher who coined that phrase and maybe run into it. JOHN Carroll talks about it, for example, has people</t>
  </si>
  <si>
    <t>John Rose: For</t>
  </si>
  <si>
    <t>Thomas Loughran: With my historical analysis when I when I feel like it.</t>
  </si>
  <si>
    <t>Thomas Loughran: But the proofs in the pudding.</t>
  </si>
  <si>
    <t>Rachel Loughran: diverged a little bit</t>
  </si>
  <si>
    <t>Thomas Loughran: And here I'm just something together a lot of narrative language.</t>
  </si>
  <si>
    <t>luke w: Generally improves them right</t>
  </si>
  <si>
    <t>Thomas Loughran: I wasn't. I'm not either</t>
  </si>
  <si>
    <t>Thomas Loughran: You start to move in the direction of the reasons why a mature member of a rich community in these technological circumstances.</t>
  </si>
  <si>
    <t>Thomas Loughran: She hear an interview that that's an old phrase, and it's not used anymore. So you would have seen it. If</t>
  </si>
  <si>
    <t>the standards that they say they're trying to adhere to and what they actually do.</t>
  </si>
  <si>
    <t>OK. I. T. L. I n second name Johnstone or H.</t>
  </si>
  <si>
    <t>All the evidence in Europe in your favor all the time. Right.</t>
  </si>
  <si>
    <t>If you're looking for a. Yeah.</t>
  </si>
  <si>
    <t>Thomas Loughran: Which is essentially Lucy. Well, a long time but</t>
  </si>
  <si>
    <t>It's not what? It's not the education which good human beings can bring about for one another.</t>
  </si>
  <si>
    <t>Thomas Loughran: Where, for example, UNICEF is dropped the whole curriculum.</t>
  </si>
  <si>
    <t>Thomas Loughran: To new possibilities and to be seen by other intelligent people as receptive to new possibilities and all those sorts of things that they're willing to talk about</t>
  </si>
  <si>
    <t>Thomas Loughran: As it would if you saw it all if you saw it all black people were the descendants</t>
  </si>
  <si>
    <t>Thomas Loughran: The conclusion, again, is that</t>
  </si>
  <si>
    <t>John’s iPhone: Yeah, and the turnout has already been here, I think.</t>
  </si>
  <si>
    <t>JP: Historically, not been a reader.</t>
  </si>
  <si>
    <t>The satisfaction of those needs. And the claim of the person with those needs to my action.</t>
  </si>
  <si>
    <t>We ought to use some more. And then eventually I'm going to spend a little time.</t>
  </si>
  <si>
    <t>Thomas Loughran: Say no, you're going to have to work a whole lot harder than law.</t>
  </si>
  <si>
    <t>Thomas Loughran: In this busy world.</t>
  </si>
  <si>
    <t>Thomas Loughran: You'll I think you'll see</t>
  </si>
  <si>
    <t>Thomas Loughran: So let's let's click on this.</t>
  </si>
  <si>
    <t>John Rose: So say both sides are the same, which is</t>
  </si>
  <si>
    <t>JP: And it's just this weird thing but it's like</t>
  </si>
  <si>
    <t>Thomas Loughran: And it's a candidate for what that whole might be look like that might look like. And it's a candidate that stands or falls with the strength of that high information flow network of rich Community model. You can't have that without conscious realist Mon ism doesn't seem like he can</t>
  </si>
  <si>
    <t>Thomas Loughran: Down each of those roads.</t>
  </si>
  <si>
    <t>John’s iPhone: But in his book, he actually</t>
  </si>
  <si>
    <t>00:48:16.200 --&gt; 00:48:26.460</t>
  </si>
  <si>
    <t>01:00:18.030 --&gt; 01:00:25.680</t>
  </si>
  <si>
    <t>00:42:32.490 --&gt; 00:42:34.470</t>
  </si>
  <si>
    <t>Thomas Loughran: Right when when</t>
  </si>
  <si>
    <t>Thomas Loughran: Able to do that.</t>
  </si>
  <si>
    <t>Rachel Loughran: That makes me think of, but the I'm losing my train of thought.</t>
  </si>
  <si>
    <t>Thomas Loughran: Which is why I'm talking so strange and theoretical here.</t>
  </si>
  <si>
    <t>luke w: And the reason</t>
  </si>
  <si>
    <t>John Loughran: I'm not either it. That's just the conversation right now. I wish that wasn't the way it was. But</t>
  </si>
  <si>
    <t>Thomas Loughran: Right, not 100 years ago. It's not as if 100 years ago, people had a right to the internet just wasn't satisfying</t>
  </si>
  <si>
    <t>Thomas Loughran: It was unusual have anyone ever bring it up and he brought it up on and he brought it up in connection with</t>
  </si>
  <si>
    <t>So they may not be naive. They may not actually think they hit that standard.</t>
  </si>
  <si>
    <t>That's Geovanni. Let's say I've got an eight. And you'll find her in the Twitter verse, in a tweet on Twitter, she is Kate is C a a t o c.</t>
  </si>
  <si>
    <t>So, I mean, yeah, there's always gonna be complexity in more or less complexity, every situation.</t>
  </si>
  <si>
    <t>Yeah, I guess I thought that pops into my head.</t>
  </si>
  <si>
    <t>Thomas Loughran: Sure they got it. They got a story.</t>
  </si>
  <si>
    <t>But it is an education that some human beings suffer.</t>
  </si>
  <si>
    <t>Thomas Loughran: Think of Wikipedia on</t>
  </si>
  <si>
    <t>Thomas Loughran: Right. All of that stuff happens. But there is also something beyond that that happens when people actually love and expect the universe to love them.</t>
  </si>
  <si>
    <t>Thomas Loughran: There is this line and it's it's got some appeal.</t>
  </si>
  <si>
    <t>John’s iPhone: Like 160 million people voted in the last election on election day. And we've already had 80 million balance cast so</t>
  </si>
  <si>
    <t>Thomas Loughran: Effort Natural Law Project is one thing, because I did think of this as a science of the good witch and it's in the natural law traditions makes an offer.</t>
  </si>
  <si>
    <t>Thomas Loughran: That hard problem with consciousness is how on earth does random stuff that's bumping into one another and following the</t>
  </si>
  <si>
    <t>John Rose: Kind of the way I'm leaning</t>
  </si>
  <si>
    <t>Is it claim that's acknowledged by mature members whose choices have, in fact, been maximally informed by information about their options?</t>
  </si>
  <si>
    <t>I got a few minutes now. Well, I'm going to take a few minutes now, whether they're having one up.</t>
  </si>
  <si>
    <t>Thomas Loughran: You're going to have to actually persuade a lot of individuals to act independently of one another.</t>
  </si>
  <si>
    <t>Thomas Loughran: How could we ever cash in on that possibility of a new kind of signings</t>
  </si>
  <si>
    <t>Thomas Loughran: The individual and question is got a pension for bringing in experts.</t>
  </si>
  <si>
    <t>Thomas Loughran: And I'm just saying.</t>
  </si>
  <si>
    <t>Thomas Loughran: So do you nicely so you don't see her as a leftist</t>
  </si>
  <si>
    <t>JP: Never been sore here.</t>
  </si>
  <si>
    <t>Thomas Loughran: That's what we'll talk about</t>
  </si>
  <si>
    <t>Thomas Loughran: So that that has to be done.</t>
  </si>
  <si>
    <t>John’s iPhone: He talked about implicit bias training that the police are given, and he talked about it as one of the ineffective ways that the situation was attempted to being addressed.</t>
  </si>
  <si>
    <t>Thomas Loughran: I become</t>
  </si>
  <si>
    <t>Thomas Loughran: Someone would have to be able to do that in a persuasive way somebody would have to say, look, these are first principles. This is why you should accept them.</t>
  </si>
  <si>
    <t>Rachel Loughran: It'll come back.</t>
  </si>
  <si>
    <t>Thomas Loughran: It continues to look like the best narrative so far, just the best story. Anybody has so far this is how you do partnership development. This is how you do physics at the nun very small, very fast level.</t>
  </si>
  <si>
    <t>luke w: The reason that matters.</t>
  </si>
  <si>
    <t>John Loughran: It isn't it is right now. Certainly.</t>
  </si>
  <si>
    <t>Thomas Loughran: There were no needs that the mature members of those communities would ensure are satisfied in this neighborhood. It was technologically impossible.</t>
  </si>
  <si>
    <t>Thomas Loughran: With what precisely. I'm going to have to remember it was a particular episode in trying to withdraw.</t>
  </si>
  <si>
    <t>They may know better than any of us how they fall short of that standard and thus they're not naive at all.</t>
  </si>
  <si>
    <t>And you'll find her, for example, on the list of independent journalists,</t>
  </si>
  <si>
    <t>But just as far as the first thing that we're talking about, which was the Apple case, I mean,</t>
  </si>
  <si>
    <t>Jumping back to The Screwtape Letters. One of the tempted one of the things he tries to get his patient to do.</t>
  </si>
  <si>
    <t>Thomas Loughran: Who are other players in this who's got a dog in this fight.</t>
  </si>
  <si>
    <t>And it is an education which has evidentiary value when it's coupled with a redemptive education.</t>
  </si>
  <si>
    <t>Thomas Loughran: In an in an environment where you don't need web access or rather, you do need Internet access in a wide area network that Basco throws down</t>
  </si>
  <si>
    <t>Thomas Loughran: And expect the universe to love other people around them and cooperate with the universe that's exactly what they think they wouldn't ever phrase it that way.</t>
  </si>
  <si>
    <t>Thomas Loughran: Boredom the mark of Cain.</t>
  </si>
  <si>
    <t>Thomas Loughran: Some of that appeal can be shaken away.</t>
  </si>
  <si>
    <t>Thomas Loughran: I said,</t>
  </si>
  <si>
    <t>John’s iPhone: Story before</t>
  </si>
  <si>
    <t>00:48:26.940 --&gt; 00:48:38.640</t>
  </si>
  <si>
    <t>01:00:26.820 --&gt; 01:00:36.900</t>
  </si>
  <si>
    <t>00:42:38.400 --&gt; 00:42:39.810</t>
  </si>
  <si>
    <t>That's a universal human right. And it has Dave Jur, a action guiding force for every person.</t>
  </si>
  <si>
    <t>And I'm going to keep pounding on lights for a moment and see if we can sort of take this out</t>
  </si>
  <si>
    <t>John Rose: Or just start up a bunch of smaller organization.</t>
  </si>
  <si>
    <t>Thomas Loughran: Could we build communities like that rich communities could we lace them together, we think of ourselves.</t>
  </si>
  <si>
    <t>Thomas Loughran: Towards cheery modeling to be a voting system. Shucks.</t>
  </si>
  <si>
    <t>Thomas Loughran: For you see other</t>
  </si>
  <si>
    <t>John Rose: It's, yeah. I mean, it's probably cuz like</t>
  </si>
  <si>
    <t>Thomas Loughran: It might be worth your time setting up for Monday. If you just looked at that spreadsheet and read that last that very last role of 700 words. It doesn't take long and it won't be super clear, but it's not. It's probably as clear as what this just was more clear than that, actually.</t>
  </si>
  <si>
    <t>Thomas Loughran: I'm going slow, but I couldn't leave all that behind, but there's something else. I'm I'm it's nagging at me that I'm trying to get at in the background here and let me just go straight at it.</t>
  </si>
  <si>
    <t>JP: Do you know what</t>
  </si>
  <si>
    <t>John’s iPhone: And he looked at the data that there was all these police stations that were given this implicit bias training and the data that came out of these police stations versus not or any improvement.</t>
  </si>
  <si>
    <t>Thomas Loughran: But in fact, it's a science of the good that says, You Got You can't just do it as a separate discipline you had to do it as a whole. So then why is it a natural law project anymore. Well, it is, but it is only that</t>
  </si>
  <si>
    <t>Thomas Loughran: Quantum Mechanics goal and relativistic and or standard model sort of behavior. How does out of that systems that understand</t>
  </si>
  <si>
    <t>John Rose: Medicare for all</t>
  </si>
  <si>
    <t>Thomas Loughran: I become effective at unmasking the pre tensions of objectivity.</t>
  </si>
  <si>
    <t>Thomas Loughran: And these are the kinds of questions that these generating with respect to the more complex issues. And this is how you approach those more complex issues from the point of view of these principles.</t>
  </si>
  <si>
    <t>Thomas Loughran: And always done true yeah I get it right.</t>
  </si>
  <si>
    <t>Thomas Loughran: Right. The, this is just what we know is what we know right and I put myself in a community a scientific community in the case of Newtonian physics. Right.</t>
  </si>
  <si>
    <t>luke w: Like the reason we care about, like if individuals making decisions.</t>
  </si>
  <si>
    <t>Thomas Loughran: But now there are sections. Right. And the judgments of mature members change and they would in fact</t>
  </si>
  <si>
    <t>Thomas Loughran: Maybe it had to do with getting out of Syria.</t>
  </si>
  <si>
    <t>That's a possibility. But insofar as they in so far as they market papers, as if they are succeeding in hitting that standard,</t>
  </si>
  <si>
    <t>sometimes when people put one together with someone like the people who interviewed Snowden.</t>
  </si>
  <si>
    <t>I certainly I have her is there are like a different compelling narrative or something.</t>
  </si>
  <si>
    <t>I forgot what he calls his. Well, yeah, Wormwood, but he's trying to get his man to do something what doesn't don't have a phrase for.</t>
  </si>
  <si>
    <t>JP: I mean he Ron</t>
  </si>
  <si>
    <t>And in such states of affairs, one might learn.</t>
  </si>
  <si>
    <t>Thomas Loughran: But you don't need Internet access, it'd be great if you had it. The problem is it's too expensive to get me not to get some you can get. But to get it so that a very large wide area network and all access the internet. It's unbelievably extensive</t>
  </si>
  <si>
    <t>Thomas Loughran: Right. They say we're cooperating with God. God told me to turn around, right, and go back and tell this person, this thing and I believe God and it was credited to me as righteous. They might say,</t>
  </si>
  <si>
    <t>Thomas Loughran: There are actually there is a religious bent that identifies this way.</t>
  </si>
  <si>
    <t>Thomas Loughran: Maybe all of it can be shaken away. Maybe it's hard work, right.</t>
  </si>
  <si>
    <t>Thomas Loughran: My numbers are coming from 538 they were forecasting 143 and they just bumped it up to 153 million</t>
  </si>
  <si>
    <t>John’s iPhone: About how</t>
  </si>
  <si>
    <t>What I mean by did you know, the de jure, a de facto distinction, sometimes they use it that way, de facto means it, in fact, moves you.</t>
  </si>
  <si>
    <t>in a direction where we could actions start to be just does already layout some content.</t>
  </si>
  <si>
    <t>Thomas Loughran: As being part of a someone to some degree, high information flow maybe really throttled and poor information flow but aspiration, a high information flow network.</t>
  </si>
  <si>
    <t>Thomas Loughran: May have bitten off a little more than I wanted to chew here.</t>
  </si>
  <si>
    <t>John Rose: I don't I don't I don't know exactly.</t>
  </si>
  <si>
    <t>John Rose: You never like try and walk back against the current for hours.</t>
  </si>
  <si>
    <t>Thomas Loughran: But it may be that I'm presuming some things that I know I was taking some shortcuts. I was writing to me not to you if you know what I mean. So there may be some things that have to spell out that I just grabbed a phrase like for example, I grew up, grab Thomas Coons</t>
  </si>
  <si>
    <t>Thomas Loughran: I'm open to the possibility that human maturity.</t>
  </si>
  <si>
    <t>Thomas Loughran: What she has she been reading or listening to anything in particular.</t>
  </si>
  <si>
    <t>John’s iPhone: It absolutely wasn't there, and in some cases it, it could have even had a negative effect because it</t>
  </si>
  <si>
    <t>00:48:39.300 --&gt; 00:48:46.530</t>
  </si>
  <si>
    <t>01:00:38.370 --&gt; 01:00:42.180</t>
  </si>
  <si>
    <t>00:42:41.700 --&gt; 00:42:45.720</t>
  </si>
  <si>
    <t>Thomas Loughran: That is what I think about. That's how that's how I speak postmodernism</t>
  </si>
  <si>
    <t>Thomas Loughran: And this is how you know you get it right and how you know you get it wrong. Here's a test.</t>
  </si>
  <si>
    <t>Rachel Loughran: Oh, it's back its back. The thing I'm thinking about is if this response and kind of open if anybody wants to take this</t>
  </si>
  <si>
    <t>Thomas Loughran: Who knows what that community is a community of skill partnership developers, I suppose I should I can say, I'm looking, it's not so well structured a community.</t>
  </si>
  <si>
    <t>luke w: As informed decisions as possible. Right. The reason that the reason there is no need for a higher power.</t>
  </si>
  <si>
    <t>Thomas Loughran: Know, it's a good question. I mean, no, but</t>
  </si>
  <si>
    <t>Thomas Loughran: All want such participation, they would want it for their children and would want it for their equals</t>
  </si>
  <si>
    <t>Thomas Loughran: That sounds about right.</t>
  </si>
  <si>
    <t>if they know they fall very far short of that standard. It seems to me they're to be blamed.</t>
  </si>
  <si>
    <t>Glenn Greenwald comes to mind. Lots and lots to.</t>
  </si>
  <si>
    <t>I'm certainly not saying that's possible that it wasn't.</t>
  </si>
  <si>
    <t>So Wormwood is the nephew. It's a older devil.</t>
  </si>
  <si>
    <t>JP: For sure.</t>
  </si>
  <si>
    <t>And you and then the set and then the cry for symmetry comes back.</t>
  </si>
  <si>
    <t>Thomas Loughran: Incredible instance. So think of a very, very important vironment that just can't afford them skis and bicycles right in the middle of them, but it can keep their equipment running and it can</t>
  </si>
  <si>
    <t>Thomas Loughran: Quoting or distort the scripture about able right</t>
  </si>
  <si>
    <t>Thomas Loughran: And you might think you basically had a religious obligation not to treat them equal because that's what God said.</t>
  </si>
  <si>
    <t>Thomas Loughran: Yeah, something like that.</t>
  </si>
  <si>
    <t>Thomas Loughran: Then maybe we talked about that. The other night I guess we did but i think that's that's what they're</t>
  </si>
  <si>
    <t>John’s iPhone: My mom like she read a lot when she was a kid because she like my mom really encouraged us to read and I was reading constantly. Yeah. And so she basically just like my mom.</t>
  </si>
  <si>
    <t>Thomas Loughran: Right, so this that little back and forth. I'll try not to do that all the time over what the heck we're calling this thing.</t>
  </si>
  <si>
    <t>Thomas Loughran: Themselves and that whole and the whole namely consciousness.</t>
  </si>
  <si>
    <t>John Rose: If it works. I mean, has some pretty exciting claims.</t>
  </si>
  <si>
    <t>A claim might, in fact, move to another claim. In fact. Bind, you apply, see whether you think it does or not.</t>
  </si>
  <si>
    <t>If we were ever going to write anything right.</t>
  </si>
  <si>
    <t>Thomas Loughran: Of aspiration really rich communities. Could we build that could we think of ourselves that way could we put it to the test. Could we even specify experimental conditions.</t>
  </si>
  <si>
    <t>Thomas Loughran: Let's go to Figure four</t>
  </si>
  <si>
    <t>John Rose: But at least that that both sides are the same rhetoric is something that I see.</t>
  </si>
  <si>
    <t>Thomas Loughran: Hips his view of science. And I don't know whether we may have</t>
  </si>
  <si>
    <t>Thomas Loughran: And human maturity in communities that are going to last that are going to endure there began to emerge grow rich and stabilize and attract folks I'm open to the possibility that there is</t>
  </si>
  <si>
    <t>Thomas Loughran: She did. And I don't remember. In particular, what it was, was a podcast but I don't remember who I never, never got to the bottom of it so</t>
  </si>
  <si>
    <t>John’s iPhone: Made officers.</t>
  </si>
  <si>
    <t>Thomas Loughran: I i critique.</t>
  </si>
  <si>
    <t>Thomas Loughran: I mean imagine filling in all those gaps.</t>
  </si>
  <si>
    <t>Rachel Loughran: Do we think that</t>
  </si>
  <si>
    <t>Thomas Loughran: But I can get a lot of heads tonight.</t>
  </si>
  <si>
    <t>luke w: To be involved there is because Christ is in that person.</t>
  </si>
  <si>
    <t>Thomas Loughran: The short version.</t>
  </si>
  <si>
    <t>Thomas Loughran: And if it turns out they think of themselves as peers of other human beings and it's right for them to think of themselves that way, then they wanted for their peers as well. And I don't need peers in too narrow sense</t>
  </si>
  <si>
    <t>Thomas Loughran: It's the sort of thing. He talked</t>
  </si>
  <si>
    <t>That's people. People need to understand.</t>
  </si>
  <si>
    <t>And they tend to be critics of not only certain Greenwald's case in Britain for rights all over and a lot of Jews.</t>
  </si>
  <si>
    <t>And then we heard that narrative was completely false.</t>
  </si>
  <si>
    <t>Thomas Loughran: And that's fun, but I'm just trying to move the mean and the struggles</t>
  </si>
  <si>
    <t>Loads of Uncle Screwtape and. He has a man, is it?</t>
  </si>
  <si>
    <t>JP: Sure. I mean, I feel like he runs the bigger</t>
  </si>
  <si>
    <t>Right, and says, wait. Maybe the person who had spent 10 years of really rich, loving education and is at the top of their game, so to speak.</t>
  </si>
  <si>
    <t>Thomas Loughran: Talk.</t>
  </si>
  <si>
    <t>And I didn't mean that.</t>
  </si>
  <si>
    <t>Rachel Loughran: I have no time for arguments like that like just no time.</t>
  </si>
  <si>
    <t>JP: I guess I want to make sure I understand.</t>
  </si>
  <si>
    <t>Thomas Loughran: The last forecast. I saw for the number from from 538 and 20 forecast accuracy.</t>
  </si>
  <si>
    <t>John’s iPhone: If any of it.</t>
  </si>
  <si>
    <t>00:48:46.890 --&gt; 00:48:54.330</t>
  </si>
  <si>
    <t>01:00:43.500 --&gt; 01:00:48.420</t>
  </si>
  <si>
    <t>00:42:47.130 --&gt; 00:42:49.710</t>
  </si>
  <si>
    <t>And the human rights claims are like that.</t>
  </si>
  <si>
    <t>About journalistic integrity or something like that with these would be among the things we have to do out of curiosity,</t>
  </si>
  <si>
    <t>Thomas Loughran: Yeah, I, I think, also, by the way, I mean, I have</t>
  </si>
  <si>
    <t>Thomas Loughran: Let's make it bigger and see if any of the words for it.</t>
  </si>
  <si>
    <t>John Rose: leftists</t>
  </si>
  <si>
    <t>JP: Which is straight up what you're doing.</t>
  </si>
  <si>
    <t>newly found portable microphone down and turn</t>
  </si>
  <si>
    <t>Thomas Loughran: Years and years of</t>
  </si>
  <si>
    <t>John’s iPhone: Seem like they were obviously racist.</t>
  </si>
  <si>
    <t>Thomas Loughran: But I did want to do at once because you could look at names that are laying on various things that we run into from time to time.</t>
  </si>
  <si>
    <t>Thomas Loughran: How does that emerge. That's the really hard problem of consciousness, how do you get there from here.</t>
  </si>
  <si>
    <t>John Rose: The fact that medical debt and medical</t>
  </si>
  <si>
    <t>Thomas Loughran: In that sort of way. And who am I, who am I, what perspective, am I speaking from where all the raw. It's masks, all the way down.</t>
  </si>
  <si>
    <t>Thomas Loughran: Then I think we would be doing practical reason</t>
  </si>
  <si>
    <t>Rachel Loughran: This sort of response would have happened if the initial protests were about something less politically divergent from the President's current platform.</t>
  </si>
  <si>
    <t>Thomas Loughran: And and the ones that don't are such that they're making the kinds of mistakes that the rest of us come together. Recognize and talk about</t>
  </si>
  <si>
    <t>Thomas Loughran: Power involved. It's just not where you were looking right</t>
  </si>
  <si>
    <t>Thomas Loughran: A short sketch of 2008 was</t>
  </si>
  <si>
    <t>Thomas Loughran: About right out of Iraq, out of a ran out of those things that he's done, sort of, none of those things.</t>
  </si>
  <si>
    <t>If we fall short in the same way, we would have all our engineers sucked and the world were a whole lot more dangerous than we thought.</t>
  </si>
  <si>
    <t>Caitlyn ours does not write for papers or magazine subscribers.</t>
  </si>
  <si>
    <t>But I didn't I didn't hear any interesting competing narratives that that was not this or that was not what was happening.</t>
  </si>
  <si>
    <t>John Rose: That occurred.</t>
  </si>
  <si>
    <t>Do they have a different phrase for no? Right, right.</t>
  </si>
  <si>
    <t>JP: Sort of</t>
  </si>
  <si>
    <t>Right. Could have a corrupting education, according to you, corrupting some real salvific, according to us.</t>
  </si>
  <si>
    <t>Thomas Loughran: Offline but in that environment. So it's, it might as well be online to people they hardly know the difference between the internet and</t>
  </si>
  <si>
    <t>Thomas Loughran: It was in in the</t>
  </si>
  <si>
    <t>Thomas Loughran: But I get it, and I raised it because I raised it as I mean I have time for it precisely because it</t>
  </si>
  <si>
    <t>JP: So before we</t>
  </si>
  <si>
    <t>John’s iPhone: Actually, I did.</t>
  </si>
  <si>
    <t>JP: Josh doesn't like to read either right</t>
  </si>
  <si>
    <t>They may or may not move you because you may or may not be formed well.</t>
  </si>
  <si>
    <t>what you put arguments in a mind map or more just like one word type things.</t>
  </si>
  <si>
    <t>Thomas Loughran: Could we gather data on people in those conditions.</t>
  </si>
  <si>
    <t>Thomas Loughran: It's, it's my job to be completely honest.</t>
  </si>
  <si>
    <t>John Rose: criticizing people for pretty stronger.</t>
  </si>
  <si>
    <t>JP: Just get in touch by waves.</t>
  </si>
  <si>
    <t>Thomas Loughran: What I might do it. It looks like Mark may have a buddy here.</t>
  </si>
  <si>
    <t>John’s iPhone: Or whatever negative character.</t>
  </si>
  <si>
    <t>00:48:54.660 --&gt; 00:49:04.110</t>
  </si>
  <si>
    <t>01:00:49.080 --&gt; 01:00:56.880</t>
  </si>
  <si>
    <t>00:42:49.830 --&gt; 00:42:55.710</t>
  </si>
  <si>
    <t>Thomas Loughran: Right, something like that. There's no truth. There's only perspectives.</t>
  </si>
  <si>
    <t>Thomas Loughran: Where we're identifying means as effective or not effective mins and those ends. Some of them may be just higher level means because all of them are ultimate ends right and then those all ultimate ends have to be balanced. According to some sort</t>
  </si>
  <si>
    <t>Thomas Loughran: Right now, you don't have to do that. It's that you're way too serious. You can imagine somebody says a good partnership is just a good sale.</t>
  </si>
  <si>
    <t>Thomas Loughran: Pick your big issue and go after and they picked health care.</t>
  </si>
  <si>
    <t>Thomas Loughran: There's an educational function here and and and i just a civic elements function, you could go there, too, but for all those reasons, it makes one might think that there's a right to reasonably participatory it reasonably participatory information.</t>
  </si>
  <si>
    <t>Thomas Loughran: It seems to me right all and that's, I think, one of those things that's not allowed.</t>
  </si>
  <si>
    <t>Right. It would be very good for us to know that we ought to know something about the state of engineering.</t>
  </si>
  <si>
    <t>And she probably has. You'll see her stuff show up in blog collecting entities like Medium.</t>
  </si>
  <si>
    <t>I don't know if you if you did or. No, I don't have.</t>
  </si>
  <si>
    <t>John Rose: Once they start trying to get around the law and they start forming all these smaller organizations where the law doesn't apply, then that's how you get into just</t>
  </si>
  <si>
    <t>Mike is a subject of XYZ target. That's not great. But that's appealing.</t>
  </si>
  <si>
    <t>JP: Independent from American influence power in the area.</t>
  </si>
  <si>
    <t>Right. Worshiping what we worship. Right.</t>
  </si>
  <si>
    <t>Thomas Loughran: The local environments. Just a question where they can access on a given day. Anyway, that whole environment could migrate into a co lab environment.</t>
  </si>
  <si>
    <t>Thomas Loughran: If we were to translate all that through the New Testament and the people of God it empty. Right, unless</t>
  </si>
  <si>
    <t>Thomas Loughran: It makes it more complicated, right, this sort of naive freedom of religion.</t>
  </si>
  <si>
    <t>JP: When I'm thinking about it in this</t>
  </si>
  <si>
    <t>John’s iPhone: Listen to 538 podcast today, but I think it was an old one. So,</t>
  </si>
  <si>
    <t>John’s iPhone: Now,</t>
  </si>
  <si>
    <t>Thomas Loughran: And they're just artifacts of different ways of thinking different words of naming it for a while, but I think you can see already. There's something complex here we're naming. It's not that simple.</t>
  </si>
  <si>
    <t>Thomas Loughran: And it turns out no one has a clue. And everyone says this, I shouldn't say no one has a clue everyone doesn't say that everyone says</t>
  </si>
  <si>
    <t>John Rose: Bankruptcy are I think in the past is pretty desolate. That's a pretty cool thing.</t>
  </si>
  <si>
    <t>But they have. A claim and they function in language as if they had a claim on your time and your attention,</t>
  </si>
  <si>
    <t>You can definitely put arguments in mind that you can say, look, put out children and these and then these are all reasons why you just do a.</t>
  </si>
  <si>
    <t>Thomas Loughran: And could we feed that</t>
  </si>
  <si>
    <t>Thomas Loughran: It's my job because I'm way out in front of this and I happen to have taken a whole bunch of times, sort of a whole career to think hard through this and see how to make it happen.</t>
  </si>
  <si>
    <t>Thomas Loughran: Yeah, I mean look at this robustness fairness long term can't read the rest of it accuracy privacy.</t>
  </si>
  <si>
    <t>Thomas Loughran: Yeah, there are, and she she points out that those are from from her point of view.</t>
  </si>
  <si>
    <t>JP: And walk it like I was I was what I was surfing the waves that had basically already broken</t>
  </si>
  <si>
    <t>Anyway guys, you're patient. Thanks.</t>
  </si>
  <si>
    <t>Thomas Loughran: Interior introspection.</t>
  </si>
  <si>
    <t>Thomas Loughran: Can immunized people also</t>
  </si>
  <si>
    <t>Thomas Loughran: Of rational</t>
  </si>
  <si>
    <t>Thomas Loughran: What if a Charles spill protests had taken place and Obama said in troops. Right. How would we look at and mixing times, obviously I'm fictitious but yeah</t>
  </si>
  <si>
    <t>Thomas Loughran: People are going to change their mind tomorrow. You just got to sell them today. You got to get their signature and you got to move on. You can imagine I just made that story up. But you could imagine this sort of forceful salesman blowing into the room.</t>
  </si>
  <si>
    <t>Thomas Loughran: Right. And we're still fighting</t>
  </si>
  <si>
    <t>Thomas Loughran: And these days that doesn't require technology. Technology</t>
  </si>
  <si>
    <t>Thomas Loughran: And I don't think</t>
  </si>
  <si>
    <t>Yeah, well, the big problem with the difference between those two scenarios is that there aren't a ton</t>
  </si>
  <si>
    <t>And others from time to time. But she's got a lot to say about narrative.</t>
  </si>
  <si>
    <t>I don't have any evidence that that there no was actually a no.</t>
  </si>
  <si>
    <t>Yeah, I remember one of one of the anyway, one of the chapters is about trying to get him to become a connoisseur of churches.</t>
  </si>
  <si>
    <t>Thomas Loughran: Yeah, they had a different story about in the United States, who in the United States. I'm</t>
  </si>
  <si>
    <t>That so comes the asymmetry. And the answer is, God forbid we should ever bring such test cases into existence.</t>
  </si>
  <si>
    <t>Thomas Loughran: It could. That's sort of what we were envisioning</t>
  </si>
  <si>
    <t>Thomas Loughran: It would be credited to you as righteousness. You would be in the people of God. You'd be part of the story. You're mature member of the people of God. If you get it.</t>
  </si>
  <si>
    <t>Thomas Loughran: Obviously this is a freedom of religion issue and therefore get out of their way.</t>
  </si>
  <si>
    <t>JP: I was coming at it from a conscious</t>
  </si>
  <si>
    <t>Thomas Loughran: Okay, there's apparently a new one on was constant bowling, but I didn't show up on my test box yet.</t>
  </si>
  <si>
    <t>John’s iPhone: It's literally like</t>
  </si>
  <si>
    <t>00:49:05.790 --&gt; 00:49:14.070</t>
  </si>
  <si>
    <t>01:00:57.540 --&gt; 01:01:04.500</t>
  </si>
  <si>
    <t>00:42:58.710 --&gt; 00:43:00.030</t>
  </si>
  <si>
    <t>because they actually do have a de jure, a claim on your time and your attention.</t>
  </si>
  <si>
    <t>Those of us who worked in the same writing program. Right.</t>
  </si>
  <si>
    <t>Thomas Loughran: Yeah, but you're you're marching me down the slippery slope. But I have to go down right I'm saying let's take several cuts at it. We already take several questions right we already put limits on individual contributions, that's</t>
  </si>
  <si>
    <t>Thomas Loughran: Into a machine learning environment.</t>
  </si>
  <si>
    <t>Thomas Loughran: Other people have to but</t>
  </si>
  <si>
    <t>Thomas Loughran: Right eligibility accountability variability. Good. So this is exactly what I meant to this is all I really wanted to go forward, there are models, of course.</t>
  </si>
  <si>
    <t>Thomas Loughran: There are she talks about a two headed sock puppet. Right. And she grants, there's two heads right and they get to bicker about shit on the stage.</t>
  </si>
  <si>
    <t>JP: I mean, I was basically just go at starting on the beach and just like walking out up to my chest.</t>
  </si>
  <si>
    <t>Excellent weekend.</t>
  </si>
  <si>
    <t>Thomas Loughran: That is required for maturity in those Member in those communities.</t>
  </si>
  <si>
    <t>Thomas Loughran: So I might</t>
  </si>
  <si>
    <t>Thomas Loughran: It is that that's one pattern at that, that's one way that works give somebody a bad antidote for something and now they're aware that now they they'd be were in adults and adults.</t>
  </si>
  <si>
    <t>Thomas Loughran: So it's sure it's a natural object and and then I use this phrase to do because it should be like a Summa</t>
  </si>
  <si>
    <t>Thomas Loughran: Maybe there's a clue down this road, and they have opinions about what role to follow and information integrated information theory is such a road.</t>
  </si>
  <si>
    <t>John Rose: And then the other</t>
  </si>
  <si>
    <t>Thomas Loughran: There's a lot of bright people who spend time in that space.</t>
  </si>
  <si>
    <t>Thomas Loughran: And that is politics right that is been through this before, right. That's Eric doing politics.</t>
  </si>
  <si>
    <t>Thomas Loughran: I think when that happened, I think you would have had the Second Amendment crowd way up in arms and they would have said, this is exactly why we have a second amendment right to protect from federal overreach of exactly the sort</t>
  </si>
  <si>
    <t>Thomas Loughran: That's their model partnership development, they actually do do a ton of that, you know, a lot of industry. It's a very faint. It's a famous roll.</t>
  </si>
  <si>
    <t>luke w: I guess, either. I don't understand the difference between the two views, once you actually follow them to their logical conclusions or I don't understand the necessity for the second view if there actually is a difference in the conclusions that you come to with yet.</t>
  </si>
  <si>
    <t>Thomas Loughran: We're still fighting about it because the guy I didn't vote for</t>
  </si>
  <si>
    <t>Thomas Loughran: So I think it's you know it's surprising to talk about rights because the pop up. How can they be a right some important right, that just showed up.</t>
  </si>
  <si>
    <t>Thomas Loughran: From if you cared about that a lot.</t>
  </si>
  <si>
    <t>of people who love to hear about building collapses or love to be in collapsed buildings,</t>
  </si>
  <si>
    <t>And I wonder if from that point of view that she thinks not just narrative, narrative control,</t>
  </si>
  <si>
    <t>Add they add some really deep and relatively consistent level of conflict, because there's sort of there's no no to whom question.</t>
  </si>
  <si>
    <t>Right. And so I'm I'm imagining churches as lenses.</t>
  </si>
  <si>
    <t>Thomas Loughran: Because we're nearly near the end of our time. I don't want to take a ton of time on this. I was hoping we could do this in five minutes. I think we could. So I'm I'm fishing and this is a very bad way to actually explore ideas to fish or something but</t>
  </si>
  <si>
    <t>But if they do come into existence, we predict an asymmetry.</t>
  </si>
  <si>
    <t>Thomas Loughran: I'm not sure Bosco is the right to be honest, I think that in this current implementation its its its current incarnation. I think that aware Khan meets Bosco more than boscolo needs aware</t>
  </si>
  <si>
    <t>Thomas Loughran: If you exercise faith. If you are aware that there's more conscious awareness of the world and more work in the world and you yourself are doing or the guy next to you is doing. If you're open to that larger dimension, you will find</t>
  </si>
  <si>
    <t>Thomas Loughran: Is that what you want to do if doctors won't serve black people in public hospitals because of their religious views.</t>
  </si>
  <si>
    <t>JP: Like a sorry I was already assuming</t>
  </si>
  <si>
    <t>Thomas Loughran: I had five or 10 spare minutes I was gonna, I was gonna dive in.</t>
  </si>
  <si>
    <t>John’s iPhone: Like I've tried it, like I've tried to talk to him about it multiple times and like, I know that. Like, I know there's people like that, but I just like legitimately don't understand it.</t>
  </si>
  <si>
    <t>It is, in fact, the way to go for you. Practice will make perfect.</t>
  </si>
  <si>
    <t>You can just map out methods of development here. Right, stages of an argument or reasons why something is the case or ET.</t>
  </si>
  <si>
    <t>Thomas Loughran: Right, we already regulate certain kinds. We, in theory, there are donors have to be identified. For example, in some areas, that's</t>
  </si>
  <si>
    <t>Thomas Loughran: And can we predict more quickly from kinds of behavior that are easily accessible and not this rarefied set of experimental conditions.</t>
  </si>
  <si>
    <t>Thomas Loughran: But I've fashioned a very strange career in order to make this happen.</t>
  </si>
  <si>
    <t>Thomas Loughran: Right where if you identify with all the parameters are and you relate them up to one another.</t>
  </si>
  <si>
    <t>Thomas Loughran: And what they get to bicker about is whether poor people get their health care in a really wretched way lined up in an emergency room.</t>
  </si>
  <si>
    <t>John Rose: Sounds good.</t>
  </si>
  <si>
    <t>Thomas Loughran: But I hope it's not true.</t>
  </si>
  <si>
    <t>JP: Well, I could just, I can just say hello and you got you could take carrier</t>
  </si>
  <si>
    <t>Thomas Loughran: You know what I mean. They know they're a crock of shit that teacher training that happens and teacher training all the way all the time, teachers get very jaded about another class to help them teach them.</t>
  </si>
  <si>
    <t>00:49:15.030 --&gt; 00:49:23.940</t>
  </si>
  <si>
    <t>01:01:04.770 --&gt; 01:01:17.760</t>
  </si>
  <si>
    <t>00:43:01.170 --&gt; 00:43:02.700</t>
  </si>
  <si>
    <t>Thomas Loughran: McIntyre spends time in this space.</t>
  </si>
  <si>
    <t>Thomas Loughran: I think we're, we've abandoned that and because we've abandoned or adrift.</t>
  </si>
  <si>
    <t>Rachel Loughran: And the challenging piece of the puzzle, there is. I also like this is me checking my own biases, even if the actions were similar</t>
  </si>
  <si>
    <t>Thomas Loughran: Those are the people that you're tempted to hires your sales persons, because they'll still Inc. A lot of contracts and then they move on to the next one.</t>
  </si>
  <si>
    <t>luke w: Nice, um,</t>
  </si>
  <si>
    <t>Thomas Loughran: Barack Obama.</t>
  </si>
  <si>
    <t>Thomas Loughran: It seems like a luxury. Right. Well, it was a luxury long time ago, but it didn't play the role, a long time ago when it would have been lecturing that it does play for us now. Now it's indispensable.</t>
  </si>
  <si>
    <t>Thomas Loughran: You might very well.</t>
  </si>
  <si>
    <t>but maybe not the best comparison.</t>
  </si>
  <si>
    <t>she thinks narrative is just darn near everything and narrative control is not missed.</t>
  </si>
  <si>
    <t>Right. There's not. The government is not an agent. Maybe not even Apple as an agent, although it's closer to one agent because it's got a CEO.</t>
  </si>
  <si>
    <t>And. A temptation could be to become a connoisseur of lenses without ever actually building anything.</t>
  </si>
  <si>
    <t>Thomas Loughran: I do think the American Israel. I mean,</t>
  </si>
  <si>
    <t>We just can't bring them into existence, if you know what I mean.</t>
  </si>
  <si>
    <t>Thomas Loughran: I'm sure I'm selling that short a little bit, but I think we could learn a lot from them.</t>
  </si>
  <si>
    <t>Thomas Loughran: Guidance and you will listen for it and you will take it and you will fruit define things based on you. It will bear fruit. Love will bear fruit, and you'll talk to someone</t>
  </si>
  <si>
    <t>Thomas Loughran: Really mean</t>
  </si>
  <si>
    <t>JP: At least when we first started that I was working from a conscious real estate.</t>
  </si>
  <si>
    <t>JP: You're just like you need to find the right book.</t>
  </si>
  <si>
    <t>Thomas Loughran: In if what Aquinas did was put something holistic together like this and assume of what well maybe community life of</t>
  </si>
  <si>
    <t>Thomas Loughran: And their physical lists, but they think consciousness is its own Sui generous thing to be studied and when you do study and break it up, even though it arises out of the physical world.</t>
  </si>
  <si>
    <t>John Rose: pretty convincing.</t>
  </si>
  <si>
    <t>You'll become the kind of human being that you will want to become.</t>
  </si>
  <si>
    <t>You know. Trade.</t>
  </si>
  <si>
    <t>Thomas Loughran: Could we learn to predict how people would perform under those rarefied experimental conditions by looking at other kinds of correlations that can be reliably and more commonly observed</t>
  </si>
  <si>
    <t>Thomas Loughran: And you figure. You know how in how many ways does each parameter influence the other and you put the math of a simple math mathematical model, right, this depends on that thing cubed.</t>
  </si>
  <si>
    <t>Thomas Loughran: Right, so everybody pays for it that way or do for people get their health care by some sort of dull out right in. That's, that's dropped into law in a slightly more efficient way. But the poor people remain poor</t>
  </si>
  <si>
    <t>John Rose: Like paddle out</t>
  </si>
  <si>
    <t>Thomas Loughran: From another point of view. In other words, I'm looking for shortcuts.</t>
  </si>
  <si>
    <t>Take care.</t>
  </si>
  <si>
    <t>Thomas Loughran: And he dialogues with those folks.</t>
  </si>
  <si>
    <t>Rachel Loughran: I personally think that I have more sympathy for people getting picked up in vans now than I would if it happened at a white nationalist rally while like in my head. I know that, like, I don't want that to be happening any of the time.</t>
  </si>
  <si>
    <t>Thomas Loughran: But they lead behind lawsuits, they leave behind maybe good fourth first you know next quarter earnings and earnings reports are good. Right. But the what the lawsuits are bad.</t>
  </si>
  <si>
    <t>Thomas Loughran: Who said he could who said that polarization between parties was the biggest problem.</t>
  </si>
  <si>
    <t>Thomas Loughran: Be quite happy, maybe even would have promoted.</t>
  </si>
  <si>
    <t>But there are a lot of people who who like to hear varies particular worldview, regardless of respecting people who think differently or not.</t>
  </si>
  <si>
    <t>By those who have power and try to maintain. Do you know that a.</t>
  </si>
  <si>
    <t>Right. And it's got it seems to be a corporation, probably more of an agent than a government is.</t>
  </si>
  <si>
    <t>Thomas Loughran: You can spend it on</t>
  </si>
  <si>
    <t>Right. David Foster Wallace talks about that and some of his books to sort of his name.</t>
  </si>
  <si>
    <t>Thomas Loughran: America, Israel is basically got there's a lobby.</t>
  </si>
  <si>
    <t>We can't. We won't. None of us will bring them into existence because there is a better way to inform people.</t>
  </si>
  <si>
    <t>Thomas Loughran: About how to do some things</t>
  </si>
  <si>
    <t>Thomas Loughran: I given you the story before, after, stick something in here when I was doing when Lisa was under chemo and I walked out to lunch and I told you the story here. Before I tell it off.</t>
  </si>
  <si>
    <t>Thomas Loughran: I'm inclined to say, you won't serve them, get the hell out of the marketplace right because this is not the marketplace. It's just not our marketplace. This is not the American marketplace, you know, you don't have to operate them on them in your home maybe</t>
  </si>
  <si>
    <t>JP: I was, I found myself wondering, today what the unrest is going to look like. Because there's going to be unrest.</t>
  </si>
  <si>
    <t>00:49:24.210 --&gt; 00:49:34.050</t>
  </si>
  <si>
    <t>01:01:18.120 --&gt; 01:01:27.810</t>
  </si>
  <si>
    <t>00:43:03.720 --&gt; 00:43:05.310</t>
  </si>
  <si>
    <t>Were you to be richly informed about your options?</t>
  </si>
  <si>
    <t>Thomas Loughran: And could we then have an A. I. Assistant high information flow network of rich communities and the computational science of community building community engagement, which Aristotle would call politics. Could we have</t>
  </si>
  <si>
    <t>Thomas Loughran: Right. Is it chosen more than once, etc. And you run all those together and you get there's code analogous to this whole thing.</t>
  </si>
  <si>
    <t>Thomas Loughran: Just the same, and most of the world doesn't get health care, just the same. Most of the world gets</t>
  </si>
  <si>
    <t>John Rose: On your stomach or something. Can you like go underneath the waves.</t>
  </si>
  <si>
    <t>JP: Right back. Gotcha.</t>
  </si>
  <si>
    <t>Thomas Loughran: And that call this true confession. If it turns out to be this is the mark of a immature person then take this as a moment of transparency, okay.</t>
  </si>
  <si>
    <t>Thomas Loughran: Nodes, it ought to be an account of all these teams. Why, what is the team. Why should we have one to use that first ridiculously simple plan of attack metaphor. Right.</t>
  </si>
  <si>
    <t>Thomas Loughran: You can learn something about it. By studying consciousness in itself and then you can identify the causal conditions which bring that about.</t>
  </si>
  <si>
    <t>John Rose: Argument for me is that</t>
  </si>
  <si>
    <t>Thomas Loughran: And what, why do I say all this because</t>
  </si>
  <si>
    <t>Thomas Loughran: Bringing principles to practical you think we should ever invite other family members into one of these open puppets compensations</t>
  </si>
  <si>
    <t>John Rose: But my sympathies go one way more than they do the other unfortunately</t>
  </si>
  <si>
    <t>luke w: So that I guess that that's sort of</t>
  </si>
  <si>
    <t>Thomas Loughran: But had never done anything in the Senate that I ever saw.</t>
  </si>
  <si>
    <t>Thomas Loughran: If you're yeah</t>
  </si>
  <si>
    <t>Thomas Loughran: But Trump being president. See if you knew what was going to happen.</t>
  </si>
  <si>
    <t>Well, I think we got closer to what could what would colvard communication.</t>
  </si>
  <si>
    <t>Go similar, but. So that's where why I am more than I go.</t>
  </si>
  <si>
    <t>The government has a presidency, too. But it's it's way too complicated to be a unity.</t>
  </si>
  <si>
    <t>Thomas Loughran: In any way you want.</t>
  </si>
  <si>
    <t>Yeah. Yeah. Well, I think.</t>
  </si>
  <si>
    <t>Thomas Loughran: Right. I mean, it's kind of a it's an important player in the power politics in the United States. There's, there is a group of people who lobby for certain outcomes between the United States and Israel and they think it's a very big deal.</t>
  </si>
  <si>
    <t>There's a better education. And when you look at it that way, it's certainly in education.</t>
  </si>
  <si>
    <t>Thomas Loughran: And she's</t>
  </si>
  <si>
    <t>Thomas Loughran: Or something like that, you're not operate on your black kids don't have any black kids, whatever. Right, but that it's a very small zone and privacy in which you get that space, you don't get the Trump that note the public square</t>
  </si>
  <si>
    <t>JP: Good. That makes sense. Yeah, like</t>
  </si>
  <si>
    <t>I mean, it's literally like</t>
  </si>
  <si>
    <t>And so this this is the way forward for you, so that rights claim asserts save that drowning child in the pool, you idiot.</t>
  </si>
  <si>
    <t>Thomas Loughran: A computational politics as master science.</t>
  </si>
  <si>
    <t>Thomas Loughran: So it is my job.</t>
  </si>
  <si>
    <t>Thomas Loughran: Sometimes, literally, there's an interface that it's exactly like this and you just drag stuff around and you type stuff in and you link it up and you drop in, you know,</t>
  </si>
  <si>
    <t>Thomas Loughran: Most of the world gets run over and that from a, from the point of view of what the Empire cares. It doesn't matter all that much with the efficiency of your systems.</t>
  </si>
  <si>
    <t>JP: I couldn't on</t>
  </si>
  <si>
    <t>JP: Thanks, man. It's great talking to you guys.</t>
  </si>
  <si>
    <t>Thomas Loughran: I would</t>
  </si>
  <si>
    <t>Thomas Loughran: Ya. All right.</t>
  </si>
  <si>
    <t>Thomas Loughran: If the classes are one Natalie.</t>
  </si>
  <si>
    <t>00:49:34.740 --&gt; 00:49:42.870</t>
  </si>
  <si>
    <t>01:01:29.790 --&gt; 01:01:32.370</t>
  </si>
  <si>
    <t>00:43:07.260 --&gt; 00:43:11.940</t>
  </si>
  <si>
    <t>Thomas Loughran: Why on earth would you venture into brainstorm.</t>
  </si>
  <si>
    <t>Thomas Loughran: Pick one.</t>
  </si>
  <si>
    <t>Thomas Loughran: Yeah, but seems to me it would be naked federal aggression right had to go in spite of what the governor's Raskin right we're that we're</t>
  </si>
  <si>
    <t>Thomas Loughran: You know the trust that the good name of the company lies in ruins and so</t>
  </si>
  <si>
    <t>luke w: I guess that's my reaction to hearing those two separate narratives</t>
  </si>
  <si>
    <t>Thomas Loughran: Didn't have the experience base to actually make cross I'll compliment that guy wandered into this big problem and</t>
  </si>
  <si>
    <t>Rachel Loughran: Yeah, I mean, yeah, that idea of that broader conception of rights as feeling</t>
  </si>
  <si>
    <t>Thomas Loughran: How's he DIFFERENT FROM OBAMA AND HOW WAS Obama different than Bush.</t>
  </si>
  <si>
    <t>And infographics. What should you reasonably expect?</t>
  </si>
  <si>
    <t>No, I don't think so. I mean, I could run down her road. Maybe I'll put one sentence on just one sentence.</t>
  </si>
  <si>
    <t>Apple, I think, is a it'd be very interesting to talk to.</t>
  </si>
  <si>
    <t>Yeah, or call him. So they can be good about the opinions they spend all their time, just what they just want to hear another story.</t>
  </si>
  <si>
    <t>Thomas Loughran: Right. I mean, aren't a lot of fundamentalist Christians in that world, for example, on one hand, aren't there Jewish Americans who hold the Zionist account, isn't there sort of a isn't there a</t>
  </si>
  <si>
    <t>None of us want to suffer. That complete corruption.</t>
  </si>
  <si>
    <t>Thomas Loughran: It's, it's not so clear that we could get it off the ground.</t>
  </si>
  <si>
    <t>Thomas Loughran: heading north and she's hungry and she's in the middle of a six hour toxic sludge dripping session into her body right and common thing. Unfortunately, so nothing's going to stop me from getting the lunch.</t>
  </si>
  <si>
    <t>Thomas Loughran: In the marketplace right and treat it like it's an accepted opinion. No, it is</t>
  </si>
  <si>
    <t>JP: I was taking</t>
  </si>
  <si>
    <t>John’s iPhone: It's like you've only ever watched movies and you're just like, Man, I don't really like TV. It's like, no, it's just a different way to consume stories.</t>
  </si>
  <si>
    <t>Thomas Loughran: What, what are these teams, why should we have them. What's that league look like, well, maybe it's a some maybe it's a whole account of that some community.</t>
  </si>
  <si>
    <t>Thomas Loughran: The fulfillment of the sort of the</t>
  </si>
  <si>
    <t>John Rose: Every other mostly every other first world nation in the world.</t>
  </si>
  <si>
    <t>Of course you should do that. It's deeply wrong if you don't. And the child has a right to your assistance.</t>
  </si>
  <si>
    <t>Thomas Loughran: It seems like it undercuts what our First Amendment right as for</t>
  </si>
  <si>
    <t>Thomas Loughran: As a science of all of these all of the rest of the sciences, one might imagine, have their place in each of these communities.</t>
  </si>
  <si>
    <t>Thomas Loughran: To figure out</t>
  </si>
  <si>
    <t>Thomas Loughran: You drop in a tiny little equation and the software's happy to take your input that way and and spit out it's writing code in the background.</t>
  </si>
  <si>
    <t>Thomas Loughran: You're still going to get, you're still going to get some kind of health care. The question is how efficient it is it for those poor people who are going to be left for by the very same policies, no matter who wins and who loses.</t>
  </si>
  <si>
    <t>JP: On my board.</t>
  </si>
  <si>
    <t>Thomas Loughran: I'm looking I value efficiency.</t>
  </si>
  <si>
    <t>Thomas Loughran: Let's play that by ear.</t>
  </si>
  <si>
    <t>Thomas Loughran: All of them are suspect after that and it backfires it's worse than nothing.</t>
  </si>
  <si>
    <t>Thomas Loughran: And talk about that and take a serious investigation of the alternative</t>
  </si>
  <si>
    <t>Thomas Loughran: Say, it'd be interesting to hear. I don't know. Second,</t>
  </si>
  <si>
    <t>Thomas Loughran: Liberal administration to rule to move in and say, Sorry, all you levels. Right. You're just not doing the right job here right there's there's now there's not federal property and perhaps in the University of which I forget which university was</t>
  </si>
  <si>
    <t>Thomas Loughran: And that's what those of us. That's the story, those of us tell about those people, of whom we say don't really know how to develop partnerships.</t>
  </si>
  <si>
    <t>Thomas Loughran: Yeah, yeah. Wonderful.</t>
  </si>
  <si>
    <t>Thomas Loughran: And gave up on</t>
  </si>
  <si>
    <t>Rachel Loughran: Like the needs of a person.</t>
  </si>
  <si>
    <t>Thomas Loughran: Yeah, just to drop back those last three maybe not at all.</t>
  </si>
  <si>
    <t>We might use the rights language. What do you have a right to expect?</t>
  </si>
  <si>
    <t>Maybe you don't see a clear polarization.</t>
  </si>
  <si>
    <t>Apple employees have to be pretty well placed. Probably former Apple employees who could tell you what extent is Apple unity.</t>
  </si>
  <si>
    <t>They just want to hear something new. Oh, I don't know.</t>
  </si>
  <si>
    <t>Thomas Loughran: A Judeo persecuted.</t>
  </si>
  <si>
    <t>So there there may be resources like that.</t>
  </si>
  <si>
    <t>Thomas Loughran: We would need to do it.</t>
  </si>
  <si>
    <t>Thomas Loughran: It's about the only thing I can do is I stand by helpless.</t>
  </si>
  <si>
    <t>Thomas Loughran: Right. I mean, at some point, seems to me you've got to be able to say that, and that's why you reverse press and that's why you throw out. What was it</t>
  </si>
  <si>
    <t>JP: I was taking that</t>
  </si>
  <si>
    <t>Thomas Loughran: I think it depends a lot on how the</t>
  </si>
  <si>
    <t>looking crazy</t>
  </si>
  <si>
    <t>00:49:43.980 --&gt; 00:49:44.880</t>
  </si>
  <si>
    <t>01:01:33.270 --&gt; 01:01:44.520</t>
  </si>
  <si>
    <t>00:43:13.050 --&gt; 00:43:18.150</t>
  </si>
  <si>
    <t>And we can use those phrases that way. Yeah, I was that's an interesting.</t>
  </si>
  <si>
    <t>Thomas Loughran: They take place in universities.</t>
  </si>
  <si>
    <t>Thomas Loughran: How to Turn it more like the high energy physics community.</t>
  </si>
  <si>
    <t>Thomas Loughran: And the way Excel does or something like that from the stuff you put in a cell.</t>
  </si>
  <si>
    <t>JP: I was using what's called a foam board.</t>
  </si>
  <si>
    <t>Thomas Loughran: Guilty I value diversity of experiences equally guilty. Right. So maybe, maybe the desert fathers that you know</t>
  </si>
  <si>
    <t>John’s iPhone: Yeah. And so, I mean, that's</t>
  </si>
  <si>
    <t>Thomas Loughran: Or toward and doing</t>
  </si>
  <si>
    <t>Thomas Loughran: Intelligence really is a physical process. It's a computational process and our, our reasoning patterns now really come out of that world. And there's a physical physical explanation for it.</t>
  </si>
  <si>
    <t>John Rose: Does some version of the single payer plan.</t>
  </si>
  <si>
    <t>Thomas Loughran: Ways of processing the world. The alternative column perspectives.</t>
  </si>
  <si>
    <t>Thomas Loughran: Things that we know people are interested in</t>
  </si>
  <si>
    <t>Thomas Loughran: Charlottesville, but</t>
  </si>
  <si>
    <t>Thomas Loughran: Well you thrown down the gauntlet really well because I think those are two</t>
  </si>
  <si>
    <t>Thomas Loughran: He got hammered. He was out of this step out of his league and so he ramrod healthcare down the throat of the republicans</t>
  </si>
  <si>
    <t>Rachel Loughran: As society changes, I think, act like the way you framed it here.</t>
  </si>
  <si>
    <t>Thomas Loughran: In fact, in some ways, in there are ways and killing some of the money is obviously one of them, right. Mm hmm.</t>
  </si>
  <si>
    <t>Whether you're wise to anticipate it is a different thing, right?</t>
  </si>
  <si>
    <t>You see something that looks like polarization, but you don't see a good treatment because it's too damn important.</t>
  </si>
  <si>
    <t>And there'd be disunity in there, too. But it has a corporate structure which which admits a little bit more.</t>
  </si>
  <si>
    <t>Paul, in his letter to the Fenians, I think, oh, there isn't the Athenians letter to me.</t>
  </si>
  <si>
    <t>Thomas Loughran: Narrative also</t>
  </si>
  <si>
    <t>Right. In which you basically have got to make claims about what you yourself would think.</t>
  </si>
  <si>
    <t>Thomas Loughran: It's more like Basco becomes an offering in a cola. So we sell to call it a school called a business called a church and they are members as they mature need places to do good that they can actually access and make a difference.</t>
  </si>
  <si>
    <t>Thomas Loughran: Right. So you can imagine the sun breaking up a little bit. But just to give you an idea of how fast I was walking and how deliberately I was out for lunch when she asked me to go get some lunch, right. So I'm off.</t>
  </si>
  <si>
    <t>Thomas Loughran: Round throughout the what previous decision now. Plus it's worth remembering.</t>
  </si>
  <si>
    <t>JP: I was basically using that sort of argument from</t>
  </si>
  <si>
    <t>Thomas Loughran: You're probably going to have some local unrest. But, but whether there's any going to be anything at scale. I think depends upon the ability to construct</t>
  </si>
  <si>
    <t>JP: I mean I wouldn't for</t>
  </si>
  <si>
    <t>Definition of self evident. I was trying to think about that a little bit.</t>
  </si>
  <si>
    <t>Thomas Loughran: And then national lands and in research and development arms of corporations and in all the places that science takes place all that science disciplinary as it is takes place but begins to be</t>
  </si>
  <si>
    <t>Thomas Loughran: It's, it's my job to figure out how to birth a new science.</t>
  </si>
  <si>
    <t>Thomas Loughran: So anyway, we should find those these have gotten this and we should do a little work and find them.</t>
  </si>
  <si>
    <t>Thomas Loughran: That's that's the recording.</t>
  </si>
  <si>
    <t>JP: Where you can't really duck onto the waves like that.</t>
  </si>
  <si>
    <t>Thomas Loughran: Or is it particularly wonderful way to go. Or maybe the community needs some folks like that and they function in a mature sort of role Desert Fathers desert mothers, I have a just in mind here people that see questor themselves and</t>
  </si>
  <si>
    <t>Thomas Loughran: So if I drop you. By the way, is because I want to internet range.</t>
  </si>
  <si>
    <t>John’s iPhone: Part of it. But the biggest part is that</t>
  </si>
  <si>
    <t>00:49:45.120 --&gt; 00:49:59.370</t>
  </si>
  <si>
    <t>01:01:44.850 --&gt; 01:01:54.210</t>
  </si>
  <si>
    <t>00:43:19.410 --&gt; 00:43:20.220</t>
  </si>
  <si>
    <t>Thomas Loughran: That are richer in some ways and poor and others, and quite complex, but quite different. Right. Why would you do all that, without the benefit.</t>
  </si>
  <si>
    <t>Thomas Loughran: We get people to sign up</t>
  </si>
  <si>
    <t>Thomas Loughran: But you could imagine it being a you know a rally in a city where there is federal property and federal property being seen like</t>
  </si>
  <si>
    <t>Thomas Loughran: Those are two dimensions.</t>
  </si>
  <si>
    <t>Thomas Loughran: Really do me to talk to very long term controllers.</t>
  </si>
  <si>
    <t>Rachel Loughran: I'm more convinced that access to the internet would be</t>
  </si>
  <si>
    <t>John Rose: Very direct comparison there.</t>
  </si>
  <si>
    <t>Expect absolutes. Right. But you have. But you're in your rights demanded.</t>
  </si>
  <si>
    <t>And I'll just leave it at that. It's way too important.</t>
  </si>
  <si>
    <t>In any case. So what would it be for there to be a no from Apple to the government is already a good question, right?</t>
  </si>
  <si>
    <t>He's talking about Athens Odyssey is. But it's in another letter.</t>
  </si>
  <si>
    <t>Thomas Loughran: That one could build out here right this is this is how the Jewish people are protecting themselves. Right. And they tell that story in terms of a history of oppression of the Jews very different than the Palestinian story.</t>
  </si>
  <si>
    <t>Were you to richly understand from another perspective,</t>
  </si>
  <si>
    <t>Thomas Loughran: All inside this environment where they're not on the social media world they're out in the privately managed social media.</t>
  </si>
  <si>
    <t>Thomas Loughran: And I walked by this guy and he comes up and there's just tears in his eyes, and I'm walking by one quarter and he's coming back to me and I happen to catch a glimpse of the quarter.</t>
  </si>
  <si>
    <t>Thomas Loughran: But pop up in our heads navy, but that decision was deeply in trauma. It enabled separate but equal education.</t>
  </si>
  <si>
    <t>JP: Like you could say solipsism or idealism.</t>
  </si>
  <si>
    <t>Thomas Loughran: A narrative of contention.</t>
  </si>
  <si>
    <t>JP: I would go</t>
  </si>
  <si>
    <t>Thomas Loughran: Social agreement founded on respect for dignity and diversity. Well now I'm smuggling in some some names of some route, right, that might turn out to be justified without any account of when in the process they get justified.</t>
  </si>
  <si>
    <t>Thomas Loughran: That worldview has got some champions here in the people who take consciousness as a phenomena very seriously and find the correlations to it.</t>
  </si>
  <si>
    <t>And I didn't really know what I thought. That word, that phrase, man.</t>
  </si>
  <si>
    <t>Thomas Loughran: Begins in it begin to look for</t>
  </si>
  <si>
    <t>Thomas Loughran: Not that it's going to be born around me. That's for darn sure but I've got to find a way to articulate enough of it to attract enough people so that there's some critical mass there so that real scientific exploration burst into flame.</t>
  </si>
  <si>
    <t>Thomas Loughran: Stop dangerous share</t>
  </si>
  <si>
    <t>John Rose: And sure, yeah.</t>
  </si>
  <si>
    <t>JP: Yeah, go over them. Yeah.</t>
  </si>
  <si>
    <t>Thomas Loughran: And are you could say are incredibly disciplinary in their approach to life and I just don't mean they have a lot of discipline. I mean, they're in a discipline like an academic discipline, although maybe it's a Practical. Practical distance discipline.</t>
  </si>
  <si>
    <t>John’s iPhone: The author who everyone was basically he had to. He was on every major news network, and he was like the main voice of defining the police.</t>
  </si>
  <si>
    <t>Thomas Loughran: Of that of thought in that space thought in that space and literature thought in that space in the history of ideas, right, it seems to me you would want to and</t>
  </si>
  <si>
    <t>Thomas Loughran: And I wonder what a what a conversation would go like</t>
  </si>
  <si>
    <t>Thomas Loughran: Sort of a pretext for doing what you want to do and taking aim at what what you think the state is failing to take aim at and thus trouncing all over the states ability to govern itself in that regard.</t>
  </si>
  <si>
    <t>Thomas Loughran: I lost my I was making a really no doubt wonderful point in the midst of that story.</t>
  </si>
  <si>
    <t>Thomas Loughran: Of the rhetorical</t>
  </si>
  <si>
    <t>Rachel Loughran: A human right, but under like the way like we grow up thinking about rights that argument convinces me less so. But like I think that's an important distinction because this I'm more of a fan of this broader</t>
  </si>
  <si>
    <t>Thomas Loughran: So allowed by who the things that are talked about is allowed and not allowed and surprise and not a surprise.</t>
  </si>
  <si>
    <t>That that people are not bypassing you as someone who's incapable of being actually informed.</t>
  </si>
  <si>
    <t>Do you know if she doesn't typically write for any of the big newspapers or anything like that out of a desire to participate in the system are her?</t>
  </si>
  <si>
    <t>It could only be a bumper sticker. And you underneath it, there's all kinds of levels of cooperation with all kinds of different folks.</t>
  </si>
  <si>
    <t>What well, that and I don't remember that letter to the Athenians.</t>
  </si>
  <si>
    <t>Thomas Loughran: But very different than the Christian story to so what what the fundamentalist Christian story look like</t>
  </si>
  <si>
    <t>even though it's a perspective you will not enter into because another person enters into it and they climb out of it and you think they are.</t>
  </si>
  <si>
    <t>Thomas Loughran: Right where they're not being scraped they are being in a certain sense scraped for</t>
  </si>
  <si>
    <t>Thomas Loughran: Quarter is white and right and he's all broken up and i and i walk past and walk right through. And I'm on a mission and I'm going to get that lunch, but I hear it. My turn around, go back and talk to them.</t>
  </si>
  <si>
    <t>Thomas Loughran: Right. And it was deeply and trying to, there's a huge impact. You know who brought it up today.</t>
  </si>
  <si>
    <t>JP: And using that to sort of like, well, if consciousness is fundamental.</t>
  </si>
  <si>
    <t>Thomas Loughran: Around the election by one side or the other.</t>
  </si>
  <si>
    <t>JP: For quite a while. I didn't read a lot, you know,</t>
  </si>
  <si>
    <t>00:50:04.830 --&gt; 00:50:09.450</t>
  </si>
  <si>
    <t>01:01:54.480 --&gt; 01:02:03.630</t>
  </si>
  <si>
    <t>00:43:23.700 --&gt; 00:43:33.630</t>
  </si>
  <si>
    <t>But it does rights being own being self evident would only apply to people raised in that.</t>
  </si>
  <si>
    <t>John Rose: We are</t>
  </si>
  <si>
    <t>Thomas Loughran: In it, individuals begin to look problem of the result at the results from one scientific tradition to another to a yet another discipline etc and could out of the many disciplinary</t>
  </si>
  <si>
    <t>Thomas Loughran: That is doable actually to do that. I think it has to be done at a year at a university. It doesn't have to be done at the grassroots University.</t>
  </si>
  <si>
    <t>John Rose: Now, do you have pretty negative view of</t>
  </si>
  <si>
    <t>JP: And I wasn't. If I were to go a little deeper.</t>
  </si>
  <si>
    <t>Thomas Loughran: And you know i'm i'm all for</t>
  </si>
  <si>
    <t>John’s iPhone: So obviously I assume very liberal. He was basically he probably had a more nuanced view, but he was kind of</t>
  </si>
  <si>
    <t>Thomas Loughran: Okay, oh, I want to master online. Alright, so</t>
  </si>
  <si>
    <t>Thomas Loughran: Everybody looks at what are called neural correlates of consciousness. These are things that if you shoot if you're not one of these things out. You don't remember x</t>
  </si>
  <si>
    <t>John Rose: In general, I mean, while they recognize there there are problems. It seemed like from my understanding the general consensus is that people really like them.</t>
  </si>
  <si>
    <t>Thomas Loughran: And even lightly armed, I have a little bit me. I understand what it is and</t>
  </si>
  <si>
    <t>Thomas Loughran: Or would it be too risky.</t>
  </si>
  <si>
    <t>Thomas Loughran: I think I wouldn't have had a lot of sympathy. I don't think for Palmer, on and on. Second Amendment grounds.</t>
  </si>
  <si>
    <t>Thomas Loughran: Exercise that's got to be accomplished the rhetorical challenge the rhetorical</t>
  </si>
  <si>
    <t>Thomas Loughran: I'll be honest, seeing that Cummings why I voted for john mccain as the lesser of</t>
  </si>
  <si>
    <t>Rachel Loughran: Definition of human rights.</t>
  </si>
  <si>
    <t>Thomas Loughran: Is one set of things if if you had a lot of money and you were controlling speech with any measure of effectiveness, there would be things that you were not allowed. That would not be discussed is not allowed.</t>
  </si>
  <si>
    <t>Right. And just ahead. Communicating precisely.</t>
  </si>
  <si>
    <t>That's a good question. She does not. And adding up, I would say of course not.</t>
  </si>
  <si>
    <t>And there's probably a more complex answer in there somewhere. But I don't know.</t>
  </si>
  <si>
    <t>Yeah. Yeah, I love apocryphal. That's awesome.</t>
  </si>
  <si>
    <t>Thomas Loughran: I mean, does anyone know it, maybe not.</t>
  </si>
  <si>
    <t>Otherwise, you could have been like them. That's what you end up thinking.</t>
  </si>
  <si>
    <t>Thomas Loughran: That there are companies that are making that are in business here in fact all the collapse or sustained through the environment here. So there is a kind of for profit environment, but it is for perfect for purpose and for profit.</t>
  </si>
  <si>
    <t>Right and</t>
  </si>
  <si>
    <t>Thomas Loughran: Kennedy, Louisiana, Justice Kennedy, brought it up in a conversation about sorry Decisis with George bear</t>
  </si>
  <si>
    <t>JP: Like we have this sort of philosophical tradition where it's talking about</t>
  </si>
  <si>
    <t>John’s iPhone: I mean I think both sides, who are even hard, hard work at constructing that narrative.</t>
  </si>
  <si>
    <t>John’s iPhone: I mean I don't read much anymore.</t>
  </si>
  <si>
    <t>Particular society, though, it doesn't make them universally self-evident.</t>
  </si>
  <si>
    <t>John Rose: Yeah, I mean, so, Mr. I think I'm already in agreement, a lot of the way and that. I mean, I think Citizens United is</t>
  </si>
  <si>
    <t>Thomas Loughran: A small number of people, not a huge number of people put in common, what they have in common and shaped by their awareness, their exposure to the information processing that take place in all of these disciplines.</t>
  </si>
  <si>
    <t>Thomas Loughran: grassroots level, it shouldn't be done in university, although you can begin at the grassroots level also in your purse, but you have to some point you've got to attract faculty</t>
  </si>
  <si>
    <t>Thomas Loughran: Any other ground since we're doing all this, you know, we ought to do.</t>
  </si>
  <si>
    <t>John Rose: How effective people think universal health care is but</t>
  </si>
  <si>
    <t>JP: Than I would paddle.</t>
  </si>
  <si>
    <t>Thomas Loughran: I don't want to sell any of that short, who am I to sell it short.</t>
  </si>
  <si>
    <t>JP: Mark</t>
  </si>
  <si>
    <t>John’s iPhone: Definitely talking negatively about the implicit bias training that police thing is kind of just a worthless attempt to make things better, to make them seem like they were attempting something without actually doing anything.</t>
  </si>
  <si>
    <t>00:50:10.230 --&gt; 00:50:10.860</t>
  </si>
  <si>
    <t>01:02:04.230 --&gt; 01:02:21.990</t>
  </si>
  <si>
    <t>00:43:36.060 --&gt; 00:43:37.230</t>
  </si>
  <si>
    <t>Thomas Loughran: Tom Thomas Kuhn, was it isn't a certain sense was a teacher of mine, even though I was in the same room with them. He didn't know me.</t>
  </si>
  <si>
    <t>Thomas Loughran: We risk relationships.</t>
  </si>
  <si>
    <t>Thomas Loughran: Or any president liking.</t>
  </si>
  <si>
    <t>JP: Well, we were just talking about forward looking narratives. Yeah, yeah.</t>
  </si>
  <si>
    <t>Thomas Loughran: Let. Another way to put it, because you can put everything this way is it's the rhetorical computation.</t>
  </si>
  <si>
    <t>Thomas Loughran: Two evils are the better of two people to confront the worst of our problems because I thought, at the very least McCain had the experience to cut across party lines and make things happen. And they're ahead mccain feingold</t>
  </si>
  <si>
    <t>Thomas Loughran: It's a lot easier to get what you want when nobody knows exactly what you're doing.</t>
  </si>
  <si>
    <t>To get a response from you. Of the sort that they've calculated is the right response.</t>
  </si>
  <si>
    <t>But I haven't seen her say, of course. But that's what I would say.</t>
  </si>
  <si>
    <t>I don't know enough about that to think that it's OK to think that.</t>
  </si>
  <si>
    <t>Yeah, that's a fun mistake to make. Right.</t>
  </si>
  <si>
    <t>JP: I mean other than seeing you just mean seeing the Christian story as the extension of the Jewish story.</t>
  </si>
  <si>
    <t>So in the same way, we affirm the claim that something could have died from freezing and died from fire.</t>
  </si>
  <si>
    <t>Thomas Loughran: And it, it does require an economic background.</t>
  </si>
  <si>
    <t>Thomas Loughran: And it's not a crazy idea for me.</t>
  </si>
  <si>
    <t>Thomas Loughran: Right. And she seemed to go right along with his thinking beyond which troubled me a great deal. It just went fast away haven't had much chance to process it yet.</t>
  </si>
  <si>
    <t>Thomas Loughran: Foundation, I agree, but</t>
  </si>
  <si>
    <t>Thomas Loughran: I never just</t>
  </si>
  <si>
    <t>Thomas Loughran: Right, or you can't walk a straight line or you can't see anymore or whatever, right. You can interfere or interact with the brain with with what goes on in conscious experience by messing with the brain in certain ways that's neural correlate correlations call relatives.</t>
  </si>
  <si>
    <t>John Rose: The most</t>
  </si>
  <si>
    <t>Except in a different sense, not in a de facto sense, self evident in the de facto sense, only to some perhaps.</t>
  </si>
  <si>
    <t>John Rose: A huge disaster.</t>
  </si>
  <si>
    <t>Thomas Loughran: And could all of that information be brought to bear on the construction of a way of looking at the world, which some presumably small presumably ideally better educated</t>
  </si>
  <si>
    <t>Thomas Loughran: For one, they have the freedom and nobody else does. To do this stuff. I just don't know where else to do it. Number one, and</t>
  </si>
  <si>
    <t>Thomas Loughran: We could use Rachel because she's really used to did it well. So we, we should take notes in mind.</t>
  </si>
  <si>
    <t>Thomas Loughran: I suppose it right</t>
  </si>
  <si>
    <t>JP: But also it's just like</t>
  </si>
  <si>
    <t>Thomas Loughran: The people who are really the ones to sell it short, are the ones who are can play that game can sing that tune, as well as anyone.</t>
  </si>
  <si>
    <t>Thomas Loughran: Right, right. I could certainly see that happening. And I would take the word of somebody who's looked into it hard that that might very well be happening.</t>
  </si>
  <si>
    <t>Thomas Loughran: There's not a teacher of mine in that sense. But I heard him and I learned from it and I did exactly</t>
  </si>
  <si>
    <t>John Rose: I don't think so. I think the type of people who would want to enter that call would be the type of people who</t>
  </si>
  <si>
    <t>Your life now.</t>
  </si>
  <si>
    <t>Thomas Loughran: It's a, it's what needs to be solved from a computing point of view, it's that problem needing to be solved. How do you move</t>
  </si>
  <si>
    <t>Thomas Loughran: Which was a campaign finance reform.</t>
  </si>
  <si>
    <t>Thomas Loughran: This broader definition actually grounds.</t>
  </si>
  <si>
    <t>Thomas Loughran: It's not up for debate and you don't have to spend any money to maintain it or put this way, you may have to spend an enormous amount of money to maintain it, but you get spend other people's</t>
  </si>
  <si>
    <t>And they seem to be. They pretend to be informing you. But they have no such insert, no such intention at all.</t>
  </si>
  <si>
    <t>And I think that's her language. Well enough to opine that you'd be out of your mind to write of those places that they'd be</t>
  </si>
  <si>
    <t>To accuse Apple, for example, of being false in its public face.</t>
  </si>
  <si>
    <t>Right after his letter to the Macedonians. Sure.</t>
  </si>
  <si>
    <t>JP: Slash the fulfillment of are you speaking more like does, does the evangelical Christian story diverged from that and important way.</t>
  </si>
  <si>
    <t>Right. Both of those things are true. Is that an untestable claim?</t>
  </si>
  <si>
    <t>Thomas Loughran: And that economic backbone does come through scaling, to be honest, right where you you scale. Imagine Basco being present a very slick proof of concept of how good it is to interact with the cola.</t>
  </si>
  <si>
    <t>Thomas Loughran: That somebody might know more about it than I do.</t>
  </si>
  <si>
    <t>Thomas Loughran: But what do you say, what are you saying to judge, Judge Barrett was so now when it comes to start Decisis</t>
  </si>
  <si>
    <t>JP: Of things only appearing in this space. This like I'm only sure of myself. Right.</t>
  </si>
  <si>
    <t>Thomas Loughran: But they're laying a foundation for it, but they need some help from the facts they need. They need some help from</t>
  </si>
  <si>
    <t>00:50:11.220 --&gt; 00:50:14.250</t>
  </si>
  <si>
    <t>01:02:24.060 --&gt; 01:02:26.730</t>
  </si>
  <si>
    <t>00:43:38.640 --&gt; 00:43:40.260</t>
  </si>
  <si>
    <t>Acquired is through the distinction. Person. No. Well, forget the Latin evidence in itself.</t>
  </si>
  <si>
    <t>John Rose: Because it basically just almost unlimited point political spending it seems</t>
  </si>
  <si>
    <t>Thomas Loughran: Group of people</t>
  </si>
  <si>
    <t>Thomas Loughran: Number two, you, you, you've got to integrate the university's is a great part</t>
  </si>
  <si>
    <t>Thomas Loughran: Of these things as we go. Because we did accidentally drop it on the territory and it is true that we got a transcript for this, which is nice but it'd be nice to turn that transcript into a quick visualization or you could just sort of drop a visualization on conversation.</t>
  </si>
  <si>
    <t>JP: And how much people care about LGBT Q rights, women's liberation.</t>
  </si>
  <si>
    <t>JP: I'm not very I wasn't very good at turning around.</t>
  </si>
  <si>
    <t>Thomas Loughran: Right and turn around and say, You know what, way too much time there.</t>
  </si>
  <si>
    <t>JP: Good. It's good to see you, man.</t>
  </si>
  <si>
    <t>Thomas Loughran: I wasn't trying to defend all implicit bias training now all I'm trying to say is that there is empirical evidence for thinking of implicit biases thing.</t>
  </si>
  <si>
    <t>Thomas Loughran: Never decided to edit this. I just threw stuff up and left it. Okay.</t>
  </si>
  <si>
    <t>Thomas Loughran: Neural correlates of consciousness.</t>
  </si>
  <si>
    <t>John Rose: I think Canada had a</t>
  </si>
  <si>
    <t>Thomas Loughran: And found it very, very powerful and helpful and more than one case action, but in one particular case I did it in transform my reading of coins, I can send you a tiny little paper in which I write that history.</t>
  </si>
  <si>
    <t>John Rose: Would want to have a discussion.</t>
  </si>
  <si>
    <t>John Rose: Yeah, I'm I am semi sympathetic to the argument that</t>
  </si>
  <si>
    <t>Thomas Loughran: Well, I think we ought to run into. We got some choices. And I'd like to ask you guys to think about it. We talked about on Monday we could dive into say</t>
  </si>
  <si>
    <t>Thomas Loughran: A person who has</t>
  </si>
  <si>
    <t>Thomas Loughran: Efforts</t>
  </si>
  <si>
    <t>Thomas Loughran: The claims that historically been made, right, including those we thought were self evident.</t>
  </si>
  <si>
    <t>Thomas Loughran: Not your own</t>
  </si>
  <si>
    <t>They're not trying to inform you. They're trying to. Exactly.</t>
  </si>
  <si>
    <t>they would be out of their minds to letter because their minds are spun entirely differently.</t>
  </si>
  <si>
    <t>Right, Ed. It wouldn't let that it wouldn't let the government in.</t>
  </si>
  <si>
    <t>It's funny. Anyway. Yeah. In the market.</t>
  </si>
  <si>
    <t>Thomas Loughran: Yeah, I think so. I think, for example, that all kinds of Christians would buy into that first</t>
  </si>
  <si>
    <t>No, it's not an untestable claim. Right. It's testable differently.</t>
  </si>
  <si>
    <t>Thomas Loughran: Right. And that gets sold as an example and an interface and a place for people to make a difference. And so, so do lots and lots of others, all of which get woven into together into a kind of ecosystem.</t>
  </si>
  <si>
    <t>Thomas Loughran: What's the phrase, I'm looking for reliance. There were a lot reliance issues, right. In other words, now this is one of the reasons</t>
  </si>
  <si>
    <t>JP: Which can has</t>
  </si>
  <si>
    <t>John’s iPhone: But yeah, pretty much.</t>
  </si>
  <si>
    <t>Or evident to us. So it may not be evident to us, but it is evident in itself.</t>
  </si>
  <si>
    <t>John Rose: But yeah, I guess I haven't really figured out exactly how far down. I want to go and the regulation well</t>
  </si>
  <si>
    <t>Thomas Loughran: Build together live out together.</t>
  </si>
  <si>
    <t>Thomas Loughran: Not only versus but universities are a great part of the</t>
  </si>
  <si>
    <t>Thomas Loughran: We talked about all this stuff and you get it.</t>
  </si>
  <si>
    <t>Thomas Loughran: Yeah, that's right.</t>
  </si>
  <si>
    <t>JP: And like getting in position for the wave like I took a couple times. I was like, all right. This time I'm going to set myself up and like paddle out like a real surfer.</t>
  </si>
  <si>
    <t>Thomas Loughran: That because I can also sing these other tunes and as a matter of fact, I'd much rather have a much broader perspective that's acquired much more quickly right and and you don't need to spend, I recommend you don't spend that same kind of time.</t>
  </si>
  <si>
    <t>Thomas Loughran: You too, man. Yeah, we got we got a new place to hang out and you get back</t>
  </si>
  <si>
    <t>00:50:14.580 --&gt; 00:50:15.270</t>
  </si>
  <si>
    <t>01:02:28.470 --&gt; 01:02:33.810</t>
  </si>
  <si>
    <t>00:43:41.580 --&gt; 00:43:43.200</t>
  </si>
  <si>
    <t>Thomas Loughran: Even a conference once</t>
  </si>
  <si>
    <t>Thomas Loughran: Interesting.</t>
  </si>
  <si>
    <t>John Rose: If they were going there specifically just defensively to prefer to defend federal buildings and like not even go out at all. But just like to defend them from some stuff. I think that could make sense to me. But</t>
  </si>
  <si>
    <t>Thomas Loughran: The Christian narrative or we could dive into, say, the American narrative.</t>
  </si>
  <si>
    <t>Thomas Loughran: Either</t>
  </si>
  <si>
    <t>Thomas Loughran: So, and I'm not trying to get me any of that I</t>
  </si>
  <si>
    <t>Thomas Loughran: Right, that that all human beings are created equal. We could go on and add what differences that make when you start to bring into play. Various considerations sort of shared Christian worldview considerations.</t>
  </si>
  <si>
    <t>John Rose: Yeah, I forget which President</t>
  </si>
  <si>
    <t>Hear the right word. Manipulate you. They're trying to produce an outcome in you by bypassing your cognitive capabilities.</t>
  </si>
  <si>
    <t>It's only the people who buy into the corporate friendly, government friendly who basically governed by corporate by corporate reality.</t>
  </si>
  <si>
    <t>I do when they have that public face. Their motives as a company.</t>
  </si>
  <si>
    <t>New Orleans. Ayman.</t>
  </si>
  <si>
    <t>Thomas Loughran: Week fuck would have a dog in that first fight right in that conversation about the Judeo Christian tradition, for example, right, in which they put those together, right. A lot of people would have something to say there. I'm talking about</t>
  </si>
  <si>
    <t>So anyway, that's as far as I know, how to go right with regard to this claim about back to actualization here.</t>
  </si>
  <si>
    <t>Thomas Loughran: And who pays for all this eventually as HR department.</t>
  </si>
  <si>
    <t>Thomas Loughran: Based on that crazy idea and a whole history of love experience for me person from what I experienced this gun. Right. I say, Okay, I'll do it right. I turn around. I walked back the guy pops out of the men's room.</t>
  </si>
  <si>
    <t>Thomas Loughran: This is said to be precedent, it is precedent. People are starting to realize, so even if a wrongly decided, you don't just pay no attention to the fact that all kinds of stuff has been woven around the law.</t>
  </si>
  <si>
    <t>JP: You know, limited appeal, I guess. But if you're starting from if you're starting from the conscious realist right place, then you're assuming the fundamental piece of</t>
  </si>
  <si>
    <t>Thomas Loughran: Five points.</t>
  </si>
  <si>
    <t>John’s iPhone: Everything. I mean, I read a ton of like articles and obviously, but everything I reached it if I read it, I like read it on the weekend and then like read in a day.</t>
  </si>
  <si>
    <t>John Loughran: So now I</t>
  </si>
  <si>
    <t>Thomas Loughran: These guys go further than that. These integration information theorists and bundle.</t>
  </si>
  <si>
    <t>John Rose: A vote on who the</t>
  </si>
  <si>
    <t>In other words, it's there to be seen. You just don't see it.</t>
  </si>
  <si>
    <t>Thomas Loughran: Well, me neither. So this is good. We both got some work to do. And now we have a better idea where to look to do it.</t>
  </si>
  <si>
    <t>Thomas Loughran: Choose and lightens together have a way forward together, could you begin to build a rich community that is guided by this</t>
  </si>
  <si>
    <t>John Rose: World.</t>
  </si>
  <si>
    <t>Thomas Loughran: In 15 seconds, you'd understand roughly what was talking, if not the very order and then you can decide whether you wanted to go consult the transcript or, god forbid, play the movie.</t>
  </si>
  <si>
    <t>JP: Other things that</t>
  </si>
  <si>
    <t>JP: And then it was like you get way out there. And I'm like, all right, totally, turn, turn to turn</t>
  </si>
  <si>
    <t>Thomas Loughran: Here's another way of putting at it again getting at it. If there are non cognitive methods of formation.</t>
  </si>
  <si>
    <t>JP: For class right here, man. That's awesome.</t>
  </si>
  <si>
    <t>Thomas Loughran: And that heightened scrutiny.</t>
  </si>
  <si>
    <t>Thomas Loughran: It's mostly just questions, but it's a little bit of</t>
  </si>
  <si>
    <t>Thomas Loughran: Today, exactly what I thought.</t>
  </si>
  <si>
    <t>John Rose: Going out and picking up people makes absolutely no sense to me.</t>
  </si>
  <si>
    <t>Thomas Loughran: We will be forced to recognize when we need certain pieces and we could go back and get those pieces.</t>
  </si>
  <si>
    <t>Thomas Loughran: From an existing set of motives and an existing set of commitments, how do you bring them into a trend.</t>
  </si>
  <si>
    <t>Thomas Loughran: JP, you've heard me use it to to</t>
  </si>
  <si>
    <t>Thomas Loughran: Right now, now you get a different count of what human beings are and what they need.</t>
  </si>
  <si>
    <t>John Rose: Raised made that military industrial complex speech by this</t>
  </si>
  <si>
    <t>They don't care about those. They're just trying to find a key to turn the right crank and get you to behave the way that they want,</t>
  </si>
  <si>
    <t>There's really not two different spheres of influence. Just one that governs US corporate government.</t>
  </si>
  <si>
    <t>I do think are can be question. It's complicated.</t>
  </si>
  <si>
    <t>Yeah, we could quit if you're off. We could keep going.</t>
  </si>
  <si>
    <t>Thomas Loughran: I'm talking about people who think that the</t>
  </si>
  <si>
    <t>Right. What we're claiming is that there are favored possibilities and those possibilities might be</t>
  </si>
  <si>
    <t>Thomas Loughran: Right businesses that are being transformed and that are working better as businesses and making more money as businesses because they've run their employees through this environment.</t>
  </si>
  <si>
    <t>Thomas Loughran: Where he had apparently ducked right</t>
  </si>
  <si>
    <t>Thomas Loughran: Right, you have to pay attention to what you're going to have the on we've and that's not nothing that's a short version of the reliance test and there's others for whether or not you can</t>
  </si>
  <si>
    <t>JP: Reality is something that things appear to and so every single piece of reality has a solid cystic or could have that solid cystic experience. Maybe I'm just</t>
  </si>
  <si>
    <t>Thomas Loughran: Or six or seven point difference in Arizona is unlikely to get you people in Maricopa County to come out and protest right</t>
  </si>
  <si>
    <t>John’s iPhone: And get just because, oh, interesting, but I feel like I get way more into books than anything else. Yeah, so</t>
  </si>
  <si>
    <t>00:50:15.480 --&gt; 00:50:17.280</t>
  </si>
  <si>
    <t>01:02:34.860 --&gt; 01:02:46.380</t>
  </si>
  <si>
    <t>00:43:44.820 --&gt; 00:43:50.520</t>
  </si>
  <si>
    <t>Right. And your task as a human being, as an information gatherer and information processor,</t>
  </si>
  <si>
    <t>John Rose: Yeah, I mean a big problem is like I i actually don't. I've, I've already spent some time or I haven't spent that much time looking into what Citizens United, actually, is I just kind of a broad idea of it. I don't know.</t>
  </si>
  <si>
    <t>Thomas Loughran: Guided by all of the input from all of the scientific disciplines, but it understands itself provision.</t>
  </si>
  <si>
    <t>Thomas Loughran: Or the world does it sink in.</t>
  </si>
  <si>
    <t>Thomas Loughran: Later.</t>
  </si>
  <si>
    <t>JP: Apparently she considers just to be details that people quibble over</t>
  </si>
  <si>
    <t>JP: It just get absolutely obliterated by these huge waves.</t>
  </si>
  <si>
    <t>Thomas Loughran: So that individual experience long deep tunneling individual experience down that road. If there are shortcuts to that so that other people's experience.</t>
  </si>
  <si>
    <t>Thomas Loughran: Yeah, I'm pretty psyched right down the street from you.</t>
  </si>
  <si>
    <t>Thomas Loughran: Think we're about 22 tabs. I</t>
  </si>
  <si>
    <t>Thomas Loughran: causally sufficient conditions for consciousness and there is a science of that. So when I say no one has a clue. There are people who think they have a clue.</t>
  </si>
  <si>
    <t>John Rose: Most popular who like the best Canadian to ever live was and the person who won was the man who</t>
  </si>
  <si>
    <t>Thomas Loughran: History, too.</t>
  </si>
  <si>
    <t>Thomas Loughran: But you know I floated this at one point, remember we had our zoom conversation with the whole family.</t>
  </si>
  <si>
    <t>John Rose: I think that could potentially I'm super against the idea of the federal government sending in troops or anything basically that the mayors and governors don't want but</t>
  </si>
  <si>
    <t>Thomas Loughran: As you alluded to earlier JP with the possibility of meeting a little bit more about conscious realism or eating a little bit more about the nature of intelligence or neuro science or something.</t>
  </si>
  <si>
    <t>Thomas Loughran: Formed</t>
  </si>
  <si>
    <t>Thomas Loughran: The Punch and Judy show for the Democratic and Republican</t>
  </si>
  <si>
    <t>Thomas Loughran: What difference do those make right and how do you know what's the information that those claims are based on</t>
  </si>
  <si>
    <t>Thomas Loughran: Very interesting goes back to Dwight David Eisenhower, but I could be wrong about that I think was a nice and our</t>
  </si>
  <si>
    <t>and they make it seem as if they smuggle that key in as information.</t>
  </si>
  <si>
    <t>If I could grab an old term war, it's the military industrial information complex.</t>
  </si>
  <si>
    <t>Right. I mean, Apple. There's a market reason for Apple making the case that they made not just in principle rights issues.</t>
  </si>
  <si>
    <t>But you're right. Let's not let's not do that.</t>
  </si>
  <si>
    <t>Thomas Loughran: That there's going to be an epic battle that's going to determine the fate of the universe. Right. And somehow Israel central to it, and somehow American support for Israel is doing God's work.</t>
  </si>
  <si>
    <t>favored when they are well known and when they are compared to other kinds of possibilities.</t>
  </si>
  <si>
    <t>Thomas Loughran: And because their employees are more whole human beings interacting and all of these extra engagements that the CO labs facility, right, Dad wall environment is a healthier community those healthier communities are making more money.</t>
  </si>
  <si>
    <t>Thomas Loughran: And comes right up to me like he thinks I worked it</t>
  </si>
  <si>
    <t>Thomas Loughran: Precedent but what Kennedy was saying gleefully</t>
  </si>
  <si>
    <t>Thomas Loughran: If you start from conscious, but</t>
  </si>
  <si>
    <t>Thomas Loughran: To take one county and be hotly contested. I think it'd be a lot harder to come out on a night where that's what they're there. One side trying to push back against a number like that.</t>
  </si>
  <si>
    <t>John’s iPhone: If we should</t>
  </si>
  <si>
    <t>to use my language right, is to become somebody who is who becomes informed.</t>
  </si>
  <si>
    <t>John Rose: Why it exists or how people get around it. If they didn't exist if it would make things that much different. If it didn't exist.</t>
  </si>
  <si>
    <t>Thomas Loughran: As a best set of answers.</t>
  </si>
  <si>
    <t>Thomas Loughran: And you would have to have that component, you'd have to have University hosting and for that you would need funding. So it's my job to get that funding.</t>
  </si>
  <si>
    <t>JP: Some people might be like a no those are huge deals</t>
  </si>
  <si>
    <t>JP: And I swallowed a bunch of salt water. A couple times. I was like, all right, I am not ready for that.</t>
  </si>
  <si>
    <t>Thomas Loughran: Plays a causal role in my choices and I choose the way I would choose where I'd have those experiences, but I didn't have to have them. That's what I'd much rather have</t>
  </si>
  <si>
    <t>JP: Yeah right down hickory there.</t>
  </si>
  <si>
    <t>Thomas Loughran: Purify</t>
  </si>
  <si>
    <t>00:50:18.660 --&gt; 00:50:36.390</t>
  </si>
  <si>
    <t>01:02:46.980 --&gt; 01:03:06.960</t>
  </si>
  <si>
    <t>00:43:51.690 --&gt; 00:43:54.330</t>
  </si>
  <si>
    <t>Thomas Loughran: So what cool and basically says, Take you want to understand different perspective. Take the craziest thing to think and imagine that it's true.</t>
  </si>
  <si>
    <t>John Rose: I think I could still be semi sympathetic to that argument that they have</t>
  </si>
  <si>
    <t>Thomas Loughran: Right, if you've got things to say there. How do you know how much time to spend in that space. Well, let's put it put a try to get some work done and see when you need to go and grab them.</t>
  </si>
  <si>
    <t>Thomas Loughran: Set of commitments, how is that new set of commitments different. Why is that new set of commitments better</t>
  </si>
  <si>
    <t>Thomas Loughran: Stage work in American politics. So I'm not</t>
  </si>
  <si>
    <t>Thomas Loughran: How, how stable is there.</t>
  </si>
  <si>
    <t>John Rose: So if is</t>
  </si>
  <si>
    <t>Something like that, to grab the old military industrial complex phrase and weave into it.</t>
  </si>
  <si>
    <t>Right. No question. So that's a good question.</t>
  </si>
  <si>
    <t>So, yeah. So that's why it really helps to try to articulate these things and to try and cut them down.</t>
  </si>
  <si>
    <t>And ultimately, those possibilities have to be come to be seen through certain kinds of lenses.</t>
  </si>
  <si>
    <t>Thomas Loughran: And some of that money pays for this whole thing.</t>
  </si>
  <si>
    <t>Thomas Loughran: Just like</t>
  </si>
  <si>
    <t>Thomas Loughran: And Barrett seem to be all over it with him is that look what we did when we want to call it. Dred Scott, but that's the wrong one. It's a different one. Wasn't that one.</t>
  </si>
  <si>
    <t>JP: Then they also own, but they also build together.</t>
  </si>
  <si>
    <t>Thomas Loughran: Yeah, you're projecting winner on election night by seven points. Those are facts right ABC or does not does or does not right projecting and</t>
  </si>
  <si>
    <t>John’s iPhone: On an experiences and apply it.</t>
  </si>
  <si>
    <t>Thomas Loughran: Remembering I'm not exaggerating. I think 22 of them you can see there's just a bunch and these are, this is sort of the grave, an organizational graveyard. It's not only in a graveyard because not everything in it is dead. But something's in it are dead. So that was</t>
  </si>
  <si>
    <t>Thomas Loughran: But it's just a big promise. It's a research program that I think you can learn a lot from but it is just a huge promise it's remarkable that after all this time. Almost everyone in that sense would admit we do not have. We have no idea how Consciousness emerges.</t>
  </si>
  <si>
    <t>John Rose: Started their Medicare for all system.</t>
  </si>
  <si>
    <t>John Rose: Because then it gets into just finance and how people get around regulation and stuff like that.</t>
  </si>
  <si>
    <t>Thomas Loughran: For how we might put the whole world together yet to be assembled, even if it's a very early in preliminary</t>
  </si>
  <si>
    <t>Thomas Loughran: Mean it's my chosen profession to figure out how to get that</t>
  </si>
  <si>
    <t>Thomas Loughran: So yeah, but let's go back.</t>
  </si>
  <si>
    <t>JP: There's a lot of work to get out there too so</t>
  </si>
  <si>
    <t>Thomas Loughran: That there and there is a kind of efficiency there and I'm invited to go down all these paths, and I may choose to go down any of them. But I mean, but I need not go down any of them in that same deeply disciplinary way in order to achieve a kind of maturity.</t>
  </si>
  <si>
    <t>Thomas Loughran: Yep. Very close. Yeah.</t>
  </si>
  <si>
    <t>Thomas Loughran: The mail and bounded</t>
  </si>
  <si>
    <t>Thomas Loughran: Imagine, that's the world you live in. That's the one thing you know about it for sure.</t>
  </si>
  <si>
    <t>Thomas Loughran: I think I said something like in that call. Let's, let's not talk about politics on this call will put it off and maybe we should come back to it sometime</t>
  </si>
  <si>
    <t>John Rose: The right essentially to just protect federal property and not do anything else.</t>
  </si>
  <si>
    <t>Thomas Loughran: And I'm really willing to advance that way. And so you could say we're at a fork in the road here.</t>
  </si>
  <si>
    <t>Thomas Loughran: What does it do with the commitments that were made prior to the transformation.</t>
  </si>
  <si>
    <t>Thomas Loughran: So I want to back off pay too much attention there, but I did have to pick my poison. And I think john mccain was days and</t>
  </si>
  <si>
    <t>Thomas Loughran: Are those ways of living thinking acting right which make those</t>
  </si>
  <si>
    <t>Socialization</t>
  </si>
  <si>
    <t>This is the way for you, whether you think it is or not. So in that at the point there is it is the right way for you.</t>
  </si>
  <si>
    <t>We would like that this manipulation. We would name label.</t>
  </si>
  <si>
    <t>The information and slash information technologies complex.</t>
  </si>
  <si>
    <t>Right. And there, too, you have to look deeply into the social structures that are that are hard to know.</t>
  </si>
  <si>
    <t>Let's see if we can do it with a few left. Sue Proposition's instead of so many.</t>
  </si>
  <si>
    <t>Thomas Loughran: Maybe the nations will be judged in terms of and so we</t>
  </si>
  <si>
    <t>All our perspectives are particular perspectives. So the possibilities that we see are seen by a person with a certain set of perspectives.</t>
  </si>
  <si>
    <t>Thomas Loughran: I'm not the as Richard calls it the money mechanic. He's the money, but I'm trying my best to describe how this whole business environment supposed to work.</t>
  </si>
  <si>
    <t>Thomas Loughran: Like he expected me maybe he saw that I was walking past maybe he saw glance through putting this together, don't know right and maybe when I came back, he thought I was there for</t>
  </si>
  <si>
    <t>Thomas Loughran: But it was that sort of one Dred Scott was also overturn it was black people are three fifths of a person for for for census purposes here what I forget what the issue was there for representation purposes in the state black people are three fifths of a person.</t>
  </si>
  <si>
    <t>JP: Yeah. And so every but. And so in order for something to be to be</t>
  </si>
  <si>
    <t>Thomas Loughran: Based on certain kinds of numbers. I don't mean there won't be any disputed facts are certainly will be tons of them. But it's hard to dispute away.</t>
  </si>
  <si>
    <t>00:50:36.780 --&gt; 00:50:42.810</t>
  </si>
  <si>
    <t>01:03:09.540 --&gt; 01:03:19.590</t>
  </si>
  <si>
    <t>00:43:56.580 --&gt; 00:44:11.910</t>
  </si>
  <si>
    <t>Thomas Loughran: Yeah, let's let's look for a really good article somebody somewhere. It's got a good primer stuff. It would be nice to look at a few of those maybe from a couple of different points of view.</t>
  </si>
  <si>
    <t>Thomas Loughran: And it builds a league.</t>
  </si>
  <si>
    <t>Thomas Loughran: And I, I think I know where to get</t>
  </si>
  <si>
    <t>Thomas Loughran: We'll see as we go. Anything else on either of your minds.</t>
  </si>
  <si>
    <t>JP: Maybe not compared to 20 million people starving in Yemen. It's like, yeah.</t>
  </si>
  <si>
    <t>Thomas Loughran: It. That is an order for my choices to really respond to a broad range of experiences about my options.</t>
  </si>
  <si>
    <t>JP: I'm excited to see it.</t>
  </si>
  <si>
    <t>Thomas Loughran: could backfire.</t>
  </si>
  <si>
    <t>Thomas Loughran: The graveyard and it's just when I started this project I thought</t>
  </si>
  <si>
    <t>Thomas Loughran: There is also a hot. There's also a consciousness problem in quantum mechanics. And this is the last significant connection. I'll make before mentioning Donna Hoffman.</t>
  </si>
  <si>
    <t>John Rose: And i think i mean i hear problems about the NHS. I mean, there's the massive story about the little boy who couldn't get medical care and had to fly to different nation and they wouldn't let them leave or something.</t>
  </si>
  <si>
    <t>Thomas Loughran: And then start to grasp. Some other things that they say and pull them in</t>
  </si>
  <si>
    <t>Thomas Loughran: Right, but nothing mystical and we had a nice time right we were together that that call went to like six hours deep, but that work with the pilot time to die hards pull out of that call. I think it was six hours.</t>
  </si>
  <si>
    <t>Thomas Loughran: But what if the Clean</t>
  </si>
  <si>
    <t>Thomas Loughran: If we were going to advance, we might very well advanced in one of these story directions and eventually we will use alternative story directions and eventually we could advance will have to advance in both of them and</t>
  </si>
  <si>
    <t>Thomas Loughran: And are those commitments. Now, are you, are you faults to those commitments, do you abandon the ends that you were</t>
  </si>
  <si>
    <t>Thomas Loughran: Or four right reasons, although I was particularly delighted when Barack Obama was elected for other reasons really delighted that was a great thing for America. And a lot of things.</t>
  </si>
  <si>
    <t>Thomas Loughran: All of those become relevant relevant considerations. But the cool thing here is there's a decision making procedure for all that</t>
  </si>
  <si>
    <t>John Rose: They claim that getting out.</t>
  </si>
  <si>
    <t>And it is evident in itself. And so it is self evident in.</t>
  </si>
  <si>
    <t>That is fake news because it's not news.</t>
  </si>
  <si>
    <t>So this is Facebook, Twitter. Alpher also bet Google made its own segment that that whole.</t>
  </si>
  <si>
    <t>But I also think the level of technology is hard. It is hard to get at.</t>
  </si>
  <si>
    <t>And that depends on who you want to attract in a way.</t>
  </si>
  <si>
    <t>Thomas Loughran: In terms of on whose side, where are we right and in the Battle of Israel.</t>
  </si>
  <si>
    <t>And it may be the case that that in that interplay of perspectives.</t>
  </si>
  <si>
    <t>Thomas Loughran: Which is exactly what was the kicks. Right. And I was working there, but how he had to slay is clue about that. I don't know. But he came right up to stood right next to me. Right. And I said, are you doing, he said.</t>
  </si>
  <si>
    <t>Thomas Loughran: Or two plus one of those numbers.</t>
  </si>
  <si>
    <t>JP: To exist, it needs to appear to that conscious agent, and so it takes the solid system system thing and applies it to</t>
  </si>
  <si>
    <t>Thomas Loughran: Right. So the question is, is there.</t>
  </si>
  <si>
    <t>JP: Well, dude. You should read the Wolf Hall series and the storm like chronicles</t>
  </si>
  <si>
    <t>Thomas Loughran: And just as a start to get a little better informed because it does seem like</t>
  </si>
  <si>
    <t>Thomas Loughran: Of other folks with start from very different places, who also try to build rich interdisciplinary communities.</t>
  </si>
  <si>
    <t>Thomas Loughran: The challenges there are groups who have enough money to start and they do stuff like that and it's more ridiculous, not more ridiculous and being far more far range more ridiculous to being less worthy investment and they invest in it anyway.</t>
  </si>
  <si>
    <t>JP: But, sure.</t>
  </si>
  <si>
    <t>Thomas Loughran: Yeah, for sure. I won't keep you guys you sure you're okay good, just getting all this in popping it down.</t>
  </si>
  <si>
    <t>Thomas Loughran: And you end up disenfranchising legitimate people or a particular subset, you end up shaping the electric</t>
  </si>
  <si>
    <t>00:50:44.250 --&gt; 00:51:01.140</t>
  </si>
  <si>
    <t>01:03:21.300 --&gt; 01:03:23.670</t>
  </si>
  <si>
    <t>00:44:13.230 --&gt; 00:44:18.270</t>
  </si>
  <si>
    <t>Thomas Loughran: And try to make it a little less mysterious try to build the world out of those people that have those pieces so that they they pull together into some kind of all built on that bedrock foundation that it's precisely that craziest thing that they think, which is exactly the centerpiece.</t>
  </si>
  <si>
    <t>Thomas Loughran: And it went well.</t>
  </si>
  <si>
    <t>Thomas Loughran: What if it goes further Jim john and what if</t>
  </si>
  <si>
    <t>JP: Well, I would say, I'm I'm open to going in either direction.</t>
  </si>
  <si>
    <t>Thomas Loughran: That you were pursuing before or are they subsumed over here, in some way, if they're subsumed. What's the difference right if are they really just the same, or what's new right what what's plainly new and does</t>
  </si>
  <si>
    <t>Thomas Loughran: But, but it wasn't a great thing from the point of view of overcoming political differences because he did not have. He did not have the gravitas. He did not have the experience, neither to pull that off and yet we like.</t>
  </si>
  <si>
    <t>Thomas Loughran: Seems to me there's darn near an algorithm for it.</t>
  </si>
  <si>
    <t>John Rose: Which are entirely getting out of the Middle East is not allowed. It would be the military industrial complex that is the force behind that.</t>
  </si>
  <si>
    <t>I will admit a very technical and just standard, but nonetheless very important sense.</t>
  </si>
  <si>
    <t>It's a different thing going on and it's not journalism, it's not trying to inform you.</t>
  </si>
  <si>
    <t>All of that woven into an enterprise that makes enormous amounts of money.</t>
  </si>
  <si>
    <t>And so are the levels of communication down deep in that that root structure,</t>
  </si>
  <si>
    <t>If you want to attract people who spend all their time thinking about all these things, you might want to you might want to at least convey the idea.</t>
  </si>
  <si>
    <t>Thomas Loughran: Who is fundamentally God's people.</t>
  </si>
  <si>
    <t>And now now you're grabbing resources from the high information flow network of</t>
  </si>
  <si>
    <t>Thomas Loughran: I just sort of my, my dad has inoperable brain cancer. He's got six months to live.</t>
  </si>
  <si>
    <t>Thomas Loughran: overturn those things and it doesn't matter if you've got to redraw your districts</t>
  </si>
  <si>
    <t>JP: The base and then you can build in the same way that he</t>
  </si>
  <si>
    <t>Thomas Loughran: Will waves, develop and where and I think we don't know that. So I don't think we know what the unrest picture is going to be until we know</t>
  </si>
  <si>
    <t>John’s iPhone: I definitely want to get to the storm I carnivals, and</t>
  </si>
  <si>
    <t>Thomas Loughran: Boy, this is what a university ought to do a university is not going to do it. In fact, really, you need a community that has a presence in or builds a university and then that's just a team, you need a league of that, how do you get there from here.</t>
  </si>
  <si>
    <t>Thomas Loughran: Quantum Mechanics basically says,</t>
  </si>
  <si>
    <t>John Rose: But from all from what I've heard. In general, the NHS which is the health care system in</t>
  </si>
  <si>
    <t>Thomas Loughran: How do we, what do we even hope for politically.</t>
  </si>
  <si>
    <t>Thomas Loughran: And try intention to grow their internal surface area. So they've been parallel process. The world together, bringing up undergraduates and graduate students into the flow living expressed community life.</t>
  </si>
  <si>
    <t>Thomas Loughran: Because it's the best game around. It's the best academic game around it's interdisciplinary. It's an important topic, etc. And you'll find people that will invest a lot in that. And I'm not saying what's being done in those spaces is worth doing.</t>
  </si>
  <si>
    <t>Thomas Loughran: That you want to talk about here.</t>
  </si>
  <si>
    <t>Thomas Loughran: But, but about this, you could get married in almost every state in</t>
  </si>
  <si>
    <t>Thomas Loughran: So I am</t>
  </si>
  <si>
    <t>Thomas Loughran: guiltiest as charged and looking for a shortcut and my inclination is wide is not to at all. Short change what's going on in that space. I'm not authorized. I'm not</t>
  </si>
  <si>
    <t>Thomas Loughran: Yeah, so you want all right here, basically. Yeah, I mean, just, just leave a little bit so that, and this is going to move, so you don't have to leave it.</t>
  </si>
  <si>
    <t>Thomas Loughran: Through the judgment you make in the Acts of higher scrutiny, you end up shaping shaping the electric in a way which is unintended or maybe intended at its worst right but unintended even through the possibility of implicit bias. So until you know all</t>
  </si>
  <si>
    <t>Thomas Loughran: Right, and that's how you get outside your way of looking at things. That's how you guaranteed is me speaking that cool this is.</t>
  </si>
  <si>
    <t>Thomas Loughran: But I floated that idea around to my siblings.</t>
  </si>
  <si>
    <t>John Rose: Yeah, I mean, in this case, it obviously does go further. That's the problem.</t>
  </si>
  <si>
    <t>JP: I think we've kind of been talking about both we've been talking about. I think the connection to the Christian jumping into the Christian story.</t>
  </si>
  <si>
    <t>Thomas Loughran: Does the recognition of that plainly knew that at the same time brings with it the heart of</t>
  </si>
  <si>
    <t>Thomas Loughran: If you wanted to perpetuate the infighting, you might have promoted candles.</t>
  </si>
  <si>
    <t>Thomas Loughran: And that I think has been underappreciated.</t>
  </si>
  <si>
    <t>Thomas Loughran: I think that's the phrase definitely Trump use the phrase in that interview.</t>
  </si>
  <si>
    <t>It's the same self-evidence that we think we have when it does grab us.</t>
  </si>
  <si>
    <t>And that can't be the same as everybody who thinks something different than I do.</t>
  </si>
  <si>
    <t>And and in that world, you don't get to be one of these journalists any less, you think a certain way.</t>
  </si>
  <si>
    <t>the the social infrastructure inside governments, inside government agencies, of which there are multiple ones.</t>
  </si>
  <si>
    <t>You want to make or convey some confidence that there are some resources for addressing some tough questions from multiple points of view,</t>
  </si>
  <si>
    <t>Thomas Loughran: And the rest of us get our chance at salvation by being grafted on to God's plan, which is fundamentally about them.</t>
  </si>
  <si>
    <t>rich communities paradigm in which there's a kind of stability that emerges,</t>
  </si>
  <si>
    <t>JP: I don't</t>
  </si>
  <si>
    <t>Thomas Loughran: And I said, Well, you know,</t>
  </si>
  <si>
    <t>Thomas Loughran: Throw out Dred Scott right it doesn't matter if you've got to restructure your schools, throw out blank that we did in brown</t>
  </si>
  <si>
    <t>JP: describes as far as like aggregating conversations</t>
  </si>
  <si>
    <t>John’s iPhone: I don't see</t>
  </si>
  <si>
    <t>JP: Looking wait</t>
  </si>
  <si>
    <t>00:51:02.220 --&gt; 00:51:02.730</t>
  </si>
  <si>
    <t>01:03:27.060 --&gt; 01:03:40.440</t>
  </si>
  <si>
    <t>00:44:19.350 --&gt; 00:44:22.020</t>
  </si>
  <si>
    <t>John Rose: Yeah, so if we both</t>
  </si>
  <si>
    <t>Thomas Loughran: Strange things</t>
  </si>
  <si>
    <t>Thomas Loughran: But it's not as worth doing. In fact, it's going to what it's going to do is it's going to produce a bunch of publications that are going to sit on a shelf.</t>
  </si>
  <si>
    <t>JP: I mean not related. I don't have much else related to the election, I guess. I mean, I would say that my biggest concern is tons of balance being thrown out. I mean, I think that's going to be the cause. If the election has a problem that's going to be it and</t>
  </si>
  <si>
    <t>Thomas Loughran: Right now, you've got a constitutional right to it before you had state rights to it.</t>
  </si>
  <si>
    <t>Thomas Loughran: Sorry, guys. I had, I could tell them all the problems on my end.</t>
  </si>
  <si>
    <t>Thomas Loughran: I'm not self authorized I'd be an idiot to do that, actually. So try not to be an idiot.</t>
  </si>
  <si>
    <t>Thomas Loughran: As long as there's a way through that includes walking over that box. We may get rid of that box and move that fridge rater up</t>
  </si>
  <si>
    <t>Thomas Loughran: Right. So that's an unintended evil consequence, call it a bad consequence. It may be systematic evil, in a certain sense, it's sort of the way racism might be written into the fabric of our society. Maybe it's racist.</t>
  </si>
  <si>
    <t>Thomas Loughran: And I would</t>
  </si>
  <si>
    <t>Thomas Loughran: And I can see where we are. So let me take it even faster route. Let me not give a someday we'll do a little three claim analysis of quantum mechanics. But one of the things that is in there is that</t>
  </si>
  <si>
    <t>John Rose: Britain is also pretty dang popular</t>
  </si>
  <si>
    <t>Thomas Loughran: Up to this point. That was cool.</t>
  </si>
  <si>
    <t>Thomas Loughran: Should we, what do you think have a another round where people for anybody wanted to</t>
  </si>
  <si>
    <t>Thomas Loughran: But on that. No, no, what I mean is, let me take the argument. Further, I think you may be have granted too much there.</t>
  </si>
  <si>
    <t>JP: might make more sense based on what we've been talking about on Mondays and Fridays and jumping into the American story might make more sense based on what we've been talking about on Wednesdays.</t>
  </si>
  <si>
    <t>Thomas Loughran: The heart of the plainly Olds</t>
  </si>
  <si>
    <t>Thomas Loughran: There I go down a dark rabbit.</t>
  </si>
  <si>
    <t>Rachel Loughran: Can you say a little bit more on on what you mean by that.</t>
  </si>
  <si>
    <t>And we see it clearly, we see. Of course, this is what I ought to do.</t>
  </si>
  <si>
    <t>Right. It can't be that that can't be what fake news is. But there is such a thing as fake news.</t>
  </si>
  <si>
    <t>And she doesn't she wouldn't say she wouldn't survive a day in that world.</t>
  </si>
  <si>
    <t>Right. And as you know, the government might actually fight with itself.</t>
  </si>
  <si>
    <t>but not from the people review. Right. And not not every question.</t>
  </si>
  <si>
    <t>Rachel Loughran: I'm sorry.</t>
  </si>
  <si>
    <t>the possibility that a kind of stability emerges. It emerges as an ideal.</t>
  </si>
  <si>
    <t>JP: Part of his heart of really asked questions about because I understand so little of the tech like the, like, what are the actual. What are these technologies actually do like</t>
  </si>
  <si>
    <t>Thomas Loughran: And they left it there.</t>
  </si>
  <si>
    <t>Thomas Loughran: Yeah, and and i guess i want to say, and I think Hoffman wants to say you're giving him too much.</t>
  </si>
  <si>
    <t>Thomas Loughran: The impression. Anybody knows that.</t>
  </si>
  <si>
    <t>John’s iPhone: Is that different than though we'll time</t>
  </si>
  <si>
    <t>John Rose: Are already</t>
  </si>
  <si>
    <t>Thomas Loughran: Could they live together. I don't mean to specify to carefully how that might happen.</t>
  </si>
  <si>
    <t>Thomas Loughran: Typically</t>
  </si>
  <si>
    <t>JP: I just</t>
  </si>
  <si>
    <t>Thomas Loughran: Can you point out what the huge differences. Now,</t>
  </si>
  <si>
    <t>Thomas Loughran: So you guys were</t>
  </si>
  <si>
    <t>Thomas Loughran: Yeah, just out to half, say, Okay, if that's what you need to be honest, whatever you need. We don't have to have the car in it. If we can get our bikes out and we can get in there for a week or two weeks or whatever.</t>
  </si>
  <si>
    <t>Thomas Loughran: Maybe there is something evil. If you, if the people you treat as them and other and not as good were became them and other and not as good through a series of actions which were objectively wrong.</t>
  </si>
  <si>
    <t>00:51:02.940 --&gt; 00:51:11.820</t>
  </si>
  <si>
    <t>01:03:41.940 --&gt; 01:03:46.470</t>
  </si>
  <si>
    <t>00:44:24.930 --&gt; 00:44:30.180</t>
  </si>
  <si>
    <t>Thomas Loughran: Get</t>
  </si>
  <si>
    <t>Thomas Loughran: To have</t>
  </si>
  <si>
    <t>Thomas Loughran: Because once you grant that they can come in and have a show of force a defensive show of force, what keeps them from saying hey wait a minute, the</t>
  </si>
  <si>
    <t>JP: So I think we've kind of had</t>
  </si>
  <si>
    <t>Thomas Loughran: Right. No one's going to turn their back on all the purposes that they understood somehow those purposes of God to be re, re presented</t>
  </si>
  <si>
    <t>Thomas Loughran: Right of how presidents.</t>
  </si>
  <si>
    <t>Thomas Loughran: The algorithm or the</t>
  </si>
  <si>
    <t>Thomas Loughran: That's the way I use it.</t>
  </si>
  <si>
    <t>We're saying it is exactly that all the time for everyone, but not everybody gets that.</t>
  </si>
  <si>
    <t>And it seems to me we're in a position to draw that distinction and insistence.</t>
  </si>
  <si>
    <t>She'd be weird to think the wrong things wouldn't get back to the parties.</t>
  </si>
  <si>
    <t>You know, somebody might.</t>
  </si>
  <si>
    <t>Yeah, I always have in mind the people that I've hung around with neck endemic life,</t>
  </si>
  <si>
    <t>Rachel Loughran: I don't have a ton of context for this what religious tradition tradition is that part of</t>
  </si>
  <si>
    <t>And it may we may approach it in practice, a kind of stability,</t>
  </si>
  <si>
    <t>JP: You know i mean i've you know I can imagine, in some sense, how they would make things more efficient, but it seems to me that the process of becoming a</t>
  </si>
  <si>
    <t>Thomas Loughran: Said, my wife just lost her dad to also</t>
  </si>
  <si>
    <t>Thomas Loughran: But what do you suppose they were talking about.</t>
  </si>
  <si>
    <t>Thomas Loughran: He doesn't want to</t>
  </si>
  <si>
    <t>JP: It's by the same guy.</t>
  </si>
  <si>
    <t>Thomas Loughran: Open someone else would make it easier. And then I eventually figured. No, I don't think anybody else is going to make it easier for comparison that made an enormous that easier.</t>
  </si>
  <si>
    <t>Thomas Loughran: It seems as if what happens in nature.</t>
  </si>
  <si>
    <t>John Rose: And so, I mean, that's pretty convincing.</t>
  </si>
  <si>
    <t>John Rose: In a group or think that citizens united shouldn't be a thing, do we move is the next</t>
  </si>
  <si>
    <t>Thomas Loughran: But according to whatever best practices seem to emerge.</t>
  </si>
  <si>
    <t>Thomas Loughran: I'm sure I'm selling somebody short somewhere all over the place. But I'm also not alone in making that observation, I'd say a lot a lot of folks say that about</t>
  </si>
  <si>
    <t>JP: I expected to take a month.</t>
  </si>
  <si>
    <t>Thomas Loughran: Same thing with abortion, the</t>
  </si>
  <si>
    <t>Thomas Loughran: Nicely connected</t>
  </si>
  <si>
    <t>Thomas Loughran: Love God and do what you want comes to mind.</t>
  </si>
  <si>
    <t>Thomas Loughran: Sure, yeah.</t>
  </si>
  <si>
    <t>Thomas Loughran: Then the inherited not objectively wrong and people who, through no objective foot and foot no fault of their own inherits a certain set of separation.</t>
  </si>
  <si>
    <t>Thomas Loughran: That's how you guarantee that the that you're not just making a world that's just another version of your own.</t>
  </si>
  <si>
    <t>Thomas Loughran: Political conversation open the door and I just shut it by my own fear, which is sort of what happened I organized it, that sort of stuff and</t>
  </si>
  <si>
    <t>Thomas Loughran: Our, our troops would be in jeopardy. Right. And there's just sufficient evidence that they would be in jeopardy and that you don't have the capacity or won't have the capacity to protect them because of your long standing</t>
  </si>
  <si>
    <t>JP: Some</t>
  </si>
  <si>
    <t>Thomas Loughran: Now accomplish Hubble</t>
  </si>
  <si>
    <t>Rachel Loughran: This is a slightly off topic. Question.</t>
  </si>
  <si>
    <t>Rachel Loughran: Yeah, the algorithm.</t>
  </si>
  <si>
    <t>Thomas Loughran: I don't know what I think about that. I the one thing I think, for sure, is you got to be skeptical when there's a lot of money. You've got to expect that there's a lot of power and there's a lot of influence and there's a lot of smoke because you can buy a lot of influence with smoke.</t>
  </si>
  <si>
    <t>For starters. So in a certain sense, it's not selfish.</t>
  </si>
  <si>
    <t>Right. Space. Yeah.</t>
  </si>
  <si>
    <t>She she wouldn't get the fellowships. She wouldn't get into the right grad schools.</t>
  </si>
  <si>
    <t>You could get all kinds of all kinds of deals struck, deals behind the scenes deals which are talked about one way in the public.</t>
  </si>
  <si>
    <t>who read MacIntire and who really wish they could do something to bring about a better state of affairs.</t>
  </si>
  <si>
    <t>Thomas Loughran: It's kind of delightful to me that you asked, because it it's</t>
  </si>
  <si>
    <t>and that stability is the fruit of real information brought to bear so that people choose in certain ways,</t>
  </si>
  <si>
    <t>JP: An adult mature human being a someone who wants to do good in the world. Who wants to learn who wants to be an active member in a productive community I'm</t>
  </si>
  <si>
    <t>Thomas Loughran: I think they were talking about Roe v. Wade and maybe a burger film because Scalia thought both of those were wrong, he decided</t>
  </si>
  <si>
    <t>Thomas Loughran: He wants to put the screws to himself.</t>
  </si>
  <si>
    <t>John’s iPhone: Got</t>
  </si>
  <si>
    <t>JP: Or the guy who finished it. Brandon Sanderson.</t>
  </si>
  <si>
    <t>00:51:12.090 --&gt; 00:51:13.890</t>
  </si>
  <si>
    <t>01:03:47.640 --&gt; 01:03:56.940</t>
  </si>
  <si>
    <t>00:44:31.950 --&gt; 00:44:32.520</t>
  </si>
  <si>
    <t>John Rose: Step down</t>
  </si>
  <si>
    <t>Thomas Loughran: Could they live together. Could they encourage similar sorts of diverse way of living and could a university infrastructure bring these communities into conversation.</t>
  </si>
  <si>
    <t>Thomas Loughran: This is different.</t>
  </si>
  <si>
    <t>JP: Yeah I expected it to be mid December before we have an idea.</t>
  </si>
  <si>
    <t>JP: Difference. Now you can't get a different state, but you can in this one.</t>
  </si>
  <si>
    <t>Thomas Loughran: Yeah, sorry about that. I understood your question. JOHN AND I, although I I lost some of your answer was getting stream through and thimbleful falls for me broken up.</t>
  </si>
  <si>
    <t>Thomas Loughran: Know we usually put the car right here, but we don't need to put the car just, yeah. All right. I'll try and get on this time. Alright.</t>
  </si>
  <si>
    <t>Thomas Loughran: And a certain sort of natural distance from other folks, you might say it's not their fault, but it doesn't follow that it's not evil seems to me it isn't going. That's what Christians have meant by the sin of the world. It's a disorder that's written into the world. It's not personal.</t>
  </si>
  <si>
    <t>Thomas Loughran: But in terms of making progress.</t>
  </si>
  <si>
    <t>Thomas Loughran: Doesn't happen until someone looks at it at the quantum level until you actually measure it and that's known as the measurement problem.</t>
  </si>
  <si>
    <t>John Rose: Data</t>
  </si>
  <si>
    <t>Thomas Loughran: Get out of your own world. Get out of your own deal. Take the thing you know as false that's nuts or or maybe you don't understand it at all.</t>
  </si>
  <si>
    <t>Thomas Loughran: And and i got just about pretty universal knows</t>
  </si>
  <si>
    <t>Thomas Loughran: Enforcement policies.</t>
  </si>
  <si>
    <t>JP: Jumping into either one would make sense and wouldn't be a weird sort of segue.</t>
  </si>
  <si>
    <t>Thomas Loughran: Even more accomplished.</t>
  </si>
  <si>
    <t>Rachel Loughran: Kind of chasing down a rabbit hole. Is there anyone that you see in American politics today that you think will like whether or not they're in the conversation.</t>
  </si>
  <si>
    <t>Thomas Loughran: Yep. The short version is</t>
  </si>
  <si>
    <t>Thomas Loughran: That's just obvious. I mean, we have intelligence agencies in every single nation right that that produce smoke for living.</t>
  </si>
  <si>
    <t>You have to admit and you were right, John. I mean, it's not self evident to everybody in a very straightforward sense.</t>
  </si>
  <si>
    <t>It may be a little bit of a.</t>
  </si>
  <si>
    <t>Right. None of that stuff. Thinking the way she wants.</t>
  </si>
  <si>
    <t>Right. And not another way underneath.</t>
  </si>
  <si>
    <t>And they keep going conferences about it and they do do things.</t>
  </si>
  <si>
    <t>Thomas Loughran: It's a very. There are a ton of Christians who would say what I just articulated is the Christian attitude. The Christian worldview toward Israel.</t>
  </si>
  <si>
    <t>really in response to certain kinds of information.</t>
  </si>
  <si>
    <t>JP: Not sure.</t>
  </si>
  <si>
    <t>Thomas Loughran: You know, he was very early onset. He died at 60 something. Maybe it was seven something, whatever was called 69 maybe died very early.</t>
  </si>
  <si>
    <t>Thomas Loughran: Doesn't follow that BARRETT, DOES but Barrett seems to</t>
  </si>
  <si>
    <t>Thomas Loughran: He wants conscious realism to be conscious realest moaners him to be a scientific claim.</t>
  </si>
  <si>
    <t>JP: There you go ahead and jump.</t>
  </si>
  <si>
    <t>JP: So it was Robert Jordan. At first he wrote the first 11, I think, and then Brandon Sanderson wrote the last three or something.</t>
  </si>
  <si>
    <t>John Rose: limiting the amount that private individuals can spend on political activities.</t>
  </si>
  <si>
    <t>Thomas Loughran: All the while all the young members of these communities growing in their capability of ritually understanding other people from their those other people's perspectives.</t>
  </si>
  <si>
    <t>Thomas Loughran: What we need is a university that actually builds communities.</t>
  </si>
  <si>
    <t>JP: I would say</t>
  </si>
  <si>
    <t>Thomas Loughran: Right. The difference is 15</t>
  </si>
  <si>
    <t>Thomas Loughran: But I get the question.</t>
  </si>
  <si>
    <t>Thomas Loughran: pithy little aphorism right characterizing stuff that people spend a lot of times, paying attention to.</t>
  </si>
  <si>
    <t>Thomas Loughran: Cool, thanks.</t>
  </si>
  <si>
    <t>Thomas Loughran: That's that's someone's not discriminating but it doesn't follow that they're not acting in a racist fashion. Right. They may be acting in a in a in a way which has been produced by policies which were objectively racist and objectively wrong.</t>
  </si>
  <si>
    <t>00:51:14.490 --&gt; 00:51:31.380</t>
  </si>
  <si>
    <t>01:03:58.140 --&gt; 01:04:06.690</t>
  </si>
  <si>
    <t>00:44:33.720 --&gt; 00:44:42.450</t>
  </si>
  <si>
    <t>Thomas Loughran: And try to maybe you don't know what's false. Maybe you don't even know what it means. But it seems absolutely unacceptable right and take that as the start</t>
  </si>
  <si>
    <t>Thomas Loughran: Some of them came in the, in the, not much point to it flavor and some of them came. No, that doesn't sound like a good</t>
  </si>
  <si>
    <t>Thomas Loughran: About right his behavior. And so we</t>
  </si>
  <si>
    <t>JP: I would say based on the jumping into the Christian story.</t>
  </si>
  <si>
    <t>Thomas Loughran: And the reason why the transformation was needed revealed</t>
  </si>
  <si>
    <t>Rachel Loughran: Like for president for 2020 or anything there anyone that you think does have the gravitas and experience to like be effective in helping reduce polarization</t>
  </si>
  <si>
    <t>Thomas Loughran: You can you can define a rich community, you can define a community, you can define it almost anywhere you want. You start with any group of people who agree. But anything that I want to build a community there.</t>
  </si>
  <si>
    <t>Yeah. And I would say in the primary sense, I mean, that's what people think of, right.</t>
  </si>
  <si>
    <t>One sided, politically loaded term. But one way I've heard it described as many people who describe themselves as journalists are actually activists.</t>
  </si>
  <si>
    <t>Interesting. Now, you also don't get your message out very well if you don't play the game a little bit.</t>
  </si>
  <si>
    <t>And so unless you dig into that, it seems to me you don't know what you read in the papers.</t>
  </si>
  <si>
    <t>But mostly, I think it's fair to say mostly they go to conference and write papers about it most because that's what's known.</t>
  </si>
  <si>
    <t>Thomas Loughran: There are there are folks. And I would say not a few of them in the United States. They might put it very differently. I can't necessarily tell it as well as they could tell it.</t>
  </si>
  <si>
    <t>That's information that might be gathered richly in traditions and preserved through exchange between traditions and high information flow exchanges.</t>
  </si>
  <si>
    <t>JP: Happens online happened. Yeah. You know I it's it's a big, that's a lot.</t>
  </si>
  <si>
    <t>Thomas Loughran: And family took care of them. And it took a couple years of deterioration and they took care of them. But I'll tell you they love to write to the end and they are unbelievably glad that they did.</t>
  </si>
  <si>
    <t>Thomas Loughran: Action mean she's got her own take Rowan. She's, she's an honest intelligent person but</t>
  </si>
  <si>
    <t>Thomas Loughran: So he wants to put it in such a way that it can be falsified. And literally, if you begin with the presumption of it. It's not clear.</t>
  </si>
  <si>
    <t>John’s iPhone: I definitely think there will be</t>
  </si>
  <si>
    <t>JP: But they're great. I just bought my grandpa was reading. I had the first book, and I just bought the next two for Grandpa, Grandpa is reading it.</t>
  </si>
  <si>
    <t>Thomas Loughran: That's fast enough for me put it that way. I will astral project process progress. And I do think you can make faster progress right it's astonishing. The things that can happen fast. We've seen them the Berlin Wall fell fast Arab Spring happened fast.</t>
  </si>
  <si>
    <t>Thomas Loughran: And what counts as a measure is a really freaking good question that takes you in the directions of interpretations of quantum mechanics, of which there are legion.</t>
  </si>
  <si>
    <t>John Rose: For me, those are two very convincing things both that everyone else does it this way, and people seem in general to to to like it and</t>
  </si>
  <si>
    <t>John Rose: Is that the next step.</t>
  </si>
  <si>
    <t>Thomas Loughran: Yet without making gray. That is no model at all.</t>
  </si>
  <si>
    <t>Thomas Loughran: And to build communities. It's got a host a high information flow network of which is it's got to encourage them.</t>
  </si>
  <si>
    <t>JP: Years of</t>
  </si>
  <si>
    <t>Thomas Loughran: Or I have in mind the, what's the word dedicate know what's the name of the book. It came out, it was on the Jesuit model of leadership.</t>
  </si>
  <si>
    <t>Thomas Loughran: All right, Jackie.</t>
  </si>
  <si>
    <t>Thomas Loughran: And build from there and use the resources to build from there and what you build is probably not you, it's probably something interesting and else right</t>
  </si>
  <si>
    <t>Thomas Loughran: And I think I made the point</t>
  </si>
  <si>
    <t>Thomas Loughran: We not only have the right to send in troops to protect the federal house.</t>
  </si>
  <si>
    <t>JP: I mean I'm certainly interested in doing that.</t>
  </si>
  <si>
    <t>Thomas Loughran: At the same time,</t>
  </si>
  <si>
    <t>Thomas Loughran: Well you need gravitas that's helpful. You need to have had some experience and some experience that people have seen. They need to know you have some experiences you need to generate some trust because you need to be able to bring some people to the table.</t>
  </si>
  <si>
    <t>Thomas Loughran: Right to be a mature member is to grass to share to contribute right along all the lines that those particular people put in common and say this is what holds us together. Right. And those things can then interact. You can then define maturity in those communities.</t>
  </si>
  <si>
    <t>Thomas Loughran: So if that's what nations do with their money to get what they want. Why would you suppose that private individuals with my</t>
  </si>
  <si>
    <t>But this is sort of a scientific sense.</t>
  </si>
  <si>
    <t>And they're not actually trying to report on anything or give you a version of the truth.</t>
  </si>
  <si>
    <t>That's right. Way out of the Overton Window.</t>
  </si>
  <si>
    <t>And I don't think that's conspiracy theory. I think that's if it is.</t>
  </si>
  <si>
    <t>That's the job you can get. That's the acknowledged. That's the pathway.</t>
  </si>
  <si>
    <t>Thomas Loughran: But yeah, I think that's another story.</t>
  </si>
  <si>
    <t>Right. All of that.</t>
  </si>
  <si>
    <t>JP: There's just a ton going on there and it takes in my, in my view, it takes a whole culture. It takes a culture to and and it takes a culture and it takes a strong family for that to happen.</t>
  </si>
  <si>
    <t>Thomas Loughran: And this guy just like can only describe it as he just got energized and he turned around. He didn't say a word. But I don't think he had to. He just turned around and</t>
  </si>
  <si>
    <t>Thomas Loughran: She's got her own take and and she seems to recognize that those</t>
  </si>
  <si>
    <t>Thomas Loughran: How it could be falsified. It could be. There are ridicule at absurdum arguments.</t>
  </si>
  <si>
    <t>John’s iPhone: A lot less unrest. If it's some big number like that.</t>
  </si>
  <si>
    <t>JP: So if you if you if you want the hard copies. I'll just bring them back for you.</t>
  </si>
  <si>
    <t>00:51:32.850 --&gt; 00:51:34.980</t>
  </si>
  <si>
    <t>01:04:09.960 --&gt; 01:04:10.320</t>
  </si>
  <si>
    <t>00:44:43.680 --&gt; 00:44:43.950</t>
  </si>
  <si>
    <t>Thomas Loughran: Sure we already do that.</t>
  </si>
  <si>
    <t>Thomas Loughran: Of how all these pieces fit together or every person comes up with his or her own MA and shutting the door on parallel processing long like minded and mutually trusted individuals.</t>
  </si>
  <si>
    <t>Thomas Loughran: It's got to build the team. It's got to be the referees. And this is exactly I should pull it out and send it to you. This is McIntyre's last chapter</t>
  </si>
  <si>
    <t>JP: The difference is 50 years of progressive effort.</t>
  </si>
  <si>
    <t>Thomas Loughran: Let's say, let me try to</t>
  </si>
  <si>
    <t>JP: Forget the name of the book and</t>
  </si>
  <si>
    <t>Thomas Loughran: You know, all kinds of things happened. Quick</t>
  </si>
  <si>
    <t>John Loughran: Better</t>
  </si>
  <si>
    <t>Thomas Loughran: Your point john rose. It's sort of what I thought. I thought it would sort of filter itself.</t>
  </si>
  <si>
    <t>Thomas Loughran: Federal property, but we have to have them not be shot at. Right. And in a, in a riotous environment. We were other people won't clean it up. We have to</t>
  </si>
  <si>
    <t>Thomas Loughran: So there's motivational piece. And there's an intellectual piece and</t>
  </si>
  <si>
    <t>Thomas Loughran: Yeah, so you got to have stable principles get there's a character development here, you got to be committed to it.</t>
  </si>
  <si>
    <t>Thomas Loughran: Of course no communities. It's not true. Some communities are in effect artificial we can make artificial lakes and natural try. We can make our official communities to intentional communities when</t>
  </si>
  <si>
    <t>Thomas Loughran: Art and that same game. I mean, it seems to be obvious that they would be in that same game.</t>
  </si>
  <si>
    <t>I mean, people think of all kinds of things that they change their conceptions of when they study it more carefully.</t>
  </si>
  <si>
    <t>They're trying to forward their view of the world, basically.</t>
  </si>
  <si>
    <t>Whatever that's whatever the social mechanisms that determine what you get to talk about and what you don't, and there are wait.</t>
  </si>
  <si>
    <t>It's which president said that something about I pity the poor fool thinks he's</t>
  </si>
  <si>
    <t>There's a glide path. OK, I'll just get tenure first and then I'll do some stuff.</t>
  </si>
  <si>
    <t>Thomas Loughran: This here's what's going on. This is not fundamentally an oligarch right oligarchy. That's a, that's not how to explain shit that happens in the world.</t>
  </si>
  <si>
    <t>And you may produce a certain way of being a human being and a certain kind of education to get him or her in that shape that endures.</t>
  </si>
  <si>
    <t>JP: Totally agreed.</t>
  </si>
  <si>
    <t>Thomas Loughran: He was right back down this same hallway. I think he kind of knew what to do.</t>
  </si>
  <si>
    <t>Thomas Loughran: That yeah</t>
  </si>
  <si>
    <t>Thomas Loughran: Right, you might be able to improve a contradiction, and that would be one way it could be falsified. So maybe it's not</t>
  </si>
  <si>
    <t>John’s iPhone: But don't know how much facts really factor in for</t>
  </si>
  <si>
    <t>John’s iPhone: Yeah, for sure.</t>
  </si>
  <si>
    <t>Thomas Loughran: Don't we</t>
  </si>
  <si>
    <t>Thomas Loughran: Could we instead recognize value diversity as exploration of the human rational space.</t>
  </si>
  <si>
    <t>On not a</t>
  </si>
  <si>
    <t>Thomas Loughran: What part of the solution.</t>
  </si>
  <si>
    <t>JP: To get laws passed.</t>
  </si>
  <si>
    <t>Thomas Loughran: Let me try to wrap my mind around that question, find a bunch of problem resource solution triplets, which is my way of putting it, trying to draw</t>
  </si>
  <si>
    <t>Thomas Loughran: What's, what's it called,</t>
  </si>
  <si>
    <t>Thomas Loughran: Good dudes. I used to plow snow with Kyle.</t>
  </si>
  <si>
    <t>Thomas Loughran: All of this needs to be attended to. And that's why I would say the onus is on the person who would say sorry you can vote, even though you want to. And even though we allow all kinds of things you can pay your taxes by mail, but you can vote by me.</t>
  </si>
  <si>
    <t>00:51:38.160 --&gt; 00:51:40.110</t>
  </si>
  <si>
    <t>01:04:11.490 --&gt; 01:04:18.630</t>
  </si>
  <si>
    <t>00:44:44.280 --&gt; 00:44:45.630</t>
  </si>
  <si>
    <t>Thomas Loughran: That all of that has got to be brought back to understanding yourself because you've got all those things in your head, or at least you might if you're reasonably well educated and imaginative, you can put you have different stories of you.</t>
  </si>
  <si>
    <t>John Rose: So these are not troops. First of all, and they're not being shot at. And if they were being shot at, there would be a very different situation. I mean,</t>
  </si>
  <si>
    <t>JP: I reading that your paper that you sent us Uncle Tom</t>
  </si>
  <si>
    <t>Thomas Loughran: That's a wrong wrong wrong. We put it's all intellectual there's a theoretical and practical piece. That's what I meant to say. Yeah, right. And the theoretical is sort of like what on earth is the difference. And how do I was sort of a</t>
  </si>
  <si>
    <t>Thomas Loughran: You have to have been involved in it. You have to have achieved result in pursuit of it and and not made so many areas enemies and then</t>
  </si>
  <si>
    <t>Thomas Loughran: When others may have grown up in less</t>
  </si>
  <si>
    <t>Thomas Loughran: When there's a enormous transfer of wealth when there's a trillion dollar transfer of wealth, it used to be, they used to say you spend a billion dollars here billion dollars there pretty soon you spend a lot of money that the the trillion is is the new billion in that regard.</t>
  </si>
  <si>
    <t>Right. And this is a mountain. This is among those things.</t>
  </si>
  <si>
    <t>Yeah. Again, we need to make a distinction about how you fly.</t>
  </si>
  <si>
    <t>But Widebody does a great job with that in his story of us, are we?</t>
  </si>
  <si>
    <t>informed because he reads the morning paper that the words to that effect.</t>
  </si>
  <si>
    <t>In academic life. And if you don't, what do you have time to think about these things?</t>
  </si>
  <si>
    <t>Thomas Loughran: Right you explain it in terms of what is God's plan. How has God working out the salvation of humankind right right here, right now.</t>
  </si>
  <si>
    <t>And that in which what real actualization is comes to the fore.</t>
  </si>
  <si>
    <t>Thomas Loughran: They're not trying to replace your family's</t>
  </si>
  <si>
    <t>Thomas Loughran: Right. And, and I, I think I just came back there and told him.</t>
  </si>
  <si>
    <t>Thomas Loughran: That's frankly worrying.</t>
  </si>
  <si>
    <t>Thomas Loughran: wrong to say that it's thought that that seems right. I mean, you might be able to start with the whole ball of wax and then see how much trouble you get it right. I think Hoffman though wants to do something that is in fact more modest and</t>
  </si>
  <si>
    <t>John’s iPhone: The hardcore basis anymore.</t>
  </si>
  <si>
    <t>JP: I know my brothers would read them. So having them around wouldn't be I could leave in there for sure.</t>
  </si>
  <si>
    <t>Thomas Loughran: coronavirus happen is</t>
  </si>
  <si>
    <t>Thomas Loughran: It's a real problem and it looks like like consciousness. There are people who think consciousness plays a role.</t>
  </si>
  <si>
    <t>John Loughran: And they have better outcomes.</t>
  </si>
  <si>
    <t>John Rose: Well, we do and donations to political campaigns. We don't with someone buying a bunch of ads on Facebook, I don't think. Yeah.</t>
  </si>
  <si>
    <t>Thomas Loughran: practical and theoretical, how might we think, how might we act. Let's explore it.</t>
  </si>
  <si>
    <t>Thomas Loughran: Last chapter of more than one book actually</t>
  </si>
  <si>
    <t>John Rose: Because it gives a month for both sides to build up these really, really strong narratives of why they're the side that's actually winning and the other side is cheating.</t>
  </si>
  <si>
    <t>Thomas Loughran: Here we're both trying to construct a building right and induce people to move into it. And part of it is this there is, I'm saying this is a new science here people been trying it for a long time, but people in fact don't build big buildings and expect people to move in wholesale</t>
  </si>
  <si>
    <t>JP: dedication and leadership.</t>
  </si>
  <si>
    <t>Thomas Loughran: His buddy's</t>
  </si>
  <si>
    <t>Thomas Loughran: Right, because you damn well better have a reason why they can vote by mail because they need to vote.</t>
  </si>
  <si>
    <t>Thomas Loughran: The whole discussion of narrative is another language that ought to come in with perspective. There are different stories you can tell about you and I can tell about me and I can tell you right and all of</t>
  </si>
  <si>
    <t>Thomas Loughran: You know you don't want, you don't want to be in the conversation. Of course I don't means don't</t>
  </si>
  <si>
    <t>Thomas Loughran: You have to wait to the bullets fly isn't isn't there, throwing rocks and bottles and</t>
  </si>
  <si>
    <t>JP: It's certainly fresh in my mind and</t>
  </si>
  <si>
    <t>Thomas Loughran: It was a motivation less exercise right of what's in any case, the difference between these views because you use a lot of the same words right you've got some of the same concepts. How are these different that's an intellectual question, but then there's this</t>
  </si>
  <si>
    <t>Thomas Loughran: You have to have survived politically through that very difficult effort of trying to make a change in a bipartisan so in our current environment, we don't we don't raise a crop of those people</t>
  </si>
  <si>
    <t>Thomas Loughran: Well, carefully chosen contents.</t>
  </si>
  <si>
    <t>Thomas Loughran: I mean, you have people whose net worth begins to approach a trillion dollars.</t>
  </si>
  <si>
    <t>Yeah, it would seem. Pretty difficult for me to imagine.</t>
  </si>
  <si>
    <t>Yeah, that's it. That's not very easy. There's there's nothing non journalistically appropriate about that.</t>
  </si>
  <si>
    <t>But why Buddy's name? It is Tim Urban Murman.</t>
  </si>
  <si>
    <t>Yeah, it's certainly always good to have a healthy level of skepticism about everything.</t>
  </si>
  <si>
    <t>And when you have time, you know who it was to takes 90 minutes, three days and we can talk it through.</t>
  </si>
  <si>
    <t>Thomas Loughran: And he's doing it precisely the way that he says in His Word that he's doing it right, precisely the way it says in the Book of Revelation, right, and all kinds of other books right they talk about the end times and Armageddon and the rapture right and</t>
  </si>
  <si>
    <t>And here we're using the word actualization instead of the word we used earlier.</t>
  </si>
  <si>
    <t>Thomas Loughran: There and they're not trying to be there, they're definitely not trying to they recognize the importance of culture, I would say.</t>
  </si>
  <si>
    <t>Thomas Loughran: And that's a weird thing to have and weird things like that that happened, are an ordinary part of the life of people who pay attention to stuff like</t>
  </si>
  <si>
    <t>Thomas Loughran: Because you could end up having a huge chunk of the United States, for whom that reliance is utterly inconceivably an altar.</t>
  </si>
  <si>
    <t>Thomas Loughran: I think he wants to begin with some presuppositions.</t>
  </si>
  <si>
    <t>John’s iPhone: I think if it's a big difference. I mean, it could just be like, wow, the Democrats, just a shit ton of ballot harvesting or something.</t>
  </si>
  <si>
    <t>Yeah, but</t>
  </si>
  <si>
    <t>00:51:42.120 --&gt; 00:51:42.720</t>
  </si>
  <si>
    <t>01:04:20.850 --&gt; 01:04:39.450</t>
  </si>
  <si>
    <t>00:44:46.380 --&gt; 00:44:46.740</t>
  </si>
  <si>
    <t>Thomas Loughran: I think that's the there. I don't know the campaign law well enough.</t>
  </si>
  <si>
    <t>Thomas Loughran: Let's explore in diverse environments. And let's bring together a set of conditions when the time is right and so far as the time is right for the kinds of rich emergence each into the other that's required for</t>
  </si>
  <si>
    <t>Thomas Loughran: That he gets sort of toward this what now sort of stuff, which is where you tend to write at the end.</t>
  </si>
  <si>
    <t>John Rose: And when it finally the result comes in. I think the narrative, people are going to be absolutely convinced unless it's not close at all, but</t>
  </si>
  <si>
    <t>JP: In the way that the battle is being fought right now for</t>
  </si>
  <si>
    <t>Thomas Loughran: And somehow, there needs to be a science of that.</t>
  </si>
  <si>
    <t>Thomas Loughran: Yeah, I was gonna say that. But I was confusing that with the name of the book also by Douglas hide the X communist</t>
  </si>
  <si>
    <t>JP: House snow.</t>
  </si>
  <si>
    <t>Thomas Loughran: Especially during a freakin pandemic, they need to invoke</t>
  </si>
  <si>
    <t>John Loughran: The truth.</t>
  </si>
  <si>
    <t>Thomas Loughran: In there because it's the reason why it seems like it's conscious intervention in measurement that collapses the wave function to use that language. And what the heck is going on with that. That's a big problem. So this hard problem of consciousness is another hard problem.</t>
  </si>
  <si>
    <t>Thomas Loughran: His</t>
  </si>
  <si>
    <t>Thomas Loughran: try our best to be civil to one another. Also, but I can see that people who are worried about it might not want family dynamics ruined by other Members family who don't know enough to stay out of that conversation. I actually thought that way.</t>
  </si>
  <si>
    <t>John Rose: Having we have very strict rules of engagement for the military. I think they're even less strict or. Well, I don't know. I don't want to exactly know how that works, but I've heard that like the police have less strict rules of engagement than the meditative</t>
  </si>
  <si>
    <t>JP: One thought I had jumping into that and connecting it to the conscious realism part, maybe this isn't actually a connection but</t>
  </si>
  <si>
    <t>Thomas Loughran: And it's an important intellectual question. Otherwise, you're wasting your damn time thinking about it practically right I mean who wants to do that and we're trying to get it right here and all of the</t>
  </si>
  <si>
    <t>Or. I mean, because I could imagine things, all sorts of things that are very important that I think all humans should have access to.</t>
  </si>
  <si>
    <t>I would not want to set up a journalist's. If I was trying to ascertain the truth about something, I would not want an activist.</t>
  </si>
  <si>
    <t>Thank you, Tim Urban does a great job in laying out a lot of that.</t>
  </si>
  <si>
    <t>But I would just have a hard time. Like moving about the world, if I doubted every single narrative.</t>
  </si>
  <si>
    <t>Right. Hard to come by. But thanks to God, it was are powerful.</t>
  </si>
  <si>
    <t>Thomas Loughran: And questions of the questions of what's that I'm forgetting. Are you a pre millennial Christian. Are you a post millennial Christian</t>
  </si>
  <si>
    <t>Good. Right. Or satisfy desires or something like that.</t>
  </si>
  <si>
    <t>Thomas Loughran: And they want to find a way to replace what's coming in the culture. Now we have a culture. It's a social media culture and it's it's a victimize</t>
  </si>
  <si>
    <t>Thomas Loughran: And you can. You could try to quantify as it's right and figure out what if you throw shit against the wall, something's going to stick, sooner or later, right.</t>
  </si>
  <si>
    <t>Thomas Loughran: And then you have other people for whom it's not at all inconceivably</t>
  </si>
  <si>
    <t>Thomas Loughran: And argue his way to conscious realistic Mormonism, and he wants to do it by pulling up an account of how the he wants to build a really, it's kind of a new science. It's a scientific or put it this way. It's very new scientific set of claims.</t>
  </si>
  <si>
    <t>Thomas Loughran: It could try it but they will be it.</t>
  </si>
  <si>
    <t>JP: I definitely like the</t>
  </si>
  <si>
    <t>Thomas Loughran: But actually, he</t>
  </si>
  <si>
    <t>Thomas Loughran: Actually, the science of politics to advance</t>
  </si>
  <si>
    <t>Thomas Loughran: And in particular, and is deferred lectures industry rival versions Moreland Porteous last chapter is called reconsidering the university is an institution and the lecture as john I think I've mentioned this before. I think that's the Titans, if that is</t>
  </si>
  <si>
    <t>John Rose: I think people are gonna be really convinced, no matter what, that the election was not fair.</t>
  </si>
  <si>
    <t>JP: Universal Healthcare</t>
  </si>
  <si>
    <t>JP: That, that's right. It is</t>
  </si>
  <si>
    <t>Thomas Loughran: I love snow. I worked for Chris rose. I do. But I subbed for him as a subcontract he sold me one of his trucks and I I plot of snow in 2000</t>
  </si>
  <si>
    <t>Thomas Loughran: Right. Or they're disabled and it's very hard or they're poor and they can't get across 40 they work all the time and they can't get off.</t>
  </si>
  <si>
    <t>00:51:43.530 --&gt; 00:51:49.380</t>
  </si>
  <si>
    <t>01:04:39.840 --&gt; 01:04:47.730</t>
  </si>
  <si>
    <t>00:44:49.020 --&gt; 00:44:50.100</t>
  </si>
  <si>
    <t>Thomas Loughran: sheds light different persona almost right. You're a very different person on some of these store. You are a predator Europe predators trying to gain control of himself and fit in right to something that you that you think isn't</t>
  </si>
  <si>
    <t>Thomas Loughran: And maybe that's what it would like</t>
  </si>
  <si>
    <t>John Rose: But yeah, I mean I guess I mean in a situation where federal officers were sent to protect the building and then they were getting shot at. I mean, I guess they would have the right to protect themselves rocks are not well it's so that's very different, it seems</t>
  </si>
  <si>
    <t>JP: I don't think I really understand compatible ism.</t>
  </si>
  <si>
    <t>Thomas Loughran: All of the there's a kind of motivation that that's present in just the pursuit of illumination of understanding, etc.</t>
  </si>
  <si>
    <t>Thomas Loughran: Yeah, we don't raise that crap. As a matter of fact, we cut them off, I, I've watched it happen actually very, very close. And I've watched national politics. Eat politicians and and make of them campaigners and</t>
  </si>
  <si>
    <t>Thomas Loughran: You, you can define communities, you can point them out, you can identify mature members.</t>
  </si>
  <si>
    <t>There.</t>
  </si>
  <si>
    <t>But if it's elevating those things to something that I've found to be self out,</t>
  </si>
  <si>
    <t>What do you mean by an activist? Somebody who's trying to persuade you wonder in any way?</t>
  </si>
  <si>
    <t>I'm about to say that by no means is he on the same page. Precisely. He's coming.</t>
  </si>
  <si>
    <t>Well, suspending judgment about complicated narratives, I think.</t>
  </si>
  <si>
    <t>Cauvin Wildfire Karbo. That's right. All right.</t>
  </si>
  <si>
    <t>Thomas Loughran: There. The question is, does the rapture happened before 1000 years of suffering that takes place around events that transpire in the Middle East. This is the stuff of prophecy. This is biblical prophecy say</t>
  </si>
  <si>
    <t>Right. At least it includes satisfied desires.</t>
  </si>
  <si>
    <t>Thomas Loughran: Culture in some ways it's got lots of features about it. I mean, as they say. You've heard of many times, if you're if you're not paying for the services you're the product.</t>
  </si>
  <si>
    <t>Thomas Loughran: Or maybe you could even develop a craft of that. Or maybe you can even explain that in different sort of ways, but the people who live in that space, explain it in a different way right then say in terms of</t>
  </si>
  <si>
    <t>Thomas Loughran: unalterable there's about 10 negatives in their inconceivably unalterable</t>
  </si>
  <si>
    <t>Thomas Loughran: Is a new scientific theory.</t>
  </si>
  <si>
    <t>JP: The Wolf Hall trilogy better. I think</t>
  </si>
  <si>
    <t>Thomas Loughran: So I'm more or less dragged to the left. And these tabs on the</t>
  </si>
  <si>
    <t>Thomas Loughran: What is consciousness doing in quantum mechanics, if it is or if it isn't, how do we get rid of it. If it shouldn't be there. How do we get rid of it.</t>
  </si>
  <si>
    <t>Thomas Loughran: Was saying that we</t>
  </si>
  <si>
    <t>Thomas Loughran: Could we do all of that and could we do it in a computation enhanced sort of way.</t>
  </si>
  <si>
    <t>Thomas Loughran: Why don't we just call it 2016 and look back in. Right. I mean what yes there are circumstances where way different. You've got the popular vote difference, that's for sure. You got the Russian interference narrative right very big narratives and yet we had a completely</t>
  </si>
  <si>
    <t>Thomas Loughran: So not only do you see the finished product. But you also see the craft that builds the product.</t>
  </si>
  <si>
    <t>Thomas Loughran: So yeah, but it's like that it no heroic leadership is that possibly it heroic. It's got heroic and it doesn't</t>
  </si>
  <si>
    <t>Thomas Loughran: It sorry 1999 and 2000 those two winners.</t>
  </si>
  <si>
    <t>Thomas Loughran: Or etc. Right. This is the all the set of reasons that are on the state of Indiana storm state of Indiana is one of, I think, only two states are separate. There aren't many states where you can't get you can't vote.</t>
  </si>
  <si>
    <t>John Rose: And I think the police are have shown them. I mean, they get Rockstar I'm all the time. And sometimes, they've acted inappropriately and run over protest. But I mean, sometimes they're able to just stand there and</t>
  </si>
  <si>
    <t>JP: As it regard with regards to free well</t>
  </si>
  <si>
    <t>Thomas Loughran: But there are, there's more than that. Right, that's not the only thing to pursue. There's all kinds of goods important motivations and the results. So that kind of challenge at that level.</t>
  </si>
  <si>
    <t>Thomas Loughran: Let's see. I make of them sailors on the political seeds.</t>
  </si>
  <si>
    <t>Thomas Loughran: Procedures for doing that you can identify when the mature member of one community receives a second first language grass have a second community there. It's the mature members that have other community that have that have to confer that second first language.</t>
  </si>
  <si>
    <t>then I think that would be an interesting discussion or how how that distinction would ever be made.</t>
  </si>
  <si>
    <t>I would not want someone trying to persuade me towards their perspective.</t>
  </si>
  <si>
    <t>He's got these things for himself. But he he certainly characterizes a lot of these since he provides very interesting</t>
  </si>
  <si>
    <t>I don't mean to quibble, but I think that's different than doubting them all.</t>
  </si>
  <si>
    <t>I'll let you go. Please say hello to Aaron. And when you see a map, we'll do.</t>
  </si>
  <si>
    <t>Thomas Loughran: millions of Christians in the United States.</t>
  </si>
  <si>
    <t>It may not be defined desires may not be enough to capture all we need, as we've talked about.</t>
  </si>
  <si>
    <t>Thomas Loughran: Right. And in that sense, your dad you</t>
  </si>
  <si>
    <t>Thomas Loughran: Neural correlates of consciousness being formed, and that would be very interesting and it'd be all for it at least some of them would be all for it. I'd be one.</t>
  </si>
  <si>
    <t>Thomas Loughran: Some people purely rely on it to</t>
  </si>
  <si>
    <t>Thomas Loughran: It'd be interesting to 2.2 key opinion leaders.</t>
  </si>
  <si>
    <t>JP: I mean, I just like historical fiction. I think</t>
  </si>
  <si>
    <t>00:51:49.380 --&gt; 00:51:49.830</t>
  </si>
  <si>
    <t>01:04:49.470 --&gt; 01:04:58.860</t>
  </si>
  <si>
    <t>00:44:51.720 --&gt; 00:44:52.710</t>
  </si>
  <si>
    <t>Thomas Loughran: Write something of value is a phrase that gets used in the the porn star disputes. Right.</t>
  </si>
  <si>
    <t>Thomas Loughran: In which artificial intelligence.</t>
  </si>
  <si>
    <t>Thomas Loughran: And they certainly wants to reconsider the university sort of way.</t>
  </si>
  <si>
    <t>Thomas Loughran: Clear transition of power.</t>
  </si>
  <si>
    <t>JP: I don't know i i in a lot of respects I agree with her, but I think she said</t>
  </si>
  <si>
    <t>Thomas Loughran: During the construction. You see both of those things. So</t>
  </si>
  <si>
    <t>JP: That's awesome.</t>
  </si>
  <si>
    <t>Thomas Loughran: You can't request a male imbalance in the state of, in the end, unless you have a reason I looked at all the reasons I didn't have</t>
  </si>
  <si>
    <t>John Loughran: Bottom.</t>
  </si>
  <si>
    <t>Thomas Loughran: Again, this is a very first step up to some hole and I'm trying to just point to a few rocks through the fog. Right.</t>
  </si>
  <si>
    <t>Thomas Loughran: That you think you're not just pursuing</t>
  </si>
  <si>
    <t>John Rose: I don't know exactly how it always goes but do the right thing, or back out or however it goes</t>
  </si>
  <si>
    <t>Thomas Loughran: Stance second first language competencies stamps.</t>
  </si>
  <si>
    <t>Thomas Loughran: And you certainly have</t>
  </si>
  <si>
    <t>I think. I mean, obviously, you can say, like, well,</t>
  </si>
  <si>
    <t>Gosh, I would I'd be happy to say bring it on.</t>
  </si>
  <si>
    <t>language for understanding what's going on as a result of a deep dove that he takes.</t>
  </si>
  <si>
    <t>Right. You might. It's not as if you think they're all false.</t>
  </si>
  <si>
    <t>Thomas Loughran: Who I know for sure that that numbers right I have good reason to take it, but I'm no</t>
  </si>
  <si>
    <t>OK. So here is a definition.</t>
  </si>
  <si>
    <t>Thomas Loughran: Predictions about you are being sold advertisers. That's the name of that right so that's the world that currently infects the culture we live in and they want to replace</t>
  </si>
  <si>
    <t>Thomas Loughran: Right. But more than that, they'd say, that's because, frankly, we're listening. We're listening to we're listening to God who have songs. That's quantum tongue.</t>
  </si>
  <si>
    <t>Thomas Loughran: Say the least right they take it for granted, like the air they breathe.</t>
  </si>
  <si>
    <t>Thomas Loughran: But if he really everything</t>
  </si>
  <si>
    <t>Thomas Loughran: That who you'd have to, you'd have to get to come aboard.</t>
  </si>
  <si>
    <t>JP: More than fantasy. It's hard to say what this series was super good.</t>
  </si>
  <si>
    <t>Thomas Loughran: When Michael Collins in jail for something or was right. He was convicted for something</t>
  </si>
  <si>
    <t>Thomas Loughran: Comes to be</t>
  </si>
  <si>
    <t>Thomas Loughran: But I don't, but he doesn't he doesn't do is think of it in terms of information processing.</t>
  </si>
  <si>
    <t>John Rose: Yeah, I mean I</t>
  </si>
  <si>
    <t>JP: She sells short</t>
  </si>
  <si>
    <t>Thomas Loughran: So that's why I'm paying. That's why I reframed your question in terms of that.</t>
  </si>
  <si>
    <t>Thomas Loughran: All right. Anyway, there's such a book.</t>
  </si>
  <si>
    <t>Thomas Loughran: 99 2002 thousand 2001. It was fun. It was fun, actually. I like plowing snow. I was nice to get up at four in the morning and</t>
  </si>
  <si>
    <t>Thomas Loughran: I mean, none of them, replied to me and I get that that's not ridiculous, so long as that's applied fairly I can live with that.</t>
  </si>
  <si>
    <t>00:51:50.520 --&gt; 00:52:04.350</t>
  </si>
  <si>
    <t>01:04:59.370 --&gt; 01:05:14.130</t>
  </si>
  <si>
    <t>00:44:54.270 --&gt; 00:45:01.320</t>
  </si>
  <si>
    <t>John Rose: I mean I, yeah, I don't think I've ever had a bad political conversation unless anyone in our family.</t>
  </si>
  <si>
    <t>Thomas Loughran: You make a good case.</t>
  </si>
  <si>
    <t>JP: That seems like an interesting thing that we could bring in conscious realism in neuroscience and</t>
  </si>
  <si>
    <t>Thomas Loughran: That reduce their level of integrity.</t>
  </si>
  <si>
    <t>Thomas Loughran: There are some tough cases. But let's just leave it at that for now. Okay. So in other words, I understand what they think when they tell me. I understand what they think. And before</t>
  </si>
  <si>
    <t>Thomas Loughran: You certainly have trillion dollar transfers of wealth. That's what happened under the under the first set of tax cuts.</t>
  </si>
  <si>
    <t>everyone and they use information to flow networks and all use adult members are all in agreement that they think this or on some level.</t>
  </si>
  <si>
    <t>I guess it depends. It depends on. Yeah, in a very depends on the situation.</t>
  </si>
  <si>
    <t>Yeah, that that is a super.</t>
  </si>
  <si>
    <t>Or you have any reason if they're all false. You don't.</t>
  </si>
  <si>
    <t>Thomas Loughran: Sociologist at this question.</t>
  </si>
  <si>
    <t>Let's let's back out of this. Now, here's a definition of love, active favor toward the active favor of another.</t>
  </si>
  <si>
    <t>Thomas Loughran: With letting that same sort of power be present but be in the control in some measure of local communities.</t>
  </si>
  <si>
    <t>Thomas Loughran: Right, that's the quantum tunneling animal. No, I don't know what to say that guy. It takes hours to listen to them. There's nothing to say. Anyway, to that guy is shit out of luck. Right. Live life delton a terrible blow.</t>
  </si>
  <si>
    <t>Thomas Loughran: Yeah, based on everything.</t>
  </si>
  <si>
    <t>Thomas Loughran: Right, it's not going to be hard to get hannity to come on board.</t>
  </si>
  <si>
    <t>John’s iPhone: Yeah, I mean I think like history is like my favorite thing. So I know I love historical fiction.</t>
  </si>
  <si>
    <t>Thomas Loughran: The things that I'm still using and I'll share this with you. Eventually, so you are free to walk through this thing. There are some things that are interesting that that little pieces that are laid in various places, but mostly</t>
  </si>
  <si>
    <t>Thomas Loughran: That gives you some sense of depth and that there are some related sort of questions here and they're not infinite and they're not unbelievably hard to follow what the experts say about them put it that way.</t>
  </si>
  <si>
    <t>John Rose: The healthcare discussion is interesting because in general, I think.</t>
  </si>
  <si>
    <t>Thomas Loughran: Yeah, and that was</t>
  </si>
  <si>
    <t>Thomas Loughran: In the service of particular communities or particular community purposes.</t>
  </si>
  <si>
    <t>He</t>
  </si>
  <si>
    <t>Thomas Loughran: Would say other ones. In fact, he did say otherwise last night.</t>
  </si>
  <si>
    <t>JP: Right, the difference that that makes in people's lives.</t>
  </si>
  <si>
    <t>Thomas Loughran: Really in terms of the craft.</t>
  </si>
  <si>
    <t>Thomas Loughran: And he talked about the Jesuit model and they talk about the at one point they talk about the the need the habit of personal prayer that's required.</t>
  </si>
  <si>
    <t>JP: Be</t>
  </si>
  <si>
    <t>Thomas Loughran: You can tell that story about</t>
  </si>
  <si>
    <t>John Rose: Really bad or particularly bad. So I don't know. Right.</t>
  </si>
  <si>
    <t>John Rose: Yeah, so I mean</t>
  </si>
  <si>
    <t>JP: Then try and connect that to the Christian story.</t>
  </si>
  <si>
    <t>Thomas Loughran: This shouldn't be a surprise to us if inquiry is holistic combined interchangeably intertwined badly theoretical and practical at at the large meta narrative level the holistic narrative level.</t>
  </si>
  <si>
    <t>Thomas Loughran: Because otherwise you won't get certain people to play with.</t>
  </si>
  <si>
    <t>Thomas Loughran: And and then the choices between those folks.</t>
  </si>
  <si>
    <t>Thomas Loughran: That there was transfer wealth on that level.</t>
  </si>
  <si>
    <t>But. It does seem like kind of a hard line to cross between.</t>
  </si>
  <si>
    <t>I yeah. I mean, my favorite thing is I want someone to try to persuade me one way and then I want Intelligence Squared.</t>
  </si>
  <si>
    <t>That's the best thing I've ever read, probably. Following the urban, it's probably the.</t>
  </si>
  <si>
    <t>But you do have reason to think that there's more to them than percolates to the surface.</t>
  </si>
  <si>
    <t>JP: Yeah. Well, I mean, if you look at people like Jerry Falwell, yeah. Right. I mean, that's exactly that sort of thing. He say</t>
  </si>
  <si>
    <t>And what I mean by favor here now is not just OK, if it includes and we use the word just any favor mean we favor all kinds of things,</t>
  </si>
  <si>
    <t>Thomas Loughran: So what does that technology looks like you've heard me say this about the internet and think of it as a genie you rub it, and it gives you what you want. Just wish, whatever you want. Right. And</t>
  </si>
  <si>
    <t>Thomas Loughran: Right. And yet, if I just turn around and do which seems to be the thing to do for reasons I don't really know why. Except there's a person Meteor right then, all of a sudden</t>
  </si>
  <si>
    <t>Thomas Loughran: And and then others nuts. So that should be a states rights issue.</t>
  </si>
  <si>
    <t>JP: So circling back to earlier in the conversation.</t>
  </si>
  <si>
    <t>Thomas Loughran: At any story any story which Trump loses and story.</t>
  </si>
  <si>
    <t>John’s iPhone: But I mean I can definitely say the majority of the most fun I've ever had. Reading has been fantasy for sure.</t>
  </si>
  <si>
    <t>00:52:05.700 --&gt; 00:52:07.860</t>
  </si>
  <si>
    <t>01:05:17.250 --&gt; 01:05:21.210</t>
  </si>
  <si>
    <t>00:45:03.420 --&gt; 00:45:07.860</t>
  </si>
  <si>
    <t>Thomas Loughran: Failing to disclose something obtained the value, on behalf of the campaign. Right.</t>
  </si>
  <si>
    <t>Thomas Loughran: And comes to be guided by the kinds of</t>
  </si>
  <si>
    <t>Thomas Loughran: Doesn't articulated, as well as he knows, but he doesn't hurt it articulated is in terms of how modern science, it's actually working.</t>
  </si>
  <si>
    <t>Thomas Loughran: Right, making an excuse. In a way for his presidency, one on one might say, right, and that he never really got off the ground. In fact, somewhere in the past way in the past. He's questioned about whether you should be able to run for a third term because the first one didn't count.</t>
  </si>
  <si>
    <t>Thomas Loughran: In americans lives.</t>
  </si>
  <si>
    <t>Thomas Loughran: Of building. The building</t>
  </si>
  <si>
    <t>Thomas Loughran: And and the monks want or the father's I take it they were radius of Jesuits wanted to spend more and more time in prayer and their Superior General said sorry, and he gave them a small limit. He said, That's it.</t>
  </si>
  <si>
    <t>Thomas Loughran: Brave the desert and</t>
  </si>
  <si>
    <t>Thomas Loughran: Acting the state of Indiana as law. I'm saying is if you want to see a nice place where the various reasons are that are reasons why there ought to be mailing balance right.</t>
  </si>
  <si>
    <t>Thomas Loughran: There are a couple of new places.</t>
  </si>
  <si>
    <t>Thomas Loughran: Now, Donald Hoffman says</t>
  </si>
  <si>
    <t>John Rose: In almost every topic I generally like</t>
  </si>
  <si>
    <t>Thomas Loughran: Muslim. That's a central story to</t>
  </si>
  <si>
    <t>Thomas Loughran: We have particularly good at.</t>
  </si>
  <si>
    <t>John Rose: Yeah, I think it the legality of it would have to be discussed more in general. I'm super against the federal government.</t>
  </si>
  <si>
    <t>JP: Because the Christian story makes</t>
  </si>
  <si>
    <t>Thomas Loughran: And you can't win without those people and that that's what happens when national political machines come to local politics.</t>
  </si>
  <si>
    <t>Thomas Loughran: You may simply have pluralism.</t>
  </si>
  <si>
    <t>Thomas Loughran: In the most recent</t>
  </si>
  <si>
    <t>What is good for people and what is self evidently good for everyone?</t>
  </si>
  <si>
    <t>That's my favorite thing. Have you ever watch those?</t>
  </si>
  <si>
    <t>Well, it's indispensable to follow them, I would say.</t>
  </si>
  <si>
    <t>And sometimes what percolates to the surface is really deeply misleading.</t>
  </si>
  <si>
    <t>Thomas Loughran: Really University, you'd find the story. A lot of people</t>
  </si>
  <si>
    <t>but we don't ultimately favor all kinds of things. We make choices and we make better informed choices.</t>
  </si>
  <si>
    <t>Thomas Loughran: And if you can think of it. It already exists, right, probably the case if you can think of it. It already exists or it's not far down the road right because you're not</t>
  </si>
  <si>
    <t>Thomas Loughran: And I don't know how that story turned out, but I've seen enough of them to know. They often turn out very, very well and that it if nothing else.</t>
  </si>
  <si>
    <t>Thomas Loughran: How about even voting equality.</t>
  </si>
  <si>
    <t>JP: Right, I'm with you on this whole building this new science and</t>
  </si>
  <si>
    <t>Thomas Loughran: Right advocate.</t>
  </si>
  <si>
    <t>Thomas Loughran: Wisdom practical and theoretical that emerged in these rich community contexts.</t>
  </si>
  <si>
    <t>Thomas Loughran: He does some of that, but I think he doesn't do that as low as needs to be done and I came to it as well as it needs to be done either</t>
  </si>
  <si>
    <t>Thomas Loughran: Precisely because of that show. Who knows whether that was series that was a news report, I didn't hear exactly what he said about it.</t>
  </si>
  <si>
    <t>Right. Yep. Right.</t>
  </si>
  <si>
    <t>Thomas Loughran: And so I think we're looking for Firm supports somehow that we could draw and but</t>
  </si>
  <si>
    <t>Thomas Loughran: And my my impression is</t>
  </si>
  <si>
    <t>Thomas Loughran: Often the truck and, you know, gets and work for a living.</t>
  </si>
  <si>
    <t>Thomas Loughran: That that's a good set of reasons. And if, instead, the state of Indiana had just decided, you know what I'm going to send out a request to every single citizen.</t>
  </si>
  <si>
    <t>00:52:08.490 --&gt; 00:52:08.880</t>
  </si>
  <si>
    <t>01:05:24.390 --&gt; 01:05:35.010</t>
  </si>
  <si>
    <t>00:45:10.920 --&gt; 00:45:18.060</t>
  </si>
  <si>
    <t>Thomas Loughran: Herself on us, but it doesn't take much imagination. Actually, to tell that story. I mean, that's, that's, you might say that's original sin.</t>
  </si>
  <si>
    <t>Thomas Loughran: honest, I'm not</t>
  </si>
  <si>
    <t>John Rose: overriding the world states.</t>
  </si>
  <si>
    <t>JP: I don't know. It's hard to understand the Christian story in the absence of free will.</t>
  </si>
  <si>
    <t>Thomas Loughran: That's the short version. And I'll leave names out, but I've seen that. And I think that's how it works.</t>
  </si>
  <si>
    <t>Thomas Loughran: That's a real outcome. In other words, I disagree with you and you disagree with me and we there. We have no resources for seeing it.</t>
  </si>
  <si>
    <t>Thomas Loughran: I know all this, by the way, or am I am I dependent on accounts which I read and how well qualified, am I to get an autumn of these accounts frankly not very right so</t>
  </si>
  <si>
    <t>Right. So Rachel's discussion about rights to universal health care is a great example in this regard.</t>
  </si>
  <si>
    <t>Not much. It's a two hour long debate there on YouTube.</t>
  </si>
  <si>
    <t>And to read what he writes, some of it is playful. He's very playful.</t>
  </si>
  <si>
    <t>And in fact, manipulated by people whose business these to percolate stories to the surface.</t>
  </si>
  <si>
    <t>JP: Were some this trouble. I wonder what Dobson. What's his name James Dobson.</t>
  </si>
  <si>
    <t>And sometimes the thing that we favorite, in one sense, we no longer favor in another sense.</t>
  </si>
  <si>
    <t>Thomas Loughran: On the unbelievable bleeding edge of anything you know 99.9% of the internet is not on the bleeding edge of development.</t>
  </si>
  <si>
    <t>Thomas Loughran: Right. That was a guy who got a model that he can hold on to and make his way through life. That's what I mean by quantum tunneling. So back. Now we're stepping way out. Okay, we're talking about</t>
  </si>
  <si>
    <t>Thomas Loughran: Right, I mean that</t>
  </si>
  <si>
    <t>JP: Having things having like it better account for relativity and quantum mechanics and</t>
  </si>
  <si>
    <t>Thomas Loughran: So on one hand right and Rachel Maddow is never going to buy any of those stories in a class right</t>
  </si>
  <si>
    <t>Thomas Loughran: The world has got this really wrong. And he's a perceptions expert and he spent years studying consciousness asking about consciousness wouldn't among other great nights.</t>
  </si>
  <si>
    <t>John Rose: Both sides to get their way, kind of, I think that not only is it just like a good way to</t>
  </si>
  <si>
    <t>Thomas Loughran: So I'm suggesting that</t>
  </si>
  <si>
    <t>Thomas Loughran: You really need to be to do it really very well you have to have some very bright people work a long time one facet of the problem.</t>
  </si>
  <si>
    <t>John Rose: I mean, he says that</t>
  </si>
  <si>
    <t>JP: I think she's absolutely right on the foreign policy on the foreign policy front. I mean,</t>
  </si>
  <si>
    <t>Thomas Loughran: That's only to build that's only to attract people in</t>
  </si>
  <si>
    <t>Thomas Loughran: He was kind of flippant about it almost</t>
  </si>
  <si>
    <t>Thomas Loughran: Yeah, it wasn't always easy to do during the break was easy when school started out obviously harder, but</t>
  </si>
  <si>
    <t>Thomas Loughran: If you want to mail in ballot, we'll mail you what all you have to do is write in requested and and check a box and say it's one of these reasons, I would say that's proactive public service, helping me see what my options as a voter are, I would think they're doing me a good thing.</t>
  </si>
  <si>
    <t>Thomas Loughran: You can follow that story of yourself some version of the story yourself that's and that's a really different model.</t>
  </si>
  <si>
    <t>Thomas Loughran: You're particularly good at it because you you look at different sides of an issue.</t>
  </si>
  <si>
    <t>John Rose: Yeah, I guess the last thing is</t>
  </si>
  <si>
    <t>Thomas Loughran: So in that environment, it's difficult to raise people who principle and and people who are willing to cut across both sides I I point I've been a big Tulsi gabbert fan. For that reason, I think she marches to a different drum</t>
  </si>
  <si>
    <t>Thomas Loughran: I can see your point of view. Now I can see it from two different points of view, I prefer mean I don't necessarily have any good reasons for referring mine.</t>
  </si>
  <si>
    <t>Thomas Loughran: But I think, you know, and in the in response to coven there has been</t>
  </si>
  <si>
    <t>Right. I mean, there are a lot of people would say, of course, you don't have a right to universal health care.</t>
  </si>
  <si>
    <t>If you just look up Intelligence Squared. And they have a bunch of different topics. There's a whole proper debate setting.</t>
  </si>
  <si>
    <t>He draws tiny little cartoon characters and three. But he illustrates things.</t>
  </si>
  <si>
    <t>Right. And now drop that. Now deal with putting marketing companies, journalism and intelligence services, all of whom are those businesses.</t>
  </si>
  <si>
    <t>JP: Yeah, the. I wonder what he would say about this probably something that's along the same lines.</t>
  </si>
  <si>
    <t>Right. And you might say it is not something that we favor. All things considered, it is not.</t>
  </si>
  <si>
    <t>Thomas Loughran: Right, or a new conceptualization etc so the chances are if you're thinking about it here somebody thought about it already. And they're already cranking it out. Right. And because they can distribute that rapid fire.</t>
  </si>
  <si>
    <t>Thomas Loughran: Various claims that are made inside practical Christian experience of life, such as you are the solution to the world's problems and you have the Holy Spirit of God, and it is Christ lives in you. You are Christ.</t>
  </si>
  <si>
    <t>Thomas Loughran: Is a fundamental right to vote. Yeah, but we also have control over the dub box in Harris County and so you can drive your hundred miles to put your voting old people in a pandemic.</t>
  </si>
  <si>
    <t>Thomas Loughran: We want to enjoy it.</t>
  </si>
  <si>
    <t>Thomas Loughran: She's going to have a different set, but then there's people in the middle and be interesting to lay out, you know,</t>
  </si>
  <si>
    <t>John’s iPhone: Or like sci fi, but</t>
  </si>
  <si>
    <t>00:52:10.170 --&gt; 00:52:14.670</t>
  </si>
  <si>
    <t>01:05:36.810 --&gt; 01:05:50.070</t>
  </si>
  <si>
    <t>00:45:19.140 --&gt; 00:45:19.860</t>
  </si>
  <si>
    <t>Thomas Loughran: We have to take a look at the details of what's illegal now.</t>
  </si>
  <si>
    <t>Thomas Loughran: To get that you, that's what you need to build. That's why you need some seed money to build a big plane.</t>
  </si>
  <si>
    <t>John Rose: He likes to me now. He's definitely said that he likes to make jokes about it too.</t>
  </si>
  <si>
    <t>JP: Which is what she cares about</t>
  </si>
  <si>
    <t>Thomas Loughran: But how do you, how do you render it</t>
  </si>
  <si>
    <t>Thomas Loughran: Like, sorry.</t>
  </si>
  <si>
    <t>Thomas Loughran: And that's a very sort of behavior, which I think</t>
  </si>
  <si>
    <t>Thomas Loughran: Is little account, rather than a stick information about our podcasts videos.</t>
  </si>
  <si>
    <t>Thomas Loughran: Crikey of Watson and Crick fame Francis Crick who thought after DNA after the problem of inheritance. The next big thing to do is to figure out consciousness, figure out how the mind works or what the mind is</t>
  </si>
  <si>
    <t>John Rose: Get agreement.</t>
  </si>
  <si>
    <t>Thomas Loughran: Than</t>
  </si>
  <si>
    <t>John Rose: Like, I appreciate that. But I mean, I think.</t>
  </si>
  <si>
    <t>John Rose: If I was thinking about</t>
  </si>
  <si>
    <t>JP: Or even even from a compatible his sense of free will, given my understanding of it.</t>
  </si>
  <si>
    <t>Thomas Loughran: We could start throwing some pieces down but it, it probably doesn't do justice.</t>
  </si>
  <si>
    <t>Thomas Loughran: Not that would not that would appeal to you because I know how you look at things.</t>
  </si>
  <si>
    <t>Thomas Loughran: On the order to one significant figure. There's been another trillion dollars.</t>
  </si>
  <si>
    <t>You have a right to. You've got. You've got a right to life, liberty and the pursuit of happiness, not the guarantee of it.</t>
  </si>
  <si>
    <t>So I do like it's basically two people for the motion, like America needs Medicare for all or something,</t>
  </si>
  <si>
    <t>And he takes a very deep dove. He takes his time. It's at.</t>
  </si>
  <si>
    <t>Right. Like their lives depended on their jobs, depended on it.</t>
  </si>
  <si>
    <t>Thomas Loughran: He would know people who think along these lines.</t>
  </si>
  <si>
    <t>It is not what this human being prefers.</t>
  </si>
  <si>
    <t>Thomas Loughran: Right, and it will be the next big thing if they can figure out how to harness whatever it is you think would be worth harnessed so harness away in your imagination, I would say.</t>
  </si>
  <si>
    <t>Thomas Loughran: Right, that kind of language gets used in the faith tradition and gets used and get put in practice in the life of the people raised Stephen mistake.</t>
  </si>
  <si>
    <t>Thomas Loughran: There's a, there's a whole complex thorny issues.</t>
  </si>
  <si>
    <t>JP: Needs to do all that right</t>
  </si>
  <si>
    <t>Thomas Loughran: Who are those I have Mike Wallace in mind, for example, or Brett bear and</t>
  </si>
  <si>
    <t>Thomas Loughran: Right, and why it wasn't worth anything without trying to rewrite the whole law, it would want to get a some sort of feel a little bit deeper than our, our current lack of familiarity.</t>
  </si>
  <si>
    <t>Thomas Loughran: A set of possibilities.</t>
  </si>
  <si>
    <t>Thomas Loughran: And this is exactly how science works. By the way, you should see the technical design specifications for the CMS detector before somebody goes and gets money for a single detector that sits inside a large hadron collider that's going to be built all of these folks come together.</t>
  </si>
  <si>
    <t>JP: Because the mark the marginal gains are, you know, orders of magnitude more important.</t>
  </si>
  <si>
    <t>Thomas Loughran: precise enough to be falsified.</t>
  </si>
  <si>
    <t>Thomas Loughran: Get it done and just much time dudes.</t>
  </si>
  <si>
    <t>JP: Yeah, I was. I was about to ask it that figured, you're a trinity at that time. So, yeah.</t>
  </si>
  <si>
    <t>Thomas Loughran: Put it this way, often gets conflated</t>
  </si>
  <si>
    <t>00:52:16.860 --&gt; 00:52:21.780</t>
  </si>
  <si>
    <t>01:05:51.150 --&gt; 01:05:58.560</t>
  </si>
  <si>
    <t>00:45:20.790 --&gt; 00:45:21.150</t>
  </si>
  <si>
    <t>Thomas Loughran: Yeah. And I mean, and you can you can cast suspicion on everything else you think from those points of view.</t>
  </si>
  <si>
    <t>John Rose: Everybody else is really good, too. I mean,</t>
  </si>
  <si>
    <t>John Rose: How crazy, it would be for Trump to do</t>
  </si>
  <si>
    <t>Thomas Loughran: It might be worth throwing one down. Just by way of illustration</t>
  </si>
  <si>
    <t>Thomas Loughran: Whether or not I like everything she ever does. Although, as a matter of fact, when I look card I generally generally do like things</t>
  </si>
  <si>
    <t>Thomas Loughran: Right now you just get a certain kind of pluralism, but you might get more than that. For others, and you might work toward a state where I can persuade those people on their reasons to adopt.</t>
  </si>
  <si>
    <t>Thomas Loughran: Maybe less than that.</t>
  </si>
  <si>
    <t>Right. Or maybe any part of it. Someone might say, and you're on your own in terms of health care, you might be able to enter into it by contract.</t>
  </si>
  <si>
    <t>and then two people against the motion and then they could do their openings and then</t>
  </si>
  <si>
    <t>But he but he gets to the bottom of it and makes it look as plain as day.</t>
  </si>
  <si>
    <t>I do like suspending judgment.</t>
  </si>
  <si>
    <t>Thomas Loughran: And he would have</t>
  </si>
  <si>
    <t>And here on building in the background, the idea that there's a lot of information here to prefer in the first place, I have to know it.</t>
  </si>
  <si>
    <t>Thomas Loughran: If you want to understand what the future looks like in this and not just this particular cola what I'm trying to tell you is make it up because it's make up mobile</t>
  </si>
  <si>
    <t>Thomas Loughran: Right, so how do you make any sense of that, first of all, and I'm saying you make sense of it in terms of. First of all, this analogy.</t>
  </si>
  <si>
    <t>Thomas Loughran: And they are, they know about them and they're thinking about them.</t>
  </si>
  <si>
    <t>Thomas Loughran: On the Fox News side.</t>
  </si>
  <si>
    <t>JP: Did you read any more the dune series.</t>
  </si>
  <si>
    <t>John Loughran: There's nothing wonderful in it, you'll see that's what you'd expect. Right.</t>
  </si>
  <si>
    <t>Thomas Loughran: And he spent a lot of time with that and hot Hoffman interacted with them and sort of lots of other people who are now very big names in the field came through that area and they</t>
  </si>
  <si>
    <t>John Rose: But it</t>
  </si>
  <si>
    <t>Thomas Loughran: And see what kinds of measures can be taken.</t>
  </si>
  <si>
    <t>Thomas Loughran: No mention of conscious realism or of love or freedom or any of these other things. No mention of a ton of other things we might talk about, but a great deal mentioned</t>
  </si>
  <si>
    <t>Thomas Loughran: And they put together a HUGE PLAYER.</t>
  </si>
  <si>
    <t>JP: It's good for a while. It's</t>
  </si>
  <si>
    <t>JP: There if you if you if you equate Yemen Yemen person with a US person.</t>
  </si>
  <si>
    <t>Thomas Loughran: And there I think the answer is more evident than people recognize</t>
  </si>
  <si>
    <t>Thomas Loughran: I have in mind. Another source. I'll leave them on the identified, but somebody who's claim was that Susan charismatic renewal and that that there were a group of people that just prayed too much.</t>
  </si>
  <si>
    <t>JP: I've been intense</t>
  </si>
  <si>
    <t>With</t>
  </si>
  <si>
    <t>Thomas Loughran: Around</t>
  </si>
  <si>
    <t>Thomas Loughran: I agree. I don't think you're the only one is good at. I think you are particularly good as though</t>
  </si>
  <si>
    <t>John Rose: Or not. Maybe not case in his case, but how crazy would be for the President to do something like this in order to</t>
  </si>
  <si>
    <t>Thomas Loughran: It's hard to understand the Christian story without a view of free will, which is the which is the bearer of the week of distinction</t>
  </si>
  <si>
    <t>Thomas Loughran: And leave it at that for now because we need to come back to that. And it's not going to be short order, you describe the you've described quite a term that has to be taken there I there's a lot of mapping of concepts and a lot of unfolding of motivations.</t>
  </si>
  <si>
    <t>Thomas Loughran: And I think</t>
  </si>
  <si>
    <t>Thomas Loughran: The perspective to come and learn and adopt the perspective that I hope I can do that because I can see into the challenges that they recognize as john</t>
  </si>
  <si>
    <t>Thomas Loughran: But that's the right order of magnitude.</t>
  </si>
  <si>
    <t>The market determines the right amount of contract and the way to distribute goods that way.</t>
  </si>
  <si>
    <t>they do an argument and the other people refute the argument that it's not fun.</t>
  </si>
  <si>
    <t>Right, too. Which is why he draws little tiny characters that mean in that regard, he sounds like some physicists that I write who were physicists.</t>
  </si>
  <si>
    <t>I like that better. But I think it could still be problematic.</t>
  </si>
  <si>
    <t>Thomas Loughran: Had them on the show, way back in the day doesn't do show anymore. He's, he's older than that now.</t>
  </si>
  <si>
    <t>Can I know what more or less? Well, yes, I can. What do I know it well enough when no more information about it changes my attitude toward it.</t>
  </si>
  <si>
    <t>Thomas Loughran: Yeah, put in all the corrections all the resources, all the stuff that's an effect what I was doing when I was married</t>
  </si>
  <si>
    <t>Thomas Loughran: You make sense of it in terms of the hologram analogy there can be a hole in the park. That's not a crazy thing. It's not our ordinary experience most stuff, but it does happen, it can</t>
  </si>
  <si>
    <t>Thomas Loughran: And frankly I think they've been thinking about it since they first laid eyes on Amy Kony buried in her first year of law school.</t>
  </si>
  <si>
    <t>Thomas Loughran: Brian</t>
  </si>
  <si>
    <t>Thomas Loughran: Right. Those are guys who are more likely to resist that. I mean, of course, there's one Williams, but he sort of me hate to say it, but he's paid to resist.</t>
  </si>
  <si>
    <t>John’s iPhone: Now I'll never read the original</t>
  </si>
  <si>
    <t>00:52:23.100 --&gt; 00:52:29.340</t>
  </si>
  <si>
    <t>01:05:58.770 --&gt; 01:06:03.150</t>
  </si>
  <si>
    <t>00:45:21.210 --&gt; 00:45:32.130</t>
  </si>
  <si>
    <t>Thomas Loughran: And then soccer and then yeah, develop some sympathy for laws that move it in those</t>
  </si>
  <si>
    <t>Thomas Loughran: It is by itself.</t>
  </si>
  <si>
    <t>Thomas Loughran: With prototypes for this and that. It's a huge community and all they're trying to do is build a coherent possibility which might or might not be funded.</t>
  </si>
  <si>
    <t>JP: It's definitely good for a laugh. He says a lot of stuff.</t>
  </si>
  <si>
    <t>Thomas Loughran: And I think this is potentially revolutionary</t>
  </si>
  <si>
    <t>Thomas Loughran: They prayed too much and somebody initial reaction was, how could that be right i mean is, and then he went in and he visited these people</t>
  </si>
  <si>
    <t>Thomas Loughran: Speaking of which, have you seen any of the. Have you seen the new</t>
  </si>
  <si>
    <t>Thomas Loughran: It often gets called a very bad, very, very bad thing opens the door for male and female and voting very, very bad, very suspicious, right, there's that.</t>
  </si>
  <si>
    <t>Thomas Loughran: Now, with little comments. There's a bit of planning. So, okay.</t>
  </si>
  <si>
    <t>Thomas Loughran: They very many disagree with one another. What I'm telling you, Hoffman thinks</t>
  </si>
  <si>
    <t>John Rose: Generally, it's like you get a pretty good system for a lot of people that way if both sides get a little bit of their version of reality into the system.</t>
  </si>
  <si>
    <t>Thomas Loughran: Into a very different way of looking at yourself, it's me McIntyre says it's precisely the ability to turn around and look at yourself from another point of view, which is why the skill set is so absolutely by</t>
  </si>
  <si>
    <t>John Rose: Gain</t>
  </si>
  <si>
    <t>Thomas Loughran: Right. The reason, things are different. The reason things fail or succeed, etc. The reasons why they're sending the world, etc. Right. All of these sorts of things that all of that lays right down on the fulcrum of free will.</t>
  </si>
  <si>
    <t>Thomas Loughran: Right, who to hire deep in requires deep immersion and and sort of storytelling.</t>
  </si>
  <si>
    <t>Rachel Loughran: In New Hampshire.</t>
  </si>
  <si>
    <t>Thomas Loughran: And I can show them a way out that they recognize as way out, right, and thereby introduced show them a certain kind of competency that does not come.</t>
  </si>
  <si>
    <t>Thomas Loughran: Of of wealth transfer to people who already own billions of dollars of peace.</t>
  </si>
  <si>
    <t>So someone might say. Right. And so there is no right to universal health care.</t>
  </si>
  <si>
    <t>So I do like that for news, though, I guess I would have to come up with a specific example about.</t>
  </si>
  <si>
    <t>I Purdum's I can find those. Right. Who just dug right to the bottom and would put things into the most simplest terms.</t>
  </si>
  <si>
    <t>I think you might have to have suspended judgment upon practically every issue because it's if it's ever.</t>
  </si>
  <si>
    <t>Do I favor it then or do I not? And what is it to get that to get that state of affairs such that no more information?</t>
  </si>
  <si>
    <t>Thomas Loughran: I was just sort of dropping things in and imagine we got all these pieces to work out. I think they can all work.</t>
  </si>
  <si>
    <t>Thomas Loughran: That's the hologram.</t>
  </si>
  <si>
    <t>Thomas Loughran: That's what I really think I think people saw this girl. This girl could go anywhere. She's really bright and now she has going</t>
  </si>
  <si>
    <t>JP: I think, I think if he's able to do that.</t>
  </si>
  <si>
    <t>Thomas Loughran: In a certain way. Right. I mean, he's the parents balanced side of Fox News, that's where these therefore that's why he's on the five and</t>
  </si>
  <si>
    <t>John’s iPhone: Are all really good</t>
  </si>
  <si>
    <t>Thomas Loughran: In those general directions right having some understanding of the dangers in this and the safeguards against those features.</t>
  </si>
  <si>
    <t>Thomas Loughran: A possibility, an aspiration.</t>
  </si>
  <si>
    <t>Thomas Loughran: And the whole thing's got to be out there on paper competing with other whole things that are on paper and they're huge fat books that take many millions of dollars and careers invested, just to become a candidate.</t>
  </si>
  <si>
    <t>Thomas Loughran: And then he later says he was joking, right, in fact, last night, he said that stuff about, is there some sort of system of cleaning the inside of your body that you can use it or some sort of way, you can get that</t>
  </si>
  <si>
    <t>Thomas Loughran: Yeah, but she's also right at domestically. She's right. I bought another thing to she's right about wealth distribution.</t>
  </si>
  <si>
    <t>Thomas Loughran: And constituents of of new science.</t>
  </si>
  <si>
    <t>Thomas Loughran: Then there's no question, man. They prayed way to freakin much he saw what it looked like that they related to each other by praying for example, right, dear, dear lord help JP and john figure out what it is that I'm</t>
  </si>
  <si>
    <t>Thomas Loughran: The new piece on eternity and LGBT Q issues.</t>
  </si>
  <si>
    <t>Thomas Loughran: Doubt is cast on that and it's cast on that, frankly, by a person who was constitutionally incapable of making the distinction, so I'll be partisan and Frank</t>
  </si>
  <si>
    <t>00:52:31.020 --&gt; 00:52:34.080</t>
  </si>
  <si>
    <t>01:06:03.600 --&gt; 01:06:18.300</t>
  </si>
  <si>
    <t>00:45:34.440 --&gt; 00:45:41.130</t>
  </si>
  <si>
    <t>John Rose: The very least I know Michael would always</t>
  </si>
  <si>
    <t>John Rose: Votes in election or to help his election chances</t>
  </si>
  <si>
    <t>Thomas Loughran: Right, right. It's the free agent right operating in this space and causing all this trouble, so to speak, right.</t>
  </si>
  <si>
    <t>Thomas Loughran: And you have to feel why this is different than that, you have to feel why you're now. You sure as hell going to do this right, because now you see that right and that that doesn't come quickly and it doesn't just come once</t>
  </si>
  <si>
    <t>Thomas Loughran: You did wonderful</t>
  </si>
  <si>
    <t>Thomas Loughran: Competency on their terms that does not come through their formation that that they themselves put their own which are members through</t>
  </si>
  <si>
    <t>Thomas Loughran: I know that no i don't know that I've seen it reported</t>
  </si>
  <si>
    <t>But Rachel's instincts are different. Her instincts are, you've got a right to life.</t>
  </si>
  <si>
    <t>I guess for if I was trying to understand what was going on in Portland exactly, I wouldn't want an activist trying to give me the news.</t>
  </si>
  <si>
    <t>And you can't do that. You don't understand. And Urban has that sort of.</t>
  </si>
  <si>
    <t>We can never act. Should they really know what's going on. And there's not really anyone we can trust or someone who has a complete enough view.</t>
  </si>
  <si>
    <t>JP: Yeah, like Mike Huckabee</t>
  </si>
  <si>
    <t>How do you become informed in that way? Right.</t>
  </si>
  <si>
    <t>Thomas Loughran: There's no one principle obstacle to these things working out.</t>
  </si>
  <si>
    <t>Thomas Loughran: Maybe more to it than I know but that's because of people who know more about the hologram use that analogy, and I</t>
  </si>
  <si>
    <t>Thomas Loughran: And I, I admire her greatly actually</t>
  </si>
  <si>
    <t>JP: Right, yes, then I think, I think he has an argument against what you're saying about needing to include more</t>
  </si>
  <si>
    <t>Thomas Loughran: Then takes</t>
  </si>
  <si>
    <t>JP: Yeah, I feel like I heard they are none of them were nearly as good as the original</t>
  </si>
  <si>
    <t>Thomas Loughran: What should these topics be and you can tell how far I've plan.</t>
  </si>
  <si>
    <t>Thomas Loughran: Is a very important piece, but it is far from a received view as some of these other things I've talked about have very broad consensus around say that there's a challenge between quantum mechanics and general relativity</t>
  </si>
  <si>
    <t>John Rose: But in this case, we actually end up with the worst of all worlds. Because of that, because</t>
  </si>
  <si>
    <t>Thomas Loughran: For each of us and that doesn't sound to me like an endless pass down. That sounds like a good college course you know or something like that or reading, reading for bed but not reading forever not becoming</t>
  </si>
  <si>
    <t>Thomas Loughran: An invitation.</t>
  </si>
  <si>
    <t>Thomas Loughran: And you have to admit there's something really beautiful about that right something kind of mind boggling and paste</t>
  </si>
  <si>
    <t>John Rose: Under idea.</t>
  </si>
  <si>
    <t>Thomas Loughran: Right, it's that's not radically up that's not in the balance.</t>
  </si>
  <si>
    <t>Thomas Loughran: I know that sounds crazy, but I don't see why that's wrong. So what I mean by that is</t>
  </si>
  <si>
    <t>Thomas Loughran: So instead of just coming right out and say,</t>
  </si>
  <si>
    <t>JP: No. Did the culture statement come up again or something.</t>
  </si>
  <si>
    <t>Thomas Loughran: That man does not know how to make these distinctions. There's not a sudden there's not a sign that is minus ever taken that kind of sophisticated</t>
  </si>
  <si>
    <t>John Rose: Love having a conversation</t>
  </si>
  <si>
    <t>John Rose: It would, it might almost be naive to be surprised by that.</t>
  </si>
  <si>
    <t>Thomas Loughran: And and somehow it's a wonderful thing, right. So, and God is willing to put up with all the other shit in order to get these right there's some version of Christian theodicy that looks something like that.</t>
  </si>
  <si>
    <t>luke w: Yeah. So, here let me, let me just say, yeah, uh,</t>
  </si>
  <si>
    <t>Rachel Loughran: Yeah, I mean I, when I was living in Vermont. I was like 25 minutes from where Dartmouth colleges and given the fact that that's a prot like prominent institution in New Hampshire. The first one of the first states to vote.</t>
  </si>
  <si>
    <t>Thomas Loughran: So really, you need to come over here and more. So take take on this point of view, right, come and learn call machine. The second person language competency here and then say if you stay</t>
  </si>
  <si>
    <t>John Rose: But you'd have to. Yeah, transferring it</t>
  </si>
  <si>
    <t>And yet we're going to bankrupt you in order to simply save your life under technically.</t>
  </si>
  <si>
    <t>I would want as close to an approximation of what was really happening if I was actually going to form an opinion.</t>
  </si>
  <si>
    <t>Wait, wait, wait. Hold on. Wait. But why.</t>
  </si>
  <si>
    <t>Then we would always have to suspend our judgment. Well, I think that that's true, taken taken issue at a time, frozen snapshot in time at a time.</t>
  </si>
  <si>
    <t>It is actually to know that possibility, not only from a particular perspective, but from multiple perspectives.</t>
  </si>
  <si>
    <t>Thomas Loughran: And that instinct is the imagine it already exists, instant and it's a good instinct on the internet, probably someone's doing it.</t>
  </si>
  <si>
    <t>Thomas Loughran: May may have other things, but that's one of the that's the plane thing they have to say.</t>
  </si>
  <si>
    <t>Thomas Loughran: But I also think that there have been a lot of people who've got a dog in that fight and and then the media.</t>
  </si>
  <si>
    <t>JP: Right, I forget exactly what you're</t>
  </si>
  <si>
    <t>JP: Any of these people matter when Trump is like this is all nonsense. I mean, isn't there going to be just, you know, 30% of the population that's like</t>
  </si>
  <si>
    <t>John’s iPhone: Yeah, I definitely</t>
  </si>
  <si>
    <t>00:52:35.370 --&gt; 00:52:41.400</t>
  </si>
  <si>
    <t>01:06:18.660 --&gt; 01:06:28.800</t>
  </si>
  <si>
    <t>00:45:42.870 --&gt; 00:45:47.940</t>
  </si>
  <si>
    <t>Thomas Loughran: Yes, sir.</t>
  </si>
  <si>
    <t>Thomas Loughran: It's a lens that we could adopt.</t>
  </si>
  <si>
    <t>Thomas Loughran: But that is that's where the field is so</t>
  </si>
  <si>
    <t>Thomas Loughran: Oh, he was joking right but if you watch that there's not a okay</t>
  </si>
  <si>
    <t>Thomas Loughran: There's, there's, how, how much care. Are we going to provide, are we going to, I mean, take an Andrew Yang radical proposal right and you're going to turn people</t>
  </si>
  <si>
    <t>Thomas Loughran: We just need to build</t>
  </si>
  <si>
    <t>Thomas Loughran: That kind of thing. So</t>
  </si>
  <si>
    <t>Thomas Loughran: Oh, big time.</t>
  </si>
  <si>
    <t>Thomas Loughran: Sort of sophisticated attention to</t>
  </si>
  <si>
    <t>Thomas Loughran: This was planning week and it was. I didn't want to plan very far because I wanted to interact with you guys.</t>
  </si>
  <si>
    <t>Thomas Loughran: And that that challenge is pushed so hard that does even new map new there seems to be new mathematics at shedding light on it, and everybody knows that everybody knows it.</t>
  </si>
  <si>
    <t>John Rose: We have this system where we have health insurance. And we have some price controls.</t>
  </si>
  <si>
    <t>Thomas Loughran: And so what Emily, by the way, I think they I've had conversations with both of them about all kinds of different issues we might not be on the same side of those issues but conversations are exceedingly</t>
  </si>
  <si>
    <t>John Rose: Particularly in reference to that Ken Burns documentary</t>
  </si>
  <si>
    <t>luke w: The transformation. I think this is I just wanted to sort of get clear in my own head. What I mean that that transformation of the Christian narrative that you described.</t>
  </si>
  <si>
    <t>Rachel Loughran: All the presidential hopefuls go to New Hampshire. I saw like three or four of them speak.</t>
  </si>
  <si>
    <t>Thomas Loughran: Right now you may bring some things with you and the journey, that'd be great. And you hope that that there's some real learning that comes or there could simply be an abandonment, some folks just say, well, yeah, this is a nice way to look at it until I saw like this, right.</t>
  </si>
  <si>
    <t>Thomas Loughran: But anyway, you'd have to be good at really</t>
  </si>
  <si>
    <t>Now, not unusual circumstances. Right.</t>
  </si>
  <si>
    <t>Yeah, that's interesting that you're you're imagining that there is some thing that is</t>
  </si>
  <si>
    <t>Right. The kid with the clap, with his hand up glass sees that kid.</t>
  </si>
  <si>
    <t>I do think you have to be. Yeah.</t>
  </si>
  <si>
    <t>Thomas Loughran: You got it, yeah.</t>
  </si>
  <si>
    <t>It's very it would be very difficult for you to know it fully,</t>
  </si>
  <si>
    <t>Thomas Loughran: So what do you want them to do.</t>
  </si>
  <si>
    <t>Thomas Loughran: And then I'm saying also that there is this other knowledge this quantum tunneling in which love just cuts through all coming to stop. And that makes sense if it's the case that you have a dimmer.</t>
  </si>
  <si>
    <t>Thomas Loughran: They have cooperated.</t>
  </si>
  <si>
    <t>Thomas Loughran: The third point is</t>
  </si>
  <si>
    <t>JP: That's our boy.</t>
  </si>
  <si>
    <t>JP: Like to still be really good.</t>
  </si>
  <si>
    <t>Thomas Loughran: That's it for now. Thanks.</t>
  </si>
  <si>
    <t>JP: Beautiful and potentially</t>
  </si>
  <si>
    <t>Thomas Loughran: Here, it gets pretty partisan</t>
  </si>
  <si>
    <t>Thomas Loughran: If you gave a universal basic income that basic income is basically going to make force people a bit more secure maybe significantly you mainly more secure in their poverty and their lack of education.</t>
  </si>
  <si>
    <t>Thomas Loughran: Real research programs to use language forum ways forward in thinking and acting</t>
  </si>
  <si>
    <t>Thomas Loughran: More is not necessarily better, even though there, there may be a</t>
  </si>
  <si>
    <t>Thomas Loughran: This is let me let me get this</t>
  </si>
  <si>
    <t>Thomas Loughran: sign of weakness.</t>
  </si>
  <si>
    <t>00:52:42.330 --&gt; 00:52:49.350</t>
  </si>
  <si>
    <t>01:06:29.850 --&gt; 01:06:33.690</t>
  </si>
  <si>
    <t>00:45:49.260 --&gt; 00:45:51.600</t>
  </si>
  <si>
    <t>Thomas Loughran: Yeah, this is what</t>
  </si>
  <si>
    <t>Thomas Loughran: Penetrate penetrating they go some</t>
  </si>
  <si>
    <t>John Rose: That on the Vietnam War.</t>
  </si>
  <si>
    <t>Thomas Loughran: So if you don't have that. What the hell do you have right you know have a coherent story.</t>
  </si>
  <si>
    <t>luke w: What, what, so here's what's unclear to me. So what is motivating that transformation. So why, why does the trick. Why does this story, need to be transformed in that way.</t>
  </si>
  <si>
    <t>Rachel Loughran: Well yeah it. I enjoyed her talk, I</t>
  </si>
  <si>
    <t>Rachel Loughran: Can I, can I pause you for two seconds.</t>
  </si>
  <si>
    <t>Thomas Loughran: Where do you get those figures from</t>
  </si>
  <si>
    <t>You need a blood transfusion. We know how to do that. It just costs a lot of money to get it and no one's going to pay for it.</t>
  </si>
  <si>
    <t>actually happening and not just these multiple perspectives on what's going on there,</t>
  </si>
  <si>
    <t>Right. And he doesn't let go. And he does a very nice job in a very long series.</t>
  </si>
  <si>
    <t>The requirements for getting any particular crystalize, little factoid or at any particular moment.</t>
  </si>
  <si>
    <t>Thomas Loughran: Just to have a general opinion as to whether we are limits on spending money now or are ridiculous or whether they are. We may not like them but the the alternatives, maybe worse.</t>
  </si>
  <si>
    <t>JP: I mean, yeah, what did, like, who are the thought leaders of</t>
  </si>
  <si>
    <t>but not so difficult for a community and multiple communities who are exploring the space of the various ways.</t>
  </si>
  <si>
    <t>Thomas Loughran: How do you want them to work with your culture. How do you want them to work with your family. How do you want them to work with your school would your government</t>
  </si>
  <si>
    <t>Thomas Loughran: Your perspective is somehow dimmer. You don't see everything. It's still the case that the being, which doesn't see everything is Christ. It is the whole</t>
  </si>
  <si>
    <t>Thomas Loughran: In bringing one of their best and brightest to the for</t>
  </si>
  <si>
    <t>JP: How you were talking about it.</t>
  </si>
  <si>
    <t>JP: sticking it to the establishment.</t>
  </si>
  <si>
    <t>JP: Dude, I hope that movie isn't a fucking disaster.</t>
  </si>
  <si>
    <t>Thomas Loughran: No problem is you can plant forever. And now you're the only person writing this very long plan.</t>
  </si>
  <si>
    <t>Thomas Loughran: This is something what what Hoffman claims. Not everybody thinks they know</t>
  </si>
  <si>
    <t>John Rose: And we have some helping people who</t>
  </si>
  <si>
    <t>Thomas Loughran: Potentially whatnot.</t>
  </si>
  <si>
    <t>John Rose: I mean, I think it's at the very least.</t>
  </si>
  <si>
    <t>Thomas Loughran: Right, all of that, about the same.</t>
  </si>
  <si>
    <t>Thomas Loughran: That attract the right people.</t>
  </si>
  <si>
    <t>Thomas Loughran: And I don't mean at all to be flippant about and not at all. I really don't mean to be flippant about the things that come through mindfulness practice.</t>
  </si>
  <si>
    <t>Thomas Loughran: I think I dropped a link to it. I'm sure I did.</t>
  </si>
  <si>
    <t>Thomas Loughran: couldn't be bothered.</t>
  </si>
  <si>
    <t>Thomas Loughran: I'm coming at this thousand brain theory.</t>
  </si>
  <si>
    <t>Thomas Loughran: explore different sides of questions and and we generally listen to each other.</t>
  </si>
  <si>
    <t>John Rose: Where I correct me if I'm wrong john but my the impression I was left from that film was that there were multiple presidents who made the decision, even though they knew it was a losing more</t>
  </si>
  <si>
    <t>Thomas Loughran: Yeah, general direction. Kristen Tiana</t>
  </si>
  <si>
    <t>luke w: Like</t>
  </si>
  <si>
    <t>Rachel Loughran: I also I think she is a good example of someone who is willing to kind of reach across both sides and I actually got an opportunity to talk with her a little bit, just the two of us, which was really cool.</t>
  </si>
  <si>
    <t>Rachel Loughran: Yes, this description just makes me think of. Have you heard of the team building activity. I forget who produced it. It's some consulting firm. Have you heard of baka baka</t>
  </si>
  <si>
    <t>So your kid dies. This is a right to happiness. This is a right to pursuit of happiness.</t>
  </si>
  <si>
    <t>as if that's all there is, are multiple perspectives of what's going on.</t>
  </si>
  <si>
    <t>He calls the story of us. He's also the.</t>
  </si>
  <si>
    <t>To get that right, those requirements are very hard to meet.</t>
  </si>
  <si>
    <t>Thomas Loughran: So we should understand whether we think that's the case, what are the alternatives need they'd be worse.</t>
  </si>
  <si>
    <t>Thomas Loughran: This or Secretary</t>
  </si>
  <si>
    <t>One might look at a certain range of options.</t>
  </si>
  <si>
    <t>Thomas Loughran: Why couldn't</t>
  </si>
  <si>
    <t>Thomas Loughran: And there is somehow some realistic manifestation of that hole that cuts through the limitations and that is</t>
  </si>
  <si>
    <t>John Rose: The daily. Actually, I think.</t>
  </si>
  <si>
    <t>JP: Go Trump</t>
  </si>
  <si>
    <t>John’s iPhone: Yeah, I have really high oh four.</t>
  </si>
  <si>
    <t>00:52:49.620 --&gt; 00:53:01.590</t>
  </si>
  <si>
    <t>01:06:35.220 --&gt; 01:06:37.620</t>
  </si>
  <si>
    <t>00:45:54.120 --&gt; 00:45:59.460</t>
  </si>
  <si>
    <t>Thomas Loughran: Sorry, I missed the last word.</t>
  </si>
  <si>
    <t>John Rose: Yeah. Yeah, definitely.</t>
  </si>
  <si>
    <t>Griff</t>
  </si>
  <si>
    <t>Thomas Loughran: And that's it.</t>
  </si>
  <si>
    <t>Thomas Loughran: Not at all.</t>
  </si>
  <si>
    <t>Thomas Loughran: You know I message formers and Lisa as soon as that pops up, grab that link and I'll stick in the chat box.</t>
  </si>
  <si>
    <t>John’s iPhone: I think the disenfranchising the intentional disenfranchisement intentional.</t>
  </si>
  <si>
    <t>Thomas Loughran: Right. And it's one of a number of ways you can do it and you don't necessarily have a good reason for doing it. One way rather than another. What enough experience with that is telling me is. Okay, let's do it in a way</t>
  </si>
  <si>
    <t>Thomas Loughran: And you're about to read this piece for Friday.</t>
  </si>
  <si>
    <t>John Rose: So we have some control over the market and manipulation that I think is more</t>
  </si>
  <si>
    <t>Thomas Loughran: Stuff and yes the split brain findings and neuroscience was part of that story, but so also is this this narrative in this possibility of multiple narratives and how do you bring Meyer narratives different narratives into dialogue.</t>
  </si>
  <si>
    <t>John Rose: And I certainly think that way about</t>
  </si>
  <si>
    <t>John Rose: They made the decision to stay, largely because they would lose the next election if they did so.</t>
  </si>
  <si>
    <t>JP: Yeah, yeah. Like, there were a couple lines in that paper.</t>
  </si>
  <si>
    <t>luke w: Why is the old. Why is the the old story or the maybe the more</t>
  </si>
  <si>
    <t>Rachel Loughran: And I asked her about that specifically and we got into a pretty rich conversation and she just had a lot of advice to give. And this is clearly something she has focused on focused a lot of her career on doing</t>
  </si>
  <si>
    <t>Rachel Loughran: Know it</t>
  </si>
  <si>
    <t>Thomas Loughran: You know i i have some things to say about it, but not an account that I can rely on as to whether those things. How much more is there to it and where where there's smoke and mirrors here, right, I simply don't know</t>
  </si>
  <si>
    <t>Yeah, I'm entitled to pursue it. I just don't have the right contracts inked.</t>
  </si>
  <si>
    <t>And maybe the best you can ever get. Is someone who couldn't.</t>
  </si>
  <si>
    <t>Yeah. We could go on another time.</t>
  </si>
  <si>
    <t>But that's not the only way we reason. We might very well say for a long period of time.</t>
  </si>
  <si>
    <t>Thomas Loughran: President of the United States.</t>
  </si>
  <si>
    <t>You could explore that space from different sorts of communities in principle, as many as you wanted,</t>
  </si>
  <si>
    <t>Thomas Loughran: Why. Couldn't there be</t>
  </si>
  <si>
    <t>Thomas Loughran: The quantum tunneling.</t>
  </si>
  <si>
    <t>John Rose: They've already done one episode on it. But another episode came out today about</t>
  </si>
  <si>
    <t>Thomas Loughran: Maybe I think if it's only if it, if it's only the opinion people on Fox.</t>
  </si>
  <si>
    <t>JP: That's a bad game.</t>
  </si>
  <si>
    <t>JP: Potentially tragic</t>
  </si>
  <si>
    <t>Thomas Loughran: It was wondering allowed wondering loud and if he just said. So if he could just say hey look, I was wondering allowed for a minute. I was not prescribing it's, there's many ways and could have taken that back. He didn't joke. And he says, and maybe he does joke.</t>
  </si>
  <si>
    <t>JP: We got our first guest, you guys.</t>
  </si>
  <si>
    <t>Thomas Loughran: All you have to do that. No words. That's the thing to measure.</t>
  </si>
  <si>
    <t>Thomas Loughran: Yet</t>
  </si>
  <si>
    <t>JP: Was it in the Tribune, the South Bend tritium or was it in a big</t>
  </si>
  <si>
    <t>John’s iPhone: It seems like a bad wide bad way to disenfranchise people, but I think</t>
  </si>
  <si>
    <t>00:53:01.740 --&gt; 00:53:02.550</t>
  </si>
  <si>
    <t>01:06:39.150 --&gt; 01:06:40.830</t>
  </si>
  <si>
    <t>00:46:00.870 --&gt; 00:46:16.590</t>
  </si>
  <si>
    <t>Thomas Loughran: And that is very postmodern and very McIntyre both</t>
  </si>
  <si>
    <t>John Rose: Our entire ENTIRETY OF OUR FAMILY practically I could see it not being particularly good if you get too much of a big group dynamic</t>
  </si>
  <si>
    <t>John Rose: You</t>
  </si>
  <si>
    <t>JP: That I thought were interesting with regards that we don't need to get into that now. But</t>
  </si>
  <si>
    <t>luke w: commonly understood story.</t>
  </si>
  <si>
    <t>Thomas Loughran: It's nice.</t>
  </si>
  <si>
    <t>Rachel Loughran: sounds almost exactly like what you're describing, it's like there's two different like the group gets split up into two groups and the two groups have basically a different language and like how they communicate with one another and how they work through problems.</t>
  </si>
  <si>
    <t>John Rose: Yeah, I mean that was and there were particularly stories that got big in the news of billion dollar corporations taking huge handouts from covert</t>
  </si>
  <si>
    <t>Yeah, I mean, that is interesting because if you going to put health care under right to life, I mean, you must always also put.</t>
  </si>
  <si>
    <t>Maybe we should spend a time sometime talking about people we listen to and follow and why and just sort of do round robin in 10 minutes.</t>
  </si>
  <si>
    <t>I don't know what I think about this, but I am beginning to listen to who's talking about it.</t>
  </si>
  <si>
    <t>Thomas Loughran: Thanks for tuning on that.</t>
  </si>
  <si>
    <t>and you could exchange information among them in principle as long as you wanted.</t>
  </si>
  <si>
    <t>Thomas Loughran: Why couldn't it be the case that the whole set of resources which are now harnessed by the very biggest companies to make themselves on godly rich</t>
  </si>
  <si>
    <t>Thomas Loughran: Somehow there's something here that gets through.</t>
  </si>
  <si>
    <t>John Rose: Just the length of time that the religious right mostly has been planning out this</t>
  </si>
  <si>
    <t>Thomas Loughran: Who are sympathetic</t>
  </si>
  <si>
    <t>JP: Y'all</t>
  </si>
  <si>
    <t>Thomas Loughran: That brings</t>
  </si>
  <si>
    <t>Thomas Loughran: And in that piece. He's going to say</t>
  </si>
  <si>
    <t>John Rose: The version of healthcare that Democrats want to see. And then we have some version which is there is some market forces. I mean, we don't have a single payer system. So I think there's enough, there is a part of the healthcare Mark system that is also</t>
  </si>
  <si>
    <t>And his bringing you their perspective on what's actually happening, their perspective on what's actually happening.</t>
  </si>
  <si>
    <t>Thomas Loughran: And to float things as a technique to</t>
  </si>
  <si>
    <t>Thomas Loughran: Jerry, how are you</t>
  </si>
  <si>
    <t>Thomas Loughran: That's actually what it is to be right.</t>
  </si>
  <si>
    <t>Thomas Loughran: We are looking for efficiencies.</t>
  </si>
  <si>
    <t>Thomas Loughran: Big, big national event.</t>
  </si>
  <si>
    <t>John’s iPhone: The larger reason for why the Republican Party and Donald Trump in particular were so</t>
  </si>
  <si>
    <t>Thomas Loughran: By bringing those things in and then thinking about perspectives.</t>
  </si>
  <si>
    <t>JP: Know, there was always there was always political</t>
  </si>
  <si>
    <t>JP: Anyway, that was one thought I had with regards to moving forward. Maybe that's not exactly what you had in mind.</t>
  </si>
  <si>
    <t>luke w: Where does it fall short. And how does this new story.</t>
  </si>
  <si>
    <t>Thomas Loughran: So she's one and then I was a Justin Amash fan also in some respects because I think image also</t>
  </si>
  <si>
    <t>Rachel Loughran: And in the activity you have like one or two people at a time, leave their current Community go to the other community and it's basically you just like enter into the community and your goal is to be able to like</t>
  </si>
  <si>
    <t>John Rose: And it took them being like called out in the news media. Are people paying attention and I'm getting like named and shamed for them, saying, Oh, we'll return it. Sorry.</t>
  </si>
  <si>
    <t>Right to food, water and housing.</t>
  </si>
  <si>
    <t>It's newspapers. That's an interesting one state conversation.</t>
  </si>
  <si>
    <t>And I look for people who are on really different sides of the spectrum who are very I don't mean that there's a spectrum.</t>
  </si>
  <si>
    <t>Thomas Loughran: Thanks for. Thanks for your patience.</t>
  </si>
  <si>
    <t>JP: And who are the, who are the who were</t>
  </si>
  <si>
    <t>And you could look toward the emergence of a preferred, some set of prefer.</t>
  </si>
  <si>
    <t>Thomas Loughran: Why couldn't that be broken down taken over actually</t>
  </si>
  <si>
    <t>Thomas Loughran: And cuts right through the activation energy that are ordinary limited perspective is</t>
  </si>
  <si>
    <t>John Rose: Takeover would be an ungenerous word but takeover of the judicial system.</t>
  </si>
  <si>
    <t>JP: And I he has he</t>
  </si>
  <si>
    <t>John’s iPhone: David villa new as the director who's like, my favorite director outside of Christopher Nolan. Yeah.</t>
  </si>
  <si>
    <t>00:53:02.850 --&gt; 00:53:04.260</t>
  </si>
  <si>
    <t>01:06:42.690 --&gt; 01:06:58.530</t>
  </si>
  <si>
    <t>00:46:18.210 --&gt; 00:46:23.820</t>
  </si>
  <si>
    <t>The only there is no perspective free.</t>
  </si>
  <si>
    <t>Thomas Loughran: Tragic.</t>
  </si>
  <si>
    <t>Thomas Loughran: Me from criticism about what he says.</t>
  </si>
  <si>
    <t>Hey, nice to have him here.</t>
  </si>
  <si>
    <t>Thomas Loughran: In a tentative sort of way.</t>
  </si>
  <si>
    <t>Thomas Loughran: Guilty, guilty as charged. Okay.</t>
  </si>
  <si>
    <t>Thomas Loughran: Oh geez.</t>
  </si>
  <si>
    <t>John’s iPhone: Aggressive on pushing the narrative of male and vote votes being</t>
  </si>
  <si>
    <t>John Loughran: People into the compilation</t>
  </si>
  <si>
    <t>Thomas Loughran: We might think that perception and he's, by the way, a perception expert and he's holds a endowed chair and one of the California institutions out there full, full professor distinguished career.</t>
  </si>
  <si>
    <t>John Rose: input from the Republican side. And in this case, instead of getting a good</t>
  </si>
  <si>
    <t>Thomas Loughran: And thinking about the stories, even in your own mind when you put together only so much. And there's other things, you know, but you abstract from those things and you're simply paying attention to these</t>
  </si>
  <si>
    <t>John Rose: I could certainly see</t>
  </si>
  <si>
    <t>JP: Motivation for what they were doing and they had recordings of the each of the President's talking about it.</t>
  </si>
  <si>
    <t>Thomas Loughran: Oh. Sure it is.</t>
  </si>
  <si>
    <t>luke w: Answer. Those are fill in those gaps.</t>
  </si>
  <si>
    <t>Thomas Loughran: I don't know if you know him. He was the one independent in the US, the independent for Michigan who voted.</t>
  </si>
  <si>
    <t>Rachel Loughran: Interact and it's used a lot of times as like a cultural competency type thing.</t>
  </si>
  <si>
    <t>John Rose: But it seems insane to me that that was even like</t>
  </si>
  <si>
    <t>I would assume, which would be just as basic.</t>
  </si>
  <si>
    <t>I would really enjoy that. That would be nice.</t>
  </si>
  <si>
    <t>It's a terrible way to think about it. But there are all kinds of crosscutting issues right around any complex issue.</t>
  </si>
  <si>
    <t>JP: A good conversation.</t>
  </si>
  <si>
    <t>JP: What's that, who are the thought leaders of that of that.</t>
  </si>
  <si>
    <t>Very likely at first things would start to fall away.</t>
  </si>
  <si>
    <t>Thomas Loughran: Tapped</t>
  </si>
  <si>
    <t>Thomas Loughran: Experience and all the time. I have no idea what to say. I don't know. I have to listen to take some time and said, Yes, it does. Unless it doesn't</t>
  </si>
  <si>
    <t>John Rose: And it's been a, it's been a long time in the making. You bet.</t>
  </si>
  <si>
    <t>JP: Has an argument against that.</t>
  </si>
  <si>
    <t>Thomas Loughran: With with a central elements that to get the narrative.</t>
  </si>
  <si>
    <t>JP: What else, what else is he done</t>
  </si>
  <si>
    <t>What's actually happening? There's only all these people.</t>
  </si>
  <si>
    <t>Thomas Loughran: Yeah, if you don't get picked</t>
  </si>
  <si>
    <t>Thomas Loughran: Or or maybe people are just uptight and Q's and stuff when he is joking, all that</t>
  </si>
  <si>
    <t>Thomas Loughran: How are you, Jerry.</t>
  </si>
  <si>
    <t>Thomas Loughran: It's not that that's like a sign of being right. It's not like the way Thomas Kuhn, put it was very illustrative he says science doesn't code chorus science does not go here around the facts.</t>
  </si>
  <si>
    <t>Thomas Loughran: So that's the thing that was sort of bothering me in there that I didn't somehow really want to leave the conversation till I made that point.</t>
  </si>
  <si>
    <t>Thomas Loughran: All right, here it is.</t>
  </si>
  <si>
    <t>John’s iPhone: More likely to are significantly more likely to</t>
  </si>
  <si>
    <t>00:53:04.260 --&gt; 00:53:16.080</t>
  </si>
  <si>
    <t>01:06:59.940 --&gt; 01:07:10.200</t>
  </si>
  <si>
    <t>00:46:25.110 --&gt; 00:46:29.820</t>
  </si>
  <si>
    <t>Thomas Loughran: Mean you can enter into that world imaginatively you can enter into it, psychologically, you can be lost in such actually at sort of the way we are when we step out of ourselves is Harris uses as an analogy right to is to being woke, so to speak, or before being awake.</t>
  </si>
  <si>
    <t>John Rose: Any one or two people.</t>
  </si>
  <si>
    <t>JP: The election was</t>
  </si>
  <si>
    <t>Thomas Loughran: If we were to go forward in the Christian story side, there's a couple ways forward. One would be to take the conscious realism piece and run with that pretty directly. I think in there, you run into sort of Christ in you,</t>
  </si>
  <si>
    <t>luke w: And so what's the goal. So why is that necessary. Right. So why is that why is so obviously there's some sort of gap there.</t>
  </si>
  <si>
    <t>Thomas Loughran: For impeachment. If I don't know if you followed that is just one place you might have seen him. He just showed up as a number on a screen in that particular case, he was Justin Amash was a founding member of the freedom box and a fairly conservative player.</t>
  </si>
  <si>
    <t>Rachel Loughran: But the goal of it is to, like, what, be able to figure out what the other group is doing. And it's used a lot of the time, because some of the words that people use to describe like after you go to the other group and</t>
  </si>
  <si>
    <t>John Rose: Allowed in the first place.</t>
  </si>
  <si>
    <t>And I don't know how well or not we guarantee to those two people in the United States, I don't think we do in any significant way.</t>
  </si>
  <si>
    <t>So we do that from time and time anyway, but more.</t>
  </si>
  <si>
    <t>And you'll find people on different sides of those issues.</t>
  </si>
  <si>
    <t>Thomas Loughran: You should have the last word. If you want to be a lot of space and</t>
  </si>
  <si>
    <t>JP: Schaefer right</t>
  </si>
  <si>
    <t>You might think, for example, if somebody said to me today in conversation, there are lots of bad stories, but there's also lots of good ones.</t>
  </si>
  <si>
    <t>Thomas Loughran: By richer technology informed entities that are using technology for the benefit of the community in the way that intelligent tutoring networks, for example.</t>
  </si>
  <si>
    <t>Rachel Loughran: Oof.</t>
  </si>
  <si>
    <t>JP: He has an argument against that.</t>
  </si>
  <si>
    <t>Thomas Loughran: Right, there's going to be a number of elements there. There might be. There are some that might stand on their own, somebody might dispute, Texas.</t>
  </si>
  <si>
    <t>John’s iPhone: He most recently did arrival</t>
  </si>
  <si>
    <t>Thomas Loughran: Shapes and little bit and then enables a lot of other people to come into the conversation before the format lands too far down maybe a lot. Maybe there's this is a big thing to try to do</t>
  </si>
  <si>
    <t>Thomas Loughran: And a perception specialist and he thinks that what most people in this perception field. Think about perception is wrong. They all think that it's evolved our perception is evolved to tell us the truth about the world.</t>
  </si>
  <si>
    <t>John Rose: middle ground, we get the worst possible thing because they both work against each other.</t>
  </si>
  <si>
    <t>Interacting with their various perspectives, and some of them are willing to share those perspectives with you.</t>
  </si>
  <si>
    <t>Thomas Loughran: That's right. I want the first time I was at the National Science Foundation, I got to make an argument.</t>
  </si>
  <si>
    <t>JP: God. Oh, he's Tom Oh my god john rose. Yeah.</t>
  </si>
  <si>
    <t>Thomas Loughran: The way and school here around food at a picnic, as if the facts are there and the ants. Come, it's the other way around.</t>
  </si>
  <si>
    <t>Thomas Loughran: You see the Pope, Pope Francis in the New York Times etc today.</t>
  </si>
  <si>
    <t>John’s iPhone: Be fraud written</t>
  </si>
  <si>
    <t>Thomas Loughran: He cites some folks who say, imagine yourself in the movie theater. If you wanted</t>
  </si>
  <si>
    <t>John Rose: It'd be almost impossible for us to have a bad conversation. I think</t>
  </si>
  <si>
    <t>JP: Different like Nixon was less can like he kept doing more in Vietnam and told the public, he was doing less because the public wanted him out of Vietnam and so</t>
  </si>
  <si>
    <t>Thomas Loughran: Conversation.</t>
  </si>
  <si>
    <t>luke w: But in looking to fill that gap.</t>
  </si>
  <si>
    <t>Rachel Loughran: You're there for like five minutes, then you come back to your group and like report like this is what I learned this is this. This is that</t>
  </si>
  <si>
    <t>John Rose: That there should have been a bit more planning in there.</t>
  </si>
  <si>
    <t>But I have found many, apart from hearing you guys, this recommendation is done on my lips and I forget when you recommended this, but I binged.</t>
  </si>
  <si>
    <t>And sometimes they collaborate even when they are on different sides of the issues.</t>
  </si>
  <si>
    <t>Thomas Loughran: 30 whatever was</t>
  </si>
  <si>
    <t>JP: Schaefer and</t>
  </si>
  <si>
    <t>Right. You might think something like that is right. It doesn't follow.</t>
  </si>
  <si>
    <t>Thomas Loughran: Right. That kind of harnessing that's really quite effective.</t>
  </si>
  <si>
    <t>Thomas Loughran: So that's another piece. I'd say that that people of faith on appealing to</t>
  </si>
  <si>
    <t>Rachel Loughran: It's like to say</t>
  </si>
  <si>
    <t>JP: How I think on the solid cystic ground.</t>
  </si>
  <si>
    <t>Thomas Loughran: Maybe there's a senator in Texas. Right. Or you know what I mean, something like that, that, that drops up, you won't get you won't get people in Michigan coming out against that he's probably right. You won't get a national echo of the local race, even if it's a real important local race.</t>
  </si>
  <si>
    <t>00:53:17.250 --&gt; 00:53:21.630</t>
  </si>
  <si>
    <t>01:07:11.190 --&gt; 01:07:20.760</t>
  </si>
  <si>
    <t>00:46:33.000 --&gt; 00:46:33.840</t>
  </si>
  <si>
    <t>But then it always gets into. I mean, you're not.</t>
  </si>
  <si>
    <t>With an eye toward bringing you aboard their perspective and their account of what ought to happen.</t>
  </si>
  <si>
    <t>Thomas Loughran: Tiny little piece of an argument, just the education and public outreach side of a great big proposal for NSF sent</t>
  </si>
  <si>
    <t>John Rose: But he certainly uses that one a lot when I think it's pretty clear from any angle you take it that he was not joking. And then he'll just totally walk it back. They was joking. Yeah.</t>
  </si>
  <si>
    <t>JP: Yeah, like your beard.</t>
  </si>
  <si>
    <t>Thomas Loughran: Co here the community and what they generate</t>
  </si>
  <si>
    <t>Thomas Loughran: Oh, arguing for civil unions.</t>
  </si>
  <si>
    <t>John’s iPhone: Was that it was</t>
  </si>
  <si>
    <t>Thomas Loughran: In some ways it's a small thing I it's I think I've used also yet a third</t>
  </si>
  <si>
    <t>Thomas Loughran: And if we weren't perceiving what's true about the world would be run over. If you didn't know there was a car coming when there really was a car coming right you would step in front of it and you die and</t>
  </si>
  <si>
    <t>John Loughran: A dim analogy too much.</t>
  </si>
  <si>
    <t>JP: His this situation was kind of the opposite of the previous Presidents.</t>
  </si>
  <si>
    <t>Thomas Loughran: right up front.</t>
  </si>
  <si>
    <t>luke w: I wonder</t>
  </si>
  <si>
    <t>Thomas Loughran: And you hear different stories and you'd have to know the man to know what actually happened and I don't</t>
  </si>
  <si>
    <t>Rachel Loughran: And the words that people use to describe the other group are usually pretty pretty like pretty mean, even though it's just an exercise. And so it's used a lot of the time it's like a cultural competency thing. The first time I was introduced to it was</t>
  </si>
  <si>
    <t>Thomas Loughran: Yeah, it was not only allowed it was intended</t>
  </si>
  <si>
    <t>Rabbit hole from the day or two and heavy.</t>
  </si>
  <si>
    <t>But if you look. If you look for patterns of folks who generally don't collaborate with one another but recognize certain stories as as actual,</t>
  </si>
  <si>
    <t>JP: What's that guy.</t>
  </si>
  <si>
    <t>You're not necessarily trying to eliminate good stories. Right.</t>
  </si>
  <si>
    <t>Thomas Loughran: Why can't we do that. Why couldn't you learn everything you want to learn why couldn't a political party.</t>
  </si>
  <si>
    <t>Thomas Loughran: When they order these descriptions. Okay.</t>
  </si>
  <si>
    <t>Thomas Loughran: my college roommate started the Becket Fund for religious liberty.</t>
  </si>
  <si>
    <t>Thomas Loughran: More. Do you mean Phil and adding physical ism also so that you're both</t>
  </si>
  <si>
    <t>Thomas Loughran: You might, but I don't think you'll get as much</t>
  </si>
  <si>
    <t>John’s iPhone: Hello movie and then</t>
  </si>
  <si>
    <t>Guaranteed like a. Like crab legs and lobster with your guarantee of food.</t>
  </si>
  <si>
    <t>And I would be delighted if that's all I ever got.</t>
  </si>
  <si>
    <t>Thomas Loughran: And it would have lasted for 10 years, or maybe 20 edit been funded and it had lots of hours into it and add it was it was only the pinnacle of some people's careers.</t>
  </si>
  <si>
    <t>Thomas Loughran: But we digress, right, because I did not my because</t>
  </si>
  <si>
    <t>Thomas Loughran: Are the facts.</t>
  </si>
  <si>
    <t>Thomas Loughran: Let me go back to the beginning of, let me just go on to another point entered and clear the deck with it.</t>
  </si>
  <si>
    <t>Thomas Loughran: LGBT persons.</t>
  </si>
  <si>
    <t>John’s iPhone: Two things that were both basically one</t>
  </si>
  <si>
    <t>00:53:23.520 --&gt; 00:53:27.780</t>
  </si>
  <si>
    <t>01:07:21.600 --&gt; 01:07:27.870</t>
  </si>
  <si>
    <t>00:46:34.650 --&gt; 00:46:36.480</t>
  </si>
  <si>
    <t>Thomas Loughran: Right you you can be. You can step out and notice that you are in this world and you can step right back in. And you can do that, it will</t>
  </si>
  <si>
    <t>JP: If I recall, but it was true.</t>
  </si>
  <si>
    <t>luke w: Let's see. I wonder if</t>
  </si>
  <si>
    <t>Thomas Loughran: But certainly what happened in public is that he read a lot of the things that you read, for example, the whole molar report.</t>
  </si>
  <si>
    <t>Rachel Loughran: Coming into college, but I am gonna look that up and send you. There's just like a quick little description. I think it describes pretty specifically it's an activity that gets out what exactly what you're talking about here.</t>
  </si>
  <si>
    <t>Thomas Loughran: That I I can't see that. Any other way no one makes mistakes with hundreds of billions of dollars.</t>
  </si>
  <si>
    <t>Wonderful. I was really well done. I just listened to the first five minute episode today.</t>
  </si>
  <si>
    <t>as worth paying attention to right now, you begin to have you get some sense that there's some smoke over here.</t>
  </si>
  <si>
    <t>JP: I don't have the last word.</t>
  </si>
  <si>
    <t>JP: Even more militant guy from before.</t>
  </si>
  <si>
    <t>You're trying to work with a number of good stories. You might try to integrate them.</t>
  </si>
  <si>
    <t>Thomas Loughran: Why couldn't the community do this. Why couldn't hit. Why couldn't. So why couldn't whole city be full of communities who got cola maturing their members.</t>
  </si>
  <si>
    <t>Thomas Loughran: Last step on this first big piece and maybe this is maybe this is enough. But I see I want to take us to kick butt.</t>
  </si>
  <si>
    <t>Thomas Loughran: It's, it's your deep into it deeper into this world you would know the Becket Fund for religious liberty. They are they are the big dog and religious freedom cases.</t>
  </si>
  <si>
    <t>Thomas Loughran: Show that you've got a real dualism.</t>
  </si>
  <si>
    <t>John’s iPhone: I can't remember his other movies. I just know when I look at a list. I love them.</t>
  </si>
  <si>
    <t>Thomas Loughran: A third analogy is the self assembling monolayer analogy.</t>
  </si>
  <si>
    <t>Thomas Loughran: That's a simple example. Right. And there are many, many more which you could chase through the history of evolution.</t>
  </si>
  <si>
    <t>Thomas Loughran: That unique to healthcare. Do you think</t>
  </si>
  <si>
    <t>So, I mean, I think it's it's not quite as simple as.</t>
  </si>
  <si>
    <t>That's actually all I ever expect. Well, it seems very.</t>
  </si>
  <si>
    <t>Thomas Loughran: Right, if they got it their career was enormous right if they didn't get it, they probably wouldn't get. I mean, you don't get many shots. This and this has worked its way up all the way up to the</t>
  </si>
  <si>
    <t>Thomas Loughran: I was asking you what bothered you about an election that takes a month to work itself out because it's complex. This year, and we're both sides have some narrative that they're pushing and have court cases. And it seems to me in some respect that. It's always been like that.</t>
  </si>
  <si>
    <t>JP: He's trying to look like. It is me.</t>
  </si>
  <si>
    <t>Thomas Loughran: That's a strange way to put it, but not so strange from a conscious realistic perspective isn't</t>
  </si>
  <si>
    <t>Thomas Loughran: In an apparent received break from</t>
  </si>
  <si>
    <t>John’s iPhone: The first part was that</t>
  </si>
  <si>
    <t>Thomas Loughran: We do do that as well.</t>
  </si>
  <si>
    <t>John Rose: I can, I can certainly see it.</t>
  </si>
  <si>
    <t>Thomas Loughran: You could also go a very different way.</t>
  </si>
  <si>
    <t>luke w: The essential that that that</t>
  </si>
  <si>
    <t>Thomas Loughran: And he said, hey, this guy deserves to be impeached. This is bad stuff and and that he didn't last long as a Republican, would that and he became an independent, but he put his hat in the ring as an independent of this last election.</t>
  </si>
  <si>
    <t>Thomas Loughran: Yeah, it sounds like it's warming up the same muscles. It's</t>
  </si>
  <si>
    <t>Thomas Loughran: Probably not, right.</t>
  </si>
  <si>
    <t>So again. OK, good. We're on the precipice of the whole gamut in six or eight of them or something like that.</t>
  </si>
  <si>
    <t>Right. And maybe there's some fire. And it's not a flash in the pan and it would be very hard to manipulate that state of affairs.</t>
  </si>
  <si>
    <t>Thomas Loughran: He continued, another time.</t>
  </si>
  <si>
    <t>JP: I'll think of his name.</t>
  </si>
  <si>
    <t>However, you might try to bring them together. You might when one points in one direction and one points in another direction,</t>
  </si>
  <si>
    <t>Thomas Loughran: And interacting with one another in other rich environments that are designed to produce high information flow amongst the mature members of these communities inside your very own city.</t>
  </si>
  <si>
    <t>Thomas Loughran: Consciousness is</t>
  </si>
  <si>
    <t>Thomas Loughran: So who do you suppose defended Kim whatever her name is a batch 100 bucks right they were either they file it in the amicus brief right or they were they were lead counsel and probably they will need counts.</t>
  </si>
  <si>
    <t>JP: No, no, no, no. I'm saying his I think he can, if he if he's able to</t>
  </si>
  <si>
    <t>JP: I i guess i i'm I question whether or not Trump actually needs anyone to agree with him.</t>
  </si>
  <si>
    <t>JP: Okay, well, that's really encouraging.</t>
  </si>
  <si>
    <t>00:53:28.920 --&gt; 00:53:29.460</t>
  </si>
  <si>
    <t>01:07:28.080 --&gt; 01:07:41.490</t>
  </si>
  <si>
    <t>00:46:36.690 --&gt; 00:46:37.770</t>
  </si>
  <si>
    <t>That's just guaranteed access to food or don't you access to water, guaranteed access health.</t>
  </si>
  <si>
    <t>Difficult. To differentiate that from someone trying to manipulate, manipulate.</t>
  </si>
  <si>
    <t>Thomas Loughran: final stages and in the final stages, either they come to you or you come to them. And this is called a Reverse. Reverse site visit you pick up your whole team or some big chunk of your team and you bring it to NSF</t>
  </si>
  <si>
    <t>Thomas Loughran: The only thing I can think of it plainly different</t>
  </si>
  <si>
    <t>Thomas Loughran: What if I see that</t>
  </si>
  <si>
    <t>Thomas Loughran: Right. It says, if you're already generating this world out here. What is the case is an interface. It's but it's not an interface between you and an external world. It's an interface between you and other conscious agents.</t>
  </si>
  <si>
    <t>Thomas Loughran: It has to do with the starting point that we remember that.</t>
  </si>
  <si>
    <t>Thomas Loughran: This thing here it is. I got it.</t>
  </si>
  <si>
    <t>John’s iPhone: He saw the push for vote in mail as a way to reinforce to the American people, how bad the pandemic was as they were voting.</t>
  </si>
  <si>
    <t>Thomas Loughran: I use that</t>
  </si>
  <si>
    <t>Thomas Loughran: In which you needed to know these things and we do know these things we perceive them. And there's a correspondence between there they're being food out there and are thinking that there's food out there, which is why we move toward the food, which is why we don't die.</t>
  </si>
  <si>
    <t>Thomas Loughran: Is that because of</t>
  </si>
  <si>
    <t>Thomas Loughran: Right, it's</t>
  </si>
  <si>
    <t>John Rose: Not being particularly productive in a larger context or perfect group, but</t>
  </si>
  <si>
    <t>JP: It was true before them.</t>
  </si>
  <si>
    <t>Thomas Loughran: We could pause a little while we could, for example, read that 40 page paper on compatible ism.</t>
  </si>
  <si>
    <t>luke w: We're holding on to</t>
  </si>
  <si>
    <t>Thomas Loughran: And and he's, he has been somebody, it seems to me, who was willing to take a principled stand against</t>
  </si>
  <si>
    <t>Rachel Loughran: Totally. It's a little bit more simplistic and it takes a</t>
  </si>
  <si>
    <t>It doesn't last forever, but it. Pretty sure. Yeah, I remember them and walked away just like kept walking and I was like, wow, this is really cool.</t>
  </si>
  <si>
    <t>You don't still see through the smoke. But you know that something's going on here because there's all kinds of different people with all</t>
  </si>
  <si>
    <t>JP: In here and things are burning out here.</t>
  </si>
  <si>
    <t>Thomas Loughran: We'd France me from when you say Shaffer.</t>
  </si>
  <si>
    <t>you might want to reconcile them so that you're not living different lives.</t>
  </si>
  <si>
    <t>Thomas Loughran: I could not have</t>
  </si>
  <si>
    <t>Thomas Loughran: On Hoffman's account of conscious real is just to take one.</t>
  </si>
  <si>
    <t>Thomas Loughran: So that that mean and that was long term strategic plan to let let's change the whole nature of the game. Let's take 50 years no problem, we'll take 50 years will solve this problem.</t>
  </si>
  <si>
    <t>JP: Build build basically shows that he's able to build everything out of his conscious realism. Yep. Um, and he has his definition of consciousness as something that experiences. Right.</t>
  </si>
  <si>
    <t>Thomas Loughran: Well, to do his thing. He probably doesn't</t>
  </si>
  <si>
    <t>John’s iPhone: Yeah. And then I think I don't remember the description of the main character, but I think Timothy shall may is a really good actor. Yeah.</t>
  </si>
  <si>
    <t>There's always going to be other factors. Right.</t>
  </si>
  <si>
    <t>I don't see the difficulty. I don't see the difficulty because I don't intend to bypass the cognitive faculties of people that I'm speaking with.</t>
  </si>
  <si>
    <t>Thomas Loughran: And you can see only time you ever see the people who are making the decisions. Normally it's and whether you're a reviewer.</t>
  </si>
  <si>
    <t>Thomas Loughran: Well, no, let's let's let's brainstorm. What's different</t>
  </si>
  <si>
    <t>Thomas Loughran: I would go right to that.</t>
  </si>
  <si>
    <t>Thomas Loughran: It's the tool that we use to bring our perspectives to fullness, which is the same as to bring our relationships to wholeness.</t>
  </si>
  <si>
    <t>Thomas Loughran: It cool little PowerPoint that had little bullets for all three lenses. It sort of bent across the bottom</t>
  </si>
  <si>
    <t>Thomas Loughran: So the timing was actually pretty good.</t>
  </si>
  <si>
    <t>John’s iPhone: So I thought that that's the first reason he was so up in arms against it. And the second is just along with the first is he recognized that</t>
  </si>
  <si>
    <t>00:53:29.670 --&gt; 00:53:31.050</t>
  </si>
  <si>
    <t>01:07:42.330 --&gt; 01:07:50.520</t>
  </si>
  <si>
    <t>00:46:37.770 --&gt; 00:46:45.630</t>
  </si>
  <si>
    <t>Thomas Loughran: Quite often</t>
  </si>
  <si>
    <t>Thomas Loughran: Even with Nixon, it might have been might have cost him base.</t>
  </si>
  <si>
    <t>JP: Yeah, discuss it.</t>
  </si>
  <si>
    <t>luke w: Pieces from the old story to answer these questions that aren't actually essential we're just holding on to them.</t>
  </si>
  <si>
    <t>Thomas Loughran: Against his own party. Now, it's very. Let's see. You can quite cheaply and quite disingenuously take them principles when it's convenient.</t>
  </si>
  <si>
    <t>Rachel Loughran: Piece of what you're talking about, but it</t>
  </si>
  <si>
    <t>OK, but John, no, JP knows it. Kate. Kate went out as of the traffic, Kate seems like she's like crack cocaine.</t>
  </si>
  <si>
    <t>kinds of different agendas who are investing time and and who keep coming back to that issue.</t>
  </si>
  <si>
    <t>JP: Right phrase to Shaffer.</t>
  </si>
  <si>
    <t>Right. All sorts of things like that. And all of that points toward just a possibility.</t>
  </si>
  <si>
    <t>Thomas Loughran: My what I wanted to do in this presentation is to take the gloves off the idea that an accident mixing too many metaphors here, right, is to say bullshit, it couldn't happen right, it could happen. These guys are already trying it on the Microsoft</t>
  </si>
  <si>
    <t>Thomas Loughran: I'm not saying he's got the right account or maybe he's got a very cool to come</t>
  </si>
  <si>
    <t>Thomas Loughran: And that's, that's just what my roommate.</t>
  </si>
  <si>
    <t>JP: Right, I mean,</t>
  </si>
  <si>
    <t>John’s iPhone: And I watched the trailer recently and it had just like a ton of</t>
  </si>
  <si>
    <t>Thomas Loughran: You guys. Yeah.</t>
  </si>
  <si>
    <t>Thomas Loughran: Right seems obvious seems in escape. Probably true Hoffman can prove its faults.</t>
  </si>
  <si>
    <t>Thomas Loughran: Something about the health care debate, or is that just as the rain on each other's parades out of me.</t>
  </si>
  <si>
    <t>Yeah, there's a lot of complexities to be worked out. Some of those complexities have been worked out in some rich traditions.</t>
  </si>
  <si>
    <t>Shame on me if I ever do. And it's not that Shame's never do, because we all have we all have tendencies in argumentation.</t>
  </si>
  <si>
    <t>Thomas Loughran: Is completely hidden from view. The only people who know that are program officers at the end this out.</t>
  </si>
  <si>
    <t>JP: It hasn't always been like this. I mean, I remember in 2016 on the election day when Trump won, and I just remember everyone being like you want</t>
  </si>
  <si>
    <t>Thomas Loughran: And that in our experience has got a neuroscientific dimension.</t>
  </si>
  <si>
    <t>Thomas Loughran: Up to the wood floor. If you remember it. I could pull it up again. But it's not worth the time. It's just got a bunch of points and and it begins at one play. I think there's a tour. There's about a dozen of them.</t>
  </si>
  <si>
    <t>Thomas Loughran: Okay, I'm back.</t>
  </si>
  <si>
    <t>John’s iPhone: Republicans</t>
  </si>
  <si>
    <t>Thomas Loughran: We're 90 minutes in.</t>
  </si>
  <si>
    <t>Thomas Loughran: His own base or minus cost him might have cost him the election, even though people wanted him withdraw the fact that he would draw this, you know, and the leading us with tail between his legs are seeming to</t>
  </si>
  <si>
    <t>Thomas Loughran: And that would probably take us a week to do that. It might take us a little longer.</t>
  </si>
  <si>
    <t>luke w: Because they are tradition.</t>
  </si>
  <si>
    <t>Thomas Loughran: Especially if you're young enough right and can get away with that, however, is not his reputation. I mean, there were people in the Freedom Party after he shifted gears, who said that guy's got more principal than anybody I've ever met. Right. This is actually a principal gun.</t>
  </si>
  <si>
    <t>Rachel Loughran: Definitely like</t>
  </si>
  <si>
    <t>Thomas Loughran: Equals mistakes with that kind of money, probably get replaced by people who don't make mistakes with that kind of money pretty quick.</t>
  </si>
  <si>
    <t>I mean, literally, I think she. I read every single word the woman writes that I can find.</t>
  </si>
  <si>
    <t>So so now I think maybe there's an issue there and maybe it's complex and maybe it's not.</t>
  </si>
  <si>
    <t>JP: That's it, yeah.</t>
  </si>
  <si>
    <t>JP: But there's another guy even a little bit before him.</t>
  </si>
  <si>
    <t>It's a theoretical pursuit that one does not want to pursue any longer than it actually bears fruit for you.</t>
  </si>
  <si>
    <t>Thomas Loughran: Right. Well, we just saw is an attempt to build communities.</t>
  </si>
  <si>
    <t>Thomas Loughran: I don't know enough about this account to really know if you've seen the mathematics of US capable of deploying</t>
  </si>
  <si>
    <t>Thomas Loughran: He's a great guy, and religious liberties important thing. I totally get it. It's just that among the people who are writing that horse.</t>
  </si>
  <si>
    <t>JP: I think he has an argument against other things being needed because experience is the only space where things are revealing themselves, right.</t>
  </si>
  <si>
    <t>John’s iPhone: Really impressive actors, so</t>
  </si>
  <si>
    <t>00:53:31.440 --&gt; 00:53:32.520</t>
  </si>
  <si>
    <t>01:07:51.660 --&gt; 01:08:02.640</t>
  </si>
  <si>
    <t>00:46:47.310 --&gt; 00:46:47.700</t>
  </si>
  <si>
    <t>Quietness, for example, worked a great deal of these sort of complexities out and articulated in the Summa Theologica other places as well.</t>
  </si>
  <si>
    <t>We look bad from moment. For example, we strike back in an argument.</t>
  </si>
  <si>
    <t>Thomas Loughran: And then those reviewers themselves know one another. They can talk about it. They come in, they do what they need. They can never talk about it with anyone else is very everything</t>
  </si>
  <si>
    <t>JP: I mean my, like, I remember vividly because I was in a bar and like no one could believe it. It was just quiet in the bar.</t>
  </si>
  <si>
    <t>Thomas Loughran: What Jerry said and set a straight, Jerry. How big a deal is universal basic income.</t>
  </si>
  <si>
    <t>Thomas Loughran: Which has a philosophical core set of correlates to the wiring to what we experience as this sort of the wiring in our brains, the modeling that goes on there. That's on one hand and then socially we experience people linking up in certain ways.</t>
  </si>
  <si>
    <t>Thomas Loughran: I think for the I information flow network of rich community. So, number of steps. And the first one is something like just beginning with the fact of we are informed.</t>
  </si>
  <si>
    <t>Thomas Loughran: So you'll want to read this.</t>
  </si>
  <si>
    <t>John’s iPhone: In general, were less likely to vote by mail than democrats were so he was trying to suppress the vote in or the the mail and vote as much as possible.</t>
  </si>
  <si>
    <t>John Loughran: I think so, yeah.</t>
  </si>
  <si>
    <t>Thomas Loughran: He thinks in more than one way. And that's what we're about to read him take us through in this paper. It's not only not true. It's provably false</t>
  </si>
  <si>
    <t>Thomas Loughran: There are some people who can't do it.</t>
  </si>
  <si>
    <t>Thomas Loughran: Could have been, you know what I mean, people might want you out, but they also are going to blame you, and you lose.</t>
  </si>
  <si>
    <t>Thomas Loughran: But it sort of depends on how hard one hit it, but</t>
  </si>
  <si>
    <t>luke w: That makes sense, where</t>
  </si>
  <si>
    <t>Thomas Loughran: So maybe I mean maybe he's the real deal. It's very hard to tell the real deal. You got to be real, not only in your commitment right but you have got to have survived and that effect.</t>
  </si>
  <si>
    <t>Thomas Loughran: My brain went off and I was like, yep, that</t>
  </si>
  <si>
    <t>Thomas Loughran: It's just hard to imagine for me.</t>
  </si>
  <si>
    <t>Every single word. I don't always 100 percent agree there.</t>
  </si>
  <si>
    <t>Maybe somebody is making it up when they say something's happening over here.</t>
  </si>
  <si>
    <t>Thomas Loughran: All right, we'll stay safe.</t>
  </si>
  <si>
    <t>JP: On</t>
  </si>
  <si>
    <t>You don't want to eliminate possibilities that ought not to be eliminated.</t>
  </si>
  <si>
    <t>Thomas Loughran: And I saw and I recognize what they were trying to do when I walked in the room. It took me all day to get a clue as to what they were talking</t>
  </si>
  <si>
    <t>Thomas Loughran: Ian elements are capable of deploying in this discussion and it outstrips are easy grasp. Okay.</t>
  </si>
  <si>
    <t>Thomas Loughran: Are people who are very, very particular and who would say very, very limited in their judgment about what ought to be preserved and they don't want to talk about these other issues so much that they don't want to talk about</t>
  </si>
  <si>
    <t>JP: Where information can be perceived right so it in order for something else to be it would need to interact with his space in a way that he could explain</t>
  </si>
  <si>
    <t>JP: Think I mean to get. I MEAN TO GET HIS SUPPORTERS out protesting.</t>
  </si>
  <si>
    <t>JP: Should be good to tell the story.</t>
  </si>
  <si>
    <t>But they're particularly as an introduction for to a whole system of thought and</t>
  </si>
  <si>
    <t>How is that ever happened? It has for me.</t>
  </si>
  <si>
    <t>Thomas Loughran: Right, except that in a sense, that's the peer review process with this one big exception and you walk in and they're all sitting around a table 20 PhD sitting around the table right and you've got you've got a day with them.</t>
  </si>
  <si>
    <t>JP: I agree, it was, it was surreal.</t>
  </si>
  <si>
    <t>Thomas Loughran: Well, I'll be I'll be a deal is a portable care insurance for everybody.</t>
  </si>
  <si>
    <t>Thomas Loughran: And those are two dimensions of unity.</t>
  </si>
  <si>
    <t>Thomas Loughran: Or there's multiple ways to put it. I could have put it that way. And did, but we are informed, what we mean by that is we are aware of information and</t>
  </si>
  <si>
    <t>Thomas Loughran: Being an alum.</t>
  </si>
  <si>
    <t>John’s iPhone: So I think those are like the</t>
  </si>
  <si>
    <t>00:53:33.630 --&gt; 00:53:38.220</t>
  </si>
  <si>
    <t>01:08:05.310 --&gt; 01:08:07.530</t>
  </si>
  <si>
    <t>00:46:48.300 --&gt; 00:46:51.090</t>
  </si>
  <si>
    <t>Thomas Loughran: I know some of these people and they can't watch difficult movies for that very reason.</t>
  </si>
  <si>
    <t>Thomas Loughran: I, I don't need to pull out. But I do want to be respectful of everybody's time</t>
  </si>
  <si>
    <t>Thomas Loughran: Politics is fickle.</t>
  </si>
  <si>
    <t>Thomas Loughran: The reason for that is you end up seeing two different stories. It's very helpful to see that there are, you can take the same language. And you can radically differently, tell the story.</t>
  </si>
  <si>
    <t>Thomas Loughran: And gathered some alliance.</t>
  </si>
  <si>
    <t>Thomas Loughran: Way. When you learn to play soccer at the, you know, you'll do go through warm up exercises and you'll you'll do a</t>
  </si>
  <si>
    <t>Thomas Loughran: Do</t>
  </si>
  <si>
    <t>But I tend to try to do pretty well, mostly because I think she does her homework and she I like her instincts.</t>
  </si>
  <si>
    <t>Maybe. I think now maybe they're not making it up when people are saying that.</t>
  </si>
  <si>
    <t>Thomas Loughran: We'll hook up again.</t>
  </si>
  <si>
    <t>Thomas Loughran: But anyway, yeah. I didn't want to go on too long here, but I just wanted to say, wow, that's a really different view of the world. And there's a ton of people</t>
  </si>
  <si>
    <t>Maybe you ought to maybe you ought to be a chameleon as a human being intellectually.</t>
  </si>
  <si>
    <t>Thomas Loughran: But I was able to spit it back to them and they, they, frankly, were pretty taken by what I'm saying.</t>
  </si>
  <si>
    <t>Thomas Loughran: But in his non mathematical and and it's important to caveat here. What he means is the mathematical he's like a physicist here.</t>
  </si>
  <si>
    <t>Thomas Loughran: In fact, they might very well be turning a blind eye to voting rights issues basic civil rights issues they're there toward around those issues if they have a conscience there if they don't have a conscience. They're just pulling the Republican member</t>
  </si>
  <si>
    <t>JP: It so that's</t>
  </si>
  <si>
    <t>Thomas Loughran: You think that's enough. I mean, do you think that Trump by himself or not, but he won't. He'll never be by</t>
  </si>
  <si>
    <t>Thomas Loughran: And it's, I just want to throw pixie dust down on the surface and pops the town.</t>
  </si>
  <si>
    <t>Thomas Loughran: He thinks, not everybody agrees with them.</t>
  </si>
  <si>
    <t>Thomas Loughran: You know what I mean. And in other in other areas to</t>
  </si>
  <si>
    <t>practice for for for novice theology for novice would be theology teachers,</t>
  </si>
  <si>
    <t>Right. And I think probably does for you temperamentally, knowing you a whole lot less than it was for me over my life.</t>
  </si>
  <si>
    <t>Thomas Loughran: A whole day right and you make your pitch one afternoon and have you tried out everybody everybody says, right, I got to say 20 minutes or 30 minutes, whatever it was.</t>
  </si>
  <si>
    <t>JP: Not to me. It's a big deal. Yeah, I think everybody should have. Yeah.</t>
  </si>
  <si>
    <t>Thomas Loughran: And what we're after is that stable unity.</t>
  </si>
  <si>
    <t>Thomas Loughran: We we live and choose we we ski down slopes of information in a way right we plant our poles and information and we we turn there are things that we want and we pursue them.</t>
  </si>
  <si>
    <t>JP: Absolutely.</t>
  </si>
  <si>
    <t>John’s iPhone: I don't even. It seems pretty silly to</t>
  </si>
  <si>
    <t>Thomas Loughran: They can</t>
  </si>
  <si>
    <t>Thomas Loughran: I'd love to know why the larger</t>
  </si>
  <si>
    <t>Thomas Loughran: As you all know from your Crosby, Stills, Nash and young musical history, if not from anything else, we actually lost lives in those protests right in the in the whole</t>
  </si>
  <si>
    <t>Thomas Loughran: And in order to see the story that needs to come, it's helpful to see that it that you, it's helpful to see the flexibility of the concepts and the building of really different holes.</t>
  </si>
  <si>
    <t>luke w: Do it because we have these questions. We can't answer with our old model.</t>
  </si>
  <si>
    <t>Thomas Loughran: Because of that,</t>
  </si>
  <si>
    <t>Thomas Loughran: you'll pass in a circle around a couple defenders, for example, right.</t>
  </si>
  <si>
    <t>John Rose: Like</t>
  </si>
  <si>
    <t>I think they're outright. So it's hard to say you read.</t>
  </si>
  <si>
    <t>Now, the question is, how are they spinning it and what are the various sides and how are they trying to.</t>
  </si>
  <si>
    <t>Thomas Loughran: I show you a slide together a few slides.</t>
  </si>
  <si>
    <t>Thomas Loughran: For whom something like that is closer to true. And honestly,</t>
  </si>
  <si>
    <t>Maybe there's lots of enjoyable alternative ways of looking at things and they're not reconcilable.</t>
  </si>
  <si>
    <t>Thomas Loughran: Because they hadn't run into anybody could spit it back to them. And it was more complicated than they knew how to put simple</t>
  </si>
  <si>
    <t>Thomas Loughran: Right. He's not referring to the what he means is not the light that he's not he doesn't mean the easy explanations that are like that help us grasp the mathematics. He means the mathematics, which these things help us grants.</t>
  </si>
  <si>
    <t>JP: Yeah, that's, that's, that's where I was, I guess, bringing in</t>
  </si>
  <si>
    <t>John’s iPhone: Himself. Right.</t>
  </si>
  <si>
    <t>JP: Is it all one. I mean, they could make like a trilogy out of this book, you know, are they doing the whole story in one go.</t>
  </si>
  <si>
    <t>00:53:39.030 --&gt; 00:53:40.020</t>
  </si>
  <si>
    <t>01:08:10.410 --&gt; 01:08:16.470</t>
  </si>
  <si>
    <t>00:46:52.140 --&gt; 00:46:58.530</t>
  </si>
  <si>
    <t>something like that, as a as a curriculum for people in that account.</t>
  </si>
  <si>
    <t>But I have learned to recognize those things and I'm not proud of them.</t>
  </si>
  <si>
    <t>Thomas Loughran: About education and public outreach. It was very humbling to be there. I have to tell you, but that whole thing didn't get funded.</t>
  </si>
  <si>
    <t>JP: Like, that's not going to be the case, this year.</t>
  </si>
  <si>
    <t>JP: But also</t>
  </si>
  <si>
    <t>Thomas Loughran: And that's what truth is</t>
  </si>
  <si>
    <t>Thomas Loughran: That we we think that there are ways to get there, etc. And our choices in general, respond to to information and get better. That whole early set of few principles begins from the fact that</t>
  </si>
  <si>
    <t>Thomas Loughran: Yeah, that's it.</t>
  </si>
  <si>
    <t>John’s iPhone: That he could imagine it as a way to disenfranchise people because I mean it's just an easier way for people to vote. I mean, probably way more people voted that not because of all the mail and votes. Right.</t>
  </si>
  <si>
    <t>Thomas Loughran: Yeah, something</t>
  </si>
  <si>
    <t>Thomas Loughran: Now, one reason people won't agree with him is because it's obviously true and there's no alternative to it.</t>
  </si>
  <si>
    <t>Thomas Loughran: You could ask about immigration policy, which is kind of dysfunctional for it, for example. And you might say, you know,</t>
  </si>
  <si>
    <t>Thomas Loughran: And completely immerse themselves in that experience. And then step back out, it will</t>
  </si>
  <si>
    <t>Thomas Loughran: Makes it more difficult.</t>
  </si>
  <si>
    <t>Thomas Loughran: So that hope in that whole era against government</t>
  </si>
  <si>
    <t>Thomas Loughran: And the story would end up telling is not the same as that compatible story. It may what it's got to do with it is a very interesting question and I don't have it all worked out to be honest in my own mind, of course it all worked out. Now, there's a lot of open questions.</t>
  </si>
  <si>
    <t>luke w: We are trying to reframe our old model and get it to work in, in order to answer these questions that we need answered.</t>
  </si>
  <si>
    <t>Thomas Loughran: That's the, that's the modern date political</t>
  </si>
  <si>
    <t>Rachel Loughran: Yeah, and</t>
  </si>
  <si>
    <t>Thomas Loughran: This can I prove it to be, it's common sense.</t>
  </si>
  <si>
    <t>Well, I'm yeah, I'm subscribed to a newsletter and I've read everything she's written for the last month or so.</t>
  </si>
  <si>
    <t>How are they trying to spin it? And I think you can then no more, you can then say, look, there's an issue over here.</t>
  </si>
  <si>
    <t>Thomas Loughran: There's my slide.</t>
  </si>
  <si>
    <t>Thomas Loughran: In content I could get in trouble now.</t>
  </si>
  <si>
    <t>Maybe that's the bottom line. You don't want to throw that possibility out out front.</t>
  </si>
  <si>
    <t>Thomas Loughran: So I, I came in as somebody who could short understand them and and they worked with me for a while and put up with maybe my attempts to put it in language that made sense to me. But</t>
  </si>
  <si>
    <t>Thomas Loughran: Okay. He means the rigorous account just like businesses to</t>
  </si>
  <si>
    <t>John Rose: Actually a lot of what I've read about me coming back to sheets. Basically, the, the culmination of all those efforts. Like, I think I read</t>
  </si>
  <si>
    <t>Thomas Loughran: But Trump and only Trump trumpets. No. Right. I think</t>
  </si>
  <si>
    <t>God universally distributes the good for the well-being of all of creation and for all of human beings in a particular way.</t>
  </si>
  <si>
    <t>In fact, I tried to resist them. And I try real cave about what the person thinks that I'm interacting with.</t>
  </si>
  <si>
    <t>Thomas Loughran: Right, it was. And it took a long time, even in my own tiny case I put in, because I came in at the very end and I put in a lot of time into it, frankly,</t>
  </si>
  <si>
    <t>JP: You know, I mean,</t>
  </si>
  <si>
    <t>JP: I would do away with welfare and everything and everybody works.</t>
  </si>
  <si>
    <t>Thomas Loughran: So what I'm I think I'm suggesting something that is that's you would misunderstand it if you saw it as just an easy way out.</t>
  </si>
  <si>
    <t>Thomas Loughran: We are conscious and we are aware and what it is we are aware of is a kind of information you could say there is call it conscious information.</t>
  </si>
  <si>
    <t>Thomas Loughran: AP story.</t>
  </si>
  <si>
    <t>John’s iPhone: But I think it's</t>
  </si>
  <si>
    <t>00:53:40.920 --&gt; 00:53:54.150</t>
  </si>
  <si>
    <t>01:08:17.100 --&gt; 01:08:25.470</t>
  </si>
  <si>
    <t>00:46:58.590 --&gt; 00:46:58.890</t>
  </si>
  <si>
    <t>Thomas Loughran: Right. And there they need not be frightened by it, even though it's right.</t>
  </si>
  <si>
    <t>Thomas Loughran: There was question there to about government overreach.</t>
  </si>
  <si>
    <t>Thomas Loughran: Mean I was the peak Buddha judge because I watched him as mayor and he has a lot of what I just</t>
  </si>
  <si>
    <t>Thomas Loughran: Those sorts of things that have little elements of the actual game and</t>
  </si>
  <si>
    <t>John Rose: But so that was a feature, not a bug.</t>
  </si>
  <si>
    <t>Yeah. And. Yeah, I mean, it's it's amazing the amount of.</t>
  </si>
  <si>
    <t>And here are some of the major themes that are running around it.</t>
  </si>
  <si>
    <t>Thomas Loughran: We'll go through this next time this is a</t>
  </si>
  <si>
    <t>Thomas Loughran: I would say</t>
  </si>
  <si>
    <t>Not unless there are reasons to.</t>
  </si>
  <si>
    <t>John Rose: Two articles in the Atlantic today that we're basically about that.</t>
  </si>
  <si>
    <t>Thomas Loughran: Install but but that to me says</t>
  </si>
  <si>
    <t>Thomas Loughran: Human kind st invented that word in advance. Right.</t>
  </si>
  <si>
    <t>Thomas Loughran: And there is actually. Yes, exactly. You got to do when the pieces are too small. And you can't see him has modulators, and so you need it. You need self assembly. It's a completely important idea in in</t>
  </si>
  <si>
    <t>Thomas Loughran: Well, he thinks there is an alternative to it, an evolutionary alternative to it. And that is what he calls a desk top theory of perception.</t>
  </si>
  <si>
    <t>And the things that you need to continue to live if you lack them, we say you're poor, but you have a right to those things.</t>
  </si>
  <si>
    <t>And in many points I'm trying to persuade them because I've thought through these things, too.</t>
  </si>
  <si>
    <t>Thomas Loughran: But not a career and not a. In fact, I put in a couple of months, right, something like that hard, off, off cycle work every night for hours. So it was a lot of work. Right. But it was not just teaching compared to a quarter. Yeah, and that's the way it works.</t>
  </si>
  <si>
    <t>Depends.</t>
  </si>
  <si>
    <t>JP: Nobody sits around</t>
  </si>
  <si>
    <t>Thomas Loughran: I'm suggesting a measurable a constituent of measurable.</t>
  </si>
  <si>
    <t>Thomas Loughran: I don't mean too much by that I just mean pay attention, their stuff, you know, right, and it matters to you and it changes how you act in the world.</t>
  </si>
  <si>
    <t>John’s iPhone: pretty ironic that he did that. And then because of that there was way less republicans that voted in by mail and then he was surprised when 90% or 80% of the mail and votes were Democratic</t>
  </si>
  <si>
    <t>Thomas Loughran: No, I mean, even though they're</t>
  </si>
  <si>
    <t>John Rose: I think people just aren't as able to feel as hurt.</t>
  </si>
  <si>
    <t>Thomas Loughran: Not only government overreach overseas. But the government overreach at home.</t>
  </si>
  <si>
    <t>Thomas Loughran: I'll say this, the story. You are telling. Let me just say the Christ in us story.</t>
  </si>
  <si>
    <t>Thomas Loughran: So, look how I titled the start of this second plunger narrative in a row here I call the competition subversion and transformation.</t>
  </si>
  <si>
    <t>Rachel Loughran: He was the next name. I wanted to throw in. Yeah.</t>
  </si>
  <si>
    <t>Rachel Loughran: It's a scaffolding thing. Yeah, yeah, there</t>
  </si>
  <si>
    <t>Thomas Loughran: Yeah, that's right. I mean, it was absolutely take the take the wealth transfer that took place under the first tax Trump tax cuts that was open and shut absolutely intentional. First of all, Trump talked about it that way with people you guys just got a lot richer right</t>
  </si>
  <si>
    <t>I mean, I'm not subscribed to very many in the newsletters on my phone and so I just get it in the morning and I read it while I drink my coffee.</t>
  </si>
  <si>
    <t>And these are the sorts of interests that the sort of social organizations with with certain kinds of interests</t>
  </si>
  <si>
    <t>Thomas Loughran: Try to assemble.</t>
  </si>
  <si>
    <t>Thomas Loughran: Tell me if this is wrong, keep an ear to the tracks and see if you think this is right.</t>
  </si>
  <si>
    <t>Not unless there are conflicts in that way of bringing living out these good stories together, jumping from one to another like a chameleon.</t>
  </si>
  <si>
    <t>Thomas Loughran: I think it's doable.</t>
  </si>
  <si>
    <t>Thomas Loughran: On his grip more easily graspable account consciousness.</t>
  </si>
  <si>
    <t>Thomas Loughran: Like reading everything and then that space.</t>
  </si>
  <si>
    <t>Thomas Loughran: Trump noisemakers</t>
  </si>
  <si>
    <t>00:53:54.300 --&gt; 00:53:55.320</t>
  </si>
  <si>
    <t>01:08:25.830 --&gt; 01:08:36.720</t>
  </si>
  <si>
    <t>00:46:59.310 --&gt; 00:47:13.410</t>
  </si>
  <si>
    <t>And if they're accumulated by others and not shared with the for the poor, have the right to them and they do no wrong when they take them.</t>
  </si>
  <si>
    <t>And the very thing that the very problems that they're trying to wrestle with</t>
  </si>
  <si>
    <t>Thomas Loughran: At that level. That's science.</t>
  </si>
  <si>
    <t>JP: If Biden wins like</t>
  </si>
  <si>
    <t>Thomas Loughran: No universal basic income.</t>
  </si>
  <si>
    <t>Thomas Loughran: If you do these if you create these conditions, and if you make these measurements.</t>
  </si>
  <si>
    <t>Thomas Loughran: And that stuff that you know that you're aware of is one sense of information, right, give me the 411 right or whatever it is. This little quip right about making reference to an information line fill me in here, right, that that is an ordinary part of life. If you begin from that.</t>
  </si>
  <si>
    <t>Thomas Loughran: I'll tell you.</t>
  </si>
  <si>
    <t>Thomas Loughran: Engineering and</t>
  </si>
  <si>
    <t>Thomas Loughran: And he thinks we have evolved, just as you take a file folder on your desk and you don't think that that file is blue, just because, well, the folder is blue. It doesn't mean the folder.</t>
  </si>
  <si>
    <t>Thomas Loughran: I'm side won't let the other side have anything that looks like a victory. I don't know whether this is true, but some people say that it is. And you can imagine it isn't. It sounds like what you're saying about healthcare and I'm just wondering whether what you were saying about healthcare.</t>
  </si>
  <si>
    <t>Thomas Loughran: All right, and they can step out of that if if they choose to right and they can develop the Polish set of back and forth.</t>
  </si>
  <si>
    <t>John Rose: No.</t>
  </si>
  <si>
    <t>Thomas Loughran: For dead in a while, I can stay. It's Crosby, Stills, Nash and young some while commemorates</t>
  </si>
  <si>
    <t>Thomas Loughran: Right is a radically different story. It's as big as it says biggest a sea change. And you're thinking, as it is to move from a compatible from standard weight bearing</t>
  </si>
  <si>
    <t>Thomas Loughran: Right, because what you just did there really is point to the threat of subversion</t>
  </si>
  <si>
    <t>Thomas Loughran: He does have a lot of that.</t>
  </si>
  <si>
    <t>Thomas Loughran: And then eventually you could even put a little bit of competition in place, but it's still kept scaffolding sounds very much like that, but with the aim of developing the same some of the same core competencies that you need.</t>
  </si>
  <si>
    <t>Thomas Loughran: Number one. Number two, there were mechanisms proposed.</t>
  </si>
  <si>
    <t>Yeah. But. She's pretty repetitive.</t>
  </si>
  <si>
    <t>that are spinning this story in ways that look so far to be of advantage to them from from where I sit over here.</t>
  </si>
  <si>
    <t>Thomas Loughran: Just we've had a conversation about this three lens matrix and how to put it together and how to map it and i i tried to put a resource list together, not so much a resource list in the sense of references but resources in terms of ideas for each of these three lenses.</t>
  </si>
  <si>
    <t>Thomas Loughran: That a lot. It's not uncommon among</t>
  </si>
  <si>
    <t>What if that ends up fracturing a person? What if that ends up leaving you unable to guide?</t>
  </si>
  <si>
    <t>Thomas Loughran: And I think they're not the only one. But I think there are one,</t>
  </si>
  <si>
    <t>Thomas Loughran: Has a hole and has parts present all at the same time the parts are the whole there is</t>
  </si>
  <si>
    <t>Thomas Loughran: Yeah, there's more noise.</t>
  </si>
  <si>
    <t>Thomas Loughran: Let me ask you, if this is the same thing. Does that just follow from the fact that if he succeeds. He has built conscious realist modernism.</t>
  </si>
  <si>
    <t>JP: I feel like they would</t>
  </si>
  <si>
    <t>It's not theft. There is a very but perhaps a very radical sounding almost to each according to his need.</t>
  </si>
  <si>
    <t>from their perspective admit of solutions when that perspective is transformed.</t>
  </si>
  <si>
    <t>Thomas Loughran: And that is kind of cool. And it's not really tragic, you get a chance to do that.</t>
  </si>
  <si>
    <t>JP: You know 350 electoral college votes right you know</t>
  </si>
  <si>
    <t>Thomas Loughran: That's been</t>
  </si>
  <si>
    <t>Thomas Loughran: You are in fact producing it, you are making it true.</t>
  </si>
  <si>
    <t>Thomas Loughran: We did right I was suggesting that you can go a long way. Right. You can just start there and run along way down all the way to stable accounts of</t>
  </si>
  <si>
    <t>John’s iPhone: Then in the ass there.</t>
  </si>
  <si>
    <t>00:53:56.370 --&gt; 00:53:59.250</t>
  </si>
  <si>
    <t>01:08:37.350 --&gt; 01:08:46.650</t>
  </si>
  <si>
    <t>00:47:13.710 --&gt; 00:47:14.520</t>
  </si>
  <si>
    <t>Thomas Loughran: In and out.</t>
  </si>
  <si>
    <t>John Rose: And I think it just kind of naturally</t>
  </si>
  <si>
    <t>Thomas Loughran: And the rollers.</t>
  </si>
  <si>
    <t>Thomas Loughran: Account of free will and that way to i'm not saying it does not a compatible with picture have any way to bear it. Does that all the weight that it bears is different weight.</t>
  </si>
  <si>
    <t>Thomas Loughran: Because it could be the reason you're in that old case right as you just had a bunch of crap in there. You did not need right what you really need is just to let go of that old story and buy into a new one.</t>
  </si>
  <si>
    <t>Rachel Loughran: But he doesn't have the experience yet.</t>
  </si>
  <si>
    <t>Thomas Loughran: There are some a lot of rich intellectual companies competencies that are required here, right, especially as institutions girl right. What's it take to understand the neurosciences</t>
  </si>
  <si>
    <t>Thomas Loughran: To cap.</t>
  </si>
  <si>
    <t>She has her story and she harps on it all the time. Oh, yeah.</t>
  </si>
  <si>
    <t>Right, and and now I think you're learning something about that issue.</t>
  </si>
  <si>
    <t>Thomas Loughran: And then I've done a little bit more by way of mapping. I, I tried to 3D mapping environment from our</t>
  </si>
  <si>
    <t>Thomas Loughran: Let me pick an unusual species. Let me pick a fairly committed republican Trump voter pro life Roman Catholic</t>
  </si>
  <si>
    <t>Unable to. Who knows? What if we could explore that space?</t>
  </si>
  <si>
    <t>JP: Yeah, to be interesting to</t>
  </si>
  <si>
    <t>Thomas Loughran: Consciousness is not, it's not a particle</t>
  </si>
  <si>
    <t>Thomas Loughran: Maybe I'm wrong about this, but I don't think so. I think there's more noise about the freakin people of praise than there is about that whole issue.</t>
  </si>
  <si>
    <t>Thomas Loughran: Unconscious realist Mon ism. That's it.</t>
  </si>
  <si>
    <t>Thomas Loughran: If that's all you have.</t>
  </si>
  <si>
    <t>JP: They would have been like a subtitle or something.</t>
  </si>
  <si>
    <t>Thomas Loughran: You know, you know, engineering, put it that way.</t>
  </si>
  <si>
    <t>Thomas Loughran: There's any blue folder in your machine. No, there isn't right. If you thought that you wouldn't understand what's happening. There's just an appearance of a blue folder. It's a desktop item.</t>
  </si>
  <si>
    <t>Thomas Loughran: Is about how</t>
  </si>
  <si>
    <t>Dimension of acquaintances start there. I'm quoting from Marx's Communist Manifesto.</t>
  </si>
  <si>
    <t>That's my take on it. So I tell him that straight out.</t>
  </si>
  <si>
    <t>Thomas Loughran: Maybe it's easier for me to say because I only had that much.</t>
  </si>
  <si>
    <t>JP: And might not be</t>
  </si>
  <si>
    <t>JP: That's a Basic Income everybody works as a good income, but then you also have to work, you have to work. But if the private industry. Can't do it. We've got in the West, Bobby 30 million acres. The need work done on</t>
  </si>
  <si>
    <t>Thomas Loughran: You're making it true.</t>
  </si>
  <si>
    <t>Thomas Loughran: Truth and goodness and right</t>
  </si>
  <si>
    <t>Thomas Loughran: I don't know what words to use here I'm inclined dropping flip and lead in here.</t>
  </si>
  <si>
    <t>Thomas Loughran: May have disenfranchised some of his own electric by suggest</t>
  </si>
  <si>
    <t>Thomas Loughran: Looking for the right analogy here, but that's a certain kind of skill set of transformation of perspectives. And my point is, you can get lost.</t>
  </si>
  <si>
    <t>John Rose: plays into like</t>
  </si>
  <si>
    <t>John Rose: Yeah, that documentary is actually super interesting. And it's actually an interesting context to put like</t>
  </si>
  <si>
    <t>Thomas Loughran: All the things that you thought you were dependent on it. They don't depend on it at all, because those things are simply not the way the world works.</t>
  </si>
  <si>
    <t>Thomas Loughran: Yeah, right. And don't don't shout. Why should you be pre shackled to certain kinds of concepts certain way kinds of solutions.</t>
  </si>
  <si>
    <t>Thomas Loughran: I think that's true. And I think his particular strategy is a dangerous one his, his strategy is to is to do what you can. At the national level and of course he's weighing the possibility that the national level is simply to corrupt to begin</t>
  </si>
  <si>
    <t>Thomas Loughran: It takes quite an education understand this, you got to go to spend a lot</t>
  </si>
  <si>
    <t>Thomas Loughran: Let me see if I can remember any detail really quickly here.</t>
  </si>
  <si>
    <t>No, that's true. And. Yeah, I think I'm kind of.</t>
  </si>
  <si>
    <t>And so the oil rights in Syria, I think there's smoke there, for example.</t>
  </si>
  <si>
    <t>Our</t>
  </si>
  <si>
    <t>Thomas Loughran: So I'm taking a very particular type of person who did not exactly grow up.</t>
  </si>
  <si>
    <t>But if you were driven in that direction, then you could imagine integrating these various stories so that they don't go away.</t>
  </si>
  <si>
    <t>JP: Yeah, I don't know, I just, I had, I really have no experience or negligible experience with</t>
  </si>
  <si>
    <t>Thomas Loughran: It's doesn't have space time boundaries and create space time</t>
  </si>
  <si>
    <t>Thomas Loughran: Who, who is it that's who is it that's advanced Amy coney Barrett is nothing like</t>
  </si>
  <si>
    <t>JP: You only get 10 million people in the streets.</t>
  </si>
  <si>
    <t>John’s iPhone: It's probably a thing where, like, it's going to get released and if it gets massive they'll like triumph.</t>
  </si>
  <si>
    <t>00:54:00.960 --&gt; 00:54:03.000</t>
  </si>
  <si>
    <t>01:08:47.070 --&gt; 01:09:04.200</t>
  </si>
  <si>
    <t>00:47:15.930 --&gt; 00:47:19.110</t>
  </si>
  <si>
    <t>And there's a certain a certain alignment in that respect.</t>
  </si>
  <si>
    <t>It is I do think that's possible. And I think that if I gave an account of what's happening, if I accumulated facts,</t>
  </si>
  <si>
    <t>Thomas Loughran: But I don't think it's probably tragic for everybody that bought the whole of your whole efforts advances who writing a proposal when you write a proposal, it's everything's going to get better. The only question is, How much better is it going to</t>
  </si>
  <si>
    <t>JP: I mean that's best case. I mean, that's the only way that this works out in a in a reasonably quick way because there's no way Trump wins by a lot. There's no way</t>
  </si>
  <si>
    <t>JP: And there's lots of work you know there's, you know, there's work all over the country. It's just that if we want to do it or not.</t>
  </si>
  <si>
    <t>JP: Sounds like the secret Uncle Tom</t>
  </si>
  <si>
    <t>Thomas Loughran: In a high information flow network of rich communities, which is all about the processing the passing and processing of information and just that sense.</t>
  </si>
  <si>
    <t>Thomas Loughran: And I don't mean it really be flippant, it's something</t>
  </si>
  <si>
    <t>Thomas Loughran: Not exactly disenfranchise because it's not</t>
  </si>
  <si>
    <t>Thomas Loughran: Now science to you can</t>
  </si>
  <si>
    <t>Thomas Loughran: Right. It's a very useful desktop item and we've designed it to stand for a bunch of other stuff that you can't see that's precisely what the physical world is according to Hoffman. It's a desktop Interface. Interface to what</t>
  </si>
  <si>
    <t>Thomas Loughran: About two party system or the current state.</t>
  </si>
  <si>
    <t>Thomas Loughran: And we do it all the time in film. You can even get lost in your own store. That doesn't mean you don't know you have another one you can get lost in your own perspective.</t>
  </si>
  <si>
    <t>John Rose: Today's political disagreements in because a lot of a lot of people are super aggressive and polarize back then, too.</t>
  </si>
  <si>
    <t>Thomas Loughran: I mean, just think of salvation. For example, not depending on it, which is what the whole predestination line get you</t>
  </si>
  <si>
    <t>Thomas Loughran: Maybe you should let those go right in order to get in order to solve the real problems that you really have</t>
  </si>
  <si>
    <t>Thomas Loughran: Right. And if you try moving in that space. You find yourself relegated to certain kinds of choices that</t>
  </si>
  <si>
    <t>Thomas Loughran: Right. And you have to learn a lot just to understand that there's</t>
  </si>
  <si>
    <t>I don't know, the past week, I've sort of been like, OK. This is the same thing.</t>
  </si>
  <si>
    <t>Right. And I think there's been a lot of und reasonably undisputed reporting from a variety of sectors saying, for example,</t>
  </si>
  <si>
    <t>Thomas Loughran: mind mapping environment in 2D to</t>
  </si>
  <si>
    <t>Thomas Loughran: In pre millennial post millennial theological debates doesn't maybe has never heard of those things rapture. I don't really know what that is. Really, you think people</t>
  </si>
  <si>
    <t>They become incorporated in a larger perspective. That's got something to say about the benefits of all of them.</t>
  </si>
  <si>
    <t>JP: I don't really have any positive experiences of technology really accelerating my learning and maybe maybe I'm selling technology short here.</t>
  </si>
  <si>
    <t>Thomas Loughran: So what it is to have something less than the hole in the consciousness is not the same as shit with parts that you can cut up and say, This is different than that.</t>
  </si>
  <si>
    <t>Thomas Loughran: Her small religious community mean</t>
  </si>
  <si>
    <t>Thomas Loughran: That's you don't need you. There's, there certainly is no dualism required</t>
  </si>
  <si>
    <t>Thomas Loughran: I don't</t>
  </si>
  <si>
    <t>John’s iPhone: Though wish they would have done it.</t>
  </si>
  <si>
    <t>Between those two different actually two different traditions that seem to be in agreement in that way.</t>
  </si>
  <si>
    <t>if I accumulated a report that had lots of quantification, lots of data, lots of tables.</t>
  </si>
  <si>
    <t>Thomas Loughran: Be way better if you get everything you want. You won't get everything you want. But at least now you know what you want. Right. And so you spin off with a collaboration. So you get a lot of work.</t>
  </si>
  <si>
    <t>Thomas Loughran: Well, suppose he did. Right. I mean, we said that once before. So suppose he did win by. I mean, a great deal.</t>
  </si>
  <si>
    <t>JP: Just got to create the job that way. Yeah, if they can't. And a lot of it industry can do because it's we're you know 50 years behind</t>
  </si>
  <si>
    <t>Thomas Loughran: There's a short version of it. Okay.</t>
  </si>
  <si>
    <t>Thomas Loughran: I'm gonna throw a bunch of bad ones because I don't have the right one. Karma comes to mind comes around goes around obviously comes to mind.</t>
  </si>
  <si>
    <t>Thomas Loughran: Like they couldn't tell.</t>
  </si>
  <si>
    <t>00:54:03.600 --&gt; 00:54:04.110</t>
  </si>
  <si>
    <t>01:09:05.250 --&gt; 01:09:13.200</t>
  </si>
  <si>
    <t>00:47:19.860 --&gt; 00:47:20.430</t>
  </si>
  <si>
    <t>John Rose: left versus right dynamic where if you only have like a little bit of time to get your point out</t>
  </si>
  <si>
    <t>John Rose: And I read something interesting today about how</t>
  </si>
  <si>
    <t>Thomas Loughran: Through early. The first cause is the quote Aquinas precise and the quote hit but Gustin before him, although I roughly. You can find this is that the first cause of the distinction between the damned and the reprobate is not to be found in the creature</t>
  </si>
  <si>
    <t>Thomas Loughran: And so there's a threat of subversion</t>
  </si>
  <si>
    <t>Thomas Loughran: That are that are not the choices that are going to promote growth as an effective bipartisan player.</t>
  </si>
  <si>
    <t>Thomas Loughran: To achieve maturity is, you know, that depends on how far</t>
  </si>
  <si>
    <t>Thomas Loughran: If you put money in</t>
  </si>
  <si>
    <t>She says all the time, but maybe not.</t>
  </si>
  <si>
    <t>that there has been an oil company that was set up over there to siphon off oil out of Syria to Western markets.</t>
  </si>
  <si>
    <t>Thomas Loughran: Something similar imagine grabbing the sphere and turning, turning it around and you could have endless things sort of stuck on here and then sphere related to sphere. And you could navigate your way through a world in sort of a gaming environment that that exists.</t>
  </si>
  <si>
    <t>Thomas Loughran: Fly away in the sky. That's right, that that's there are a lot of people who don't buy into that who don't hardly know anything about it.</t>
  </si>
  <si>
    <t>Right. And that that emerging stable tradition is an ideal of truth.</t>
  </si>
  <si>
    <t>JP: No, I get it. Maybe, maybe I haven't, you know, I haven't been like, oh wow I just found this like data. Data Analytics app that really just man, I just hit the rocket boosters and now I'm understanding globalization, way better now. Yeah.</t>
  </si>
  <si>
    <t>Thomas Loughran: It's not that it's not limited in that space time sort of way.</t>
  </si>
  <si>
    <t>Thomas Loughran: I'm quite sure.</t>
  </si>
  <si>
    <t>Thomas Loughran: And if he's got an argument for it. It's not clear, you need another argument for it. If the first one is adequate for it.</t>
  </si>
  <si>
    <t>John’s iPhone: Think</t>
  </si>
  <si>
    <t>JP: I don't know why people do movies anymore. You know, just do shows</t>
  </si>
  <si>
    <t>John Loughran: Study</t>
  </si>
  <si>
    <t>Thomas Loughran: Well, you might imagine there's a real physical world out there. It's just that all we've evolved to see is this interface.</t>
  </si>
  <si>
    <t>You can point to those, but I think you can also point to the character, you can point to individuals.</t>
  </si>
  <si>
    <t>Right. All of that. If I brought my scientific thought process and keenest powers of observation,</t>
  </si>
  <si>
    <t>Thomas Loughran: Which is what these people say who right sometimes more than one or they'll do a couple, but the chances of getting one or small.</t>
  </si>
  <si>
    <t>Thomas Loughran: Supposedly were up by 50 in that in here I'm speaking kind of ignorance.</t>
  </si>
  <si>
    <t>JP: Anyway, that's me.</t>
  </si>
  <si>
    <t>Thomas Loughran: But that's because the secret isn't specify viable precise falsifiable. This is</t>
  </si>
  <si>
    <t>Thomas Loughran: Now you could say, Wait, doesn't that kind of look like conscious realism. You could ask</t>
  </si>
  <si>
    <t>Thomas Loughran: day of reckoning comes to mind.</t>
  </si>
  <si>
    <t>Thomas Loughran: But, but he may have kept himself from getting them to be discouraged that</t>
  </si>
  <si>
    <t>John Rose: Or you don't have any time I think it's easier for people to not feel heard and to feel</t>
  </si>
  <si>
    <t>John Rose: Donald Trump was basically trying to artificially recreate the hard hat movement. I think it was where there's peaceful protesters all the time.</t>
  </si>
  <si>
    <t>Thomas Loughran: Say that again. The first cause of distinction between the damned the reprobate, excuse me, in the same I said damn and reprobate are the same.</t>
  </si>
  <si>
    <t>Thomas Loughran: In in the encounter.</t>
  </si>
  <si>
    <t>Thomas Loughran: I think that that's the case. And frankly, I was disappointed ever since.</t>
  </si>
  <si>
    <t>Thomas Loughran: Each each group can define what constitutes maturity in its own way. They might and this of course is exactly what happens in graduate school, right. People put competency exams together, literally, they're called comes</t>
  </si>
  <si>
    <t>Thomas Loughran: For a certain purpose. You could prohibit it from being used for other purposes. You could prohibit stock buybacks</t>
  </si>
  <si>
    <t>That's true. I would think there are.</t>
  </si>
  <si>
    <t>And and now if I remembered better, I could say more.</t>
  </si>
  <si>
    <t>Thomas Loughran: I've also grabbed a site, which I've got to start. It's in my hands to start it, which will get be a 70% discount on the software. So we could all play with it wanted to. It's not prohibitively expensive, but I'd rather pay 30% and not 100%</t>
  </si>
  <si>
    <t>Thomas Loughran: But who have an attitude toward Israel, I think, which is pretty not very far away from it.</t>
  </si>
  <si>
    <t>And in this particular case, it's an ideal of information of being informed.</t>
  </si>
  <si>
    <t>Thomas Loughran: And analogy here would be like a hologram. This is limited by that space time to play in it's when it's operating as a whole.</t>
  </si>
  <si>
    <t>Thomas Loughran: I live in the middle of the hive.</t>
  </si>
  <si>
    <t>Thomas Loughran: Although you might imagine, there's another route that's easier or. That's right. You know what I mean. It's what's it say what do you want it counts.</t>
  </si>
  <si>
    <t>John’s iPhone: Total guessing. But I think the</t>
  </si>
  <si>
    <t>John’s iPhone: You all the girl.</t>
  </si>
  <si>
    <t>00:54:04.320 --&gt; 00:54:13.950</t>
  </si>
  <si>
    <t>01:09:14.220 --&gt; 01:09:27.660</t>
  </si>
  <si>
    <t>00:47:21.870 --&gt; 00:47:27.720</t>
  </si>
  <si>
    <t>I mean, I don't mean make it to personal racial, but I'll use an example.</t>
  </si>
  <si>
    <t>I would still think that they are my powers of observation, that they're the things that I see.</t>
  </si>
  <si>
    <t>Thomas Loughran: Us in SF centers.</t>
  </si>
  <si>
    <t>Thomas Loughran: You need a James Carville or somebody right he's been doing this 100 years who can pull out a number off the top of his head, based upon because tested states.</t>
  </si>
  <si>
    <t>JP: I don't like people sit</t>
  </si>
  <si>
    <t>Thomas Loughran: So what I'm saying is, there is an account which can be given of conscious realism.</t>
  </si>
  <si>
    <t>Thomas Loughran: Right, you could say.</t>
  </si>
  <si>
    <t>Thomas Loughran: But those are all on a negative side and they don't capture all that, I mean,</t>
  </si>
  <si>
    <t>Thomas Loughran: That's possible.</t>
  </si>
  <si>
    <t>Thomas Loughran: The fundamental research we built all we have to hopefully get it to build itself in some measures as fast as you can. So we need to do that too. That's another analogy here.</t>
  </si>
  <si>
    <t>Thomas Loughran: To the physical world. You could imagine that. But then, actually, you'd have no evidence. You might have a philosophical argument for it, but you'd have no evidence for it because all the experiments you ever run</t>
  </si>
  <si>
    <t>John Rose: I don't think it's unique to health care. But I think what I said before.</t>
  </si>
  <si>
    <t>John Loughran: Yeah, that's really interesting. I think I think another element of that.</t>
  </si>
  <si>
    <t>John Rose: To not as come away from the conversation is good.</t>
  </si>
  <si>
    <t>John Rose: protesting in the streets and then there was a group of larger the construction workers that were super pro war and like pro support the troops.</t>
  </si>
  <si>
    <t>Thomas Loughran: I still doing the saved and the reprobate, or the or the damned is not to be found. The reason why you're here versus here is not in there. He's completely clear, clear about it.</t>
  </si>
  <si>
    <t>Thomas Loughran: There's also</t>
  </si>
  <si>
    <t>Thomas Loughran: Ever since he rose. I don't mean about everything he says but consistently disappointed in way in instances here and there in ways in which I was not disappointed when he was local</t>
  </si>
  <si>
    <t>Thomas Loughran: Lesson is have you achieved a certain kind of competency in this whole set of things. And if if you haven't, you really you can't go further yet, right, you should be too far out of the conversation.</t>
  </si>
  <si>
    <t>Thomas Loughran: Which of course is exactly what happened there were enormous amount of stock buybacks</t>
  </si>
  <si>
    <t>Maybe I. Maybe I'm. Maybe I've heard her narrative from the edge of the Matrix notes from the narrative.</t>
  </si>
  <si>
    <t>But I don't remember that. Ah, I, I'm inclined to pin that on the United States,</t>
  </si>
  <si>
    <t>Thomas Loughran: For for good purposes. I also went and looked at</t>
  </si>
  <si>
    <t>Thomas Loughran: That the UN Israel is is the is our friend, the friend of the United States stands for the same basic principles at the United States stands for these are basically God's principles and they're basically this is God's side. And in general, the Arabs are pretty wicked people</t>
  </si>
  <si>
    <t>It's an ideal of favored possibilities. It's an ideal of actualization.</t>
  </si>
  <si>
    <t>Thomas Loughran: No I yeah that's right</t>
  </si>
  <si>
    <t>Thomas Loughran: It's not limited by space time. It's the whole can be present in a part it is present to the part</t>
  </si>
  <si>
    <t>Thomas Loughran: And it's just not the case, although that you'll find people accusing at this. This is a</t>
  </si>
  <si>
    <t>Thomas Loughran: Which one of these is the right way to go. I don't know how he would already know.</t>
  </si>
  <si>
    <t>John’s iPhone: Unrest will be a lot more widespread if Donald Trump wins.</t>
  </si>
  <si>
    <t>John’s iPhone: It's, it's</t>
  </si>
  <si>
    <t>Right. Your instinct that right. To that that that respect for life.</t>
  </si>
  <si>
    <t>Someone else might see different things than I see. But I put all that together and and offer it.</t>
  </si>
  <si>
    <t>Thomas Loughran: The first time I heard of an NSF Center. I was blown away that people were do something like this that this is the way it sits underneath the hood so to speak of the way science works.</t>
  </si>
  <si>
    <t>Thomas Loughran: Right, I can't do that but supposedly one by that number, whatever those guys would say well that's lower right. He lost everywhere. He can possibly lose or you want everywhere he could possibly win.</t>
  </si>
  <si>
    <t>JP: Around. I think that's bad, emotionally, mentally and physically. Sure. I mean, look at john. I mean, got her matter. He's lost 30 pounds.</t>
  </si>
  <si>
    <t>Thomas Loughran: Me. What else did you need, what were your physical assumptions when you set all that up.</t>
  </si>
  <si>
    <t>Thomas Loughran: It's not that they're not that there isn't a negative side because there is. I mean, those are appropriate. It seems to me, but</t>
  </si>
  <si>
    <t>Thomas Loughran: Yeah, it's possible, except that his own turnout seem to be pretty phenomenal. I mean, he, he is a remarkable campaigner incredibly energetic, especially for a guy, his age.</t>
  </si>
  <si>
    <t>00:54:15.780 --&gt; 00:54:27.540</t>
  </si>
  <si>
    <t>01:09:28.080 --&gt; 01:09:43.800</t>
  </si>
  <si>
    <t>00:47:28.950 --&gt; 00:47:31.020</t>
  </si>
  <si>
    <t>John Loughran: And I think of</t>
  </si>
  <si>
    <t>Thomas Loughran: That's good, that's a really good point. I think feeling hurt is huge. And I think you're right size as an entrepreneur.</t>
  </si>
  <si>
    <t>John Rose: And they would get into like</t>
  </si>
  <si>
    <t>Thomas Loughran: One might hope for, but not really hope for one ought not really to hope for one ought to be perhaps agnostic.</t>
  </si>
  <si>
    <t>Thomas Loughran: I didn't see those kinds of disappointment. I didn't see him have to become an artist and hack.</t>
  </si>
  <si>
    <t>Thomas Loughran: So you could imagine that algorithm.</t>
  </si>
  <si>
    <t>Thomas Loughran: In that text break. And so the things the the the employment and the trickle down and the bringing of corporations back to the United States. All of those things could have been. And it was suggested that they were required</t>
  </si>
  <si>
    <t>Or what did she or the edge of the net? How would she call those little? These are almost things that she writes on Twitter for.</t>
  </si>
  <si>
    <t>but only by distant memory and general knowledge of how the world works over there and everywhere else, too.</t>
  </si>
  <si>
    <t>Thomas Loughran: What MATLAB can do another sorts of we could step outside and sort of US mapping capabilities and other environments, perhaps</t>
  </si>
  <si>
    <t>Thomas Loughran: Right. They don't recognize Israel's right to exist. They don't recognize our right to exist. Why do they hate us.</t>
  </si>
  <si>
    <t>That's what actualization is. That's what you prefer when you perceive and perceive has to grow here.</t>
  </si>
  <si>
    <t>JP: Well, so I don't know I</t>
  </si>
  <si>
    <t>Thomas Loughran: That manifest itself physically its present to the party information capacity is present in that part.</t>
  </si>
  <si>
    <t>Thomas Loughran: People praise cabal that mean they're people. They're just. They don't know what the hell they're talking about</t>
  </si>
  <si>
    <t>Thomas Loughran: How the primacy of places own line of argument is going to have amongst arguments for conscious realism that begin from his simple same simple starting points.</t>
  </si>
  <si>
    <t>John’s iPhone: But I'd probably be more concerned about the unrest, if</t>
  </si>
  <si>
    <t>John’s iPhone: For</t>
  </si>
  <si>
    <t>Thomas Loughran: So in order to do that, we need some surface area that's obvious, right. You've got to have a formula which has got which, in which makes change.</t>
  </si>
  <si>
    <t>Thomas Loughran: Are correlations between things that you think are in the physical world and the model is you use right are provably not he's, he goes on to argue provably not</t>
  </si>
  <si>
    <t>John Rose: Is in general, I think.</t>
  </si>
  <si>
    <t>Carries. Necessarily carries forth into respect for the needs that promote life.</t>
  </si>
  <si>
    <t>I may not know what ought to happen, by the way. Tons of times I don't.</t>
  </si>
  <si>
    <t>Thomas Loughran: Right, because that's the point we were talking about here and you want won by I'm going to make up the number and call it 50 electoral whoops I don't see why that couldn't the country's been stunned before it could be stunned again.</t>
  </si>
  <si>
    <t>JP: The proof is in the</t>
  </si>
  <si>
    <t>Thomas Loughran: And I'm way down the road here, but I'm not terribly far down the road and you can see it from here. There is an account that could be given of conscious realism.</t>
  </si>
  <si>
    <t>Thomas Loughran: Well, I didn't make any physical assumptions, at least maybe if I did, I missed them. Right. It just wasn't any of those points. It wasn't in the workup wasn't in the narrative.</t>
  </si>
  <si>
    <t>Thomas Loughran: So also is</t>
  </si>
  <si>
    <t>Big</t>
  </si>
  <si>
    <t>JP: Yeah, I mean that. Yeah.</t>
  </si>
  <si>
    <t>Thomas Loughran: Right as to whether your old tradition is subverted or transform what I mean by transformed. Is it still there. It's, it's, it's even better than it was before. Right. And it turns out there were some really great were riches in that tradition.</t>
  </si>
  <si>
    <t>Thomas Loughran: And I don't mean to say that we're too much distrust. I have no disrespect for. But I do think that there are moments where you become something like apart from you play the game that the that that that are played in partisan politics are you if you attack.</t>
  </si>
  <si>
    <t>Thomas Loughran: About rights connected</t>
  </si>
  <si>
    <t>Thomas Loughran: In order to take those tax breaks, but those were explicitly</t>
  </si>
  <si>
    <t>Could quite often does. Right. Into just collects them all.</t>
  </si>
  <si>
    <t>But I don't know that. So. So I'd suspend judgment about, you know, gee, the U.S. really is going in and taking Syrian oil.</t>
  </si>
  <si>
    <t>Thomas Loughran: This is a, this was actually a trend in student written going here graphic user interface which we both sort of recognized</t>
  </si>
  <si>
    <t>Thomas Loughran: But they do.</t>
  </si>
  <si>
    <t>OK, so that's all I said I did.</t>
  </si>
  <si>
    <t>Thomas Loughran: Question is, is it to build that right in whose business interest is it to build that if we can't answer that question, it will be built yet.</t>
  </si>
  <si>
    <t>Thomas Loughran: And the thing I talked about before is a lot like right if there's a power of the whole somehow in quantum tongue right if you if you go that far, then you actually think that there's something divine part right that every single part is the whole in some very substantial</t>
  </si>
  <si>
    <t>Thomas Loughran: So what's happening. There's sort of a couple, but it's in law school at the at the University of Notre Dame and not only there. Right. And I only call it a cabal, because that's what they would call right i mean a group</t>
  </si>
  <si>
    <t>Thomas Loughran: He may have one particular line, but there may be other lines from those same simple starting points. I say that because I think there is another line.</t>
  </si>
  <si>
    <t>John’s iPhone: Biden wins. If there is unrest on the right wing side because, I mean,</t>
  </si>
  <si>
    <t>John’s iPhone: For most things is superior storytelling.</t>
  </si>
  <si>
    <t>00:54:28.680 --&gt; 00:54:30.840</t>
  </si>
  <si>
    <t>01:09:46.050 --&gt; 01:09:47.880</t>
  </si>
  <si>
    <t>00:47:33.600 --&gt; 00:47:47.130</t>
  </si>
  <si>
    <t>At least some reasonable measure of them. Right. Which you talked about as a right to health care.</t>
  </si>
  <si>
    <t>And so I ought not to pretend that I do when I don't.</t>
  </si>
  <si>
    <t>Thomas Loughran: So down the road. That's where this project has to go and it has to</t>
  </si>
  <si>
    <t>John Rose: On again on</t>
  </si>
  <si>
    <t>JP: Pudding last but</t>
  </si>
  <si>
    <t>Thomas Loughran: Which is such that mature members of other communities when they come to understand it through a rich immersion in the whole</t>
  </si>
  <si>
    <t>Thomas Loughran: So if you're not making any physical assumptions, but you are making conscious assumptions that there is a real that consciousness is real.</t>
  </si>
  <si>
    <t>Thomas Loughran: There's something</t>
  </si>
  <si>
    <t>Thomas Loughran: Yeah, we could go down that road, but let's just say there's something</t>
  </si>
  <si>
    <t>Thomas Loughran: Of a certain kind of pattern.</t>
  </si>
  <si>
    <t>Thomas Loughran: Information preserving</t>
  </si>
  <si>
    <t>John Rose: A good thing that the fact that both groups get to put a bit of their version of the world into how things work. Yeah. I mean, it causes a lot of problems. I think it's not uniquely bad in this</t>
  </si>
  <si>
    <t>John Loughran: Oh, it was a short story by David Foster Wallace, where he describes</t>
  </si>
  <si>
    <t>Thomas Loughran: Well, we've all had the experience of human led her seminar and the rule of thumb, there is a dozen people as a big seminar.</t>
  </si>
  <si>
    <t>John Rose: scuffles with each other on the street.</t>
  </si>
  <si>
    <t>Thomas Loughran: As, as if he's if he's going out of his way to show how badly confused. He is</t>
  </si>
  <si>
    <t>Thomas Loughran: Right. And you've uncovered them and reconfigure them and really empower them and now you're off to the races like you weren't before there's a kind of transformation. And that's not Subversion</t>
  </si>
  <si>
    <t>Thomas Loughran: At weak points you undermine other people's reputations.</t>
  </si>
  <si>
    <t>Thomas Loughran: Different sorts of communities, you may not get any outcome here, but you might write the the aspiration is to build an account with sufficient resources to exchange profitably with any other tradition.</t>
  </si>
  <si>
    <t>Thomas Loughran: Whispered away the subjects were dropped</t>
  </si>
  <si>
    <t>And yeah, she's part of it is she's trying to be a persistent presence from that point of view on the current social things.</t>
  </si>
  <si>
    <t>No, I'm suspending judgment on that. And I do think there's a there there there's some substance to that story so that, you know, so I'm trying to.</t>
  </si>
  <si>
    <t>Thomas Loughran: And anyway, somewhere in that space. We could map. Some of this stuff sometime down the road. So that's what I've been doing in my spare time.</t>
  </si>
  <si>
    <t>Thomas Loughran: Right. That whole narrative that whole story. It seems to me sits in a lot of people</t>
  </si>
  <si>
    <t>I threw this in and I'm not sure I want to.</t>
  </si>
  <si>
    <t>Thomas Loughran: That's not true. If, if an answer to that question doesn't exist, it will be built it very hard to build a complex learning environment where there's no business model for</t>
  </si>
  <si>
    <t>Thomas Loughran: while recognizing the ordinary presence of the limitations, under which this thing operates.</t>
  </si>
  <si>
    <t>Thomas Loughran: Of people organized over long term to achieve some not very suggestively. Nice. That's a cabal.</t>
  </si>
  <si>
    <t>Thomas Loughran: And I think that other line will do more. In fact, the argument will go the other way around. Once you take the other line.</t>
  </si>
  <si>
    <t>John’s iPhone: As bad as burning down a police station is</t>
  </si>
  <si>
    <t>JP: Usually around sports like time</t>
  </si>
  <si>
    <t>You didn't talk about a right to your 12th liver transplant, right, or something like that?</t>
  </si>
  <si>
    <t>Yeah, but so I mean. Yeah, and I think you I would be very willing if you had done that or if you were on the ground there.</t>
  </si>
  <si>
    <t>Thomas Loughran: It has to build just unexplainable to draw people together so that they will articulate the structure of science and there is money for that. I know where it again, we'll get</t>
  </si>
  <si>
    <t>Thomas Loughran: Just the way you referred to in the bar.</t>
  </si>
  <si>
    <t>JP: The important thing here is the shaming.</t>
  </si>
  <si>
    <t>Thomas Loughran: either buy into it or they don't.</t>
  </si>
  <si>
    <t>Thomas Loughran: You have your conscious and unconscious and we are informed.</t>
  </si>
  <si>
    <t>Thomas Loughran: There's something of a risk.</t>
  </si>
  <si>
    <t>Thomas Loughran: I'm looking for two two short words.</t>
  </si>
  <si>
    <t>00:54:31.410 --&gt; 00:54:43.950</t>
  </si>
  <si>
    <t>01:09:49.800 --&gt; 01:09:59.670</t>
  </si>
  <si>
    <t>00:47:47.880 --&gt; 00:48:00.000</t>
  </si>
  <si>
    <t>John Loughran: basically looking at why he did certain things. It's basically tells the perspective of a guy who you who</t>
  </si>
  <si>
    <t>Thomas Loughran: When you have two hours and everybody if you get two hours and you establish a real listening to one another.</t>
  </si>
  <si>
    <t>John Rose: And I read that. Yeah. Trump was basically trying to recreate that political feeling artificially using troops, instead of having a show of support from Americans who actually cared about.</t>
  </si>
  <si>
    <t>Thomas Loughran: Right, because that's exactly where the first causes everyone sure of it. It's the only candidate on the table right except not for Aquinas, it's not</t>
  </si>
  <si>
    <t>Thomas Loughran: Real right spot. And I'd say, you might hope for that but you actually only hope for it. If you're unduly emotionally tied to that tradition used to hold on to.</t>
  </si>
  <si>
    <t>Thomas Loughran: You you pay less attention to what's actually the case and way, way more attention to what is going to be seen and taken away in in this nuisance. And at some point, a leaders got a resistance.</t>
  </si>
  <si>
    <t>Thomas Loughran: Right and to endure through that extreme either enriching</t>
  </si>
  <si>
    <t>Thomas Loughran: Right. In other words, nobody wanted to say no, that's not what we wanted to do what we want to do the subjects were just dropped that's</t>
  </si>
  <si>
    <t>So you're right that you'll keep hearing. Right.</t>
  </si>
  <si>
    <t>Show what it's like to emerge from the conspiracy theories or from or show what it's like to emerge from</t>
  </si>
  <si>
    <t>Thomas Loughran: And we will dive into these lenses. I'm hoping one more time on</t>
  </si>
  <si>
    <t>Thomas Loughran: That are that and there's a certain kind of harmony.</t>
  </si>
  <si>
    <t>But all I need to say about love being an Alpha and Omega here, is it in a certain sense this active favorite comes to you.</t>
  </si>
  <si>
    <t>Thomas Loughran: Just like and the analogy. I'm bringing to the table here. And frankly, I haven't heard other people bring it. No doubt they have. It's like the internet. If you can think of it, you're probably not the first one.</t>
  </si>
  <si>
    <t>Thomas Loughran: Yeah, and</t>
  </si>
  <si>
    <t>Thomas Loughran: It won't follow that you don't need his it will include his life.</t>
  </si>
  <si>
    <t>John’s iPhone: That's a lot less scary than someone kidnapping a governor or something.</t>
  </si>
  <si>
    <t>Thomas Loughran: And then that change has got to somehow be connected with other instances of that change in something like a network. You could imagine if you could just start lots of little rich communities by throwing pixie dust down</t>
  </si>
  <si>
    <t>Thomas Loughran: The probability of them actually preserving information with fidelity goes to zero. He can prove as they get more complicated.</t>
  </si>
  <si>
    <t>John Rose: Case, but it's a case of that. I mean, yeah, the two party system of that way of thinking it's it's not unique, but it is almost the worst case scenario.</t>
  </si>
  <si>
    <t>I'm saying that there there may be there may be rational limits here.</t>
  </si>
  <si>
    <t>I would be willing to take that perspective seriously. I've maybe I missed it, but I'm not sure how the comparison to how you would do it to how.</t>
  </si>
  <si>
    <t>One.</t>
  </si>
  <si>
    <t>Thomas Loughran: That's how it's done.</t>
  </si>
  <si>
    <t>Thomas Loughran: And you can measure that.</t>
  </si>
  <si>
    <t>Thomas Loughran: And we do choose and this is the stuff of our ordinary lives. And out of that process and the social dimensions of it, one can be one could build quite an interface.</t>
  </si>
  <si>
    <t>Thomas Loughran: That people took in trying to take</t>
  </si>
  <si>
    <t>John Loughran: who ends up committing suicide.</t>
  </si>
  <si>
    <t>Thomas Loughran: You can kind of have a good conversation six is better, but it doesn't. Is it</t>
  </si>
  <si>
    <t>Rachel Loughran: Do you know where that article was</t>
  </si>
  <si>
    <t>Thomas Loughran: Right. And he's completely crystal clear about it and he's not really who put it this way. It's not like he's got this huge</t>
  </si>
  <si>
    <t>Thomas Loughran: It maybe you ought to be willing to get rid of it.</t>
  </si>
  <si>
    <t>Thomas Loughran: And you and you don't get you don't crack this that stuff at the national level use practice that stuff at the local level and you grow.</t>
  </si>
  <si>
    <t>Thomas Loughran: As sometimes it's a boy or you may simply take their members. They don't have much to offer you thought about everything you thought</t>
  </si>
  <si>
    <t>Thomas Loughran: All real really, I mean that's incompetency oh gosh we dropped the ball and in fact we had all these buy back stock buybacks. In fact, we had, you know, this very large number of dollars of stock buybacks and no one saw that coming.</t>
  </si>
  <si>
    <t>When some. She'll take a deep dove. Right.</t>
  </si>
  <si>
    <t>general skepticism that those kind of relative conspiratorial admissions engender this general skepticism.</t>
  </si>
  <si>
    <t>Thomas Loughran: On Friday, and then see if we can come up with some sort of mapping direction so that that's what's next, since I haven't sitting there on the gym.</t>
  </si>
  <si>
    <t>Thomas Loughran: Between those folks and folks who think really literally we got to plan for the future of humanity by making sure policies are right in the middle east and making sure we're on the right side because the real action right is God's action.</t>
  </si>
  <si>
    <t>You don't you didn't actively favor yourself into existence, into you didn't from no perspective,</t>
  </si>
  <si>
    <t>Thomas Loughran: Right, so I'm suggesting here that this is like a, it's a, it's a limitation that comes from the perspective, it's a perfect time</t>
  </si>
  <si>
    <t>Thomas Loughran: And these are these are very good people. A lot of them are very wonderful people. I know a bunch of</t>
  </si>
  <si>
    <t>Thomas Loughran: But he won't be able to jettison the more he will have to acknowledge the more that's, that's where I think</t>
  </si>
  <si>
    <t>John’s iPhone: So, yeah.</t>
  </si>
  <si>
    <t>00:54:44.220 --&gt; 00:54:52.020</t>
  </si>
  <si>
    <t>01:10:02.280 --&gt; 01:10:05.070</t>
  </si>
  <si>
    <t>00:48:01.680 --&gt; 00:48:12.840</t>
  </si>
  <si>
    <t>Right. But in general, there may be. My point here is your instincts point you in that direction.</t>
  </si>
  <si>
    <t>I think other people. Who are mostly in the news right now.</t>
  </si>
  <si>
    <t>John Rose: narrative that I've seen already. That's accounting for that basically is</t>
  </si>
  <si>
    <t>JP: Are you gonna come over to Fred's to watch the debate grapes.</t>
  </si>
  <si>
    <t>Thomas Loughran: You see what I'm saying that that is a measurable.</t>
  </si>
  <si>
    <t>Thomas Loughran: And if one did build that interface, it would have a lot of interesting features and a lot of a parent's solutions to problems become visible. If you take that whole workup. And that whole workup has</t>
  </si>
  <si>
    <t>Thomas Loughran: The version of Christianity that seemed right to them.</t>
  </si>
  <si>
    <t>Thomas Loughran: I'll go. I can't find the right to so I'll use the wrong, too, but they capture the fork in the road that I'm trying to capture with more nuanced and I can the moment finding</t>
  </si>
  <si>
    <t>Thomas Loughran: Right only by the way your community should not be isolated, they ought to be connected and exchange information in this useful way.</t>
  </si>
  <si>
    <t>Thomas Loughran: So what the heck is there then</t>
  </si>
  <si>
    <t>John Rose: Where they don't they don't work together at all. And it's not like you. You get a little bit of both version it's they both cross each other out and they make it worse.</t>
  </si>
  <si>
    <t>John Loughran: And it talks about him.</t>
  </si>
  <si>
    <t>John Rose: Is doing. I think the famous number in the business world, I think, like, Hey Jeff Bezos came up with or something, but it's enough to share one pizza, which is like five to seven.</t>
  </si>
  <si>
    <t>John Rose: I didn't matter anything</t>
  </si>
  <si>
    <t>Thomas Loughran: sea of people who think like we do we monitor people about freedom that he's arguing with it's not what's going on in his. It's almost as if he hasn't even considered those people yet.</t>
  </si>
  <si>
    <t>Thomas Loughran: Now, for all the reasons that we argued for the various for the power of tradition to amass and to pass on information through non cognitive formation, you might want to be cautious about your happy.</t>
  </si>
  <si>
    <t>Thomas Loughran: And you and you grow in your capability you grow in your resolve and you read this the whole time and you have a political advisor because you can only take that by</t>
  </si>
  <si>
    <t>Thomas Loughran: And maybe from different points of view but their points of view seem less adequate to everybody, right, that that is possible. I mean, it seems to be what latter one little any traditions here, but I do think that that sort of thing is possible but</t>
  </si>
  <si>
    <t>Thomas Loughran: Of the people talked about it. Only then we stopped the conversation. And then it happened. And that was an accident.</t>
  </si>
  <si>
    <t>So she'll take a deep dove in Syria or she'll take a deep dove here and there.</t>
  </si>
  <si>
    <t>I don't think it kills you. I don't think it knocks you either game. It just changes the way you have to play it.</t>
  </si>
  <si>
    <t>Thomas Loughran: Okay, well thanks</t>
  </si>
  <si>
    <t>Thomas Loughran: There's a lot of Americans who think that and I'm suggesting that there's a lot that there's that that story.</t>
  </si>
  <si>
    <t>come to desire a perspective that did not happen to you, nor could we understand what that even means.</t>
  </si>
  <si>
    <t>Thomas Loughran: I mean, there was for MATLAB. There was for. What did we call those environments you code in</t>
  </si>
  <si>
    <t>Thomas Loughran: Limitation or consciousness. You're just not thinking of the whole right now you're thinking of a park, and that life of thinking about apart is limited, even when and sometimes we think about the part when we perfectly well known.</t>
  </si>
  <si>
    <t>Thomas Loughran: They are tend to be good conservative Catholic people</t>
  </si>
  <si>
    <t>JP: I guess I would say, I'm not sure. I guess I'm not sure what if you're starting from the same place.</t>
  </si>
  <si>
    <t>Thomas Loughran: Well, if you listen to the FBI. Right. There's a lot more violence done on</t>
  </si>
  <si>
    <t>JP: I just watched parasite.</t>
  </si>
  <si>
    <t>And then the question is, are those instincts produced by a way of life which has a rich purchase on human experience and passes</t>
  </si>
  <si>
    <t>Thomas Loughran: We'll get it because it's too.</t>
  </si>
  <si>
    <t>John Rose: Democrats expect</t>
  </si>
  <si>
    <t>JP: Right. It's a six.</t>
  </si>
  <si>
    <t>Thomas Loughran: It's not a secret. Yeah.</t>
  </si>
  <si>
    <t>Thomas Loughran: As a core element in it. The sort of what I call an algorithm that I think McIntyre's pulled out.</t>
  </si>
  <si>
    <t>Thomas Loughran: And figure out how to live that in a boulder way.</t>
  </si>
  <si>
    <t>Thomas Loughran: Okay, so I'll use the two words that captured diabolically clever.</t>
  </si>
  <si>
    <t>00:54:52.320 --&gt; 00:55:00.270</t>
  </si>
  <si>
    <t>01:10:06.720 --&gt; 01:10:14.370</t>
  </si>
  <si>
    <t>00:48:14.580 --&gt; 00:48:14.790</t>
  </si>
  <si>
    <t>John Loughran: Basically getting caught up in seeing himself acting at doing this thing where he changes perspectives and acts in different ways and he has no he can never figure out what the real one is</t>
  </si>
  <si>
    <t>John Rose: Is the best for groups.</t>
  </si>
  <si>
    <t>Rachel Loughran: I would like to read that.</t>
  </si>
  <si>
    <t>Thomas Loughran: He's just not looking at the world that way. Okay. So, how the hell is he looking at the world.</t>
  </si>
  <si>
    <t>Thomas Loughran: Resistant or happy rejection right of your, of your tradition, because you might want to be careful, you're not throwing out some</t>
  </si>
  <si>
    <t>Thomas Loughran: Bill affiliating with the wrong people around the wrong.</t>
  </si>
  <si>
    <t>Thomas Loughran: Yeah, there's a whole range of outcomes. But in general, there's an emergence of a power and instability and it and the identification of claims to being the best tradition, thus far, the best accounts of how to put the world again.</t>
  </si>
  <si>
    <t>Thomas Loughran: Frankly, that's ridiculous to me.</t>
  </si>
  <si>
    <t>I don't think they would be willing to admit that this is just my perspective and I could totally be wrong.</t>
  </si>
  <si>
    <t>I mean, that's one that came up a long time or into Yemen or in two.</t>
  </si>
  <si>
    <t>That was long, but that's what I think.</t>
  </si>
  <si>
    <t>Thomas Loughran: Enjoy dinner.</t>
  </si>
  <si>
    <t>Thomas Loughran: Has affinities with other sorts of stories which bring people together and political causes aligned in a political costs.</t>
  </si>
  <si>
    <t>Right. You simply received the perspective. Who knows where that came from.</t>
  </si>
  <si>
    <t>Thomas Loughran: Your ID ease. What does that stand for an integrated design environment, maybe</t>
  </si>
  <si>
    <t>Thomas Loughran: And we're thinking about the part and are limited in that thinking by that limited perspective.</t>
  </si>
  <si>
    <t>Thomas Loughran: Most of the Catholic or Jewish mostly religious not entirely. It is quite a cluster.</t>
  </si>
  <si>
    <t>Thomas Loughran: Yes, so</t>
  </si>
  <si>
    <t>Thomas Loughran: Sort of white separatists, more or less, Trump aligned</t>
  </si>
  <si>
    <t>JP: Last weekend.</t>
  </si>
  <si>
    <t>Thomas Loughran: And if that were part of the DNA that you threw down right then you'd be growing up communities that are looking to connect to one another in the right sort of way.</t>
  </si>
  <si>
    <t>Thomas Loughran: If there's no physical world, or rather, if we're not entitled to it through our experiments.</t>
  </si>
  <si>
    <t>that experience down and accumulates it systematically so that you inherited in your character?</t>
  </si>
  <si>
    <t>Thomas Loughran: I mean, I think you guys can see now it's it's certainly not funny ambitious.</t>
  </si>
  <si>
    <t>John Rose: Republican votes to come and faster because republicans are supposed are more likely to vote in person. So I think one of the worst case scenarios that they're already imagining is Donald Trump winning pretty clearly</t>
  </si>
  <si>
    <t>Thomas Loughran: That is a social</t>
  </si>
  <si>
    <t>Thomas Loughran: And that's a big experiment.</t>
  </si>
  <si>
    <t>Thomas Loughran: Right He's something like there's a diabolical cleverness to them diabolical in the sense that he makes people worse actually and resorts to tactics, which are absolutely legitimate.</t>
  </si>
  <si>
    <t>John Loughran: And so that's a whole nother side of this game where there is this skill set of</t>
  </si>
  <si>
    <t>John Loughran: Just one pizza.</t>
  </si>
  <si>
    <t>John Rose: Yeah, I'll, uh, I'll shoot it to you if I can find it, though.</t>
  </si>
  <si>
    <t>Thomas Loughran: That's a really interesting place go to step there and see it differently. And now, none of that has to do on either of these accounts as it's it's not at all clear what Christ in us got to do with any of that, which is a very important question distinction</t>
  </si>
  <si>
    <t>Thomas Loughran: Some information in the bathroom right to mix my metaphors really bad.</t>
  </si>
  <si>
    <t>Thomas Loughran: Even if, in some ways,</t>
  </si>
  <si>
    <t>Thomas Loughran: So far as its encountered these these rivals, something like that. And that is seems to be more or less what our scientific theories are</t>
  </si>
  <si>
    <t>Thomas Loughran: It's never an accident.</t>
  </si>
  <si>
    <t>But I think you're right about that. But I think we're in a very poor state of journalism.</t>
  </si>
  <si>
    <t>She's forgotten the horrific international stories.</t>
  </si>
  <si>
    <t>I just like the phrase simple, easy, sinister. I feel like that should be on a T-shirt or something.</t>
  </si>
  <si>
    <t>Thomas Loughran: And those people are pretty glad that Solomonic was killed.</t>
  </si>
  <si>
    <t>And yeah.</t>
  </si>
  <si>
    <t>Thomas Loughran: Do you know what I'm talking about. There's a, there's a, sort of a friendly interface MATLAB has one right it's a friendly interface.</t>
  </si>
  <si>
    <t>Thomas Loughran: So I'm saying that we that conscious experience limited by perspective is a lot like the hologram.</t>
  </si>
  <si>
    <t>Thomas Loughran: But very religious. Lot of religious thread running through that ball.</t>
  </si>
  <si>
    <t>JP: I guess I'm not sure.</t>
  </si>
  <si>
    <t>Thomas Loughran: Folks</t>
  </si>
  <si>
    <t>John’s iPhone: I've been meaning to watch that for a long time.</t>
  </si>
  <si>
    <t>00:55:00.630 --&gt; 00:55:14.250</t>
  </si>
  <si>
    <t>01:10:16.950 --&gt; 01:10:26.430</t>
  </si>
  <si>
    <t>00:48:15.810 --&gt; 00:48:22.620</t>
  </si>
  <si>
    <t>Thomas Loughran: And nor does it exactly have appear out there right i mean it's it's a solution set to a whole bunch of problems where people are not trying to solve all these problems. So</t>
  </si>
  <si>
    <t>John Rose: The Electoral College on election night and basically declaring victory and then over the next three weeks or whatever, as all the mail in ballots are counted</t>
  </si>
  <si>
    <t>John Rose: Who's exact model of universal health care or universal health care.</t>
  </si>
  <si>
    <t>Thomas Loughran: Let's go, let's let's leave it at that. Short version because we've done long versions of this</t>
  </si>
  <si>
    <t>Thomas Loughran: That's an unusually rich community to use language, we've been</t>
  </si>
  <si>
    <t>Thomas Loughran: Right then dehumanizing he does that, it seems to me and he's also remarkably effective and energetic and does a lot of things with what</t>
  </si>
  <si>
    <t>Thomas Loughran: In a profitable sort of way, whatever that turns out to be right, but the bottom line is you need a high information exchange network of rich communities and then you would have, then you would have coming out of that.</t>
  </si>
  <si>
    <t>Thomas Loughran: What there is, is this reliable set of correlations between things we observed one way, like we go and measure that there's food really out there.</t>
  </si>
  <si>
    <t>Thomas Loughran: I wonder you. You've mentioned a couple things that could go together. And just to leave this as a question for now maybe discussion other time but</t>
  </si>
  <si>
    <t>Rachel Loughran: I can also just do some Googling, the internet is magical it'll pop up.</t>
  </si>
  <si>
    <t>JP: Will be</t>
  </si>
  <si>
    <t>Thomas Loughran: Yeah baby in the bath water and information, baby.</t>
  </si>
  <si>
    <t>Thomas Loughran: Yeah, I mean, you end up ends justifying the means crossing over all kinds of principles that you want, never to cross over, you play that game long enough and you start disenfranchising people and stopping valid.</t>
  </si>
  <si>
    <t>John Rose: Is that</t>
  </si>
  <si>
    <t>Is it precisely the kind of self-evidence.</t>
  </si>
  <si>
    <t>So I think you could find all kinds of substandard reporting.</t>
  </si>
  <si>
    <t>She'll tend to hit hard. But.</t>
  </si>
  <si>
    <t>I would buy that like a CIA T-shirt or something like the front of a notebook with which to plan.</t>
  </si>
  <si>
    <t>Thomas Loughran: For example, they</t>
  </si>
  <si>
    <t>And it also seems to be somehow it characterizes the beginning and it characterizes the end.</t>
  </si>
  <si>
    <t>Thomas Loughran: Where even if you don't know how to code a lot of stuff you can grab right if you know how software works. You can probably start to get your way around in MATLAB a little bit</t>
  </si>
  <si>
    <t>Thomas Loughran: And it wouldn't be surprising maybe to see a lot like the quantum tunneling phenomena happen when the whole is really present but is absorbed in paying attention to the limited</t>
  </si>
  <si>
    <t>John Rose: I think I don't know how exactly in a bunch of this conversation, but it might be exactly and then investigation of that.</t>
  </si>
  <si>
    <t>JP: That it's more than he is trying to do necessarily like</t>
  </si>
  <si>
    <t>Thomas Loughran: Well, we will see</t>
  </si>
  <si>
    <t>JP: Really good.</t>
  </si>
  <si>
    <t>Thomas Loughran: They're not aiming quite as high.</t>
  </si>
  <si>
    <t>John Rose: A couple of the swing states he ends up losing and</t>
  </si>
  <si>
    <t>John Rose: Up i'd is but some of them that I've seen have</t>
  </si>
  <si>
    <t>Thomas Loughran: It seems to me it is it in the same way that grasping Newtonian mechanics.</t>
  </si>
  <si>
    <t>Thomas Loughran: Um, my question here that I want to get out of the way, is have, have we already imported conscious realism in from the very beginning of we assumed it</t>
  </si>
  <si>
    <t>Doing</t>
  </si>
  <si>
    <t>Thomas Loughran: A lot of the positive features that the word clever captures seems to me you have some of both of those things, but they're not quite the right to words.</t>
  </si>
  <si>
    <t>00:55:15.870 --&gt; 00:55:40.140</t>
  </si>
  <si>
    <t>01:10:26.670 --&gt; 01:10:34.290</t>
  </si>
  <si>
    <t>00:48:24.720 --&gt; 00:48:29.220</t>
  </si>
  <si>
    <t>John Loughran: I, I use the phrase, I guess, camping, a decamping that's just the way I</t>
  </si>
  <si>
    <t>John Loughran: For two people.</t>
  </si>
  <si>
    <t>Thomas Loughran: Read the GD</t>
  </si>
  <si>
    <t>Thomas Loughran: dimly present. The only faintly present in here I'm quoting john paul the second not about that point but about the next point only faintly present in traditional preaching</t>
  </si>
  <si>
    <t>Thomas Loughran: That's, that's a possibility. But that's not a and it gets worse if you know that culture can</t>
  </si>
  <si>
    <t>Thomas Loughran: I'm not saying I'm not using any particular party, but that stuff has been, it's not a partisan deal. It's a power.</t>
  </si>
  <si>
    <t>Thomas Loughran: Not the be all and end all, they're not the last word there. The current word</t>
  </si>
  <si>
    <t>John Rose: Would it be like the responsibility of the media to do that or</t>
  </si>
  <si>
    <t>That the founders were reaching for and didn't quite know how to put their finger on when they said we hold these truths to be self-evident.</t>
  </si>
  <si>
    <t>What I. I guess what I mean to say is I'm just not. I don't think you have to haves.</t>
  </si>
  <si>
    <t>And people look to her to kind of give her take on X where X is some big news.</t>
  </si>
  <si>
    <t>Wonderful. Absolutely horrible thing. Does any plan or would be hilarious, sinister plots here plotting away?</t>
  </si>
  <si>
    <t>Thomas Loughran: Who was that, by the way, who was it that said it was a good thing that solo money was killed. Oh, yeah. Every single person in national elective office in the United States.</t>
  </si>
  <si>
    <t>That's somehow what I was looking at. Are you are you trying to get outside of your perspective?</t>
  </si>
  <si>
    <t>Thomas Loughran: Right, someone will have to help you. But there's a toolbox and you can grab a tool. And it's kind of user friendly supposed to be right in this integrated development environment. That's what this is called IDs is right. So a lot of software have these things slapped on</t>
  </si>
  <si>
    <t>Thomas Loughran: That hold the power of that whole is in some sense delay, but not made manifest in the limited consideration is currently undergoing</t>
  </si>
  <si>
    <t>John Rose: Story. It's called the family on Netflix. I haven't watched it, but it's</t>
  </si>
  <si>
    <t>JP: Maybe, maybe it is</t>
  </si>
  <si>
    <t>John’s iPhone: But yeah, I mean, I think we're</t>
  </si>
  <si>
    <t>JP: Yeah, I really liked it.</t>
  </si>
  <si>
    <t>Thomas Loughran: Coming out of that environment, what would you have claims directions planning insight and benefit to us, just two words, it would be generating insight generating benefit and it may be is really insight and maybe it's really benefits because it's been shaped by a whole information.</t>
  </si>
  <si>
    <t>Thomas Loughran: Right. And then we bring in the lizard and the lizard sees the food and we see oh the lizard perceives the food that's why it moves to the food.</t>
  </si>
  <si>
    <t>Thomas Loughran: Imagine you incorporate universality, everybody's covered</t>
  </si>
  <si>
    <t>Thomas Loughran: And I think that's true. And I've been looking around a long time. So this is the biggest</t>
  </si>
  <si>
    <t>Thomas Loughran: You're right, that's it.</t>
  </si>
  <si>
    <t>John Rose: Said basically getting rid of rid of welfare entirely</t>
  </si>
  <si>
    <t>Thomas Loughran: With a force concept.</t>
  </si>
  <si>
    <t>Thomas Loughran: Is the reason why there's a conscious realist lens that seems to fit in well if it does fit in well with it because we already laid the foundation for it or did we more than lay a foundation for it, didn't we assume it without argument.</t>
  </si>
  <si>
    <t>Thomas Loughran: And and there are there are pluses and minuses. And it's a remarkable thing actually</t>
  </si>
  <si>
    <t>Thomas Loughran: But yeah, he's that kind of campaign energetic diabolically clever campaign so he's not</t>
  </si>
  <si>
    <t>Thomas Loughran: Know,</t>
  </si>
  <si>
    <t>Thomas Loughran: Well, actually, maybe we should do that. Maybe we should have pizza beer and politics.</t>
  </si>
  <si>
    <t>John Rose: I think I read the terms performative fascism and the same article. So that was an interesting word. Yeah.</t>
  </si>
  <si>
    <t>Thomas Loughran: john paul the second was saying that making that point about cosmic anthropology, the idea that cosmic salvation cosmic eschatology. The idea that</t>
  </si>
  <si>
    <t>Thomas Loughran: Culture can pass on information non cognitively through emotional formation.</t>
  </si>
  <si>
    <t>Thomas Loughran: So anyway, that I think we need that. And I think it's very difficult. We need a political movement, a raw along political principle and it's got an end. It is about to be, I mean, just think about it, this is the, this, these are the skill sets you develop in a high information flow network.</t>
  </si>
  <si>
    <t>Thomas Loughran: Of the best members of the most successful communities right through interactions, something like this. It's just that we keep those interactions into strict disciplinary focus and we don't have any communities that are putting together whole accounts and live practice.</t>
  </si>
  <si>
    <t>Thomas Loughran: You mean the media that's owned by the corporations.</t>
  </si>
  <si>
    <t>Right. That's self-evidence could be a cultural achievement. It could be the fruit of these richer traditions which I just made reference to embodied,</t>
  </si>
  <si>
    <t>Nonbiased reporting is not the same. I would put it this way as not being objective and reporting.</t>
  </si>
  <si>
    <t>Jeffrey Epstein or, you know, whatever. Right. So she'll do that.</t>
  </si>
  <si>
    <t>Well, we had a lot of topics tonight. Thanks, guys, for starting a little later. And then a little later.</t>
  </si>
  <si>
    <t>Thomas Loughran: That's false because I'm be insulting like a small handful of people who didn't think that that was so</t>
  </si>
  <si>
    <t>You're trying to grow it, right? What are you trying to put it aside so you no longer have a perspective so that you no longer perceive?</t>
  </si>
  <si>
    <t>Thomas Loughran: So the question is, are those been helpful to you has MATLAB been helpful to you as a learning environment.</t>
  </si>
  <si>
    <t>Thomas Loughran: And as all of that translates into the language of Hoffman's conscious realism. Maybe there's a mathematics for that.</t>
  </si>
  <si>
    <t>John Rose: It was supposed to be.</t>
  </si>
  <si>
    <t>JP: I would say you I yeah if it's starting from the same place.</t>
  </si>
  <si>
    <t>John’s iPhone: Guaranteed.</t>
  </si>
  <si>
    <t>John’s iPhone: Krista said it was out for her.</t>
  </si>
  <si>
    <t>00:55:41.340 --&gt; 00:55:50.370</t>
  </si>
  <si>
    <t>01:10:34.590 --&gt; 01:10:44.220</t>
  </si>
  <si>
    <t>00:48:30.510 --&gt; 00:48:30.780</t>
  </si>
  <si>
    <t>Thomas Loughran: Edits it's not big because of me. It's big because of McIntyre, and I'm just following along, say, gosh, he's writing</t>
  </si>
  <si>
    <t>Thomas Loughran: That's very insightful. You're right.</t>
  </si>
  <si>
    <t>John Rose: To make you bi possible basically or to replace welfare with TBI.</t>
  </si>
  <si>
    <t>Thomas Loughran: Inventory associated with it.</t>
  </si>
  <si>
    <t>Thomas Loughran: It's a remarkable thing.</t>
  </si>
  <si>
    <t>Thomas Loughran: Both of those words say too much. I don't think he's that club.</t>
  </si>
  <si>
    <t>Thomas Loughran: And it's already had built into it, the exchange the, what about this. What about that. What about this. And what about that. Not in random order.</t>
  </si>
  <si>
    <t>Thomas Loughran: And now we've got a second measurement system whether there's food out there, right, in fact, we've got this little correlation and all of that takes place inside our desktop.</t>
  </si>
  <si>
    <t>John Loughran: It makes no sense to me. Where you actually you're a certain person. This way, you're a certain person in this situation, or you can take this perspective or take this other perspective.</t>
  </si>
  <si>
    <t>Thomas Loughran: By zoom</t>
  </si>
  <si>
    <t>Rachel Loughran: Very interesting.</t>
  </si>
  <si>
    <t>JP: Versus anthropocentric</t>
  </si>
  <si>
    <t>Thomas Loughran: No words, it's in your emotional reaction to this that people's experience and judgment is captured and transformed and it's kind of like, it turns out that emotion you have is kind of like a</t>
  </si>
  <si>
    <t>Thomas Loughran: I it is precisely the ability to listen to other people and enter into and value and respect their role in articulating even helping to articulate with them or</t>
  </si>
  <si>
    <t>Thomas Loughran: That can change. And when it changes. That's the algorithm that that's the space on which that algorithm operates.</t>
  </si>
  <si>
    <t>John Rose: Well, yeah, but so</t>
  </si>
  <si>
    <t>carried out all the way through the raising of good men and women.</t>
  </si>
  <si>
    <t>What I mean by that is what I mean by objectivity is straightforward.</t>
  </si>
  <si>
    <t>But it'll be a one or two episodes and that'll be it.</t>
  </si>
  <si>
    <t>Cool. Yeah. This was a good one. This was a sting last topic for the road, nuclear, nuclear arms treaties going out the window left and right.</t>
  </si>
  <si>
    <t>Thomas Loughran: Right Tulsi gabbert might not have thought that was so right but she's a Russian bought. She's a Russian tool.</t>
  </si>
  <si>
    <t>Not that either. Right. OK.</t>
  </si>
  <si>
    <t>Thomas Loughran: And about that.</t>
  </si>
  <si>
    <t>John Rose: Pretty decent investigation into</t>
  </si>
  <si>
    <t>JP: I mean, it's still going to be conscious realist Mon ism right i mean</t>
  </si>
  <si>
    <t>John’s iPhone: Some violence after the election.</t>
  </si>
  <si>
    <t>John’s iPhone: But yeah</t>
  </si>
  <si>
    <t>Thomas Loughran: Sooner or later it's going to take some investments have some careers and</t>
  </si>
  <si>
    <t>Thomas Loughran: That some of that always happens right because big cities are the hardest typically account.</t>
  </si>
  <si>
    <t>Thomas Loughran: We can tell who gets it and who doesn't.</t>
  </si>
  <si>
    <t>Thomas Loughran: Since most of the world doesn't accept it, it's probably not a good idea to assume it without argument, right, or to fork even to presume it without identification.</t>
  </si>
  <si>
    <t>Thomas Loughran: And it was</t>
  </si>
  <si>
    <t>00:55:51.240 --&gt; 00:56:01.890</t>
  </si>
  <si>
    <t>01:10:45.810 --&gt; 01:10:47.100</t>
  </si>
  <si>
    <t>00:48:31.980 --&gt; 00:48:33.900</t>
  </si>
  <si>
    <t>John Loughran: But then, then there's the person who gets caught in the spiral of</t>
  </si>
  <si>
    <t>Thomas Loughran: You shows up sometime</t>
  </si>
  <si>
    <t>Thomas Loughran: Yeah, I've seen those words used a little more broadly in non that article contexts. So you might get you closer</t>
  </si>
  <si>
    <t>Thomas Loughran: Yeah, exactly. That was being saved as a whole. Right. And we're just a part of that.</t>
  </si>
  <si>
    <t>Thomas Loughran: A steak.</t>
  </si>
  <si>
    <t>Thomas Loughran: Their position right that is that's adult behavior.</t>
  </si>
  <si>
    <t>Thomas Loughran: And that's where mature members of rich communities. The most successful rich communities, thus far.</t>
  </si>
  <si>
    <t>John Rose: He we</t>
  </si>
  <si>
    <t>Right. Whose instincts are reliable? It could be right.</t>
  </si>
  <si>
    <t>They are trying to ride. The way I described earlier, and that doesn't mean that I don't have a perspective, I do.</t>
  </si>
  <si>
    <t>And mostly because, see, mostly she thinks.</t>
  </si>
  <si>
    <t>Look out for a fresh round of that. I haven't seen that today for you.</t>
  </si>
  <si>
    <t>Thomas Loughran: Right, I don't think you guys know that. But since</t>
  </si>
  <si>
    <t>It could be that this life of perceiving, having a perspective unfolding as it does through our limitations, that could be conscious life.</t>
  </si>
  <si>
    <t>JP: Yes.</t>
  </si>
  <si>
    <t>Thomas Loughran: Okay, so that does some of the story, and I'm going to, we should stop there for the time being, because the bigger piece at the moment I</t>
  </si>
  <si>
    <t>John Rose: That kind of</t>
  </si>
  <si>
    <t>John’s iPhone: Which is pretty</t>
  </si>
  <si>
    <t>JP: I mean you gotta read so</t>
  </si>
  <si>
    <t>Thomas Loughran: Some kind of beneficial not just bickering at each other, but you're exchanging information in a way that's profitable and that enables a kind of really a kind of test.</t>
  </si>
  <si>
    <t>Thomas Loughran: Perception tools.</t>
  </si>
  <si>
    <t>Thomas Loughran: you incorporate transparency.</t>
  </si>
  <si>
    <t>Thomas Loughran: So that's what I decided</t>
  </si>
  <si>
    <t>Thomas Loughran: And they're typically Democratic</t>
  </si>
  <si>
    <t>John Rose: Another thing or another reason I think universal health care.</t>
  </si>
  <si>
    <t>Thomas Loughran: And there's a club for this and there's such a thing as being in it.</t>
  </si>
  <si>
    <t>Thomas Loughran: So I do think it's a good question. Have we presumed it in that I'm not sure we did presume it not even presume it. I'm not sure we presume what conscious realism.</t>
  </si>
  <si>
    <t>Thomas Loughran: It's a remarkable thing and it needs.</t>
  </si>
  <si>
    <t>John Loughran: What does even mean to be a person</t>
  </si>
  <si>
    <t>John Rose: I think it was actually an Atlantic article if I'm remembering correctly.</t>
  </si>
  <si>
    <t>Thomas Loughran: Right, this is not fundamentally a story about us. We are. It's not some stage. The universe is sort of set up as a stage where the drama of salvation gets played out and then goes away passes away burns up</t>
  </si>
  <si>
    <t>Thomas Loughran: pounded into the side of the mountain that enables you to climb right past that point.</t>
  </si>
  <si>
    <t>Thomas Loughran: It's adult behavior. If you see adulthood from from</t>
  </si>
  <si>
    <t>Thomas Loughran: Right there may be more than one of those, there may be ways in which there are like according to they may agree for different reasons on certain courses of action on on certain types of description. So there is sort of a minimal there's a least common denominator agreement.</t>
  </si>
  <si>
    <t>Thomas Loughran: independent media. Yes, but we don't</t>
  </si>
  <si>
    <t>I mean, that's that's the question to ask. And boy, is this a big question.</t>
  </si>
  <si>
    <t>That doesn't mean that nobody else's perspective might, which might be very different than mine.</t>
  </si>
  <si>
    <t>That we live in the smoke filled room, that's where people are generating smoke on purpose.</t>
  </si>
  <si>
    <t>No, I was just reading about it. We're down to our last nuclear arms treaty, folks.</t>
  </si>
  <si>
    <t>Thomas Loughran: Since we're recording this, and who knows what happens to it.</t>
  </si>
  <si>
    <t>It might be limited conscious life. And what we might see in the operating in ordinary operation.</t>
  </si>
  <si>
    <t>Thomas Loughran: Am taking it as this either guidance or tires that I can read. I can't return to that bigger piece, but there's a bigger piece in the high information flow network which communities.</t>
  </si>
  <si>
    <t>John Rose: Religious Right goals in Washington.</t>
  </si>
  <si>
    <t>Thomas Loughran: But it may have an</t>
  </si>
  <si>
    <t>John’s iPhone: Scary.</t>
  </si>
  <si>
    <t>John’s iPhone: I was like, I assume, I will come away feeling about the movie differently than you did.</t>
  </si>
  <si>
    <t>00:56:03.210 --&gt; 00:56:20.040</t>
  </si>
  <si>
    <t>01:10:48.510 --&gt; 01:10:56.580</t>
  </si>
  <si>
    <t>00:48:36.480 --&gt; 00:48:38.520</t>
  </si>
  <si>
    <t>Thomas Loughran: So if you watch election after election, you used to waiting for the democratic vote to come in in in big, urban centers and usually much more quickly, but not university or the our districts, they tend to come in, faster, although some of them are so small.</t>
  </si>
  <si>
    <t>John Rose: Can't I mean can address</t>
  </si>
  <si>
    <t>Thomas Loughran: And in fact, if you can answer these questions, you're not in it.</t>
  </si>
  <si>
    <t>Thomas Loughran: Because conscious realism is to say that that kind of experience of consciousness that we're beginning with is fundamental.</t>
  </si>
  <si>
    <t>Thomas Loughran: It needs heat and anvil and hammer and just getting all of those right now.</t>
  </si>
  <si>
    <t>John’s iPhone: A</t>
  </si>
  <si>
    <t>Thomas Loughran: Right, so that's looking for that requires something different than all these dead soldier plans. It doesn't even require a book, although at some point of book would be useful, but a book would sit on the shelf and nobody really is working on it.</t>
  </si>
  <si>
    <t>Thomas Loughran: He argues, all of it does. You can't get outside and what we have evolved these tools we have evolved.</t>
  </si>
  <si>
    <t>Thomas Loughran: So, so let the market work.</t>
  </si>
  <si>
    <t>John Loughran: In this world, where I can just change. I can wear different hats member I want</t>
  </si>
  <si>
    <t>Thomas Loughran: Right. And we live somewhere else, which is where the really interesting living starts right that's the standard Christian story for a</t>
  </si>
  <si>
    <t>Thomas Loughran: Right. It's an easy climb now. And you might say, I don't want easy climbs, maybe not. But be careful you don't throw that stakeout at the wrong time.</t>
  </si>
  <si>
    <t>Thomas Loughran: It is. It's actually minimally functioning.</t>
  </si>
  <si>
    <t>Thomas Loughran: But that common denominator are mature members of successful communities.</t>
  </si>
  <si>
    <t>John Rose: And I think we had like an editor like</t>
  </si>
  <si>
    <t>This is a deep question, and I don't think people realize that this invites everybody to do an inventory of their commitments.</t>
  </si>
  <si>
    <t>Is possibly right. I do think you got a can. You got a can.</t>
  </si>
  <si>
    <t>But to use an image that I've used before, which it wasn't her image, but it's very much like her image.</t>
  </si>
  <si>
    <t>So. We're out of here in February.</t>
  </si>
  <si>
    <t>Thomas Loughran: But it's a no urgency unusual voice. Those are exceptions approved the rule when when saw money was killed everybody</t>
  </si>
  <si>
    <t>And we could embellish that ordinary operation with with optimal or opposite optimal operation in a high information flow network of rich communities,</t>
  </si>
  <si>
    <t>JP: That's a good I mean</t>
  </si>
  <si>
    <t>Thomas Loughran: That also takes me in that same sort of direction from another angle.</t>
  </si>
  <si>
    <t>John Rose: That we're talking about, I think, Okay, looks like. Yeah, I'd have to watch it before I could recommend it. But I think that's what it was about.</t>
  </si>
  <si>
    <t>Thomas Loughran: Awful lot of early appeal, the fact that you can get the that you can solve the difficult physics. He wants to solve.</t>
  </si>
  <si>
    <t>John’s iPhone: If that becomes even kind of the norm going forward.</t>
  </si>
  <si>
    <t>JP: No, it was, it was fantastic. One of the best movies I've seen in a long time.</t>
  </si>
  <si>
    <t>Thomas Loughran: So I'll see you guys Monday.</t>
  </si>
  <si>
    <t>Thomas Loughran: That they're the Latin there. There are usually a few small republican typically last time Republican districts right generally Trump generally rural</t>
  </si>
  <si>
    <t>John Rose: The other biggest problem in America, which is wealth inequality, I think.</t>
  </si>
  <si>
    <t>Thomas Loughran: And that's how science works. It's just that we tend to think of that as a as the food around which the answer to picnic or gathering the world really is like that.</t>
  </si>
  <si>
    <t>Thomas Loughran: But how would we know that out of our armchair, so to speak, just out of reflection, how would we know it's fundamental mean we don't know if we have we learned not to do that with regard to things that are fundamental right, we chase them long and hard in in quantified investigations.</t>
  </si>
  <si>
    <t>John’s iPhone: Pic show man who</t>
  </si>
  <si>
    <t>00:56:20.850 --&gt; 00:56:23.700</t>
  </si>
  <si>
    <t>01:10:58.080 --&gt; 01:11:00.180</t>
  </si>
  <si>
    <t>00:48:39.450 --&gt; 00:48:39.810</t>
  </si>
  <si>
    <t>Thomas Loughran: Right, and without the resources that McIntyre, things are essential. You could step into that.</t>
  </si>
  <si>
    <t>Thomas Loughran: All right, well let's chew on a little bit</t>
  </si>
  <si>
    <t>Rachel Loughran: I just found one from the Wall Street.</t>
  </si>
  <si>
    <t>Thomas Loughran: Bunch of people from a bunch of different traditions right and that story is points on the Second Vatican Council account of it, or at least it got is big.</t>
  </si>
  <si>
    <t>Thomas Loughran: Because there could have been a lot riding on that steak.</t>
  </si>
  <si>
    <t>Thomas Loughran: In health</t>
  </si>
  <si>
    <t>Thomas Loughran: They're the ones who who've been ritually informed.</t>
  </si>
  <si>
    <t>John Rose: Editors being told they can't run that story, and they can't keep that running stories about this if people were upset about.</t>
  </si>
  <si>
    <t>They're thought to be Insight's. And say, where did those come from?</t>
  </si>
  <si>
    <t>Take into account all of them. But there is no escaping from any of them.</t>
  </si>
  <si>
    <t>And I don't remember when I first started reading her.</t>
  </si>
  <si>
    <t>Or whatever that Doomsday Clock is, or whatever it were far that we've ever been.</t>
  </si>
  <si>
    <t>Thomas Loughran: Every congressman every single one of them said, well, he's a bad guy and he ought to go</t>
  </si>
  <si>
    <t>which is processing information intelligently, systematically in that environment.</t>
  </si>
  <si>
    <t>JP: Yeah, what have you. Really good question like,</t>
  </si>
  <si>
    <t>Thomas Loughran: So I've just tried to make at least following up on your insight KP that it sounds like it might be this, how should we put it</t>
  </si>
  <si>
    <t>Thomas Loughran: Right is of real interest and real appeal to some people. Right. And probably a much of a real value to more people who don't necessarily know they have a dog in that fight, though they do.</t>
  </si>
  <si>
    <t>John’s iPhone: Even if it's small scale.</t>
  </si>
  <si>
    <t>John’s iPhone: Awesome. Yeah, I'll definitely put that on the watch list or higher up.</t>
  </si>
  <si>
    <t>Thomas Loughran: So you need something that people are going to work on.</t>
  </si>
  <si>
    <t>Thomas Loughran: don't preserve information we can prove it.</t>
  </si>
  <si>
    <t>Will</t>
  </si>
  <si>
    <t>Thomas Loughran: Those</t>
  </si>
  <si>
    <t>John Rose: I read some statistic.</t>
  </si>
  <si>
    <t>Thomas Loughran: Or except now we change it and now it's like something else. It's not quite Newtonian anymore. Now it's relativistic</t>
  </si>
  <si>
    <t>Something like that, yeah.</t>
  </si>
  <si>
    <t>John’s iPhone: Basically fell into</t>
  </si>
  <si>
    <t>Thomas Loughran: You could have a very active set of life stories and have no idea where you are.</t>
  </si>
  <si>
    <t>Thomas Loughran: Because it could</t>
  </si>
  <si>
    <t>Wall.</t>
  </si>
  <si>
    <t>Thomas Loughran: It's missing a huge piece right that he's dragging in and he's saying</t>
  </si>
  <si>
    <t>Thomas Loughran: Or something like that. I'm</t>
  </si>
  <si>
    <t>Thomas Loughran: Sort of environment. And we just don't have those sorts of environments we don't recognize them. We don't grow them. We don't</t>
  </si>
  <si>
    <t>Thomas Loughran: Right. And they may have rival accounts of what full information rich information.</t>
  </si>
  <si>
    <t>Thomas Loughran: Well, I like the way other people have sometimes put it, it's not so much. It's not that maybe sometimes that happens. But what more often happens is that the people who are inclined to push hard and get those stories to their editors are not the people that ever got hired</t>
  </si>
  <si>
    <t>Is it possible that they're present in me? Because of some rich passing on of an accumulation and passing on of information.</t>
  </si>
  <si>
    <t>There is some state of affairs where you don't have an opinion yet, but that's not a better state of affairs, that's a worse state of affairs.</t>
  </si>
  <si>
    <t>And to be honest, I've been reading it for a long time. So I may or almost all of that to her.</t>
  </si>
  <si>
    <t>Way more than the Cold War. I didn't know that on my 20 20 bingo board.</t>
  </si>
  <si>
    <t>Thomas Loughran: Right, we did we somehow did the right thing but maybe we didn't do it at the right time, maybe, etc. Maybe we didn't consult our allies carefully enough maybe let's find a bone to pick with the administration.</t>
  </si>
  <si>
    <t>We love. We certainly love things.</t>
  </si>
  <si>
    <t>JP: I mean, was it helpful.</t>
  </si>
  <si>
    <t>Thomas Loughran: Now I have to remember all the things that just said the stuff that I said about conscious and maybe consciousness.</t>
  </si>
  <si>
    <t>JP: rally around the family pocket full of shells.</t>
  </si>
  <si>
    <t>Thomas Loughran: You know what I mean, people, for example, who one technology works for them, etc. Right. They've got a dog fight.</t>
  </si>
  <si>
    <t>Thomas Loughran: Is scarier than, than the George Floyd aftermath</t>
  </si>
  <si>
    <t>JP: And I watched the movie Uncle Tom recommended my octopus teacher</t>
  </si>
  <si>
    <t>00:56:24.750 --&gt; 00:56:29.340</t>
  </si>
  <si>
    <t>01:11:01.200 --&gt; 01:11:12.990</t>
  </si>
  <si>
    <t>00:48:40.860 --&gt; 00:48:41.490</t>
  </si>
  <si>
    <t>Hopefully be</t>
  </si>
  <si>
    <t>Thomas Loughran: More recently read and maybe for a long time.</t>
  </si>
  <si>
    <t>John Rose: That something an insane amount of bankruptcy.</t>
  </si>
  <si>
    <t>Thomas Loughran: Right. Oh, except we got these other qualifications, we add that, and we think we're getting a better purchase on the world as it is independently of any conscious agent judging it and then Hoffman comes along and says, Yeah, but your most successful</t>
  </si>
  <si>
    <t>Thomas Loughran: So let's not make that mistake again. This is a mistake that Donald Hoffman wouldn't make right you've heard him and he is not after conscious realism in any easy going armchair philosophical sense right he's trying to</t>
  </si>
  <si>
    <t>Thomas Loughran: And that's, that's not a negative thing that's a it's more of a features thing than the negative features thing.</t>
  </si>
  <si>
    <t>John’s iPhone: The right time to run for president.</t>
  </si>
  <si>
    <t>Thomas Loughran: And you need any way for that that work to get shared</t>
  </si>
  <si>
    <t>Thomas Loughran: So we shouldn't think that we know what's actually out there with these tools, but we should we can prove that there's interrelationships between these what between these concepts we have ideas we have, etc.</t>
  </si>
  <si>
    <t>Thomas Loughran: Yeah, I think that that's true and and that maybe that's where you are and maybe some people say, Okay, that's why I'm a person who can change my narrative.</t>
  </si>
  <si>
    <t>John Loughran: I mean, I think it's worth a shot. I think it's worth a shot. I</t>
  </si>
  <si>
    <t>Thomas Loughran: Yeah. Woman fascism and her dad might pull it up. That's</t>
  </si>
  <si>
    <t>Thomas Loughran: It's must be admitted. Why you can find it. It's dimly present in traditional preaching. You can find it in the father's</t>
  </si>
  <si>
    <t>Thomas Loughran: Really suddenly my idea.</t>
  </si>
  <si>
    <t>Thomas Loughran: Know, I don't mean I never get lost or civics classes in some high school somewhere right where this is fostered like crazy right and there's leadership classes and there's all sorts of things. And hopefully those people grow up and they resist.</t>
  </si>
  <si>
    <t>Thomas Loughran: Right, that they bring to bear on decisions, but they may rain from different perspectives and there's always going to be some of that. That's a plurality of communities. There's always a plurality persons that just put in common, what they have in common, and yet they're different.</t>
  </si>
  <si>
    <t>Thomas Loughran: You became one of those people you became a TLC gathered to take to shift back to an earlier phrase in the conversation and you just don't get mentioned right you. You're just not one of these. You're just not a top reporter</t>
  </si>
  <si>
    <t>That I've inherited as someone who's been brought up in a certain tradition.</t>
  </si>
  <si>
    <t>There may be some I don't mean to deny that there could be some instrumental value you could send a deliberately young person in.</t>
  </si>
  <si>
    <t>But it's hard to tell because I've been thinking along my own lines for a pretty long time.</t>
  </si>
  <si>
    <t>Target for the road. Good.</t>
  </si>
  <si>
    <t>Thomas Loughran: I dealt with sort of the way our conversation went down a few follow that very carefully, but</t>
  </si>
  <si>
    <t>We in some sense love ourselves. Right.</t>
  </si>
  <si>
    <t>JP: I would say Matt labs utility</t>
  </si>
  <si>
    <t>Thomas Loughran: And quantum mechanics and consciousness and</t>
  </si>
  <si>
    <t>JP: Bulls on Parade.</t>
  </si>
  <si>
    <t>Thomas Loughran: Even though they don't know right that they</t>
  </si>
  <si>
    <t>Thomas Loughran: Hopefully we'll be able to see a little bit more what's happened with the</t>
  </si>
  <si>
    <t>Thomas Loughran: Are an exception to that rule, but I still think that's the majority rule for a long time.</t>
  </si>
  <si>
    <t>John Rose: An insane percentage of it was from medical bankruptcy. I also look up that stat, and there were people who disputed the study and said it wasn't entirely accurate but like something like the one statistic I read, is it 80% of bankruptcy was medical bankruptcy.</t>
  </si>
  <si>
    <t>Thomas Loughran: Evolutionary theory can prove that that's not what you are doing.</t>
  </si>
  <si>
    <t>Thomas Loughran: He's trying to identify at first, just a possibility and then Matha ties that possibility and render it ever more precise so that it can generate real mathematical predictions quantifiable predictions.</t>
  </si>
  <si>
    <t>Thomas Loughran: Yeah features and they're going to have to change and but there is a negative side of it if you if you if your experiment is one in which you are</t>
  </si>
  <si>
    <t>John’s iPhone: Because he's good at.</t>
  </si>
  <si>
    <t>00:56:32.580 --&gt; 00:56:34.080</t>
  </si>
  <si>
    <t>01:11:14.070 --&gt; 01:11:16.980</t>
  </si>
  <si>
    <t>00:48:45.450 --&gt; 00:48:47.220</t>
  </si>
  <si>
    <t>Thomas Loughran: Right. And maybe that's a very genealogical</t>
  </si>
  <si>
    <t>John Loughran: You know, it seemed like the last zoom call is pretty positive. I think we should release, give, give a shout once</t>
  </si>
  <si>
    <t>Rachel Loughran: Oh, wow. So it looks like this is a topic. A lot of people have taken on</t>
  </si>
  <si>
    <t>Thomas Loughran: You can find it in their letters. You can find it in if you read the office of the hours office reading. I mean,</t>
  </si>
  <si>
    <t>Thomas Loughran: Here but</t>
  </si>
  <si>
    <t>Thomas Loughran: That the corrupting influences of big string politics.</t>
  </si>
  <si>
    <t>Thomas Loughran: Right, there's always going to be individuality among mature members in rich traditions and there may be some of that may cluster in terms of kinds of people as well. They may it may cluster in terms of certain kinds of experience.</t>
  </si>
  <si>
    <t>Thomas Loughran: too controversial.</t>
  </si>
  <si>
    <t>And if that's the case, the fact that I don't know how to make the argument for them is not a good reason for dismissing them.</t>
  </si>
  <si>
    <t>You don't want them to draw your conclusions. It's over their freakin head, right?</t>
  </si>
  <si>
    <t>She fell into that. I took her pretty early. I've also been shaped by her a lot.</t>
  </si>
  <si>
    <t>Thomas Loughran: That's, that's my impression. I'm not an expert in it. But there's my impression</t>
  </si>
  <si>
    <t>We experience pretty plainly loving others. And it could be that's a stable experience and that's an ever rejoining experience.</t>
  </si>
  <si>
    <t>Thomas Loughran: The first part of our conversation and I can tell I'm getting tired because I can, I can quickly reproduce it but I spit it all out right and</t>
  </si>
  <si>
    <t>JP: song about</t>
  </si>
  <si>
    <t>Thomas Loughran: That they do because they don't appreciate the science of the scientific questions, they may or may not grasp them.</t>
  </si>
  <si>
    <t>Thomas Loughran: We just lived through that. That was pretty scary, right, that was. I mean, the x, the violence.</t>
  </si>
  <si>
    <t>John’s iPhone: I really want to get on that and social dilemma.</t>
  </si>
  <si>
    <t>Thomas Loughran: And to get interconnected.</t>
  </si>
  <si>
    <t>Thomas Loughran: We can prove that set of reliability.</t>
  </si>
  <si>
    <t>John Rose: I don't know if you can have those two things at once.</t>
  </si>
  <si>
    <t>Thomas Loughran: Music next few weeks we will be filed not</t>
  </si>
  <si>
    <t>Thomas Loughran: So you have to get used to that. And how long we had me. What's the worst that happens. Do we defeat Truman</t>
  </si>
  <si>
    <t>John Rose: So universal health care could go a long way and addressing the basic quality of life for everyone in the country as well as getting at the other massive issue facing us, which is</t>
  </si>
  <si>
    <t>Thomas Loughran: Which is one interesting thing, you could always blow back at him and say, No, that's wrong, Donald, how often you're dead wrong. Right. And we tell them all the we'd be better evolutionary theorist and he is, of course, if we are better. We'd have to show him.</t>
  </si>
  <si>
    <t>Thomas Loughran: falsifiable predictions right as he says, I'm probably wrong. He says, Sometimes he probably doesn't mean that nobody really means that when they say that because they think what they think.</t>
  </si>
  <si>
    <t>JP: There too brittle. It won't be too good.</t>
  </si>
  <si>
    <t>John’s iPhone: I get yeah I mean like you said drumming up the worst elements of what motivates people. Yeah.</t>
  </si>
  <si>
    <t>Thomas Loughran: Version of health in a certain way right a postmodern person right who knows that he or she is has got multiple stories.</t>
  </si>
  <si>
    <t>Thomas Loughran: We could do it in the in this very conversation we could invite them into an open topic, and we could</t>
  </si>
  <si>
    <t>Rachel Loughran: Where did I just say Wall Street Journal has one New York Times has one</t>
  </si>
  <si>
    <t>Thomas Loughran: And you read enough of the fathers and that way you'll find all sorts of things. Set in there which sort of point in that direction. And the same is true. I'm saying with Christ in you, I'm not the first one to say that by any means.</t>
  </si>
  <si>
    <t>luke w: Made rather revolutions or destructive.</t>
  </si>
  <si>
    <t>Thomas Loughran: So I'm sure it happens, but boy, you get, you have to look around and ask who's actually who's actually who can you see on the horizon is reading. And the answer is practical.</t>
  </si>
  <si>
    <t>Thomas Loughran: It can get quite complex. Right, but</t>
  </si>
  <si>
    <t>Thomas Loughran: We're not looking for a controversial reporter. We're looking for people who go after the facts, but who know what to go at what stories are the stories that are the stories that matter.</t>
  </si>
  <si>
    <t>It could be the argument is laid out in the historical connections which have been made but need to be rediscovered.</t>
  </si>
  <si>
    <t>You just want them to. You just want them to take pictures, so to speak.</t>
  </si>
  <si>
    <t>I think it's fair to say so in the world that she lives in.</t>
  </si>
  <si>
    <t>Thomas Loughran: So I'm suggesting that that there's a lot of complex reasons for that. And some of it has to do with</t>
  </si>
  <si>
    <t>And the asymmetry is broken, right, between these different types of lives.</t>
  </si>
  <si>
    <t>Thomas Loughran: And then the question is, what's that going to do. You are seeming to say something, you get somewhere close to</t>
  </si>
  <si>
    <t>JP: Basically the right</t>
  </si>
  <si>
    <t>Thomas Loughran: But if there are other things which, if there are things which</t>
  </si>
  <si>
    <t>Thomas Loughran: The violence in front of that.</t>
  </si>
  <si>
    <t>JP: Dilemma. That's I'm trying to remember that that was the other day.</t>
  </si>
  <si>
    <t>00:56:35.370 --&gt; 00:56:35.640</t>
  </si>
  <si>
    <t>01:11:18.060 --&gt; 01:11:29.520</t>
  </si>
  <si>
    <t>00:48:49.080 --&gt; 00:49:07.950</t>
  </si>
  <si>
    <t>Thomas Loughran: Just after all supposed to all take place.</t>
  </si>
  <si>
    <t>Thomas Loughran: I'm being a little bit of a devil's advocate here right but I'm just going back to history and saying, this has happened before.</t>
  </si>
  <si>
    <t>John Rose: Wealth inequality.</t>
  </si>
  <si>
    <t>Thomas Loughran: I want to say on this rich account of understanding him.</t>
  </si>
  <si>
    <t>Thomas Loughran: Right. But, but at the same time, there's this tension. We know that most of us are going to change our minds about whatever it is we think over the course of science, a lifetime of science, anyway.</t>
  </si>
  <si>
    <t>Thomas Loughran: Yeah, that's right. Certainly if you're too brittle. You won't take the pounding, that's for sure.</t>
  </si>
  <si>
    <t>John’s iPhone: But you don't have to be particularly clever to do that. You just gotta be shameless and willing to win at all costs. And I, but I think he just kind of fell into this</t>
  </si>
  <si>
    <t>Thomas Loughran: Right follows mathematical patterns, etc. He's not denying that anybody that all these is he's not denying that there's, it's worth reading any literature and science. He's interpreting it differently.</t>
  </si>
  <si>
    <t>Thomas Loughran: Why, like, why couldn't I find out what it's going to cost whether I'm paying in dollars and paying and health coupons. What if I have a you know a $10,000 a year universal income and it's got a $5,000 a year health coupon program.</t>
  </si>
  <si>
    <t>Thomas Loughran: multiple perspectives can change them.</t>
  </si>
  <si>
    <t>Thomas Loughran: We could record it, but not sharing</t>
  </si>
  <si>
    <t>Rachel Loughran: New York Daily News has one all in the last like, month, I can feel it would be</t>
  </si>
  <si>
    <t>Thomas Loughran: But I can</t>
  </si>
  <si>
    <t>Thomas Loughran: They are destructive than they might destroy. I mean, you could imagine the revolution McIntyre talks about the start of After Virtue right that revolution throws out</t>
  </si>
  <si>
    <t>Thomas Loughran: Working out the algorithm.</t>
  </si>
  <si>
    <t>Thomas Loughran: Right. That is the stories we cover so you kind of got to think like the rest of us and and if you don't</t>
  </si>
  <si>
    <t>Historically. Otherwise, you can't tell.</t>
  </si>
  <si>
    <t>All right. And but even then, what are you taking pictures of?</t>
  </si>
  <si>
    <t>The stuff that there is to talk about isn't stuff that people don't mind you talking about or the stuff that they want you to talk about.</t>
  </si>
  <si>
    <t>Thomas Loughran: You know money in electoral politics.</t>
  </si>
  <si>
    <t>It's broken through information. It's broken through. This is just the way consciousness is.</t>
  </si>
  <si>
    <t>JP: It's not obvious to me that it was super helpful because it required a lot of</t>
  </si>
  <si>
    <t>Thomas Loughran: A language. That sounds sort of sounds theological almost or at least religious right or something like that. You get up to that.</t>
  </si>
  <si>
    <t>JP: rallying around the family.</t>
  </si>
  <si>
    <t>Thomas Loughran: Suppose you could put things out that would, that are</t>
  </si>
  <si>
    <t>Thomas Loughran: You had fires and a lot of cities.</t>
  </si>
  <si>
    <t>Thomas Loughran: Trump also said today. Yes. She'll be nominated and put on the court before lunch. Yeah.</t>
  </si>
  <si>
    <t>Thomas Loughran: And it could be put it this way. I wouldn't want to be too bent out of shape by a do we defeat Truman</t>
  </si>
  <si>
    <t>John Rose: Or at least create a base starting point to do so.</t>
  </si>
  <si>
    <t>Thomas Loughran: Something like that. That's not the same as does any scientist agree with them.</t>
  </si>
  <si>
    <t>Thomas Loughran: So in that sense, he's probably wrong. But he thinks he also thinks there's really something to it, but he's not willing but he's trying to be a scientist about it. Okay, so what is it, he's doing and what is it that we're doing more precisely, is there an assumption here.</t>
  </si>
  <si>
    <t>Thomas Loughran: The and I don't think that is the case, actually, I think we are not too brittle. In that sense, I think we'll take the pounding fine.</t>
  </si>
  <si>
    <t>John’s iPhone: Horribly partisan era and got elected because of it. And people are willing to vote for him because of because of it because</t>
  </si>
  <si>
    <t>00:56:36.300 --&gt; 00:56:36.510</t>
  </si>
  <si>
    <t>01:11:32.520 --&gt; 01:11:33.030</t>
  </si>
  <si>
    <t>00:49:09.150 --&gt; 00:49:12.930</t>
  </si>
  <si>
    <t>Thomas Loughran: But it does invite the question of personal identity, which is exactly where McIntyre put that's how he puts genealogy the genealogical tradition to the question I'm using his language right out of three rival versions or inquiries. He's putting them to the question who speaks to whom</t>
  </si>
  <si>
    <t>Thomas Loughran: Good. Well, some some around</t>
  </si>
  <si>
    <t>Thomas Loughran: Also saying it there. So, in both cases. Right. It's there. It's dimly present in traditional preaching, but they're too radical new additions.</t>
  </si>
  <si>
    <t>Thomas Loughran: Craft, it throws out culture and what's left is a heap assembled in a cultural whole Amir heat to use the language of Aristotle right and no substance.</t>
  </si>
  <si>
    <t>Thomas Loughran: Long story.</t>
  </si>
  <si>
    <t>Thomas Loughran: In respect.</t>
  </si>
  <si>
    <t>Thomas Loughran: It will be pretty clear pretty early on in your career that you don't, if you're going to get any good at it, you would have practiced it, you would have accomplished things and you've gone to work for a little tiny publications here and there, not any really big ones.</t>
  </si>
  <si>
    <t>So this is good. Probably a good place to stop.</t>
  </si>
  <si>
    <t>What is it you see? Right. And how do you stage it?</t>
  </si>
  <si>
    <t>And so watch the stuff that people are not talking about.</t>
  </si>
  <si>
    <t>Thomas Loughran: No matter what you think there's what other people think and how much money do they have and how are they spending it. And what do you have to do to persuade them and who could stand in your way. So there's a lot of economic real politic.</t>
  </si>
  <si>
    <t>As a matter of fact, we prefer to richly understand things from other people's points of view.</t>
  </si>
  <si>
    <t>JP: It requires a lot, at least from for me to be like wow MATLAB is worth doing. It took a lot of</t>
  </si>
  <si>
    <t>Thomas Loughran: Threshold and then you wonder what that's got to do with other things either orthodox things about what you care less, or things that you've had a little more experience right in our in the life of the people praise.</t>
  </si>
  <si>
    <t>JP: Guns.</t>
  </si>
  <si>
    <t>Thomas Loughran: Where everybody's got a dog in that fight. Moreover, almost everybody can be brought to see it more easily.</t>
  </si>
  <si>
    <t>John’s iPhone: I don't know if your poster say I was here.</t>
  </si>
  <si>
    <t>John’s iPhone: For the TV versus movies, things like there are definitely stories that</t>
  </si>
  <si>
    <t>Thomas Loughran: With some some resource sharing or something like that.</t>
  </si>
  <si>
    <t>Thomas Loughran: Episode now.</t>
  </si>
  <si>
    <t>Thomas Loughran: That's the same as showing it with a lot of care.</t>
  </si>
  <si>
    <t>Thomas Loughran: And I think there is an assumption and that is</t>
  </si>
  <si>
    <t>Thomas Loughran: Not fine in the sense that no harm or no it's unfortunate. It's unfortunate that people's lives are, I mean, some of it is just plain ugly. You bring out a lot of ugly.</t>
  </si>
  <si>
    <t>John’s iPhone: They just say the other side so much and he's good at making them, you hit them more</t>
  </si>
  <si>
    <t>Thomas Loughran: When I unmask what I see when I recognize the pretension in claims to objectivity and I dethrone that tradition and that truth that person and I food tradition in there because I think that's a frequent target right this is a</t>
  </si>
  <si>
    <t>Thomas Loughran: The first time and</t>
  </si>
  <si>
    <t>Thomas Loughran: You see something that's particularly good if you find just the right article that I've been doing</t>
  </si>
  <si>
    <t>Thomas Loughran: And in fact, it's a really good question that I've yet to explore. Very well. To what extent are they dependent on one another and to what extent they're, they're really four stories here and maybe a fifth one that bring some of these to get</t>
  </si>
  <si>
    <t>Thomas Loughran: No craft.</t>
  </si>
  <si>
    <t>Thomas Loughran: We should JP, thanks for raising this issue will have to come back.</t>
  </si>
  <si>
    <t>Thomas Loughran: Of that information passing paradigm that's the algorithm that I'm referring to</t>
  </si>
  <si>
    <t>John Rose: Yeah, I mean, I think it is interesting. I think this might have been a question dramas bring up earlier as</t>
  </si>
  <si>
    <t>Maybe our instincts about whites aren't everything, but maybe they're not.</t>
  </si>
  <si>
    <t>And what do you put in the photograph? All of that is perspective. All of that is point of view.</t>
  </si>
  <si>
    <t>And that's kind of hard to generate, a very big led amount of concern about and throw it in.</t>
  </si>
  <si>
    <t>Thomas Loughran: But I think that that story that that those stories filter through us. Also, and they are really very different than that than the Noam Chomsky story.</t>
  </si>
  <si>
    <t>And in fact, to experience their life, as Aristotle says, about friendship and the ethics that we experience their life.</t>
  </si>
  <si>
    <t>JP: Foundation. It took a lot of building to actually get to something interesting that I was like, oh, I actually give a shit that MATLAB can do that, um, you know,</t>
  </si>
  <si>
    <t>Thomas Loughran: Which we've grown up with us. I was 17 I started in this game. Right. So, more or less, I've grown to and</t>
  </si>
  <si>
    <t>JP: Not</t>
  </si>
  <si>
    <t>Thomas Loughran: If, if that were the case, it would have this interesting distinction from the particular path that Hoffman's taken</t>
  </si>
  <si>
    <t>John’s iPhone: Because it was mostly peaceful</t>
  </si>
  <si>
    <t>John’s iPhone: are way better told my movie, the one that comes to my mind immediately is like 12 angry men or something like that, but</t>
  </si>
  <si>
    <t>00:56:37.230 --&gt; 00:56:39.990</t>
  </si>
  <si>
    <t>01:11:34.440 --&gt; 01:11:42.270</t>
  </si>
  <si>
    <t>00:49:13.800 --&gt; 00:49:14.580</t>
  </si>
  <si>
    <t>Thomas Loughran: So what's that is that six weeks.</t>
  </si>
  <si>
    <t>Thomas Loughran: Right, we might say, you know what, let's wait and see.</t>
  </si>
  <si>
    <t>JP: I think, I think the whole, I don't mean to</t>
  </si>
  <si>
    <t>Thomas Loughran: And I'm toying it with it and let me put it out there isn't enough to say that conscious realism is possibly true</t>
  </si>
  <si>
    <t>Thomas Loughran: That's and some of it is some of it is you bring to light things which are tragic</t>
  </si>
  <si>
    <t>Thomas Loughran: But you've got to have you got to have an explanation built into your characterization for why it is that so many people think of him as a champion, they think of as a fighter. They think of them as almost a savior, right, there's almost a religious</t>
  </si>
  <si>
    <t>John Loughran: So is that the goal. So that's the goal of this podcast. This</t>
  </si>
  <si>
    <t>Thomas Loughran: What does he think then might be out there. It might just be perceived others.</t>
  </si>
  <si>
    <t>Thomas Loughran: This is a perennial philosophy, right, something like that. This this tradition is objective.</t>
  </si>
  <si>
    <t>Thomas Loughran: Which is what we did to this one, and this conversation is what I would probably want to share, although there's a lot in it. That's really good.</t>
  </si>
  <si>
    <t>Thomas Loughran: Well, we're 90 minutes into this and we</t>
  </si>
  <si>
    <t>Thomas Loughran: That it's a good question. What depends on what what what stands and falls, together with what other components is a really good question here. And this is really holistic creative</t>
  </si>
  <si>
    <t>Thomas Loughran: Yeah, so that's there's danger there. That's right.</t>
  </si>
  <si>
    <t>Thomas Loughran: And and the achievement of I'm still a player in the space. Here's where the league analogy is nice, right, there's, there's an actual</t>
  </si>
  <si>
    <t>John Rose: As an individual trying to like actually sort through that massive, massive finance and politics and</t>
  </si>
  <si>
    <t>Nothing either. I think that's true about most things.</t>
  </si>
  <si>
    <t>You could send someone in naively. And gather.</t>
  </si>
  <si>
    <t>It's so and what do you do?</t>
  </si>
  <si>
    <t>It becomes our life, their joys become our joys.</t>
  </si>
  <si>
    <t>JP: And so in some sense it's like</t>
  </si>
  <si>
    <t>Thomas Loughran: And I've just tried to say something about that first piece.</t>
  </si>
  <si>
    <t>JP: What's the next one.</t>
  </si>
  <si>
    <t>JP: Yeah, if they made a series out of that.</t>
  </si>
  <si>
    <t>Thomas Loughran: Six weeks. Ish, yeah.</t>
  </si>
  <si>
    <t>Thomas Loughran: Just the patient. See how it develops. Now I say just be patient. If you are an average. Listen, I'm not the machines are running full speed ahead right and they're being far from patient. They're desperately doing everything they can. And if they stay within</t>
  </si>
  <si>
    <t>Thomas Loughran: Well, we'll see.</t>
  </si>
  <si>
    <t>JP: On this account.</t>
  </si>
  <si>
    <t>Thomas Loughran: Which is different than saying it's actually true. That's what it would be to assume it right is to build it in from as assumed as taken. It's the only reason when you get off the ground.</t>
  </si>
  <si>
    <t>Thomas Loughran: Some of those are just part of life, but some of them are maybe tragic because you weren't looking when you should have been looking</t>
  </si>
  <si>
    <t>Thomas Loughran: God's chosen instrument. Right. And not just that he happens to be on the right side, but that there's</t>
  </si>
  <si>
    <t>00:56:39.990 --&gt; 00:56:42.270</t>
  </si>
  <si>
    <t>01:11:43.350 --&gt; 01:11:48.690</t>
  </si>
  <si>
    <t>00:49:15.990 --&gt; 00:49:19.470</t>
  </si>
  <si>
    <t>Thomas Loughran: Accumulation of wisdom. No, it's not you.</t>
  </si>
  <si>
    <t>Thomas Loughran: I think you probably want to have some ground rules when when it comes time to sharing something publicly, you probably want to think it through, and a few ground rules. We won't share it. If it goes here. Right.</t>
  </si>
  <si>
    <t>Thomas Loughran: Try to let people live their lives and other other ways than this. So maybe we should tonight.</t>
  </si>
  <si>
    <t>Thomas Loughran: Appraisal right of worldviews, and it's</t>
  </si>
  <si>
    <t>John Loughran: Yeah, I mean, this is the story for the next 90 days, you know,</t>
  </si>
  <si>
    <t>Thomas Loughran: By still as a player. I mean, you actually have a claim.</t>
  </si>
  <si>
    <t>John Rose: Actually trying to figure out what's going on. It almost seems like an impossible task, but</t>
  </si>
  <si>
    <t>Our instincts are generally not nothing, but also generally not everything either.</t>
  </si>
  <si>
    <t>Will you harp on it because no one wants to talk about it.</t>
  </si>
  <si>
    <t>Thomas Loughran: We shouldn't think there's only one and maybe we should come up with a third one sometime. And I think we we pointed in direction is going to be interesting to think, what, what's the Palestinian score.</t>
  </si>
  <si>
    <t>Their triumphs become our triumphs. Right.</t>
  </si>
  <si>
    <t>JP: Eventually, I think, is the answer.</t>
  </si>
  <si>
    <t>Thomas Loughran: Right, I promised a whole that outstripped my ability to get on it. And I thought that that whole came from some parts and I tried to grab one part</t>
  </si>
  <si>
    <t>Rachel Loughran: Is it bad that when you said pocket full of shells, my first, like thought was seashells. And it took me a minute to realize that it</t>
  </si>
  <si>
    <t>Thomas Loughran: The question is, would it be any less scientific right just because it's not talking about the things that science now talks about</t>
  </si>
  <si>
    <t>Thomas Loughran: Well, that's why I say these nice to get your point, smiling.</t>
  </si>
  <si>
    <t>You'd be like,</t>
  </si>
  <si>
    <t>John Loughran: Podcast is hopefully the pixie dust. Is that what</t>
  </si>
  <si>
    <t>Thomas Loughran: My phrase, not his we perceive all these things. Maybe that's all there is.</t>
  </si>
  <si>
    <t>Thomas Loughran: Awesome. But if you don't use it all its use it or lose it.</t>
  </si>
  <si>
    <t>I think you'd be under informed by that person. And when insofar as you are informed, you're informed by somebody who understands.</t>
  </si>
  <si>
    <t>Thomas Loughran: Reasonably the bounds of the law and the other state completely within the bounds of course</t>
  </si>
  <si>
    <t>Thomas Loughran: We got maybe a little bit pulled aside as to whether john remember why we</t>
  </si>
  <si>
    <t>JP: The replicates the the replication. The</t>
  </si>
  <si>
    <t>Thomas Loughran: Is because you you're you're powering yourself right off of the answer to which you're not entitled</t>
  </si>
  <si>
    <t>Thomas Loughran: That's also a possibility that sort of the karmic part of it.</t>
  </si>
  <si>
    <t>Thomas Loughran: That could be enough to say that he may just be happened to be behind the right things. You might even, I suppose. One might even grant, one might say, I don't think he likes. He believes any of this shit.</t>
  </si>
  <si>
    <t>Thomas Loughran: Know you blind clowns.</t>
  </si>
  <si>
    <t>Thomas Loughran: If you, if you're naming people's names private individuals names, you probably don't want to share that unless it's really almost never</t>
  </si>
  <si>
    <t>Thomas Loughran: So this is good, Rachel. It was delightful to have you with us.</t>
  </si>
  <si>
    <t>Thomas Loughran: So we could start with a jump to and I do think it's possible to jump to a place where you say shit, that's a really different way of looking at things right and it's nice if you can find a spot where you get that experience.</t>
  </si>
  <si>
    <t>Thomas Loughran: I'm going to throw maybe one piece in</t>
  </si>
  <si>
    <t>Thomas Loughran: It is, it won't be the last time.</t>
  </si>
  <si>
    <t>Thomas Loughran: You're actually on to something people, people like the way you all live when they come to appreciate it. They don't want to lose it. They may take part of it with them. They may simply come and stay</t>
  </si>
  <si>
    <t>Right. Right. But I think we we have a little more to say than everything and nothing now talked about those instincts.</t>
  </si>
  <si>
    <t>So no one wants to talk about the travesty of holding and Julian Assange, the life sentence given to Julian Assange for.</t>
  </si>
  <si>
    <t>Thomas Loughran: What's the uranium story those stories, whatever they are. They're like, neither Why don't know about what they think about Noam Chomsky story will be more aligned with that.</t>
  </si>
  <si>
    <t>All of that and somehow our consciousness awareness expands as we connect up as the act, as we have active favor toward the active favor of another,</t>
  </si>
  <si>
    <t>Thomas Loughran: Right, which is Christ in you, and other theological claims analogy with or that's relationship to consciousness and I tried to make some of that I tried to cash in on that.</t>
  </si>
  <si>
    <t>Rachel Loughran: Wasn't seashells.</t>
  </si>
  <si>
    <t>Thomas Loughran: Inside, but the</t>
  </si>
  <si>
    <t>John’s iPhone: Yeah, so I mean there's there's plenty of stories like that.</t>
  </si>
  <si>
    <t>00:56:43.110 --&gt; 00:56:59.670</t>
  </si>
  <si>
    <t>01:11:49.830 --&gt; 01:11:53.910</t>
  </si>
  <si>
    <t>00:49:20.610 --&gt; 00:49:21.270</t>
  </si>
  <si>
    <t>And that always is somebody who has a perspective. And they ought to care when they communicate that perspective about you.</t>
  </si>
  <si>
    <t>JP: That's while isn't it.</t>
  </si>
  <si>
    <t>Thomas Loughran: But probably there are edge effects, right, there's probably some number of oversteps</t>
  </si>
  <si>
    <t>Thomas Loughran: On her claim right that this is</t>
  </si>
  <si>
    <t>JP: falsification. The being able to convince people on their own terms.</t>
  </si>
  <si>
    <t>Thomas Loughran: And I think we're not doing that in that work up</t>
  </si>
  <si>
    <t>Thomas Loughran: If you will, and I think you can ask that question about about life and the people praise it has this feature. It is fairly insular when people say that they're not</t>
  </si>
  <si>
    <t>Thomas Loughran: But he happens to be on the right side and he's like a bulldozer is going in the right direction. Right. I'm glad he's here for the moment.</t>
  </si>
  <si>
    <t>Thomas Loughran: Exactly. It's either the it's it's a generation it. I don't know how many generations away from pixie dust. It is. But yes, because it's an attempt to its attempt to articulate the DNA in a in a in a form</t>
  </si>
  <si>
    <t>Thomas Loughran: Procedures, or you could call them conscious agents.</t>
  </si>
  <si>
    <t>Thomas Loughran: Yeah, right. This blocking blinded your hypocritical your etc. And I wear this mask will then what tradition. Am I speaking from when I wear the right one.</t>
  </si>
  <si>
    <t>Thomas Loughran: Certainly, without asking.</t>
  </si>
  <si>
    <t>Rachel Loughran: Thank you for that great.</t>
  </si>
  <si>
    <t>Thomas Loughran: For that you need to have enough moving parts that you recognize. So you can do that in some big stories. You could do it in the American story too, I think.</t>
  </si>
  <si>
    <t>Thomas Loughran: If it would be useful or we could just wait. I could give you one example of a reason why make this transit as transformation.</t>
  </si>
  <si>
    <t>Thomas Loughran: Yeah, it's a big story.</t>
  </si>
  <si>
    <t>Thomas Loughran: They may say, gosh, I've climbed way up hill and joining new people. This is a way better way of looking at things and I've ever looked at things before</t>
  </si>
  <si>
    <t>Thomas Loughran: Well, I think it's a task you cannot that individuals can handle by themselves. I think you can get better informed by hooking up with with others.</t>
  </si>
  <si>
    <t>But you're right. That's that's probably not enough said. And here's where you plug in.</t>
  </si>
  <si>
    <t>End he's being held for what exactly, I mean. And it just keeps you running from one thing to another.</t>
  </si>
  <si>
    <t>Thomas Loughran: That's a possibility. But they wouldn't be very aligned with the</t>
  </si>
  <si>
    <t>we get more and more of what it is that we want through more and more connections with other human beings into a larger experience of unity,</t>
  </si>
  <si>
    <t>JP: Because for a long time. It was just doing things that I didn't care about</t>
  </si>
  <si>
    <t>Thomas Loughran: And I promise also that there isn't high enough information for a network of rich communities. Another piece, which was immediately clear to me when I first started talking about it and now it's obscure itself from new temporary</t>
  </si>
  <si>
    <t>Thomas Loughran: Yeah, well, it took me a minute and a half.</t>
  </si>
  <si>
    <t>Thomas Loughran: He's got agreement, of course, not because he thinks science is talking about things which he denies sciences now talking about right science is not busy talking about</t>
  </si>
  <si>
    <t>Thomas Loughran: Right. But there was a violent front. I tried to put it in neutral language reasonably neutral language. There was a violent front to it. I mean, hardly anybody wants to say that there was no peaceful protest.</t>
  </si>
  <si>
    <t>JP: Short stories.</t>
  </si>
  <si>
    <t>As a different, potentially different thinking human being who could contribute their own useful perspective.</t>
  </si>
  <si>
    <t>Thomas Loughran: Well, thanks for spending Friday afternoon.</t>
  </si>
  <si>
    <t>Thomas Loughran: There isn't any complex process.</t>
  </si>
  <si>
    <t>John Rose: Kind of addressing the idea that</t>
  </si>
  <si>
    <t>JP: Those things are doing a lot of work, I guess, and I'm I'm worried about</t>
  </si>
  <si>
    <t>Thomas Loughran: But we are treating consciousness. Seriously.</t>
  </si>
  <si>
    <t>Thomas Loughran: It obviously you know all this. Right. It's, it's got real life of the mind, you'd be lucky to have it right</t>
  </si>
  <si>
    <t>Thomas Loughran: I don't trust him but</t>
  </si>
  <si>
    <t>00:57:01.350 --&gt; 00:57:10.530</t>
  </si>
  <si>
    <t>01:11:55.410 --&gt; 01:12:02.070</t>
  </si>
  <si>
    <t>00:49:22.200 --&gt; 00:49:28.950</t>
  </si>
  <si>
    <t>Thomas Loughran: The wrong one.</t>
  </si>
  <si>
    <t>JP: That was great. Rachel.</t>
  </si>
  <si>
    <t>Thomas Loughran: You could do it in the Christian story. I don't know how to do it nearly so. Well, I don't know what these great big parts are and the American story I've got a clue. But, but not so well.</t>
  </si>
  <si>
    <t>Thomas Loughran: And it would be an unexpected one and it would be one for you to chew on. And it would give you some idea for what's at stake in the transition from one paradigm to another.</t>
  </si>
  <si>
    <t>John Loughran: And that's it. After that it won't be a story anymore.</t>
  </si>
  <si>
    <t>Thomas Loughran: Then the only question is, were they mature members of the communities that left, right and if they were those communities on</t>
  </si>
  <si>
    <t>Thomas Loughran: But I think even assessing who the others are</t>
  </si>
  <si>
    <t>Here's where you plug in the analysis of self-esteem.</t>
  </si>
  <si>
    <t>So she will harp on that like crazy. And you said she just talking about the same thing.</t>
  </si>
  <si>
    <t>Thomas Loughran: Christian radio</t>
  </si>
  <si>
    <t>unity through multiple perspectives, maybe which we can't entirely take on, but we can appreciate in our particular limited circumstances.</t>
  </si>
  <si>
    <t>JP: Whether or not that the fair answer to whether it's</t>
  </si>
  <si>
    <t>Thomas Loughran: And I imagine that there's still a fuller whole that comes from bringing those pieces together that I haven't done. I have not been able to articulate it to myself.</t>
  </si>
  <si>
    <t>Thomas Loughran: I was just getting to that. I just started to speak right</t>
  </si>
  <si>
    <t>Thomas Loughran: The mathematics of consciousness right in conscious states of affairs. They don't know that may be wrong. There are people who spend some time doing that.</t>
  </si>
  <si>
    <t>Thomas Loughran: Hardly anybody wants to say that right and yeah</t>
  </si>
  <si>
    <t>JP: Are good foods.</t>
  </si>
  <si>
    <t>Thomas Loughran: It's here. The virus analogy. Really simple analogy number for her way of proceeding is we're trying to we're trying to go viral to us.</t>
  </si>
  <si>
    <t>Thomas Loughran: And if you thought that. And if you thought that physics emerges out of consciousness.</t>
  </si>
  <si>
    <t>John Rose: So I misspoke. I think that is possible but</t>
  </si>
  <si>
    <t>So that's where I think. Yeah.</t>
  </si>
  <si>
    <t>Thomas Loughran: So much of a dominated by my</t>
  </si>
  <si>
    <t>Thomas Loughran: And there will be accusations forward and we should expect all of that.</t>
  </si>
  <si>
    <t>John Rose: The two sides are fundamentally the same at the end of the day.</t>
  </si>
  <si>
    <t>JP: I'm worried about the secret. I'm worried about sneaking in</t>
  </si>
  <si>
    <t>Thomas Loughran: No question. But it's but how it extends and how it works itself out practically is let's say still in flux.</t>
  </si>
  <si>
    <t>John’s iPhone: Pretty you find that sentiment to the pretty common amongst a lot of Republican voters, I</t>
  </si>
  <si>
    <t>Thomas Loughran: Right, what there is no right one, then why should I listen to you, right, all those sorts of questions right that can come to mind.</t>
  </si>
  <si>
    <t>Thomas Loughran: Which we didn't. Well, we did a little bit. Right. I mean, we gave some example Michael memory. For example, we talked</t>
  </si>
  <si>
    <t>JP: Glad you're able to come</t>
  </si>
  <si>
    <t>Thomas Loughran: Christian story. I think it's a central so maybe that's a good reason why you start with Christian story actually because I think it's</t>
  </si>
  <si>
    <t>Rachel Loughran: Politics and November.</t>
  </si>
  <si>
    <t>Thomas Loughran: There's a little bit of evidence to initial prima facie evidence right that people do not prefer those other ways of living. Here's a person that doesn't</t>
  </si>
  <si>
    <t>What what does a tradition know about how human beings ought to think about themselves, think about others on the basis of what do we.</t>
  </si>
  <si>
    <t>It's a different day. Right. And she's stuck in a rut.</t>
  </si>
  <si>
    <t>JP: Story. Yeah.</t>
  </si>
  <si>
    <t>So maybe it's the case that consciousness is this activity. This is consciousness.</t>
  </si>
  <si>
    <t>JP: A good learning tool. I don't know. Yeah.</t>
  </si>
  <si>
    <t>Thomas Loughran: But I suspect</t>
  </si>
  <si>
    <t>Thomas Loughran: Exactly the same thing with the Hosie talking about a pocket full of shows I thought</t>
  </si>
  <si>
    <t>Thomas Loughran: So it's not that nobody's doing it. But surely, a lot of people aren't doing it.</t>
  </si>
  <si>
    <t>John’s iPhone: Like there. It's almost like they have to be short stories.</t>
  </si>
  <si>
    <t>00:57:11.190 --&gt; 00:57:16.140</t>
  </si>
  <si>
    <t>01:12:04.440 --&gt; 01:12:07.110</t>
  </si>
  <si>
    <t>00:49:30.690 --&gt; 00:49:36.810</t>
  </si>
  <si>
    <t>Fashion needs to go. People need to be able to talk like that.</t>
  </si>
  <si>
    <t>musings on this project.</t>
  </si>
  <si>
    <t>Thomas Loughran: And we should not be bent out of shape by it, it seems to me. And that's true for a weekend, too.</t>
  </si>
  <si>
    <t>Thomas Loughran: Yeah, that's right. So from her point of view, what you have in this whole constitutional crisis, all of this stuff is just the latest drama sock puppet or</t>
  </si>
  <si>
    <t>JP: Okay, where groups of turns out lots of groups of people convince themselves of crazy stuff.</t>
  </si>
  <si>
    <t>Thomas Loughran: It's also the case that we have not begun with a physical list account of consciousness, either.</t>
  </si>
  <si>
    <t>Thomas Loughran: And. And you might say that it doesn't. We don't have a lot of room.</t>
  </si>
  <si>
    <t>Thomas Loughran: Think so. Just that that's too negative. I think that a lot of them.</t>
  </si>
  <si>
    <t>Thomas Loughran: We're really looking for RNA or DNA because you can do it with both right and</t>
  </si>
  <si>
    <t>Thomas Loughran: Here being like NIH.</t>
  </si>
  <si>
    <t>John Rose: I think every version of 100% universality right now has price controls.</t>
  </si>
  <si>
    <t>Thomas Loughran: Certainly get at the question of even who is speaking here, right, who is, who is it that you're that when you're on master.</t>
  </si>
  <si>
    <t>Thomas Loughran: If you want to come back again. Rachel, please do that same link is the link that works meeting after meeting at seven o'clock.</t>
  </si>
  <si>
    <t>Thomas Loughran: Because the American stories 200 years old and Christian stories 2000 years old right so you've got a lot more history of reflection.</t>
  </si>
  <si>
    <t>Thomas Loughran: And I, I think I can do it very quickly.</t>
  </si>
  <si>
    <t>Rachel Loughran: One of those days.</t>
  </si>
  <si>
    <t>Thomas Loughran: Who's made an informed decision about both. Is that something that's unique to that person, or is that generally the way it's going to be</t>
  </si>
  <si>
    <t>Thomas Loughran: I think you can become generally better informed more probably better informed.</t>
  </si>
  <si>
    <t>This instinct that people are ends and not means, is there anything to that?</t>
  </si>
  <si>
    <t>But the reason she's doing it is because she thinks those things are are precisely where the action is that's being squeezed out.</t>
  </si>
  <si>
    <t>That's what we're that's what we're up to. That it's that. It is love this active favor.</t>
  </si>
  <si>
    <t>Thomas Loughran: LET ME PUT THE SAME QUESTION TO YOU, JOHN rose and let me ask you about your experience, your actual value from Wikipedia, which is an online learning.</t>
  </si>
  <si>
    <t>Thomas Loughran: It's worth exploring.</t>
  </si>
  <si>
    <t>Thomas Loughran: The grown up right</t>
  </si>
  <si>
    <t>Thomas Loughran: Well, anyway, let's let's drop a third piece out there and then comparing okay</t>
  </si>
  <si>
    <t>JP: It would have been a lot scarier if like 10% of the protesters had assault rifles strapped around them when they were marching</t>
  </si>
  <si>
    <t>John’s iPhone: With the show that I'm watching right now that came out of nowhere. For me, Krista Patrick this recommended it to me is just show called Yellowstone.</t>
  </si>
  <si>
    <t>It's not bias free. But there is a kind of objectivity, there's a frankness.</t>
  </si>
  <si>
    <t>John Rose: was great.</t>
  </si>
  <si>
    <t>Thomas Loughran: Because we've been a week into it before we were in unintentionally close election.</t>
  </si>
  <si>
    <t>Thomas Loughran: Right. In fact, I mean her claim is that when when everybody is all talking about the same thing. You can be sure that it's manufactured</t>
  </si>
  <si>
    <t>JP: That group of people cohere around, it's a it's a low</t>
  </si>
  <si>
    <t>Thomas Loughran: We're not hamstrung by a physical as to count of consciousness when we began there. We didn't say anything about the presumptions of physical ism. That means we haven't ruled it out. But I also think it means we haven't begun with it. We haven't we have a rule that in</t>
  </si>
  <si>
    <t>John’s iPhone: Getting that</t>
  </si>
  <si>
    <t>00:57:17.070 --&gt; 00:57:26.190</t>
  </si>
  <si>
    <t>01:12:08.340 --&gt; 01:12:20.820</t>
  </si>
  <si>
    <t>00:49:40.020 --&gt; 00:49:45.090</t>
  </si>
  <si>
    <t>Thomas Loughran: A certain claim set of say claims to pretension. But you're not equally guilty.</t>
  </si>
  <si>
    <t>Thomas Loughran: Back and</t>
  </si>
  <si>
    <t>Thomas Loughran: And you've got very rich accounts that people have put together, whereas in in our own history, you have some richness, but it just doesn't run that far back, and there are there are things which</t>
  </si>
  <si>
    <t>luke w: Okay.</t>
  </si>
  <si>
    <t>John Loughran: Yeah. Third, the third I think</t>
  </si>
  <si>
    <t>Thomas Loughran: Is it generally going to be the case in comparison to between those traditions that people who know both are going to come in with Peter. And if that's the case then listen, then this tradition has got through this comparative algorithm. It's got a claim to superiority.</t>
  </si>
  <si>
    <t>Thomas Loughran: By mixing and matching your sources of information. But I think there's a lot of work to do that.</t>
  </si>
  <si>
    <t>She thinks that's an epic battle. For state sponsored control of information flow.</t>
  </si>
  <si>
    <t>JP: I just sent the</t>
  </si>
  <si>
    <t>And in the case of limited perspective, it's active favor toward another unless it's possible to have the whole see itself.</t>
  </si>
  <si>
    <t>Thomas Loughran: Sooner or later, when you put pieces together and you rub them together for a long period of time when there are conflicts, you would expect to run into them.</t>
  </si>
  <si>
    <t>Rachel Loughran: I got there.</t>
  </si>
  <si>
    <t>Thomas Loughran: Okay, here's the third piece.</t>
  </si>
  <si>
    <t>Yeah, I get it, though.</t>
  </si>
  <si>
    <t>John’s iPhone: And I've been staying up way too late. Every night.</t>
  </si>
  <si>
    <t>Thomas Loughran: And maybe different ways. And I know but yeah you you want to insert it inside something right that's got legs, so to speak.</t>
  </si>
  <si>
    <t>Thomas Loughran: Who thinks that the physical world emerges out of information exchanges mathematical processes of various sorts various calculations computations.</t>
  </si>
  <si>
    <t>Thomas Loughran: No one's figured out how to pay for something. So maybe that that has both those pieces.</t>
  </si>
  <si>
    <t>Experience, calculation, rule forming, craft building.</t>
  </si>
  <si>
    <t>Yeah, I guess.</t>
  </si>
  <si>
    <t>Thomas Loughran: Had a great weekend. Yeah.</t>
  </si>
  <si>
    <t>Thomas Loughran: Right Bush v. Gore.</t>
  </si>
  <si>
    <t>Thomas Loughran: That's exactly what everybody wants that's that's the point of the sock puppet war as you want to throw things in that get everybody talking talking about those things and not talking about the real course. The real shape and direction of US phones.</t>
  </si>
  <si>
    <t>JP: low bar potential energy. Well,</t>
  </si>
  <si>
    <t>Thomas Loughran: We don't know about it. So I think what that comes to maybe the equivalent Lee.</t>
  </si>
  <si>
    <t>Thomas Loughran: Experiment in practice experiment and thought experiment and practice, it's not that there's no room. It's not that people don't value freedom we do, but there's not any encouragement to express to share to question to probe.</t>
  </si>
  <si>
    <t>Thomas Loughran: Nobody wants to see themselves as following a bulldozer that happens to be going in the right direction.</t>
  </si>
  <si>
    <t>Thomas Loughran: Well then who are you, well, I know I don't think that my position is exactly right. Well then who are you</t>
  </si>
  <si>
    <t>Thomas Loughran: I think though it would be fantastic for the families for our family for any family to be able to have respectful political conversation. So I think any way you could build on that Christ would really be worth doing.</t>
  </si>
  <si>
    <t>Thomas Loughran: You'd be welcome to</t>
  </si>
  <si>
    <t>Thomas Loughran: There are things where the story just hasn't really been told coherently yet.</t>
  </si>
  <si>
    <t>Thomas Loughran: In a very short phrase, God is not an asshole.</t>
  </si>
  <si>
    <t>Thomas Loughran: Yeah, couldn't know</t>
  </si>
  <si>
    <t>Thomas Loughran: Right. It's got a claim to a to a kind of stability.</t>
  </si>
  <si>
    <t>Thomas Loughran: And that work tends to tax and individuals capabilities, it would be a lot better if a group of people did that.</t>
  </si>
  <si>
    <t>That's the heart of the. And and so she's going to keep recording from there.</t>
  </si>
  <si>
    <t>JP: The story.</t>
  </si>
  <si>
    <t>Is it possible to have the unlimited see itself and have active favor toward the active favor?</t>
  </si>
  <si>
    <t>Thomas Loughran: Is it helps you to learn</t>
  </si>
  <si>
    <t>Thomas Loughran: That's a very weak argument for consistency.</t>
  </si>
  <si>
    <t>Thomas Loughran: That's family life vacation at the short</t>
  </si>
  <si>
    <t>Thomas Loughran: And I'll make it short.</t>
  </si>
  <si>
    <t>Watch.</t>
  </si>
  <si>
    <t>00:57:27.240 --&gt; 00:57:32.820</t>
  </si>
  <si>
    <t>01:12:22.440 --&gt; 01:12:28.290</t>
  </si>
  <si>
    <t>00:49:45.600 --&gt; 00:49:45.900</t>
  </si>
  <si>
    <t>Or is it is it an easy substitute?</t>
  </si>
  <si>
    <t>Yeah, it'd be interesting to try and compare what examples of journalism like that, like that look like and what journalism that is intended.</t>
  </si>
  <si>
    <t>John Rose: If you couldn't do.</t>
  </si>
  <si>
    <t>Thomas Loughran: And we were a long weekend to what we</t>
  </si>
  <si>
    <t>JP: Can</t>
  </si>
  <si>
    <t>Thomas Loughran: Is that Conscious. Conscious realism as possible, but so is a conscious. Let's call it a derivative conscious derivative account of consciousness.</t>
  </si>
  <si>
    <t>Thomas Loughran: To suggest to invent, right, that sort of stuff is not exactly the way school operates or the way that people praise operates. I'd say there's a somewhat similar culture in both places.</t>
  </si>
  <si>
    <t>Thomas Loughran: Because that leaves them with no resources against the charge that all the shit that he's a mowing down in his way right is mowing down he's put he's lacking children in cages on the border, you know, that kind of narrative right</t>
  </si>
  <si>
    <t>Thomas Loughran: Right. It's got a replication strategy. It's got a whole and it's got a vector for a host</t>
  </si>
  <si>
    <t>Thomas Loughran: If you thought that the physical world emerges out of that maybe it emerges out of conscious activity.</t>
  </si>
  <si>
    <t>Thomas Loughran: Who is it the speaking here you just sort of borrowing this position right</t>
  </si>
  <si>
    <t>Thomas Loughran: Not necessarily in a podcast. I mean, it's a good question. But if imagine somebody did it and got reasonably good at and</t>
  </si>
  <si>
    <t>Take a peek.</t>
  </si>
  <si>
    <t>Thomas Loughran: I mean, think of our current unrest summer.</t>
  </si>
  <si>
    <t>Thomas Loughran: That's a phrase that I've been chewing on that has got a lot of rhetorical power.</t>
  </si>
  <si>
    <t>Rachel Loughran: early this year.</t>
  </si>
  <si>
    <t>Thomas Loughran: That it has just demonstrated through this historical</t>
  </si>
  <si>
    <t>Thomas Loughran: It'd be a lot better for and then that group of people might have</t>
  </si>
  <si>
    <t>And no one's going to follow or not, no one. But in general, it's kind of hard that you won't find that record that's outside the overarchingly.</t>
  </si>
  <si>
    <t>JP: That some influential people this this alliance for Alliance Defending Freedom.</t>
  </si>
  <si>
    <t>And this, of course, is exactly what Agusta explored that day, trying to say if you've ever read it in one case or another.</t>
  </si>
  <si>
    <t>John Rose: As Wikipedia helped me learn. Yeah.</t>
  </si>
  <si>
    <t>Thomas Loughran: It's like a duration argument for consistency.</t>
  </si>
  <si>
    <t>JP: Weapons right</t>
  </si>
  <si>
    <t>Thomas Loughran: The third piece is basically</t>
  </si>
  <si>
    <t>JP: When those guys. Sorry, I would say.</t>
  </si>
  <si>
    <t>JP: Is it a. Is it a</t>
  </si>
  <si>
    <t>For real argument that's put together because we don't know the answer.</t>
  </si>
  <si>
    <t>Maybe not even to manipulate. Well, I guess that would be the difference, right?</t>
  </si>
  <si>
    <t>Thomas Loughran: Should remember better than you. How long, but I think it was something that was a long weekend to it. I think before that.</t>
  </si>
  <si>
    <t>JP: I could see that that that story seems a lot more true to me in a different</t>
  </si>
  <si>
    <t>Thomas Loughran: Which I think is a physical is to kind of consciousness, that wouldn't. In other words, there's a solution to the hard problem of consciousness, maybe there is we just don't know what it is yet.</t>
  </si>
  <si>
    <t>Thomas Loughran: In that regard, there's a board of directors, for example, and they are what they are. And it's they're run by the same people that run the community, more or less, not entirely the same but largely</t>
  </si>
  <si>
    <t>Thomas Loughran: Etc, etc. But that that's just one right that somebody might grab and nobody wants to feel like</t>
  </si>
  <si>
    <t>00:57:33.690 --&gt; 00:57:48.450</t>
  </si>
  <si>
    <t>01:12:29.520 --&gt; 01:12:32.670</t>
  </si>
  <si>
    <t>00:49:48.270 --&gt; 00:49:58.050</t>
  </si>
  <si>
    <t>And attacking them. Yeah.</t>
  </si>
  <si>
    <t>Thomas Loughran: And then demonstrated that publicly</t>
  </si>
  <si>
    <t>JP: At Monday, Wednesday, Friday at seven right</t>
  </si>
  <si>
    <t>Thomas Loughran: Now if I sent you. I DID SEND YOU ACTUALLY THE INTERVIEW WITH 11 evangelicals today is send you that and why they're not there X evangelical movement.</t>
  </si>
  <si>
    <t>First Tuesday.</t>
  </si>
  <si>
    <t>Thomas Loughran: That's where the that is where the data.</t>
  </si>
  <si>
    <t>Thomas Loughran: Because of the whole set of sources that they filter together and process. Together we know we've done a lot of this and you can tell I'm sort of stuck in my rich community thinking here.</t>
  </si>
  <si>
    <t>For the most part, you'll see an occasion, rapid, occasional reference to covert likely disappear.</t>
  </si>
  <si>
    <t>JP: At</t>
  </si>
  <si>
    <t>And he sees in that interplay the very nature of the Trinity, the emergence of the Trinity.</t>
  </si>
  <si>
    <t>John Rose: Yeah, for sure. I mean, anytime I have</t>
  </si>
  <si>
    <t>Thomas Loughran: You know what I mean, it's not a powerful argument for consistency and more powerful argument is that we've used these pieces together, time after time after time to produce identifiable unquantifiable fruit.</t>
  </si>
  <si>
    <t>Rachel Loughran: guns and stuff. No, I get it.</t>
  </si>
  <si>
    <t>Thomas Loughran: It starts with the idea of information and agency.</t>
  </si>
  <si>
    <t>JP: I don't know anything about it.</t>
  </si>
  <si>
    <t>Thomas Loughran: Right, you've actually complicated thing. It's not a list of it's not an RNA. It's not a sequence. It's not a base sequence. Right. It's very, very many levels up. So I'm trying to get a base sequence and maybe some secondary protein folding.</t>
  </si>
  <si>
    <t>Thomas Loughran: And maybe the calculations are done by a calculator.</t>
  </si>
  <si>
    <t>John Rose: So I mean it. Yeah, if you could make that work. That would mean that. Yeah, that's my ideal system, I think, because I think markets are typically pretty good at doing things</t>
  </si>
  <si>
    <t>And so, I mean, you could imagine someone fixing a pretty shallow.</t>
  </si>
  <si>
    <t>It would be that those those are the two alternatives. One is journalism that is trying to consider me as a human being with a difference opinion.</t>
  </si>
  <si>
    <t>Before that court case went to the Supreme Court. The one quickly.</t>
  </si>
  <si>
    <t>JP: Election like</t>
  </si>
  <si>
    <t>Thomas Loughran: But how stable is a giant how stable is the secret. That's my question. Now, if it turns out</t>
  </si>
  <si>
    <t>Thomas Loughran: Seems to me. We haven't ruled that out at the beginning.</t>
  </si>
  <si>
    <t>JP: And close. Yeah.</t>
  </si>
  <si>
    <t>Thomas Loughran: Like they don't give a shit about that.</t>
  </si>
  <si>
    <t>Thomas Loughran: That's that's anyway, those very questions. I just by reading</t>
  </si>
  <si>
    <t>Thomas Loughran: That could be great. I mean, I'd love to see him, would you sign up for them. I would mean if the conversation would</t>
  </si>
  <si>
    <t>Thomas Loughran: Okay, we've run</t>
  </si>
  <si>
    <t>Thomas Loughran: International Peace.</t>
  </si>
  <si>
    <t>Thomas Loughran: Or natural rights played in particular law.</t>
  </si>
  <si>
    <t>Thomas Loughran: But, but also not just rich community, maybe even a rich think tank when it, when it comes to these things. Still, it's hard to even know what to aim at.</t>
  </si>
  <si>
    <t>So, yeah, I do think that a lot of what she does is pound on.</t>
  </si>
  <si>
    <t>JP: People. I think that is a constellation in a powerful and in</t>
  </si>
  <si>
    <t>So if we're going to go off in a Christian theological direction, this is where we would go is exactly where it doesn't.</t>
  </si>
  <si>
    <t>John Rose: A question about basically anything Wikipedia is the first place I go</t>
  </si>
  <si>
    <t>Thomas Loughran: Be nice if you could quantify it. At least you could identify right and you know that these pieces come together to get you that next step and that next step. There's a kind of consistency that shows itself right in productivity.</t>
  </si>
  <si>
    <t>JP: When just</t>
  </si>
  <si>
    <t>Thomas Loughran: Same as he comes in, in the sense of conscious information about which we are conscious</t>
  </si>
  <si>
    <t>Thomas Loughran: I'm just thinking of that little. What was that kid was it in Wisconsin where some young kid jumps on the side of the police.</t>
  </si>
  <si>
    <t>John’s iPhone: Yeah, so it's a modern day and it's basically about a family that owns a massive farm slash ranch our ranch basically</t>
  </si>
  <si>
    <t>00:57:50.670 --&gt; 00:57:51.150</t>
  </si>
  <si>
    <t>01:12:33.840 --&gt; 01:12:36.150</t>
  </si>
  <si>
    <t>00:50:00.990 --&gt; 00:50:01.470</t>
  </si>
  <si>
    <t>I'm not here. I'll take Rawls veil of ignorance as an example.</t>
  </si>
  <si>
    <t>Thomas Loughran: But there were a number of days. Actually, there was a long weekend. That's right. So elections are always on a Tuesday, and there was a long weekend for it because I was. Yeah.</t>
  </si>
  <si>
    <t>JP: This election. I mean,</t>
  </si>
  <si>
    <t>Thomas Loughran: They're willing to or like it's all utilitarian calculus.</t>
  </si>
  <si>
    <t>Thomas Loughran: Shapes.</t>
  </si>
  <si>
    <t>Thomas Loughran: Or a community of calculators.</t>
  </si>
  <si>
    <t>Thomas Loughran: Three rival virgins, you'll know that McIntyre, at least thinks that they are central challenges is postmodern</t>
  </si>
  <si>
    <t>John Rose: I certainly think it's super relevant. I mean, I've read dozens of pieces.</t>
  </si>
  <si>
    <t>Rachel Loughran: this coming week that could be hard, but</t>
  </si>
  <si>
    <t>Thomas Loughran: Way over</t>
  </si>
  <si>
    <t>luke w: Maybe it's all ringing any bells for me to do. But I'll tell you that a bunch of them.</t>
  </si>
  <si>
    <t>Thomas Loughran: Alright, well, thanks guys. I should JP, thanks for hanging in after run you've</t>
  </si>
  <si>
    <t>Thomas Loughran: And and somehow we kind of all suspected</t>
  </si>
  <si>
    <t>John Rose: It's</t>
  </si>
  <si>
    <t>I think there's a third type.</t>
  </si>
  <si>
    <t>But that's why she pounds. And she's definitely seems.</t>
  </si>
  <si>
    <t>JP: constellation of people that my guess would align more or less with what you were just describing</t>
  </si>
  <si>
    <t>So you might think that that activity is free activity. It is loving activity.</t>
  </si>
  <si>
    <t>Thomas Loughran: Yeah, me too. I mean, quite often and</t>
  </si>
  <si>
    <t>Thomas Loughran: That would be more different kinds of arguments for consistency. It's more like</t>
  </si>
  <si>
    <t>JP: Not them right away, not</t>
  </si>
  <si>
    <t>Thomas Loughran: Consciousness that is information.</t>
  </si>
  <si>
    <t>Thomas Loughran: Fires, pardon me.</t>
  </si>
  <si>
    <t>John’s iPhone: A massive park right</t>
  </si>
  <si>
    <t>Not that I'm claiming that it's shallow, but that it can be communicated and entered into, I think, relatively easily.</t>
  </si>
  <si>
    <t>Thomas Loughran: That was it for me actually marveling over the meanest detector I shared the story for watching you want to be shot through the ground.</t>
  </si>
  <si>
    <t>JP: US policy. I mean,</t>
  </si>
  <si>
    <t>Thomas Loughran: That there's a lot to the secret so that all kinds of people from all kinds of walks of life when they deeply dive in.</t>
  </si>
  <si>
    <t>Thomas Loughran: Let's see, you could say then that we've begun by taking conscious seriously.</t>
  </si>
  <si>
    <t>Thomas Loughran: Yeah, so I had these are all people I know very well, and love very well and respect very well, and I very much admire and I'm in to my eyebrows. The</t>
  </si>
  <si>
    <t>John’s iPhone: I think they would say he's a bulldozer going on in the right direction on immigration and and closing our borders and</t>
  </si>
  <si>
    <t>00:57:52.800 --&gt; 00:57:53.250</t>
  </si>
  <si>
    <t>01:12:37.410 --&gt; 01:12:48.720</t>
  </si>
  <si>
    <t>00:50:03.420 --&gt; 00:50:04.260</t>
  </si>
  <si>
    <t>Thomas Loughran: Perspectives, or I'm going to go one time he said earlier, though, because we're so close to this and it's hard to get that we just spent a lot of time.</t>
  </si>
  <si>
    <t>John Rose: Articles on people writing in about asking like, how to talk about politics with their family over the holiday or something.</t>
  </si>
  <si>
    <t>Rachel Loughran: I'll let you know Michael Thompson. Sure. Well,</t>
  </si>
  <si>
    <t>Thomas Loughran: Typical time. Thanks for spending some time together. Let's hit it again on on Monday.</t>
  </si>
  <si>
    <t>Thomas Loughran: They put it very well, look, I just don't understand how</t>
  </si>
  <si>
    <t>Thomas Loughran: Done. Oh, yeah.</t>
  </si>
  <si>
    <t>Thomas Loughran: When it comes, for example, to sleep.</t>
  </si>
  <si>
    <t>Thomas Loughran: How do you assemble enough people that share a common set of</t>
  </si>
  <si>
    <t>There's a kind that does not intend to manipulate, but is blind to the fact that their perspective is a particular perspective.</t>
  </si>
  <si>
    <t>Eric. I yeah, maybe it's the case from here.</t>
  </si>
  <si>
    <t>Thomas Loughran: Can you name one or two famous people who have aligned themselves with the idea</t>
  </si>
  <si>
    <t>That activity is consciousness activity in its holiest expression.</t>
  </si>
  <si>
    <t>Thomas Loughran: Sometimes I'm searching Google for things quite often. I do that too.</t>
  </si>
  <si>
    <t>Thomas Loughran: It produces fruit and the fruit just doesn't argue with itself. You're not producing inconsistent group who produce inconsistent food.</t>
  </si>
  <si>
    <t>Thomas Loughran: Dying and pile of brass is an expression Justin will use often.</t>
  </si>
  <si>
    <t>Thomas Loughran: Right, I am now informed, right, because I see the same I experienced the same. It's coming to me as information and I say, Oh, I'm just doing this now.</t>
  </si>
  <si>
    <t>JP: And I was trying to think</t>
  </si>
  <si>
    <t>John’s iPhone: Bordering Yellowstone, I guess, and it's just</t>
  </si>
  <si>
    <t>Thomas Loughran: Together.</t>
  </si>
  <si>
    <t>Thomas Loughran: Can you mathematicians that can you give a mathematical account of how conscious agents interact. What are the inputs to conscious agents. What are the output from conscious agents.</t>
  </si>
  <si>
    <t>Thomas Loughran: Transparency</t>
  </si>
  <si>
    <t>And you wonder if it's just a patch. Is it just sort of.</t>
  </si>
  <si>
    <t>Thomas Loughran: Or and being caught</t>
  </si>
  <si>
    <t>JP: We could be facing a constitutional crisis where we don't even resolve our election. I mean, it's like</t>
  </si>
  <si>
    <t>Thomas Loughran: 10 at best. There's an intriguing question about consciousness because we're putting a lot of emphasis on consciousness from the beginning.</t>
  </si>
  <si>
    <t>Thomas Loughran: The effort.</t>
  </si>
  <si>
    <t>John’s iPhone: I think the natural reflexive response to an argument like that would be that</t>
  </si>
  <si>
    <t>Thomas Loughran: Let me just get at it through one particular angle. There's other angles. I'm looking for as many angles as there are</t>
  </si>
  <si>
    <t>John Rose: So I think people are really interested in it.</t>
  </si>
  <si>
    <t>Thomas Loughran: You know we're here and if you'd be welcome. And thank you. You bet.</t>
  </si>
  <si>
    <t>Thomas Loughran: And we can</t>
  </si>
  <si>
    <t>Thomas Loughran: One woman, put it delightfully look I can forgive all kinds of people. Why can't God why instead. Does he cook up a frequency, right, in which he's going to consciously pound them into misery for all eternity, or is going to allow it, or pick your theodicy. That's what's going to happen.</t>
  </si>
  <si>
    <t>Thomas Loughran: Right, we think that we've actually moved away from sleep or when it comes to universal suffrage right or etc. These are things that we think we have emerged away from</t>
  </si>
  <si>
    <t>Thomas Loughran: Values and more really after effective promotion of those values. How do you do that on any large scale. And then how do you tell who else is doing it. Who else is opposed to it, etc.</t>
  </si>
  <si>
    <t>If you were blind to that fact, you think the way it seems to you is the way it was.</t>
  </si>
  <si>
    <t>It'll be fun to have a conversation about it. Yeah. World because I'm here.</t>
  </si>
  <si>
    <t>JP: Oh man, most</t>
  </si>
  <si>
    <t>It is full consciousness. It is God. It is reality.</t>
  </si>
  <si>
    <t>JP: And they just asked for. They just did a fundraiser fundraiser. You guys, I hope you donated</t>
  </si>
  <si>
    <t>Thomas Loughran: That would be very nice, that's an argument for consistency, but a weaker. One is that you keep thinking about you keep ruminating on these things, and you don't see why they don't come up</t>
  </si>
  <si>
    <t>Rachel Loughran: What does that mean,</t>
  </si>
  <si>
    <t>JP: I'm getting Addison maybe</t>
  </si>
  <si>
    <t>John’s iPhone: Really really valuable land. And the story is about kind of the family dynamics and</t>
  </si>
  <si>
    <t>00:57:53.550 --&gt; 00:57:56.940</t>
  </si>
  <si>
    <t>01:12:49.830 --&gt; 01:12:59.130</t>
  </si>
  <si>
    <t>00:50:05.730 --&gt; 00:50:14.940</t>
  </si>
  <si>
    <t>Well, it's one way to solve the problem, right?</t>
  </si>
  <si>
    <t>Thomas Loughran: In a mind Minnesota case.</t>
  </si>
  <si>
    <t>JP: Whatever can be a disaster.</t>
  </si>
  <si>
    <t>Thomas Loughran: You of course there's always a possibility that there's no really honest people in that space.</t>
  </si>
  <si>
    <t>Thomas Loughran: But I think not presuming that conscious realism is true. It's possible, but we better not be doing that, number one, and number two, I think we weren't in fact doing it. We weren't</t>
  </si>
  <si>
    <t>Thomas Loughran: To try to figure out how to live together well.</t>
  </si>
  <si>
    <t>John’s iPhone: I don't think it's true at all. But the responses well as Obama who started that program. So it absolves Trump of any</t>
  </si>
  <si>
    <t>Thomas Loughran: Now you've got a quad dictionary structure. Right. And now, you actually have</t>
  </si>
  <si>
    <t>Thomas Loughran: What constitutes progress as conscious agents calculate if you could do all that and regenerate modern physics out of it.</t>
  </si>
  <si>
    <t>Thomas Loughran: In with your salary. Right. You know, which when people can play and they can see then they can make good decisions right and the market bricks.</t>
  </si>
  <si>
    <t>John Loughran: People</t>
  </si>
  <si>
    <t>John Rose: Whether or not.</t>
  </si>
  <si>
    <t>Thomas Loughran: Okay, JP john I'm probably see what something, one of these days and</t>
  </si>
  <si>
    <t>Thomas Loughran: Yeah, why don't why don't we just take the weekend off and think a little bit, and we can come back de novo. I've just sort of suggested that we start in one place, but we might want to start just because of timeliness, as you pointed out.</t>
  </si>
  <si>
    <t>Thomas Loughran: That there there's a very strong instinct here, right, that something about that is, is wrong.</t>
  </si>
  <si>
    <t>John Loughran: Oh man, this is, this is great. I'm glad we were able to make something out of nothing there. I was grasping for straws.</t>
  </si>
  <si>
    <t>Thomas Loughran: toward a more stable way of looking at things. Now that could be a flash in the pan. It could be just a season the fashion.</t>
  </si>
  <si>
    <t>Thomas Loughran: That's really quite a challenge.</t>
  </si>
  <si>
    <t>And you put it forward as the way it is with no intention to manipulate.</t>
  </si>
  <si>
    <t>Oh, you would be fun to talk more about what I think about what she writes.</t>
  </si>
  <si>
    <t>It's all there is. And what and what we are up to speak for myself.</t>
  </si>
  <si>
    <t>I always</t>
  </si>
  <si>
    <t>Thomas Loughran: That is actually an argument for consistency. I think over time. But as you ruminate inconsistency pop up the</t>
  </si>
  <si>
    <t>Thomas Loughran: Dying in a pile of brass. That means you're you're shooting so much that you're just leaving. Keep it shell casings brass</t>
  </si>
  <si>
    <t>Thomas Loughran: Started starting there.</t>
  </si>
  <si>
    <t>Thomas Loughran: I'm getting my stories completed here anyway.</t>
  </si>
  <si>
    <t>John’s iPhone: Like they're kind of like the old fashioned Wild West and</t>
  </si>
  <si>
    <t>We could all drop ourselves in this hypothetical situation and we could call that the deliverances of reason.</t>
  </si>
  <si>
    <t>Under big cord.</t>
  </si>
  <si>
    <t>JP: It could be a disaster. I mean, like there could be, you know, there could be riots in the streets for a year. I mean the the fabric of society could just totally fall apart for a long time. I mean,</t>
  </si>
  <si>
    <t>Thomas Loughran: Right, that's one thing you might end up coming to find out that you've entered a den of thieves.</t>
  </si>
  <si>
    <t>Thomas Loughran: Or or put it this way. I invite the accusation to the country by all means, if we, that would be a deadly mistake. Let's not make it. Let's not presume without argument that physical ism is false anywhere.</t>
  </si>
  <si>
    <t>Thomas Loughran: In Christ.</t>
  </si>
  <si>
    <t>00:57:58.650 --&gt; 00:58:07.290</t>
  </si>
  <si>
    <t>01:13:01.290 --&gt; 01:13:02.850</t>
  </si>
  <si>
    <t>00:50:15.450 --&gt; 00:50:16.260</t>
  </si>
  <si>
    <t>Thomas Loughran: So this is just an angle that will get that will look like to invite you into the space.</t>
  </si>
  <si>
    <t>John Rose: You guys able to see other people do it or not.</t>
  </si>
  <si>
    <t>Thomas Loughran: We might want to start through the American story. What that's going to do. By the way, this forces back into moral language.</t>
  </si>
  <si>
    <t>Thomas Loughran: And it's maybe the threat of being burned at the stake yourself that kept so many people from saying so.</t>
  </si>
  <si>
    <t>John Loughran: That was great guys like</t>
  </si>
  <si>
    <t>Thomas Loughran: Right, all kinds of things you can ask that question and you can test that question. Historically, and you can settle it for sure. Right now, but you can have your suspicions.</t>
  </si>
  <si>
    <t>Thomas Loughran: I don't think it's insurmountable challenge, but I think we are light too lightly equipped to lightly armed</t>
  </si>
  <si>
    <t>You're just clueless. You just don't know that somebody else standing there would have taken a different photograph.</t>
  </si>
  <si>
    <t>Let's do it another time. So any time. Yeah. Sometimes you just fall over and sometimes you read you're pissed off a particular entertainer.</t>
  </si>
  <si>
    <t>JP: Let's see Mike Huckabee, I mean like basically anyone who wants to be anyone in the Republican Party in the last 20 years 30 years has had to</t>
  </si>
  <si>
    <t>I don't know. Just to pick a person, what a person is, what I am.</t>
  </si>
  <si>
    <t>Thomas Loughran: Fact, I donate to the Wikimedia Foundation through Patreon.</t>
  </si>
  <si>
    <t>Thomas Loughran: First day of purity us questions, you don't have answers to. And then, but there's a lot of those. And because you don't have answers to them. It's hard to hang on to those questions.</t>
  </si>
  <si>
    <t>Thomas Loughran: casings all all around.</t>
  </si>
  <si>
    <t>Thomas Loughran: And you've been down this road. So I'll, I'll do it way, way too fast.</t>
  </si>
  <si>
    <t>JP: No, it was Kenosha</t>
  </si>
  <si>
    <t>I Josh</t>
  </si>
  <si>
    <t>Thomas Loughran: Except I've shifted my analogy from from DNA. DNA it by the way folds unbelievably Cooley like desk got all these different layers. I've ever seen.</t>
  </si>
  <si>
    <t>Thomas Loughran: That would be a different idea.</t>
  </si>
  <si>
    <t>John Rose: Hmm. Right.</t>
  </si>
  <si>
    <t>Are they the deliverances of reason or are they not? Are they just because you say so and because it solves the problem?</t>
  </si>
  <si>
    <t>Thomas Loughran: underneath the surface edit a marble of international cooperation during Bush v. Gore. So I remember when it was it was over a weekend. So, but I don't remember exactly when the court, but it was a number of days later and we survived.</t>
  </si>
  <si>
    <t>JP: If it goes as bad as it could go her take makes no sense.</t>
  </si>
  <si>
    <t>Thomas Loughran: You know, and I mean that these are all hucksters and charlatans in here that's not impossible, right, I mean, some people think Scientology is like that. That's what they say. Right. I don't know if it's like that I've not made that deep dive, but it has its critics.</t>
  </si>
  <si>
    <t>Thomas Loughran: At the very least, if we do that, let's be clear about the fact that we're doing it, if that's that's quite a bullet to bite.</t>
  </si>
  <si>
    <t>Thomas Loughran: But I don't think we've got that. Exactly right.</t>
  </si>
  <si>
    <t>Thomas Loughran: I think you're missing something here john</t>
  </si>
  <si>
    <t>Thomas Loughran: If you see things the way that you see things does God also see them that way.</t>
  </si>
  <si>
    <t>John Rose: A question but</t>
  </si>
  <si>
    <t>JP: Should be soon. Oh, right. And we're reading that article for Friday so right.</t>
  </si>
  <si>
    <t>Thomas Loughran: Very much so. Because our American story is replete right with moral principles and we're gonna have to look at where those come from, what are they, how might they be grounded.</t>
  </si>
  <si>
    <t>Thomas Loughran: You end up sounding like a heretic. If you push back too hard at that heaven unhealthy Odyssey. So you bend over backwards to try to accommodate it.</t>
  </si>
  <si>
    <t>Thomas Loughran: Well, you've been investing for years. And so you just reach in and pull something out from the storehouse.</t>
  </si>
  <si>
    <t>Thomas Loughran: Right. And you can make your case and you can persuade everybody looks at it another way, another point of view, you might find no one who can articulate it with the power that you can</t>
  </si>
  <si>
    <t>Thomas Loughran: For meeting that challenge now. And I think one of the best you can do sort of survive and hang on to</t>
  </si>
  <si>
    <t>They would have interviewed different people. They would have seen a different story developing all of that.</t>
  </si>
  <si>
    <t>Yeah. OK. Well, thanks, guys.</t>
  </si>
  <si>
    <t>JP: Appeal to this group for support.</t>
  </si>
  <si>
    <t>Is God thinking through what it's like to be Tom?</t>
  </si>
  <si>
    <t>Thomas Loughran: No true that's not true.</t>
  </si>
  <si>
    <t>Thomas Loughran: You know what I mean that they don't have much of a peg hangar.</t>
  </si>
  <si>
    <t>Rachel Loughran: You yeah I hope that's the experience. I never have.</t>
  </si>
  <si>
    <t>JP: Oh, I'm not. I'm not. I'm not in a rush awful, Tom.</t>
  </si>
  <si>
    <t>Thomas Loughran: The kid was arrested.</t>
  </si>
  <si>
    <t>John’s iPhone: Yeah, so it's actually so it's about like they're kind of the old Wild West. It's about new money trying to come into Montana and basically</t>
  </si>
  <si>
    <t>00:58:07.950 --&gt; 00:58:20.670</t>
  </si>
  <si>
    <t>01:13:04.170 --&gt; 01:13:06.360</t>
  </si>
  <si>
    <t>00:50:16.410 --&gt; 00:50:18.180</t>
  </si>
  <si>
    <t>Or is there something richer? Is there a rich account you can give of what reason is?</t>
  </si>
  <si>
    <t>Thomas Loughran: Now, it's true. We did weren't coming out like a</t>
  </si>
  <si>
    <t>JP: That's what I would say.</t>
  </si>
  <si>
    <t>Thomas Loughran: Say it's disingenuous.</t>
  </si>
  <si>
    <t>Thomas Loughran: And I'd rather not bite it.</t>
  </si>
  <si>
    <t>Thomas Loughran: Nobody thinks we got it exactly right. But that we might disagree as to what some of the features are and when I'm inclined to think you need to have more</t>
  </si>
  <si>
    <t>Thomas Loughran: In this sense, you would never hear somebody who's following the bulldozer in the right direction, say genuinely. I love that bulldozer.</t>
  </si>
  <si>
    <t>Thomas Loughran: Ever seen a later. It's amazing. With. It is astonishing how many I forget there's many substantial layers between those chromosomes. You see, and the DNA. Right. The primary sequence of nucleotides super out</t>
  </si>
  <si>
    <t>Thomas Loughran: And that's his project. No shit.</t>
  </si>
  <si>
    <t>John Rose: So that's, that's my</t>
  </si>
  <si>
    <t>Thomas Loughran: As God aware of what it's like to be john with this hat on.</t>
  </si>
  <si>
    <t>JP: Or we</t>
  </si>
  <si>
    <t>Thomas Loughran: That's a very different way forward, many Christian story.</t>
  </si>
  <si>
    <t>Thomas Loughran: But at some point.</t>
  </si>
  <si>
    <t>Thomas Loughran: Share ensures nonetheless allegiance to a contrary view.</t>
  </si>
  <si>
    <t>Thomas Loughran: Certainly, hang on to the skill set, you need to process different perspectives and hang on to multiple information sources that you so far as, you know, these are</t>
  </si>
  <si>
    <t>Now, you might know there are such people be hard not to know if there's any such people,</t>
  </si>
  <si>
    <t>Thanks for spending some time on Monday. And CNN Wednesday.</t>
  </si>
  <si>
    <t>JP: And spoken at their events.</t>
  </si>
  <si>
    <t>Now, that seems a little strange. It seems like I don't actually exist, but this is where the conscious realism stuff comes from, comes in.</t>
  </si>
  <si>
    <t>It's through PayPal.</t>
  </si>
  <si>
    <t>Thomas Loughran: It's a week or connection.</t>
  </si>
  <si>
    <t>JP: I didn't mean to try and rush you by looking at</t>
  </si>
  <si>
    <t>John’s iPhone: Yeah, after it kills people</t>
  </si>
  <si>
    <t>Filming</t>
  </si>
  <si>
    <t>And why a. I think you're kind of a past is very helpful to me, it looks like a helpful metaphor through which to understand,</t>
  </si>
  <si>
    <t>JP: War.</t>
  </si>
  <si>
    <t>JP: I'll take</t>
  </si>
  <si>
    <t>Thomas Loughran: But people say that about everything right. I mean, people say that about science. They certainly say it right. They say regularly about science.</t>
  </si>
  <si>
    <t>Thomas Loughran: You need to have more sunshine, you need to have more critical questioning even a foundational issues and we have almost none of that.</t>
  </si>
  <si>
    <t>John’s iPhone: Right. So we're talking about two very different types of Trump voters.</t>
  </si>
  <si>
    <t>00:58:21.300 --&gt; 00:58:32.610</t>
  </si>
  <si>
    <t>01:13:09.630 --&gt; 01:13:11.550</t>
  </si>
  <si>
    <t>00:50:20.490 --&gt; 00:50:21.000</t>
  </si>
  <si>
    <t>Thomas Loughran: In other words, is that</t>
  </si>
  <si>
    <t>JP: argue about something else Friday.</t>
  </si>
  <si>
    <t>Thomas Loughran: So let's talk about it on the which way we want it.</t>
  </si>
  <si>
    <t>Thomas Loughran: If the god you worship is an asshole. So are you another phrase I really like in this neighborhood, you're responsible for letting come in through</t>
  </si>
  <si>
    <t>Thomas Loughran: Like a good car right</t>
  </si>
  <si>
    <t>Thomas Loughran: Right. They are no longer there are no such and because of slavery. There are no such advocates have</t>
  </si>
  <si>
    <t>Thomas Loughran: A somewhat of a reasonable, you gotta listen to what these folks have to say, although you don't really know them well enough to know why they're saying it that's much harder to do.</t>
  </si>
  <si>
    <t>but you may nonetheless not really appreciate the fact that all of those perspective or at least some number of different perspectives.</t>
  </si>
  <si>
    <t>JP: Like I mean dobson's a huge influence on this group.</t>
  </si>
  <si>
    <t>So now we're going a little further. You could go so far as all of this, love his God.</t>
  </si>
  <si>
    <t>JP: After, after I graduated college, I was like, every time they asked me, I'm going to donate yeah I use them. So my</t>
  </si>
  <si>
    <t>Thomas Loughran: At least never have to</t>
  </si>
  <si>
    <t>Thomas Loughran: No, I didn't think that you were, but for the, for the purpose that I'm trying to accomplish. Right now, I do want to rush. I want to see the whole of this line as quickly as we can see it.</t>
  </si>
  <si>
    <t>Thomas Loughran: Decided to go shooting.</t>
  </si>
  <si>
    <t>Thomas Loughran: Anyway, we're somewhere in that process is an analogy somewhere in those areas is the kind of analogy we need here we need it. But getting the DNA right matters a lot.</t>
  </si>
  <si>
    <t>Thomas Loughran: And he thinks he's way down the road.</t>
  </si>
  <si>
    <t>but certainly not a true explanation in and of itself.</t>
  </si>
  <si>
    <t>JP: In Iraq like</t>
  </si>
  <si>
    <t>JP: Her take is ridiculous. If it goes if it goes bad, like if we actually have like, you know, a seriously disputed election I think her take is silly.</t>
  </si>
  <si>
    <t>Thomas Loughran: Scientists typically don't</t>
  </si>
  <si>
    <t>Thomas Loughran: Yeah, frankly, almost none of it.</t>
  </si>
  <si>
    <t>Thomas Loughran: Maybe so. Right. Yeah. And that's it's that second populace. I was trying to appeal to here. There are people who loves him and have dear affection for him and think he is really something wonderful, there are some</t>
  </si>
  <si>
    <t>Thomas Loughran: Is what it is that we chew on.</t>
  </si>
  <si>
    <t>John Loughran: I wonder what we could think more about what might make you go, well, I mean,</t>
  </si>
  <si>
    <t>Thomas Loughran: Suffered by gender for whatever passes for gender right</t>
  </si>
  <si>
    <t>Thomas Loughran: And then you try to develop some rules like</t>
  </si>
  <si>
    <t>I would say that's. That which is most journalists, that the third type that does not consider that there is a different perspective.</t>
  </si>
  <si>
    <t>JP: Let's see some senators trying to get reimbursement</t>
  </si>
  <si>
    <t>You could imagine something and not really know what to say about what?</t>
  </si>
  <si>
    <t>Thomas Loughran: Head is down for</t>
  </si>
  <si>
    <t>Thomas Loughran: Thanks for listening. All that JP learning throw back to, because I'm absolutely out of words. Well john rose you to write anything that you want to show on the pile before we pull off training.</t>
  </si>
  <si>
    <t>Thomas Loughran: I mean, it's</t>
  </si>
  <si>
    <t>JP: Yeah, well, I decided to go protect some buildings.</t>
  </si>
  <si>
    <t>John’s iPhone: I guess.</t>
  </si>
  <si>
    <t>00:58:34.230 --&gt; 00:58:37.380</t>
  </si>
  <si>
    <t>01:13:12.840 --&gt; 01:13:14.190</t>
  </si>
  <si>
    <t>00:50:22.170 --&gt; 00:50:25.740</t>
  </si>
  <si>
    <t>You suspect being a patch because a patch would function like that?</t>
  </si>
  <si>
    <t>JP: My, my understanding is Gordon went along with it.</t>
  </si>
  <si>
    <t>Thomas Loughran: You don't think</t>
  </si>
  <si>
    <t>Thomas Loughran: non-scientist sometimes too.</t>
  </si>
  <si>
    <t>Thomas Loughran: Now I want to move past all this stuff.</t>
  </si>
  <si>
    <t>Thomas Loughran: Yeah, and I get there's a time for that. But when you're 50 years old, you might take the time to sort of swarm around and not the 50 YEARS OLD AS A COMMUNITY next</t>
  </si>
  <si>
    <t>John’s iPhone: There are a lot of people like that and</t>
  </si>
  <si>
    <t>Thomas Loughran: Yeah. Otherwise, you build something. It's just not what you wanted to build</t>
  </si>
  <si>
    <t>Thomas Loughran: And a lot of people think</t>
  </si>
  <si>
    <t>John Rose: That's like if I could imagine a system that might be it.</t>
  </si>
  <si>
    <t>Thomas Loughran: There to be chewed on</t>
  </si>
  <si>
    <t>John Loughran: You know having a having a specific topic, obviously, but then do even want to have more than that, like a particular article or a particular</t>
  </si>
  <si>
    <t>Thomas Loughran: Yeah, let's let's read it because it's easy and have it in the back of our minds and whether how much time we spend talking about it might be up to you guys. I'd say</t>
  </si>
  <si>
    <t>Thomas Loughran: I'm searching for metaphor I don't have</t>
  </si>
  <si>
    <t>John Loughran: Yeah, go to the</t>
  </si>
  <si>
    <t>Rachel Loughran: Are you saying that could articulate to the level that other I've just. Are you saying there's none at all, or just there's</t>
  </si>
  <si>
    <t>Thomas Loughran: If you look around to a number of independent sources long enough important things will probably emerge somewhere, sometime</t>
  </si>
  <si>
    <t>I think that's really right. I think we lack the language that we need.</t>
  </si>
  <si>
    <t>What does that mean about everything else? And it's in the second lens, put together with his first with his third lens,</t>
  </si>
  <si>
    <t>JP: Every time they ask</t>
  </si>
  <si>
    <t>JP: Um, let's see. I think this is um</t>
  </si>
  <si>
    <t>Thomas Loughran: Well, we could go on and on. This is a there's a lot here.</t>
  </si>
  <si>
    <t>JP: We don't need to get into the story. Exactly.</t>
  </si>
  <si>
    <t>John’s iPhone: It's in Montana. So I guess it's not bordering don't</t>
  </si>
  <si>
    <t>But it doesn't follow I mean, a lot of things that take the command of a ruler, the command of a ruler, functions like that.</t>
  </si>
  <si>
    <t>Thomas Loughran: You don't go</t>
  </si>
  <si>
    <t>Thomas Loughran: So yeah, it just seems to me that if you can. The, the, the secret sauce here.</t>
  </si>
  <si>
    <t>Thomas Loughran: OK.</t>
  </si>
  <si>
    <t>Thomas Loughran: My next year. Yeah.</t>
  </si>
  <si>
    <t>John’s iPhone: So that I haven't talked to a lot of people like that.</t>
  </si>
  <si>
    <t>00:58:38.130 --&gt; 00:58:41.580</t>
  </si>
  <si>
    <t>01:13:16.680 --&gt; 01:13:27.960</t>
  </si>
  <si>
    <t>00:50:27.420 --&gt; 00:50:31.980</t>
  </si>
  <si>
    <t>Thomas Loughran: Is it a set of conscious experiences that hang together in a certain way and have a certain coherence and certain susceptibilities and only go so far, certain limitations, etc. That's whatever miss some story is</t>
  </si>
  <si>
    <t>John Loughran: something even more specific to think about, like, because, I mean,</t>
  </si>
  <si>
    <t>JP: Because I yeah</t>
  </si>
  <si>
    <t>Great.</t>
  </si>
  <si>
    <t>Thomas Loughran: You're responsible for importing with your account of God and the whole theodicy. And the whole account that you take, and that you accept if you've got a torturer not sadistic, but a permissive torture.</t>
  </si>
  <si>
    <t>John Loughran: Old Faithful. Yeah.</t>
  </si>
  <si>
    <t>Thomas Loughran: Theoretically, there's nothing that being</t>
  </si>
  <si>
    <t>Thomas Loughran: You know, rule of thumb like that and you start to track things and apply your own judgments to what things seem important and what things are getting press and what things are not what things are just dropping out of coverage.</t>
  </si>
  <si>
    <t>I think we sort of get to two types. We got this Kordic kind of classical enlightenment reason, objective facts sort of folks.</t>
  </si>
  <si>
    <t>JP: Sure that Mark Marlon Maddow William pew.</t>
  </si>
  <si>
    <t>that you end up getting an answer for that you end up getting the possibility that we are actually all one being at a higher level.</t>
  </si>
  <si>
    <t>JP: This is an interesting direction to go.</t>
  </si>
  <si>
    <t>Thomas Loughran: We'll see. This will be a very interesting future</t>
  </si>
  <si>
    <t>Thomas Loughran: Starting from there and starting starting with the primacy of experience and our success and our failure through experience and the way information can be</t>
  </si>
  <si>
    <t>JP: Know, it could be North North border.</t>
  </si>
  <si>
    <t>John Loughran: Way more ways to do it wrong. Right, that's for sure.</t>
  </si>
  <si>
    <t>Thomas Loughran: He's not crazy enough that we can't let him on our podcast. So we'll let them on our podcast and maybe you've heard if you listen to everything, for example, that Lex Friedman does you to run into Don Hoffman there.</t>
  </si>
  <si>
    <t>John Rose: But right now I we have no one's figured out how to do it yet.</t>
  </si>
  <si>
    <t>In fact, people think. Divine command theories and ethics have thought that that's the way God functions, right?</t>
  </si>
  <si>
    <t>JP: I mean gore kinda was like, okay, that's fine.</t>
  </si>
  <si>
    <t>Thomas Loughran: Is to identify the truth conditions with precision.</t>
  </si>
  <si>
    <t>Thomas Loughran: Now we're actually 90 minutes into this and I still haven't got to this what turns out to be point eight on the document in front of us here, which is exactly what just more or less the same just slightly redacted from what I found it out.</t>
  </si>
  <si>
    <t>Thomas Loughran: October 15 2021</t>
  </si>
  <si>
    <t>John’s iPhone: I can't quite wrap my head around it.</t>
  </si>
  <si>
    <t>Thomas Loughran: It's. It says, if it's an analogy and analogy is a tiny little story right that we we bluster it up like a little whirling dervish in the desert. It's not a full grown tornado right but</t>
  </si>
  <si>
    <t>John Loughran: I really like sometimes I like being in political conversations where I don't really know. I haven't really thought very much about what some people are talking about and I just sort of listen and chime in every once in a while.</t>
  </si>
  <si>
    <t>Thomas Loughran: But I, I think we could probably resume the idea of might start again with</t>
  </si>
  <si>
    <t>Thanks, guys.</t>
  </si>
  <si>
    <t>Thomas Loughran: Who controls people</t>
  </si>
  <si>
    <t>Thomas Loughran: Done. There may in fact be know</t>
  </si>
  <si>
    <t>Thomas Loughran: That seem important and why is that, and if they are important, who's not letting them drop and why establish right, those, those are sort of links. I think that you can begin to make you could begin to assemble list of people that you've listened to.</t>
  </si>
  <si>
    <t>And then we have these radical perspectival, people who are very aware of different perspectives.</t>
  </si>
  <si>
    <t>Thomas Loughran: Make it up from here.</t>
  </si>
  <si>
    <t>You could say we are Christ. That's perhaps that's perhaps the same.</t>
  </si>
  <si>
    <t>JP: I guess I'd be interested to hear the, the rest of the answer to this question. The, the, the whole that you were trying to build</t>
  </si>
  <si>
    <t>Thomas Loughran: My, my big hope here and I have no question that this is a realistic hope. I'll leave you on this large on this large notable</t>
  </si>
  <si>
    <t>Thomas Loughran: There so much</t>
  </si>
  <si>
    <t>John’s iPhone: That is an NGO or though.</t>
  </si>
  <si>
    <t>John’s iPhone: But so it's interesting because he has both like the new forest new forces of like change and people trying to develop the land and build like a housing development right next to his for his ranch. And then there's also an Indian Reservation right now right next to it.</t>
  </si>
  <si>
    <t>00:58:42.120 --&gt; 00:58:48.540</t>
  </si>
  <si>
    <t>01:13:29.310 --&gt; 01:13:30.900</t>
  </si>
  <si>
    <t>00:50:34.380 --&gt; 00:50:35.430</t>
  </si>
  <si>
    <t>Why are things right or wrong? Because God says they are right. He says do this.</t>
  </si>
  <si>
    <t>Thomas Loughran: Sure, maybe a Stacey Abrams sort of going along, he might be may have thought it was a legitimate. I don't remember that not trying to put words in his mouth. My guess is something like that was the case. Did they did after all contestant</t>
  </si>
  <si>
    <t>Thomas Loughran: Yeah, I suppose, I suppose you're right that if it. I mean, bear in mind, things have gone</t>
  </si>
  <si>
    <t>Thomas Loughran: And from a long way away. You can't tell who's done that and who's not unless you can't tell whether we've done that or whether we've not</t>
  </si>
  <si>
    <t>Thomas Loughran: And maybe we'll go after it to</t>
  </si>
  <si>
    <t>Thomas Loughran: So maybe we're a little overdue, maybe that sort of the karmic development dimension of it right you hold on tight and do what you want to do. You may find out you held on a little too long.</t>
  </si>
  <si>
    <t>John’s iPhone: Right, right. But I do know there are a lot of people like that and I have seen like the whole like</t>
  </si>
  <si>
    <t>Thomas Loughran: So I think we want. I mean, too short answer. We want a we want to community that processes information.</t>
  </si>
  <si>
    <t>Thomas Loughran: And a lot of all places.</t>
  </si>
  <si>
    <t>John Rose: And right now.</t>
  </si>
  <si>
    <t>John Loughran: Yeah, we</t>
  </si>
  <si>
    <t>John Loughran: And then there's times where I like actually read about it some and have an idea about what I think is actually happening.</t>
  </si>
  <si>
    <t>Thomas Loughran: And put a little more flesh on the idea of a tradition concept inventory</t>
  </si>
  <si>
    <t>JP: See you.</t>
  </si>
  <si>
    <t>Thomas Loughran: Can controls their thinking controls their behavior frightens them to freakin Hellfire hellfire and brimstone death.</t>
  </si>
  <si>
    <t>John Loughran: can always count on that.</t>
  </si>
  <si>
    <t>Thomas Loughran: Who, who have endured this second first language.</t>
  </si>
  <si>
    <t>Thomas Loughran: But that's, you could spend all your time doing this.</t>
  </si>
  <si>
    <t>And they may think there's no way forward. There's simply just the exercise of power from your own perspective.</t>
  </si>
  <si>
    <t>There's different theological perspectives here. Is the body of Christ the same as God?</t>
  </si>
  <si>
    <t>Thomas Loughran: It's astonishing. It should, it should exist, and it does, how could we live without it.</t>
  </si>
  <si>
    <t>JP: Because</t>
  </si>
  <si>
    <t>Thomas Loughran: Judge bear</t>
  </si>
  <si>
    <t>Thomas Loughran: that's relevant to us says who says we conscious agents, that's</t>
  </si>
  <si>
    <t>John’s iPhone: There's conflict with the Indians on the reservation, as well as they try and buy up land to buy a new can see</t>
  </si>
  <si>
    <t>And that's. And he's just he's the right kind of commander. And you should just do what he says.</t>
  </si>
  <si>
    <t>John Rose: Yeah, and I just can't really i mean i think i imagine in any scenario in which Trump wins. There's going to be massive.</t>
  </si>
  <si>
    <t>Thomas Loughran: Things have gone bad before in the 60s. We had a lot of unrest.</t>
  </si>
  <si>
    <t>JP: So here's here's. So where does</t>
  </si>
  <si>
    <t>Thomas Loughran: its fullest here. If I were to go after it. I would give an account of science on Thomas Kuhn Thomas Koons model.</t>
  </si>
  <si>
    <t>Thomas Loughran: too tightly too long.</t>
  </si>
  <si>
    <t>John’s iPhone: People think of him as like sent by God and fighting against evil and</t>
  </si>
  <si>
    <t>00:58:49.980 --&gt; 00:58:51.330</t>
  </si>
  <si>
    <t>01:13:31.770 --&gt; 01:13:36.000</t>
  </si>
  <si>
    <t>00:50:37.380 --&gt; 00:50:49.470</t>
  </si>
  <si>
    <t>Thomas Loughran: We pop it up right and it has a sort of narrative structure to it right, we</t>
  </si>
  <si>
    <t>John Loughran: So, you know, maybe</t>
  </si>
  <si>
    <t>Thomas Loughran: Again, maybe I'll see you somewhere.</t>
  </si>
  <si>
    <t>Thomas Loughran: You're responsible for that God</t>
  </si>
  <si>
    <t>John Loughran: All right, all right.</t>
  </si>
  <si>
    <t>Thomas Loughran: Pass at all. Okay.</t>
  </si>
  <si>
    <t>John Rose: Right. Yeah. Which yeah</t>
  </si>
  <si>
    <t>There are people like that. And then and I suspect that you have journalists of both types.</t>
  </si>
  <si>
    <t>Thomas Loughran: No doubt, Senator Tom cotton is one of them. For example, if you want these kind of people to vote for you have to go to power, the power</t>
  </si>
  <si>
    <t>You could go, you could get theological and you could ask that question.</t>
  </si>
  <si>
    <t>JP: This is, this is the part of the project that's least obvious to me.</t>
  </si>
  <si>
    <t>Thomas Loughran: Has a unreservedly magnificent heart.</t>
  </si>
  <si>
    <t>Thomas Loughran: Our basic experience is that we are but our lives are better when we're better informed.</t>
  </si>
  <si>
    <t>JP: No, I mean,</t>
  </si>
  <si>
    <t>John’s iPhone: Back doing really good</t>
  </si>
  <si>
    <t>Thomas Loughran: Very, very well.</t>
  </si>
  <si>
    <t>John Loughran: Boyfriend have anything to say about Hoffman, or they not really cross paths.</t>
  </si>
  <si>
    <t>John Rose: So if I were to say I come down on a side or lean in that direction. I would say I do come down on the side of Medicare for all</t>
  </si>
  <si>
    <t>And that's what it that's what makes things right and wrong. And they have to admit that's a very easy answer.</t>
  </si>
  <si>
    <t>John Rose: Protests</t>
  </si>
  <si>
    <t>Thomas Loughran: Right. And frankly,</t>
  </si>
  <si>
    <t>JP: So where does faith fit into this, right, because it seems like</t>
  </si>
  <si>
    <t>Thomas Loughran: Because what on Thomas Coons model. I'd say the very short version of it. I haven't heard it put this way, but I think it could be put this way.</t>
  </si>
  <si>
    <t>Thomas Loughran: So I'm flirting with the theory here.</t>
  </si>
  <si>
    <t>Thomas Loughran: It's like this and then we tell this tiny short story with as little details we need to pull out our point</t>
  </si>
  <si>
    <t>John Loughran: I don't know. Depends on how much you want to ask you prepare for it, I guess. Right.</t>
  </si>
  <si>
    <t>Thomas Loughran: Rachel, we're talking about the idea of how do you measure confrontations between traditions, if you can tell who's an adult, so to speak. Who's, who's got mastery of a tradition masters may be too strong, but nose is in contact</t>
  </si>
  <si>
    <t>Thomas Loughran: If that's your conception. I mean, you might very well say, look, if that's what God is I read about those gods. I read about them in the freakin Iliad.</t>
  </si>
  <si>
    <t>Rachel Loughran: Actually I'm there.</t>
  </si>
  <si>
    <t>John Rose: Most people can and even for the people who can it might not always be the best use of your time.</t>
  </si>
  <si>
    <t>Maybe more of that traditional enlightened perspective.</t>
  </si>
  <si>
    <t>But the point is, you've got resources here to ask. You've got conscious realest resources here to ask.</t>
  </si>
  <si>
    <t>JP: I don't want to get off track here. No, I don't think that's exactly</t>
  </si>
  <si>
    <t>Thomas Loughran: And an extraordinary intellect.</t>
  </si>
  <si>
    <t>Thomas Loughran: And when we start to think of the mecca the mechanisms for how that happens.</t>
  </si>
  <si>
    <t>JP: What's what what's likely to happen here. I mean, what's likely to happen is, I mean, there's really three choices. I mean, Trump isn't going to win by a lot.</t>
  </si>
  <si>
    <t>John’s iPhone: It's probably the best show I've come</t>
  </si>
  <si>
    <t>00:58:52.770 --&gt; 00:58:56.790</t>
  </si>
  <si>
    <t>01:13:36.420 --&gt; 01:13:37.020</t>
  </si>
  <si>
    <t>00:50:51.150 --&gt; 00:51:00.420</t>
  </si>
  <si>
    <t>It doesn't seem to hold up to scrutiny. Very well. What if he's an [INAUDIBLE]?</t>
  </si>
  <si>
    <t>John Rose: Which I mean I get fine but</t>
  </si>
  <si>
    <t>Thomas Loughran: I'm thinking to three bullets more than three bullets, but three shootings and put an end to that.</t>
  </si>
  <si>
    <t>JP: If part of like actually understanding and go, having a taking a deep dive into something like Scientology or Mormonism, or something like that.</t>
  </si>
  <si>
    <t>Thomas Loughran: We science.</t>
  </si>
  <si>
    <t>Thomas Loughran: So yeah, in the quote from St from Pope Francis</t>
  </si>
  <si>
    <t>Thomas Loughran: I'm, what I'm trying to do.</t>
  </si>
  <si>
    <t>Thomas Loughran: Right, if, if you guys run across a little bit of circuit design.</t>
  </si>
  <si>
    <t>John Loughran: I don't know.</t>
  </si>
  <si>
    <t>John Rose: Because the biggest problem is, while there is a version where market driven forces could help solve our problems.</t>
  </si>
  <si>
    <t>Thomas Loughran: But it's like a story and we have these much richer analogies, right, that are built into our more enduring understanding ourselves and</t>
  </si>
  <si>
    <t>Thomas Loughran: Well, maybe we'll as we go along. We might keep our ears and track, so to speak.</t>
  </si>
  <si>
    <t>John Rose: With what the traditional ways</t>
  </si>
  <si>
    <t>Thomas Loughran: And they were all assholes.</t>
  </si>
  <si>
    <t>Thomas Loughran: Yep, they're doing it by</t>
  </si>
  <si>
    <t>Thomas Loughran: And that's a high level that that's a high required right. Not everybody can make those jumps the tougher that the richer the traditions, the heart of those jumps.</t>
  </si>
  <si>
    <t>Thomas Loughran: Now, that's right.</t>
  </si>
  <si>
    <t>There's an objective human reason, there's objective facts. You hear people talk that way all the time.</t>
  </si>
  <si>
    <t>Thomas Loughran: Powerful can be organizations.</t>
  </si>
  <si>
    <t>And I'm going to stop talking now because it's been it's been long enough.</t>
  </si>
  <si>
    <t>Thomas Loughran: off track. That's a that is a loosely affiliated community. It's an incredible community Wikipedia.</t>
  </si>
  <si>
    <t>JP: Yeah. Be cool to have that</t>
  </si>
  <si>
    <t>Thomas Loughran: And is</t>
  </si>
  <si>
    <t>Thomas Loughran: We realize that we're informed with other people and that our lives get better when we share information when we process information socially and that gets complex pretty fast.</t>
  </si>
  <si>
    <t>John’s iPhone: Long time</t>
  </si>
  <si>
    <t>Right. What if he or she. Right. Or what?</t>
  </si>
  <si>
    <t>Thomas Loughran: Yeah, but remember the Women's March on Washington when he won the last</t>
  </si>
  <si>
    <t>Thomas Loughran: Right to Kennedy's in the king.</t>
  </si>
  <si>
    <t>JP: Like us in order to actually understand what these people are saying you actually just need to have faith in these particular things and then it may all makes sense right</t>
  </si>
  <si>
    <t>Thomas Loughran: Science collects around potentially solvable problems and it and it generates solutions to those problems in stable sorts of sets of solutions until all of a sudden, it can't anymore until it's chewing on a problem. It just can't incorporate in that march.</t>
  </si>
  <si>
    <t>Thomas Loughran: Sorry, I said in the, quote, but in the in the New York Times piece. And there's another, there's several of them that are out.</t>
  </si>
  <si>
    <t>Thomas Loughran: What what I'm inclined to do</t>
  </si>
  <si>
    <t>00:58:57.990 --&gt; 00:59:10.500</t>
  </si>
  <si>
    <t>01:13:38.460 --&gt; 01:13:48.960</t>
  </si>
  <si>
    <t>00:51:01.830 --&gt; 00:51:03.480</t>
  </si>
  <si>
    <t>Thomas Loughran: Is that whole story those limitations, those</t>
  </si>
  <si>
    <t>Thomas Loughran: Are our eyes peeled.</t>
  </si>
  <si>
    <t>Thomas Loughran: And one way to put together a concept inventory and it's done in physics, the garden Newtonian mechanics, why couldn't be done or can we explore doing it for for tradition.</t>
  </si>
  <si>
    <t>Thomas Loughran: Or shallow or monstrous</t>
  </si>
  <si>
    <t>Thomas Loughran: Which is why we need shortcuts I this is why we need rhetoric.</t>
  </si>
  <si>
    <t>Thomas Loughran: That's a good question. What, what is civic responsibility to be informed these days. What does that look like</t>
  </si>
  <si>
    <t>Why that? Right. They usually use language like your truth.</t>
  </si>
  <si>
    <t>John Rose: I was I was</t>
  </si>
  <si>
    <t>And I don't want to take another deep dove down the conscious realist direction.</t>
  </si>
  <si>
    <t>Thomas Loughran: It has a business model to it's a donation based business model.</t>
  </si>
  <si>
    <t>JP: More solidified in my, in my mind,</t>
  </si>
  <si>
    <t>Thomas Loughran: In a position to learn</t>
  </si>
  <si>
    <t>Thomas Loughran: There's lots of ways to process information socially cognitively and non cognitively, we've been down there.</t>
  </si>
  <si>
    <t>JP: I just don't think that's really in the cards. I mean, do you guys I can't see him Trump winning by a lot.</t>
  </si>
  <si>
    <t>JP: Yeah, I mean, shit, man. We got some pretty valuable Lando here. We're trying to figure out what to do with so</t>
  </si>
  <si>
    <t>Thomas Loughran: Motherboard design that it's also so cool. I've heard people talk about it how you design supercomputers. For example, what are the what are the bottlenecks, right, is it</t>
  </si>
  <si>
    <t>Thomas Loughran: Yeah. Sometimes I ask myself questions exactly like that. And sometimes I just searched for the pair of them and see if I can find an exchange and I haven't done that for the pair of them. So, good question.</t>
  </si>
  <si>
    <t>John Rose: Right now, like I said, I had to</t>
  </si>
  <si>
    <t>Why would you do with that powerful things? And what if what if she's. What if she's Athena.</t>
  </si>
  <si>
    <t>Thomas Loughran: I see. So in other words, what if somebody says that to you. What if that's what if that's just the bottom of the well when you when you take your deep dive. You got people were saying, look, you just gotta grasses by faith, brother.</t>
  </si>
  <si>
    <t>Thomas Loughran: And when that march toward an ever increasing set of consistent solve problems when that march runs into an obstacle.</t>
  </si>
  <si>
    <t>Thomas Loughran: Let me do this. Let me share this for a moment. I'm gonna share my screen with you.</t>
  </si>
  <si>
    <t>Thomas Loughran: I do I put this</t>
  </si>
  <si>
    <t>Thomas Loughran: Revelations</t>
  </si>
  <si>
    <t>Rachel Loughran: Totally. Would you send me that article.</t>
  </si>
  <si>
    <t>Thomas Loughran: And when human beings become like them, they become like Achilles and they drag Hector mercilessly around Troy.</t>
  </si>
  <si>
    <t>Thomas Loughran: For a tradition to advance. You've got to get good at education this entire thing, by the way, is education. This is what education is</t>
  </si>
  <si>
    <t>That's a really good question.</t>
  </si>
  <si>
    <t>Right. Right. Truth, et cetera. You hear that kind of language pouring in, which makes you wonder how on earth these things come together.</t>
  </si>
  <si>
    <t>John Rose: Unsure. I guess was. Were you making a connection between this lens you were describing and the fact that almost every American felt this way about the assassination</t>
  </si>
  <si>
    <t>We did that a little bit last time. Let's just end on one point.</t>
  </si>
  <si>
    <t>Thomas Loughran: But it stays in that they don't have a ton of employees, as you probably know, from their from their literature when they those few times, asking for donations. A year right they tell you we only have 400 employees or something, right. We're not like Google with</t>
  </si>
  <si>
    <t>JP: Yeah, so I'll just have to. I'll just have to listen to the rest of it will be helpful for me to re listen to this recording</t>
  </si>
  <si>
    <t>Thomas Loughran: In a way that you hadn't been had she not</t>
  </si>
  <si>
    <t>Thomas Loughran: And then, unless you can imagine there's an argument to be made for parallel processing and social groups and an argument to be made not to do that. And it turns out you can have both. And you need to have both.</t>
  </si>
  <si>
    <t>JP: I can't say</t>
  </si>
  <si>
    <t>Good till</t>
  </si>
  <si>
    <t>00:59:13.530 --&gt; 00:59:14.280</t>
  </si>
  <si>
    <t>01:13:51.660 --&gt; 01:14:00.120</t>
  </si>
  <si>
    <t>00:51:04.800 --&gt; 00:51:14.820</t>
  </si>
  <si>
    <t>Or worse than Athena. Because Athena. And what what if she is Mars or switching to Roman gods or if he's Mars.</t>
  </si>
  <si>
    <t>Thomas Loughran: That was asked for labels all over the country.</t>
  </si>
  <si>
    <t>Thomas Loughran: Just carefully place. Now you might find that all random but</t>
  </si>
  <si>
    <t>JP: Right, yeah.</t>
  </si>
  <si>
    <t>Thomas Loughran: Into it induces an epistemological crisis and somehow the community reacts to that.</t>
  </si>
  <si>
    <t>Thomas Loughran: There's a lead here that I'm sniffing out</t>
  </si>
  <si>
    <t>Thomas Loughran: Is it memory.</t>
  </si>
  <si>
    <t>Thomas Loughran: Okay. So, thanks you guys have been real patient what I've just tried to do is reintroducing analogy in which</t>
  </si>
  <si>
    <t>John Rose: Get a podcast from Uncle Mike I never really heard of what exactly the game plan is for a conservative version of healthcare.</t>
  </si>
  <si>
    <t>Thomas Loughran: This would be an interesting piece to discuss</t>
  </si>
  <si>
    <t>Thomas Loughran: I'd send you an article if it existed.</t>
  </si>
  <si>
    <t>Thomas Loughran: But there's something wrong with that human being that godlike Achilles, he's exactly like those assholes.</t>
  </si>
  <si>
    <t>Thomas Loughran: It's effective invitations into communities, you do it with your own children. Right. You try to bring them up and you try to lay it out as an efficient path toward maturity, so that people become better and better able to contribute.</t>
  </si>
  <si>
    <t>Thomas Loughran: And I, I've been trying to outline a little bit of an approach to it in the last couple minutes there, but I think that it needs to be done with a lot more care.</t>
  </si>
  <si>
    <t>Right. And what we're talking about in this podcast series is a third alternative.</t>
  </si>
  <si>
    <t>Thomas Loughran: Yeah, I was.</t>
  </si>
  <si>
    <t>Grab this point about the afterlife, which is sitting under conscious realism.</t>
  </si>
  <si>
    <t>John Rose: Our eyes because most of their employees well employees are volunteers basically tons of yeah yeah</t>
  </si>
  <si>
    <t>JP: And try to think through it myself and see what if any sort of</t>
  </si>
  <si>
    <t>Thomas Loughran: To not</t>
  </si>
  <si>
    <t>Thomas Loughran: Right, and you make that case. And now you're arguing for the need for a different kind of motherboard a high information flow network of rich communities that are processing information in different ways, right, all on different models.</t>
  </si>
  <si>
    <t>JP: Now, if he wins. It's going to be razor thin</t>
  </si>
  <si>
    <t>JP: I just watched.</t>
  </si>
  <si>
    <t>Right. Why would you obey Mars? Because you'll get to if you don't.</t>
  </si>
  <si>
    <t>John Rose: Yeah. And then depending on how</t>
  </si>
  <si>
    <t>Thomas Loughran: And there are no rules and Coons mind there are no rules really for how the community gets around it. It's a creative process you're looking for other solutions in the hunt around until you get one, and you're looking finally for another what he calls a paradigm</t>
  </si>
  <si>
    <t>Thomas Loughran: Sharing a Word document. Now,</t>
  </si>
  <si>
    <t>Thomas Loughran: And so I'm just trying to sell for science.</t>
  </si>
  <si>
    <t>00:59:15.600 --&gt; 00:59:22.740</t>
  </si>
  <si>
    <t>01:14:00.450 --&gt; 01:14:07.920</t>
  </si>
  <si>
    <t>00:51:16.260 --&gt; 00:51:21.780</t>
  </si>
  <si>
    <t>Thomas Loughran: I'll bet you know I can think of a few people would be like, would like to be in this conversation.</t>
  </si>
  <si>
    <t>Rachel Loughran: No, no, I mean the the one you guys are going to read for Friday.</t>
  </si>
  <si>
    <t>Thomas Loughran: Who don't care about human suffering, who are indifferent to it, who cause it for a whim on a bed.</t>
  </si>
  <si>
    <t>Thomas Loughran: Well, thanks guys. Were we should quit. At some point, and we're</t>
  </si>
  <si>
    <t>This is what MacIntyre's just made his whole career on, actually. And is it seems to me he is unquestionably right that there is a third possibility.</t>
  </si>
  <si>
    <t>John Rose: You think that that lens is so widespread that even though people don't think that way. They might have picked up.</t>
  </si>
  <si>
    <t>If you thought that reality was conscious reality, you've solved the hard problem of consciousness.</t>
  </si>
  <si>
    <t>Thomas Loughran: Yeah, maybe they have 40 employees full time employee. I forget what it is. It's a small number. It's not a big company in terms of that.</t>
  </si>
  <si>
    <t>JP: Things pop up to me again.</t>
  </si>
  <si>
    <t>Thomas Loughran: To burn diversified her family life.</t>
  </si>
  <si>
    <t>Thomas Loughran: And then with some exchange across models. Right. And out of all that arriving at a kind of stability.</t>
  </si>
  <si>
    <t>JP: I'm on the third season of dark right now.</t>
  </si>
  <si>
    <t>Thomas Loughran: Is it processing is it different for different types of data. Well, it turns out it is and that's why we have different types of processors. That's why we have</t>
  </si>
  <si>
    <t>Thomas Loughran: There are disciplines and there's interdisciplinary work and they're doing real stuff and they're making progress and you couldn't live without them.</t>
  </si>
  <si>
    <t>John Rose: There doesn't seem to be a lot of talk about it. There's not it doesn't seem like there's any political well</t>
  </si>
  <si>
    <t>OK. That makes you want to seem to the gods to obey the gods.</t>
  </si>
  <si>
    <t>Thomas Loughran: The most recent set of protest.</t>
  </si>
  <si>
    <t>Thomas Loughran: You know, you sure you might find it all random but</t>
  </si>
  <si>
    <t>Thomas Loughran: I'll want to know what's the retaining power. I won't want to rule that out entirely.</t>
  </si>
  <si>
    <t>Thomas Loughran: It's, it's one that got its got to preserve a large measure of the solve problems, you couldn't throw out the whole thing that would be throwing out the baby with the bathwater be unscientific in that sense.</t>
  </si>
  <si>
    <t>Thomas Loughran: This happens to be. And I don't want to drag our to our attention to this. If we don't want to pay it here.</t>
  </si>
  <si>
    <t>Thomas Loughran: I think that the mind.</t>
  </si>
  <si>
    <t>Thomas Loughran: Doesn't it</t>
  </si>
  <si>
    <t>Thomas Loughran: And it would be nice to give her some different points of view and I'll bet we could do it in a civil sort of way.</t>
  </si>
  <si>
    <t>Thomas Loughran: Oh yeah, yeah sure I will. You bet.</t>
  </si>
  <si>
    <t>Thomas Loughran: Right, who sit around and laugh and here I'm quoting from Plato's Republic, where he says a finely educated person has got a fine taste for what's been left out and they cut out that part of the alien. We're all the gods are sitting around laughing at infidelity.</t>
  </si>
  <si>
    <t>If you can</t>
  </si>
  <si>
    <t>Thomas Loughran: Leaving at when we looking at some big principle is probably a good place to</t>
  </si>
  <si>
    <t>Whether there's anything to it or not is another question. Is it possible to.</t>
  </si>
  <si>
    <t>John Rose: Some of the feeling just by being Americans that that would be the reason that this land has permeated</t>
  </si>
  <si>
    <t>The question is, where does everything else come from? And the answer?</t>
  </si>
  <si>
    <t>Thomas Loughran: Alright, well, this is good.</t>
  </si>
  <si>
    <t>Thomas Loughran: In a very generous way that they have</t>
  </si>
  <si>
    <t>Thomas Loughran: Possibly, we aim at that kind of stability, the lack of stability is a threat to actually because we simply don't know we have more than one way to go. And we don't know which way to go.</t>
  </si>
  <si>
    <t>JP: If that happens, there's gonna be a lot of violence. I mean I there's</t>
  </si>
  <si>
    <t>JP: You seem dark, the German show</t>
  </si>
  <si>
    <t>00:59:24.120 --&gt; 00:59:35.880</t>
  </si>
  <si>
    <t>01:14:08.430 --&gt; 01:14:22.530</t>
  </si>
  <si>
    <t>00:51:23.700 --&gt; 00:51:24.540</t>
  </si>
  <si>
    <t>If you could throw them some sacrifices, you should. Maybe they'll like that better.</t>
  </si>
  <si>
    <t>John Rose: Depending on how egregious Trump Makes it sound if he ends up losing. I mean, I think there could be significant unrest from</t>
  </si>
  <si>
    <t>Thomas Loughran: It's there's a remarkable, a lot of government around it for it to be all in</t>
  </si>
  <si>
    <t>Thomas Loughran: Because they may have an account of what faith is actually doing. And I'm prepared to generate an account myself of what faith might actually do</t>
  </si>
  <si>
    <t>Thomas Loughran: Because you're not preserving solve problems if it were too radical, but at the same time, it looks at the whole thing differently.</t>
  </si>
  <si>
    <t>Thomas Loughran: This is the</t>
  </si>
  <si>
    <t>Thomas Loughran: Creates models and heals wounds.</t>
  </si>
  <si>
    <t>Thomas Loughran: graphics processors. For example, in some computers and GPUs versus CPUs. What the heck is that about, well, there's different types of data that's processed fast differently better</t>
  </si>
  <si>
    <t>Thomas Loughran: But to grasp the whole is a different enterprise and they're not doing that they're doing interdisciplinary stuff when they see it's important, but they don't think as a whole that anybody can grasp the whole</t>
  </si>
  <si>
    <t>Thomas Loughran: See, when we share it with one another, that it's accessible for more than one agent.</t>
  </si>
  <si>
    <t>Thomas Loughran: Whenever that candidate shows up.</t>
  </si>
  <si>
    <t>Thomas Loughran: That's a it's an old paper that looks forward to from from 25. How many years ago was it yeah on 24 years ago.</t>
  </si>
  <si>
    <t>Thomas Loughran: We're just going to cut that out. Those aren't important parts. Yeah. Actually, they are important parts. They're important parts of the human cry against the impersonal forces of nature.</t>
  </si>
  <si>
    <t>Quit</t>
  </si>
  <si>
    <t>To bring in a kind of objectivity where what you think and your perspective.</t>
  </si>
  <si>
    <t>John Rose: Everyone to</t>
  </si>
  <si>
    <t>It comes from the possibilities of there being possibilities, there being perspectives and there being careful attention to particular possibilities,</t>
  </si>
  <si>
    <t>Thomas Loughran: Hopefully,</t>
  </si>
  <si>
    <t>JP: Because I definitely in your first section. I definitely got caught daydreaming, a few times and sort of lost the thread so sure.</t>
  </si>
  <si>
    <t>Thomas Loughran: And that's going to grow up and that's going to bear fruit.</t>
  </si>
  <si>
    <t>Thomas Loughran: That can be delightful right but it can also kill you. I mean, they're in it and everything in between. Right. There's all kinds of things and</t>
  </si>
  <si>
    <t>JP: A ton of protest.</t>
  </si>
  <si>
    <t>JP: Travel</t>
  </si>
  <si>
    <t>And you can do whatever that you want. Right. And now you're talking the kinds of religious practices that grow up in that environment.</t>
  </si>
  <si>
    <t>John Rose: Those small smaller</t>
  </si>
  <si>
    <t>Thomas Loughran: And there I tried to do that a little bit when I gave that quantum tunneling analogy yesterday. Right. What if it's the case that what you come to think you have</t>
  </si>
  <si>
    <t>Thomas Loughran: So that a new set of problems are identified with new resets of resources for solving those problems.</t>
  </si>
  <si>
    <t>Thomas Loughran: Actually, I don't want to put notes here I've moved this to another spot and added some things to it in the other spot, but what I want right now is here.</t>
  </si>
  <si>
    <t>Thomas Loughran: It safeguards its</t>
  </si>
  <si>
    <t>00:59:36.150 --&gt; 00:59:52.050</t>
  </si>
  <si>
    <t>01:14:23.010 --&gt; 01:14:32.610</t>
  </si>
  <si>
    <t>00:51:25.830 --&gt; 00:51:32.610</t>
  </si>
  <si>
    <t>Thomas Loughran: Because we talked about</t>
  </si>
  <si>
    <t>John Rose: Yeah, actually. One potential obstacle. I'm thinking about right now is just going to be time</t>
  </si>
  <si>
    <t>Thomas Loughran: It looks</t>
  </si>
  <si>
    <t>Thomas Loughran: Versus deified right and all these cases and the hero, the real hero, the suffering hero of the Iliad, his Achilles in the funeral games.</t>
  </si>
  <si>
    <t>Thomas Loughran: We should quit, thanks for</t>
  </si>
  <si>
    <t>Thomas Loughran: But someone's got a last thought they want to add to it, something stuck in your craw</t>
  </si>
  <si>
    <t>Is what it is. Known to you as least as well, there's always fleeting dimensions to it.</t>
  </si>
  <si>
    <t>Thomas Loughran: Some extent. So that have spent political bent. That would be sufficient.</t>
  </si>
  <si>
    <t>but not to all of them as a fundamental feature of consciousness and thus limited possibility.</t>
  </si>
  <si>
    <t>Thomas Loughran: Yeah, it's a good question, maybe we're not quite finished and of course we're not quite finished. But what I wanted to do was, and I think maybe I haven't done it. And this has been very helpful because I think I've learned that I haven't really done, not yet.</t>
  </si>
  <si>
    <t>Thomas Loughran: I think you're going to see that.</t>
  </si>
  <si>
    <t>Thomas Loughran: Song.</t>
  </si>
  <si>
    <t>John’s iPhone: I thought there was only two seasons.</t>
  </si>
  <si>
    <t>Thomas Loughran: For different kinds of environments and you make a study of the whole the whole that whole thing and now you're doing what say Chris newbern is doing for Nvidia that people like that. There. That's literally a sector woods. I think he's sort of R amp D out in that just in space.</t>
  </si>
  <si>
    <t>Thomas Loughran: And so there is no craft of that and there are no institution setup for that and McIntyre, saying, dammit, guys. There used to be.</t>
  </si>
  <si>
    <t>John Rose: Overall virgin, no game plan basically of of what that looks like. And no, no real</t>
  </si>
  <si>
    <t>But the point is that's an easy patch of an answer.</t>
  </si>
  <si>
    <t>John Rose: right wing groups.</t>
  </si>
  <si>
    <t>Thomas Loughran: reason to believe right is that there is more understanding in the world than you can get from any of your neighbors through through a good sit down conversation there is actually more understanding the world and it can be accessed.</t>
  </si>
  <si>
    <t>Thomas Loughran: And it goes after them and presumably very quickly. It has to map on or would never be accepted, it has to map. Many of those resources on too many of those problems right up front.</t>
  </si>
  <si>
    <t>Thomas Loughran: So this is a set of notes. I took while I was watching father mixes piece and then I went through it and started throwing some preliminary thoughts in and some</t>
  </si>
  <si>
    <t>Thomas Loughran: It safeguards itself.</t>
  </si>
  <si>
    <t>Thomas Loughran: We may even think about it at more than one time and it's a good question, whether in more than one time we are more than agent.</t>
  </si>
  <si>
    <t>John Rose: Seems like most people are probably going to be eating dinner at seven o'clock, so I don't know how many</t>
  </si>
  <si>
    <t>Forward to the same</t>
  </si>
  <si>
    <t>Thomas Loughran: Who is mastering these deep human natural conflicting tendencies, but mastering it with prudence mastering it with gifts and generosity.</t>
  </si>
  <si>
    <t>Thomas Loughran: Thanks for hanging a little longer.</t>
  </si>
  <si>
    <t>JP: No, that was great. Definitely.</t>
  </si>
  <si>
    <t>Right. There's always turning and changing. But there are some kind of coherence, it seems.</t>
  </si>
  <si>
    <t>John Rose: What was that</t>
  </si>
  <si>
    <t>Limited perspective is follows from conscious life.</t>
  </si>
  <si>
    <t>Thomas Loughran: I need to, we need to figure out the extent to which it is possible to replace the way social media operates in people's lives now.</t>
  </si>
  <si>
    <t>JP: Sorry about that. But this isn't this is sorta, this is the direction I want to be going in. So</t>
  </si>
  <si>
    <t>Thomas Loughran: And and she may end up thinking about things very differently, down the road that she does now.</t>
  </si>
  <si>
    <t>Thomas Loughran: The ideal.</t>
  </si>
  <si>
    <t>JP: I mean, it's going to make the George Floyd protest look like candy cakes.</t>
  </si>
  <si>
    <t>JP: No, there's a third</t>
  </si>
  <si>
    <t>00:59:53.370 --&gt; 00:59:53.880</t>
  </si>
  <si>
    <t>01:14:33.630 --&gt; 01:14:39.540</t>
  </si>
  <si>
    <t>00:51:35.010 --&gt; 00:51:37.410</t>
  </si>
  <si>
    <t>John Rose: Yeah, so I mean we can hope that they would all be nice peaceful marches like the Women's March, but I think I can certainly imagine</t>
  </si>
  <si>
    <t>JP: But how many. The thing is, is when I think about like the 60s. It's like</t>
  </si>
  <si>
    <t>Thomas Loughran: There's a craft of accessing</t>
  </si>
  <si>
    <t>Thomas Loughran: That new set and that new coherence set is a new paradigm and scientists marches forward, but the transition from one paradigm to another is it's a transition. That's not rule guided</t>
  </si>
  <si>
    <t>Thomas Loughran: Preliminary resources and those are in in the highlighted the yellow highlighted piece. But one of the things I threw in here. Who's this from Francis</t>
  </si>
  <si>
    <t>Thomas Loughran: And it seeks it seeks out stable interpretations and it is difficult.</t>
  </si>
  <si>
    <t>Thomas Loughran: And there could be again and we have to figure out how to get there and he's been saying that forever.</t>
  </si>
  <si>
    <t>John Rose: No way. No, they're not moving it forward at all.</t>
  </si>
  <si>
    <t>Thomas Loughran: Because we think about it differently. Later, but we still inhabit it in some</t>
  </si>
  <si>
    <t>Thomas Loughran: I agree. Although the couple weeks notice a lot of people good around that.</t>
  </si>
  <si>
    <t>Thomas Loughran: Sort of conversation we're having now have them.</t>
  </si>
  <si>
    <t>Thomas Loughran: And somehow coming together in a great show of morning</t>
  </si>
  <si>
    <t>Rachel Loughran: Spend good</t>
  </si>
  <si>
    <t>Without knowing a great deal about it, you don't know that there may be something there and there may not be.</t>
  </si>
  <si>
    <t>Right. And some kind of fidelity to that coherent approach that people can take.</t>
  </si>
  <si>
    <t>Thomas Loughran: People were conservative political, religious</t>
  </si>
  <si>
    <t>You can abstract. You can notice particular things and not notice the broader whole of which they're apart.</t>
  </si>
  <si>
    <t>Thomas Loughran: And to replace it with AI at the service of the promotion of a high information flow network of rich communities.</t>
  </si>
  <si>
    <t>JP: Yeah Giro although</t>
  </si>
  <si>
    <t>Thomas Loughran: I don't mean that you won't be a textual list, probably not. I mean, that's a reasonable thing to be</t>
  </si>
  <si>
    <t>Thomas Loughran: Like he lost because he lost in Wisconsin by 60,000 votes when there's 600,000 votes sitting there right that were postmark six days earlier. Yeah, that whatever I'm making those numbers up roughly, but I'm</t>
  </si>
  <si>
    <t>John’s iPhone: Maybe I knew that. Yeah, I think I</t>
  </si>
  <si>
    <t>John Rose: Yep, on both sides, the outcome that they will be a lot more violence, then</t>
  </si>
  <si>
    <t>JP: I see when I think about the 60s or early in America. I think of 90% of the country, having just living their lives not really plugged in to the like information was so much more scarce.</t>
  </si>
  <si>
    <t>Thomas Loughran: And so people have something to say here and they're not obviously wrong.</t>
  </si>
  <si>
    <t>Thomas Loughran: It just makes its way through. And so science moves away from things. It moves away from solutions that suck towards solutions that suck less right and</t>
  </si>
  <si>
    <t>Thomas Loughran: Homosexuals have a right to be part of a family Francis says at another point in the documentary that's coming out. They are children of God and they have a right to a family. Nobody should be thrown out or be made to be miserable because of it.</t>
  </si>
  <si>
    <t>Thomas Loughran: Following the bulldozer isn't very stable.</t>
  </si>
  <si>
    <t>00:59:55.770 --&gt; 01:00:02.730</t>
  </si>
  <si>
    <t>01:14:41.070 --&gt; 01:14:57.720</t>
  </si>
  <si>
    <t>00:51:37.530 --&gt; 00:51:42.030</t>
  </si>
  <si>
    <t>Thomas Loughran: Story in it, we remember these are kind of continuity.</t>
  </si>
  <si>
    <t>Thomas Loughran: From a distance.</t>
  </si>
  <si>
    <t>Thomas Loughran: That controls the very sorts of forces that gets us into that morning in the first place. That's a kind of rich tradition in the West, that gets absolutely it it doesn't touch.</t>
  </si>
  <si>
    <t>Thomas Loughran: Enjoy the evening I enjoyed it immensely. And I think I'll enjoy the rest of the two. But it's great to see you.</t>
  </si>
  <si>
    <t>JP: I think about for sure and</t>
  </si>
  <si>
    <t>There are people that you and I both know that if they tell you in a pinch that you need to do something, you do it.</t>
  </si>
  <si>
    <t>And whether I understand you is is a question of whether you say I do.</t>
  </si>
  <si>
    <t>Thomas Loughran: Means</t>
  </si>
  <si>
    <t>And that capability we experience in our own conscious life may be a fundamental feature of reality.</t>
  </si>
  <si>
    <t>Thomas Loughran: Because the assertion. I'm making is that high information flow network of rich communities is utterly irreplaceable in human existence. It has to exist we we do in fact process information socially.</t>
  </si>
  <si>
    <t>Thomas Loughran: There were too many words in too many orders that was hard to follow that sort of like following your calculus proof or something, right.</t>
  </si>
  <si>
    <t>Thomas Loughran: She says there's people all over the political spectrum where textures.</t>
  </si>
  <si>
    <t>Thomas Loughran: The ideal of as much information as makes any difference to us.</t>
  </si>
  <si>
    <t>Thomas Loughran: Not totally out of whole cloth. I think the order of magnitude differences about right when you compare tight, tight when in the past. I haven't wars that 60,000 number from</t>
  </si>
  <si>
    <t>JP: You probably recommended it to me.</t>
  </si>
  <si>
    <t>Thomas Loughran: Yeah, so we need something like that. Who the heck is planning our social life on that model.</t>
  </si>
  <si>
    <t>Thomas Loughran: And so this enterprise this resurrecting civility enterprise is basically an attempt to try to take brand new tools that have never existed before like the algorithm that governs YouTube</t>
  </si>
  <si>
    <t>John Loughran: Yeah, you know, here you don't hear Republican leaders talking about it very much, and seems like</t>
  </si>
  <si>
    <t>Thomas Loughran: Sure, I can too. But then it might be as bad as, for example, we just lived through after George</t>
  </si>
  <si>
    <t>Thomas Loughran: And that's true like</t>
  </si>
  <si>
    <t>Thomas Loughran: That they still suck is going to show up sooner or later right when we when they sort of hit a dead end.</t>
  </si>
  <si>
    <t>JP: Hmm, and</t>
  </si>
  <si>
    <t>Thomas Loughran: It's susceptible to charges of damage being done all over the place.</t>
  </si>
  <si>
    <t>Thomas Loughran: Look at it differently. We ourselves look at it differently you I might look at it differently. Doesn't that suggest there's something there to be seen. And I'm trying to re up a little bit. I'm trying to apply. I don't know if I could, I'd apply set theory to it. I do calculations on</t>
  </si>
  <si>
    <t>Thomas Loughran: Right. And if that were an issue. I suppose we could well we can move it into GPS.</t>
  </si>
  <si>
    <t>Thomas Loughran: The God who is the purity Meister monster.</t>
  </si>
  <si>
    <t>Rachel Loughran: Good to see you. Open topic Wednesday. Right.</t>
  </si>
  <si>
    <t>JP: Yeah, I think it's interesting conversation just given how</t>
  </si>
  <si>
    <t>Because their assessment is their assessment is sharper and their intentions are better.</t>
  </si>
  <si>
    <t>John Rose: Great. But my question is, what</t>
  </si>
  <si>
    <t>And there really are conscious connections between certain possibilities.</t>
  </si>
  <si>
    <t>Thomas Loughran: Right now we're processing information in little tribal pools.</t>
  </si>
  <si>
    <t>Thomas Loughran: Hey there, if you can, but there's just too much symbolism too many words. It takes too long and. Wait, what part of proof. Are we, and again</t>
  </si>
  <si>
    <t>Thomas Loughran: And there, there is an argument to be made.</t>
  </si>
  <si>
    <t>Thomas Loughran: Obtained in such a way that</t>
  </si>
  <si>
    <t>Thomas Loughran: Me was waste enter that in Michigan.</t>
  </si>
  <si>
    <t>I did.</t>
  </si>
  <si>
    <t>01:00:05.910 --&gt; 01:00:09.720</t>
  </si>
  <si>
    <t>01:14:58.950 --&gt; 01:15:07.260</t>
  </si>
  <si>
    <t>00:51:42.480 --&gt; 00:51:44.160</t>
  </si>
  <si>
    <t>Whereas before, when I was warping what you said into my categories, I was simply not understanding you.</t>
  </si>
  <si>
    <t>Thomas Loughran: And before that, after Ferguson.</t>
  </si>
  <si>
    <t>JP: We're, we're eight were high school students, stressing out about constitutional crises and</t>
  </si>
  <si>
    <t>Thomas Loughran: Sam Harris says this, right. Yeah, in a very limited domain. Right. It's a deep, deep dive into inner life and various traditions of inner life will produce pretty reliable insight, according to whom according to you, if you take the deep dive.</t>
  </si>
  <si>
    <t>Thomas Loughran: It's not a complete dead end because you can always pause, you can always promise something more is going to happen on the same paradigm. But sooner or later people get</t>
  </si>
  <si>
    <t>Thomas Loughran: You might argue that, on that point that you might ask whether, on that point. That's exactly what we've done.</t>
  </si>
  <si>
    <t>Thomas Loughran: It's dangerous. You'd follow</t>
  </si>
  <si>
    <t>Thomas Loughran: Seems to me. We're just more like bump cars right or</t>
  </si>
  <si>
    <t>Thomas Loughran: Search queries or a Google search queries. All of that those algorithms and see. Can you harness those</t>
  </si>
  <si>
    <t>John Rose: Yeah, exactly.</t>
  </si>
  <si>
    <t>Thomas Loughran: Numbers. These are entities somehow their information there. They are conscious experiences woven together in a hole that has a structure.</t>
  </si>
  <si>
    <t>John Loughran: I'm an army of one out here. I don't. You can't take my dinner time.</t>
  </si>
  <si>
    <t>Thomas Loughran: Great. Well, thanks. It's been great. Spend some time.</t>
  </si>
  <si>
    <t>Thomas Loughran: And that God is kind of an asshole. And if you advance that God's cause and you make excuses for him instead of if you really believed in that God, why would you not fight against him.</t>
  </si>
  <si>
    <t>Thomas Loughran: Open topic Wednesday.</t>
  </si>
  <si>
    <t>JP: Just the general media sources were just so</t>
  </si>
  <si>
    <t>At least better than any other set you can find at the moment there,</t>
  </si>
  <si>
    <t>Thomas Loughran: All had that they've all drunk from that walk from that cup.</t>
  </si>
  <si>
    <t>You there really? It's the fundamental stuff of the universe.</t>
  </si>
  <si>
    <t>Thomas Loughran: And quite incompletely</t>
  </si>
  <si>
    <t>Thomas Loughran: And you come up thinking, Okay, I think I just saw derivation</t>
  </si>
  <si>
    <t>Thomas Loughran: I told you the other day, I didn't have any idea what I thought about all these constitutional issues.</t>
  </si>
  <si>
    <t>Thomas Loughran: We hang on to the filter we use or perhaps the filters we use. There's no reason to think it has to be one. But there's plenty of good reason and experience to think it's not going to be</t>
  </si>
  <si>
    <t>John’s iPhone: Right 10,000 Michigan are selling them. Yep.</t>
  </si>
  <si>
    <t>John’s iPhone: I started the third season, I think. And then I just got distracted and never came back to it but yeah well</t>
  </si>
  <si>
    <t>And in that kind of exchange, there is the possibility of agreement for two different sets of reasons.</t>
  </si>
  <si>
    <t>Thomas Loughran: For right Michael, I'm sorry, I can't remember his name in New York City. Oh.</t>
  </si>
  <si>
    <t>JP: It's like I</t>
  </si>
  <si>
    <t>Thomas Loughran: Right, and from the outside, and he's quite aware of this more aware than maybe anybody else alive, right, because he sort of made his career at</t>
  </si>
  <si>
    <t>Thomas Loughran: Frustrated with the extent to which it still sucks, or it now sucks. Even this new one.</t>
  </si>
  <si>
    <t>JP: Yo in</t>
  </si>
  <si>
    <t>John’s iPhone: And it's able if you</t>
  </si>
  <si>
    <t>01:00:09.810 --&gt; 01:00:10.170</t>
  </si>
  <si>
    <t>01:15:08.070 --&gt; 01:15:22.830</t>
  </si>
  <si>
    <t>00:51:44.700 --&gt; 00:51:45.990</t>
  </si>
  <si>
    <t>Thomas Loughran: And we can enter into that we can learn to enter into those things.</t>
  </si>
  <si>
    <t>Thomas Loughran: Maybe bring in some people from out there.</t>
  </si>
  <si>
    <t>JP: With us tonight. Great to see you guys.</t>
  </si>
  <si>
    <t>Thomas Loughran: Just because you're too weak.</t>
  </si>
  <si>
    <t>Rachel Loughran: Alright see about then.</t>
  </si>
  <si>
    <t>JP: I don't know everything, like all the media. I was looking at the last couple days is just seems so packaged like</t>
  </si>
  <si>
    <t>the person to listen to here and you fall in line and you follow and you do it precisely because they ask you to.</t>
  </si>
  <si>
    <t>John Rose: But there's also the fact that everyone who doesn't fall into that category also had</t>
  </si>
  <si>
    <t>And we are those limited perspectives and we share what is in common to eliminate perspective.</t>
  </si>
  <si>
    <t>Thomas Loughran: And that is going to kill us.</t>
  </si>
  <si>
    <t>Thomas Loughran: I just approved it couldn't tell any part of it was obviously false. I've been in so many of those that can't count like practically every one every complex one I've ever been in issues.</t>
  </si>
  <si>
    <t>Thomas Loughran: But I've been thinking about them non stop the last couple weeks.</t>
  </si>
  <si>
    <t>Thomas Loughran: Infinitely many couldn't be that right and we we can discard them easy easier than we can build them.</t>
  </si>
  <si>
    <t>Thomas Loughran: Gretchen Woodward brags that she won by five times Trump's margin and she won both 50,000 books.</t>
  </si>
  <si>
    <t>JP: That's literally exactly what has happened to me right now.</t>
  </si>
  <si>
    <t>Thomas Loughran: And can you harness the internet and can you harness all kinds of other very quick technologies like grabbing people's overall summary is to ordinary audience as quick as you want them in podcasts.</t>
  </si>
  <si>
    <t>John Loughran: So it's not a priority.</t>
  </si>
  <si>
    <t>On some is some common ways forward, some emerging ways forward.</t>
  </si>
  <si>
    <t>JP: Garner. Yeah, no.</t>
  </si>
  <si>
    <t>Thomas Loughran: Objecting</t>
  </si>
  <si>
    <t>Thomas Loughran: It's still now sucks, right, something like that, when we left this other one that suck. We get a better one. But we still got a problem here.</t>
  </si>
  <si>
    <t>Thomas Loughran: I'm not saying there's nothing to be said about it. I think there's a lot to be said about it. There's been a lot of love, there's, there's been a</t>
  </si>
  <si>
    <t>John’s iPhone: Think you're on a battlefield and you're being attacked on all sides.</t>
  </si>
  <si>
    <t>Thomas Loughran: Aren't those things there to be entered into</t>
  </si>
  <si>
    <t>John Loughran: Now, that is, that would be interesting. It'd be really fun to have Luke on yeah sometime. Yeah.</t>
  </si>
  <si>
    <t>Thomas Loughran: Right. But you'd be on the right freakin side, right, why would you put up with that you ought to fight against that you ought to resist.</t>
  </si>
  <si>
    <t>Thomas Loughran: You're free. You can around amongst yourselves. By the way, if you have some ideas.</t>
  </si>
  <si>
    <t>JP: They like</t>
  </si>
  <si>
    <t>That's possible. But that that doesn't make the action right.</t>
  </si>
  <si>
    <t>John Rose: Maybe different reasons, but they are almost every American politician felt. Similarly, that this dude was a really bad dude. And it was probably a good thing that he died. So I was wondering about that connection between that if you're making a connection. And during that lens and</t>
  </si>
  <si>
    <t>But we are particular within a generic, limited perspective, which we might say characterizes humankind.</t>
  </si>
  <si>
    <t>Thomas Loughran: Right. I mean, it might</t>
  </si>
  <si>
    <t>Thomas Loughran: Right, we can discard them sometimes for pretty good reason so that there's only some healthy candidates that seem to be left. And even there, if we have reason to try to sort through them and sorting through them.</t>
  </si>
  <si>
    <t>JP: I haven't watched it in a couple weeks.</t>
  </si>
  <si>
    <t>01:00:10.410 --&gt; 01:00:15.660</t>
  </si>
  <si>
    <t>01:15:24.030 --&gt; 01:15:26.940</t>
  </si>
  <si>
    <t>00:51:47.220 --&gt; 00:52:05.610</t>
  </si>
  <si>
    <t>And that's a different sort of perspective. And that perspective looks for something else out of journalism other than just the objective facts or.</t>
  </si>
  <si>
    <t>Thomas Loughran: Air. So we've had a lot of unrest and we survived, we have we have Evan. Evan slow. Yes.</t>
  </si>
  <si>
    <t>Thomas Loughran: You know, yeah, actually, I mean,</t>
  </si>
  <si>
    <t>Thomas Loughran: And and we lose our patients and come up with a better idea better mousetrap. And we head down that road, we're not moving toward anything we're moving away from something</t>
  </si>
  <si>
    <t>Thomas Loughran: There has, I think it's true.</t>
  </si>
  <si>
    <t>Thomas Loughran: For a moment until it turns around and most natural people</t>
  </si>
  <si>
    <t>Thomas Loughran: Totally heading or something and not with not much of walls and when it's more</t>
  </si>
  <si>
    <t>Thomas Loughran: never existed before. It's a few years old.</t>
  </si>
  <si>
    <t>John Rose: I would be, I think, right now we have the worst possible way of doing it. And I would be interested or happy to see it move to a more transparent free market way of doing things. And I would be interested in and moving it towards a</t>
  </si>
  <si>
    <t>Thomas Loughran: Isn't that something like a conscious possibility space and if to be information is to inform then isn't that conscious possibility space sitting somehow in conscious reality.</t>
  </si>
  <si>
    <t>John Loughran: I'll ask her about it, see what</t>
  </si>
  <si>
    <t>Thomas Loughran: And that thing you're resisting is not the God we worship. That is not the God of love. God is not an asshole. But we come from this</t>
  </si>
  <si>
    <t>JP: There's just this particular story that we're telling about the vice presidential pick and</t>
  </si>
  <si>
    <t>But it's it's like the veil of ignorance. Right.</t>
  </si>
  <si>
    <t>John Rose: And that going for.</t>
  </si>
  <si>
    <t>Right. We are particular, particular arrangements of perspective and possibilities.</t>
  </si>
  <si>
    <t>Thomas Loughran: And it's not an efficient, effective way.</t>
  </si>
  <si>
    <t>John Rose: Yeah, super, super interesting. I think that tonight actually would have been a great time to do the mind map of note taking of that conversation idea that we had</t>
  </si>
  <si>
    <t>Thomas Loughran: There's no question in her mind.</t>
  </si>
  <si>
    <t>Thomas Loughran: And coming up with a unifying stable account is a theoretical ideal and we can call that state of affairs in which we are in we interact with the full range of conscious experiences together in a kind of unity that is well earned</t>
  </si>
  <si>
    <t>JP: For me, yeah. Yeah, but then if I mean if Biden wins close</t>
  </si>
  <si>
    <t>JP: And I got two episodes into the season.</t>
  </si>
  <si>
    <t>Make it wherever you want it to be. Yeah, yeah.</t>
  </si>
  <si>
    <t>John Rose: Yeah, I mean, I'm certainly not</t>
  </si>
  <si>
    <t>Thomas Loughran: I mean, when I went to school, more than when you went to school, you think it's bad now.</t>
  </si>
  <si>
    <t>Thomas Loughran: Less</t>
  </si>
  <si>
    <t>Thomas Loughran: We're away from positions that suck less, right, or excuse me, that suck more</t>
  </si>
  <si>
    <t>Thomas Loughran: Sorry, I'm looking for us again here.</t>
  </si>
  <si>
    <t>John’s iPhone: If</t>
  </si>
  <si>
    <t>01:00:15.690 --&gt; 01:00:15.960</t>
  </si>
  <si>
    <t>01:15:29.070 --&gt; 01:15:34.290</t>
  </si>
  <si>
    <t>00:52:08.220 --&gt; 00:52:18.930</t>
  </si>
  <si>
    <t>Thomas Loughran: Accessible by different conscious agents.</t>
  </si>
  <si>
    <t>John Loughran: To do wants to do. Sure.</t>
  </si>
  <si>
    <t>Thomas Loughran: To rage.</t>
  </si>
  <si>
    <t>Thomas Loughran: Apocalyptic</t>
  </si>
  <si>
    <t>John Rose: Yeah. Alright, s</t>
  </si>
  <si>
    <t>JP: Yeah, I don't know. It just felt very</t>
  </si>
  <si>
    <t>It's a simple thing to appeal to in a given situation. There may be more to it and there may not be.</t>
  </si>
  <si>
    <t>Thomas Loughran: I was, and maybe it wasn't fair</t>
  </si>
  <si>
    <t>So we see some things and you see other things, but they're all the same kinds of things.</t>
  </si>
  <si>
    <t>Thomas Loughran: So we need somehow to build friendlier better intelligently designed communities at the small scale. And then we need to connect them up with other communities.</t>
  </si>
  <si>
    <t>John Rose: Good. Yeah, super interesting just, yeah. A little bit of difficulty pulling it all together for me at once in my head. So, yeah.</t>
  </si>
  <si>
    <t>Thomas Loughran: We ought to have a civil conversation. What we need in Congress. Congress ought to be where the information flows, it ought to be the nodes apply information flow network of rich community.</t>
  </si>
  <si>
    <t>Thomas Loughran: Through that whole healthy I information flow network of rich community motherboard.</t>
  </si>
  <si>
    <t>John’s iPhone: Yeah, and it's really not the easiest show to just like jump back into</t>
  </si>
  <si>
    <t>Thomas Loughran: Can we grab all that and build this thing which McIntyre says is missing.</t>
  </si>
  <si>
    <t>John Rose: Medicare for all system jobs because we need right now where we're in the middle. And it's the worst. So if we go left to right, I'd be interested. I think either one would be better than what we have now.</t>
  </si>
  <si>
    <t>Rachel, I'm hoping you're still kickin. She I'm here, I'm listening.</t>
  </si>
  <si>
    <t>John Rose: Fearing the downfall of the Republic, but I mean I think it's gonna be. It's not gonna be good, I think.</t>
  </si>
  <si>
    <t>Thomas Loughran: If you had any protests in Germany protest when you went to school. I'm not talking about protest nationally. I'm talking about protests at your school where the eighth graders and the seventh graders are out marching</t>
  </si>
  <si>
    <t>Thomas Loughran: Deserving deep dives that people are inviting you inviting one another to make. Yeah, right.</t>
  </si>
  <si>
    <t>Thomas Loughran: Toward ones that suck less</t>
  </si>
  <si>
    <t>Thomas Loughran: I'll say to you. There we go. I think I'll stop that share now.</t>
  </si>
  <si>
    <t>Thomas Loughran: It's, it's, I mean, if it's being driven by somebody knows what they're doing now, all of a sudden, it's not just a bulldozer. Now it's actually</t>
  </si>
  <si>
    <t>Thomas Loughran: And while you're in it. That's what you're in</t>
  </si>
  <si>
    <t>Thomas Loughran: I'm gonna let you go. It's um it's 840</t>
  </si>
  <si>
    <t>Thomas Loughran: Two story fire and brimstone judgment.</t>
  </si>
  <si>
    <t>JP: What's the word I don't know prepared polished</t>
  </si>
  <si>
    <t>You're going to have to dig. All right.</t>
  </si>
  <si>
    <t>Thomas Loughran: I was</t>
  </si>
  <si>
    <t>Right. Which roughly fit in the same sort of limitation space, the same class you can imagine.</t>
  </si>
  <si>
    <t>Thomas Loughran: In friendly productive sort of ways. And I do think that requires the kind of attention and listening that McIntyre talks about in his second first language competency sort of work up</t>
  </si>
  <si>
    <t>Thomas Loughran: Well for me, too. I mean, you could see I outstripped my ability to stay on track.</t>
  </si>
  <si>
    <t>Thomas Loughran: That's what cognition to be it ought to be very wise representatives of lots of diverse experiments in democracy when you put it that way, you sound like a freakin Alexis de Tocqueville</t>
  </si>
  <si>
    <t>Thomas Loughran: Circuitry right then on the far side of that.</t>
  </si>
  <si>
    <t>Thomas Loughran: That would be contested, we won't know that for a while, we might not know either of those.</t>
  </si>
  <si>
    <t>John’s iPhone: Because no problem.</t>
  </si>
  <si>
    <t>01:00:16.980 --&gt; 01:00:27.090</t>
  </si>
  <si>
    <t>01:15:35.400 --&gt; 01:15:49.770</t>
  </si>
  <si>
    <t>00:52:20.820 --&gt; 00:52:36.120</t>
  </si>
  <si>
    <t>Oh, OK. I was just driving, so I went on mute.</t>
  </si>
  <si>
    <t>Thomas Loughran: That was the 16th mean, that was my school when I was a kid, St. Mary's School little teeny Catholic school. Hey, LBJ, how many kids have you killed today being chanted on the playground.</t>
  </si>
  <si>
    <t>JP: So before we, before we go to. Yeah, this is this is making me think of at least the quantum tunneling and faith connexion yep thing is making me think of</t>
  </si>
  <si>
    <t>Thomas Loughran: What suck. And what sense we have we have solutions we we like solving problems. By the way, this is really a lot of fun and</t>
  </si>
  <si>
    <t>Thomas Loughran: Yeah, I do think that there is has been a lot of love and concern for people exercise Pastor Lee, but in a certain</t>
  </si>
  <si>
    <t>Thomas Loughran: A tool, a weapon that's being headed in the right direction and that and then you'd start to cheer. The person driving it. And you'd say that person's fighting for us.</t>
  </si>
  <si>
    <t>Thomas Loughran: I'm looking for an analogy but it's not a well laid out processor in which, and I'm not getting trying to get people to process all the time. We all know better than that.</t>
  </si>
  <si>
    <t>Thomas Loughran: Now this is a slightly richer way of introducing this whole project. And what we're going to do in the second round is say there's much more here than meets the eye in Hoffman's account.</t>
  </si>
  <si>
    <t>John Rose: And right now. Yeah. Like I said, I don't really see any right wing game plan. So I think I do kind of come down on the Medicare for all side, just because they are the only ones that actually have a chance of changing anything, it seems</t>
  </si>
  <si>
    <t>Thomas Loughran: And you could step outside of it, but you're not while you're in it.</t>
  </si>
  <si>
    <t>Thomas Loughran: Or 540 for some of us.</t>
  </si>
  <si>
    <t>Thomas Loughran: theodicy that no human being should accept and yet we accepted it under, under pain of infidelity.</t>
  </si>
  <si>
    <t>John Rose: Professional</t>
  </si>
  <si>
    <t>Well, I think if nothing else, we we had a better, better look at our American tradition.</t>
  </si>
  <si>
    <t>Thomas Loughran: Let's see. I was appealing to a story.</t>
  </si>
  <si>
    <t>These are mathematical classes of parts to holes.</t>
  </si>
  <si>
    <t>Thomas Loughran: Right where you've got to actually take a dive and you can't just decide how much time that time is going to take you to understand what these people are saying that the longer they hang around the more a dive, you may have to take. They may have a lot going on there.</t>
  </si>
  <si>
    <t>Thomas Loughran: So, and I couldn't remember all the pieces. But actually, I do think I had the impression as I went through that first part up into your question JP and even after your question for a while. I think I answered your question reasonably well.</t>
  </si>
  <si>
    <t>Thomas Loughran: Right. I mean, this is Democracy in America. This is very basic American theory is that we are melting pot of experiment. It's really</t>
  </si>
  <si>
    <t>Thomas Loughran: We can say that our debt, our judgments are true. They are our world. They are our conscious experiences we shape them we own them.</t>
  </si>
  <si>
    <t>JP: Right now, I remember right now that</t>
  </si>
  <si>
    <t>I got kicked out but I got back and I've been listening. Great conversation.</t>
  </si>
  <si>
    <t>Thomas Loughran: I think we ought to expect. I mean, I think, in general, it's good for the citizenry to expect.</t>
  </si>
  <si>
    <t>JP: In that his last episode that you listen to. I think the one about with neurosurgeon. Yep.</t>
  </si>
  <si>
    <t>Thomas Loughran: That's, that's something like his account of science and there's no truth in it.</t>
  </si>
  <si>
    <t>Thomas Loughran: From a certain mindset.</t>
  </si>
  <si>
    <t>John’s iPhone: Well, and</t>
  </si>
  <si>
    <t>01:00:28.080 --&gt; 01:00:41.880</t>
  </si>
  <si>
    <t>01:15:50.970 --&gt; 01:16:10.830</t>
  </si>
  <si>
    <t>00:52:39.840 --&gt; 00:52:43.920</t>
  </si>
  <si>
    <t>Thomas Loughran: This is good.</t>
  </si>
  <si>
    <t>Thomas Loughran: Now I could stop there.</t>
  </si>
  <si>
    <t>JP: Yeah, superficial</t>
  </si>
  <si>
    <t>Look at. So let's let's move to an open topic on Wednesday.</t>
  </si>
  <si>
    <t>Thomas Loughran: Which I was saying is, nobody contradicts the following story and they would have had to contradict it were they to stand up against that assassination. And that's the story is something like</t>
  </si>
  <si>
    <t>How many relationships of parts to holes are there? Right.</t>
  </si>
  <si>
    <t>Thomas Loughran: Right. And that gets richer. When you talk about the sort of non cognitive formation that can take place and communities across time.</t>
  </si>
  <si>
    <t>Thomas Loughran: Even though.</t>
  </si>
  <si>
    <t>Thomas Loughran: Not a melting pot. Yes, but diverse experiments. Also, this is federalism. You don't even hear federalism talked about any more accepting courts and you heard about it all this last couple weeks when they talked about how you can if you can you defer to state constitutions and law.</t>
  </si>
  <si>
    <t>Thomas Loughran: We hang on to them. We share the AMA. Like, that seems like the endpoint of scientific inquiry.</t>
  </si>
  <si>
    <t>JP: It's basically old Adam and old.</t>
  </si>
  <si>
    <t>Thomas Loughran: Right, we have a had enough information. We think about how to live your life that it's not all about thinking hard and laying plans right and etc. There's enormous amount of enjoyment. But part of that of all kinds.</t>
  </si>
  <si>
    <t>Thomas Loughran: There's much more than meets the eye. There's an integrated account of intelligence here there's it plays well with how the brain works. It plays well with this dialectical engagement that McIntyre says is the cream set of insights long ignored in the philosophical tradition.</t>
  </si>
  <si>
    <t>John Rose: And if that is the case, I would be most concerned about</t>
  </si>
  <si>
    <t>But I was driving. So I put it on you and set it to the side.</t>
  </si>
  <si>
    <t>Thomas Loughran: The books.</t>
  </si>
  <si>
    <t>JP: You know. So that was great. We had a march shot dead in Ohio.</t>
  </si>
  <si>
    <t>JP: They talked about</t>
  </si>
  <si>
    <t>Thomas Loughran: And that's exactly what they say about Trump</t>
  </si>
  <si>
    <t>Thomas Loughran: Once further</t>
  </si>
  <si>
    <t>John Loughran: All right, well,</t>
  </si>
  <si>
    <t>Thomas Loughran: I will stop there. And what I'm trying to do is to</t>
  </si>
  <si>
    <t>JP: So yeah, I don't know, I just</t>
  </si>
  <si>
    <t>And so why what you want to do or there will be a course, there is a convention going on this week.</t>
  </si>
  <si>
    <t>Thomas Loughran: Israel is really a great friend of America we stand for similar principles they are based. They are deeply American principles and we all kind of know what they are.</t>
  </si>
  <si>
    <t>And these parts have a life. It's the nature of consciousness.</t>
  </si>
  <si>
    <t>Thomas Loughran: Yeah, I think I did.</t>
  </si>
  <si>
    <t>Thomas Loughran: If you can</t>
  </si>
  <si>
    <t>Thomas Loughran: It includes all the individual little pools of inquiry, but it goes beyond all those individual little pools of inquiry, and at the same time it comes up with that as an as the same time it arrives at a certain kind of truth, or at least aims at a certain kind of truth.</t>
  </si>
  <si>
    <t>Thomas Loughran: And the longer the longer it lasts.</t>
  </si>
  <si>
    <t>JP: Basically old Adam recruited young, what's her face.</t>
  </si>
  <si>
    <t>01:00:43.050 --&gt; 01:00:52.740</t>
  </si>
  <si>
    <t>01:16:11.880 --&gt; 01:16:16.770</t>
  </si>
  <si>
    <t>00:52:45.990 --&gt; 00:52:54.360</t>
  </si>
  <si>
    <t>But I am, in fact, here. Well, glad you're still here.</t>
  </si>
  <si>
    <t>Thomas Loughran: We ought to expect the machine to function.</t>
  </si>
  <si>
    <t>Thomas Loughran: Forget in Ohio.</t>
  </si>
  <si>
    <t>JP: They kind of talked about that sort of that a similar sort of thing where you sort of prime yourself.</t>
  </si>
  <si>
    <t>Thomas Loughran: What we're going to see is that McIntyre's got something to say to Coon. He says, yeah, that might be right about how it moves forward, but it's missing it's missing a possibility.</t>
  </si>
  <si>
    <t>Thomas Loughran: What, what we know is good for them.</t>
  </si>
  <si>
    <t>Thomas Loughran: Right, so, so I'm saying you're elevating and they're from a bulldozer to a appropriately guided bulldozer. And now you've got a fighter with a brain and a heart maybe</t>
  </si>
  <si>
    <t>Thomas Loughran: But so is this process enjoyable. By the way, I mean that's a facet of this process thinking hard but but you want to get it right at some point and</t>
  </si>
  <si>
    <t>Thomas Loughran: So that you can have intelligent interaction at the social level in the brain.</t>
  </si>
  <si>
    <t>John Rose: The sacrifice of innovation, I think, because if we move towards the system with price controls.</t>
  </si>
  <si>
    <t>Thomas Loughran: By the way, it takes time, energy, you can't you can inhabit. All of these not an our energetic life, you can't</t>
  </si>
  <si>
    <t>John Loughran: I'll see you guys this weekend.</t>
  </si>
  <si>
    <t>Thomas Loughran: I'm trying to preach it</t>
  </si>
  <si>
    <t>JP: I wanted this is something I want to get better at is this sort of understanding</t>
  </si>
  <si>
    <t>Everybody wants to watch the convention swing in that space. We could or we could move on to other matter.</t>
  </si>
  <si>
    <t>Thomas Loughran: And and it's deeply important for our</t>
  </si>
  <si>
    <t>The whole thing. Every consciousness, experience of anything is a living experience.</t>
  </si>
  <si>
    <t>Thomas Loughran: There, we're in a processor, we're in an incredible we are part of an incredibly</t>
  </si>
  <si>
    <t>Thomas Loughran: To my own satisfaction in the sense that there's an answer in there. That makes sense to me. And I, I don't think I strayed from it, and I thought I was illuminated in in some way.</t>
  </si>
  <si>
    <t>Thomas Loughran: Write it says if there's a presumption.</t>
  </si>
  <si>
    <t>Thomas Loughran: That certain kinds of stability in the same way there and say names in a certain kind of beneficiary ality right or</t>
  </si>
  <si>
    <t>Thomas Loughran: Then you get the, the Atlantic Atlantic piece offer</t>
  </si>
  <si>
    <t>Is his</t>
  </si>
  <si>
    <t>Glad you hung in there with us. I apologize for going on on so long.</t>
  </si>
  <si>
    <t>Thomas Loughran: When we don't expect it to function by</t>
  </si>
  <si>
    <t>JP: certain sorts of people prime themselves to basically recognize particular patterns in the world.</t>
  </si>
  <si>
    <t>Thomas Loughran: And that is when people get down the road in their new paradigm and they're mastering their new paradigm</t>
  </si>
  <si>
    <t>Thomas Loughran: I'd say</t>
  </si>
  <si>
    <t>Thomas Loughran: Right. And now you start to call that now you start to admire that thing now you start to fall in line. Now, you start to cheer and that's exactly the kind of rounding out of the edges. I'm saying it's easier to be in battle. Following that second</t>
  </si>
  <si>
    <t>01:00:54.240 --&gt; 01:01:03.660</t>
  </si>
  <si>
    <t>01:16:18.030 --&gt; 01:16:32.280</t>
  </si>
  <si>
    <t>00:52:55.620 --&gt; 00:53:04.710</t>
  </si>
  <si>
    <t>Thomas Loughran: You can't do your calculus homework and watch this movie and remember this one in full living color all at the same time, the brain will not do it.</t>
  </si>
  <si>
    <t>Thomas Loughran: Outstanding that's</t>
  </si>
  <si>
    <t>Thomas Loughran: Because that's actually how it gets into the narrative stream.</t>
  </si>
  <si>
    <t>JP: Being able to really get to the bottom of what's happening and</t>
  </si>
  <si>
    <t>I'm not biting my tongue and simply calling. Another man is at the DNC convention starts tonight.</t>
  </si>
  <si>
    <t>Thomas Loughran: What we do in the in the Middle East is basically justified.</t>
  </si>
  <si>
    <t>And the conscious experience of more things is a bigger living experience.</t>
  </si>
  <si>
    <t>Thomas Loughran: Complex information processing system. And we've got to get it better and getting it better is going to look something like</t>
  </si>
  <si>
    <t>Thomas Loughran: And that same impression for that whole first workout.</t>
  </si>
  <si>
    <t>Thomas Loughran: There's a this is part of the conversation resist presumption American life that if it's not explicitly against the law. You're free to do it.</t>
  </si>
  <si>
    <t>Thomas Loughran: There's something good about this right or don't stop or you or computation not over right or or not succeeding, thus far, or however we put it</t>
  </si>
  <si>
    <t>JP: Saying</t>
  </si>
  <si>
    <t>John’s iPhone: Girlfriend or whatever.</t>
  </si>
  <si>
    <t>Thomas Loughran: So we need that we could do better. And this when we see Sandy Pentland spoke social justice, he's</t>
  </si>
  <si>
    <t>Thomas Loughran: All of that in a coherent account which squares with all of modern physics right on the cutting edge which is about to actually first of all it's in a state of parodic matic</t>
  </si>
  <si>
    <t>John Rose: I don't know how new drugs get developed. Is it just the government, who's going to say what they'll pay for what does the government decide all new jobs to get developed</t>
  </si>
  <si>
    <t>No, no problem. Great. It was a good conversation. We covered a lot of ground.</t>
  </si>
  <si>
    <t>Thomas Loughran: A narrative in which we're to a boil.</t>
  </si>
  <si>
    <t>Thomas Loughran: You think we've had</t>
  </si>
  <si>
    <t>JP: And the wind presents itself differently to you as you right. I mean, that's basically exactly what you were talking about is, is that</t>
  </si>
  <si>
    <t>Thomas Loughran: They might be able to turn around, look backwards and look at those guys and say hey you know you guys who had that position that sucked. And now it sucks less we can tell you exactly why it sucked.</t>
  </si>
  <si>
    <t>Thomas Loughran: Yeah, and that is</t>
  </si>
  <si>
    <t>Thomas Loughran: In that second instance it's easier to be inbound than it is to be in battle in the first place. And the first one. And I think people prefer that. And I think people in find interpretations, which are healing exculpatory</t>
  </si>
  <si>
    <t>Thomas Loughran: Right, it's not that you can't do some of it. You can draw analogies between them and jump back and forth twice and lay them out there and say, This film is like that one.</t>
  </si>
  <si>
    <t>Thomas Loughran: Cool there I met</t>
  </si>
  <si>
    <t>Thomas Loughran: Right, it gets to your core and you identify with real stories and real people.</t>
  </si>
  <si>
    <t>JP: Figuring out what I should actually care about.</t>
  </si>
  <si>
    <t>Thomas Loughran: For somewhere between the energy that we need and the piece that we need</t>
  </si>
  <si>
    <t>And the way we experience the limitations is in the unfolding of space and time.</t>
  </si>
  <si>
    <t>Thomas Loughran: A high information flow network of rich communities. It may have all kinds of other parts that we haven't thought about yet.</t>
  </si>
  <si>
    <t>Thomas Loughran: But that's nice.</t>
  </si>
  <si>
    <t>Thomas Loughran: It's not as if the you begin by needing permission for everything. No, it's the opposite. You begin free and you begin with a rich set of rights that are protected.</t>
  </si>
  <si>
    <t>Thomas Loughran: In so far as we don't like what we see, insofar as we do, and continue to explore and continue to stabilize on and inclined toward pieces. We call those things good</t>
  </si>
  <si>
    <t>Thomas Loughran: That's we've laid the foundation for this for a long time.</t>
  </si>
  <si>
    <t>John’s iPhone: Yeah, yeah, that's actually the scene where</t>
  </si>
  <si>
    <t>01:01:03.750 --&gt; 01:01:05.310</t>
  </si>
  <si>
    <t>01:16:34.590 --&gt; 01:16:39.150</t>
  </si>
  <si>
    <t>00:53:07.200 --&gt; 00:53:18.090</t>
  </si>
  <si>
    <t>We dug up a lot of soil, really, and dug around in it for a bit.</t>
  </si>
  <si>
    <t>Thomas Loughran: And this is radically different than anything we've ever seen before and etc. And I think there's not much question that</t>
  </si>
  <si>
    <t>Thomas Loughran: We've had clashes here I'm walking right over the cool thing. You just said sorry get most of</t>
  </si>
  <si>
    <t>Thomas Loughran: Right. And you were certainly going to run into those problems because you didn't know this this and this. Right. And we can we can now see it. Maybe we couldn't see it when we first</t>
  </si>
  <si>
    <t>Thomas Loughran: And we've we've lacked the infrastructure to very well probe that there's simply no conversation about issues like that.</t>
  </si>
  <si>
    <t>Thomas Loughran: And at the same time, defend ourselves against attack of being on the wrong side with the wrong person. So that's a painful attack to bear up under</t>
  </si>
  <si>
    <t>Thomas Loughran: He knows we can do better.</t>
  </si>
  <si>
    <t>Thomas Loughran: It's an imperative matic threshold or crossing a pair of dogmatic divide</t>
  </si>
  <si>
    <t>John Loughran: I feel like that's a common thing. You hear complaints from the conservative viewpoint, which is that the United States is currently in the nation developing all the drugs.</t>
  </si>
  <si>
    <t>Thomas Loughran: And you could remember right, and you can step in and out, but it takes time. It takes energy can't do it with 10 films that was</t>
  </si>
  <si>
    <t>John Loughran: Sound for a while.</t>
  </si>
  <si>
    <t>Thomas Loughran: And you say, Wait, who side am I on here.</t>
  </si>
  <si>
    <t>JP: With regards to politics because it's, it is a total</t>
  </si>
  <si>
    <t>Thomas Loughran: From people who are more or less backward, not, not the kind of people you want to follow, not the kind of people you want to succeed, not friends of America not friends of humanity.</t>
  </si>
  <si>
    <t>We can't see it all at once. As Ruth Bader Ginsburg said, you can't have it all at once.</t>
  </si>
  <si>
    <t>Thomas Loughran: Right, I'm thinking of a motherboard here and all the various pieces that may be on there, but it's going to have processors and CO processors and it's going to have threads between them.</t>
  </si>
  <si>
    <t>Thomas Loughran: It's nice for me in a certain way because I know what's in my head that I'm referring to</t>
  </si>
  <si>
    <t>Thomas Loughran: And then you justify interventions.</t>
  </si>
  <si>
    <t>Thomas Loughran: And there's a science of that that is quantifiable.</t>
  </si>
  <si>
    <t>Thomas Loughran: Making last as long as possible.</t>
  </si>
  <si>
    <t>And I think that was very good.</t>
  </si>
  <si>
    <t>Thomas Loughran: The temperature is</t>
  </si>
  <si>
    <t>JP: It was it was cool.</t>
  </si>
  <si>
    <t>JP: Maybe, maybe not. But it certainly I just</t>
  </si>
  <si>
    <t>Thomas Loughran: made that transition or maybe was only a hint. But now that we're really down the road. Now we got it. We can look back at you and we could actually even though people weren't persuaded on thoroughly scientific grounds during the transition from one to another.</t>
  </si>
  <si>
    <t>Thomas Loughran: There's simply</t>
  </si>
  <si>
    <t>Thomas Loughran: And so people want interpretations that are impervious to that kind of assault and I think they tend to find them.</t>
  </si>
  <si>
    <t>01:01:06.240 --&gt; 01:01:08.790</t>
  </si>
  <si>
    <t>01:16:39.480 --&gt; 01:16:50.820</t>
  </si>
  <si>
    <t>00:53:19.830 --&gt; 00:53:25.320</t>
  </si>
  <si>
    <t>Thomas Loughran: Why do I say all that</t>
  </si>
  <si>
    <t>Thomas Loughran: Something somewhere this weekend.</t>
  </si>
  <si>
    <t>Thomas Loughran: And what do I really stand for and what am I willing to put up with and I put up with a lot of that is the tradition rightly pointed to as really having missed something. If it, if it is judge and jury. We're going to lay out the cosmos as a stage for a holiness drama.</t>
  </si>
  <si>
    <t>JP: You could spend a lot of time.</t>
  </si>
  <si>
    <t>Thomas Loughran: Arab nations would be included in that whole lot. They are suspected terrorists, they are not of course it's a terrible thing to say that you don't want to say that about your Muslim fellow American</t>
  </si>
  <si>
    <t>You can't have it all. She says you just can't have it all at once. Like she said about raising children and having careers with her husband.</t>
  </si>
  <si>
    <t>Thomas Loughran: Right, and it's going to have, it's going to process and cereal or in parallel.</t>
  </si>
  <si>
    <t>Thomas Loughran: Right when I grabbed something fast and throw it in. There's, there's something more than I'm throwing in and grab</t>
  </si>
  <si>
    <t>Thomas Loughran: A little bit at a time as as just as as as as required.</t>
  </si>
  <si>
    <t>Thomas Loughran: Because there is such a thing as being that there are truth conditions for for</t>
  </si>
  <si>
    <t>Thomas Loughran: And and then change the rules.</t>
  </si>
  <si>
    <t>John’s iPhone: I think what is that their names.</t>
  </si>
  <si>
    <t>Thomas Loughran: One of the things we can do is unleash</t>
  </si>
  <si>
    <t>Thomas Loughran: Somehow, we're at that time in physics, people tend to think they know that we're at that time and physics we got a big problem. We can solve it. Here's these new ideas that can solve it and they play nicely.</t>
  </si>
  <si>
    <t>John Loughran: Now, yes, these other these other countries are just taking advantage of our</t>
  </si>
  <si>
    <t>I think we could potentially have a whole nother conversation on COGAT and schools because I know how much time we actually spent on that.</t>
  </si>
  <si>
    <t>Thomas Loughran: I don't know how else to put it, it seems to me it's fairly a nonpartisan point</t>
  </si>
  <si>
    <t>JP: Call that I listened to that whole thing today.</t>
  </si>
  <si>
    <t>Thomas Loughran: They just grabbed something that seemed more preferable to them, in part because of all sorts of other things about them better for my position at the academy better for my lab more compatible with my religious tradition. Right.</t>
  </si>
  <si>
    <t>Thomas Loughran: It's it's a one. It's not that you're not allowed to talk about it. You can say anything you want, but there's not any receptivity there's not any real dialogue. There's no follow up. There's no study. There's nothing like that. It's just not how it works, right, which run from a smaller group.</t>
  </si>
  <si>
    <t>Thomas Loughran: What if the energy it takes</t>
  </si>
  <si>
    <t>Thomas Loughran: Lisa</t>
  </si>
  <si>
    <t>Thomas Loughran: Right. And if if you don't get it. If you don't come out on the wrong side. We're just going to cook you sorry but that's how the world works.</t>
  </si>
  <si>
    <t>JP: On this and not really get a lot out of it, except</t>
  </si>
  <si>
    <t>Thomas Loughran: Citizens who were Muslim you would stand up for those people. But in fact, you understand why.</t>
  </si>
  <si>
    <t>Right. So maybe it's kind of like that about the things we consider.</t>
  </si>
  <si>
    <t>Thomas Loughran: Right, and it's going to, it's going to have error.</t>
  </si>
  <si>
    <t>Thomas Loughran: Trying to grab quickly and throw it in. And there's a center there's a synergy there. There's something is ringing true to me that's not ringing through you necessarily you don't have what I'm referring to when you're</t>
  </si>
  <si>
    <t>Thomas Loughran: And then you push down to the individual all the freedoms, you can and you push down to the states all the freedoms that you can. That sounds like a wonderful experiment and democracy. It's just that we're not running we've missed wired ourselves.</t>
  </si>
  <si>
    <t>Thomas Loughran: For the interaction between these various communities and their stability.</t>
  </si>
  <si>
    <t>John’s iPhone: Yeah, I mean I, and I did read another article in The Atlantic, a while ago, though, that was basically talking about</t>
  </si>
  <si>
    <t>01:01:10.140 --&gt; 01:01:12.750</t>
  </si>
  <si>
    <t>01:16:51.090 --&gt; 01:17:05.970</t>
  </si>
  <si>
    <t>00:53:26.430 --&gt; 00:53:29.940</t>
  </si>
  <si>
    <t>I think we could. I think. Without actually going into it all.</t>
  </si>
  <si>
    <t>Thomas Loughran: To claim that temperature is being incited by the being led by President speech.</t>
  </si>
  <si>
    <t>JP: That podcast and</t>
  </si>
  <si>
    <t>Thomas Loughran: More what my father always dreamed about right, those sorts of things could play a role in why people turn</t>
  </si>
  <si>
    <t>Thomas Loughran: And You're quite welcome to talk to them and they love you and they were happy to talk with you, but don't expect to be part of that a real discussion about what we're going to do.</t>
  </si>
  <si>
    <t>John’s iPhone: I mean, just so as far as like, I only thought of it as the second version of the bulldozer where Trump</t>
  </si>
  <si>
    <t>Thomas Loughran: High Performance Computing and</t>
  </si>
  <si>
    <t>Thomas Loughran: With this radical new idea that comes out of cognitive science which thinks it can use evolutionary theory to prove that physical ism is actually false and has to be false.</t>
  </si>
  <si>
    <t>John Loughran: Like we pay we pay tons of money for our drugs and then</t>
  </si>
  <si>
    <t>Thomas Loughran: Is a feature.</t>
  </si>
  <si>
    <t>Thomas Loughran: And I leave town for Monday through Wednesday of next week.</t>
  </si>
  <si>
    <t>Thomas Loughran: Right, that's not a world we ought to embrace. That's not a world we ought to knuckle under that's a world we ought to transform if we possibly could.</t>
  </si>
  <si>
    <t>JP: Emotional</t>
  </si>
  <si>
    <t>Thomas Loughran: People in the United States are suspicious. Nonetheless, because of the way global politics work and we're basically on the right side of global politics and the Middle East, that means US and Israel are are absolutely inseparable hours.</t>
  </si>
  <si>
    <t>Right. Maybe we have a certain kind of limited perspective which enables us to consider a great deal all at the same time.</t>
  </si>
  <si>
    <t>Thomas Loughran: Correction, or it's going to make unbelievable amounts of errors at with nowhere a correction, in which case it's going to suck.</t>
  </si>
  <si>
    <t>Thomas Loughran: Right now I would you we maybe haven't talked about it very much like but sometimes we buy it and then it might be in your head, but maybe not as clearly</t>
  </si>
  <si>
    <t>Thomas Loughran: But it shouldn't be that way. It should be that Congress is full. It's the people's house right it ought to be a popcorn, full of rich ideas coming from very rich streams of of experiments in democracy.</t>
  </si>
  <si>
    <t>Thomas Loughran: It's not their stability, under any circumstances, it's not the young and the restless, get the biggest, baddest swords and take out their, their friends next door. That's not the kind of instability that has evidentiary value.</t>
  </si>
  <si>
    <t>John’s iPhone: It's better that Biden wins because know what, no matter what happens if Trump wins. There's going to be violence.</t>
  </si>
  <si>
    <t>JP: Nevermind.</t>
  </si>
  <si>
    <t>Why is that?</t>
  </si>
  <si>
    <t>Thomas Loughran: partisan issue would be whether he's right to do so right, whether it is completely right. But in doing so.</t>
  </si>
  <si>
    <t>John Rose: I don't know how widespread that comparison is on either front but</t>
  </si>
  <si>
    <t>Thomas Loughran: I didn't finish it by the way so I I think I recognize exactly what you're talking about when he talked about visualizing your life as a successful neurosurgeon that early advice he got right and how Harris to</t>
  </si>
  <si>
    <t>Thomas Loughran: To a paradigm, but down the road when that paradigm growth and maturity and you look back some of those reasons drop away as reasons that mattered. And in fact, there are good reasons, right, and</t>
  </si>
  <si>
    <t>Thomas Loughran: Just doesn't work that way and to</t>
  </si>
  <si>
    <t>01:01:13.770 --&gt; 01:01:17.610</t>
  </si>
  <si>
    <t>01:17:07.770 --&gt; 01:17:17.490</t>
  </si>
  <si>
    <t>00:53:31.020 --&gt; 00:53:37.980</t>
  </si>
  <si>
    <t>Thomas Loughran: Of the particular story that we are in</t>
  </si>
  <si>
    <t>Thomas Loughran: So I'm saying, and that's an example.</t>
  </si>
  <si>
    <t>JP: catharsis maybe or emotional</t>
  </si>
  <si>
    <t>Thomas Loughran: Maybe that was too many words, to be fair, is trying to tell a little bit of a story which I thought</t>
  </si>
  <si>
    <t>That's part of the nature of consciousness that we see. That's the integrative consciousness point.</t>
  </si>
  <si>
    <t>Thomas Loughran: Right. It's got to have all of those things that we build into technology and information processing technology. Now there is a social analog to all of that and we're going to have to learn how it works and get it right.</t>
  </si>
  <si>
    <t>Thomas Loughran: Or at least, not the same as it is.</t>
  </si>
  <si>
    <t>Thomas Loughran: And if that's the case.</t>
  </si>
  <si>
    <t>Thomas Loughran: Right, that's not the motherboard functioning. That's the motherboard failing to function failing to processing information right but when it does function. And when things are left behind. And when it like a living organism right it</t>
  </si>
  <si>
    <t>John’s iPhone: It was a little bit more than that, but</t>
  </si>
  <si>
    <t>JP: You didn't watch the second episode.</t>
  </si>
  <si>
    <t>Thomas Loughran: Data Science on enormous amounts of data.</t>
  </si>
  <si>
    <t>Thomas Loughran: Then what is in its place, and it tries to put together a new mathematics and it's just like the project that we're working on. And it's just like the project that</t>
  </si>
  <si>
    <t>John Loughran: And develop them and then these other countries because of their single payer system can just get them for way cheaper.</t>
  </si>
  <si>
    <t>I think it actually could be an even more productive conversation once we have more data about what happens once like more schools go back to.</t>
  </si>
  <si>
    <t>Thomas Loughran: Artist</t>
  </si>
  <si>
    <t>John Rose: There were quite a few walkouts over when Greg Grunberg who's in the news every day, there was a lot of high schoolers walking out of scope doing protests and stuff.</t>
  </si>
  <si>
    <t>JP: Saw</t>
  </si>
  <si>
    <t>Thomas Loughran: There, you've got</t>
  </si>
  <si>
    <t>JP: Some extent like something to work. It's like something to work out of your system.</t>
  </si>
  <si>
    <t>John’s iPhone: The one at the helm, and always going in the right direction.</t>
  </si>
  <si>
    <t>Thomas Loughran: The limitations that we can see limitations in a story. One of those limitations has</t>
  </si>
  <si>
    <t>Thomas Loughran: still up in the air weather will</t>
  </si>
  <si>
    <t>Thomas Loughran: That's a rhetorical thread.</t>
  </si>
  <si>
    <t>JP: Or just being upset about stuff.</t>
  </si>
  <si>
    <t>Thomas Loughran: Was very broadly accepted and would be contradicted in public. Only at your peril. And I think that that's something like that is the story that normally</t>
  </si>
  <si>
    <t>We integrate a lot of things and make as a single experience out of it.</t>
  </si>
  <si>
    <t>Thomas Loughran: And right now that high information flow network of rich communities is an appealing very rich possibility which really comes with it comes with. It is a long term, it is an analysis of what truth and goodness and right</t>
  </si>
  <si>
    <t>When</t>
  </si>
  <si>
    <t>Thomas Loughran: You could imagine a court sitting back right and saying, I'm just going to tell you what the law says, I'm just going to interpret the text, it makes tremendous sense</t>
  </si>
  <si>
    <t>Thomas Loughran: Grows itself.</t>
  </si>
  <si>
    <t>Thomas Loughran: No, I get it.</t>
  </si>
  <si>
    <t>John’s iPhone: I don't know, I might. I might</t>
  </si>
  <si>
    <t>01:01:19.350 --&gt; 01:01:28.860</t>
  </si>
  <si>
    <t>01:17:18.690 --&gt; 01:17:23.610</t>
  </si>
  <si>
    <t>00:53:38.280 --&gt; 00:53:40.950</t>
  </si>
  <si>
    <t>Yeah, yeah, and it's really interesting to me right now, because it doesn't really seem to be a particularly.</t>
  </si>
  <si>
    <t>Thomas Loughran: Then I'm suggesting we keep the temperature down and we expect and we give time's</t>
  </si>
  <si>
    <t>Thomas Loughran: Oh, that's right.</t>
  </si>
  <si>
    <t>Thomas Loughran: Advice from the secret right which you</t>
  </si>
  <si>
    <t>Thomas Loughran: There, you've got an instance of a mature member of a rich tradition dropping back into</t>
  </si>
  <si>
    <t>Thomas Loughran: Kinda</t>
  </si>
  <si>
    <t>Thomas Loughran: If we did that, we can learn a ton of stuff about how information is processed it turns out in social life. That's this whole science now.</t>
  </si>
  <si>
    <t>Thomas Loughran: Nima not just like looks just like somebody like me.</t>
  </si>
  <si>
    <t>John Rose: Yeah, that is a wall, and they pay $5 shop for</t>
  </si>
  <si>
    <t>Thomas Loughran: Played out as limitations in space and time.</t>
  </si>
  <si>
    <t>Thomas Loughran: Lisa volunteered.</t>
  </si>
  <si>
    <t>Thomas Loughran: It's more like a treble hook with a rope on it right thrown from one</t>
  </si>
  <si>
    <t>Thomas Loughran: Contradict and I'm saying that that's a story which is dear in a particularly religious way to some people, but that story that is especially viewer to people for religious reasons.</t>
  </si>
  <si>
    <t>And that single experience is a perspective that expects that that perspective, when its limit has this.</t>
  </si>
  <si>
    <t>Are</t>
  </si>
  <si>
    <t>Thomas Loughran: You know when I allude to empty. Right. For example, if</t>
  </si>
  <si>
    <t>Thomas Loughran: Right as she said 50 times this week. That's your job policy decisions are your job not unelected official not not unelected judges, right, we can't get rid of. If you don't like them.</t>
  </si>
  <si>
    <t>Thomas Loughran: Into us into a rich, successful information processing entity.</t>
  </si>
  <si>
    <t>Thomas Loughran: Um, yeah, I didn't read it i had i i</t>
  </si>
  <si>
    <t>JP: Be there. I don't think their names are actually Adam and Eve, but yeah.</t>
  </si>
  <si>
    <t>Partizan issue there.</t>
  </si>
  <si>
    <t>Up right</t>
  </si>
  <si>
    <t>Thomas Loughran: That's the climate change discussion.</t>
  </si>
  <si>
    <t>Thomas Loughran: Which all wanted to sort of disavow that sort of power of positive thinking</t>
  </si>
  <si>
    <t>Thomas Loughran: And in conversing with the mature members if only hypothetically, the mature members of an another but less rich tradition and showing them mature members of that less rich tradition on their own terms.</t>
  </si>
  <si>
    <t>Thomas Loughran: You know, kinda. Yeah.</t>
  </si>
  <si>
    <t>John’s iPhone: And I imagine that as a way that I find a lot of people talk about Trump is. Yeah. He's like, I'm obviously not a good dude.</t>
  </si>
  <si>
    <t>01:01:30.120 --&gt; 01:01:48.420</t>
  </si>
  <si>
    <t>01:17:25.680 --&gt; 01:17:32.130</t>
  </si>
  <si>
    <t>00:53:42.660 --&gt; 00:53:42.960</t>
  </si>
  <si>
    <t>Thomas Loughran: What of space and time is a stool.</t>
  </si>
  <si>
    <t>Thomas Loughran: Should I can watch a movie on our campground. If you're doing a</t>
  </si>
  <si>
    <t>Thomas Loughran: Thrown from one tradition over to another and and yanking somebody up and made it. The idea is it's got it. There's rhetorical force involved. I just put it badly in that analogy, but it's something like that.</t>
  </si>
  <si>
    <t>JP: That doesn't strike me as a good use of energy.</t>
  </si>
  <si>
    <t>Thomas Loughran: Or maybe it's the case that is a good question. How that what there's chicken or the egg questions when you have people come together right how they come together, who brought them together. Why, right, it's always going to be complex. Lots of people, lots of motives.</t>
  </si>
  <si>
    <t>Enjoy compute dynamism in it. We enjoy some, but we're aware that there's other things that are not yet.</t>
  </si>
  <si>
    <t>Thomas Loughran: Right as as sort of the fruit.</t>
  </si>
  <si>
    <t>Thomas Loughran: You've got a different picture of his stuff in your head. I've got a picture might</t>
  </si>
  <si>
    <t>Thomas Loughran: Right. But the precisely the people you can get rid of. If you don't like that's the font of democratic authority.</t>
  </si>
  <si>
    <t>Thomas Loughran: It is holistic, it is inclusive. It does everything Hoffman wants to do and it is a conscious realist Mon ism.</t>
  </si>
  <si>
    <t>Thomas Loughran: maxed out my free articles for the month New York Times, and I have to convince them cheapskate that way. But I, I tried to bite on somebody saying for a lot of Trump supporters did</t>
  </si>
  <si>
    <t>John’s iPhone: I felt like</t>
  </si>
  <si>
    <t>Thomas Loughran: privacy concerns moral concerns of different sorts. Good questions. We, we need we need experts for that maybe the people at Harvard john Rawls, right, those are the kinds of answers typically get that's where that road leads and stops.</t>
  </si>
  <si>
    <t>Thomas Loughran: Right, that's the know which books probably look just like we can be get a lot of people to come to think that there are a lot of like</t>
  </si>
  <si>
    <t>A lot of different people on different sides of different interesting opinions on why schools should go back or why they shouldn't,</t>
  </si>
  <si>
    <t>John Rose: Yeah, I mean, that's certainly the way it would go, ideally, but</t>
  </si>
  <si>
    <t>John Rose: Right, we</t>
  </si>
  <si>
    <t>JP: Yeah, so that that part was coming in earlier but in later in that podcast I</t>
  </si>
  <si>
    <t>Thomas Loughran: That they had to come this way.</t>
  </si>
  <si>
    <t>Thomas Loughran: Yeah, and I think. I mean, you were there, but my impression is that Trinity culture is not terribly different from that, although it does depend on a lot on what level you're at and what persons are involved. But in terms of the overall flow of the thing, it seems to me.</t>
  </si>
  <si>
    <t>John’s iPhone: I don't like his tweets like I don't like him. Like, I don't think he's a very good person, but I'm really surprised by how much he's got done</t>
  </si>
  <si>
    <t>Thomas Loughran: Accessible to multiple conscious agents.</t>
  </si>
  <si>
    <t>Thomas Loughran: Remote call, but I don't even know that we're, we're going to be. I'm glad he didn't have internet</t>
  </si>
  <si>
    <t>Thomas Loughran: So, and I think you'll see that theme as we proceed, you'll see that theme.</t>
  </si>
  <si>
    <t>Thomas Loughran: But in any case, there do seem to be some committed committed Christians story that allies really nicely with that much more broadly widely accepted story among Americans about Israel, the United States.</t>
  </si>
  <si>
    <t>We're not quite experiencing them. And so we reach for those things.</t>
  </si>
  <si>
    <t>Thomas Loughran: Of the more mature and more stable.</t>
  </si>
  <si>
    <t>Thomas Loughran: reach out and grab</t>
  </si>
  <si>
    <t>Thomas Loughran: Right is in the voting process and and in the representative government at the lowest levels percolating up as much as functionality requires right</t>
  </si>
  <si>
    <t>Thomas Loughran: Precisely.</t>
  </si>
  <si>
    <t>Thomas Loughran: grudgingly admit it would be better if I was</t>
  </si>
  <si>
    <t>JP: That's who they're supposed to be.</t>
  </si>
  <si>
    <t>01:01:50.250 --&gt; 01:01:59.970</t>
  </si>
  <si>
    <t>01:17:33.900 --&gt; 01:17:48.510</t>
  </si>
  <si>
    <t>00:53:45.840 --&gt; 00:53:46.530</t>
  </si>
  <si>
    <t>especially college is kind of its own deal. Almost more interesting is high school and middle school.</t>
  </si>
  <si>
    <t>John Rose: How we would wish it to happen and how it will most likely play out seems to be different.</t>
  </si>
  <si>
    <t>Thomas Loughran: Spend nearly pushed off the stage.</t>
  </si>
  <si>
    <t>Thomas Loughran: Think</t>
  </si>
  <si>
    <t>Thomas Loughran: Something like that on their own terms, generating internal conflicts inside that tradition and showing that</t>
  </si>
  <si>
    <t>Thomas Loughran: Kind of ran like that.</t>
  </si>
  <si>
    <t>John’s iPhone: For the Republican agenda, like I'm really impressed by that. So I, that's what I imagine is like he is a bulldozer who does like they they don't love and he does.</t>
  </si>
  <si>
    <t>Thomas Loughran: In other words, oh yeah. These are hard questions. But what are we going to do, what are we going to do with those hard questions do we go to the philosophy department where they can't agree with</t>
  </si>
  <si>
    <t>Thomas Loughran: And then they're not alike in all kinds of important ways and even inside. They're both they're all research programs. So there's lots of people who disagree inside these programs, but they agree that something in this neighborhood is worth pursuing.</t>
  </si>
  <si>
    <t>Thomas Loughran: And it's there to be entered into and our lives are precisely such an experience.</t>
  </si>
  <si>
    <t>John Loughran: Yeah, so</t>
  </si>
  <si>
    <t>Thomas Loughran: Shot through. And when I send you that peace with the extra Angelica movement, you'll see a lot of people, reflecting on that powerful theme. There are other powerful themes to</t>
  </si>
  <si>
    <t>JP: I'd like to actually understand what's going on in</t>
  </si>
  <si>
    <t>Thomas Loughran: And world peace.</t>
  </si>
  <si>
    <t>We compute. We're solving problems anyway. That's all.</t>
  </si>
  <si>
    <t>Thomas Loughran: enterprises that are operating and so on side this sort of social motherboard.</t>
  </si>
  <si>
    <t>Thomas Loughran: That was the second part, not the first. But in that first part, I also thought that what I'm trying to say to you is, I think, actually, I'm going to go back and listen to the tape and I'm going to say</t>
  </si>
  <si>
    <t>Thomas Loughran: That's what ought to happen.</t>
  </si>
  <si>
    <t>Thomas Loughran: Because it begins on those premises and it achieves a full measure of success.</t>
  </si>
  <si>
    <t>Thomas Loughran: Inspired spite of the fact that their Trump supporters, may they may not, they may they may like what Trump is done, but they don't necessarily</t>
  </si>
  <si>
    <t>John’s iPhone: Like I</t>
  </si>
  <si>
    <t>I think child care and people having to work.</t>
  </si>
  <si>
    <t>John Rose: And it's my</t>
  </si>
  <si>
    <t>Thomas Loughran: And that had the real threat of actually changing economic ops.</t>
  </si>
  <si>
    <t>Thomas Loughran: I'm a talker that yeah</t>
  </si>
  <si>
    <t>Thomas Loughran: Adopt adopting this new set of resources solves what they recognize our problems. There may be other sorts of problems which they reject that the new people accept our problems, but you don't argue from those you argue back on their</t>
  </si>
  <si>
    <t>JP: Yeah, I mean I was never</t>
  </si>
  <si>
    <t>John’s iPhone: He doesn't always do great things. They don't really like him as a person, but they are always really impressed about our by the, the amount of things that he's gotten done</t>
  </si>
  <si>
    <t>01:02:00.510 --&gt; 01:02:09.840</t>
  </si>
  <si>
    <t>01:17:49.830 --&gt; 01:17:56.970</t>
  </si>
  <si>
    <t>00:53:47.010 --&gt; 00:53:54.480</t>
  </si>
  <si>
    <t>John Loughran: I might well Wednesday.</t>
  </si>
  <si>
    <t>Thomas Loughran: And I'm going to end. They're just as powerful as that one. And there's a bunch of them. And it's the very task of a craft to develop those powerful themes to reach back in and to invite</t>
  </si>
  <si>
    <t>JP: Yeah, I don't know, maybe this is something we just keep talking about and, you know, we keep doing stuff like this on Wednesdays, then maybe we do this for a while, will actually</t>
  </si>
  <si>
    <t>Thomas Loughran: Right, and that's the story that nobody will contradict not even when we blow up a dozen people in a foreign country out of nowhere, right, we have a perfect right to do it.</t>
  </si>
  <si>
    <t>All of this. Imagine what happens to the in the when you think about the afterlife of all, there is this conscious perspective.</t>
  </si>
  <si>
    <t>Thomas Loughran: Right. And that kind of wisdom has got to be accumulated long term over time and it's got to be shared effectively across cultures. It's got to be</t>
  </si>
  <si>
    <t>Thomas Loughran: Was I on a roll here. Did I get that right. Do I think</t>
  </si>
  <si>
    <t>Thomas Loughran: Theoretically, it achieves a full, it may fail to achieve that for measure success, but it striving for that full measure of success. And it's defined for measure of success. And that does everything that happened once conscious realism to do</t>
  </si>
  <si>
    <t>Thomas Loughran: Yeah, I mean, you could imagine someone who is in general in favor right of the direction Trump trying to push things, but thanks that the guy who pushed him there and and the competencies, frankly, was demonstrated and of his administration have not been razor sharp</t>
  </si>
  <si>
    <t>John’s iPhone: Noticed that one before.</t>
  </si>
  <si>
    <t>Thomas Loughran: Whether the ontology or consequential ism or rights based area or are there any rights anyway, right, or all of that stuff. Are they going to help us.</t>
  </si>
  <si>
    <t>Thomas Loughran: So can we really am reimagine ourselves in this day and age, with all the problems we have</t>
  </si>
  <si>
    <t>Thomas Loughran: If you want to sell any of this Germany. Here's what we'll pay. I don't know exactly how it works. But you could imagine it works that way. Right. And people can do</t>
  </si>
  <si>
    <t>There's just a lot of different factors that come into play in those cases that make a really interesting conversation.</t>
  </si>
  <si>
    <t>Least</t>
  </si>
  <si>
    <t>Thomas Loughran: Right, that that actually had some there'd be real companies that have changed what they were doing and real money that would change hands and whole industries that could change fortunes and</t>
  </si>
  <si>
    <t>JP: Well, they talk about</t>
  </si>
  <si>
    <t>Thomas Loughran: Their resources. So this is an instance of sort of this mac hunterian algorithm at work in a comedian transition</t>
  </si>
  <si>
    <t>JP: I was never particularly involved in trying to change the culture.</t>
  </si>
  <si>
    <t>Thomas Loughran: Right, we could go, that raises another question about what is he actually gotten done and why do we love those things he's gotten done</t>
  </si>
  <si>
    <t>John Loughran: I was just about to send out an email of the time but Wednesday evening, we're going to have a bachelor party for Tim and you're certainly invited</t>
  </si>
  <si>
    <t>Thomas Loughran: And to transform and a promise a way out. And there is a way out from that.</t>
  </si>
  <si>
    <t>JP: Talk about stuff that is emerging</t>
  </si>
  <si>
    <t>Thomas Loughran: And I'm saying that perfect right to do it, which nobody will cross is because we more or less are sympathetic with that that broad story which aligns very nicely with that conservative Christian story.</t>
  </si>
  <si>
    <t>What is it you can do to a limited consciousness? Right, insofar as it's limited, what else can you do?</t>
  </si>
  <si>
    <t>Thomas Loughran: And there's something that comes out of that some some ways of doing that is just crap, right. These are ways of human life that nobody is going to be attracted to. If they see alternatives. Those are going to be shed.</t>
  </si>
  <si>
    <t>Thomas Loughran: And sometimes you have to try that.</t>
  </si>
  <si>
    <t>Thomas Loughran: But it's a much fuller argument than Hoffman's. It doesn't just say we get the physics. Right. It says, we get the we get living together right</t>
  </si>
  <si>
    <t>Thomas Loughran: And we don't need more of that or it will permanently damaged movement, get in and get out, get it with you get out with the gains your hand right and</t>
  </si>
  <si>
    <t>JP: No, they haven't actually called her you been calling her that</t>
  </si>
  <si>
    <t>01:02:10.500 --&gt; 01:02:22.110</t>
  </si>
  <si>
    <t>01:17:58.110 --&gt; 01:18:00.600</t>
  </si>
  <si>
    <t>00:53:55.050 --&gt; 00:54:03.390</t>
  </si>
  <si>
    <t>Thomas Loughran: That's what I think we ought to insist that</t>
  </si>
  <si>
    <t>Thomas Loughran: We'll go back</t>
  </si>
  <si>
    <t>Thomas Loughran: Because I think it's, it's quite often it's it is healing to find things he's gotten done once you put your stock in once you bet on the horse, you</t>
  </si>
  <si>
    <t>Thomas Loughran: It's not so clear. And I don't mean that they're not learning anything there love to have an appreciation, but it doesn't look like you can go and say, drag their product off the shelf and plug it in.</t>
  </si>
  <si>
    <t>Thomas Loughran: Including the social problems we have</t>
  </si>
  <si>
    <t>Thomas Loughran: That group of people right finds a way to get a deal with the pharmaceutical company because you won't make any money with us and you make unless you make it on these terms.</t>
  </si>
  <si>
    <t>John Loughran: A particular section. Yeah. All right.</t>
  </si>
  <si>
    <t>John Loughran: I'll sweep up at the bangles house. Okay.</t>
  </si>
  <si>
    <t>Thomas Loughran: Catch 22 yes it's a loving God and he burns. Most of creation.</t>
  </si>
  <si>
    <t>Thomas Loughran: So yeah, that one was meant to be just a recent public sign and how broad widespread that broader story is that so carefully lines with southern here.</t>
  </si>
  <si>
    <t>You can lift the veil, which seems to be the very nature of our conscious experience in life.</t>
  </si>
  <si>
    <t>Thomas Loughran: Right. They may be a low potential energy well right of idiocy, but it won't stand up to deep reflection.</t>
  </si>
  <si>
    <t>Thomas Loughran: On September 11 just remember that data is flowing so famous right when I tried that whole high information flow network of rich communities monologue for an hour and 45 minutes that actually had them for me. And I know that because I went back and listened to it twice.</t>
  </si>
  <si>
    <t>Thomas Loughran: Somebody who's being, I think it's more easy to be a textual list if you're relatively insulated from the dysfunction. That's actually taking place.</t>
  </si>
  <si>
    <t>Thomas Loughran: And measurably right</t>
  </si>
  <si>
    <t>Thomas Loughran: Could imagine such an argument.</t>
  </si>
  <si>
    <t>JP: Okay, yeah, I'm sure they will eventually like I can't remember her name now.</t>
  </si>
  <si>
    <t>Thomas Loughran: Everybody on every side of the political spectrum audience this data.</t>
  </si>
  <si>
    <t>Thomas Loughran: That puts that out of business.</t>
  </si>
  <si>
    <t>JP: As they get more talk more and more about the power of compassion and</t>
  </si>
  <si>
    <t>Thomas Loughran: Now all of a sudden</t>
  </si>
  <si>
    <t>JP: You know, I was due to new too young. Right.</t>
  </si>
  <si>
    <t>Thomas Loughran: Let's see, you find reasons that that horse is going to win.</t>
  </si>
  <si>
    <t>01:02:23.370 --&gt; 01:02:23.700</t>
  </si>
  <si>
    <t>01:18:01.650 --&gt; 01:18:04.980</t>
  </si>
  <si>
    <t>00:54:03.810 --&gt; 00:54:07.050</t>
  </si>
  <si>
    <t>John Loughran: I think I'm with you.</t>
  </si>
  <si>
    <t>John Loughran: Good.</t>
  </si>
  <si>
    <t>Thomas Loughran: For Eternity. Eternity. That was Aquinas is not. Those are acquaintances numbers.</t>
  </si>
  <si>
    <t>JP: I don't know, maybe get a clue what's really going on, what's allowed what's not allowed.</t>
  </si>
  <si>
    <t>Thomas Loughran: And certainly an example of a really different than the Noam Chomsky, we should have been right to put his name on that alone.</t>
  </si>
  <si>
    <t>We're constantly looking for more. We're constantly learning more.</t>
  </si>
  <si>
    <t>Thomas Loughran: Right. Flat Earth societies may be able to grab a lot of a lot of adherence, but they're not going to be able to hold on to them not over time, not through a rich education, they're not</t>
  </si>
  <si>
    <t>Thomas Loughran: But is it that is neither against to spend that much time trusting yourself right</t>
  </si>
  <si>
    <t>Thomas Loughran: We do not have such a house. We've got motor dysfunction. Now what are you going to do legislate from the bench.</t>
  </si>
  <si>
    <t>Thomas Loughran: And that is a powerful direction for arguing for conscious realist modernism, that is different than Hoffman's. And I think that's what it is also different than, than the shorter. It's an</t>
  </si>
  <si>
    <t>John’s iPhone: I mean, I think that's</t>
  </si>
  <si>
    <t>John’s iPhone: But yeah, so I think I didn't get very far. But I'm at the part where</t>
  </si>
  <si>
    <t>Thomas Loughran: We got huge social problems, global warming.</t>
  </si>
  <si>
    <t>John Rose: Well, I mean it works because the government because of government intervention.</t>
  </si>
  <si>
    <t>Thomas Loughran: That we do this, we should</t>
  </si>
  <si>
    <t>Thomas Loughran: Put on I'm putting on my my hat right my</t>
  </si>
  <si>
    <t>JP: Then he taught. Did you hear him talk about</t>
  </si>
  <si>
    <t>Thomas Loughran: Maybe we're working towards something, first of all, that it doesn't just stabilize arbitrarily, it stabilizes in a path.</t>
  </si>
  <si>
    <t>JP: But no, I couldn't</t>
  </si>
  <si>
    <t>John’s iPhone: You</t>
  </si>
  <si>
    <t>Thomas Loughran: And and one tiny step forward. It's a big question. It's a question for Donald Hoffman what individually. It's one person one conscious agent from another</t>
  </si>
  <si>
    <t>John Loughran: I'm in here. Bronson bleach.</t>
  </si>
  <si>
    <t>Thomas Loughran: That's the world he was stuck in</t>
  </si>
  <si>
    <t>Thomas Loughran: Allowed by who. That's what I wrote as a summary, this open topic discussion VP pick background narratives what's allowed by you.</t>
  </si>
  <si>
    <t>Thomas Loughran: Just because we probably didn't understand his worldview one up, but that worldview that sketch and couldn't</t>
  </si>
  <si>
    <t>We stay at it. Right. We enjoy it. We desire to stay alive.</t>
  </si>
  <si>
    <t>Thomas Loughran: So we need to build the motherboard that's got that time and it's got that rich education built into it somehow.</t>
  </si>
  <si>
    <t>Thomas Loughran: unconstitutionally, in your view, take more power than you were ever granted to fix the problems which we are leaving unaddressed.</t>
  </si>
  <si>
    <t>Thomas Loughran: Investigation like off.</t>
  </si>
  <si>
    <t>John’s iPhone: True. And I think that's a large part of</t>
  </si>
  <si>
    <t>John’s iPhone: All of the kids are like back in time. Now with old</t>
  </si>
  <si>
    <t>01:02:25.140 --&gt; 01:02:32.820</t>
  </si>
  <si>
    <t>01:18:06.420 --&gt; 01:18:16.350</t>
  </si>
  <si>
    <t>00:54:07.260 --&gt; 00:54:08.460</t>
  </si>
  <si>
    <t>John Rose: I mean, I think.</t>
  </si>
  <si>
    <t>John Rose: My</t>
  </si>
  <si>
    <t>JP: Being around the Dalai Lama.</t>
  </si>
  <si>
    <t>Thomas Loughran: As if there's some kind of there's there's a gathering of resources.</t>
  </si>
  <si>
    <t>JP: I couldn't help but notice the</t>
  </si>
  <si>
    <t>Thomas Loughran: Have you change the world right yeah you you heal your own</t>
  </si>
  <si>
    <t>Thomas Loughran: Not obviously although maybe somebody, you could have different products competing products, and I'm sure there are. There's more that going on. And I know about</t>
  </si>
  <si>
    <t>Thomas Loughran: Collect collective action around pandemics, not one we anticipated right all kinds of social problems like that. Nevermind, our democracies might be falling apart.</t>
  </si>
  <si>
    <t>John Rose: That's not really the market.</t>
  </si>
  <si>
    <t>Thomas Loughran: What individually. It's one from another.</t>
  </si>
  <si>
    <t>John Loughran: I am in send out the invitation yet. And I've been debating whether or not to say that, but I like you.</t>
  </si>
  <si>
    <t>Thomas Loughran: And it's a great world. If you want to contain the sheep.</t>
  </si>
  <si>
    <t>JP: Oh yeah, there it is.</t>
  </si>
  <si>
    <t>Thomas Loughran: Distinguish very well from chances</t>
  </si>
  <si>
    <t>And we think it through. And we arrange. And we were taught and we connect all that and we can act toward one another.</t>
  </si>
  <si>
    <t>Thomas Loughran: And right now it's all being undermined by social media, right, in which AI is working to polarize us and to make our environment, worse, not better.</t>
  </si>
  <si>
    <t>Thomas Loughran: But I had to find out, right, whether it was worth. Did I think I got that right.</t>
  </si>
  <si>
    <t>Thomas Loughran: Because we don't</t>
  </si>
  <si>
    <t>JP: Now,</t>
  </si>
  <si>
    <t>John’s iPhone: What has played into</t>
  </si>
  <si>
    <t>John’s iPhone: Are middle aged Adam</t>
  </si>
  <si>
    <t>John Rose: Both, both sides of the aisle have for a while now been</t>
  </si>
  <si>
    <t>Thomas Loughran: Narrative control hat.</t>
  </si>
  <si>
    <t>JP: In that video that he didn't reference Pope Francis a single time.</t>
  </si>
  <si>
    <t>Thomas Loughran: Your own forecast role model.</t>
  </si>
  <si>
    <t>01:02:34.590 --&gt; 01:02:49.860</t>
  </si>
  <si>
    <t>01:18:17.850 --&gt; 01:18:28.470</t>
  </si>
  <si>
    <t>00:54:10.020 --&gt; 00:54:12.510</t>
  </si>
  <si>
    <t>Thomas Loughran: Are there just conscious experiences or other conscious agents who have who hold shape, who generate who manipulate you have the conscious experiences.</t>
  </si>
  <si>
    <t>Thomas Loughran: Know the bleep your political word</t>
  </si>
  <si>
    <t>Thomas Loughran: If you want to get them to do exactly what you want them to do. And you want to</t>
  </si>
  <si>
    <t>Thomas Loughran: And how do you know and who do you listen to</t>
  </si>
  <si>
    <t>John Rose: Yeah. So yeah, I guess my impression of from reading about that assassination. I guess like articles in the Atlantic Atlantic or whatever. Maybe it fits into the worldview, maybe a dozen was that</t>
  </si>
  <si>
    <t>And where the myth, the midst of the biggest new sea, change and connection to one another we've ever had.</t>
  </si>
  <si>
    <t>Thomas Loughran: That's false. It makes it unbelievably better in a lot of ways, but it also makes it unbelievably worse and a lot of ways it could kill us. And we've got to get over that we've got to figure out a way to rewire that so somehow I'm pretty convinced that you've got to tap technology.</t>
  </si>
  <si>
    <t>Thomas Loughran: And is it worth my putting all the time it takes to edit all and ended up thinking was ended up thinking, holy shit, that's exactly what I wanted to hear. For a long time I wish I'd heard that years ago. That's exactly right. I kept saying that to myself.</t>
  </si>
  <si>
    <t>Thomas Loughran: Because we're not wired.</t>
  </si>
  <si>
    <t>JP: See, listen, I like</t>
  </si>
  <si>
    <t>John’s iPhone: What people are saying is the biggest swing vote of all which has been white women suburban voters who</t>
  </si>
  <si>
    <t>Thomas Loughran: But if McIntyre's right, those people are barking up the wrong tree and they have been for a long time, most of them, for the most part, not learning nothing but not nearly being organized in the right kind of way to learn what they most need to learn</t>
  </si>
  <si>
    <t>Thomas Loughran: Right, we need to think about ourselves differently. Think about our fake news problems differently, etc. This is urgent to do it. There's new sets of tools for doing it. And that's why we're doing this now.</t>
  </si>
  <si>
    <t>Thomas Loughran: That not the market. What, why isn't it.</t>
  </si>
  <si>
    <t>John Rose: Implying that the machine is breaking down and and this might be an unfair characterization, but the democrats</t>
  </si>
  <si>
    <t>John Rose: But that also gets back to</t>
  </si>
  <si>
    <t>JP: Okay. Yeah, because it was in that section.</t>
  </si>
  <si>
    <t>Thomas Loughran: Enable us to persuade all kinds of people.</t>
  </si>
  <si>
    <t>Thomas Loughran: 11 consecutive Pope's he didn't say 11 out of the last 12</t>
  </si>
  <si>
    <t>John’s iPhone: I agree.</t>
  </si>
  <si>
    <t>Thomas Loughran: All of that dynamism. But what makes it the one rather than just all of consciousness, having that experience and I've got a straightforward answer here you have it in your own experience all the time.</t>
  </si>
  <si>
    <t>John Loughran: That's exactly the</t>
  </si>
  <si>
    <t>Thomas Loughran: You want to justify the divine right of kings and powerful folks to make rules to interpret the way the world really is to pass it down to the underlings and to get them to behave exactly the way you want them to be active, then you want a world. Just like that.</t>
  </si>
  <si>
    <t>Thomas Loughran: So, thanks guys.</t>
  </si>
  <si>
    <t>John Rose: He</t>
  </si>
  <si>
    <t>Right. With the Internet and everything that follows from it.</t>
  </si>
  <si>
    <t>Thomas Loughran: And find a way</t>
  </si>
  <si>
    <t>Thomas Loughran: Laying it right out here.</t>
  </si>
  <si>
    <t>Thomas Loughran: Well, in a high information flow network of rich communities in genuine experiments and democracy and genuine communication respect and real federalist respect for freedom and diversity.</t>
  </si>
  <si>
    <t>John’s iPhone: voted for Trump in 2016 but then in the mid terms. They were the biggest group to to swing away from him and seem to be continuing in that direction. And I think a lot of it has to do with like in general day like like in a republican president that can fight for</t>
  </si>
  <si>
    <t>John’s iPhone: And she gets reduced introduced all the kids and they're like, freaking out, like I thought your dad. Yeah, and</t>
  </si>
  <si>
    <t>01:02:51.600 --&gt; 01:02:59.040</t>
  </si>
  <si>
    <t>01:18:29.070 --&gt; 01:18:40.140</t>
  </si>
  <si>
    <t>00:54:14.340 --&gt; 00:54:15.990</t>
  </si>
  <si>
    <t>John Rose: Have been implying to some extent that the machine broke down last time.</t>
  </si>
  <si>
    <t>John Rose: The next two sides being the same argument.</t>
  </si>
  <si>
    <t>JP: Where basically they talked about how there's this particular people in the world that</t>
  </si>
  <si>
    <t>Thomas Loughran: On their on different sorts of terms Coons all about the income instability between these two paradigms. By the way, different standards of judgment different sets of what constitutes a scientific problem.</t>
  </si>
  <si>
    <t>JP: That's right.</t>
  </si>
  <si>
    <t>John’s iPhone: I do always</t>
  </si>
  <si>
    <t>Thomas Loughran: So if that's the case, then we've got to reorganize evidence not going to be just go to some discipline, not if McIntyre's right</t>
  </si>
  <si>
    <t>Thomas Loughran: And are. And this is how it is that Donald Hoffman, or the opportunity to engage with him is a target of opportunity, why we should read one of his papers now rather than later, so that we could</t>
  </si>
  <si>
    <t>Thomas Loughran: Why isn't buying in bulk.</t>
  </si>
  <si>
    <t>Thomas Loughran: What makes your perspective be one perspective, what makes that be one perspective is because that's all you're thinking about right now.</t>
  </si>
  <si>
    <t>John Loughran: Problem, but I don't mean it like Trump told us to drink bleach. I mean, like, we're gonna keep things clean, you know, but maybe</t>
  </si>
  <si>
    <t>Thomas Loughran: And then you now, you give some justification to this whole</t>
  </si>
  <si>
    <t>JP: Thank you all for those are</t>
  </si>
  <si>
    <t>John Rose: Maybe it wasn't the right thing to do, but it was a man people described in as</t>
  </si>
  <si>
    <t>And what we need to have now is to bring that connection.</t>
  </si>
  <si>
    <t>Thomas Loughran: To put it in service of that high information flow network of rich community actually reach communities actually function functioning flourishing. You need a healthy league, you need a healthy city.</t>
  </si>
  <si>
    <t>Thomas Loughran: This is, this is a</t>
  </si>
  <si>
    <t>Thomas Loughran: Right, that we're not wired that way. In fact, were were taken overall most by we're going through this phase where corporate media. Media is polarizing us right cutting us off, there are hardly any rich communities anymore.</t>
  </si>
  <si>
    <t>JP: This, this was</t>
  </si>
  <si>
    <t>John’s iPhone: Making a legal and general republican principles, but they see him as such a terrible human being is devices.</t>
  </si>
  <si>
    <t>John’s iPhone: She's like, I am dead.</t>
  </si>
  <si>
    <t>John Rose: So why should be expected to work this time.</t>
  </si>
  <si>
    <t>John Rose: Because people would argue that this election also has long term effects and on climate change.</t>
  </si>
  <si>
    <t>JP: Things just present themselves in a different way, like compassion. If you work on being a compassionate person, then the world presents itself in a way where you are opportunities for showing compassion present themselves.</t>
  </si>
  <si>
    <t>Thomas Loughran: Right. Or we could go on to say a moral problem or all kinds of different problems and other kinds of</t>
  </si>
  <si>
    <t>Thomas Loughran: His remarks about socialism that that was this point.</t>
  </si>
  <si>
    <t>John’s iPhone: I always have a hard time finding a coherent narrative on all the amazing things he's done for there to further the Republican agenda.</t>
  </si>
  <si>
    <t>01:03:00.870 --&gt; 01:03:01.200</t>
  </si>
  <si>
    <t>01:18:40.530 --&gt; 01:18:52.110</t>
  </si>
  <si>
    <t>00:54:16.770 --&gt; 00:54:19.980</t>
  </si>
  <si>
    <t>Thomas Loughran: That's the piece you put on there are other things you can enter into those other things, though they take you some time. Right. And you can enter it to them all at once. But you can enter into one and it is the</t>
  </si>
  <si>
    <t>John Loughran: It's probably to fraud, I kind of decided not to.</t>
  </si>
  <si>
    <t>Thomas Loughran: Religion is control narrative and you begin to see into it and you begin to set people free from the codependency which is religiously induced</t>
  </si>
  <si>
    <t>Thomas Loughran: Some time. All right, we'll, we'll connect again Friday.</t>
  </si>
  <si>
    <t>John Rose: Practically</t>
  </si>
  <si>
    <t>We need to bring the things that we've evolved to do, which is to parallel, which is to process information and tribes.</t>
  </si>
  <si>
    <t>Thomas Loughran: Something like that and need an efficient, effective motherboard for Social Information Processing</t>
  </si>
  <si>
    <t>Thomas Loughran: Because it's so limited. It's also a confession. It's an arrogant confession to say that</t>
  </si>
  <si>
    <t>Thomas Loughran: Right. Instead, there are these convenient factions woven together, precisely because they make money for those who control the means of production.</t>
  </si>
  <si>
    <t>JP: So cool. I think that that connects the two lenses pretty well in my mind.</t>
  </si>
  <si>
    <t>John’s iPhone: And making a country a worse place. So I think that bodies that voting bloc, and there's switch</t>
  </si>
  <si>
    <t>John’s iPhone: That's not</t>
  </si>
  <si>
    <t>Thomas Loughran: At some point, start to say to people were discussing your work would love to have you come in and discuss it with us. Because here's what we're up to. So I tried to do a ton. Today I tried to</t>
  </si>
  <si>
    <t>John Loughran: A market. Isn't that just seems like buying in bulk to me.</t>
  </si>
  <si>
    <t>Thomas Loughran: It seems to me there are two kinds of threads there. One is that the system is designed and always said has been for a long time.</t>
  </si>
  <si>
    <t>Depending on do</t>
  </si>
  <si>
    <t>JP: And they talked about how like when you're shopping for a new car. You just got a new car, you start to see that car everywhere, or right. It's just all these sort of like subliminal priming things good</t>
  </si>
  <si>
    <t>Thomas Loughran: Confrontations of different communities. They may have when they're rich enough, they may have deeply incommensurate double</t>
  </si>
  <si>
    <t>Thomas Loughran: What individuation that experience.</t>
  </si>
  <si>
    <t>Thomas Loughran: That's yet a second piece or another. That's another resonance of that same of that same movement.</t>
  </si>
  <si>
    <t>JP: All right, good.</t>
  </si>
  <si>
    <t>John Rose: The most disruptive possibly most evil man on earth and maybe it wasn't done the right way, but they're not particularly upset that he was killed.</t>
  </si>
  <si>
    <t>Right. And think alike. Right.</t>
  </si>
  <si>
    <t>Thomas Loughran: And somehow we need to tap those technologies and put them to service plug them in. And the right sort of ways and supportive the right sort of components support the right kind of communities.</t>
  </si>
  <si>
    <t>Thomas Loughran: But my point here in saying is I had that same impression when I was going through that first piece. Now I'll go back and see if I can get it in a second, third time.</t>
  </si>
  <si>
    <t>Thomas Loughran: It sounds like you need a communist revolution. Right. It really does sound like marks right Workers of the World digital citizens of the world unite</t>
  </si>
  <si>
    <t>JP: And so what I'd like to do is actually map.</t>
  </si>
  <si>
    <t>Thomas Loughran: Well, here's a shift in direction, suppose it's the case that what 538 says 70% probably comes to pass, that is that all three of the major power centers US government ended up and democratic games.</t>
  </si>
  <si>
    <t>JP: I'm not or right or not.</t>
  </si>
  <si>
    <t>01:03:02.400 --&gt; 01:03:09.900</t>
  </si>
  <si>
    <t>01:18:53.280 --&gt; 01:18:59.010</t>
  </si>
  <si>
    <t>00:54:21.030 --&gt; 00:54:29.340</t>
  </si>
  <si>
    <t>Thomas Loughran: Right, we ought to separate out that the system runs in the reason is happening. I'm talking about electoral college versus a popular vote right and folks who</t>
  </si>
  <si>
    <t>Thomas Loughran: They do what that really means. Find me a climate change activists who thinks that will the Paris, of course, we're going to change the matter if they were a little very, very little from a climate from climate change activists point of view, the Paris accords were a really new step.</t>
  </si>
  <si>
    <t>JP: Yeah, where it's like, how the hell is this actually the way the world looks like.</t>
  </si>
  <si>
    <t>Thomas Loughran: Standards of judgment and McIntyre saying that in spite of that incremental ability. It's not just the case that these guys are just going to die die off. And these guys happen to move on.</t>
  </si>
  <si>
    <t>JP: Which</t>
  </si>
  <si>
    <t>John’s iPhone: I think when I talked to people, they do. I mean, they, they have a</t>
  </si>
  <si>
    <t>Thomas Loughran: Hence planning. Right. And this is the right this is sort of the latest incarnations here. But look at this one.</t>
  </si>
  <si>
    <t>Thomas Loughran: Take another sweep another introductory sweet, but in a different sort of way than we've taken it before.</t>
  </si>
  <si>
    <t>John Rose: It's because the government says, We won't pay you for any more. And you can't sell it here. If you don't talk that much.</t>
  </si>
  <si>
    <t>Thomas Loughran: One of consciousness is sort of a dust devil. I've never put it this way before. What if it's a kind of a dust devil around a particular story.</t>
  </si>
  <si>
    <t>John Rose: I didn't understand or get either context so</t>
  </si>
  <si>
    <t>Thomas Loughran: And that there are many more. I think</t>
  </si>
  <si>
    <t>John Rose: Yeah, listen.</t>
  </si>
  <si>
    <t>We need to we need to bring that processing power together in a more civilized activity of getting to know what other people are like.</t>
  </si>
  <si>
    <t>Thomas Loughran: Really rich and diverse and attractive ways of living, rather than really poor and get me the hell out of here, ways of living.</t>
  </si>
  <si>
    <t>Thomas Loughran: But I get the impression that it's worth my going back trying to get the second time and that's only happened to be one other time before and that was on September 11</t>
  </si>
  <si>
    <t>Thomas Loughran: As we reach this bourgeois the state of universal human suffering right this this world of fake news in which we're not able to even</t>
  </si>
  <si>
    <t>JP: More specifically, what Hoffman's doing right his presumptions his where he is like what he's trying to build and map that on to</t>
  </si>
  <si>
    <t>Thomas Loughran: Last I heard, in any way, that was the value gave for the average of goals, the chances. They put in their model for all three of those things happening.</t>
  </si>
  <si>
    <t>Thomas Loughran: That you'll find a lot of people talking about that and</t>
  </si>
  <si>
    <t>Thomas Loughran: in a good direction but a tiny little compared to what had to be</t>
  </si>
  <si>
    <t>JP: Well yeah examples like that, but</t>
  </si>
  <si>
    <t>Thomas Loughran: And it's just a happy accident. It's not a happy accidents and in fact you can go back and persuade these people. And in fact, there's a unification that happens through the jump to a new paradigm</t>
  </si>
  <si>
    <t>JP: Yeah, anyway, maybe we want to talk about that video and other times, but</t>
  </si>
  <si>
    <t>Whole they</t>
  </si>
  <si>
    <t>01:03:12.390 --&gt; 01:03:28.890</t>
  </si>
  <si>
    <t>01:19:00.300 --&gt; 01:19:00.780</t>
  </si>
  <si>
    <t>00:54:31.530 --&gt; 00:54:35.730</t>
  </si>
  <si>
    <t>Thomas Loughran: While you're in that story and you pull it up and you live in that experience that's like a little bus devil</t>
  </si>
  <si>
    <t>John Rose: I didn't get any contacts.</t>
  </si>
  <si>
    <t>Thomas Loughran: And what what's common on. And all of this is that there is in religion, there is a there is encapsulated in the religious</t>
  </si>
  <si>
    <t>John Rose: Yeah, so I think maybe that does fall into the same worldview. I guess that</t>
  </si>
  <si>
    <t>Something we also have evolved to be able to do. Right. And build the high information flow network that's increasingly wired.</t>
  </si>
  <si>
    <t>Thomas Loughran: Right, that people get stuck in</t>
  </si>
  <si>
    <t>Thomas Loughran: Because it's hard to put a bunch of stuff together in order to hold right you really have to take a run for it. You got to be in the mood. You gotta be in the zone.</t>
  </si>
  <si>
    <t>Thomas Loughran: Fit together productive.</t>
  </si>
  <si>
    <t>JP: The high information phone network of various communities and basically why one would actually imply the other one, or why it's actually the same thing.</t>
  </si>
  <si>
    <t>John’s iPhone: Oh, yeah.</t>
  </si>
  <si>
    <t>Thomas Loughran: This is a sandbox and I liked the idea of a sandbox. You've seen it in other places, probably. It's a place to play right that's what the sandbox is you got ideas. You want to try things out. Sometimes it's code right and they use it in that environment.</t>
  </si>
  <si>
    <t>John Loughran: Yeah, but that's still just, I mean, we won't</t>
  </si>
  <si>
    <t>Thomas Loughran: checked into that, but they don't say we don't know who the president is because of that they say system is broken.</t>
  </si>
  <si>
    <t>Thomas Loughran: I think yes, that's my impression</t>
  </si>
  <si>
    <t>Thomas Loughran: Good, so I'll go through those examples, they were setting the stage for that pretty clearly earlier in the part I did listen to, but not all of that.</t>
  </si>
  <si>
    <t>Thomas Loughran: Now if you thought there's an external reality we're getting at. You might say, we're getting closer and closer to that external reality through these jumps.</t>
  </si>
  <si>
    <t>JP: Yeah, I was intending to do what it, what it looks like you've done. Yeah.</t>
  </si>
  <si>
    <t>Thomas Loughran: Agree. Well, they certainly have things to say.</t>
  </si>
  <si>
    <t>John Loughran: It's until you were just hanging out in the desert local</t>
  </si>
  <si>
    <t>John Rose: cleats keeping it clean bleach I'd forgotten about the Trump thing but</t>
  </si>
  <si>
    <t>Thomas Loughran: Cultural</t>
  </si>
  <si>
    <t>John Rose: He was evil and needs to be stopped or</t>
  </si>
  <si>
    <t>Increasingly, A.I. assisted increasingly more and more aware.</t>
  </si>
  <si>
    <t>Thomas Loughran: So anyway, that's why I'm so interested in finding things like what aware comes trying to do and I'm pretty convinced they they got me close enough. I</t>
  </si>
  <si>
    <t>Thomas Loughran: Because it takes a lot of concentration</t>
  </si>
  <si>
    <t>Thomas Loughran: All together productively and rich social arrangements. All of that's getting undermined by what passes for freedom.</t>
  </si>
  <si>
    <t>Thomas Loughran: If that happens, and then I want to know whether</t>
  </si>
  <si>
    <t>JP: Okay, so maybe I'm the one episode ahead of you, then</t>
  </si>
  <si>
    <t>01:03:30.120 --&gt; 01:03:31.560</t>
  </si>
  <si>
    <t>01:19:02.160 --&gt; 01:19:11.220</t>
  </si>
  <si>
    <t>00:54:37.050 --&gt; 00:54:38.370</t>
  </si>
  <si>
    <t>Thomas Loughran: And has been right along, and ought to be changed and they object to the President and they might even question is legitimacy in some sense of legitimacy in terms of pure mystic</t>
  </si>
  <si>
    <t>Thomas Loughran: And yeah there is.</t>
  </si>
  <si>
    <t>Thomas Loughran: And of course, Donald Hoffman comes in and says,</t>
  </si>
  <si>
    <t>Thomas Loughran: It would surely they would point to all the good that all the judges since appointed will do</t>
  </si>
  <si>
    <t>Thomas Loughran: This is is</t>
  </si>
  <si>
    <t>Thomas Loughran: And make it a little bit more credible that there may be some actual whole that comes together right when you need some whole</t>
  </si>
  <si>
    <t>John Loughran: I don't know. I guess that that's still seeing</t>
  </si>
  <si>
    <t>Thomas Loughran: Station.</t>
  </si>
  <si>
    <t>John Loughran: John we're, we're in the middle of the pandemic and a lot of people are concerned about</t>
  </si>
  <si>
    <t>Thomas Loughran: Called an imperative. I don't know what else to call it. It's the religious, cultural dimension of human existence. There is a boxing up there is a controlling there is a there is something to be set free from</t>
  </si>
  <si>
    <t>Rachel Loughran: I guess the question that I asked because my mind was running through similar labs, but</t>
  </si>
  <si>
    <t>That's where we're heading. And we head that way. By nature, it's an expression of our life.</t>
  </si>
  <si>
    <t>Thomas Loughran: Mean I thought we needed something like that and I imagined that as a citizen on the internet, what it would look like.</t>
  </si>
  <si>
    <t>Thomas Loughran: And you've got to be grabbed stuff efficiently and throw it out and related to other stuff, efficiently and you got to be right about it the first time, if you're wrong about it. Sorry.</t>
  </si>
  <si>
    <t>Thomas Loughran: So that's kind of where we are. This is an exciting time something sure as hell. Going to happen.</t>
  </si>
  <si>
    <t>Thomas Loughran: I agree I sort of did this hand waving at that point, saying, of course, is includes this because it includes everything and it would, and it would get torn apart.</t>
  </si>
  <si>
    <t>Thomas Loughran: You guys happen to read the article inbox.</t>
  </si>
  <si>
    <t>JP: It's a, it's a, it's definitely an entertaining show</t>
  </si>
  <si>
    <t>Thomas Loughran: Popularity but they're not suggesting that the US government has no president on that, it seems to me for virtually</t>
  </si>
  <si>
    <t>Thomas Loughran: I mean, if I'm listening to</t>
  </si>
  <si>
    <t>Thomas Loughran: I don't know how Harris takes that</t>
  </si>
  <si>
    <t>Thomas Loughran: Right there is no external reality, the chances of you mapping on to it or zero.</t>
  </si>
  <si>
    <t>Thomas Loughran: And sort of break a</t>
  </si>
  <si>
    <t>John’s iPhone: Right, yes it is.</t>
  </si>
  <si>
    <t>01:03:33.360 --&gt; 01:03:41.460</t>
  </si>
  <si>
    <t>01:19:11.760 --&gt; 01:19:17.850</t>
  </si>
  <si>
    <t>00:54:38.910 --&gt; 00:54:40.740</t>
  </si>
  <si>
    <t>Thomas Loughran: Right. It's a conscious manifestation somebody to work on this story, but it's not going anywhere. It pops into existence and had a beginning, a middle and an end. And it's over.</t>
  </si>
  <si>
    <t>John Loughran: The virus scanning on things and</t>
  </si>
  <si>
    <t>Thomas Loughran: In religion.</t>
  </si>
  <si>
    <t>Rachel Loughran: I wonder how much it would have, like, would the narrative, you just described john a prevail if let's say so money was let's say the the victims of</t>
  </si>
  <si>
    <t>And where does it what's the end point of that? It's to overcome all those limitations.</t>
  </si>
  <si>
    <t>Thomas Loughran: Right, but I didn't know how you actually see how do you spread it. How do you make it. Could it really self assemble. Could it really sustain itself. Well, that's exactly what this guy in San Diego's trying to do.</t>
  </si>
  <si>
    <t>Thomas Loughran: You go back and try to clarify, you just lost it.</t>
  </si>
  <si>
    <t>Thomas Loughran: Right. And this is</t>
  </si>
  <si>
    <t>Thomas Loughran: If a fracture, we wouldn't know which directions to go, we'd have incoherence built into the system and that that's sort of how that line goes yeah</t>
  </si>
  <si>
    <t>Thomas Loughran: What's the guy's name. We may even be the editor in chief of buyers.</t>
  </si>
  <si>
    <t>John’s iPhone: I mean, I think the first season was my favorite.</t>
  </si>
  <si>
    <t>Thomas Loughran: This must be frustrating to sort through all this thing, but basically you can see here a bunch of words written in a spreadsheet.</t>
  </si>
  <si>
    <t>Thomas Loughran: If McIntyre's right in order to build whole systems and thought and practice and</t>
  </si>
  <si>
    <t>John Rose: If they just said that government has</t>
  </si>
  <si>
    <t>Thomas Loughran: Someone dinners. That's very strange. That's a</t>
  </si>
  <si>
    <t>John Rose: It's almost like the the UN, it's maybe it's not really as important how powerful it was, it was just the fact that we are getting a whole world to get on board with attempting to address it.</t>
  </si>
  <si>
    <t>Thomas Loughran: Yeah, I don't know how he takes that meta physically</t>
  </si>
  <si>
    <t>Thomas Loughran: Right. Maybe he's right. Maybe he's not. That's what he says. Okay.</t>
  </si>
  <si>
    <t>Record.</t>
  </si>
  <si>
    <t>Thomas Loughran: Earning a relative blind eye to the quality of the judges that have been put in place.</t>
  </si>
  <si>
    <t>Thomas Loughran: And it didn't last for very long. It's like a film you can immerse yourself in it. Right. And you can you can step back out during</t>
  </si>
  <si>
    <t>John Loughran: SO WE WOULD HAVE BLEACH around to clean the areas</t>
  </si>
  <si>
    <t>Thomas Loughran: And that is in the religious impulse and the cultural animals.</t>
  </si>
  <si>
    <t>Rachel Loughran: Atrocities he was committing. And again, I don't know the whole story. So I can't speak in any detail.</t>
  </si>
  <si>
    <t>But when you overcome those limitations, you don't lose the ability to perceive.</t>
  </si>
  <si>
    <t>Thomas Loughran: Now, is he going to succeed. I don't know. But is it succeeded.</t>
  </si>
  <si>
    <t>Thomas Loughran: Right. There's too many pieces. It's like the kid trying to solve the calculus problem really doesn't have a good grasp on each one of those pieces and you have to slow down and explain it to them. And he's never going to see the whole problem.</t>
  </si>
  <si>
    <t>Thomas Loughran: A cool thing. When you look at something's going to happen. And I'll be honest with you, I don't mind. Amy Barrett, whether I agree with her judicial philosophy or not.</t>
  </si>
  <si>
    <t>JP: As well as requiring</t>
  </si>
  <si>
    <t>John’s iPhone: He was just such a mess.</t>
  </si>
  <si>
    <t>01:03:42.720 --&gt; 01:03:50.490</t>
  </si>
  <si>
    <t>01:19:18.210 --&gt; 01:19:32.100</t>
  </si>
  <si>
    <t>00:54:40.860 --&gt; 00:54:56.070</t>
  </si>
  <si>
    <t>Thomas Loughran: Fringe</t>
  </si>
  <si>
    <t>Thomas Loughran: What I want to say is, all you're getting out of this.</t>
  </si>
  <si>
    <t>JP: And I put a link. Wow. Yeah, I was gonna break it down by point</t>
  </si>
  <si>
    <t>Thomas Loughran: cherry picking, to be honest, because there have been some high quality conservatives judges, he's put in place. There's also been some PUT IT people put through the</t>
  </si>
  <si>
    <t>Thomas Loughran: A bunch of cells. I'm only going to the bottom of it so that you can get a feel for the height, depth size, shape, etc. This thing.</t>
  </si>
  <si>
    <t>Thomas Loughran: Establish this high information flow network of rich community. You gotta, you gotta hold out some paradigm out there and you got to think it's not impossible to show it's not impossible. You got to take it on and you got to climb into the second lens.</t>
  </si>
  <si>
    <t>John Rose: I mean that the government is the only buyer and a lot of these places. And if they say we won't buy it unless you. I mean, it's like blackmail bracket is I we won't. We won't buy anything unless you put it at the price we want i mean it's it's</t>
  </si>
  <si>
    <t>Thomas Loughran: Although it takes energy to step back out during and there are times when you do not step back out.</t>
  </si>
  <si>
    <t>John Loughran: Okay, that people that people are gathering</t>
  </si>
  <si>
    <t>Thomas Loughran: And human beings, there is something to be set free from culture can be used well and it can be used poorly. It can be used to control and it can be used to set free.</t>
  </si>
  <si>
    <t>Rachel Loughran: What if they were from another country would the public reaction in the United States have been similar still</t>
  </si>
  <si>
    <t>And those limitations. We do that all the time.</t>
  </si>
  <si>
    <t>Thomas Loughran: Is there, are there any in principle objections. Are there any obstacles, we couldn't possibly overcome. I don't see that there are</t>
  </si>
  <si>
    <t>Thomas Loughran: Right. Smart Kids math disease is exactly like that. I don't need to practice. I already know how this works, but no you don't, you're not flowing down</t>
  </si>
  <si>
    <t>Thomas Loughran: Or how insular she is. I don't mind a good heart and a great mind sitting in a position of power when she's able to learn. And that's what I think it's going to happen.</t>
  </si>
  <si>
    <t>Thomas Loughran: Good. Well, this is very</t>
  </si>
  <si>
    <t>Thomas Loughran: As your clients, etc.</t>
  </si>
  <si>
    <t>John’s iPhone: No clue.</t>
  </si>
  <si>
    <t>John Rose: I wasn't</t>
  </si>
  <si>
    <t>Getting everyone in the same light.</t>
  </si>
  <si>
    <t>Thomas Loughran: Let's see if we had Donald Hoffman back on his show and he and his wife could talk about it together and we put this question to them.</t>
  </si>
  <si>
    <t>Thomas Loughran: All you're getting out of this if McIntyre's right let's imagine McIntyre and Hoffman are both right. First of all,</t>
  </si>
  <si>
    <t>Thomas Loughran: Yeah, right now, I was doing that while I was talking with Lisa and listening to the thing we watched it together. So it's not a careful set of notes. There's just a few thoughts but i i did manage to get five bullet points, for example, as I think I'd mentioned to you last time we chatted</t>
  </si>
  <si>
    <t>Thomas Loughran: Through in that effort that have been chief political appointees.</t>
  </si>
  <si>
    <t>01:03:52.230 --&gt; 01:04:07.950</t>
  </si>
  <si>
    <t>01:19:32.490 --&gt; 01:19:36.600</t>
  </si>
  <si>
    <t>00:54:56.430 --&gt; 00:54:57.600</t>
  </si>
  <si>
    <t>Thomas Loughran: You're in</t>
  </si>
  <si>
    <t>John Rose: I get it now. Yeah.</t>
  </si>
  <si>
    <t>Thomas Loughran: And so when we look back through culture, including the culture that is religious culture we're going to find all of that stuff present there.</t>
  </si>
  <si>
    <t>John Rose: Maybe I misunderstood your question, but all his victims were from other countries, basically.</t>
  </si>
  <si>
    <t>I used to think like a Newtonian. And now I understand relativity. Right.</t>
  </si>
  <si>
    <t>Which I think are the oldest goodness</t>
  </si>
  <si>
    <t>Thomas Loughran: So you can't grasp it seamlessly right when you needed to put it together in a whole so you'll never see the harder problems, you just won't get them you'll never solve any of them because you'll never even understand in you.</t>
  </si>
  <si>
    <t>Thomas Loughran: So, on the whole, I'm</t>
  </si>
  <si>
    <t>JP: Helpful to</t>
  </si>
  <si>
    <t>Thomas Loughran: Basically made an argument for getting rid of the fiddle filibuster anywhere entirely. He did a pretty detailed history of it.</t>
  </si>
  <si>
    <t>Thomas Loughran: This is where I've been trying to write, not knowing what i'm not knowing what the whole looks like, but having some idea that there needs to be a hole right and not knowing which parts to start on here I am, by the way, and Stephen will firms or</t>
  </si>
  <si>
    <t>Thomas Loughran: Right. And you got to build a second lens and then you got to do one more thing.</t>
  </si>
  <si>
    <t>John Loughran: Targeting right</t>
  </si>
  <si>
    <t>John Rose: I wasn't going as much on the electoral college thing.</t>
  </si>
  <si>
    <t>Thomas Loughran: You might have, you might have just dropped you might have just sorted dressed up.</t>
  </si>
  <si>
    <t>Thomas Loughran: John rose. I don't know what you've heard these episodes, by the way, or any of them. And I don't mean to leave you out of this conversation.</t>
  </si>
  <si>
    <t>Thomas Loughran: So there is no external reality.</t>
  </si>
  <si>
    <t>Thomas Loughran: That there were five</t>
  </si>
  <si>
    <t>Thomas Loughran: Not high quality. Think of Matt gets in the Justice Department. If I've got the right name right to guy followed up sessions temporarily right just ahead of justice.</t>
  </si>
  <si>
    <t>Thomas Loughran: What if that's the human condition. What if that's the conscious condition. What if it's different perspectives that individually consciousness.</t>
  </si>
  <si>
    <t>John Loughran: Because the social distancing thing.</t>
  </si>
  <si>
    <t>Thomas Loughran: And it's because we understand culture so poorly now because we live in community so poorly. Now we aspire to so little that we don't pay much attention to those powerful structures.</t>
  </si>
  <si>
    <t>Rachel Loughran: Know what countries where his victims from where they primarily</t>
  </si>
  <si>
    <t>Or I used to think this way. Now I understand that way. But I can see I understand what it's like to think that way you don't lose it.</t>
  </si>
  <si>
    <t>Thomas Loughran: I think JP, you probably know that because you work your way through those problems and and I have to, but it mostly I'd seen students who can't work their way through a modesty complex problem.</t>
  </si>
  <si>
    <t>Thomas Loughran: Surprisingly, maybe not surprising because you always like it with your friends with. And she is a friend, but she also is a much more conservative friend. I think maybe not. I guess I don't really know that, but I think</t>
  </si>
  <si>
    <t>Thomas Loughran: This is very helpful. I hadn't ever put those three pathways toward conscious realist modernism together in that way. But it's been bugging me that that</t>
  </si>
  <si>
    <t>Thomas Loughran: Where it came from, etc. Of course we did get rid of its importance of Ford federal judiciary's the Democrats did that and then the republicans applied it to the Supreme Court. So I've read, but don't actually remember</t>
  </si>
  <si>
    <t>JP: The end of the second season was like what the fuck</t>
  </si>
  <si>
    <t>01:04:09.480 --&gt; 01:04:10.710</t>
  </si>
  <si>
    <t>01:19:37.650 --&gt; 01:19:49.170</t>
  </si>
  <si>
    <t>00:54:57.750 --&gt; 00:55:00.660</t>
  </si>
  <si>
    <t>John Rose: Then I mean I think there was</t>
  </si>
  <si>
    <t>Thomas Loughran: You might have had to pay a little, little bit of tax.</t>
  </si>
  <si>
    <t>John Rose: Yeah, I've actually heard a little bit of this one as well. Okay.</t>
  </si>
  <si>
    <t>Thomas Loughran: There's just a kind of stability, we've just found a solution that appeals to all the parties. It turns out</t>
  </si>
  <si>
    <t>Thomas Loughran: Points and</t>
  </si>
  <si>
    <t>Here at the end and</t>
  </si>
  <si>
    <t>Thomas Loughran: And we'll end with this. You've got to compare it to the stories that other people already grass and already hold on to. And I'm going to let go of. And you got to say, What's this new model.</t>
  </si>
  <si>
    <t>Thomas Loughran: Harshly when the federal government does that</t>
  </si>
  <si>
    <t>Thomas Loughran: What if some of those perspective share a great deal in common and call that our spacetime universe.</t>
  </si>
  <si>
    <t>John Rose: Got it.</t>
  </si>
  <si>
    <t>Thomas Loughran: When people do pay attention to them. They are well I could go on and on. I mean, the third right paid a lot of attention to them.</t>
  </si>
  <si>
    <t>Rachel Loughran: Israel or all about the region.</t>
  </si>
  <si>
    <t>Maybe it's the case that I never lose what it is to think like me.</t>
  </si>
  <si>
    <t>Thanks for hanging in for this. It's a pretty deep dive.</t>
  </si>
  <si>
    <t>Thomas Loughran: And they just their eyes glaze over. When you start to talk about taking the derivative or something. I wasn't good for</t>
  </si>
  <si>
    <t>Thomas Loughran: Nonetheless, I think, I think the I think Trump is going to be disappointed if he thinks she's going to be a puppet.</t>
  </si>
  <si>
    <t>Thomas Loughran: I haven't known how to line them up.</t>
  </si>
  <si>
    <t>Thomas Loughran: I remember reading that, but I don't remember whether that was right. History</t>
  </si>
  <si>
    <t>JP: Is too much, almost. It was like</t>
  </si>
  <si>
    <t>Thomas Loughran: Bringing out one at a time. Go ahead and</t>
  </si>
  <si>
    <t>Thomas Loughran: In order to keep things going the way that they were going. That's a cynical view of the Paris accords.</t>
  </si>
  <si>
    <t>Thomas Loughran: This is a more powerful view according to all of us from which we can interact work our way through in the world.</t>
  </si>
  <si>
    <t>Thomas Loughran: I must have mentioned that on Monday night, I must have seen it on Monday. Maybe that's it.</t>
  </si>
  <si>
    <t>John’s iPhone: The narrative seems to fall apart on a lot of the things real quick. I mean, one of the earliest examples was</t>
  </si>
  <si>
    <t>01:04:12.030 --&gt; 01:04:14.370</t>
  </si>
  <si>
    <t>01:19:50.010 --&gt; 01:19:56.880</t>
  </si>
  <si>
    <t>00:55:02.850 --&gt; 00:55:08.580</t>
  </si>
  <si>
    <t>Thomas Loughran: We have all that in common and our story.</t>
  </si>
  <si>
    <t>John Rose: I've not been my experience. So the parties. I've been to recently. So</t>
  </si>
  <si>
    <t>Thomas Loughran: They use them to control</t>
  </si>
  <si>
    <t>John Rose: I think it was like a rock. I mean, he did. I guess I don't really know, but my impression was that she</t>
  </si>
  <si>
    <t>I never lose what it is to remember, although remembering my current set of limitations takes a lot of energy.</t>
  </si>
  <si>
    <t>Thomas Loughran: And then not only will be dragging me through the specifics within sitting on a soapbox at the end.</t>
  </si>
  <si>
    <t>Thomas Loughran: For precisely for lack of practice. Alright, so my point is, it's hard to come up with these holes and I think I just came up with one. So let's see if it's true. I'm going to see if it's true.</t>
  </si>
  <si>
    <t>Thomas Loughran: Not a chance.</t>
  </si>
  <si>
    <t>Thomas Loughran: And that's a way to line them up, which is better than any I've had so far.</t>
  </si>
  <si>
    <t>Thomas Loughran: But it's still and it's still in force everywhere else.</t>
  </si>
  <si>
    <t>JP: Where does it end</t>
  </si>
  <si>
    <t>Thomas Loughran: Conscious realism calm and</t>
  </si>
  <si>
    <t>Thomas Loughran: What is it like to live in a conscious realist universe is a question. I'm embarrassed to ask this early</t>
  </si>
  <si>
    <t>Thomas Loughran: I, you know, I'm thinking of the current price wars over p, p, etc.</t>
  </si>
  <si>
    <t>John Rose: There was a whole group of people</t>
  </si>
  <si>
    <t>Thomas Loughran: And so what's really an issue on that model is not real, climate change, not real economic change that's not on the table, not in the parish support.</t>
  </si>
  <si>
    <t>Thomas Loughran: Question is, you know what, what's fundamentally going on here. When this when this sort of stuff happens there is a neurological dimension of the question is how do we take that neurological dimension.</t>
  </si>
  <si>
    <t>Thomas Loughran: Right. And when I come to see it. Maybe not. At first I didn't see it right and you couldn't get me to see it at the beginning. But over time, you can get me to see it as you develop a richer set of resources for persuading me</t>
  </si>
  <si>
    <t>Thomas Loughran: Or maybe it was someone else's talking to. Gosh, I forget. But anyway, that I remember those five points. And I did manage to get those down very roughly, but somebody else has done a three part series in which he gets a rough transcript of it and lays it out.</t>
  </si>
  <si>
    <t>John’s iPhone: People always said he was a. He was a great businessman and even if you didn't know politics very well what great businessmen do is they hire the best people and put them in the best positions.</t>
  </si>
  <si>
    <t>Thomas Loughran: And there may be more there may be more powerful.</t>
  </si>
  <si>
    <t>John Loughran: Well, man.</t>
  </si>
  <si>
    <t>John Rose: Was part, the leader of a force that was responsible for a large amount of destabilization and control and killing or control for Iran and killings in the Middle East. So I don't think it really extended to Israel as much as mostly Iraq had been</t>
  </si>
  <si>
    <t>The expression of my current limitations. But you could imagine those being lifted.</t>
  </si>
  <si>
    <t>JP: To patients and my goodness this is this is great. Uncle Tom, it's super great to make make it more real like that and just see what that other people are thinking about it and</t>
  </si>
  <si>
    <t>Thomas Loughran: And I wouldn't recommend anyone we listen to this stuff more than once without good reason. But I would recommend you</t>
  </si>
  <si>
    <t>Rachel Loughran: This is the most interesting take on Amy coney Barrett, I have heard from anyone, anywhere. So thank you for that.</t>
  </si>
  <si>
    <t>Thomas Loughran: And you could imagine getting rid of it and client makes a very compelling case that it ought to be done.</t>
  </si>
  <si>
    <t>JP: If there can be another world there's infinite world like where are we going</t>
  </si>
  <si>
    <t>01:04:15.570 --&gt; 01:04:16.650</t>
  </si>
  <si>
    <t>01:19:57.990 --&gt; 01:20:02.400</t>
  </si>
  <si>
    <t>00:55:12.450 --&gt; 00:55:30.570</t>
  </si>
  <si>
    <t>John Rose: Hashtag not my president hashtag resists</t>
  </si>
  <si>
    <t>John Rose: Yeah, I mean, it's</t>
  </si>
  <si>
    <t>Thomas Loughran: Is that neurological dimension a reflection of the activity that's going on and the conscious level.</t>
  </si>
  <si>
    <t>Thomas Loughran: And now the sudden we've reestablished a kind of univ University right we we think about it.</t>
  </si>
  <si>
    <t>Thomas Loughran: He basically does it gloss on it a commentary on it. Here's a couple lines, here's what I think. Here's a couple lines here some more what I think.</t>
  </si>
  <si>
    <t>Thomas Loughran: Different folks.</t>
  </si>
  <si>
    <t>Thomas Loughran: But I've been living in that question for years. A couple of years.</t>
  </si>
  <si>
    <t>Thomas Loughran: We do have large entities that act mean do we want to boil it down to what every competent individual and no one more than that. So no two people ought to be able to say, look, if you want to sell the US, right. You gotta sell it to us at this price. There's, there's five</t>
  </si>
  <si>
    <t>Thomas Loughran: There may very well be more powerful elements of consciousness, who have a bigger, bolder perspective. I don't know where energy comes in this. It's a really good question, but a bigger, bolder perspective, who see the whole interact</t>
  </si>
  <si>
    <t>Thomas Loughran: Well, they've been outdoors, or at least I mean when I went to your house JP john I I stayed outdoors, the entire time.</t>
  </si>
  <si>
    <t>luke w: Alright.</t>
  </si>
  <si>
    <t>John Rose: The latest case.</t>
  </si>
  <si>
    <t>You can imagine me actually remembering my whole life, my whole life flashing before me to use that expression.</t>
  </si>
  <si>
    <t>Thomas Loughran: Do listen to that because I'm definitely going to try and on September 11 I've got back in and working on the transcript. Yeah, that's right, that this there's</t>
  </si>
  <si>
    <t>Rachel Loughran: I hear from everybody. I hear a lot of talking points.</t>
  </si>
  <si>
    <t>JP: Cool. Yeah, I like that.</t>
  </si>
  <si>
    <t>Thomas Loughran: And if and if they do get rid of it.</t>
  </si>
  <si>
    <t>John’s iPhone: Yeah, via like the</t>
  </si>
  <si>
    <t>John Rose: And I think they they were implying that the machine was broken by</t>
  </si>
  <si>
    <t>JP: Entirely you. But yeah, I mean, you might be right. In some sense, all the time. But there's a huge difference between acknowledging that there's a problem and then making a</t>
  </si>
  <si>
    <t>Thomas Loughran: Here I'm putting this into words. I'm I think I can do it.</t>
  </si>
  <si>
    <t>Thomas Loughran: And we could imagine ourselves in correspondence one to one correspondence between the world as it is and the world as we see it so far.</t>
  </si>
  <si>
    <t>Thomas Loughran: All the way through the entire thing in three parts, and I have links to those three in the online version of the word document that I just showed you. Good. I</t>
  </si>
  <si>
    <t>John’s iPhone: Up having the most like transitional</t>
  </si>
  <si>
    <t>01:04:17.670 --&gt; 01:04:20.400</t>
  </si>
  <si>
    <t>01:20:04.140 --&gt; 01:20:11.280</t>
  </si>
  <si>
    <t>00:55:30.660 --&gt; 00:55:49.080</t>
  </si>
  <si>
    <t>Thomas Loughran: As we do all the time we interact with conscious agents. We know what that's like. We think that's what we're doing every day right Hoffman's got a math or that he thinks he needs to have a math or that if he's right.</t>
  </si>
  <si>
    <t>John Rose: Yeah, I mean, that's the that's really the best way to do it.</t>
  </si>
  <si>
    <t>Thomas Loughran: Thanks for listening, all that. So think about that God is not an asshole do that so are their challenges in that old religious worldview that need to be overcome, are there tensions in there and others tensions really their time has run out.</t>
  </si>
  <si>
    <t>John Rose: I forget the name of their elite force that you're the head of but that they had been deployed to. So I think my impression was that it was mostly Iraqis that</t>
  </si>
  <si>
    <t>Right. And then to have the veil lifted. To use another expression and to see clearly and to be known.</t>
  </si>
  <si>
    <t>JP: You know, even just be here of tools that people are thinking about solving these problems with is encouraging so I this this was great. This was, I felt like this really</t>
  </si>
  <si>
    <t>Thomas Loughran: You can make tracks.</t>
  </si>
  <si>
    <t>JP: Yeah, I have. Actually, I'm actually reading</t>
  </si>
  <si>
    <t>Thomas Loughran: You might imagine a lot more stuff happening a lot faster. That would really take away the the the naysayer</t>
  </si>
  <si>
    <t>John’s iPhone: The atmosphere around the show it. You're so good, like</t>
  </si>
  <si>
    <t>Thomas Loughran: Random tweet I didn't send one</t>
  </si>
  <si>
    <t>Thomas Loughran: And it turns out I think the Christian story is utterly illuminated by that point of view.</t>
  </si>
  <si>
    <t>John Rose: Right. Yeah, I mean I don't disagree with that premise in general, but how it actually works on those in reality on a large scale. I think it option operates a bit differently. And I mean, the reality is if what is being said is true, which I was. That was my next point john</t>
  </si>
  <si>
    <t>John Rose: Facebook ads and Russian interference in a way that has not been fixed. And it was broken last time, and it's still broken. I mean, I guess, Republicans don't have the</t>
  </si>
  <si>
    <t>JP: You know, tiny incremental step towards addressing it. I mean, I would say that is a huge difference between even that. And just what Trump is doing and being like, we're not doing any of that. This is all bullshit. And I'm going to everyone in charge is going to be a climate change denier</t>
  </si>
  <si>
    <t>Thomas Loughran: In so far as we've explored that correspondence, we're probably going to fall short again in the future. And then we'll change again. But we're after this correspondence and that's what truth is, and that's what progress towards truth is. Sure, you could say that.</t>
  </si>
  <si>
    <t>Guess.</t>
  </si>
  <si>
    <t>John’s iPhone: Cabinet in presidential history. So I mean that ruins that narrative, real quick, when he's constantly firing people so</t>
  </si>
  <si>
    <t>Thomas Loughran: What if that interaction.</t>
  </si>
  <si>
    <t>Thomas Loughran: There are tensions that are not been resolved not in 2000 years of thought.</t>
  </si>
  <si>
    <t>Is that even as I fully know. To be fully known. Even as I fully know.</t>
  </si>
  <si>
    <t>JP: This this session really brought the project back to back to Earth, a little bit.</t>
  </si>
  <si>
    <t>Thomas Loughran: At any think maybe route tonight was like photos will find out</t>
  </si>
  <si>
    <t>Thomas Loughran: Well, I've seen this common for a long time.</t>
  </si>
  <si>
    <t>JP: I'm reading aka Harris's book right now. It's super short. Yeah, I'll probably finish it today. It's like maybe 100 pages.</t>
  </si>
  <si>
    <t>JP: Of 35 hour</t>
  </si>
  <si>
    <t>John’s iPhone: It's just so interesting. Like this twisting worlds. They're all linked together and the</t>
  </si>
  <si>
    <t>01:04:20.820 --&gt; 01:04:21.120</t>
  </si>
  <si>
    <t>01:20:13.140 --&gt; 01:20:15.570</t>
  </si>
  <si>
    <t>00:55:50.100 --&gt; 00:55:58.170</t>
  </si>
  <si>
    <t>John Rose: Social or I forget the name of the company that they used</t>
  </si>
  <si>
    <t>Thomas Loughran: I think I don't need a level of expertise. I don't have in order to speak intelligently at this level, but I could be wrong about that.</t>
  </si>
  <si>
    <t>Thomas Loughran: Or you could just say we're united.</t>
  </si>
  <si>
    <t>Thomas Loughran: So I haven't cleaned up those notes or done anything, it's still pretty raw, but I did just wanted to throw some preliminary thoughts and highlight them from</t>
  </si>
  <si>
    <t>John’s iPhone: But as long as you believe that for a little bit, you can just move on to the next nice sounding thing.</t>
  </si>
  <si>
    <t>Thomas Loughran: It just lights right up like a Christmas tree.</t>
  </si>
  <si>
    <t>John Rose: Which is the argument that America is subsidizing the world is a similar argument to our military spending.</t>
  </si>
  <si>
    <t>Thomas Loughran: Happens also between the much larger and much smaller.</t>
  </si>
  <si>
    <t>Thomas Loughran: Super enjoy</t>
  </si>
  <si>
    <t>Thomas Loughran: And they are the very reasons why people are are jumping ship.</t>
  </si>
  <si>
    <t>Rachel Loughran: Then, my question is misguided, nevermind.</t>
  </si>
  <si>
    <t>Right. That whole overcoming would be of conscious existence.</t>
  </si>
  <si>
    <t>JP: So I appreciate it.</t>
  </si>
  <si>
    <t>JP: Cool, I gotta go. You guys</t>
  </si>
  <si>
    <t>Thomas Loughran: Not, not in the people who praised by let me tell you.</t>
  </si>
  <si>
    <t>JP: Okay. Um, and so I'm interested to see if that sheds light on</t>
  </si>
  <si>
    <t>Thomas Loughran: What happened under Obama's first two years when he had that situation and all three and the Republicans were pretty effective in gumming the coming works. I'd say they post everything unilaterally and unit in unanimity radical</t>
  </si>
  <si>
    <t>JP: Where's the old earning and evil.</t>
  </si>
  <si>
    <t>John Rose: That worked with Facebook.</t>
  </si>
  <si>
    <t>JP: I agree that's a different</t>
  </si>
  <si>
    <t>Thomas Loughran: But it seems to me that this</t>
  </si>
  <si>
    <t>Thomas Loughran: You could just say we've achieved a new kind of stability, it's a very powerful stability. It's the best account so far and it serves to unite everybody in a coherent and well functioning relationship with one another and everything that there is</t>
  </si>
  <si>
    <t>Thomas Loughran: Accepted to be able to tell me from me. Now for me, when I read when I was just taking dictation, which was all about there. I was not reacting in any way or simply jotting down whatever they say</t>
  </si>
  <si>
    <t>01:04:21.330 --&gt; 01:04:27.900</t>
  </si>
  <si>
    <t>01:20:18.390 --&gt; 01:20:24.780</t>
  </si>
  <si>
    <t>00:56:01.830 --&gt; 00:56:06.540</t>
  </si>
  <si>
    <t>Thomas Loughran: And all of this large and small is playing inside the space time universe. This is a particular story. It's a particular perspective.</t>
  </si>
  <si>
    <t>Thomas Loughran: And what what attracts people to religion is the love that can be captured and can be contained and can be promulgated and community, but that is not everything that's in that old system.</t>
  </si>
  <si>
    <t>Thomas Loughran: Interesting that we went over there to defend Iraqis.</t>
  </si>
  <si>
    <t>The overcoming of limitation. And that would be an account of an afterlife.</t>
  </si>
  <si>
    <t>Thomas Loughran: It doesn't work that way. But when you're around her when you're around and you smell the wake up and smell the coffee. It was pretty obvious where this is going to go up a pretty long time ago right so had a lot of time thinking about it, but it's just getting cleared to</t>
  </si>
  <si>
    <t>Thomas Loughran: Yeah, let's</t>
  </si>
  <si>
    <t>JP: Works for him.</t>
  </si>
  <si>
    <t>Thomas Loughran: One in here, by the way. But why did I send that to me. Why did I write it. Why did I didn't send that wasn't done thinking about it. So I stopped it in here.</t>
  </si>
  <si>
    <t>Thomas Loughran: And I think there's real promise, although I won't say it lights up like a Christmas tree as to what to do in our American experiment.</t>
  </si>
  <si>
    <t>John Rose: And the they cannot. They only agree to sell it in</t>
  </si>
  <si>
    <t>John Rose: Cambridge Cambridge analytica</t>
  </si>
  <si>
    <t>Thomas Loughran: Personally, I agree with you that, that, that, that's a big difference. But I think it's only a big difference.</t>
  </si>
  <si>
    <t>Thomas Loughran: And there isn't any.</t>
  </si>
  <si>
    <t>Thomas Loughran: And not even not even I wasn't trying to transcribe I can do that too. But it wasn't doing that. It was just trying to keep in mind an outline is and we're just so I could say what the main points, we will be covering because I could tell it was</t>
  </si>
  <si>
    <t>Thomas Loughran: Well, anyway.</t>
  </si>
  <si>
    <t>Thomas Loughran: And that's what individual AIDS. That's what we have in common.</t>
  </si>
  <si>
    <t>Thomas Loughran: Including the Christian version of that that old system or any other system.</t>
  </si>
  <si>
    <t>Thomas Loughran: We have to admit that if that were the story, we'd have to build it out a little bit.</t>
  </si>
  <si>
    <t>And I'm only going to leave it for your imagination.</t>
  </si>
  <si>
    <t>Thomas Loughran: By the way, I've started my first grab of a transcript and I've started editing them.</t>
  </si>
  <si>
    <t>Thomas Loughran: Happy five o'clock.</t>
  </si>
  <si>
    <t>Thomas Loughran: But thanks</t>
  </si>
  <si>
    <t>JP: Talk about</t>
  </si>
  <si>
    <t>Thomas Loughran: And that and that would matter some</t>
  </si>
  <si>
    <t>JP: And my</t>
  </si>
  <si>
    <t>01:04:30.510 --&gt; 01:04:35.970</t>
  </si>
  <si>
    <t>01:20:25.110 --&gt; 01:20:36.360</t>
  </si>
  <si>
    <t>00:56:07.620 --&gt; 00:56:20.070</t>
  </si>
  <si>
    <t>John Rose: So, I mean, I think there was some big documentary called hacking the election or something. So the implication was largely that</t>
  </si>
  <si>
    <t>Thomas Loughran: I mean, it's a big difference because it's a step in a direction, then the question is, will the party actually move in that direction. And does it actually go</t>
  </si>
  <si>
    <t>Thomas Loughran: When you hear Jeff Hawkins, and people like him on the neuroscience side talk about model creation and it's getting wired into the brain.</t>
  </si>
  <si>
    <t>Thomas Loughran: There isn't any external world. There's just us.</t>
  </si>
  <si>
    <t>Thomas Loughran: This has been</t>
  </si>
  <si>
    <t>Thomas Loughran: Ultimately, there should be an answer to that. When should you tweet and why and about what</t>
  </si>
  <si>
    <t>Thomas Loughran: I think seeing ourselves in terms of this high information flow network of rich communities which becomes, the more plausible, given that there is a coherent hold in a second to point to just leave it at that.</t>
  </si>
  <si>
    <t>John Rose: Germany for five bucks, instead of 80 bucks, because they can sell in the US for 80 bucks. And if they couldn't sell it in the US ready bucks and in Germany for five bucks and they never would have developed drug</t>
  </si>
  <si>
    <t>Thomas Loughran: But it's also what individually. It's us. You have the perspective of looking at it from John's point of view, I have the perspective and looking at it from mine. But right now we have an enormous amount in common right history. We do. Although complimentary but in common.</t>
  </si>
  <si>
    <t>Thomas Loughran: So thanks for doing all this. Yeah.</t>
  </si>
  <si>
    <t>Thomas Loughran: In terms of why we did that, maybe just in terms of weird. In general, the US, the world's policeman operating in good principles I</t>
  </si>
  <si>
    <t>Now, the extent to which Christian language of all sorts fits in and is illumined by in a certain sense.</t>
  </si>
  <si>
    <t>Thomas Loughran: And when I'm done that. I'll send that back around, because that's also a little piece of progress at some point, all this stuff we're talking about. It's got to be turned into action.</t>
  </si>
  <si>
    <t>Thomas Loughran: On a Friday night.</t>
  </si>
  <si>
    <t>Thomas Loughran: We're into this deep into them into the evening, so I should give somebody else. The last word in</t>
  </si>
  <si>
    <t>JP: Conscious realism.</t>
  </si>
  <si>
    <t>If they weren't them.</t>
  </si>
  <si>
    <t>John’s iPhone: Answer is like the big bad guy like</t>
  </si>
  <si>
    <t>John Rose: The machine broke and we didn't get the election that we were supposed to</t>
  </si>
  <si>
    <t>Thomas Loughran: Right. Does it, does it go in a in a Sanders direction. Well, no, it doesn't like Sanders actually wanted to make some real changes right i mean he said things like the business model of Wall Street is for all</t>
  </si>
  <si>
    <t>Thomas Loughran: It seems to me what they're talking about is, in fact, conscious activity of new and evolving sorts</t>
  </si>
  <si>
    <t>Thomas Loughran: And this what what is this what is it we're thinking about, then we're thinking about all the subjects of consciousness. Everything that feels everything that everything that we on Hoffman's view have evolved.</t>
  </si>
  <si>
    <t>Thomas Loughran: It didn't take long.</t>
  </si>
  <si>
    <t>Thomas Loughran: Helpful excursion into</t>
  </si>
  <si>
    <t>01:04:37.110 --&gt; 01:04:38.550</t>
  </si>
  <si>
    <t>01:20:37.080 --&gt; 01:20:50.160</t>
  </si>
  <si>
    <t>00:56:24.750 --&gt; 00:56:25.110</t>
  </si>
  <si>
    <t>Thomas Loughran: In our present we do though complimentary but in common.</t>
  </si>
  <si>
    <t>So you see me.</t>
  </si>
  <si>
    <t>John Rose: Yeah, I mean, it also falls into the same narrative or</t>
  </si>
  <si>
    <t>And is at least interpreted,</t>
  </si>
  <si>
    <t>Thomas Loughran: And you've got to learn to articulate it first. You got to kick it around.</t>
  </si>
  <si>
    <t>Thomas Loughran: Alright, see you guys.</t>
  </si>
  <si>
    <t>Order to</t>
  </si>
  <si>
    <t>JP: Because she worked really closely with him when she was writing this book.</t>
  </si>
  <si>
    <t>Thomas Loughran: So that that I think is an interesting that that sort of four things that have to happen.</t>
  </si>
  <si>
    <t>John Loughran: What should we do a whole fun out</t>
  </si>
  <si>
    <t>Thomas Loughran: I think that there there are suggestions for how we can rethink ourselves in America. After all, you can imagine calling governments amongst these communities, something like federalism.</t>
  </si>
  <si>
    <t>John Rose: BEEN FIRED really strongly by a lot of people</t>
  </si>
  <si>
    <t>Thomas Loughran: Right. These are you really are your real enemies. You have to go after the pharmaceutical industry. They're your real enemies right you and I'm not saying</t>
  </si>
  <si>
    <t>Thomas Loughran: I'm presuming that</t>
  </si>
  <si>
    <t>Thomas Loughran: A desktop interface in order to process, which, as a matter of fact does provide us with a common language does keep us alive because we converse with one another, right, does</t>
  </si>
  <si>
    <t>Thomas Loughran: To see what what it was. Where, where he was going.</t>
  </si>
  <si>
    <t>Thomas Loughran: Into the mindset.</t>
  </si>
  <si>
    <t>Thomas Loughran: Very limited</t>
  </si>
  <si>
    <t>luke w: Yeah, I'm excited to listen to that.</t>
  </si>
  <si>
    <t>John Rose: If it wasn't just because of that probably it's also because if you consider around a terrorist state he was basically the head of a terrorist organization.</t>
  </si>
  <si>
    <t>interpreted in light of this conscious realism story in which this sort of a free and loving integration of peoples active favor through love.</t>
  </si>
  <si>
    <t>Thomas Loughran: But then at some point, you gotta write it down.</t>
  </si>
  <si>
    <t>John Rose: Make money.</t>
  </si>
  <si>
    <t>Thomas Loughran: Swing often</t>
  </si>
  <si>
    <t>Thomas Loughran: Right three big national election chains and then an internal ticket to Congress election trend.</t>
  </si>
  <si>
    <t>John’s iPhone: Pretty wild. Yeah.</t>
  </si>
  <si>
    <t>01:04:38.970 --&gt; 01:04:51.360</t>
  </si>
  <si>
    <t>01:20:51.810 --&gt; 01:21:00.570</t>
  </si>
  <si>
    <t>00:56:26.580 --&gt; 00:56:27.480</t>
  </si>
  <si>
    <t>Thomas Loughran: But we need a stronger distinction, then you're making there because it seems to me we need additional distinctions and the ones you're making, I think. Here's why I think</t>
  </si>
  <si>
    <t>Thomas Loughran: Sanders is</t>
  </si>
  <si>
    <t>Thomas Loughran: JP still exists in your show. And I'm going to proceed as if he does, yes.</t>
  </si>
  <si>
    <t>Thomas Loughran: Does keep us in the game.</t>
  </si>
  <si>
    <t>Thomas Loughran: And and it didn't take long, either to see the remarkable impact it had on people because he said exactly what a number of people in my acquaintance think</t>
  </si>
  <si>
    <t>Thomas Loughran: Let me, let me take all this</t>
  </si>
  <si>
    <t>Thomas Loughran: Good question. Right. How does that function in a high network I information flow network which communities, how does social media function in that world. So I'm thinking about that a lot. Right. And so</t>
  </si>
  <si>
    <t>Thomas Loughran: And just leave it at that. Right. And at least opens the question right as to whether there's a new way for people to interact with one another, politically.</t>
  </si>
  <si>
    <t>John Loughran: I'm pretty</t>
  </si>
  <si>
    <t>Thomas Loughran: Right. I mean, our, our minds plod along we process it says if we've got an upper limit to our to our speed.</t>
  </si>
  <si>
    <t>luke w: Little video</t>
  </si>
  <si>
    <t>John Rose: So I guess it could be both about Iraqis and</t>
  </si>
  <si>
    <t>That whole thing. So that was sloppy and way too long.</t>
  </si>
  <si>
    <t>Thomas Loughran: We should swing back by the way to our little rights paper idea which was an attempt to try to do that and to try to put a little tool or two in place to see if we can</t>
  </si>
  <si>
    <t>JP: Yeah. Well, I would say, I'm</t>
  </si>
  <si>
    <t>JP: With Hoffman.</t>
  </si>
  <si>
    <t>Thomas Loughran: And the majority can get rid of it. Apparently I don't understand how that's the case, but apparently it is the case.</t>
  </si>
  <si>
    <t>JP: No, it's awesome. I really liked the show.</t>
  </si>
  <si>
    <t>Thomas Loughran: It's one thing to say that</t>
  </si>
  <si>
    <t>Thomas Loughran: Is the whole story here, but he had a radically different story had a different narrative was starting to take hold.</t>
  </si>
  <si>
    <t>Thomas Loughran: To put it a different way. Because when we say does keep it alive. We think outside of conscious realism.</t>
  </si>
  <si>
    <t>Thomas Loughran: We take this one step further. What, what I'd like to do is find a way to persuade people that our minds work this way.</t>
  </si>
  <si>
    <t>01:04:51.540 --&gt; 01:04:52.680</t>
  </si>
  <si>
    <t>01:21:01.380 --&gt; 01:21:15.540</t>
  </si>
  <si>
    <t>00:56:29.460 --&gt; 00:56:30.510</t>
  </si>
  <si>
    <t>Thomas Loughran: You'll find, by the way.</t>
  </si>
  <si>
    <t>John Rose: American, I guess.</t>
  </si>
  <si>
    <t>But that's what I mean by a second and third lens.</t>
  </si>
  <si>
    <t>Thomas Loughran: Pull ideas together in general and turn them into something</t>
  </si>
  <si>
    <t>JP: I'm I shared that playlist with you guys in the chat. So if you haven't clicked on that yet do that before you exit and Simon right for</t>
  </si>
  <si>
    <t>JP: Yeah, with them a bunch of times.</t>
  </si>
  <si>
    <t>Thomas Loughran: You can think about if you</t>
  </si>
  <si>
    <t>Thomas Loughran: A very different way you would ask you, think about it very differently if you thought of communities very differently than we think about them now, not just geographical locations but places where people have a great deal in common, like they used to.</t>
  </si>
  <si>
    <t>John Loughran: Go ahead, Uncle Tom and</t>
  </si>
  <si>
    <t>Thomas Loughran: We we've got this a on</t>
  </si>
  <si>
    <t>Thomas Loughran: And seems to have been cut out at the knees election really after election so that what you get is no Bernie Sanders on anything that Bernie Sanders is very much different than everybody else.</t>
  </si>
  <si>
    <t>Thomas Loughran: So there's a chicken or the egg question here. And I don't mean to oversimplify it but which comes first in the neuro correlates of consciousness.</t>
  </si>
  <si>
    <t>Thomas Loughran: When we say it keeps us alive. We think we're either eggs in existence or we're not in existence.</t>
  </si>
  <si>
    <t>Thomas Loughran: Nailed it.</t>
  </si>
  <si>
    <t>Thomas Loughran: That our minds construct</t>
  </si>
  <si>
    <t>Thomas Loughran: That Brian Whitworth</t>
  </si>
  <si>
    <t>Thomas Loughran: Oh wait, you mean the</t>
  </si>
  <si>
    <t>Thomas Loughran: Can and</t>
  </si>
  <si>
    <t>This is ground I think you have to cover. And this is where this is the sort of these lenses get at questions and offer answers to questions.</t>
  </si>
  <si>
    <t>JP: Brain disappears.</t>
  </si>
  <si>
    <t>Thomas Loughran: Okay, very cool.</t>
  </si>
  <si>
    <t>JP: Why didn't they get</t>
  </si>
  <si>
    <t>JP: I watched recently I watched something I didn't like recently.</t>
  </si>
  <si>
    <t>01:04:52.740 --&gt; 01:04:59.520</t>
  </si>
  <si>
    <t>01:21:17.970 --&gt; 01:21:22.950</t>
  </si>
  <si>
    <t>00:56:31.260 --&gt; 00:56:36.210</t>
  </si>
  <si>
    <t>Thomas Loughran: We've got this</t>
  </si>
  <si>
    <t>Thomas Loughran: He's also very much like the people. So you might get a little bit of universal health care. That's a big deal for Sanders and you might get some of that as long as it doesn't include a really big change in well structure.</t>
  </si>
  <si>
    <t>Thomas Loughran: Is, is it. There's some physical reality and conscious is just some dim reflection of where the real action of interaction is</t>
  </si>
  <si>
    <t>Thomas Loughran: Right. There are of course religious alternatives to that, in which you're not really out of existence, but for all practical purposes in this game. It looks like we're out of existence in this model.</t>
  </si>
  <si>
    <t>Thomas Loughran: This is it.</t>
  </si>
  <si>
    <t>Thomas Loughran: Models that once we grab on to them. We are desperately holding on to them. We use them we predict they shape how we see the world and we get more and more invested in their use as they go. And we and they become self healing.</t>
  </si>
  <si>
    <t>Thomas Loughran: Know anything about it. So I'm in that space and occasionally I have some opinion, that I may put it in that space.</t>
  </si>
  <si>
    <t>Thomas Loughran: Now if you've dragged in all of McIntyre your dragon an awful lot of history about how we got here.</t>
  </si>
  <si>
    <t>Thomas Loughran: I'm thinking of your health. Health creep point. You didn't call it health creep, but it was something wrong.</t>
  </si>
  <si>
    <t>Thomas Loughran: I've got the right guy. Either him or Campbell. I think it's Whitworth will tell you that the speed of light, being a constant.</t>
  </si>
  <si>
    <t>Thomas Loughran: Maybe, but not in the version I have</t>
  </si>
  <si>
    <t>Thomas Loughran: I can tell you this. I mean, I heard this a dozen times</t>
  </si>
  <si>
    <t>Which are these which are what we need to map out which.</t>
  </si>
  <si>
    <t>Thomas Loughran: But I think in general a transcript is only going to be of some use to be honest, I mean the dialogue is helpful. It's great to have them, but I think it's not the most efficient distilled form at some point, you got to distill it down a little bit more efficiently.</t>
  </si>
  <si>
    <t>JP: Definitely. I mean, I'm definitely gonna listen to those</t>
  </si>
  <si>
    <t>JP: It might be. Anyway, I'll be interested to see what it says there.</t>
  </si>
  <si>
    <t>Thomas Loughran: Rid of the filibuster and they just reluctant to do it.</t>
  </si>
  <si>
    <t>JP: raised by wolves.</t>
  </si>
  <si>
    <t>Thomas Loughran: A slash information flow.</t>
  </si>
  <si>
    <t>Thomas Loughran: And tax policy.</t>
  </si>
  <si>
    <t>Thomas Loughran: Or is the real action at the conscious level.</t>
  </si>
  <si>
    <t>Thomas Loughran: And you could say, we're out of existence. Or you could say we're out of the game.</t>
  </si>
  <si>
    <t>Thomas Loughran: This is true, this is, this is the world.</t>
  </si>
  <si>
    <t>Thomas Loughran: They, they shaped themselves by selective interpretation of what did let's in and what it doesn't</t>
  </si>
  <si>
    <t>01:05:01.890 --&gt; 01:05:10.530</t>
  </si>
  <si>
    <t>01:21:23.670 --&gt; 01:21:41.370</t>
  </si>
  <si>
    <t>00:56:37.470 --&gt; 00:56:48.330</t>
  </si>
  <si>
    <t>Thomas Loughran: Is a processing speed issue common to our entire story.</t>
  </si>
  <si>
    <t>luke w: The version. Okay. Yeah.</t>
  </si>
  <si>
    <t>Thomas Loughran: In around that conversation. This is a man who's responsible for the death of American service.</t>
  </si>
  <si>
    <t>And not so much what we need to map out. This is an example.</t>
  </si>
  <si>
    <t>JP: I think I'm not there's nine sections on there.</t>
  </si>
  <si>
    <t>Thomas Loughran: Yeah, well, maybe you can maybe you can</t>
  </si>
  <si>
    <t>JP: Yeah, I'm surprised they didn't do that back in Obama's time</t>
  </si>
  <si>
    <t>Thomas Loughran: So anyway, but there's very little of that in here. There's almost no politics in here, and that's the only example I can think of in 400 lines.</t>
  </si>
  <si>
    <t>Thomas Loughran: And that becomes more possible, but we can't do all that right now anyway. You guys have been very patient listeners. Let's stop. And if you got anything short thing long, but I don't want to drag you half hour beyond our time frame like we did last time.</t>
  </si>
  <si>
    <t>Thomas Loughran: Right. It was for example overmedication with regard to antibiotics and bad consequences of that and you gave several other examples you gave, three of them. That was one of them, I think.</t>
  </si>
  <si>
    <t>Thomas Loughran: Big data channel.</t>
  </si>
  <si>
    <t>Thomas Loughran: And that's more like what you're getting from the Democratic Party that's more like what you're getting from Biden so</t>
  </si>
  <si>
    <t>Thomas Loughran: And what happens is</t>
  </si>
  <si>
    <t>Thomas Loughran: Those are two different models. Right, very, very different models. You could put down your desktop interface. It doesn't follow that you're out of existence, it just follows that you're out of the game.</t>
  </si>
  <si>
    <t>John’s iPhone: Something like, I mean, I think it's</t>
  </si>
  <si>
    <t>Thomas Loughran: Says you ever processing speed and I have a processing speed, we're thinking through we're processing all these experiences together.</t>
  </si>
  <si>
    <t>luke w: Whichever whatever works. I'll pop it often through a text.</t>
  </si>
  <si>
    <t>John Rose: Yes, yeah.</t>
  </si>
  <si>
    <t>We're trying to throw up a building on a high information flow network of rich communities paradigm with which points toward integrative knowledge.</t>
  </si>
  <si>
    <t>Thomas Loughran: So I'm going to try transcript, which, in which I took very big thing that whole</t>
  </si>
  <si>
    <t>JP: I tried to grab every one that you mentioned, there might be an extra one by the same person that you mentioned.</t>
  </si>
  <si>
    <t>Thomas Loughran: That could be a target for Friday, maybe</t>
  </si>
  <si>
    <t>Thomas Loughran: Right. Well, the fear is what happens when that when that happens, the fear is what happens on the Supreme Court, what happens. For example, you get first time in history, zero.</t>
  </si>
  <si>
    <t>John’s iPhone: I got rid of it.</t>
  </si>
  <si>
    <t>01:05:11.610 --&gt; 01:05:17.280</t>
  </si>
  <si>
    <t>01:21:50.100 --&gt; 01:21:52.590</t>
  </si>
  <si>
    <t>00:56:49.590 --&gt; 00:56:54.300</t>
  </si>
  <si>
    <t>Thomas Loughran: You. So my point is</t>
  </si>
  <si>
    <t>Thomas Loughran: Yeah, is the real action at the conscious level or is there in fact some interplay between the conscious level and the neural correlate level.</t>
  </si>
  <si>
    <t>Thomas Loughran: You can put down a perspective right and it doesn't follow that you're no longer thinking it just follows that you're no longer thinking that way.</t>
  </si>
  <si>
    <t>Thomas Loughran: So it's nice to have a little</t>
  </si>
  <si>
    <t>John’s iPhone: makes the most sense to me at least, to be most easily described by cognitive dissonance. I mean,</t>
  </si>
  <si>
    <t>Thomas Loughran: Most of this is just various research and comment on research and just for fun. I thought it keep track of.</t>
  </si>
  <si>
    <t>John Loughran: Yeah, I don't know, it's a lot to think about. For sure.</t>
  </si>
  <si>
    <t>Thomas Loughran: If I'm remembering that outline. Right. And I'm saying, Isn't this in a way like that.</t>
  </si>
  <si>
    <t>Thomas Loughran: So every simulation that takes place in every information processing dynamism that takes place in an informed consciousness has got</t>
  </si>
  <si>
    <t>Thomas Loughran: Alright thanks JP</t>
  </si>
  <si>
    <t>Thomas Loughran: Why right when he was free.</t>
  </si>
  <si>
    <t>What the hell is that? Is it really possible? How does it work? How come no one's doing it right?</t>
  </si>
  <si>
    <t>Thomas Loughran: information flow networker rich communities that I said I tried to lay out on September 11 from start to finish. Actually took that transcript stripped all the timestamps out of it and the names out of it.</t>
  </si>
  <si>
    <t>Thomas Loughran: Here, I'm trying to find</t>
  </si>
  <si>
    <t>JP: Sure. Yeah. Yeah. Oh, I'll definitely have it done by China.</t>
  </si>
  <si>
    <t>Thomas Loughran: votes from the other party. And I think it's the first time in history, or maybe it's the first time in a really long time that Amy had zero democratic lives.</t>
  </si>
  <si>
    <t>JP: To new HBO show</t>
  </si>
  <si>
    <t>Thomas Loughran: Where what we thought</t>
  </si>
  <si>
    <t>Thomas Loughran: Yes, those signed point those there are changes that point in the right direction of real change. And you could let some of that go, but if you only let some of that go to pacify rather than to actually advance</t>
  </si>
  <si>
    <t>Thomas Loughran: Is there some interplay there.</t>
  </si>
  <si>
    <t>Thomas Loughran: You're not thinking about this, you're not thinking in terms of this kind of experience, followed by this kind of experience, followed by this kind of experience in this alone worm of</t>
  </si>
  <si>
    <t>Thomas Loughran: encapsulation of the world. Right. I mean, it doesn't even talk about everything, but he talks about politics contemporary American politics from traditional Catholic</t>
  </si>
  <si>
    <t>John’s iPhone: The more important. The thing that you believe like the more impossible it is to create an arguments against it and and you'll come up with anything, possibly can to to keep believing that thing, because if you don't, then</t>
  </si>
  <si>
    <t>01:05:18.090 --&gt; 01:05:23.580</t>
  </si>
  <si>
    <t>01:21:57.150 --&gt; 01:22:01.500</t>
  </si>
  <si>
    <t>00:56:57.960 --&gt; 00:57:01.860</t>
  </si>
  <si>
    <t>Thomas Loughran: An upper rate of conscious of processing. And that's what these guys say is the explanation for the speed of light.</t>
  </si>
  <si>
    <t>Thomas Loughran: Yeah, catch up maybe around around a family event before the big family events later this week.</t>
  </si>
  <si>
    <t>Or or is doing it in various measure. But what does it go when they do it more than they do it now.</t>
  </si>
  <si>
    <t>Thomas Loughran: And I'm working my way through it to try to turn it into a coherent start here and 35 pages later you're done sort of environment, which is also that's a little more efficient than listen for two hours. Now you can read for an hour.</t>
  </si>
  <si>
    <t>Thomas Loughran: Trying to find the message. If we stick it in. I message, it'll stay there.</t>
  </si>
  <si>
    <t>JP: I'll try to, yeah. Yeah, I have a book report.</t>
  </si>
  <si>
    <t>Thomas Loughran: Literally Zero.</t>
  </si>
  <si>
    <t>JP: It's about AI basically Earth.</t>
  </si>
  <si>
    <t>Thomas Loughran: Actually, I thought I should be writing and am I writing anything. So I started quantifying this</t>
  </si>
  <si>
    <t>John Loughran: I think I'm certainly I think that analogy made more sense. And I think</t>
  </si>
  <si>
    <t>Thomas Loughran: Let's see. JOHN remind me of your book would you put your last point.</t>
  </si>
  <si>
    <t>Thomas Loughran: The way we thought elections needed to go can't go that way anymore. And don't go that way.</t>
  </si>
  <si>
    <t>Thomas Loughran: Then the sock puppet narratives</t>
  </si>
  <si>
    <t>Thomas Loughran: Is that an exchange between conscious entities there.</t>
  </si>
  <si>
    <t>Thomas Loughran: Through perspective space which is quite narrowly confined into a set of relatively similar sorts of experiences which we might call human life.</t>
  </si>
  <si>
    <t>Thomas Loughran: very traditional. I don't know if it's trying to say very traditional a quite a particular Catholic flavor abroad it one would cause conservatives one, we call it a</t>
  </si>
  <si>
    <t>Thomas Loughran: That Sam Harris would definitely call out. Whoo. Anyway, definitely.</t>
  </si>
  <si>
    <t>luke w: Yeah. Alright, sounds good.</t>
  </si>
  <si>
    <t>John Rose: I did get</t>
  </si>
  <si>
    <t>Right. So that we actually build a high information flow network. That's where we have to go.</t>
  </si>
  <si>
    <t>You can read for an hour.</t>
  </si>
  <si>
    <t>Thomas Loughran: They'll stay there longer anyway.</t>
  </si>
  <si>
    <t>Thomas Loughran: All right, looks</t>
  </si>
  <si>
    <t>JP: Earth gets ruined.</t>
  </si>
  <si>
    <t>01:05:25.980 --&gt; 01:05:31.080</t>
  </si>
  <si>
    <t>01:22:03.060 --&gt; 01:22:15.720</t>
  </si>
  <si>
    <t>00:57:04.710 --&gt; 00:57:14.610</t>
  </si>
  <si>
    <t>Thomas Loughran: And that's a huge problem.</t>
  </si>
  <si>
    <t>Thomas Loughran: swings back into plausible.</t>
  </si>
  <si>
    <t>Thomas Loughran: Or is that all happened inside a single consciousness.</t>
  </si>
  <si>
    <t>Thomas Loughran: All of that is that's a different way of looking at this.</t>
  </si>
  <si>
    <t>Thomas Loughran: Yearly tradition.</t>
  </si>
  <si>
    <t>Thomas Loughran: Know, that's good. So</t>
  </si>
  <si>
    <t>Thomas Loughran: Should help. That's the code for this look like a little Excel except this isn't quite Excel.</t>
  </si>
  <si>
    <t>John Loughran: I think the the moving, moving up and around looking at something through the different lenses. I think that made more sense to me today than it did in the past.</t>
  </si>
  <si>
    <t>Thomas Loughran: I thought it was commenting on your last point here, what I have to admit I've lost track. Jumping back into the outline. I've lost track of what it is, I think, is like that.</t>
  </si>
  <si>
    <t>Thomas Loughran: Yeah right, put in that at that level. That's absolutely right. If you could do that consistently coherently mathematically, not just with a look. This thing happens to be like that.</t>
  </si>
  <si>
    <t>luke w: Thanks, man. Alright.</t>
  </si>
  <si>
    <t>Thomas Loughran: The president</t>
  </si>
  <si>
    <t>If you're going to make that possibility, just that first lens, you're going to take it and see the world through it.</t>
  </si>
  <si>
    <t>Thomas Loughran: So well, thanks. Thanks again guys this is</t>
  </si>
  <si>
    <t>John Rose: Is there some</t>
  </si>
  <si>
    <t>Thomas Loughran: Good. Let's do it.</t>
  </si>
  <si>
    <t>Thomas Loughran: Are there that's virtually never or maybe never happen. Go ahead. JOHN I did.</t>
  </si>
  <si>
    <t>JP: It's a whole it's a new concept john it's a brand new idea. So</t>
  </si>
  <si>
    <t>Thomas Loughran: It's one thing to say that it's another thing to say. And because that's so I no longer accept the results of the elections.</t>
  </si>
  <si>
    <t>Thomas Loughran: It's a different way of seeing important steps in the right direction.</t>
  </si>
  <si>
    <t>Thomas Loughran: So what all I'm doing here. JOHN Is playing around with the idea that what to say and how to how to think about what to sing.</t>
  </si>
  <si>
    <t>Thomas Loughran: It's a different way of looking at where we are and there is no there's a there is a kind of truth in it.</t>
  </si>
  <si>
    <t>Thomas Loughran: One would say it's pretty widespread and pretty well defined. And in fact, it takes a lot at glories in its well defined in this right the crystal clear teaching of the Church, right. What's that kind of glories in that</t>
  </si>
  <si>
    <t>Thomas Loughran: What I'd like to do is find</t>
  </si>
  <si>
    <t>01:05:32.070 --&gt; 01:05:33.300</t>
  </si>
  <si>
    <t>01:22:18.600 --&gt; 01:22:20.130</t>
  </si>
  <si>
    <t>00:57:15.450 --&gt; 00:57:27.450</t>
  </si>
  <si>
    <t>Thomas Loughran: But you can do all the way through in a coherent explanatory predictive account now you're starting somewhere. And this is the world that these guys are entering into</t>
  </si>
  <si>
    <t>Thomas Loughran: As if being at war with the United States is necessarily a bad thing.</t>
  </si>
  <si>
    <t>All of this becomes possible. So you have to go down this road a little bit, even though you're ridiculously over your head.</t>
  </si>
  <si>
    <t>Thomas Loughran: This has been good. I spent some time as you might be able to tell just trying to pull all that stuff up today and we familiarize myself with it so that I could have some shot at running through it in an effective way.</t>
  </si>
  <si>
    <t>John Rose: Larger thing that</t>
  </si>
  <si>
    <t>Thomas Loughran: Alrighty, and then Wednesday, I don't know what we'd be doing, but it would be doing something</t>
  </si>
  <si>
    <t>John’s iPhone: That was the first time that ever happened, I think, but I haven't. I was on a technicality or something but</t>
  </si>
  <si>
    <t>JP: There's a big conflict on Earth between the atheists and the sun worshippers who I can't remember their name now.</t>
  </si>
  <si>
    <t>John Loughran: Does that count the words.</t>
  </si>
  <si>
    <t>John Loughran: So I'm grateful for that.</t>
  </si>
  <si>
    <t>Thomas Loughran: Sorry, but that it'll pop back but seeing something like that is it's a negative feature of oh yeah of drug of drug design run wild.</t>
  </si>
  <si>
    <t>Thomas Loughran: Right, I don't recognize the legal authority.</t>
  </si>
  <si>
    <t>Thomas Loughran: In about the space that they were discussing</t>
  </si>
  <si>
    <t>Thomas Loughran: But it isn't correspondence with something that's outside us. It's something that we make like authors.</t>
  </si>
  <si>
    <t>Thomas Loughran: Universe, University of</t>
  </si>
  <si>
    <t>Thomas Loughran: I'd like to find an effective strategy for reaching out to wide variety of people and making plausible to them to claim that that is what they are doing all the time.</t>
  </si>
  <si>
    <t>Thomas Loughran: This is the simulated work. This is Hoffman's project. It is Campbell's project. It is Woodward's</t>
  </si>
  <si>
    <t>Thomas Loughran: Right. Like of course it's a bad thing, of course, you're a wicked person if you're in for with the United States.</t>
  </si>
  <si>
    <t>You have to go down this road just to show what it would be like to put together all of science.</t>
  </si>
  <si>
    <t>Thomas Loughran: And I'm glad we get it recorded so unless we said anything really stupid. I probably wait and talk to aware CALM BEFORE probably send them a link</t>
  </si>
  <si>
    <t>John Rose: They're all kind of important for like how this individual Supreme Court justices make their decisions or</t>
  </si>
  <si>
    <t>Thomas Loughran: Maybe so. Yeah.</t>
  </si>
  <si>
    <t>JP: And like a and</t>
  </si>
  <si>
    <t>01:05:34.020 --&gt; 01:05:37.500</t>
  </si>
  <si>
    <t>01:22:23.910 --&gt; 01:22:25.200</t>
  </si>
  <si>
    <t>00:57:31.800 --&gt; 00:57:49.500</t>
  </si>
  <si>
    <t>Thomas Loughran: I know I don't know I mean it's a cynical attitude toward even. It's a strategy for</t>
  </si>
  <si>
    <t>Thomas Loughran: is loaded with how do you</t>
  </si>
  <si>
    <t>Thomas Loughran: We make together like authors we pitch in our perspectives, our calculations we advance</t>
  </si>
  <si>
    <t>JP: Mine right</t>
  </si>
  <si>
    <t>Thomas Loughran: And effect. This is anti bias training. In other words, people are biased right there that they are biased in their interpretation of the world. It's the way our brains work, our brains bias.</t>
  </si>
  <si>
    <t>Thomas Loughran: Yeah, does count the words per row count and and sums up those</t>
  </si>
  <si>
    <t>John Loughran: I'm still, you know, I</t>
  </si>
  <si>
    <t>Thomas Loughran: You got the greatest you gotta be you advertise it on TV, you convince older people that they got to have, you know, drug X not drug why right because it's slightly better in some clinical trial than this and you pay an enormous amount of money for a tiny little health benefit.</t>
  </si>
  <si>
    <t>Thomas Loughran: I don't mean they have the same price that they're approaching it the same way. But to the extent that they know each other. They say, oh yeah, some of them. It kind of sounds like that.</t>
  </si>
  <si>
    <t>Thomas Loughran: Right. I mean, if you plot.</t>
  </si>
  <si>
    <t>All of it. All the big questions. Right.</t>
  </si>
  <si>
    <t>Thomas Loughran: Or send them a transcript for this and see if they're okay with my putting out there. They might not be</t>
  </si>
  <si>
    <t>John Rose: Just</t>
  </si>
  <si>
    <t>Thomas Loughran: My guess is justice Barrett is now justice Paris.</t>
  </si>
  <si>
    <t>John’s iPhone: I think one of the</t>
  </si>
  <si>
    <t>John’s iPhone: An era.</t>
  </si>
  <si>
    <t>Thomas Loughran: Things coming from the white homes, etc. Right, executive orders lack the force of law.</t>
  </si>
  <si>
    <t>Thomas Loughran: For absorbing the blow, right, take a punch.</t>
  </si>
  <si>
    <t>Thomas Loughran: How do you approach this what priors. Are you trying. What, what are the things. Are you trying out as you try to figure out what's going on in that space. What are the other column hypotheses, or in the language, we've set up. What are some of the other lenses that we're viewing this through.</t>
  </si>
  <si>
    <t>Thomas Loughran: We come to ever more powerful whole in which from our limited perspectives. We're more closely connected to each other. We have a common worldview, a common purpose.</t>
  </si>
  <si>
    <t>Thomas Loughran: Right, what they, they, do they reach out, they, they literally reach out. They interpret and they sort and they shift.</t>
  </si>
  <si>
    <t>01:05:39.240 --&gt; 01:05:41.070</t>
  </si>
  <si>
    <t>01:22:26.310 --&gt; 01:22:35.970</t>
  </si>
  <si>
    <t>00:57:50.790 --&gt; 00:57:51.120</t>
  </si>
  <si>
    <t>Thomas Loughran: And I'm saying</t>
  </si>
  <si>
    <t>Thomas Loughran: Any action that involves the depth of US servicemen you are a terrorist. You are very bad.</t>
  </si>
  <si>
    <t>And put them together in some kind of craft of construction, like the craft of lenses and solutions and problem resource triplets.</t>
  </si>
  <si>
    <t>Thomas Loughran: In fact, in general, they hate YouTube. I mean, they, they understand how the stuff works in some ways, not as well. And another way is more they understand it from a developer's point of view. So they may not want any of that on YouTube.</t>
  </si>
  <si>
    <t>John Rose: how the law works or whatsoever. Is there an overarching theme for all of them that maybe we could watch those and also think about for like next Wednesday or something.</t>
  </si>
  <si>
    <t>JP: Oh yeah, you're right.</t>
  </si>
  <si>
    <t>John’s iPhone: Democratic senators might have cast their vote for Republican senator or needed to be his daughter's wedding or something. I</t>
  </si>
  <si>
    <t>John’s iPhone: The what in like</t>
  </si>
  <si>
    <t>Thomas Loughran: Discounts populated cells.</t>
  </si>
  <si>
    <t>John Loughran: I'm I mean, personally, I'm just very interested in this. I mean, the whole paradigm threshold I ideas and physics.</t>
  </si>
  <si>
    <t>Thomas Loughran: You see very little that I would say, and not my president and resist and even</t>
  </si>
  <si>
    <t>Thomas Loughran: You have no intention of losing but you're going to take a punch to</t>
  </si>
  <si>
    <t>Thomas Loughran: From a physical this lens.</t>
  </si>
  <si>
    <t>Thomas Loughran: Our lives grow better grow richer grow fuller we experience more and more</t>
  </si>
  <si>
    <t>Thomas Loughran: And that was his efforts right and Sabrina, I</t>
  </si>
  <si>
    <t>Thomas Loughran: At sipped and they</t>
  </si>
  <si>
    <t>Thomas Loughran: And I'm saying that from this perspective arrival point of view.</t>
  </si>
  <si>
    <t>Thomas Loughran: And that that's presumed</t>
  </si>
  <si>
    <t>Right. And putting multiple lenses together. If you're gonna build a building, you have to have a craft.</t>
  </si>
  <si>
    <t>JP: Love to see</t>
  </si>
  <si>
    <t>Thomas Loughran: I think we just crossed the Rubicon</t>
  </si>
  <si>
    <t>John’s iPhone: Live in South</t>
  </si>
  <si>
    <t>JP: You know, like</t>
  </si>
  <si>
    <t>01:05:43.980 --&gt; 01:05:44.160</t>
  </si>
  <si>
    <t>01:22:37.590 --&gt; 01:22:38.250</t>
  </si>
  <si>
    <t>00:57:52.020 --&gt; 00:58:00.990</t>
  </si>
  <si>
    <t>Thomas Loughran: Even my protest resist advocacy.</t>
  </si>
  <si>
    <t>Thomas Loughran: pacify the ground or to pacify that voice. That's a very cynical view of those kinds of strategies.</t>
  </si>
  <si>
    <t>Thomas Loughran: To some kind of an interactive doulas lens to some kind of a conscious realist lens. Those seem to be at least three different kinds of lenses, all of which have a certain appeal to us.</t>
  </si>
  <si>
    <t>Thomas Loughran: And we contribute to that in that game for some time.</t>
  </si>
  <si>
    <t>Thomas Loughran: Think with the church. Yeah, yeah.</t>
  </si>
  <si>
    <t>Thomas Loughran: And sort</t>
  </si>
  <si>
    <t>Thomas Loughran: That sort of run wild. The way that throwing antibiotics at everything right, Mike clear up your particular problems, but it's really bad for the system.</t>
  </si>
  <si>
    <t>Thomas Loughran: Armed with the armed with the understanding that we can have different perspectives and it may very well be our perspectives are what it is that we're processing in this story this common story that individual. You and I</t>
  </si>
  <si>
    <t>Thomas Loughran: And it's presumed, not just for reasons of what we could call patriotism on the surface. And it's not just. It's not just, it's like it.</t>
  </si>
  <si>
    <t>And this I'm trying to work the craft out in an illustrative sort of way, not in a pretentious sort of way, like, oh, I can do all this.</t>
  </si>
  <si>
    <t>Thomas Loughran: Amen.</t>
  </si>
  <si>
    <t>JP: It seemed like there were a few different three</t>
  </si>
  <si>
    <t>So, wow.</t>
  </si>
  <si>
    <t>Thomas Loughran: Florida. Sorry. Okay. So in any case, it's recent</t>
  </si>
  <si>
    <t>Futuristic</t>
  </si>
  <si>
    <t>Thomas Loughran: Even that</t>
  </si>
  <si>
    <t>Thomas Loughran: And there I think you look back the future. You can't see it. You've got to look back and you got to say, Okay, what's changed over the last number of years.</t>
  </si>
  <si>
    <t>Thomas Loughran: Right and so</t>
  </si>
  <si>
    <t>Thomas Loughran: And then we leave it.</t>
  </si>
  <si>
    <t>Thomas Loughran: And explained</t>
  </si>
  <si>
    <t>01:05:44.430 --&gt; 01:05:45.930</t>
  </si>
  <si>
    <t>01:22:39.930 --&gt; 01:22:56.700</t>
  </si>
  <si>
    <t>00:58:03.030 --&gt; 00:58:05.160</t>
  </si>
  <si>
    <t>Thomas Loughran: I mean, if you somebody hurts my brother, whether my brother was at fault or. Now I'm going to be on my brother's side.</t>
  </si>
  <si>
    <t>I got all this figured out. That's not the point. The point is you've got to think about it.</t>
  </si>
  <si>
    <t>Thomas Loughran: All right. Nice.</t>
  </si>
  <si>
    <t>Thomas Loughran: There were three topics in there.</t>
  </si>
  <si>
    <t>Thomas Loughran: Recent times it's post Philip it's post, post filibuster</t>
  </si>
  <si>
    <t>JP: And myth, Rick. That's what they're called myth rank.</t>
  </si>
  <si>
    <t>Thomas Loughran: Those cells that are not empty.</t>
  </si>
  <si>
    <t>John Loughran: Just I found I find this computational theory thing pretty compelling and these ideas of the role that consciousness plays in that to be really interesting. It's still not entirely clear to me how that's going to connect back to the bigger social issues.</t>
  </si>
  <si>
    <t>John Rose: Yeah, I mean I would agree, and I think</t>
  </si>
  <si>
    <t>Thomas Loughran: One can advocate violent protest.</t>
  </si>
  <si>
    <t>Thomas Loughran: And if it turns out that wealthier people continue to get more and more wealthy and the US grip on willpower.</t>
  </si>
  <si>
    <t>Thomas Loughran: But it doesn't follow that we stopped being conscious. It might just follow that we stopped communicating our consciousness with one another through the same limited</t>
  </si>
  <si>
    <t>JP: Tell that to Oscar Romero right</t>
  </si>
  <si>
    <t>Thomas Loughran: As sometimes at looking in from the outside, we might say they explain away.</t>
  </si>
  <si>
    <t>Thomas Loughran: And it's at least an answer to the question.</t>
  </si>
  <si>
    <t>Thomas Loughran: Right. And we're on the side of Americans kind of naturally in that tribal sort of way. But there's that</t>
  </si>
  <si>
    <t>In fact, human beings have got to think about it collectively. They've got to think about it.</t>
  </si>
  <si>
    <t>JP: And Rob</t>
  </si>
  <si>
    <t>Thomas Loughran: Yeah, there was money detail about money in politics. That's the White House cruise there's deep constitutional musings</t>
  </si>
  <si>
    <t>JP: Here we go.</t>
  </si>
  <si>
    <t>Thomas Loughran: Votes both of them right</t>
  </si>
  <si>
    <t>JP: So basically, there's two factions of humans. They both send</t>
  </si>
  <si>
    <t>01:05:47.640 --&gt; 01:05:55.740</t>
  </si>
  <si>
    <t>01:22:58.650 --&gt; 01:23:00.480</t>
  </si>
  <si>
    <t>00:58:06.480 --&gt; 00:58:15.450</t>
  </si>
  <si>
    <t>Thomas Loughran: Against a regime without saying that there's no regime. There are no legitimate regime there, you might think this legitimate regime regime is doing things that are deeply wrong and to which the appropriate civil response.</t>
  </si>
  <si>
    <t>Thomas Loughran: At least can be pursued with the same level of intention out</t>
  </si>
  <si>
    <t>JP: Yeah, I would say in that with that particular podcast, they were coming at it from the physical islams totally</t>
  </si>
  <si>
    <t>Thomas Loughran: communication channels that we have now.</t>
  </si>
  <si>
    <t>Thomas Loughran: Or they. What's the word I'm looking for. They it's it's they justify what what God called justification that's playing the erroneous playing in any case they a Trump</t>
  </si>
  <si>
    <t>Thomas Loughran: Okay, so if I wanted to remind myself. You all know the find function works right if I wanted to remind myself.</t>
  </si>
  <si>
    <t>John Loughran: Yeah, that we're worried about</t>
  </si>
  <si>
    <t>John Rose: I don't know. I think it's kind of crazy that you can advertise drugs on TV. I think we're the only nation in the whole world that you can do that.</t>
  </si>
  <si>
    <t>Thomas Loughran: Why would you say, some are small and some are larger, how does one get to be small. How does one get to be big.</t>
  </si>
  <si>
    <t>Thomas Loughran: But there's something that goes beneath that, and that is a story in which basically everybody the what those guys are fighting for is that those are American heroes and what they're fighting for is freedom.</t>
  </si>
  <si>
    <t>And that won't happen to us individually, more ambitious than we are now.</t>
  </si>
  <si>
    <t>Thomas Loughran: Peter to on Wednesday.</t>
  </si>
  <si>
    <t>Thomas Loughran: Yeah, it doesn't happen all the time.</t>
  </si>
  <si>
    <t>JP: Arcs to</t>
  </si>
  <si>
    <t>Thomas Loughran: Is even violent protest.</t>
  </si>
  <si>
    <t>Thomas Loughran: Even if there are ebbs and flows and how well that can be processed of our after all other nations who resist.</t>
  </si>
  <si>
    <t>JP: Interesting talking about</t>
  </si>
  <si>
    <t>Thomas Loughran: On that crazy model that I just articulated right there isn't going out of existence, there is that there is a kind of truth, but there is no external reality.</t>
  </si>
  <si>
    <t>Thomas Loughran: Justification right and they're desperately in search of them.</t>
  </si>
  <si>
    <t>01:05:57.420 --&gt; 01:05:59.430</t>
  </si>
  <si>
    <t>01:23:01.590 --&gt; 01:23:22.500</t>
  </si>
  <si>
    <t>00:58:18.480 --&gt; 00:58:19.440</t>
  </si>
  <si>
    <t>Thomas Loughran: Right, we know we can answer that in our in the story we've conducted out a physical ism, or just into ordinary space time thinking, right, we can say what we mean by big and small. We number of atoms, number of basic units involved.</t>
  </si>
  <si>
    <t>Thomas Loughran: Right. And they're fighting for their, their absolutely what we're doing, as the United States is always the right thing to do.</t>
  </si>
  <si>
    <t>So thank you for listening. All that. That's what that's why these other two lenses are here.</t>
  </si>
  <si>
    <t>Thomas Loughran: SAS and Lee.</t>
  </si>
  <si>
    <t>JP: Somebody you know</t>
  </si>
  <si>
    <t>JP: The New World, which is super far away.</t>
  </si>
  <si>
    <t>Thomas Loughran: Of I talked about consciousness.</t>
  </si>
  <si>
    <t>John Loughran: That we that you sort of touch on in the in the problems in the first lens. Right. I'm not yeah the the problems in the first lens and the, the problems in the second lens. The connection is an obvious to me yet. And I'd be interested to hear more about how how that fits together. Yeah.</t>
  </si>
  <si>
    <t>John Rose: But also</t>
  </si>
  <si>
    <t>Thomas Loughran: Even you might even grant that and yet you don't challenge the legitimacy of the government.</t>
  </si>
  <si>
    <t>Thomas Loughran: Right. But our attitude toward those other nations in our narrative about those other nations and our hopes for those other nations that that stays on exactly the same course.</t>
  </si>
  <si>
    <t>JP: Psychological and neuro neuroscience lens.</t>
  </si>
  <si>
    <t>Thomas Loughran: That's what conscious realism looks like.</t>
  </si>
  <si>
    <t>Thomas Loughran: Yeah, in terms of what are the biggest well there's so much to say. Yeah.</t>
  </si>
  <si>
    <t>Thomas Loughran: Analog here on number of basic units involved. That is how many ideas are you pulling in, and swirling around together.</t>
  </si>
  <si>
    <t>Thomas Loughran: It, it may not be in some particular case. But those are the exceptions approved.</t>
  </si>
  <si>
    <t>And maybe we say enough that it's not obviously ridiculous to Americans or obviously ridiculous to Christians.</t>
  </si>
  <si>
    <t>Thomas Loughran: And then there were</t>
  </si>
  <si>
    <t>We'll see what happens.</t>
  </si>
  <si>
    <t>JP: And the atheists and the metric. He sent an arc, but then sort of a rogue atheist sends</t>
  </si>
  <si>
    <t>01:06:04.560 --&gt; 01:06:06.450</t>
  </si>
  <si>
    <t>01:23:24.150 --&gt; 01:23:28.260</t>
  </si>
  <si>
    <t>00:58:20.040 --&gt; 00:58:26.550</t>
  </si>
  <si>
    <t>Thomas Loughran: That's a different thing that you're saying. You're saying it ought to be resisted. When it does wrong and it ought to be resisted. On some occasions, even to the point of violence.</t>
  </si>
  <si>
    <t>Thomas Loughran: Then it doesn't the sock puppet narrative.</t>
  </si>
  <si>
    <t>JP: It seemed to me.</t>
  </si>
  <si>
    <t>Thomas Loughran: I'll grant you, if stranger than shit right when you put it that way. Very, very strange.</t>
  </si>
  <si>
    <t>Thomas Loughran: So in my acquaintance with people and let's just say I've run into it on both sides of my family.</t>
  </si>
  <si>
    <t>Thomas Loughran: It's it'd be nice to find a way to present that in a sort of a as a neutral description of how our minds work so that we can watch for in ourselves and say, what's my version of that of that mental activity. How does that system work in mind.</t>
  </si>
  <si>
    <t>Thomas Loughran: I have 131 times</t>
  </si>
  <si>
    <t>Thomas Loughran: Remember I use the analogy of the House of the building on the infrastructure.</t>
  </si>
  <si>
    <t>John Loughran: I mean patient empowerment. I mean, that's a whole nother interesting conversation. We could have at some point about. Yes.</t>
  </si>
  <si>
    <t>Thomas Loughran: Now we experience the particular story. We are in the midst of exploring we experienced that as a limited story and those limitations are the confines of our world.</t>
  </si>
  <si>
    <t>Thomas Loughran: By the whole for American power to expand and American International purpose to be safeguarded, including by force of military might, were necessary.</t>
  </si>
  <si>
    <t>Right. Or to Roman Catholic Christians, for example, for my one.</t>
  </si>
  <si>
    <t>Thomas Loughran: An education and in that African American civil experience.</t>
  </si>
  <si>
    <t>JP: That is so wild.</t>
  </si>
  <si>
    <t>Thomas Loughran: Well, we should get our because we're gonna need it in the coming</t>
  </si>
  <si>
    <t>JP: A ship with no humans on it. I'm just to AI. So there's like super well developed AI.</t>
  </si>
  <si>
    <t>Thomas Loughran: Civil Disobedience anywhere certainly law break right that's the whole. I mean, Martin Luther King took such a stance right civil disobedience. Yes.</t>
  </si>
  <si>
    <t>Thomas Loughran: Just to put phrases on it. That doesn't that</t>
  </si>
  <si>
    <t>Thomas Loughran: Testing, testing we back</t>
  </si>
  <si>
    <t>Thomas Loughran: But I want to suggest we don't have any reason to think it isn't true.</t>
  </si>
  <si>
    <t>Thomas Loughran: At the same thing coming independently at me. But at us in the into my life from from different</t>
  </si>
  <si>
    <t>Thomas Loughran: And how does it work in another person's head.</t>
  </si>
  <si>
    <t>01:06:07.830 --&gt; 01:06:12.420</t>
  </si>
  <si>
    <t>01:23:28.650 --&gt; 01:23:34.890</t>
  </si>
  <si>
    <t>00:58:26.970 --&gt; 00:58:38.610</t>
  </si>
  <si>
    <t>Thomas Loughran: That's what I'm thinking this is going</t>
  </si>
  <si>
    <t>Thomas Loughran: That's always the right thing to do. And people who oppose it are always bad. And this guy was really active and opposing</t>
  </si>
  <si>
    <t>Right. To to try to put something together that hangs together and says that's not obviously wrong and we ought to be building something like that.</t>
  </si>
  <si>
    <t>Thomas Loughran: Or voting rights history and things like that. And that's Harrison.</t>
  </si>
  <si>
    <t>Thomas Loughran: Sure is.</t>
  </si>
  <si>
    <t>Week.</t>
  </si>
  <si>
    <t>Thomas Loughran: And I happen to know that sometimes I write consciousnesses CS</t>
  </si>
  <si>
    <t>Thomas Loughran: And explain this. The second and third part as look here's a building, you can actually build a whole building here not only</t>
  </si>
  <si>
    <t>John Loughran: You know how much responsibility do patients have for deciding their health care choices. You know, that's not how it used to be. Right. It used to be doctors making most of the decisions.</t>
  </si>
  <si>
    <t>Thomas Loughran: Maybe nonviolent civil disobedience, but civil disobedience. And that doesn't mean that the laws are any that there is no law.</t>
  </si>
  <si>
    <t>Thomas Loughran: Doesn't that grow implausibility and if you adopt the wonder just the wonder, not the certainty.</t>
  </si>
  <si>
    <t>Thomas Loughran: I moved my microphone and turn it off.</t>
  </si>
  <si>
    <t>Thomas Loughran: It's just not the paradigm that we use, which I suppose is some reason if it were true, people would have figured it out already. Well, people actually have figured it out already. Number one. And number two, try using that objection against any scientific and insight.</t>
  </si>
  <si>
    <t>Thomas Loughran: Different sides.</t>
  </si>
  <si>
    <t>Thomas Loughran: And how does it work when you interact</t>
  </si>
  <si>
    <t>Thomas Loughran: I think, and I think we already see it in our own hip.</t>
  </si>
  <si>
    <t>Thomas Loughran: And very effective and opposing</t>
  </si>
  <si>
    <t>If it's not exactly that should be Bill Jerell. Right.</t>
  </si>
  <si>
    <t>Thomas Loughran: So that is kind of all over the place.</t>
  </si>
  <si>
    <t>Thomas Loughran: All right, stay warm.</t>
  </si>
  <si>
    <t>A lot of time.</t>
  </si>
  <si>
    <t>JP: And there are these two robots, kind of like alien you know basically is how to the robots are like they look super human, but they have white blood basically plagiarized</t>
  </si>
  <si>
    <t>01:06:13.560 --&gt; 01:06:14.490</t>
  </si>
  <si>
    <t>01:23:35.160 --&gt; 01:23:48.690</t>
  </si>
  <si>
    <t>00:58:40.050 --&gt; 00:58:40.890</t>
  </si>
  <si>
    <t>Thomas Loughran: Right, or that the whole system is broken down, though there is law, but our circumstances require us to violate some of them for a legitimate important reason.</t>
  </si>
  <si>
    <t>Thomas Loughran: That that sock puppet narrative might be right and</t>
  </si>
  <si>
    <t>Thomas Loughran: Yes, simply talking about neuroscience doesn't make you have physical list. So I'm talking about it a lot.</t>
  </si>
  <si>
    <t>Thomas Loughran: relativity theory couldn't be true if it were, people wouldn't figure would have figured it out already.</t>
  </si>
  <si>
    <t>Thomas Loughran: And how could it work better. How can we watch how can we be aware</t>
  </si>
  <si>
    <t>John Loughran: Apparently a lot</t>
  </si>
  <si>
    <t>Thomas Loughran: Places. It's not just an idea. Right. But here's a building and it looks like this. And then I said, you might want to point to particular features of that building that make reference to these other things that you're asked to leave away as you move here.</t>
  </si>
  <si>
    <t>John Rose: But also if</t>
  </si>
  <si>
    <t>Thomas Loughran: Because I think it is possible to stir up one of these dust devils in your own head. It's my I can imagine what it's like to be you.</t>
  </si>
  <si>
    <t>Thomas Loughran: And so he had to go</t>
  </si>
  <si>
    <t>Bill, Jerell. But here's the craft you can use, right.</t>
  </si>
  <si>
    <t>John Rose: I mean, the money. One is always</t>
  </si>
  <si>
    <t>JP: All right, I will</t>
  </si>
  <si>
    <t>JP: What's his face, but it's a man and a woman.</t>
  </si>
  <si>
    <t>Thomas Loughran: There's, I think a lot of</t>
  </si>
  <si>
    <t>Thomas Loughran: Then look back at the two parties strange right now.</t>
  </si>
  <si>
    <t>Thomas Loughran: Of course I don't know much about it, but I mean to know if if I did know it's not impossible that I would know a great deal about it, it seems to me. I mean, I certainly know more than I used to. Before I listened to any of them.</t>
  </si>
  <si>
    <t>Thomas Loughran: Know they wouldn't have not until incredibly precise sets of circumstances came to be.</t>
  </si>
  <si>
    <t>Thomas Loughran: I don't. I mean, very, very similarly like minded folks.</t>
  </si>
  <si>
    <t>Thomas Loughran: Of what's happening.</t>
  </si>
  <si>
    <t>01:06:14.760 --&gt; 01:06:16.500</t>
  </si>
  <si>
    <t>01:23:49.920 --&gt; 01:23:58.440</t>
  </si>
  <si>
    <t>00:58:42.240 --&gt; 00:58:52.770</t>
  </si>
  <si>
    <t>Thomas Loughran: Have to learn from you. I have to listen a lot to you, but I can put together an account of what it's like to be someone else. And I can even look back and say what that person might see in me. At least I in so far as these dust devils are lifted pretty high off the ground.</t>
  </si>
  <si>
    <t>Thomas Loughran: That's, I think, a little deeper.</t>
  </si>
  <si>
    <t>Or if you don't like this craft, get a better craft. But there's no there's no reason this isn't a thing.</t>
  </si>
  <si>
    <t>Thomas Loughran: Really interesting to me. Yeah. So anyway, I put them</t>
  </si>
  <si>
    <t>Thomas Loughran: Pretty cool.</t>
  </si>
  <si>
    <t>JP: I'm not too worried about protests out here to say</t>
  </si>
  <si>
    <t>JP: And they bring over six embryos.</t>
  </si>
  <si>
    <t>Thomas Loughran: Another hundred and 11 times</t>
  </si>
  <si>
    <t>Thomas Loughran: Right, that's where the sort of things that you're looking for. Come in and that's probably not till the third part of the book.</t>
  </si>
  <si>
    <t>John Rose: Over meta medicalization is a problem for the market driven system and it and it certainly is. I mean, I think the opioid epidemic is exactly what you're talking about.</t>
  </si>
  <si>
    <t>Thomas Loughran: That ought not to be painted over by anybody on either side as</t>
  </si>
  <si>
    <t>Thomas Loughran: And that's what you were doing.</t>
  </si>
  <si>
    <t>Thomas Loughran: Right now I'm learning something from them. If I learned a ton from them. It wouldn't follow that I couldn't be a conscious realist, it seems to me.</t>
  </si>
  <si>
    <t>Thomas Loughran: Right. And they needed a set of resources to handle a set of circumstances and they developed a set of resources for handling no set of circumstances. And maybe that's exactly what this is. Now,</t>
  </si>
  <si>
    <t>Thomas Loughran: Who I'm related to and</t>
  </si>
  <si>
    <t>Thomas Loughran: In our in our own judgment of the world in our assessment of other people's judgment of the world in our conversations with one another. How can we be aware of that.</t>
  </si>
  <si>
    <t>Thomas Loughran: Right. These are pretty substantial afternoon door for a while. Yeah, but one of them, I can pull into existence in imagine that in imaginatively that is it's not laced together with everything. I think</t>
  </si>
  <si>
    <t>Thomas Loughran: That's a little more lockstep then admitting</t>
  </si>
  <si>
    <t>Right. This can be done. That's what this project supposed to do.</t>
  </si>
  <si>
    <t>JP: I need to get a I need a light in here it's a little dark</t>
  </si>
  <si>
    <t>JP: And so they raise kids and then the arcs get there and</t>
  </si>
  <si>
    <t>01:06:16.890 --&gt; 01:06:18.000</t>
  </si>
  <si>
    <t>01:24:00.510 --&gt; 01:24:18.690</t>
  </si>
  <si>
    <t>00:58:54.690 --&gt; 00:58:59.220</t>
  </si>
  <si>
    <t>Thomas Loughran: As throwing out the baby with the bathwater throwing out the whole legitimacy of the government.</t>
  </si>
  <si>
    <t>Thomas Loughran: JP have a few moments ago and saying, actually it's getting out of hand. It looks like it's getting on him. But remember, actually, that's part of her to Party that's part of Johnson's narrative Johnston's narrative is this to pop this two party pop to to sock puppet.</t>
  </si>
  <si>
    <t>Thomas Loughran: It may be more and more difficult, but I, it seems to me that there you'd have to give an alternative account of what's going on in that space. But that's exactly what conscious realist have to do anyway.</t>
  </si>
  <si>
    <t>Thomas Loughran: It's strange, but it's strange, like the internet is strange, where you can just ask your phone anything and it will tell you.</t>
  </si>
  <si>
    <t>Thomas Loughran: What did I want to say my dad something. Oh, yeah. So my first reaction was not to try not to even try.</t>
  </si>
  <si>
    <t>Thomas Loughran: And are there some curative exercises for different types of people to help them see that as a matter of fact, if you in your own way suffer from an enormous by</t>
  </si>
  <si>
    <t>Thomas Loughran: Right. So, okay, I'm</t>
  </si>
  <si>
    <t>Thomas Loughran: Or the third part of the project. If the project is sort of laid out linearly, it may not have to be. But I do think yeah, you'd imagine we could justify the Bill of Rights, for example, imagine we could provide them natural law foundation for the Bill of Rights out of this project.</t>
  </si>
  <si>
    <t>John Rose: Like that was kind of mainly caused by the market driven system.</t>
  </si>
  <si>
    <t>Thomas Loughran: It's not the one I inhabit. It's not mine, except them another sense that it's mine in that the existence of it and the tools that I have inside that perspective are my tools.</t>
  </si>
  <si>
    <t>Thomas Loughran: That we natural affinity for people in our own</t>
  </si>
  <si>
    <t>Well, thanks for listening to all that real.</t>
  </si>
  <si>
    <t>Thomas Loughran: Well, they're, they're all worth it. They were, I would say they were kind of</t>
  </si>
  <si>
    <t>JP: Before you go, Did you send me did you, you said you sent me a link I</t>
  </si>
  <si>
    <t>JP: You know, the AI or on the atheist side.</t>
  </si>
  <si>
    <t>Thomas Loughran: Control Overton window highly controlled Overton window, back and forth, right, that that serves the in the advantage of empire.</t>
  </si>
  <si>
    <t>Thomas Loughran: So this is just really the question of, Is there a coherent conscious real is that it's the hard problem of physical ism, not the hard problem of consciousness.</t>
  </si>
  <si>
    <t>Thomas Loughran: Okay, long</t>
  </si>
  <si>
    <t>Thomas Loughran: To offend again in the celebration sort of the sort of celebration of right mindedness was what I saw. And people circling the wagons and saying exactly this is exactly what the slams</t>
  </si>
  <si>
    <t>Thomas Loughran: That let's suppose that we were to assert that generally</t>
  </si>
  <si>
    <t>01:06:18.510 --&gt; 01:06:29.520</t>
  </si>
  <si>
    <t>01:24:19.680 --&gt; 01:24:19.980</t>
  </si>
  <si>
    <t>00:59:00.240 --&gt; 00:59:05.460</t>
  </si>
  <si>
    <t>Thomas Loughran: Right. That is what I spun up imaginatively but there's many other tools that I have. And this is a much more</t>
  </si>
  <si>
    <t>Thomas Loughran: You know, people have our own that that's sort of natural</t>
  </si>
  <si>
    <t>Yeah, yeah, thanks.</t>
  </si>
  <si>
    <t>Rachel Loughran: Edge.</t>
  </si>
  <si>
    <t>JP: Did you send it in the chat.</t>
  </si>
  <si>
    <t>JP: Five person protest.</t>
  </si>
  <si>
    <t>JP: Anyway, it's a it's an interesting concept.</t>
  </si>
  <si>
    <t>Thomas Loughran: Talking about it, right, talking about it. Right. And some of this is just text. Occasionally I'll just grab text from some from a chapter and drop it in and say this is important and then come down.</t>
  </si>
  <si>
    <t>John Rose: It's also a problem for Medicare for All because</t>
  </si>
  <si>
    <t>Thomas Loughran: I live under destruction. You'll recognize this structure. Yes, we do. But we point out all kinds of flaws in it and we're going to resist them in all kinds of ways.</t>
  </si>
  <si>
    <t>Thomas Loughran: That is put together by ordinary people, but by people who are not that smart by people who make a lot of mistakes. This is another part of her story.</t>
  </si>
  <si>
    <t>Thomas Loughran: We have a physical world. What the hell do you say about it. If all the reasons consciousness.</t>
  </si>
  <si>
    <t>Thomas Loughran: Long connection made</t>
  </si>
  <si>
    <t>Thomas Loughran: And that's probably not the right</t>
  </si>
  <si>
    <t>Thomas Loughran: It may not be</t>
  </si>
  <si>
    <t>Thomas Loughran: Coherent powerful account which like a tornado is still swirling it's changing, but it doesn't go out of existence. It's not a dust devil. It's not a short lived dust devil, it lasts a lifetime.</t>
  </si>
  <si>
    <t>Rachel Loughran: I think the narrative, you just described is very important to a lot of people and</t>
  </si>
  <si>
    <t>We've run way past and to be really rude. I have about five minutes left before I have to shift for another meeting.</t>
  </si>
  <si>
    <t>Thomas Loughran: It was like can't leave it.</t>
  </si>
  <si>
    <t>JP: I did. I think I joined after you sent it.</t>
  </si>
  <si>
    <t>JP: The town half the town is the elections.</t>
  </si>
  <si>
    <t>JP: Well, I was definitely underwhelmed</t>
  </si>
  <si>
    <t>01:06:30.840 --&gt; 01:06:35.730</t>
  </si>
  <si>
    <t>01:24:21.090 --&gt; 01:24:28.680</t>
  </si>
  <si>
    <t>00:59:06.510 --&gt; 00:59:18.660</t>
  </si>
  <si>
    <t>Thomas Loughran: Right to people who are trying desperately to control the narrative and arguably losing a grip and trying desperately to hang on to. So she's also she's also somebody who thinks it's possible that this whole thing could tip.</t>
  </si>
  <si>
    <t>Thomas Loughran: Right. That's the hard problem. The of the physical world that's analogous to the hard problem of consciousness. I'm just suggesting here conscious realist want to suggest it turns out that's not an insoluble problem.</t>
  </si>
  <si>
    <t>Thomas Loughran: I'm suggesting that conscious realist Mon ism.</t>
  </si>
  <si>
    <t>Thomas Loughran: That's probably not the right time and for the right place.</t>
  </si>
  <si>
    <t>Thomas Loughran: Quite generally true. I mean, we all have brains, our brains all work in various ways, but we also also have different resources. I also think it's possible to cultivate resources or to shut them down.</t>
  </si>
  <si>
    <t>Thomas Loughran: So I just wanted to make this available or let you know that this is here because</t>
  </si>
  <si>
    <t>Thomas Loughran: I think, actually, you can you can make it plausible. You can change the way you think about. We hold these truths to be self evident.</t>
  </si>
  <si>
    <t>John Rose: If everyone in the world, or in the nation has free health care all the time, then they'll probably go to the doctor more, maybe even more than they should potentially</t>
  </si>
  <si>
    <t>Thomas Loughran: And that's what a lifetime is</t>
  </si>
  <si>
    <t>Rachel Loughran: A ton of people would subscribe to that.</t>
  </si>
  <si>
    <t>So for me, anything that anybody wants to ask comment or to wait for another night, I'm gonna wait the other night.</t>
  </si>
  <si>
    <t>Thomas Loughran: Can't leave it events.</t>
  </si>
  <si>
    <t>Thomas Loughran: Oh no, not that chat. Hold on.</t>
  </si>
  <si>
    <t>John’s iPhone: I'm particularly well executed.</t>
  </si>
  <si>
    <t>John Rose: Maybe it's not super helpful because I don't know how how big that not my president thing was, or how how long it's stuck around as a major movement, if at all, but I mean I think my impression of it was actually he's legitimately, not the President</t>
  </si>
  <si>
    <t>Thomas Loughran: That's part of her narrative to that's actually the goal.</t>
  </si>
  <si>
    <t>Thomas Loughran: We got a lot of resources to solve that problem that you don't seem to have for solving the problem the hard problem of consciousness.</t>
  </si>
  <si>
    <t>Thomas Loughran: I don't think I succeeded in this</t>
  </si>
  <si>
    <t>Thomas Loughran: To voice possibility that there's another way of looking at things.</t>
  </si>
  <si>
    <t>Thomas Loughran: You could certainly do that with you regarding your social resources, you could deliberately have a wide variety of people and entertain a wide variety of points of view or you could let those connections.</t>
  </si>
  <si>
    <t>01:06:37.230 --&gt; 01:06:41.010</t>
  </si>
  <si>
    <t>01:24:28.860 --&gt; 01:24:39.930</t>
  </si>
  <si>
    <t>00:59:19.020 --&gt; 00:59:25.560</t>
  </si>
  <si>
    <t>Thomas Loughran: What a lifetime is</t>
  </si>
  <si>
    <t>Yeah, I'm also good to it for another night, but thank you for kind of wrapping it up at the end and giving us that, like, broad out perspective,</t>
  </si>
  <si>
    <t>Thomas Loughran: The most interesting thing I've seen on TV in a really long time.</t>
  </si>
  <si>
    <t>Thomas Loughran: I sent it in really</t>
  </si>
  <si>
    <t>Thomas Loughran: What's your poster. You are literally right now in</t>
  </si>
  <si>
    <t>JP: No, I mean, it's got great special effects.</t>
  </si>
  <si>
    <t>Thomas Loughran: I definitely wanted to make these available. And I thought we might eventually</t>
  </si>
  <si>
    <t>Thomas Loughran: The reason are self evident is because y'all grew up in certain kinds of communities that didn't question those things they were part of the bedrock, but where they come from. What were they, you lost that aid, just go.</t>
  </si>
  <si>
    <t>Thomas Loughran: You've taken the worst case of it right you swallow all the way to Medicare for all would know price controls in it.</t>
  </si>
  <si>
    <t>John Rose: Like he is a legitimate.</t>
  </si>
  <si>
    <t>Thomas Loughran: So she doesn't</t>
  </si>
  <si>
    <t>Thomas Loughran: Not as if those are the pieces. But those are pretty fundamental</t>
  </si>
  <si>
    <t>Thomas Loughran: I wanted to say there's an entitlement relationship here and I didn't pay enough attention to exactly where I wasn't the argument. I don't think I've established in the tail entitlement relationship and what we just talked about.</t>
  </si>
  <si>
    <t>Thomas Loughran: All kinds of different ways. So what I thought I'd do is probably just select the election.</t>
  </si>
  <si>
    <t>John’s iPhone: Activate</t>
  </si>
  <si>
    <t>Thomas Loughran: In fact, I think 100% of political</t>
  </si>
  <si>
    <t>that was helpful for my understanding of I'm someone who very much like is powered by understanding the why behind the what.</t>
  </si>
  <si>
    <t>Thomas Loughran: About American civic life that really means.</t>
  </si>
  <si>
    <t>Thomas Loughran: Maybe, maybe it didn't go. Let me look</t>
  </si>
  <si>
    <t>JP: Well, so, Pete. Yes, I think so.</t>
  </si>
  <si>
    <t>JP: There's good actors. So the main character from Thor is in it.</t>
  </si>
  <si>
    <t>01:06:42.870 --&gt; 01:06:48.180</t>
  </si>
  <si>
    <t>01:24:40.740 --&gt; 01:24:55.140</t>
  </si>
  <si>
    <t>00:59:26.340 --&gt; 00:59:37.770</t>
  </si>
  <si>
    <t>John Rose: That was the</t>
  </si>
  <si>
    <t>Thomas Loughran: She does think that that to party very tight control over things maintain and letting things in that aren't really a big deal to maintain that little</t>
  </si>
  <si>
    <t>Thomas Loughran: Ideally what I'm about what I wish I could say those are pretty fundamental pieces. Those are fundamental questions. Ultimately, I want to quantify those we need to science that can quantify how fundamental, those are, and for that we need</t>
  </si>
  <si>
    <t>Thomas Loughran: Not yet. And we'll go on to establish the entitlement relationship in a minute.</t>
  </si>
  <si>
    <t>Thomas Loughran: Personally and but at the same time, start to think through</t>
  </si>
  <si>
    <t>Thomas Loughran: Or for that matter intentionally shut them down and now you're in an echo chamber.</t>
  </si>
  <si>
    <t>Thomas Loughran: Start to think once we know a little bit more about where things are going, we might try and do a little bit more planning.</t>
  </si>
  <si>
    <t>Thomas Loughran: But if you go back to see where they came from. You can pull them out and ask whether their features of mature life in a kind of community, a whole system of thought and practice.</t>
  </si>
  <si>
    <t>Thomas Loughran: Right. But imagine that everybody had, for example, imagine everybody had medical coupons. Right. And there's some different types of sharing in the way that I indicated earlier, just this is just a</t>
  </si>
  <si>
    <t>Thomas Loughran: That I'm exploring</t>
  </si>
  <si>
    <t>Thomas Loughran: Conservative leaning religious people in the United States. That's definition, if you don't buy into what I just said. You are not a conservative religious person, you're not sure the religious part is necessary, but it probably is me for this way it's useful. It belongs in there.</t>
  </si>
  <si>
    <t>So that was helpful. Great. Thank you. And we lost to J.R., but I'm sure we'll find him again.</t>
  </si>
  <si>
    <t>Rachel Loughran: Except that says a lot about an</t>
  </si>
  <si>
    <t>JP: On. Oh. Sorry. Here's a link to the paper.</t>
  </si>
  <si>
    <t>JP: Yeah, I think so.</t>
  </si>
  <si>
    <t>JP: From Vikings rather</t>
  </si>
  <si>
    <t>Thomas Loughran: Book I didn't look at it that way. But you could be like let's let's look for cases. Let's look for cases because I think</t>
  </si>
  <si>
    <t>Thomas Loughran: You can bicker about this and you can bicker about that. But these other things are unquestioned and march forward that he says is what people intend, but she also says that that's not necessarily inevitable and that the people who are doing that are making a lot of mistakes.</t>
  </si>
  <si>
    <t>Thomas Loughran: As Fineman diagrams function for physics.</t>
  </si>
  <si>
    <t>Thomas Loughran: The entitlement relationship is generated in a sentence or two because given that possibility. I just tried to flesh out in a preliminary way.</t>
  </si>
  <si>
    <t>Thomas Loughran: How to talk about that in such a way that in fact what what I said and I just aligned myself with one at a swallow hard to do it, but it wasn't that it was false. I aligned myself with his, his claim that we don't put our trust in any politicians and all right but in Christ. And I said,</t>
  </si>
  <si>
    <t>Thomas Loughran: Right, I don't have any</t>
  </si>
  <si>
    <t>01:06:48.930 --&gt; 01:06:50.520</t>
  </si>
  <si>
    <t>01:24:55.980 --&gt; 01:25:09.210</t>
  </si>
  <si>
    <t>00:59:38.490 --&gt; 00:59:54.090</t>
  </si>
  <si>
    <t>John Loughran: It.</t>
  </si>
  <si>
    <t>Thomas Loughran: Because religious people are committed to</t>
  </si>
  <si>
    <t>11 hour briefing.</t>
  </si>
  <si>
    <t>Thomas Loughran: Oh yeah, that's it. Sorry.</t>
  </si>
  <si>
    <t>JP: It's, um,</t>
  </si>
  <si>
    <t>JP: Whatever that guy's name is</t>
  </si>
  <si>
    <t>Thomas Loughran: And I've done some plan all the way</t>
  </si>
  <si>
    <t>Thomas Loughran: That is best communities so far and seems to have through this dialectical engagement, a track record of success with its rivals though it's a road hardly ever traveled</t>
  </si>
  <si>
    <t>Thomas Loughran: Everybody gets a fixed amount of money, plus one fix, right, so everybody gets a fixed amount of money. And if you don't use it, you lose it. The secret people get it. And that's what our budget is for healthcare and that's what the that's what the providers.</t>
  </si>
  <si>
    <t>Thomas Loughran: That's and that's where the seeds of the future come from. Right. Are these reactions in the past. And so I always took that to be not my president and resist was exactly the same thing that's being said when somebody who's never Trump right recall themselves never Trump</t>
  </si>
  <si>
    <t>Thomas Loughran: Right, we need something like of representation</t>
  </si>
  <si>
    <t>Thomas Loughran: Given that possibility. What difference would it make if they're worth something out there.</t>
  </si>
  <si>
    <t>Thomas Loughran: That I that I</t>
  </si>
  <si>
    <t>Thomas Loughran: Wide variety of folks, you only talk to people who think like you and that you could do yourself. You could do it on accident, you could do it on purpose. Someone else could have a concerted effort to do it to you.</t>
  </si>
  <si>
    <t>Thomas Loughran: When you stop.</t>
  </si>
  <si>
    <t>Thomas Loughran: Deep principle.</t>
  </si>
  <si>
    <t>Thomas Loughran: Yeah, yeah. I mean, the briefing as a whole is generally born, but there were there were pearls in the sand. But there was a lot of sander to</t>
  </si>
  <si>
    <t>Thomas Loughran: Information during consciousness. Right.</t>
  </si>
  <si>
    <t>JP: It's right over there.</t>
  </si>
  <si>
    <t>JP: Like, there's a couple other famous actors in it that I don't remember.</t>
  </si>
  <si>
    <t>01:06:50.610 --&gt; 01:06:52.050</t>
  </si>
  <si>
    <t>01:25:11.880 --&gt; 01:25:21.360</t>
  </si>
  <si>
    <t>00:59:55.500 --&gt; 01:00:05.430</t>
  </si>
  <si>
    <t>John Rose: And Frank</t>
  </si>
  <si>
    <t>Thomas Loughran: There, I think.</t>
  </si>
  <si>
    <t>Thomas Loughran: That we can that that that sheds light a visible representation that's sheds light both qualitatively and quantitatively.</t>
  </si>
  <si>
    <t>Thomas Loughran: Something else out there.</t>
  </si>
  <si>
    <t>Thomas Loughran: That I agreed with him about that. And I said, some positive, neutral, things like so it's a clear statement of his point of view.</t>
  </si>
  <si>
    <t>Thomas Loughran: So they could pick more money from your pocket right so they could get you to vote for them so they could get you to buy your products, etc. So it'd be very helpful to be aware of all that</t>
  </si>
  <si>
    <t>Thomas Loughran: I'll show you that in a minute or two.</t>
  </si>
  <si>
    <t>Thomas Loughran: That's, for example, an account of natural law and rights and natural raw rights are needs that mature members would recognize and such a community.</t>
  </si>
  <si>
    <t>Thomas Loughran: Innovate in order to grab a larger market share of and in order to do that, they've got to satisfy people in a transparent environment where transparency.</t>
  </si>
  <si>
    <t>Thomas Loughran: Thinking about it when you no longer when you've worked that store.</t>
  </si>
  <si>
    <t>Thomas Loughran: And that's the core of the United States. We're fundamentally a Christian nation.</t>
  </si>
  <si>
    <t>Thomas Loughran: The other thing, if I haven't said it before, I'm going to say it one more time. My octopus teacher</t>
  </si>
  <si>
    <t>JP: It's like, All right, good.</t>
  </si>
  <si>
    <t>John’s iPhone: From the biker show is it</t>
  </si>
  <si>
    <t>Thomas Loughran: I call myself and had Shiro objection to the legitimacy of the election or the legitimacy, the government based on</t>
  </si>
  <si>
    <t>Thomas Loughran: You could have it both ways. You could say what's happening now in the intellectual politics.</t>
  </si>
  <si>
    <t>Thomas Loughran: And I think we already we already do that in the brain. We just suck at it because we're not very good at the brain, but we can wire right you get all these incredible wiring that go on.</t>
  </si>
  <si>
    <t>Thomas Loughran: When human being that's something else out there.</t>
  </si>
  <si>
    <t>Thomas Loughran: And last thing I want to say in this regard is here's an example.</t>
  </si>
  <si>
    <t>01:06:53.190 --&gt; 01:06:54.330</t>
  </si>
  <si>
    <t>01:25:23.790 --&gt; 01:25:24.210</t>
  </si>
  <si>
    <t>01:00:05.730 --&gt; 01:00:15.000</t>
  </si>
  <si>
    <t>Thomas Loughran: That is on a totally different realm. The most interesting thing I've seen in ages.</t>
  </si>
  <si>
    <t>Thomas Loughran: This is interesting.</t>
  </si>
  <si>
    <t>JP: How's that way. So I assume it is</t>
  </si>
  <si>
    <t>JP: No, I don't think so.</t>
  </si>
  <si>
    <t>Thomas Loughran: But not planning.</t>
  </si>
  <si>
    <t>Thomas Loughran: Is I don't know exactly how you manage a transparency, other than by law, and it's tricky in this space, but you do your very best to get the most transparent system.</t>
  </si>
  <si>
    <t>Thomas Loughran: I was never Trump or because I thought the man made people worse. That was my core objection. He made people worse. And he did it intention.</t>
  </si>
  <si>
    <t>Thomas Loughran: That more visualizations of wire rings and you can sort of trace the path of conscious activity through its neuro correlates or over simplifying I know but</t>
  </si>
  <si>
    <t>Thomas Loughran: Either is the thing that human beings achieve a kind of unity in relating with or it isn't.</t>
  </si>
  <si>
    <t>Thomas Loughran: Of a therapeutic pathway that I'm exploring to get people to see hey wait a minute, I wonder whether you might that might actually be going on with you right now, right here.</t>
  </si>
  <si>
    <t>Thomas Loughran: Don't know the answer to this whole perspective.</t>
  </si>
  <si>
    <t>Thomas Loughran: The story and it's very widely accepted.</t>
  </si>
  <si>
    <t>Thomas Loughran: The transformative viewing experience I have Rick on Netflix my octopus teacher</t>
  </si>
  <si>
    <t>Thomas Loughran: Mostly it's interesting because it's new, but I think it's more than that, it's</t>
  </si>
  <si>
    <t>Thomas Loughran: Well, we can find you. It's p. So, you check them out.</t>
  </si>
  <si>
    <t>01:06:55.590 --&gt; 01:07:12.000</t>
  </si>
  <si>
    <t>01:25:25.410 --&gt; 01:25:40.680</t>
  </si>
  <si>
    <t>01:00:15.210 --&gt; 01:00:23.250</t>
  </si>
  <si>
    <t>Thomas Loughran: And I still think that's the case. And I think you see the fruit of it to this day.</t>
  </si>
  <si>
    <t>Thomas Loughran: It is contrived and it's very risky.</t>
  </si>
  <si>
    <t>Thomas Loughran: Right, you could trace all that</t>
  </si>
  <si>
    <t>Thomas Loughran: If it is the kind of thing that human beings achieve relationship with, then that's something else out there does no work for you.</t>
  </si>
  <si>
    <t>Thomas Loughran: Tried to put something out there, then we could share it, which, of course, people are quite happy to share because that is an important piece not genuinely important piece in people's minds.</t>
  </si>
  <si>
    <t>Thomas Loughran: Right, because it would be helpful for that and i think i think the reaction to the elections.</t>
  </si>
  <si>
    <t>Thomas Loughran: For the podcast. Exactly. But trying out the order that I expect it was a very early version of an order I expected, we needed to follow to make our way through this whole mess right and all within this roughly the same.</t>
  </si>
  <si>
    <t>Thomas Loughran: And this actually this whole thing sort of grew out of a natural law project. And I've been trying to do that a really long time. Turns out you can't do it. I think if rates are those things. What the hell, good is writing a</t>
  </si>
  <si>
    <t>Thomas Loughran: That you can come up with for reasonable expense in this space right and then you get up, then you get market forces operating, but it's still Medicare for all</t>
  </si>
  <si>
    <t>Thomas Loughran: Yeah, there's a lot of questions. I don't know the answers to. But I do think that we can individually through perspective, I think that that's there's really something right about</t>
  </si>
  <si>
    <t>Thomas Loughran: So it helps if you're religious if you're not religious, you're an odd duck in the republican party or not duck. Hell, you're not looking through a Mormon.</t>
  </si>
  <si>
    <t>Rachel Loughran: What's the 32nd synopsis of it.</t>
  </si>
  <si>
    <t>Thomas Loughran: Yeah, but what what's got me going, how just say this about it, then let it go, which got me is how much</t>
  </si>
  <si>
    <t>JP: De</t>
  </si>
  <si>
    <t>JP: The guy who plays Ragnar</t>
  </si>
  <si>
    <t>Thomas Loughran: And in that sense, I was never Trump, but not I don't recognize the legitimacy Trump's cup.</t>
  </si>
  <si>
    <t>Thomas Loughran: For the contrivance</t>
  </si>
  <si>
    <t>Thomas Loughran: And then, and that is quantifiable. I don't know how they quantify it, but I have zero doubt it's quantifiable.</t>
  </si>
  <si>
    <t>Thomas Loughran: What Work Is that thing doing for you.</t>
  </si>
  <si>
    <t>Thomas Loughran: By a number of my Republican leaning friends and family.</t>
  </si>
  <si>
    <t>01:07:13.560 --&gt; 01:07:16.560</t>
  </si>
  <si>
    <t>01:25:40.680 --&gt; 01:25:41.490</t>
  </si>
  <si>
    <t>01:00:24.630 --&gt; 01:00:43.380</t>
  </si>
  <si>
    <t>Thomas Loughran: Right. I mean, you really ought to be a pretty mainline conservative conservative Christian few publican party or a Catholic and and that's changed over the last 50 years</t>
  </si>
  <si>
    <t>Thomas Loughran: Diver</t>
  </si>
  <si>
    <t>Thomas Loughran: Almost all of neuroscience is working on his physical a small</t>
  </si>
  <si>
    <t>Thomas Loughran: Or to ease. Okay.</t>
  </si>
  <si>
    <t>Thomas Loughran: That the infrastructure and the</t>
  </si>
  <si>
    <t>John Loughran: Paper and dropping</t>
  </si>
  <si>
    <t>John Rose: Well, the reason I go from a mainly marketers and system and I swing all the way over to Medicare for all is that those seem to be our I'd be interested in trying to imagine our best possible system, but those seem to be the only two systems have any reality of actually happening.</t>
  </si>
  <si>
    <t>John Rose: Yeah, I mean, I think a lot of people are like that. And I guess I'm totally. I don't know the extent</t>
  </si>
  <si>
    <t>Thomas Loughran: The controllers are in some real</t>
  </si>
  <si>
    <t>Thomas Loughran: Right, because it's it these are pieces you can count. These are models that you can you can you can build models for these things.</t>
  </si>
  <si>
    <t>Thomas Loughran: Because the state of affairs that brought us to is just the same state of affairs, we could imagine ourselves, getting to without any mapping on to an external reality, it's just a state of harmonious interaction.</t>
  </si>
  <si>
    <t>Thomas Loughran: Work to be done is to figure out what to say in your own mind and then how to say it to another mind.</t>
  </si>
  <si>
    <t>Thomas Loughran: Should maybe leave family out of this. It's too personal but</t>
  </si>
  <si>
    <t>John Loughran: I guess how</t>
  </si>
  <si>
    <t>Thomas Loughran: Catholics.</t>
  </si>
  <si>
    <t>Thomas Loughran: A diver spends a full year every single day.</t>
  </si>
  <si>
    <t>Thomas Loughran: Right and Hoffman's got something to say about all that.</t>
  </si>
  <si>
    <t>JP: Do is</t>
  </si>
  <si>
    <t>John’s iPhone: Biking sense. Like, Season two. So,</t>
  </si>
  <si>
    <t>01:07:18.930 --&gt; 01:07:24.210</t>
  </si>
  <si>
    <t>01:25:43.470 --&gt; 01:25:43.620</t>
  </si>
  <si>
    <t>01:00:45.300 --&gt; 01:00:45.900</t>
  </si>
  <si>
    <t>John Rose: Of the movement or if they all believe that that strongly. But, I mean, I do think</t>
  </si>
  <si>
    <t>Thomas Loughran: They're in desperate times themselves.</t>
  </si>
  <si>
    <t>Thomas Loughran: And you can quantify those models. So that's what we need to do here is</t>
  </si>
  <si>
    <t>Thomas Loughran: With one another in our conscious states.</t>
  </si>
  <si>
    <t>Thomas Loughran: You could ask this question.</t>
  </si>
  <si>
    <t>Thomas Loughran: The infrastructure and the League, the rules of the game and the and the rules of the town.</t>
  </si>
  <si>
    <t>Thomas Loughran: Which was an octopus underwater, which is about every day of that octopuses life he picks her picks it up when she's young and stays where the the day only live a little more than a year and stays router till she's old</t>
  </si>
  <si>
    <t>Thomas Loughran: What I want to know is how much of it has an analog</t>
  </si>
  <si>
    <t>JP: Yeah me neither.</t>
  </si>
  <si>
    <t>John Rose: People legitimately believe that he and I think a lot of people said this and</t>
  </si>
  <si>
    <t>Thomas Loughran: And things could really change.</t>
  </si>
  <si>
    <t>Thomas Loughran: It again I'm stepping out into the craft. This is the craft of a new science.</t>
  </si>
  <si>
    <t>Thomas Loughran: And if a divergence. If our harmonious interact. If a stable harmonious interactive state.</t>
  </si>
  <si>
    <t>Thomas Loughran: What were your predictions for the election.</t>
  </si>
  <si>
    <t>01:07:24.540 --&gt; 01:07:36.180</t>
  </si>
  <si>
    <t>01:25:44.670 --&gt; 01:25:51.630</t>
  </si>
  <si>
    <t>01:00:47.040 --&gt; 01:00:53.340</t>
  </si>
  <si>
    <t>John Loughran: Yeah, I need to think about</t>
  </si>
  <si>
    <t>Thomas Loughran: We've gone too long, but</t>
  </si>
  <si>
    <t>Thomas Loughran: And is the most astonishing.</t>
  </si>
  <si>
    <t>Thomas Loughran: In a conscious realist worldview.</t>
  </si>
  <si>
    <t>John’s iPhone: Family, it's still truckin like about people still like it but</t>
  </si>
  <si>
    <t>Thomas Loughran: Right, or something like that. Those are both very useful analogies, they've been with me for a long time. So I'm always in that and because McIntyre's in that. That's just a simple way, putting with McIntyre set for ages.</t>
  </si>
  <si>
    <t>Thomas Loughran: Seems to me. Not very good. You have to build, you have to get to a place where it's plausible where this whole enterprises plausible.</t>
  </si>
  <si>
    <t>John Rose: Over medical condition, it seems, and all of these problems that come along with it, which are huge problems.</t>
  </si>
  <si>
    <t>John Rose: And thought this is that he stole the election and and you and I think in my head. What that means is that they think he's an illegitimate president if he stole the election using all of these various different</t>
  </si>
  <si>
    <t>Thomas Loughran: Is possible and a divergence from telling us about that other thing that's really out there.</t>
  </si>
  <si>
    <t>JP: No, I was. Yeah.</t>
  </si>
  <si>
    <t>Thomas Loughran: How did your brains spin out what was about to happen.</t>
  </si>
  <si>
    <t>Thomas Loughran: Alternative narratives. It'd be nice to start sketching and when we, when we have topics. I don't want to turn everything into narrative unless you want to do that.</t>
  </si>
  <si>
    <t>Thomas Loughran: mesmerizing immersion in the created order that you'll ever want to see.</t>
  </si>
  <si>
    <t>Thomas Loughran: How much of it has an analog what and what I mean by that is that the the</t>
  </si>
  <si>
    <t>Thomas Loughran: Will find me.</t>
  </si>
  <si>
    <t>JP: That's crazy.</t>
  </si>
  <si>
    <t>01:07:36.660 --&gt; 01:07:50.010</t>
  </si>
  <si>
    <t>01:25:52.740 --&gt; 01:26:05.880</t>
  </si>
  <si>
    <t>01:00:54.420 --&gt; 01:01:05.940</t>
  </si>
  <si>
    <t>Thomas Loughran: Yeah, I</t>
  </si>
  <si>
    <t>JP: Anywhere maybe</t>
  </si>
  <si>
    <t>Thomas Loughran: How should we put it, what shall we say if it diverges.</t>
  </si>
  <si>
    <t>JP: It's, yeah.</t>
  </si>
  <si>
    <t>Thomas Loughran: needs to happen. But he hasn't put it in those ways and I wish he would have part of the reason that frankly we don't have such a thing, because people aren't putting into these terms and aren't getting down to this. So,</t>
  </si>
  <si>
    <t>Thomas Loughran: And that plausibility requires some kind of pathway and there isn't such a thing. Where do you what course do you take a university to see this, there isn't such a thing.</t>
  </si>
  <si>
    <t>John Rose: opioid abuse over prescription of antibiotics. Those could be made potentially significantly worse if everyone can go to the doctor and get whatever prescription. They wanted anytime</t>
  </si>
  <si>
    <t>John Loughran: So this idea of into individual like we're individually in particular ways by based on the information we process.</t>
  </si>
  <si>
    <t>Thomas Loughran: There are people were reading who say, that's exactly what to do.</t>
  </si>
  <si>
    <t>Thomas Loughran: Lights it</t>
  </si>
  <si>
    <t>Thomas Loughran: The physical foundations may not be physical list that is non conscious foundations, what if those foundations and this would be weird. I mean, this is weird on any account of conscious</t>
  </si>
  <si>
    <t>Thomas Loughran: All right, and the</t>
  </si>
  <si>
    <t>John’s iPhone: I just never got got back to</t>
  </si>
  <si>
    <t>Thomas Loughran: Look, I still want to make more distinctions for those people. Right.</t>
  </si>
  <si>
    <t>Thomas Loughran: It might be more on that we wanted to hit, but</t>
  </si>
  <si>
    <t>Thomas Loughran: We're in deep</t>
  </si>
  <si>
    <t>Thomas Loughran: We should say it's not knowable</t>
  </si>
  <si>
    <t>JP: God</t>
  </si>
  <si>
    <t>Thomas Loughran: What actually happened.</t>
  </si>
  <si>
    <t>01:07:52.770 --&gt; 01:07:53.190</t>
  </si>
  <si>
    <t>01:26:06.960 --&gt; 01:26:12.810</t>
  </si>
  <si>
    <t>01:01:07.050 --&gt; 01:01:08.730</t>
  </si>
  <si>
    <t>Thomas Loughran: But we don't. It's not like those are the rules of the game on Wednesday night.</t>
  </si>
  <si>
    <t>Thomas Loughran: Conscious realist modernism right all the stuff they can see out there. It's, what, what do you say, and I'm here, I'm not sure.</t>
  </si>
  <si>
    <t>JP: Testers my way</t>
  </si>
  <si>
    <t>John’s iPhone: I mean, I like</t>
  </si>
  <si>
    <t>Thomas Loughran: It takes too long. Too much stuff. It's more like a pathway through a university.</t>
  </si>
  <si>
    <t>John Rose: So I think that's pretty interesting as well.</t>
  </si>
  <si>
    <t>John Rose: I'm sure they you could divide them up into different groups and it's hard to know until you ask them exactly what they meant but</t>
  </si>
  <si>
    <t>Thomas Loughran: Well, we'll see how it goes right we we should figure out what some of these parameters on start to watch you.</t>
  </si>
  <si>
    <t>Thomas Loughran: Thanks, we should have quit a little while ago, but</t>
  </si>
  <si>
    <t>Thomas Loughran: So it's either unknowable or knowing it doesn't do us any good.</t>
  </si>
  <si>
    <t>Thomas Loughran: And how do you explain the difference</t>
  </si>
  <si>
    <t>John Loughran: But how</t>
  </si>
  <si>
    <t>Thomas Loughran: But, don't, don't be surprised when it comes up from time to time.</t>
  </si>
  <si>
    <t>Thomas Loughran: Maybe I'm Lisa was also equally impressed. So it wasn't just that the last philosophical</t>
  </si>
  <si>
    <t>Thomas Loughran: I've not been yet convinced that Hoffman's at the top of the game.</t>
  </si>
  <si>
    <t>Thomas Loughran: I've got students coming still later tonight. So, if I may. I'm going to step out a little bit earlier this evening and move for a few minutes. I've been on calls for rather a few hours.</t>
  </si>
  <si>
    <t>John’s iPhone: Her season was super good. I like to see. I can see</t>
  </si>
  <si>
    <t>01:07:53.340 --&gt; 01:07:55.560</t>
  </si>
  <si>
    <t>01:26:14.070 --&gt; 01:26:28.740</t>
  </si>
  <si>
    <t>01:01:09.000 --&gt; 01:01:23.790</t>
  </si>
  <si>
    <t>Thomas Loughran: We have a system of laws and we have people who will steal a trial, they'll steal a verdict.</t>
  </si>
  <si>
    <t>Thomas Loughran: Now I'm beginning to think that maybe the sun is actually set out there and you just got one of those backgrounds behind you.</t>
  </si>
  <si>
    <t>JP: I, I was really upset, listening to this video. To be honest, I was stalking would and I was just pissed.</t>
  </si>
  <si>
    <t>Thomas Loughran: one more tool that I wanted to bring up</t>
  </si>
  <si>
    <t>Thomas Loughran: That has to be defined right and taken and in our particular case sort of rewinding more quickly through university life but not just university like through all of education, including civic education.</t>
  </si>
  <si>
    <t>Thomas Loughran: That sounds that you might as well just eliminate doctors and just throw all those stuff down on the drugstore counter right have people go up and take it right but I mean, nobody's talking about getting rid of doctors in the system. Right. Well, have some rationale</t>
  </si>
  <si>
    <t>John Loughran: Huh.</t>
  </si>
  <si>
    <t>Thomas Loughran: Try and bite my tongue, one that I did tonight. Sometimes</t>
  </si>
  <si>
    <t>Thomas Loughran: Dimension of it. It was deeply enter person in this relationship between this octopus and this guy turns out mollusks have souls, or so it seems.</t>
  </si>
  <si>
    <t>Thomas Loughran: His own game.</t>
  </si>
  <si>
    <t>Thomas Loughran: non stop since four o'clock, so be good to get up and move a little bit for my next one.</t>
  </si>
  <si>
    <t>John’s iPhone: I think I watched the</t>
  </si>
  <si>
    <t>Thomas Loughran: Right, but it</t>
  </si>
  <si>
    <t>Thomas Loughran: Yeah, well it's</t>
  </si>
  <si>
    <t>The full</t>
  </si>
  <si>
    <t>Thomas Loughran: Suggesting there's really nothing. There is another point of view, it's the point of view. We've always held. And there are reasons for us, holding it.</t>
  </si>
  <si>
    <t>JP: Yeah, just spitting mad about it, I was like, this is just</t>
  </si>
  <si>
    <t>Thomas Loughran: I think it's the case that most people were pretty shocked.</t>
  </si>
  <si>
    <t>01:07:56.730 --&gt; 01:08:09.600</t>
  </si>
  <si>
    <t>01:26:32.940 --&gt; 01:26:41.370</t>
  </si>
  <si>
    <t>01:01:24.900 --&gt; 01:01:27.480</t>
  </si>
  <si>
    <t>John Loughran: Yeah, it's hard agent, I guess. Yeah.</t>
  </si>
  <si>
    <t>Thomas Loughran: In terms of</t>
  </si>
  <si>
    <t>Thomas Loughran: That time of year.</t>
  </si>
  <si>
    <t>JP: third season.</t>
  </si>
  <si>
    <t>Thomas Loughran: And these are about the only for that are worth looking at some of these are almost empty. They were just ideas and I threw a few lines in them. In fact, you can see already if podcast planning ends up not being done here, then this will be a graveyard item.</t>
  </si>
  <si>
    <t>Thomas Loughran: Mean, it has to become possible to you that your little when you're little that somehow you're you're you're doing the wrong thing when you hit other people just because you can</t>
  </si>
  <si>
    <t>Thomas Loughran: Right there isn't Medicare now right</t>
  </si>
  <si>
    <t>Thomas Loughran: You might say they broke the law.</t>
  </si>
  <si>
    <t>JP: Not sure how you not sure how you could falsify that puppet story but</t>
  </si>
  <si>
    <t>JP: They're</t>
  </si>
  <si>
    <t>Thomas Loughran: But now we have new reasons for not holding it. Now we have new reasons for thinking. I mean think of think of quantum realist challenges for example just to take one right. It just doesn't look like the world works that way. That's not the world we have</t>
  </si>
  <si>
    <t>JP: Ah, I was like, yeah, it's a good thing I'd no one who was like expecting me to enjoy the video showed it to me.</t>
  </si>
  <si>
    <t>Thomas Loughran: unless unless the corruption explanation was really front and center in their mind.</t>
  </si>
  <si>
    <t>John Loughran: Yeah, it's hard for me to understand agency.</t>
  </si>
  <si>
    <t>Thomas Loughran: I'm going to run into the physics lab and more targeted porch to talk to each other.</t>
  </si>
  <si>
    <t>Thomas Loughran: Talking about</t>
  </si>
  <si>
    <t>JP: Alright.</t>
  </si>
  <si>
    <t>JP: I remember Rolo was like a lord in France.</t>
  </si>
  <si>
    <t>01:08:09.810 --&gt; 01:08:11.520</t>
  </si>
  <si>
    <t>01:26:44.220 --&gt; 01:26:54.840</t>
  </si>
  <si>
    <t>01:01:27.540 --&gt; 01:01:27.930</t>
  </si>
  <si>
    <t>Thomas Loughran: You, they did all kinds of stuff. But you're not there by saying that there was no verdict or that the verdict doesn't have the force of law does, but it was unjustly. In fact, maybe then illegally arrived.</t>
  </si>
  <si>
    <t>Thomas Loughran: Yeah, that's a good, that's a good question.</t>
  </si>
  <si>
    <t>JP: Definitely cold outside.</t>
  </si>
  <si>
    <t>Thomas Loughran: And there's others take take the whole genealogical challenge to different points of view, different perspectives, etc, or take the whole Cooney and explanation for the possibility of science.</t>
  </si>
  <si>
    <t>JP: Or who was asking what I thought.</t>
  </si>
  <si>
    <t>Thomas Loughran: And be ripped sharply to the right.</t>
  </si>
  <si>
    <t>Thomas Loughran: And in that way, it's sort of stored in your emotional structure. What you later come to see that reason ruminate</t>
  </si>
  <si>
    <t>John Loughran: As a conscious agent.</t>
  </si>
  <si>
    <t>JP: Did we save it or</t>
  </si>
  <si>
    <t>Thomas Loughran: What are the strange implications of his view, what can you save what can you learn from. Can you still learn from neuroscience on his view.</t>
  </si>
  <si>
    <t>Thomas Loughran: So thanks guys hopefully I'll see you Friday.</t>
  </si>
  <si>
    <t>JP: In the last season that I watched</t>
  </si>
  <si>
    <t>Thomas Loughran: And it still has, of course,</t>
  </si>
  <si>
    <t>Thomas Loughran: Well, thanks guys. Thanks for hanging in there and going through all this stuff we we can, we'll have a great deal of fun with the events of current events on Wednesday.</t>
  </si>
  <si>
    <t>Thomas Loughran: Right. That whole Cooney and explanation, where science isn't going anywhere, or if it is going somewhere and McIntyre helps us see where it's going. Putting this algorithm on slapping algorithm on it's just going to a coherence in our relationships with one another.</t>
  </si>
  <si>
    <t>JP: Hoping that I would agree showed it to me.</t>
  </si>
  <si>
    <t>Thomas Loughran: They now think that it was either corrupting and reinforcing or shock and challenging</t>
  </si>
  <si>
    <t>01:08:15.540 --&gt; 01:08:26.610</t>
  </si>
  <si>
    <t>01:26:56.430 --&gt; 01:27:11.610</t>
  </si>
  <si>
    <t>01:01:28.980 --&gt; 01:01:29.310</t>
  </si>
  <si>
    <t>John Loughran: Just because it seems like</t>
  </si>
  <si>
    <t>Thomas Loughran: So good.</t>
  </si>
  <si>
    <t>Thomas Loughran: Ask that question.</t>
  </si>
  <si>
    <t>Thomas Loughran: What do you learn from neuroscience right that's I think the answers. Got to be a lot</t>
  </si>
  <si>
    <t>John’s iPhone: Yeah, I think like that was the body go what season with that.</t>
  </si>
  <si>
    <t>Thomas Loughran: Because it doesn't have any value, but hopefully this will that we should keep tracking this stuff. And this is a good place to do it. Alright, so this is all kinds of stuff. This is just random thoughts.</t>
  </si>
  <si>
    <t>Thomas Loughran: Anyway, I just wanted a second on those are the kinds of topics that we're going to have to touch on at some point. But a lot of those, and it's a good question. Where those pop out in this particular project, I think the time to pop them out is after you've popped out</t>
  </si>
  <si>
    <t>Thomas Loughran: Until because there's a mechanism that sits on top of it and you have to challenge it if you can prove what you say you have to prove it. Right. And you have to prove it to the satisfaction of that overseeing mechanism that's the appeals process.</t>
  </si>
  <si>
    <t>JP: Also find</t>
  </si>
  <si>
    <t>JP: Sounds good. Alright.</t>
  </si>
  <si>
    <t>Thomas Loughran: About all the conscious states that we experience.</t>
  </si>
  <si>
    <t>Thomas Loughran: Right, and it's easier to believe corrupting and reinforcing that it is shocking and challenging, so it's easier to circle the wagons and take that view.</t>
  </si>
  <si>
    <t>John Loughran: Watch information.</t>
  </si>
  <si>
    <t>John Rose: Should be the name of the name of a book or something.</t>
  </si>
  <si>
    <t>JP: Would eagle.</t>
  </si>
  <si>
    <t>01:08:27.810 --&gt; 01:08:37.500</t>
  </si>
  <si>
    <t>01:27:12.900 --&gt; 01:27:23.550</t>
  </si>
  <si>
    <t>01:01:29.820 --&gt; 01:01:32.760</t>
  </si>
  <si>
    <t>Thomas Loughran: Right. And there's all kinds of room for things like that, including things about the elections.</t>
  </si>
  <si>
    <t>Thomas Loughran: Historical record john</t>
  </si>
  <si>
    <t>John Rose: Together.</t>
  </si>
  <si>
    <t>Thomas Loughran: That's where it's going.</t>
  </si>
  <si>
    <t>Thomas Loughran: But then you can ask, look. Is that right, is it. So what is that near where's that narrative push you.</t>
  </si>
  <si>
    <t>Thomas Loughran: Random writing and that might be something by the way that I don't know quite how we'll do this, it could be you guys Otter drop something in here too.</t>
  </si>
  <si>
    <t>Thomas Loughran: In nature, Christian story because we talked about us being a Christian nation. Right. And once you put that particular piece of our heritage in and</t>
  </si>
  <si>
    <t>Thomas Loughran: By doesn't mean you can take all the drugs you want right</t>
  </si>
  <si>
    <t>John Loughran: Grabs captures my attention or I give my attention.</t>
  </si>
  <si>
    <t>Rachel Loughran: I'm gonna miss Friday, but I'll see you guys likely Monday.</t>
  </si>
  <si>
    <t>Thomas Loughran: Yeah mollusks capsules. Yeah.</t>
  </si>
  <si>
    <t>Thomas Loughran: But it's not clear that he has not yet in anything I've seen shown us why it's got to be a lot</t>
  </si>
  <si>
    <t>JP: Peace out later.</t>
  </si>
  <si>
    <t>John’s iPhone: They like</t>
  </si>
  <si>
    <t>Thomas Loughran: You could look back and say, no, we've had a radical change and wealth distribution. It hasn't been sucked up</t>
  </si>
  <si>
    <t>It was good.</t>
  </si>
  <si>
    <t>Thomas Loughran: It's not doesn't follow that is going to reaching outside ourselves.</t>
  </si>
  <si>
    <t>JP: Yeah, it is it i i like that framing of it though, where you</t>
  </si>
  <si>
    <t>Thomas Loughran: Corrupt in every single state.</t>
  </si>
  <si>
    <t>01:08:38.190 --&gt; 01:08:50.310</t>
  </si>
  <si>
    <t>01:27:24.090 --&gt; 01:27:40.110</t>
  </si>
  <si>
    <t>01:01:32.790 --&gt; 01:01:33.180</t>
  </si>
  <si>
    <t>Thomas Loughran: Cool. Thanks for joining us, Rachel, a busy time</t>
  </si>
  <si>
    <t>Rachel Loughran: I think that's that's the closing line like nobody, nobody can top that like</t>
  </si>
  <si>
    <t>John’s iPhone: They</t>
  </si>
  <si>
    <t>John Loughran: Yeah, that was gonna be my question is, do you want us if you're going to share this with us, you know, I mean, I'm reading stuff and listening to podcasts. Do you want me to just drop stuff in line.</t>
  </si>
  <si>
    <t>Thomas Loughran: Look at it from this, from the point of view of the of the deliverance of a tradition of inquiry, once you look at it from that point of view, you can start to reason about a little bit and see some things that we could actually perhaps adopt as a people.</t>
  </si>
  <si>
    <t>John Rose: Yeah, I guess I'm not</t>
  </si>
  <si>
    <t>Thomas Loughran: US policy has not favored ever increasing wealth in the hands of smaller and smaller number of people. It really has not right that that that</t>
  </si>
  <si>
    <t>Thomas Loughran: And then you've got Donald Hoffman's reasons for getting rid of it.</t>
  </si>
  <si>
    <t>JP: It is a particular view of the world that a lot of people think is right and it's very well encapsulated</t>
  </si>
  <si>
    <t>Thomas Loughran: Right, at least in these many states corrupt in states with very different voting was corrupt in states under democratic and under Republican administrations.</t>
  </si>
  <si>
    <t>John Loughran: It seems like that just happens right it doesn't seem like there's any sort of agency, they're</t>
  </si>
  <si>
    <t>Rachel Loughran: It was a great conversation.</t>
  </si>
  <si>
    <t>Rachel Loughran: Over</t>
  </si>
  <si>
    <t>Thomas Loughran: And why, yeah.</t>
  </si>
  <si>
    <t>01:08:51.690 --&gt; 01:08:52.440</t>
  </si>
  <si>
    <t>01:27:42.300 --&gt; 01:27:45.930</t>
  </si>
  <si>
    <t>01:01:33.900 --&gt; 01:01:36.510</t>
  </si>
  <si>
    <t>John Rose: Sure, if</t>
  </si>
  <si>
    <t>Thomas Loughran: What that was so until here. And then there was this big revolution and then things really radically changed. And there was a very large redistribution of wealth.</t>
  </si>
  <si>
    <t>Thomas Loughran: Right. Mathematically, it doesn't it doesn't add up. We are not in a homomorphic alignment with something outside ourselves couldn't possibly happen.</t>
  </si>
  <si>
    <t>Thomas Loughran: Right in terms of who's administering the vote just corrupt all over the place where the very same sort of pattern seems to be happening in terms of</t>
  </si>
  <si>
    <t>Thomas Loughran: And what does it take, how much do you have to be an agreement in order to adapt.</t>
  </si>
  <si>
    <t>John Rose: I mean this, the</t>
  </si>
  <si>
    <t>John Loughran: Excited in</t>
  </si>
  <si>
    <t>JP: So you guys</t>
  </si>
  <si>
    <t>Rachel Loughran: My shoulder leave</t>
  </si>
  <si>
    <t>JP: And I would say I think sorry you finish your thought</t>
  </si>
  <si>
    <t>JP: Went method of Canada. Oh yeah, that when they killed when they execute the guy.</t>
  </si>
  <si>
    <t>John Rose: How important that I think this point is or if it's true at all that</t>
  </si>
  <si>
    <t>Thomas Loughran: And that, that's that that's the very sort of thing that people are in fact aiming at and have a decent shot at attaining again if you could tell that story.</t>
  </si>
  <si>
    <t>Thomas Loughran: He says, so with all of those reasons, we now have got a state of affairs. We've got a new theory that's emerging</t>
  </si>
  <si>
    <t>JP: I thought the</t>
  </si>
  <si>
    <t>Thomas Loughran: The red Mirage right and then that's by no means happened in every state was the opposite in Ohio, for example, by just a blue Mirage way. Excellent. Because the way they handled things</t>
  </si>
  <si>
    <t>01:08:53.040 --&gt; 01:08:57.450</t>
  </si>
  <si>
    <t>01:27:45.930 --&gt; 01:27:46.230</t>
  </si>
  <si>
    <t>01:01:37.650 --&gt; 01:01:39.030</t>
  </si>
  <si>
    <t>Thomas Loughran: There is in your store in your life as a storyteller, there is you might, for example, telling a story with the point I've told many to children on purpose. For example,</t>
  </si>
  <si>
    <t>Thomas Loughran: Yeah. Okay, put it this way. You don't want to be throwing out any babies with that bathroom.</t>
  </si>
  <si>
    <t>JP: Yeah, yeah. Okay.</t>
  </si>
  <si>
    <t>John Loughran: I mean, I could also just make a new tab and have my own sand box.</t>
  </si>
  <si>
    <t>John Rose: Reasoning behind</t>
  </si>
  <si>
    <t>John Rose: A lot of people were under that impression and thought that way. I don't even know how I would go about yeah confirming that impression</t>
  </si>
  <si>
    <t>Thomas Loughran: With wealth.</t>
  </si>
  <si>
    <t>Thomas Loughran: It's got the things we need in it. It's got a science in it. In fact, it enables the possibility of a new science when we look carefully at these passing over these interfaces from one community to another.</t>
  </si>
  <si>
    <t>JP: In some respects. I mean, I thought, talking about the</t>
  </si>
  <si>
    <t>Thomas Loughran: Right. You want to be able to hang on to everything you can possibly hang on to and he wants to do that.</t>
  </si>
  <si>
    <t>JP: Was like, I was thinking of the like Roman centurion movie where they go and save</t>
  </si>
  <si>
    <t>01:08:57.810 --&gt; 01:09:11.910</t>
  </si>
  <si>
    <t>01:27:46.800 --&gt; 01:27:47.640</t>
  </si>
  <si>
    <t>01:01:40.230 --&gt; 01:01:43.290</t>
  </si>
  <si>
    <t>John Rose: Or how important it is that</t>
  </si>
  <si>
    <t>Thomas Loughran: It seems to me it'd be falsifying your narrative. That's true. And same thing would be true with military dominance</t>
  </si>
  <si>
    <t>Thomas Loughran: These rich communities, including these rich disciplinary communities. We now have the possibility of actually quantifying that passing over</t>
  </si>
  <si>
    <t>JP: Protests as demonic was probably maybe beyond the pale for most people who would agree with most of what he said.</t>
  </si>
  <si>
    <t>Thomas Loughran: A counter the law. They started counting paper balance right away in mean mailed balance and with the with early vote right</t>
  </si>
  <si>
    <t>Thomas Loughran: That's my thought because we can all it'd be very easy to copy paste right and search the whole thing. But then we'd lose track of authorship. Right, so that we wouldn't lose track of it. It'd be deep in there. But who wants to go find it right</t>
  </si>
  <si>
    <t>John Loughran: Those are the kinds of</t>
  </si>
  <si>
    <t>John Rose: I mean, all of these things still happened with doctors</t>
  </si>
  <si>
    <t>Thomas Loughran: And there's a huge amount of agency in that space.</t>
  </si>
  <si>
    <t>Rachel Loughran: Of the time I do have one tiny last word. My dad said he's going to call you in a few minutes. He wanted to talk to you about something.</t>
  </si>
  <si>
    <t>Thomas Loughran: No doubt.</t>
  </si>
  <si>
    <t>John’s iPhone: Oh,</t>
  </si>
  <si>
    <t>John Rose: I come to that conclusion but</t>
  </si>
  <si>
    <t>Thomas Loughran: I think international trade agreements etc know you've had different kinds of presidents and they've been really after, different things. Jimmy Carter was really after something else. Right. And really made a change in some different direction. If you could tell that story.</t>
  </si>
  <si>
    <t>Thomas Loughran: In a new science and working our way toward a new truth, but that truth is one we make it's one we make collectively, it doesn't follow that it's one, it might be more than one</t>
  </si>
  <si>
    <t>01:09:12.510 --&gt; 01:09:18.780</t>
  </si>
  <si>
    <t>01:27:47.730 --&gt; 01:27:52.530</t>
  </si>
  <si>
    <t>01:01:44.610 --&gt; 01:01:54.720</t>
  </si>
  <si>
    <t>John Loughran: Yes, but</t>
  </si>
  <si>
    <t>Thomas Loughran: If you're okay.</t>
  </si>
  <si>
    <t>Thomas Loughran: So I'm reading this stuff from the point of view of what do you say about neurons. What do you say about cortical columns. What do you say about what intelligence is. Anyway, what do you say about the fact you know all all of what everybody else is doing, which is</t>
  </si>
  <si>
    <t>JP: You know, they go and</t>
  </si>
  <si>
    <t>Thomas Loughran: So it'd be easier if we probably had a tab with your name on it and then we can just search two or three times, instead of searching</t>
  </si>
  <si>
    <t>Thomas Loughran: Questions that will have to ask you want to, you want to pop that stuff out as soon as you can.</t>
  </si>
  <si>
    <t>John Rose: And there's reasons for that. So, I mean, it doesn't really matter if there's doctors there are not. I mean, people are still going. I mean, it is a good thing that everyone's getting more medical care.</t>
  </si>
  <si>
    <t>Thomas Loughran: Let's table that and keep an eye on because obviously we're going to see these currents are going to</t>
  </si>
  <si>
    <t>Thomas Loughran: You would be falsifying her narrative.</t>
  </si>
  <si>
    <t>Thomas Loughran: Whether or not it's one is an empirical question.</t>
  </si>
  <si>
    <t>Socialism for that.</t>
  </si>
  <si>
    <t>Thomas Loughran: But then when that when the later of the when the later of the in person vote came just overwhelmed that initial</t>
  </si>
  <si>
    <t>Thomas Loughran: Creating it</t>
  </si>
  <si>
    <t>Thomas Loughran: Cool super</t>
  </si>
  <si>
    <t>Thomas Loughran: What we call it brain inspired AI or something like that, right, that that whole world.</t>
  </si>
  <si>
    <t>JP: Rescue. The Eagles like I thought you were like conflating the two stories.</t>
  </si>
  <si>
    <t>01:09:19.980 --&gt; 01:09:20.430</t>
  </si>
  <si>
    <t>01:27:54.090 --&gt; 01:27:57.030</t>
  </si>
  <si>
    <t>01:01:56.280 --&gt; 01:02:16.320</t>
  </si>
  <si>
    <t>Thomas Loughran: Bubble to the surface. They're already surface right when they're going to bubble a partner.</t>
  </si>
  <si>
    <t>It's true.</t>
  </si>
  <si>
    <t>Thomas Loughran: It's a function of what actually persuades human beings.</t>
  </si>
  <si>
    <t>Thomas Loughran: Yes, socialism also</t>
  </si>
  <si>
    <t>Thomas Loughran: So you had a blue Mirage in that state right and other states, you get this red Raj, but for different kinds of reasons that you get it in Georgia and you get an in Pennsylvania. Those are very different situations. Right.</t>
  </si>
  <si>
    <t>Thomas Loughran: You know, I mean, we want to take the easiest route out to us.</t>
  </si>
  <si>
    <t>John Rose: But the reality is there will be a lot more people getting medical care and getting prescriptions. They might potentially might not need as much and so like the the scenario where you you do get through that gate of the doctor and get over prescribed medication is because</t>
  </si>
  <si>
    <t>Thomas Loughran: On purpose.</t>
  </si>
  <si>
    <t>Thomas Loughran: Cool, thanks for being with us tonight. I</t>
  </si>
  <si>
    <t>Thomas Loughran: Is there's something to that whole world. Yeah.</t>
  </si>
  <si>
    <t>John’s iPhone: With what's his name.</t>
  </si>
  <si>
    <t>Thomas Loughran: So I do think we're on the</t>
  </si>
  <si>
    <t>01:09:21.660 --&gt; 01:09:30.960</t>
  </si>
  <si>
    <t>01:27:58.410 --&gt; 01:27:58.620</t>
  </si>
  <si>
    <t>01:02:17.970 --&gt; 01:02:21.480</t>
  </si>
  <si>
    <t>John Loughran: Yeah, but you still can't really explain</t>
  </si>
  <si>
    <t>Rachel Loughran: Glad I could be here.</t>
  </si>
  <si>
    <t>Channel chanting all over you.</t>
  </si>
  <si>
    <t>Thomas Loughran: Okay, so yeah, when I share this with you, by all means, it'd be great. Just lay a tab and or more, more than one tab.</t>
  </si>
  <si>
    <t>John Loughran: Hey,</t>
  </si>
  <si>
    <t>John Rose: The doctor doesn't act always know what's exactly going on.</t>
  </si>
  <si>
    <t>Thomas Loughran: This we just went further than we went in the first part, it's not just that we need some big bold thing in order to read wire motherboard. We have some big bold thing to rewire our motherboard. It's conscious realism.</t>
  </si>
  <si>
    <t>Thomas Loughran: Look what you're trying to do. You're trying to build a consistent account of all of that.</t>
  </si>
  <si>
    <t>John Loughran: Why you came up with that story.</t>
  </si>
  <si>
    <t>Good to</t>
  </si>
  <si>
    <t>JP: I really</t>
  </si>
  <si>
    <t>John’s iPhone: Yeah but yeah that was actually a pretty fun movie but</t>
  </si>
  <si>
    <t>01:09:31.920 --&gt; 01:09:41.550</t>
  </si>
  <si>
    <t>01:28:03.900 --&gt; 01:28:04.500</t>
  </si>
  <si>
    <t>01:02:22.920 --&gt; 01:02:27.000</t>
  </si>
  <si>
    <t>Thomas Loughran: Well, thanks guys. Thanks for spending some time.</t>
  </si>
  <si>
    <t>JP: All right, you guys.</t>
  </si>
  <si>
    <t>Thomas Loughran: That's where the argument has to go.</t>
  </si>
  <si>
    <t>JP: Maybe people maybe more people agree with that. Then, then I would give</t>
  </si>
  <si>
    <t>Thomas Loughran: And and it's a pretty complicated account, you're left with trying to build. It's the account Trump administration's trying to build right now and trying and trying to push through the courts and are just going to have apparently a pretty hard time doing</t>
  </si>
  <si>
    <t>Thomas Loughran: And there's yeah there's other ways to do it. But I think this is probably good. It could be at some point we take for these tabs, we pull them out, we clean up all that other stuff is Deadwood</t>
  </si>
  <si>
    <t>Let's go into</t>
  </si>
  <si>
    <t>John Rose: And they've had this patient first Chris, what</t>
  </si>
  <si>
    <t>Rachel Loughran: See you, too.</t>
  </si>
  <si>
    <t>JP: I'm, I'm going to say, I believe in. If it works for him, it's gonna work. Right. I mean all of what you're describing needs to fall out.</t>
  </si>
  <si>
    <t>JP: That was a fun movie. Oh.</t>
  </si>
  <si>
    <t>Thomas Loughran: JP, thanks for the Bobcat stormin thanks to the podcast, Phil, I can't believe you got that on film that's the coolest thing ever.</t>
  </si>
  <si>
    <t>Thomas Loughran: Enjoy.</t>
  </si>
  <si>
    <t>Thomas Loughran: That's where I that's where I see it going</t>
  </si>
  <si>
    <t>Thomas Loughran: Democratic party is the party of death and other a strong claim but i think i think a lot of folks think that that's true.</t>
  </si>
  <si>
    <t>01:09:42.900 --&gt; 01:09:55.020</t>
  </si>
  <si>
    <t>01:28:05.670 --&gt; 01:28:09.180</t>
  </si>
  <si>
    <t>01:02:27.060 --&gt; 01:02:29.880</t>
  </si>
  <si>
    <t>John Loughran: Know there's still</t>
  </si>
  <si>
    <t>John’s iPhone: Yeah, so I don't know.</t>
  </si>
  <si>
    <t>Thomas Loughran: You know what I'm saying. But we, for now, let's stay in this space. So this is something I'm going to come back to this in a minute. But this is a list of problems resources and solutions.</t>
  </si>
  <si>
    <t>John Rose: I mean just about this stuff. You talked about today about</t>
  </si>
  <si>
    <t>Thomas Loughran: Are all the doctor makes money from</t>
  </si>
  <si>
    <t>JP: Yes, I'm also I'm hoping to see more elk there's quite this</t>
  </si>
  <si>
    <t>JP: Enjoy the debate.</t>
  </si>
  <si>
    <t>Thomas Loughran: from all sides.</t>
  </si>
  <si>
    <t>JP: Yeah, I mean that that's I ice that was easily palatable to me putting my conservative hat on.</t>
  </si>
  <si>
    <t>Thomas Loughran: And if they lose. Well, maybe the courts are corrupted to</t>
  </si>
  <si>
    <t>John Loughran: There's a layer of inscrutability to all in this</t>
  </si>
  <si>
    <t>Thomas Loughran: I say right</t>
  </si>
  <si>
    <t>John’s iPhone: Where that was maybe it's just because that's the one thing I remember most about the show, but I think I, I didn't. That was like near the end of when I stopped watching</t>
  </si>
  <si>
    <t>01:09:55.980 --&gt; 01:10:08.610</t>
  </si>
  <si>
    <t>01:28:11.010 --&gt; 01:28:13.200</t>
  </si>
  <si>
    <t>01:02:32.220 --&gt; 01:02:32.640</t>
  </si>
  <si>
    <t>JP: They have quite a trail right in front of me here.</t>
  </si>
  <si>
    <t>Thomas Loughran: And I'll quit there.</t>
  </si>
  <si>
    <t>JP: conservative Christian had on</t>
  </si>
  <si>
    <t>Thomas Loughran: Right, maybe that Chief Justice. After all, was a closet liberal, right, or maybe, you know, etc, etc, you start to say things like that because it's not going the way you thought it was going to go</t>
  </si>
  <si>
    <t>Thomas Loughran: Okay, now I started this list. And now I'm going to stop this for a moment to stop the share but we will come right back to it. I just want to share a different screen.</t>
  </si>
  <si>
    <t>John Rose: Perception and consciousness.</t>
  </si>
  <si>
    <t>Thomas Loughran: This begin. I know where it's I find myself in the middle of a point of view.</t>
  </si>
  <si>
    <t>JP: And I think he would say that, why, why, why is it interesting to study the brain because that is dense incredible dense interaction between conscious agents going on.</t>
  </si>
  <si>
    <t>JP: Yeah. Well, he was a</t>
  </si>
  <si>
    <t>JP: Oh nice him here a few times so I'm hoping someday.</t>
  </si>
  <si>
    <t>Thomas Loughran: So you can see if a man is not to spit on one another through the blocks is less</t>
  </si>
  <si>
    <t>JP: Yeah, the demonic one was a little bit further.</t>
  </si>
  <si>
    <t>01:10:11.580 --&gt; 01:10:12.540</t>
  </si>
  <si>
    <t>01:28:14.580 --&gt; 01:28:15.690</t>
  </si>
  <si>
    <t>01:02:33.930 --&gt; 01:02:37.650</t>
  </si>
  <si>
    <t>Thomas Loughran: That's right. I can, I can see some things about where it came from, but that just pushes it down.</t>
  </si>
  <si>
    <t>Thomas Loughran: Apparently that's right. He's got to say something like</t>
  </si>
  <si>
    <t>John’s iPhone: He was a</t>
  </si>
  <si>
    <t>Thomas Loughran: Acrobat Reader.</t>
  </si>
  <si>
    <t>John Rose: And quantum mechanics.</t>
  </si>
  <si>
    <t>Thomas Loughran: By see more patients pushing treatment.</t>
  </si>
  <si>
    <t>JP: Someday soon to see him again because they got all the</t>
  </si>
  <si>
    <t>JP: You know, live tweeted, you know,</t>
  </si>
  <si>
    <t>John Rose: Super interesting</t>
  </si>
  <si>
    <t>John’s iPhone: Yeah, so people may not end up buying that in its entirety, or they may just see the</t>
  </si>
  <si>
    <t>Thomas Loughran: Right, my, my point of view, comes from. These are the stories I was told as a child. These are the things that were said to me, these were the challenges I was given. I've got a story to tell about my upbringing.</t>
  </si>
  <si>
    <t>Thomas Loughran: Something so do we have to wait until he solved the biggest problems and physics and then work our way up to biology. Right.</t>
  </si>
  <si>
    <t>JP: Rival basically right yeah</t>
  </si>
  <si>
    <t>01:10:14.220 --&gt; 01:10:14.640</t>
  </si>
  <si>
    <t>01:28:18.090 --&gt; 01:28:18.720</t>
  </si>
  <si>
    <t>01:02:41.010 --&gt; 01:02:49.680</t>
  </si>
  <si>
    <t>JP: I know I hear him over here. There's another metal over here someplace and I hear them all the time but it'd be fun to be sitting here and just watch the whole her just run right up through this valley here.</t>
  </si>
  <si>
    <t>JP: Are you guys. Great, great talking as always.</t>
  </si>
  <si>
    <t>John’s iPhone: As the quote gets more and more</t>
  </si>
  <si>
    <t>John Rose: Is it</t>
  </si>
  <si>
    <t>Thomas Loughran: You know, whatever. I don't know the details. You could also imagine, in effect, the lobbyists, which are the drug reps right who interact with doctors</t>
  </si>
  <si>
    <t>John Loughran: Yes, there's</t>
  </si>
  <si>
    <t>Thomas Loughran: Yeah, tiny, right, or can we say, wait a minute. Can we jump across faster.</t>
  </si>
  <si>
    <t>JP: That was early I've watched quite a bit after that.</t>
  </si>
  <si>
    <t>JP: I'll be ready. I got I got my camera. I got my phone.</t>
  </si>
  <si>
    <t>Thomas Loughran: Yeah, excuse</t>
  </si>
  <si>
    <t>John Rose: I haven't spent a ton of time thinking about like consciousness. So I don't have too much to contribute.</t>
  </si>
  <si>
    <t>JP: Other than that, I do think it could be a good exercise in</t>
  </si>
  <si>
    <t>John’s iPhone: As a difference gets larger and larger, they might not be willing to buy that, in its entirety, but it seems to me.</t>
  </si>
  <si>
    <t>01:10:16.350 --&gt; 01:10:27.420</t>
  </si>
  <si>
    <t>01:28:21.420 --&gt; 01:28:42.630</t>
  </si>
  <si>
    <t>01:02:50.580 --&gt; 01:03:03.990</t>
  </si>
  <si>
    <t>Thomas Loughran: Other agents in that story and those other agents are active.</t>
  </si>
  <si>
    <t>Thomas Loughran: Across the full stack the conscious real version that's right and the physical list alternative stack and say, Wait, you guys are assuming that you</t>
  </si>
  <si>
    <t>John’s iPhone: I might have watch more. But that's the thing I just sticks out about the show. To me, the most probably</t>
  </si>
  <si>
    <t>Thomas Loughran: So this is something apparently some number of pages that 21 pages if this is right or am I reading the wrong one. It might be a different tab. Anyway, some number of pages.</t>
  </si>
  <si>
    <t>John Rose: I was just thinking, is it connecting them to the social issues. Is it important to like the project that you understand these type of things because they're new ways to quantify things, and they're like, new ways to create new data sets in the future. So it can help with a high for Nick.</t>
  </si>
  <si>
    <t>Thomas Loughran: Take them on a large expensive outings etc. Right. All of that as part of the story. And so we don't want to blame on the system without looking at those other pieces right. We don't want to just say, well, look, there's no fix here.</t>
  </si>
  <si>
    <t>Thomas Loughran: Will have to ask your mom. But I did we recall when we wrapped into Snake River together, a long time ago. I completely clearly recall that I</t>
  </si>
  <si>
    <t>John Rose: Me on Friday.</t>
  </si>
  <si>
    <t>JP: You know, how do you respond to something like that. Like, what</t>
  </si>
  <si>
    <t>John’s iPhone: It's still really in this particular case, and probably a lot of other cases like that's not the end of it. If you don't find that to be the case. You don't need immediately need to fall back on to, well, my model of the world must be wrong. It's, I find it much.</t>
  </si>
  <si>
    <t>Thomas Loughran: And I faith.</t>
  </si>
  <si>
    <t>Thomas Loughran: Are you're acting like physical this year. You just don't have to. And you don't you actually, you don't get to show I have an argument for that.</t>
  </si>
  <si>
    <t>01:10:28.620 --&gt; 01:10:34.800</t>
  </si>
  <si>
    <t>01:28:44.670 --&gt; 01:28:52.110</t>
  </si>
  <si>
    <t>01:03:05.550 --&gt; 01:03:09.360</t>
  </si>
  <si>
    <t>Thomas Loughran: Was out fishing got a got a trunk, which was fun and and then I heard. So no, I guess I didn't hear. I didn't hear him. I just walked up just to see what I could see a side of a mountain looked down and saw a huge her</t>
  </si>
  <si>
    <t>John Rose: I mean, it's</t>
  </si>
  <si>
    <t>JP: I mean, I just disagreed.</t>
  </si>
  <si>
    <t>John’s iPhone: Easier to fall back onto. Well, this is just the result of a concerted media campaign over the last four years, and on coven in particular to make Donald Trump seem worse than he was. And that's why we lost</t>
  </si>
  <si>
    <t>Thomas Loughran: Where I started writing down what this what this whole thing would be</t>
  </si>
  <si>
    <t>John Rose: I information flow network or is it more. You need to understand these things to have a picture of the whole</t>
  </si>
  <si>
    <t>Thomas Loughran: In the current system. You don't want to blame all the abuses in the current system.</t>
  </si>
  <si>
    <t>Thomas Loughran: Feature as active agents. That's how I relate to them right in my story.</t>
  </si>
  <si>
    <t>Thomas Loughran: Right, that's what that's what Hoffman saying he's undermine their argument. The question is, can we help them by replacing</t>
  </si>
  <si>
    <t>JP: Yeah, that was those creepy scene.</t>
  </si>
  <si>
    <t>Thomas Loughran: Didn't we remember that your mom might have been involved in fishing expeditions wonder, but I don't remember her up there.</t>
  </si>
  <si>
    <t>John Rose: If I was to look at other theories</t>
  </si>
  <si>
    <t>JP: I just had such intense disagreement with so much of it that</t>
  </si>
  <si>
    <t>Thomas Loughran: I agree with you that there is no yeah I agree with everything you just said that's the way it's likely to go</t>
  </si>
  <si>
    <t>01:10:36.330 --&gt; 01:10:38.520</t>
  </si>
  <si>
    <t>01:28:53.880 --&gt; 01:29:00.750</t>
  </si>
  <si>
    <t>01:03:09.840 --&gt; 01:03:10.290</t>
  </si>
  <si>
    <t>Thomas Loughran: But you're right that I was there's a there's a wrongness. There's a brute fact about where I was born, who I was born to and I was born.</t>
  </si>
  <si>
    <t>John’s iPhone: Yeah, I think you like</t>
  </si>
  <si>
    <t>Thomas Loughran: And I gave an overview of it.</t>
  </si>
  <si>
    <t>Thomas Loughran: It's definitely the ladder. It's if I understood the former. The former was a little hard to grasp and no matter, but</t>
  </si>
  <si>
    <t>John Rose: Oh, yeah.</t>
  </si>
  <si>
    <t>JP: Yep. But anyway.</t>
  </si>
  <si>
    <t>John Rose: I mean, I might find this equally as convincing, more or less, but I think one interesting thing for me is that</t>
  </si>
  <si>
    <t>JP: It's hard.</t>
  </si>
  <si>
    <t>Thomas Loughran: Is there a quick language to use to replace what's going on there and you just tried it. Yeah.</t>
  </si>
  <si>
    <t>John’s iPhone: They made you feel</t>
  </si>
  <si>
    <t>01:10:39.720 --&gt; 01:10:44.130</t>
  </si>
  <si>
    <t>01:29:03.030 --&gt; 01:29:04.830</t>
  </si>
  <si>
    <t>01:03:10.590 --&gt; 01:03:16.290</t>
  </si>
  <si>
    <t>We were near this</t>
  </si>
  <si>
    <t>John Rose: Consciousness, or like the science of consciousness seems to be mostly just theory is at this point. So if all like all you can have is just a theory of consciousness, there isn't really any hard science yet so</t>
  </si>
  <si>
    <t>JP: It'll be helpful to organize why I felt that good.</t>
  </si>
  <si>
    <t>John’s iPhone: So you're not just left to to fall back on.</t>
  </si>
  <si>
    <t>Thomas Loughran: And all I wanted really to do here is just to show you the form of this thing.</t>
  </si>
  <si>
    <t>Thomas Loughran: Surely you need it for a picture of the whole</t>
  </si>
  <si>
    <t>Thomas Loughran: This is a doctors, right, the doctors couldn't do anything about this. They maybe they could if we incentivize them to</t>
  </si>
  <si>
    <t>Thomas Loughran: That's right, and including what what it is that we all share in common. Why do we share this in common. Not something else in common. And what I'm saying is that this is the key idea. I'll come back to it. And this is isn't novel for our conversation.</t>
  </si>
  <si>
    <t>JP: I'm, I'm in 1% here, Uncle Tom, so I apologize if I die. All right, good.</t>
  </si>
  <si>
    <t>John’s iPhone: Pretty bad for the guy I think as well. He wasn't like</t>
  </si>
  <si>
    <t>Thomas Loughran: Alright, thanks guys.</t>
  </si>
  <si>
    <t>John’s iPhone: How to address this reality that you didn't think it happened there wasn't likely that</t>
  </si>
  <si>
    <t>01:10:45.390 --&gt; 01:10:50.250</t>
  </si>
  <si>
    <t>01:29:06.600 --&gt; 01:29:10.050</t>
  </si>
  <si>
    <t>01:03:17.490 --&gt; 01:03:19.530</t>
  </si>
  <si>
    <t>Thomas Loughran: There's a story to be told here whether anybody's entertaining it or not.</t>
  </si>
  <si>
    <t>Thomas Loughran: We're out we're out</t>
  </si>
  <si>
    <t>John’s iPhone: A super evil dude he like</t>
  </si>
  <si>
    <t>Thomas Loughran: Here I wondered whether it might be podcast already and I think I did this last fall.</t>
  </si>
  <si>
    <t>Thomas Loughran: Surely it's relevant to all kinds of</t>
  </si>
  <si>
    <t>John Rose: Yeah, I know. That's interesting. I actually, I made an</t>
  </si>
  <si>
    <t>John Rose: Yeah, just a theory is really all you can go with</t>
  </si>
  <si>
    <t>Thomas Loughran: You're never without resources, but there are times where you're with fewer resources. This is what McIntyre calls an epistemological crisis or a cool Kuhn did too, and the</t>
  </si>
  <si>
    <t>Thomas Loughran: And the very</t>
  </si>
  <si>
    <t>Thomas Loughran: Anyway, anyway.</t>
  </si>
  <si>
    <t>JP: Yeah, he was kind of just a rival god i mean</t>
  </si>
  <si>
    <t>01:10:52.680 --&gt; 01:11:00.000</t>
  </si>
  <si>
    <t>01:29:11.910 --&gt; 01:29:13.080</t>
  </si>
  <si>
    <t>01:03:20.400 --&gt; 01:03:21.900</t>
  </si>
  <si>
    <t>Thomas Loughran: Structure of Scientific Revolutions when</t>
  </si>
  <si>
    <t>Thomas Loughran: But it also could be a co lab distributed through the Microsoft store when we get to there, by the way.</t>
  </si>
  <si>
    <t>Thomas Loughran: To all kinds of other</t>
  </si>
  <si>
    <t>John Rose: A note to myself that</t>
  </si>
  <si>
    <t>Thomas Loughran: In space and time when things change and time runs through who think you seen Sean Carol's, for example, many other people do it lay out the whole block universe right where all of all of time. Time is sort of a look as a moment that runs through a reality and</t>
  </si>
  <si>
    <t>Thomas Loughran: That's what I'm doing on these days. How do you rephrase neuroscience. Right.</t>
  </si>
  <si>
    <t>John’s iPhone: Yeah. And that was kind of the beginning of being like, well, like Ragnar like pretty</t>
  </si>
  <si>
    <t>Thomas Loughran: Think that the stepping onto the stage of a new possibility.</t>
  </si>
  <si>
    <t>JP: Part of it. It's</t>
  </si>
  <si>
    <t>Thomas Loughran: When a paradigm comes up against problems. It doesn't seem to no longer have the resources to handle or doesn't seem so promising.</t>
  </si>
  <si>
    <t>01:11:01.920 --&gt; 01:11:13.530</t>
  </si>
  <si>
    <t>01:29:14.550 --&gt; 01:29:15.240</t>
  </si>
  <si>
    <t>01:03:23.190 --&gt; 01:03:29.880</t>
  </si>
  <si>
    <t>John’s iPhone: Pretty willing to do anything. Yeah.</t>
  </si>
  <si>
    <t>Thomas Loughran: Someday, we're going to have to have a partners discussion because there are some folks that I'm talking with it'd be good for you guys to know who they are. And one of them is a software developer on a yacht in San Diego.</t>
  </si>
  <si>
    <t>Thomas Loughran: Pieces.</t>
  </si>
  <si>
    <t>John Rose: The opioid epidemic is an interesting case and trying to assign</t>
  </si>
  <si>
    <t>Thomas Loughran: That solves challenges it resolves challenges and other sciences.</t>
  </si>
  <si>
    <t>JP: I, I can do that from a couple different perspectives. One is putting a Christian hat on.</t>
  </si>
  <si>
    <t>Thomas Loughran: That it can handle things you try to find an epistemological crisis if you want to upset you want to induce one if you want to up if you want to engender us a change in paradigm or loosening in the grass. You want to induce confusion to use the language of Plato in the</t>
  </si>
  <si>
    <t>Thomas Loughran: This is invited by relativity right where there's no such thing as past and future. Same time, etc. It's all a function of perspective, then you get this whole block.</t>
  </si>
  <si>
    <t>01:11:15.330 --&gt; 01:11:22.500</t>
  </si>
  <si>
    <t>01:29:16.860 --&gt; 01:29:18.450</t>
  </si>
  <si>
    <t>01:03:31.380 --&gt; 01:03:32.040</t>
  </si>
  <si>
    <t>John Rose: Yeah. So yeah, there's a lot of other good reasons to go with this theory.</t>
  </si>
  <si>
    <t>JP: And disagreeing with it from sort of an internal</t>
  </si>
  <si>
    <t>Thomas Loughran: In the amino</t>
  </si>
  <si>
    <t>Thomas Loughran: And we've had a lot of conversation over the last year and a half of a lot of conversation.</t>
  </si>
  <si>
    <t>Thomas Loughran: Here's where I think it's</t>
  </si>
  <si>
    <t>John Rose: Blame</t>
  </si>
  <si>
    <t>Thomas Loughran: That why did I want that I wanted to appeal to it.</t>
  </si>
  <si>
    <t>John’s iPhone: But cool show</t>
  </si>
  <si>
    <t>Thomas Loughran: Yeah but but I agree that you've got to. The question is, is this the only one that can that can do that for you.</t>
  </si>
  <si>
    <t>JP: Perspective.</t>
  </si>
  <si>
    <t>Thomas Loughran: Where me no confusion and sure I haven't made the slave boy, you remember the little Jim excellent look for</t>
  </si>
  <si>
    <t>01:11:23.730 --&gt; 01:11:24.090</t>
  </si>
  <si>
    <t>01:29:21.660 --&gt; 01:29:29.970</t>
  </si>
  <si>
    <t>01:03:33.210 --&gt; 01:03:34.980</t>
  </si>
  <si>
    <t>John’s iPhone: I don't know if he's still is. But he's like oh I don't</t>
  </si>
  <si>
    <t>Thomas Loughran: It will turn out that in our first pass through the circle. Here's something we haven't seen yet, it'll turn out that there's a commitment to a theory of truth.</t>
  </si>
  <si>
    <t>John Rose: Or even the majority of blame.</t>
  </si>
  <si>
    <t>Thomas Loughran: And I'm not saying it is. I'm saying, actually, this is the kind of thing which people need to come together and figure out</t>
  </si>
  <si>
    <t>Thomas Loughran: As we run through it, we experience it as change.</t>
  </si>
  <si>
    <t>01:11:27.660 --&gt; 01:11:28.980</t>
  </si>
  <si>
    <t>01:29:31.440 --&gt; 01:29:36.030</t>
  </si>
  <si>
    <t>01:03:38.040 --&gt; 01:03:39.030</t>
  </si>
  <si>
    <t>Thomas Loughran: And the only way to be able to tell the proof of the pudding in this approach is to greatness to draw people together and see whether you can develop the resources to attract and retain people once they deeply understand what this whole account is about</t>
  </si>
  <si>
    <t>JP: Anyway, I gotta organize my thoughts for</t>
  </si>
  <si>
    <t>Thomas Loughran: Draws draws a square with a slave boy. And then he has a slave boy, come over and say, now how much. What's the area that square and the slave boy can tell them, and then he says</t>
  </si>
  <si>
    <t>Thomas Loughran: All I wanted to get to</t>
  </si>
  <si>
    <t>Thomas Loughran: In that first pass, there's an embodied theory of truth there.</t>
  </si>
  <si>
    <t>John Rose: It's interesting.</t>
  </si>
  <si>
    <t>Thomas Loughran: So we experience it is figuring things out calculating things we experience ourselves as running through the story, but from another point of view, that whole story is there.</t>
  </si>
  <si>
    <t>John’s iPhone: But I just watched. And I guess I've been getting a lot of recommendations from Christopher Patrick</t>
  </si>
  <si>
    <t>Thomas Loughran: And that's true for every single account that anybody offers, which is why we needed. We need these in effect these</t>
  </si>
  <si>
    <t>Them.</t>
  </si>
  <si>
    <t>Thomas Loughran: Now can you how long the society to have to be where the areas twice as much. And it turns out the answers radical, too. But that's beyond, you know, nobody knows that number back then.</t>
  </si>
  <si>
    <t>01:11:28.980 --&gt; 01:11:29.610</t>
  </si>
  <si>
    <t>01:29:37.890 --&gt; 01:29:41.640</t>
  </si>
  <si>
    <t>01:03:40.710 --&gt; 01:03:44.610</t>
  </si>
  <si>
    <t>Thomas Loughran: Getting the middle than the end it's it's all there.</t>
  </si>
  <si>
    <t>John’s iPhone: I watched Cobra Kai</t>
  </si>
  <si>
    <t>John Loughran: Hear</t>
  </si>
  <si>
    <t>Thomas Loughran: I'm inclined to think there's even an argument for that theory of truth.</t>
  </si>
  <si>
    <t>John Rose: I'm not sure. Obviously the drug companies to a large extent, but</t>
  </si>
  <si>
    <t>Thomas Loughran: Concept inventory exams content or content inventories where you basically can tell what it is that you understand</t>
  </si>
  <si>
    <t>Thomas Loughran: But, well, let's do it.</t>
  </si>
  <si>
    <t>John’s iPhone: Right, that they didn't</t>
  </si>
  <si>
    <t>Thomas Loughran: And where you are in that story.</t>
  </si>
  <si>
    <t>JP: YouTube show</t>
  </si>
  <si>
    <t>01:11:29.880 --&gt; 01:11:30.960</t>
  </si>
  <si>
    <t>01:29:42.960 --&gt; 01:29:56.340</t>
  </si>
  <si>
    <t>01:03:47.370 --&gt; 01:03:51.060</t>
  </si>
  <si>
    <t>Thomas Loughran: It's just that those are going to have to be bigger than say it graduate exams and math.</t>
  </si>
  <si>
    <t>Thomas Loughran: It would be good swing into that.</t>
  </si>
  <si>
    <t>Thomas Loughran: Buy so</t>
  </si>
  <si>
    <t>Thomas Loughran: You see, I thought</t>
  </si>
  <si>
    <t>Thomas Loughran: Though I'm having trouble formulating it. I mean, put it this way. It's not that easy to formulate or to know what audience to pitch it to, but I do think there's an argument that there couldn't be any other theory of truth, because that one's possible. And if that one's possible</t>
  </si>
  <si>
    <t>John Loughran: Clearly there's some unhealthy incentives built into the straw.</t>
  </si>
  <si>
    <t>Thomas Loughran: Is just a question of perspective.</t>
  </si>
  <si>
    <t>John’s iPhone: Now it's on Netflix.</t>
  </si>
  <si>
    <t>Thomas Loughran: Graduate canisters exams, which are already concept inventory test, but they're in a certain discipline.</t>
  </si>
  <si>
    <t>Thomas Loughran: The theme that's going through my mind.</t>
  </si>
  <si>
    <t>Thomas Loughran: So the kid was confused. First he he doubled decides that wasn't right. Did you for, right. So, et cetera. And and the kid just didn't know now mito knows the guy Socrates is talking to knows that the poor slaved ward. It just doesn't get it right. And so we asked him the question.</t>
  </si>
  <si>
    <t>01:11:30.990 --&gt; 01:11:40.320</t>
  </si>
  <si>
    <t>01:29:58.620 --&gt; 01:29:59.070</t>
  </si>
  <si>
    <t>01:03:51.090 --&gt; 01:03:59.640</t>
  </si>
  <si>
    <t>John’s iPhone: It's about</t>
  </si>
  <si>
    <t>Thomas Loughran: Maybe a is a is a big deal. It turns out you could frame this you could you could you could frame our problem is a problem for AI.</t>
  </si>
  <si>
    <t>John Rose: Yeah. So yes, the system. I mean, I think the doctors, big time screwed up as well. I mean, they were the ones</t>
  </si>
  <si>
    <t>Thomas Loughran: You have to be able to show that you can master the basic tools and the discipline say at the roughly the Masters level.</t>
  </si>
  <si>
    <t>Thomas Loughran: Now is this is this guy confused. This young man is now confused. He doesn't think it's he doesn't think it's one is twice as much as one. He doesn't think for is twice as much as one, but he doesn't know what to say he's confused. Is he closer or further from the truth.</t>
  </si>
  <si>
    <t>John Loughran: Yeah, that'll yeah</t>
  </si>
  <si>
    <t>JP: The guy from Karate Kid right</t>
  </si>
  <si>
    <t>01:11:41.490 --&gt; 01:11:49.140</t>
  </si>
  <si>
    <t>01:30:00.810 --&gt; 01:30:03.840</t>
  </si>
  <si>
    <t>01:04:01.380 --&gt; 01:04:05.010</t>
  </si>
  <si>
    <t>Thomas Loughran: If you're really good at it. Don't let you see if you can make your own contribution. If you're not that good at it. They'll tell you you're close enough, and they'll give you a masters and leave.</t>
  </si>
  <si>
    <t>Thomas Loughran: Something like an organization theme as as he's got an organization organizational theme which is staring into the abyss. Yeah, right. This is</t>
  </si>
  <si>
    <t>Thomas Loughran: Socrates says, and he says that in many other cases, but that's a famous one.</t>
  </si>
  <si>
    <t>Thomas Loughran: You know, it goes something like, damn, General AI is coming and we're screwed because we don't know we're doing with it or to it.</t>
  </si>
  <si>
    <t>Thomas Loughran: Any other theory, which is such that if you followed it.</t>
  </si>
  <si>
    <t>John Rose: Getting wined and dined, I don't know exactly what their incentive was but</t>
  </si>
  <si>
    <t>Thomas Loughran: Or some people just say, Wait, I might be good at it. But, this sucks or something. I want to do. So they leave for other reasons too.</t>
  </si>
  <si>
    <t>Thomas Loughran: We're going to hell in a handbasket to use an old phrase.</t>
  </si>
  <si>
    <t>Thomas Loughran: The ideas. Okay. He seems to be better off. Actually, in his confusion at the smoke trade. He knows he doesn't know.</t>
  </si>
  <si>
    <t>01:11:49.380 --&gt; 01:11:58.380</t>
  </si>
  <si>
    <t>01:30:05.220 --&gt; 01:30:07.950</t>
  </si>
  <si>
    <t>01:04:06.780 --&gt; 01:04:07.980</t>
  </si>
  <si>
    <t>Thomas Loughran: That's right. So I'm saying that every story that and here I'm being quantum mechanical every story that can be told is in fact told what it is to be a story that can be told, is to is for info. It's a subset of all the information that there is</t>
  </si>
  <si>
    <t>John’s iPhone: You get, you know, and he</t>
  </si>
  <si>
    <t>Thomas Loughran: Or what it is, or it's going to be conscious. We don't know jack and we're right on the threshold right there are people who get excited that</t>
  </si>
  <si>
    <t>Thomas Loughran: And it diverged from this one that's possible.</t>
  </si>
  <si>
    <t>John Rose: I don't know if they made money.</t>
  </si>
  <si>
    <t>Thomas Loughran: I'm just saying there are such things now and we would need to have things like down also</t>
  </si>
  <si>
    <t>Thomas Loughran: And there's</t>
  </si>
  <si>
    <t>Thomas Loughran: So I'm trying to find moments like that. That's a little tiny little pistol biological crisis and try and get an exercise. And I'm wondering whether for people who work absolutely sure.</t>
  </si>
  <si>
    <t>Thomas Loughran: All the relationships between them which are part of that information package.</t>
  </si>
  <si>
    <t>JP: Go.</t>
  </si>
  <si>
    <t>01:11:59.460 --&gt; 01:12:00.600</t>
  </si>
  <si>
    <t>01:30:09.390 --&gt; 01:30:14.730</t>
  </si>
  <si>
    <t>01:04:09.120 --&gt; 01:04:11.340</t>
  </si>
  <si>
    <t>Thomas Loughran: We step off this cliff. We're done it and it's an abyss. You can't see the bottom of it. It's endlessly deep and dark.</t>
  </si>
  <si>
    <t>Thomas Loughran: That Trump was going to win all the states and this other narrative was completely false. Except, none of that happened.</t>
  </si>
  <si>
    <t>Thomas Loughran: Some of the real goal.</t>
  </si>
  <si>
    <t>Thomas Loughran: If that account of truth lead you in a different direction, you should follow the one</t>
  </si>
  <si>
    <t>John Rose: If they sold the drugs exactly how that works, but</t>
  </si>
  <si>
    <t>Thomas Loughran: And what it is to think through that story is to calculate your way through it. It's to experience your way through it.</t>
  </si>
  <si>
    <t>John’s iPhone: Yeah, yeah. So I had zero interest in it because I thought it was just a remake of the original one. So I like I didn't even think about watching it, like, no, it's</t>
  </si>
  <si>
    <t>Thomas Loughran: That was maybe too much, all in one.</t>
  </si>
  <si>
    <t>Thomas Loughran: Right now what I want to do.</t>
  </si>
  <si>
    <t>01:12:02.100 --&gt; 01:12:16.170</t>
  </si>
  <si>
    <t>01:30:15.810 --&gt; 01:30:19.140</t>
  </si>
  <si>
    <t>01:04:12.090 --&gt; 01:04:22.200</t>
  </si>
  <si>
    <t>Thomas Loughran: That's the, that's the agency.</t>
  </si>
  <si>
    <t>John’s iPhone: It's about when they're adults. And it's like, kind of, it's kind of a comedy now and actually follows the kid who loses rather than the main character.</t>
  </si>
  <si>
    <t>Thomas Loughran: About this stuff. So this is a legitimate problem angle, right, you could come at everything we need. From that point of view. And you could say, gee, if only we had an information processing approach to value.</t>
  </si>
  <si>
    <t>Thomas Loughran: That is not the alternative theory of truth.</t>
  </si>
  <si>
    <t>Thomas Loughran: I don't know if that works away. It doesn't the fugitive Harrison Ford. And so that's one of the classic doctors or doctors can be pulled in a crooked ways movie.</t>
  </si>
  <si>
    <t>Thomas Loughran: Too much and maybe a little bit too rambling on one place</t>
  </si>
  <si>
    <t>Thomas Loughran: Is find a way</t>
  </si>
  <si>
    <t>Thomas Loughran: And in fact, it turned out to be a lot more like what these people who do the polls, who you say new nothing right when you take apart more carefully. Not that there was no not that there's nothing that they don't understand a lot of things.</t>
  </si>
  <si>
    <t>Thomas Loughran: That that's our to jump the illogically that's created agency.</t>
  </si>
  <si>
    <t>John’s iPhone: You know,</t>
  </si>
  <si>
    <t>01:12:18.120 --&gt; 01:12:20.070</t>
  </si>
  <si>
    <t>01:30:20.940 --&gt; 01:30:29.700</t>
  </si>
  <si>
    <t>01:04:22.890 --&gt; 01:04:23.220</t>
  </si>
  <si>
    <t>Thomas Loughran: Let me see if I can straighten up this little bit of text. I have in front of me and then make it available in the rearview mirror so that it</t>
  </si>
  <si>
    <t>Thomas Loughran: To suggest the possibility</t>
  </si>
  <si>
    <t>Thomas Loughran: Even still, there were there were the things they said they didn't understand. And then there's the things that they may be still don't understand</t>
  </si>
  <si>
    <t>Thomas Loughran: Right. Wouldn't that be cool and</t>
  </si>
  <si>
    <t>Thomas Loughran: It makes total sense to follow the other one. And thus, what the hell's that other theory of truth doing for you. It's doing a work and you shouldn't follow it and</t>
  </si>
  <si>
    <t>Thomas Loughran: That's agent speed in space, time, we don't know what's on the other side of that threshold, we make it. We make it through our choices from the big block eternal perspective where we've stepped outside of all of time.</t>
  </si>
  <si>
    <t>John’s iPhone: And it's just like, it's funny because like that kid the kid who was it says, Life is in like the dumps and Karate kid has like he owns a car dealership and has this perfect life.</t>
  </si>
  <si>
    <t>Thomas Loughran: Does some of the things that we just went through.</t>
  </si>
  <si>
    <t>Thomas Loughran: That the blindness is is more like a snow blindness than it is.</t>
  </si>
  <si>
    <t>Thomas Loughran: Right. But all of that was not ridiculously far from the it that all falls under the paradigm that these guys here when you hear Nate Silver say</t>
  </si>
  <si>
    <t>01:12:20.130 --&gt; 01:12:20.940</t>
  </si>
  <si>
    <t>01:30:29.820 --&gt; 01:30:30.960</t>
  </si>
  <si>
    <t>01:04:24.240 --&gt; 01:04:25.920</t>
  </si>
  <si>
    <t>Thomas Loughran: It's right there.</t>
  </si>
  <si>
    <t>Thomas Loughran: That don't we</t>
  </si>
  <si>
    <t>Thomas Loughran: It does nothing for you.</t>
  </si>
  <si>
    <t>John Loughran: It's a classic. Yep.</t>
  </si>
  <si>
    <t>Thomas Loughran: In general, JP, thanks for your press mean we've done a couple things that you pressed a week ago. Number one,</t>
  </si>
  <si>
    <t>Thomas Loughran: It isn't because there's no light here.</t>
  </si>
  <si>
    <t>Thomas Loughran: You know, how are you going to apologize for your performance in the election is answers Park. You said I did this was this was a fine performance.</t>
  </si>
  <si>
    <t>Thomas Loughran: From that big block eternal perspective, all of those things, all of that information.</t>
  </si>
  <si>
    <t>John’s iPhone: Yeah he does actually</t>
  </si>
  <si>
    <t>01:12:21.660 --&gt; 01:12:29.250</t>
  </si>
  <si>
    <t>01:30:31.320 --&gt; 01:30:36.870</t>
  </si>
  <si>
    <t>01:04:27.720 --&gt; 01:04:28.140</t>
  </si>
  <si>
    <t>Thomas Loughran: At least did a little bit toward defining what conscious realism is right. We talked about that perspective Bible identity right inside conscious realism.</t>
  </si>
  <si>
    <t>Thomas Loughran: It's just that you, you are not able to see it right now you see nothing there. Right. You see,</t>
  </si>
  <si>
    <t>Thomas Loughran: If we're if it turns out that artificial intelligence and I mean our robot. Let me change the phrasing about artificial consciousness.</t>
  </si>
  <si>
    <t>Thomas Loughran: Everything you needed to do is done by the theory of truth that's embodied in this first pass through the ringer.</t>
  </si>
  <si>
    <t>John Loughran: Sure that</t>
  </si>
  <si>
    <t>Thomas Loughran: Is in relationship to itself.</t>
  </si>
  <si>
    <t>JP: Yeah, that's</t>
  </si>
  <si>
    <t>Thomas Loughran: Made clear it's conscious realism Mormonism. We're talking about that we had that in common with Don laughing. So he's talking about he quite explicit about it.</t>
  </si>
  <si>
    <t>Thomas Loughran: You see generations losing their faith is I I recently had a conversation with another guy who wanted to talk about elections and that guy had come from a very similar background.</t>
  </si>
  <si>
    <t>John’s iPhone: Yeah, I mean I think</t>
  </si>
  <si>
    <t>01:12:31.350 --&gt; 01:12:32.880</t>
  </si>
  <si>
    <t>01:30:38.040 --&gt; 01:30:38.340</t>
  </si>
  <si>
    <t>01:04:28.830 --&gt; 01:04:38.400</t>
  </si>
  <si>
    <t>Thomas Loughran: It is what it is. And it's in relationship. It is stands in the relationships. It stands to itself, there are logical relations between them. There are mathematical truths that</t>
  </si>
  <si>
    <t>Thomas Loughran: Or official intentionality.</t>
  </si>
  <si>
    <t>John Loughran: Right, I'm not sure the i'm not sure there's a that the antibiotic and opioid situations are very similar.</t>
  </si>
  <si>
    <t>Thomas Loughran: I think you probably would have could have once bought into that but but also knows better on some from</t>
  </si>
  <si>
    <t>Thomas Loughran: Rap that apply to it. This is a set, this is like that, etc. Right. All of that stuff is</t>
  </si>
  <si>
    <t>John’s iPhone: Now he's married to her.</t>
  </si>
  <si>
    <t>01:12:33.930 --&gt; 01:12:36.300</t>
  </si>
  <si>
    <t>01:30:39.630 --&gt; 01:30:40.200</t>
  </si>
  <si>
    <t>01:04:40.050 --&gt; 01:04:41.250</t>
  </si>
  <si>
    <t>Thomas Loughran: So that's, that's a step.</t>
  </si>
  <si>
    <t>Thomas Loughran: Or thinks he knows better to put it in neutral terms. It's different now right and</t>
  </si>
  <si>
    <t>John’s iPhone: I mean, that's definitely true.</t>
  </si>
  <si>
    <t>Thomas Loughran: How about artificial conscience.</t>
  </si>
  <si>
    <t>John Loughran: In terms of</t>
  </si>
  <si>
    <t>Thomas Loughran: And as you work your way through it. We're discovering that which is and we're moving from the more limited to the less limited. This is precisely what intelligence is.</t>
  </si>
  <si>
    <t>John’s iPhone: Oh, it's like</t>
  </si>
  <si>
    <t>Thomas Loughran: And that we need some kind of</t>
  </si>
  <si>
    <t>Thomas Loughran: Buddy, but still somewhat trouble.</t>
  </si>
  <si>
    <t>John’s iPhone: But I also find it not super unreasonable to have the worldview certainly going into the election that the polls were going to be</t>
  </si>
  <si>
    <t>01:12:39.480 --&gt; 01:12:39.690</t>
  </si>
  <si>
    <t>01:30:41.130 --&gt; 01:30:41.400</t>
  </si>
  <si>
    <t>01:04:42.270 --&gt; 01:05:00.270</t>
  </si>
  <si>
    <t>Thomas Loughran: This is Jeff Hawkins his view of intelligence.</t>
  </si>
  <si>
    <t>John’s iPhone: Not that much of a comedy.</t>
  </si>
  <si>
    <t>John Loughran: Is</t>
  </si>
  <si>
    <t>John Loughran: You know the opioid opioid academic opioid epidemic. Seems like a, like there's clearly some unhealthy financial incentives sort of driving that. Right. But then you have, I think, the antibiotic overprescription um</t>
  </si>
  <si>
    <t>Thomas Loughran: That we're committed to and need to exemplify and need to attract with some kind of next lens, some kind of systems multiple story building built on this basic infrastructure.</t>
  </si>
  <si>
    <t>Thomas Loughran: Trouble, for example, at what he sees as a kind of</t>
  </si>
  <si>
    <t>John’s iPhone: Super Miss guided and super misleading, especially after 2016 and I know there's all these arguments and I've made some of them myself sometimes at the polls actually within their margin of error. They were all right.</t>
  </si>
  <si>
    <t>Thomas Loughran: And when we do it, you'll see it's to take this set and think of Trinity essays. It's to take the examples to find something in common and put them together in a category, put them together in a thesis statement say they are examples of this.</t>
  </si>
  <si>
    <t>John’s iPhone: So yeah, I watched the first season.</t>
  </si>
  <si>
    <t>01:12:40.020 --&gt; 01:12:40.890</t>
  </si>
  <si>
    <t>01:30:42.570 --&gt; 01:30:52.140</t>
  </si>
  <si>
    <t>01:05:01.530 --&gt; 01:05:03.030</t>
  </si>
  <si>
    <t>Thomas Loughran: That that I think we've motivated, a little bit better.</t>
  </si>
  <si>
    <t>Thomas Loughran: A kind of atheism or agnosticism and the on the rise in</t>
  </si>
  <si>
    <t>John’s iPhone: But I think with 2016</t>
  </si>
  <si>
    <t>Thomas Loughran: Going to be a thing.</t>
  </si>
  <si>
    <t>Thomas Loughran: Be made at the end of the first part. Once that's made, then the question is, wait, who the hell are you telling me what truth is, what's that got to do with science.</t>
  </si>
  <si>
    <t>John Loughran: I think there's just some</t>
  </si>
  <si>
    <t>Thomas Loughran: Right, which you might</t>
  </si>
  <si>
    <t>John’s iPhone: I wouldn't recommend it.</t>
  </si>
  <si>
    <t>Thomas Loughran: That we need something to play that role and then</t>
  </si>
  <si>
    <t>Thomas Loughran: In younger generations.</t>
  </si>
  <si>
    <t>John’s iPhone: It's certainly a convincing narrative and I know the first night of the election when it was looking super dire for democrats</t>
  </si>
  <si>
    <t>01:12:42.090 --&gt; 01:12:43.080</t>
  </si>
  <si>
    <t>01:30:53.430 --&gt; 01:31:02.370</t>
  </si>
  <si>
    <t>01:05:04.380 --&gt; 01:05:11.580</t>
  </si>
  <si>
    <t>Thomas Loughran: They are like and you generate that like you probably not the first one that generated an eighth grade, sometimes you are. And now you're building models on the cutting edge.</t>
  </si>
  <si>
    <t>Thomas Loughran: How are we going to know</t>
  </si>
  <si>
    <t>Thomas Loughran: Right. What's that got to do with science isn't science discovering truth the science work the way you say it works, right, etc. And there</t>
  </si>
  <si>
    <t>John Loughran: I don't think the incentives are the same in that area. Like, I don't think I don't know that a biotic companies are just making a killing off of</t>
  </si>
  <si>
    <t>Thomas Loughran: Just starting down the road to suggest that this actually is the thing.</t>
  </si>
  <si>
    <t>JP: Oh, that's totally reasonable</t>
  </si>
  <si>
    <t>John’s iPhone: They were saying the exact same thing about the goals they were saying, oh,</t>
  </si>
  <si>
    <t>Thomas Loughran: Because you're saying all these things come together under this model when you have this model, all these things fit together and I can work with this model just the model and I don't need to know All the particulars because they all fall out from the physics.</t>
  </si>
  <si>
    <t>01:12:45.600 --&gt; 01:12:47.490</t>
  </si>
  <si>
    <t>01:31:03.960 --&gt; 01:31:09.120</t>
  </si>
  <si>
    <t>01:05:12.060 --&gt; 01:05:26.250</t>
  </si>
  <si>
    <t>Thomas Loughran: This will play that law this thing fits in with it. It put it this way, it doesn't. I don't think we've shown that it follows from it's not entailed by the high information flow network enrich communities, but it is interesting. Lee.</t>
  </si>
  <si>
    <t>Thomas Loughran: I mean, it's certainly not there.</t>
  </si>
  <si>
    <t>John’s iPhone: I mean, they're still sending it to be honest. Every everyone's still saying it in general, like how could the polls have been so wrong. The narrative hasn't switched as far as I can tell.</t>
  </si>
  <si>
    <t>Thomas Loughran: And could it right itself.</t>
  </si>
  <si>
    <t>Thomas Loughran: There are some implications of that theory of truth, which if</t>
  </si>
  <si>
    <t>John Loughran: biotics, maybe, maybe they are. But, but the greater issue there is the build up of antibiotic resistance and the lack of diversity in our in the, in the, basically in our antibiotic basically arsenal.</t>
  </si>
  <si>
    <t>Thomas Loughran: That movement of thought. It's the same movement of thought as the eighth graders.</t>
  </si>
  <si>
    <t>JP: I wasn't gonna watch that one.</t>
  </si>
  <si>
    <t>Thomas Loughran: Put it this way. We have to explore more about whether</t>
  </si>
  <si>
    <t>Thomas Loughran: Even among might be right.</t>
  </si>
  <si>
    <t>01:12:50.880 --&gt; 01:12:55.380</t>
  </si>
  <si>
    <t>01:31:10.500 --&gt; 01:31:16.200</t>
  </si>
  <si>
    <t>01:05:27.030 --&gt; 01:05:31.290</t>
  </si>
  <si>
    <t>Thomas Loughran: From the. It's just you're moving higher and I wouldn't have picked that with anybody except somebody who's been through the trend writing program.</t>
  </si>
  <si>
    <t>Thomas Loughran: Good question, right. These are all good questions. And there's reasons for asking all these questions.</t>
  </si>
  <si>
    <t>Thomas Loughran: If the measurement problem weren't already recognized, we'd have to generate it</t>
  </si>
  <si>
    <t>Thomas Loughran: It seems to me. JOHN. That's the analog to to addiction.</t>
  </si>
  <si>
    <t>Thomas Loughran: There's a, there's a way in which it seems to crowd out every other candidate if it did crowd out every other candidate. It wouldn't be entailed.</t>
  </si>
  <si>
    <t>JP: They should be petrified of that.</t>
  </si>
  <si>
    <t>Thomas Loughran: But I also think that people don't understand statistics. I mean, it's remarkable, the lack of mathematical sophistication that you see on TV.</t>
  </si>
  <si>
    <t>Thomas Loughran: And has gone through the analytical essay at the simplest of levels, which is really just a glorified example essay</t>
  </si>
  <si>
    <t>John’s iPhone: They are definitely two out of three because the other show they recommended was bodyguard, which I've passed by on Netflix, like a million times.</t>
  </si>
  <si>
    <t>01:12:56.820 --&gt; 01:12:57.300</t>
  </si>
  <si>
    <t>01:31:18.240 --&gt; 01:31:27.240</t>
  </si>
  <si>
    <t>01:05:32.730 --&gt; 01:05:40.680</t>
  </si>
  <si>
    <t>Thomas Loughran: That seems to me. In other words, if this were the only thing you could say about truth in the high information flow network of rich community set of assumptions. If the only thing you can say about truth is this</t>
  </si>
  <si>
    <t>Thomas Loughran: Well I maybe I they should be petrified exactly if if you think</t>
  </si>
  <si>
    <t>Thomas Loughran: Yeah, the other night, Steve. Steve corn actually was elevated to the status of national mathematics hero because he could do some numbers on the fly.</t>
  </si>
  <si>
    <t>Thomas Loughran: That's, that's not right. But something like it is right that what I just said is plainly false as because I haven't tried to put it this way before.</t>
  </si>
  <si>
    <t>Thomas Loughran: Right. I mean, if only you could have these papers without addiction, but you can't, if you could only have these antibiotic efficacy without</t>
  </si>
  <si>
    <t>Thomas Loughran: Right where these are not just backs, but they are kinds of facts right, something like that. And these are ways in which something unfolds, but it's the same classification</t>
  </si>
  <si>
    <t>John’s iPhone: It's</t>
  </si>
  <si>
    <t>Thomas Loughran: Then seems to me you have established that it's that the, the one entails is entailed by the second rooms is entailed first</t>
  </si>
  <si>
    <t>Thomas Loughran: If you think</t>
  </si>
  <si>
    <t>Thomas Loughran: And he did five digit arithmetic on the fly. Right. They didn't bother to notice he had a calculator in his hand, by the way. But even if he didn't have a calculator to stand there was not a great feat. But all of a sudden it was hit Twitter.</t>
  </si>
  <si>
    <t>01:13:00.270 --&gt; 01:13:08.580</t>
  </si>
  <si>
    <t>01:31:29.070 --&gt; 01:31:38.730</t>
  </si>
  <si>
    <t>01:05:42.030 --&gt; 01:05:42.330</t>
  </si>
  <si>
    <t>Thomas Loughran: Right, and then you move on to a richer insight eventually when you capture a richer insight, right, which this is actually the heart of this person's character.</t>
  </si>
  <si>
    <t>JP: Swollen with Whitney Houston.</t>
  </si>
  <si>
    <t>Thomas Loughran: So you could, we could build a book that way. That's sort of an problematic. Number one, AI is coming through better</t>
  </si>
  <si>
    <t>Thomas Loughran: And that was a mistake, but something in this neighborhood of the role of consciousness in generating the world.</t>
  </si>
  <si>
    <t>John Rose: You know,</t>
  </si>
  <si>
    <t>Thomas Loughran: And I started to motivate why you might think that it's</t>
  </si>
  <si>
    <t>Thomas Loughran: I'm distracted by something in the Trinity Arctic going</t>
  </si>
  <si>
    <t>John’s iPhone: I mean, it was like one of the top trends and Twitter.</t>
  </si>
  <si>
    <t>Thomas Loughran: And this is the story that they're chewing on this is the drama that's unfolding in their life or something like that and unfolds in three</t>
  </si>
  <si>
    <t>John’s iPhone: It might be the same name, but that might have been called the bodyguard and this is just</t>
  </si>
  <si>
    <t>01:13:09.810 --&gt; 01:13:18.090</t>
  </si>
  <si>
    <t>01:31:40.290 --&gt; 01:31:47.490</t>
  </si>
  <si>
    <t>01:05:42.450 --&gt; 01:05:44.550</t>
  </si>
  <si>
    <t>Thomas Loughran: That it's entailed, because any other view of truth seems to be meaningless.</t>
  </si>
  <si>
    <t>Thomas Loughran: In which the idea of petrol station comes up. And when you see it will recognize it. I know the woman in question. Who says that I have a lot of regard for her. She's a very wonderful human being.</t>
  </si>
  <si>
    <t>Thomas Loughran: Is core Nikki's amazing performance. And that's it.</t>
  </si>
  <si>
    <t>Thomas Loughran: Okay problematic. Number two is civil wars, about to break out and we better do something different. I hesitate to even put it that way.</t>
  </si>
  <si>
    <t>Thomas Loughran: Which it shares with this, which is reminiscent of the measurement problem in quantum mechanics.</t>
  </si>
  <si>
    <t>Thomas Loughran: Out stimulating resistance, but you can't</t>
  </si>
  <si>
    <t>Thomas Loughran: Stages. And now you're bringing the mini under the one at yet a higher level of abstraction wait to read hawkins's on intelligence that what intelligence is exactly what and if each going, it keeps going all the way up and what it enables us to do. And now jump to war from</t>
  </si>
  <si>
    <t>JP: It was</t>
  </si>
  <si>
    <t>Thomas Loughran: On this account.</t>
  </si>
  <si>
    <t>Thomas Loughran: But in any case, she's petrified. She thinks the whole country should be over something else. I'm just going to bracket then leave it aside.</t>
  </si>
  <si>
    <t>Thomas Loughran: Quarterback he's a</t>
  </si>
  <si>
    <t>01:13:18.840 --&gt; 01:13:31.920</t>
  </si>
  <si>
    <t>01:31:49.260 --&gt; 01:31:51.180</t>
  </si>
  <si>
    <t>01:05:45.510 --&gt; 01:05:49.770</t>
  </si>
  <si>
    <t>Thomas Loughran: It enables us to take shortcuts in the computational complexity of our lives.</t>
  </si>
  <si>
    <t>Thomas Loughran: I hate to put it that way. And I don't believe it. Actually, not really, but because I do think we're far enough away from it that it's not the best analogy but I think there are people who think that it's a very good analogy.</t>
  </si>
  <si>
    <t>Thomas Loughran: you're committed to that thing.</t>
  </si>
  <si>
    <t>Thomas Loughran: Yeah, sort of a medical tag along. Right.</t>
  </si>
  <si>
    <t>Thomas Loughran: It either does no work.</t>
  </si>
  <si>
    <t>Thomas Loughran: But when people are petrified.</t>
  </si>
  <si>
    <t>Thomas Loughran: Son is a he has basic numeracy well in hand.</t>
  </si>
  <si>
    <t>Thomas Loughran: Remember, he talks about these pockets. In other words, that enables us to predict</t>
  </si>
  <si>
    <t>John’s iPhone: Was that Kevin Costner in that</t>
  </si>
  <si>
    <t>01:13:33.180 --&gt; 01:13:41.850</t>
  </si>
  <si>
    <t>01:31:52.770 --&gt; 01:31:59.070</t>
  </si>
  <si>
    <t>01:05:50.550 --&gt; 01:05:56.910</t>
  </si>
  <si>
    <t>Thomas Loughran: If it's either really about something else. But that's something else does no work for you and you couldn't you couldn't know it, you couldn't prefer it.</t>
  </si>
  <si>
    <t>Thomas Loughran: It could be because there's an unknown there right and they there's and there's this power there and unknown there and they're petrified and that is what I think is</t>
  </si>
  <si>
    <t>Thomas Loughran: That that would be characteristic of a good high school graduate</t>
  </si>
  <si>
    <t>Thomas Loughran: And I think there are, and I wouldn't be surprised if some of those people take up arms. And that's always happened in some minor way for other</t>
  </si>
  <si>
    <t>Thomas Loughran: And then you have a measurement problem of quantum mechanics. And now you say that's not a surprise.</t>
  </si>
  <si>
    <t>John Loughran: Yeah, I mean, we definitely can be more thoughtful about how we prescribe antibiotics.</t>
  </si>
  <si>
    <t>John Loughran: Hmm.</t>
  </si>
  <si>
    <t>John’s iPhone: Yeah. Which is funny because he's to me, he's the father and Yellowstone.</t>
  </si>
  <si>
    <t>Thomas Loughran: It's like it's as if you're destined for falsity rationale rationality destined you for false. It is destined you to the stable.</t>
  </si>
  <si>
    <t>Thomas Loughran: That's what</t>
  </si>
  <si>
    <t>Thomas Loughran: But it's not it's not the language of TV so neither statistics. Right. And we're not bred to think in terms of statistics, as they say.</t>
  </si>
  <si>
    <t>01:13:42.600 --&gt; 01:13:55.950</t>
  </si>
  <si>
    <t>01:32:01.650 --&gt; 01:32:07.140</t>
  </si>
  <si>
    <t>01:05:58.860 --&gt; 01:06:08.190</t>
  </si>
  <si>
    <t>Thomas Loughran: To control when we predict</t>
  </si>
  <si>
    <t>JP: Oh, whoa.</t>
  </si>
  <si>
    <t>Thomas Loughran: And you could imagine something broken up on the steps of the Capitol at Michigan under the liberate Michigan banner that could have happened. You had all kinds of tension all kinds of high stakes and weapons all president the same spot right</t>
  </si>
  <si>
    <t>Thomas Loughran: From this point of view on this theory of truth. That's what I think it has to do with it.</t>
  </si>
  <si>
    <t>John Loughran: But, but I think the antibiotics are also interesting because they're not the market isn't do it doesn't do a great job of incentivizing</t>
  </si>
  <si>
    <t>Thomas Loughran: Account, which doesn't map on to the actual existing independent reality.</t>
  </si>
  <si>
    <t>Thomas Loughran: That's part of the abyss.</t>
  </si>
  <si>
    <t>John’s iPhone: And I think most people are are watching it like they would their favorite sports team, rather than trying to figure out what exactly all the models actually had to say. But</t>
  </si>
  <si>
    <t>Thomas Loughran: And to explain when we look back</t>
  </si>
  <si>
    <t>John’s iPhone: He's really good. And actually really like Kevin Costner he kind of</t>
  </si>
  <si>
    <t>01:13:57.060 --&gt; 01:14:00.270</t>
  </si>
  <si>
    <t>01:32:08.220 --&gt; 01:32:08.790</t>
  </si>
  <si>
    <t>01:06:10.800 --&gt; 01:06:17.550</t>
  </si>
  <si>
    <t>Thomas Loughran: Or it does map on to the actual independent reality in which case it's the stability.</t>
  </si>
  <si>
    <t>Thomas Loughran: From father mixes point of view, right, is there's this terrible loss of values and and and a clear recognition of the crystal clarity. We have about where values come from.</t>
  </si>
  <si>
    <t>Thomas Loughran: Yeah, I mean I've run</t>
  </si>
  <si>
    <t>Thomas Loughran: If somebody and fired, somebody else will probably</t>
  </si>
  <si>
    <t>In part</t>
  </si>
  <si>
    <t>John Loughran: incentivizing research and antibiotics, which is something I think is interesting and worth talking about in this space because</t>
  </si>
  <si>
    <t>Thomas Loughran: And not just to have the brute fact of all the shit happened.</t>
  </si>
  <si>
    <t>Thomas Loughran: That looks exactly as good at candidate.</t>
  </si>
  <si>
    <t>Thomas Loughran: And here I'm conflating a few things. I'm also reaching back to the conference held at Notre Dame. A couple years ago called higher powers and it was all about. It was Solzhenitsyn son was there actually in solzhenitsyn's book.</t>
  </si>
  <si>
    <t>Thomas Loughran: I've had a conversation with with people in which I talked about us 7230 estimate of the chances of</t>
  </si>
  <si>
    <t>01:14:00.930 --&gt; 01:14:03.060</t>
  </si>
  <si>
    <t>01:32:09.810 --&gt; 01:32:15.990</t>
  </si>
  <si>
    <t>01:06:18.060 --&gt; 01:06:35.310</t>
  </si>
  <si>
    <t>Thomas Loughran: Right, which a great deal of it is brute like that. It's computationally complex as to use wolf from trays and you've just got to run it and you cannot see to the end of it.</t>
  </si>
  <si>
    <t>John’s iPhone: I thought he was gonna die like really early in the show because I think</t>
  </si>
  <si>
    <t>John Loughran: Yeah, totally. Could I gotta control.</t>
  </si>
  <si>
    <t>Thomas Loughran: That's just the quantum mechanical piece to it there's there's others the space time is doing piece obviously is relevant to</t>
  </si>
  <si>
    <t>John Loughran: Drug companies are making a killing off of antibiotics like like they are off of opioids, like they are off of antidepressants, like they are off of, you know, hair treatment like they are off of, like, all these sort of like consistently prescribed drugs like</t>
  </si>
  <si>
    <t>Thomas Loughran: What good does the correspondence to you.</t>
  </si>
  <si>
    <t>Thomas Loughran: Is talking about him that notion. And the idea was that higher powers.</t>
  </si>
  <si>
    <t>Thomas Loughran: By with</t>
  </si>
  <si>
    <t>Thomas Loughran: Early on, right, but we are desperately trying to do that.</t>
  </si>
  <si>
    <t>John’s iPhone: I think he was in Peaky Blinders are my thing. And someone else.</t>
  </si>
  <si>
    <t>01:14:03.930 --&gt; 01:14:12.420</t>
  </si>
  <si>
    <t>01:32:16.350 --&gt; 01:32:23.340</t>
  </si>
  <si>
    <t>01:06:36.360 --&gt; 01:06:45.750</t>
  </si>
  <si>
    <t>Thomas Loughran: Because it maps right onto</t>
  </si>
  <si>
    <t>Thomas Loughran: This is where values come from there are corrupt right and our values are somehow rooted in those</t>
  </si>
  <si>
    <t>Thomas Loughran: 7030 and somebody says it, you mean he's got a win by</t>
  </si>
  <si>
    <t>Thomas Loughran: Now, I do think that we hopefully we've. I do think we've got we're not at that place, even though a lot of people think</t>
  </si>
  <si>
    <t>Thomas Loughran: Write and to understand just understand why it's do have to understand these people that are super successful</t>
  </si>
  <si>
    <t>John Loughran: People take any people will take antidepressants all year for most of their lives, people will take antibiotics once every year once every three years.</t>
  </si>
  <si>
    <t>Thomas Loughran: We don't see this whole block of all this pattern of information. We don't see the whole we don't entertain the whole all at one time. We are a particular limited perspective working its way through working its way out and moving toward the bigger and bigger grass.</t>
  </si>
  <si>
    <t>JP: Remember, Kevin Costner being picky.</t>
  </si>
  <si>
    <t>Thomas Loughran: You don't need it as an explanation.</t>
  </si>
  <si>
    <t>Thomas Loughran: And and we've lost sight of that the world is losing sight of that and the current generation is losing sight of that and no longer takes its marching orders safe from the interpreters right of the church doctrine, whose</t>
  </si>
  <si>
    <t>01:14:12.420 --&gt; 01:14:12.750</t>
  </si>
  <si>
    <t>01:32:23.760 --&gt; 01:32:27.510</t>
  </si>
  <si>
    <t>01:06:46.170 --&gt; 01:06:48.810</t>
  </si>
  <si>
    <t>Thomas Loughran: That is, and now we've gone</t>
  </si>
  <si>
    <t>John’s iPhone: But like the</t>
  </si>
  <si>
    <t>John Loughran: We are</t>
  </si>
  <si>
    <t>Thomas Loughran: And that are arguing with each other. Today I thought of them. There's something like</t>
  </si>
  <si>
    <t>John Loughran: So you have this super important drug</t>
  </si>
  <si>
    <t>Thomas Loughran: For why you don't need as an as an explanation for why we have correspondence</t>
  </si>
  <si>
    <t>Thomas Loughran: As a particular grasp on what the higher powers have to say with a sacred deposit of faith, etc. That whole sort of that's the Catholic version that story was a Protestant version that story, it's</t>
  </si>
  <si>
    <t>Thomas Loughran: And now build a theology out of that.</t>
  </si>
  <si>
    <t>John’s iPhone: Man who was like his main rival in the early seasons.</t>
  </si>
  <si>
    <t>01:14:13.620 --&gt; 01:14:15.330</t>
  </si>
  <si>
    <t>01:32:27.900 --&gt; 01:32:38.760</t>
  </si>
  <si>
    <t>01:06:49.950 --&gt; 01:06:58.770</t>
  </si>
  <si>
    <t>Thomas Loughran: Or excuse me, why we have agreement, why we have</t>
  </si>
  <si>
    <t>Thomas Loughran: Got a different sacred deposit slightly or substantially</t>
  </si>
  <si>
    <t>Thomas Loughran: End</t>
  </si>
  <si>
    <t>Thomas Loughran: But I'm sure we're at the place where they're being</t>
  </si>
  <si>
    <t>Thomas Loughran: Dogs sled team. They're your best dogs and you can't go anywhere without him and they take it everywhere. But before you get to the finish line. They turn on one another and they eat one another.</t>
  </si>
  <si>
    <t>John Loughran: That where is sort of there's there's a horizon where these drugs won't work anymore. And then people will be dying of infections that they died of</t>
  </si>
  <si>
    <t>John’s iPhone: I don't think there's Kevin Costner but there's so many always remind</t>
  </si>
  <si>
    <t>Thomas Loughran: We've, we've got a powerful way of looking at the world together.</t>
  </si>
  <si>
    <t>Thomas Loughran: But that drift.</t>
  </si>
  <si>
    <t>Thomas Loughran: These are people who could figure it out right away that that's not what's that they could figure out that those things are not the same. But the point is,</t>
  </si>
  <si>
    <t>01:14:15.390 --&gt; 01:14:30.120</t>
  </si>
  <si>
    <t>01:32:39.240 --&gt; 01:32:48.330</t>
  </si>
  <si>
    <t>01:06:59.550 --&gt; 01:07:00.480</t>
  </si>
  <si>
    <t>Thomas Loughran: And you're way, way down the road.</t>
  </si>
  <si>
    <t>JP: You. We can't remember.</t>
  </si>
  <si>
    <t>Thomas Loughran: Tender. So if you you could, whether it's whether that's the right way to put let's just call it the problem of polarization in society. Right. You could pick up that lens and come at this whole project from that point of view.</t>
  </si>
  <si>
    <t>Thomas Loughran: Right, something like that. That would be a practical problem that would be, you know, you can't get rid of these dogs. You don't have an alternative to them, but you've got to solve this problem where you're screwed.</t>
  </si>
  <si>
    <t>John Loughran: 60 years ago.</t>
  </si>
  <si>
    <t>Thomas Loughran: And Donald Hoffman has made it very clear. You don't need</t>
  </si>
  <si>
    <t>Thomas Loughran: From from comfort and acceptance of that whole story into a kind of unknown into I don't know where we're going. Exactly. I'm not sure what I think about these things, but I don't think those things about these things, right. I don't I don't accept the story that I've been told.</t>
  </si>
  <si>
    <t>Thomas Loughran: Now that Christ in you, mystery.</t>
  </si>
  <si>
    <t>John’s iPhone: bodyguard is</t>
  </si>
  <si>
    <t>01:14:31.170 --&gt; 01:14:35.610</t>
  </si>
  <si>
    <t>01:32:48.660 --&gt; 01:32:59.310</t>
  </si>
  <si>
    <t>01:07:00.570 --&gt; 01:07:02.640</t>
  </si>
  <si>
    <t>Thomas Loughran: To have that powerful aligned. You don't need correspondence with an external reality. In fact, he thinks he can prove you can't have</t>
  </si>
  <si>
    <t>Thomas Loughran: That kind of mistake is a very common and kind of stick</t>
  </si>
  <si>
    <t>Thomas Loughran: And that would be a really different point of view, that's not all technologies coming or</t>
  </si>
  <si>
    <t>Thomas Loughran: Right, and that's sort of where we are in physics with regard to these two big systems. So we have to understand that if we just want to be in the conversation that other people are in</t>
  </si>
  <si>
    <t>John Rose: I totally agree. I think it's</t>
  </si>
  <si>
    <t>Thomas Loughran: And I realized</t>
  </si>
  <si>
    <t>John’s iPhone: Surely good and</t>
  </si>
  <si>
    <t>Thomas Loughran: But even if you did have</t>
  </si>
  <si>
    <t>Thomas Loughran: I know some of those stories quite deeply and I have some idea put it this way. I've got a take on the spirit of the age a little bit mostly just from seeing a few landing spots, but I don't think did that unusual, the ones that I know very well.</t>
  </si>
  <si>
    <t>John’s iPhone: In our</t>
  </si>
  <si>
    <t>01:14:35.910 --&gt; 01:14:48.810</t>
  </si>
  <si>
    <t>01:33:00.570 --&gt; 01:33:16.140</t>
  </si>
  <si>
    <t>01:07:03.990 --&gt; 01:07:04.800</t>
  </si>
  <si>
    <t>Quite a long time.</t>
  </si>
  <si>
    <t>John’s iPhone: Now let's go to Yellowstone. I like Yellowstone way more</t>
  </si>
  <si>
    <t>Thomas Loughran: For that matter, you could come at it from a global warming point of view. If you thought that was the case. And you could have come at it from a nuclear winter point of view, a lot of years ago, unless you still think it's a big problem which it might be at any time.</t>
  </si>
  <si>
    <t>Thomas Loughran: So in some ways. There's a science education dimension here, you won't be able to see the whole that anyone can describe at a basic level, you won't be able to see that whole and listen to what they're saying on the podcasts, unless you understand these things.</t>
  </si>
  <si>
    <t>John Rose: Something</t>
  </si>
  <si>
    <t>Thomas Loughran: Even if you look down to it, happenstance. You don't need it. But you have it to having it does nothing for you.</t>
  </si>
  <si>
    <t>Thomas Loughran: So this is the kind of add that with the emotional expectation and you get all this you get the whole disaster right to great Paul disaster.</t>
  </si>
  <si>
    <t>Thomas Loughran: That Christ in you, the idea that a larger</t>
  </si>
  <si>
    <t>John’s iPhone: But for bodyguard and I passed it by a million times. If you're ever on Netflix. You'll notice it because it has a</t>
  </si>
  <si>
    <t>01:14:49.560 --&gt; 01:14:50.340</t>
  </si>
  <si>
    <t>01:33:17.640 --&gt; 01:33:28.920</t>
  </si>
  <si>
    <t>01:07:06.120 --&gt; 01:07:07.500</t>
  </si>
  <si>
    <t>Thomas Loughran: And so correspondence seems dead.</t>
  </si>
  <si>
    <t>Thomas Loughran: But take heart carefully. It's not so disasters.</t>
  </si>
  <si>
    <t>Thomas Loughran: Right, so there's</t>
  </si>
  <si>
    <t>Thomas Loughran: That make sense. So that's a reason why we have to cover that territory. Also, it's the coin of the realm, but there are, but it does bite in and I need you to to little</t>
  </si>
  <si>
    <t>John Rose: Similar to</t>
  </si>
  <si>
    <t>John Loughran: global perspectives.</t>
  </si>
  <si>
    <t>John’s iPhone: The elder brother of from Game of Thrones is the main character, I think.</t>
  </si>
  <si>
    <t>Thomas Loughran: correspondence theory of truth seems dead in some way.</t>
  </si>
  <si>
    <t>Thomas Loughran: What this guy was talking to in politics was able to see</t>
  </si>
  <si>
    <t>John’s iPhone: Yeah, I mean it is pretty tough to follow, though. I mean, that's why I like to The New York Times</t>
  </si>
  <si>
    <t>01:14:50.520 --&gt; 01:14:54.540</t>
  </si>
  <si>
    <t>01:33:28.950 --&gt; 01:33:34.200</t>
  </si>
  <si>
    <t>01:07:08.970 --&gt; 01:07:14.070</t>
  </si>
  <si>
    <t>Thomas Loughran: Entering into this very story with</t>
  </si>
  <si>
    <t>JP: The elder brother what Robert breath in, or no, no.</t>
  </si>
  <si>
    <t>Thomas Loughran: General, pick your technology problem. There's three right</t>
  </si>
  <si>
    <t>Thomas Loughran: Bite regarding truth, all of my way. But big problems, but that's the way it seems</t>
  </si>
  <si>
    <t>John Rose: Or it could be even a bigger crisis and sooner than climate change is this</t>
  </si>
  <si>
    <t>Thomas Loughran: In the face of this possibility.</t>
  </si>
  <si>
    <t>Thomas Loughran: Was that</t>
  </si>
  <si>
    <t>Thomas Loughran: Just given</t>
  </si>
  <si>
    <t>John’s iPhone: The one who marries the person who should in and gets</t>
  </si>
  <si>
    <t>01:14:56.490 --&gt; 01:15:04.560</t>
  </si>
  <si>
    <t>01:33:38.100 --&gt; 01:33:41.370</t>
  </si>
  <si>
    <t>01:07:15.660 --&gt; 01:07:35.370</t>
  </si>
  <si>
    <t>JP: I mean, it seems to me that, in some sense, it does but</t>
  </si>
  <si>
    <t>Thomas Loughran: There's something there is something genuine in these people and they're going in, in a new direction. And the question is,</t>
  </si>
  <si>
    <t>John’s iPhone: Figure it out.</t>
  </si>
  <si>
    <t>Thomas Loughran: And or you could you could come out and and we, you and I could, we could all do this right, we could just make all the problems and say, man.</t>
  </si>
  <si>
    <t>Thomas Loughran: So what's quit. There's always more questions, but let's quit.</t>
  </si>
  <si>
    <t>John Rose: And I bought it resistance crisis and deride the market is not very good at thinking about these long term problems in the same way. It's not good about thinking about climate change in general. So yeah, you do it, you definitely need government intervention there, I think.</t>
  </si>
  <si>
    <t>Thomas Loughran: Guiding</t>
  </si>
  <si>
    <t>JP: It seems to me that if you convince a lot of people that something is true, right, if a lot of people believe something</t>
  </si>
  <si>
    <t>Thomas Loughran: Is there anything there to trust.</t>
  </si>
  <si>
    <t>Yeah, you're right.</t>
  </si>
  <si>
    <t>01:15:05.010 --&gt; 01:15:15.330</t>
  </si>
  <si>
    <t>01:33:42.570 --&gt; 01:33:52.080</t>
  </si>
  <si>
    <t>01:07:37.170 --&gt; 01:07:50.220</t>
  </si>
  <si>
    <t>Thomas Loughran: Living through this whole story with us.</t>
  </si>
  <si>
    <t>John’s iPhone: I go</t>
  </si>
  <si>
    <t>Thomas Loughran: We don't seem to know how to solve any of these problems. I wonder if this is a sign that we have all these terrible problems all over the place and we don't seem to know how to get together to solve them. Why should that be</t>
  </si>
  <si>
    <t>Thomas Loughran: And let's look. We can take some time on Wednesday for questions. But what I'd like to do is, at least if it's a short, even if it's short. If it's not 45 minutes</t>
  </si>
  <si>
    <t>Thomas Loughran: So I have a proposal for how to put a temporary tail on this conversation. There is a transcript and we're now at 840 so everything prior from about 748 40</t>
  </si>
  <si>
    <t>JP: Right, if you have a very rich community and a lot of them believe something in particular, right. You could still have your flatter thurs over here being like, huh, nope.</t>
  </si>
  <si>
    <t>Thomas Loughran: Could they could they be seeing something, are they going somewhere. And I think he thinks so. This guy was talking to. And so from his point of view, he was sort of like a guy coming out of that.</t>
  </si>
  <si>
    <t>Thomas Loughran: Well, I think we've solved enough problems for the evening, but thanks. It's been good.</t>
  </si>
  <si>
    <t>Thomas Loughran: As we work our way forward.</t>
  </si>
  <si>
    <t>JP: That's it.</t>
  </si>
  <si>
    <t>01:15:15.900 --&gt; 01:15:30.180</t>
  </si>
  <si>
    <t>01:33:52.440 --&gt; 01:34:01.770</t>
  </si>
  <si>
    <t>01:07:51.840 --&gt; 01:08:07.440</t>
  </si>
  <si>
    <t>JP: Me and my children, and we're all gonna believe this other thing. And they're just not. I mean, but they're like, that's what we're believing</t>
  </si>
  <si>
    <t>Thomas Loughran: Seeing a little bit into that abyss and seeing that it's actually not an abyss and maybe I need to climb in that direction. Maybe I need to take a chance and there were things in democratic politics that mattered to him and also things that that he didn't like, but that he</t>
  </si>
  <si>
    <t>To an event.</t>
  </si>
  <si>
    <t>Thomas Loughran: And maybe there's nothing, anybody can do about it. But I think it's the case that there is very good reason to think we could do much more than we are doing about it. And of course, tons of people think that and tons of people are doing really good things about it, right, there's</t>
  </si>
  <si>
    <t>Thomas Loughran: I mean, you may not have even thought about that. It's going to take, you know, but if you do talk about it for 15 minutes and then we'll all talk about it for a half hour more</t>
  </si>
  <si>
    <t>Thomas Loughran: Is all the text that we've just talked about a review of that transcript in in text form, it'll be a little easier might be able to might provide a way to pull out some some key ordering</t>
  </si>
  <si>
    <t>Thomas Loughran: We are, in some sense, that same perspective, it's the same story. But as it happens, not just</t>
  </si>
  <si>
    <t>John’s iPhone: And yeah. And so when I get so it's about basically a police officer who got who guards high up people in British politics.</t>
  </si>
  <si>
    <t>Thomas Loughran: He was willing to follow.</t>
  </si>
  <si>
    <t>Thomas Loughran: For helping me think through some of this, it's been</t>
  </si>
  <si>
    <t>01:15:30.420 --&gt; 01:15:31.140</t>
  </si>
  <si>
    <t>01:34:02.850 --&gt; 01:34:04.230</t>
  </si>
  <si>
    <t>01:08:09.240 --&gt; 01:08:22.050</t>
  </si>
  <si>
    <t>John’s iPhone: And so it's kind of</t>
  </si>
  <si>
    <t>All kinds</t>
  </si>
  <si>
    <t>John Loughran: Right, like that.</t>
  </si>
  <si>
    <t>Thomas Loughran: Of questions to revisit mean there's some moral questions here. There's some priorities that there's some questions about how the system actually works. Right. I mean what, what are the actual</t>
  </si>
  <si>
    <t>Thomas Loughran: What's the role</t>
  </si>
  <si>
    <t>Thomas Loughran: In a trusting sort of way.</t>
  </si>
  <si>
    <t>Thomas Loughran: I do hope we can find a way</t>
  </si>
  <si>
    <t>White particulars.</t>
  </si>
  <si>
    <t>John’s iPhone: And then it's kind of in a</t>
  </si>
  <si>
    <t>01:15:32.700 --&gt; 01:15:42.570</t>
  </si>
  <si>
    <t>01:34:04.260 --&gt; 01:34:20.310</t>
  </si>
  <si>
    <t>01:08:23.040 --&gt; 01:08:30.990</t>
  </si>
  <si>
    <t>JP: Actually isn't flat right or right. You know what I'm saying.</t>
  </si>
  <si>
    <t>Thomas Loughran: To take a risk.</t>
  </si>
  <si>
    <t>Thomas Loughran: We do have to have some some therapy.</t>
  </si>
  <si>
    <t>Thomas Loughran: Of all sorts. So this is great. And I'm but maybe there's a contribution here. I do think that what McIntyre's saying we need to build is the biggest thing there is</t>
  </si>
  <si>
    <t>Thomas Loughran: Pic such a thing and drop it in. And it could be that you ought to, you know, maybe you just ought to. You could try to generate a list. For example, gosh, there's my questions. There's my top 10 right so we could do a top 10 questions list, for example.</t>
  </si>
  <si>
    <t>Thomas Loughran: You know, what are the current financial incentives for example, those sorts of things. And it might be nice to sort of order that a little bit.</t>
  </si>
  <si>
    <t>John’s iPhone: In a realm of like</t>
  </si>
  <si>
    <t>Thomas Loughran: I do it, but really quickly. There's two things to ask. Number one, doesn't that cut both ways. Those people could exist no matter what your view of truth is right.</t>
  </si>
  <si>
    <t>Thomas Loughran: In faith,</t>
  </si>
  <si>
    <t>Thomas Loughran: For not just for one kind of person for every kind of person.</t>
  </si>
  <si>
    <t>01:15:43.890 --&gt; 01:15:46.530</t>
  </si>
  <si>
    <t>01:34:21.600 --&gt; 01:34:29.880</t>
  </si>
  <si>
    <t>01:08:32.310 --&gt; 01:08:37.020</t>
  </si>
  <si>
    <t>Thomas Loughran: We are many in one body.</t>
  </si>
  <si>
    <t>John’s iPhone: Terrorism is like the main theme of the show. Basically, or</t>
  </si>
  <si>
    <t>Thomas Loughran: It's a complete rewriting of social order.</t>
  </si>
  <si>
    <t>Thomas Loughran: And maybe that's spend her time that I'm just trying to make this something that's absolutely achievable, we now Wednesday, not some big thing we've</t>
  </si>
  <si>
    <t>Thomas Loughran: And then we could swing back to it with a little bit more efficient efficiency.</t>
  </si>
  <si>
    <t>Thomas Loughran: Sure. So unless it does more damage on this account you. What do you say about people who are willfully who simply won't play right. Good question.</t>
  </si>
  <si>
    <t>Thomas Loughran: In the humanity of the people who who are seeing things differently now and moving toward the future, not without</t>
  </si>
  <si>
    <t>Thomas Loughran: Because we're better than we're doing now.</t>
  </si>
  <si>
    <t>Thomas Loughran: And that one is Christ and that Christ is incarnate. And this is that story and perspectives fit together like that person's individually through perspectives fit together like that.</t>
  </si>
  <si>
    <t>John’s iPhone: A big problem in the show and then terrorism and</t>
  </si>
  <si>
    <t>01:15:48.000 --&gt; 01:16:05.070</t>
  </si>
  <si>
    <t>01:34:29.880 --&gt; 01:34:30.120</t>
  </si>
  <si>
    <t>01:08:39.210 --&gt; 01:08:45.780</t>
  </si>
  <si>
    <t>JP: And then your I guess you would say the earth isn't even real anyway.</t>
  </si>
  <si>
    <t>Thomas Loughran: Not without faith, not without hope and not without love but their faith their hope in their love is characterized differently. It's not interpreted in terms of the old. In fact, they see things in the old that that they don't trust that don't that don't ring true to them.</t>
  </si>
  <si>
    <t>Thomas Loughran: All right, time to go get me addicted to the election results.</t>
  </si>
  <si>
    <t>Thomas Loughran: It's not just adding something to it. It's reconceived living in a very, very different way reconceiving all of the disciplines receiving all of our social organizations re conceiving of government re conceiving of everything. I think could be done from this point of view.</t>
  </si>
  <si>
    <t>John Loughran: Got to</t>
  </si>
  <si>
    <t>Thomas Loughran: Just a thought. If I mean if we want to go somewhere with this conversation. I think eventually it would be fun to see if we could</t>
  </si>
  <si>
    <t>Thomas Loughran: Conscious realism goes and that's where the mathematics that's generating space time live this</t>
  </si>
  <si>
    <t>John’s iPhone: Like shady special like there are six or whatever their version of the FBI is</t>
  </si>
  <si>
    <t>Thomas Loughran: And so they're not going that way they're going this way and and of course hugely there's probably not a bigger issue than the LGBT Q array.</t>
  </si>
  <si>
    <t>Thomas Loughran: Alright, see you soon.</t>
  </si>
  <si>
    <t>01:16:06.840 --&gt; 01:16:11.250</t>
  </si>
  <si>
    <t>01:34:31.230 --&gt; 01:34:32.250</t>
  </si>
  <si>
    <t>01:08:48.330 --&gt; 01:08:51.690</t>
  </si>
  <si>
    <t>Thomas Loughran: Why, why, in this day and age, for example, are we organized according to proximity and</t>
  </si>
  <si>
    <t>Thomas Loughran: Pull something together.</t>
  </si>
  <si>
    <t>Thomas Loughran: Then this is this is nice to actually have your words written down for you.</t>
  </si>
  <si>
    <t>JP: That would be your second thing.</t>
  </si>
  <si>
    <t>Thomas Loughran: Of lung issues, not just issues, the way it's more like an awareness of persons who they're not going to leave behind.</t>
  </si>
  <si>
    <t>Thomas Loughran: The conscious realism.</t>
  </si>
  <si>
    <t>John’s iPhone: They're like doing shady shit behind the scenes and he has to like figure it out or whatever.</t>
  </si>
  <si>
    <t>01:16:11.250 --&gt; 01:16:11.850</t>
  </si>
  <si>
    <t>01:34:33.750 --&gt; 01:34:40.110</t>
  </si>
  <si>
    <t>01:08:53.010 --&gt; 01:08:53.580</t>
  </si>
  <si>
    <t>Thomas Loughran: Well, it wouldn't be</t>
  </si>
  <si>
    <t>Thomas Loughran: And this world is leaving them behind you guys just don't get it right, you got something wrong. That's not where love is going. It's not where I'm going. It seems to me that's a very</t>
  </si>
  <si>
    <t>Thomas Loughran: States and</t>
  </si>
  <si>
    <t>Thomas Loughran: Pull something together. If it's five minutes. Right. And it's as easy as well. There are a few questions I have, I want the Dharma.</t>
  </si>
  <si>
    <t>Thomas Loughran: And it's the love that shot through that consciously real</t>
  </si>
  <si>
    <t>JP: something separate from us. It's</t>
  </si>
  <si>
    <t>Thomas Loughran: That's a very common sentiment.</t>
  </si>
  <si>
    <t>01:16:12.900 --&gt; 01:16:13.110</t>
  </si>
  <si>
    <t>01:34:41.250 --&gt; 01:34:45.060</t>
  </si>
  <si>
    <t>01:08:54.030 --&gt; 01:08:54.900</t>
  </si>
  <si>
    <t>Thomas Loughran: And the revelation of that love which makes this whole story a Christian story.</t>
  </si>
  <si>
    <t>JP: So yeah, it was good.</t>
  </si>
  <si>
    <t>Thomas Loughran: But I'd have to go back and we were hurt and refresh my memory, you know,</t>
  </si>
  <si>
    <t>John Loughran: That's awesome.</t>
  </si>
  <si>
    <t>Thomas Loughran: Just so happens</t>
  </si>
  <si>
    <t>Thomas Loughran: And the question is, is that an awakening to something or is that a betrayal and a dark blind and and it's something to be feared for many people's points of view. And it's, there's an abyss down there. There's a unguided</t>
  </si>
  <si>
    <t>Thomas Loughran: You have to read</t>
  </si>
  <si>
    <t>John’s iPhone: Yeah, it was pretty good. And what I can say</t>
  </si>
  <si>
    <t>01:16:13.260 --&gt; 01:16:24.570</t>
  </si>
  <si>
    <t>01:34:46.320 --&gt; 01:34:46.560</t>
  </si>
  <si>
    <t>01:08:55.470 --&gt; 01:08:56.700</t>
  </si>
  <si>
    <t>Thomas Loughran: That's Donald Hoffman's thing.</t>
  </si>
  <si>
    <t>Thomas Loughran: And, and, frankly,</t>
  </si>
  <si>
    <t>Thomas Loughran: Why is that the way our government. Why shouldn't we pick it by whose view of the world do we like in a certain way. We do do that at the presidential level, which is why all politics is becoming presidential</t>
  </si>
  <si>
    <t>Thomas Loughran: If you can make anything of it.</t>
  </si>
  <si>
    <t>Thomas Loughran: The incarnation.</t>
  </si>
  <si>
    <t>John’s iPhone: Which is accurate. Patrick told me is that if you watch the first episode.</t>
  </si>
  <si>
    <t>Thomas Loughran: I think I'm much more creative than that. I hope I am, it seems to me that that's not what you say. In this case, but call me on that again in the future, rather than because I'm not, I'm not prepared to the resources I should be to hem and haw. My way efficiently through that.</t>
  </si>
  <si>
    <t>01:16:25.950 --&gt; 01:16:35.880</t>
  </si>
  <si>
    <t>01:34:47.250 --&gt; 01:34:50.610</t>
  </si>
  <si>
    <t>01:08:58.710 --&gt; 01:09:09.840</t>
  </si>
  <si>
    <t>Thomas Loughran: persons of the Trinity, all of that in terms of this metaphysics.</t>
  </si>
  <si>
    <t>John’s iPhone: You will definitely be on board, like the first episode is super, super intense</t>
  </si>
  <si>
    <t>Thomas Loughran: Not quite. But people say that and they say it was some reason, right, because now we can all see presidential politics and and these big issues get</t>
  </si>
  <si>
    <t>Thomas Loughran: I read or listen to this and have to go back and pull that together and</t>
  </si>
  <si>
    <t>Thomas Loughran: And I say that because also. I mean, normally we could keep running with this but JP, I wanted to let you in some to and maybe another time we'll switch who goes first, because sounds like going first is probably going to be</t>
  </si>
  <si>
    <t>Thomas Loughran: Through that charge. I don't want to say that, actually. And if I am maybe Hoffman, who knows better is right that you have to say that, but I don't think he he is right.</t>
  </si>
  <si>
    <t>Thomas Loughran: Not that everything comes back to the things that I'm trying to work on. But the resurrecting stability project.</t>
  </si>
  <si>
    <t>Thomas Loughran: I know we went unbelievably too fast, but that's where this that is the metaphysics, we need a metaphysics to do contemporary world thinking to do contemporary theology to bring in to bring a whole out of our interdisciplinary enterprises to build</t>
  </si>
  <si>
    <t>John’s iPhone: Really school</t>
  </si>
  <si>
    <t>01:16:37.830 --&gt; 01:16:41.250</t>
  </si>
  <si>
    <t>01:34:51.690 --&gt; 01:34:56.160</t>
  </si>
  <si>
    <t>01:09:12.510 --&gt; 01:09:15.270</t>
  </si>
  <si>
    <t>Thomas Loughran: I've never seen. He's never drawn me with my set of resources and I have a richer set of philosophical resources, possibly than he does.</t>
  </si>
  <si>
    <t>Thomas Loughran: Are highlighted and they get pressed down into the smaller</t>
  </si>
  <si>
    <t>Thomas Loughran: Wednesday. Great. Let's do some time, but let's just put a pin on</t>
  </si>
  <si>
    <t>Thomas Loughran: Grabbing the clock is none of us are going to want to shut up, but</t>
  </si>
  <si>
    <t>Thomas Loughran: A high Information Network of</t>
  </si>
  <si>
    <t>John’s iPhone: Yeah, they definitely</t>
  </si>
  <si>
    <t>Thomas Loughran: I could be wrong about that. And he's never drawn me down that road. It doesn't seem to be so, but we'll do that.</t>
  </si>
  <si>
    <t>Thomas Loughran: Is a new paradigm for that new generation. And it's a new paradigm for that old generation to</t>
  </si>
  <si>
    <t>01:16:42.300 --&gt; 01:16:49.380</t>
  </si>
  <si>
    <t>01:35:01.770 --&gt; 01:35:03.420</t>
  </si>
  <si>
    <t>01:09:16.560 --&gt; 01:09:24.090</t>
  </si>
  <si>
    <t>Thomas Loughran: Rich communities that are chewing on this.</t>
  </si>
  <si>
    <t>JP: He's in one season.</t>
  </si>
  <si>
    <t>Thomas Loughran: So that you've got to be careful that you can even get your town, not to chew on each other right the</t>
  </si>
  <si>
    <t>Thomas Loughran: That make sense. Yeah.</t>
  </si>
  <si>
    <t>John Loughran: Well, this is really interesting. You know, I'm not like yeah you know i mean i can i can go, I guess.</t>
  </si>
  <si>
    <t>Thomas Loughran: But I want to ask you about this third thing and leave the second one for another time.</t>
  </si>
  <si>
    <t>Thomas Loughran: It says there's a reason you're hanging on to things that you're hanging on to and circling the wagons and thinking and like minded sort of ways and valuing fidelity, you are operating in</t>
  </si>
  <si>
    <t>Thomas Loughran: And that are bringing things together and comparing them in different ways of looking at things and what we just build is the superstructure of one of these buildings.</t>
  </si>
  <si>
    <t>John’s iPhone: Yeah, it's just one season. Yeah, and I think actually</t>
  </si>
  <si>
    <t>01:16:49.440 --&gt; 01:16:57.840</t>
  </si>
  <si>
    <t>01:35:03.840 --&gt; 01:35:04.830</t>
  </si>
  <si>
    <t>01:09:27.180 --&gt; 01:09:28.920</t>
  </si>
  <si>
    <t>Thomas Loughran: First one is, it cuts both ways. Second one is, No, I don't think you have to do that thing you said, and I'm not have to get rid of.</t>
  </si>
  <si>
    <t>Thomas Loughran: Your parallel processing in a certain way you're thinking. You're thinking with the church right</t>
  </si>
  <si>
    <t>Thomas Loughran: Worst thing to a city is a presidential campaign comes through from the point of view of getting people to work together and solve problems together.</t>
  </si>
  <si>
    <t>John Rose: Just thinking about</t>
  </si>
  <si>
    <t>John Loughran: Yeah, I was gonna talk about</t>
  </si>
  <si>
    <t>Thomas Loughran: On the high information flow network rich communities.</t>
  </si>
  <si>
    <t>John’s iPhone: The first episode might have kind of carried the show for me.</t>
  </si>
  <si>
    <t>Thomas Loughran: That desperate claim that there's no world here to be Raleigh to roam about so therefore no of course there is. That's the whole point actually right we agree about what the world is like science shows us what the world is like</t>
  </si>
  <si>
    <t>Thomas Loughran: You've got a particular view of the world, and there's</t>
  </si>
  <si>
    <t>01:16:59.940 --&gt; 01:17:14.760</t>
  </si>
  <si>
    <t>01:35:06.540 --&gt; 01:35:09.000</t>
  </si>
  <si>
    <t>01:09:30.630 --&gt; 01:09:38.460</t>
  </si>
  <si>
    <t>Thomas Loughran: Town infrastructure.</t>
  </si>
  <si>
    <t>John’s iPhone: It was like so intense, and so good. I was like, I gotta watch this show and the rest of it was being political thriller.</t>
  </si>
  <si>
    <t>Thomas Loughran: Without saying that there's not some things that are to change that are issues and presidential politics. I'm not saying that either. That's also true. Anyway, all I wanted to say with this is I have gone through some. There are some dead soldiers like this.</t>
  </si>
  <si>
    <t>John Rose: Talking about pretty much anything or anything.</t>
  </si>
  <si>
    <t>John Loughran: Let's see. I would say the book that probably something that's been, I've been thinking about a lot recently.</t>
  </si>
  <si>
    <t>Thomas Loughran: The world is what we make it</t>
  </si>
  <si>
    <t>Thomas Loughran: You're right that there's a kind of tradition that's at work. There's a, there's a deposit of faith, there's</t>
  </si>
  <si>
    <t>John’s iPhone: But yeah, there's definitely the first episode that sold me on it. Yeah.</t>
  </si>
  <si>
    <t>01:17:15.840 --&gt; 01:17:17.370</t>
  </si>
  <si>
    <t>01:35:12.330 --&gt; 01:35:16.710</t>
  </si>
  <si>
    <t>01:09:40.230 --&gt; 01:09:41.280</t>
  </si>
  <si>
    <t>Thomas Loughran: And it is</t>
  </si>
  <si>
    <t>Thomas Loughran: There's a, there's all there's</t>
  </si>
  <si>
    <t>Thomas Loughran: And this is not that dead.</t>
  </si>
  <si>
    <t>Thomas Loughran: Yeah, bearing in mind that the end point of this is to discuss it in public.</t>
  </si>
  <si>
    <t>John Loughran: Has been</t>
  </si>
  <si>
    <t>Thomas Loughran: Beautiful colored round deep</t>
  </si>
  <si>
    <t>Thomas Loughran: The whole tradition of</t>
  </si>
  <si>
    <t>01:17:19.110 --&gt; 01:17:40.020</t>
  </si>
  <si>
    <t>01:35:18.210 --&gt; 01:35:18.480</t>
  </si>
  <si>
    <t>01:09:44.250 --&gt; 01:09:45.510</t>
  </si>
  <si>
    <t>JP: Nice. Yeah, I'll have to download it.</t>
  </si>
  <si>
    <t>Thomas Loughran: This particular one, and you could read it sometime. I don't think it's actually worth working through because it would require too much detail to explain parts of it that are would be better explained now differently. So I just see what I mean. It would be like</t>
  </si>
  <si>
    <t>John Loughran: Basically how</t>
  </si>
  <si>
    <t>Thomas Loughran: Multiply instance right it's one planet amongst unbelievably men, etc. All of that that actually is the stuff we know about the world or put it this way. These are our candidates for knowledge.</t>
  </si>
  <si>
    <t>Thomas Loughran: There's no great cloud of witnesses, right, that are across tradition across time affirming right all of that sort of deep comes very conservative</t>
  </si>
  <si>
    <t>Thomas Loughran: Game is</t>
  </si>
  <si>
    <t>JP: Still quarantining out here. So lots of time.</t>
  </si>
  <si>
    <t>01:17:41.190 --&gt; 01:17:48.060</t>
  </si>
  <si>
    <t>01:35:20.940 --&gt; 01:35:21.330</t>
  </si>
  <si>
    <t>01:09:46.800 --&gt; 01:09:53.100</t>
  </si>
  <si>
    <t>Thomas Loughran: And insofar as they endure through the, through the continue buffets right of our of our interacting with conscious space.</t>
  </si>
  <si>
    <t>Thomas Loughran: You would say it's conservative and they would say it's conservative, it would say it's right minded conservative, it's looking to the past, looking to people who know it's conservative. They might say the way science is conservative.</t>
  </si>
  <si>
    <t>Thomas Loughran: It's sort of like, oh, here's a really cool computer program, but it's pretty buggy and it's better off. Yeah, we could do.</t>
  </si>
  <si>
    <t>John Loughran: Basically how obligated. Am I to donate to effective charities.</t>
  </si>
  <si>
    <t>Thomas Loughran: Hard game, but this is the game that has to be played.</t>
  </si>
  <si>
    <t>Thomas Loughran: I will say that right then.</t>
  </si>
  <si>
    <t>Thomas Loughran: Right, but also moving forward, but without without failing to learn from the past, just the opposite. Right. It's like that.</t>
  </si>
  <si>
    <t>01:17:48.480 --&gt; 01:17:58.350</t>
  </si>
  <si>
    <t>01:35:24.060 --&gt; 01:35:27.120</t>
  </si>
  <si>
    <t>01:09:54.510 --&gt; 01:09:59.640</t>
  </si>
  <si>
    <t>JP: Happened. Maybe he's a</t>
  </si>
  <si>
    <t>Thomas Loughran: It right but that's not debug it too much time we've started. We've got a better model over here. Let's just go do that but it is worth talking about the plan and the program format or</t>
  </si>
  <si>
    <t>Thomas Loughran: What an animal that is probably none of the one that we bring</t>
  </si>
  <si>
    <t>John Loughran: So recently I read Peter singers book, The Life You can save</t>
  </si>
  <si>
    <t>Thomas Loughran: Insofar as they endure. These are the claims that end up as true.</t>
  </si>
  <si>
    <t>Thomas Loughran: And that's the part they get</t>
  </si>
  <si>
    <t>Thomas Loughran: And obviously, how can I play it. I can't. How can you play it, if we can, it's we overheads, but it's not way over our heads to conceive of it.</t>
  </si>
  <si>
    <t>JP: Katie locker room is going to be here in a few days, though.</t>
  </si>
  <si>
    <t>01:17:59.460 --&gt; 01:18:06.000</t>
  </si>
  <si>
    <t>01:35:29.820 --&gt; 01:35:33.420</t>
  </si>
  <si>
    <t>01:10:01.770 --&gt; 01:10:02.520</t>
  </si>
  <si>
    <t>Thomas Loughran: These claims to truth will be not exactly verified at any one particular moment but never falsified.</t>
  </si>
  <si>
    <t>Thomas Loughran: The part they don't get</t>
  </si>
  <si>
    <t>Thomas Loughran: You know what I mean, that's the analogy with leaving this behind and my showing it to you, just for a moment.</t>
  </si>
  <si>
    <t>Thomas Loughran: Food important. I said, What an asshole that other guy is probably not something</t>
  </si>
  <si>
    <t>Thomas Loughran: And it's not way over our heads to make some contributions to it and it's not. We all over our heads to invite other people into it and to guide it using this high information flow network of rich communities paradigm that is this tradition bound</t>
  </si>
  <si>
    <t>JP: Oh that's super cool. Um,</t>
  </si>
  <si>
    <t>Thomas Loughran: Right and emerging as the best accounts we have so far.</t>
  </si>
  <si>
    <t>Thomas Loughran: Is the real challenges to that perspective, that's not the only perspective. And there's a reason you sit in that perspective and there's a way in which you hold that thing together and sometimes you hold it together by force and fear.</t>
  </si>
  <si>
    <t>01:18:07.170 --&gt; 01:18:26.190</t>
  </si>
  <si>
    <t>01:35:36.030 --&gt; 01:35:37.050</t>
  </si>
  <si>
    <t>01:10:05.220 --&gt; 01:10:10.830</t>
  </si>
  <si>
    <t>Thomas Loughran: Ankle paradigm</t>
  </si>
  <si>
    <t>JP: She's in Seattle. This</t>
  </si>
  <si>
    <t>Thomas Loughran: So some point if there's ever a book, there needs to be a chapter list if there's ever a podcast, there needs to be an agenda and marching orders and here is a dat a run at the topics that might be considered in the first part.</t>
  </si>
  <si>
    <t>That's true important</t>
  </si>
  <si>
    <t>John Loughran: I found, I found Peter singers arguments really compelling and so sort of his</t>
  </si>
  <si>
    <t>Thomas Loughran: Right, and whether or not they will continue to hold us is a question of what else we might continue to explore and what new challenges that exploration will bring to the system. We currently have. This is just pure science right this is what every scientist would say</t>
  </si>
  <si>
    <t>Thomas Loughran: And you don't seem to recognize that and you don't seem to care about the casualties of that force and that fear and you see the casualties laying littered all around you and you call it the result of personal sin.</t>
  </si>
  <si>
    <t>Thomas Loughran: And to bring the various disciplines in the conversation with one another in lived out expressions of their implications.</t>
  </si>
  <si>
    <t>John’s iPhone: Is taking like months off work right now or</t>
  </si>
  <si>
    <t>01:18:27.270 --&gt; 01:18:33.810</t>
  </si>
  <si>
    <t>01:35:39.450 --&gt; 01:35:39.660</t>
  </si>
  <si>
    <t>01:10:12.390 --&gt; 01:10:15.420</t>
  </si>
  <si>
    <t>Thomas Loughran: And and you say it inside this system exactly the same way you'd say it inside an external world correspondence</t>
  </si>
  <si>
    <t>Thomas Loughran: Right, you call it the result of people failing and you don't seem to notice that it keeps coming back and biting you in the butt.</t>
  </si>
  <si>
    <t>Thomas Loughran: Of the first part. In other words, the rules of the game part or</t>
  </si>
  <si>
    <t>John Loughran: His, His analogy to sort of start off the book.</t>
  </si>
  <si>
    <t>Thomas Loughran: What is it like to live out a Christ in you, theory.</t>
  </si>
  <si>
    <t>JP: Yeah, like two months.</t>
  </si>
  <si>
    <t>Thomas Loughran: Physical isn't</t>
  </si>
  <si>
    <t>Thomas Loughran: Right, it's, it's not just a result of personal sin. It's deep blindness.</t>
  </si>
  <si>
    <t>01:18:37.080 --&gt; 01:18:43.740</t>
  </si>
  <si>
    <t>01:35:39.930 --&gt; 01:35:44.790</t>
  </si>
  <si>
    <t>01:10:16.860 --&gt; 01:10:19.020</t>
  </si>
  <si>
    <t>Thomas Loughran: You actually have lived in the backyard of such a world. And so about</t>
  </si>
  <si>
    <t>JP: Sabbatical.</t>
  </si>
  <si>
    <t>Thomas Loughran: Building a high information flow network of rich communities. And what good is that that</t>
  </si>
  <si>
    <t>Thomas Loughran: We'd probably also at, you know, at some point, the question will be, where does politics come in this</t>
  </si>
  <si>
    <t>John Loughran: Is the analogy of the shallow pond.</t>
  </si>
  <si>
    <t>Thomas Loughran: That didn't seem to need all those resources are here. And you'd still say the world.</t>
  </si>
  <si>
    <t>Thomas Loughran: To something to what and you don't know</t>
  </si>
  <si>
    <t>Thomas Loughran: And that does not exist anywhere.</t>
  </si>
  <si>
    <t>John’s iPhone: And she's doing</t>
  </si>
  <si>
    <t>01:18:46.320 --&gt; 01:18:52.080</t>
  </si>
  <si>
    <t>01:35:45.540 --&gt; 01:35:48.060</t>
  </si>
  <si>
    <t>01:10:21.930 --&gt; 01:10:28.020</t>
  </si>
  <si>
    <t>Thomas Loughran: What you haven't given credit for</t>
  </si>
  <si>
    <t>Thomas Loughran: Right. Well, there are other people who've got something to say about it.</t>
  </si>
  <si>
    <t>Thomas Loughran: The first point I want to make is this could be in as in, you know,</t>
  </si>
  <si>
    <t>Thomas Loughran: Because a lot of pitches or political and there</t>
  </si>
  <si>
    <t>John Loughran: And so I'll just say what the shallow pond analogy is so we're all on the same page so</t>
  </si>
  <si>
    <t>Thomas Loughran: It needs to exist. It used to exist, it can exist again.</t>
  </si>
  <si>
    <t>John’s iPhone: A motorcycle thing, right.</t>
  </si>
  <si>
    <t>JP: That last part doesn't make sense to me.</t>
  </si>
  <si>
    <t>Thomas Loughran: They look right in and they see</t>
  </si>
  <si>
    <t>01:18:54.000 --&gt; 01:19:04.170</t>
  </si>
  <si>
    <t>01:35:48.090 --&gt; 01:35:54.390</t>
  </si>
  <si>
    <t>01:10:30.570 --&gt; 01:10:41.850</t>
  </si>
  <si>
    <t>John Loughran: That's</t>
  </si>
  <si>
    <t>JP: Yes, she has a pickup truck and I think she's doing she like has a trailer for</t>
  </si>
  <si>
    <t>Thomas Loughran: What's the language. It could be in any foreign language. It could be in Chinese. None of us are speaking, most of the world does more than any other. I mean, but</t>
  </si>
  <si>
    <t>Thomas Loughran: Was a big political questions at some point, there has to be a political direction here.</t>
  </si>
  <si>
    <t>John Loughran: So this is what he tells the students. So he asked his students to imagine their route to the university and they're walking to their class and on their walk. They walk past a shallow pond.</t>
  </si>
  <si>
    <t>Thomas Loughran: Oh, it doesn't. Okay, let's come back to it.</t>
  </si>
  <si>
    <t>Thomas Loughran: No wonder why you're deeply dysfunction, you're living in a world of fear. And in a world of control.</t>
  </si>
  <si>
    <t>Thomas Loughran: That's that's the McIntyre project.</t>
  </si>
  <si>
    <t>JP: Either a trailer for it or she drives it up into the bed and has like a mountain, the bed.</t>
  </si>
  <si>
    <t>01:19:05.610 --&gt; 01:19:13.470</t>
  </si>
  <si>
    <t>01:35:56.940 --&gt; 01:35:59.850</t>
  </si>
  <si>
    <t>01:10:43.200 --&gt; 01:10:48.180</t>
  </si>
  <si>
    <t>Thomas Loughran: We've got, what, what you haven't given this account credit for imaginatively it has earned the credit yet, but it has to earn it. It's committed to earning the following credit</t>
  </si>
  <si>
    <t>Thomas Loughran: All, all I mean for the first point is, look, it stops at 10 at some point we need something like this and I've been aware of that for a long time.</t>
  </si>
  <si>
    <t>Thomas Loughran: That'll that'll wrap your communities apartment pretty fast.</t>
  </si>
  <si>
    <t>John Loughran: One morning, you notice a child has fallen into the shell upon and appears to be drowning.</t>
  </si>
  <si>
    <t>John’s iPhone: She by yourself.</t>
  </si>
  <si>
    <t>Thomas Loughran: We can show the flat earth and reset. They're not right.</t>
  </si>
  <si>
    <t>Thomas Loughran: In a world that dismisses</t>
  </si>
  <si>
    <t>01:19:14.820 --&gt; 01:19:17.370</t>
  </si>
  <si>
    <t>01:36:02.520 --&gt; 01:36:11.070</t>
  </si>
  <si>
    <t>01:10:49.320 --&gt; 01:10:55.560</t>
  </si>
  <si>
    <t>Thomas Loughran: Yeah, that was</t>
  </si>
  <si>
    <t>It's mine.</t>
  </si>
  <si>
    <t>Thomas Loughran: This fellows and I couldn't resist.</t>
  </si>
  <si>
    <t>Thomas Loughran: The sooner we bring in the heat the way less chance we're going to have to bring in any light. So that's just sort of</t>
  </si>
  <si>
    <t>John Loughran: It's a shallow funds. You don't see anyone else around you can obviously help the child and</t>
  </si>
  <si>
    <t>Thomas Loughran: Now that doesn't mean we can show them that under any set of circumstances, but we are committed to their being circumstances we are more committed than anybody else's action because if these guys don't share the worldview. It isn't true.</t>
  </si>
  <si>
    <t>Thomas Loughran: Tendencies inside your self and tendencies inside and other people and you play moments in other people and you cast them out.</t>
  </si>
  <si>
    <t>Thomas Loughran: A lot of time and went ridiculously far down the road unprepared for it but just pouring out all the pieces in very good</t>
  </si>
  <si>
    <t>JP: Yeah, but I think she's like there's she has different people. She's meeting up with along the way.</t>
  </si>
  <si>
    <t>01:19:19.320 --&gt; 01:19:19.620</t>
  </si>
  <si>
    <t>01:36:12.120 --&gt; 01:36:12.900</t>
  </si>
  <si>
    <t>01:10:56.970 --&gt; 01:11:06.510</t>
  </si>
  <si>
    <t>Thomas Loughran: What it is to be true, is to be the thing which we that has the power to draw us all into</t>
  </si>
  <si>
    <t>Thomas Loughran: And you confess them in your own right and you blame yourself and you you've got all the mental health issues that are associated with living that way.</t>
  </si>
  <si>
    <t>John Loughran: We've got to get</t>
  </si>
  <si>
    <t>John Loughran: The child very young and it's clearly going to drown. If you don't do anything to do to help it. And so to wait in and pull the child out of the shallow pond would be easy.</t>
  </si>
  <si>
    <t>John Loughran: It's good because I some of this was a weird, weird hit some of these same not all of this was new for me, you know, because we had hit some of the same stuff in our 10 hour marathon conversation over Christmas.</t>
  </si>
  <si>
    <t>Thomas Loughran: Agreement.</t>
  </si>
  <si>
    <t>Thomas Loughran: Right with burying things. That's the world you live in, and we don't want any part of it and and yet. And now we're out here not looking for something new and you think we're in the abyss.</t>
  </si>
  <si>
    <t>01:19:20.310 --&gt; 01:19:21.630</t>
  </si>
  <si>
    <t>01:36:13.830 --&gt; 01:36:24.450</t>
  </si>
  <si>
    <t>01:11:07.080 --&gt; 01:11:18.600</t>
  </si>
  <si>
    <t>JP: She's like visiting friends she was at her great you know how leases.</t>
  </si>
  <si>
    <t>Thomas Loughran: This starts at 11</t>
  </si>
  <si>
    <t>Thomas Loughran: Right, and we will get. But I think we need to get there. Later in the conversation that's probably in the time when we're talking about the implications for American life.</t>
  </si>
  <si>
    <t>John Loughran: But it means you're going to get your clothes wet and muddy and by the time you take the child out of the water, find the person who's responsible for the child go home and change, you're going to be late for class.</t>
  </si>
  <si>
    <t>Thomas Loughran: Right. And we think God thank God we got off that cliff.</t>
  </si>
  <si>
    <t>JP: Aren't has the farm in Washington.</t>
  </si>
  <si>
    <t>01:19:23.460 --&gt; 01:19:35.250</t>
  </si>
  <si>
    <t>01:36:25.170 --&gt; 01:36:37.980</t>
  </si>
  <si>
    <t>01:11:19.890 --&gt; 01:11:23.400</t>
  </si>
  <si>
    <t>JP: Out is</t>
  </si>
  <si>
    <t>Thomas Loughran: Or whatever it is.</t>
  </si>
  <si>
    <t>Thomas Loughran: And then this is building society as if information mattered. And this is basically where can you start putting buildings down on this blueprint this infrastructure.</t>
  </si>
  <si>
    <t>Thomas Loughran: Right, that's a natural time to talk about political issues. And I think we ought to hit them very well we ought to hit it, then everything no holds barred. I mean, if you're if you barring any holes. You're not really fighting</t>
  </si>
  <si>
    <t>John Loughran: Are you obligated to pull the child out of the pond.</t>
  </si>
  <si>
    <t>John Loughran: Cool, I think, I think. Yeah.</t>
  </si>
  <si>
    <t>JP: She might have told you about it before but</t>
  </si>
  <si>
    <t>JP: How a morality fit into that.</t>
  </si>
  <si>
    <t>01:19:35.730 --&gt; 01:19:47.340</t>
  </si>
  <si>
    <t>01:36:39.390 --&gt; 01:36:39.720</t>
  </si>
  <si>
    <t>01:11:25.380 --&gt; 01:11:26.100</t>
  </si>
  <si>
    <t>John Loughran: I'm just going to need to think about this stuff more, I think, and come up. I want to call it with good questions for you too.</t>
  </si>
  <si>
    <t>JP: Right now, anyway. Katie was there for a bit.</t>
  </si>
  <si>
    <t>Thomas Loughran: Where could you start, what kind of structures, can you build here and I'm just showing the bunch of structures that are conceived by me for a long period of time holding this lens.</t>
  </si>
  <si>
    <t>John Loughran: And so</t>
  </si>
  <si>
    <t>Thomas Loughran: Right, it's possible that</t>
  </si>
  <si>
    <t>Thomas Loughran: And there's there's a dialogue there. There's gotta be a dialogue there and we don't seem to have the tools for it and traditional institutions.</t>
  </si>
  <si>
    <t>John Loughran: So, yeah.</t>
  </si>
  <si>
    <t>JP: And then he's in Seattle visiting some friends and now she's coming down to visit me and then she's going down to Justin I think</t>
  </si>
  <si>
    <t>01:19:48.060 --&gt; 01:20:01.470</t>
  </si>
  <si>
    <t>01:36:39.780 --&gt; 01:36:40.410</t>
  </si>
  <si>
    <t>01:11:27.990 --&gt; 01:11:38.820</t>
  </si>
  <si>
    <t>Thomas Loughran: There are some</t>
  </si>
  <si>
    <t>Thomas Loughran: So this is why we need a new paradigm</t>
  </si>
  <si>
    <t>Thomas Loughran: That what lens. The lens from part one, this high information flow network of rich communities lens. In other words, what we really are is we're. This is articulating this lens and I'll do it all the time. This</t>
  </si>
  <si>
    <t>John Loughran: It's gotta be</t>
  </si>
  <si>
    <t>John Loughran: I think everyone would say that yes, obviously you're obligated to save the child from drowning, given the minimal cost to yourself like ruining your clothes or</t>
  </si>
  <si>
    <t>Thomas Loughran: Let's do it.</t>
  </si>
  <si>
    <t>John’s iPhone: Oh. Oh.</t>
  </si>
  <si>
    <t>JP: We're gonna play different games right i mean good</t>
  </si>
  <si>
    <t>Thomas Loughran: To seems to me to reaffirm what some folks really want to hold on to.</t>
  </si>
  <si>
    <t>01:20:02.640 --&gt; 01:20:14.730</t>
  </si>
  <si>
    <t>01:36:40.890 --&gt; 01:36:43.770</t>
  </si>
  <si>
    <t>01:11:40.140 --&gt; 01:11:41.340</t>
  </si>
  <si>
    <t>Thomas Loughran: Maybe I should call it McIntyre's lens, but it's not quite fair because I'd be he's way better than this and also not responsible for some of the particular ways of putting it</t>
  </si>
  <si>
    <t>Thomas Loughran: It's gotta be no holds barred free for all.</t>
  </si>
  <si>
    <t>John Loughran: being late to something</t>
  </si>
  <si>
    <t>Thomas Loughran: Plurality is wonderful as an exploratory strategy.</t>
  </si>
  <si>
    <t>Thomas Loughran: But at the same time to come as McIntyre puts it, it's only when you come and take on another person's point of view and really understand things from their point of view that you can turn around and look at yourself first time.</t>
  </si>
  <si>
    <t>Thomas Loughran: We cut ourselves some slack and ran way way down the road, but we obviously have to build it a little bit more orderly fashion without building too slow. You gotta find the right resolution and</t>
  </si>
  <si>
    <t>JP: So anyway, wants to see what it'll probably be raining while she's here unfortunately I'm it's gonna it's clear till Tuesday, but then my guess is it rains until April.</t>
  </si>
  <si>
    <t>01:20:15.390 --&gt; 01:20:31.860</t>
  </si>
  <si>
    <t>01:36:44.880 --&gt; 01:36:45.390</t>
  </si>
  <si>
    <t>01:11:42.450 --&gt; 01:11:52.470</t>
  </si>
  <si>
    <t>Thomas Loughran: But it isn't the end game.</t>
  </si>
  <si>
    <t>Thomas Loughran: From a different set of eyes that that sort of thing has to happen and it frankly, it doesn't happen in traditional life and</t>
  </si>
  <si>
    <t>Thomas Loughran: So he doesn't come at this from an information processing point of view, which obviously is pretty important to this way of looking at it. So then this is probably a better name is the high information flow network of rich communities lens and from now on. I'll just keep saying the lens.</t>
  </si>
  <si>
    <t>Thomas Loughran: Inquiry.</t>
  </si>
  <si>
    <t>John Loughran: Basically you have this really obvious moral good which is saving a child's life sacrificing something I'm significantly less value.</t>
  </si>
  <si>
    <t>Thomas Loughran: fly in and out. So fly up and down, so to speak, never, never one resolution. Exactly. Different things require different resolution, but not way the heck up there. Right. I mean, otherwise you can move very fast.</t>
  </si>
  <si>
    <t>Thomas Loughran: It, but it may end up being, it may end up being part of the end game.</t>
  </si>
  <si>
    <t>Thomas Loughran: They go going on.</t>
  </si>
  <si>
    <t>01:20:32.790 --&gt; 01:20:42.690</t>
  </si>
  <si>
    <t>01:36:47.220 --&gt; 01:36:53.760</t>
  </si>
  <si>
    <t>01:11:53.760 --&gt; 01:11:54.450</t>
  </si>
  <si>
    <t>John Loughran: So we, we, on for Wednesday.</t>
  </si>
  <si>
    <t>Thomas Loughran: Okay, or the community. And that's it. But it's not just a community one community by itself is could be narrow minded thinking right and</t>
  </si>
  <si>
    <t>Thomas Loughran: But even then, we probably try and conducted with reasonable amount of respect for other positions, etc.</t>
  </si>
  <si>
    <t>Thomas Loughran: In other words, there may be ultimate here resolvable diversity of perspectives, even amongst mature members of the richest of communities and insofar as that's the case. There are no facts of the matter.</t>
  </si>
  <si>
    <t>Thomas Loughran: A fever blindness in the abyss is something I want to hit</t>
  </si>
  <si>
    <t>Thomas Loughran: We're on for Wednesday, and I think john is too.</t>
  </si>
  <si>
    <t>John’s iPhone: Well, we should</t>
  </si>
  <si>
    <t>01:20:44.370 --&gt; 01:20:45.330</t>
  </si>
  <si>
    <t>01:36:55.770 --&gt; 01:36:58.290</t>
  </si>
  <si>
    <t>01:11:56.640 --&gt; 01:12:01.260</t>
  </si>
  <si>
    <t>Thomas Loughran: In those areas there are multiple ways of looking at it, not any way of looking at it because most of the ways of looking at it fall by the wayside, but don't fall by the wayside. Some of them endure and now you've got complementarity.</t>
  </si>
  <si>
    <t>John Loughran: Right, it could be</t>
  </si>
  <si>
    <t>John Loughran: Maybe some civility stay true to our title.</t>
  </si>
  <si>
    <t>John Loughran: He uses this analogy to compare the case where there are</t>
  </si>
  <si>
    <t>John Loughran: As far as I'm okay, cool and then Friday.</t>
  </si>
  <si>
    <t>John’s iPhone: If she's there. I don't know if she's like staying with you.</t>
  </si>
  <si>
    <t>Thomas Loughran: You've got multiple ways of looking at it that complement one another.</t>
  </si>
  <si>
    <t>Thomas Loughran: And try to find a way to reveal</t>
  </si>
  <si>
    <t>01:20:45.600 --&gt; 01:20:46.500</t>
  </si>
  <si>
    <t>01:36:59.880 --&gt; 01:37:00.810</t>
  </si>
  <si>
    <t>01:12:02.340 --&gt; 01:12:19.020</t>
  </si>
  <si>
    <t>Thomas Loughran: We've we were both on Friday, if I remember correctly, we pull the plug on Friday already unless you're trying to pull it. Is that true</t>
  </si>
  <si>
    <t>Thomas Loughran: Many things wrong.</t>
  </si>
  <si>
    <t>Thomas Loughran: Little bit. Right.</t>
  </si>
  <si>
    <t>John Loughran: There, there's just tons of preventable suffering and death in the world, due to lack of food, shelter and medical care that can be alleviated for very little cost relative to the impact that you could have</t>
  </si>
  <si>
    <t>Thomas Loughran: And you can see it from this point of view, and you can see it from this point of view, and they're incommensurate in some way and that's an irreducible feature so far as we know, thus far, of how we relate to all of reality.</t>
  </si>
  <si>
    <t>Thomas Loughran: To tease out you know that this looks open and shut to you. And in fact, it's not so open and shut right and you have evidence for that and you take it one way, and you just and you play it you dismiss it. You</t>
  </si>
  <si>
    <t>John Loughran: No, I</t>
  </si>
  <si>
    <t>John’s iPhone: She should do a podcast.</t>
  </si>
  <si>
    <t>01:20:47.040 --&gt; 01:20:48.390</t>
  </si>
  <si>
    <t>01:37:02.580 --&gt; 01:37:03.120</t>
  </si>
  <si>
    <t>01:12:21.480 --&gt; 01:12:33.960</t>
  </si>
  <si>
    <t>Thomas Loughran: So plurality need not be knocked out. And in any case, it's necessary as a strategy for moving forward.</t>
  </si>
  <si>
    <t>Thomas Loughran: But there's other ways to look at it.</t>
  </si>
  <si>
    <t>Thomas Loughran: So you need a network.</t>
  </si>
  <si>
    <t>John Loughran: Exactly.</t>
  </si>
  <si>
    <t>John Loughran: Like that. There's just very cheap surgeries that can prevent people from going blind, there's very cheap mosquito nets just are not very expensive and make a huge difference in people's lives.</t>
  </si>
  <si>
    <t>John Loughran: Do. I'm so this upcoming Friday, I'm flying in and so we joked about the carpool thing.</t>
  </si>
  <si>
    <t>JP: That'd be fun. Well, I don't know if she'll be here Monday.</t>
  </si>
  <si>
    <t>Thomas Loughran: Right, we're exploring. I mean, it's valuable for forage rich exploration of the best ways of looking at things, which then have got to be interacted with and adjudicated mute in mutuality right in the sort of this McIntyre's algorithm.</t>
  </si>
  <si>
    <t>JP: And it can</t>
  </si>
  <si>
    <t>01:20:48.630 --&gt; 01:20:57.690</t>
  </si>
  <si>
    <t>01:37:05.190 --&gt; 01:37:10.980</t>
  </si>
  <si>
    <t>01:12:36.000 --&gt; 01:12:41.310</t>
  </si>
  <si>
    <t>Thomas Loughran: Oh, no.</t>
  </si>
  <si>
    <t>JP: Maybe she will</t>
  </si>
  <si>
    <t>Thomas Loughran: Right where you run all kinds of communities and you judge between them in various ways, or you learn from them in various ways that may involve judging between them.</t>
  </si>
  <si>
    <t>Thomas Loughran: Well, honestly, I think that once you see that other political views are actually exploring space that you</t>
  </si>
  <si>
    <t>John Loughran: You know there's there's a bunch of different cheap solutions to lots of problems where</t>
  </si>
  <si>
    <t>Thomas Loughran: Now, the same thing is true. The flatter thurs so it is possible that the flat earth is could refuse to play. The question is, could they not refuse to play and yet still win.</t>
  </si>
  <si>
    <t>Thomas Loughran: Bother you actually if you let it and you ought to and you ought to just try and let it loose and you up a little bit, maybe it's not quite so clear, as you thought right and</t>
  </si>
  <si>
    <t>John Loughran: That is, yeah, so I wasn't sure if that</t>
  </si>
  <si>
    <t>JP: I don't, I guess that she's gonna want to go do something, you know,</t>
  </si>
  <si>
    <t>01:20:57.810 --&gt; 01:21:10.170</t>
  </si>
  <si>
    <t>01:37:10.980 --&gt; 01:37:18.120</t>
  </si>
  <si>
    <t>01:12:43.050 --&gt; 01:12:49.650</t>
  </si>
  <si>
    <t>Thomas Loughran: By when I mean, hang on to flat earth tourism, even though they actually play, they actually know ritually what it is the resources that other people have</t>
  </si>
  <si>
    <t>Thomas Loughran: Maybe there's another way to put the world together.</t>
  </si>
  <si>
    <t>Thomas Loughran: It may evolve a banding something them, some of them building new ones that don't exist, could be all kinds of stuff like that. But there's some judgment that's being applied to this whole thing. Not just taking any one perspective for granted.</t>
  </si>
  <si>
    <t>Thomas Loughran: Yourself know you are not exploring, you do not like that. They are not your priorities, you might not even know what their priorities are.</t>
  </si>
  <si>
    <t>John Loughran: You could really make a big difference without sacrificing very much. And the only difference between that</t>
  </si>
  <si>
    <t>John Loughran: Out if you enjoyed it decided to do that or if I should</t>
  </si>
  <si>
    <t>John’s iPhone: Yeah, I'm sure. Yeah. Well, you might have to pass. But if you're here back</t>
  </si>
  <si>
    <t>Thomas Loughran: For accounting for the same things. And then the question is, do they does they remain a complementarity with flat earth servers or this Flat Earth arisen dissolve under that high information flow exchange.</t>
  </si>
  <si>
    <t>Thomas Loughran: That holds together. And I think that's true.</t>
  </si>
  <si>
    <t>01:21:12.360 --&gt; 01:21:16.230</t>
  </si>
  <si>
    <t>01:37:18.450 --&gt; 01:37:27.210</t>
  </si>
  <si>
    <t>01:12:51.030 --&gt; 01:12:59.010</t>
  </si>
  <si>
    <t>Thomas Loughran: We, we decided in spirit, and now we need to make sure that the toilet flushes able</t>
  </si>
  <si>
    <t>JP: Well, it's a good idea.</t>
  </si>
  <si>
    <t>Thomas Loughran: Alright so that community lens understood in the network sense</t>
  </si>
  <si>
    <t>Thomas Loughran: But you'd be a little more interested in their fire codes. If you thought that they were actually running an experiment, the results of which are entirely relevant to what you think.</t>
  </si>
  <si>
    <t>John Loughran: And the case of the shallow pond is the issue that they're just not obvious, right. I just the</t>
  </si>
  <si>
    <t>Thomas Loughran: That maximal information flow exchange.</t>
  </si>
  <si>
    <t>Thomas Loughran: And I think, actually, all of that. But so much that</t>
  </si>
  <si>
    <t>John Loughran: Yeah spirit.</t>
  </si>
  <si>
    <t>JP: It's a good idea.</t>
  </si>
  <si>
    <t>01:21:22.110 --&gt; 01:21:36.540</t>
  </si>
  <si>
    <t>01:37:28.710 --&gt; 01:37:29.910</t>
  </si>
  <si>
    <t>01:13:00.810 --&gt; 01:13:09.300</t>
  </si>
  <si>
    <t>Thomas Loughran: By maximal I don't mean all the information that there is. I mean enough so that no more makes a difference to how people change it how people think about it.</t>
  </si>
  <si>
    <t>Thomas Loughran: I, I learned through the people to praise I've gone through a lot of paradigm changes and PLP</t>
  </si>
  <si>
    <t>Thomas Loughran: I've been holding for a long time and so have a ton of other people across the world, wishing that McIntyre's story could come to pass. And so I've been building all of these things they have been involved in court net for 20 years saying this is it.</t>
  </si>
  <si>
    <t>Thomas Loughran: To watch you think</t>
  </si>
  <si>
    <t>John Loughran: The extreme poverty in the world and the suffering and death associated with them or do not grab my attention on a regular basis.</t>
  </si>
  <si>
    <t>Thomas Loughran: Have a car, etc. For that, so give me</t>
  </si>
  <si>
    <t>John’s iPhone: I had that thought today young</t>
  </si>
  <si>
    <t>Thomas Loughran: What judgments, they end up making under informed circumstances. Once you've topped that out and it's hard to know when you've tapped that out. You may never know you've taught that out.</t>
  </si>
  <si>
    <t>Thomas Loughran: The second story versus the two story universe versus a one story that was an empty right</t>
  </si>
  <si>
    <t>01:21:39.000 --&gt; 01:21:40.740</t>
  </si>
  <si>
    <t>01:37:31.800 --&gt; 01:37:31.980</t>
  </si>
  <si>
    <t>01:13:10.800 --&gt; 01:13:11.520</t>
  </si>
  <si>
    <t>Thomas Loughran: A rival in Chicago.</t>
  </si>
  <si>
    <t>John’s iPhone: Cold. Yeah.</t>
  </si>
  <si>
    <t>Thomas Loughran: Cork net first started, I said.</t>
  </si>
  <si>
    <t>They're</t>
  </si>
  <si>
    <t>Thomas Loughran: Right, it could always possible that more information would make a difference. But at some point, you don't have any evidence for thinking. So, and</t>
  </si>
  <si>
    <t>Thomas Loughran: There's a paradigm change there and I kind of went through it earlier because it's very Second Vatican Council, it's not as the first time but but he put his finger on it so clearly and interpret scripture</t>
  </si>
  <si>
    <t>John Loughran: Yeah, let me see here. I can't remember the exact time</t>
  </si>
  <si>
    <t>John’s iPhone: Not that</t>
  </si>
  <si>
    <t>01:21:42.150 --&gt; 01:21:58.440</t>
  </si>
  <si>
    <t>01:37:35.490 --&gt; 01:37:39.600</t>
  </si>
  <si>
    <t>01:13:13.140 --&gt; 01:13:14.370</t>
  </si>
  <si>
    <t>Thomas Loughran: But at a much earlier point, you got plenty of evidence for thinking that you haven't yet.</t>
  </si>
  <si>
    <t>Thomas Loughran: He gives a scriptural grounding for the rejection that second</t>
  </si>
  <si>
    <t>Thomas Loughran: Hey, here's what we need to do for community building point of view, we need to just have, we need to get a bunch of people to throw a grappling hook onto this wagon that's heading in a given direction this is</t>
  </si>
  <si>
    <t>Thomas Loughran: And that there's no shortcut, other than a deep and moving into what</t>
  </si>
  <si>
    <t>John Loughran: It's really just</t>
  </si>
  <si>
    <t>Thomas Loughran: Evening.</t>
  </si>
  <si>
    <t>John’s iPhone: Well, she just reminded me of it, but</t>
  </si>
  <si>
    <t>Thomas Loughran: Got there, right, because we know there's more relevant and you don't know it yet. We know you don't know it yet because it took us a long time to learn it and you're nowhere near learning it yet.</t>
  </si>
  <si>
    <t>Thomas Loughran: That to store universe parent, I'd say.</t>
  </si>
  <si>
    <t>01:21:58.710 --&gt; 01:22:08.130</t>
  </si>
  <si>
    <t>01:37:40.530 --&gt; 01:37:42.150</t>
  </si>
  <si>
    <t>01:13:16.230 --&gt; 01:13:20.640</t>
  </si>
  <si>
    <t>Thomas Loughran: Evening or afternoon.</t>
  </si>
  <si>
    <t>John’s iPhone: The whole anti racism thing.</t>
  </si>
  <si>
    <t>Thomas Loughran: high energy physics and it's going at and it's going to drag everybody around with it and they're all going to stay together at the end of their rope.</t>
  </si>
  <si>
    <t>You have to say.</t>
  </si>
  <si>
    <t>John Loughran: It seems to me it's just a, a, a bug in our</t>
  </si>
  <si>
    <t>Thomas Loughran: Right. We know that from the things that you say you think we're saying to you know we're not saying those things to you were saying something else that's clearly distinguishable from those things.</t>
  </si>
  <si>
    <t>Thomas Loughran: Right. This and of course that was very much. The reason I ran into NT Wright was precisely because people praise.</t>
  </si>
  <si>
    <t>Afternoon.</t>
  </si>
  <si>
    <t>01:22:08.670 --&gt; 01:22:17.940</t>
  </si>
  <si>
    <t>01:37:43.410 --&gt; 01:37:47.340</t>
  </si>
  <si>
    <t>01:13:22.290 --&gt; 01:13:23.850</t>
  </si>
  <si>
    <t>Thomas Loughran: That a situation in which there's clearly a lack of information flow and it's only once you think you've overcome that.</t>
  </si>
  <si>
    <t>Thomas Loughran: And then Trinity school went</t>
  </si>
  <si>
    <t>Thomas Loughran: Right, literally, the model works it if this thing starts to move because it starts to crunch all these people together, right, if they if they</t>
  </si>
  <si>
    <t>Thomas Loughran: That's already pointing us in a new direction politically.</t>
  </si>
  <si>
    <t>John Loughran: In our compassion software.</t>
  </si>
  <si>
    <t>John Loughran: early afternoon.</t>
  </si>
  <si>
    <t>Thomas Loughran: And it's actually over one. It's only when both sides think they've overcome that.</t>
  </si>
  <si>
    <t>Thomas Loughran: To school actually it's woven into the approach to Scripture house talk</t>
  </si>
  <si>
    <t>01:22:18.090 --&gt; 01:22:19.350</t>
  </si>
  <si>
    <t>01:37:49.980 --&gt; 01:37:51.150</t>
  </si>
  <si>
    <t>01:13:25.470 --&gt; 01:13:31.140</t>
  </si>
  <si>
    <t>John Loughran: Or no, let's see. Sorry.</t>
  </si>
  <si>
    <t>JP: Thinking about that.</t>
  </si>
  <si>
    <t>Thomas Loughran: Are some funding is</t>
  </si>
  <si>
    <t>So we'll get there.</t>
  </si>
  <si>
    <t>John Loughran: Where I just don't. I just don't see it. And I haven't put myself in a position to see it.</t>
  </si>
  <si>
    <t>Thomas Loughran: Those are the testing conditions.</t>
  </si>
  <si>
    <t>Thomas Loughran: And people who think that that's a conservative approach. I've got</t>
  </si>
  <si>
    <t>John Loughran: No evening.</t>
  </si>
  <si>
    <t>01:22:19.410 --&gt; 01:22:33.450</t>
  </si>
  <si>
    <t>01:37:54.030 --&gt; 01:37:54.870</t>
  </si>
  <si>
    <t>01:13:33.210 --&gt; 01:13:45.510</t>
  </si>
  <si>
    <t>Thomas Loughran: I don't know if that makes any sense to you the testing conditions. Those are the conditions in which the claims about are being made the evidence. Every claims begin to apply.</t>
  </si>
  <si>
    <t>Thomas Loughran: At the beginning, but then it goes off in a given direction. Pretty soon those differences are going to matter less and what they have in common that velocity next direction is going to characterize their position and their momentum, right, they're going to be where the wagon is</t>
  </si>
  <si>
    <t>John Loughran: And so I'm not moved by it and so i don't i don't give money to I don't walk into the shallow pond and the shallow pond in this case is me just donating a certain amount of money to charity.</t>
  </si>
  <si>
    <t>John Loughran: Six 645 in the evening.</t>
  </si>
  <si>
    <t>John’s iPhone: That Matt.</t>
  </si>
  <si>
    <t>JP: It, it kind of makes sense. Sorry, it's starting to wane here a little bit.</t>
  </si>
  <si>
    <t>Thomas Loughran: There have been very</t>
  </si>
  <si>
    <t>01:22:33.960 --&gt; 01:22:34.290</t>
  </si>
  <si>
    <t>01:37:55.680 --&gt; 01:37:56.580</t>
  </si>
  <si>
    <t>01:13:48.540 --&gt; 01:13:49.170</t>
  </si>
  <si>
    <t>Thomas Loughran: Oh, all right.</t>
  </si>
  <si>
    <t>John’s iPhone: To lead guy.</t>
  </si>
  <si>
    <t>John Loughran: Yeah. Thank you. Welcome.</t>
  </si>
  <si>
    <t>I'm</t>
  </si>
  <si>
    <t>Thomas Loughran: Religious people Teaching, Doctrine.</t>
  </si>
  <si>
    <t>John’s iPhone: Baby</t>
  </si>
  <si>
    <t>01:22:35.460 --&gt; 01:22:39.690</t>
  </si>
  <si>
    <t>01:37:57.990 --&gt; 01:38:07.770</t>
  </si>
  <si>
    <t>01:13:50.760 --&gt; 01:13:57.720</t>
  </si>
  <si>
    <t>JP: A little distracted.</t>
  </si>
  <si>
    <t>Thomas Loughran: Over the years, I think that's also true.</t>
  </si>
  <si>
    <t>Thomas Loughran: That's great. Just what happens to people when they</t>
  </si>
  <si>
    <t>Thomas Loughran: And I'm looking forward to what you have to say, I want to say, and we'll go from there. I will send you. I sent you a link in that chat box and hopefully you both gather it and you can download the PDF from there.</t>
  </si>
  <si>
    <t>John Loughran: I don't know that that's that's just been occupying a lot of my thoughts recently just in terms of, you know, how</t>
  </si>
  <si>
    <t>Thomas Loughran: So that's 647 45 of our time.</t>
  </si>
  <si>
    <t>JP: Taliban.</t>
  </si>
  <si>
    <t>Thomas Loughran: You'll run into some of that when you read the article I just stuck in chat. You got your nobody's named but you might recognize you might guess</t>
  </si>
  <si>
    <t>01:22:39.870 --&gt; 01:22:42.690</t>
  </si>
  <si>
    <t>01:38:08.250 --&gt; 01:38:14.610</t>
  </si>
  <si>
    <t>01:13:58.770 --&gt; 01:14:11.130</t>
  </si>
  <si>
    <t>John Loughran: Right, yeah. Okay. Yep.</t>
  </si>
  <si>
    <t>John’s iPhone: had another article</t>
  </si>
  <si>
    <t>Thomas Loughran: Get involved in something and stay with it.</t>
  </si>
  <si>
    <t>Thomas Loughran: And even if all we do. If it turns out it's tough sledding that we only do some part of it, etc.</t>
  </si>
  <si>
    <t>John Loughran: You know how, how much of my attention. Should I decide to give to that and how much of a, you know, should I just go out and try and make as much money as I possibly can make. It's like</t>
  </si>
  <si>
    <t>Thomas Loughran: It's late. Anyway, wait too late.</t>
  </si>
  <si>
    <t>JP: Frankly, yeah.</t>
  </si>
  <si>
    <t>Thomas Loughran: Yep. Yes I let's see pencil that in and let's talk about it. I'm putting it on my computer right now and I'll talk about it tonight and see if I can commit to doing that, I want to commit to doing it.</t>
  </si>
  <si>
    <t>John’s iPhone: That I read after his article comments on that Glenn Greenwald situation.</t>
  </si>
  <si>
    <t>01:22:44.760 --&gt; 01:22:45.330</t>
  </si>
  <si>
    <t>01:38:15.090 --&gt; 01:38:29.250</t>
  </si>
  <si>
    <t>01:14:11.970 --&gt; 01:14:20.550</t>
  </si>
  <si>
    <t>JP: Yeah, this would be interesting to come back to</t>
  </si>
  <si>
    <t>Thomas Loughran: They're</t>
  </si>
  <si>
    <t>Thomas Loughran: That's fine. But let's spend our time on it, because to be honest I haven't finished it. I don't know how tough. All I know is how many pages. There are and how many made it through. So it looks like you and but I've read his book, and I've heard him speak a dozen times</t>
  </si>
  <si>
    <t>John Loughran: I don't make very much money working on a farm, but I really like working on the farm, but I could totally go get an engineering job like I'm confident. I could learn just about anything.</t>
  </si>
  <si>
    <t>John’s iPhone: As a critique of the</t>
  </si>
  <si>
    <t>JP: But I think this is one of those things where, you know, we've been talking about conscious realism for a while, but I think it's starting to marinate and</t>
  </si>
  <si>
    <t>Thomas Loughran: Last thoughts to you.</t>
  </si>
  <si>
    <t>01:22:45.360 --&gt; 01:22:45.780</t>
  </si>
  <si>
    <t>01:38:29.730 --&gt; 01:38:41.040</t>
  </si>
  <si>
    <t>01:14:20.970 --&gt; 01:14:28.890</t>
  </si>
  <si>
    <t>John Loughran: Sure. Cool. Yeah, just let me. It's, I, I just need to know what</t>
  </si>
  <si>
    <t>John’s iPhone: White fragility book.</t>
  </si>
  <si>
    <t>Thomas Loughran: Going</t>
  </si>
  <si>
    <t>Thomas Loughran: At least, so it's a lot of it is familiar to me. And it's rehearsing things. I already know that may be less. So for you, so let's get as far as we can, but don't treat it like it's a, you know, don't make a big burden out of it.</t>
  </si>
  <si>
    <t>John Loughran: And go get some job and do something very lucrative eventually and I could be giving tons of money to charity.</t>
  </si>
  <si>
    <t>JP: You know, I think I'll have better questions.</t>
  </si>
  <si>
    <t>JP: Oh, man. Well, yeah, I'm almost done here when</t>
  </si>
  <si>
    <t>John Loughran: To communicate with my parents, my parents and I were talking about it. So did they pick me up or yeah</t>
  </si>
  <si>
    <t>01:22:46.020 --&gt; 01:22:55.200</t>
  </si>
  <si>
    <t>01:38:41.520 --&gt; 01:38:49.590</t>
  </si>
  <si>
    <t>01:14:30.750 --&gt; 01:14:34.650</t>
  </si>
  <si>
    <t>JP: I'm going to push you harder on this Uncle Tom. So hey,</t>
  </si>
  <si>
    <t>JP: This can be a worthwhile project I'm</t>
  </si>
  <si>
    <t>Thomas Loughran: To tend to hang together right and they're probably going to talk to each other and they're probably going to get better at a few things because they're going to have a few things that they do in common.</t>
  </si>
  <si>
    <t>Thomas Loughran: put as much time, put some time into it so that you know you can appreciate the conversation on Friday. And if you make it all the way through. Sweet.</t>
  </si>
  <si>
    <t>John Loughran: Relative to what I give. Now like I could just be saving tons of lives.</t>
  </si>
  <si>
    <t>Thomas Loughran: Yep, so they don't know tomorrow.</t>
  </si>
  <si>
    <t>John’s iPhone: And yeah, so my general feeling from still being super interested in it. I got probably</t>
  </si>
  <si>
    <t>JP: I get ready.</t>
  </si>
  <si>
    <t>JP: thinking this through and</t>
  </si>
  <si>
    <t>01:22:55.380 --&gt; 01:23:09.450</t>
  </si>
  <si>
    <t>01:38:51.690 --&gt; 01:38:52.080</t>
  </si>
  <si>
    <t>01:14:37.500 --&gt; 01:14:47.010</t>
  </si>
  <si>
    <t>Thomas Loughran: So we have, let's see, when I communicate about it tomorrow.</t>
  </si>
  <si>
    <t>John’s iPhone: should read the book, not lie for God, because I think a lot of the criticism that I've read john McQuarters Atlantic. He also criticized in that article is basically reviewing white fragility and its</t>
  </si>
  <si>
    <t>Thomas Loughran: They're probably going to get better at those things and start to develop a craft, even if it isn't exactly the craft that the horses have or the driver has he's going somewhere on a purpose. These people are going somewhere, either on accident or</t>
  </si>
  <si>
    <t>John Loughran: And so it's just like how big of a this is this is just basically what I've been thinking about, which is what are my obligations here. And how do I think through</t>
  </si>
  <si>
    <t>Both</t>
  </si>
  <si>
    <t>JP: I do like this abyss versus snow blindness.</t>
  </si>
  <si>
    <t>John’s iPhone: Effects and what and just the book.</t>
  </si>
  <si>
    <t>01:23:10.440 --&gt; 01:23:11.580</t>
  </si>
  <si>
    <t>01:38:52.620 --&gt; 01:38:53.460</t>
  </si>
  <si>
    <t>01:14:49.110 --&gt; 01:14:50.910</t>
  </si>
  <si>
    <t>Thomas Loughran: Push man.</t>
  </si>
  <si>
    <t>JP: Analogy</t>
  </si>
  <si>
    <t>On a strategic act.</t>
  </si>
  <si>
    <t>John Loughran: Definitely do that.</t>
  </si>
  <si>
    <t>John Loughran: You know responsibly.</t>
  </si>
  <si>
    <t>Thomas Loughran: Sounds good, I think. JOHN Is freer than I am probably</t>
  </si>
  <si>
    <t>John’s iPhone: I think that is the easy version of anti racism to like find ridiculous and self flagellating</t>
  </si>
  <si>
    <t>Thomas Loughran: That'll be great.</t>
  </si>
  <si>
    <t>JP: Plato's cave. Yeah, yeah.</t>
  </si>
  <si>
    <t>01:23:13.350 --&gt; 01:23:17.550</t>
  </si>
  <si>
    <t>01:38:56.850 --&gt; 01:38:57.450</t>
  </si>
  <si>
    <t>01:14:52.200 --&gt; 01:15:01.500</t>
  </si>
  <si>
    <t>Thomas Loughran: So I think you'll probably come to</t>
  </si>
  <si>
    <t>John’s iPhone: But I think the book that Katie was talking about by either max candy is probably the more</t>
  </si>
  <si>
    <t>Thomas Loughran: If you see what I mean it's it's a strategic accident to say throw you throw</t>
  </si>
  <si>
    <t>John Loughran: I think you know responsibly responding to this preventable suffering in the world that isn't obvious to me.</t>
  </si>
  <si>
    <t>Thomas Loughran: Alright, appreciate it.</t>
  </si>
  <si>
    <t>Thomas Loughran: Not again. But it's exactly that.</t>
  </si>
  <si>
    <t>John Loughran: Sweet. Well, that'd be fun.</t>
  </si>
  <si>
    <t>John’s iPhone: Interesting side to discuss, I guess.</t>
  </si>
  <si>
    <t>01:23:19.560 --&gt; 01:23:26.610</t>
  </si>
  <si>
    <t>01:38:58.020 --&gt; 01:39:02.280</t>
  </si>
  <si>
    <t>01:15:02.580 --&gt; 01:15:03.570</t>
  </si>
  <si>
    <t>JP: Oh hey I watched that movie. My octopus teacher</t>
  </si>
  <si>
    <t>JP: Yeah, well here's i i love that I want to do a</t>
  </si>
  <si>
    <t>Thomas Loughran: A bunch of us wish we could do this stuff we don't know how to do any of this stuff. We can hardly agree with each other. Let's do this one thing together for a year.</t>
  </si>
  <si>
    <t>Thomas Loughran: Great, thanks. Boy, it looks like a nice day out there tonight you unusually</t>
  </si>
  <si>
    <t>John Loughran: While also</t>
  </si>
  <si>
    <t>John Loughran: Thanks. Cool.</t>
  </si>
  <si>
    <t>JP: Yeah, I read</t>
  </si>
  <si>
    <t>01:23:26.790 --&gt; 01:23:28.320</t>
  </si>
  <si>
    <t>01:39:03.270 --&gt; 01:39:10.830</t>
  </si>
  <si>
    <t>01:15:06.150 --&gt; 01:15:13.200</t>
  </si>
  <si>
    <t>Ready.</t>
  </si>
  <si>
    <t>Thomas Loughran: And see even better after that.</t>
  </si>
  <si>
    <t>John Loughran: Oh yeah, we had a gorgeous day today. It's, it's pretty nice. Oh yeah, 60 degrees and sunny.</t>
  </si>
  <si>
    <t>John Loughran: You know, trying to live a life that I find worth living. Right. Like, I can't just be constantly</t>
  </si>
  <si>
    <t>JP: I did.</t>
  </si>
  <si>
    <t>JP: We've tried to do a few different things. And I feel like I haven't really done anything like we've talked about doing a few different things and sometimes things just take a while to sort of come together.</t>
  </si>
  <si>
    <t>John Loughran: Thanks you too. Bye bye.</t>
  </si>
  <si>
    <t>JP: I read a chat. I think I read an article I think she wrote white fragility. After writing an article called white fragility.</t>
  </si>
  <si>
    <t>01:23:30.210 --&gt; 01:23:32.280</t>
  </si>
  <si>
    <t>01:39:13.440 --&gt; 01:39:17.490</t>
  </si>
  <si>
    <t>01:15:15.030 --&gt; 01:15:18.810</t>
  </si>
  <si>
    <t>JP: I loved it. I'd love to talk to you about it some time.</t>
  </si>
  <si>
    <t>JP: But I would like to have a sort of</t>
  </si>
  <si>
    <t>Thomas Loughran: We will look better. That's what I mean.</t>
  </si>
  <si>
    <t>John Loughran: Everything's leapt out like last two weeks, everything just exploded.</t>
  </si>
  <si>
    <t>John Loughran: weighed down by all these people suffering and dying all over the world.</t>
  </si>
  <si>
    <t>JP: And I read her article, whilst agility.</t>
  </si>
  <si>
    <t>Thomas Loughran: On. Let's do it.</t>
  </si>
  <si>
    <t>JP: I'm just thinking more for myself. Now maybe, but</t>
  </si>
  <si>
    <t>01:23:34.860 --&gt; 01:23:35.220</t>
  </si>
  <si>
    <t>01:39:18.090 --&gt; 01:39:24.510</t>
  </si>
  <si>
    <t>01:15:20.130 --&gt; 01:15:23.460</t>
  </si>
  <si>
    <t>JP: In some</t>
  </si>
  <si>
    <t>John Loughran: So like the vineyard on the Hill up here just finally left out. So the vineyard driving to work is really sweet.</t>
  </si>
  <si>
    <t>John Loughran: Because if you think about it for too long. It's just, it's brutal.</t>
  </si>
  <si>
    <t>On</t>
  </si>
  <si>
    <t>JP: I, I need a better system for sort of working on this.</t>
  </si>
  <si>
    <t>JP: Mean, basically.</t>
  </si>
  <si>
    <t>01:23:36.660 --&gt; 01:23:41.190</t>
  </si>
  <si>
    <t>01:39:25.620 --&gt; 01:39:26.160</t>
  </si>
  <si>
    <t>01:15:26.910 --&gt; 01:15:30.900</t>
  </si>
  <si>
    <t>JP: Right now my computer is getting rained on so okay</t>
  </si>
  <si>
    <t>JP: Yeah productively together where we actually</t>
  </si>
  <si>
    <t>Thomas Loughran: So then, we've been talking about that community for 20 years in that language.</t>
  </si>
  <si>
    <t>John Loughran: But i don't know i i found Peter singers arguments just</t>
  </si>
  <si>
    <t>JP: I don't know. She basically was just complaining about how when white people.</t>
  </si>
  <si>
    <t>We'll</t>
  </si>
  <si>
    <t>JP: make progress.</t>
  </si>
  <si>
    <t>01:23:42.840 --&gt; 01:23:46.290</t>
  </si>
  <si>
    <t>01:39:27.480 --&gt; 01:39:29.550</t>
  </si>
  <si>
    <t>01:15:32.730 --&gt; 01:15:34.140</t>
  </si>
  <si>
    <t>JP: Have to listen to</t>
  </si>
  <si>
    <t>Thomas Loughran: Because that is literally 21 years old. Maybe it's 22</t>
  </si>
  <si>
    <t>John Loughran: Things are coming alive out here. It's pretty fun.</t>
  </si>
  <si>
    <t>John Loughran: Super compelling.</t>
  </si>
  <si>
    <t>JP: visible progress measurable tangible</t>
  </si>
  <si>
    <t>JP: People, they've oppressed, they get defensive and flip basically becomes white grievance immediately and she just had a bunch of stories of that happening when she was doing like sensitivity training at her different jobs.</t>
  </si>
  <si>
    <t>01:23:48.570 --&gt; 01:24:00.810</t>
  </si>
  <si>
    <t>01:39:31.590 --&gt; 01:39:34.380</t>
  </si>
  <si>
    <t>01:15:36.420 --&gt; 01:15:45.840</t>
  </si>
  <si>
    <t>JP: Progress. Yeah.</t>
  </si>
  <si>
    <t>Thomas Loughran: And there's other things here too. And actually, I mean, here's another one right. The people praises a community. So I've been looking at the people of praise from this point of view, from a long time for very since since 1980 he probably</t>
  </si>
  <si>
    <t>Thomas Loughran: It's hard to be pessimistic when when its spring.</t>
  </si>
  <si>
    <t>John Loughran: You know, basically the just reviewing the thrust of the argument. Again, you know, suffering and death from lack of food, shelter and medical care are bad and preventable.</t>
  </si>
  <si>
    <t>John’s iPhone: Yeah, which would make sense if you basically tell all white people that you're fundamentally racist. Some people might have a bad reaction and</t>
  </si>
  <si>
    <t>01:24:02.850 --&gt; 01:24:03.150</t>
  </si>
  <si>
    <t>01:39:35.280 --&gt; 01:39:36.210</t>
  </si>
  <si>
    <t>01:15:46.920 --&gt; 01:15:55.260</t>
  </si>
  <si>
    <t>John’s iPhone: Bad for us.</t>
  </si>
  <si>
    <t>John Loughran: That's the truth.</t>
  </si>
  <si>
    <t>John Loughran: If it is in our power to prevent something bad from happening without sacrificing anything of comparable moral importance. Then we ought to do it.</t>
  </si>
  <si>
    <t>Thomas Loughran: Suppose we talked about it. If I'm following you. It's something like</t>
  </si>
  <si>
    <t>John’s iPhone: It's a</t>
  </si>
  <si>
    <t>01:24:05.970 --&gt; 01:24:09.780</t>
  </si>
  <si>
    <t>01:39:36.720 --&gt; 01:39:37.320</t>
  </si>
  <si>
    <t>01:15:56.370 --&gt; 01:16:04.320</t>
  </si>
  <si>
    <t>Thomas Loughran: This is an example of Moses. It's something like look next Wednesday we're going to talk about this. And if we don't have it done. We just stopped and we just do it. And we talked about the following</t>
  </si>
  <si>
    <t>Thomas Loughran: So there are such artifacts and that's all I meant</t>
  </si>
  <si>
    <t>Thomas Loughran: Is too much.</t>
  </si>
  <si>
    <t>John Loughran: And it makes no moral difference whether the person I can help is 10 yards away from me or across the globe from me.</t>
  </si>
  <si>
    <t>John’s iPhone: Total</t>
  </si>
  <si>
    <t>Thomas Loughran: Yeah, Mark. Hey, man.</t>
  </si>
  <si>
    <t>01:24:09.870 --&gt; 01:24:10.560</t>
  </si>
  <si>
    <t>01:39:37.350 --&gt; 01:39:37.740</t>
  </si>
  <si>
    <t>01:16:07.740 --&gt; 01:16:09.810</t>
  </si>
  <si>
    <t>Thomas Loughran: To do.</t>
  </si>
  <si>
    <t>John Loughran: That sort of the main things that I got out of it.</t>
  </si>
  <si>
    <t>JP: All right, well,</t>
  </si>
  <si>
    <t>John’s iPhone: Totally</t>
  </si>
  <si>
    <t>01:24:10.860 --&gt; 01:24:15.000</t>
  </si>
  <si>
    <t>01:39:38.940 --&gt; 01:39:40.140</t>
  </si>
  <si>
    <t>01:16:11.190 --&gt; 01:16:13.410</t>
  </si>
  <si>
    <t>JP: I gotta go here, Uncle Tom</t>
  </si>
  <si>
    <t>Thomas Loughran: And I'm happy to share this if you want to see it, but I don't think that it's</t>
  </si>
  <si>
    <t>John Loughran: That is the truth.</t>
  </si>
  <si>
    <t>John Loughran: And I just found his analogy really compelling.</t>
  </si>
  <si>
    <t>Thomas Loughran: So thanks GP.</t>
  </si>
  <si>
    <t>01:24:16.140 --&gt; 01:24:17.490</t>
  </si>
  <si>
    <t>01:39:41.430 --&gt; 01:39:41.880</t>
  </si>
  <si>
    <t>01:16:16.710 --&gt; 01:16:19.380</t>
  </si>
  <si>
    <t>Thomas Loughran: I will share it with you just</t>
  </si>
  <si>
    <t>John Loughran: Yeah. So that's just something I've been thinking a lot about</t>
  </si>
  <si>
    <t>Thomas Loughran: Hey, great to see you, Jerry.</t>
  </si>
  <si>
    <t>JP: Thanks candy.</t>
  </si>
  <si>
    <t>01:24:18.540 --&gt; 01:24:34.200</t>
  </si>
  <si>
    <t>01:39:43.320 --&gt; 01:39:43.620</t>
  </si>
  <si>
    <t>01:16:21.930 --&gt; 01:16:25.200</t>
  </si>
  <si>
    <t>JP: Great. So Kumar see in a few months.</t>
  </si>
  <si>
    <t>Thomas Loughran: But I don't think it's exactly worth a lot of study at this point for reasons that we would have to go through and a lot of Q AMP. A and I don't mind doing that, if you want to read it and you say, Oh, I'm sorry. This is too cool. I want to talk about this right now. We could</t>
  </si>
  <si>
    <t>John Loughran: I know you've been involved with your Bosco project for a while, Uncle Tom</t>
  </si>
  <si>
    <t>JP: My understanding is</t>
  </si>
  <si>
    <t>01:24:36.060 --&gt; 01:24:43.260</t>
  </si>
  <si>
    <t>01:39:44.160 --&gt; 01:39:46.440</t>
  </si>
  <si>
    <t>01:16:27.300 --&gt; 01:16:28.950</t>
  </si>
  <si>
    <t>JP: I haven't read his book, but</t>
  </si>
  <si>
    <t>Thomas Loughran: But with that one caveat. Alright, I'm start stopping that and now I'm going back to the tools reason I stopped writing</t>
  </si>
  <si>
    <t>John Loughran: Uncle Tom, do I tell you I read that book.</t>
  </si>
  <si>
    <t>John Loughran: Which is, you know,</t>
  </si>
  <si>
    <t>JP: When you tech when during Amy Kony Barrett's hearings, you start tweeting about how</t>
  </si>
  <si>
    <t>01:24:44.520 --&gt; 01:24:46.590</t>
  </si>
  <si>
    <t>01:39:46.710 --&gt; 01:39:47.520</t>
  </si>
  <si>
    <t>01:16:30.180 --&gt; 01:16:34.590</t>
  </si>
  <si>
    <t>Thomas Loughran: Or maybe that was an earlier version.</t>
  </si>
  <si>
    <t>John Loughran: Born to Run.</t>
  </si>
  <si>
    <t>John Loughran: Some charitable charity work that you've been involved in I guess maybe you don't think of it that way.</t>
  </si>
  <si>
    <t>JP: Basically insinuating that she's using her black kids as props. It's like in the long line of</t>
  </si>
  <si>
    <t>01:24:46.650 --&gt; 01:24:47.490</t>
  </si>
  <si>
    <t>01:39:47.880 --&gt; 01:39:49.140</t>
  </si>
  <si>
    <t>01:16:36.690 --&gt; 01:16:41.520</t>
  </si>
  <si>
    <t>JP: Colonists using black kids is props.</t>
  </si>
  <si>
    <t>John Loughran: Maybe there's another one.</t>
  </si>
  <si>
    <t>Thomas Loughran: That I mentioned that you didn't</t>
  </si>
  <si>
    <t>John Loughran: But I'm sure you've run into Peter singers thought and I was interested to hear</t>
  </si>
  <si>
    <t>01:24:48.900 --&gt; 01:24:49.470</t>
  </si>
  <si>
    <t>01:39:49.500 --&gt; 01:39:50.280</t>
  </si>
  <si>
    <t>01:16:42.840 --&gt; 01:16:46.110</t>
  </si>
  <si>
    <t>John Loughran: Might be true.</t>
  </si>
  <si>
    <t>Thomas Loughran: Know you didn't tell me that</t>
  </si>
  <si>
    <t>John Loughran: What youth what your reaction is to his arguments.</t>
  </si>
  <si>
    <t>JP: I don't think you're a serious person like</t>
  </si>
  <si>
    <t>01:24:49.920 --&gt; 01:25:00.810</t>
  </si>
  <si>
    <t>01:39:50.310 --&gt; 01:39:58.530</t>
  </si>
  <si>
    <t>01:16:48.150 --&gt; 01:16:52.230</t>
  </si>
  <si>
    <t>JP: That's a fucked up. That's fucked up.</t>
  </si>
  <si>
    <t>Thomas Loughran: Or in any case I stopped writing. And the reason we stopped writing it is because I didn't have this and I realized I needed this and this is not done, but it's pretty far down the road.</t>
  </si>
  <si>
    <t>John Loughran: I just read it, I just read it a couple weeks ago and I've been running like a maniac since I read that book and</t>
  </si>
  <si>
    <t>John Loughran: Me and john have talked about this at length before</t>
  </si>
  <si>
    <t>JP: And there's literally just paint like</t>
  </si>
  <si>
    <t>01:25:02.040 --&gt; 01:25:03.720</t>
  </si>
  <si>
    <t>01:39:59.550 --&gt; 01:40:02.790</t>
  </si>
  <si>
    <t>01:16:57.330 --&gt; 01:16:57.660</t>
  </si>
  <si>
    <t>And I think you'll find it interesting.</t>
  </si>
  <si>
    <t>John Loughran: It's so awesome. It just cracks me up because</t>
  </si>
  <si>
    <t>JP: You're just that's what, that's your stick. This is how you're going to make money. Like, that's your take always every situation. You have no nuance.</t>
  </si>
  <si>
    <t>01:25:04.860 --&gt; 01:25:06.510</t>
  </si>
  <si>
    <t>01:40:03.240 --&gt; 01:40:06.210</t>
  </si>
  <si>
    <t>01:17:00.360 --&gt; 01:17:02.520</t>
  </si>
  <si>
    <t>JP: Yeah, just not. You're not actually a good person.</t>
  </si>
  <si>
    <t>Thomas Loughran: It's also on Google Chrome</t>
  </si>
  <si>
    <t>John Loughran: You told me to read that book, like literally 10 years ago.</t>
  </si>
  <si>
    <t>Thomas Loughran: I've read Peter Singer over the years to</t>
  </si>
  <si>
    <t>JP: If you say something like that. I mean it like that's not, that's, that's not a like, Oh, I was just making some observation. It's like, no, you are obviously insinuating that and</t>
  </si>
  <si>
    <t>01:25:09.750 --&gt; 01:25:14.700</t>
  </si>
  <si>
    <t>01:40:07.380 --&gt; 01:40:13.650</t>
  </si>
  <si>
    <t>01:17:04.710 --&gt; 01:17:05.520</t>
  </si>
  <si>
    <t>Thomas Loughran: Alright, we're near the end of 90 minutes, by the way. And so I will just end on this.</t>
  </si>
  <si>
    <t>John Loughran: And when you were when you were because you read that and I remember you were doing to the barefoot running thing for a bit. Right.</t>
  </si>
  <si>
    <t>Thomas Loughran: Ensure compelling.</t>
  </si>
  <si>
    <t>JP: It's like a morally serious person wouldn't say that.</t>
  </si>
  <si>
    <t>01:25:16.680 --&gt; 01:25:19.200</t>
  </si>
  <si>
    <t>01:40:14.040 --&gt; 01:40:15.600</t>
  </si>
  <si>
    <t>01:17:08.100 --&gt; 01:17:08.700</t>
  </si>
  <si>
    <t>Thomas Loughran: I wrote down problems resources.</t>
  </si>
  <si>
    <t>Thomas Loughran: I still run in vibrance</t>
  </si>
  <si>
    <t>JP: I mean, that's just fucked up.</t>
  </si>
  <si>
    <t>01:25:22.050 --&gt; 01:25:23.250</t>
  </si>
  <si>
    <t>01:40:15.930 --&gt; 01:40:16.350</t>
  </si>
  <si>
    <t>01:17:11.340 --&gt; 01:17:15.930</t>
  </si>
  <si>
    <t>Thomas Loughran: And solutions.</t>
  </si>
  <si>
    <t>John Loughran: You do.</t>
  </si>
  <si>
    <t>Thomas Loughran: They're, they're less compelling in some respects me. Because of the</t>
  </si>
  <si>
    <t>01:25:24.960 --&gt; 01:25:25.560</t>
  </si>
  <si>
    <t>01:40:16.680 --&gt; 01:40:21.270</t>
  </si>
  <si>
    <t>01:17:19.350 --&gt; 01:17:30.090</t>
  </si>
  <si>
    <t>JP: I don't know. Yeah.</t>
  </si>
  <si>
    <t>Thomas Loughran: A list.</t>
  </si>
  <si>
    <t>Thomas Loughran: And zero drop. I have some zero drop New Balance. Also, but I run the same style.</t>
  </si>
  <si>
    <t>Thomas Loughran: Because I think they they will put it this way. If you think that what McIntyre says when he says that what what used to be morality is largely disappeared.</t>
  </si>
  <si>
    <t>John’s iPhone: So, I mean, I don't. My intuition is that</t>
  </si>
  <si>
    <t>01:25:26.430 --&gt; 01:25:27.960</t>
  </si>
  <si>
    <t>01:40:21.930 --&gt; 01:40:24.120</t>
  </si>
  <si>
    <t>01:17:31.350 --&gt; 01:17:46.050</t>
  </si>
  <si>
    <t>Thomas Loughran: First thing notices.</t>
  </si>
  <si>
    <t>Thomas Loughran: Yeah barefoot style. Yeah.</t>
  </si>
  <si>
    <t>Thomas Loughran: Right. And what we do now, I'm going a little bit beyond the way he put it in disquieting suggestion there, but certainly when it, when it comes to practical ethics of the sort that singers engaged in here and</t>
  </si>
  <si>
    <t>John’s iPhone: I would find him just as objectionable as I find</t>
  </si>
  <si>
    <t>01:25:29.070 --&gt; 01:25:31.050</t>
  </si>
  <si>
    <t>01:40:25.080 --&gt; 01:40:38.040</t>
  </si>
  <si>
    <t>01:17:46.710 --&gt; 01:17:47.850</t>
  </si>
  <si>
    <t>John’s iPhone: The anti or boy for God book.</t>
  </si>
  <si>
    <t>Thomas Loughran: Or three colors on the side.</t>
  </si>
  <si>
    <t>John Loughran: Yeah. Wow, that's I you know I wasn't sure if you stuck with that but yeah yeah I you know I I have zero drop shoes and I've been running those for a bit. I use. I use altruists I really like Ultra shoes.</t>
  </si>
  <si>
    <t>Thomas Loughran: This is also</t>
  </si>
  <si>
    <t>John’s iPhone: But I am like</t>
  </si>
  <si>
    <t>01:25:33.270 --&gt; 01:25:43.320</t>
  </si>
  <si>
    <t>01:40:39.120 --&gt; 01:40:39.750</t>
  </si>
  <si>
    <t>01:17:48.960 --&gt; 01:17:53.220</t>
  </si>
  <si>
    <t>Thomas Loughran: Like darker blue and a yet darker blue right these are organized as you might expect in the three basic parts of this</t>
  </si>
  <si>
    <t>John Loughran: The brand.</t>
  </si>
  <si>
    <t>Thomas Loughran: He says it's he's got a fun phrase, it's something like it's the</t>
  </si>
  <si>
    <t>John’s iPhone: Right now, like, really.</t>
  </si>
  <si>
    <t>01:25:44.940 --&gt; 01:25:56.370</t>
  </si>
  <si>
    <t>01:40:40.470 --&gt; 01:40:40.740</t>
  </si>
  <si>
    <t>01:17:54.390 --&gt; 01:17:55.110</t>
  </si>
  <si>
    <t>John’s iPhone: So I like I find the intersection ality to be an important way to measure.</t>
  </si>
  <si>
    <t>Thomas Loughran: Of the book where the first one is what are what's a high information flow network of rich communities, and how could you get started building one that's all part one.</t>
  </si>
  <si>
    <t>Thomas Loughran: It is the</t>
  </si>
  <si>
    <t>John’s iPhone: How to help people and the best ways to help people.</t>
  </si>
  <si>
    <t>01:25:58.470 --&gt; 01:26:14.640</t>
  </si>
  <si>
    <t>01:40:43.830 --&gt; 01:40:51.810</t>
  </si>
  <si>
    <t>01:17:58.440 --&gt; 01:18:06.540</t>
  </si>
  <si>
    <t>Thomas Loughran: There's a bunch of related problems that get covered in that section and we're looking at a couple, for example in a minute, but just wanted to zoom down from 30,000 foot. The second piece is, there's all kinds of problems in science and everything else that people are thinking</t>
  </si>
  <si>
    <t>John Loughran: They're fantastic but I got some super thin shoes to practice running on just so I can get a better ground feel</t>
  </si>
  <si>
    <t>Thomas Loughran: It's the function of professional rhetoric to conceal the groundless notice of the claims that are being made.</t>
  </si>
  <si>
    <t>John’s iPhone: But I find direction identity politics has taken to be like, particularly disgusting.</t>
  </si>
  <si>
    <t>01:26:15.690 --&gt; 01:26:19.830</t>
  </si>
  <si>
    <t>01:40:53.130 --&gt; 01:40:56.970</t>
  </si>
  <si>
    <t>01:18:09.870 --&gt; 01:18:11.940</t>
  </si>
  <si>
    <t>John’s iPhone: And helpful and</t>
  </si>
  <si>
    <t>Thomas Loughran: And they're real problems like the measurement problem and quantum mechanics shows up here.</t>
  </si>
  <si>
    <t>John Loughran: To start really working on the the forefoot mid foot striking</t>
  </si>
  <si>
    <t>Thomas Loughran: And I have some sympathy with that.</t>
  </si>
  <si>
    <t>John’s iPhone: Yeah, I'm kind of not really like caught up in it right now, but</t>
  </si>
  <si>
    <t>01:26:20.550 --&gt; 01:26:24.900</t>
  </si>
  <si>
    <t>01:40:58.620 --&gt; 01:41:01.650</t>
  </si>
  <si>
    <t>01:18:14.520 --&gt; 01:18:15.210</t>
  </si>
  <si>
    <t>Thomas Loughran: Or there something right if you knew everything you'd have a solution to that problem.</t>
  </si>
  <si>
    <t>John Loughran: And getting the cadence up. But that book was such a fun read.</t>
  </si>
  <si>
    <t>John’s iPhone: It's something I'm always interested in really interested to read about and I do really want to</t>
  </si>
  <si>
    <t>01:26:26.370 --&gt; 01:26:26.880</t>
  </si>
  <si>
    <t>01:41:02.520 --&gt; 01:41:09.360</t>
  </si>
  <si>
    <t>01:18:16.800 --&gt; 01:18:19.410</t>
  </si>
  <si>
    <t>John’s iPhone: Hear some arguments to the contrary, because I</t>
  </si>
  <si>
    <t>Thomas Loughran: It was, it's amazing. And if you've read the book, super the audio book is unbelievable because</t>
  </si>
  <si>
    <t>Thomas Loughran: So singers particular version of it.</t>
  </si>
  <si>
    <t>John’s iPhone: Can basically find almost no merit to the current identity politics movement and a huge amount of harm being done and actually false really nicely into the whole</t>
  </si>
  <si>
    <t>01:26:27.120 --&gt; 01:26:28.080</t>
  </si>
  <si>
    <t>01:41:09.480 --&gt; 01:41:09.720</t>
  </si>
  <si>
    <t>01:18:20.910 --&gt; 01:18:21.690</t>
  </si>
  <si>
    <t>Thomas Loughran: These are, I think,</t>
  </si>
  <si>
    <t>Thomas Loughran: It, which</t>
  </si>
  <si>
    <t>John’s iPhone: Like Caitlin Johnstone worldview of</t>
  </si>
  <si>
    <t>01:26:28.230 --&gt; 01:26:44.220</t>
  </si>
  <si>
    <t>01:41:09.900 --&gt; 01:41:14.310</t>
  </si>
  <si>
    <t>01:18:24.360 --&gt; 01:18:24.810</t>
  </si>
  <si>
    <t>John’s iPhone: Actively pitting people against each other.</t>
  </si>
  <si>
    <t>Thomas Loughran: It's helpful not that we're not going to know everything, but there are actually people who are chewing on this, and they've got different sorts of answers and it would it help build that would help show what a building. Looks like if we could grab an answer.</t>
  </si>
  <si>
    <t>Thomas Loughran: That's what I listened to it. Yeah, that guy gets it because he's a great narrative.</t>
  </si>
  <si>
    <t>John’s iPhone: For game by the aliens.</t>
  </si>
  <si>
    <t>01:26:44.340 --&gt; 01:26:50.700</t>
  </si>
  <si>
    <t>01:41:16.350 --&gt; 01:41:18.570</t>
  </si>
  <si>
    <t>01:18:25.890 --&gt; 01:18:26.820</t>
  </si>
  <si>
    <t>Thomas Loughran: This sort of floating out there, not by itself, but in touch because every answer in quantum mechanics. It's got to deal with.</t>
  </si>
  <si>
    <t>Thomas Loughran: Great. Right. Great. Narrator</t>
  </si>
  <si>
    <t>Thomas Loughran: In which there's</t>
  </si>
  <si>
    <t>John’s iPhone: Just distraction. Yeah, yeah.</t>
  </si>
  <si>
    <t>01:26:52.290 --&gt; 01:26:53.280</t>
  </si>
  <si>
    <t>01:41:19.980 --&gt; 01:41:26.730</t>
  </si>
  <si>
    <t>01:18:27.870 --&gt; 01:18:38.940</t>
  </si>
  <si>
    <t>JP: And especially, it's in the</t>
  </si>
  <si>
    <t>Thomas Loughran: And other things like that.</t>
  </si>
  <si>
    <t>Thomas Loughran: Narrating a great writer talking about a great storyteller inside right the stories that are woven unbelievable.</t>
  </si>
  <si>
    <t>Thomas Loughran: There's this moral world and there are things of moral equivalence or greater or lesser that we can somehow perceive as if they were</t>
  </si>
  <si>
    <t>John’s iPhone: End. There is actually kind of interesting.</t>
  </si>
  <si>
    <t>01:26:53.400 --&gt; 01:27:02.100</t>
  </si>
  <si>
    <t>01:41:26.880 --&gt; 01:41:31.710</t>
  </si>
  <si>
    <t>01:18:40.200 --&gt; 01:18:44.520</t>
  </si>
  <si>
    <t>Thomas Loughran: But, and it may have to do with the problem of consciousness. But normally, it doesn't normally take another piece for a few people. It does. And that really matters to them.</t>
  </si>
  <si>
    <t>John Loughran: Oh yeah so fun like that that race at the end of the book is just</t>
  </si>
  <si>
    <t>Thomas Loughran: Somehow primitive properties and we've got this moral sense</t>
  </si>
  <si>
    <t>John’s iPhone: Marxist</t>
  </si>
  <si>
    <t>01:27:02.700 --&gt; 01:27:09.270</t>
  </si>
  <si>
    <t>01:41:33.330 --&gt; 01:41:36.600</t>
  </si>
  <si>
    <t>01:18:45.540 --&gt; 01:18:50.130</t>
  </si>
  <si>
    <t>John’s iPhone: Movement.</t>
  </si>
  <si>
    <t>Thomas Loughran: Or how the brain works. And what's the right model of the brain. What the hell does that got to do with quantum mechanics. Well, maybe nothing right</t>
  </si>
  <si>
    <t>John Loughran: It's just you're so in that window. It's so fun.</t>
  </si>
  <si>
    <t>Thomas Loughran: The folks who put it that way. G. More others, I think.</t>
  </si>
  <si>
    <t>John’s iPhone: That super disagrees with identity politics, you know, because they see identity politics as a way to distract from talking about class politics.</t>
  </si>
  <si>
    <t>01:27:09.600 --&gt; 01:27:11.880</t>
  </si>
  <si>
    <t>01:41:36.750 --&gt; 01:41:44.580</t>
  </si>
  <si>
    <t>01:18:52.920 --&gt; 01:18:53.430</t>
  </si>
  <si>
    <t>Thomas Loughran: Not nothing, no one would say it has nothing to do with</t>
  </si>
  <si>
    <t>Thomas Loughran: You got to see the movie, right, that's me for movie. Like, that's an epic movie, why hasn't someone made a movie of that yet. I don't know.</t>
  </si>
  <si>
    <t>JP: distracts us consciousness. Yeah, yeah.</t>
  </si>
  <si>
    <t>01:27:11.880 --&gt; 01:27:15.840</t>
  </si>
  <si>
    <t>01:41:44.820 --&gt; 01:41:48.810</t>
  </si>
  <si>
    <t>01:18:55.560 --&gt; 01:18:56.250</t>
  </si>
  <si>
    <t>John’s iPhone: You know, and so I have like a whole host of like</t>
  </si>
  <si>
    <t>Thomas Loughran: It some, but it may have to do that anybody's mind right now.</t>
  </si>
  <si>
    <t>John Loughran: Oh yeah, that's a shame. Yeah, that could be such a great movie.</t>
  </si>
  <si>
    <t>John’s iPhone: gripes about it in like other ways with like silencing and canceling AND DESTROYING PEOPLE'S LIVES.</t>
  </si>
  <si>
    <t>01:27:16.860 --&gt; 01:27:24.480</t>
  </si>
  <si>
    <t>01:41:49.050 --&gt; 01:41:49.620</t>
  </si>
  <si>
    <t>01:18:59.220 --&gt; 01:19:03.720</t>
  </si>
  <si>
    <t>Thomas Loughran: An interesting way of putting that is the neuroscience communities and incredible information confronting and processing community.</t>
  </si>
  <si>
    <t>Thomas Loughran: I'm not quite in the lane with singer when he puts it</t>
  </si>
  <si>
    <t>John’s iPhone: When there are tons of cases where they obviously didn't deserve it.</t>
  </si>
  <si>
    <t>01:27:24.900 --&gt; 01:27:30.360</t>
  </si>
  <si>
    <t>01:41:52.170 --&gt; 01:41:53.670</t>
  </si>
  <si>
    <t>01:19:05.340 --&gt; 01:19:16.110</t>
  </si>
  <si>
    <t>John’s iPhone: But that's kind of like one of the deeper aspects of it. I think I'm interested in is like that.</t>
  </si>
  <si>
    <t>Thomas Loughran: And over here, the physics physicists right and they're incredible information processing.</t>
  </si>
  <si>
    <t>John Loughran: Anyway, we gotta go. Yeah, let's</t>
  </si>
  <si>
    <t>Thomas Loughran: I but I but there is a way to put it, which does the very same thing. In this particular case, I don't know that it doesn't every in every case. And I think you got to be wary of it.</t>
  </si>
  <si>
    <t>John’s iPhone: How it's an opposition to</t>
  </si>
  <si>
    <t>01:27:30.780 --&gt; 01:27:44.550</t>
  </si>
  <si>
    <t>01:41:57.300 --&gt; 01:41:57.750</t>
  </si>
  <si>
    <t>01:19:17.790 --&gt; 01:19:26.190</t>
  </si>
  <si>
    <t>Thomas Loughran: community gathering and processing enormous paradigms of success in this regard, but they may not be sharing information with the one another. What if the information over there is relevant to what these guys are doing over here. How would they ever know.</t>
  </si>
  <si>
    <t>Thomas Loughran: Worship.</t>
  </si>
  <si>
    <t>Thomas Loughran: But, for example, that it doesn't matter at all that the person is right in front of us, or that there are around the world. I think is</t>
  </si>
  <si>
    <t>John’s iPhone: To helping people.</t>
  </si>
  <si>
    <t>01:27:47.010 --&gt; 01:27:58.590</t>
  </si>
  <si>
    <t>01:41:58.830 --&gt; 01:41:59.730</t>
  </si>
  <si>
    <t>01:19:30.210 --&gt; 01:19:33.000</t>
  </si>
  <si>
    <t>John’s iPhone: Have</t>
  </si>
  <si>
    <t>Thomas Loughran: It were complete walls of non dis interdisciplinary which of course is ridiculously false right there. All kinds of people know a ton about this stuff all over the place but</t>
  </si>
  <si>
    <t>John Loughran: Yeah. See ya.</t>
  </si>
  <si>
    <t>Thomas Loughran: Is one of those claims. I think it's cool. It's suspect</t>
  </si>
  <si>
    <t>John’s iPhone: Different classes and it's more of a distraction than it has to do with health about helping people at all.</t>
  </si>
  <si>
    <t>01:28:00.540 --&gt; 01:28:03.360</t>
  </si>
  <si>
    <t>01:19:34.440 --&gt; 01:19:36.810</t>
  </si>
  <si>
    <t>Thomas Loughran: But it's it's it's getting a question out there.</t>
  </si>
  <si>
    <t>Thomas Loughran: I think, of course it matters in a lot</t>
  </si>
  <si>
    <t>JP: Yeah, I mean, that's certainly</t>
  </si>
  <si>
    <t>01:28:03.900 --&gt; 01:28:12.780</t>
  </si>
  <si>
    <t>01:19:36.960 --&gt; 01:19:38.970</t>
  </si>
  <si>
    <t>JP: I mean, I'm in the same boat. I mean, I haven't really found</t>
  </si>
  <si>
    <t>Thomas Loughran: Right, and that you could see that if you intentionally brought these things together and wonder what the implications of answers in one area were for another</t>
  </si>
  <si>
    <t>Thomas Loughran: Of ways right</t>
  </si>
  <si>
    <t>01:28:12.990 --&gt; 01:28:28.470</t>
  </si>
  <si>
    <t>01:19:39.570 --&gt; 01:19:39.840</t>
  </si>
  <si>
    <t>Thomas Loughran: And tried to actually put together a whole that could be put into practice in some way that if you could get enough of a hole that you could get a research agenda out of it, or a plan for the future out of it or something that sounds</t>
  </si>
  <si>
    <t>John’s iPhone: But I mean, like the Remax candy like</t>
  </si>
  <si>
    <t>01:28:28.470 --&gt; 01:28:30.360</t>
  </si>
  <si>
    <t>01:19:41.430 --&gt; 01:19:47.400</t>
  </si>
  <si>
    <t>John’s iPhone: Yeah, I only say I should read his book, just because I think white fragility is so like</t>
  </si>
  <si>
    <t>Thomas Loughran: Big a strategic plan out of it.</t>
  </si>
  <si>
    <t>John Loughran: I mean, you'd have to be a different sort of person to not respond to one and not respond to the other. Right.</t>
  </si>
  <si>
    <t>John’s iPhone: laughably</t>
  </si>
  <si>
    <t>01:28:31.740 --&gt; 01:28:41.760</t>
  </si>
  <si>
    <t>01:19:47.700 --&gt; 01:20:05.610</t>
  </si>
  <si>
    <t>Thomas Loughran: Right, if you could have a whole that were so useful. From that point of view, and you'd say shit. This is a great strategic plan and we never would have had it if we hadn't put all this stuff together.</t>
  </si>
  <si>
    <t>Thomas Loughran: So exactly right. Yeah. And there's more to be said there, but had with all those caveats. I think the problem is still a real problem. And he's getting at that real problem using the language at his disposal. Right. And I think he's getting at it, presumably good heartedly right and</t>
  </si>
  <si>
    <t>JP: Just a bad</t>
  </si>
  <si>
    <t>01:28:43.200 --&gt; 01:28:55.560</t>
  </si>
  <si>
    <t>01:20:09.270 --&gt; 01:20:14.310</t>
  </si>
  <si>
    <t>Luck. Yeah.</t>
  </si>
  <si>
    <t>Thomas Loughran: That is at least an interesting feature of the attempt right now if you try that on Monday, and it falls apart on Tuesday, because it really doesn't go together. It's ridiculous. Then you've got a lack of coherence in your system.</t>
  </si>
  <si>
    <t>Thomas Loughran: So for me, I certainly noticed that problem, a long time ago.</t>
  </si>
  <si>
    <t>John’s iPhone: So I wouldn't want to like make a judgment of the movement, based on that.</t>
  </si>
  <si>
    <t>01:28:57.690 --&gt; 01:28:58.830</t>
  </si>
  <si>
    <t>01:20:15.840 --&gt; 01:20:26.160</t>
  </si>
  <si>
    <t>Thomas Loughran: No doubt, and it will be</t>
  </si>
  <si>
    <t>Thomas Loughran: And for a certain stage in my early career after graduate school, I used to surround myself with pictures of starving children.</t>
  </si>
  <si>
    <t>John’s iPhone: But yeah, I do. Yeah, because it is one of those things. It's like</t>
  </si>
  <si>
    <t>01:28:58.830 --&gt; 01:29:00.750</t>
  </si>
  <si>
    <t>01:20:26.580 --&gt; 01:20:34.980</t>
  </si>
  <si>
    <t>John’s iPhone: Yeah, I mean I can honestly say I think</t>
  </si>
  <si>
    <t>Thomas Loughran: Easy for it to fall apart from false</t>
  </si>
  <si>
    <t>Thomas Loughran: I tried that for a while. I had a bookshelf office and I put students. I just put pictures of World Vision would send Lisa had</t>
  </si>
  <si>
    <t>John’s iPhone: 99% of the people who are about this are probably really good people who are trying to make the world a better place, you know,</t>
  </si>
  <si>
    <t>01:29:01.080 --&gt; 01:29:02.160</t>
  </si>
  <si>
    <t>01:20:35.910 --&gt; 01:20:46.500</t>
  </si>
  <si>
    <t>John Loughran: Everything else</t>
  </si>
  <si>
    <t>Thomas Loughran: long term relationship with low vision. So we would run into stuff and I just stick it right in front of us and said, I don't know what to do about this, but I'm damn sure I'm going to forget about it, unless I work hard not to</t>
  </si>
  <si>
    <t>John’s iPhone: They're just doing it in a bad misguided way. Yeah, I need to educate them.</t>
  </si>
  <si>
    <t>01:29:02.520 --&gt; 01:29:02.820</t>
  </si>
  <si>
    <t>01:20:47.310 --&gt; 01:20:47.700</t>
  </si>
  <si>
    <t>John’s iPhone: Hey, I just realized that</t>
  </si>
  <si>
    <t>Thomas Loughran: Is it</t>
  </si>
  <si>
    <t>John Loughran: Do</t>
  </si>
  <si>
    <t>JP: The whole save the</t>
  </si>
  <si>
    <t>01:29:03.930 --&gt; 01:29:13.320</t>
  </si>
  <si>
    <t>01:20:48.210 --&gt; 01:20:59.160</t>
  </si>
  <si>
    <t>Thomas Loughran: P and from not p you can prove anything you disprove a contradiction. Right. In fact, P AND NOT people do it for you. P. IF NOT P AND YOU EVER claim.</t>
  </si>
  <si>
    <t>Thomas Loughran: Or not to right that's that's the first thing. And I'm glad I did that, actually. And sometimes it was occasion to do something and we did small things, but</t>
  </si>
  <si>
    <t>01:29:13.830 --&gt; 01:29:14.070</t>
  </si>
  <si>
    <t>01:21:00.300 --&gt; 01:21:01.860</t>
  </si>
  <si>
    <t>John’s iPhone: It's certainly more of a</t>
  </si>
  <si>
    <t>Thomas Loughran: None of those things.</t>
  </si>
  <si>
    <t>JP: Well, it's become the problem is it's become a</t>
  </si>
  <si>
    <t>01:29:15.990 --&gt; 01:29:18.300</t>
  </si>
  <si>
    <t>01:21:03.330 --&gt; 01:21:04.500</t>
  </si>
  <si>
    <t>Thomas Loughran: Those together and you can prove the claims.</t>
  </si>
  <si>
    <t>JP: Doctrinal thing like</t>
  </si>
  <si>
    <t>01:29:20.640 --&gt; 01:29:21.060</t>
  </si>
  <si>
    <t>01:21:09.660 --&gt; 01:21:25.140</t>
  </si>
  <si>
    <t>JP: You have to, you have to know the words.</t>
  </si>
  <si>
    <t>Thomas Loughran: Remove the force of singers argument applied even in that space. It's not enough to occasionally save the child right to use singers language. Right. It's not enough to, you know, to save the kids, you can see but</t>
  </si>
  <si>
    <t>01:29:21.090 --&gt; 01:29:23.640</t>
  </si>
  <si>
    <t>01:21:26.730 --&gt; 01:21:28.170</t>
  </si>
  <si>
    <t>Thomas Loughran: But that's ridiculous when you put it that way.</t>
  </si>
  <si>
    <t>Thomas Loughran: Not so much.</t>
  </si>
  <si>
    <t>JP: You know, you have to believe all the</t>
  </si>
  <si>
    <t>01:29:23.850 --&gt; 01:29:27.930</t>
  </si>
  <si>
    <t>01:21:30.090 --&gt; 01:21:47.460</t>
  </si>
  <si>
    <t>JP: all or none. You have to believe it all the way you know like</t>
  </si>
  <si>
    <t>Thomas Loughran: But it looks fancy when you smuggle in contradiction.</t>
  </si>
  <si>
    <t>Thomas Loughran: The fact that there's a real emergency a little bit further along that would inconvenience you not an inordinately but some to find out about it right but it's out of mind for you and you leave it out of mind for you right that there's something wrong with you as an agent right and</t>
  </si>
  <si>
    <t>JP: Be ready for your purity test.</t>
  </si>
  <si>
    <t>01:29:29.310 --&gt; 01:29:41.160</t>
  </si>
  <si>
    <t>01:21:49.320 --&gt; 01:21:53.820</t>
  </si>
  <si>
    <t>Thomas Loughran: Right, and that's incoherence, but it doesn't always wear itself fun asleep, like PHP. So anyway, coconuts is a feature of what it would take to have a</t>
  </si>
  <si>
    <t>Thomas Loughran: Is that the person you want to be. It's another way to ask the question, right.</t>
  </si>
  <si>
    <t>01:29:42.900 --&gt; 01:29:45.720</t>
  </si>
  <si>
    <t>01:21:54.060 --&gt; 01:21:57.450</t>
  </si>
  <si>
    <t>John’s iPhone: And I think comparing it to a cold or religion is super helpful.</t>
  </si>
  <si>
    <t>Thomas Loughran: way of organizing the world hang together for a while.</t>
  </si>
  <si>
    <t>Thomas Loughran: Right gets rid of comfortable moral worth talk</t>
  </si>
  <si>
    <t>John’s iPhone: I mean you're literally</t>
  </si>
  <si>
    <t>01:29:46.740 --&gt; 01:29:53.520</t>
  </si>
  <si>
    <t>01:21:59.700 --&gt; 01:22:01.230</t>
  </si>
  <si>
    <t>Thomas Loughran: If it doesn't hang together for a while, people won't act on it together for a while, it'll fall apart the foundations of fall apart.</t>
  </si>
  <si>
    <t>Thomas Loughran: And then I'll just share this</t>
  </si>
  <si>
    <t>John’s iPhone: You're a heretic, if you don't agree with everything.</t>
  </si>
  <si>
    <t>01:29:55.080 --&gt; 01:30:05.010</t>
  </si>
  <si>
    <t>01:22:02.850 --&gt; 01:22:06.990</t>
  </si>
  <si>
    <t>Literally, yeah.</t>
  </si>
  <si>
    <t>Thomas Loughran: So this is an interesting problem here. Could you put these foundations together. And if you could actually get people's choices to be responding to a lot of information.</t>
  </si>
  <si>
    <t>Thomas Loughran: I was in the basement. Maybe you've heard this or maybe a shared with you or not, but</t>
  </si>
  <si>
    <t>JP: They will shun you</t>
  </si>
  <si>
    <t>01:30:05.250 --&gt; 01:30:13.620</t>
  </si>
  <si>
    <t>01:22:08.490 --&gt; 01:22:17.760</t>
  </si>
  <si>
    <t>Thomas Loughran: From a lot of disciplines in a fruitful sort of way where all that information points consistently in a stable way in the same direction.</t>
  </si>
  <si>
    <t>Thomas Loughran: I was in the basement of St. Joe high school and go soucie happened to be there. I went down to support a theology teacher was running a club and showing a film.</t>
  </si>
  <si>
    <t>John’s iPhone: Yeah, actually, and get you kicked off social media and get you kicked out of your job and ruin your life if you agree with 95% of things, but if you find one little area where you think, hey, there might be some nuance here, you know, you're</t>
  </si>
  <si>
    <t>01:30:15.810 --&gt; 01:30:23.010</t>
  </si>
  <si>
    <t>01:22:18.390 --&gt; 01:22:26.160</t>
  </si>
  <si>
    <t>JP: You ever listened to the fifth column.</t>
  </si>
  <si>
    <t>Thomas Loughran: Now you're talking about a big boy effort right or big girl effort. This would be really cool if such a thing could grow right</t>
  </si>
  <si>
    <t>Thomas Loughran: Turns out, Gus brought that film. I didn't know that. And I was watching a film and I didn't know. Gus was there actually he brought the film and he was sitting up front.</t>
  </si>
  <si>
    <t>JP: I'll told you about that podcast, didn't I</t>
  </si>
  <si>
    <t>01:30:24.240 --&gt; 01:30:38.130</t>
  </si>
  <si>
    <t>01:22:26.430 --&gt; 01:22:35.460</t>
  </si>
  <si>
    <t>Thomas Loughran: And you might imagine it grows and Sean Carol's mind, right, just to take someone we all know who's weeds, all kinds of stuff. And it's quite sure that that kind of narrow disciplinary disciplinary is not a good idea.</t>
  </si>
  <si>
    <t>Thomas Loughran: I did know Gus had a little bit to do with Uganda at that point had been going I knew that, but it was out of sight, out of mind. Well, they show this film was called invisible children.</t>
  </si>
  <si>
    <t>John’s iPhone: Don't know if you told me about that.</t>
  </si>
  <si>
    <t>01:30:39.330 --&gt; 01:30:40.170</t>
  </si>
  <si>
    <t>01:22:36.840 --&gt; 01:22:45.090</t>
  </si>
  <si>
    <t>JP: It's a, it's a guy Camille foster</t>
  </si>
  <si>
    <t>John Loughran: Even if phone</t>
  </si>
  <si>
    <t>Thomas Loughran: You might remember the stop Kony campaign. Many, many years later, not so many 2012 and I think this was in 2006</t>
  </si>
  <si>
    <t>JP: His name I think Camille foster</t>
  </si>
  <si>
    <t>01:30:40.200 --&gt; 01:30:46.050</t>
  </si>
  <si>
    <t>01:22:47.580 --&gt; 01:22:48.120</t>
  </si>
  <si>
    <t>Thomas Loughran: Disciplines right wouldn't can't look at the foundation quantum mechanics and the rails against that. Right.</t>
  </si>
  <si>
    <t>Thomas Loughran: Maybe even</t>
  </si>
  <si>
    <t>JP: And anyway, he's a black libertarian</t>
  </si>
  <si>
    <t>01:30:46.140 --&gt; 01:30:54.660</t>
  </si>
  <si>
    <t>01:22:50.010 --&gt; 01:22:53.250</t>
  </si>
  <si>
    <t>JP: But he has like colon Hughes and john McWhorter and</t>
  </si>
  <si>
    <t>Thomas Loughran: Because, sorry. It's not Bob of really cool things that you get to work on. If you're a physicist, right. So you have to work out on the quiet with some philosophers</t>
  </si>
  <si>
    <t>Thomas Loughran: But it was one of those springs 2005 or six</t>
  </si>
  <si>
    <t>JP: Lowry.</t>
  </si>
  <si>
    <t>01:30:55.680 --&gt; 01:30:55.860</t>
  </si>
  <si>
    <t>01:22:55.110 --&gt; 01:22:58.080</t>
  </si>
  <si>
    <t>Thomas Loughran: So I watched the film, same, same organizations.</t>
  </si>
  <si>
    <t>Who's your</t>
  </si>
  <si>
    <t>01:30:57.210 --&gt; 01:30:59.520</t>
  </si>
  <si>
    <t>01:22:59.130 --&gt; 01:23:00.060</t>
  </si>
  <si>
    <t>JP: Yeah, no, not the comedian, not the British guy, the black intellectual</t>
  </si>
  <si>
    <t>Thomas Loughran: Big deal. He thinks you don't understand what you're doing.</t>
  </si>
  <si>
    <t>Thomas Loughran: Later invisible.</t>
  </si>
  <si>
    <t>John’s iPhone: Because actually,</t>
  </si>
  <si>
    <t>01:31:01.350 --&gt; 01:31:09.930</t>
  </si>
  <si>
    <t>01:23:02.910 --&gt; 01:23:03.390</t>
  </si>
  <si>
    <t>Thomas Loughran: He's very sympathetic right to building a whole and he's and he's a great model of one himself. He's got opinions about everything right.</t>
  </si>
  <si>
    <t>John’s iPhone: Hugh Laurie.</t>
  </si>
  <si>
    <t>01:31:11.370 --&gt; 01:31:14.490</t>
  </si>
  <si>
    <t>01:23:04.590 --&gt; 01:23:14.820</t>
  </si>
  <si>
    <t>JP: Black intellectual who disagrees with</t>
  </si>
  <si>
    <t>Thomas Loughran: You know, hippie a great guy to put in a project like this.</t>
  </si>
  <si>
    <t>Thomas Loughran: And at the end of the film. There's a kid crying and the kid says please begging, he's he's he's crying because he just that these are the commuter children, you know, it's the worst.</t>
  </si>
  <si>
    <t>JP: John McWhorter Coleman use</t>
  </si>
  <si>
    <t>01:31:16.140 --&gt; 01:31:21.300</t>
  </si>
  <si>
    <t>01:23:14.910 --&gt; 01:23:15.210</t>
  </si>
  <si>
    <t>Thomas Loughran: But he's still a guy sitting in the house, so he's not building a community of people around.</t>
  </si>
  <si>
    <t>John Loughran: Place to</t>
  </si>
  <si>
    <t>JP: Number three, there's another guy.</t>
  </si>
  <si>
    <t>01:31:22.380 --&gt; 01:31:25.740</t>
  </si>
  <si>
    <t>01:23:15.570 --&gt; 01:23:26.190</t>
  </si>
  <si>
    <t>John’s iPhone: Oh, there's a big guy who wrote a book, The coddling and America mind or something but</t>
  </si>
  <si>
    <t>Thomas Loughran: His he doesn't have a research program for everything.</t>
  </si>
  <si>
    <t>Thomas Loughran: Be a child. So, somebody says that this place on gotten terrible suffering and this is the story of that suffering and the kid is crying over the death of his brother.</t>
  </si>
  <si>
    <t>01:31:27.120 --&gt; 01:31:29.160</t>
  </si>
  <si>
    <t>01:23:27.450 --&gt; 01:23:41.760</t>
  </si>
  <si>
    <t>Thomas Loughran: Nobody has that right</t>
  </si>
  <si>
    <t>Thomas Loughran: reminiscing about it. And as they're huddled together, you know, to sleep together at night, so they're not kidnapped commuting all the time walking, you know, to safe places at night as the community children idea comes right</t>
  </si>
  <si>
    <t>JP: At least I don't think that was him.</t>
  </si>
  <si>
    <t>01:31:29.220 --&gt; 01:31:32.580</t>
  </si>
  <si>
    <t>01:23:42.300 --&gt; 01:23:42.570</t>
  </si>
  <si>
    <t>John’s iPhone: Yeah, his name, definitely, stuff like that.</t>
  </si>
  <si>
    <t>Thomas Loughran: And nobody could have that you need a university and it could be</t>
  </si>
  <si>
    <t>JP: I'm checking right now.</t>
  </si>
  <si>
    <t>01:31:32.610 --&gt; 01:31:34.830</t>
  </si>
  <si>
    <t>01:23:43.020 --&gt; 01:23:58.470</t>
  </si>
  <si>
    <t>Thomas Loughran: Ridiculous mature to happen.</t>
  </si>
  <si>
    <t>Thomas Loughran: This is one of those kids. He's crying. He says, Please don't forget us begging these filmmakers, not to forget him and I said to myself, we are certainly going to forget you, kid. That's the way the world works. It was exactly this point. Right. It's a new cycle where everybody means well</t>
  </si>
  <si>
    <t>John’s iPhone: There's a guy who worked with you or a back in the day on a really old British TV show.</t>
  </si>
  <si>
    <t>01:31:36.240 --&gt; 01:31:42.210</t>
  </si>
  <si>
    <t>01:23:59.040 --&gt; 01:24:01.980</t>
  </si>
  <si>
    <t>JP: Glenn Lowry.</t>
  </si>
  <si>
    <t>Thomas Loughran: Right, it could be directly. Right. You gotta wait another thousand years. You gotta wait to these disciplines. Cross the right way.</t>
  </si>
  <si>
    <t>Thomas Loughran: But there will be more troubles. Right. And they're going to come</t>
  </si>
  <si>
    <t>Fuck.</t>
  </si>
  <si>
    <t>01:31:43.230 --&gt; 01:31:43.500</t>
  </si>
  <si>
    <t>01:24:03.330 --&gt; 01:24:11.790</t>
  </si>
  <si>
    <t>Thomas Loughran: And other things will come and they'll push you right off the off the face of the news and we will forget you. That's, that's it it's it's not a maybe right</t>
  </si>
  <si>
    <t>JP: Thomas gratitude Williams.</t>
  </si>
  <si>
    <t>01:31:44.550 --&gt; 01:31:45.180</t>
  </si>
  <si>
    <t>01:24:12.510 --&gt; 01:24:14.670</t>
  </si>
  <si>
    <t>John’s iPhone: Stephen Fry</t>
  </si>
  <si>
    <t>John Loughran: Right, but</t>
  </si>
  <si>
    <t>John Loughran: Guaranteed guaranteed to happen.</t>
  </si>
  <si>
    <t>01:31:45.570 --&gt; 01:31:49.440</t>
  </si>
  <si>
    <t>01:24:16.110 --&gt; 01:24:17.370</t>
  </si>
  <si>
    <t>Thomas Loughran: Actually, it seems to me it's worth a little bit of time to find out what of that.</t>
  </si>
  <si>
    <t>Thomas Loughran: And then I realized</t>
  </si>
  <si>
    <t>JP: I love Steve from</t>
  </si>
  <si>
    <t>01:31:50.670 --&gt; 01:31:54.480</t>
  </si>
  <si>
    <t>01:24:19.350 --&gt; 01:24:21.000</t>
  </si>
  <si>
    <t>John’s iPhone: Yeah, I remember I saw him on</t>
  </si>
  <si>
    <t>Thomas Loughran: Because I don't think actually it is true. Historically,</t>
  </si>
  <si>
    <t>Thomas Loughran: You know if those were my kids.</t>
  </si>
  <si>
    <t>John’s iPhone: I</t>
  </si>
  <si>
    <t>01:31:54.870 --&gt; 01:32:03.630</t>
  </si>
  <si>
    <t>01:24:22.230 --&gt; 01:24:36.180</t>
  </si>
  <si>
    <t>Thomas Loughran: It hasn't been true says says the best historian of ideas around and he gives lots of examples and they start to persuade</t>
  </si>
  <si>
    <t>Thomas Loughran: There's no way I'd put up with that shit is exactly what I thought I would move heaven and earth to fix that problem and you know if they were my kids. And then I realized, well actually, these are my kids.</t>
  </si>
  <si>
    <t>John’s iPhone: I almost want to say it was an intelligent squared. But it might have just been</t>
  </si>
  <si>
    <t>01:32:05.760 --&gt; 01:32:06.690</t>
  </si>
  <si>
    <t>01:24:37.980 --&gt; 01:24:42.390</t>
  </si>
  <si>
    <t>JP: An intelligent squared.</t>
  </si>
  <si>
    <t>John Loughran: Okay. All right.</t>
  </si>
  <si>
    <t>Thomas Loughran: And what I realized was that these were two different ways of looking at those children.</t>
  </si>
  <si>
    <t>JP: Is the church. Also good in the world.</t>
  </si>
  <si>
    <t>01:32:06.810 --&gt; 01:32:07.290</t>
  </si>
  <si>
    <t>01:24:43.440 --&gt; 01:24:52.560</t>
  </si>
  <si>
    <t>Thomas Loughran: Right, that these are my children and their everybody's child and that some of us don't see that right that I don't see it. Much of the time.</t>
  </si>
  <si>
    <t>01:32:08.700 --&gt; 01:32:13.410</t>
  </si>
  <si>
    <t>01:24:53.760 --&gt; 01:25:02.880</t>
  </si>
  <si>
    <t>John’s iPhone: And he was really impressive on that and I've seen him on a couple other things.</t>
  </si>
  <si>
    <t>Thomas Loughran: This is a list. And let me just say that now I think you understand what this</t>
  </si>
  <si>
    <t>Thomas Loughran: Versus just a problem in the news right that's going to be forgotten. And it was right. Then when I realized that</t>
  </si>
  <si>
    <t>JP: He was a he was with Jordan Peterson almost debate.</t>
  </si>
  <si>
    <t>01:32:13.410 --&gt; 01:32:14.190</t>
  </si>
  <si>
    <t>01:25:04.350 --&gt; 01:25:15.900</t>
  </si>
  <si>
    <t>Thomas Loughran: Is a list of</t>
  </si>
  <si>
    <t>Thomas Loughran: That Gus came up to me because the film and just finished one up. He saw me their friend for a lot of years and said, he said, we're going to do something about this. He said, we are a</t>
  </si>
  <si>
    <t>01:32:16.260 --&gt; 01:32:18.360</t>
  </si>
  <si>
    <t>01:25:16.890 --&gt; 01:25:34.650</t>
  </si>
  <si>
    <t>John’s iPhone: That might have been, uh,</t>
  </si>
  <si>
    <t>Thomas Loughran: I don't think you can outline</t>
  </si>
  <si>
    <t>Thomas Loughran: Family brought the film. Yeah, he said, we're going to start a technology project because we got to do a warning. These, these folks using technology that they're the you know the raids are coming to children are in danger and right that I said I meant</t>
  </si>
  <si>
    <t>John’s iPhone: But yeah, I'd get I haven't watched a ton of them, but he reminds me, and I think I also saw him once, I think he was good friends with Christopher Hitchens</t>
  </si>
  <si>
    <t>01:32:19.860 --&gt; 01:32:31.200</t>
  </si>
  <si>
    <t>01:25:36.960 --&gt; 01:25:37.500</t>
  </si>
  <si>
    <t>Thomas Loughran: Where the conversation goes unless you identify what these key problems are. Because if the problems are big enough maybe these problems are too small. And if they're big problems and get on this list.</t>
  </si>
  <si>
    <t>01:32:31.800 --&gt; 01:32:32.160</t>
  </si>
  <si>
    <t>01:25:39.750 --&gt; 01:25:46.650</t>
  </si>
  <si>
    <t>John’s iPhone: And he like almost reminds me is like the closest thing yeah right now of Christopher Hitchens, yeah.</t>
  </si>
  <si>
    <t>Thomas Loughran: Then they</t>
  </si>
  <si>
    <t>Thomas Loughran: There's more to be said about that another time I'll swing back to it but but for now the point is</t>
  </si>
  <si>
    <t>JP: He's not as mean</t>
  </si>
  <si>
    <t>01:32:32.340 --&gt; 01:32:34.650</t>
  </si>
  <si>
    <t>01:25:50.700 --&gt; 01:25:53.400</t>
  </si>
  <si>
    <t>Thomas Loughran: Be real your conversation at any time.</t>
  </si>
  <si>
    <t>Thomas Loughran: Yeah, at the level of what kind of person I want to be.</t>
  </si>
  <si>
    <t>John’s iPhone: Yeah, definitely not. He's way.</t>
  </si>
  <si>
    <t>01:32:36.450 --&gt; 01:32:37.830</t>
  </si>
  <si>
    <t>01:25:55.530 --&gt; 01:25:57.480</t>
  </si>
  <si>
    <t>JP: Way too nice. Yeah, yeah.</t>
  </si>
  <si>
    <t>Thomas Loughran: Or at least at some time.</t>
  </si>
  <si>
    <t>Thomas Loughran: That that's how I answered that.</t>
  </si>
  <si>
    <t>John’s iPhone: But yeah, so just the way just his wit and like how we can absolutely maybe it's just because he's British.</t>
  </si>
  <si>
    <t>01:32:39.390 --&gt; 01:32:42.540</t>
  </si>
  <si>
    <t>01:25:58.740 --&gt; 01:26:03.270</t>
  </si>
  <si>
    <t>Thomas Loughran: So you won't know what the whole is unless you know what all the problems.</t>
  </si>
  <si>
    <t>Thomas Loughran: Question. At that time, right, which which one of these perspectives. Am I going to adopt.</t>
  </si>
  <si>
    <t>Any smart.</t>
  </si>
  <si>
    <t>01:32:44.190 --&gt; 01:32:51.870</t>
  </si>
  <si>
    <t>01:26:04.770 --&gt; 01:26:12.450</t>
  </si>
  <si>
    <t>Thomas Loughran: Not all of them. That's ridiculous. But the main the big problems that everyone knows are huge problems.</t>
  </si>
  <si>
    <t>Thomas Loughran: And and I really do think that that was the that the opportunity to do that was in a certain sense,</t>
  </si>
  <si>
    <t>JP: Yeah, know that intelligence squared babies brutal. Holy shit.</t>
  </si>
  <si>
    <t>01:32:52.560 --&gt; 01:33:04.920</t>
  </si>
  <si>
    <t>01:26:13.560 --&gt; 01:26:22.350</t>
  </si>
  <si>
    <t>Thomas Loughran: And that in fact seem like they infect everything when you don't know what to say about him. Well, then how do we get anything big off the ground without at least identifying those problems and a sign of having</t>
  </si>
  <si>
    <t>Thomas Loughran: It's certainly interesting the prefigured but I would say it was more than prefigured by the habit of not forgetting.</t>
  </si>
  <si>
    <t>JP: Yeah dude, the Catholic Church side was not ready.</t>
  </si>
  <si>
    <t>01:33:05.550 --&gt; 01:33:12.090</t>
  </si>
  <si>
    <t>01:26:23.010 --&gt; 01:26:30.780</t>
  </si>
  <si>
    <t>Thomas Loughran: A nice hole. Here's the criteria, that's being proposed, and it's a pretty serious minded area.</t>
  </si>
  <si>
    <t>Thomas Loughran: Right, which was which I cultivated just because when I didn't know what to do about it or how right and could never do enough</t>
  </si>
  <si>
    <t>JP: You can't be bringing up but</t>
  </si>
  <si>
    <t>01:33:13.350 --&gt; 01:33:21.030</t>
  </si>
  <si>
    <t>01:26:31.560 --&gt; 01:26:36.900</t>
  </si>
  <si>
    <t>Thomas Loughran: That will have to be done again more careful if you pass the sniff test in the column, all the way to the left.</t>
  </si>
  <si>
    <t>Thomas Loughran: What we really needed to somehow to radically change the way we're living and I didn't know how to do that at the time.</t>
  </si>
  <si>
    <t>JP: I mean an African Bishop who can barely speak English.</t>
  </si>
  <si>
    <t>01:33:22.500 --&gt; 01:33:23.700</t>
  </si>
  <si>
    <t>01:26:37.410 --&gt; 01:26:46.170</t>
  </si>
  <si>
    <t>John’s iPhone: You know, I remember if that was the one that I think about sometimes where</t>
  </si>
  <si>
    <t>Thomas Loughran: So that, yeah.</t>
  </si>
  <si>
    <t>Thomas Loughran: Right, I had to go home and take care of my kids to go to school, I had to the next day. Right. I didn't get a chance to think about them, except maybe a stick a picture on the wall.</t>
  </si>
  <si>
    <t>John’s iPhone: They kind of talk about the amount of damage the church did</t>
  </si>
  <si>
    <t>01:33:24.960 --&gt; 01:33:34.320</t>
  </si>
  <si>
    <t>01:26:46.710 --&gt; 01:27:01.050</t>
  </si>
  <si>
    <t>Thomas Loughran: At the very least, boy, if you could solve all these problems is to be great. Holy smokes. This would be great smile. This is good enough to at least be interesting.</t>
  </si>
  <si>
    <t>Thomas Loughran: Right and to make sure that I didn't but sooner or later, an opportunity came by pretty substantially changed the way I was doing business, so to speak, the way I was living my life and that that's what Basco became and that's been 14 years</t>
  </si>
  <si>
    <t>John’s iPhone: To tap in regards to like the AIDS epidemic.</t>
  </si>
  <si>
    <t>01:33:34.320 --&gt; 01:33:35.400</t>
  </si>
  <si>
    <t>01:27:07.230 --&gt; 01:27:11.940</t>
  </si>
  <si>
    <t>John’s iPhone: I can't remember if it came up in that debate.</t>
  </si>
  <si>
    <t>Thomas Loughran: If you could just solve</t>
  </si>
  <si>
    <t>Thomas Loughran: I think the problem is a real problem. You have to be you have to aim at a solution. And you have to be</t>
  </si>
  <si>
    <t>01:33:35.430 --&gt; 01:33:44.310</t>
  </si>
  <si>
    <t>01:27:13.350 --&gt; 01:27:14.100</t>
  </si>
  <si>
    <t>Thomas Loughran: All these, you may still have a stability problem, but we'd all be on your side to work on it. If you could solve all these problems, right, you may</t>
  </si>
  <si>
    <t>Thomas Loughran: To be returned</t>
  </si>
  <si>
    <t>01:33:44.580 --&gt; 01:33:48.240</t>
  </si>
  <si>
    <t>01:27:16.350 --&gt; 01:27:20.160</t>
  </si>
  <si>
    <t>Thomas Loughran: Have a problem because you haven't identified some other really important</t>
  </si>
  <si>
    <t>Thomas Loughran: And but you won't fix it all at once. And I don't think that</t>
  </si>
  <si>
    <t>John’s iPhone: Literally</t>
  </si>
  <si>
    <t>01:33:50.190 --&gt; 01:33:51.330</t>
  </si>
  <si>
    <t>01:27:21.840 --&gt; 01:27:26.550</t>
  </si>
  <si>
    <t>That could be</t>
  </si>
  <si>
    <t>Thomas Loughran: I don't think that the moral calculus, which can be rendered easy</t>
  </si>
  <si>
    <t>John’s iPhone: Just killed millions of people like</t>
  </si>
  <si>
    <t>01:33:52.350 --&gt; 01:34:01.410</t>
  </si>
  <si>
    <t>01:27:27.840 --&gt; 01:27:33.660</t>
  </si>
  <si>
    <t>John’s iPhone: That's just what happened.</t>
  </si>
  <si>
    <t>Thomas Loughran: But still, that's what this list is now. And I think if you generate this list, and it passes the sniff test on the left, then</t>
  </si>
  <si>
    <t>Thomas Loughran: And I don't mean to dismiss singer at all as a person, but I do, but I'm not convinced by his arguments.</t>
  </si>
  <si>
    <t>01:34:03.030 --&gt; 01:34:15.420</t>
  </si>
  <si>
    <t>01:27:34.410 --&gt; 01:27:42.990</t>
  </si>
  <si>
    <t>Thomas Loughran: And you can actually then at some point to some resources. These would have to be places where information is actually gathered right and where there's a bit of a running head start.</t>
  </si>
  <si>
    <t>Thomas Loughran: Sort of the argument for most of us are most of us think this. Therefore, it's the way it is. It's the moral call, but you might actually capture something</t>
  </si>
  <si>
    <t>JP: Straight up.</t>
  </si>
  <si>
    <t>01:34:16.890 --&gt; 01:34:24.810</t>
  </si>
  <si>
    <t>01:27:43.440 --&gt; 01:27:57.030</t>
  </si>
  <si>
    <t>JP: When they lied about it.</t>
  </si>
  <si>
    <t>Thomas Loughran: Around something or other. Right. And you say, here's some information. It's over in this neck of the woods and it bears on this problem.</t>
  </si>
  <si>
    <t>Thomas Loughran: In the you might actually capture something important. And we're all she also might be full of shit. And it's hard to tell which that that's what I actually that's that's singer style pond argument, but</t>
  </si>
  <si>
    <t>JP: They knew that they were that they prevented the spread and they lied about it.</t>
  </si>
  <si>
    <t>01:34:25.080 --&gt; 01:34:38.460</t>
  </si>
  <si>
    <t>01:28:01.260 --&gt; 01:28:03.720</t>
  </si>
  <si>
    <t>Thomas Loughran: And it seems like it's suggest this sort of solution which looks like it reframes things so that we're not stuck like we were on the left, we still have work to do, but it looks like it's work, we could maybe do</t>
  </si>
  <si>
    <t>Thomas Loughran: what it's worth, that's, that's a response.</t>
  </si>
  <si>
    <t>JP: From the pulpits all continent.</t>
  </si>
  <si>
    <t>01:34:39.450 --&gt; 01:34:48.930</t>
  </si>
  <si>
    <t>01:28:04.830 --&gt; 01:28:05.130</t>
  </si>
  <si>
    <t>Thomas Loughran: So far as we know, right, that's what you would hope for. That's what this was that this whole list looks like. And this is the criteria for being on it.</t>
  </si>
  <si>
    <t>01:34:49.860 --&gt; 01:35:02.760</t>
  </si>
  <si>
    <t>01:28:08.010 --&gt; 01:28:11.040</t>
  </si>
  <si>
    <t>Thomas Loughran: It deep church. Okay. All the on the left. Seems like there's some somebody doing some good work that might be relevant in the middle. Seems like a promising solution that's not obviously false and Michael here with the other stuff.</t>
  </si>
  <si>
    <t>John Loughran: Yeah yeah you know I haven't</t>
  </si>
  <si>
    <t>JP: reprehensible.</t>
  </si>
  <si>
    <t>01:35:05.160 --&gt; 01:35:14.910</t>
  </si>
  <si>
    <t>01:28:12.570 --&gt; 01:28:15.780</t>
  </si>
  <si>
    <t>Thomas Loughran: That's. This is a list of and and it's a pretty long list. And I think I've written two parts of it. And I think I stopped.</t>
  </si>
  <si>
    <t>John Loughran: I haven't put any I haven't put much time into</t>
  </si>
  <si>
    <t>01:35:15.750 --&gt; 01:35:30.690</t>
  </si>
  <si>
    <t>01:28:17.490 --&gt; 01:28:18.630</t>
  </si>
  <si>
    <t>Thomas Loughran: I just yeah it's I just stopped by fruit only brainstorming and the third part, even though there's a ton of stuff that actually have I just haven't worked on this part of this list. So there is a ton of stuff that's written in the sandbox that's relevant here.</t>
  </si>
  <si>
    <t>John Loughran: Sort of reading about</t>
  </si>
  <si>
    <t>John’s iPhone: I don't. So was that intelligent square that particular one.</t>
  </si>
  <si>
    <t>01:35:31.890 --&gt; 01:35:32.220</t>
  </si>
  <si>
    <t>01:28:19.800 --&gt; 01:28:22.260</t>
  </si>
  <si>
    <t>John’s iPhone: Mm hmm. Do you remember if</t>
  </si>
  <si>
    <t>John Loughran: Responses to his arguments yet.</t>
  </si>
  <si>
    <t>John’s iPhone: It was is was the Catholic Church is and was the Catholic Church, of course, you're getting the world that was the debate topic. Do you member of</t>
  </si>
  <si>
    <t>01:35:35.160 --&gt; 01:35:35.700</t>
  </si>
  <si>
    <t>01:28:26.130 --&gt; 01:28:26.550</t>
  </si>
  <si>
    <t>John Loughran: Good, so</t>
  </si>
  <si>
    <t>John’s iPhone: The nose wanna</t>
  </si>
  <si>
    <t>01:35:36.390 --&gt; 01:35:39.300</t>
  </si>
  <si>
    <t>01:28:27.840 --&gt; 01:28:31.950</t>
  </si>
  <si>
    <t>Thomas Loughran: We're running over time. So thanks, I just</t>
  </si>
  <si>
    <t>John Loughran: You know, I, part of it is, you know, maybe I maybe I don't</t>
  </si>
  <si>
    <t>01:35:39.330 --&gt; 01:35:40.020</t>
  </si>
  <si>
    <t>01:28:33.060 --&gt; 01:28:33.510</t>
  </si>
  <si>
    <t>Thomas Loughran: Wanted to show you</t>
  </si>
  <si>
    <t>John’s iPhone: I don't think I've ever disagreed with mature, but</t>
  </si>
  <si>
    <t>01:35:40.380 --&gt; 01:35:41.490</t>
  </si>
  <si>
    <t>01:28:35.070 --&gt; 01:28:41.100</t>
  </si>
  <si>
    <t>JP: Yeah, I think there's already a majority said no to begin with.</t>
  </si>
  <si>
    <t>Thomas Loughran: That I'll share with you a</t>
  </si>
  <si>
    <t>John Loughran: Like in some way. I guess I don't really have the the the philosophical language to understand</t>
  </si>
  <si>
    <t>John’s iPhone: Right, yeah. The biggest thing is the</t>
  </si>
  <si>
    <t>01:35:43.800 --&gt; 01:35:48.540</t>
  </si>
  <si>
    <t>01:28:42.960 --&gt; 01:28:45.810</t>
  </si>
  <si>
    <t>Thomas Loughran: Little also need a folder for things like PDFs and stuff like that. Or we can just drop stuff.</t>
  </si>
  <si>
    <t>John Loughran: Sort of subtle basically</t>
  </si>
  <si>
    <t>JP: The chain. Yeah, but they want to change and there they were the majority the start</t>
  </si>
  <si>
    <t>01:35:48.600 --&gt; 01:35:49.530</t>
  </si>
  <si>
    <t>01:28:46.920 --&gt; 01:28:51.780</t>
  </si>
  <si>
    <t>John Loughran: And make reference to it.</t>
  </si>
  <si>
    <t>John Loughran: Moral language like maybe I just don't, I can't speak the moral argument language very well.</t>
  </si>
  <si>
    <t>JP: Boy.</t>
  </si>
  <si>
    <t>01:35:53.250 --&gt; 01:35:53.760</t>
  </si>
  <si>
    <t>01:28:55.800 --&gt; 01:28:56.130</t>
  </si>
  <si>
    <t>John Loughran: I'll do that.</t>
  </si>
  <si>
    <t>JP: Yeah, I think it was the only two debates of his I've watched</t>
  </si>
  <si>
    <t>01:35:57.870 --&gt; 01:36:00.510</t>
  </si>
  <si>
    <t>01:28:57.270 --&gt; 01:28:58.770</t>
  </si>
  <si>
    <t>John’s iPhone: That via</t>
  </si>
  <si>
    <t>John Loughran: So how Let's, um,</t>
  </si>
  <si>
    <t>John Loughran: I certainly found</t>
  </si>
  <si>
    <t>John’s iPhone: The health care debate.</t>
  </si>
  <si>
    <t>01:36:02.730 --&gt; 01:36:03.060</t>
  </si>
  <si>
    <t>01:29:00.690 --&gt; 01:29:08.760</t>
  </si>
  <si>
    <t>John Loughran: His argument pretty compelling in that sort of it's in a pretty common. And it just sort of a pretty common sense intuitive way.</t>
  </si>
  <si>
    <t>John’s iPhone: I think I've actually had multiple with different premises related to health care. And I think those are two of my favorite ever</t>
  </si>
  <si>
    <t>01:36:05.250 --&gt; 01:36:07.620</t>
  </si>
  <si>
    <t>01:29:11.280 --&gt; 01:29:12.810</t>
  </si>
  <si>
    <t>John’s iPhone: I got. Actually, before I came to the healthcare discussion that we did on the podcast I watched now and then there was another one. Oh, a long time ago that I've mentioned a couple times that brought up the fact that</t>
  </si>
  <si>
    <t>John Loughran: Yeah, I guess I'm just wondering what</t>
  </si>
  <si>
    <t>Thomas Loughran: Something about them. That's right.</t>
  </si>
  <si>
    <t>John’s iPhone: It might be a big problem for America to switch to</t>
  </si>
  <si>
    <t>01:36:09.720 --&gt; 01:36:14.460</t>
  </si>
  <si>
    <t>01:29:13.620 --&gt; 01:29:16.140</t>
  </si>
  <si>
    <t>John Loughran: You have. That's a lot of stuff all the time. And you've been working on it for a long time and</t>
  </si>
  <si>
    <t>John Loughran: Yeah, there's something about them. That's right.</t>
  </si>
  <si>
    <t>John’s iPhone: Public health care because we basically subsidize the rest of the world by discovering all these drugs that we sell for shit done here that they basically sell really cheap everywhere else.</t>
  </si>
  <si>
    <t>01:36:16.770 --&gt; 01:36:17.490</t>
  </si>
  <si>
    <t>01:29:17.820 --&gt; 01:29:20.640</t>
  </si>
  <si>
    <t>John’s iPhone: Because they couldn't was</t>
  </si>
  <si>
    <t>John Loughran: And there's and this is something we can</t>
  </si>
  <si>
    <t>01:36:18.540 --&gt; 01:36:19.770</t>
  </si>
  <si>
    <t>01:29:21.840 --&gt; 01:29:24.840</t>
  </si>
  <si>
    <t>John Loughran: I guess I'm wondering what</t>
  </si>
  <si>
    <t>John Loughran: I, I also find that the</t>
  </si>
  <si>
    <t>John’s iPhone: And if the same thing happens here, then there might not be the incentive to discover these</t>
  </si>
  <si>
    <t>01:36:20.940 --&gt; 01:36:21.810</t>
  </si>
  <si>
    <t>01:29:27.270 --&gt; 01:29:44.610</t>
  </si>
  <si>
    <t>John’s iPhone: Medical Board.</t>
  </si>
  <si>
    <t>John Loughran: You're hoping</t>
  </si>
  <si>
    <t>John Loughran: The, the property that have just attention grabbing to be pretty interesting. Like there's a real failure in my ability. There's no way for that to grab my attention, unless I go out of my way to make it salient to me.</t>
  </si>
  <si>
    <t>John’s iPhone: And I think people on like both sides, I forget what exactly the debate topic was, but I think people are like, both sides of the aisle or of the debate agreed with that which I found pretty compelling.</t>
  </si>
  <si>
    <t>01:36:23.010 --&gt; 01:36:25.740</t>
  </si>
  <si>
    <t>01:29:48.150 --&gt; 01:29:48.840</t>
  </si>
  <si>
    <t>John Loughran: I'll be able to contribute to this or</t>
  </si>
  <si>
    <t>01:36:27.300 --&gt; 01:36:32.910</t>
  </si>
  <si>
    <t>01:29:50.400 --&gt; 01:29:53.340</t>
  </si>
  <si>
    <t>JP: Huh, yeah, that is compelling I oh yeah</t>
  </si>
  <si>
    <t>John Loughran: You know i mean i do i really i enjoy talking about it, but I don't you know that's</t>
  </si>
  <si>
    <t>John Loughran: I think that's there's a</t>
  </si>
  <si>
    <t>JP: My yeah</t>
  </si>
  <si>
    <t>01:36:33.030 --&gt; 01:36:35.940</t>
  </si>
  <si>
    <t>01:29:54.780 --&gt; 01:29:58.140</t>
  </si>
  <si>
    <t>John Rose: No, I don't know a lot about quantum mechanics. So</t>
  </si>
  <si>
    <t>John Loughran: I think just thinking about stewardship attention.</t>
  </si>
  <si>
    <t>JP: My understanding is, there's</t>
  </si>
  <si>
    <t>01:36:36.150 --&gt; 01:36:37.890</t>
  </si>
  <si>
    <t>01:29:59.370 --&gt; 01:30:02.430</t>
  </si>
  <si>
    <t>JP: Just an epic profit margin.</t>
  </si>
  <si>
    <t>John Loughran: Yeah, you know,</t>
  </si>
  <si>
    <t>John Loughran: Is something that that's just something that I've been thinking about</t>
  </si>
  <si>
    <t>John’s iPhone: Yeah, that's. Yeah, I would agree with that.</t>
  </si>
  <si>
    <t>01:36:39.000 --&gt; 01:36:42.780</t>
  </si>
  <si>
    <t>01:30:04.500 --&gt; 01:30:05.220</t>
  </si>
  <si>
    <t>John Loughran: I guess I'm just wondering what the structure of our conversation is going to look like.</t>
  </si>
  <si>
    <t>JP: And it is publicly funded a lot already.</t>
  </si>
  <si>
    <t>01:36:45.720 --&gt; 01:36:49.170</t>
  </si>
  <si>
    <t>01:30:06.510 --&gt; 01:30:08.070</t>
  </si>
  <si>
    <t>John Loughran: Yeah, I don't know. I guess I have some idea of the whole but</t>
  </si>
  <si>
    <t>John Loughran: It seems to me that there's a pretty</t>
  </si>
  <si>
    <t>JP: We're kind of paying for it at both ends, and people are getting rich</t>
  </si>
  <si>
    <t>01:36:52.530 --&gt; 01:36:59.670</t>
  </si>
  <si>
    <t>01:30:09.990 --&gt; 01:30:13.110</t>
  </si>
  <si>
    <t>Thomas Loughran: It's a scary whole and it's a it's an scares me the wrong word intimidating whole and also</t>
  </si>
  <si>
    <t>John Loughran: That that that would be really important in this case where</t>
  </si>
  <si>
    <t>John’s iPhone: Yeah, cuz I mean we already</t>
  </si>
  <si>
    <t>01:37:01.470 --&gt; 01:37:04.410</t>
  </si>
  <si>
    <t>01:30:15.360 --&gt; 01:30:17.520</t>
  </si>
  <si>
    <t>John’s iPhone: Have programs like that.</t>
  </si>
  <si>
    <t>Thomas Loughran: Gosh, I mean, if you've already put all this stuff together.</t>
  </si>
  <si>
    <t>John Loughran: Just to be able to care enough about it.</t>
  </si>
  <si>
    <t>John’s iPhone: Where the government basically</t>
  </si>
  <si>
    <t>01:37:06.660 --&gt; 01:37:11.220</t>
  </si>
  <si>
    <t>01:30:18.900 --&gt; 01:30:22.260</t>
  </si>
  <si>
    <t>Thomas Loughran: What do you need me for that's another way of putting it, whether it's all there or not.</t>
  </si>
  <si>
    <t>John Loughran: About stuff about these important things that I can't see.</t>
  </si>
  <si>
    <t>John’s iPhone: Orphan diseases or orphan, something is basically the diseases that are</t>
  </si>
  <si>
    <t>01:37:14.340 --&gt; 01:37:15.570</t>
  </si>
  <si>
    <t>01:30:22.830 --&gt; 01:30:23.100</t>
  </si>
  <si>
    <t>John’s iPhone: A big problem, like, I don't know. I don't know if this would be alive, but something like Huntington's disease, which is genetically passed down and has like a 50% chance of killing you. By the time you're 40</t>
  </si>
  <si>
    <t>John Loughran: I'm</t>
  </si>
  <si>
    <t>John’s iPhone: Where they're super rare and hugely damaging, but because they're so rare. No one willing to spend billions of dollars trying to figure out how to fix it. And what happens cases is the government basically pays</t>
  </si>
  <si>
    <t>01:37:17.340 --&gt; 01:37:17.730</t>
  </si>
  <si>
    <t>01:30:23.190 --&gt; 01:30:24.660</t>
  </si>
  <si>
    <t>John Loughran: I need to figure out a way</t>
  </si>
  <si>
    <t>John’s iPhone: foots the bill for the pharmaceutical companies to do research.</t>
  </si>
  <si>
    <t>01:37:20.310 --&gt; 01:37:20.790</t>
  </si>
  <si>
    <t>01:30:27.870 --&gt; 01:30:33.540</t>
  </si>
  <si>
    <t>John’s iPhone: So, I mean, I would imagine the same thing could happen in</t>
  </si>
  <si>
    <t>John Loughran: I need to figure out a way not to just caught up and living the living life in front of me, I guess.</t>
  </si>
  <si>
    <t>John’s iPhone: Health care system like those things that we really need to be developed.</t>
  </si>
  <si>
    <t>01:37:22.710 --&gt; 01:37:31.410</t>
  </si>
  <si>
    <t>01:30:35.220 --&gt; 01:30:44.940</t>
  </si>
  <si>
    <t>Thomas Loughran: I think all of this stuff has got to be communicated at a level which you guys are amazingly able to grasp.</t>
  </si>
  <si>
    <t>John Loughran: And be able to keep in mind. You know what sort of person I want to be and what sort of problems. I actually wanted to think about and try to solve.</t>
  </si>
  <si>
    <t>John’s iPhone: Already do like you're saying with the bill for a lot of these things.</t>
  </si>
  <si>
    <t>01:37:32.580 --&gt; 01:37:39.900</t>
  </si>
  <si>
    <t>01:30:49.080 --&gt; 01:30:59.370</t>
  </si>
  <si>
    <t>John’s iPhone: And when it comes out there for</t>
  </si>
  <si>
    <t>Thomas Loughran: It has to be communicated at that level. If it can't be communicated that level. You'll never</t>
  </si>
  <si>
    <t>John Loughran: Yeah, I don't, I don't know, I'll have more I have more things to say about that. But I also don't want to go too far over over the time limit here. Yeah.</t>
  </si>
  <si>
    <t>John’s iPhone: Much more</t>
  </si>
  <si>
    <t>01:37:40.110 --&gt; 01:37:41.460</t>
  </si>
  <si>
    <t>01:31:03.090 --&gt; 01:31:03.390</t>
  </si>
  <si>
    <t>Be able to scale.</t>
  </si>
  <si>
    <t>John’s iPhone: They're still because of their same</t>
  </si>
  <si>
    <t>01:37:44.430 --&gt; 01:37:59.220</t>
  </si>
  <si>
    <t>01:31:06.840 --&gt; 01:31:09.930</t>
  </si>
  <si>
    <t>John’s iPhone: Are still going.</t>
  </si>
  <si>
    <t>Thomas Loughran: Right, not adults not adults adults is in the now a fuller sense adults are people who, for example, if you can't stay in the conversation long enough, or when you do stay in it long enough grasp those two analogies.</t>
  </si>
  <si>
    <t>Thomas Loughran: Well, you could continue or you could put a pin in it. Whichever you prefer.</t>
  </si>
  <si>
    <t>01:38:00.030 --&gt; 01:38:09.030</t>
  </si>
  <si>
    <t>01:31:11.010 --&gt; 01:31:11.490</t>
  </si>
  <si>
    <t>Thomas Loughran: That I put on that first slide, if they just don't mean anything to you, you're probably not an adult from the purpose of this conversation. And I don't mean</t>
  </si>
  <si>
    <t>01:38:09.540 --&gt; 01:38:21.720</t>
  </si>
  <si>
    <t>01:31:13.620 --&gt; 01:31:14.190</t>
  </si>
  <si>
    <t>JP: It's really just like</t>
  </si>
  <si>
    <t>Thomas Loughran: That in a pejorative way I just mean give a time study a little more you'll get there and it's pretty common to get there. Right. I mean, a lot of people can get there but not everybody can get there.</t>
  </si>
  <si>
    <t>JP: Is it possible for. I mean, we do need to develop</t>
  </si>
  <si>
    <t>01:38:22.800 --&gt; 01:38:37.650</t>
  </si>
  <si>
    <t>01:31:17.130 --&gt; 01:31:21.510</t>
  </si>
  <si>
    <t>Thomas Loughran: Right, so you what we need to find is some sweet spot of the bat, where a lot of people can get there but not everybody can get there. And then you've got to have that be true. Not for something, but for the whole thing.</t>
  </si>
  <si>
    <t>John Loughran: Let's see. I'll just, I guess I'll just end with this and say that, um,</t>
  </si>
  <si>
    <t>JP: Better antibiotics, we do need to keep developing drugs and</t>
  </si>
  <si>
    <t>01:38:38.760 --&gt; 01:38:48.510</t>
  </si>
  <si>
    <t>01:31:22.890 --&gt; 01:31:30.300</t>
  </si>
  <si>
    <t>JP: I mean, is that something that</t>
  </si>
  <si>
    <t>Thomas Loughran: I don't mean for every single detail. We're not going to run down every rabbit hole, etc. These. Some of these are conversations you point to right you slightly summarize</t>
  </si>
  <si>
    <t>John Loughran: So that it just sort of attach these other two books that I found really compelling and just sort of been thinking about it in that same</t>
  </si>
  <si>
    <t>JP: I mean, how do we have a mix effective mixed economy on that, you know, I mean, because right now. Not only is the government funding most research in the country. Like, just in general.</t>
  </si>
  <si>
    <t>01:38:50.280 --&gt; 01:38:57.120</t>
  </si>
  <si>
    <t>01:31:31.320 --&gt; 01:31:33.990</t>
  </si>
  <si>
    <t>Thomas Loughran: You watch for example, and we're pretty deep in the weeds already you watch two hours of</t>
  </si>
  <si>
    <t>John Loughran: Area in in that area of attention.</t>
  </si>
  <si>
    <t>JP: Like in universities.</t>
  </si>
  <si>
    <t>01:38:58.680 --&gt; 01:39:00.360</t>
  </si>
  <si>
    <t>01:31:35.670 --&gt; 01:31:36.420</t>
  </si>
  <si>
    <t>JP: But then these companies, turn around and make a killing selling it back to us because we need it and we don't have. We don't have good patient protection.</t>
  </si>
  <si>
    <t>Of Wolfram's physics project.</t>
  </si>
  <si>
    <t>01:39:01.980 --&gt; 01:39:11.700</t>
  </si>
  <si>
    <t>01:31:37.560 --&gt; 01:31:38.310</t>
  </si>
  <si>
    <t>Thomas Loughran: Have some idea what he's doing. But you don't follow him every day. First of all, you can't, right, because as john rose says right</t>
  </si>
  <si>
    <t>John Loughran: I've read</t>
  </si>
  <si>
    <t>JP: I mean, we just need to government needs to do a good job.</t>
  </si>
  <si>
    <t>01:39:12.210 --&gt; 01:39:21.600</t>
  </si>
  <si>
    <t>01:31:39.660 --&gt; 01:31:45.120</t>
  </si>
  <si>
    <t>JP: Like, that's the answer, because the market isn't the market isn't designed to do it well.</t>
  </si>
  <si>
    <t>Thomas Loughran: This is or alluded to a moment ago, we don't know anything about this either. Do I right. It's the conversation gets expert so</t>
  </si>
  <si>
    <t>John Loughran: I've also read all of Sam Harris's books in the past few months, and a big thing for him is</t>
  </si>
  <si>
    <t>JP: And tons of mean like, way more money is spent on like shit. We don't give a shit about</t>
  </si>
  <si>
    <t>01:39:22.500 --&gt; 01:39:37.140</t>
  </si>
  <si>
    <t>01:31:51.030 --&gt; 01:31:52.470</t>
  </si>
  <si>
    <t>Thomas Loughran: It can't be that we, the standard we're looking for here has got to be a standard in which here's I think the right standard. And I think this will tell me if I'm wrong, but I think the standard</t>
  </si>
  <si>
    <t>John Loughran: mindfulness practice.</t>
  </si>
  <si>
    <t>JP: That really doesn't matter as much</t>
  </si>
  <si>
    <t>01:39:38.250 --&gt; 01:39:45.510</t>
  </si>
  <si>
    <t>01:31:54.000 --&gt; 01:32:07.110</t>
  </si>
  <si>
    <t>Thomas Loughran: Will be familiar to you, but it's not a place you are, but it's a place I think you could see getting</t>
  </si>
  <si>
    <t>John Loughran: And it seems to me that the whole point of that mindfulness practice is this careful stewardship of attention so that you can actually have the tools you need to</t>
  </si>
  <si>
    <t>JP: male pattern baldness.</t>
  </si>
  <si>
    <t>01:39:46.710 --&gt; 01:39:58.680</t>
  </si>
  <si>
    <t>01:32:08.520 --&gt; 01:32:13.080</t>
  </si>
  <si>
    <t>Thomas Loughran: And that was true for me recently, I could I hoped I could get there and I'm starting to get there. So get where get to a place where</t>
  </si>
  <si>
    <t>John Loughran: Pay attention to the things you want to pay attention to, to have some more control over that.</t>
  </si>
  <si>
    <t>JP: Way more money goes into that than anything else, probably</t>
  </si>
  <si>
    <t>01:40:00.510 --&gt; 01:40:08.250</t>
  </si>
  <si>
    <t>01:32:15.120 --&gt; 01:32:18.240</t>
  </si>
  <si>
    <t>John’s iPhone: I can't remember if I mentioned this, this to you, but I remember seeing I read an article like a couple weeks ago about a doctor who was</t>
  </si>
  <si>
    <t>Thomas Loughran: The big important questions are ones that you kind of understand if you can't give an account you can follow</t>
  </si>
  <si>
    <t>John Loughran: And to use that to become a better person.</t>
  </si>
  <si>
    <t>John’s iPhone: Maybe he was a doctor, but he was also part of the administration that had to do with like billing and stuff like that, to some extent, but when he went to get a Kobe tests.</t>
  </si>
  <si>
    <t>01:40:09.870 --&gt; 01:40:12.570</t>
  </si>
  <si>
    <t>01:32:20.190 --&gt; 01:32:23.370</t>
  </si>
  <si>
    <t>Thomas Loughran: Right and say, oh yeah, there's that problem again.</t>
  </si>
  <si>
    <t>John Loughran: That's really what he's about as far as I can tell.</t>
  </si>
  <si>
    <t>John’s iPhone: The actual tests cost, like, I don't know, eight $8 20 bucks. I know what it is, but his insurance charged $8,000</t>
  </si>
  <si>
    <t>01:40:12.930 --&gt; 01:40:33.780</t>
  </si>
  <si>
    <t>01:32:26.100 --&gt; 01:32:28.500</t>
  </si>
  <si>
    <t>John’s iPhone: And he was like, What the actual fuck like this is insane. And so he ended up quitting his job and kind of has become an activist in that space of being like, this is insane. Like something like, I mean we've heard it from so many different people. They're like, this is just not right.</t>
  </si>
  <si>
    <t>Thomas Loughran: And that's over my head and a lot of ways, but I have some idea I can start to turn it into English, and I can recognize when people are talking about it and I can recognize some of the time when the I can recognize who the best people in the world are who were talking about that.</t>
  </si>
  <si>
    <t>John Loughran: And to do that in a really rational way.</t>
  </si>
  <si>
    <t>JP: It's a racket, dude.</t>
  </si>
  <si>
    <t>01:40:34.860 --&gt; 01:40:37.080</t>
  </si>
  <si>
    <t>01:32:30.750 --&gt; 01:32:36.630</t>
  </si>
  <si>
    <t>Thomas Loughran: I can tell who they are.</t>
  </si>
  <si>
    <t>John Loughran: And so that's what, that's one element of that. So he, I think he has a lot of really interesting things to say about</t>
  </si>
  <si>
    <t>01:40:38.190 --&gt; 01:40:49.650</t>
  </si>
  <si>
    <t>01:32:38.820 --&gt; 01:32:40.980</t>
  </si>
  <si>
    <t>JP: It's a pharmaceutical and insurance company rocket</t>
  </si>
  <si>
    <t>Thomas Loughran: Maybe I can't generate a list of all of them. I can start to identify some of them even lower hanging fruit than that is I have somebody said, this is one of them. And I listened to and I thought I understood for one hour.</t>
  </si>
  <si>
    <t>John Loughran: Attention and living unexamined life.</t>
  </si>
  <si>
    <t>John’s iPhone: You literally hear it anytime anyone goes into the hospital for any operation, they're like, Yeah, I got charged $190,000</t>
  </si>
  <si>
    <t>01:40:50.580 --&gt; 01:41:03.240</t>
  </si>
  <si>
    <t>01:32:42.570 --&gt; 01:32:45.870</t>
  </si>
  <si>
    <t>Thomas Loughran: Or something like that. So you get your feet wet in the conversation. And then you start to know you can't necessarily say what all the main positions are but you can find somebody who says what</t>
  </si>
  <si>
    <t>John Loughran: And then the other the other book that sort of fits into that is</t>
  </si>
  <si>
    <t>John’s iPhone: But I only ended up paying like 10,000. So, I mean, that's good, but</t>
  </si>
  <si>
    <t>01:41:03.270 --&gt; 01:41:05.490</t>
  </si>
  <si>
    <t>01:32:47.190 --&gt; 01:32:51.150</t>
  </si>
  <si>
    <t>John’s iPhone: What's happening there like</t>
  </si>
  <si>
    <t>John Loughran: All the main positions, who are</t>
  </si>
  <si>
    <t>John Loughran: Atomic habits by James clear, um,</t>
  </si>
  <si>
    <t>John’s iPhone: Do they are they just making all of that money like I think it's good that Americans in general aren't paying $190,000 for something that should cost 1000 in general. I mean, it probably it happens. I mean it happens with people without insurance.</t>
  </si>
  <si>
    <t>01:41:06.030 --&gt; 01:41:11.580</t>
  </si>
  <si>
    <t>01:32:52.980 --&gt; 01:32:55.200</t>
  </si>
  <si>
    <t>Thomas Loughran: Who are representative main people in that area and you've actually spent some time with those people.</t>
  </si>
  <si>
    <t>John Loughran: It's, it's a really excellent book.</t>
  </si>
  <si>
    <t>01:41:13.050 --&gt; 01:41:16.530</t>
  </si>
  <si>
    <t>01:32:55.290 --&gt; 01:32:56.730</t>
  </si>
  <si>
    <t>John’s iPhone: What is going on there like, you know, it's insane.</t>
  </si>
  <si>
    <t>Thomas Loughran: So if you listen to Sean Carol's podcast for a year, you're going to be there.</t>
  </si>
  <si>
    <t>John Loughran: Basically just about</t>
  </si>
  <si>
    <t>John’s iPhone: Yeah, but I will say the</t>
  </si>
  <si>
    <t>01:41:17.850 --&gt; 01:41:32.880</t>
  </si>
  <si>
    <t>01:32:59.070 --&gt; 01:33:13.920</t>
  </si>
  <si>
    <t>Thomas Loughran: Roughly, right, because people he brings in me. He kind of knows who's out there in space. He brings a lot of people from a lot of places and you don't know all the issues and you don't know all the people they're talking about, but pretty soon you</t>
  </si>
  <si>
    <t>John Loughran: How to build good habits and how to break bad habits and just giving you helpful structures to think about that and think about just taking account of the sort of habits you fall into during the day and gives you some helpful ways to think about it, but</t>
  </si>
  <si>
    <t>John’s iPhone: I think one of the most clear arguments for me for public health care's being the way forward is just the fact that</t>
  </si>
  <si>
    <t>01:41:36.300 --&gt; 01:41:47.970</t>
  </si>
  <si>
    <t>01:33:16.770 --&gt; 01:33:20.640</t>
  </si>
  <si>
    <t>John’s iPhone: It works everywhere else.</t>
  </si>
  <si>
    <t>Thomas Loughran: Yeah, you could in about a year by listening to podcasts. I think that's the level of proficiency. I'm thinking is useful is into</t>
  </si>
  <si>
    <t>John Loughran: I guess I get that. So there's the reason it fits in with with</t>
  </si>
  <si>
    <t>John’s iPhone: But the problem is that the thing that is</t>
  </si>
  <si>
    <t>01:41:48.330 --&gt; 01:41:50.310</t>
  </si>
  <si>
    <t>01:33:22.380 --&gt; 01:33:23.970</t>
  </si>
  <si>
    <t>John Loughran: So, and so what we try</t>
  </si>
  <si>
    <t>John Loughran: With this is because I think</t>
  </si>
  <si>
    <t>John’s iPhone: The whole America subsidizes the world on medical innovation.</t>
  </si>
  <si>
    <t>01:41:50.850 --&gt; 01:41:55.170</t>
  </si>
  <si>
    <t>01:33:25.050 --&gt; 01:33:35.580</t>
  </si>
  <si>
    <t>John’s iPhone: Basically directly counters that argument.</t>
  </si>
  <si>
    <t>Thomas Loughran: Whole looks, you don't know what a whole is you don't know what the issues are. You never even heard of them.</t>
  </si>
  <si>
    <t>John Loughran: You know, attention is one thing, you know, but then actually getting yourself to do the things you want that you decide to do is sort of the next step after that. Right.</t>
  </si>
  <si>
    <t>01:41:56.340 --&gt; 01:41:56.610</t>
  </si>
  <si>
    <t>01:33:36.750 --&gt; 01:33:52.560</t>
  </si>
  <si>
    <t>John Loughran: Because you just aren't going to be able to be mindful or pay attention to the things you want to be able to, you want to pay attention to and then just summon up unlimited willpower to act towards you know fulfilling your aims.</t>
  </si>
  <si>
    <t>John’s iPhone: Like we might be the unit Ed case where we can't do that because then medical development would go to shit.</t>
  </si>
  <si>
    <t>01:41:56.850 --&gt; 01:41:58.710</t>
  </si>
  <si>
    <t>01:33:54.300 --&gt; 01:33:57.090</t>
  </si>
  <si>
    <t>John’s iPhone: I don't know.</t>
  </si>
  <si>
    <t>John Loughran: So what are, what are we doing</t>
  </si>
  <si>
    <t>John Loughran: And so I found is that book really helpful.</t>
  </si>
  <si>
    <t>John’s iPhone: What the percentages, but I remember the percentage was pretty insane in like in the whole world, the amount of medical developments that come out of the US were like</t>
  </si>
  <si>
    <t>01:42:00.360 --&gt; 01:42:05.910</t>
  </si>
  <si>
    <t>01:33:58.320 --&gt; 01:34:02.010</t>
  </si>
  <si>
    <t>John Loughran: What are we, what are we trying to do in this space that he that Sean Carroll isn't doing</t>
  </si>
  <si>
    <t>John Loughran: It's a really short read, but really powerful and has made a big difference.</t>
  </si>
  <si>
    <t>John’s iPhone: We come up with like 80% of new tech and so I mean that could just be because we're America. I mean we do that shit with like the internet and social media is I mean we do do that with a lot of markets, you know,</t>
  </si>
  <si>
    <t>01:42:07.500 --&gt; 01:42:07.860</t>
  </si>
  <si>
    <t>01:34:03.450 --&gt; 01:34:04.020</t>
  </si>
  <si>
    <t>JP: It's just like the demand for that stuff isn't</t>
  </si>
  <si>
    <t>01:42:08.520 --&gt; 01:42:18.240</t>
  </si>
  <si>
    <t>01:34:05.370 --&gt; 01:34:11.490</t>
  </si>
  <si>
    <t>Thomas Loughran: What Sean Carroll like doing with Sean Carroll isn't doing. And you'll notice, none of them are doing it. None of them are talking about allaster McIntyre's work.</t>
  </si>
  <si>
    <t>John Loughran: In terms of getting myself to do the things that I want to do and stop doing the things that I don't want to do</t>
  </si>
  <si>
    <t>JP: Going anywhere.</t>
  </si>
  <si>
    <t>01:42:20.310 --&gt; 01:42:22.080</t>
  </si>
  <si>
    <t>01:34:13.590 --&gt; 01:34:18.060</t>
  </si>
  <si>
    <t>John’s iPhone: You know, like that.</t>
  </si>
  <si>
    <t>Thomas Loughran: That's a first point to notice.</t>
  </si>
  <si>
    <t>John Loughran: So those are the things that are sort of bouncing around in my head right now, which is, you know,</t>
  </si>
  <si>
    <t>JP: Just because you</t>
  </si>
  <si>
    <t>01:42:23.760 --&gt; 01:42:28.890</t>
  </si>
  <si>
    <t>01:34:19.800 --&gt; 01:34:21.330</t>
  </si>
  <si>
    <t>Thomas Loughran: I'm telling you they're making a big mistake and we're about to fix it.</t>
  </si>
  <si>
    <t>John Loughran: Yeah, I guess that's what I want to say.</t>
  </si>
  <si>
    <t>01:42:30.420 --&gt; 01:42:42.060</t>
  </si>
  <si>
    <t>01:34:23.340 --&gt; 01:34:24.030</t>
  </si>
  <si>
    <t>JP: Go public on this stuff.</t>
  </si>
  <si>
    <t>Thomas Loughran: Right now this I know I've been following McIntyre, and in a crowd. There's a huge crowd. I mean, I could gather 100 people who are very smart, who would say that same thing</t>
  </si>
  <si>
    <t>John Rose: It's awesome.</t>
  </si>
  <si>
    <t>JP: go socialize it i mean</t>
  </si>
  <si>
    <t>01:42:42.990 --&gt; 01:42:52.020</t>
  </si>
  <si>
    <t>01:34:24.810 --&gt; 01:34:25.290</t>
  </si>
  <si>
    <t>Thomas Loughran: They listen to all the same podcasts and they're super smart and they're utterly convinced that MacIntyre's on something, it's just hard to say what it is and what to do about it.</t>
  </si>
  <si>
    <t>JP: There's still going to be</t>
  </si>
  <si>
    <t>01:42:53.220 --&gt; 01:42:55.980</t>
  </si>
  <si>
    <t>01:34:26.490 --&gt; 01:34:27.120</t>
  </si>
  <si>
    <t>JP: Demand for that.</t>
  </si>
  <si>
    <t>Thomas Loughran: Right, and so it's almost like separate conversations</t>
  </si>
  <si>
    <t>JP: And then hopefully there's just more accountability on outcomes like</t>
  </si>
  <si>
    <t>01:42:57.150 --&gt; 01:43:00.210</t>
  </si>
  <si>
    <t>01:34:28.050 --&gt; 01:34:30.420</t>
  </si>
  <si>
    <t>Thomas Loughran: But it is not a separate conversation. In fact,</t>
  </si>
  <si>
    <t>Thomas Loughran: LG comes to mind.</t>
  </si>
  <si>
    <t>JP: Like right now.</t>
  </si>
  <si>
    <t>01:43:01.440 --&gt; 01:43:06.840</t>
  </si>
  <si>
    <t>01:34:32.910 --&gt; 01:34:34.380</t>
  </si>
  <si>
    <t>JP: Like hospitals replace their like cat scanners every few years, or every year i mean it's it's crazy. These like insanely expensive pieces of equipment.</t>
  </si>
  <si>
    <t>Thomas Loughran: What what we're doing. That's what they all wish would happen. They just don't know how to do it either.</t>
  </si>
  <si>
    <t>Thomas Loughran: To reinforce the point</t>
  </si>
  <si>
    <t>JP: Like we just</t>
  </si>
  <si>
    <t>01:43:08.190 --&gt; 01:43:10.680</t>
  </si>
  <si>
    <t>01:34:34.860 --&gt; 01:34:40.890</t>
  </si>
  <si>
    <t>John Loughran: Right, so I do it.</t>
  </si>
  <si>
    <t>Thomas Loughran: You were making that it's good to read both these books right because they're both dealing with different facets of</t>
  </si>
  <si>
    <t>JP: Trade Up to the newest model because they're a tiny bit better all the time.</t>
  </si>
  <si>
    <t>01:43:10.890 --&gt; 01:43:19.800</t>
  </si>
  <si>
    <t>01:34:43.980 --&gt; 01:34:45.270</t>
  </si>
  <si>
    <t>JP: And it basically doesn't improve outcomes.</t>
  </si>
  <si>
    <t>Thomas Loughran: So the level of conversation we need is precisely the level you guys can conduct the questions you can ask</t>
  </si>
  <si>
    <t>Thomas Loughran: The analogy of</t>
  </si>
  <si>
    <t>JP: At least, very little.</t>
  </si>
  <si>
    <t>01:43:20.460 --&gt; 01:43:25.170</t>
  </si>
  <si>
    <t>01:34:46.530 --&gt; 01:34:58.110</t>
  </si>
  <si>
    <t>Thomas Loughran: The other sorts of information you gather and can see. Wait, is this relevant</t>
  </si>
  <si>
    <t>Thomas Loughran: Becoming a better driver by paying more attention to what you're doing. I, I think you can very well become a better driver by paying more attention to what you're doing. So I've</t>
  </si>
  <si>
    <t>JP: And then all night using old equipment and they're on their way healthier than us.</t>
  </si>
  <si>
    <t>01:43:27.210 --&gt; 01:43:34.710</t>
  </si>
  <si>
    <t>01:34:59.130 --&gt; 01:35:08.250</t>
  </si>
  <si>
    <t>Thomas Loughran: Right, or by the way I heard this. I'm listening. I'm studying this on the side. Right. And this really seems like it connects in here.</t>
  </si>
  <si>
    <t>Thomas Loughran: Certainly if you pay attention when you go through a street and there's cars on the street and there's kids who might be playing in the neighborhood, and you wonder whether anybody's going to dart out</t>
  </si>
  <si>
    <t>John’s iPhone: So this might act to</t>
  </si>
  <si>
    <t>01:43:36.360 --&gt; 01:43:47.760</t>
  </si>
  <si>
    <t>01:35:08.580 --&gt; 01:35:16.380</t>
  </si>
  <si>
    <t>Thomas Loughran: You guys have that surface area at precisely the right level you're you know who the right people. Are you don't know everything. They think either do I, you don't know everyone they know either do I</t>
  </si>
  <si>
    <t>Thomas Loughran: Right and and so you're not. That's the wrong time to be on autopilot. That's a good time to be paying attention right and if you</t>
  </si>
  <si>
    <t>John’s iPhone: An older argument if it's true I we kind of brought up.</t>
  </si>
  <si>
    <t>01:43:48.360 --&gt; 01:43:57.330</t>
  </si>
  <si>
    <t>01:35:16.710 --&gt; 01:35:23.910</t>
  </si>
  <si>
    <t>John’s iPhone: Republicans always getting rid of regulations and stuff.</t>
  </si>
  <si>
    <t>Thomas Loughran: Right. But you can hum a few bars. You can listen to the conversation you can summarize what somebody says, roughly right</t>
  </si>
  <si>
    <t>Thomas Loughran: If you thought about that a little bit, you might realize that that's a good time to be paying attention and then you might cultivate a habit of paying attention there.</t>
  </si>
  <si>
    <t>John’s iPhone: Do you know if it's the case that</t>
  </si>
  <si>
    <t>01:43:57.510 --&gt; 01:43:59.670</t>
  </si>
  <si>
    <t>01:35:24.420 --&gt; 01:35:32.130</t>
  </si>
  <si>
    <t>Thomas Loughran: Not necessarily retained an in memory.</t>
  </si>
  <si>
    <t>Thomas Loughran: But you can't pay attention to every single thing in your driving environment all the time, and you drive a ton of time on autopilot.</t>
  </si>
  <si>
    <t>John’s iPhone: They have to get rid of it because of regulations.</t>
  </si>
  <si>
    <t>01:43:59.700 --&gt; 01:44:01.230</t>
  </si>
  <si>
    <t>01:35:32.820 --&gt; 01:35:45.330</t>
  </si>
  <si>
    <t>JP: Might be</t>
  </si>
  <si>
    <t>Thomas Loughran: That's takes more time.</t>
  </si>
  <si>
    <t>Thomas Loughran: And rightfully build some habits, where you don't excessively speed, for example, right, because if you if you build that habit right when you're distracted by all kinds of other things. It's, you know,</t>
  </si>
  <si>
    <t>John’s iPhone: Like, because that's the kind of thing.</t>
  </si>
  <si>
    <t>01:44:02.460 --&gt; 01:44:06.660</t>
  </si>
  <si>
    <t>01:35:46.440 --&gt; 01:35:50.490</t>
  </si>
  <si>
    <t>Thomas Loughran: Right. What that's why I got 400 lines of cells there.</t>
  </si>
  <si>
    <t>Thomas Loughran: You're, you don't have a mc squared, you know, have that squared problem.</t>
  </si>
  <si>
    <t>John’s iPhone: Because I mean, yeah. So yeah, we're probably this is a way earlier conversation but</t>
  </si>
  <si>
    <t>01:44:06.900 --&gt; 01:44:07.830</t>
  </si>
  <si>
    <t>01:35:51.330 --&gt; 01:35:51.690</t>
  </si>
  <si>
    <t>John’s iPhone: Republican argument on the side of regulations. They're basically just insane money wasters that don't actually that sometimes don't actually protect people and just make it way harder and more expensive to do things.</t>
  </si>
  <si>
    <t>John Loughran: Right because and</t>
  </si>
  <si>
    <t>JP: That I mean that's the case, that's a sort of archetypal case for you.</t>
  </si>
  <si>
    <t>01:44:08.190 --&gt; 01:44:13.710</t>
  </si>
  <si>
    <t>01:35:54.660 --&gt; 01:35:56.220</t>
  </si>
  <si>
    <t>Thomas Loughran: And they're not writing everything down. But when I know I need to write something down that I'm gonna forget</t>
  </si>
  <si>
    <t>Thomas Loughran: nipping at your heels.</t>
  </si>
  <si>
    <t>01:44:14.850 --&gt; 01:44:17.160</t>
  </si>
  <si>
    <t>01:35:58.440 --&gt; 01:36:09.540</t>
  </si>
  <si>
    <t>Thomas Loughran: If I have the time I go and write it down.</t>
  </si>
  <si>
    <t>Thomas Loughran: Yeah, you know, words, it's a good habit and it's not enough to pay attention. You can always pay attention to really clear there. You've got to have some habits, right, sometimes you got to pay incredible attention.</t>
  </si>
  <si>
    <t>John’s iPhone: So in general, that's not my understanding of regulations, but</t>
  </si>
  <si>
    <t>01:44:19.680 --&gt; 01:44:20.160</t>
  </si>
  <si>
    <t>01:36:10.050 --&gt; 01:36:16.050</t>
  </si>
  <si>
    <t>Thomas Loughran: Right. And part of that is when you set what your habits are going to be and whether you're observing</t>
  </si>
  <si>
    <t>JP: Definitely you know works.</t>
  </si>
  <si>
    <t>01:44:22.410 --&gt; 01:44:29.490</t>
  </si>
  <si>
    <t>01:36:16.350 --&gt; 01:36:23.940</t>
  </si>
  <si>
    <t>John’s iPhone: Incredibly</t>
  </si>
  <si>
    <t>Thomas Loughran: I say this, we work through exactly the way we did today, the questions you asked about Wait, where's the good in this</t>
  </si>
  <si>
    <t>Thomas Loughran: You building the habits you want to build, etc. All that requires kind of mindfulness. But then other times those habits do you a lot of good</t>
  </si>
  <si>
    <t>JP: Like, why is it working.</t>
  </si>
  <si>
    <t>01:44:30.900 --&gt; 01:44:36.300</t>
  </si>
  <si>
    <t>01:36:24.390 --&gt; 01:36:35.550</t>
  </si>
  <si>
    <t>Thomas Loughran: You got to get oriented at a regular level that regular smart people.</t>
  </si>
  <si>
    <t>Thomas Loughran: Where you're not paying attention. And that's really driving that it's comically clear in my case I drive on autopilot off terrible sometimes I'll find myself going up quite often.</t>
  </si>
  <si>
    <t>JP: I mean, there's probably just like I'm super wealthy medical device lobby.</t>
  </si>
  <si>
    <t>01:44:36.990 --&gt; 01:44:49.590</t>
  </si>
  <si>
    <t>01:36:36.600 --&gt; 01:36:36.780</t>
  </si>
  <si>
    <t>Thomas Loughran: All in every case, they've got to be college grads, not necessarily. But if you're not a college grad, you're the equivalent of one. There's other ways to become the equivalent of a college grad right but AND THEY DON'T EVEN INVOLVE</t>
  </si>
  <si>
    <t>JP: Alright man, I'm freezing my ass off out here.</t>
  </si>
  <si>
    <t>01:44:50.970 --&gt; 01:44:55.770</t>
  </si>
  <si>
    <t>01:36:37.980 --&gt; 01:36:48.840</t>
  </si>
  <si>
    <t>Thomas Loughran: Who is it that said that people want to drop out of high school and start companies, right, it will make</t>
  </si>
  <si>
    <t>Thomas Loughran: The very worst case of it is fine if somebody gives me a ride home and I'm giving them directions and I get into conversation with them. I'm just, I'm off. I don't have</t>
  </si>
  <si>
    <t>01:44:55.890 --&gt; 01:44:59.400</t>
  </si>
  <si>
    <t>01:36:52.620 --&gt; 01:36:59.640</t>
  </si>
  <si>
    <t>John Loughran: A way different areas that was but</t>
  </si>
  <si>
    <t>Thomas Loughran: An autopilot in my habits of thinking converse it so it's my street back there. They used to happen to me, you</t>
  </si>
  <si>
    <t>JP: Fucking cool</t>
  </si>
  <si>
    <t>01:44:59.430 --&gt; 01:45:02.670</t>
  </si>
  <si>
    <t>01:37:00.990 --&gt; 01:37:01.830</t>
  </si>
  <si>
    <t>John Loughran: In any case, probably must probably Elon Musk sounds like</t>
  </si>
  <si>
    <t>Thomas Loughran: Know, nobody</t>
  </si>
  <si>
    <t>John’s iPhone: Alright man well</t>
  </si>
  <si>
    <t>01:45:03.390 --&gt; 01:45:03.780</t>
  </si>
  <si>
    <t>01:37:05.490 --&gt; 01:37:08.010</t>
  </si>
  <si>
    <t>JP: Hey, great to talk to you, great podcast.</t>
  </si>
  <si>
    <t>Somebody</t>
  </si>
  <si>
    <t>John Loughran: Thank goodness for Uber, you know. Yeah.</t>
  </si>
  <si>
    <t>JP: Smash the subscribe button.</t>
  </si>
  <si>
    <t>01:45:05.280 --&gt; 01:45:05.880</t>
  </si>
  <si>
    <t>01:37:10.620 --&gt; 01:37:10.860</t>
  </si>
  <si>
    <t>John’s iPhone: Ring the bell. I think it's called</t>
  </si>
  <si>
    <t>01:45:07.710 --&gt; 01:45:18.450</t>
  </si>
  <si>
    <t>01:37:12.240 --&gt; 01:37:13.980</t>
  </si>
  <si>
    <t>JP: Alright bro. Well, talk to you, Monday, hopefully.</t>
  </si>
  <si>
    <t>Thomas Loughran: But those are that level of that's the level that we need to attract. That's where you sprinkle pixie dust tho. Those are people who can say, hey, wait a minute.</t>
  </si>
  <si>
    <t>01:45:20.250 --&gt; 01:45:32.760</t>
  </si>
  <si>
    <t>01:37:15.570 --&gt; 01:37:20.460</t>
  </si>
  <si>
    <t>Thomas Loughran: You know, I'm listening. I'm asking, and I'm looking for some kind of some way forward with some people in a very polarized and and confusing environment.</t>
  </si>
  <si>
    <t>Thomas Loughran: We were going to do a paper on Friday, and I haven't finished it. You guys had a look at it yet.</t>
  </si>
  <si>
    <t>John’s iPhone: Apparently, Uncle Tom is out hanging out with his brothers right now so</t>
  </si>
  <si>
    <t>01:45:34.440 --&gt; 01:45:40.200</t>
  </si>
  <si>
    <t>01:37:20.910 --&gt; 01:37:24.240</t>
  </si>
  <si>
    <t>John’s iPhone: We're in a</t>
  </si>
  <si>
    <t>Thomas Loughran: How do I guard against some very basic questions. How do I guard against being hoodwinked</t>
  </si>
  <si>
    <t>John Loughran: Yeah, I've read, I've read the abstract and the introduction.</t>
  </si>
  <si>
    <t>John’s iPhone: Good night.</t>
  </si>
  <si>
    <t>01:45:40.920 --&gt; 01:45:50.700</t>
  </si>
  <si>
    <t>01:37:24.510 --&gt; 01:37:27.030</t>
  </si>
  <si>
    <t>Thomas Loughran: How do I not guard so long that I isolate myself from things I could be doing that are worth doing with other people. Right. These are good questions.</t>
  </si>
  <si>
    <t>John Loughran: But there's still a fair amount of work left to do on that.</t>
  </si>
  <si>
    <t>01:45:51.510 --&gt; 01:46:00.120</t>
  </si>
  <si>
    <t>01:37:30.930 --&gt; 01:37:38.160</t>
  </si>
  <si>
    <t>Thomas Loughran: You know, each name 10 people bring them in the conversation and they would all have these questions and they could all articulate these have some version of these questions.</t>
  </si>
  <si>
    <t>Thomas Loughran: Alright, well, we'll, we'll try. We'll try that on on Saturday and on Saturday didn't, did I make that point on.</t>
  </si>
  <si>
    <t>01:46:01.890 --&gt; 01:46:05.430</t>
  </si>
  <si>
    <t>01:37:39.420 --&gt; 01:37:44.040</t>
  </si>
  <si>
    <t>Thomas Loughran: So that's exactly the right level, it seems to me.</t>
  </si>
  <si>
    <t>Thomas Loughran: When the last minute, anything we can do it, Friday, Saturday, instead of Friday this week.</t>
  </si>
  <si>
    <t>01:46:06.660 --&gt; 01:46:06.960</t>
  </si>
  <si>
    <t>01:37:45.480 --&gt; 01:37:48.690</t>
  </si>
  <si>
    <t>Thomas Loughran: I put that on our PowerPoint slide last</t>
  </si>
  <si>
    <t>01:46:07.020 --&gt; 01:46:10.440</t>
  </si>
  <si>
    <t>01:37:48.720 --&gt; 01:37:53.100</t>
  </si>
  <si>
    <t>Thomas Loughran: So what I'm looking for. I'd say as pioneers.</t>
  </si>
  <si>
    <t>John Loughran: Yeah you did. You put it on the PowerPoint, but I don't think I don't remember you saying anything about it.</t>
  </si>
  <si>
    <t>01:46:13.980 --&gt; 01:46:22.020</t>
  </si>
  <si>
    <t>01:37:53.850 --&gt; 01:37:56.520</t>
  </si>
  <si>
    <t>Thomas Loughran: Not passive pioneers because none of those 10 people you'd ask wants to be a passive pioneer and neither do you.</t>
  </si>
  <si>
    <t>John Loughran: I think I think Saturday would work okay for me.</t>
  </si>
  <si>
    <t>01:46:22.920 --&gt; 01:46:33.960</t>
  </si>
  <si>
    <t>01:37:57.240 --&gt; 01:37:57.690</t>
  </si>
  <si>
    <t>Thomas Loughran: Right where you go through what someone else is thinking, right, and you get some grape. You spend a lot of time understanding some great big thing. It actually has to be, frankly, it has to be your big thing.</t>
  </si>
  <si>
    <t>01:46:35.040 --&gt; 01:46:36.480</t>
  </si>
  <si>
    <t>01:38:00.390 --&gt; 01:38:02.190</t>
  </si>
  <si>
    <t>Thomas Loughran: You have to help shape it</t>
  </si>
  <si>
    <t>John Rose: I got into Saturday as well. Okay.</t>
  </si>
  <si>
    <t>01:46:37.920 --&gt; 01:46:50.220</t>
  </si>
  <si>
    <t>01:38:02.400 --&gt; 01:38:05.640</t>
  </si>
  <si>
    <t>Thomas Loughran: Right, it needs to be needs to respond to the things that matter most to you and you probably need to see that it's doing that for other people as well. Otherwise, it's not really real. It's not dynamic, it's not going anywhere.</t>
  </si>
  <si>
    <t>Thomas Loughran: Good. And let's do, let's do it on Saturday, and I look forward to that discussion.</t>
  </si>
  <si>
    <t>01:46:53.160 --&gt; 01:46:54.210</t>
  </si>
  <si>
    <t>01:38:07.980 --&gt; 01:38:08.370</t>
  </si>
  <si>
    <t>John Loughran: That's what I'm thinking.</t>
  </si>
  <si>
    <t>01:46:54.750 --&gt; 01:46:58.770</t>
  </si>
  <si>
    <t>01:38:08.520 --&gt; 01:38:13.650</t>
  </si>
  <si>
    <t>Thomas Loughran: That's why I thought it needs to be a podcast and there needs to be</t>
  </si>
  <si>
    <t>Thomas Loughran: Awesome. Thanks, guys. Alright, well, kind of stopping sharing, etc.</t>
  </si>
  <si>
    <t>01:47:00.600 --&gt; 01:47:16.950</t>
  </si>
  <si>
    <t>01:38:16.770 --&gt; 01:38:21.180</t>
  </si>
  <si>
    <t>Thomas Loughran: Some people like yourselves to seed it and to shape it as as sort of draft one and then we learn and draft one and then and I don't know when draft one stops draft, one might be crowd one</t>
  </si>
  <si>
    <t>Thomas Loughran: Thanks for the music. We can do that in the future, that would be a fun feature that</t>
  </si>
  <si>
    <t>01:47:21.450 --&gt; 01:47:22.050</t>
  </si>
  <si>
    <t>01:38:21.750 --&gt; 01:38:22.080</t>
  </si>
  <si>
    <t>John Loughran: You want</t>
  </si>
  <si>
    <t>01:47:23.610 --&gt; 01:47:36.270</t>
  </si>
  <si>
    <t>01:38:22.830 --&gt; 01:38:24.360</t>
  </si>
  <si>
    <t>Thomas Loughran: At some point we want to work through a hole. We want to run those three pieces together. I think I've given you enough information that you could see you kind of need all those things. They're very fundamental stages, right, you have to</t>
  </si>
  <si>
    <t>John Loughran: You want to play us off, you know,</t>
  </si>
  <si>
    <t>01:47:37.770 --&gt; 01:47:54.750</t>
  </si>
  <si>
    <t>01:38:24.570 --&gt; 01:38:26.010</t>
  </si>
  <si>
    <t>Thomas Loughran: This is a different story. We got to tell a different story. And it's a practical story. It's a story you can live out so you got to show that it's a practical story. And it could be lived out by various people. And if nothing else, it would be a nice if you just stop there and said okay</t>
  </si>
  <si>
    <t>John Loughran: I feel like it's up to you.</t>
  </si>
  <si>
    <t>01:47:55.860 --&gt; 01:48:09.540</t>
  </si>
  <si>
    <t>01:38:29.190 --&gt; 01:38:29.340</t>
  </si>
  <si>
    <t>Thomas Loughran: This is a pretty interesting way to think about ourselves, how far or how how near or how far are we from living in a productive sort of social system. And maybe there could be one right where where</t>
  </si>
  <si>
    <t>01:48:10.590 --&gt; 01:48:16.650</t>
  </si>
  <si>
    <t>01:38:31.260 --&gt; 01:38:32.850</t>
  </si>
  <si>
    <t>Thomas Loughran: People are processing information and sensible ways in various groups in the ways that they want to</t>
  </si>
  <si>
    <t>Thomas Loughran: I think something like that.</t>
  </si>
  <si>
    <t>01:48:17.400 --&gt; 01:48:18.270</t>
  </si>
  <si>
    <t>01:38:33.060 --&gt; 01:38:34.170</t>
  </si>
  <si>
    <t>Thomas Loughran: Write with people.</t>
  </si>
  <si>
    <t>Thomas Loughran: Sounds too cool not too.</t>
  </si>
  <si>
    <t>01:48:20.070 --&gt; 01:48:35.820</t>
  </si>
  <si>
    <t>01:38:34.890 --&gt; 01:38:36.810</t>
  </si>
  <si>
    <t>Thomas Loughran: Right for for ends that they want to making progress right in that they measure and he is worth worth progressing that numbers are living their lives somewhat intelligently and all kinds of different places, right, but they're also looking</t>
  </si>
  <si>
    <t>John Loughran: Yeah, let me see.</t>
  </si>
  <si>
    <t>01:48:36.330 --&gt; 01:48:53.970</t>
  </si>
  <si>
    <t>01:38:37.140 --&gt; 01:38:37.560</t>
  </si>
  <si>
    <t>Thomas Loughran: Not just to do that in complete isolation but to find ways to hook them up with to broaden that a little bit to partner with other people to strategically partner with other people to listen to what those other people are together for right if they're together anything</t>
  </si>
  <si>
    <t>John Loughran: You guys</t>
  </si>
  <si>
    <t>01:48:55.080 --&gt; 01:49:03.480</t>
  </si>
  <si>
    <t>Thomas Loughran: Right, and all of that. There's a craft to that and you could start to build that. Right. And now you're sort of tilling the soil.</t>
  </si>
  <si>
    <t>01:49:04.050 --&gt; 01:49:16.110</t>
  </si>
  <si>
    <t>Thomas Loughran: Right for maybe even larger suggestions, could come in, or maybe they simply grow large out of the small, but I do think there are larger efforts. Look at the people praise and some big effort right</t>
  </si>
  <si>
    <t>01:49:16.260 --&gt; 01:49:20.550</t>
  </si>
  <si>
    <t>Thomas Loughran: You know, way, way ahead, and it's got a bazillion pieces in it. Right.</t>
  </si>
  <si>
    <t>01:49:20.580 --&gt; 01:49:25.170</t>
  </si>
  <si>
    <t>Thomas Loughran: Now, I'm not saying everybody should do that. I think you know me well enough.</t>
  </si>
  <si>
    <t>01:49:26.580 --&gt; 01:49:29.610</t>
  </si>
  <si>
    <t>Thomas Loughran: Not everybody does. I'm not saying that right</t>
  </si>
  <si>
    <t>01:49:30.990 --&gt; 01:49:37.500</t>
  </si>
  <si>
    <t>Thomas Loughran: You leave your you leave your head at the door, you leave your freedom at the door. You leave love at the door, any of those things and you're</t>
  </si>
  <si>
    <t>01:49:37.740 --&gt; 01:49:48.120</t>
  </si>
  <si>
    <t>Thomas Loughran: Utterly in the wrong place. And I don't care where you're sitting, and who you're sitting there with right and what you think you know you've, you've already lost, right.</t>
  </si>
  <si>
    <t>01:49:48.240 --&gt; 01:49:52.350</t>
  </si>
  <si>
    <t>Thomas Loughran: So much somebody who's won all those from sitting somewhere else.</t>
  </si>
  <si>
    <t>01:49:53.460 --&gt; 01:49:54.270</t>
  </si>
  <si>
    <t>Thomas Loughran: So to speak.</t>
  </si>
  <si>
    <t>01:49:57.600 --&gt; 01:50:01.740</t>
  </si>
  <si>
    <t>Thomas Loughran: Not being part of something that they cannot really bite into</t>
  </si>
  <si>
    <t>01:50:02.910 --&gt; 01:50:07.320</t>
  </si>
  <si>
    <t>Thomas Loughran: Right really understand it really challenging question it and shape it and make it their own.</t>
  </si>
  <si>
    <t>01:50:09.720 --&gt; 01:50:10.200</t>
  </si>
  <si>
    <t>01:50:12.480 --&gt; 01:50:16.770</t>
  </si>
  <si>
    <t>Thomas Loughran: That's maybe I should stop knocked up with that everything to be said.</t>
  </si>
  <si>
    <t>01:50:16.830 --&gt; 01:50:18.030</t>
  </si>
  <si>
    <t>Thomas Loughran: But that's a start.</t>
  </si>
  <si>
    <t>01:50:18.330 --&gt; 01:50:20.070</t>
  </si>
  <si>
    <t>Thomas Loughran: Answering the question that you asked.</t>
  </si>
  <si>
    <t>01:50:21.330 --&gt; 01:50:23.610</t>
  </si>
  <si>
    <t>John Loughran: Okay, so should like</t>
  </si>
  <si>
    <t>01:50:25.140 --&gt; 01:50:25.980</t>
  </si>
  <si>
    <t>John Loughran: I mean, I</t>
  </si>
  <si>
    <t>01:50:28.260 --&gt; 01:50:29.280</t>
  </si>
  <si>
    <t>John Loughran: You know, I've been</t>
  </si>
  <si>
    <t>01:50:30.480 --&gt; 01:50:32.580</t>
  </si>
  <si>
    <t>John Loughran: writing and thinking a fair amount about</t>
  </si>
  <si>
    <t>01:50:33.900 --&gt; 01:50:34.830</t>
  </si>
  <si>
    <t>John Loughran: You know what</t>
  </si>
  <si>
    <t>01:50:36.630 --&gt; 01:50:47.910</t>
  </si>
  <si>
    <t>John Loughran: Basically what I think I ought to be doing and effective basically strategies that I feel like are effective for me doing the things I want to do and not doing the things I don't want to do</t>
  </si>
  <si>
    <t>01:50:48.480 --&gt; 01:50:50.820</t>
  </si>
  <si>
    <t>John Loughran: And lots of reasons for those things.</t>
  </si>
  <si>
    <t>01:50:52.980 --&gt; 01:50:53.610</t>
  </si>
  <si>
    <t>01:50:55.050 --&gt; 01:50:55.590</t>
  </si>
  <si>
    <t>John Loughran: But like</t>
  </si>
  <si>
    <t>01:50:56.610 --&gt; 01:50:57.870</t>
  </si>
  <si>
    <t>John Loughran: Yeah, I guess.</t>
  </si>
  <si>
    <t>01:50:59.790 --&gt; 01:51:06.840</t>
  </si>
  <si>
    <t>John Loughran: Obviously I mean I, in some ways, I'm hoping that this this conversation we're having</t>
  </si>
  <si>
    <t>01:51:07.950 --&gt; 01:51:21.360</t>
  </si>
  <si>
    <t>John Loughran: You know, I'd like to be able to just talk about what I'm thinking in those areas and bounce ideas off of you guys because I care about what you think, and I want to know what you know how those ideas land.</t>
  </si>
  <si>
    <t>01:51:24.330 --&gt; 01:51:33.480</t>
  </si>
  <si>
    <t>John Loughran: But, but I don't have a way to, like, I don't know what McIntyre. I haven't read anything of McIntyre's really, I can't really connect it to that.</t>
  </si>
  <si>
    <t>01:51:34.830 --&gt; 01:51:37.020</t>
  </si>
  <si>
    <t>John Loughran: What what sounds like an essential</t>
  </si>
  <si>
    <t>01:51:38.010 --&gt; 01:51:39.660</t>
  </si>
  <si>
    <t>John Loughran: I don't think it is what you're going for.</t>
  </si>
  <si>
    <t>01:51:40.890 --&gt; 01:51:52.800</t>
  </si>
  <si>
    <t>Thomas Loughran: Let me jump back a slide and I'm, I'm really sorry. We're so far over here, but let me jump back to the slide and then just to remind you of it and then say, here's the repeated pattern I had suggested</t>
  </si>
  <si>
    <t>01:51:54.420 --&gt; 01:52:05.310</t>
  </si>
  <si>
    <t>Thomas Loughran: And it was something like a brief return the context advancing the discussion. Consider third considering other targets of opportunity that's anything else you're thinking about</t>
  </si>
  <si>
    <t>01:52:05.850 --&gt; 01:52:12.750</t>
  </si>
  <si>
    <t>Thomas Loughran: Situated in what McIntyre's work no in the really simple plan of attack.</t>
  </si>
  <si>
    <t>01:52:13.230 --&gt; 01:52:18.480</t>
  </si>
  <si>
    <t>Thomas Loughran: Knows, hey, this is a topic. For example, we haven't even thought about this topic, right, or talked about it.</t>
  </si>
  <si>
    <t>01:52:18.750 --&gt; 01:52:27.000</t>
  </si>
  <si>
    <t>Thomas Loughran: Maybe it's one of these topics that if you don't talk about it in the end. No one's going to come along with you because they care too much about shit over here.</t>
  </si>
  <si>
    <t>01:52:27.690 --&gt; 01:52:36.960</t>
  </si>
  <si>
    <t>Thomas Loughran: Right, and I do. And if I didn't think that it was resolved, somehow or worked itself out or had a place for the conversation. Anyway, or seemed valuable.</t>
  </si>
  <si>
    <t>01:52:37.260 --&gt; 01:52:48.090</t>
  </si>
  <si>
    <t>Thomas Loughran: Right in that I wouldn't know what to do. I'm at the best, and I might eventually walk away, right, because it just would seem wrong to me there's something here that matters.</t>
  </si>
  <si>
    <t>01:52:49.200 --&gt; 01:52:52.650</t>
  </si>
  <si>
    <t>Thomas Loughran: That would be exactly the fulfillment.</t>
  </si>
  <si>
    <t>01:52:53.940 --&gt; 01:52:54.630</t>
  </si>
  <si>
    <t>Of that</t>
  </si>
  <si>
    <t>01:52:57.630 --&gt; 01:52:57.930</t>
  </si>
  <si>
    <t>01:52:58.530 --&gt; 01:53:03.540</t>
  </si>
  <si>
    <t>Thomas Loughran: You see what I mean. It would be saying it would be it. It's not like it's a</t>
  </si>
  <si>
    <t>01:53:05.550 --&gt; 01:53:20.100</t>
  </si>
  <si>
    <t>Thomas Loughran: Yeah, if it's part of the whole figure out how it is. If it's not, and I don't mean get to the bottom of how it is. I mean, spend 30 seconds, thinking about whether it is right. If it's not there. I don't think it is right. This is a different thing.</t>
  </si>
  <si>
    <t>01:53:21.390 --&gt; 01:53:25.590</t>
  </si>
  <si>
    <t>Thomas Loughran: Or I think this may have something to do with that. And we might want to note that</t>
  </si>
  <si>
    <t>01:53:26.250 --&gt; 01:53:43.440</t>
  </si>
  <si>
    <t>Thomas Loughran: Right, because I am suggesting here there's a paradigm of suggestion. How about how to move forward, which is keep track of the whole try to build some kind of a whole, not some pre ordained whole because we don't have one. But then we have reasons.</t>
  </si>
  <si>
    <t>01:53:43.470 --&gt; 01:53:45.330</t>
  </si>
  <si>
    <t>Thomas Loughran: For thinking. It'd be nice if we had one</t>
  </si>
  <si>
    <t>01:53:45.720 --&gt; 01:53:47.010</t>
  </si>
  <si>
    <t>Thomas Loughran: So let's try out to</t>
  </si>
  <si>
    <t>01:53:47.010 --&gt; 01:53:48.210</t>
  </si>
  <si>
    <t>Thomas Loughran: See if we could get one.</t>
  </si>
  <si>
    <t>01:53:49.500 --&gt; 01:53:58.350</t>
  </si>
  <si>
    <t>Thomas Loughran: And it can't be endlessly complicated or nobody's going to follow you. No one's ever going to think it so it's got to be a whole a useful whole</t>
  </si>
  <si>
    <t>01:53:59.400 --&gt; 01:54:02.190</t>
  </si>
  <si>
    <t>Thomas Loughran: I think it has to be useful to Sean Carroll, for example.</t>
  </si>
  <si>
    <t>01:54:05.700 --&gt; 01:54:14.310</t>
  </si>
  <si>
    <t>Thomas Loughran: And not just a Sean Carroll, it ought to be useful to a trinity grand probably two or give them or four more years to bake at a university.</t>
  </si>
  <si>
    <t>01:54:15.750 --&gt; 01:54:20.130</t>
  </si>
  <si>
    <t>Thomas Loughran: It ought to be useful to somebody like that. So it obviously useful to you, for example.</t>
  </si>
  <si>
    <t>01:54:21.570 --&gt; 01:54:22.920</t>
  </si>
  <si>
    <t>Thomas Loughran: It Odyssey miss me</t>
  </si>
  <si>
    <t>01:54:26.790 --&gt; 01:54:34.170</t>
  </si>
  <si>
    <t>Thomas Loughran: Okay. Okay. And so, and I think I had, I thought I had suggested</t>
  </si>
  <si>
    <t>01:54:36.300 --&gt; 01:54:43.470</t>
  </si>
  <si>
    <t>Thomas Loughran: Did I put this down somewhere. I thought I had written something down where we put where there was time associated with it. I thought we would try and take</t>
  </si>
  <si>
    <t>01:54:44.040 --&gt; 01:54:53.070</t>
  </si>
  <si>
    <t>Thomas Loughran: Two thirds of it to sort of summarize advance and then another third of it to do something entirely different.</t>
  </si>
  <si>
    <t>01:54:53.700 --&gt; 01:55:07.110</t>
  </si>
  <si>
    <t>Thomas Loughran: It could be. There's something just too interesting to let go and we want to talk about that and run through that time, but it could very well be something else and it was precisely to make that point that I wanted that 30 in there.</t>
  </si>
  <si>
    <t>01:55:08.880 --&gt; 01:55:12.360</t>
  </si>
  <si>
    <t>Thomas Loughran: Right, making up a third it because it's on a list of three.</t>
  </si>
  <si>
    <t>01:55:13.980 --&gt; 01:55:14.190</t>
  </si>
  <si>
    <t>John Loughran: That</t>
  </si>
  <si>
    <t>01:55:14.490 --&gt; 01:55:14.760</t>
  </si>
  <si>
    <t>01:55:17.190 --&gt; 01:55:22.260</t>
  </si>
  <si>
    <t>Thomas Loughran: Get your bearings, make some progress and then do some others get those are the three</t>
  </si>
  <si>
    <t>01:55:22.410 --&gt; 01:55:22.740</t>
  </si>
  <si>
    <t>Things.</t>
  </si>
  <si>
    <t>01:55:24.930 --&gt; 01:55:26.400</t>
  </si>
  <si>
    <t>Thomas Loughran: With it in mind though.</t>
  </si>
  <si>
    <t>01:55:26.400 --&gt; 01:55:37.800</t>
  </si>
  <si>
    <t>Thomas Loughran: That tiny little caveat that sooner or later someday. If you're really in the business of trying to put a hole together that other stuff you do auto maybe someday in some way figure in</t>
  </si>
  <si>
    <t>01:55:38.340 --&gt; 01:55:46.650</t>
  </si>
  <si>
    <t>Thomas Loughran: Who knows if it does if it doesn't make that point. But it's not exactly unrelated to the to the reason for coming together.</t>
  </si>
  <si>
    <t>01:55:47.070 --&gt; 01:55:50.190</t>
  </si>
  <si>
    <t>Thomas Loughran: That it seems like a different subject and all these other ones.</t>
  </si>
  <si>
    <t>01:55:50.580 --&gt; 01:56:03.360</t>
  </si>
  <si>
    <t>Thomas Loughran: These other ones actually ought to be every subject, one way of thinking about this. If I were really good at this and you we together. We're really good at this, we would say everything that's true. And we would prove it to everyone.</t>
  </si>
  <si>
    <t>01:56:07.260 --&gt; 01:56:08.460</t>
  </si>
  <si>
    <t>Thomas Loughran: Green of wrath.</t>
  </si>
  <si>
    <t>01:56:08.610 --&gt; 01:56:10.680</t>
  </si>
  <si>
    <t>Thomas Loughran: Of rational it right</t>
  </si>
  <si>
    <t>01:56:11.160 --&gt; 01:56:15.330</t>
  </si>
  <si>
    <t>Thomas Loughran: Or or slight caveat. Everything that we think is true so far.</t>
  </si>
  <si>
    <t>01:56:16.500 --&gt; 01:56:22.470</t>
  </si>
  <si>
    <t>Thomas Loughran: And now you're doing what you cities are more or less doing right. They've got a whole system for that. It's just that.</t>
  </si>
  <si>
    <t>01:56:23.040 --&gt; 01:56:27.330</t>
  </si>
  <si>
    <t>Thomas Loughran: The faculty aren't doing it. It's sort of like they expect the undergraduates to score to do</t>
  </si>
  <si>
    <t>01:56:28.200 --&gt; 01:56:38.760</t>
  </si>
  <si>
    <t>Thomas Loughran: Think of Trinity school here. Think of the model of patent teachers teach in different areas of inquiry because why should we put every student through all this pain.</t>
  </si>
  <si>
    <t>01:56:39.270 --&gt; 01:56:47.910</t>
  </si>
  <si>
    <t>Thomas Loughran: To put it in a ridiculous way that we don't go through ourselves or rather, if it's so important to be well educated. Why isn't it important to us.</t>
  </si>
  <si>
    <t>01:56:49.380 --&gt; 01:56:49.620</t>
  </si>
  <si>
    <t>01:56:50.550 --&gt; 01:57:02.370</t>
  </si>
  <si>
    <t>Thomas Loughran: Why is it important to the faculty and so it is important to faculty name. One thing you can say about eternity like it, love it, hate it, whatever. Right. I think we all kind of like it and</t>
  </si>
  <si>
    <t>01:57:03.420 --&gt; 01:57:05.340</t>
  </si>
  <si>
    <t>Thomas Loughran: I'm thinking about it, but</t>
  </si>
  <si>
    <t>01:57:05.670 --&gt; 01:57:06.480</t>
  </si>
  <si>
    <t>John Loughran: I'm a huge fan.</t>
  </si>
  <si>
    <t>01:57:07.260 --&gt; 01:57:09.270</t>
  </si>
  <si>
    <t>Thomas Loughran: But there are</t>
  </si>
  <si>
    <t>01:57:11.280 --&gt; 01:57:16.140</t>
  </si>
  <si>
    <t>Thomas Loughran: The faculty puts it, and now I'm remembering john de jure on the faculty. I wasn't thinking I was thinking of you.</t>
  </si>
  <si>
    <t>01:57:16.140 --&gt; 01:57:16.620</t>
  </si>
  <si>
    <t>In</t>
  </si>
  <si>
    <t>01:57:23.940 --&gt; 01:57:24.570</t>
  </si>
  <si>
    <t>John Rose: Disclaimer.</t>
  </si>
  <si>
    <t>01:57:25.080 --&gt; 01:57:29.040</t>
  </si>
  <si>
    <t>Thomas Loughran: community of learners. It's not a fake community. It's a real</t>
  </si>
  <si>
    <t>01:57:30.000 --&gt; 01:57:39.480</t>
  </si>
  <si>
    <t>Thomas Loughran: Right and and as a matter of fact, you're really aren't any questions at its best at its normal. There are no questions that are out of bounds.</t>
  </si>
  <si>
    <t>01:57:39.960 --&gt; 01:57:46.680</t>
  </si>
  <si>
    <t>Thomas Loughran: Right. The community is genuine inquiry rather is what I meant to say in that community of learners is genuine.</t>
  </si>
  <si>
    <t>01:57:47.310 --&gt; 01:57:55.770</t>
  </si>
  <si>
    <t>Thomas Loughran: Right. And I'm not saying there there are places where you come up against edges there. Right. I mean, if you had a novel scripture, interpretation, for example.</t>
  </si>
  <si>
    <t>01:57:56.100 --&gt; 01:58:04.740</t>
  </si>
  <si>
    <t>Thomas Loughran: Right, it would be there. Would you find some edges pretty quick. Right, especially if you decided that you were going to include students in that community foreigners right and</t>
  </si>
  <si>
    <t>01:58:07.350 --&gt; 01:58:16.110</t>
  </si>
  <si>
    <t>Thomas Loughran: Why not, why there's no y Papa apocalyptic language actually ought to be taken literally. Everybody knows that. And if you don't know that you don't believe in God.</t>
  </si>
  <si>
    <t>01:58:17.490 --&gt; 01:58:17.880</t>
  </si>
  <si>
    <t>01:58:21.570 --&gt; 01:58:21.780</t>
  </si>
  <si>
    <t>John Loughran: What</t>
  </si>
  <si>
    <t>01:58:22.680 --&gt; 01:58:24.090</t>
  </si>
  <si>
    <t>Thomas Loughran: was right. What would be some trouble.</t>
  </si>
  <si>
    <t>01:58:27.000 --&gt; 01:58:27.090</t>
  </si>
  <si>
    <t>John Rose: I</t>
  </si>
  <si>
    <t>01:58:28.140 --&gt; 01:58:39.720</t>
  </si>
  <si>
    <t>Thomas Loughran: Mean it would, you know, you'd have some things to work out and and they would be different sorts of things to work out because there is some emerging consensus in the space.</t>
  </si>
  <si>
    <t>01:58:41.070 --&gt; 01:58:41.400</t>
  </si>
  <si>
    <t>01:58:41.910 --&gt; 01:58:43.020</t>
  </si>
  <si>
    <t>Thomas Loughran: But so you can</t>
  </si>
  <si>
    <t>01:58:43.110 --&gt; 01:58:47.040</t>
  </si>
  <si>
    <t>John Loughran: It does have to fit into the emerging consensus, somehow it</t>
  </si>
  <si>
    <t>01:58:47.220 --&gt; 01:59:04.650</t>
  </si>
  <si>
    <t>Thomas Loughran: Does yeah I think so. But I think there can be genuine questions about the edges about the, about the foundations, there's huge inquiry about the foundations, but if it were radically skeptical and perceived to be unproductive inquiry about the edges.</t>
  </si>
  <si>
    <t>01:59:05.670 --&gt; 01:59:05.940</t>
  </si>
  <si>
    <t>01:59:05.970 --&gt; 01:59:10.530</t>
  </si>
  <si>
    <t>Thomas Loughran: About the valuable, valuable pieces that would be treated differently and probably ought to be</t>
  </si>
  <si>
    <t>01:59:13.800 --&gt; 01:59:15.690</t>
  </si>
  <si>
    <t>Thomas Loughran: Right. I mean, at least you can see my</t>
  </si>
  <si>
    <t>01:59:16.740 --&gt; 01:59:21.330</t>
  </si>
  <si>
    <t>Thomas Loughran: People would say, look, we could talk about this ship forever, but we would not be a school if we did that right</t>
  </si>
  <si>
    <t>01:59:22.560 --&gt; 01:59:28.590</t>
  </si>
  <si>
    <t>Thomas Loughran: There might be a different school. Maybe you should go build that school. And I don't mean that is a shorthand of getting review.</t>
  </si>
  <si>
    <t>01:59:28.980 --&gt; 01:59:37.860</t>
  </si>
  <si>
    <t>Thomas Loughran: Ideally, it'd be nice if you built that school and then we come and have a conversation. And we see what the fruit is of your approach, but that's we don't think it's fruitful.</t>
  </si>
  <si>
    <t>01:59:39.120 --&gt; 01:59:39.660</t>
  </si>
  <si>
    <t>Thomas Loughran: That would be</t>
  </si>
  <si>
    <t>01:59:39.690 --&gt; 01:59:58.620</t>
  </si>
  <si>
    <t>Thomas Loughran: Fine conversation half of the faculty member and then eventually part ways. So this is way too long but freedom of inquiry is real and it holistic inquiry is kind of, you can see kind of a whole paternity school. It's not crazy there, but it doesn't go anywhere. This direction yet.</t>
  </si>
  <si>
    <t>02:00:00.150 --&gt; 02:00:04.470</t>
  </si>
  <si>
    <t>Thomas Loughran: You might one at a university if if it kept running it would</t>
  </si>
  <si>
    <t>02:00:06.450 --&gt; 02:00:17.100</t>
  </si>
  <si>
    <t>Thomas Loughran: Right. Could you imagine you create a university would it go in this kind of direction. I suppose this is a proposal from that point of view. This is a proposal. This is my answer to a question.</t>
  </si>
  <si>
    <t>02:00:18.300 --&gt; 02:00:23.280</t>
  </si>
  <si>
    <t>Thomas Loughran: And not just mine, but I've been working on it for a long time, as you as you say. And you're right.</t>
  </si>
  <si>
    <t>02:00:23.760 --&gt; 02:00:29.460</t>
  </si>
  <si>
    <t>Thomas Loughran: But a ton of other people think. Also, I mean, I, I'm pretty sure this is going to happen.</t>
  </si>
  <si>
    <t>02:00:29.910 --&gt; 02:00:39.360</t>
  </si>
  <si>
    <t>Thomas Loughran: When this gets flushed out and we happen to hit an episode somewhere where it really works. Right. And we've we've laid out the whole and have</t>
  </si>
  <si>
    <t>02:00:40.230 --&gt; 02:01:02.640</t>
  </si>
  <si>
    <t>Thomas Loughran: shown some whisper of progress right and working toward a part of it right that unit. I think you can. I think you can fish with that that's being if I got if somebody through that with a hook in for a line that came in from me, I'd be gone. Right.</t>
  </si>
  <si>
    <t>02:01:02.700 --&gt; 02:01:04.740</t>
  </si>
  <si>
    <t>Thomas Loughran: Hook, line sinker. Absolutely.</t>
  </si>
  <si>
    <t>02:01:05.370 --&gt; 02:01:14.400</t>
  </si>
  <si>
    <t>Thomas Loughran: And I know and I would call 100 other people and I'd call them already for what we're doing here, except it's too early in the conversation to call them.</t>
  </si>
  <si>
    <t>02:01:18.300 --&gt; 02:01:21.990</t>
  </si>
  <si>
    <t>Thomas Loughran: But it's not way too early. I think it's it's weeks too early.</t>
  </si>
  <si>
    <t>02:01:24.690 --&gt; 02:01:25.200</t>
  </si>
  <si>
    <t>02:01:26.280 --&gt; 02:01:38.190</t>
  </si>
  <si>
    <t>Thomas Loughran: So we'll see that that's actually a testable hypothesis. That's what I think the conversation. Yeah, I think I can throw that in that will get a good we already sort of cranked out a decent conversation or two.</t>
  </si>
  <si>
    <t>02:01:39.870 --&gt; 02:01:40.770</t>
  </si>
  <si>
    <t>02:01:42.300 --&gt; 02:01:46.290</t>
  </si>
  <si>
    <t>Thomas Loughran: I think if we do one with it in mind, we just go back through this stuff start again.</t>
  </si>
  <si>
    <t>02:01:47.370 --&gt; 02:01:48.540</t>
  </si>
  <si>
    <t>Thomas Loughran: I think that we will</t>
  </si>
  <si>
    <t>02:01:50.310 --&gt; 02:02:03.510</t>
  </si>
  <si>
    <t>Thomas Loughran: Be able to tell whether that's true. And then it would be pretty interesting. I'm, I'm trying to sell you here, but I'm trying to trying to sell you in a buyers beware, sort of, I mean, I</t>
  </si>
  <si>
    <t>02:02:04.590 --&gt; 02:02:16.770</t>
  </si>
  <si>
    <t>Thomas Loughran: It is not disingenuous. When I say I have too much regard for either of you to snow. You are waste your time and you know that's not what I'm trying to do not on purpose, but that doesn't mean I don't have an agenda.</t>
  </si>
  <si>
    <t>02:02:18.510 --&gt; 02:02:29.580</t>
  </si>
  <si>
    <t>Thomas Loughran: So it's true. I do have an agenda so I'm watching out for it, but you guys will watch out for two. So you could end up with more time in this then is worth your while.</t>
  </si>
  <si>
    <t>02:02:31.020 --&gt; 02:02:40.470</t>
  </si>
  <si>
    <t>Thomas Loughran: Right. It could very well be the john you just laid out a bunch of other things. You're thinking of. It's not obvious how what this is going to bear fruit there, and you wonder whether it might</t>
  </si>
  <si>
    <t>02:02:41.130 --&gt; 02:02:51.030</t>
  </si>
  <si>
    <t>Thomas Loughran: Whether we might flex this a little bit. Actually, it would be at least more initially attractive if it had more some time for that. I'm saying, I think there is some time for that.</t>
  </si>
  <si>
    <t>02:02:54.180 --&gt; 02:02:57.750</t>
  </si>
  <si>
    <t>Thomas Loughran: Whether there turns out to be enough time for that.</t>
  </si>
  <si>
    <t>02:02:58.800 --&gt; 02:03:00.450</t>
  </si>
  <si>
    <t>Thomas Loughran: Is an experimental question.</t>
  </si>
  <si>
    <t>02:03:01.530 --&gt; 02:03:02.160</t>
  </si>
  <si>
    <t>02:03:03.270 --&gt; 02:03:06.630</t>
  </si>
  <si>
    <t>Thomas Loughran: Kind of have to run it and and I think the answer is yes.</t>
  </si>
  <si>
    <t>02:03:10.650 --&gt; 02:03:12.570</t>
  </si>
  <si>
    <t>Thomas Loughran: I think the answer is yes, but</t>
  </si>
  <si>
    <t>02:03:17.130 --&gt; 02:03:18.990</t>
  </si>
  <si>
    <t>Thomas Loughran: So let's do this.</t>
  </si>
  <si>
    <t>02:03:20.430 --&gt; 02:03:22.110</t>
  </si>
  <si>
    <t>Thomas Loughran: Maybe. Why don't we take another week.</t>
  </si>
  <si>
    <t>02:03:23.820 --&gt; 02:03:36.510</t>
  </si>
  <si>
    <t>Thomas Loughran: Or tell me what you think of this suggestion. So the problem is one if once we run something and then go live. You might be hesitant to pull out of it and it might not be exactly what you wanted to be in</t>
  </si>
  <si>
    <t>02:03:38.130 --&gt; 02:03:45.480</t>
  </si>
  <si>
    <t>Thomas Loughran: If you know what I mean. I mean, it sounded intriguing. But now you know something more about it. You see how it goes, etc. You know, runs into the rest of your life.</t>
  </si>
  <si>
    <t>02:03:47.880 --&gt; 02:03:50.130</t>
  </si>
  <si>
    <t>Thomas Loughran: We could give it another week.</t>
  </si>
  <si>
    <t>02:03:51.990 --&gt; 02:03:54.180</t>
  </si>
  <si>
    <t>Thomas Loughran: What would that do it we</t>
  </si>
  <si>
    <t>02:03:57.210 --&gt; 02:04:01.440</t>
  </si>
  <si>
    <t>Thomas Loughran: It will enable us to develop some tools that seems to me we just</t>
  </si>
  <si>
    <t>02:04:01.530 --&gt; 02:04:06.930</t>
  </si>
  <si>
    <t>Thomas Loughran: sort of looked at what a pattern of life. Looks like we haven't actually tried it out.</t>
  </si>
  <si>
    <t>02:04:08.310 --&gt; 02:04:25.590</t>
  </si>
  <si>
    <t>Thomas Loughran: I think having tools and dropping things in in the way that in that sandbox model, I think is a good model mean if you guys were doing that right for one things that matter to you can get dropped in there and they get tabled, but at least they're on the table.</t>
  </si>
  <si>
    <t>02:04:26.790 --&gt; 02:04:33.570</t>
  </si>
  <si>
    <t>Thomas Loughran: Right, and then you go back to them, right, you wouldn't have lost them. They'll come around to the conversation, maybe</t>
  </si>
  <si>
    <t>02:04:34.080 --&gt; 02:04:42.810</t>
  </si>
  <si>
    <t>Thomas Loughran: Right, that would be true for some things. I mean, if you read a cool article on consciousness, you know, we would have a choice, but it that way. We they're talking about it right now, which we could</t>
  </si>
  <si>
    <t>02:04:43.200 --&gt; 02:04:54.960</t>
  </si>
  <si>
    <t>Thomas Loughran: Just to take an example because we just saw that word come up this first one I searched for. So we, it's going to come up. Right. And there are a lot of people are saying the same things about consciousness you ran into is</t>
  </si>
  <si>
    <t>02:04:56.010 --&gt; 02:04:58.950</t>
  </si>
  <si>
    <t>Thomas Loughran: We would have the option of tabling it because you would know what's coming.</t>
  </si>
  <si>
    <t>02:05:00.390 --&gt; 02:05:00.690</t>
  </si>
  <si>
    <t>02:05:01.470 --&gt; 02:05:08.880</t>
  </si>
  <si>
    <t>Thomas Loughran: If it happened to be your interest or we could hit it right now because it's just too interesting. Not to it right now. I think both of those things are fair</t>
  </si>
  <si>
    <t>02:05:09.930 --&gt; 02:05:20.250</t>
  </si>
  <si>
    <t>Thomas Loughran: And I just want to do it in a way where we also we all feel like we're in this like we're profiting from it. I mean, you know, some sense of profit.</t>
  </si>
  <si>
    <t>02:05:21.510 --&gt; 02:05:23.880</t>
  </si>
  <si>
    <t>Thomas Loughran: And like it is moving forward.</t>
  </si>
  <si>
    <t>02:05:26.040 --&gt; 02:05:26.670</t>
  </si>
  <si>
    <t>Thomas Loughran: As a whole.</t>
  </si>
  <si>
    <t>02:05:28.800 --&gt; 02:05:31.080</t>
  </si>
  <si>
    <t>Thomas Loughran: It would be fine for</t>
  </si>
  <si>
    <t>02:05:32.100 --&gt; 02:05:38.370</t>
  </si>
  <si>
    <t>Thomas Loughran: I think it would also be fine for us to try it even live and to say</t>
  </si>
  <si>
    <t>02:05:39.480 --&gt; 02:05:51.120</t>
  </si>
  <si>
    <t>Thomas Loughran: You know, it might be nice to cycle in from time to time, but doing it three days a week is pretty consuming for one we talk about stuff. And now I gotta go read that stuff. I can hardly not go and read it.</t>
  </si>
  <si>
    <t>02:05:51.360 --&gt; 02:05:52.410</t>
  </si>
  <si>
    <t>Thomas Loughran: Right, because we just don't know.</t>
  </si>
  <si>
    <t>02:05:52.410 --&gt; 02:06:00.390</t>
  </si>
  <si>
    <t>Thomas Loughran: About it and it's interesting with that to do with everything else I wanted right it's not on the agenda right now that will be more question.</t>
  </si>
  <si>
    <t>02:06:01.650 --&gt; 02:06:01.920</t>
  </si>
  <si>
    <t>Then</t>
  </si>
  <si>
    <t>02:06:08.970 --&gt; 02:06:09.300</t>
  </si>
  <si>
    <t>02:06:10.950 --&gt; 02:06:12.570</t>
  </si>
  <si>
    <t>Thomas Loughran: Let's quit. For now, because</t>
  </si>
  <si>
    <t>02:06:15.210 --&gt; 02:06:17.400</t>
  </si>
  <si>
    <t>Thomas Loughran: Because It's dinnertime out where you are.</t>
  </si>
  <si>
    <t>02:06:18.300 --&gt; 02:06:21.210</t>
  </si>
  <si>
    <t>John Loughran: Yeah, I got, I got some hunger sauce going over here, but</t>
  </si>
  <si>
    <t>02:06:21.510 --&gt; 02:06:22.170</t>
  </si>
  <si>
    <t>Thomas Loughran: Yeah, right.</t>
  </si>
  <si>
    <t>02:06:23.910 --&gt; 02:06:25.170</t>
  </si>
  <si>
    <t>Thomas Loughran: And i've i've eat there.</t>
  </si>
  <si>
    <t>02:06:28.650 --&gt; 02:06:29.010</t>
  </si>
  <si>
    <t>02:06:29.040 --&gt; 02:06:34.560</t>
  </si>
  <si>
    <t>Thomas Loughran: All right, shall we. Well, I'll tell you what I'm going to send out this invite still stands for next week.</t>
  </si>
  <si>
    <t>02:06:35.550 --&gt; 02:06:36.060</t>
  </si>
  <si>
    <t>02:06:37.980 --&gt; 02:06:47.520</t>
  </si>
  <si>
    <t>Thomas Loughran: send some invites and you could look around in the space a little bit, think about it a little bit and I I'm proposing that we try it again. I think still offline for a little bit.</t>
  </si>
  <si>
    <t>02:06:48.060 --&gt; 02:06:56.580</t>
  </si>
  <si>
    <t>Thomas Loughran: And I, I think when it when it's the case that, okay, I can see what this is going to look like. I think I understand it better. And I think I want to do this for longer.</t>
  </si>
  <si>
    <t>02:06:57.690 --&gt; 02:06:57.900</t>
  </si>
  <si>
    <t>02:06:59.040 --&gt; 02:07:01.620</t>
  </si>
  <si>
    <t>Thomas Loughran: And I, and I wouldn't be embarrassed if it happens live</t>
  </si>
  <si>
    <t>02:07:02.640 --&gt; 02:07:10.590</t>
  </si>
  <si>
    <t>Thomas Loughran: We get to something like that, I think, then we turn the switch on and I don't think that's far away, but I think it's a little further away than now. Yeah.</t>
  </si>
  <si>
    <t>02:07:11.820 --&gt; 02:07:12.120</t>
  </si>
  <si>
    <t>02:07:12.480 --&gt; 02:07:17.520</t>
  </si>
  <si>
    <t>John Loughran: I definitely agree I you know I i got i have lots of time out here.</t>
  </si>
  <si>
    <t>02:07:19.890 --&gt; 02:07:23.970</t>
  </si>
  <si>
    <t>John Loughran: The whole quarantine thing and just my job, so I'm</t>
  </si>
  <si>
    <t>02:07:25.260 --&gt; 02:07:31.290</t>
  </si>
  <si>
    <t>John Loughran: I'm always I'm up for three times a week for the near future. Okay.</t>
  </si>
  <si>
    <t>02:07:33.510 --&gt; 02:07:38.100</t>
  </si>
  <si>
    <t>John Loughran: Yeah, this. I mean, this is the sort of thing that I want to do is just have conversations</t>
  </si>
  <si>
    <t>02:07:38.790 --&gt; 02:07:41.520</t>
  </si>
  <si>
    <t>John Loughran: With you guys. That's my quality word so</t>
  </si>
  <si>
    <t>02:07:44.130 --&gt; 02:07:44.430</t>
  </si>
  <si>
    <t>02:07:46.710 --&gt; 02:07:47.070</t>
  </si>
  <si>
    <t>02:07:48.690 --&gt; 02:07:49.080</t>
  </si>
  <si>
    <t>02:07:50.400 --&gt; 02:07:50.700</t>
  </si>
  <si>
    <t>02:07:51.270 --&gt; 02:07:51.870</t>
  </si>
  <si>
    <t>Thomas Loughran: Thanks, guys.</t>
  </si>
  <si>
    <t>02:07:54.360 --&gt; 02:07:57.090</t>
  </si>
  <si>
    <t>Thomas Loughran: I don't even know what to know first year I get some he's wrong.</t>
  </si>
  <si>
    <t>02:07:58.650 --&gt; 02:07:58.920</t>
  </si>
  <si>
    <t>John Loughran: See</t>
  </si>
  <si>
    <t>02:08:00.000 --&gt; 02:08:01.620</t>
  </si>
  <si>
    <t>Thomas Loughran: You Monday. Have a great night.</t>
  </si>
  <si>
    <t>02:08:02.880 --&gt; 02:08:03.300</t>
  </si>
  <si>
    <t>John Loughran: You too.</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</si>
</sst>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yy-mm-dd"/>
    <numFmt numFmtId="165" formatCode="0.0"/>
    <numFmt numFmtId="166" formatCode="mmmm dd"/>
    <numFmt numFmtId="167" formatCode="mmmm d"/>
    <numFmt numFmtId="168" formatCode="mmm d"/>
    <numFmt numFmtId="169" formatCode="mmm dd"/>
    <numFmt numFmtId="170" formatCode="&quot;$&quot;#,##0"/>
    <numFmt numFmtId="171" formatCode="ddd, mmm d, yyyy"/>
    <numFmt numFmtId="172" formatCode="mmmm yyyy"/>
    <numFmt numFmtId="173" formatCode="m/d/yy"/>
  </numFmts>
  <fonts count="147">
    <font>
      <sz val="10.0"/>
      <color rgb="FF000000"/>
      <name val="Arial"/>
    </font>
    <font/>
    <font>
      <u/>
      <color rgb="FF0000FF"/>
    </font>
    <font>
      <b/>
      <sz val="14.0"/>
    </font>
    <font>
      <sz val="14.0"/>
    </font>
    <font>
      <b/>
    </font>
    <font>
      <i/>
      <u/>
      <color rgb="FF1155CC"/>
    </font>
    <font>
      <sz val="11.0"/>
      <color rgb="FF232333"/>
      <name val="Lato"/>
    </font>
    <font>
      <u/>
      <color rgb="FF0000FF"/>
    </font>
    <font>
      <u/>
      <color rgb="FF1155CC"/>
    </font>
    <font>
      <b/>
      <sz val="18.0"/>
    </font>
    <font>
      <b/>
      <sz val="18.0"/>
      <color rgb="FF0000FF"/>
    </font>
    <font>
      <u/>
      <sz val="18.0"/>
      <color rgb="FF0000FF"/>
    </font>
    <font>
      <sz val="18.0"/>
    </font>
    <font>
      <color rgb="FF000000"/>
      <name val="Arial"/>
    </font>
    <font>
      <b/>
      <i/>
      <sz val="14.0"/>
    </font>
    <font>
      <sz val="11.0"/>
      <color rgb="FF1155CC"/>
      <name val="Inconsolata"/>
    </font>
    <font>
      <b/>
      <sz val="12.0"/>
    </font>
    <font>
      <b/>
      <sz val="14.0"/>
      <color rgb="FF000000"/>
      <name val="&quot;Times New Roman&quot;"/>
    </font>
    <font>
      <b/>
      <sz val="12.0"/>
      <color rgb="FF000000"/>
      <name val="&quot;Times New Roman&quot;"/>
    </font>
    <font>
      <sz val="12.0"/>
      <color rgb="FF141414"/>
      <name val="Georgia"/>
    </font>
    <font>
      <sz val="9.0"/>
      <color rgb="FF00008B"/>
      <name val="Verdana"/>
    </font>
    <font>
      <color rgb="FFFF0000"/>
    </font>
    <font>
      <u/>
      <color rgb="FF0000FF"/>
    </font>
    <font>
      <b/>
      <sz val="9.0"/>
      <color rgb="FF000000"/>
      <name val="&quot;Times New Roman&quot;"/>
    </font>
    <font>
      <u/>
      <sz val="11.0"/>
      <color rgb="FF000000"/>
      <name val="Arial"/>
    </font>
    <font>
      <sz val="11.0"/>
      <color rgb="FF000000"/>
      <name val="Tahoma"/>
    </font>
    <font>
      <u/>
      <color rgb="FF1155CC"/>
    </font>
    <font>
      <u/>
      <color rgb="FF0000FF"/>
    </font>
    <font>
      <sz val="36.0"/>
      <color rgb="FF0000FF"/>
    </font>
    <font>
      <sz val="11.0"/>
      <color rgb="FF000000"/>
      <name val="Roboto"/>
    </font>
    <font>
      <b/>
      <sz val="11.0"/>
      <color rgb="FF000000"/>
      <name val="Inconsolata"/>
    </font>
    <font>
      <sz val="13.0"/>
      <color rgb="FF4D4E4E"/>
      <name val="Arial"/>
    </font>
    <font>
      <sz val="11.0"/>
      <color rgb="FF188038"/>
      <name val="Monospace"/>
    </font>
    <font>
      <sz val="10.0"/>
    </font>
    <font>
      <b/>
      <sz val="10.0"/>
    </font>
    <font>
      <sz val="9.0"/>
      <color rgb="FF000000"/>
      <name val="Arial"/>
    </font>
    <font>
      <sz val="13.0"/>
      <color rgb="FF161616"/>
      <name val="&quot;Electra LT W01 Regular&quot;"/>
    </font>
    <font>
      <sz val="10.0"/>
      <name val="Lato"/>
    </font>
    <font>
      <sz val="10.0"/>
      <color rgb="FF464646"/>
      <name val="&quot;Segoe UI&quot;"/>
    </font>
    <font>
      <sz val="10.0"/>
      <color rgb="FF767676"/>
      <name val="&quot;Material Icons&quot;"/>
    </font>
    <font>
      <sz val="11.0"/>
      <color rgb="FF464646"/>
      <name val="&quot;Segoe UI&quot;"/>
    </font>
    <font>
      <sz val="10.0"/>
      <color rgb="FF464646"/>
      <name val="&quot;Material Icons&quot;"/>
    </font>
    <font>
      <color rgb="FF000000"/>
    </font>
    <font>
      <color rgb="FF767676"/>
      <name val="Arial"/>
    </font>
    <font>
      <color rgb="FF464646"/>
      <name val="&quot;Segoe UI&quot;"/>
    </font>
    <font>
      <color rgb="FF767676"/>
      <name val="&quot;Segoe UI&quot;"/>
    </font>
    <font>
      <sz val="10.0"/>
      <color rgb="FF767676"/>
      <name val="&quot;Segoe UI&quot;"/>
    </font>
    <font>
      <sz val="10.0"/>
      <color rgb="FF767676"/>
      <name val="Arial"/>
    </font>
    <font>
      <sz val="15.0"/>
      <color rgb="FF000000"/>
      <name val="&quot;hoefler text&quot;"/>
    </font>
    <font>
      <sz val="12.0"/>
      <color rgb="FF000000"/>
      <name val="Georgia"/>
    </font>
    <font>
      <sz val="12.0"/>
      <color rgb="FF1A1A1A"/>
      <name val="Serif"/>
    </font>
    <font>
      <u/>
      <sz val="12.0"/>
      <color rgb="FF000000"/>
      <name val="Georgia"/>
    </font>
    <font>
      <sz val="10.0"/>
      <color rgb="FF000000"/>
      <name val="Georgia"/>
    </font>
    <font>
      <sz val="10.0"/>
      <name val="Georgia"/>
    </font>
    <font>
      <sz val="10.0"/>
      <color rgb="FF000000"/>
      <name val="&quot;hoefler text&quot;"/>
    </font>
    <font>
      <sz val="9.0"/>
      <color rgb="FF000000"/>
      <name val="Georgia"/>
    </font>
    <font>
      <sz val="10.0"/>
      <color rgb="FF747487"/>
      <name val="Lato"/>
    </font>
    <font>
      <sz val="10.0"/>
      <color rgb="FF000000"/>
      <name val="Lato"/>
    </font>
    <font>
      <sz val="10.0"/>
      <color rgb="FF000000"/>
      <name val="Docs-Roboto"/>
    </font>
    <font>
      <sz val="10.0"/>
      <name val="Roboto"/>
    </font>
    <font>
      <b/>
      <color rgb="FF000000"/>
      <name val="Arial"/>
    </font>
    <font>
      <sz val="12.0"/>
      <color rgb="FF000000"/>
      <name val="Arial"/>
    </font>
    <font>
      <u/>
      <color rgb="FF0000FF"/>
    </font>
    <font>
      <u/>
      <color rgb="FF0000FF"/>
    </font>
    <font>
      <b/>
      <sz val="14.0"/>
      <color rgb="FF0000FF"/>
    </font>
    <font>
      <color rgb="FF6D9EEB"/>
    </font>
    <font>
      <color rgb="FF222222"/>
      <name val="&quot;Cambria&quot;"/>
    </font>
    <font>
      <u/>
      <color rgb="FF000000"/>
      <name val="Arial"/>
    </font>
    <font>
      <u/>
      <color rgb="FF0000FF"/>
    </font>
    <font>
      <color rgb="FFFFFFFF"/>
    </font>
    <font>
      <name val="Arial"/>
    </font>
    <font>
      <u/>
      <color rgb="FF1F3864"/>
      <name val="Arial"/>
    </font>
    <font>
      <b/>
      <u/>
      <sz val="14.0"/>
      <color rgb="FF1F3864"/>
      <name val="Arial"/>
    </font>
    <font>
      <u/>
      <sz val="11.0"/>
      <color rgb="FF000000"/>
      <name val="Calibri"/>
    </font>
    <font>
      <sz val="14.0"/>
      <color rgb="FFFF0000"/>
    </font>
    <font>
      <u/>
      <sz val="14.0"/>
      <color rgb="FFFF0000"/>
      <name val="Calibri"/>
    </font>
    <font>
      <u/>
      <sz val="11.0"/>
      <color rgb="FF000000"/>
      <name val="Calibri"/>
    </font>
    <font>
      <sz val="18.0"/>
      <color rgb="FFFF0000"/>
    </font>
    <font>
      <u/>
      <color rgb="FF1155CC"/>
    </font>
    <font>
      <i/>
      <sz val="12.0"/>
      <color rgb="FF333333"/>
      <name val="&quot;Noto Sans&quot;"/>
    </font>
    <font>
      <sz val="12.0"/>
      <color rgb="FF333333"/>
      <name val="&quot;Noto Sans&quot;"/>
    </font>
    <font>
      <sz val="12.0"/>
      <color rgb="FF333333"/>
      <name val="Arial"/>
    </font>
    <font>
      <u/>
      <sz val="13.0"/>
      <color rgb="FFFFFFFF"/>
      <name val="Freight-sans-pro"/>
    </font>
    <font>
      <b/>
      <u/>
      <sz val="13.0"/>
      <color rgb="FF822209"/>
      <name val="Freight-sans-pro"/>
    </font>
    <font>
      <b/>
      <sz val="11.0"/>
      <color rgb="FF822209"/>
      <name val="Arial"/>
    </font>
    <font>
      <b/>
      <sz val="11.0"/>
      <color rgb="FF822209"/>
      <name val="Times New Roman"/>
    </font>
    <font>
      <b/>
      <color rgb="FF808080"/>
      <name val="Times New Roman"/>
    </font>
    <font>
      <u/>
      <color rgb="FF822209"/>
      <name val="Times New Roman"/>
    </font>
    <font>
      <b/>
      <u/>
      <color rgb="FF822209"/>
      <name val="Times New Roman"/>
    </font>
    <font>
      <b/>
      <color rgb="FF822209"/>
      <name val="Times New Roman"/>
    </font>
    <font>
      <b/>
      <u/>
      <color rgb="FF555555"/>
      <name val="Times New Roman"/>
    </font>
    <font>
      <b/>
      <sz val="17.0"/>
      <color rgb="FF00008B"/>
      <name val="Times New Roman"/>
    </font>
    <font>
      <b/>
      <sz val="17.0"/>
      <color rgb="FF822209"/>
      <name val="Times New Roman"/>
    </font>
    <font>
      <sz val="9.0"/>
      <color rgb="FF333333"/>
      <name val="Arial"/>
    </font>
    <font>
      <color rgb="FF822209"/>
      <name val="Times New Roman"/>
    </font>
    <font>
      <i/>
      <color rgb="FF000000"/>
      <name val="Arial"/>
    </font>
    <font>
      <b/>
      <i/>
    </font>
    <font>
      <u/>
      <sz val="12.0"/>
      <color rgb="FF333333"/>
      <name val="&quot;Noto Sans&quot;"/>
    </font>
    <font>
      <sz val="11.0"/>
      <color rgb="FF000000"/>
      <name val="Arial"/>
    </font>
    <font>
      <color rgb="FF333333"/>
      <name val="Arial"/>
    </font>
    <font>
      <u/>
      <sz val="11.0"/>
      <color rgb="FF000000"/>
      <name val="Arial"/>
    </font>
    <font>
      <color rgb="FF333333"/>
      <name val="Monaco"/>
    </font>
    <font>
      <sz val="12.0"/>
      <color rgb="FF000000"/>
      <name val="Times"/>
    </font>
    <font>
      <sz val="12.0"/>
      <color rgb="FF4E4E4E"/>
      <name val="Optima"/>
    </font>
    <font>
      <sz val="12.0"/>
      <name val="Calibri"/>
    </font>
    <font>
      <b/>
      <sz val="11.0"/>
      <name val="Arial"/>
    </font>
    <font>
      <b/>
      <sz val="11.0"/>
      <color rgb="FF000000"/>
      <name val="Arial"/>
    </font>
    <font>
      <b/>
      <sz val="11.0"/>
      <color rgb="FFFF0000"/>
      <name val="Arial"/>
    </font>
    <font>
      <b/>
      <u/>
      <sz val="11.0"/>
      <color rgb="FF0000FF"/>
      <name val="Arial"/>
    </font>
    <font>
      <b/>
      <sz val="11.0"/>
      <color rgb="FF4E4E4E"/>
      <name val="Arial"/>
    </font>
    <font>
      <b/>
      <u/>
      <sz val="11.0"/>
      <color rgb="FF202122"/>
      <name val="Arial"/>
    </font>
    <font>
      <b/>
      <u/>
      <sz val="11.0"/>
      <color rgb="FF1155CC"/>
      <name val="Arial"/>
    </font>
    <font>
      <b/>
      <sz val="11.0"/>
      <color rgb="FF1C1D1E"/>
      <name val="Arial"/>
    </font>
    <font>
      <b/>
      <sz val="11.0"/>
      <color rgb="FF303030"/>
      <name val="Arial"/>
    </font>
    <font>
      <b/>
      <u/>
      <sz val="11.0"/>
      <color rgb="FF0000FF"/>
      <name val="Arial"/>
    </font>
    <font>
      <b/>
      <u/>
      <sz val="11.0"/>
      <color rgb="FF0563C1"/>
      <name val="Arial"/>
    </font>
    <font>
      <b/>
      <u/>
      <sz val="11.0"/>
      <color rgb="FF0563C1"/>
      <name val="Arial"/>
    </font>
    <font>
      <b/>
      <sz val="11.0"/>
      <color rgb="FF202020"/>
      <name val="Arial"/>
    </font>
    <font>
      <b/>
      <u/>
      <sz val="11.0"/>
      <color rgb="FF0000FF"/>
      <name val="Arial"/>
    </font>
    <font>
      <b/>
      <sz val="11.0"/>
      <color rgb="FF444444"/>
      <name val="Arial"/>
    </font>
    <font>
      <b/>
      <u/>
      <sz val="11.0"/>
      <color rgb="FF0000FF"/>
      <name val="Arial"/>
    </font>
    <font>
      <b/>
      <u/>
      <sz val="11.0"/>
      <color rgb="FF212438"/>
      <name val="Arial"/>
    </font>
    <font>
      <b/>
      <sz val="11.0"/>
      <color rgb="FF222222"/>
      <name val="Arial"/>
    </font>
    <font>
      <b/>
      <u/>
      <sz val="11.0"/>
      <color rgb="FF222222"/>
      <name val="Arial"/>
    </font>
    <font>
      <b/>
      <sz val="11.0"/>
      <color rgb="FF1155CC"/>
      <name val="Arial"/>
    </font>
    <font>
      <b/>
      <u/>
      <sz val="11.0"/>
      <color rgb="FF222222"/>
      <name val="Arial"/>
    </font>
    <font>
      <b/>
      <sz val="11.0"/>
      <color rgb="FF2B2B2B"/>
      <name val="Arial"/>
    </font>
    <font>
      <b/>
      <u/>
      <sz val="11.0"/>
      <color rgb="FF2B2B2B"/>
      <name val="Arial"/>
    </font>
    <font>
      <b/>
      <sz val="11.0"/>
      <color rgb="FF1B1B1B"/>
      <name val="Arial"/>
    </font>
    <font>
      <b/>
      <sz val="11.0"/>
    </font>
    <font>
      <b/>
      <u/>
      <sz val="11.0"/>
      <color rgb="FF0000FF"/>
      <name val="Arial"/>
    </font>
    <font>
      <b/>
      <i/>
      <sz val="11.0"/>
      <color rgb="FF333333"/>
      <name val="&quot;Crimson Text&quot;"/>
    </font>
    <font>
      <b/>
      <i/>
      <u/>
      <sz val="11.0"/>
      <color rgb="FF333333"/>
      <name val="&quot;Crimson Text&quot;"/>
    </font>
    <font>
      <b/>
      <sz val="11.0"/>
      <color rgb="FF333333"/>
      <name val="&quot;Crimson Text&quot;"/>
    </font>
    <font>
      <sz val="11.0"/>
      <name val="Arial"/>
    </font>
    <font>
      <sz val="11.0"/>
    </font>
    <font>
      <u/>
      <sz val="12.0"/>
      <color rgb="FF1B1B1B"/>
      <name val="&quot;Roboto Mono Web&quot;"/>
    </font>
    <font>
      <b/>
      <sz val="14.0"/>
      <color rgb="FFFFFFFF"/>
    </font>
    <font>
      <b/>
      <color rgb="FFFF0000"/>
    </font>
    <font>
      <b/>
      <i/>
      <color rgb="FF000000"/>
      <name val="Arial"/>
    </font>
    <font>
      <b/>
      <i/>
      <sz val="14.0"/>
      <color rgb="FF000000"/>
      <name val="Arial"/>
    </font>
    <font>
      <sz val="10.0"/>
      <color rgb="FF0C2340"/>
      <name val="Avenir"/>
    </font>
    <font>
      <sz val="10.0"/>
      <color rgb="FF454545"/>
      <name val="Inherit"/>
    </font>
    <font>
      <sz val="10.0"/>
      <color rgb="FF777777"/>
      <name val="&quot;Material Icons&quot;"/>
    </font>
    <font>
      <b/>
      <sz val="10.0"/>
      <color rgb="FF777777"/>
      <name val="&quot;Material Icons&quot;"/>
    </font>
    <font>
      <b/>
      <sz val="10.0"/>
      <color rgb="FF767676"/>
      <name val="&quot;Material Icons&quot;"/>
    </font>
  </fonts>
  <fills count="32">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D9D9D9"/>
        <bgColor rgb="FFD9D9D9"/>
      </patternFill>
    </fill>
    <fill>
      <patternFill patternType="solid">
        <fgColor rgb="FFFFE599"/>
        <bgColor rgb="FFFFE599"/>
      </patternFill>
    </fill>
    <fill>
      <patternFill patternType="solid">
        <fgColor rgb="FFFFD966"/>
        <bgColor rgb="FFFFD966"/>
      </patternFill>
    </fill>
    <fill>
      <patternFill patternType="solid">
        <fgColor rgb="FFFCE5CD"/>
        <bgColor rgb="FFFCE5CD"/>
      </patternFill>
    </fill>
    <fill>
      <patternFill patternType="solid">
        <fgColor rgb="FFD9EAD3"/>
        <bgColor rgb="FFD9EAD3"/>
      </patternFill>
    </fill>
    <fill>
      <patternFill patternType="solid">
        <fgColor rgb="FFF9CB9C"/>
        <bgColor rgb="FFF9CB9C"/>
      </patternFill>
    </fill>
    <fill>
      <patternFill patternType="solid">
        <fgColor rgb="FFFCFCFC"/>
        <bgColor rgb="FFFCFCFC"/>
      </patternFill>
    </fill>
    <fill>
      <patternFill patternType="solid">
        <fgColor rgb="FFF6B26B"/>
        <bgColor rgb="FFF6B26B"/>
      </patternFill>
    </fill>
    <fill>
      <patternFill patternType="solid">
        <fgColor rgb="FFE5E5E5"/>
        <bgColor rgb="FFE5E5E5"/>
      </patternFill>
    </fill>
    <fill>
      <patternFill patternType="solid">
        <fgColor rgb="FF00FF00"/>
        <bgColor rgb="FF00FF00"/>
      </patternFill>
    </fill>
    <fill>
      <patternFill patternType="solid">
        <fgColor rgb="FFF3F3F3"/>
        <bgColor rgb="FFF3F3F3"/>
      </patternFill>
    </fill>
    <fill>
      <patternFill patternType="solid">
        <fgColor rgb="FFC9DAF8"/>
        <bgColor rgb="FFC9DAF8"/>
      </patternFill>
    </fill>
    <fill>
      <patternFill patternType="solid">
        <fgColor rgb="FFA4C2F4"/>
        <bgColor rgb="FFA4C2F4"/>
      </patternFill>
    </fill>
    <fill>
      <patternFill patternType="solid">
        <fgColor rgb="FF6D9EEB"/>
        <bgColor rgb="FF6D9EEB"/>
      </patternFill>
    </fill>
    <fill>
      <patternFill patternType="solid">
        <fgColor rgb="FFF4CCCC"/>
        <bgColor rgb="FFF4CCCC"/>
      </patternFill>
    </fill>
    <fill>
      <patternFill patternType="solid">
        <fgColor rgb="FFE69138"/>
        <bgColor rgb="FFE69138"/>
      </patternFill>
    </fill>
    <fill>
      <patternFill patternType="solid">
        <fgColor rgb="FFB45F06"/>
        <bgColor rgb="FFB45F06"/>
      </patternFill>
    </fill>
    <fill>
      <patternFill patternType="solid">
        <fgColor rgb="FF7F6000"/>
        <bgColor rgb="FF7F6000"/>
      </patternFill>
    </fill>
    <fill>
      <patternFill patternType="solid">
        <fgColor rgb="FF999999"/>
        <bgColor rgb="FF999999"/>
      </patternFill>
    </fill>
    <fill>
      <patternFill patternType="solid">
        <fgColor rgb="FFEFEFEF"/>
        <bgColor rgb="FFEFEFEF"/>
      </patternFill>
    </fill>
    <fill>
      <patternFill patternType="solid">
        <fgColor rgb="FFFF0000"/>
        <bgColor rgb="FFFF0000"/>
      </patternFill>
    </fill>
    <fill>
      <patternFill patternType="solid">
        <fgColor rgb="FF000000"/>
        <bgColor rgb="FF000000"/>
      </patternFill>
    </fill>
    <fill>
      <patternFill patternType="solid">
        <fgColor rgb="FFF6F6F6"/>
        <bgColor rgb="FFF6F6F6"/>
      </patternFill>
    </fill>
    <fill>
      <patternFill patternType="solid">
        <fgColor rgb="FFFF9900"/>
        <bgColor rgb="FFFF9900"/>
      </patternFill>
    </fill>
    <fill>
      <patternFill patternType="solid">
        <fgColor rgb="FFF5F5F5"/>
        <bgColor rgb="FFF5F5F5"/>
      </patternFill>
    </fill>
    <fill>
      <patternFill patternType="solid">
        <fgColor rgb="FFF2F2F2"/>
        <bgColor rgb="FFF2F2F2"/>
      </patternFill>
    </fill>
    <fill>
      <patternFill patternType="solid">
        <fgColor rgb="FF434343"/>
        <bgColor rgb="FF434343"/>
      </patternFill>
    </fill>
  </fills>
  <borders count="81">
    <border/>
    <border>
      <left style="thick">
        <color rgb="FFFF0000"/>
      </left>
      <top style="thick">
        <color rgb="FFFF0000"/>
      </top>
      <bottom style="thick">
        <color rgb="FFFF0000"/>
      </bottom>
    </border>
    <border>
      <right style="thick">
        <color rgb="FFFF0000"/>
      </right>
      <top style="thick">
        <color rgb="FFFF0000"/>
      </top>
      <bottom style="thick">
        <color rgb="FFFF0000"/>
      </bottom>
    </border>
    <border>
      <left style="thick">
        <color rgb="FFFF0000"/>
      </left>
      <top style="thick">
        <color rgb="FFFF0000"/>
      </top>
    </border>
    <border>
      <right style="thick">
        <color rgb="FFFF0000"/>
      </right>
      <top style="thick">
        <color rgb="FFFF0000"/>
      </top>
    </border>
    <border>
      <left style="thick">
        <color rgb="FFFF0000"/>
      </left>
      <bottom style="thick">
        <color rgb="FFFF0000"/>
      </bottom>
    </border>
    <border>
      <right style="thick">
        <color rgb="FFFF0000"/>
      </right>
      <bottom style="thick">
        <color rgb="FFFF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ck">
        <color rgb="FFFF0000"/>
      </top>
      <bottom style="thick">
        <color rgb="FFFF0000"/>
      </bottom>
    </border>
    <border>
      <top style="thick">
        <color rgb="FFFF0000"/>
      </top>
    </border>
    <border>
      <left style="thick">
        <color rgb="FFFF0000"/>
      </left>
    </border>
    <border>
      <right style="thick">
        <color rgb="FFFF0000"/>
      </right>
    </border>
    <border>
      <bottom style="thick">
        <color rgb="FFFF0000"/>
      </bottom>
    </border>
    <border>
      <left style="thick">
        <color rgb="FFFF9900"/>
      </left>
      <top style="thick">
        <color rgb="FFFF9900"/>
      </top>
    </border>
    <border>
      <top style="thick">
        <color rgb="FFFF9900"/>
      </top>
    </border>
    <border>
      <right style="thick">
        <color rgb="FFFF9900"/>
      </right>
      <top style="thick">
        <color rgb="FFFF9900"/>
      </top>
    </border>
    <border>
      <left style="thick">
        <color rgb="FFFF9900"/>
      </left>
    </border>
    <border>
      <right style="thick">
        <color rgb="FFFF9900"/>
      </right>
    </border>
    <border>
      <left style="thick">
        <color rgb="FFFF9900"/>
      </left>
      <bottom style="thick">
        <color rgb="FFFF9900"/>
      </bottom>
    </border>
    <border>
      <bottom style="thick">
        <color rgb="FFFF9900"/>
      </bottom>
    </border>
    <border>
      <right style="thick">
        <color rgb="FFFF9900"/>
      </right>
      <bottom style="thick">
        <color rgb="FFFF9900"/>
      </bottom>
    </border>
    <border>
      <left style="thick">
        <color rgb="FF000000"/>
      </left>
      <right style="thick">
        <color rgb="FF000000"/>
      </right>
      <top style="thick">
        <color rgb="FF000000"/>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bottom style="thick">
        <color rgb="FF000000"/>
      </bottom>
    </border>
    <border>
      <left style="thin">
        <color rgb="FFFF0000"/>
      </left>
      <right style="thin">
        <color rgb="FFFF0000"/>
      </right>
      <top style="thin">
        <color rgb="FFFF0000"/>
      </top>
      <bottom style="thin">
        <color rgb="FFFF0000"/>
      </bottom>
    </border>
    <border>
      <left style="thin">
        <color rgb="FFFF0000"/>
      </left>
      <top style="thin">
        <color rgb="FFFF0000"/>
      </top>
      <bottom style="thin">
        <color rgb="FFFF0000"/>
      </bottom>
    </border>
    <border>
      <top style="thin">
        <color rgb="FFFF0000"/>
      </top>
      <bottom style="thin">
        <color rgb="FFFF0000"/>
      </bottom>
    </border>
    <border>
      <left style="thin">
        <color rgb="FF00FF00"/>
      </left>
      <right style="thin">
        <color rgb="FF00FF00"/>
      </right>
      <top style="thin">
        <color rgb="FF00FF00"/>
      </top>
      <bottom style="thin">
        <color rgb="FF00FF00"/>
      </bottom>
    </border>
    <border>
      <left style="thick">
        <color rgb="FFFF0000"/>
      </left>
      <right style="thick">
        <color rgb="FFFF0000"/>
      </right>
      <top style="thick">
        <color rgb="FFFF0000"/>
      </top>
    </border>
    <border>
      <left style="thick">
        <color rgb="FFFF0000"/>
      </left>
      <right style="thick">
        <color rgb="FFFF0000"/>
      </right>
    </border>
    <border>
      <left style="thick">
        <color rgb="FFFF0000"/>
      </left>
      <right style="thick">
        <color rgb="FFFF0000"/>
      </right>
      <bottom style="thick">
        <color rgb="FFFF0000"/>
      </bottom>
    </border>
    <border>
      <left style="thick">
        <color rgb="FFFF0000"/>
      </left>
      <right style="thick">
        <color rgb="FFFF0000"/>
      </right>
      <top style="thick">
        <color rgb="FFFF0000"/>
      </top>
      <bottom style="thick">
        <color rgb="FFFF0000"/>
      </bottom>
    </border>
    <border>
      <left style="thick">
        <color rgb="FF00FF00"/>
      </left>
      <top style="thick">
        <color rgb="FF00FF00"/>
      </top>
      <bottom style="thick">
        <color rgb="FF00FF00"/>
      </bottom>
    </border>
    <border>
      <right style="thick">
        <color rgb="FF00FF00"/>
      </right>
      <top style="thick">
        <color rgb="FF00FF00"/>
      </top>
      <bottom style="thick">
        <color rgb="FF00FF00"/>
      </bottom>
    </border>
    <border>
      <left style="thick">
        <color rgb="FF8E7CC3"/>
      </left>
      <top style="thick">
        <color rgb="FF8E7CC3"/>
      </top>
    </border>
    <border>
      <right style="thick">
        <color rgb="FF8E7CC3"/>
      </right>
      <top style="thick">
        <color rgb="FF8E7CC3"/>
      </top>
    </border>
    <border>
      <top style="thick">
        <color rgb="FF8E7CC3"/>
      </top>
    </border>
    <border>
      <left style="thick">
        <color rgb="FFFF0000"/>
      </left>
      <top style="thick">
        <color rgb="FFFF0000"/>
      </top>
      <bottom style="thick">
        <color rgb="FF8E7CC3"/>
      </bottom>
    </border>
    <border>
      <top style="thick">
        <color rgb="FFFF0000"/>
      </top>
      <bottom style="thick">
        <color rgb="FF8E7CC3"/>
      </bottom>
    </border>
    <border>
      <right style="thick">
        <color rgb="FFFF0000"/>
      </right>
      <top style="thick">
        <color rgb="FFFF0000"/>
      </top>
      <bottom style="thick">
        <color rgb="FF8E7CC3"/>
      </bottom>
    </border>
    <border>
      <left style="thick">
        <color rgb="FF8E7CC3"/>
      </left>
      <bottom style="thick">
        <color rgb="FF8E7CC3"/>
      </bottom>
    </border>
    <border>
      <right style="thick">
        <color rgb="FF8E7CC3"/>
      </right>
      <bottom style="thick">
        <color rgb="FF8E7CC3"/>
      </bottom>
    </border>
    <border>
      <bottom style="thick">
        <color rgb="FF8E7CC3"/>
      </bottom>
    </border>
    <border>
      <left style="thick">
        <color rgb="FF0000FF"/>
      </left>
      <bottom style="thick">
        <color rgb="FF0000FF"/>
      </bottom>
    </border>
    <border>
      <bottom style="thick">
        <color rgb="FF0000FF"/>
      </bottom>
    </border>
    <border>
      <right style="thick">
        <color rgb="FF0000FF"/>
      </right>
      <bottom style="thick">
        <color rgb="FF0000FF"/>
      </bottom>
    </border>
    <border>
      <left style="thick">
        <color rgb="FF00FF00"/>
      </left>
      <top style="thick">
        <color rgb="FF00FF00"/>
      </top>
    </border>
    <border>
      <right style="thick">
        <color rgb="FF00FF00"/>
      </right>
      <top style="thick">
        <color rgb="FF00FF00"/>
      </top>
    </border>
    <border>
      <left style="thick">
        <color rgb="FF00FF00"/>
      </left>
    </border>
    <border>
      <right style="thick">
        <color rgb="FF00FF00"/>
      </right>
    </border>
    <border>
      <left style="thick">
        <color rgb="FF00FF00"/>
      </left>
      <bottom style="thick">
        <color rgb="FF00FF00"/>
      </bottom>
    </border>
    <border>
      <right style="thick">
        <color rgb="FF00FF00"/>
      </right>
      <bottom style="thick">
        <color rgb="FF00FF00"/>
      </bottom>
    </border>
    <border>
      <left style="thick">
        <color rgb="FFFF9900"/>
      </left>
      <top style="thick">
        <color rgb="FFFF9900"/>
      </top>
      <bottom style="thick">
        <color rgb="FFFF9900"/>
      </bottom>
    </border>
    <border>
      <top style="thick">
        <color rgb="FFFF9900"/>
      </top>
      <bottom style="thick">
        <color rgb="FFFF9900"/>
      </bottom>
    </border>
    <border>
      <right style="thick">
        <color rgb="FFFF9900"/>
      </right>
      <top style="thick">
        <color rgb="FFFF9900"/>
      </top>
      <bottom style="thick">
        <color rgb="FFFF99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FF"/>
      </left>
      <top style="thick">
        <color rgb="FF0000FF"/>
      </top>
      <bottom style="thick">
        <color rgb="FF0000FF"/>
      </bottom>
    </border>
    <border>
      <top style="thick">
        <color rgb="FF0000FF"/>
      </top>
      <bottom style="thick">
        <color rgb="FF0000FF"/>
      </bottom>
    </border>
    <border>
      <right style="thick">
        <color rgb="FF0000FF"/>
      </right>
      <top style="thick">
        <color rgb="FF0000FF"/>
      </top>
      <bottom style="thick">
        <color rgb="FF0000FF"/>
      </bottom>
    </border>
    <border>
      <left style="thick">
        <color rgb="FFFF0000"/>
      </left>
      <right style="thin">
        <color rgb="FFFF0000"/>
      </right>
      <top style="thick">
        <color rgb="FFFF0000"/>
      </top>
      <bottom style="thin">
        <color rgb="FFFF0000"/>
      </bottom>
    </border>
    <border>
      <right style="thin">
        <color rgb="FFFF0000"/>
      </right>
      <top style="thick">
        <color rgb="FFFF0000"/>
      </top>
      <bottom style="thin">
        <color rgb="FFFF0000"/>
      </bottom>
    </border>
    <border>
      <left style="thin">
        <color rgb="FFFF0000"/>
      </left>
      <right style="thin">
        <color rgb="FFFF0000"/>
      </right>
      <top style="thick">
        <color rgb="FFFF0000"/>
      </top>
      <bottom style="thin">
        <color rgb="FFFF0000"/>
      </bottom>
    </border>
    <border>
      <left style="thin">
        <color rgb="FFFF0000"/>
      </left>
      <right style="thick">
        <color rgb="FFFF0000"/>
      </right>
      <top style="thick">
        <color rgb="FFFF0000"/>
      </top>
      <bottom style="thin">
        <color rgb="FFFF0000"/>
      </bottom>
    </border>
    <border>
      <left style="thick">
        <color rgb="FFFF0000"/>
      </left>
      <right style="thin">
        <color rgb="FFFF0000"/>
      </right>
    </border>
    <border>
      <right style="thin">
        <color rgb="FFFF0000"/>
      </right>
    </border>
    <border>
      <left style="thin">
        <color rgb="FFFF0000"/>
      </left>
      <right style="thin">
        <color rgb="FFFF0000"/>
      </right>
    </border>
    <border>
      <left style="thin">
        <color rgb="FFFF0000"/>
      </left>
      <right style="thick">
        <color rgb="FFFF0000"/>
      </right>
    </border>
    <border>
      <left style="thick">
        <color rgb="FFFF0000"/>
      </left>
      <right style="thin">
        <color rgb="FFFF0000"/>
      </right>
      <bottom style="thick">
        <color rgb="FFFF0000"/>
      </bottom>
    </border>
    <border>
      <left style="thin">
        <color rgb="FFFF0000"/>
      </left>
      <right style="thin">
        <color rgb="FFFF0000"/>
      </right>
      <bottom style="thick">
        <color rgb="FFFF0000"/>
      </bottom>
    </border>
    <border>
      <left style="thin">
        <color rgb="FFFF0000"/>
      </left>
      <right style="thick">
        <color rgb="FFFF0000"/>
      </right>
      <bottom style="thick">
        <color rgb="FFFF0000"/>
      </bottom>
    </border>
  </borders>
  <cellStyleXfs count="1">
    <xf borderId="0" fillId="0" fontId="0" numFmtId="0" applyAlignment="1" applyFont="1"/>
  </cellStyleXfs>
  <cellXfs count="528">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horizontal="center" readingOrder="0" shrinkToFit="0" vertical="center" wrapText="1"/>
    </xf>
    <xf borderId="0" fillId="0" fontId="4" numFmtId="0" xfId="0" applyFont="1"/>
    <xf borderId="0" fillId="0" fontId="5" numFmtId="0" xfId="0" applyAlignment="1" applyFont="1">
      <alignment horizontal="center" readingOrder="0" shrinkToFit="0" vertical="center" wrapText="1"/>
    </xf>
    <xf borderId="0" fillId="0" fontId="5" numFmtId="0" xfId="0" applyAlignment="1" applyFont="1">
      <alignment horizontal="center" readingOrder="0"/>
    </xf>
    <xf borderId="0" fillId="0" fontId="5" numFmtId="0" xfId="0" applyAlignment="1" applyFont="1">
      <alignment horizontal="center"/>
    </xf>
    <xf borderId="0" fillId="0" fontId="1"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1" numFmtId="0" xfId="0" applyAlignment="1" applyFont="1">
      <alignment horizontal="center" readingOrder="0" shrinkToFit="0" wrapText="1"/>
    </xf>
    <xf borderId="0" fillId="0" fontId="1" numFmtId="0" xfId="0" applyAlignment="1" applyFont="1">
      <alignment horizontal="center" shrinkToFit="0" vertical="center" wrapText="1"/>
    </xf>
    <xf borderId="0" fillId="0" fontId="5" numFmtId="0" xfId="0" applyAlignment="1" applyFont="1">
      <alignment horizontal="center" readingOrder="0" shrinkToFit="0" wrapText="1"/>
    </xf>
    <xf borderId="0" fillId="0" fontId="5" numFmtId="0" xfId="0" applyAlignment="1" applyFont="1">
      <alignment horizontal="center" shrinkToFit="0" wrapText="1"/>
    </xf>
    <xf borderId="0" fillId="2" fontId="7" numFmtId="164" xfId="0" applyAlignment="1" applyFill="1" applyFont="1" applyNumberFormat="1">
      <alignment readingOrder="0" shrinkToFit="0" wrapText="1"/>
    </xf>
    <xf borderId="0" fillId="0" fontId="1" numFmtId="0" xfId="0" applyAlignment="1" applyFont="1">
      <alignment horizontal="center" readingOrder="0" vertical="center"/>
    </xf>
    <xf borderId="0" fillId="0" fontId="1" numFmtId="0" xfId="0" applyAlignment="1" applyFont="1">
      <alignment horizontal="center" vertical="center"/>
    </xf>
    <xf borderId="0" fillId="0" fontId="8" numFmtId="0" xfId="0" applyAlignment="1" applyFont="1">
      <alignment readingOrder="0" shrinkToFit="0" wrapText="1"/>
    </xf>
    <xf borderId="0" fillId="0" fontId="1" numFmtId="0" xfId="0" applyAlignment="1" applyFont="1">
      <alignment readingOrder="0"/>
    </xf>
    <xf borderId="0" fillId="0" fontId="9" numFmtId="0" xfId="0" applyAlignment="1" applyFont="1">
      <alignment readingOrder="0" shrinkToFit="0" wrapText="1"/>
    </xf>
    <xf borderId="0" fillId="0" fontId="1" numFmtId="164" xfId="0" applyAlignment="1" applyFont="1" applyNumberFormat="1">
      <alignment readingOrder="0" shrinkToFit="0" wrapText="1"/>
    </xf>
    <xf borderId="0" fillId="3" fontId="10" numFmtId="0" xfId="0" applyAlignment="1" applyFill="1" applyFont="1">
      <alignment readingOrder="0" shrinkToFit="0" wrapText="1"/>
    </xf>
    <xf borderId="0" fillId="0" fontId="1" numFmtId="0" xfId="0" applyAlignment="1" applyFont="1">
      <alignment horizontal="center" readingOrder="0"/>
    </xf>
    <xf borderId="0" fillId="3" fontId="11" numFmtId="0" xfId="0" applyAlignment="1" applyFill="1" applyFont="1">
      <alignment horizontal="center" readingOrder="0" shrinkToFit="0" vertical="center" wrapText="1"/>
    </xf>
    <xf borderId="0" fillId="0" fontId="11"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12" numFmtId="0" xfId="0" applyAlignment="1" applyFont="1">
      <alignment horizontal="center" readingOrder="0" shrinkToFit="0" wrapText="1"/>
    </xf>
    <xf borderId="0" fillId="0" fontId="13" numFmtId="0" xfId="0" applyAlignment="1" applyFont="1">
      <alignment shrinkToFit="0" wrapText="1"/>
    </xf>
    <xf borderId="0" fillId="3" fontId="3" numFmtId="0" xfId="0" applyAlignment="1" applyFill="1" applyFont="1">
      <alignment readingOrder="0" shrinkToFit="0" wrapText="1"/>
    </xf>
    <xf borderId="0" fillId="4" fontId="3" numFmtId="0" xfId="0" applyAlignment="1" applyFill="1" applyFont="1">
      <alignment readingOrder="0" shrinkToFit="0" wrapText="1"/>
    </xf>
    <xf borderId="0" fillId="5" fontId="1" numFmtId="0" xfId="0" applyAlignment="1" applyFill="1" applyFont="1">
      <alignment shrinkToFit="0" wrapText="1"/>
    </xf>
    <xf borderId="1" fillId="6" fontId="3" numFmtId="0" xfId="0" applyAlignment="1" applyBorder="1" applyFill="1" applyFont="1">
      <alignment readingOrder="0" shrinkToFit="0" wrapText="1"/>
    </xf>
    <xf borderId="2" fillId="7" fontId="3" numFmtId="0" xfId="0" applyAlignment="1" applyBorder="1" applyFill="1" applyFont="1">
      <alignment horizontal="center" shrinkToFit="0" wrapText="1"/>
    </xf>
    <xf borderId="0" fillId="7" fontId="3" numFmtId="0" xfId="0" applyAlignment="1" applyFill="1" applyFont="1">
      <alignment horizontal="center" shrinkToFit="0" wrapText="1"/>
    </xf>
    <xf borderId="3" fillId="4" fontId="3" numFmtId="165" xfId="0" applyAlignment="1" applyBorder="1" applyFill="1" applyFont="1" applyNumberFormat="1">
      <alignment horizontal="center" readingOrder="0"/>
    </xf>
    <xf borderId="4" fillId="4" fontId="3" numFmtId="0" xfId="0" applyAlignment="1" applyBorder="1" applyFill="1" applyFont="1">
      <alignment readingOrder="0" shrinkToFit="0" wrapText="1"/>
    </xf>
    <xf borderId="0" fillId="2" fontId="14" numFmtId="0" xfId="0" applyAlignment="1" applyFill="1" applyFont="1">
      <alignment horizontal="left" readingOrder="0" shrinkToFit="0" wrapText="1"/>
    </xf>
    <xf borderId="0" fillId="6" fontId="15" numFmtId="0" xfId="0" applyAlignment="1" applyFill="1" applyFont="1">
      <alignment readingOrder="0" shrinkToFit="0" wrapText="1"/>
    </xf>
    <xf borderId="0" fillId="7" fontId="15" numFmtId="0" xfId="0" applyAlignment="1" applyFill="1" applyFont="1">
      <alignment horizontal="center" readingOrder="0" shrinkToFit="0" wrapText="1"/>
    </xf>
    <xf borderId="5" fillId="8" fontId="15" numFmtId="0" xfId="0" applyAlignment="1" applyBorder="1" applyFill="1" applyFont="1">
      <alignment horizontal="center" readingOrder="0" shrinkToFit="0" vertical="center" wrapText="1"/>
    </xf>
    <xf borderId="6" fillId="0" fontId="1" numFmtId="0" xfId="0" applyBorder="1" applyFont="1"/>
    <xf borderId="0" fillId="2" fontId="16" numFmtId="0" xfId="0" applyAlignment="1" applyFill="1" applyFont="1">
      <alignment horizontal="center"/>
    </xf>
    <xf borderId="0" fillId="3" fontId="5" numFmtId="0" xfId="0" applyAlignment="1" applyFill="1" applyFont="1">
      <alignment horizontal="center" shrinkToFit="0" wrapText="1"/>
    </xf>
    <xf borderId="0" fillId="3" fontId="5" numFmtId="0" xfId="0" applyAlignment="1" applyFill="1" applyFont="1">
      <alignment readingOrder="0" shrinkToFit="0" wrapText="1"/>
    </xf>
    <xf borderId="0" fillId="4" fontId="17" numFmtId="0" xfId="0" applyAlignment="1" applyFill="1" applyFont="1">
      <alignment horizontal="center" shrinkToFit="0" vertical="center" wrapText="1"/>
    </xf>
    <xf borderId="0" fillId="0" fontId="1" numFmtId="0" xfId="0" applyAlignment="1" applyFont="1">
      <alignment horizontal="center" shrinkToFit="0" wrapText="1"/>
    </xf>
    <xf borderId="0" fillId="0" fontId="18" numFmtId="0" xfId="0" applyAlignment="1" applyFont="1">
      <alignment readingOrder="0" shrinkToFit="0" wrapText="1"/>
    </xf>
    <xf borderId="0" fillId="0" fontId="19" numFmtId="0" xfId="0" applyAlignment="1" applyFont="1">
      <alignment shrinkToFit="0" wrapText="1"/>
    </xf>
    <xf borderId="7" fillId="3" fontId="1" numFmtId="0" xfId="0" applyAlignment="1" applyBorder="1" applyFill="1" applyFont="1">
      <alignment readingOrder="0" shrinkToFit="0" wrapText="1"/>
    </xf>
    <xf borderId="8" fillId="0" fontId="1" numFmtId="0" xfId="0" applyBorder="1" applyFont="1"/>
    <xf borderId="9" fillId="0" fontId="1" numFmtId="0" xfId="0" applyBorder="1" applyFont="1"/>
    <xf borderId="0" fillId="2" fontId="20" numFmtId="0" xfId="0" applyAlignment="1" applyFill="1" applyFont="1">
      <alignment horizontal="left" readingOrder="0" shrinkToFit="0" wrapText="1"/>
    </xf>
    <xf borderId="0" fillId="3" fontId="1" numFmtId="0" xfId="0" applyAlignment="1" applyFill="1" applyFont="1">
      <alignment readingOrder="0" shrinkToFit="0" wrapText="1"/>
    </xf>
    <xf borderId="0" fillId="0" fontId="5" numFmtId="0" xfId="0" applyAlignment="1" applyFont="1">
      <alignment readingOrder="0" shrinkToFit="0" vertical="center" wrapText="1"/>
    </xf>
    <xf borderId="0" fillId="0" fontId="5" numFmtId="0" xfId="0" applyAlignment="1" applyFont="1">
      <alignment shrinkToFit="0" wrapText="1"/>
    </xf>
    <xf borderId="0" fillId="2" fontId="21" numFmtId="0" xfId="0" applyAlignment="1" applyFill="1" applyFont="1">
      <alignment readingOrder="0" shrinkToFit="0" wrapText="1"/>
    </xf>
    <xf borderId="0" fillId="9" fontId="1" numFmtId="0" xfId="0" applyAlignment="1" applyFill="1" applyFont="1">
      <alignment readingOrder="0" shrinkToFit="0" wrapText="1"/>
    </xf>
    <xf borderId="0" fillId="0" fontId="22" numFmtId="0" xfId="0" applyAlignment="1" applyFont="1">
      <alignment readingOrder="0" shrinkToFit="0" wrapText="1"/>
    </xf>
    <xf borderId="0" fillId="0" fontId="23" numFmtId="0" xfId="0" applyAlignment="1" applyFont="1">
      <alignment readingOrder="0" shrinkToFit="0" wrapText="1"/>
    </xf>
    <xf borderId="0" fillId="0" fontId="1" numFmtId="0" xfId="0" applyAlignment="1" applyFont="1">
      <alignment readingOrder="0" shrinkToFit="0" vertical="center" wrapText="1"/>
    </xf>
    <xf borderId="0" fillId="2" fontId="14" numFmtId="0" xfId="0" applyAlignment="1" applyFill="1" applyFont="1">
      <alignment horizontal="left" readingOrder="0"/>
    </xf>
    <xf borderId="0" fillId="0" fontId="1" numFmtId="3" xfId="0" applyAlignment="1" applyFont="1" applyNumberFormat="1">
      <alignment readingOrder="0" shrinkToFit="0" wrapText="1"/>
    </xf>
    <xf borderId="0" fillId="0" fontId="1" numFmtId="4" xfId="0" applyAlignment="1" applyFont="1" applyNumberFormat="1">
      <alignment shrinkToFit="0" wrapText="1"/>
    </xf>
    <xf borderId="0" fillId="2" fontId="24" numFmtId="0" xfId="0" applyAlignment="1" applyFill="1" applyFont="1">
      <alignment horizontal="left" readingOrder="0" shrinkToFit="0" wrapText="1"/>
    </xf>
    <xf borderId="0" fillId="2" fontId="25" numFmtId="0" xfId="0" applyAlignment="1" applyFill="1" applyFont="1">
      <alignment horizontal="left" readingOrder="0" shrinkToFit="0" wrapText="1"/>
    </xf>
    <xf borderId="0" fillId="2" fontId="26" numFmtId="0" xfId="0" applyAlignment="1" applyFill="1" applyFont="1">
      <alignment horizontal="left" readingOrder="0" shrinkToFit="0" wrapText="1"/>
    </xf>
    <xf borderId="0" fillId="0" fontId="5" numFmtId="0" xfId="0" applyAlignment="1" applyFont="1">
      <alignment readingOrder="0" shrinkToFit="0" wrapText="1"/>
    </xf>
    <xf borderId="1" fillId="0" fontId="1" numFmtId="0" xfId="0" applyAlignment="1" applyBorder="1" applyFont="1">
      <alignment readingOrder="0" shrinkToFit="0" wrapText="1"/>
    </xf>
    <xf borderId="10" fillId="0" fontId="1" numFmtId="0" xfId="0" applyBorder="1" applyFont="1"/>
    <xf borderId="2" fillId="0" fontId="1" numFmtId="0" xfId="0" applyBorder="1" applyFont="1"/>
    <xf borderId="0" fillId="0" fontId="27"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3" fillId="0" fontId="1" numFmtId="0" xfId="0" applyAlignment="1" applyBorder="1" applyFont="1">
      <alignment readingOrder="0" shrinkToFit="0" wrapText="1"/>
    </xf>
    <xf borderId="11" fillId="0" fontId="1" numFmtId="0" xfId="0" applyAlignment="1" applyBorder="1" applyFont="1">
      <alignment readingOrder="0" shrinkToFit="0" wrapText="1"/>
    </xf>
    <xf borderId="4" fillId="0" fontId="1" numFmtId="0" xfId="0" applyAlignment="1" applyBorder="1" applyFont="1">
      <alignment readingOrder="0" shrinkToFit="0" wrapText="1"/>
    </xf>
    <xf borderId="12" fillId="0" fontId="1" numFmtId="0" xfId="0" applyAlignment="1" applyBorder="1" applyFont="1">
      <alignment shrinkToFit="0" wrapText="1"/>
    </xf>
    <xf borderId="13" fillId="0" fontId="1" numFmtId="0" xfId="0" applyAlignment="1" applyBorder="1" applyFont="1">
      <alignment readingOrder="0" shrinkToFit="0" wrapText="1"/>
    </xf>
    <xf borderId="0" fillId="0" fontId="1" numFmtId="0" xfId="0" applyAlignment="1" applyFont="1">
      <alignment horizontal="center" readingOrder="0" shrinkToFit="0" vertical="top" wrapText="1"/>
    </xf>
    <xf borderId="0" fillId="0" fontId="29" numFmtId="0" xfId="0" applyAlignment="1" applyFont="1">
      <alignment readingOrder="0" shrinkToFit="0" vertical="top" wrapText="1"/>
    </xf>
    <xf borderId="0" fillId="0" fontId="30" numFmtId="0" xfId="0" applyAlignment="1" applyFont="1">
      <alignment readingOrder="0" shrinkToFit="0" wrapText="1"/>
    </xf>
    <xf borderId="5" fillId="0" fontId="1" numFmtId="0" xfId="0" applyAlignment="1" applyBorder="1" applyFont="1">
      <alignment shrinkToFit="0" wrapText="1"/>
    </xf>
    <xf borderId="14" fillId="0" fontId="1" numFmtId="0" xfId="0" applyAlignment="1" applyBorder="1" applyFont="1">
      <alignment shrinkToFit="0" wrapText="1"/>
    </xf>
    <xf borderId="6" fillId="0" fontId="1" numFmtId="0" xfId="0" applyAlignment="1" applyBorder="1" applyFont="1">
      <alignment readingOrder="0" shrinkToFit="0" wrapText="1"/>
    </xf>
    <xf borderId="15" fillId="0" fontId="1" numFmtId="0" xfId="0" applyAlignment="1" applyBorder="1" applyFont="1">
      <alignment readingOrder="0" shrinkToFit="0" wrapText="1"/>
    </xf>
    <xf borderId="16" fillId="0" fontId="1" numFmtId="0" xfId="0" applyAlignment="1" applyBorder="1" applyFont="1">
      <alignment readingOrder="0" shrinkToFit="0" wrapText="1"/>
    </xf>
    <xf borderId="17" fillId="0" fontId="1" numFmtId="0" xfId="0" applyAlignment="1" applyBorder="1" applyFont="1">
      <alignment readingOrder="0" shrinkToFit="0" wrapText="1"/>
    </xf>
    <xf borderId="18" fillId="0" fontId="1" numFmtId="0" xfId="0" applyAlignment="1" applyBorder="1" applyFont="1">
      <alignment readingOrder="0" shrinkToFit="0" wrapText="1"/>
    </xf>
    <xf borderId="19" fillId="0" fontId="1" numFmtId="0" xfId="0" applyAlignment="1" applyBorder="1" applyFont="1">
      <alignment shrinkToFit="0" wrapText="1"/>
    </xf>
    <xf borderId="18" fillId="0" fontId="1" numFmtId="0" xfId="0" applyAlignment="1" applyBorder="1" applyFont="1">
      <alignment shrinkToFit="0" wrapText="1"/>
    </xf>
    <xf borderId="20" fillId="0" fontId="1" numFmtId="0" xfId="0" applyAlignment="1" applyBorder="1" applyFont="1">
      <alignment readingOrder="0" shrinkToFit="0" wrapText="1"/>
    </xf>
    <xf borderId="21" fillId="0" fontId="1" numFmtId="0" xfId="0" applyAlignment="1" applyBorder="1" applyFont="1">
      <alignment readingOrder="0" shrinkToFit="0" wrapText="1"/>
    </xf>
    <xf borderId="22" fillId="0" fontId="1" numFmtId="0" xfId="0" applyAlignment="1" applyBorder="1" applyFont="1">
      <alignment shrinkToFit="0" wrapText="1"/>
    </xf>
    <xf borderId="0" fillId="8" fontId="5" numFmtId="0" xfId="0" applyAlignment="1" applyFill="1" applyFont="1">
      <alignment horizontal="center" readingOrder="0" vertical="center"/>
    </xf>
    <xf borderId="23" fillId="8" fontId="5" numFmtId="0" xfId="0" applyAlignment="1" applyBorder="1" applyFill="1" applyFont="1">
      <alignment horizontal="center" readingOrder="0" vertical="center"/>
    </xf>
    <xf borderId="24" fillId="10" fontId="31" numFmtId="0" xfId="0" applyAlignment="1" applyBorder="1" applyFill="1" applyFont="1">
      <alignment horizontal="center"/>
    </xf>
    <xf borderId="0" fillId="11" fontId="32" numFmtId="0" xfId="0" applyAlignment="1" applyFill="1" applyFont="1">
      <alignment readingOrder="0" shrinkToFit="0" wrapText="1"/>
    </xf>
    <xf borderId="25" fillId="10" fontId="5" numFmtId="0" xfId="0" applyAlignment="1" applyBorder="1" applyFill="1" applyFont="1">
      <alignment readingOrder="0" shrinkToFit="0" wrapText="1"/>
    </xf>
    <xf borderId="24" fillId="12" fontId="5" numFmtId="1" xfId="0" applyAlignment="1" applyBorder="1" applyFill="1" applyFont="1" applyNumberFormat="1">
      <alignment horizontal="center" readingOrder="0" shrinkToFit="0" wrapText="1"/>
    </xf>
    <xf borderId="25" fillId="12" fontId="5" numFmtId="0" xfId="0" applyAlignment="1" applyBorder="1" applyFill="1" applyFont="1">
      <alignment readingOrder="0" shrinkToFit="0" wrapText="1"/>
    </xf>
    <xf borderId="0" fillId="2" fontId="33" numFmtId="0" xfId="0" applyAlignment="1" applyFill="1" applyFont="1">
      <alignment readingOrder="0"/>
    </xf>
    <xf borderId="0" fillId="0" fontId="34" numFmtId="0" xfId="0" applyAlignment="1" applyFont="1">
      <alignment readingOrder="0" shrinkToFit="0" wrapText="1"/>
    </xf>
    <xf borderId="0" fillId="0" fontId="5" numFmtId="166" xfId="0" applyAlignment="1" applyFont="1" applyNumberFormat="1">
      <alignment readingOrder="0" shrinkToFit="0" wrapText="1"/>
    </xf>
    <xf borderId="0" fillId="0" fontId="5" numFmtId="167" xfId="0" applyAlignment="1" applyFont="1" applyNumberFormat="1">
      <alignment readingOrder="0" shrinkToFit="0" wrapText="1"/>
    </xf>
    <xf borderId="0" fillId="0" fontId="5" numFmtId="168" xfId="0" applyAlignment="1" applyFont="1" applyNumberFormat="1">
      <alignment readingOrder="0" shrinkToFit="0" wrapText="1"/>
    </xf>
    <xf borderId="0" fillId="0" fontId="5" numFmtId="167" xfId="0" applyAlignment="1" applyFont="1" applyNumberFormat="1">
      <alignment readingOrder="0"/>
    </xf>
    <xf borderId="0" fillId="0" fontId="35" numFmtId="168" xfId="0" applyAlignment="1" applyFont="1" applyNumberFormat="1">
      <alignment readingOrder="0"/>
    </xf>
    <xf borderId="0" fillId="0" fontId="35" numFmtId="0" xfId="0" applyAlignment="1" applyFont="1">
      <alignment shrinkToFit="0" wrapText="1"/>
    </xf>
    <xf borderId="0" fillId="0" fontId="5" numFmtId="0" xfId="0" applyFont="1"/>
    <xf borderId="0" fillId="0" fontId="35" numFmtId="0" xfId="0" applyFont="1"/>
    <xf borderId="26" fillId="8" fontId="5" numFmtId="0" xfId="0" applyAlignment="1" applyBorder="1" applyFill="1" applyFont="1">
      <alignment horizontal="center" vertical="center"/>
    </xf>
    <xf borderId="0" fillId="0" fontId="34" numFmtId="166" xfId="0" applyAlignment="1" applyFont="1" applyNumberFormat="1">
      <alignment readingOrder="0" shrinkToFit="0" wrapText="1"/>
    </xf>
    <xf borderId="0" fillId="0" fontId="35" numFmtId="0" xfId="0" applyAlignment="1" applyFont="1">
      <alignment readingOrder="0" shrinkToFit="0" wrapText="1"/>
    </xf>
    <xf borderId="0" fillId="0" fontId="35" numFmtId="168" xfId="0" applyAlignment="1" applyFont="1" applyNumberFormat="1">
      <alignment readingOrder="0" shrinkToFit="0" wrapText="1"/>
    </xf>
    <xf borderId="0" fillId="2" fontId="36" numFmtId="0" xfId="0" applyAlignment="1" applyFill="1" applyFont="1">
      <alignment readingOrder="0" shrinkToFit="0" wrapText="1"/>
    </xf>
    <xf borderId="0" fillId="0" fontId="5" numFmtId="168" xfId="0" applyAlignment="1" applyFont="1" applyNumberFormat="1">
      <alignment readingOrder="0"/>
    </xf>
    <xf borderId="0" fillId="0" fontId="5" numFmtId="0" xfId="0" applyAlignment="1" applyFont="1">
      <alignment readingOrder="0"/>
    </xf>
    <xf borderId="0" fillId="0" fontId="35" numFmtId="0" xfId="0" applyAlignment="1" applyFont="1">
      <alignment readingOrder="0"/>
    </xf>
    <xf borderId="0" fillId="0" fontId="5" numFmtId="169" xfId="0" applyAlignment="1" applyFont="1" applyNumberFormat="1">
      <alignment readingOrder="0" shrinkToFit="0" wrapText="1"/>
    </xf>
    <xf borderId="0" fillId="0" fontId="35" numFmtId="169" xfId="0" applyAlignment="1" applyFont="1" applyNumberFormat="1">
      <alignment readingOrder="0" shrinkToFit="0" wrapText="1"/>
    </xf>
    <xf borderId="0" fillId="0" fontId="5" numFmtId="169" xfId="0" applyAlignment="1" applyFont="1" applyNumberFormat="1">
      <alignment readingOrder="0"/>
    </xf>
    <xf borderId="0" fillId="2" fontId="37" numFmtId="0" xfId="0" applyAlignment="1" applyFill="1" applyFont="1">
      <alignment horizontal="left" readingOrder="0" shrinkToFit="0" wrapText="1"/>
    </xf>
    <xf borderId="0" fillId="2" fontId="16" numFmtId="0" xfId="0" applyAlignment="1" applyFill="1" applyFont="1">
      <alignment horizontal="center" vertical="center"/>
    </xf>
    <xf borderId="0" fillId="0" fontId="38" numFmtId="0" xfId="0" applyAlignment="1" applyFont="1">
      <alignment horizontal="right" readingOrder="0" shrinkToFit="0" wrapText="1"/>
    </xf>
    <xf borderId="0" fillId="2" fontId="39" numFmtId="0" xfId="0" applyAlignment="1" applyFill="1" applyFont="1">
      <alignment shrinkToFit="0" wrapText="1"/>
    </xf>
    <xf borderId="0" fillId="0" fontId="40" numFmtId="20" xfId="0" applyAlignment="1" applyFont="1" applyNumberFormat="1">
      <alignment horizontal="right" readingOrder="0" shrinkToFit="0" vertical="top" wrapText="1"/>
    </xf>
    <xf borderId="0" fillId="2" fontId="39" numFmtId="0" xfId="0" applyAlignment="1" applyFill="1" applyFont="1">
      <alignment horizontal="right" shrinkToFit="0" wrapText="1"/>
    </xf>
    <xf borderId="0" fillId="2" fontId="41" numFmtId="0" xfId="0" applyAlignment="1" applyFill="1" applyFont="1">
      <alignment shrinkToFit="0" wrapText="1"/>
    </xf>
    <xf borderId="0" fillId="2" fontId="39" numFmtId="0" xfId="0" applyAlignment="1" applyFill="1" applyFont="1">
      <alignment readingOrder="0" shrinkToFit="0" wrapText="1"/>
    </xf>
    <xf borderId="27" fillId="2" fontId="39" numFmtId="0" xfId="0" applyAlignment="1" applyBorder="1" applyFill="1" applyFont="1">
      <alignment shrinkToFit="0" wrapText="1"/>
    </xf>
    <xf borderId="0" fillId="0" fontId="40" numFmtId="20" xfId="0" applyAlignment="1" applyFont="1" applyNumberFormat="1">
      <alignment horizontal="right" readingOrder="0" shrinkToFit="0" wrapText="1"/>
    </xf>
    <xf borderId="0" fillId="0" fontId="42" numFmtId="20" xfId="0" applyAlignment="1" applyFont="1" applyNumberFormat="1">
      <alignment horizontal="right" readingOrder="0" shrinkToFit="0" wrapText="1"/>
    </xf>
    <xf borderId="0" fillId="2" fontId="39" numFmtId="20" xfId="0" applyAlignment="1" applyFill="1" applyFont="1" applyNumberFormat="1">
      <alignment shrinkToFit="0" wrapText="1"/>
    </xf>
    <xf borderId="0" fillId="0" fontId="40" numFmtId="20" xfId="0" applyAlignment="1" applyFont="1" applyNumberFormat="1">
      <alignment horizontal="right" readingOrder="0" shrinkToFit="0" wrapText="0"/>
    </xf>
    <xf borderId="0" fillId="0" fontId="40" numFmtId="0" xfId="0" applyAlignment="1" applyFont="1">
      <alignment horizontal="right" readingOrder="0" shrinkToFit="0" wrapText="1"/>
    </xf>
    <xf borderId="0" fillId="0" fontId="43" numFmtId="0" xfId="0" applyAlignment="1" applyFont="1">
      <alignment readingOrder="0" shrinkToFit="0" wrapText="1"/>
    </xf>
    <xf borderId="0" fillId="2" fontId="44" numFmtId="0" xfId="0" applyAlignment="1" applyFill="1" applyFont="1">
      <alignment readingOrder="0" shrinkToFit="0" wrapText="1"/>
    </xf>
    <xf borderId="0" fillId="13" fontId="45" numFmtId="0" xfId="0" applyAlignment="1" applyFill="1" applyFont="1">
      <alignment readingOrder="0" shrinkToFit="0" wrapText="1"/>
    </xf>
    <xf borderId="0" fillId="2" fontId="46" numFmtId="0" xfId="0" applyAlignment="1" applyFill="1" applyFont="1">
      <alignment readingOrder="0" shrinkToFit="0" wrapText="1"/>
    </xf>
    <xf borderId="0" fillId="2" fontId="45" numFmtId="0" xfId="0" applyAlignment="1" applyFill="1" applyFont="1">
      <alignment readingOrder="0" shrinkToFit="0" wrapText="1"/>
    </xf>
    <xf borderId="0" fillId="2" fontId="40" numFmtId="20" xfId="0" applyAlignment="1" applyFill="1" applyFont="1" applyNumberFormat="1">
      <alignment horizontal="right" readingOrder="0" shrinkToFit="0" wrapText="1"/>
    </xf>
    <xf borderId="0" fillId="2" fontId="47" numFmtId="0" xfId="0" applyAlignment="1" applyFill="1" applyFont="1">
      <alignment readingOrder="0" shrinkToFit="0" wrapText="1"/>
    </xf>
    <xf borderId="0" fillId="2" fontId="46" numFmtId="20" xfId="0" applyAlignment="1" applyFill="1" applyFont="1" applyNumberFormat="1">
      <alignment horizontal="right" readingOrder="0" shrinkToFit="0" wrapText="1"/>
    </xf>
    <xf borderId="0" fillId="13" fontId="45" numFmtId="20" xfId="0" applyAlignment="1" applyFill="1" applyFont="1" applyNumberFormat="1">
      <alignment horizontal="right" readingOrder="0" shrinkToFit="0" wrapText="1"/>
    </xf>
    <xf borderId="0" fillId="2" fontId="45" numFmtId="20" xfId="0" applyAlignment="1" applyFill="1" applyFont="1" applyNumberFormat="1">
      <alignment horizontal="right" readingOrder="0" shrinkToFit="0" wrapText="1"/>
    </xf>
    <xf borderId="0" fillId="2" fontId="40" numFmtId="20" xfId="0" applyAlignment="1" applyFill="1" applyFont="1" applyNumberFormat="1">
      <alignment horizontal="right" readingOrder="0" shrinkToFit="0" wrapText="0"/>
    </xf>
    <xf borderId="0" fillId="2" fontId="47" numFmtId="20" xfId="0" applyAlignment="1" applyFill="1" applyFont="1" applyNumberFormat="1">
      <alignment horizontal="right" readingOrder="0" shrinkToFit="0" wrapText="1"/>
    </xf>
    <xf borderId="0" fillId="0" fontId="40" numFmtId="0" xfId="0" applyAlignment="1" applyFont="1">
      <alignment horizontal="right" readingOrder="0" shrinkToFit="0" vertical="top" wrapText="1"/>
    </xf>
    <xf borderId="0" fillId="0" fontId="48" numFmtId="0" xfId="0" applyAlignment="1" applyFont="1">
      <alignment horizontal="right" readingOrder="0" shrinkToFit="0" wrapText="1"/>
    </xf>
    <xf borderId="0" fillId="2" fontId="49" numFmtId="0" xfId="0" applyAlignment="1" applyFill="1" applyFont="1">
      <alignment horizontal="center" readingOrder="0" shrinkToFit="0" wrapText="1"/>
    </xf>
    <xf borderId="0" fillId="2" fontId="50" numFmtId="0" xfId="0" applyAlignment="1" applyFill="1" applyFont="1">
      <alignment horizontal="left" readingOrder="0" shrinkToFit="0" wrapText="1"/>
    </xf>
    <xf borderId="0" fillId="2" fontId="50" numFmtId="0" xfId="0" applyAlignment="1" applyFill="1" applyFont="1">
      <alignment horizontal="left" readingOrder="0" shrinkToFit="0" wrapText="1"/>
    </xf>
    <xf borderId="0" fillId="2" fontId="51" numFmtId="0" xfId="0" applyAlignment="1" applyFill="1" applyFont="1">
      <alignment readingOrder="0" shrinkToFit="0" wrapText="1"/>
    </xf>
    <xf borderId="0" fillId="2" fontId="52" numFmtId="0" xfId="0" applyAlignment="1" applyFill="1" applyFont="1">
      <alignment horizontal="left" readingOrder="0" shrinkToFit="0" wrapText="1"/>
    </xf>
    <xf borderId="0" fillId="2" fontId="50" numFmtId="0" xfId="0" applyAlignment="1" applyFill="1" applyFont="1">
      <alignment horizontal="left" readingOrder="0" shrinkToFit="0" wrapText="1"/>
    </xf>
    <xf borderId="0" fillId="2" fontId="50" numFmtId="0" xfId="0" applyAlignment="1" applyFill="1" applyFont="1">
      <alignment horizontal="left" shrinkToFit="0" wrapText="1"/>
    </xf>
    <xf borderId="0" fillId="2" fontId="50" numFmtId="0" xfId="0" applyAlignment="1" applyFill="1" applyFont="1">
      <alignment horizontal="left" shrinkToFit="0" wrapText="1"/>
    </xf>
    <xf borderId="0" fillId="2" fontId="53" numFmtId="0" xfId="0" applyAlignment="1" applyFill="1" applyFont="1">
      <alignment horizontal="left" readingOrder="0" shrinkToFit="0" wrapText="1"/>
    </xf>
    <xf borderId="0" fillId="0" fontId="54" numFmtId="0" xfId="0" applyAlignment="1" applyFont="1">
      <alignment readingOrder="0" shrinkToFit="0" wrapText="1"/>
    </xf>
    <xf borderId="0" fillId="2" fontId="53" numFmtId="0" xfId="0" applyAlignment="1" applyFill="1" applyFont="1">
      <alignment horizontal="left" readingOrder="0" shrinkToFit="0" wrapText="1"/>
    </xf>
    <xf borderId="0" fillId="0" fontId="34" numFmtId="0" xfId="0" applyAlignment="1" applyFont="1">
      <alignment shrinkToFit="0" wrapText="1"/>
    </xf>
    <xf borderId="0" fillId="2" fontId="0" numFmtId="0" xfId="0" applyAlignment="1" applyFill="1" applyFont="1">
      <alignment horizontal="left" readingOrder="0" shrinkToFit="0" wrapText="1"/>
    </xf>
    <xf borderId="0" fillId="2" fontId="55" numFmtId="0" xfId="0" applyAlignment="1" applyFill="1" applyFont="1">
      <alignment horizontal="left" readingOrder="0" shrinkToFit="0" wrapText="1"/>
    </xf>
    <xf borderId="0" fillId="2" fontId="0" numFmtId="0" xfId="0" applyAlignment="1" applyFill="1" applyFont="1">
      <alignment horizontal="center" readingOrder="0" shrinkToFit="0" wrapText="1"/>
    </xf>
    <xf borderId="0" fillId="2" fontId="0" numFmtId="0" xfId="0" applyAlignment="1" applyFill="1" applyFont="1">
      <alignment horizontal="center" readingOrder="0" shrinkToFit="0" vertical="center" wrapText="1"/>
    </xf>
    <xf borderId="0" fillId="2" fontId="14" numFmtId="0" xfId="0" applyAlignment="1" applyFill="1" applyFont="1">
      <alignment horizontal="center" readingOrder="0" shrinkToFit="0" wrapText="1"/>
    </xf>
    <xf borderId="0" fillId="2" fontId="56" numFmtId="0" xfId="0" applyAlignment="1" applyFill="1" applyFont="1">
      <alignment horizontal="left" readingOrder="0" shrinkToFit="0" wrapText="1"/>
    </xf>
    <xf borderId="0" fillId="0" fontId="57" numFmtId="0" xfId="0" applyAlignment="1" applyFont="1">
      <alignment readingOrder="0" shrinkToFit="0" wrapText="1"/>
    </xf>
    <xf borderId="0" fillId="0" fontId="58" numFmtId="0" xfId="0" applyAlignment="1" applyFont="1">
      <alignment horizontal="right" readingOrder="0" shrinkToFit="0" wrapText="0"/>
    </xf>
    <xf borderId="0" fillId="0" fontId="57" numFmtId="0" xfId="0" applyAlignment="1" applyFont="1">
      <alignment horizontal="right" readingOrder="0" shrinkToFit="0" wrapText="0"/>
    </xf>
    <xf borderId="28" fillId="0" fontId="34" numFmtId="0" xfId="0" applyAlignment="1" applyBorder="1" applyFont="1">
      <alignment readingOrder="0" shrinkToFit="0" wrapText="1"/>
    </xf>
    <xf borderId="29" fillId="0" fontId="34" numFmtId="0" xfId="0" applyAlignment="1" applyBorder="1" applyFont="1">
      <alignment readingOrder="0" shrinkToFit="0" wrapText="1"/>
    </xf>
    <xf borderId="30" fillId="0" fontId="34" numFmtId="0" xfId="0" applyAlignment="1" applyBorder="1" applyFont="1">
      <alignment readingOrder="0" shrinkToFit="0" wrapText="1"/>
    </xf>
    <xf borderId="0" fillId="2" fontId="59" numFmtId="0" xfId="0" applyAlignment="1" applyFill="1" applyFont="1">
      <alignment horizontal="left" readingOrder="0" shrinkToFit="0" wrapText="1"/>
    </xf>
    <xf borderId="0" fillId="0" fontId="60" numFmtId="0" xfId="0" applyAlignment="1" applyFont="1">
      <alignment readingOrder="0" shrinkToFit="0" wrapText="1"/>
    </xf>
    <xf borderId="0" fillId="0" fontId="57" numFmtId="0" xfId="0" applyAlignment="1" applyFont="1">
      <alignment horizontal="right" readingOrder="0" shrinkToFit="0" wrapText="1"/>
    </xf>
    <xf borderId="0" fillId="2" fontId="0" numFmtId="0" xfId="0" applyAlignment="1" applyFill="1" applyFont="1">
      <alignment horizontal="left" readingOrder="0" shrinkToFit="0" wrapText="1"/>
    </xf>
    <xf borderId="0" fillId="0" fontId="35" numFmtId="0" xfId="0" applyAlignment="1" applyFont="1">
      <alignment readingOrder="0" shrinkToFit="0" vertical="center" wrapText="1"/>
    </xf>
    <xf borderId="0" fillId="3" fontId="61" numFmtId="0" xfId="0" applyAlignment="1" applyFill="1" applyFont="1">
      <alignment horizontal="left" readingOrder="0" shrinkToFit="0" wrapText="1"/>
    </xf>
    <xf borderId="0" fillId="14" fontId="5" numFmtId="0" xfId="0" applyAlignment="1" applyFill="1" applyFont="1">
      <alignment horizontal="center" readingOrder="0" shrinkToFit="0" vertical="center" wrapText="1"/>
    </xf>
    <xf borderId="0" fillId="2" fontId="62" numFmtId="0" xfId="0" applyAlignment="1" applyFill="1" applyFont="1">
      <alignment horizontal="left" readingOrder="0" shrinkToFit="0" vertical="center" wrapText="1"/>
    </xf>
    <xf borderId="0" fillId="0" fontId="63" numFmtId="0" xfId="0" applyAlignment="1" applyFont="1">
      <alignment readingOrder="0" shrinkToFit="0" vertical="center" wrapText="1"/>
    </xf>
    <xf borderId="31" fillId="4" fontId="1" numFmtId="0" xfId="0" applyAlignment="1" applyBorder="1" applyFill="1" applyFont="1">
      <alignment readingOrder="0" shrinkToFit="0" wrapText="1"/>
    </xf>
    <xf borderId="32" fillId="4" fontId="1" numFmtId="0" xfId="0" applyAlignment="1" applyBorder="1" applyFill="1" applyFont="1">
      <alignment readingOrder="0" shrinkToFit="0" wrapText="1"/>
    </xf>
    <xf borderId="0" fillId="0" fontId="1" numFmtId="0" xfId="0" applyAlignment="1" applyFont="1">
      <alignment horizontal="left" readingOrder="0" shrinkToFit="0" vertical="center" wrapText="1"/>
    </xf>
    <xf borderId="33" fillId="4" fontId="1" numFmtId="0" xfId="0" applyAlignment="1" applyBorder="1" applyFill="1" applyFont="1">
      <alignment readingOrder="0" shrinkToFit="0" wrapText="1"/>
    </xf>
    <xf borderId="34" fillId="4" fontId="1" numFmtId="0" xfId="0" applyAlignment="1" applyBorder="1" applyFill="1" applyFont="1">
      <alignment readingOrder="0" shrinkToFit="0" wrapText="1"/>
    </xf>
    <xf borderId="0" fillId="15" fontId="5" numFmtId="0" xfId="0" applyAlignment="1" applyFill="1" applyFont="1">
      <alignment horizontal="center" readingOrder="0" shrinkToFit="0" vertical="center" wrapText="1"/>
    </xf>
    <xf borderId="0" fillId="0" fontId="64" numFmtId="0" xfId="0" applyAlignment="1" applyFont="1">
      <alignment horizontal="left" readingOrder="0" shrinkToFit="0" vertical="center" wrapText="1"/>
    </xf>
    <xf borderId="0" fillId="10" fontId="65" numFmtId="0" xfId="0" applyAlignment="1" applyFill="1" applyFont="1">
      <alignment horizontal="center" readingOrder="0" shrinkToFit="0" vertical="center" wrapText="1"/>
    </xf>
    <xf borderId="0" fillId="4" fontId="1" numFmtId="0" xfId="0" applyAlignment="1" applyFill="1" applyFont="1">
      <alignment readingOrder="0" shrinkToFit="0" wrapText="1"/>
    </xf>
    <xf borderId="0" fillId="8" fontId="5" numFmtId="0" xfId="0" applyAlignment="1" applyFill="1" applyFont="1">
      <alignment horizontal="center" readingOrder="0" shrinkToFit="0" vertical="center" wrapText="1"/>
    </xf>
    <xf borderId="0" fillId="15" fontId="5" numFmtId="0" xfId="0" applyAlignment="1" applyFill="1" applyFont="1">
      <alignment horizontal="center" shrinkToFit="0" vertical="center" wrapText="1"/>
    </xf>
    <xf borderId="0" fillId="15" fontId="1" numFmtId="0" xfId="0" applyFill="1" applyFont="1"/>
    <xf borderId="0" fillId="0" fontId="5" numFmtId="0" xfId="0" applyAlignment="1" applyFont="1">
      <alignment horizontal="center" readingOrder="0" vertical="center"/>
    </xf>
    <xf borderId="0" fillId="2" fontId="61" numFmtId="0" xfId="0" applyAlignment="1" applyFill="1" applyFont="1">
      <alignment horizontal="center" readingOrder="0" shrinkToFit="0" vertical="center" wrapText="1"/>
    </xf>
    <xf borderId="0" fillId="16" fontId="1" numFmtId="0" xfId="0" applyAlignment="1" applyFill="1" applyFont="1">
      <alignment horizontal="center" readingOrder="0" shrinkToFit="0" vertical="center" wrapText="1"/>
    </xf>
    <xf borderId="0" fillId="15" fontId="1" numFmtId="0" xfId="0" applyAlignment="1" applyFill="1" applyFont="1">
      <alignment shrinkToFit="0" wrapText="1"/>
    </xf>
    <xf borderId="0" fillId="0" fontId="66" numFmtId="0" xfId="0" applyAlignment="1" applyFont="1">
      <alignment readingOrder="0" shrinkToFit="0" wrapText="1"/>
    </xf>
    <xf borderId="11" fillId="0" fontId="5" numFmtId="0" xfId="0" applyAlignment="1" applyBorder="1" applyFont="1">
      <alignment horizontal="center" readingOrder="0" shrinkToFit="0" vertical="center" wrapText="1"/>
    </xf>
    <xf borderId="11" fillId="2" fontId="67" numFmtId="0" xfId="0" applyAlignment="1" applyBorder="1" applyFill="1" applyFont="1">
      <alignment readingOrder="0" shrinkToFit="0" wrapText="1"/>
    </xf>
    <xf borderId="11" fillId="0" fontId="1" numFmtId="0" xfId="0" applyBorder="1" applyFont="1"/>
    <xf borderId="4" fillId="0" fontId="1" numFmtId="0" xfId="0" applyBorder="1" applyFont="1"/>
    <xf borderId="0" fillId="15" fontId="1" numFmtId="0" xfId="0" applyAlignment="1" applyFill="1" applyFont="1">
      <alignment horizontal="center" shrinkToFit="0" wrapText="1"/>
    </xf>
    <xf borderId="0" fillId="17" fontId="1" numFmtId="0" xfId="0" applyAlignment="1" applyFill="1" applyFont="1">
      <alignment horizontal="center" readingOrder="0" shrinkToFit="0" vertical="center" wrapText="1"/>
    </xf>
    <xf borderId="11" fillId="0" fontId="1" numFmtId="0" xfId="0" applyAlignment="1" applyBorder="1" applyFont="1">
      <alignment horizontal="center" readingOrder="0" shrinkToFit="0" vertical="center" wrapText="1"/>
    </xf>
    <xf borderId="4" fillId="0" fontId="1" numFmtId="0" xfId="0" applyAlignment="1" applyBorder="1" applyFont="1">
      <alignment readingOrder="0" shrinkToFit="0" vertical="center" wrapText="1"/>
    </xf>
    <xf borderId="0" fillId="0" fontId="13" numFmtId="0" xfId="0" applyAlignment="1" applyFont="1">
      <alignment horizontal="center" readingOrder="0" shrinkToFit="0" vertical="center" wrapText="1"/>
    </xf>
    <xf borderId="13" fillId="0" fontId="1" numFmtId="0" xfId="0" applyBorder="1" applyFont="1"/>
    <xf borderId="3" fillId="0" fontId="1" numFmtId="0" xfId="0" applyAlignment="1" applyBorder="1" applyFont="1">
      <alignment horizontal="center" readingOrder="0" shrinkToFit="0" wrapText="1"/>
    </xf>
    <xf borderId="12" fillId="0" fontId="1" numFmtId="0" xfId="0" applyAlignment="1" applyBorder="1" applyFont="1">
      <alignment horizontal="center" readingOrder="0" shrinkToFit="0" wrapText="1"/>
    </xf>
    <xf borderId="5" fillId="0" fontId="1" numFmtId="0" xfId="0" applyAlignment="1" applyBorder="1" applyFont="1">
      <alignment horizontal="center" readingOrder="0" shrinkToFit="0" wrapText="1"/>
    </xf>
    <xf borderId="0" fillId="2" fontId="68" numFmtId="0" xfId="0" applyAlignment="1" applyFill="1" applyFont="1">
      <alignment horizontal="left" readingOrder="0" shrinkToFit="0" wrapText="1"/>
    </xf>
    <xf borderId="0" fillId="0" fontId="1" numFmtId="0" xfId="0" applyAlignment="1" applyFont="1">
      <alignment readingOrder="0" shrinkToFit="0" wrapText="1"/>
    </xf>
    <xf borderId="14" fillId="0" fontId="13" numFmtId="0" xfId="0" applyAlignment="1" applyBorder="1" applyFont="1">
      <alignment horizontal="center" readingOrder="0" shrinkToFit="0" vertical="center" wrapText="1"/>
    </xf>
    <xf borderId="14" fillId="0" fontId="1" numFmtId="0" xfId="0" applyAlignment="1" applyBorder="1" applyFont="1">
      <alignment readingOrder="0" shrinkToFit="0" wrapText="1"/>
    </xf>
    <xf borderId="14" fillId="0" fontId="69" numFmtId="0" xfId="0" applyAlignment="1" applyBorder="1" applyFont="1">
      <alignment readingOrder="0" shrinkToFit="0" wrapText="1"/>
    </xf>
    <xf borderId="6" fillId="0" fontId="1" numFmtId="0" xfId="0" applyAlignment="1" applyBorder="1" applyFont="1">
      <alignment shrinkToFit="0" wrapText="1"/>
    </xf>
    <xf borderId="0" fillId="18" fontId="70" numFmtId="0" xfId="0" applyAlignment="1" applyFill="1" applyFont="1">
      <alignment horizontal="center" readingOrder="0" shrinkToFit="0" vertical="center" wrapText="1"/>
    </xf>
    <xf borderId="1" fillId="0" fontId="1" numFmtId="0" xfId="0" applyAlignment="1" applyBorder="1" applyFont="1">
      <alignment horizontal="center" readingOrder="0" shrinkToFit="0" vertical="center" wrapText="1"/>
    </xf>
    <xf borderId="35" fillId="0" fontId="1" numFmtId="0" xfId="0" applyAlignment="1" applyBorder="1" applyFont="1">
      <alignment readingOrder="0" shrinkToFit="0" wrapText="1"/>
    </xf>
    <xf borderId="36" fillId="0" fontId="1" numFmtId="0" xfId="0" applyAlignment="1" applyBorder="1" applyFont="1">
      <alignment readingOrder="0" shrinkToFit="0" wrapText="1"/>
    </xf>
    <xf borderId="0" fillId="19" fontId="1" numFmtId="0" xfId="0" applyAlignment="1" applyFill="1" applyFont="1">
      <alignment readingOrder="0" shrinkToFit="0" wrapText="1"/>
    </xf>
    <xf borderId="0" fillId="0" fontId="0" numFmtId="0" xfId="0" applyAlignment="1" applyFont="1">
      <alignment readingOrder="0" shrinkToFit="0" wrapText="1"/>
    </xf>
    <xf borderId="0" fillId="0" fontId="5" numFmtId="0" xfId="0" applyAlignment="1" applyFont="1">
      <alignment readingOrder="0" shrinkToFit="0" wrapText="1"/>
    </xf>
    <xf borderId="0" fillId="15" fontId="5" numFmtId="0" xfId="0" applyAlignment="1" applyFill="1" applyFont="1">
      <alignment readingOrder="0" shrinkToFit="0" wrapText="1"/>
    </xf>
    <xf borderId="0" fillId="15" fontId="61" numFmtId="0" xfId="0" applyAlignment="1" applyFill="1" applyFont="1">
      <alignment horizontal="left" readingOrder="0" shrinkToFit="0" wrapText="1"/>
    </xf>
    <xf borderId="0" fillId="0" fontId="5" numFmtId="0" xfId="0" applyAlignment="1" applyFont="1">
      <alignment shrinkToFit="0" wrapText="1"/>
    </xf>
    <xf borderId="0" fillId="0" fontId="1" numFmtId="0" xfId="0" applyAlignment="1" applyFont="1">
      <alignment readingOrder="0" shrinkToFit="0" wrapText="1"/>
    </xf>
    <xf borderId="0" fillId="8" fontId="71" numFmtId="0" xfId="0" applyAlignment="1" applyFill="1" applyFont="1">
      <alignment horizontal="center" readingOrder="0" shrinkToFit="0" wrapText="1"/>
    </xf>
    <xf borderId="0" fillId="10" fontId="71" numFmtId="0" xfId="0" applyAlignment="1" applyFill="1" applyFont="1">
      <alignment readingOrder="0" shrinkToFit="0" wrapText="1"/>
    </xf>
    <xf borderId="0" fillId="10" fontId="1" numFmtId="0" xfId="0" applyAlignment="1" applyFill="1" applyFont="1">
      <alignment readingOrder="0" shrinkToFit="0" wrapText="1"/>
    </xf>
    <xf borderId="0" fillId="8" fontId="71" numFmtId="0" xfId="0" applyAlignment="1" applyFill="1" applyFont="1">
      <alignment horizontal="left" readingOrder="0" shrinkToFit="0" wrapText="1"/>
    </xf>
    <xf borderId="0" fillId="2" fontId="72" numFmtId="0" xfId="0" applyAlignment="1" applyFill="1" applyFont="1">
      <alignment readingOrder="0" shrinkToFit="0" wrapText="1"/>
    </xf>
    <xf borderId="0" fillId="6" fontId="1" numFmtId="0" xfId="0" applyAlignment="1" applyFill="1" applyFont="1">
      <alignment readingOrder="0" shrinkToFit="0" wrapText="1"/>
    </xf>
    <xf borderId="0" fillId="7" fontId="1" numFmtId="0" xfId="0" applyAlignment="1" applyFill="1" applyFont="1">
      <alignment readingOrder="0" shrinkToFit="0" wrapText="1"/>
    </xf>
    <xf borderId="0" fillId="20" fontId="1" numFmtId="0" xfId="0" applyAlignment="1" applyFill="1" applyFont="1">
      <alignment readingOrder="0" shrinkToFit="0" wrapText="1"/>
    </xf>
    <xf borderId="0" fillId="21" fontId="70" numFmtId="0" xfId="0" applyAlignment="1" applyFill="1" applyFont="1">
      <alignment readingOrder="0" shrinkToFit="0" wrapText="1"/>
    </xf>
    <xf borderId="0" fillId="22" fontId="70" numFmtId="0" xfId="0" applyAlignment="1" applyFill="1" applyFont="1">
      <alignment readingOrder="0" shrinkToFit="0" wrapText="1"/>
    </xf>
    <xf borderId="0" fillId="2" fontId="73" numFmtId="0" xfId="0" applyAlignment="1" applyFill="1" applyFont="1">
      <alignment readingOrder="0" shrinkToFit="0" wrapText="1"/>
    </xf>
    <xf borderId="0" fillId="2" fontId="36" numFmtId="0" xfId="0" applyAlignment="1" applyFill="1" applyFont="1">
      <alignment readingOrder="0" shrinkToFit="0" wrapText="1"/>
    </xf>
    <xf borderId="0" fillId="2" fontId="14" numFmtId="0" xfId="0" applyAlignment="1" applyFill="1" applyFont="1">
      <alignment readingOrder="0" shrinkToFit="0" wrapText="1"/>
    </xf>
    <xf borderId="0" fillId="23" fontId="1" numFmtId="0" xfId="0" applyAlignment="1" applyFill="1" applyFont="1">
      <alignment readingOrder="0" shrinkToFit="0" vertical="center" wrapText="1"/>
    </xf>
    <xf borderId="0" fillId="23" fontId="1" numFmtId="0" xfId="0" applyAlignment="1" applyFill="1" applyFont="1">
      <alignment readingOrder="0" shrinkToFit="0" wrapText="1"/>
    </xf>
    <xf borderId="0" fillId="23" fontId="74" numFmtId="0" xfId="0" applyAlignment="1" applyFill="1" applyFont="1">
      <alignment readingOrder="0" shrinkToFit="0" wrapText="1"/>
    </xf>
    <xf borderId="0" fillId="23" fontId="70" numFmtId="0" xfId="0" applyAlignment="1" applyFill="1" applyFont="1">
      <alignment readingOrder="0" shrinkToFit="0" wrapText="1"/>
    </xf>
    <xf borderId="0" fillId="23" fontId="1" numFmtId="0" xfId="0" applyAlignment="1" applyFill="1" applyFont="1">
      <alignment horizontal="center" readingOrder="0" shrinkToFit="0" vertical="center" wrapText="1"/>
    </xf>
    <xf borderId="0" fillId="23" fontId="1" numFmtId="0" xfId="0" applyAlignment="1" applyFill="1" applyFont="1">
      <alignment shrinkToFit="0" wrapText="1"/>
    </xf>
    <xf borderId="0" fillId="7" fontId="75" numFmtId="0" xfId="0" applyAlignment="1" applyFill="1" applyFont="1">
      <alignment horizontal="center" readingOrder="0" shrinkToFit="0" wrapText="1"/>
    </xf>
    <xf borderId="0" fillId="6" fontId="75" numFmtId="0" xfId="0" applyAlignment="1" applyFill="1" applyFont="1">
      <alignment horizontal="center" readingOrder="0" shrinkToFit="0" wrapText="1"/>
    </xf>
    <xf borderId="0" fillId="4" fontId="75" numFmtId="0" xfId="0" applyAlignment="1" applyFill="1" applyFont="1">
      <alignment horizontal="center" readingOrder="0" shrinkToFit="0" wrapText="1"/>
    </xf>
    <xf borderId="0" fillId="8" fontId="75" numFmtId="0" xfId="0" applyAlignment="1" applyFill="1" applyFont="1">
      <alignment horizontal="center" readingOrder="0" shrinkToFit="0" wrapText="1"/>
    </xf>
    <xf borderId="0" fillId="10" fontId="76" numFmtId="0" xfId="0" applyAlignment="1" applyFill="1" applyFont="1">
      <alignment horizontal="center" readingOrder="0" shrinkToFit="0" wrapText="1"/>
    </xf>
    <xf borderId="0" fillId="12" fontId="75" numFmtId="0" xfId="0" applyAlignment="1" applyFill="1" applyFont="1">
      <alignment horizontal="center" readingOrder="0" shrinkToFit="0" wrapText="1"/>
    </xf>
    <xf borderId="0" fillId="20" fontId="75" numFmtId="0" xfId="0" applyAlignment="1" applyFill="1" applyFont="1">
      <alignment horizontal="center" readingOrder="0" shrinkToFit="0" wrapText="1"/>
    </xf>
    <xf borderId="0" fillId="21" fontId="75" numFmtId="0" xfId="0" applyAlignment="1" applyFill="1" applyFont="1">
      <alignment horizontal="center" readingOrder="0" shrinkToFit="0" wrapText="1"/>
    </xf>
    <xf borderId="37" fillId="7" fontId="1" numFmtId="0" xfId="0" applyAlignment="1" applyBorder="1" applyFill="1" applyFont="1">
      <alignment readingOrder="0" shrinkToFit="0" wrapText="1"/>
    </xf>
    <xf borderId="38" fillId="6" fontId="1" numFmtId="0" xfId="0" applyAlignment="1" applyBorder="1" applyFill="1" applyFont="1">
      <alignment readingOrder="0" shrinkToFit="0" wrapText="1"/>
    </xf>
    <xf borderId="39" fillId="4" fontId="1" numFmtId="0" xfId="0" applyAlignment="1" applyBorder="1" applyFill="1" applyFont="1">
      <alignment readingOrder="0" shrinkToFit="0" wrapText="1"/>
    </xf>
    <xf borderId="40" fillId="8" fontId="1" numFmtId="0" xfId="0" applyAlignment="1" applyBorder="1" applyFill="1" applyFont="1">
      <alignment readingOrder="0" shrinkToFit="0" wrapText="1"/>
    </xf>
    <xf borderId="41" fillId="10" fontId="77" numFmtId="0" xfId="0" applyAlignment="1" applyBorder="1" applyFill="1" applyFont="1">
      <alignment readingOrder="0" shrinkToFit="0" wrapText="1"/>
    </xf>
    <xf borderId="41" fillId="12" fontId="1" numFmtId="0" xfId="0" applyAlignment="1" applyBorder="1" applyFill="1" applyFont="1">
      <alignment readingOrder="0" shrinkToFit="0" wrapText="1"/>
    </xf>
    <xf borderId="41" fillId="20" fontId="1" numFmtId="0" xfId="0" applyAlignment="1" applyBorder="1" applyFill="1" applyFont="1">
      <alignment readingOrder="0" shrinkToFit="0" wrapText="1"/>
    </xf>
    <xf borderId="41" fillId="21" fontId="70" numFmtId="0" xfId="0" applyAlignment="1" applyBorder="1" applyFill="1" applyFont="1">
      <alignment readingOrder="0" shrinkToFit="0" wrapText="1"/>
    </xf>
    <xf borderId="42" fillId="0" fontId="1" numFmtId="0" xfId="0" applyAlignment="1" applyBorder="1" applyFont="1">
      <alignment horizontal="center" readingOrder="0" shrinkToFit="0" vertical="center" wrapText="1"/>
    </xf>
    <xf borderId="43" fillId="0" fontId="1" numFmtId="0" xfId="0" applyBorder="1" applyFont="1"/>
    <xf borderId="44" fillId="0" fontId="1" numFmtId="0" xfId="0" applyBorder="1" applyFont="1"/>
    <xf borderId="45" fillId="0" fontId="1" numFmtId="0" xfId="0" applyBorder="1" applyFont="1"/>
    <xf borderId="46" fillId="10" fontId="1" numFmtId="0" xfId="0" applyAlignment="1" applyBorder="1" applyFill="1" applyFont="1">
      <alignment readingOrder="0" shrinkToFit="0" wrapText="1"/>
    </xf>
    <xf borderId="47" fillId="0" fontId="1" numFmtId="0" xfId="0" applyBorder="1" applyFont="1"/>
    <xf borderId="47" fillId="12" fontId="1" numFmtId="0" xfId="0" applyAlignment="1" applyBorder="1" applyFill="1" applyFont="1">
      <alignment readingOrder="0" shrinkToFit="0" wrapText="1"/>
    </xf>
    <xf borderId="47" fillId="20" fontId="1" numFmtId="0" xfId="0" applyAlignment="1" applyBorder="1" applyFill="1" applyFont="1">
      <alignment readingOrder="0" shrinkToFit="0" wrapText="1"/>
    </xf>
    <xf borderId="47" fillId="21" fontId="70" numFmtId="0" xfId="0" applyAlignment="1" applyBorder="1" applyFill="1" applyFont="1">
      <alignment readingOrder="0" shrinkToFit="0" wrapText="1"/>
    </xf>
    <xf borderId="48" fillId="0" fontId="1" numFmtId="0" xfId="0" applyAlignment="1" applyBorder="1" applyFont="1">
      <alignment horizontal="center" readingOrder="0" shrinkToFit="0" vertical="center" wrapText="1"/>
    </xf>
    <xf borderId="0" fillId="15" fontId="1" numFmtId="0" xfId="0" applyAlignment="1" applyFill="1" applyFont="1">
      <alignment readingOrder="0" shrinkToFit="0" vertical="center" wrapText="1"/>
    </xf>
    <xf borderId="0" fillId="15" fontId="1" numFmtId="0" xfId="0" applyAlignment="1" applyFill="1" applyFont="1">
      <alignment readingOrder="0" shrinkToFit="0" wrapText="1"/>
    </xf>
    <xf borderId="0" fillId="24" fontId="1" numFmtId="0" xfId="0" applyAlignment="1" applyFill="1" applyFont="1">
      <alignment readingOrder="0" shrinkToFit="0" vertical="center" wrapText="1"/>
    </xf>
    <xf borderId="0" fillId="0" fontId="1" numFmtId="0" xfId="0" applyFont="1"/>
    <xf borderId="0" fillId="0" fontId="78" numFmtId="0" xfId="0" applyAlignment="1" applyFont="1">
      <alignment readingOrder="0" shrinkToFit="0" vertical="center" wrapText="1"/>
    </xf>
    <xf borderId="0" fillId="0" fontId="79" numFmtId="0" xfId="0" applyAlignment="1" applyFont="1">
      <alignment readingOrder="0"/>
    </xf>
    <xf borderId="0" fillId="0" fontId="40" numFmtId="170" xfId="0" applyAlignment="1" applyFont="1" applyNumberFormat="1">
      <alignment horizontal="right" readingOrder="0" shrinkToFit="0" wrapText="1"/>
    </xf>
    <xf borderId="0" fillId="0" fontId="43" numFmtId="9" xfId="0" applyAlignment="1" applyFont="1" applyNumberFormat="1">
      <alignment readingOrder="0" shrinkToFit="0" wrapText="1"/>
    </xf>
    <xf borderId="0" fillId="25" fontId="1" numFmtId="0" xfId="0" applyAlignment="1" applyFill="1" applyFont="1">
      <alignment shrinkToFit="0" wrapText="1"/>
    </xf>
    <xf borderId="49" fillId="0" fontId="1" numFmtId="0" xfId="0" applyAlignment="1" applyBorder="1" applyFont="1">
      <alignment readingOrder="0" shrinkToFit="0" wrapText="1"/>
    </xf>
    <xf borderId="50" fillId="0" fontId="1" numFmtId="0" xfId="0" applyAlignment="1" applyBorder="1" applyFont="1">
      <alignment readingOrder="0"/>
    </xf>
    <xf borderId="51" fillId="0" fontId="1" numFmtId="0" xfId="0" applyAlignment="1" applyBorder="1" applyFont="1">
      <alignment readingOrder="0" shrinkToFit="0" wrapText="1"/>
    </xf>
    <xf borderId="52" fillId="0" fontId="1" numFmtId="0" xfId="0" applyAlignment="1" applyBorder="1" applyFont="1">
      <alignment readingOrder="0" shrinkToFit="0" wrapText="1"/>
    </xf>
    <xf borderId="53" fillId="0" fontId="1" numFmtId="0" xfId="0" applyAlignment="1" applyBorder="1" applyFont="1">
      <alignment readingOrder="0" shrinkToFit="0" wrapText="1"/>
    </xf>
    <xf borderId="54" fillId="0" fontId="1" numFmtId="0" xfId="0" applyAlignment="1" applyBorder="1" applyFont="1">
      <alignment readingOrder="0" shrinkToFit="0" wrapText="1"/>
    </xf>
    <xf borderId="0" fillId="0" fontId="80" numFmtId="0" xfId="0" applyAlignment="1" applyFont="1">
      <alignment readingOrder="0" shrinkToFit="0" wrapText="1"/>
    </xf>
    <xf borderId="0" fillId="2" fontId="81" numFmtId="0" xfId="0" applyAlignment="1" applyFill="1" applyFont="1">
      <alignment readingOrder="0" shrinkToFit="0" wrapText="1"/>
    </xf>
    <xf borderId="0" fillId="0" fontId="82" numFmtId="0" xfId="0" applyAlignment="1" applyFont="1">
      <alignment readingOrder="0" shrinkToFit="0" wrapText="1"/>
    </xf>
    <xf borderId="0" fillId="0" fontId="81" numFmtId="0" xfId="0" applyAlignment="1" applyFont="1">
      <alignment shrinkToFit="0" wrapText="1"/>
    </xf>
    <xf borderId="0" fillId="0" fontId="81" numFmtId="0" xfId="0" applyAlignment="1" applyFont="1">
      <alignment readingOrder="0"/>
    </xf>
    <xf borderId="0" fillId="26" fontId="83" numFmtId="0" xfId="0" applyAlignment="1" applyFill="1" applyFont="1">
      <alignment horizontal="center" readingOrder="0"/>
    </xf>
    <xf borderId="0" fillId="2" fontId="84" numFmtId="0" xfId="0" applyAlignment="1" applyFill="1" applyFont="1">
      <alignment readingOrder="0" shrinkToFit="0" vertical="bottom" wrapText="1"/>
    </xf>
    <xf borderId="0" fillId="2" fontId="85" numFmtId="0" xfId="0" applyAlignment="1" applyFill="1" applyFont="1">
      <alignment shrinkToFit="0" vertical="bottom" wrapText="1"/>
    </xf>
    <xf borderId="0" fillId="2" fontId="86" numFmtId="0" xfId="0" applyAlignment="1" applyFill="1" applyFont="1">
      <alignment readingOrder="0" shrinkToFit="0" vertical="bottom" wrapText="1"/>
    </xf>
    <xf borderId="0" fillId="27" fontId="87" numFmtId="171" xfId="0" applyAlignment="1" applyFill="1" applyFont="1" applyNumberFormat="1">
      <alignment horizontal="left" readingOrder="0" shrinkToFit="0" vertical="bottom" wrapText="1"/>
    </xf>
    <xf borderId="0" fillId="27" fontId="88" numFmtId="0" xfId="0" applyAlignment="1" applyFill="1" applyFont="1">
      <alignment horizontal="left" readingOrder="0" shrinkToFit="0" vertical="bottom" wrapText="0"/>
    </xf>
    <xf borderId="55" fillId="0" fontId="1" numFmtId="0" xfId="0" applyAlignment="1" applyBorder="1" applyFont="1">
      <alignment readingOrder="0" shrinkToFit="0" wrapText="1"/>
    </xf>
    <xf borderId="56" fillId="0" fontId="1" numFmtId="0" xfId="0" applyBorder="1" applyFont="1"/>
    <xf borderId="56" fillId="0" fontId="1" numFmtId="0" xfId="0" applyAlignment="1" applyBorder="1" applyFont="1">
      <alignment readingOrder="0" shrinkToFit="0" wrapText="1"/>
    </xf>
    <xf borderId="57" fillId="0" fontId="1" numFmtId="0" xfId="0" applyAlignment="1" applyBorder="1" applyFont="1">
      <alignment readingOrder="0" shrinkToFit="0" wrapText="1"/>
    </xf>
    <xf borderId="0" fillId="27" fontId="89" numFmtId="0" xfId="0" applyAlignment="1" applyFill="1" applyFont="1">
      <alignment horizontal="left" readingOrder="0" shrinkToFit="0" vertical="bottom" wrapText="0"/>
    </xf>
    <xf borderId="0" fillId="27" fontId="90" numFmtId="0" xfId="0" applyAlignment="1" applyFill="1" applyFont="1">
      <alignment horizontal="left" readingOrder="0" shrinkToFit="0" vertical="bottom" wrapText="0"/>
    </xf>
    <xf borderId="0" fillId="27" fontId="91" numFmtId="0" xfId="0" applyAlignment="1" applyFill="1" applyFont="1">
      <alignment horizontal="left" readingOrder="0" shrinkToFit="0" vertical="bottom" wrapText="0"/>
    </xf>
    <xf borderId="0" fillId="27" fontId="92" numFmtId="0" xfId="0" applyAlignment="1" applyFill="1" applyFont="1">
      <alignment horizontal="left" readingOrder="0" shrinkToFit="0" vertical="bottom" wrapText="0"/>
    </xf>
    <xf borderId="0" fillId="27" fontId="93" numFmtId="0" xfId="0" applyAlignment="1" applyFill="1" applyFont="1">
      <alignment horizontal="left" readingOrder="0" shrinkToFit="0" vertical="bottom" wrapText="0"/>
    </xf>
    <xf borderId="0" fillId="2" fontId="94" numFmtId="0" xfId="0" applyAlignment="1" applyFill="1" applyFont="1">
      <alignment readingOrder="0" shrinkToFit="0" wrapText="1"/>
    </xf>
    <xf borderId="0" fillId="0" fontId="14" numFmtId="0" xfId="0" applyAlignment="1" applyFont="1">
      <alignment horizontal="left" readingOrder="0" shrinkToFit="0" wrapText="1"/>
    </xf>
    <xf borderId="0" fillId="0" fontId="1" numFmtId="0" xfId="0" applyAlignment="1" applyFont="1">
      <alignment readingOrder="0" shrinkToFit="0" wrapText="0"/>
    </xf>
    <xf borderId="0" fillId="0" fontId="1" numFmtId="0" xfId="0" applyAlignment="1" applyFont="1">
      <alignment horizontal="center" readingOrder="0" shrinkToFit="0" vertical="center" wrapText="0"/>
    </xf>
    <xf borderId="0" fillId="0" fontId="93" numFmtId="0" xfId="0" applyAlignment="1" applyFont="1">
      <alignment readingOrder="0" shrinkToFit="0" vertical="bottom" wrapText="0"/>
    </xf>
    <xf borderId="0" fillId="0" fontId="1" numFmtId="0" xfId="0" applyAlignment="1" applyFont="1">
      <alignment shrinkToFit="0" wrapText="0"/>
    </xf>
    <xf borderId="0" fillId="27" fontId="95" numFmtId="0" xfId="0" applyAlignment="1" applyFill="1" applyFont="1">
      <alignment horizontal="left" shrinkToFit="0" vertical="bottom" wrapText="0"/>
    </xf>
    <xf borderId="0" fillId="27" fontId="93" numFmtId="0" xfId="0" applyAlignment="1" applyFill="1" applyFont="1">
      <alignment horizontal="left" shrinkToFit="0" vertical="bottom" wrapText="0"/>
    </xf>
    <xf borderId="0" fillId="0" fontId="96" numFmtId="0" xfId="0" applyAlignment="1" applyFont="1">
      <alignment horizontal="left" readingOrder="0" shrinkToFit="0" wrapText="1"/>
    </xf>
    <xf borderId="0" fillId="0" fontId="97" numFmtId="0" xfId="0" applyAlignment="1" applyFont="1">
      <alignment readingOrder="0" shrinkToFit="0" wrapText="1"/>
    </xf>
    <xf borderId="1" fillId="15" fontId="1" numFmtId="0" xfId="0" applyAlignment="1" applyBorder="1" applyFill="1" applyFont="1">
      <alignment readingOrder="0" shrinkToFit="0" wrapText="1"/>
    </xf>
    <xf borderId="10" fillId="0" fontId="1" numFmtId="0" xfId="0" applyAlignment="1" applyBorder="1" applyFont="1">
      <alignment readingOrder="0" shrinkToFit="0" wrapText="1"/>
    </xf>
    <xf borderId="2" fillId="0" fontId="1" numFmtId="0" xfId="0" applyAlignment="1" applyBorder="1" applyFont="1">
      <alignment readingOrder="0" shrinkToFit="0" wrapText="1"/>
    </xf>
    <xf borderId="23" fillId="0" fontId="1" numFmtId="0" xfId="0" applyAlignment="1" applyBorder="1" applyFont="1">
      <alignment readingOrder="0" shrinkToFit="0" vertical="center" wrapText="1"/>
    </xf>
    <xf borderId="58" fillId="0" fontId="1" numFmtId="0" xfId="0" applyAlignment="1" applyBorder="1" applyFont="1">
      <alignment readingOrder="0" shrinkToFit="0" vertical="center" wrapText="1"/>
    </xf>
    <xf borderId="59" fillId="0" fontId="1" numFmtId="0" xfId="0" applyBorder="1" applyFont="1"/>
    <xf borderId="60" fillId="0" fontId="1" numFmtId="0" xfId="0" applyBorder="1" applyFont="1"/>
    <xf borderId="61" fillId="0" fontId="1" numFmtId="0" xfId="0" applyAlignment="1" applyBorder="1" applyFont="1">
      <alignment readingOrder="0" shrinkToFit="0" vertical="center" wrapText="1"/>
    </xf>
    <xf borderId="62" fillId="0" fontId="1" numFmtId="0" xfId="0" applyAlignment="1" applyBorder="1" applyFont="1">
      <alignment readingOrder="0" shrinkToFit="0" wrapText="1"/>
    </xf>
    <xf borderId="63" fillId="0" fontId="1" numFmtId="0" xfId="0" applyBorder="1" applyFont="1"/>
    <xf borderId="61" fillId="0" fontId="1" numFmtId="0" xfId="0" applyAlignment="1" applyBorder="1" applyFont="1">
      <alignment readingOrder="0" shrinkToFit="0" wrapText="1"/>
    </xf>
    <xf borderId="26" fillId="0" fontId="1" numFmtId="0" xfId="0" applyAlignment="1" applyBorder="1" applyFont="1">
      <alignment shrinkToFit="0" vertical="center" wrapText="1"/>
    </xf>
    <xf borderId="64" fillId="0" fontId="1" numFmtId="0" xfId="0" applyAlignment="1" applyBorder="1" applyFont="1">
      <alignment readingOrder="0" shrinkToFit="0" wrapText="1"/>
    </xf>
    <xf borderId="65" fillId="0" fontId="1" numFmtId="0" xfId="0" applyAlignment="1" applyBorder="1" applyFont="1">
      <alignment readingOrder="0" shrinkToFit="0" wrapText="1"/>
    </xf>
    <xf borderId="66" fillId="0" fontId="1" numFmtId="0" xfId="0" applyAlignment="1" applyBorder="1" applyFont="1">
      <alignment shrinkToFit="0" wrapText="1"/>
    </xf>
    <xf borderId="26" fillId="0" fontId="1" numFmtId="0" xfId="0" applyAlignment="1" applyBorder="1" applyFont="1">
      <alignment shrinkToFit="0" wrapText="1"/>
    </xf>
    <xf borderId="26" fillId="0" fontId="1" numFmtId="0" xfId="0" applyAlignment="1" applyBorder="1" applyFont="1">
      <alignment readingOrder="0" shrinkToFit="0" wrapText="1"/>
    </xf>
    <xf borderId="67" fillId="0" fontId="1" numFmtId="0" xfId="0" applyAlignment="1" applyBorder="1" applyFont="1">
      <alignment readingOrder="0" shrinkToFit="0" wrapText="1"/>
    </xf>
    <xf borderId="68" fillId="0" fontId="1" numFmtId="0" xfId="0" applyAlignment="1" applyBorder="1" applyFont="1">
      <alignment readingOrder="0" shrinkToFit="0" wrapText="1"/>
    </xf>
    <xf borderId="68" fillId="2" fontId="14" numFmtId="0" xfId="0" applyAlignment="1" applyBorder="1" applyFill="1" applyFont="1">
      <alignment horizontal="left" readingOrder="0" shrinkToFit="0" wrapText="1"/>
    </xf>
    <xf borderId="69" fillId="0" fontId="1" numFmtId="0" xfId="0" applyAlignment="1" applyBorder="1" applyFont="1">
      <alignment readingOrder="0" shrinkToFit="0" wrapText="1"/>
    </xf>
    <xf borderId="0" fillId="0" fontId="1" numFmtId="0" xfId="0" applyAlignment="1" applyFont="1">
      <alignment readingOrder="0" shrinkToFit="0" wrapText="1"/>
    </xf>
    <xf borderId="69" fillId="0" fontId="1" numFmtId="0" xfId="0" applyBorder="1" applyFont="1"/>
    <xf borderId="0" fillId="28" fontId="5" numFmtId="0" xfId="0" applyAlignment="1" applyFill="1" applyFont="1">
      <alignment readingOrder="0" shrinkToFit="0" vertical="center" wrapText="1"/>
    </xf>
    <xf borderId="3" fillId="0" fontId="1" numFmtId="0" xfId="0" applyAlignment="1" applyBorder="1" applyFont="1">
      <alignment readingOrder="0" shrinkToFit="0" wrapText="1"/>
    </xf>
    <xf borderId="11" fillId="0" fontId="1" numFmtId="0" xfId="0" applyAlignment="1" applyBorder="1" applyFont="1">
      <alignment readingOrder="0" shrinkToFit="0" wrapText="1"/>
    </xf>
    <xf borderId="12" fillId="0" fontId="1" numFmtId="0" xfId="0" applyAlignment="1" applyBorder="1" applyFont="1">
      <alignment readingOrder="0" shrinkToFit="0" wrapText="1"/>
    </xf>
    <xf borderId="13" fillId="0" fontId="1" numFmtId="0" xfId="0" applyAlignment="1" applyBorder="1" applyFont="1">
      <alignment shrinkToFit="0" wrapText="1"/>
    </xf>
    <xf borderId="12" fillId="19" fontId="1" numFmtId="0" xfId="0" applyAlignment="1" applyBorder="1" applyFill="1" applyFont="1">
      <alignment readingOrder="0" shrinkToFit="0" wrapText="1"/>
    </xf>
    <xf borderId="5" fillId="0" fontId="1" numFmtId="0" xfId="0" applyAlignment="1" applyBorder="1" applyFont="1">
      <alignment readingOrder="0" shrinkToFit="0" wrapText="1"/>
    </xf>
    <xf borderId="14" fillId="0" fontId="1" numFmtId="0" xfId="0" applyBorder="1" applyFont="1"/>
    <xf borderId="14" fillId="0" fontId="14" numFmtId="0" xfId="0" applyAlignment="1" applyBorder="1" applyFont="1">
      <alignment horizontal="left" readingOrder="0" shrinkToFit="0" wrapText="1"/>
    </xf>
    <xf borderId="0" fillId="2" fontId="98" numFmtId="0" xfId="0" applyAlignment="1" applyFill="1" applyFont="1">
      <alignment readingOrder="0" shrinkToFit="0" wrapText="1"/>
    </xf>
    <xf borderId="0" fillId="2" fontId="82" numFmtId="0" xfId="0" applyAlignment="1" applyFill="1" applyFont="1">
      <alignment readingOrder="0" shrinkToFit="0" wrapText="1"/>
    </xf>
    <xf borderId="0" fillId="2" fontId="99" numFmtId="0" xfId="0" applyAlignment="1" applyFill="1" applyFont="1">
      <alignment horizontal="left" readingOrder="0" shrinkToFit="0" wrapText="1"/>
    </xf>
    <xf borderId="0" fillId="2" fontId="99" numFmtId="0" xfId="0" applyAlignment="1" applyFill="1" applyFont="1">
      <alignment horizontal="left" readingOrder="0"/>
    </xf>
    <xf borderId="0" fillId="0" fontId="99" numFmtId="0" xfId="0" applyAlignment="1" applyFont="1">
      <alignment readingOrder="0" shrinkToFit="0" wrapText="1"/>
    </xf>
    <xf borderId="0" fillId="29" fontId="100" numFmtId="0" xfId="0" applyAlignment="1" applyFill="1" applyFont="1">
      <alignment readingOrder="0" shrinkToFit="0" wrapText="1"/>
    </xf>
    <xf borderId="0" fillId="29" fontId="100" numFmtId="0" xfId="0" applyAlignment="1" applyFill="1" applyFont="1">
      <alignment horizontal="left" readingOrder="0" shrinkToFit="0" wrapText="1"/>
    </xf>
    <xf borderId="0" fillId="0" fontId="101" numFmtId="0" xfId="0" applyAlignment="1" applyFont="1">
      <alignment readingOrder="0" shrinkToFit="0" wrapText="1"/>
    </xf>
    <xf borderId="0" fillId="0" fontId="102" numFmtId="0" xfId="0" applyAlignment="1" applyFont="1">
      <alignment readingOrder="0" shrinkToFit="0" wrapText="1"/>
    </xf>
    <xf borderId="0" fillId="0" fontId="99" numFmtId="0" xfId="0" applyAlignment="1" applyFont="1">
      <alignment readingOrder="0"/>
    </xf>
    <xf borderId="0" fillId="0" fontId="100" numFmtId="0" xfId="0" applyAlignment="1" applyFont="1">
      <alignment readingOrder="0" shrinkToFit="0" wrapText="1"/>
    </xf>
    <xf borderId="0" fillId="15" fontId="99" numFmtId="0" xfId="0" applyAlignment="1" applyFill="1" applyFont="1">
      <alignment readingOrder="0" shrinkToFit="0" wrapText="1"/>
    </xf>
    <xf borderId="0" fillId="0" fontId="99" numFmtId="0" xfId="0" applyAlignment="1" applyFont="1">
      <alignment horizontal="left" readingOrder="0" shrinkToFit="0" wrapText="1"/>
    </xf>
    <xf borderId="0" fillId="15" fontId="99" numFmtId="0" xfId="0" applyAlignment="1" applyFill="1" applyFont="1">
      <alignment readingOrder="0" shrinkToFit="0" wrapText="1"/>
    </xf>
    <xf borderId="0" fillId="0" fontId="103" numFmtId="0" xfId="0" applyAlignment="1" applyFont="1">
      <alignment readingOrder="0" shrinkToFit="0" wrapText="1"/>
    </xf>
    <xf borderId="0" fillId="2" fontId="104" numFmtId="0" xfId="0" applyAlignment="1" applyFill="1" applyFont="1">
      <alignment readingOrder="0" shrinkToFit="0" wrapText="1"/>
    </xf>
    <xf borderId="0" fillId="0" fontId="105" numFmtId="0" xfId="0" applyAlignment="1" applyFont="1">
      <alignment readingOrder="0" shrinkToFit="0" wrapText="1"/>
    </xf>
    <xf borderId="0" fillId="30" fontId="36" numFmtId="0" xfId="0" applyAlignment="1" applyFill="1" applyFont="1">
      <alignment horizontal="left" readingOrder="0" shrinkToFit="0" wrapText="1"/>
    </xf>
    <xf borderId="0" fillId="0" fontId="106" numFmtId="0" xfId="0" applyAlignment="1" applyFont="1">
      <alignment horizontal="center" shrinkToFit="0" vertical="center" wrapText="1"/>
    </xf>
    <xf borderId="0" fillId="0" fontId="106" numFmtId="0" xfId="0" applyAlignment="1" applyFont="1">
      <alignment readingOrder="0" shrinkToFit="0" wrapText="1"/>
    </xf>
    <xf borderId="0" fillId="2" fontId="107" numFmtId="0" xfId="0" applyAlignment="1" applyFill="1" applyFont="1">
      <alignment horizontal="left" readingOrder="0" shrinkToFit="0" wrapText="1"/>
    </xf>
    <xf borderId="0" fillId="2" fontId="108" numFmtId="0" xfId="0" applyAlignment="1" applyFill="1" applyFont="1">
      <alignment horizontal="left" readingOrder="0" shrinkToFit="0" wrapText="1"/>
    </xf>
    <xf borderId="0" fillId="0" fontId="106" numFmtId="0" xfId="0" applyAlignment="1" applyFont="1">
      <alignment shrinkToFit="0" wrapText="1"/>
    </xf>
    <xf borderId="0" fillId="2" fontId="107" numFmtId="0" xfId="0" applyAlignment="1" applyFill="1" applyFont="1">
      <alignment horizontal="left" shrinkToFit="0" wrapText="1"/>
    </xf>
    <xf borderId="0" fillId="0" fontId="109" numFmtId="0" xfId="0" applyAlignment="1" applyFont="1">
      <alignment readingOrder="0" shrinkToFit="0" wrapText="1"/>
    </xf>
    <xf borderId="0" fillId="0" fontId="106" numFmtId="0" xfId="0" applyAlignment="1" applyFont="1">
      <alignment readingOrder="0" shrinkToFit="0" wrapText="1"/>
    </xf>
    <xf borderId="0" fillId="0" fontId="106" numFmtId="0" xfId="0" applyAlignment="1" applyFont="1">
      <alignment readingOrder="0" shrinkToFit="0" wrapText="1"/>
    </xf>
    <xf borderId="1" fillId="0" fontId="106" numFmtId="0" xfId="0" applyAlignment="1" applyBorder="1" applyFont="1">
      <alignment readingOrder="0" shrinkToFit="0" wrapText="1"/>
    </xf>
    <xf borderId="0" fillId="0" fontId="40" numFmtId="46" xfId="0" applyAlignment="1" applyFont="1" applyNumberFormat="1">
      <alignment horizontal="right" readingOrder="0" shrinkToFit="0" wrapText="1"/>
    </xf>
    <xf borderId="0" fillId="2" fontId="110" numFmtId="0" xfId="0" applyAlignment="1" applyFill="1" applyFont="1">
      <alignment readingOrder="0" shrinkToFit="0" wrapText="1"/>
    </xf>
    <xf borderId="0" fillId="2" fontId="111" numFmtId="0" xfId="0" applyAlignment="1" applyFill="1" applyFont="1">
      <alignment readingOrder="0" shrinkToFit="0" wrapText="1"/>
    </xf>
    <xf borderId="0" fillId="0" fontId="112" numFmtId="0" xfId="0" applyAlignment="1" applyFont="1">
      <alignment readingOrder="0" shrinkToFit="0" wrapText="1"/>
    </xf>
    <xf borderId="0" fillId="2" fontId="113" numFmtId="0" xfId="0" applyAlignment="1" applyFill="1" applyFont="1">
      <alignment readingOrder="0" shrinkToFit="0" wrapText="1"/>
    </xf>
    <xf borderId="0" fillId="2" fontId="108" numFmtId="0" xfId="0" applyAlignment="1" applyFill="1" applyFont="1">
      <alignment readingOrder="0" shrinkToFit="0" wrapText="1"/>
    </xf>
    <xf borderId="0" fillId="0" fontId="108" numFmtId="0" xfId="0" applyAlignment="1" applyFont="1">
      <alignment readingOrder="0" shrinkToFit="0" wrapText="1"/>
    </xf>
    <xf borderId="0" fillId="2" fontId="114" numFmtId="0" xfId="0" applyAlignment="1" applyFill="1" applyFont="1">
      <alignment readingOrder="0" shrinkToFit="0" wrapText="1"/>
    </xf>
    <xf borderId="0" fillId="2" fontId="114" numFmtId="0" xfId="0" applyAlignment="1" applyFill="1" applyFont="1">
      <alignment shrinkToFit="0" wrapText="1"/>
    </xf>
    <xf borderId="0" fillId="0" fontId="106" numFmtId="0" xfId="0" applyAlignment="1" applyFont="1">
      <alignment horizontal="left" readingOrder="0" shrinkToFit="0" vertical="center" wrapText="1"/>
    </xf>
    <xf borderId="0" fillId="0" fontId="115" numFmtId="0" xfId="0" applyAlignment="1" applyFont="1">
      <alignment horizontal="left" readingOrder="0" shrinkToFit="0" vertical="center" wrapText="1"/>
    </xf>
    <xf borderId="0" fillId="9" fontId="106" numFmtId="0" xfId="0" applyAlignment="1" applyFill="1" applyFont="1">
      <alignment readingOrder="0" shrinkToFit="0" wrapText="1"/>
    </xf>
    <xf borderId="0" fillId="2" fontId="46" numFmtId="46" xfId="0" applyAlignment="1" applyFill="1" applyFont="1" applyNumberFormat="1">
      <alignment horizontal="right" readingOrder="0" shrinkToFit="0" wrapText="1"/>
    </xf>
    <xf borderId="34" fillId="0" fontId="106" numFmtId="0" xfId="0" applyAlignment="1" applyBorder="1" applyFont="1">
      <alignment readingOrder="0" shrinkToFit="0" wrapText="1"/>
    </xf>
    <xf borderId="0" fillId="2" fontId="40" numFmtId="46" xfId="0" applyAlignment="1" applyFill="1" applyFont="1" applyNumberFormat="1">
      <alignment horizontal="right" readingOrder="0" shrinkToFit="0" wrapText="0"/>
    </xf>
    <xf borderId="34" fillId="2" fontId="107" numFmtId="0" xfId="0" applyAlignment="1" applyBorder="1" applyFill="1" applyFont="1">
      <alignment horizontal="left" readingOrder="0" shrinkToFit="0" wrapText="1"/>
    </xf>
    <xf borderId="0" fillId="0" fontId="116" numFmtId="0" xfId="0" applyAlignment="1" applyFont="1">
      <alignment readingOrder="0" shrinkToFit="0" wrapText="1"/>
    </xf>
    <xf borderId="0" fillId="0" fontId="117" numFmtId="0" xfId="0" applyAlignment="1" applyFont="1">
      <alignment shrinkToFit="0" wrapText="1"/>
    </xf>
    <xf quotePrefix="1" borderId="0" fillId="0" fontId="106" numFmtId="0" xfId="0" applyAlignment="1" applyFont="1">
      <alignment readingOrder="0" shrinkToFit="0" wrapText="1"/>
    </xf>
    <xf borderId="0" fillId="2" fontId="118" numFmtId="0" xfId="0" applyAlignment="1" applyFill="1" applyFont="1">
      <alignment horizontal="left" readingOrder="0" shrinkToFit="0" wrapText="1"/>
    </xf>
    <xf borderId="0" fillId="0" fontId="119" numFmtId="0" xfId="0" applyAlignment="1" applyFont="1">
      <alignment readingOrder="0" shrinkToFit="0" wrapText="1"/>
    </xf>
    <xf borderId="0" fillId="2" fontId="107" numFmtId="0" xfId="0" applyAlignment="1" applyFill="1" applyFont="1">
      <alignment readingOrder="0" shrinkToFit="0" wrapText="1"/>
    </xf>
    <xf borderId="0" fillId="0" fontId="40" numFmtId="46" xfId="0" applyAlignment="1" applyFont="1" applyNumberFormat="1">
      <alignment horizontal="right" readingOrder="0" shrinkToFit="0" wrapText="0"/>
    </xf>
    <xf borderId="0" fillId="8" fontId="106" numFmtId="0" xfId="0" applyAlignment="1" applyFill="1" applyFont="1">
      <alignment readingOrder="0" shrinkToFit="0" wrapText="1"/>
    </xf>
    <xf borderId="0" fillId="0" fontId="106" numFmtId="0" xfId="0" applyAlignment="1" applyFont="1">
      <alignment horizontal="center" readingOrder="0" shrinkToFit="0" wrapText="1"/>
    </xf>
    <xf borderId="0" fillId="8" fontId="1" numFmtId="0" xfId="0" applyAlignment="1" applyFill="1" applyFont="1">
      <alignment horizontal="center" shrinkToFit="0" vertical="center" wrapText="1"/>
    </xf>
    <xf borderId="0" fillId="8" fontId="106" numFmtId="0" xfId="0" applyAlignment="1" applyFill="1" applyFont="1">
      <alignment horizontal="center" shrinkToFit="0" vertical="center" wrapText="1"/>
    </xf>
    <xf borderId="0" fillId="0" fontId="107" numFmtId="0" xfId="0" applyAlignment="1" applyFont="1">
      <alignment readingOrder="0" shrinkToFit="0" wrapText="1"/>
    </xf>
    <xf borderId="0" fillId="2" fontId="120" numFmtId="0" xfId="0" applyAlignment="1" applyFill="1" applyFont="1">
      <alignment horizontal="left" readingOrder="0" shrinkToFit="0" wrapText="1"/>
    </xf>
    <xf borderId="0" fillId="0" fontId="106" numFmtId="0" xfId="0" applyAlignment="1" applyFont="1">
      <alignment horizontal="center" readingOrder="0" shrinkToFit="0" vertical="center" wrapText="1"/>
    </xf>
    <xf borderId="0" fillId="0" fontId="121" numFmtId="0" xfId="0" applyAlignment="1" applyFont="1">
      <alignment horizontal="left" readingOrder="0" shrinkToFit="0" wrapText="1"/>
    </xf>
    <xf borderId="0" fillId="2" fontId="122" numFmtId="0" xfId="0" applyAlignment="1" applyFill="1" applyFont="1">
      <alignment horizontal="left" readingOrder="0" shrinkToFit="0" wrapText="1"/>
    </xf>
    <xf borderId="0" fillId="2" fontId="123" numFmtId="0" xfId="0" applyAlignment="1" applyFill="1" applyFont="1">
      <alignment readingOrder="0" shrinkToFit="0" wrapText="1"/>
    </xf>
    <xf borderId="0" fillId="2" fontId="123" numFmtId="0" xfId="0" applyAlignment="1" applyFill="1" applyFont="1">
      <alignment horizontal="left" readingOrder="0" shrinkToFit="0" wrapText="1"/>
    </xf>
    <xf borderId="0" fillId="2" fontId="124" numFmtId="0" xfId="0" applyAlignment="1" applyFill="1" applyFont="1">
      <alignment readingOrder="0" shrinkToFit="0" vertical="center" wrapText="1"/>
    </xf>
    <xf borderId="0" fillId="2" fontId="125" numFmtId="0" xfId="0" applyAlignment="1" applyFill="1" applyFont="1">
      <alignment readingOrder="0" shrinkToFit="0" wrapText="1"/>
    </xf>
    <xf borderId="0" fillId="0" fontId="40" numFmtId="46" xfId="0" applyAlignment="1" applyFont="1" applyNumberFormat="1">
      <alignment horizontal="right" readingOrder="0" shrinkToFit="0" vertical="top" wrapText="1"/>
    </xf>
    <xf borderId="0" fillId="2" fontId="40" numFmtId="46" xfId="0" applyAlignment="1" applyFill="1" applyFont="1" applyNumberFormat="1">
      <alignment horizontal="right" readingOrder="0" shrinkToFit="0" wrapText="1"/>
    </xf>
    <xf borderId="0" fillId="2" fontId="126" numFmtId="0" xfId="0" applyAlignment="1" applyFill="1" applyFont="1">
      <alignment readingOrder="0" shrinkToFit="0" wrapText="1"/>
    </xf>
    <xf borderId="0" fillId="0" fontId="127" numFmtId="0" xfId="0" applyAlignment="1" applyFont="1">
      <alignment readingOrder="0" shrinkToFit="0" wrapText="1"/>
    </xf>
    <xf borderId="0" fillId="0" fontId="128" numFmtId="0" xfId="0" applyAlignment="1" applyFont="1">
      <alignment readingOrder="0" shrinkToFit="0" wrapText="1"/>
    </xf>
    <xf borderId="0" fillId="0" fontId="1" numFmtId="168" xfId="0" applyAlignment="1" applyFont="1" applyNumberFormat="1">
      <alignment readingOrder="0" shrinkToFit="0" wrapText="1"/>
    </xf>
    <xf borderId="0" fillId="0" fontId="1" numFmtId="167" xfId="0" applyAlignment="1" applyFont="1" applyNumberFormat="1">
      <alignment readingOrder="0" shrinkToFit="0" wrapText="1"/>
    </xf>
    <xf borderId="0" fillId="2" fontId="47" numFmtId="46" xfId="0" applyAlignment="1" applyFill="1" applyFont="1" applyNumberFormat="1">
      <alignment horizontal="right" readingOrder="0" shrinkToFit="0" wrapText="1"/>
    </xf>
    <xf borderId="0" fillId="2" fontId="129" numFmtId="0" xfId="0" applyAlignment="1" applyFill="1" applyFont="1">
      <alignment readingOrder="0" shrinkToFit="0" wrapText="1"/>
    </xf>
    <xf borderId="0" fillId="0" fontId="130" numFmtId="0" xfId="0" applyAlignment="1" applyFont="1">
      <alignment readingOrder="0" shrinkToFit="0" wrapText="1"/>
    </xf>
    <xf borderId="0" fillId="4" fontId="130" numFmtId="0" xfId="0" applyAlignment="1" applyFill="1" applyFont="1">
      <alignment readingOrder="0" shrinkToFit="0" wrapText="1"/>
    </xf>
    <xf borderId="0" fillId="0" fontId="131" numFmtId="0" xfId="0" applyAlignment="1" applyFont="1">
      <alignment readingOrder="0" shrinkToFit="0" vertical="center" wrapText="1"/>
    </xf>
    <xf borderId="0" fillId="2" fontId="132" numFmtId="0" xfId="0" applyAlignment="1" applyFill="1" applyFont="1">
      <alignment readingOrder="0" shrinkToFit="0" wrapText="1"/>
    </xf>
    <xf borderId="0" fillId="2" fontId="133" numFmtId="0" xfId="0" applyAlignment="1" applyFill="1" applyFont="1">
      <alignment readingOrder="0" shrinkToFit="0" wrapText="1"/>
    </xf>
    <xf borderId="0" fillId="2" fontId="134" numFmtId="0" xfId="0" applyAlignment="1" applyFill="1" applyFont="1">
      <alignment readingOrder="0" shrinkToFit="0" wrapText="1"/>
    </xf>
    <xf borderId="0" fillId="0" fontId="130" numFmtId="0" xfId="0" applyAlignment="1" applyFont="1">
      <alignment readingOrder="0"/>
    </xf>
    <xf borderId="0" fillId="2" fontId="132" numFmtId="0" xfId="0" applyAlignment="1" applyFill="1" applyFont="1">
      <alignment readingOrder="0" shrinkToFit="0" vertical="center" wrapText="1"/>
    </xf>
    <xf borderId="0" fillId="0" fontId="135" numFmtId="0" xfId="0" applyAlignment="1" applyFont="1">
      <alignment readingOrder="0" shrinkToFit="0" wrapText="1"/>
    </xf>
    <xf borderId="0" fillId="0" fontId="136" numFmtId="0" xfId="0" applyAlignment="1" applyFont="1">
      <alignment readingOrder="0" shrinkToFit="0" wrapText="1"/>
    </xf>
    <xf borderId="0" fillId="2" fontId="134" numFmtId="0" xfId="0" applyAlignment="1" applyFill="1" applyFont="1">
      <alignment shrinkToFit="0" wrapText="1"/>
    </xf>
    <xf borderId="0" fillId="0" fontId="130" numFmtId="0" xfId="0" applyFont="1"/>
    <xf borderId="0" fillId="2" fontId="137" numFmtId="0" xfId="0" applyAlignment="1" applyFill="1" applyFont="1">
      <alignment readingOrder="0" shrinkToFit="0" wrapText="1"/>
    </xf>
    <xf borderId="0" fillId="0" fontId="135" numFmtId="0" xfId="0" applyAlignment="1" applyFont="1">
      <alignment readingOrder="0" shrinkToFit="0" wrapText="1"/>
    </xf>
    <xf borderId="0" fillId="0" fontId="135" numFmtId="0" xfId="0" applyAlignment="1" applyFont="1">
      <alignment shrinkToFit="0" wrapText="1"/>
    </xf>
    <xf borderId="0" fillId="2" fontId="39" numFmtId="46" xfId="0" applyAlignment="1" applyFill="1" applyFont="1" applyNumberFormat="1">
      <alignment shrinkToFit="0" wrapText="1"/>
    </xf>
    <xf borderId="0" fillId="0" fontId="5" numFmtId="172" xfId="0" applyAlignment="1" applyFont="1" applyNumberFormat="1">
      <alignment readingOrder="0" shrinkToFit="0" wrapText="1"/>
    </xf>
    <xf borderId="0" fillId="31" fontId="138" numFmtId="0" xfId="0" applyAlignment="1" applyFill="1" applyFont="1">
      <alignment horizontal="center" readingOrder="0" shrinkToFit="0" wrapText="1"/>
    </xf>
    <xf borderId="9" fillId="27" fontId="90" numFmtId="0" xfId="0" applyAlignment="1" applyBorder="1" applyFill="1" applyFont="1">
      <alignment horizontal="left" readingOrder="0" shrinkToFit="0" vertical="bottom" wrapText="0"/>
    </xf>
    <xf borderId="0" fillId="13" fontId="45" numFmtId="46" xfId="0" applyAlignment="1" applyFill="1" applyFont="1" applyNumberFormat="1">
      <alignment horizontal="right" readingOrder="0" shrinkToFit="0" wrapText="1"/>
    </xf>
    <xf borderId="0" fillId="0" fontId="1" numFmtId="0" xfId="0" applyAlignment="1" applyFont="1">
      <alignment horizontal="left"/>
    </xf>
    <xf borderId="0" fillId="0" fontId="1" numFmtId="0" xfId="0" applyAlignment="1" applyFont="1">
      <alignment horizontal="left" shrinkToFit="0" wrapText="1"/>
    </xf>
    <xf borderId="0" fillId="0" fontId="5" numFmtId="0" xfId="0" applyAlignment="1" applyFont="1">
      <alignment horizontal="left" readingOrder="0" shrinkToFit="0" wrapText="1"/>
    </xf>
    <xf borderId="0" fillId="8" fontId="97" numFmtId="0" xfId="0" applyAlignment="1" applyFill="1" applyFont="1">
      <alignment horizontal="center" readingOrder="0" shrinkToFit="0" vertical="center" wrapText="1"/>
    </xf>
    <xf borderId="0" fillId="0" fontId="139" numFmtId="0" xfId="0" applyAlignment="1" applyFont="1">
      <alignment horizontal="left" readingOrder="0" shrinkToFit="0" wrapText="1"/>
    </xf>
    <xf borderId="0" fillId="10" fontId="140" numFmtId="0" xfId="0" applyAlignment="1" applyFill="1" applyFont="1">
      <alignment horizontal="center" readingOrder="0" shrinkToFit="0" vertical="center" wrapText="1"/>
    </xf>
    <xf borderId="0" fillId="12" fontId="97" numFmtId="0" xfId="0" applyAlignment="1" applyFill="1" applyFont="1">
      <alignment horizontal="center" readingOrder="0" shrinkToFit="0" vertical="center" wrapText="1"/>
    </xf>
    <xf borderId="0" fillId="20" fontId="5" numFmtId="0" xfId="0" applyAlignment="1" applyFill="1" applyFont="1">
      <alignment horizontal="left" readingOrder="0" shrinkToFit="0" wrapText="1"/>
    </xf>
    <xf borderId="0" fillId="0" fontId="5" numFmtId="0" xfId="0" applyAlignment="1" applyFont="1">
      <alignment horizontal="left" shrinkToFit="0" wrapText="1"/>
    </xf>
    <xf borderId="0" fillId="8" fontId="141" numFmtId="0" xfId="0" applyAlignment="1" applyFill="1" applyFont="1">
      <alignment horizontal="center" readingOrder="0" vertical="center"/>
    </xf>
    <xf borderId="0" fillId="0" fontId="3" numFmtId="0" xfId="0" applyAlignment="1" applyFont="1">
      <alignment horizontal="left" readingOrder="0" shrinkToFit="0" wrapText="1"/>
    </xf>
    <xf borderId="0" fillId="0" fontId="97" numFmtId="0" xfId="0" applyAlignment="1" applyFont="1">
      <alignment horizontal="left" readingOrder="0" shrinkToFit="0" wrapText="1"/>
    </xf>
    <xf borderId="0" fillId="0" fontId="97" numFmtId="0" xfId="0" applyAlignment="1" applyFont="1">
      <alignment horizontal="left" shrinkToFit="0" wrapText="1"/>
    </xf>
    <xf borderId="0" fillId="0" fontId="4" numFmtId="0" xfId="0" applyAlignment="1" applyFont="1">
      <alignment horizontal="left"/>
    </xf>
    <xf borderId="0" fillId="8" fontId="15" numFmtId="0" xfId="0" applyAlignment="1" applyFill="1" applyFont="1">
      <alignment horizontal="center" readingOrder="0" shrinkToFit="0" vertical="center" wrapText="1"/>
    </xf>
    <xf borderId="0" fillId="0" fontId="141" numFmtId="0" xfId="0" applyAlignment="1" applyFont="1">
      <alignment horizontal="center" readingOrder="0" shrinkToFit="0" wrapText="1"/>
    </xf>
    <xf borderId="0" fillId="10" fontId="15" numFmtId="0" xfId="0" applyAlignment="1" applyFill="1" applyFont="1">
      <alignment horizontal="center" readingOrder="0" shrinkToFit="0" vertical="center" wrapText="1"/>
    </xf>
    <xf borderId="0" fillId="0" fontId="141" numFmtId="0" xfId="0" applyAlignment="1" applyFont="1">
      <alignment horizontal="center" readingOrder="0"/>
    </xf>
    <xf borderId="0" fillId="2" fontId="141" numFmtId="0" xfId="0" applyAlignment="1" applyFill="1" applyFont="1">
      <alignment horizontal="left" readingOrder="0" shrinkToFit="0" wrapText="1"/>
    </xf>
    <xf borderId="0" fillId="0" fontId="4" numFmtId="0" xfId="0" applyAlignment="1" applyFont="1">
      <alignment horizontal="center" vertical="center"/>
    </xf>
    <xf borderId="0" fillId="12" fontId="141" numFmtId="0" xfId="0" applyAlignment="1" applyFill="1" applyFont="1">
      <alignment horizontal="center" readingOrder="0" vertical="center"/>
    </xf>
    <xf borderId="0" fillId="2" fontId="141" numFmtId="0" xfId="0" applyAlignment="1" applyFill="1" applyFont="1">
      <alignment horizontal="left" readingOrder="0"/>
    </xf>
    <xf borderId="0" fillId="12" fontId="15" numFmtId="0" xfId="0" applyAlignment="1" applyFill="1" applyFont="1">
      <alignment horizontal="center" readingOrder="0" shrinkToFit="0" vertical="center" wrapText="1"/>
    </xf>
    <xf borderId="0" fillId="27" fontId="90" numFmtId="0" xfId="0" applyAlignment="1" applyFill="1" applyFont="1">
      <alignment horizontal="left" shrinkToFit="0" vertical="bottom" wrapText="0"/>
    </xf>
    <xf borderId="0" fillId="0" fontId="3" numFmtId="0" xfId="0" applyAlignment="1" applyFont="1">
      <alignment horizontal="center" readingOrder="0" shrinkToFit="0" wrapText="1"/>
    </xf>
    <xf borderId="0" fillId="0" fontId="3" numFmtId="0" xfId="0" applyAlignment="1" applyFont="1">
      <alignment horizontal="center" shrinkToFit="0" wrapText="1"/>
    </xf>
    <xf borderId="0" fillId="0" fontId="4" numFmtId="0" xfId="0" applyAlignment="1" applyFont="1">
      <alignment shrinkToFit="0" wrapText="1"/>
    </xf>
    <xf borderId="0" fillId="0" fontId="4" numFmtId="0" xfId="0" applyAlignment="1" applyFont="1">
      <alignment readingOrder="0" shrinkToFit="0" wrapText="1"/>
    </xf>
    <xf borderId="0" fillId="15" fontId="4" numFmtId="0" xfId="0" applyAlignment="1" applyFill="1" applyFont="1">
      <alignment shrinkToFit="0" wrapText="1"/>
    </xf>
    <xf borderId="0" fillId="15" fontId="4" numFmtId="0" xfId="0" applyAlignment="1" applyFill="1" applyFont="1">
      <alignment readingOrder="0" shrinkToFit="0" wrapText="1"/>
    </xf>
    <xf borderId="0" fillId="0" fontId="40" numFmtId="21" xfId="0" applyAlignment="1" applyFont="1" applyNumberFormat="1">
      <alignment horizontal="right" readingOrder="0" shrinkToFit="0" wrapText="1"/>
    </xf>
    <xf borderId="0" fillId="0" fontId="35" numFmtId="0" xfId="0" applyAlignment="1" applyFont="1">
      <alignment horizontal="center" shrinkToFit="0" wrapText="1"/>
    </xf>
    <xf borderId="0" fillId="0" fontId="35" numFmtId="0" xfId="0" applyAlignment="1" applyFont="1">
      <alignment horizontal="center" readingOrder="0" shrinkToFit="0" wrapText="1"/>
    </xf>
    <xf borderId="0" fillId="0" fontId="34" numFmtId="0" xfId="0" applyAlignment="1" applyFont="1">
      <alignment horizontal="center" readingOrder="0" shrinkToFit="0" wrapText="1"/>
    </xf>
    <xf borderId="0" fillId="3" fontId="34" numFmtId="0" xfId="0" applyAlignment="1" applyFill="1" applyFont="1">
      <alignment readingOrder="0" shrinkToFit="0" wrapText="1"/>
    </xf>
    <xf borderId="0" fillId="0" fontId="48" numFmtId="20" xfId="0" applyAlignment="1" applyFont="1" applyNumberFormat="1">
      <alignment horizontal="right" readingOrder="0" shrinkToFit="0" wrapText="1"/>
    </xf>
    <xf borderId="0" fillId="0" fontId="1" numFmtId="173" xfId="0" applyAlignment="1" applyFont="1" applyNumberFormat="1">
      <alignment horizontal="center" readingOrder="0"/>
    </xf>
    <xf borderId="0" fillId="0" fontId="1" numFmtId="173" xfId="0" applyAlignment="1" applyFont="1" applyNumberFormat="1">
      <alignment readingOrder="0"/>
    </xf>
    <xf borderId="31" fillId="8" fontId="5" numFmtId="173" xfId="0" applyAlignment="1" applyBorder="1" applyFill="1" applyFont="1" applyNumberFormat="1">
      <alignment readingOrder="0" shrinkToFit="0" wrapText="1"/>
    </xf>
    <xf borderId="0" fillId="8" fontId="5" numFmtId="0" xfId="0" applyFill="1" applyFont="1"/>
    <xf borderId="32" fillId="0" fontId="5" numFmtId="0" xfId="0" applyAlignment="1" applyBorder="1" applyFont="1">
      <alignment readingOrder="0" shrinkToFit="0" wrapText="1"/>
    </xf>
    <xf borderId="32" fillId="0" fontId="1" numFmtId="0" xfId="0" applyAlignment="1" applyBorder="1" applyFont="1">
      <alignment readingOrder="0" shrinkToFit="0" wrapText="1"/>
    </xf>
    <xf borderId="32" fillId="3" fontId="1" numFmtId="0" xfId="0" applyAlignment="1" applyBorder="1" applyFill="1" applyFont="1">
      <alignment readingOrder="0" shrinkToFit="0" wrapText="1"/>
    </xf>
    <xf borderId="3" fillId="0" fontId="1" numFmtId="0" xfId="0" applyAlignment="1" applyBorder="1" applyFont="1">
      <alignment readingOrder="0" shrinkToFit="0" vertical="center" wrapText="1"/>
    </xf>
    <xf borderId="70" fillId="0" fontId="1" numFmtId="0" xfId="0" applyAlignment="1" applyBorder="1" applyFont="1">
      <alignment readingOrder="0" shrinkToFit="0" wrapText="1"/>
    </xf>
    <xf borderId="71" fillId="0" fontId="1" numFmtId="0" xfId="0" applyAlignment="1" applyBorder="1" applyFont="1">
      <alignment readingOrder="0" shrinkToFit="0" wrapText="1"/>
    </xf>
    <xf borderId="72" fillId="0" fontId="1" numFmtId="0" xfId="0" applyAlignment="1" applyBorder="1" applyFont="1">
      <alignment readingOrder="0" shrinkToFit="0" wrapText="1"/>
    </xf>
    <xf borderId="73" fillId="0" fontId="1" numFmtId="0" xfId="0" applyAlignment="1" applyBorder="1" applyFont="1">
      <alignment readingOrder="0" shrinkToFit="0" wrapText="1"/>
    </xf>
    <xf borderId="12" fillId="0" fontId="1" numFmtId="0" xfId="0" applyBorder="1" applyFont="1"/>
    <xf borderId="74" fillId="0" fontId="1" numFmtId="0" xfId="0" applyAlignment="1" applyBorder="1" applyFont="1">
      <alignment readingOrder="0" shrinkToFit="0" wrapText="1"/>
    </xf>
    <xf borderId="75" fillId="0" fontId="1" numFmtId="0" xfId="0" applyAlignment="1" applyBorder="1" applyFont="1">
      <alignment readingOrder="0" shrinkToFit="0" wrapText="1"/>
    </xf>
    <xf borderId="76" fillId="0" fontId="1" numFmtId="0" xfId="0" applyAlignment="1" applyBorder="1" applyFont="1">
      <alignment readingOrder="0" shrinkToFit="0" wrapText="1"/>
    </xf>
    <xf borderId="77" fillId="0" fontId="1" numFmtId="0" xfId="0" applyAlignment="1" applyBorder="1" applyFont="1">
      <alignment readingOrder="0" shrinkToFit="0" wrapText="1"/>
    </xf>
    <xf borderId="5" fillId="0" fontId="1" numFmtId="0" xfId="0" applyBorder="1" applyFont="1"/>
    <xf borderId="78" fillId="0" fontId="1" numFmtId="0" xfId="0" applyAlignment="1" applyBorder="1" applyFont="1">
      <alignment readingOrder="0" shrinkToFit="0" wrapText="1"/>
    </xf>
    <xf borderId="14" fillId="2" fontId="14" numFmtId="0" xfId="0" applyAlignment="1" applyBorder="1" applyFill="1" applyFont="1">
      <alignment horizontal="left" readingOrder="0"/>
    </xf>
    <xf borderId="79" fillId="0" fontId="1" numFmtId="0" xfId="0" applyAlignment="1" applyBorder="1" applyFont="1">
      <alignment readingOrder="0" shrinkToFit="0" wrapText="1"/>
    </xf>
    <xf borderId="80" fillId="0" fontId="1" numFmtId="0" xfId="0" applyAlignment="1" applyBorder="1" applyFont="1">
      <alignment readingOrder="0" shrinkToFit="0" wrapText="1"/>
    </xf>
    <xf borderId="33" fillId="0" fontId="1" numFmtId="0" xfId="0" applyAlignment="1" applyBorder="1" applyFont="1">
      <alignment readingOrder="0" shrinkToFit="0" wrapText="1"/>
    </xf>
    <xf borderId="0" fillId="2" fontId="46" numFmtId="21" xfId="0" applyAlignment="1" applyFill="1" applyFont="1" applyNumberFormat="1">
      <alignment horizontal="right" readingOrder="0" shrinkToFit="0" wrapText="1"/>
    </xf>
    <xf borderId="0" fillId="2" fontId="40" numFmtId="21" xfId="0" applyAlignment="1" applyFill="1" applyFont="1" applyNumberFormat="1">
      <alignment horizontal="right" readingOrder="0" shrinkToFit="0" wrapText="0"/>
    </xf>
    <xf borderId="0" fillId="2" fontId="40" numFmtId="21" xfId="0" applyAlignment="1" applyFill="1" applyFont="1" applyNumberFormat="1">
      <alignment horizontal="right" readingOrder="0" shrinkToFit="0" wrapText="1"/>
    </xf>
    <xf borderId="0" fillId="0" fontId="43" numFmtId="0" xfId="0" applyAlignment="1" applyFont="1">
      <alignment shrinkToFit="0" wrapText="1"/>
    </xf>
    <xf borderId="0" fillId="0" fontId="40" numFmtId="21" xfId="0" applyAlignment="1" applyFont="1" applyNumberFormat="1">
      <alignment horizontal="right" readingOrder="0" shrinkToFit="0" vertical="top" wrapText="1"/>
    </xf>
    <xf borderId="0" fillId="0" fontId="40" numFmtId="21" xfId="0" applyAlignment="1" applyFont="1" applyNumberFormat="1">
      <alignment horizontal="right" readingOrder="0" shrinkToFit="0" wrapText="0"/>
    </xf>
    <xf borderId="0" fillId="0" fontId="142" numFmtId="20" xfId="0" applyAlignment="1" applyFont="1" applyNumberFormat="1">
      <alignment horizontal="center" readingOrder="0" shrinkToFit="0" wrapText="1"/>
    </xf>
    <xf borderId="0" fillId="2" fontId="143" numFmtId="46" xfId="0" applyAlignment="1" applyFill="1" applyFont="1" applyNumberFormat="1">
      <alignment horizontal="left" readingOrder="0" shrinkToFit="0" wrapText="1"/>
    </xf>
    <xf borderId="0" fillId="2" fontId="144" numFmtId="0" xfId="0" applyAlignment="1" applyFill="1" applyFont="1">
      <alignment horizontal="left" readingOrder="0" shrinkToFit="0" wrapText="1"/>
    </xf>
    <xf borderId="0" fillId="2" fontId="145" numFmtId="0" xfId="0" applyAlignment="1" applyFill="1" applyFont="1">
      <alignment horizontal="left" readingOrder="0" shrinkToFit="0" wrapText="1"/>
    </xf>
    <xf borderId="0" fillId="13" fontId="41" numFmtId="0" xfId="0" applyAlignment="1" applyFill="1" applyFont="1">
      <alignment readingOrder="0" shrinkToFit="0" wrapText="1"/>
    </xf>
    <xf borderId="0" fillId="2" fontId="146" numFmtId="0" xfId="0" applyAlignment="1" applyFill="1" applyFont="1">
      <alignment horizontal="left" readingOrder="0" shrinkToFit="0" vertical="top" wrapText="1"/>
    </xf>
    <xf borderId="0" fillId="2" fontId="146" numFmtId="0" xfId="0" applyAlignment="1" applyFill="1" applyFont="1">
      <alignment horizontal="left" readingOrder="0" shrinkToFit="0" wrapText="1"/>
    </xf>
    <xf borderId="0" fillId="2" fontId="47" numFmtId="21" xfId="0" applyAlignment="1" applyFill="1" applyFont="1" applyNumberFormat="1">
      <alignment horizontal="right" readingOrder="0" shrinkToFit="0" wrapText="1"/>
    </xf>
    <xf borderId="0" fillId="0" fontId="42" numFmtId="0" xfId="0" applyAlignment="1" applyFont="1">
      <alignment readingOrder="0" shrinkToFit="0" wrapText="1"/>
    </xf>
    <xf borderId="0" fillId="0" fontId="42" numFmtId="21" xfId="0" applyAlignment="1" applyFont="1" applyNumberFormat="1">
      <alignment horizontal="right" readingOrder="0" shrinkToFit="0" wrapText="1"/>
    </xf>
    <xf borderId="0" fillId="13" fontId="45" numFmtId="21" xfId="0" applyAlignment="1" applyFill="1" applyFont="1" applyNumberFormat="1">
      <alignment horizontal="right" readingOrder="0" shrinkToFit="0" wrapText="1"/>
    </xf>
    <xf borderId="0" fillId="0" fontId="42" numFmtId="46" xfId="0" applyAlignment="1" applyFont="1" applyNumberFormat="1">
      <alignment horizontal="right" readingOrder="0" shrinkToFit="0" wrapText="1"/>
    </xf>
    <xf borderId="0" fillId="0" fontId="42" numFmtId="0" xfId="0" applyAlignment="1" applyFont="1">
      <alignment readingOrder="0" shrinkToFit="0" wrapText="0"/>
    </xf>
    <xf borderId="0" fillId="0" fontId="42" numFmtId="21" xfId="0" applyAlignment="1" applyFont="1" applyNumberFormat="1">
      <alignment horizontal="right" readingOrder="0" shrinkToFit="0" wrapText="0"/>
    </xf>
    <xf borderId="0" fillId="0" fontId="34" numFmtId="0" xfId="0" applyFont="1"/>
    <xf borderId="0" fillId="2" fontId="45" numFmtId="21" xfId="0" applyAlignment="1" applyFill="1" applyFont="1" applyNumberFormat="1">
      <alignment horizontal="right" readingOrder="0" shrinkToFit="0" wrapText="1"/>
    </xf>
    <xf borderId="0" fillId="2" fontId="39" numFmtId="9" xfId="0" applyAlignment="1" applyFill="1" applyFont="1" applyNumberFormat="1">
      <alignment readingOrder="0" shrinkToFit="0" wrapText="1"/>
    </xf>
    <xf borderId="0" fillId="13" fontId="39" numFmtId="0" xfId="0" applyAlignment="1" applyFill="1" applyFont="1">
      <alignment readingOrder="0" shrinkToFit="0" wrapText="1"/>
    </xf>
    <xf borderId="0" fillId="13" fontId="39" numFmtId="21" xfId="0" applyAlignment="1" applyFill="1" applyFont="1" applyNumberFormat="1">
      <alignment horizontal="righ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2" Type="http://schemas.openxmlformats.org/officeDocument/2006/relationships/worksheet" Target="worksheets/sheet29.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Word Count by row number</a:t>
            </a:r>
          </a:p>
        </c:rich>
      </c:tx>
      <c:overlay val="0"/>
    </c:title>
    <c:plotArea>
      <c:layout>
        <c:manualLayout>
          <c:xMode val="edge"/>
          <c:yMode val="edge"/>
          <c:x val="0.18600276412776412"/>
          <c:y val="0.18529411764705883"/>
          <c:w val="0.7857417076167076"/>
          <c:h val="0.7411764705882353"/>
        </c:manualLayout>
      </c:layout>
      <c:barChart>
        <c:barDir val="col"/>
        <c:ser>
          <c:idx val="0"/>
          <c:order val="0"/>
          <c:tx>
            <c:strRef>
              <c:f>'TL sandbox'!$C$2</c:f>
            </c:strRef>
          </c:tx>
          <c:spPr>
            <a:solidFill>
              <a:srgbClr val="4285F4"/>
            </a:solidFill>
            <a:ln cmpd="sng">
              <a:noFill/>
            </a:ln>
          </c:spPr>
          <c:val>
            <c:numRef>
              <c:f>'TL sandbox'!$C$3:$C$494</c:f>
              <c:numCache/>
            </c:numRef>
          </c:val>
        </c:ser>
        <c:axId val="1481170444"/>
        <c:axId val="657364142"/>
      </c:barChart>
      <c:catAx>
        <c:axId val="148117044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rot="-3600000"/>
          <a:lstStyle/>
          <a:p>
            <a:pPr lvl="0">
              <a:defRPr b="0">
                <a:solidFill>
                  <a:srgbClr val="000000"/>
                </a:solidFill>
                <a:latin typeface="Roboto"/>
              </a:defRPr>
            </a:pPr>
          </a:p>
        </c:txPr>
        <c:crossAx val="657364142"/>
      </c:catAx>
      <c:valAx>
        <c:axId val="6573641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WC 301-600</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481170444"/>
      </c:valAx>
    </c:plotArea>
    <c:legend>
      <c:legendPos val="r"/>
      <c:overlay val="0"/>
      <c:txPr>
        <a:bodyPr/>
        <a:lstStyle/>
        <a:p>
          <a:pPr lvl="0">
            <a:defRPr b="0">
              <a:solidFill>
                <a:srgbClr val="000000"/>
              </a:solidFill>
              <a:latin typeface="Roboto"/>
            </a:defRPr>
          </a:pPr>
        </a:p>
      </c:txPr>
    </c:legend>
    <c:plotVisOnly val="1"/>
  </c:chart>
  <c:spPr>
    <a:solidFill>
      <a:srgbClr val="F3F3F3"/>
    </a:solidFill>
  </c:spPr>
</c:chartSpace>
</file>

<file path=xl/drawings/_rels/drawing1.xml.rels><?xml version="1.0" encoding="UTF-8" standalone="yes"?><Relationships xmlns="http://schemas.openxmlformats.org/package/2006/relationships"><Relationship Id="rId20" Type="http://schemas.openxmlformats.org/officeDocument/2006/relationships/image" Target="../media/image3.png"/><Relationship Id="rId22" Type="http://schemas.openxmlformats.org/officeDocument/2006/relationships/image" Target="../media/image1.png"/><Relationship Id="rId21" Type="http://schemas.openxmlformats.org/officeDocument/2006/relationships/image" Target="../media/image16.png"/><Relationship Id="rId24" Type="http://schemas.openxmlformats.org/officeDocument/2006/relationships/image" Target="../media/image21.png"/><Relationship Id="rId23" Type="http://schemas.openxmlformats.org/officeDocument/2006/relationships/image" Target="../media/image4.png"/><Relationship Id="rId1" Type="http://schemas.openxmlformats.org/officeDocument/2006/relationships/chart" Target="../charts/chart1.xml"/><Relationship Id="rId2" Type="http://schemas.openxmlformats.org/officeDocument/2006/relationships/image" Target="../media/image6.png"/><Relationship Id="rId3" Type="http://schemas.openxmlformats.org/officeDocument/2006/relationships/image" Target="../media/image20.png"/><Relationship Id="rId4" Type="http://schemas.openxmlformats.org/officeDocument/2006/relationships/image" Target="../media/image18.png"/><Relationship Id="rId9" Type="http://schemas.openxmlformats.org/officeDocument/2006/relationships/image" Target="../media/image14.png"/><Relationship Id="rId25" Type="http://schemas.openxmlformats.org/officeDocument/2006/relationships/image" Target="../media/image22.jpg"/><Relationship Id="rId5" Type="http://schemas.openxmlformats.org/officeDocument/2006/relationships/image" Target="../media/image17.png"/><Relationship Id="rId6" Type="http://schemas.openxmlformats.org/officeDocument/2006/relationships/image" Target="../media/image12.png"/><Relationship Id="rId7" Type="http://schemas.openxmlformats.org/officeDocument/2006/relationships/image" Target="../media/image9.png"/><Relationship Id="rId8" Type="http://schemas.openxmlformats.org/officeDocument/2006/relationships/image" Target="../media/image23.png"/><Relationship Id="rId11" Type="http://schemas.openxmlformats.org/officeDocument/2006/relationships/image" Target="../media/image11.png"/><Relationship Id="rId10" Type="http://schemas.openxmlformats.org/officeDocument/2006/relationships/image" Target="../media/image19.png"/><Relationship Id="rId13" Type="http://schemas.openxmlformats.org/officeDocument/2006/relationships/image" Target="../media/image10.png"/><Relationship Id="rId12" Type="http://schemas.openxmlformats.org/officeDocument/2006/relationships/image" Target="../media/image15.png"/><Relationship Id="rId15" Type="http://schemas.openxmlformats.org/officeDocument/2006/relationships/image" Target="../media/image5.png"/><Relationship Id="rId14" Type="http://schemas.openxmlformats.org/officeDocument/2006/relationships/image" Target="../media/image25.png"/><Relationship Id="rId17" Type="http://schemas.openxmlformats.org/officeDocument/2006/relationships/image" Target="../media/image24.png"/><Relationship Id="rId16" Type="http://schemas.openxmlformats.org/officeDocument/2006/relationships/image" Target="../media/image2.png"/><Relationship Id="rId19" Type="http://schemas.openxmlformats.org/officeDocument/2006/relationships/image" Target="../media/image8.png"/><Relationship Id="rId18"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600075</xdr:colOff>
      <xdr:row>7</xdr:row>
      <xdr:rowOff>66675</xdr:rowOff>
    </xdr:from>
    <xdr:ext cx="3876675" cy="2428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2362200</xdr:colOff>
      <xdr:row>293</xdr:row>
      <xdr:rowOff>771525</xdr:rowOff>
    </xdr:from>
    <xdr:ext cx="1123950" cy="167640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1981200</xdr:colOff>
      <xdr:row>294</xdr:row>
      <xdr:rowOff>-28575</xdr:rowOff>
    </xdr:from>
    <xdr:ext cx="1504950" cy="221932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2266950</xdr:colOff>
      <xdr:row>300</xdr:row>
      <xdr:rowOff>942975</xdr:rowOff>
    </xdr:from>
    <xdr:ext cx="2057400" cy="1409700"/>
    <xdr:pic>
      <xdr:nvPicPr>
        <xdr:cNvPr id="0" name="image2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104775</xdr:colOff>
      <xdr:row>300</xdr:row>
      <xdr:rowOff>942975</xdr:rowOff>
    </xdr:from>
    <xdr:ext cx="2105025" cy="1428750"/>
    <xdr:pic>
      <xdr:nvPicPr>
        <xdr:cNvPr id="0" name="image1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2266950</xdr:colOff>
      <xdr:row>300</xdr:row>
      <xdr:rowOff>1133475</xdr:rowOff>
    </xdr:from>
    <xdr:ext cx="2228850" cy="1609725"/>
    <xdr:pic>
      <xdr:nvPicPr>
        <xdr:cNvPr id="0" name="image1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2266950</xdr:colOff>
      <xdr:row>301</xdr:row>
      <xdr:rowOff>0</xdr:rowOff>
    </xdr:from>
    <xdr:ext cx="3743325" cy="2486025"/>
    <xdr:pic>
      <xdr:nvPicPr>
        <xdr:cNvPr id="0" name="image1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152400</xdr:colOff>
      <xdr:row>318</xdr:row>
      <xdr:rowOff>180975</xdr:rowOff>
    </xdr:from>
    <xdr:ext cx="1809750" cy="1428750"/>
    <xdr:pic>
      <xdr:nvPicPr>
        <xdr:cNvPr id="0" name="image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17</xdr:col>
      <xdr:colOff>2266950</xdr:colOff>
      <xdr:row>318</xdr:row>
      <xdr:rowOff>0</xdr:rowOff>
    </xdr:from>
    <xdr:ext cx="5029200" cy="14592300"/>
    <xdr:pic>
      <xdr:nvPicPr>
        <xdr:cNvPr id="0" name="image2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2266950</xdr:colOff>
      <xdr:row>353</xdr:row>
      <xdr:rowOff>1266825</xdr:rowOff>
    </xdr:from>
    <xdr:ext cx="1238250" cy="628650"/>
    <xdr:pic>
      <xdr:nvPicPr>
        <xdr:cNvPr id="0" name="image1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2266950</xdr:colOff>
      <xdr:row>353</xdr:row>
      <xdr:rowOff>0</xdr:rowOff>
    </xdr:from>
    <xdr:ext cx="4933950" cy="3638550"/>
    <xdr:pic>
      <xdr:nvPicPr>
        <xdr:cNvPr id="0" name="image1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353</xdr:row>
      <xdr:rowOff>0</xdr:rowOff>
    </xdr:from>
    <xdr:ext cx="4838700" cy="3619500"/>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0</xdr:colOff>
      <xdr:row>353</xdr:row>
      <xdr:rowOff>0</xdr:rowOff>
    </xdr:from>
    <xdr:ext cx="5572125" cy="3371850"/>
    <xdr:pic>
      <xdr:nvPicPr>
        <xdr:cNvPr id="0" name="image15.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15</xdr:col>
      <xdr:colOff>0</xdr:colOff>
      <xdr:row>353</xdr:row>
      <xdr:rowOff>0</xdr:rowOff>
    </xdr:from>
    <xdr:ext cx="5591175" cy="3067050"/>
    <xdr:pic>
      <xdr:nvPicPr>
        <xdr:cNvPr id="0" name="image10.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142875</xdr:colOff>
      <xdr:row>362</xdr:row>
      <xdr:rowOff>85725</xdr:rowOff>
    </xdr:from>
    <xdr:ext cx="1724025" cy="1285875"/>
    <xdr:pic>
      <xdr:nvPicPr>
        <xdr:cNvPr id="0" name="image25.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2266950</xdr:colOff>
      <xdr:row>383</xdr:row>
      <xdr:rowOff>1419225</xdr:rowOff>
    </xdr:from>
    <xdr:ext cx="2152650" cy="1343025"/>
    <xdr:pic>
      <xdr:nvPicPr>
        <xdr:cNvPr id="0" name="image5.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2266950</xdr:colOff>
      <xdr:row>396</xdr:row>
      <xdr:rowOff>28575</xdr:rowOff>
    </xdr:from>
    <xdr:ext cx="1962150" cy="2152650"/>
    <xdr:pic>
      <xdr:nvPicPr>
        <xdr:cNvPr id="0" name="image2.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2266950</xdr:colOff>
      <xdr:row>429</xdr:row>
      <xdr:rowOff>2181225</xdr:rowOff>
    </xdr:from>
    <xdr:ext cx="2219325" cy="1409700"/>
    <xdr:pic>
      <xdr:nvPicPr>
        <xdr:cNvPr id="0" name="image24.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85725</xdr:colOff>
      <xdr:row>516</xdr:row>
      <xdr:rowOff>1733550</xdr:rowOff>
    </xdr:from>
    <xdr:ext cx="3952875" cy="1019175"/>
    <xdr:pic>
      <xdr:nvPicPr>
        <xdr:cNvPr id="0" name="image1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3552825</xdr:colOff>
      <xdr:row>530</xdr:row>
      <xdr:rowOff>2181225</xdr:rowOff>
    </xdr:from>
    <xdr:ext cx="2981325" cy="1924050"/>
    <xdr:pic>
      <xdr:nvPicPr>
        <xdr:cNvPr id="0" name="image8.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3057525</xdr:colOff>
      <xdr:row>530</xdr:row>
      <xdr:rowOff>2181225</xdr:rowOff>
    </xdr:from>
    <xdr:ext cx="2105025" cy="1609725"/>
    <xdr:pic>
      <xdr:nvPicPr>
        <xdr:cNvPr id="0" name="image3.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38100</xdr:colOff>
      <xdr:row>530</xdr:row>
      <xdr:rowOff>2181225</xdr:rowOff>
    </xdr:from>
    <xdr:ext cx="2105025" cy="2447925"/>
    <xdr:pic>
      <xdr:nvPicPr>
        <xdr:cNvPr id="0" name="image16.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2266950</xdr:colOff>
      <xdr:row>531</xdr:row>
      <xdr:rowOff>0</xdr:rowOff>
    </xdr:from>
    <xdr:ext cx="2152650" cy="1524000"/>
    <xdr:pic>
      <xdr:nvPicPr>
        <xdr:cNvPr id="0" name="image1.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2266950</xdr:colOff>
      <xdr:row>531</xdr:row>
      <xdr:rowOff>0</xdr:rowOff>
    </xdr:from>
    <xdr:ext cx="2105025" cy="1409700"/>
    <xdr:pic>
      <xdr:nvPicPr>
        <xdr:cNvPr id="0" name="image4.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209</xdr:row>
      <xdr:rowOff>0</xdr:rowOff>
    </xdr:from>
    <xdr:ext cx="609600" cy="200025"/>
    <xdr:pic>
      <xdr:nvPicPr>
        <xdr:cNvPr id="0" name="image21.png"/>
        <xdr:cNvPicPr preferRelativeResize="0"/>
      </xdr:nvPicPr>
      <xdr:blipFill>
        <a:blip cstate="print" r:embed="rId24"/>
        <a:stretch>
          <a:fillRect/>
        </a:stretch>
      </xdr:blipFill>
      <xdr:spPr>
        <a:prstGeom prst="rect">
          <a:avLst/>
        </a:prstGeom>
        <a:noFill/>
      </xdr:spPr>
    </xdr:pic>
    <xdr:clientData fLocksWithSheet="0"/>
  </xdr:oneCellAnchor>
  <xdr:oneCellAnchor>
    <xdr:from>
      <xdr:col>11</xdr:col>
      <xdr:colOff>0</xdr:colOff>
      <xdr:row>324</xdr:row>
      <xdr:rowOff>0</xdr:rowOff>
    </xdr:from>
    <xdr:ext cx="266700" cy="200025"/>
    <xdr:pic>
      <xdr:nvPicPr>
        <xdr:cNvPr id="0" name="image22.jpg"/>
        <xdr:cNvPicPr preferRelativeResize="0"/>
      </xdr:nvPicPr>
      <xdr:blipFill>
        <a:blip cstate="print" r:embed="rId2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40" Type="http://schemas.openxmlformats.org/officeDocument/2006/relationships/hyperlink" Target="https://sites.google.com/site/iscatusben/review-of-my-big-t" TargetMode="External"/><Relationship Id="rId42" Type="http://schemas.openxmlformats.org/officeDocument/2006/relationships/hyperlink" Target="https://medium.com/the-salve/11-former-evangelicals-talk-about-what-they-left-behind-479a614d57cb" TargetMode="External"/><Relationship Id="rId41" Type="http://schemas.openxmlformats.org/officeDocument/2006/relationships/hyperlink" Target="http://news.nd.edu/news/national-abortion-study-finds-out-of-touch-labels-knowledge-gaps-appetite-for-moral-discussion/" TargetMode="External"/><Relationship Id="rId44" Type="http://schemas.openxmlformats.org/officeDocument/2006/relationships/hyperlink" Target="https://www.youtube.com/watch?time_continue=2761&amp;v=5KnFrf3UDQY&amp;feature=emb_logo" TargetMode="External"/><Relationship Id="rId43" Type="http://schemas.openxmlformats.org/officeDocument/2006/relationships/hyperlink" Target="https://www.youtube.com/watch?v=PY9DcIMGxMs" TargetMode="External"/><Relationship Id="rId46" Type="http://schemas.openxmlformats.org/officeDocument/2006/relationships/hyperlink" Target="https://cac.org/necessary-boundaries-2020-08-10/?utm_source=cm&amp;utm_medium=email&amp;utm_campaign=dm&amp;utm_content=summary" TargetMode="External"/><Relationship Id="rId45" Type="http://schemas.openxmlformats.org/officeDocument/2006/relationships/hyperlink" Target="https://cac.org/the-universal-pattern-2020-08-09/?utm_source=cm&amp;utm_medium=email&amp;utm_campaign=dm&amp;utm_content=summary" TargetMode="External"/><Relationship Id="rId107" Type="http://schemas.openxmlformats.org/officeDocument/2006/relationships/hyperlink" Target="https://www.scientificamerican.com/blog/observations/physics-is-pointing-inexorably-to-mind/" TargetMode="External"/><Relationship Id="rId106" Type="http://schemas.openxmlformats.org/officeDocument/2006/relationships/hyperlink" Target="https://store.cac.org/products/yes-and-daily-meditations?_gl=1*1lr7n8a*_gcl_au*MzI2NTE5NDU5LjE3NDgwMDU0MzU." TargetMode="External"/><Relationship Id="rId105" Type="http://schemas.openxmlformats.org/officeDocument/2006/relationships/hyperlink" Target="https://store.cac.org/products/oneing-the-perennial-tradition-pdf-download?utm_source=Daily+Meditation&amp;utm_medium=email&amp;utm_campaign=reference" TargetMode="External"/><Relationship Id="rId104" Type="http://schemas.openxmlformats.org/officeDocument/2006/relationships/hyperlink" Target="https://cac.org/daily-meditations/a-broad-wisdom-tradition/" TargetMode="External"/><Relationship Id="rId109" Type="http://schemas.openxmlformats.org/officeDocument/2006/relationships/hyperlink" Target="https://arxiv.org/pdf/2007.05300" TargetMode="External"/><Relationship Id="rId108" Type="http://schemas.openxmlformats.org/officeDocument/2006/relationships/hyperlink" Target="https://arxiv.org/abs/2201.10346" TargetMode="External"/><Relationship Id="rId48" Type="http://schemas.openxmlformats.org/officeDocument/2006/relationships/hyperlink" Target="https://en.wikipedia.org/wiki/Electromagnetic_theories_of_consciousness" TargetMode="External"/><Relationship Id="rId47" Type="http://schemas.openxmlformats.org/officeDocument/2006/relationships/hyperlink" Target="https://www.nytimes.com/2020/09/26/opinion/amy-coney-barrett-catholic-supreme-court.html?action=click&amp;module=RelatedLinks&amp;pgtype=Article" TargetMode="External"/><Relationship Id="rId49" Type="http://schemas.openxmlformats.org/officeDocument/2006/relationships/hyperlink" Target="https://en.wikipedia.org/wiki/Consciousness" TargetMode="External"/><Relationship Id="rId103" Type="http://schemas.openxmlformats.org/officeDocument/2006/relationships/hyperlink" Target="https://docs.google.com/document/d/1Y8i6OL3PmmIJ0_gjyxRLqqTeYHP2aMW8FYjtX088ZXI/edit?usp=sharing" TargetMode="External"/><Relationship Id="rId102" Type="http://schemas.openxmlformats.org/officeDocument/2006/relationships/hyperlink" Target="https://x.com/donalddhoffman/status/1738696137903874289?s=20" TargetMode="External"/><Relationship Id="rId101" Type="http://schemas.openxmlformats.org/officeDocument/2006/relationships/hyperlink" Target="https://www.essentiafoundation.org/entropy-is-in-the-eye-of-the-beholder/reading/" TargetMode="External"/><Relationship Id="rId100" Type="http://schemas.openxmlformats.org/officeDocument/2006/relationships/hyperlink" Target="https://veridical.net/conscious-agents-and-simple-rules.html" TargetMode="External"/><Relationship Id="rId31" Type="http://schemas.openxmlformats.org/officeDocument/2006/relationships/hyperlink" Target="https://www.youtube.com/watch?v=_W-n510Pca0" TargetMode="External"/><Relationship Id="rId30" Type="http://schemas.openxmlformats.org/officeDocument/2006/relationships/hyperlink" Target="https://dochub.com/drthomasjloughrantom/1XEpyxzwNG95ygZRQZGd38/free-will-and-neuroscience-from-explaining-freedom-away-to-new-ways-of-operationa?pg=3" TargetMode="External"/><Relationship Id="rId33" Type="http://schemas.openxmlformats.org/officeDocument/2006/relationships/hyperlink" Target="https://youtu.be/SUW_NU7fiVI" TargetMode="External"/><Relationship Id="rId32" Type="http://schemas.openxmlformats.org/officeDocument/2006/relationships/hyperlink" Target="https://www.theverge.com/2012/10/1/3424828/philip-k-dick-festival-science-fiction-change-your-life" TargetMode="External"/><Relationship Id="rId35" Type="http://schemas.openxmlformats.org/officeDocument/2006/relationships/hyperlink" Target="https://www.youtube.com/watch?v=2EQTqea67Ic" TargetMode="External"/><Relationship Id="rId34" Type="http://schemas.openxmlformats.org/officeDocument/2006/relationships/hyperlink" Target="https://www.youtube.com/watch?v=GwGmWqX0MnM" TargetMode="External"/><Relationship Id="rId37" Type="http://schemas.openxmlformats.org/officeDocument/2006/relationships/hyperlink" Target="https://www.youtube.com/watch?v=U7Z_TIw9InA" TargetMode="External"/><Relationship Id="rId36" Type="http://schemas.openxmlformats.org/officeDocument/2006/relationships/hyperlink" Target="https://www.youtube.com/watch?v=pZBwLNYzgO4" TargetMode="External"/><Relationship Id="rId39" Type="http://schemas.openxmlformats.org/officeDocument/2006/relationships/hyperlink" Target="https://brianwhitworth.com/brain-and-technology/" TargetMode="External"/><Relationship Id="rId38" Type="http://schemas.openxmlformats.org/officeDocument/2006/relationships/hyperlink" Target="http://brianwhitworth.com/quantum-realism" TargetMode="External"/><Relationship Id="rId20" Type="http://schemas.openxmlformats.org/officeDocument/2006/relationships/hyperlink" Target="https://file.scirp.org/Html/5-1390478_87017.htm" TargetMode="External"/><Relationship Id="rId22" Type="http://schemas.openxmlformats.org/officeDocument/2006/relationships/hyperlink" Target="https://www.people-press.org/2007/04/15/public-knowledge-of-current-affairs-little-changed-by-news-and-information-revolutions/" TargetMode="External"/><Relationship Id="rId21" Type="http://schemas.openxmlformats.org/officeDocument/2006/relationships/hyperlink" Target="https://scholar.harvard.edu/files/rpande/files/do_informed_voters_make_better_choices.pdf" TargetMode="External"/><Relationship Id="rId24" Type="http://schemas.openxmlformats.org/officeDocument/2006/relationships/hyperlink" Target="https://youtu.be/NwzuibY5kUs" TargetMode="External"/><Relationship Id="rId23" Type="http://schemas.openxmlformats.org/officeDocument/2006/relationships/hyperlink" Target="https://www.pewinternet.org/2014/12/08/better-informed/" TargetMode="External"/><Relationship Id="rId26" Type="http://schemas.openxmlformats.org/officeDocument/2006/relationships/hyperlink" Target="https://youtu.be/qoODTATf0GI" TargetMode="External"/><Relationship Id="rId25" Type="http://schemas.openxmlformats.org/officeDocument/2006/relationships/hyperlink" Target="https://www.gutenberg.org/files/52958/52958-h/52958-h.htm" TargetMode="External"/><Relationship Id="rId28" Type="http://schemas.openxmlformats.org/officeDocument/2006/relationships/hyperlink" Target="https://itlaw.wikia.org/wiki/Information_provenance" TargetMode="External"/><Relationship Id="rId27" Type="http://schemas.openxmlformats.org/officeDocument/2006/relationships/hyperlink" Target="https://docs.google.com/document/d/1S_tYN8NKBmuJH7395l5n77RPVSxvcIG-kx6G6Ja0lXY/edit?usp=sharing" TargetMode="External"/><Relationship Id="rId29" Type="http://schemas.openxmlformats.org/officeDocument/2006/relationships/hyperlink" Target="https://samharris.org/podcasts/178-reality-illusion/" TargetMode="External"/><Relationship Id="rId95" Type="http://schemas.openxmlformats.org/officeDocument/2006/relationships/hyperlink" Target="https://catholicherald.co.uk/pope-francis-rants-against-delinquent-priests-who-withhold-absolution-2/" TargetMode="External"/><Relationship Id="rId94" Type="http://schemas.openxmlformats.org/officeDocument/2006/relationships/hyperlink" Target="https://www.thecatholicthing.org/2023/01/25/repentance-for-sin-and-sacramental-absolution/?utm_source=The+Catholic+Thing+Daily&amp;utm_campaign=8ee91d8020-EMAIL_CAMPAIGN_2018_12_07_01_02_COPY_01&amp;utm_medium=email&amp;utm_term=0_769a14e16a-8ee91d8020-244465200&amp;mc_cid=8ee91d8020&amp;mc_eid=f172112171" TargetMode="External"/><Relationship Id="rId97" Type="http://schemas.openxmlformats.org/officeDocument/2006/relationships/hyperlink" Target="https://schoolofmary.org/pope-francis-catechesis-on-discernment/" TargetMode="External"/><Relationship Id="rId96" Type="http://schemas.openxmlformats.org/officeDocument/2006/relationships/hyperlink" Target="https://www.thecatholicthing.org/2023/03/13/the-francis-effect-ten-years-on/" TargetMode="External"/><Relationship Id="rId11" Type="http://schemas.openxmlformats.org/officeDocument/2006/relationships/hyperlink" Target="https://www.researchgate.net/publication/227686283_Deconstructing_acrophobia_Physiological_and_psychological_precursors_to_developing_a_fear_of_heights" TargetMode="External"/><Relationship Id="rId99" Type="http://schemas.openxmlformats.org/officeDocument/2006/relationships/hyperlink" Target="https://www.academia.edu/2771653/_2002_The_Relativist_and_Perspectivist_Challenges_to_MacIntyre_s_Meta_Ethics?auto=download&amp;email_work_card=download-paper" TargetMode="External"/><Relationship Id="rId10" Type="http://schemas.openxmlformats.org/officeDocument/2006/relationships/hyperlink" Target="https://wiki.tfes.org/Flat_Earth_-_Frequently_Asked_Questions" TargetMode="External"/><Relationship Id="rId98" Type="http://schemas.openxmlformats.org/officeDocument/2006/relationships/hyperlink" Target="https://www.mdpi.com/1099-4300/25/1/129" TargetMode="External"/><Relationship Id="rId13" Type="http://schemas.openxmlformats.org/officeDocument/2006/relationships/hyperlink" Target="https://distill.pub/2019/safety-needs-social-scientists/" TargetMode="External"/><Relationship Id="rId12" Type="http://schemas.openxmlformats.org/officeDocument/2006/relationships/hyperlink" Target="https://www.meltingasphalt.com/interactive/going-critical/" TargetMode="External"/><Relationship Id="rId91" Type="http://schemas.openxmlformats.org/officeDocument/2006/relationships/hyperlink" Target="https://beta.nsf.gov/news/nsf-and-amazon-continue-collaboration-strengthens-and-supports-fairness-artificial?utm_medium=email&amp;utm_source=govdelivery" TargetMode="External"/><Relationship Id="rId90" Type="http://schemas.openxmlformats.org/officeDocument/2006/relationships/hyperlink" Target="http://centerforcommunityperspectives.org/" TargetMode="External"/><Relationship Id="rId93" Type="http://schemas.openxmlformats.org/officeDocument/2006/relationships/hyperlink" Target="https://phys.org/news/2022-10-philosophy-physics-reality.html?utm_source=nwletter&amp;utm_medium=email&amp;utm_campaign=daily-nwletter" TargetMode="External"/><Relationship Id="rId92" Type="http://schemas.openxmlformats.org/officeDocument/2006/relationships/hyperlink" Target="https://www.nature.com/articles/438743a" TargetMode="External"/><Relationship Id="rId117" Type="http://schemas.openxmlformats.org/officeDocument/2006/relationships/drawing" Target="../drawings/drawing1.xml"/><Relationship Id="rId116" Type="http://schemas.openxmlformats.org/officeDocument/2006/relationships/hyperlink" Target="https://youtu.be/wtwwk5cuOvU?si=76_3VY8KiiiipgvI" TargetMode="External"/><Relationship Id="rId115" Type="http://schemas.openxmlformats.org/officeDocument/2006/relationships/hyperlink" Target="https://pmc.ncbi.nlm.nih.gov/articles/PMC7935032/pdf/rstb.2019.0750.pdf" TargetMode="External"/><Relationship Id="rId15" Type="http://schemas.openxmlformats.org/officeDocument/2006/relationships/hyperlink" Target="https://www.youtube.com/watch?v=-EVqrDlAqYo&amp;t=4945s" TargetMode="External"/><Relationship Id="rId110" Type="http://schemas.openxmlformats.org/officeDocument/2006/relationships/hyperlink" Target="https://arxiv.org/pdf/2003.06687" TargetMode="External"/><Relationship Id="rId14" Type="http://schemas.openxmlformats.org/officeDocument/2006/relationships/hyperlink" Target="https://en.wikipedia.org/wiki/Black_hole_information_paradox" TargetMode="External"/><Relationship Id="rId17" Type="http://schemas.openxmlformats.org/officeDocument/2006/relationships/hyperlink" Target="https://www.youtube.com/watch?v=OoU_GF4fc6w" TargetMode="External"/><Relationship Id="rId16" Type="http://schemas.openxmlformats.org/officeDocument/2006/relationships/hyperlink" Target="https://numenta.com/resources/videos/jeff-hawkins-human-brain-project-screencast/" TargetMode="External"/><Relationship Id="rId19" Type="http://schemas.openxmlformats.org/officeDocument/2006/relationships/hyperlink" Target="https://en.m.wikipedia.org/wiki/Information_processing_theory" TargetMode="External"/><Relationship Id="rId114" Type="http://schemas.openxmlformats.org/officeDocument/2006/relationships/hyperlink" Target="https://www.youtube.com/watch?v=-dJSvsP4fzo" TargetMode="External"/><Relationship Id="rId18" Type="http://schemas.openxmlformats.org/officeDocument/2006/relationships/hyperlink" Target="https://distill.pub/2019/safety-needs-social-scientists/" TargetMode="External"/><Relationship Id="rId113" Type="http://schemas.openxmlformats.org/officeDocument/2006/relationships/hyperlink" Target="https://smile.amazon.com/dp/1785357395" TargetMode="External"/><Relationship Id="rId112" Type="http://schemas.openxmlformats.org/officeDocument/2006/relationships/hyperlink" Target="https://www.scientificamerican.com/blog/observations/physics-is-pointing-inexorably-to-mind/" TargetMode="External"/><Relationship Id="rId111" Type="http://schemas.openxmlformats.org/officeDocument/2006/relationships/hyperlink" Target="https://pmc.ncbi.nlm.nih.gov/articles/PMC7935032/pdf/rstb.2019.0750.pdf" TargetMode="External"/><Relationship Id="rId84" Type="http://schemas.openxmlformats.org/officeDocument/2006/relationships/hyperlink" Target="https://www.quantamagazine.org/the-most-famous-paradox-in-physics-nears-its-end-20201029/" TargetMode="External"/><Relationship Id="rId83" Type="http://schemas.openxmlformats.org/officeDocument/2006/relationships/hyperlink" Target="https://futurism.com/the-holographc-universe-principle-what-is-what-should-never-be" TargetMode="External"/><Relationship Id="rId86" Type="http://schemas.openxmlformats.org/officeDocument/2006/relationships/hyperlink" Target="https://www.discovermagazine.com/the-sciences/new-theory-of-everything-unites-quantum-mechanics-with-relativity-and-much" TargetMode="External"/><Relationship Id="rId85" Type="http://schemas.openxmlformats.org/officeDocument/2006/relationships/hyperlink" Target="https://writings.stephenwolfram.com/2022/05/twenty-years-later-the-surprising-greater-implications-of-a-new-kind-of-science/" TargetMode="External"/><Relationship Id="rId88" Type="http://schemas.openxmlformats.org/officeDocument/2006/relationships/hyperlink" Target="https://towardsdatascience.com/bloom-is-the-most-important-ai-model-of-the-decade-97f0f861e29f" TargetMode="External"/><Relationship Id="rId87" Type="http://schemas.openxmlformats.org/officeDocument/2006/relationships/hyperlink" Target="https://montrealethics.ai/category/columns/social-context-in-llm-research/" TargetMode="External"/><Relationship Id="rId89" Type="http://schemas.openxmlformats.org/officeDocument/2006/relationships/hyperlink" Target="https://www-pdcnet-org.proxy.library.nd.edu/collection/authorizedshow?id=acpq_2022_0096_0002_0263_0289&amp;file_type=pdf" TargetMode="External"/><Relationship Id="rId80" Type="http://schemas.openxmlformats.org/officeDocument/2006/relationships/hyperlink" Target="https://www.firstthings.com/article/2017/05/macintyre-against-morality" TargetMode="External"/><Relationship Id="rId82" Type="http://schemas.openxmlformats.org/officeDocument/2006/relationships/hyperlink" Target="https://www.vox.com/platform/amp/2015/6/29/8847863/holographic-principle-universe-theory-physics" TargetMode="External"/><Relationship Id="rId81" Type="http://schemas.openxmlformats.org/officeDocument/2006/relationships/hyperlink" Target="https://www.thepublicdiscourse.com/2018/03/20219/" TargetMode="External"/><Relationship Id="rId1" Type="http://schemas.openxmlformats.org/officeDocument/2006/relationships/hyperlink" Target="https://tinyurl.com/TowardComputationalNaturalLaw" TargetMode="External"/><Relationship Id="rId2" Type="http://schemas.openxmlformats.org/officeDocument/2006/relationships/hyperlink" Target="http://keough.nd.edu/integral-human-development/" TargetMode="External"/><Relationship Id="rId3" Type="http://schemas.openxmlformats.org/officeDocument/2006/relationships/hyperlink" Target="http://www.pianisttopianist.com/?p=761" TargetMode="External"/><Relationship Id="rId4" Type="http://schemas.openxmlformats.org/officeDocument/2006/relationships/hyperlink" Target="https://medium.com/@marma.developer/the-universe-is-a-blockchain-cfac14571d1c" TargetMode="External"/><Relationship Id="rId9" Type="http://schemas.openxmlformats.org/officeDocument/2006/relationships/hyperlink" Target="https://www.livescience.com/61239-flat-earth-in-2017.html" TargetMode="External"/><Relationship Id="rId5" Type="http://schemas.openxmlformats.org/officeDocument/2006/relationships/hyperlink" Target="https://www.youtube.com/watch?v=leUoHbdEWLc" TargetMode="External"/><Relationship Id="rId6" Type="http://schemas.openxmlformats.org/officeDocument/2006/relationships/hyperlink" Target="https://www.wolframphysics.org/visual-summary/dark/" TargetMode="External"/><Relationship Id="rId7" Type="http://schemas.openxmlformats.org/officeDocument/2006/relationships/hyperlink" Target="https://angelusnews.com/voices/what-we-can-learn-from-acb-and-people-of-praise/" TargetMode="External"/><Relationship Id="rId8" Type="http://schemas.openxmlformats.org/officeDocument/2006/relationships/hyperlink" Target="https://www.iflscience.com/editors-blog/flat-wrong-misunderstood-history-flat-earth-theories/" TargetMode="External"/><Relationship Id="rId73" Type="http://schemas.openxmlformats.org/officeDocument/2006/relationships/hyperlink" Target="https://www.usccb.org/issues-and-action/human-life-and-dignity/abortion/respect-for-unborn-human-life" TargetMode="External"/><Relationship Id="rId72" Type="http://schemas.openxmlformats.org/officeDocument/2006/relationships/hyperlink" Target="https://voidnetwork.gr/2020/12/28/wittgenstein-ai-and-the-emergence-of-empathy/" TargetMode="External"/><Relationship Id="rId75" Type="http://schemas.openxmlformats.org/officeDocument/2006/relationships/hyperlink" Target="https://www.quantamagazine.org/with-constructor-theory-chiara-marletto-invokes-the-impossible-20210429/)." TargetMode="External"/><Relationship Id="rId74" Type="http://schemas.openxmlformats.org/officeDocument/2006/relationships/hyperlink" Target="https://dochub.com/thomasjloughran/Dbd3xkWVe26Lv2Ww49AYlz/compendium-of-the-catechism-of-the-catholic-church-pdf" TargetMode="External"/><Relationship Id="rId77" Type="http://schemas.openxmlformats.org/officeDocument/2006/relationships/hyperlink" Target="https://www.zmescience.com/science/news-science/information-energy-mass-equivalence/" TargetMode="External"/><Relationship Id="rId76" Type="http://schemas.openxmlformats.org/officeDocument/2006/relationships/hyperlink" Target="https://writings.stephenwolfram.com/2021/04/the-wolfram-physics-project-a-one-year-update/" TargetMode="External"/><Relationship Id="rId79" Type="http://schemas.openxmlformats.org/officeDocument/2006/relationships/hyperlink" Target="https://www.theglobeandmail.com/world/article-pope-francis-apology-residential-schools-full-text/?utm_source=dlvr.it&amp;utm_medium=twitter" TargetMode="External"/><Relationship Id="rId78" Type="http://schemas.openxmlformats.org/officeDocument/2006/relationships/hyperlink" Target="https://aip.scitation.org/doi/10.1063/1.5123794" TargetMode="External"/><Relationship Id="rId71" Type="http://schemas.openxmlformats.org/officeDocument/2006/relationships/hyperlink" Target="https://distill.pub/2019/safety-needs-social-scientists/" TargetMode="External"/><Relationship Id="rId70" Type="http://schemas.openxmlformats.org/officeDocument/2006/relationships/hyperlink" Target="https://medium.com/intuitionmachine/medieval-bureaucracies-are-paper-clip-maximizers-b11e0c2756bb" TargetMode="External"/><Relationship Id="rId62" Type="http://schemas.openxmlformats.org/officeDocument/2006/relationships/hyperlink" Target="https://www.msnbc.com/stephanie-ruhle/watch/gamestock-surge-shows-power-shift-on-wall-street-100159557645" TargetMode="External"/><Relationship Id="rId61" Type="http://schemas.openxmlformats.org/officeDocument/2006/relationships/hyperlink" Target="https://www.youtube.com/watch?v=zlm1aajH6gY" TargetMode="External"/><Relationship Id="rId64" Type="http://schemas.openxmlformats.org/officeDocument/2006/relationships/hyperlink" Target="https://www.thegospelcoalition.org/blogs/trevin-wax/expressive-individualism-what-is-it/" TargetMode="External"/><Relationship Id="rId63" Type="http://schemas.openxmlformats.org/officeDocument/2006/relationships/hyperlink" Target="https://finance.yahoo.com/news/robinhood-clients-report-trading-restrictions-135018962.html" TargetMode="External"/><Relationship Id="rId66" Type="http://schemas.openxmlformats.org/officeDocument/2006/relationships/hyperlink" Target="https://ndpr.nd.edu/news/ethics-in-the-conflicts-of-modernity-an-essay-on-desire-practical-reasoning-and-narrative/" TargetMode="External"/><Relationship Id="rId65" Type="http://schemas.openxmlformats.org/officeDocument/2006/relationships/hyperlink" Target="https://www.elevenjournals.com/tijdschrift/rechtsfilosofieentheorie/2018/1/NJLP_2213-0713_2018_047_001_006" TargetMode="External"/><Relationship Id="rId68" Type="http://schemas.openxmlformats.org/officeDocument/2006/relationships/hyperlink" Target="https://kylehence.medium.com/we-are-all-indigenous-6c827b2553fc" TargetMode="External"/><Relationship Id="rId67" Type="http://schemas.openxmlformats.org/officeDocument/2006/relationships/hyperlink" Target="https://www.youtube.com/watch?v=CmuYrnOVmfk" TargetMode="External"/><Relationship Id="rId60" Type="http://schemas.openxmlformats.org/officeDocument/2006/relationships/hyperlink" Target="https://www.cs.ox.ac.uk/activities/ieg/e-library/sources/georgia.pdf" TargetMode="External"/><Relationship Id="rId69" Type="http://schemas.openxmlformats.org/officeDocument/2006/relationships/hyperlink" Target="https://www.youtube.com/watch?v=kkVuYq5xNSI" TargetMode="External"/><Relationship Id="rId51" Type="http://schemas.openxmlformats.org/officeDocument/2006/relationships/hyperlink" Target="https://www.frontiersin.org/articles/10.3389/fpsyg.2020.01504/full" TargetMode="External"/><Relationship Id="rId50" Type="http://schemas.openxmlformats.org/officeDocument/2006/relationships/hyperlink" Target="https://www.theatlantic.com/science/archive/2016/03/phlegm-theories-of-consciousness/472812/" TargetMode="External"/><Relationship Id="rId53" Type="http://schemas.openxmlformats.org/officeDocument/2006/relationships/hyperlink" Target="https://medium.com/equality-includes-you/exposing-christian-imperialism-experiential-exercise-and-background-1bdbb3a471be)" TargetMode="External"/><Relationship Id="rId52" Type="http://schemas.openxmlformats.org/officeDocument/2006/relationships/hyperlink" Target="https://www.youtube.com/watch?v=SL8wopYLM7Y" TargetMode="External"/><Relationship Id="rId55" Type="http://schemas.openxmlformats.org/officeDocument/2006/relationships/hyperlink" Target="https://www.power-and-beyond.com/understanding-the-difference-between-n-and-p-type-semiconductors-a-905805/" TargetMode="External"/><Relationship Id="rId54" Type="http://schemas.openxmlformats.org/officeDocument/2006/relationships/hyperlink" Target="https://onlinelibrary.wiley.com/doi/abs/10.1002/9781118540190.wbeic192" TargetMode="External"/><Relationship Id="rId57" Type="http://schemas.openxmlformats.org/officeDocument/2006/relationships/hyperlink" Target="https://blog.statsbot.co/ensemble-learning-d1dcd548e936" TargetMode="External"/><Relationship Id="rId56" Type="http://schemas.openxmlformats.org/officeDocument/2006/relationships/hyperlink" Target="https://email.cac.org/t/d-l-chihiyk-tlkriuuyku-r/" TargetMode="External"/><Relationship Id="rId59" Type="http://schemas.openxmlformats.org/officeDocument/2006/relationships/hyperlink" Target="https://frenchpress.thedispatch.com/p/only-the-church-can-truly-defeat" TargetMode="External"/><Relationship Id="rId58" Type="http://schemas.openxmlformats.org/officeDocument/2006/relationships/hyperlink" Target="http://rev.a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g4s_eTvRBQI?si=zf3f-_sl0lqI-ns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jstor.org/stable/j.ctv14rms3x"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youtu.be/qoODTATf0GI" TargetMode="External"/><Relationship Id="rId22" Type="http://schemas.openxmlformats.org/officeDocument/2006/relationships/hyperlink" Target="https://notredame.zoom.us/rec/sdownload/7MIoI-iqqT43SdCTtgSDCvZ8W46-f62sgXRKrKIPmhy3UyFXM1bzZrIXN-qO47QzTzjEAmXOvgg2TWb9" TargetMode="External"/><Relationship Id="rId21" Type="http://schemas.openxmlformats.org/officeDocument/2006/relationships/hyperlink" Target="https://notredame.zoom.us/rec/play/uJUrceyuqzw3TNyVtASDAf98W9W0J_qsgHRLqPQIzUjkAHkGYAeub-cbarPFsUAfdq72pV6UkSxBoOAL" TargetMode="External"/><Relationship Id="rId24" Type="http://schemas.openxmlformats.org/officeDocument/2006/relationships/hyperlink" Target="https://youtu.be/07bUMBczGew" TargetMode="External"/><Relationship Id="rId23" Type="http://schemas.openxmlformats.org/officeDocument/2006/relationships/hyperlink" Target="https://youtu.be/5sxtDGL8cm0" TargetMode="External"/><Relationship Id="rId26" Type="http://schemas.openxmlformats.org/officeDocument/2006/relationships/hyperlink" Target="https://notredame.zoom.us/rec/sdownload/vcB_drz8qG03HN2d5gSDU6J5W9S5KPis1yJL8vUEn0y3VnNSMVCgYudBZuFpijXej6hgkpgqfiuL5FtS" TargetMode="External"/><Relationship Id="rId25" Type="http://schemas.openxmlformats.org/officeDocument/2006/relationships/hyperlink" Target="https://notredame.zoom.us/rec/play/7px-d-CupjM3GIWTswSDUfEtW9Xre6ys2ncZ-foNnUrjVHFXYVr3brsUYOIRAQS_5a6A7GVyb9JWGCQU" TargetMode="External"/><Relationship Id="rId28" Type="http://schemas.openxmlformats.org/officeDocument/2006/relationships/hyperlink" Target="https://notredame.zoom.us/rec/sdownload/7MIqf72v_D03GNeVuASDV6AsW421La-s1CAZ_fQPyEvkViVQOgekM-MTZrcM15xdABCXEICgu5-ztSGz" TargetMode="External"/><Relationship Id="rId27" Type="http://schemas.openxmlformats.org/officeDocument/2006/relationships/hyperlink" Target="https://notredame.zoom.us/rec/play/6ZMuf-2gqzk3S9OUuQSDCvJ9W9S5f66s0ShIqfVfyh61USEHNVGvb7sRZrZamzbp6uZqDo8Bwkf9IqWJ" TargetMode="External"/><Relationship Id="rId29" Type="http://schemas.openxmlformats.org/officeDocument/2006/relationships/drawing" Target="../drawings/drawing6.xml"/><Relationship Id="rId11" Type="http://schemas.openxmlformats.org/officeDocument/2006/relationships/hyperlink" Target="https://youtu.be/VRBf7TGkKfs" TargetMode="External"/><Relationship Id="rId10" Type="http://schemas.openxmlformats.org/officeDocument/2006/relationships/hyperlink" Target="https://notredame.zoom.us/rec/sdownload/6ZAldeCt_Tg3G4bHtASDUaV5W9S7ff-shyYe-qcJy02zAXADY1CkYuFGZLBuRffAQFhdwsMsEZqhDyOt" TargetMode="External"/><Relationship Id="rId13" Type="http://schemas.openxmlformats.org/officeDocument/2006/relationships/hyperlink" Target="https://notredame.zoom.us/rec/sdownload/vJF4c-2s_G83T4GXsgSDC6MsW9S6J6-s03JN_qdeyU23VXcEOlX3ZeEUY7QSaaR3OMjUQBmImYzqOSXJ" TargetMode="External"/><Relationship Id="rId12" Type="http://schemas.openxmlformats.org/officeDocument/2006/relationships/hyperlink" Target="https://notredame.zoom.us/rec/play/6JN-cOCoqD03SN3EtwSDB_J9W9S1fPms0HJI_aFbn07kUiEFNgH3N-YbMbZkXHAj4Rczz2b2djWUqnJB" TargetMode="External"/><Relationship Id="rId15" Type="http://schemas.openxmlformats.org/officeDocument/2006/relationships/hyperlink" Target="https://notredame.zoom.us/rec/play/upx7dO35_To3S4CQsgSDC_95W426e_is1CIc_vBfmk3gAiQEOlKvb-NGZim-WVX3IU9QUXkMW40zkyE" TargetMode="External"/><Relationship Id="rId14" Type="http://schemas.openxmlformats.org/officeDocument/2006/relationships/hyperlink" Target="https://youtu.be/NNWPfF3xap0" TargetMode="External"/><Relationship Id="rId17" Type="http://schemas.openxmlformats.org/officeDocument/2006/relationships/hyperlink" Target="https://youtu.be/zDHNP_szZoQ" TargetMode="External"/><Relationship Id="rId16" Type="http://schemas.openxmlformats.org/officeDocument/2006/relationships/hyperlink" Target="https://notredame.zoom.us/rec/sdownload/vsd-c-n6rDw3SIDBsQSDBvF4W9Tufais2yAX_fZYyRqzVSQFOwevY7BDN7YH2bakyobB9fF0rnK_DfLu" TargetMode="External"/><Relationship Id="rId19" Type="http://schemas.openxmlformats.org/officeDocument/2006/relationships/hyperlink" Target="https://notredame.zoom.us/rec/sdownload/tcEkcO79-2g3S93BtgSDAP56W9ToLv-s1nMc_qZbyx3gWnAEYwH3NLBAMbAx5RBKHWv3GySlQiru7ruh" TargetMode="External"/><Relationship Id="rId18" Type="http://schemas.openxmlformats.org/officeDocument/2006/relationships/hyperlink" Target="https://notredame.zoom.us/rec/play/7JF5c7uh-jk3G9WdswSDBfAoW427K6us0SRM__QOxEazVyYKZFr1M-EWMLHwRdMPCiyxMheqdf6NzCQp" TargetMode="External"/><Relationship Id="rId1" Type="http://schemas.openxmlformats.org/officeDocument/2006/relationships/hyperlink" Target="https://notredame.zoom.us/recording/detail?meeting_id=ANlRLWXiRvapTylbHAGzPw%3D%3D" TargetMode="External"/><Relationship Id="rId2" Type="http://schemas.openxmlformats.org/officeDocument/2006/relationships/hyperlink" Target="https://notredame.zoom.us/rec/sdownload/7sctdOmh-zs3G9KTtgSDBvIrW9S1e66s1HUe_qYLyUm1UXVXN1alM7QRNLHUz5jYREBG6UIZd_H2yi9r" TargetMode="External"/><Relationship Id="rId3" Type="http://schemas.openxmlformats.org/officeDocument/2006/relationships/hyperlink" Target="https://www.youtube.com/watch?v=9fTcyhNoxrA" TargetMode="External"/><Relationship Id="rId4" Type="http://schemas.openxmlformats.org/officeDocument/2006/relationships/hyperlink" Target="https://notredame.zoom.us/rec/play/v5Aodr2vq203TNSR4wSDUf99W9TvfKys13MZ_fZbnhy0BSUAYAKuZbcWYOXOCDWHSs4ovk1eV5JGlE1p" TargetMode="External"/><Relationship Id="rId9" Type="http://schemas.openxmlformats.org/officeDocument/2006/relationships/hyperlink" Target="https://notredame.zoom.us/rec/play/7sIrf7j6q2g3T4LBtgSDAqd8W9XsLf6s0iUY8qEMzR2yW3AKY1D0MuEQZOfmBW6z2mMzX16ECRqg3rn2" TargetMode="External"/><Relationship Id="rId5" Type="http://schemas.openxmlformats.org/officeDocument/2006/relationships/hyperlink" Target="https://notredame.zoom.us/rec/sdownload/7MV5Ib_9qW03G9DGuQSDAvAvW9W0KP-sgCMfqacInUa8U3gBN1uhN-ATM-X12cxUoU1vB_lGD8rfnE06" TargetMode="External"/><Relationship Id="rId6" Type="http://schemas.openxmlformats.org/officeDocument/2006/relationships/hyperlink" Target="https://youtu.be/jgOtoet1et0" TargetMode="External"/><Relationship Id="rId7" Type="http://schemas.openxmlformats.org/officeDocument/2006/relationships/hyperlink" Target="https://notredame.zoom.us/rec/play/vcUlcuGvr2k3EoHDtgSDBKV5W9ToJ_qsgSYY-6YFzUbgUnQLMFOmb7YQYrbRIfGPESdEyBv4f6a5WpwZ" TargetMode="External"/><Relationship Id="rId8" Type="http://schemas.openxmlformats.org/officeDocument/2006/relationships/hyperlink" Target="https://youtu.be/lifAdzPJvY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0" Type="http://schemas.openxmlformats.org/officeDocument/2006/relationships/drawing" Target="../drawings/drawing8.xml"/><Relationship Id="rId1" Type="http://schemas.openxmlformats.org/officeDocument/2006/relationships/hyperlink" Target="https://drive.google.com/file/d/1FEuC_58UoALwijLHCEpHtGgpbyYmFLsC/view?usp=sharing" TargetMode="External"/><Relationship Id="rId2" Type="http://schemas.openxmlformats.org/officeDocument/2006/relationships/hyperlink" Target="https://www.quantamagazine.org/neuroscience-readies-for-a-showdown-over-consciousness-ideas-20190306/" TargetMode="External"/><Relationship Id="rId3" Type="http://schemas.openxmlformats.org/officeDocument/2006/relationships/hyperlink" Target="https://dochub.com/drthomasjloughrantom/Zxz7E3jVBgXaY2zwlWd2G8/three-rival-versions-of-nonmoral-goodness-loughran-pdf?dt=zjyY2pcs77xqS5gAMWBJ" TargetMode="External"/><Relationship Id="rId4" Type="http://schemas.openxmlformats.org/officeDocument/2006/relationships/hyperlink" Target="https://www.c-span.org/video/?c4711436/user-clip-bowling-summary" TargetMode="External"/><Relationship Id="rId9" Type="http://schemas.openxmlformats.org/officeDocument/2006/relationships/hyperlink" Target="https://www.frontiersin.org/articles/10.3389/fnbeh.2020.00036/full" TargetMode="External"/><Relationship Id="rId5" Type="http://schemas.openxmlformats.org/officeDocument/2006/relationships/hyperlink" Target="https://dochub.com/drthomasjloughrantom/jo3xELpR3ZYe5QXwJBa7nr/dialectic-and-a-realist-informed-desire-account-of-good-pdf?dt=LrK-BDHe-yERwazTxLMc" TargetMode="External"/><Relationship Id="rId6" Type="http://schemas.openxmlformats.org/officeDocument/2006/relationships/hyperlink" Target="https://drive.google.com/file/d/0B2dNYhaliRgQSG5oTnRYYndpYjA/view?usp=sharing" TargetMode="External"/><Relationship Id="rId7" Type="http://schemas.openxmlformats.org/officeDocument/2006/relationships/hyperlink" Target="https://drive.google.com/file/d/0B2dNYhaliRgQdWFPZHBoVEFaeU0/view?usp=sharing" TargetMode="External"/><Relationship Id="rId8" Type="http://schemas.openxmlformats.org/officeDocument/2006/relationships/hyperlink" Target="https://www.iep.utm.edu/int-info/"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Zw-cUC7IYpHYcNWmgFITvljcMFudVn_VK2BsBMpfMc8/edit" TargetMode="External"/><Relationship Id="rId2" Type="http://schemas.openxmlformats.org/officeDocument/2006/relationships/hyperlink" Target="https://docs.google.com/spreadsheets/d/1EDioNzuJCF7N-bRRSifHB2l0f27BaLPMBeUsc467DFY/edit"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90" Type="http://schemas.openxmlformats.org/officeDocument/2006/relationships/hyperlink" Target="https://www.edge.org/response-detail/27426" TargetMode="External"/><Relationship Id="rId194" Type="http://schemas.openxmlformats.org/officeDocument/2006/relationships/hyperlink" Target="https://www.edge.org/response-detail/27720" TargetMode="External"/><Relationship Id="rId193" Type="http://schemas.openxmlformats.org/officeDocument/2006/relationships/hyperlink" Target="https://www.edge.org/memberbio/jonathan_gottschall" TargetMode="External"/><Relationship Id="rId192" Type="http://schemas.openxmlformats.org/officeDocument/2006/relationships/hyperlink" Target="https://www.edge.org/response-detail/27485" TargetMode="External"/><Relationship Id="rId191" Type="http://schemas.openxmlformats.org/officeDocument/2006/relationships/hyperlink" Target="https://www.edge.org/memberbio/john_gottman" TargetMode="External"/><Relationship Id="rId187" Type="http://schemas.openxmlformats.org/officeDocument/2006/relationships/hyperlink" Target="https://www.edge.org/memberbio/daniel_goleman" TargetMode="External"/><Relationship Id="rId186" Type="http://schemas.openxmlformats.org/officeDocument/2006/relationships/hyperlink" Target="https://www.edge.org/response-detail/27429" TargetMode="External"/><Relationship Id="rId185" Type="http://schemas.openxmlformats.org/officeDocument/2006/relationships/hyperlink" Target="https://www.edge.org/memberbio/rebecca_newberger_goldstein" TargetMode="External"/><Relationship Id="rId184" Type="http://schemas.openxmlformats.org/officeDocument/2006/relationships/hyperlink" Target="https://www.edge.org/response-detail/27656" TargetMode="External"/><Relationship Id="rId189" Type="http://schemas.openxmlformats.org/officeDocument/2006/relationships/hyperlink" Target="https://www.edge.org/memberbio/alison_gopnik" TargetMode="External"/><Relationship Id="rId188" Type="http://schemas.openxmlformats.org/officeDocument/2006/relationships/hyperlink" Target="https://www.edge.org/response-detail/27661" TargetMode="External"/><Relationship Id="rId183" Type="http://schemas.openxmlformats.org/officeDocument/2006/relationships/hyperlink" Target="https://www.edge.org/memberbio/nigel_goldenfeld" TargetMode="External"/><Relationship Id="rId182" Type="http://schemas.openxmlformats.org/officeDocument/2006/relationships/hyperlink" Target="https://www.edge.org/response-detail/27668" TargetMode="External"/><Relationship Id="rId181" Type="http://schemas.openxmlformats.org/officeDocument/2006/relationships/hyperlink" Target="https://www.edge.org/memberbio/joel_gold" TargetMode="External"/><Relationship Id="rId180" Type="http://schemas.openxmlformats.org/officeDocument/2006/relationships/hyperlink" Target="https://www.edge.org/response-detail/27572" TargetMode="External"/><Relationship Id="rId176" Type="http://schemas.openxmlformats.org/officeDocument/2006/relationships/hyperlink" Target="https://www.edge.org/response-detail/27517" TargetMode="External"/><Relationship Id="rId297" Type="http://schemas.openxmlformats.org/officeDocument/2006/relationships/hyperlink" Target="https://www.edge.org/memberbio/martin_lercher" TargetMode="External"/><Relationship Id="rId175" Type="http://schemas.openxmlformats.org/officeDocument/2006/relationships/hyperlink" Target="https://www.edge.org/memberbio/steve_giddings" TargetMode="External"/><Relationship Id="rId296" Type="http://schemas.openxmlformats.org/officeDocument/2006/relationships/hyperlink" Target="https://www.edge.org/response-detail/27566" TargetMode="External"/><Relationship Id="rId174" Type="http://schemas.openxmlformats.org/officeDocument/2006/relationships/hyperlink" Target="https://www.edge.org/response-detail/27516" TargetMode="External"/><Relationship Id="rId295" Type="http://schemas.openxmlformats.org/officeDocument/2006/relationships/hyperlink" Target="https://www.edge.org/memberbio/cristine_h_legare" TargetMode="External"/><Relationship Id="rId173" Type="http://schemas.openxmlformats.org/officeDocument/2006/relationships/hyperlink" Target="https://www.edge.org/memberbio/asif_a_ghazanfar" TargetMode="External"/><Relationship Id="rId294" Type="http://schemas.openxmlformats.org/officeDocument/2006/relationships/hyperlink" Target="https://www.edge.org/response-detail/27460" TargetMode="External"/><Relationship Id="rId179" Type="http://schemas.openxmlformats.org/officeDocument/2006/relationships/hyperlink" Target="https://www.edge.org/memberbio/bruno_giussani" TargetMode="External"/><Relationship Id="rId178" Type="http://schemas.openxmlformats.org/officeDocument/2006/relationships/hyperlink" Target="https://www.edge.org/response-detail/27619" TargetMode="External"/><Relationship Id="rId299" Type="http://schemas.openxmlformats.org/officeDocument/2006/relationships/hyperlink" Target="https://www.edge.org/memberbio/margaret_levi" TargetMode="External"/><Relationship Id="rId177" Type="http://schemas.openxmlformats.org/officeDocument/2006/relationships/hyperlink" Target="https://www.edge.org/memberbio/gerd_gigerenzer" TargetMode="External"/><Relationship Id="rId298" Type="http://schemas.openxmlformats.org/officeDocument/2006/relationships/hyperlink" Target="https://www.edge.org/response-detail/27738" TargetMode="External"/><Relationship Id="rId198" Type="http://schemas.openxmlformats.org/officeDocument/2006/relationships/hyperlink" Target="https://www.edge.org/response-detail/27672" TargetMode="External"/><Relationship Id="rId197" Type="http://schemas.openxmlformats.org/officeDocument/2006/relationships/hyperlink" Target="https://www.edge.org/memberbio/kurt_gray" TargetMode="External"/><Relationship Id="rId196" Type="http://schemas.openxmlformats.org/officeDocument/2006/relationships/hyperlink" Target="https://www.edge.org/response-detail/27500" TargetMode="External"/><Relationship Id="rId195" Type="http://schemas.openxmlformats.org/officeDocument/2006/relationships/hyperlink" Target="https://www.edge.org/memberbio/william_grassie" TargetMode="External"/><Relationship Id="rId199" Type="http://schemas.openxmlformats.org/officeDocument/2006/relationships/hyperlink" Target="https://www.edge.org/memberbio/a_c_grayling" TargetMode="External"/><Relationship Id="rId150" Type="http://schemas.openxmlformats.org/officeDocument/2006/relationships/hyperlink" Target="https://www.edge.org/response-detail/27451" TargetMode="External"/><Relationship Id="rId271" Type="http://schemas.openxmlformats.org/officeDocument/2006/relationships/hyperlink" Target="https://www.edge.org/memberbio/gary_klein" TargetMode="External"/><Relationship Id="rId392" Type="http://schemas.openxmlformats.org/officeDocument/2006/relationships/hyperlink" Target="https://www.edge.org/response-detail/27533" TargetMode="External"/><Relationship Id="rId270" Type="http://schemas.openxmlformats.org/officeDocument/2006/relationships/hyperlink" Target="https://www.edge.org/response-detail/27624" TargetMode="External"/><Relationship Id="rId391" Type="http://schemas.openxmlformats.org/officeDocument/2006/relationships/hyperlink" Target="https://www.edge.org/memberbio/clifford_pickover" TargetMode="External"/><Relationship Id="rId390" Type="http://schemas.openxmlformats.org/officeDocument/2006/relationships/hyperlink" Target="https://www.edge.org/response-detail/27589" TargetMode="External"/><Relationship Id="rId1" Type="http://schemas.openxmlformats.org/officeDocument/2006/relationships/hyperlink" Target="https://www.edge.org/responses/what-is-the-last-question" TargetMode="External"/><Relationship Id="rId2" Type="http://schemas.openxmlformats.org/officeDocument/2006/relationships/hyperlink" Target="https://www.edge.org/" TargetMode="External"/><Relationship Id="rId3" Type="http://schemas.openxmlformats.org/officeDocument/2006/relationships/hyperlink" Target="https://www.edge.org/conversations" TargetMode="External"/><Relationship Id="rId149" Type="http://schemas.openxmlformats.org/officeDocument/2006/relationships/hyperlink" Target="https://www.edge.org/memberbio/juan_enriquez" TargetMode="External"/><Relationship Id="rId4" Type="http://schemas.openxmlformats.org/officeDocument/2006/relationships/hyperlink" Target="https://www.edge.org/videos" TargetMode="External"/><Relationship Id="rId148" Type="http://schemas.openxmlformats.org/officeDocument/2006/relationships/hyperlink" Target="https://www.edge.org/response-detail/27424" TargetMode="External"/><Relationship Id="rId269" Type="http://schemas.openxmlformats.org/officeDocument/2006/relationships/hyperlink" Target="https://www.edge.org/memberbio/marcel_kinsbourne" TargetMode="External"/><Relationship Id="rId9" Type="http://schemas.openxmlformats.org/officeDocument/2006/relationships/hyperlink" Target="https://www.edge.org/library" TargetMode="External"/><Relationship Id="rId143" Type="http://schemas.openxmlformats.org/officeDocument/2006/relationships/hyperlink" Target="https://www.edge.org/memberbio/david_edelman" TargetMode="External"/><Relationship Id="rId264" Type="http://schemas.openxmlformats.org/officeDocument/2006/relationships/hyperlink" Target="https://www.edge.org/response-detail/27612" TargetMode="External"/><Relationship Id="rId385" Type="http://schemas.openxmlformats.org/officeDocument/2006/relationships/hyperlink" Target="https://www.edge.org/memberbio/bruce_parker" TargetMode="External"/><Relationship Id="rId142" Type="http://schemas.openxmlformats.org/officeDocument/2006/relationships/hyperlink" Target="https://www.edge.org/response-detail/27556" TargetMode="External"/><Relationship Id="rId263" Type="http://schemas.openxmlformats.org/officeDocument/2006/relationships/hyperlink" Target="https://www.edge.org/memberbio/brian_g_keating" TargetMode="External"/><Relationship Id="rId384" Type="http://schemas.openxmlformats.org/officeDocument/2006/relationships/hyperlink" Target="https://www.edge.org/response-detail/27552" TargetMode="External"/><Relationship Id="rId141" Type="http://schemas.openxmlformats.org/officeDocument/2006/relationships/hyperlink" Target="https://www.edge.org/memberbio/david_m_eagleman" TargetMode="External"/><Relationship Id="rId262" Type="http://schemas.openxmlformats.org/officeDocument/2006/relationships/hyperlink" Target="https://www.edge.org/response-detail/27539" TargetMode="External"/><Relationship Id="rId383" Type="http://schemas.openxmlformats.org/officeDocument/2006/relationships/hyperlink" Target="https://www.edge.org/memberbio/elaine_pagels" TargetMode="External"/><Relationship Id="rId140" Type="http://schemas.openxmlformats.org/officeDocument/2006/relationships/hyperlink" Target="https://www.edge.org/response-detail/27432" TargetMode="External"/><Relationship Id="rId261" Type="http://schemas.openxmlformats.org/officeDocument/2006/relationships/hyperlink" Target="https://www.edge.org/memberbio/stuart_a_kauffman" TargetMode="External"/><Relationship Id="rId382" Type="http://schemas.openxmlformats.org/officeDocument/2006/relationships/hyperlink" Target="https://www.edge.org/response-detail/27531" TargetMode="External"/><Relationship Id="rId5" Type="http://schemas.openxmlformats.org/officeDocument/2006/relationships/hyperlink" Target="https://www.edge.org/audios" TargetMode="External"/><Relationship Id="rId147" Type="http://schemas.openxmlformats.org/officeDocument/2006/relationships/hyperlink" Target="https://www.edge.org/memberbio/brian_eno" TargetMode="External"/><Relationship Id="rId268" Type="http://schemas.openxmlformats.org/officeDocument/2006/relationships/hyperlink" Target="https://www.edge.org/response-detail/27435" TargetMode="External"/><Relationship Id="rId389" Type="http://schemas.openxmlformats.org/officeDocument/2006/relationships/hyperlink" Target="https://www.edge.org/memberbio/irene_pepperberg" TargetMode="External"/><Relationship Id="rId6" Type="http://schemas.openxmlformats.org/officeDocument/2006/relationships/hyperlink" Target="https://www.edge.org/annual-questions" TargetMode="External"/><Relationship Id="rId146" Type="http://schemas.openxmlformats.org/officeDocument/2006/relationships/hyperlink" Target="https://www.edge.org/response-detail/27712" TargetMode="External"/><Relationship Id="rId267" Type="http://schemas.openxmlformats.org/officeDocument/2006/relationships/hyperlink" Target="https://www.edge.org/memberbio/kevin_kelly" TargetMode="External"/><Relationship Id="rId388" Type="http://schemas.openxmlformats.org/officeDocument/2006/relationships/hyperlink" Target="https://www.edge.org/response-detail/27532" TargetMode="External"/><Relationship Id="rId7" Type="http://schemas.openxmlformats.org/officeDocument/2006/relationships/hyperlink" Target="https://www.edge.org/events" TargetMode="External"/><Relationship Id="rId145" Type="http://schemas.openxmlformats.org/officeDocument/2006/relationships/hyperlink" Target="https://www.edge.org/memberbio/nick_enfield" TargetMode="External"/><Relationship Id="rId266" Type="http://schemas.openxmlformats.org/officeDocument/2006/relationships/hyperlink" Target="https://www.edge.org/response-detail/27669" TargetMode="External"/><Relationship Id="rId387" Type="http://schemas.openxmlformats.org/officeDocument/2006/relationships/hyperlink" Target="https://www.edge.org/memberbio/josef_penninger" TargetMode="External"/><Relationship Id="rId8" Type="http://schemas.openxmlformats.org/officeDocument/2006/relationships/hyperlink" Target="https://www.edge.org/news" TargetMode="External"/><Relationship Id="rId144" Type="http://schemas.openxmlformats.org/officeDocument/2006/relationships/hyperlink" Target="https://www.edge.org/response-detail/27717" TargetMode="External"/><Relationship Id="rId265" Type="http://schemas.openxmlformats.org/officeDocument/2006/relationships/hyperlink" Target="https://www.edge.org/memberbio/paul_kedrosky" TargetMode="External"/><Relationship Id="rId386" Type="http://schemas.openxmlformats.org/officeDocument/2006/relationships/hyperlink" Target="https://www.edge.org/response-detail/27586" TargetMode="External"/><Relationship Id="rId260" Type="http://schemas.openxmlformats.org/officeDocument/2006/relationships/hyperlink" Target="https://www.edge.org/response-detail/27523" TargetMode="External"/><Relationship Id="rId381" Type="http://schemas.openxmlformats.org/officeDocument/2006/relationships/hyperlink" Target="https://www.edge.org/memberbio/mark_pagel" TargetMode="External"/><Relationship Id="rId380" Type="http://schemas.openxmlformats.org/officeDocument/2006/relationships/hyperlink" Target="https://www.edge.org/response-detail/27623" TargetMode="External"/><Relationship Id="rId139" Type="http://schemas.openxmlformats.org/officeDocument/2006/relationships/hyperlink" Target="https://www.edge.org/memberbio/george_dyson" TargetMode="External"/><Relationship Id="rId138" Type="http://schemas.openxmlformats.org/officeDocument/2006/relationships/hyperlink" Target="https://www.edge.org/response-detail/27442" TargetMode="External"/><Relationship Id="rId259" Type="http://schemas.openxmlformats.org/officeDocument/2006/relationships/hyperlink" Target="https://www.edge.org/memberbio/gordon_kane" TargetMode="External"/><Relationship Id="rId137" Type="http://schemas.openxmlformats.org/officeDocument/2006/relationships/hyperlink" Target="https://www.edge.org/memberbio/freeman_dyson" TargetMode="External"/><Relationship Id="rId258" Type="http://schemas.openxmlformats.org/officeDocument/2006/relationships/hyperlink" Target="https://www.edge.org/response-detail/27524" TargetMode="External"/><Relationship Id="rId379" Type="http://schemas.openxmlformats.org/officeDocument/2006/relationships/hyperlink" Target="https://www.edge.org/memberbio/gloria_origgi" TargetMode="External"/><Relationship Id="rId132" Type="http://schemas.openxmlformats.org/officeDocument/2006/relationships/hyperlink" Target="https://www.edge.org/response-detail/27627" TargetMode="External"/><Relationship Id="rId253" Type="http://schemas.openxmlformats.org/officeDocument/2006/relationships/hyperlink" Target="https://www.edge.org/memberbio/dale_w_jamieson" TargetMode="External"/><Relationship Id="rId374" Type="http://schemas.openxmlformats.org/officeDocument/2006/relationships/hyperlink" Target="https://www.edge.org/response-detail/27421" TargetMode="External"/><Relationship Id="rId495" Type="http://schemas.openxmlformats.org/officeDocument/2006/relationships/hyperlink" Target="https://www.edge.org/memberbio/syed_tasnim_raza" TargetMode="External"/><Relationship Id="rId131" Type="http://schemas.openxmlformats.org/officeDocument/2006/relationships/hyperlink" Target="https://www.edge.org/memberbio/chris_dibona" TargetMode="External"/><Relationship Id="rId252" Type="http://schemas.openxmlformats.org/officeDocument/2006/relationships/hyperlink" Target="https://www.edge.org/response-detail/27591" TargetMode="External"/><Relationship Id="rId373" Type="http://schemas.openxmlformats.org/officeDocument/2006/relationships/hyperlink" Target="https://www.edge.org/memberbio/hans_ulrich_obrist" TargetMode="External"/><Relationship Id="rId494" Type="http://schemas.openxmlformats.org/officeDocument/2006/relationships/hyperlink" Target="https://www.edge.org/response-detail/27622" TargetMode="External"/><Relationship Id="rId130" Type="http://schemas.openxmlformats.org/officeDocument/2006/relationships/hyperlink" Target="https://www.edge.org/response-detail/27610" TargetMode="External"/><Relationship Id="rId251" Type="http://schemas.openxmlformats.org/officeDocument/2006/relationships/hyperlink" Target="https://www.edge.org/memberbio/jennifer_jacquet" TargetMode="External"/><Relationship Id="rId372" Type="http://schemas.openxmlformats.org/officeDocument/2006/relationships/hyperlink" Target="https://www.edge.org/response-detail/27666" TargetMode="External"/><Relationship Id="rId493" Type="http://schemas.openxmlformats.org/officeDocument/2006/relationships/hyperlink" Target="https://www.edge.org/memberbio/tim_white" TargetMode="External"/><Relationship Id="rId250" Type="http://schemas.openxmlformats.org/officeDocument/2006/relationships/hyperlink" Target="https://www.edge.org/response-detail/27595" TargetMode="External"/><Relationship Id="rId371" Type="http://schemas.openxmlformats.org/officeDocument/2006/relationships/hyperlink" Target="https://www.edge.org/memberbio/tim_oreilly" TargetMode="External"/><Relationship Id="rId492" Type="http://schemas.openxmlformats.org/officeDocument/2006/relationships/hyperlink" Target="https://www.edge.org/response-detail/27630" TargetMode="External"/><Relationship Id="rId136" Type="http://schemas.openxmlformats.org/officeDocument/2006/relationships/hyperlink" Target="https://www.edge.org/response-detail/27483" TargetMode="External"/><Relationship Id="rId257" Type="http://schemas.openxmlformats.org/officeDocument/2006/relationships/hyperlink" Target="https://www.edge.org/memberbio/lorraine_justice" TargetMode="External"/><Relationship Id="rId378" Type="http://schemas.openxmlformats.org/officeDocument/2006/relationships/hyperlink" Target="https://www.edge.org/response-detail/27626" TargetMode="External"/><Relationship Id="rId499" Type="http://schemas.openxmlformats.org/officeDocument/2006/relationships/hyperlink" Target="https://www.edge.org/memberbio/milford_h_wolpoff" TargetMode="External"/><Relationship Id="rId135" Type="http://schemas.openxmlformats.org/officeDocument/2006/relationships/hyperlink" Target="https://www.edge.org/memberbio/p_murali_doraiswamy" TargetMode="External"/><Relationship Id="rId256" Type="http://schemas.openxmlformats.org/officeDocument/2006/relationships/hyperlink" Target="https://www.edge.org/response-detail/27692" TargetMode="External"/><Relationship Id="rId377" Type="http://schemas.openxmlformats.org/officeDocument/2006/relationships/hyperlink" Target="https://www.edge.org/memberbio/toby_ord" TargetMode="External"/><Relationship Id="rId498" Type="http://schemas.openxmlformats.org/officeDocument/2006/relationships/hyperlink" Target="https://www.edge.org/response-detail/27617" TargetMode="External"/><Relationship Id="rId134" Type="http://schemas.openxmlformats.org/officeDocument/2006/relationships/hyperlink" Target="https://www.edge.org/response-detail/27512" TargetMode="External"/><Relationship Id="rId255" Type="http://schemas.openxmlformats.org/officeDocument/2006/relationships/hyperlink" Target="https://www.edge.org/memberbio/koo_jong-a" TargetMode="External"/><Relationship Id="rId376" Type="http://schemas.openxmlformats.org/officeDocument/2006/relationships/hyperlink" Target="https://www.edge.org/response-detail/27638" TargetMode="External"/><Relationship Id="rId497" Type="http://schemas.openxmlformats.org/officeDocument/2006/relationships/hyperlink" Target="https://www.edge.org/memberbio/albert_wenger" TargetMode="External"/><Relationship Id="rId133" Type="http://schemas.openxmlformats.org/officeDocument/2006/relationships/hyperlink" Target="https://www.edge.org/memberbio/rolf_dobelli" TargetMode="External"/><Relationship Id="rId254" Type="http://schemas.openxmlformats.org/officeDocument/2006/relationships/hyperlink" Target="https://www.edge.org/response-detail/27487" TargetMode="External"/><Relationship Id="rId375" Type="http://schemas.openxmlformats.org/officeDocument/2006/relationships/hyperlink" Target="https://www.edge.org/memberbio/steve_omohundro" TargetMode="External"/><Relationship Id="rId496" Type="http://schemas.openxmlformats.org/officeDocument/2006/relationships/hyperlink" Target="https://www.edge.org/response-detail/27618" TargetMode="External"/><Relationship Id="rId172" Type="http://schemas.openxmlformats.org/officeDocument/2006/relationships/hyperlink" Target="https://www.edge.org/response-detail/27453" TargetMode="External"/><Relationship Id="rId293" Type="http://schemas.openxmlformats.org/officeDocument/2006/relationships/hyperlink" Target="https://www.edge.org/memberbio/joseph_ledoux" TargetMode="External"/><Relationship Id="rId171" Type="http://schemas.openxmlformats.org/officeDocument/2006/relationships/hyperlink" Target="https://www.edge.org/memberbio/neil_gershenfeld" TargetMode="External"/><Relationship Id="rId292" Type="http://schemas.openxmlformats.org/officeDocument/2006/relationships/hyperlink" Target="https://www.edge.org/response-detail/27564" TargetMode="External"/><Relationship Id="rId170" Type="http://schemas.openxmlformats.org/officeDocument/2006/relationships/hyperlink" Target="https://www.edge.org/response-detail/27463" TargetMode="External"/><Relationship Id="rId291" Type="http://schemas.openxmlformats.org/officeDocument/2006/relationships/hyperlink" Target="https://www.edge.org/memberbio/robert_kurzban" TargetMode="External"/><Relationship Id="rId290" Type="http://schemas.openxmlformats.org/officeDocument/2006/relationships/hyperlink" Target="https://www.edge.org/response-detail/27671" TargetMode="External"/><Relationship Id="rId165" Type="http://schemas.openxmlformats.org/officeDocument/2006/relationships/hyperlink" Target="https://www.edge.org/memberbio/david_c_geary" TargetMode="External"/><Relationship Id="rId286" Type="http://schemas.openxmlformats.org/officeDocument/2006/relationships/hyperlink" Target="https://www.edge.org/response-detail/27555" TargetMode="External"/><Relationship Id="rId164" Type="http://schemas.openxmlformats.org/officeDocument/2006/relationships/hyperlink" Target="https://www.edge.org/response-detail/27458" TargetMode="External"/><Relationship Id="rId285" Type="http://schemas.openxmlformats.org/officeDocument/2006/relationships/hyperlink" Target="https://www.edge.org/memberbio/lawrence_m_krauss" TargetMode="External"/><Relationship Id="rId163" Type="http://schemas.openxmlformats.org/officeDocument/2006/relationships/hyperlink" Target="https://www.edge.org/memberbio/howard_gardner" TargetMode="External"/><Relationship Id="rId284" Type="http://schemas.openxmlformats.org/officeDocument/2006/relationships/hyperlink" Target="https://www.edge.org/response-detail/27621" TargetMode="External"/><Relationship Id="rId162" Type="http://schemas.openxmlformats.org/officeDocument/2006/relationships/hyperlink" Target="https://www.edge.org/response-detail/27613" TargetMode="External"/><Relationship Id="rId283" Type="http://schemas.openxmlformats.org/officeDocument/2006/relationships/hyperlink" Target="https://www.edge.org/memberbio/kai_krause" TargetMode="External"/><Relationship Id="rId169" Type="http://schemas.openxmlformats.org/officeDocument/2006/relationships/hyperlink" Target="https://www.edge.org/memberbio/amanda_gefter" TargetMode="External"/><Relationship Id="rId168" Type="http://schemas.openxmlformats.org/officeDocument/2006/relationships/hyperlink" Target="https://www.edge.org/response-detail/27676" TargetMode="External"/><Relationship Id="rId289" Type="http://schemas.openxmlformats.org/officeDocument/2006/relationships/hyperlink" Target="https://www.edge.org/memberbio/coco_krumme" TargetMode="External"/><Relationship Id="rId167" Type="http://schemas.openxmlformats.org/officeDocument/2006/relationships/hyperlink" Target="https://www.edge.org/memberbio/james_geary" TargetMode="External"/><Relationship Id="rId288" Type="http://schemas.openxmlformats.org/officeDocument/2006/relationships/hyperlink" Target="https://www.edge.org/response-detail/27645" TargetMode="External"/><Relationship Id="rId166" Type="http://schemas.openxmlformats.org/officeDocument/2006/relationships/hyperlink" Target="https://www.edge.org/response-detail/27484" TargetMode="External"/><Relationship Id="rId287" Type="http://schemas.openxmlformats.org/officeDocument/2006/relationships/hyperlink" Target="https://www.edge.org/memberbio/andrian_kreye" TargetMode="External"/><Relationship Id="rId161" Type="http://schemas.openxmlformats.org/officeDocument/2006/relationships/hyperlink" Target="https://www.edge.org/memberbio/steve_fuller" TargetMode="External"/><Relationship Id="rId282" Type="http://schemas.openxmlformats.org/officeDocument/2006/relationships/hyperlink" Target="https://www.edge.org/response-detail/27721" TargetMode="External"/><Relationship Id="rId160" Type="http://schemas.openxmlformats.org/officeDocument/2006/relationships/hyperlink" Target="https://www.edge.org/response-detail/27550" TargetMode="External"/><Relationship Id="rId281" Type="http://schemas.openxmlformats.org/officeDocument/2006/relationships/hyperlink" Target="https://www.edge.org/memberbio/john_w_krakauer" TargetMode="External"/><Relationship Id="rId280" Type="http://schemas.openxmlformats.org/officeDocument/2006/relationships/hyperlink" Target="https://www.edge.org/response-detail/27652" TargetMode="External"/><Relationship Id="rId159" Type="http://schemas.openxmlformats.org/officeDocument/2006/relationships/hyperlink" Target="https://www.edge.org/memberbio/helen_fisher" TargetMode="External"/><Relationship Id="rId154" Type="http://schemas.openxmlformats.org/officeDocument/2006/relationships/hyperlink" Target="https://www.edge.org/response-detail/27514" TargetMode="External"/><Relationship Id="rId275" Type="http://schemas.openxmlformats.org/officeDocument/2006/relationships/hyperlink" Target="https://www.edge.org/memberbio/brian_knutson" TargetMode="External"/><Relationship Id="rId396" Type="http://schemas.openxmlformats.org/officeDocument/2006/relationships/hyperlink" Target="https://www.edge.org/response-detail/27466" TargetMode="External"/><Relationship Id="rId153" Type="http://schemas.openxmlformats.org/officeDocument/2006/relationships/hyperlink" Target="https://www.edge.org/memberbio/daniel_l_everett" TargetMode="External"/><Relationship Id="rId274" Type="http://schemas.openxmlformats.org/officeDocument/2006/relationships/hyperlink" Target="https://www.edge.org/response-detail/27674" TargetMode="External"/><Relationship Id="rId395" Type="http://schemas.openxmlformats.org/officeDocument/2006/relationships/hyperlink" Target="https://www.edge.org/memberbio/david_pizarro" TargetMode="External"/><Relationship Id="rId152" Type="http://schemas.openxmlformats.org/officeDocument/2006/relationships/hyperlink" Target="https://www.edge.org/response-detail/27513" TargetMode="External"/><Relationship Id="rId273" Type="http://schemas.openxmlformats.org/officeDocument/2006/relationships/hyperlink" Target="https://www.edge.org/memberbio/jon_kleinberg" TargetMode="External"/><Relationship Id="rId394" Type="http://schemas.openxmlformats.org/officeDocument/2006/relationships/hyperlink" Target="https://www.edge.org/response-detail/27423" TargetMode="External"/><Relationship Id="rId151" Type="http://schemas.openxmlformats.org/officeDocument/2006/relationships/hyperlink" Target="https://www.edge.org/memberbio/dylan_evans" TargetMode="External"/><Relationship Id="rId272" Type="http://schemas.openxmlformats.org/officeDocument/2006/relationships/hyperlink" Target="https://www.edge.org/response-detail/27614" TargetMode="External"/><Relationship Id="rId393" Type="http://schemas.openxmlformats.org/officeDocument/2006/relationships/hyperlink" Target="https://www.edge.org/memberbio/steven_pinker" TargetMode="External"/><Relationship Id="rId158" Type="http://schemas.openxmlformats.org/officeDocument/2006/relationships/hyperlink" Target="https://www.edge.org/response-detail/27559" TargetMode="External"/><Relationship Id="rId279" Type="http://schemas.openxmlformats.org/officeDocument/2006/relationships/hyperlink" Target="https://www.edge.org/memberbio/stephen_m_kosslyn" TargetMode="External"/><Relationship Id="rId157" Type="http://schemas.openxmlformats.org/officeDocument/2006/relationships/hyperlink" Target="https://www.edge.org/memberbio/stuart_firestein" TargetMode="External"/><Relationship Id="rId278" Type="http://schemas.openxmlformats.org/officeDocument/2006/relationships/hyperlink" Target="https://www.edge.org/response-detail/27633" TargetMode="External"/><Relationship Id="rId399" Type="http://schemas.openxmlformats.org/officeDocument/2006/relationships/hyperlink" Target="https://www.edge.org/memberbio/jordan_pollack" TargetMode="External"/><Relationship Id="rId156" Type="http://schemas.openxmlformats.org/officeDocument/2006/relationships/hyperlink" Target="https://www.edge.org/response-detail/27515" TargetMode="External"/><Relationship Id="rId277" Type="http://schemas.openxmlformats.org/officeDocument/2006/relationships/hyperlink" Target="https://www.edge.org/memberbio/bart_kosko" TargetMode="External"/><Relationship Id="rId398" Type="http://schemas.openxmlformats.org/officeDocument/2006/relationships/hyperlink" Target="https://www.edge.org/response-detail/27646" TargetMode="External"/><Relationship Id="rId155" Type="http://schemas.openxmlformats.org/officeDocument/2006/relationships/hyperlink" Target="https://www.edge.org/memberbio/christine_finn" TargetMode="External"/><Relationship Id="rId276" Type="http://schemas.openxmlformats.org/officeDocument/2006/relationships/hyperlink" Target="https://www.edge.org/response-detail/27643" TargetMode="External"/><Relationship Id="rId397" Type="http://schemas.openxmlformats.org/officeDocument/2006/relationships/hyperlink" Target="https://www.edge.org/memberbio/robert_plomin" TargetMode="External"/><Relationship Id="rId40" Type="http://schemas.openxmlformats.org/officeDocument/2006/relationships/hyperlink" Target="https://www.edge.org/response-detail/27505" TargetMode="External"/><Relationship Id="rId42" Type="http://schemas.openxmlformats.org/officeDocument/2006/relationships/hyperlink" Target="https://www.edge.org/response-detail/27707" TargetMode="External"/><Relationship Id="rId41" Type="http://schemas.openxmlformats.org/officeDocument/2006/relationships/hyperlink" Target="https://www.edge.org/memberbio/simon_baron_cohen" TargetMode="External"/><Relationship Id="rId44" Type="http://schemas.openxmlformats.org/officeDocument/2006/relationships/hyperlink" Target="https://www.edge.org/response-detail/27647" TargetMode="External"/><Relationship Id="rId43" Type="http://schemas.openxmlformats.org/officeDocument/2006/relationships/hyperlink" Target="https://www.edge.org/memberbio/lisa_feldman_barrett" TargetMode="External"/><Relationship Id="rId46" Type="http://schemas.openxmlformats.org/officeDocument/2006/relationships/hyperlink" Target="https://www.edge.org/response-detail/27611" TargetMode="External"/><Relationship Id="rId45" Type="http://schemas.openxmlformats.org/officeDocument/2006/relationships/hyperlink" Target="https://www.edge.org/memberbio/andrew_barron" TargetMode="External"/><Relationship Id="rId509" Type="http://schemas.openxmlformats.org/officeDocument/2006/relationships/hyperlink" Target="https://www.edge.org/memberbio/maximilian_schich" TargetMode="External"/><Relationship Id="rId508" Type="http://schemas.openxmlformats.org/officeDocument/2006/relationships/hyperlink" Target="https://www.edge.org/response-detail/27597" TargetMode="External"/><Relationship Id="rId503" Type="http://schemas.openxmlformats.org/officeDocument/2006/relationships/hyperlink" Target="https://www.edge.org/memberbio/michael_vassar" TargetMode="External"/><Relationship Id="rId502" Type="http://schemas.openxmlformats.org/officeDocument/2006/relationships/hyperlink" Target="https://www.edge.org/response-detail/27615" TargetMode="External"/><Relationship Id="rId501" Type="http://schemas.openxmlformats.org/officeDocument/2006/relationships/hyperlink" Target="https://www.edge.org/memberbio/buddhini_samarasinghe" TargetMode="External"/><Relationship Id="rId500" Type="http://schemas.openxmlformats.org/officeDocument/2006/relationships/hyperlink" Target="https://www.edge.org/response-detail/27616" TargetMode="External"/><Relationship Id="rId507" Type="http://schemas.openxmlformats.org/officeDocument/2006/relationships/hyperlink" Target="https://www.edge.org/memberbio/roger_schank" TargetMode="External"/><Relationship Id="rId506" Type="http://schemas.openxmlformats.org/officeDocument/2006/relationships/hyperlink" Target="https://www.edge.org/response-detail/27608" TargetMode="External"/><Relationship Id="rId505" Type="http://schemas.openxmlformats.org/officeDocument/2006/relationships/hyperlink" Target="https://www.edge.org/memberbio/maria_spiropulu" TargetMode="External"/><Relationship Id="rId504" Type="http://schemas.openxmlformats.org/officeDocument/2006/relationships/hyperlink" Target="https://www.edge.org/response-detail/27609" TargetMode="External"/><Relationship Id="rId48" Type="http://schemas.openxmlformats.org/officeDocument/2006/relationships/hyperlink" Target="https://www.edge.org/response-detail/27640" TargetMode="External"/><Relationship Id="rId47" Type="http://schemas.openxmlformats.org/officeDocument/2006/relationships/hyperlink" Target="https://www.edge.org/memberbio/thomas_a_bass" TargetMode="External"/><Relationship Id="rId49" Type="http://schemas.openxmlformats.org/officeDocument/2006/relationships/hyperlink" Target="https://www.edge.org/memberbio/mary_catherine_bateson" TargetMode="External"/><Relationship Id="rId31" Type="http://schemas.openxmlformats.org/officeDocument/2006/relationships/hyperlink" Target="https://www.edge.org/memberbio/noga_arikha" TargetMode="External"/><Relationship Id="rId30" Type="http://schemas.openxmlformats.org/officeDocument/2006/relationships/hyperlink" Target="https://www.edge.org/response-detail/27576" TargetMode="External"/><Relationship Id="rId33" Type="http://schemas.openxmlformats.org/officeDocument/2006/relationships/hyperlink" Target="https://www.edge.org/memberbio/w_brian_arthur" TargetMode="External"/><Relationship Id="rId32" Type="http://schemas.openxmlformats.org/officeDocument/2006/relationships/hyperlink" Target="https://www.edge.org/response-detail/27625" TargetMode="External"/><Relationship Id="rId35" Type="http://schemas.openxmlformats.org/officeDocument/2006/relationships/hyperlink" Target="https://www.edge.org/memberbio/scott_atran" TargetMode="External"/><Relationship Id="rId34" Type="http://schemas.openxmlformats.org/officeDocument/2006/relationships/hyperlink" Target="https://www.edge.org/response-detail/27728" TargetMode="External"/><Relationship Id="rId610" Type="http://schemas.openxmlformats.org/officeDocument/2006/relationships/drawing" Target="../drawings/drawing18.xml"/><Relationship Id="rId37" Type="http://schemas.openxmlformats.org/officeDocument/2006/relationships/hyperlink" Target="https://www.edge.org/memberbio/joscha_bach" TargetMode="External"/><Relationship Id="rId36" Type="http://schemas.openxmlformats.org/officeDocument/2006/relationships/hyperlink" Target="https://www.edge.org/response-detail/27648" TargetMode="External"/><Relationship Id="rId39" Type="http://schemas.openxmlformats.org/officeDocument/2006/relationships/hyperlink" Target="https://www.edge.org/memberbio/mahzarin_banaji" TargetMode="External"/><Relationship Id="rId38" Type="http://schemas.openxmlformats.org/officeDocument/2006/relationships/hyperlink" Target="https://www.edge.org/response-detail/27687" TargetMode="External"/><Relationship Id="rId20" Type="http://schemas.openxmlformats.org/officeDocument/2006/relationships/hyperlink" Target="https://www.edge.org/response-detail/27605" TargetMode="External"/><Relationship Id="rId22" Type="http://schemas.openxmlformats.org/officeDocument/2006/relationships/hyperlink" Target="https://www.edge.org/response-detail/27660" TargetMode="External"/><Relationship Id="rId21" Type="http://schemas.openxmlformats.org/officeDocument/2006/relationships/hyperlink" Target="https://www.edge.org/memberbio/chris_anderson-0" TargetMode="External"/><Relationship Id="rId24" Type="http://schemas.openxmlformats.org/officeDocument/2006/relationships/hyperlink" Target="https://www.edge.org/response-detail/27695" TargetMode="External"/><Relationship Id="rId23" Type="http://schemas.openxmlformats.org/officeDocument/2006/relationships/hyperlink" Target="https://www.edge.org/memberbio/ross_anderson" TargetMode="External"/><Relationship Id="rId409" Type="http://schemas.openxmlformats.org/officeDocument/2006/relationships/hyperlink" Target="https://www.edge.org/memberbio/robert_provine" TargetMode="External"/><Relationship Id="rId404" Type="http://schemas.openxmlformats.org/officeDocument/2006/relationships/hyperlink" Target="https://www.edge.org/response-detail/27540" TargetMode="External"/><Relationship Id="rId525" Type="http://schemas.openxmlformats.org/officeDocument/2006/relationships/hyperlink" Target="https://www.edge.org/memberbio/terrence_j_sejnowski" TargetMode="External"/><Relationship Id="rId403" Type="http://schemas.openxmlformats.org/officeDocument/2006/relationships/hyperlink" Target="https://www.edge.org/memberbio/carolyn_porco" TargetMode="External"/><Relationship Id="rId524" Type="http://schemas.openxmlformats.org/officeDocument/2006/relationships/hyperlink" Target="https://www.edge.org/response-detail/27565" TargetMode="External"/><Relationship Id="rId402" Type="http://schemas.openxmlformats.org/officeDocument/2006/relationships/hyperlink" Target="https://www.edge.org/response-detail/27771" TargetMode="External"/><Relationship Id="rId523" Type="http://schemas.openxmlformats.org/officeDocument/2006/relationships/hyperlink" Target="https://www.edge.org/memberbio/richard_wrangham" TargetMode="External"/><Relationship Id="rId401" Type="http://schemas.openxmlformats.org/officeDocument/2006/relationships/hyperlink" Target="https://www.edge.org/memberbio/alex_poots" TargetMode="External"/><Relationship Id="rId522" Type="http://schemas.openxmlformats.org/officeDocument/2006/relationships/hyperlink" Target="https://www.edge.org/response-detail/27568" TargetMode="External"/><Relationship Id="rId408" Type="http://schemas.openxmlformats.org/officeDocument/2006/relationships/hyperlink" Target="https://www.edge.org/response-detail/27534" TargetMode="External"/><Relationship Id="rId529" Type="http://schemas.openxmlformats.org/officeDocument/2006/relationships/hyperlink" Target="https://www.edge.org/memberbio/ed_regis" TargetMode="External"/><Relationship Id="rId407" Type="http://schemas.openxmlformats.org/officeDocument/2006/relationships/hyperlink" Target="https://www.edge.org/memberbio/william_h_press" TargetMode="External"/><Relationship Id="rId528" Type="http://schemas.openxmlformats.org/officeDocument/2006/relationships/hyperlink" Target="https://www.edge.org/response-detail/27557" TargetMode="External"/><Relationship Id="rId406" Type="http://schemas.openxmlformats.org/officeDocument/2006/relationships/hyperlink" Target="https://www.edge.org/response-detail/27561" TargetMode="External"/><Relationship Id="rId527" Type="http://schemas.openxmlformats.org/officeDocument/2006/relationships/hyperlink" Target="https://www.edge.org/memberbio/peter_schwartz" TargetMode="External"/><Relationship Id="rId405" Type="http://schemas.openxmlformats.org/officeDocument/2006/relationships/hyperlink" Target="https://www.edge.org/memberbio/william_poundstone" TargetMode="External"/><Relationship Id="rId526" Type="http://schemas.openxmlformats.org/officeDocument/2006/relationships/hyperlink" Target="https://www.edge.org/response-detail/27563" TargetMode="External"/><Relationship Id="rId26" Type="http://schemas.openxmlformats.org/officeDocument/2006/relationships/hyperlink" Target="https://www.edge.org/response-detail/27690" TargetMode="External"/><Relationship Id="rId25" Type="http://schemas.openxmlformats.org/officeDocument/2006/relationships/hyperlink" Target="https://www.edge.org/memberbio/alun_anderson" TargetMode="External"/><Relationship Id="rId28" Type="http://schemas.openxmlformats.org/officeDocument/2006/relationships/hyperlink" Target="https://www.edge.org/response-detail/27567" TargetMode="External"/><Relationship Id="rId27" Type="http://schemas.openxmlformats.org/officeDocument/2006/relationships/hyperlink" Target="https://www.edge.org/memberbio/samuel_arbesman" TargetMode="External"/><Relationship Id="rId400" Type="http://schemas.openxmlformats.org/officeDocument/2006/relationships/hyperlink" Target="https://www.edge.org/response-detail/27562" TargetMode="External"/><Relationship Id="rId521" Type="http://schemas.openxmlformats.org/officeDocument/2006/relationships/hyperlink" Target="https://www.edge.org/memberbio/andr_s_roemer" TargetMode="External"/><Relationship Id="rId29" Type="http://schemas.openxmlformats.org/officeDocument/2006/relationships/hyperlink" Target="https://www.edge.org/memberbio/dan_ariely_1" TargetMode="External"/><Relationship Id="rId520" Type="http://schemas.openxmlformats.org/officeDocument/2006/relationships/hyperlink" Target="https://www.edge.org/response-detail/27569" TargetMode="External"/><Relationship Id="rId11" Type="http://schemas.openxmlformats.org/officeDocument/2006/relationships/hyperlink" Target="https://www.edge.org/people" TargetMode="External"/><Relationship Id="rId10" Type="http://schemas.openxmlformats.org/officeDocument/2006/relationships/hyperlink" Target="https://www.edge.org/about-edgeorg" TargetMode="External"/><Relationship Id="rId13" Type="http://schemas.openxmlformats.org/officeDocument/2006/relationships/hyperlink" Target="https://www.edge.org/inthenews/what-is-the-last-question" TargetMode="External"/><Relationship Id="rId12" Type="http://schemas.openxmlformats.org/officeDocument/2006/relationships/hyperlink" Target="https://www.edge.org/annual-question/what-is-the-last-question" TargetMode="External"/><Relationship Id="rId519" Type="http://schemas.openxmlformats.org/officeDocument/2006/relationships/hyperlink" Target="https://www.edge.org/memberbio/matthew_ritchie" TargetMode="External"/><Relationship Id="rId514" Type="http://schemas.openxmlformats.org/officeDocument/2006/relationships/hyperlink" Target="https://www.edge.org/response-detail/27574" TargetMode="External"/><Relationship Id="rId513" Type="http://schemas.openxmlformats.org/officeDocument/2006/relationships/hyperlink" Target="https://www.edge.org/memberbio/diana_reiss" TargetMode="External"/><Relationship Id="rId512" Type="http://schemas.openxmlformats.org/officeDocument/2006/relationships/hyperlink" Target="https://www.edge.org/response-detail/27587" TargetMode="External"/><Relationship Id="rId511" Type="http://schemas.openxmlformats.org/officeDocument/2006/relationships/hyperlink" Target="https://www.edge.org/memberbio/richard_saul_wurman" TargetMode="External"/><Relationship Id="rId518" Type="http://schemas.openxmlformats.org/officeDocument/2006/relationships/hyperlink" Target="https://www.edge.org/response-detail/27570" TargetMode="External"/><Relationship Id="rId517" Type="http://schemas.openxmlformats.org/officeDocument/2006/relationships/hyperlink" Target="https://www.edge.org/memberbio/athena_vouloumanos" TargetMode="External"/><Relationship Id="rId516" Type="http://schemas.openxmlformats.org/officeDocument/2006/relationships/hyperlink" Target="https://www.edge.org/response-detail/27573" TargetMode="External"/><Relationship Id="rId515" Type="http://schemas.openxmlformats.org/officeDocument/2006/relationships/hyperlink" Target="https://www.edge.org/memberbio/simone_schnall" TargetMode="External"/><Relationship Id="rId15" Type="http://schemas.openxmlformats.org/officeDocument/2006/relationships/hyperlink" Target="https://www.edge.org/memberbio/scott_aaronson" TargetMode="External"/><Relationship Id="rId14" Type="http://schemas.openxmlformats.org/officeDocument/2006/relationships/hyperlink" Target="https://www.edge.org/contributors/what-is-the-last-question" TargetMode="External"/><Relationship Id="rId17" Type="http://schemas.openxmlformats.org/officeDocument/2006/relationships/hyperlink" Target="https://www.edge.org/memberbio/anthony_aguirre" TargetMode="External"/><Relationship Id="rId16" Type="http://schemas.openxmlformats.org/officeDocument/2006/relationships/hyperlink" Target="https://www.edge.org/response-detail/27497" TargetMode="External"/><Relationship Id="rId19" Type="http://schemas.openxmlformats.org/officeDocument/2006/relationships/hyperlink" Target="https://www.edge.org/memberbio/dorsa_amir" TargetMode="External"/><Relationship Id="rId510" Type="http://schemas.openxmlformats.org/officeDocument/2006/relationships/hyperlink" Target="https://www.edge.org/response-detail/27596" TargetMode="External"/><Relationship Id="rId18" Type="http://schemas.openxmlformats.org/officeDocument/2006/relationships/hyperlink" Target="https://www.edge.org/response-detail/27649" TargetMode="External"/><Relationship Id="rId84" Type="http://schemas.openxmlformats.org/officeDocument/2006/relationships/hyperlink" Target="https://www.edge.org/response-detail/27554" TargetMode="External"/><Relationship Id="rId83" Type="http://schemas.openxmlformats.org/officeDocument/2006/relationships/hyperlink" Target="https://www.edge.org/memberbio/leo_m_chalupa" TargetMode="External"/><Relationship Id="rId86" Type="http://schemas.openxmlformats.org/officeDocument/2006/relationships/hyperlink" Target="https://www.edge.org/response-detail/27542" TargetMode="External"/><Relationship Id="rId85" Type="http://schemas.openxmlformats.org/officeDocument/2006/relationships/hyperlink" Target="https://www.edge.org/memberbio/ashvin_chhabra" TargetMode="External"/><Relationship Id="rId88" Type="http://schemas.openxmlformats.org/officeDocument/2006/relationships/hyperlink" Target="https://www.edge.org/response-detail/27685" TargetMode="External"/><Relationship Id="rId87" Type="http://schemas.openxmlformats.org/officeDocument/2006/relationships/hyperlink" Target="https://www.edge.org/memberbio/jaeweon_cho" TargetMode="External"/><Relationship Id="rId89" Type="http://schemas.openxmlformats.org/officeDocument/2006/relationships/hyperlink" Target="https://www.edge.org/memberbio/nicholas_a_christakis" TargetMode="External"/><Relationship Id="rId80" Type="http://schemas.openxmlformats.org/officeDocument/2006/relationships/hyperlink" Target="https://www.edge.org/response-detail/27508" TargetMode="External"/><Relationship Id="rId82" Type="http://schemas.openxmlformats.org/officeDocument/2006/relationships/hyperlink" Target="https://www.edge.org/response-detail/27456" TargetMode="External"/><Relationship Id="rId81" Type="http://schemas.openxmlformats.org/officeDocument/2006/relationships/hyperlink" Target="https://www.edge.org/memberbio/david_chalmers" TargetMode="External"/><Relationship Id="rId73" Type="http://schemas.openxmlformats.org/officeDocument/2006/relationships/hyperlink" Target="https://www.edge.org/memberbio/david_m_buss" TargetMode="External"/><Relationship Id="rId72" Type="http://schemas.openxmlformats.org/officeDocument/2006/relationships/hyperlink" Target="https://www.edge.org/response-detail/27634" TargetMode="External"/><Relationship Id="rId75" Type="http://schemas.openxmlformats.org/officeDocument/2006/relationships/hyperlink" Target="https://www.edge.org/memberbio/philip_campbell" TargetMode="External"/><Relationship Id="rId74" Type="http://schemas.openxmlformats.org/officeDocument/2006/relationships/hyperlink" Target="https://www.edge.org/response-detail/27664" TargetMode="External"/><Relationship Id="rId77" Type="http://schemas.openxmlformats.org/officeDocument/2006/relationships/hyperlink" Target="https://www.edge.org/memberbio/jimena_canales" TargetMode="External"/><Relationship Id="rId76" Type="http://schemas.openxmlformats.org/officeDocument/2006/relationships/hyperlink" Target="https://www.edge.org/response-detail/27455" TargetMode="External"/><Relationship Id="rId79" Type="http://schemas.openxmlformats.org/officeDocument/2006/relationships/hyperlink" Target="https://www.edge.org/memberbio/christopher_chabris" TargetMode="External"/><Relationship Id="rId78" Type="http://schemas.openxmlformats.org/officeDocument/2006/relationships/hyperlink" Target="https://www.edge.org/response-detail/27699" TargetMode="External"/><Relationship Id="rId71" Type="http://schemas.openxmlformats.org/officeDocument/2006/relationships/hyperlink" Target="https://www.edge.org/memberbio/rodney_a_brooks" TargetMode="External"/><Relationship Id="rId70" Type="http://schemas.openxmlformats.org/officeDocument/2006/relationships/hyperlink" Target="https://www.edge.org/response-detail/27433" TargetMode="External"/><Relationship Id="rId62" Type="http://schemas.openxmlformats.org/officeDocument/2006/relationships/hyperlink" Target="https://www.edge.org/response-detail/27650" TargetMode="External"/><Relationship Id="rId61" Type="http://schemas.openxmlformats.org/officeDocument/2006/relationships/hyperlink" Target="https://www.edge.org/memberbio/giulio_boccaletti" TargetMode="External"/><Relationship Id="rId64" Type="http://schemas.openxmlformats.org/officeDocument/2006/relationships/hyperlink" Target="https://www.edge.org/response-detail/27688" TargetMode="External"/><Relationship Id="rId63" Type="http://schemas.openxmlformats.org/officeDocument/2006/relationships/hyperlink" Target="https://www.edge.org/memberbio/ian_bogost" TargetMode="External"/><Relationship Id="rId66" Type="http://schemas.openxmlformats.org/officeDocument/2006/relationships/hyperlink" Target="https://www.edge.org/response-detail/27670" TargetMode="External"/><Relationship Id="rId65" Type="http://schemas.openxmlformats.org/officeDocument/2006/relationships/hyperlink" Target="https://www.edge.org/memberbio/joshua_bongard" TargetMode="External"/><Relationship Id="rId68" Type="http://schemas.openxmlformats.org/officeDocument/2006/relationships/hyperlink" Target="https://www.edge.org/response-detail/27507" TargetMode="External"/><Relationship Id="rId67" Type="http://schemas.openxmlformats.org/officeDocument/2006/relationships/hyperlink" Target="https://www.edge.org/memberbio/nick_bostrom" TargetMode="External"/><Relationship Id="rId609" Type="http://schemas.openxmlformats.org/officeDocument/2006/relationships/hyperlink" Target="https://www.edge.org/newsletter/subscribe" TargetMode="External"/><Relationship Id="rId608" Type="http://schemas.openxmlformats.org/officeDocument/2006/relationships/hyperlink" Target="https://www.edge.org/edgenews" TargetMode="External"/><Relationship Id="rId607" Type="http://schemas.openxmlformats.org/officeDocument/2006/relationships/hyperlink" Target="mailto:editor@edge.org" TargetMode="External"/><Relationship Id="rId60" Type="http://schemas.openxmlformats.org/officeDocument/2006/relationships/hyperlink" Target="https://www.edge.org/response-detail/27482" TargetMode="External"/><Relationship Id="rId602" Type="http://schemas.openxmlformats.org/officeDocument/2006/relationships/hyperlink" Target="https://www.edge.org/annual-question/what-is-the-most-important-invention-in-the-past-two-thousand-years" TargetMode="External"/><Relationship Id="rId601" Type="http://schemas.openxmlformats.org/officeDocument/2006/relationships/hyperlink" Target="https://www.edge.org/annual-question/what-is-todays-most-important-unreported-story" TargetMode="External"/><Relationship Id="rId600" Type="http://schemas.openxmlformats.org/officeDocument/2006/relationships/hyperlink" Target="https://www.edge.org/annual-question/what-questions-have-disappeared" TargetMode="External"/><Relationship Id="rId606" Type="http://schemas.openxmlformats.org/officeDocument/2006/relationships/hyperlink" Target="https://www.edge.org/memberbio/nina_stegeman" TargetMode="External"/><Relationship Id="rId605" Type="http://schemas.openxmlformats.org/officeDocument/2006/relationships/hyperlink" Target="https://www.edge.org/memberbio/russell_weinberger" TargetMode="External"/><Relationship Id="rId604" Type="http://schemas.openxmlformats.org/officeDocument/2006/relationships/hyperlink" Target="https://www.edge.org/memberbio/john_brockman" TargetMode="External"/><Relationship Id="rId603" Type="http://schemas.openxmlformats.org/officeDocument/2006/relationships/hyperlink" Target="https://www.edge.org/annual-question/what-questions-are-you-asking-yourself" TargetMode="External"/><Relationship Id="rId69" Type="http://schemas.openxmlformats.org/officeDocument/2006/relationships/hyperlink" Target="https://www.edge.org/memberbio/stewart_brand" TargetMode="External"/><Relationship Id="rId51" Type="http://schemas.openxmlformats.org/officeDocument/2006/relationships/hyperlink" Target="https://www.edge.org/memberbio/gregory_benford" TargetMode="External"/><Relationship Id="rId50" Type="http://schemas.openxmlformats.org/officeDocument/2006/relationships/hyperlink" Target="https://www.edge.org/response-detail/27765" TargetMode="External"/><Relationship Id="rId53" Type="http://schemas.openxmlformats.org/officeDocument/2006/relationships/hyperlink" Target="https://www.edge.org/memberbio/laura_betzig" TargetMode="External"/><Relationship Id="rId52" Type="http://schemas.openxmlformats.org/officeDocument/2006/relationships/hyperlink" Target="https://www.edge.org/response-detail/27718" TargetMode="External"/><Relationship Id="rId55" Type="http://schemas.openxmlformats.org/officeDocument/2006/relationships/hyperlink" Target="https://www.edge.org/memberbio/susan_blackmore" TargetMode="External"/><Relationship Id="rId54" Type="http://schemas.openxmlformats.org/officeDocument/2006/relationships/hyperlink" Target="https://www.edge.org/response-detail/27598" TargetMode="External"/><Relationship Id="rId57" Type="http://schemas.openxmlformats.org/officeDocument/2006/relationships/hyperlink" Target="https://www.edge.org/memberbio/alan_s_blinder" TargetMode="External"/><Relationship Id="rId56" Type="http://schemas.openxmlformats.org/officeDocument/2006/relationships/hyperlink" Target="https://www.edge.org/response-detail/27506" TargetMode="External"/><Relationship Id="rId59" Type="http://schemas.openxmlformats.org/officeDocument/2006/relationships/hyperlink" Target="https://www.edge.org/memberbio/paul_bloom" TargetMode="External"/><Relationship Id="rId58" Type="http://schemas.openxmlformats.org/officeDocument/2006/relationships/hyperlink" Target="https://www.edge.org/response-detail/27481" TargetMode="External"/><Relationship Id="rId590" Type="http://schemas.openxmlformats.org/officeDocument/2006/relationships/hyperlink" Target="https://www.edge.org/annual-question/how-is-the-internet-changing-the-way-you-think" TargetMode="External"/><Relationship Id="rId107" Type="http://schemas.openxmlformats.org/officeDocument/2006/relationships/hyperlink" Target="https://www.edge.org/memberbio/molly_crockett" TargetMode="External"/><Relationship Id="rId228" Type="http://schemas.openxmlformats.org/officeDocument/2006/relationships/hyperlink" Target="https://www.edge.org/response-detail/27436" TargetMode="External"/><Relationship Id="rId349" Type="http://schemas.openxmlformats.org/officeDocument/2006/relationships/hyperlink" Target="https://www.edge.org/memberbio/dave_morin" TargetMode="External"/><Relationship Id="rId106" Type="http://schemas.openxmlformats.org/officeDocument/2006/relationships/hyperlink" Target="https://www.edge.org/response-detail/27510" TargetMode="External"/><Relationship Id="rId227" Type="http://schemas.openxmlformats.org/officeDocument/2006/relationships/hyperlink" Target="https://www.edge.org/memberbio/w_daniel_hillis" TargetMode="External"/><Relationship Id="rId348" Type="http://schemas.openxmlformats.org/officeDocument/2006/relationships/hyperlink" Target="https://www.edge.org/response-detail/27654" TargetMode="External"/><Relationship Id="rId469" Type="http://schemas.openxmlformats.org/officeDocument/2006/relationships/hyperlink" Target="https://www.edge.org/memberbio/victoria_stodden" TargetMode="External"/><Relationship Id="rId105" Type="http://schemas.openxmlformats.org/officeDocument/2006/relationships/hyperlink" Target="https://www.edge.org/memberbio/james_croak" TargetMode="External"/><Relationship Id="rId226" Type="http://schemas.openxmlformats.org/officeDocument/2006/relationships/hyperlink" Target="https://www.edge.org/response-detail/27696" TargetMode="External"/><Relationship Id="rId347" Type="http://schemas.openxmlformats.org/officeDocument/2006/relationships/hyperlink" Target="https://www.edge.org/memberbio/read_montague" TargetMode="External"/><Relationship Id="rId468" Type="http://schemas.openxmlformats.org/officeDocument/2006/relationships/hyperlink" Target="https://www.edge.org/response-detail/27682" TargetMode="External"/><Relationship Id="rId589" Type="http://schemas.openxmlformats.org/officeDocument/2006/relationships/hyperlink" Target="https://www.edge.org/annual-question/what-scientific-concept-would-improve-everybodys-cognitive-toolkit" TargetMode="External"/><Relationship Id="rId104" Type="http://schemas.openxmlformats.org/officeDocument/2006/relationships/hyperlink" Target="https://www.edge.org/response-detail/27541" TargetMode="External"/><Relationship Id="rId225" Type="http://schemas.openxmlformats.org/officeDocument/2006/relationships/hyperlink" Target="https://www.edge.org/memberbio/roger_highfield" TargetMode="External"/><Relationship Id="rId346" Type="http://schemas.openxmlformats.org/officeDocument/2006/relationships/hyperlink" Target="https://www.edge.org/response-detail/27763" TargetMode="External"/><Relationship Id="rId467" Type="http://schemas.openxmlformats.org/officeDocument/2006/relationships/hyperlink" Target="https://www.edge.org/memberbio/thalia_wheatley" TargetMode="External"/><Relationship Id="rId588" Type="http://schemas.openxmlformats.org/officeDocument/2006/relationships/hyperlink" Target="https://www.edge.org/annual-question/what-is-your-favorite-deep-elegant-or-beautiful-explanation" TargetMode="External"/><Relationship Id="rId109" Type="http://schemas.openxmlformats.org/officeDocument/2006/relationships/hyperlink" Target="https://www.edge.org/memberbio/helena_cronin" TargetMode="External"/><Relationship Id="rId108" Type="http://schemas.openxmlformats.org/officeDocument/2006/relationships/hyperlink" Target="https://www.edge.org/response-detail/27680" TargetMode="External"/><Relationship Id="rId229" Type="http://schemas.openxmlformats.org/officeDocument/2006/relationships/hyperlink" Target="https://www.edge.org/memberbio/michael_hochberg" TargetMode="External"/><Relationship Id="rId220" Type="http://schemas.openxmlformats.org/officeDocument/2006/relationships/hyperlink" Target="https://www.edge.org/response-detail/27636" TargetMode="External"/><Relationship Id="rId341" Type="http://schemas.openxmlformats.org/officeDocument/2006/relationships/hyperlink" Target="https://www.edge.org/memberbio/hugo_mercier" TargetMode="External"/><Relationship Id="rId462" Type="http://schemas.openxmlformats.org/officeDocument/2006/relationships/hyperlink" Target="https://www.edge.org/response-detail/27694" TargetMode="External"/><Relationship Id="rId583" Type="http://schemas.openxmlformats.org/officeDocument/2006/relationships/hyperlink" Target="https://www.edge.org/annual-question/what-scientific-term-or%C2%A0concept-ought-to-be-more-widely-known" TargetMode="External"/><Relationship Id="rId340" Type="http://schemas.openxmlformats.org/officeDocument/2006/relationships/hyperlink" Target="https://www.edge.org/response-detail/27527" TargetMode="External"/><Relationship Id="rId461" Type="http://schemas.openxmlformats.org/officeDocument/2006/relationships/hyperlink" Target="https://www.edge.org/memberbio/jaan_tallinn" TargetMode="External"/><Relationship Id="rId582" Type="http://schemas.openxmlformats.org/officeDocument/2006/relationships/hyperlink" Target="https://www.edge.org/annual-question/what-is-the-last-question" TargetMode="External"/><Relationship Id="rId460" Type="http://schemas.openxmlformats.org/officeDocument/2006/relationships/hyperlink" Target="https://www.edge.org/response-detail/27697" TargetMode="External"/><Relationship Id="rId581" Type="http://schemas.openxmlformats.org/officeDocument/2006/relationships/hyperlink" Target="https://www.edge.org/response-detail/27422" TargetMode="External"/><Relationship Id="rId580" Type="http://schemas.openxmlformats.org/officeDocument/2006/relationships/hyperlink" Target="https://www.edge.org/memberbio/robert_sapolsky" TargetMode="External"/><Relationship Id="rId103" Type="http://schemas.openxmlformats.org/officeDocument/2006/relationships/hyperlink" Target="https://www.edge.org/memberbio/jerry_a_coyne" TargetMode="External"/><Relationship Id="rId224" Type="http://schemas.openxmlformats.org/officeDocument/2006/relationships/hyperlink" Target="https://www.edge.org/response-detail/27520" TargetMode="External"/><Relationship Id="rId345" Type="http://schemas.openxmlformats.org/officeDocument/2006/relationships/hyperlink" Target="https://www.edge.org/memberbio/yuri_milner" TargetMode="External"/><Relationship Id="rId466" Type="http://schemas.openxmlformats.org/officeDocument/2006/relationships/hyperlink" Target="https://www.edge.org/response-detail/27683" TargetMode="External"/><Relationship Id="rId587" Type="http://schemas.openxmlformats.org/officeDocument/2006/relationships/hyperlink" Target="https://www.edge.org/annual-question/what-should-we-be-worried-about" TargetMode="External"/><Relationship Id="rId102" Type="http://schemas.openxmlformats.org/officeDocument/2006/relationships/hyperlink" Target="https://www.edge.org/response-detail/27724" TargetMode="External"/><Relationship Id="rId223" Type="http://schemas.openxmlformats.org/officeDocument/2006/relationships/hyperlink" Target="https://www.edge.org/memberbio/c_sar_hidalgo" TargetMode="External"/><Relationship Id="rId344" Type="http://schemas.openxmlformats.org/officeDocument/2006/relationships/hyperlink" Target="https://www.edge.org/response-detail/27528" TargetMode="External"/><Relationship Id="rId465" Type="http://schemas.openxmlformats.org/officeDocument/2006/relationships/hyperlink" Target="https://www.edge.org/memberbio/jennifer_richeson" TargetMode="External"/><Relationship Id="rId586" Type="http://schemas.openxmlformats.org/officeDocument/2006/relationships/hyperlink" Target="https://www.edge.org/annual-question/what-scientific-idea-is-ready-for-retirement" TargetMode="External"/><Relationship Id="rId101" Type="http://schemas.openxmlformats.org/officeDocument/2006/relationships/hyperlink" Target="https://www.edge.org/memberbio/tyler_cowen" TargetMode="External"/><Relationship Id="rId222" Type="http://schemas.openxmlformats.org/officeDocument/2006/relationships/hyperlink" Target="https://www.edge.org/response-detail/27770" TargetMode="External"/><Relationship Id="rId343" Type="http://schemas.openxmlformats.org/officeDocument/2006/relationships/hyperlink" Target="https://www.edge.org/memberbio/thomas_metzinger" TargetMode="External"/><Relationship Id="rId464" Type="http://schemas.openxmlformats.org/officeDocument/2006/relationships/hyperlink" Target="https://www.edge.org/response-detail/27691" TargetMode="External"/><Relationship Id="rId585" Type="http://schemas.openxmlformats.org/officeDocument/2006/relationships/hyperlink" Target="https://www.edge.org/annual-question/what-do-you-think-about-machines-that-think" TargetMode="External"/><Relationship Id="rId100" Type="http://schemas.openxmlformats.org/officeDocument/2006/relationships/hyperlink" Target="https://www.edge.org/response-detail/27545" TargetMode="External"/><Relationship Id="rId221" Type="http://schemas.openxmlformats.org/officeDocument/2006/relationships/hyperlink" Target="https://www.edge.org/memberbio/dirk_helbing" TargetMode="External"/><Relationship Id="rId342" Type="http://schemas.openxmlformats.org/officeDocument/2006/relationships/hyperlink" Target="https://www.edge.org/response-detail/27560" TargetMode="External"/><Relationship Id="rId463" Type="http://schemas.openxmlformats.org/officeDocument/2006/relationships/hyperlink" Target="https://www.edge.org/memberbio/eric_topol" TargetMode="External"/><Relationship Id="rId584" Type="http://schemas.openxmlformats.org/officeDocument/2006/relationships/hyperlink" Target="https://www.edge.org/annual-question/what-do-you-consider-the-most-interesting-recent-scientific-news-what-makes-it" TargetMode="External"/><Relationship Id="rId217" Type="http://schemas.openxmlformats.org/officeDocument/2006/relationships/hyperlink" Target="https://www.edge.org/memberbio/daniel_haun" TargetMode="External"/><Relationship Id="rId338" Type="http://schemas.openxmlformats.org/officeDocument/2006/relationships/hyperlink" Target="https://www.edge.org/response-detail/27430" TargetMode="External"/><Relationship Id="rId459" Type="http://schemas.openxmlformats.org/officeDocument/2006/relationships/hyperlink" Target="https://www.edge.org/memberbio/timothy_taylor" TargetMode="External"/><Relationship Id="rId216" Type="http://schemas.openxmlformats.org/officeDocument/2006/relationships/hyperlink" Target="https://www.edge.org/response-detail/27519" TargetMode="External"/><Relationship Id="rId337" Type="http://schemas.openxmlformats.org/officeDocument/2006/relationships/hyperlink" Target="https://www.edge.org/memberbio/ian_mcewan" TargetMode="External"/><Relationship Id="rId458" Type="http://schemas.openxmlformats.org/officeDocument/2006/relationships/hyperlink" Target="https://www.edge.org/response-detail/27698" TargetMode="External"/><Relationship Id="rId579" Type="http://schemas.openxmlformats.org/officeDocument/2006/relationships/hyperlink" Target="https://www.edge.org/response-detail/27425" TargetMode="External"/><Relationship Id="rId215" Type="http://schemas.openxmlformats.org/officeDocument/2006/relationships/hyperlink" Target="https://www.edge.org/memberbio/sam_harris" TargetMode="External"/><Relationship Id="rId336" Type="http://schemas.openxmlformats.org/officeDocument/2006/relationships/hyperlink" Target="https://www.edge.org/response-detail/27590" TargetMode="External"/><Relationship Id="rId457" Type="http://schemas.openxmlformats.org/officeDocument/2006/relationships/hyperlink" Target="https://www.edge.org/memberbio/dimitar_d_sasselov" TargetMode="External"/><Relationship Id="rId578" Type="http://schemas.openxmlformats.org/officeDocument/2006/relationships/hyperlink" Target="https://www.edge.org/memberbio/frank_wilczek" TargetMode="External"/><Relationship Id="rId214" Type="http://schemas.openxmlformats.org/officeDocument/2006/relationships/hyperlink" Target="https://www.edge.org/response-detail/27588" TargetMode="External"/><Relationship Id="rId335" Type="http://schemas.openxmlformats.org/officeDocument/2006/relationships/hyperlink" Target="https://www.edge.org/memberbio/michael_mccullough" TargetMode="External"/><Relationship Id="rId456" Type="http://schemas.openxmlformats.org/officeDocument/2006/relationships/hyperlink" Target="https://www.edge.org/response-detail/27701" TargetMode="External"/><Relationship Id="rId577" Type="http://schemas.openxmlformats.org/officeDocument/2006/relationships/hyperlink" Target="https://www.edge.org/response-detail/27434" TargetMode="External"/><Relationship Id="rId219" Type="http://schemas.openxmlformats.org/officeDocument/2006/relationships/hyperlink" Target="https://www.edge.org/memberbio/marti_hearst" TargetMode="External"/><Relationship Id="rId218" Type="http://schemas.openxmlformats.org/officeDocument/2006/relationships/hyperlink" Target="https://www.edge.org/response-detail/27734" TargetMode="External"/><Relationship Id="rId339" Type="http://schemas.openxmlformats.org/officeDocument/2006/relationships/hyperlink" Target="https://www.edge.org/memberbio/ryan_mckay" TargetMode="External"/><Relationship Id="rId330" Type="http://schemas.openxmlformats.org/officeDocument/2006/relationships/hyperlink" Target="https://www.edge.org/response-detail/27526" TargetMode="External"/><Relationship Id="rId451" Type="http://schemas.openxmlformats.org/officeDocument/2006/relationships/hyperlink" Target="https://www.edge.org/memberbio/eduardo_salcedo_albaran" TargetMode="External"/><Relationship Id="rId572" Type="http://schemas.openxmlformats.org/officeDocument/2006/relationships/hyperlink" Target="https://www.edge.org/memberbio/lisa_randall" TargetMode="External"/><Relationship Id="rId450" Type="http://schemas.openxmlformats.org/officeDocument/2006/relationships/hyperlink" Target="https://www.edge.org/response-detail/27705" TargetMode="External"/><Relationship Id="rId571" Type="http://schemas.openxmlformats.org/officeDocument/2006/relationships/hyperlink" Target="https://www.edge.org/response-detail/27461" TargetMode="External"/><Relationship Id="rId570" Type="http://schemas.openxmlformats.org/officeDocument/2006/relationships/hyperlink" Target="https://www.edge.org/memberbio/richard_h_thaler" TargetMode="External"/><Relationship Id="rId213" Type="http://schemas.openxmlformats.org/officeDocument/2006/relationships/hyperlink" Target="https://www.edge.org/memberbio/judith_rich_harris" TargetMode="External"/><Relationship Id="rId334" Type="http://schemas.openxmlformats.org/officeDocument/2006/relationships/hyperlink" Target="https://www.edge.org/response-detail/27489" TargetMode="External"/><Relationship Id="rId455" Type="http://schemas.openxmlformats.org/officeDocument/2006/relationships/hyperlink" Target="https://www.edge.org/memberbio/karl_sabbagh" TargetMode="External"/><Relationship Id="rId576" Type="http://schemas.openxmlformats.org/officeDocument/2006/relationships/hyperlink" Target="https://www.edge.org/memberbio/carlo_rovelli" TargetMode="External"/><Relationship Id="rId212" Type="http://schemas.openxmlformats.org/officeDocument/2006/relationships/hyperlink" Target="https://www.edge.org/response-detail/27723" TargetMode="External"/><Relationship Id="rId333" Type="http://schemas.openxmlformats.org/officeDocument/2006/relationships/hyperlink" Target="https://www.edge.org/memberbio/annalena_mcafee" TargetMode="External"/><Relationship Id="rId454" Type="http://schemas.openxmlformats.org/officeDocument/2006/relationships/hyperlink" Target="https://www.edge.org/response-detail/27702" TargetMode="External"/><Relationship Id="rId575" Type="http://schemas.openxmlformats.org/officeDocument/2006/relationships/hyperlink" Target="https://www.edge.org/response-detail/27439" TargetMode="External"/><Relationship Id="rId211" Type="http://schemas.openxmlformats.org/officeDocument/2006/relationships/hyperlink" Target="https://www.edge.org/memberbio/timo_hannay" TargetMode="External"/><Relationship Id="rId332" Type="http://schemas.openxmlformats.org/officeDocument/2006/relationships/hyperlink" Target="https://www.edge.org/response-detail/27706" TargetMode="External"/><Relationship Id="rId453" Type="http://schemas.openxmlformats.org/officeDocument/2006/relationships/hyperlink" Target="https://www.edge.org/memberbio/seirian_sumner" TargetMode="External"/><Relationship Id="rId574" Type="http://schemas.openxmlformats.org/officeDocument/2006/relationships/hyperlink" Target="https://www.edge.org/memberbio/geoffrey_west" TargetMode="External"/><Relationship Id="rId210" Type="http://schemas.openxmlformats.org/officeDocument/2006/relationships/hyperlink" Target="https://www.edge.org/response-detail/27673" TargetMode="External"/><Relationship Id="rId331" Type="http://schemas.openxmlformats.org/officeDocument/2006/relationships/hyperlink" Target="https://www.edge.org/memberbio/tim_maudlin" TargetMode="External"/><Relationship Id="rId452" Type="http://schemas.openxmlformats.org/officeDocument/2006/relationships/hyperlink" Target="https://www.edge.org/response-detail/27704" TargetMode="External"/><Relationship Id="rId573" Type="http://schemas.openxmlformats.org/officeDocument/2006/relationships/hyperlink" Target="https://www.edge.org/response-detail/27454" TargetMode="External"/><Relationship Id="rId370" Type="http://schemas.openxmlformats.org/officeDocument/2006/relationships/hyperlink" Target="https://www.edge.org/response-detail/27498" TargetMode="External"/><Relationship Id="rId491" Type="http://schemas.openxmlformats.org/officeDocument/2006/relationships/hyperlink" Target="https://www.edge.org/memberbio/anton_zeilinger" TargetMode="External"/><Relationship Id="rId490" Type="http://schemas.openxmlformats.org/officeDocument/2006/relationships/hyperlink" Target="https://www.edge.org/response-detail/27631" TargetMode="External"/><Relationship Id="rId129" Type="http://schemas.openxmlformats.org/officeDocument/2006/relationships/hyperlink" Target="https://www.edge.org/memberbio/jared_diamond" TargetMode="External"/><Relationship Id="rId128" Type="http://schemas.openxmlformats.org/officeDocument/2006/relationships/hyperlink" Target="https://www.edge.org/response-detail/27547" TargetMode="External"/><Relationship Id="rId249" Type="http://schemas.openxmlformats.org/officeDocument/2006/relationships/hyperlink" Target="https://www.edge.org/memberbio/matthew_o_jackson" TargetMode="External"/><Relationship Id="rId127" Type="http://schemas.openxmlformats.org/officeDocument/2006/relationships/hyperlink" Target="https://www.edge.org/memberbio/keith_devlin" TargetMode="External"/><Relationship Id="rId248" Type="http://schemas.openxmlformats.org/officeDocument/2006/relationships/hyperlink" Target="https://www.edge.org/response-detail/27684" TargetMode="External"/><Relationship Id="rId369" Type="http://schemas.openxmlformats.org/officeDocument/2006/relationships/hyperlink" Target="https://www.edge.org/memberbio/james_j_odonnell" TargetMode="External"/><Relationship Id="rId126" Type="http://schemas.openxmlformats.org/officeDocument/2006/relationships/hyperlink" Target="https://www.edge.org/response-detail/27438" TargetMode="External"/><Relationship Id="rId247" Type="http://schemas.openxmlformats.org/officeDocument/2006/relationships/hyperlink" Target="https://www.edge.org/memberbio/nina_jablonski" TargetMode="External"/><Relationship Id="rId368" Type="http://schemas.openxmlformats.org/officeDocument/2006/relationships/hyperlink" Target="https://www.edge.org/response-detail/27714" TargetMode="External"/><Relationship Id="rId489" Type="http://schemas.openxmlformats.org/officeDocument/2006/relationships/hyperlink" Target="https://www.edge.org/memberbio/victoria_wyatt" TargetMode="External"/><Relationship Id="rId121" Type="http://schemas.openxmlformats.org/officeDocument/2006/relationships/hyperlink" Target="https://www.edge.org/memberbio/daniel_c_dennett" TargetMode="External"/><Relationship Id="rId242" Type="http://schemas.openxmlformats.org/officeDocument/2006/relationships/hyperlink" Target="https://www.edge.org/response-detail/27538" TargetMode="External"/><Relationship Id="rId363" Type="http://schemas.openxmlformats.org/officeDocument/2006/relationships/hyperlink" Target="https://www.edge.org/memberbio/tor_n_rretranders" TargetMode="External"/><Relationship Id="rId484" Type="http://schemas.openxmlformats.org/officeDocument/2006/relationships/hyperlink" Target="https://www.edge.org/response-detail/27644" TargetMode="External"/><Relationship Id="rId120" Type="http://schemas.openxmlformats.org/officeDocument/2006/relationships/hyperlink" Target="https://www.edge.org/response-detail/27629" TargetMode="External"/><Relationship Id="rId241" Type="http://schemas.openxmlformats.org/officeDocument/2006/relationships/hyperlink" Target="https://www.edge.org/memberbio/nicholas_humphrey" TargetMode="External"/><Relationship Id="rId362" Type="http://schemas.openxmlformats.org/officeDocument/2006/relationships/hyperlink" Target="https://www.edge.org/response-detail/27464" TargetMode="External"/><Relationship Id="rId483" Type="http://schemas.openxmlformats.org/officeDocument/2006/relationships/hyperlink" Target="https://www.edge.org/memberbio/monica_l_smith" TargetMode="External"/><Relationship Id="rId240" Type="http://schemas.openxmlformats.org/officeDocument/2006/relationships/hyperlink" Target="https://www.edge.org/response-detail/27655" TargetMode="External"/><Relationship Id="rId361" Type="http://schemas.openxmlformats.org/officeDocument/2006/relationships/hyperlink" Target="https://www.edge.org/memberbio/richard_nisbett" TargetMode="External"/><Relationship Id="rId482" Type="http://schemas.openxmlformats.org/officeDocument/2006/relationships/hyperlink" Target="https://www.edge.org/response-detail/27651" TargetMode="External"/><Relationship Id="rId360" Type="http://schemas.openxmlformats.org/officeDocument/2006/relationships/hyperlink" Target="https://www.edge.org/response-detail/27657" TargetMode="External"/><Relationship Id="rId481" Type="http://schemas.openxmlformats.org/officeDocument/2006/relationships/hyperlink" Target="https://www.edge.org/memberbio/dan_sperber" TargetMode="External"/><Relationship Id="rId125" Type="http://schemas.openxmlformats.org/officeDocument/2006/relationships/hyperlink" Target="https://www.edge.org/memberbio/david_deutsch" TargetMode="External"/><Relationship Id="rId246" Type="http://schemas.openxmlformats.org/officeDocument/2006/relationships/hyperlink" Target="https://www.edge.org/response-detail/27737" TargetMode="External"/><Relationship Id="rId367" Type="http://schemas.openxmlformats.org/officeDocument/2006/relationships/hyperlink" Target="https://www.edge.org/memberbio/martin_nowak" TargetMode="External"/><Relationship Id="rId488" Type="http://schemas.openxmlformats.org/officeDocument/2006/relationships/hyperlink" Target="https://www.edge.org/response-detail/27637" TargetMode="External"/><Relationship Id="rId124" Type="http://schemas.openxmlformats.org/officeDocument/2006/relationships/hyperlink" Target="https://www.edge.org/response-detail/27551" TargetMode="External"/><Relationship Id="rId245" Type="http://schemas.openxmlformats.org/officeDocument/2006/relationships/hyperlink" Target="https://www.edge.org/memberbio/isabel_behncke_izquierdo" TargetMode="External"/><Relationship Id="rId366" Type="http://schemas.openxmlformats.org/officeDocument/2006/relationships/hyperlink" Target="https://www.edge.org/response-detail/27689" TargetMode="External"/><Relationship Id="rId487" Type="http://schemas.openxmlformats.org/officeDocument/2006/relationships/hyperlink" Target="https://www.edge.org/memberbio/lee_smolin" TargetMode="External"/><Relationship Id="rId123" Type="http://schemas.openxmlformats.org/officeDocument/2006/relationships/hyperlink" Target="https://www.edge.org/memberbio/emanuel_derman" TargetMode="External"/><Relationship Id="rId244" Type="http://schemas.openxmlformats.org/officeDocument/2006/relationships/hyperlink" Target="https://www.edge.org/response-detail/27558" TargetMode="External"/><Relationship Id="rId365" Type="http://schemas.openxmlformats.org/officeDocument/2006/relationships/hyperlink" Target="https://www.edge.org/memberbio/michael_i_norton" TargetMode="External"/><Relationship Id="rId486" Type="http://schemas.openxmlformats.org/officeDocument/2006/relationships/hyperlink" Target="https://www.edge.org/response-detail/27642" TargetMode="External"/><Relationship Id="rId122" Type="http://schemas.openxmlformats.org/officeDocument/2006/relationships/hyperlink" Target="https://www.edge.org/response-detail/27449" TargetMode="External"/><Relationship Id="rId243" Type="http://schemas.openxmlformats.org/officeDocument/2006/relationships/hyperlink" Target="https://www.edge.org/memberbio/marco_iacoboni" TargetMode="External"/><Relationship Id="rId364" Type="http://schemas.openxmlformats.org/officeDocument/2006/relationships/hyperlink" Target="https://www.edge.org/response-detail/27639" TargetMode="External"/><Relationship Id="rId485" Type="http://schemas.openxmlformats.org/officeDocument/2006/relationships/hyperlink" Target="https://www.edge.org/memberbio/ren_scheu" TargetMode="External"/><Relationship Id="rId95" Type="http://schemas.openxmlformats.org/officeDocument/2006/relationships/hyperlink" Target="https://www.edge.org/memberbio/george_church" TargetMode="External"/><Relationship Id="rId94" Type="http://schemas.openxmlformats.org/officeDocument/2006/relationships/hyperlink" Target="https://www.edge.org/response-detail/27431" TargetMode="External"/><Relationship Id="rId97" Type="http://schemas.openxmlformats.org/officeDocument/2006/relationships/hyperlink" Target="https://www.edge.org/memberbio/andy_clark" TargetMode="External"/><Relationship Id="rId96" Type="http://schemas.openxmlformats.org/officeDocument/2006/relationships/hyperlink" Target="https://www.edge.org/response-detail/27457" TargetMode="External"/><Relationship Id="rId99" Type="http://schemas.openxmlformats.org/officeDocument/2006/relationships/hyperlink" Target="https://www.edge.org/memberbio/julia_clarke" TargetMode="External"/><Relationship Id="rId480" Type="http://schemas.openxmlformats.org/officeDocument/2006/relationships/hyperlink" Target="https://www.edge.org/response-detail/27653" TargetMode="External"/><Relationship Id="rId98" Type="http://schemas.openxmlformats.org/officeDocument/2006/relationships/hyperlink" Target="https://www.edge.org/response-detail/27509" TargetMode="External"/><Relationship Id="rId91" Type="http://schemas.openxmlformats.org/officeDocument/2006/relationships/hyperlink" Target="https://www.edge.org/memberbio/brian_christian" TargetMode="External"/><Relationship Id="rId90" Type="http://schemas.openxmlformats.org/officeDocument/2006/relationships/hyperlink" Target="https://www.edge.org/response-detail/27722" TargetMode="External"/><Relationship Id="rId93" Type="http://schemas.openxmlformats.org/officeDocument/2006/relationships/hyperlink" Target="https://www.edge.org/memberbio/david_christian" TargetMode="External"/><Relationship Id="rId92" Type="http://schemas.openxmlformats.org/officeDocument/2006/relationships/hyperlink" Target="https://www.edge.org/response-detail/27693" TargetMode="External"/><Relationship Id="rId118" Type="http://schemas.openxmlformats.org/officeDocument/2006/relationships/hyperlink" Target="https://www.edge.org/response-detail/27440" TargetMode="External"/><Relationship Id="rId239" Type="http://schemas.openxmlformats.org/officeDocument/2006/relationships/hyperlink" Target="https://www.edge.org/memberbio/sabine_hossenfelder" TargetMode="External"/><Relationship Id="rId117" Type="http://schemas.openxmlformats.org/officeDocument/2006/relationships/hyperlink" Target="https://www.edge.org/memberbio/luca_de_biase" TargetMode="External"/><Relationship Id="rId238" Type="http://schemas.openxmlformats.org/officeDocument/2006/relationships/hyperlink" Target="https://www.edge.org/response-detail/27522" TargetMode="External"/><Relationship Id="rId359" Type="http://schemas.openxmlformats.org/officeDocument/2006/relationships/hyperlink" Target="https://www.edge.org/memberbio/randolph_nesse" TargetMode="External"/><Relationship Id="rId116" Type="http://schemas.openxmlformats.org/officeDocument/2006/relationships/hyperlink" Target="https://www.edge.org/response-detail/27511" TargetMode="External"/><Relationship Id="rId237" Type="http://schemas.openxmlformats.org/officeDocument/2006/relationships/hyperlink" Target="https://www.edge.org/memberbio/john_horgan" TargetMode="External"/><Relationship Id="rId358" Type="http://schemas.openxmlformats.org/officeDocument/2006/relationships/hyperlink" Target="https://www.edge.org/response-detail/27665" TargetMode="External"/><Relationship Id="rId479" Type="http://schemas.openxmlformats.org/officeDocument/2006/relationships/hyperlink" Target="https://www.edge.org/memberbio/adam_waytz" TargetMode="External"/><Relationship Id="rId115" Type="http://schemas.openxmlformats.org/officeDocument/2006/relationships/hyperlink" Target="https://www.edge.org/memberbio/kate_darling" TargetMode="External"/><Relationship Id="rId236" Type="http://schemas.openxmlformats.org/officeDocument/2006/relationships/hyperlink" Target="https://www.edge.org/response-detail/27632" TargetMode="External"/><Relationship Id="rId357" Type="http://schemas.openxmlformats.org/officeDocument/2006/relationships/hyperlink" Target="https://www.edge.org/memberbio/john_naughton" TargetMode="External"/><Relationship Id="rId478" Type="http://schemas.openxmlformats.org/officeDocument/2006/relationships/hyperlink" Target="https://www.edge.org/response-detail/27658" TargetMode="External"/><Relationship Id="rId599" Type="http://schemas.openxmlformats.org/officeDocument/2006/relationships/hyperlink" Target="https://www.edge.org/annual-question/what-now" TargetMode="External"/><Relationship Id="rId119" Type="http://schemas.openxmlformats.org/officeDocument/2006/relationships/hyperlink" Target="https://www.edge.org/memberbio/stanislas_dehaene" TargetMode="External"/><Relationship Id="rId110" Type="http://schemas.openxmlformats.org/officeDocument/2006/relationships/hyperlink" Target="https://www.edge.org/response-detail/27663" TargetMode="External"/><Relationship Id="rId231" Type="http://schemas.openxmlformats.org/officeDocument/2006/relationships/hyperlink" Target="https://www.edge.org/memberbio/donald_d_hoffman" TargetMode="External"/><Relationship Id="rId352" Type="http://schemas.openxmlformats.org/officeDocument/2006/relationships/hyperlink" Target="https://www.edge.org/response-detail/27529" TargetMode="External"/><Relationship Id="rId473" Type="http://schemas.openxmlformats.org/officeDocument/2006/relationships/hyperlink" Target="https://www.edge.org/memberbio/siobhan_roberts" TargetMode="External"/><Relationship Id="rId594" Type="http://schemas.openxmlformats.org/officeDocument/2006/relationships/hyperlink" Target="https://www.edge.org/annual-question/what-is-your-dangerous-idea" TargetMode="External"/><Relationship Id="rId230" Type="http://schemas.openxmlformats.org/officeDocument/2006/relationships/hyperlink" Target="https://www.edge.org/response-detail/27703" TargetMode="External"/><Relationship Id="rId351" Type="http://schemas.openxmlformats.org/officeDocument/2006/relationships/hyperlink" Target="https://www.edge.org/memberbio/lisa_mosconi" TargetMode="External"/><Relationship Id="rId472" Type="http://schemas.openxmlformats.org/officeDocument/2006/relationships/hyperlink" Target="https://www.edge.org/response-detail/27678" TargetMode="External"/><Relationship Id="rId593" Type="http://schemas.openxmlformats.org/officeDocument/2006/relationships/hyperlink" Target="https://www.edge.org/annual-question/what-are-you-optimistic-about" TargetMode="External"/><Relationship Id="rId350" Type="http://schemas.openxmlformats.org/officeDocument/2006/relationships/hyperlink" Target="https://www.edge.org/response-detail/27490" TargetMode="External"/><Relationship Id="rId471" Type="http://schemas.openxmlformats.org/officeDocument/2006/relationships/hyperlink" Target="https://www.edge.org/memberbio/phil_rosenzweig" TargetMode="External"/><Relationship Id="rId592" Type="http://schemas.openxmlformats.org/officeDocument/2006/relationships/hyperlink" Target="https://www.edge.org/annual-question/what-have-you-changed-your-mind-about-why" TargetMode="External"/><Relationship Id="rId470" Type="http://schemas.openxmlformats.org/officeDocument/2006/relationships/hyperlink" Target="https://www.edge.org/response-detail/27681" TargetMode="External"/><Relationship Id="rId591" Type="http://schemas.openxmlformats.org/officeDocument/2006/relationships/hyperlink" Target="https://www.edge.org/annual-question/what-will-change-everything" TargetMode="External"/><Relationship Id="rId114" Type="http://schemas.openxmlformats.org/officeDocument/2006/relationships/hyperlink" Target="https://www.edge.org/response-detail/27659" TargetMode="External"/><Relationship Id="rId235" Type="http://schemas.openxmlformats.org/officeDocument/2006/relationships/hyperlink" Target="https://www.edge.org/memberbio/daniel_hook" TargetMode="External"/><Relationship Id="rId356" Type="http://schemas.openxmlformats.org/officeDocument/2006/relationships/hyperlink" Target="https://www.edge.org/response-detail/27708" TargetMode="External"/><Relationship Id="rId477" Type="http://schemas.openxmlformats.org/officeDocument/2006/relationships/hyperlink" Target="https://www.edge.org/memberbio/eliezer_s_yudkowsky" TargetMode="External"/><Relationship Id="rId598" Type="http://schemas.openxmlformats.org/officeDocument/2006/relationships/hyperlink" Target="https://www.edge.org/annual-question/what-is-your-question-why" TargetMode="External"/><Relationship Id="rId113" Type="http://schemas.openxmlformats.org/officeDocument/2006/relationships/hyperlink" Target="https://www.edge.org/memberbio/david_dalrymple" TargetMode="External"/><Relationship Id="rId234" Type="http://schemas.openxmlformats.org/officeDocument/2006/relationships/hyperlink" Target="https://www.edge.org/response-detail/27521" TargetMode="External"/><Relationship Id="rId355" Type="http://schemas.openxmlformats.org/officeDocument/2006/relationships/hyperlink" Target="https://www.edge.org/memberbio/priyamvada_natarajan" TargetMode="External"/><Relationship Id="rId476" Type="http://schemas.openxmlformats.org/officeDocument/2006/relationships/hyperlink" Target="https://www.edge.org/response-detail/27667" TargetMode="External"/><Relationship Id="rId597" Type="http://schemas.openxmlformats.org/officeDocument/2006/relationships/hyperlink" Target="https://www.edge.org/annual-question/what-are-the-pressing-scientific-issues-for-the-nation-and-the-world-and-what-is" TargetMode="External"/><Relationship Id="rId112" Type="http://schemas.openxmlformats.org/officeDocument/2006/relationships/hyperlink" Target="https://www.edge.org/response-detail/27764" TargetMode="External"/><Relationship Id="rId233" Type="http://schemas.openxmlformats.org/officeDocument/2006/relationships/hyperlink" Target="https://www.edge.org/memberbio/bruce_hood" TargetMode="External"/><Relationship Id="rId354" Type="http://schemas.openxmlformats.org/officeDocument/2006/relationships/hyperlink" Target="https://www.edge.org/response-detail/27530" TargetMode="External"/><Relationship Id="rId475" Type="http://schemas.openxmlformats.org/officeDocument/2006/relationships/hyperlink" Target="https://www.edge.org/memberbio/max_tegmark" TargetMode="External"/><Relationship Id="rId596" Type="http://schemas.openxmlformats.org/officeDocument/2006/relationships/hyperlink" Target="https://www.edge.org/annual-question/whats-your-law" TargetMode="External"/><Relationship Id="rId111" Type="http://schemas.openxmlformats.org/officeDocument/2006/relationships/hyperlink" Target="https://www.edge.org/memberbio/oliver_scott_curry" TargetMode="External"/><Relationship Id="rId232" Type="http://schemas.openxmlformats.org/officeDocument/2006/relationships/hyperlink" Target="https://www.edge.org/response-detail/27486" TargetMode="External"/><Relationship Id="rId353" Type="http://schemas.openxmlformats.org/officeDocument/2006/relationships/hyperlink" Target="https://www.edge.org/memberbio/david_g_myers" TargetMode="External"/><Relationship Id="rId474" Type="http://schemas.openxmlformats.org/officeDocument/2006/relationships/hyperlink" Target="https://www.edge.org/response-detail/27677" TargetMode="External"/><Relationship Id="rId595" Type="http://schemas.openxmlformats.org/officeDocument/2006/relationships/hyperlink" Target="https://www.edge.org/annual-question/what-do-you-believe-is-true-even-though-you-cannot-prove-it" TargetMode="External"/><Relationship Id="rId305" Type="http://schemas.openxmlformats.org/officeDocument/2006/relationships/hyperlink" Target="https://www.edge.org/memberbio/tania_lombrozo" TargetMode="External"/><Relationship Id="rId426" Type="http://schemas.openxmlformats.org/officeDocument/2006/relationships/hyperlink" Target="https://www.edge.org/response-detail/27735" TargetMode="External"/><Relationship Id="rId547" Type="http://schemas.openxmlformats.org/officeDocument/2006/relationships/hyperlink" Target="https://www.edge.org/response-detail/27501" TargetMode="External"/><Relationship Id="rId304" Type="http://schemas.openxmlformats.org/officeDocument/2006/relationships/hyperlink" Target="https://www.edge.org/response-detail/27450" TargetMode="External"/><Relationship Id="rId425" Type="http://schemas.openxmlformats.org/officeDocument/2006/relationships/hyperlink" Target="https://www.edge.org/memberbio/itai_yanai" TargetMode="External"/><Relationship Id="rId546" Type="http://schemas.openxmlformats.org/officeDocument/2006/relationships/hyperlink" Target="https://www.edge.org/memberbio/douglas_rushkoff" TargetMode="External"/><Relationship Id="rId303" Type="http://schemas.openxmlformats.org/officeDocument/2006/relationships/hyperlink" Target="https://www.edge.org/memberbio/andrei_linde" TargetMode="External"/><Relationship Id="rId424" Type="http://schemas.openxmlformats.org/officeDocument/2006/relationships/hyperlink" Target="https://www.edge.org/response-detail/27736" TargetMode="External"/><Relationship Id="rId545" Type="http://schemas.openxmlformats.org/officeDocument/2006/relationships/hyperlink" Target="https://www.edge.org/response-detail/27502" TargetMode="External"/><Relationship Id="rId302" Type="http://schemas.openxmlformats.org/officeDocument/2006/relationships/hyperlink" Target="https://www.edge.org/response-detail/27428" TargetMode="External"/><Relationship Id="rId423" Type="http://schemas.openxmlformats.org/officeDocument/2006/relationships/hyperlink" Target="https://www.edge.org/memberbio/linda_wilbrecht_1" TargetMode="External"/><Relationship Id="rId544" Type="http://schemas.openxmlformats.org/officeDocument/2006/relationships/hyperlink" Target="https://www.edge.org/memberbio/laurence_c_smith" TargetMode="External"/><Relationship Id="rId309" Type="http://schemas.openxmlformats.org/officeDocument/2006/relationships/hyperlink" Target="https://www.edge.org/memberbio/mario_livio" TargetMode="External"/><Relationship Id="rId308" Type="http://schemas.openxmlformats.org/officeDocument/2006/relationships/hyperlink" Target="https://www.edge.org/response-detail/27662" TargetMode="External"/><Relationship Id="rId429" Type="http://schemas.openxmlformats.org/officeDocument/2006/relationships/hyperlink" Target="https://www.edge.org/memberbio/dustin_yellin" TargetMode="External"/><Relationship Id="rId307" Type="http://schemas.openxmlformats.org/officeDocument/2006/relationships/hyperlink" Target="https://www.edge.org/memberbio/antony_garrett_lisi" TargetMode="External"/><Relationship Id="rId428" Type="http://schemas.openxmlformats.org/officeDocument/2006/relationships/hyperlink" Target="https://www.edge.org/response-detail/27733" TargetMode="External"/><Relationship Id="rId549" Type="http://schemas.openxmlformats.org/officeDocument/2006/relationships/hyperlink" Target="https://www.edge.org/response-detail/27496" TargetMode="External"/><Relationship Id="rId306" Type="http://schemas.openxmlformats.org/officeDocument/2006/relationships/hyperlink" Target="https://www.edge.org/response-detail/27772" TargetMode="External"/><Relationship Id="rId427" Type="http://schemas.openxmlformats.org/officeDocument/2006/relationships/hyperlink" Target="https://www.edge.org/memberbio/bret_weinstein" TargetMode="External"/><Relationship Id="rId548" Type="http://schemas.openxmlformats.org/officeDocument/2006/relationships/hyperlink" Target="https://www.edge.org/memberbio/alexander_wissner_gross" TargetMode="External"/><Relationship Id="rId301" Type="http://schemas.openxmlformats.org/officeDocument/2006/relationships/hyperlink" Target="https://www.edge.org/memberbio/janna_levin" TargetMode="External"/><Relationship Id="rId422" Type="http://schemas.openxmlformats.org/officeDocument/2006/relationships/hyperlink" Target="https://www.edge.org/response-detail/27761" TargetMode="External"/><Relationship Id="rId543" Type="http://schemas.openxmlformats.org/officeDocument/2006/relationships/hyperlink" Target="https://www.edge.org/response-detail/27535" TargetMode="External"/><Relationship Id="rId300" Type="http://schemas.openxmlformats.org/officeDocument/2006/relationships/hyperlink" Target="https://www.edge.org/response-detail/27437" TargetMode="External"/><Relationship Id="rId421" Type="http://schemas.openxmlformats.org/officeDocument/2006/relationships/hyperlink" Target="https://www.edge.org/memberbio/eric_r_weinstein" TargetMode="External"/><Relationship Id="rId542" Type="http://schemas.openxmlformats.org/officeDocument/2006/relationships/hyperlink" Target="https://www.edge.org/memberbio/bruce_sterling" TargetMode="External"/><Relationship Id="rId420" Type="http://schemas.openxmlformats.org/officeDocument/2006/relationships/hyperlink" Target="https://www.edge.org/response-detail/27766" TargetMode="External"/><Relationship Id="rId541" Type="http://schemas.openxmlformats.org/officeDocument/2006/relationships/hyperlink" Target="https://www.edge.org/response-detail/27536" TargetMode="External"/><Relationship Id="rId540" Type="http://schemas.openxmlformats.org/officeDocument/2006/relationships/hyperlink" Target="https://www.edge.org/memberbio/dan_zahavi" TargetMode="External"/><Relationship Id="rId415" Type="http://schemas.openxmlformats.org/officeDocument/2006/relationships/hyperlink" Target="https://www.edge.org/memberbio/paul_j_steinhardt" TargetMode="External"/><Relationship Id="rId536" Type="http://schemas.openxmlformats.org/officeDocument/2006/relationships/hyperlink" Target="https://www.edge.org/response-detail/27544" TargetMode="External"/><Relationship Id="rId414" Type="http://schemas.openxmlformats.org/officeDocument/2006/relationships/hyperlink" Target="https://www.edge.org/response-detail/27709" TargetMode="External"/><Relationship Id="rId535" Type="http://schemas.openxmlformats.org/officeDocument/2006/relationships/hyperlink" Target="https://www.edge.org/memberbio/sherry_turkle" TargetMode="External"/><Relationship Id="rId413" Type="http://schemas.openxmlformats.org/officeDocument/2006/relationships/hyperlink" Target="https://www.edge.org/memberbio/david_c_queller" TargetMode="External"/><Relationship Id="rId534" Type="http://schemas.openxmlformats.org/officeDocument/2006/relationships/hyperlink" Target="https://www.edge.org/response-detail/27546" TargetMode="External"/><Relationship Id="rId412" Type="http://schemas.openxmlformats.org/officeDocument/2006/relationships/hyperlink" Target="https://www.edge.org/response-detail/27593" TargetMode="External"/><Relationship Id="rId533" Type="http://schemas.openxmlformats.org/officeDocument/2006/relationships/hyperlink" Target="https://www.edge.org/memberbio/christopher_stringer" TargetMode="External"/><Relationship Id="rId419" Type="http://schemas.openxmlformats.org/officeDocument/2006/relationships/hyperlink" Target="https://www.edge.org/memberbio/gianluigi_ricuperati" TargetMode="External"/><Relationship Id="rId418" Type="http://schemas.openxmlformats.org/officeDocument/2006/relationships/hyperlink" Target="https://www.edge.org/response-detail/27767" TargetMode="External"/><Relationship Id="rId539" Type="http://schemas.openxmlformats.org/officeDocument/2006/relationships/hyperlink" Target="https://www.edge.org/response-detail/27537" TargetMode="External"/><Relationship Id="rId417" Type="http://schemas.openxmlformats.org/officeDocument/2006/relationships/hyperlink" Target="https://www.edge.org/memberbio/vilayanur_ramachandran" TargetMode="External"/><Relationship Id="rId538" Type="http://schemas.openxmlformats.org/officeDocument/2006/relationships/hyperlink" Target="https://www.edge.org/response-detail/27543" TargetMode="External"/><Relationship Id="rId416" Type="http://schemas.openxmlformats.org/officeDocument/2006/relationships/hyperlink" Target="https://www.edge.org/response-detail/27769" TargetMode="External"/><Relationship Id="rId537" Type="http://schemas.openxmlformats.org/officeDocument/2006/relationships/hyperlink" Target="https://www.edge.org/memberbio/barbara_tversky" TargetMode="External"/><Relationship Id="rId411" Type="http://schemas.openxmlformats.org/officeDocument/2006/relationships/hyperlink" Target="https://www.edge.org/memberbio/matthew_putman" TargetMode="External"/><Relationship Id="rId532" Type="http://schemas.openxmlformats.org/officeDocument/2006/relationships/hyperlink" Target="https://www.edge.org/response-detail/27548" TargetMode="External"/><Relationship Id="rId410" Type="http://schemas.openxmlformats.org/officeDocument/2006/relationships/hyperlink" Target="https://www.edge.org/response-detail/27459" TargetMode="External"/><Relationship Id="rId531" Type="http://schemas.openxmlformats.org/officeDocument/2006/relationships/hyperlink" Target="https://www.edge.org/memberbio/sheizaf_rafaeli" TargetMode="External"/><Relationship Id="rId530" Type="http://schemas.openxmlformats.org/officeDocument/2006/relationships/hyperlink" Target="https://www.edge.org/response-detail/27549" TargetMode="External"/><Relationship Id="rId206" Type="http://schemas.openxmlformats.org/officeDocument/2006/relationships/hyperlink" Target="https://www.edge.org/response-detail/27518" TargetMode="External"/><Relationship Id="rId327" Type="http://schemas.openxmlformats.org/officeDocument/2006/relationships/hyperlink" Target="https://www.edge.org/memberbio/barnaby_marsh" TargetMode="External"/><Relationship Id="rId448" Type="http://schemas.openxmlformats.org/officeDocument/2006/relationships/hyperlink" Target="https://www.edge.org/response-detail/27710" TargetMode="External"/><Relationship Id="rId569" Type="http://schemas.openxmlformats.org/officeDocument/2006/relationships/hyperlink" Target="https://www.edge.org/response-detail/27468" TargetMode="External"/><Relationship Id="rId205" Type="http://schemas.openxmlformats.org/officeDocument/2006/relationships/hyperlink" Target="https://www.edge.org/memberbio/jonathan_haidt" TargetMode="External"/><Relationship Id="rId326" Type="http://schemas.openxmlformats.org/officeDocument/2006/relationships/hyperlink" Target="https://www.edge.org/response-detail/27675" TargetMode="External"/><Relationship Id="rId447" Type="http://schemas.openxmlformats.org/officeDocument/2006/relationships/hyperlink" Target="https://www.edge.org/memberbio/jason_wilkes" TargetMode="External"/><Relationship Id="rId568" Type="http://schemas.openxmlformats.org/officeDocument/2006/relationships/hyperlink" Target="https://www.edge.org/memberbio/michael_shermer" TargetMode="External"/><Relationship Id="rId204" Type="http://schemas.openxmlformats.org/officeDocument/2006/relationships/hyperlink" Target="https://www.edge.org/response-detail/27628" TargetMode="External"/><Relationship Id="rId325" Type="http://schemas.openxmlformats.org/officeDocument/2006/relationships/hyperlink" Target="https://www.edge.org/memberbio/abigail_marsh" TargetMode="External"/><Relationship Id="rId446" Type="http://schemas.openxmlformats.org/officeDocument/2006/relationships/hyperlink" Target="https://www.edge.org/response-detail/27715" TargetMode="External"/><Relationship Id="rId567" Type="http://schemas.openxmlformats.org/officeDocument/2006/relationships/hyperlink" Target="https://www.edge.org/response-detail/27469" TargetMode="External"/><Relationship Id="rId203" Type="http://schemas.openxmlformats.org/officeDocument/2006/relationships/hyperlink" Target="https://www.edge.org/memberbio/june_gruber" TargetMode="External"/><Relationship Id="rId324" Type="http://schemas.openxmlformats.org/officeDocument/2006/relationships/hyperlink" Target="https://www.edge.org/response-detail/27476" TargetMode="External"/><Relationship Id="rId445" Type="http://schemas.openxmlformats.org/officeDocument/2006/relationships/hyperlink" Target="https://www.edge.org/memberbio/charles_seife" TargetMode="External"/><Relationship Id="rId566" Type="http://schemas.openxmlformats.org/officeDocument/2006/relationships/hyperlink" Target="https://www.edge.org/memberbio/leonard_susskind" TargetMode="External"/><Relationship Id="rId209" Type="http://schemas.openxmlformats.org/officeDocument/2006/relationships/hyperlink" Target="https://www.edge.org/memberbio/hans_halvorson" TargetMode="External"/><Relationship Id="rId208" Type="http://schemas.openxmlformats.org/officeDocument/2006/relationships/hyperlink" Target="https://www.edge.org/response-detail/27465" TargetMode="External"/><Relationship Id="rId329" Type="http://schemas.openxmlformats.org/officeDocument/2006/relationships/hyperlink" Target="https://www.edge.org/memberbio/john_c_mather" TargetMode="External"/><Relationship Id="rId207" Type="http://schemas.openxmlformats.org/officeDocument/2006/relationships/hyperlink" Target="https://www.edge.org/memberbio/david_haig" TargetMode="External"/><Relationship Id="rId328" Type="http://schemas.openxmlformats.org/officeDocument/2006/relationships/hyperlink" Target="https://www.edge.org/response-detail/27525" TargetMode="External"/><Relationship Id="rId449" Type="http://schemas.openxmlformats.org/officeDocument/2006/relationships/hyperlink" Target="https://www.edge.org/memberbio/s_abbas_raza" TargetMode="External"/><Relationship Id="rId440" Type="http://schemas.openxmlformats.org/officeDocument/2006/relationships/hyperlink" Target="https://www.edge.org/response-detail/27726" TargetMode="External"/><Relationship Id="rId561" Type="http://schemas.openxmlformats.org/officeDocument/2006/relationships/hyperlink" Target="https://www.edge.org/response-detail/27477" TargetMode="External"/><Relationship Id="rId560" Type="http://schemas.openxmlformats.org/officeDocument/2006/relationships/hyperlink" Target="https://www.edge.org/memberbio/j_craig_venter" TargetMode="External"/><Relationship Id="rId202" Type="http://schemas.openxmlformats.org/officeDocument/2006/relationships/hyperlink" Target="https://www.edge.org/response-detail/27711" TargetMode="External"/><Relationship Id="rId323" Type="http://schemas.openxmlformats.org/officeDocument/2006/relationships/hyperlink" Target="https://www.edge.org/memberbio/chiara_marletto" TargetMode="External"/><Relationship Id="rId444" Type="http://schemas.openxmlformats.org/officeDocument/2006/relationships/hyperlink" Target="https://www.edge.org/response-detail/27716" TargetMode="External"/><Relationship Id="rId565" Type="http://schemas.openxmlformats.org/officeDocument/2006/relationships/hyperlink" Target="https://www.edge.org/response-detail/27470" TargetMode="External"/><Relationship Id="rId201" Type="http://schemas.openxmlformats.org/officeDocument/2006/relationships/hyperlink" Target="https://www.edge.org/memberbio/tom_griffiths" TargetMode="External"/><Relationship Id="rId322" Type="http://schemas.openxmlformats.org/officeDocument/2006/relationships/hyperlink" Target="https://www.edge.org/response-detail/27575" TargetMode="External"/><Relationship Id="rId443" Type="http://schemas.openxmlformats.org/officeDocument/2006/relationships/hyperlink" Target="https://www.edge.org/memberbio/olivier_sibony" TargetMode="External"/><Relationship Id="rId564" Type="http://schemas.openxmlformats.org/officeDocument/2006/relationships/hyperlink" Target="https://www.edge.org/memberbio/laurie_r_santos" TargetMode="External"/><Relationship Id="rId200" Type="http://schemas.openxmlformats.org/officeDocument/2006/relationships/hyperlink" Target="https://www.edge.org/response-detail/27641" TargetMode="External"/><Relationship Id="rId321" Type="http://schemas.openxmlformats.org/officeDocument/2006/relationships/hyperlink" Target="https://www.edge.org/memberbio/john_markoff" TargetMode="External"/><Relationship Id="rId442" Type="http://schemas.openxmlformats.org/officeDocument/2006/relationships/hyperlink" Target="https://www.edge.org/response-detail/27725" TargetMode="External"/><Relationship Id="rId563" Type="http://schemas.openxmlformats.org/officeDocument/2006/relationships/hyperlink" Target="https://www.edge.org/response-detail/27474" TargetMode="External"/><Relationship Id="rId320" Type="http://schemas.openxmlformats.org/officeDocument/2006/relationships/hyperlink" Target="https://www.edge.org/response-detail/27620" TargetMode="External"/><Relationship Id="rId441" Type="http://schemas.openxmlformats.org/officeDocument/2006/relationships/hyperlink" Target="https://www.edge.org/memberbio/scott_sampson" TargetMode="External"/><Relationship Id="rId562" Type="http://schemas.openxmlformats.org/officeDocument/2006/relationships/hyperlink" Target="https://www.edge.org/memberbio/martin_rees" TargetMode="External"/><Relationship Id="rId316" Type="http://schemas.openxmlformats.org/officeDocument/2006/relationships/hyperlink" Target="https://www.edge.org/response-detail/27553" TargetMode="External"/><Relationship Id="rId437" Type="http://schemas.openxmlformats.org/officeDocument/2006/relationships/hyperlink" Target="https://www.edge.org/memberbio/nina_stegeman" TargetMode="External"/><Relationship Id="rId558" Type="http://schemas.openxmlformats.org/officeDocument/2006/relationships/hyperlink" Target="https://www.edge.org/memberbio/todd_c_sacktor" TargetMode="External"/><Relationship Id="rId315" Type="http://schemas.openxmlformats.org/officeDocument/2006/relationships/hyperlink" Target="https://www.edge.org/memberbio/greg_lynn" TargetMode="External"/><Relationship Id="rId436" Type="http://schemas.openxmlformats.org/officeDocument/2006/relationships/hyperlink" Target="https://www.edge.org/response-detail/27729" TargetMode="External"/><Relationship Id="rId557" Type="http://schemas.openxmlformats.org/officeDocument/2006/relationships/hyperlink" Target="https://www.edge.org/response-detail/27492" TargetMode="External"/><Relationship Id="rId314" Type="http://schemas.openxmlformats.org/officeDocument/2006/relationships/hyperlink" Target="https://www.edge.org/response-detail/27635" TargetMode="External"/><Relationship Id="rId435" Type="http://schemas.openxmlformats.org/officeDocument/2006/relationships/hyperlink" Target="https://www.edge.org/memberbio/gino_segre" TargetMode="External"/><Relationship Id="rId556" Type="http://schemas.openxmlformats.org/officeDocument/2006/relationships/hyperlink" Target="https://www.edge.org/memberbio/bruce_schneier" TargetMode="External"/><Relationship Id="rId313" Type="http://schemas.openxmlformats.org/officeDocument/2006/relationships/hyperlink" Target="https://www.edge.org/memberbio/jonathan_b_losos" TargetMode="External"/><Relationship Id="rId434" Type="http://schemas.openxmlformats.org/officeDocument/2006/relationships/hyperlink" Target="https://www.edge.org/response-detail/27730" TargetMode="External"/><Relationship Id="rId555" Type="http://schemas.openxmlformats.org/officeDocument/2006/relationships/hyperlink" Target="https://www.edge.org/response-detail/27493" TargetMode="External"/><Relationship Id="rId319" Type="http://schemas.openxmlformats.org/officeDocument/2006/relationships/hyperlink" Target="https://www.edge.org/memberbio/gary_marcus" TargetMode="External"/><Relationship Id="rId318" Type="http://schemas.openxmlformats.org/officeDocument/2006/relationships/hyperlink" Target="https://www.edge.org/response-detail/27594" TargetMode="External"/><Relationship Id="rId439" Type="http://schemas.openxmlformats.org/officeDocument/2006/relationships/hyperlink" Target="https://www.edge.org/memberbio/elizabeth_wrigley_field" TargetMode="External"/><Relationship Id="rId317" Type="http://schemas.openxmlformats.org/officeDocument/2006/relationships/hyperlink" Target="https://www.edge.org/memberbio/ziyad_marar" TargetMode="External"/><Relationship Id="rId438" Type="http://schemas.openxmlformats.org/officeDocument/2006/relationships/hyperlink" Target="https://www.edge.org/response-detail/27727" TargetMode="External"/><Relationship Id="rId559" Type="http://schemas.openxmlformats.org/officeDocument/2006/relationships/hyperlink" Target="https://www.edge.org/response-detail/27491" TargetMode="External"/><Relationship Id="rId550" Type="http://schemas.openxmlformats.org/officeDocument/2006/relationships/hyperlink" Target="https://www.edge.org/memberbio/evan_williams" TargetMode="External"/><Relationship Id="rId312" Type="http://schemas.openxmlformats.org/officeDocument/2006/relationships/hyperlink" Target="https://www.edge.org/response-detail/27679" TargetMode="External"/><Relationship Id="rId433" Type="http://schemas.openxmlformats.org/officeDocument/2006/relationships/hyperlink" Target="https://www.edge.org/memberbio/paul_saffo" TargetMode="External"/><Relationship Id="rId554" Type="http://schemas.openxmlformats.org/officeDocument/2006/relationships/hyperlink" Target="https://www.edge.org/memberbio/frank_tipler" TargetMode="External"/><Relationship Id="rId311" Type="http://schemas.openxmlformats.org/officeDocument/2006/relationships/hyperlink" Target="https://www.edge.org/memberbio/seth_lloyd" TargetMode="External"/><Relationship Id="rId432" Type="http://schemas.openxmlformats.org/officeDocument/2006/relationships/hyperlink" Target="https://www.edge.org/response-detail/27731" TargetMode="External"/><Relationship Id="rId553" Type="http://schemas.openxmlformats.org/officeDocument/2006/relationships/hyperlink" Target="https://www.edge.org/response-detail/27494" TargetMode="External"/><Relationship Id="rId310" Type="http://schemas.openxmlformats.org/officeDocument/2006/relationships/hyperlink" Target="https://www.edge.org/response-detail/27488" TargetMode="External"/><Relationship Id="rId431" Type="http://schemas.openxmlformats.org/officeDocument/2006/relationships/hyperlink" Target="https://www.edge.org/memberbio/stephen_j_stich" TargetMode="External"/><Relationship Id="rId552" Type="http://schemas.openxmlformats.org/officeDocument/2006/relationships/hyperlink" Target="https://www.edge.org/memberbio/da_wallach" TargetMode="External"/><Relationship Id="rId430" Type="http://schemas.openxmlformats.org/officeDocument/2006/relationships/hyperlink" Target="https://www.edge.org/response-detail/27732" TargetMode="External"/><Relationship Id="rId551" Type="http://schemas.openxmlformats.org/officeDocument/2006/relationships/hyperlink" Target="https://www.edge.org/response-detail/27495"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brill.com/flyer/journals/jet/jet-overview.xml?print=pdf&amp;pdfGenerator=headless_chrome"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commons.commondreams.org/t/the-world-will-not-mourn-the-decline-of-u-s-hegemony/49428" TargetMode="External"/><Relationship Id="rId2"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hidden="1" min="1" max="1" width="7.88"/>
    <col customWidth="1" min="2" max="2" width="9.25"/>
    <col customWidth="1" min="3" max="3" width="12.25"/>
    <col customWidth="1" min="4" max="4" width="0.13"/>
    <col customWidth="1" min="5" max="5" width="40.13"/>
    <col customWidth="1" min="6" max="36" width="29.75"/>
  </cols>
  <sheetData>
    <row r="1">
      <c r="A1" s="22"/>
      <c r="B1" s="24"/>
      <c r="C1" s="24" t="s">
        <v>94</v>
      </c>
      <c r="I1" s="25" t="s">
        <v>101</v>
      </c>
      <c r="J1" s="27" t="s">
        <v>107</v>
      </c>
      <c r="K1" s="28"/>
      <c r="L1" s="28"/>
      <c r="M1" s="28"/>
      <c r="N1" s="28"/>
      <c r="O1" s="28"/>
      <c r="P1" s="28"/>
      <c r="Q1" s="28"/>
      <c r="R1" s="28"/>
      <c r="S1" s="28"/>
      <c r="T1" s="28"/>
      <c r="U1" s="28"/>
      <c r="V1" s="28"/>
      <c r="W1" s="28"/>
      <c r="X1" s="28"/>
      <c r="Y1" s="28"/>
      <c r="Z1" s="28"/>
      <c r="AA1" s="28"/>
      <c r="AB1" s="28"/>
      <c r="AC1" s="28"/>
      <c r="AD1" s="28"/>
      <c r="AE1" s="28"/>
      <c r="AF1" s="28"/>
      <c r="AG1" s="28"/>
      <c r="AH1" s="28"/>
      <c r="AI1" s="28"/>
      <c r="AJ1" s="28"/>
    </row>
    <row r="2" ht="22.5" customHeight="1">
      <c r="A2" s="29"/>
      <c r="B2" s="30"/>
      <c r="C2" s="32">
        <f>Sum(C8:C960)</f>
        <v>137037</v>
      </c>
      <c r="D2" s="33">
        <f>COUNTA(D8:X931)</f>
        <v>2285</v>
      </c>
      <c r="E2" s="34"/>
      <c r="G2" s="35">
        <f>C2/D2</f>
        <v>59.97242888</v>
      </c>
      <c r="H2" s="36" t="s">
        <v>155</v>
      </c>
      <c r="I2" s="1"/>
      <c r="J2" s="1"/>
      <c r="K2" s="1"/>
      <c r="L2" s="1"/>
      <c r="M2" s="1"/>
      <c r="N2" s="1"/>
      <c r="O2" s="1"/>
      <c r="P2" s="1"/>
      <c r="Q2" s="1"/>
      <c r="R2" s="1"/>
      <c r="S2" s="1"/>
      <c r="T2" s="1"/>
      <c r="U2" s="1"/>
      <c r="V2" s="1"/>
      <c r="W2" s="1"/>
      <c r="X2" s="1"/>
      <c r="Y2" s="1"/>
      <c r="Z2" s="1"/>
      <c r="AA2" s="13" t="s">
        <v>161</v>
      </c>
      <c r="AB2" s="1"/>
      <c r="AC2" s="1"/>
      <c r="AD2" s="1"/>
      <c r="AE2" s="1"/>
      <c r="AF2" s="1"/>
      <c r="AG2" s="1"/>
      <c r="AH2" s="1"/>
      <c r="AI2" s="1"/>
      <c r="AJ2" s="1"/>
    </row>
    <row r="3">
      <c r="A3" s="29"/>
      <c r="B3" s="30"/>
      <c r="C3" s="38" t="s">
        <v>165</v>
      </c>
      <c r="D3" s="39" t="s">
        <v>167</v>
      </c>
      <c r="E3" s="30"/>
      <c r="F3" s="2"/>
      <c r="G3" s="40" t="s">
        <v>170</v>
      </c>
      <c r="H3" s="41"/>
      <c r="I3" s="1"/>
      <c r="J3" s="1"/>
      <c r="K3" s="1"/>
      <c r="L3" s="1"/>
      <c r="M3" s="1"/>
      <c r="N3" s="1"/>
      <c r="O3" s="1"/>
      <c r="P3" s="1"/>
      <c r="Q3" s="1"/>
      <c r="R3" s="1"/>
      <c r="S3" s="1"/>
      <c r="T3" s="1"/>
      <c r="U3" s="1"/>
      <c r="V3" s="1"/>
      <c r="W3" s="1"/>
      <c r="X3" s="1"/>
      <c r="Y3" s="1"/>
      <c r="Z3" s="1"/>
      <c r="AA3" s="13"/>
      <c r="AB3" s="1"/>
      <c r="AC3" s="1"/>
      <c r="AD3" s="1"/>
      <c r="AE3" s="1"/>
      <c r="AF3" s="1"/>
      <c r="AG3" s="1"/>
      <c r="AH3" s="1"/>
      <c r="AI3" s="1"/>
      <c r="AJ3" s="1"/>
    </row>
    <row r="4" hidden="1">
      <c r="A4" s="2"/>
      <c r="B4" s="2"/>
      <c r="C4" s="2" t="s">
        <v>185</v>
      </c>
      <c r="D4" s="42">
        <f t="shared" ref="D4:Y4" si="1">len(trim(textjoin(" ",1,D8:D292)))-len(substitute(trim(textjoin(" ",1,D8:D292))," ",))+1</f>
        <v>4876</v>
      </c>
      <c r="E4" s="42">
        <f t="shared" si="1"/>
        <v>7591</v>
      </c>
      <c r="F4" s="42">
        <f t="shared" si="1"/>
        <v>4948</v>
      </c>
      <c r="G4" s="42">
        <f t="shared" si="1"/>
        <v>3843</v>
      </c>
      <c r="H4" s="42">
        <f t="shared" si="1"/>
        <v>4377</v>
      </c>
      <c r="I4" s="42">
        <f t="shared" si="1"/>
        <v>3261</v>
      </c>
      <c r="J4" s="42">
        <f t="shared" si="1"/>
        <v>1840</v>
      </c>
      <c r="K4" s="42">
        <f t="shared" si="1"/>
        <v>2005</v>
      </c>
      <c r="L4" s="42">
        <f t="shared" si="1"/>
        <v>801</v>
      </c>
      <c r="M4" s="42">
        <f t="shared" si="1"/>
        <v>532</v>
      </c>
      <c r="N4" s="42">
        <f t="shared" si="1"/>
        <v>663</v>
      </c>
      <c r="O4" s="42">
        <f t="shared" si="1"/>
        <v>310</v>
      </c>
      <c r="P4" s="42">
        <f t="shared" si="1"/>
        <v>255</v>
      </c>
      <c r="Q4" s="42">
        <f t="shared" si="1"/>
        <v>280</v>
      </c>
      <c r="R4" s="42">
        <f t="shared" si="1"/>
        <v>101</v>
      </c>
      <c r="S4" s="42">
        <f t="shared" si="1"/>
        <v>177</v>
      </c>
      <c r="T4" s="42">
        <f t="shared" si="1"/>
        <v>3</v>
      </c>
      <c r="U4" s="42">
        <f t="shared" si="1"/>
        <v>5</v>
      </c>
      <c r="V4" s="42">
        <f t="shared" si="1"/>
        <v>189</v>
      </c>
      <c r="W4" s="42">
        <f t="shared" si="1"/>
        <v>1</v>
      </c>
      <c r="X4" s="42">
        <f t="shared" si="1"/>
        <v>1</v>
      </c>
      <c r="Y4" s="42">
        <f t="shared" si="1"/>
        <v>1</v>
      </c>
      <c r="Z4" s="11" t="s">
        <v>190</v>
      </c>
      <c r="AA4" s="43">
        <f t="shared" ref="AA4:AA7" si="3">Sum(D4:Y4)</f>
        <v>36060</v>
      </c>
      <c r="AB4" s="44" t="s">
        <v>191</v>
      </c>
      <c r="AC4" s="44"/>
      <c r="AD4" s="44"/>
      <c r="AE4" s="44"/>
      <c r="AF4" s="44"/>
      <c r="AG4" s="44"/>
      <c r="AH4" s="44"/>
      <c r="AI4" s="44"/>
      <c r="AJ4" s="44"/>
    </row>
    <row r="5" hidden="1">
      <c r="A5" s="11"/>
      <c r="B5" s="11"/>
      <c r="C5" s="11" t="s">
        <v>192</v>
      </c>
      <c r="D5" s="42">
        <f t="shared" ref="D5:Y5" si="2">len(trim(textjoin(" ",1,D293:D392)))-len(substitute(trim(textjoin(" ",1,D293:D392))," ",))+1</f>
        <v>3437</v>
      </c>
      <c r="E5" s="42">
        <f t="shared" si="2"/>
        <v>4512</v>
      </c>
      <c r="F5" s="42">
        <f t="shared" si="2"/>
        <v>3231</v>
      </c>
      <c r="G5" s="42">
        <f t="shared" si="2"/>
        <v>2113</v>
      </c>
      <c r="H5" s="42">
        <f t="shared" si="2"/>
        <v>1744</v>
      </c>
      <c r="I5" s="42">
        <f t="shared" si="2"/>
        <v>2743</v>
      </c>
      <c r="J5" s="42">
        <f t="shared" si="2"/>
        <v>1532</v>
      </c>
      <c r="K5" s="42">
        <f t="shared" si="2"/>
        <v>1520</v>
      </c>
      <c r="L5" s="42">
        <f t="shared" si="2"/>
        <v>874</v>
      </c>
      <c r="M5" s="42">
        <f t="shared" si="2"/>
        <v>1337</v>
      </c>
      <c r="N5" s="42">
        <f t="shared" si="2"/>
        <v>498</v>
      </c>
      <c r="O5" s="42">
        <f t="shared" si="2"/>
        <v>685</v>
      </c>
      <c r="P5" s="42">
        <f t="shared" si="2"/>
        <v>307</v>
      </c>
      <c r="Q5" s="42">
        <f t="shared" si="2"/>
        <v>446</v>
      </c>
      <c r="R5" s="42">
        <f t="shared" si="2"/>
        <v>375</v>
      </c>
      <c r="S5" s="42">
        <f t="shared" si="2"/>
        <v>174</v>
      </c>
      <c r="T5" s="42">
        <f t="shared" si="2"/>
        <v>343</v>
      </c>
      <c r="U5" s="42">
        <f t="shared" si="2"/>
        <v>51</v>
      </c>
      <c r="V5" s="42">
        <f t="shared" si="2"/>
        <v>80</v>
      </c>
      <c r="W5" s="42">
        <f t="shared" si="2"/>
        <v>42</v>
      </c>
      <c r="X5" s="42">
        <f t="shared" si="2"/>
        <v>1</v>
      </c>
      <c r="Y5" s="42">
        <f t="shared" si="2"/>
        <v>1</v>
      </c>
      <c r="Z5" s="11" t="s">
        <v>193</v>
      </c>
      <c r="AA5" s="43">
        <f t="shared" si="3"/>
        <v>26046</v>
      </c>
      <c r="AB5" s="45">
        <f>Sum(AA4:AA7)</f>
        <v>128282</v>
      </c>
      <c r="AC5" s="46"/>
      <c r="AD5" s="46"/>
      <c r="AE5" s="46"/>
      <c r="AF5" s="46"/>
      <c r="AG5" s="46"/>
      <c r="AH5" s="46"/>
      <c r="AI5" s="46"/>
      <c r="AJ5" s="46"/>
    </row>
    <row r="6" hidden="1">
      <c r="A6" s="11"/>
      <c r="B6" s="11"/>
      <c r="C6" s="11" t="s">
        <v>194</v>
      </c>
      <c r="D6" s="42">
        <f t="shared" ref="D6:Y6" si="4">len(trim(textjoin(" ",1,D393:D493)))-len(substitute(trim(textjoin(" ",1,D393:D493))," ",))+1</f>
        <v>5250</v>
      </c>
      <c r="E6" s="42">
        <f t="shared" si="4"/>
        <v>5563</v>
      </c>
      <c r="F6" s="42">
        <f t="shared" si="4"/>
        <v>3804</v>
      </c>
      <c r="G6" s="42">
        <f t="shared" si="4"/>
        <v>1983</v>
      </c>
      <c r="H6" s="42">
        <f t="shared" si="4"/>
        <v>2810</v>
      </c>
      <c r="I6" s="42">
        <f t="shared" si="4"/>
        <v>2894</v>
      </c>
      <c r="J6" s="42">
        <f t="shared" si="4"/>
        <v>1487</v>
      </c>
      <c r="K6" s="42">
        <f t="shared" si="4"/>
        <v>1908</v>
      </c>
      <c r="L6" s="42">
        <f t="shared" si="4"/>
        <v>1053</v>
      </c>
      <c r="M6" s="42">
        <f t="shared" si="4"/>
        <v>1442</v>
      </c>
      <c r="N6" s="42">
        <f t="shared" si="4"/>
        <v>1178</v>
      </c>
      <c r="O6" s="42">
        <f t="shared" si="4"/>
        <v>695</v>
      </c>
      <c r="P6" s="42">
        <f t="shared" si="4"/>
        <v>830</v>
      </c>
      <c r="Q6" s="42">
        <f t="shared" si="4"/>
        <v>634</v>
      </c>
      <c r="R6" s="42">
        <f t="shared" si="4"/>
        <v>840</v>
      </c>
      <c r="S6" s="42">
        <f t="shared" si="4"/>
        <v>184</v>
      </c>
      <c r="T6" s="42">
        <f t="shared" si="4"/>
        <v>385</v>
      </c>
      <c r="U6" s="42">
        <f t="shared" si="4"/>
        <v>476</v>
      </c>
      <c r="V6" s="42">
        <f t="shared" si="4"/>
        <v>227</v>
      </c>
      <c r="W6" s="42">
        <f t="shared" si="4"/>
        <v>4</v>
      </c>
      <c r="X6" s="42">
        <f t="shared" si="4"/>
        <v>581</v>
      </c>
      <c r="Y6" s="42">
        <f t="shared" si="4"/>
        <v>64</v>
      </c>
      <c r="Z6" s="11" t="s">
        <v>195</v>
      </c>
      <c r="AA6" s="43">
        <f t="shared" si="3"/>
        <v>34292</v>
      </c>
      <c r="AC6" s="46"/>
      <c r="AD6" s="46"/>
      <c r="AE6" s="46"/>
      <c r="AF6" s="46"/>
      <c r="AG6" s="46"/>
      <c r="AH6" s="46"/>
      <c r="AI6" s="46"/>
      <c r="AJ6" s="46"/>
    </row>
    <row r="7" hidden="1">
      <c r="A7" s="11"/>
      <c r="B7" s="11"/>
      <c r="C7" s="11" t="s">
        <v>196</v>
      </c>
      <c r="D7" s="42">
        <f t="shared" ref="D7:Y7" si="5">len(trim(textjoin(" ",1,D493:D592)))-len(substitute(trim(textjoin(" ",1,D493:D592))," ",))+1</f>
        <v>4992</v>
      </c>
      <c r="E7" s="42">
        <f t="shared" si="5"/>
        <v>4166</v>
      </c>
      <c r="F7" s="42">
        <f t="shared" si="5"/>
        <v>3414</v>
      </c>
      <c r="G7" s="42">
        <f t="shared" si="5"/>
        <v>5687</v>
      </c>
      <c r="H7" s="42">
        <f t="shared" si="5"/>
        <v>2269</v>
      </c>
      <c r="I7" s="42">
        <f t="shared" si="5"/>
        <v>1612</v>
      </c>
      <c r="J7" s="42">
        <f t="shared" si="5"/>
        <v>1832</v>
      </c>
      <c r="K7" s="42">
        <f t="shared" si="5"/>
        <v>1009</v>
      </c>
      <c r="L7" s="42">
        <f t="shared" si="5"/>
        <v>224</v>
      </c>
      <c r="M7" s="42">
        <f t="shared" si="5"/>
        <v>1041</v>
      </c>
      <c r="N7" s="42">
        <f t="shared" si="5"/>
        <v>717</v>
      </c>
      <c r="O7" s="42">
        <f t="shared" si="5"/>
        <v>453</v>
      </c>
      <c r="P7" s="42">
        <f t="shared" si="5"/>
        <v>409</v>
      </c>
      <c r="Q7" s="42">
        <f t="shared" si="5"/>
        <v>260</v>
      </c>
      <c r="R7" s="42">
        <f t="shared" si="5"/>
        <v>275</v>
      </c>
      <c r="S7" s="42">
        <f t="shared" si="5"/>
        <v>2611</v>
      </c>
      <c r="T7" s="42">
        <f t="shared" si="5"/>
        <v>202</v>
      </c>
      <c r="U7" s="42">
        <f t="shared" si="5"/>
        <v>159</v>
      </c>
      <c r="V7" s="42">
        <f t="shared" si="5"/>
        <v>142</v>
      </c>
      <c r="W7" s="42">
        <f t="shared" si="5"/>
        <v>106</v>
      </c>
      <c r="X7" s="42">
        <f t="shared" si="5"/>
        <v>173</v>
      </c>
      <c r="Y7" s="42">
        <f t="shared" si="5"/>
        <v>131</v>
      </c>
      <c r="Z7" s="11" t="s">
        <v>195</v>
      </c>
      <c r="AA7" s="43">
        <f t="shared" si="3"/>
        <v>31884</v>
      </c>
      <c r="AC7" s="46"/>
      <c r="AD7" s="46"/>
      <c r="AE7" s="46"/>
      <c r="AF7" s="46"/>
      <c r="AG7" s="46"/>
      <c r="AH7" s="46"/>
      <c r="AI7" s="46"/>
      <c r="AJ7" s="46"/>
    </row>
    <row r="8">
      <c r="A8" s="9">
        <v>4.0</v>
      </c>
      <c r="B8" s="12"/>
      <c r="C8" s="12">
        <f t="shared" ref="C8:C12" si="6">len(trim(textjoin(" ",1,E8:X8)))-len(substitute(trim(textjoin(" ",1,E8:X8))," ",))+1</f>
        <v>1</v>
      </c>
      <c r="D8" s="2" t="s">
        <v>197</v>
      </c>
      <c r="E8" s="2"/>
      <c r="F8" s="2"/>
      <c r="G8" s="1"/>
      <c r="H8" s="1"/>
      <c r="I8" s="1"/>
      <c r="J8" s="1"/>
      <c r="K8" s="1"/>
      <c r="L8" s="1"/>
      <c r="M8" s="1"/>
      <c r="N8" s="1"/>
      <c r="O8" s="1"/>
      <c r="P8" s="1"/>
      <c r="Q8" s="1"/>
      <c r="R8" s="1"/>
      <c r="S8" s="1"/>
      <c r="T8" s="1"/>
      <c r="U8" s="1"/>
      <c r="V8" s="1"/>
      <c r="W8" s="1"/>
      <c r="X8" s="1"/>
      <c r="AA8" s="1"/>
      <c r="AB8" s="1"/>
      <c r="AC8" s="1"/>
      <c r="AD8" s="1"/>
      <c r="AE8" s="1"/>
      <c r="AF8" s="1"/>
      <c r="AG8" s="1"/>
      <c r="AH8" s="1"/>
      <c r="AI8" s="1"/>
      <c r="AJ8" s="1"/>
    </row>
    <row r="9">
      <c r="A9" s="9">
        <v>5.0</v>
      </c>
      <c r="B9" s="12"/>
      <c r="C9" s="12">
        <f t="shared" si="6"/>
        <v>33</v>
      </c>
      <c r="D9" s="12">
        <f>len(trim(textjoin(" ",1,E9:Y9)))-len(substitute(trim(textjoin(" ",1,E9:Y9))," ",))+1</f>
        <v>33</v>
      </c>
      <c r="E9" s="2" t="s">
        <v>198</v>
      </c>
      <c r="F9" s="2"/>
      <c r="G9" s="1"/>
      <c r="H9" s="1"/>
      <c r="I9" s="1"/>
      <c r="J9" s="1"/>
      <c r="K9" s="1"/>
      <c r="L9" s="1"/>
      <c r="M9" s="47"/>
      <c r="N9" s="1"/>
      <c r="O9" s="1"/>
      <c r="P9" s="1"/>
      <c r="Q9" s="1"/>
      <c r="R9" s="1"/>
      <c r="S9" s="1"/>
      <c r="T9" s="1"/>
      <c r="U9" s="1"/>
      <c r="V9" s="1"/>
      <c r="W9" s="1"/>
      <c r="X9" s="2"/>
      <c r="Y9" s="1"/>
      <c r="Z9" s="1"/>
      <c r="AA9" s="1"/>
      <c r="AB9" s="1"/>
      <c r="AC9" s="1"/>
      <c r="AD9" s="1"/>
      <c r="AE9" s="1"/>
      <c r="AF9" s="1"/>
      <c r="AG9" s="1"/>
      <c r="AH9" s="1"/>
      <c r="AI9" s="1"/>
      <c r="AJ9" s="1"/>
    </row>
    <row r="10">
      <c r="A10" s="9">
        <v>6.0</v>
      </c>
      <c r="B10" s="12"/>
      <c r="C10" s="12">
        <f t="shared" si="6"/>
        <v>1</v>
      </c>
      <c r="D10" s="2" t="s">
        <v>199</v>
      </c>
      <c r="E10" s="1"/>
      <c r="F10" s="2"/>
      <c r="G10" s="1"/>
      <c r="H10" s="1"/>
      <c r="I10" s="1"/>
      <c r="J10" s="1"/>
      <c r="K10" s="1"/>
      <c r="L10" s="1"/>
      <c r="M10" s="47"/>
      <c r="N10" s="1"/>
      <c r="O10" s="1"/>
      <c r="P10" s="1"/>
      <c r="Q10" s="1"/>
      <c r="R10" s="1"/>
      <c r="S10" s="1"/>
      <c r="T10" s="1"/>
      <c r="U10" s="1"/>
      <c r="V10" s="1"/>
      <c r="W10" s="1"/>
      <c r="X10" s="2"/>
      <c r="Y10" s="1"/>
      <c r="Z10" s="1"/>
      <c r="AA10" s="1"/>
      <c r="AB10" s="1"/>
      <c r="AC10" s="1"/>
      <c r="AD10" s="1"/>
      <c r="AE10" s="1"/>
      <c r="AF10" s="1"/>
      <c r="AG10" s="1"/>
      <c r="AH10" s="1"/>
      <c r="AI10" s="1"/>
      <c r="AJ10" s="1"/>
    </row>
    <row r="11">
      <c r="A11" s="9">
        <v>7.0</v>
      </c>
      <c r="B11" s="12"/>
      <c r="C11" s="12">
        <f t="shared" si="6"/>
        <v>1</v>
      </c>
      <c r="D11" s="2" t="s">
        <v>200</v>
      </c>
      <c r="E11" s="1"/>
      <c r="F11" s="1"/>
      <c r="G11" s="1"/>
      <c r="H11" s="1"/>
      <c r="I11" s="1"/>
      <c r="J11" s="1"/>
      <c r="K11" s="1"/>
      <c r="L11" s="1"/>
      <c r="M11" s="47"/>
      <c r="N11" s="1"/>
      <c r="O11" s="1"/>
      <c r="P11" s="1"/>
      <c r="Q11" s="1"/>
      <c r="R11" s="1"/>
      <c r="S11" s="1"/>
      <c r="T11" s="1"/>
      <c r="U11" s="1"/>
      <c r="V11" s="1"/>
      <c r="W11" s="1"/>
      <c r="X11" s="2"/>
      <c r="Y11" s="1"/>
      <c r="Z11" s="1"/>
      <c r="AA11" s="1"/>
      <c r="AB11" s="1"/>
      <c r="AC11" s="1"/>
      <c r="AD11" s="1"/>
      <c r="AE11" s="1"/>
      <c r="AF11" s="1"/>
      <c r="AG11" s="1"/>
      <c r="AH11" s="1"/>
      <c r="AI11" s="1"/>
      <c r="AJ11" s="1"/>
    </row>
    <row r="12">
      <c r="A12" s="9">
        <v>8.0</v>
      </c>
      <c r="B12" s="12"/>
      <c r="C12" s="12">
        <f t="shared" si="6"/>
        <v>1</v>
      </c>
      <c r="D12" s="2" t="s">
        <v>201</v>
      </c>
      <c r="E12" s="1"/>
      <c r="F12" s="1"/>
      <c r="G12" s="1"/>
      <c r="H12" s="1"/>
      <c r="I12" s="1"/>
      <c r="J12" s="1"/>
      <c r="K12" s="1"/>
      <c r="L12" s="1"/>
      <c r="M12" s="47"/>
      <c r="N12" s="1"/>
      <c r="O12" s="1"/>
      <c r="P12" s="1"/>
      <c r="Q12" s="1"/>
      <c r="R12" s="1"/>
      <c r="S12" s="1"/>
      <c r="T12" s="1"/>
      <c r="U12" s="1"/>
      <c r="V12" s="1"/>
      <c r="W12" s="1"/>
      <c r="X12" s="1"/>
      <c r="Y12" s="1"/>
      <c r="Z12" s="1"/>
      <c r="AA12" s="1"/>
      <c r="AB12" s="1"/>
      <c r="AC12" s="1"/>
      <c r="AD12" s="1"/>
      <c r="AE12" s="1"/>
      <c r="AF12" s="1"/>
      <c r="AG12" s="1"/>
      <c r="AH12" s="1"/>
      <c r="AI12" s="1"/>
      <c r="AJ12" s="1"/>
    </row>
    <row r="13">
      <c r="A13" s="9">
        <v>9.0</v>
      </c>
      <c r="B13" s="12"/>
      <c r="C13" s="12">
        <f t="shared" ref="C13:C406" si="7">len(trim(textjoin(" ",1,D13:X13)))-len(substitute(trim(textjoin(" ",1,D13:X13))," ",))+1</f>
        <v>18</v>
      </c>
      <c r="D13" s="1"/>
      <c r="E13" s="2" t="s">
        <v>202</v>
      </c>
      <c r="F13" s="1"/>
      <c r="G13" s="1"/>
      <c r="H13" s="1"/>
      <c r="I13" s="1"/>
      <c r="J13" s="1"/>
      <c r="K13" s="1"/>
      <c r="L13" s="1"/>
      <c r="M13" s="47"/>
      <c r="N13" s="1"/>
      <c r="O13" s="1"/>
      <c r="P13" s="1"/>
      <c r="Q13" s="1"/>
      <c r="R13" s="1"/>
      <c r="S13" s="1"/>
      <c r="T13" s="1"/>
      <c r="U13" s="1"/>
      <c r="V13" s="1"/>
      <c r="W13" s="1"/>
      <c r="X13" s="1"/>
      <c r="Y13" s="1"/>
      <c r="Z13" s="1"/>
      <c r="AA13" s="1"/>
      <c r="AB13" s="1"/>
      <c r="AC13" s="1"/>
      <c r="AD13" s="1"/>
      <c r="AE13" s="1"/>
      <c r="AF13" s="1"/>
      <c r="AG13" s="1"/>
      <c r="AH13" s="1"/>
      <c r="AI13" s="1"/>
      <c r="AJ13" s="1"/>
    </row>
    <row r="14">
      <c r="A14" s="9">
        <v>10.0</v>
      </c>
      <c r="B14" s="12"/>
      <c r="C14" s="12">
        <f t="shared" si="7"/>
        <v>18</v>
      </c>
      <c r="D14" s="1"/>
      <c r="E14" s="2" t="s">
        <v>203</v>
      </c>
      <c r="F14" s="1"/>
      <c r="G14" s="1"/>
      <c r="H14" s="1"/>
      <c r="I14" s="1"/>
      <c r="J14" s="1"/>
      <c r="K14" s="1"/>
      <c r="L14" s="1"/>
      <c r="M14" s="48"/>
      <c r="N14" s="1"/>
      <c r="O14" s="1"/>
      <c r="P14" s="1"/>
      <c r="Q14" s="1"/>
      <c r="R14" s="1"/>
      <c r="S14" s="1"/>
      <c r="T14" s="1"/>
      <c r="U14" s="1"/>
      <c r="V14" s="1"/>
      <c r="W14" s="1"/>
      <c r="X14" s="1"/>
      <c r="Y14" s="1"/>
      <c r="Z14" s="1"/>
      <c r="AA14" s="1"/>
      <c r="AB14" s="1"/>
      <c r="AC14" s="1"/>
      <c r="AD14" s="1"/>
      <c r="AE14" s="1"/>
      <c r="AF14" s="1"/>
      <c r="AG14" s="1"/>
      <c r="AH14" s="1"/>
      <c r="AI14" s="1"/>
      <c r="AJ14" s="1"/>
    </row>
    <row r="15">
      <c r="A15" s="9">
        <v>11.0</v>
      </c>
      <c r="B15" s="12"/>
      <c r="C15" s="12">
        <f t="shared" si="7"/>
        <v>7</v>
      </c>
      <c r="D15" s="1"/>
      <c r="E15" s="2" t="s">
        <v>204</v>
      </c>
      <c r="F15" s="1"/>
      <c r="G15" s="1"/>
      <c r="H15" s="1"/>
      <c r="I15" s="1"/>
      <c r="J15" s="1"/>
      <c r="K15" s="1"/>
      <c r="L15" s="1"/>
      <c r="M15" s="47"/>
      <c r="N15" s="1"/>
      <c r="O15" s="1"/>
      <c r="P15" s="1"/>
      <c r="Q15" s="1"/>
      <c r="R15" s="1"/>
      <c r="S15" s="1"/>
      <c r="T15" s="1"/>
      <c r="U15" s="1"/>
      <c r="V15" s="1"/>
      <c r="W15" s="1"/>
      <c r="X15" s="1"/>
      <c r="Y15" s="1"/>
      <c r="Z15" s="1"/>
      <c r="AA15" s="1"/>
      <c r="AB15" s="1"/>
      <c r="AC15" s="1"/>
      <c r="AD15" s="1"/>
      <c r="AE15" s="1"/>
      <c r="AF15" s="1"/>
      <c r="AG15" s="1"/>
      <c r="AH15" s="1"/>
      <c r="AI15" s="1"/>
      <c r="AJ15" s="1"/>
    </row>
    <row r="16">
      <c r="A16" s="9">
        <v>12.0</v>
      </c>
      <c r="B16" s="12"/>
      <c r="C16" s="12">
        <f t="shared" si="7"/>
        <v>29</v>
      </c>
      <c r="D16" s="2" t="s">
        <v>205</v>
      </c>
      <c r="E16" s="2" t="s">
        <v>206</v>
      </c>
      <c r="F16" s="2" t="s">
        <v>207</v>
      </c>
      <c r="G16" s="2" t="s">
        <v>208</v>
      </c>
      <c r="H16" s="1"/>
      <c r="I16" s="1"/>
      <c r="J16" s="1"/>
      <c r="K16" s="1"/>
      <c r="L16" s="1"/>
      <c r="M16" s="47"/>
      <c r="N16" s="1"/>
      <c r="O16" s="1"/>
      <c r="P16" s="1"/>
      <c r="Q16" s="1"/>
      <c r="R16" s="1"/>
      <c r="S16" s="1"/>
      <c r="T16" s="1"/>
      <c r="U16" s="1"/>
      <c r="V16" s="1"/>
      <c r="W16" s="1"/>
      <c r="X16" s="1"/>
      <c r="Y16" s="1"/>
      <c r="Z16" s="1"/>
      <c r="AA16" s="1"/>
      <c r="AB16" s="1"/>
      <c r="AC16" s="1"/>
      <c r="AD16" s="1"/>
      <c r="AE16" s="1"/>
      <c r="AF16" s="1"/>
      <c r="AG16" s="1"/>
      <c r="AH16" s="1"/>
      <c r="AI16" s="1"/>
      <c r="AJ16" s="1"/>
    </row>
    <row r="17">
      <c r="A17" s="9">
        <v>13.0</v>
      </c>
      <c r="B17" s="12"/>
      <c r="C17" s="12">
        <f t="shared" si="7"/>
        <v>25</v>
      </c>
      <c r="D17" s="2" t="s">
        <v>209</v>
      </c>
      <c r="E17" s="2" t="s">
        <v>210</v>
      </c>
      <c r="F17" s="1"/>
      <c r="G17" s="1"/>
      <c r="H17" s="1"/>
      <c r="I17" s="1"/>
      <c r="J17" s="1"/>
      <c r="K17" s="1"/>
      <c r="L17" s="1"/>
      <c r="M17" s="47"/>
      <c r="N17" s="1"/>
      <c r="O17" s="1"/>
      <c r="P17" s="1"/>
      <c r="Q17" s="1"/>
      <c r="R17" s="1"/>
      <c r="S17" s="1"/>
      <c r="T17" s="1"/>
      <c r="U17" s="1"/>
      <c r="V17" s="1"/>
      <c r="W17" s="1"/>
      <c r="X17" s="1"/>
      <c r="Y17" s="1"/>
      <c r="Z17" s="1"/>
      <c r="AA17" s="1"/>
      <c r="AB17" s="1"/>
      <c r="AC17" s="1"/>
      <c r="AD17" s="1"/>
      <c r="AE17" s="1"/>
      <c r="AF17" s="1"/>
      <c r="AG17" s="1"/>
      <c r="AH17" s="1"/>
      <c r="AI17" s="1"/>
      <c r="AJ17" s="1"/>
    </row>
    <row r="18">
      <c r="A18" s="9">
        <v>14.0</v>
      </c>
      <c r="B18" s="12"/>
      <c r="C18" s="12">
        <f t="shared" si="7"/>
        <v>455</v>
      </c>
      <c r="D18" s="49" t="s">
        <v>211</v>
      </c>
      <c r="E18" s="50"/>
      <c r="F18" s="50"/>
      <c r="G18" s="50"/>
      <c r="H18" s="50"/>
      <c r="I18" s="50"/>
      <c r="J18" s="51"/>
      <c r="K18" s="52" t="s">
        <v>212</v>
      </c>
      <c r="N18" s="2" t="s">
        <v>213</v>
      </c>
      <c r="O18" s="1"/>
      <c r="P18" s="1"/>
      <c r="Q18" s="1"/>
      <c r="R18" s="1"/>
      <c r="S18" s="1"/>
      <c r="T18" s="1"/>
      <c r="U18" s="1"/>
      <c r="V18" s="1"/>
      <c r="W18" s="1"/>
      <c r="X18" s="1"/>
      <c r="Y18" s="1"/>
      <c r="Z18" s="1"/>
      <c r="AA18" s="1"/>
      <c r="AB18" s="1"/>
      <c r="AC18" s="1"/>
      <c r="AD18" s="1"/>
      <c r="AE18" s="1"/>
      <c r="AF18" s="1"/>
      <c r="AG18" s="1"/>
      <c r="AH18" s="1"/>
      <c r="AI18" s="1"/>
      <c r="AJ18" s="1"/>
    </row>
    <row r="19">
      <c r="A19" s="9">
        <v>15.0</v>
      </c>
      <c r="B19" s="12"/>
      <c r="C19" s="12">
        <f t="shared" si="7"/>
        <v>85</v>
      </c>
      <c r="D19" s="53" t="s">
        <v>214</v>
      </c>
      <c r="K19" s="1"/>
      <c r="L19" s="1"/>
      <c r="M19" s="47"/>
      <c r="N19" s="1"/>
      <c r="O19" s="1"/>
      <c r="P19" s="1"/>
      <c r="Q19" s="1"/>
      <c r="R19" s="1"/>
      <c r="S19" s="1"/>
      <c r="T19" s="1"/>
      <c r="U19" s="1"/>
      <c r="V19" s="1"/>
      <c r="W19" s="1"/>
      <c r="X19" s="1"/>
      <c r="Y19" s="1"/>
      <c r="Z19" s="1"/>
      <c r="AA19" s="1"/>
      <c r="AB19" s="1"/>
      <c r="AC19" s="1"/>
      <c r="AD19" s="1"/>
      <c r="AE19" s="1"/>
      <c r="AF19" s="1"/>
      <c r="AG19" s="1"/>
      <c r="AH19" s="1"/>
      <c r="AI19" s="1"/>
      <c r="AJ19" s="1"/>
    </row>
    <row r="20">
      <c r="A20" s="9">
        <v>16.0</v>
      </c>
      <c r="B20" s="12"/>
      <c r="C20" s="12">
        <f t="shared" si="7"/>
        <v>134</v>
      </c>
      <c r="D20" s="2" t="s">
        <v>215</v>
      </c>
      <c r="E20" s="2" t="s">
        <v>216</v>
      </c>
      <c r="H20" s="1"/>
      <c r="I20" s="1"/>
      <c r="J20" s="1"/>
      <c r="K20" s="1"/>
      <c r="L20" s="1"/>
      <c r="M20" s="47"/>
      <c r="N20" s="1"/>
      <c r="O20" s="1"/>
      <c r="P20" s="1"/>
      <c r="Q20" s="1"/>
      <c r="R20" s="1"/>
      <c r="S20" s="1"/>
      <c r="T20" s="1"/>
      <c r="U20" s="1"/>
      <c r="V20" s="1"/>
      <c r="W20" s="1"/>
      <c r="X20" s="1"/>
      <c r="Y20" s="1"/>
      <c r="Z20" s="1"/>
      <c r="AA20" s="1"/>
      <c r="AB20" s="1"/>
      <c r="AC20" s="1"/>
      <c r="AD20" s="1"/>
      <c r="AE20" s="1"/>
      <c r="AF20" s="1"/>
      <c r="AG20" s="1"/>
      <c r="AH20" s="1"/>
      <c r="AI20" s="1"/>
      <c r="AJ20" s="1"/>
    </row>
    <row r="21">
      <c r="A21" s="9">
        <v>17.0</v>
      </c>
      <c r="B21" s="12"/>
      <c r="C21" s="12">
        <f t="shared" si="7"/>
        <v>35</v>
      </c>
      <c r="D21" s="2" t="s">
        <v>217</v>
      </c>
      <c r="E21" s="1"/>
      <c r="F21" s="2" t="s">
        <v>218</v>
      </c>
      <c r="G21" s="2" t="s">
        <v>219</v>
      </c>
      <c r="H21" s="2"/>
      <c r="I21" s="1"/>
      <c r="J21" s="1"/>
      <c r="K21" s="1"/>
      <c r="L21" s="1"/>
      <c r="M21" s="47"/>
      <c r="N21" s="1"/>
      <c r="O21" s="1"/>
      <c r="P21" s="1"/>
      <c r="Q21" s="1"/>
      <c r="R21" s="1"/>
      <c r="S21" s="1"/>
      <c r="T21" s="1"/>
      <c r="U21" s="1"/>
      <c r="V21" s="1"/>
      <c r="W21" s="1"/>
      <c r="X21" s="1"/>
      <c r="Y21" s="1"/>
      <c r="Z21" s="1"/>
      <c r="AA21" s="1"/>
      <c r="AB21" s="1"/>
      <c r="AC21" s="1"/>
      <c r="AD21" s="1"/>
      <c r="AE21" s="1"/>
      <c r="AF21" s="1"/>
      <c r="AG21" s="1"/>
      <c r="AH21" s="1"/>
      <c r="AI21" s="1"/>
      <c r="AJ21" s="1"/>
    </row>
    <row r="22">
      <c r="A22" s="9">
        <v>18.0</v>
      </c>
      <c r="B22" s="12"/>
      <c r="C22" s="12">
        <f t="shared" si="7"/>
        <v>147</v>
      </c>
      <c r="D22" s="54" t="s">
        <v>220</v>
      </c>
      <c r="E22" s="2" t="s">
        <v>221</v>
      </c>
      <c r="F22" s="2" t="s">
        <v>222</v>
      </c>
      <c r="H22" s="2" t="s">
        <v>223</v>
      </c>
      <c r="J22" s="1"/>
      <c r="K22" s="1"/>
      <c r="L22" s="1"/>
      <c r="M22" s="48"/>
      <c r="N22" s="1"/>
      <c r="O22" s="1"/>
      <c r="P22" s="1"/>
      <c r="Q22" s="1"/>
      <c r="R22" s="1"/>
      <c r="S22" s="1"/>
      <c r="T22" s="1"/>
      <c r="U22" s="1"/>
      <c r="V22" s="1"/>
      <c r="W22" s="1"/>
      <c r="X22" s="1"/>
      <c r="Y22" s="1"/>
      <c r="Z22" s="1"/>
      <c r="AA22" s="1"/>
      <c r="AB22" s="1"/>
      <c r="AC22" s="1"/>
      <c r="AD22" s="1"/>
      <c r="AE22" s="1"/>
      <c r="AF22" s="1"/>
      <c r="AG22" s="1"/>
      <c r="AH22" s="1"/>
      <c r="AI22" s="1"/>
      <c r="AJ22" s="1"/>
    </row>
    <row r="23">
      <c r="A23" s="9">
        <v>19.0</v>
      </c>
      <c r="B23" s="12"/>
      <c r="C23" s="12">
        <f t="shared" si="7"/>
        <v>7</v>
      </c>
      <c r="D23" s="2" t="s">
        <v>224</v>
      </c>
      <c r="E23" s="1"/>
      <c r="F23" s="1"/>
      <c r="G23" s="1"/>
      <c r="H23" s="1"/>
      <c r="I23" s="1"/>
      <c r="J23" s="1"/>
      <c r="K23" s="1"/>
      <c r="L23" s="1"/>
      <c r="M23" s="47"/>
      <c r="N23" s="1"/>
      <c r="O23" s="1"/>
      <c r="P23" s="1"/>
      <c r="Q23" s="1"/>
      <c r="R23" s="1"/>
      <c r="S23" s="1"/>
      <c r="T23" s="1"/>
      <c r="U23" s="1"/>
      <c r="V23" s="1"/>
      <c r="W23" s="1"/>
      <c r="X23" s="1"/>
      <c r="Y23" s="1"/>
      <c r="Z23" s="1"/>
      <c r="AA23" s="1"/>
      <c r="AB23" s="1"/>
      <c r="AC23" s="1"/>
      <c r="AD23" s="1"/>
      <c r="AE23" s="1"/>
      <c r="AF23" s="1"/>
      <c r="AG23" s="1"/>
      <c r="AH23" s="1"/>
      <c r="AI23" s="1"/>
      <c r="AJ23" s="1"/>
    </row>
    <row r="24">
      <c r="A24" s="9">
        <v>20.0</v>
      </c>
      <c r="B24" s="12"/>
      <c r="C24" s="12">
        <f t="shared" si="7"/>
        <v>48</v>
      </c>
      <c r="D24" s="2" t="s">
        <v>225</v>
      </c>
      <c r="E24" s="2" t="s">
        <v>226</v>
      </c>
      <c r="F24" s="55"/>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row r="25">
      <c r="A25" s="9">
        <v>21.0</v>
      </c>
      <c r="B25" s="12"/>
      <c r="C25" s="12">
        <f t="shared" si="7"/>
        <v>438</v>
      </c>
      <c r="D25" s="2" t="s">
        <v>227</v>
      </c>
      <c r="E25" s="9" t="s">
        <v>228</v>
      </c>
      <c r="F25" s="2" t="s">
        <v>229</v>
      </c>
      <c r="H25" s="2" t="s">
        <v>230</v>
      </c>
      <c r="K25" s="56" t="s">
        <v>231</v>
      </c>
      <c r="M25" s="1"/>
      <c r="N25" s="1"/>
      <c r="O25" s="1"/>
      <c r="P25" s="1"/>
      <c r="Q25" s="1"/>
      <c r="R25" s="1"/>
      <c r="S25" s="1"/>
      <c r="T25" s="1"/>
      <c r="U25" s="1"/>
      <c r="V25" s="1"/>
      <c r="W25" s="1"/>
      <c r="X25" s="1"/>
      <c r="Y25" s="1"/>
      <c r="Z25" s="1"/>
      <c r="AA25" s="1"/>
      <c r="AB25" s="1"/>
      <c r="AC25" s="1"/>
      <c r="AD25" s="1"/>
      <c r="AE25" s="1"/>
      <c r="AF25" s="1"/>
      <c r="AG25" s="1"/>
      <c r="AH25" s="1"/>
      <c r="AI25" s="1"/>
      <c r="AJ25" s="1"/>
    </row>
    <row r="26">
      <c r="A26" s="9">
        <v>22.0</v>
      </c>
      <c r="B26" s="12"/>
      <c r="C26" s="12">
        <f t="shared" si="7"/>
        <v>14</v>
      </c>
      <c r="D26" s="1"/>
      <c r="E26" s="2" t="s">
        <v>232</v>
      </c>
      <c r="F26" s="2" t="s">
        <v>233</v>
      </c>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row>
    <row r="27">
      <c r="A27" s="9">
        <v>23.0</v>
      </c>
      <c r="B27" s="12"/>
      <c r="C27" s="12">
        <f t="shared" si="7"/>
        <v>56</v>
      </c>
      <c r="D27" s="1"/>
      <c r="E27" s="1"/>
      <c r="F27" s="2" t="s">
        <v>234</v>
      </c>
      <c r="G27" s="2" t="s">
        <v>235</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row>
    <row r="28">
      <c r="A28" s="9">
        <v>24.0</v>
      </c>
      <c r="B28" s="12"/>
      <c r="C28" s="12">
        <f t="shared" si="7"/>
        <v>287</v>
      </c>
      <c r="D28" s="2" t="s">
        <v>236</v>
      </c>
      <c r="E28" s="2" t="s">
        <v>237</v>
      </c>
      <c r="F28" s="2" t="s">
        <v>238</v>
      </c>
      <c r="H28" s="2" t="s">
        <v>239</v>
      </c>
      <c r="I28" s="2" t="s">
        <v>240</v>
      </c>
      <c r="L28" s="1"/>
      <c r="M28" s="1"/>
      <c r="N28" s="1"/>
      <c r="O28" s="1"/>
      <c r="P28" s="1"/>
      <c r="Q28" s="1"/>
      <c r="R28" s="1"/>
      <c r="S28" s="1"/>
      <c r="T28" s="1"/>
      <c r="U28" s="1"/>
      <c r="V28" s="1"/>
      <c r="W28" s="1"/>
      <c r="X28" s="1"/>
      <c r="Y28" s="1"/>
      <c r="Z28" s="1"/>
      <c r="AA28" s="1"/>
      <c r="AB28" s="1"/>
      <c r="AC28" s="1"/>
      <c r="AD28" s="1"/>
      <c r="AE28" s="1"/>
      <c r="AF28" s="1"/>
      <c r="AG28" s="1"/>
      <c r="AH28" s="1"/>
      <c r="AI28" s="1"/>
      <c r="AJ28" s="1"/>
    </row>
    <row r="29">
      <c r="A29" s="9">
        <v>25.0</v>
      </c>
      <c r="B29" s="12"/>
      <c r="C29" s="12">
        <f t="shared" si="7"/>
        <v>111</v>
      </c>
      <c r="D29" s="2" t="s">
        <v>241</v>
      </c>
      <c r="E29" s="2" t="s">
        <v>242</v>
      </c>
      <c r="F29" s="2" t="s">
        <v>243</v>
      </c>
      <c r="G29" s="2" t="s">
        <v>244</v>
      </c>
      <c r="H29" s="2" t="s">
        <v>245</v>
      </c>
      <c r="I29" s="2" t="s">
        <v>246</v>
      </c>
      <c r="K29" s="1"/>
      <c r="L29" s="1"/>
      <c r="M29" s="1"/>
      <c r="N29" s="1"/>
      <c r="O29" s="1"/>
      <c r="P29" s="1"/>
      <c r="Q29" s="1"/>
      <c r="R29" s="1"/>
      <c r="S29" s="1"/>
      <c r="T29" s="1"/>
      <c r="U29" s="1"/>
      <c r="V29" s="1"/>
      <c r="W29" s="1"/>
      <c r="X29" s="1"/>
      <c r="Y29" s="1"/>
      <c r="Z29" s="1"/>
      <c r="AA29" s="1"/>
      <c r="AB29" s="1"/>
      <c r="AC29" s="1"/>
      <c r="AD29" s="1"/>
      <c r="AE29" s="1"/>
      <c r="AF29" s="1"/>
      <c r="AG29" s="1"/>
      <c r="AH29" s="1"/>
      <c r="AI29" s="1"/>
      <c r="AJ29" s="1"/>
    </row>
    <row r="30">
      <c r="A30" s="9">
        <v>26.0</v>
      </c>
      <c r="B30" s="12"/>
      <c r="C30" s="12">
        <f t="shared" si="7"/>
        <v>102</v>
      </c>
      <c r="D30" s="2" t="s">
        <v>247</v>
      </c>
      <c r="E30" s="18" t="s">
        <v>248</v>
      </c>
      <c r="F30" s="2" t="s">
        <v>249</v>
      </c>
      <c r="G30" s="2" t="s">
        <v>250</v>
      </c>
      <c r="H30" s="2" t="s">
        <v>251</v>
      </c>
      <c r="I30" s="2" t="s">
        <v>252</v>
      </c>
      <c r="J30" s="2" t="s">
        <v>253</v>
      </c>
      <c r="K30" s="1"/>
      <c r="L30" s="1"/>
      <c r="M30" s="1"/>
      <c r="N30" s="1"/>
      <c r="O30" s="1"/>
      <c r="P30" s="1"/>
      <c r="Q30" s="1"/>
      <c r="R30" s="1"/>
      <c r="S30" s="1"/>
      <c r="T30" s="1"/>
      <c r="U30" s="1"/>
      <c r="V30" s="1"/>
      <c r="W30" s="1"/>
      <c r="X30" s="1"/>
      <c r="Y30" s="1"/>
      <c r="Z30" s="1"/>
      <c r="AA30" s="1"/>
      <c r="AB30" s="1"/>
      <c r="AC30" s="1"/>
      <c r="AD30" s="1"/>
      <c r="AE30" s="1"/>
      <c r="AF30" s="1"/>
      <c r="AG30" s="1"/>
      <c r="AH30" s="1"/>
      <c r="AI30" s="1"/>
      <c r="AJ30" s="1"/>
    </row>
    <row r="31">
      <c r="A31" s="9">
        <v>27.0</v>
      </c>
      <c r="B31" s="12"/>
      <c r="C31" s="12">
        <f t="shared" si="7"/>
        <v>32</v>
      </c>
      <c r="D31" s="2" t="s">
        <v>254</v>
      </c>
      <c r="E31" s="2" t="s">
        <v>255</v>
      </c>
      <c r="F31" s="18" t="s">
        <v>256</v>
      </c>
      <c r="G31" s="2" t="s">
        <v>257</v>
      </c>
      <c r="H31" s="1"/>
      <c r="I31" s="2" t="s">
        <v>258</v>
      </c>
      <c r="J31" s="2" t="s">
        <v>259</v>
      </c>
      <c r="K31" s="1"/>
      <c r="L31" s="1"/>
      <c r="M31" s="1"/>
      <c r="N31" s="1"/>
      <c r="O31" s="1"/>
      <c r="P31" s="1"/>
      <c r="Q31" s="1"/>
      <c r="R31" s="1"/>
      <c r="S31" s="1"/>
      <c r="T31" s="1"/>
      <c r="U31" s="1"/>
      <c r="V31" s="1"/>
      <c r="W31" s="1"/>
      <c r="X31" s="1"/>
      <c r="Y31" s="1"/>
      <c r="Z31" s="1"/>
      <c r="AA31" s="1"/>
      <c r="AB31" s="1"/>
      <c r="AC31" s="1"/>
      <c r="AD31" s="1"/>
      <c r="AE31" s="1"/>
      <c r="AF31" s="1"/>
      <c r="AG31" s="1"/>
      <c r="AH31" s="1"/>
      <c r="AI31" s="1"/>
      <c r="AJ31" s="1"/>
    </row>
    <row r="32">
      <c r="A32" s="9">
        <v>28.0</v>
      </c>
      <c r="B32" s="12"/>
      <c r="C32" s="12">
        <f t="shared" si="7"/>
        <v>12</v>
      </c>
      <c r="D32" s="2" t="s">
        <v>260</v>
      </c>
      <c r="E32" s="2" t="s">
        <v>261</v>
      </c>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row>
    <row r="33">
      <c r="A33" s="9">
        <v>29.0</v>
      </c>
      <c r="B33" s="12"/>
      <c r="C33" s="12">
        <f t="shared" si="7"/>
        <v>651</v>
      </c>
      <c r="D33" s="2" t="s">
        <v>262</v>
      </c>
      <c r="E33" s="2" t="s">
        <v>263</v>
      </c>
      <c r="F33" s="2" t="s">
        <v>264</v>
      </c>
      <c r="H33" s="2" t="s">
        <v>265</v>
      </c>
      <c r="K33" s="57" t="s">
        <v>266</v>
      </c>
      <c r="L33" s="2" t="s">
        <v>267</v>
      </c>
      <c r="M33" s="2" t="s">
        <v>268</v>
      </c>
      <c r="O33" s="58" t="s">
        <v>269</v>
      </c>
      <c r="P33" s="1"/>
      <c r="Q33" s="1"/>
      <c r="R33" s="1"/>
      <c r="S33" s="1"/>
      <c r="T33" s="1"/>
      <c r="U33" s="1"/>
      <c r="V33" s="1"/>
      <c r="W33" s="1"/>
      <c r="X33" s="1"/>
      <c r="Y33" s="1"/>
      <c r="Z33" s="1"/>
      <c r="AA33" s="1"/>
      <c r="AB33" s="1"/>
      <c r="AC33" s="1"/>
      <c r="AD33" s="1"/>
      <c r="AE33" s="1"/>
      <c r="AF33" s="1"/>
      <c r="AG33" s="1"/>
      <c r="AH33" s="1"/>
      <c r="AI33" s="1"/>
      <c r="AJ33" s="1"/>
    </row>
    <row r="34">
      <c r="A34" s="9">
        <v>30.0</v>
      </c>
      <c r="B34" s="12"/>
      <c r="C34" s="12">
        <f t="shared" si="7"/>
        <v>128</v>
      </c>
      <c r="D34" s="2" t="s">
        <v>270</v>
      </c>
      <c r="E34" s="1"/>
      <c r="F34" s="2" t="s">
        <v>271</v>
      </c>
      <c r="G34" s="2" t="s">
        <v>272</v>
      </c>
      <c r="H34" s="2" t="s">
        <v>273</v>
      </c>
      <c r="K34" s="1"/>
      <c r="L34" s="1"/>
      <c r="M34" s="1"/>
      <c r="N34" s="1"/>
      <c r="O34" s="1"/>
      <c r="P34" s="1"/>
      <c r="Q34" s="1"/>
      <c r="R34" s="1"/>
      <c r="S34" s="1"/>
      <c r="T34" s="1"/>
      <c r="U34" s="1"/>
      <c r="V34" s="1"/>
      <c r="W34" s="1"/>
      <c r="X34" s="1"/>
      <c r="Y34" s="1"/>
      <c r="Z34" s="1"/>
      <c r="AA34" s="1"/>
      <c r="AB34" s="1"/>
      <c r="AC34" s="1"/>
      <c r="AD34" s="1"/>
      <c r="AE34" s="1"/>
      <c r="AF34" s="1"/>
      <c r="AG34" s="1"/>
      <c r="AH34" s="1"/>
      <c r="AI34" s="1"/>
      <c r="AJ34" s="1"/>
    </row>
    <row r="35">
      <c r="A35" s="9">
        <v>31.0</v>
      </c>
      <c r="B35" s="12"/>
      <c r="C35" s="12">
        <f t="shared" si="7"/>
        <v>114</v>
      </c>
      <c r="D35" s="2" t="s">
        <v>274</v>
      </c>
      <c r="E35" s="2" t="s">
        <v>275</v>
      </c>
      <c r="G35" s="2" t="s">
        <v>276</v>
      </c>
      <c r="H35" s="2" t="s">
        <v>277</v>
      </c>
      <c r="I35" s="2" t="s">
        <v>278</v>
      </c>
      <c r="K35" s="1"/>
      <c r="L35" s="1"/>
      <c r="M35" s="1"/>
      <c r="N35" s="1"/>
      <c r="O35" s="1"/>
      <c r="P35" s="1"/>
      <c r="Q35" s="1"/>
      <c r="R35" s="1"/>
      <c r="S35" s="1"/>
      <c r="T35" s="1"/>
      <c r="U35" s="1"/>
      <c r="V35" s="1"/>
      <c r="W35" s="1"/>
      <c r="X35" s="1"/>
      <c r="Y35" s="1"/>
      <c r="Z35" s="1"/>
      <c r="AA35" s="1"/>
      <c r="AB35" s="1"/>
      <c r="AC35" s="1"/>
      <c r="AD35" s="1"/>
      <c r="AE35" s="1"/>
      <c r="AF35" s="1"/>
      <c r="AG35" s="1"/>
      <c r="AH35" s="1"/>
      <c r="AI35" s="1"/>
      <c r="AJ35" s="1"/>
    </row>
    <row r="36">
      <c r="A36" s="9">
        <v>32.0</v>
      </c>
      <c r="B36" s="12"/>
      <c r="C36" s="12">
        <f t="shared" si="7"/>
        <v>28</v>
      </c>
      <c r="D36" s="2" t="s">
        <v>279</v>
      </c>
      <c r="E36" s="2" t="s">
        <v>280</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row>
    <row r="37">
      <c r="A37" s="9">
        <v>33.0</v>
      </c>
      <c r="B37" s="12"/>
      <c r="C37" s="12">
        <f t="shared" si="7"/>
        <v>1</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row>
    <row r="38">
      <c r="A38" s="9">
        <v>34.0</v>
      </c>
      <c r="B38" s="12"/>
      <c r="C38" s="12">
        <f t="shared" si="7"/>
        <v>184</v>
      </c>
      <c r="D38" s="2" t="s">
        <v>281</v>
      </c>
      <c r="E38" s="2" t="s">
        <v>282</v>
      </c>
      <c r="F38" s="2" t="s">
        <v>283</v>
      </c>
      <c r="I38" s="2" t="s">
        <v>284</v>
      </c>
      <c r="K38" s="1"/>
      <c r="L38" s="1"/>
      <c r="M38" s="1"/>
      <c r="N38" s="1"/>
      <c r="O38" s="1"/>
      <c r="P38" s="1"/>
      <c r="Q38" s="1"/>
      <c r="R38" s="1"/>
      <c r="S38" s="1"/>
      <c r="T38" s="1"/>
      <c r="U38" s="1"/>
      <c r="V38" s="1"/>
      <c r="W38" s="1"/>
      <c r="X38" s="1"/>
      <c r="Y38" s="1"/>
      <c r="Z38" s="1"/>
      <c r="AA38" s="1"/>
      <c r="AB38" s="1"/>
      <c r="AC38" s="1"/>
      <c r="AD38" s="1"/>
      <c r="AE38" s="1"/>
      <c r="AF38" s="1"/>
      <c r="AG38" s="1"/>
      <c r="AH38" s="1"/>
      <c r="AI38" s="1"/>
      <c r="AJ38" s="1"/>
    </row>
    <row r="39">
      <c r="A39" s="9">
        <v>35.0</v>
      </c>
      <c r="B39" s="12"/>
      <c r="C39" s="12">
        <f t="shared" si="7"/>
        <v>152</v>
      </c>
      <c r="D39" s="2" t="s">
        <v>285</v>
      </c>
      <c r="E39" s="2" t="s">
        <v>286</v>
      </c>
      <c r="F39" s="2" t="s">
        <v>287</v>
      </c>
      <c r="G39" s="2" t="s">
        <v>288</v>
      </c>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row>
    <row r="40">
      <c r="A40" s="9">
        <v>36.0</v>
      </c>
      <c r="B40" s="12"/>
      <c r="C40" s="12">
        <f t="shared" si="7"/>
        <v>115</v>
      </c>
      <c r="D40" s="2" t="s">
        <v>289</v>
      </c>
      <c r="E40" s="2" t="s">
        <v>290</v>
      </c>
      <c r="G40" s="2" t="s">
        <v>291</v>
      </c>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c r="A41" s="9">
        <v>37.0</v>
      </c>
      <c r="B41" s="12"/>
      <c r="C41" s="12">
        <f t="shared" si="7"/>
        <v>334</v>
      </c>
      <c r="D41" s="2" t="s">
        <v>292</v>
      </c>
      <c r="E41" s="2" t="s">
        <v>293</v>
      </c>
      <c r="F41" s="2" t="s">
        <v>294</v>
      </c>
      <c r="G41" s="2" t="s">
        <v>295</v>
      </c>
      <c r="H41" s="2" t="s">
        <v>296</v>
      </c>
      <c r="J41" s="2" t="s">
        <v>297</v>
      </c>
      <c r="K41" s="2" t="s">
        <v>298</v>
      </c>
      <c r="L41" s="1"/>
      <c r="M41" s="1"/>
      <c r="N41" s="1"/>
      <c r="O41" s="1"/>
      <c r="P41" s="1"/>
      <c r="Q41" s="1"/>
      <c r="R41" s="1"/>
      <c r="S41" s="1"/>
      <c r="T41" s="1"/>
      <c r="U41" s="1"/>
      <c r="V41" s="1"/>
      <c r="W41" s="1"/>
      <c r="X41" s="1"/>
      <c r="Y41" s="1"/>
      <c r="Z41" s="1"/>
      <c r="AA41" s="1"/>
      <c r="AB41" s="1"/>
      <c r="AC41" s="1"/>
      <c r="AD41" s="1"/>
      <c r="AE41" s="1"/>
      <c r="AF41" s="1"/>
      <c r="AG41" s="1"/>
      <c r="AH41" s="1"/>
      <c r="AI41" s="1"/>
      <c r="AJ41" s="1"/>
    </row>
    <row r="42">
      <c r="A42" s="9">
        <v>38.0</v>
      </c>
      <c r="B42" s="12"/>
      <c r="C42" s="12">
        <f t="shared" si="7"/>
        <v>167</v>
      </c>
      <c r="D42" s="2" t="s">
        <v>299</v>
      </c>
      <c r="E42" s="2" t="s">
        <v>300</v>
      </c>
      <c r="F42" s="2" t="s">
        <v>301</v>
      </c>
      <c r="I42" s="2" t="s">
        <v>302</v>
      </c>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c r="A43" s="9">
        <v>39.0</v>
      </c>
      <c r="B43" s="12"/>
      <c r="C43" s="12">
        <f t="shared" si="7"/>
        <v>191</v>
      </c>
      <c r="D43" s="2" t="s">
        <v>303</v>
      </c>
      <c r="E43" s="2" t="s">
        <v>304</v>
      </c>
      <c r="H43" s="2" t="s">
        <v>305</v>
      </c>
      <c r="J43" s="2" t="s">
        <v>306</v>
      </c>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c r="A44" s="9">
        <v>40.0</v>
      </c>
      <c r="B44" s="12"/>
      <c r="C44" s="12">
        <f t="shared" si="7"/>
        <v>256</v>
      </c>
      <c r="D44" s="2"/>
      <c r="E44" s="2" t="s">
        <v>307</v>
      </c>
      <c r="F44" s="2" t="s">
        <v>308</v>
      </c>
      <c r="J44" s="2" t="s">
        <v>309</v>
      </c>
      <c r="L44" s="1"/>
      <c r="M44" s="1"/>
      <c r="N44" s="1"/>
      <c r="O44" s="1"/>
      <c r="P44" s="1"/>
      <c r="Q44" s="1"/>
      <c r="R44" s="1"/>
      <c r="S44" s="1"/>
      <c r="T44" s="1"/>
      <c r="U44" s="1"/>
      <c r="V44" s="1"/>
      <c r="W44" s="1"/>
      <c r="X44" s="1"/>
      <c r="Y44" s="1"/>
      <c r="Z44" s="1"/>
      <c r="AA44" s="1"/>
      <c r="AB44" s="1"/>
      <c r="AC44" s="1"/>
      <c r="AD44" s="1"/>
      <c r="AE44" s="1"/>
      <c r="AF44" s="1"/>
      <c r="AG44" s="1"/>
      <c r="AH44" s="1"/>
      <c r="AI44" s="1"/>
      <c r="AJ44" s="1"/>
    </row>
    <row r="45">
      <c r="A45" s="9">
        <v>41.0</v>
      </c>
      <c r="B45" s="12"/>
      <c r="C45" s="12">
        <f t="shared" si="7"/>
        <v>193</v>
      </c>
      <c r="D45" s="2"/>
      <c r="E45" s="2" t="s">
        <v>310</v>
      </c>
      <c r="F45" s="2" t="s">
        <v>311</v>
      </c>
      <c r="J45" s="2" t="s">
        <v>312</v>
      </c>
      <c r="L45" s="1"/>
      <c r="M45" s="1"/>
      <c r="N45" s="1"/>
      <c r="O45" s="1"/>
      <c r="P45" s="1"/>
      <c r="Q45" s="1"/>
      <c r="R45" s="1"/>
      <c r="S45" s="1"/>
      <c r="T45" s="1"/>
      <c r="U45" s="1"/>
      <c r="V45" s="1"/>
      <c r="W45" s="1"/>
      <c r="X45" s="1"/>
      <c r="Y45" s="1"/>
      <c r="Z45" s="1"/>
      <c r="AA45" s="1"/>
      <c r="AB45" s="1"/>
      <c r="AC45" s="1"/>
      <c r="AD45" s="1"/>
      <c r="AE45" s="1"/>
      <c r="AF45" s="1"/>
      <c r="AG45" s="1"/>
      <c r="AH45" s="1"/>
      <c r="AI45" s="1"/>
      <c r="AJ45" s="1"/>
    </row>
    <row r="46">
      <c r="A46" s="9">
        <v>42.0</v>
      </c>
      <c r="B46" s="12"/>
      <c r="C46" s="12">
        <f t="shared" si="7"/>
        <v>329</v>
      </c>
      <c r="D46" s="59" t="str">
        <f>HYPERLINK("http://news.gallup.com/poll/192404/birth-control-divorce-top-list-morally-acceptable-issues.aspx?g_source=link_NEWSV9&amp;g_medium=tile_1&amp;g_campaign=item_1576&amp;g_content=Birth%2520Control%2c%2520Divorce%2520Top%2520List%2520of%2520Morally%2520Acceptable%2520Is"&amp;"sues","2016 gallup: 89% contraception is morally acceptable; 43% say abortion is")</f>
        <v>2016 gallup: 89% contraception is morally acceptable; 43% say abortion is</v>
      </c>
      <c r="E46" s="2" t="s">
        <v>313</v>
      </c>
      <c r="F46" s="2" t="s">
        <v>314</v>
      </c>
      <c r="I46" s="2" t="s">
        <v>315</v>
      </c>
      <c r="O46" s="59" t="str">
        <f>HYPERLINK("http://www.people-press.org/2018/03/20/party-identification-trends-1992-2017/","this paragraph moves way too fast, but can it be done slowly and carefully? I think so. Gender correction, eg. careful analysis of intent re contraception, abortion, ...")</f>
        <v>this paragraph moves way too fast, but can it be done slowly and carefully? I think so. Gender correction, eg. careful analysis of intent re contraception, abortion, ...</v>
      </c>
      <c r="P46" s="2" t="s">
        <v>316</v>
      </c>
      <c r="Q46" s="1"/>
      <c r="R46" s="1"/>
      <c r="S46" s="1"/>
      <c r="T46" s="1"/>
      <c r="U46" s="1"/>
      <c r="V46" s="1"/>
      <c r="W46" s="1"/>
      <c r="X46" s="1"/>
      <c r="Y46" s="1"/>
      <c r="Z46" s="1"/>
      <c r="AA46" s="1"/>
      <c r="AB46" s="1"/>
      <c r="AC46" s="1"/>
      <c r="AD46" s="1"/>
      <c r="AE46" s="1"/>
      <c r="AF46" s="1"/>
      <c r="AG46" s="1"/>
      <c r="AH46" s="1"/>
      <c r="AI46" s="1"/>
      <c r="AJ46" s="1"/>
    </row>
    <row r="47">
      <c r="A47" s="9">
        <v>43.0</v>
      </c>
      <c r="B47" s="12"/>
      <c r="C47" s="12">
        <f t="shared" si="7"/>
        <v>27</v>
      </c>
      <c r="D47" s="60" t="s">
        <v>317</v>
      </c>
      <c r="E47" s="1"/>
      <c r="F47" s="1"/>
      <c r="G47" s="1"/>
      <c r="H47" s="1"/>
      <c r="I47" s="1"/>
      <c r="J47" s="1"/>
      <c r="K47" s="1"/>
      <c r="L47" s="1"/>
      <c r="M47" s="1"/>
      <c r="N47" s="1"/>
      <c r="O47" s="1"/>
      <c r="P47" s="2" t="s">
        <v>318</v>
      </c>
      <c r="Q47" s="2" t="s">
        <v>319</v>
      </c>
      <c r="R47" s="2" t="s">
        <v>320</v>
      </c>
      <c r="S47" s="2" t="s">
        <v>321</v>
      </c>
      <c r="T47" s="2" t="s">
        <v>322</v>
      </c>
      <c r="U47" s="61" t="s">
        <v>323</v>
      </c>
      <c r="V47" s="1"/>
      <c r="W47" s="1"/>
      <c r="X47" s="1"/>
      <c r="Y47" s="1"/>
      <c r="Z47" s="1"/>
      <c r="AA47" s="1"/>
      <c r="AB47" s="1"/>
      <c r="AC47" s="1"/>
      <c r="AD47" s="1"/>
      <c r="AE47" s="1"/>
      <c r="AF47" s="1"/>
      <c r="AG47" s="1"/>
      <c r="AH47" s="1"/>
      <c r="AI47" s="1"/>
      <c r="AJ47" s="1"/>
    </row>
    <row r="48">
      <c r="A48" s="9">
        <v>44.0</v>
      </c>
      <c r="B48" s="12"/>
      <c r="C48" s="12">
        <f t="shared" si="7"/>
        <v>6</v>
      </c>
      <c r="E48" s="1"/>
      <c r="F48" s="1"/>
      <c r="G48" s="1"/>
      <c r="H48" s="1"/>
      <c r="I48" s="1"/>
      <c r="J48" s="1"/>
      <c r="K48" s="1"/>
      <c r="L48" s="1"/>
      <c r="M48" s="1"/>
      <c r="N48" s="1"/>
      <c r="O48" s="1"/>
      <c r="P48" s="1">
        <f>0.29*0.65</f>
        <v>0.1885</v>
      </c>
      <c r="Q48" s="1">
        <f>0.33*0.32</f>
        <v>0.1056</v>
      </c>
      <c r="R48" s="1">
        <f>0.34*0.43</f>
        <v>0.1462</v>
      </c>
      <c r="S48" s="1">
        <f>Sum(P48:R48)</f>
        <v>0.4403</v>
      </c>
      <c r="T48" s="62">
        <v>2.35E8</v>
      </c>
      <c r="U48" s="63">
        <f>S48*T48</f>
        <v>103470500</v>
      </c>
      <c r="V48" s="1"/>
      <c r="W48" s="1"/>
      <c r="X48" s="1"/>
      <c r="Y48" s="1"/>
      <c r="Z48" s="1"/>
      <c r="AA48" s="1"/>
      <c r="AB48" s="1"/>
      <c r="AC48" s="1"/>
      <c r="AD48" s="1"/>
      <c r="AE48" s="1"/>
      <c r="AF48" s="1"/>
      <c r="AG48" s="1"/>
      <c r="AH48" s="1"/>
      <c r="AI48" s="1"/>
      <c r="AJ48" s="1"/>
    </row>
    <row r="49">
      <c r="A49" s="9">
        <v>45.0</v>
      </c>
      <c r="B49" s="12"/>
      <c r="C49" s="12">
        <f t="shared" si="7"/>
        <v>129</v>
      </c>
      <c r="D49" s="2" t="s">
        <v>324</v>
      </c>
      <c r="E49" s="2" t="s">
        <v>325</v>
      </c>
      <c r="F49" s="37" t="s">
        <v>326</v>
      </c>
      <c r="G49" s="37" t="s">
        <v>327</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c r="A50" s="9">
        <v>46.0</v>
      </c>
      <c r="B50" s="12"/>
      <c r="C50" s="12">
        <f t="shared" si="7"/>
        <v>147</v>
      </c>
      <c r="D50" s="2" t="s">
        <v>328</v>
      </c>
      <c r="E50" s="2" t="s">
        <v>329</v>
      </c>
      <c r="F50" s="2" t="s">
        <v>330</v>
      </c>
      <c r="G50" s="2" t="s">
        <v>331</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c r="A51" s="9">
        <v>47.0</v>
      </c>
      <c r="B51" s="12"/>
      <c r="C51" s="12">
        <f t="shared" si="7"/>
        <v>169</v>
      </c>
      <c r="D51" s="2" t="s">
        <v>332</v>
      </c>
      <c r="E51" s="2" t="s">
        <v>333</v>
      </c>
      <c r="F51" s="2" t="s">
        <v>334</v>
      </c>
      <c r="I51" s="2" t="s">
        <v>335</v>
      </c>
      <c r="J51" s="2" t="s">
        <v>336</v>
      </c>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c r="A52" s="9">
        <v>48.0</v>
      </c>
      <c r="B52" s="12"/>
      <c r="C52" s="12">
        <f t="shared" si="7"/>
        <v>71</v>
      </c>
      <c r="D52" s="1"/>
      <c r="E52" s="2" t="s">
        <v>337</v>
      </c>
      <c r="F52" s="2" t="s">
        <v>338</v>
      </c>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c r="A53" s="9">
        <v>49.0</v>
      </c>
      <c r="B53" s="12"/>
      <c r="C53" s="12">
        <f t="shared" si="7"/>
        <v>29</v>
      </c>
      <c r="D53" s="2" t="s">
        <v>339</v>
      </c>
      <c r="E53" s="2" t="s">
        <v>340</v>
      </c>
      <c r="F53" s="2" t="s">
        <v>341</v>
      </c>
      <c r="G53" s="2" t="s">
        <v>342</v>
      </c>
      <c r="H53" s="2" t="s">
        <v>343</v>
      </c>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c r="A54" s="9">
        <v>50.0</v>
      </c>
      <c r="B54" s="12"/>
      <c r="C54" s="12">
        <f t="shared" si="7"/>
        <v>19</v>
      </c>
      <c r="D54" s="1"/>
      <c r="E54" s="2" t="s">
        <v>344</v>
      </c>
      <c r="F54" s="2" t="s">
        <v>345</v>
      </c>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c r="A55" s="9">
        <v>51.0</v>
      </c>
      <c r="B55" s="12"/>
      <c r="C55" s="12">
        <f t="shared" si="7"/>
        <v>86</v>
      </c>
      <c r="D55" s="1"/>
      <c r="E55" s="2"/>
      <c r="F55" s="2" t="s">
        <v>346</v>
      </c>
      <c r="G55" s="2" t="s">
        <v>347</v>
      </c>
      <c r="H55" s="2" t="s">
        <v>348</v>
      </c>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c r="A56" s="9">
        <v>52.0</v>
      </c>
      <c r="B56" s="12"/>
      <c r="C56" s="12">
        <f t="shared" si="7"/>
        <v>2</v>
      </c>
      <c r="D56" s="1"/>
      <c r="E56" s="2"/>
      <c r="F56" s="2" t="s">
        <v>349</v>
      </c>
      <c r="G56" s="2"/>
      <c r="H56" s="2"/>
      <c r="I56" s="2"/>
      <c r="J56" s="2"/>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c r="A57" s="9">
        <v>53.0</v>
      </c>
      <c r="B57" s="12"/>
      <c r="C57" s="12">
        <f t="shared" si="7"/>
        <v>2</v>
      </c>
      <c r="D57" s="1"/>
      <c r="E57" s="2"/>
      <c r="F57" s="2" t="s">
        <v>350</v>
      </c>
      <c r="G57" s="2"/>
      <c r="H57" s="2"/>
      <c r="I57" s="2"/>
      <c r="J57" s="2"/>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c r="A58" s="9">
        <v>54.0</v>
      </c>
      <c r="B58" s="12"/>
      <c r="C58" s="12">
        <f t="shared" si="7"/>
        <v>29</v>
      </c>
      <c r="D58" s="2" t="s">
        <v>351</v>
      </c>
      <c r="E58" s="2" t="s">
        <v>352</v>
      </c>
      <c r="F58" s="2" t="s">
        <v>353</v>
      </c>
      <c r="G58" s="2" t="s">
        <v>354</v>
      </c>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c r="A59" s="9">
        <v>55.0</v>
      </c>
      <c r="B59" s="12"/>
      <c r="C59" s="12">
        <f t="shared" si="7"/>
        <v>31</v>
      </c>
      <c r="D59" s="1"/>
      <c r="E59" s="2" t="s">
        <v>355</v>
      </c>
      <c r="F59" s="2" t="s">
        <v>356</v>
      </c>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c r="A60" s="9">
        <v>56.0</v>
      </c>
      <c r="B60" s="12"/>
      <c r="C60" s="12">
        <f t="shared" si="7"/>
        <v>7</v>
      </c>
      <c r="D60" s="2" t="s">
        <v>357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c r="A61" s="9">
        <v>57.0</v>
      </c>
      <c r="B61" s="12"/>
      <c r="C61" s="12">
        <f t="shared" si="7"/>
        <v>2</v>
      </c>
      <c r="D61" s="1"/>
      <c r="E61" s="2" t="s">
        <v>358</v>
      </c>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c r="A62" s="9">
        <v>58.0</v>
      </c>
      <c r="B62" s="12"/>
      <c r="C62" s="12">
        <f t="shared" si="7"/>
        <v>6</v>
      </c>
      <c r="D62" s="1"/>
      <c r="E62" s="37" t="s">
        <v>359</v>
      </c>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c r="A63" s="9">
        <v>59.0</v>
      </c>
      <c r="B63" s="12"/>
      <c r="C63" s="12">
        <f t="shared" si="7"/>
        <v>3</v>
      </c>
      <c r="D63" s="1"/>
      <c r="E63" s="2" t="s">
        <v>360</v>
      </c>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c r="A64" s="9">
        <v>60.0</v>
      </c>
      <c r="B64" s="12"/>
      <c r="C64" s="12">
        <f t="shared" si="7"/>
        <v>4</v>
      </c>
      <c r="D64" s="1"/>
      <c r="E64" s="2" t="s">
        <v>361</v>
      </c>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c r="A65" s="9">
        <v>61.0</v>
      </c>
      <c r="B65" s="12"/>
      <c r="C65" s="12">
        <f t="shared" si="7"/>
        <v>1</v>
      </c>
      <c r="D65" s="1"/>
      <c r="E65" s="2" t="s">
        <v>362</v>
      </c>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c r="A66" s="9">
        <v>62.0</v>
      </c>
      <c r="B66" s="12"/>
      <c r="C66" s="12">
        <f t="shared" si="7"/>
        <v>1</v>
      </c>
      <c r="D66" s="1"/>
      <c r="E66" s="2" t="s">
        <v>363</v>
      </c>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c r="A67" s="9">
        <v>63.0</v>
      </c>
      <c r="B67" s="12"/>
      <c r="C67" s="12">
        <f t="shared" si="7"/>
        <v>2</v>
      </c>
      <c r="D67" s="1"/>
      <c r="E67" s="2" t="s">
        <v>364</v>
      </c>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c r="A68" s="9">
        <v>64.0</v>
      </c>
      <c r="B68" s="12"/>
      <c r="C68" s="12">
        <f t="shared" si="7"/>
        <v>2</v>
      </c>
      <c r="D68" s="1"/>
      <c r="E68" s="2" t="s">
        <v>365</v>
      </c>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c r="A69" s="9">
        <v>65.0</v>
      </c>
      <c r="B69" s="12"/>
      <c r="C69" s="12">
        <f t="shared" si="7"/>
        <v>5</v>
      </c>
      <c r="D69" s="1"/>
      <c r="E69" s="2" t="s">
        <v>366</v>
      </c>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c r="A70" s="9">
        <v>66.0</v>
      </c>
      <c r="B70" s="12"/>
      <c r="C70" s="12">
        <f t="shared" si="7"/>
        <v>4</v>
      </c>
      <c r="D70" s="1"/>
      <c r="E70" s="2" t="s">
        <v>367</v>
      </c>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c r="A71" s="9">
        <v>67.0</v>
      </c>
      <c r="B71" s="12"/>
      <c r="C71" s="12">
        <f t="shared" si="7"/>
        <v>3</v>
      </c>
      <c r="D71" s="1"/>
      <c r="E71" s="2" t="s">
        <v>368</v>
      </c>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c r="A72" s="9">
        <v>68.0</v>
      </c>
      <c r="B72" s="12"/>
      <c r="C72" s="12">
        <f t="shared" si="7"/>
        <v>2</v>
      </c>
      <c r="D72" s="1"/>
      <c r="E72" s="2" t="s">
        <v>369</v>
      </c>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c r="A73" s="9">
        <v>73.0</v>
      </c>
      <c r="B73" s="12"/>
      <c r="C73" s="12">
        <f t="shared" si="7"/>
        <v>8</v>
      </c>
      <c r="D73" s="2" t="s">
        <v>370</v>
      </c>
      <c r="E73" s="59" t="str">
        <f>HYPERLINK("https://waitbutwhy.com/2017/04/neuralink.html#part1","Wait But Why on Musk's Neuralnet")</f>
        <v>Wait But Why on Musk's Neuralnet</v>
      </c>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c r="A74" s="9">
        <v>75.0</v>
      </c>
      <c r="B74" s="12"/>
      <c r="C74" s="12">
        <f t="shared" si="7"/>
        <v>58</v>
      </c>
      <c r="D74" s="1"/>
      <c r="E74" s="2" t="s">
        <v>371</v>
      </c>
      <c r="F74" s="2" t="s">
        <v>372</v>
      </c>
      <c r="G74" s="2" t="s">
        <v>373</v>
      </c>
      <c r="I74" s="2" t="s">
        <v>374</v>
      </c>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c r="A75" s="9">
        <v>76.0</v>
      </c>
      <c r="B75" s="12"/>
      <c r="C75" s="12">
        <f t="shared" si="7"/>
        <v>64</v>
      </c>
      <c r="D75" s="1"/>
      <c r="E75" s="2" t="s">
        <v>375</v>
      </c>
      <c r="F75" s="2" t="s">
        <v>376</v>
      </c>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c r="A76" s="9">
        <v>77.0</v>
      </c>
      <c r="B76" s="12"/>
      <c r="C76" s="12">
        <f t="shared" si="7"/>
        <v>40</v>
      </c>
      <c r="D76" s="1"/>
      <c r="E76" s="2" t="s">
        <v>377</v>
      </c>
      <c r="F76" s="2" t="s">
        <v>378</v>
      </c>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c r="A77" s="9">
        <v>78.0</v>
      </c>
      <c r="B77" s="12"/>
      <c r="C77" s="12">
        <f t="shared" si="7"/>
        <v>60</v>
      </c>
      <c r="D77" s="64" t="s">
        <v>379</v>
      </c>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c r="A78" s="9">
        <v>79.0</v>
      </c>
      <c r="B78" s="12"/>
      <c r="C78" s="12">
        <f t="shared" si="7"/>
        <v>72</v>
      </c>
      <c r="D78" s="2" t="s">
        <v>380</v>
      </c>
      <c r="E78" s="2" t="s">
        <v>381</v>
      </c>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c r="A79" s="9">
        <v>80.0</v>
      </c>
      <c r="B79" s="12"/>
      <c r="C79" s="12">
        <f t="shared" si="7"/>
        <v>129</v>
      </c>
      <c r="D79" s="2" t="s">
        <v>382</v>
      </c>
      <c r="E79" s="2" t="s">
        <v>383</v>
      </c>
      <c r="F79" s="2" t="s">
        <v>384</v>
      </c>
      <c r="G79" s="2" t="s">
        <v>385</v>
      </c>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c r="A80" s="9">
        <v>82.0</v>
      </c>
      <c r="B80" s="12"/>
      <c r="C80" s="12">
        <f t="shared" si="7"/>
        <v>255</v>
      </c>
      <c r="D80" s="2" t="s">
        <v>386</v>
      </c>
      <c r="E80" s="2" t="s">
        <v>387</v>
      </c>
      <c r="F80" s="2" t="s">
        <v>388</v>
      </c>
      <c r="G80" s="2" t="s">
        <v>389</v>
      </c>
      <c r="H80" s="2" t="s">
        <v>390</v>
      </c>
      <c r="I80" s="2" t="s">
        <v>391</v>
      </c>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c r="A81" s="9">
        <v>83.0</v>
      </c>
      <c r="B81" s="12"/>
      <c r="C81" s="12">
        <f t="shared" si="7"/>
        <v>3</v>
      </c>
      <c r="D81" s="2" t="s">
        <v>392</v>
      </c>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c r="A82" s="9">
        <v>84.0</v>
      </c>
      <c r="B82" s="12"/>
      <c r="C82" s="12">
        <f t="shared" si="7"/>
        <v>72</v>
      </c>
      <c r="D82" s="2" t="s">
        <v>393</v>
      </c>
      <c r="E82" s="2" t="s">
        <v>394</v>
      </c>
      <c r="F82" s="2" t="s">
        <v>395</v>
      </c>
      <c r="G82" s="2" t="s">
        <v>396</v>
      </c>
      <c r="H82" s="2" t="s">
        <v>397</v>
      </c>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c r="A83" s="9">
        <v>87.0</v>
      </c>
      <c r="B83" s="12"/>
      <c r="C83" s="12">
        <f t="shared" si="7"/>
        <v>37</v>
      </c>
      <c r="D83" s="2" t="s">
        <v>398</v>
      </c>
      <c r="E83" s="2" t="s">
        <v>399</v>
      </c>
      <c r="F83" s="2" t="s">
        <v>400</v>
      </c>
      <c r="G83" s="2" t="s">
        <v>401</v>
      </c>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c r="A84" s="9">
        <v>88.0</v>
      </c>
      <c r="B84" s="12"/>
      <c r="C84" s="12">
        <f t="shared" si="7"/>
        <v>3</v>
      </c>
      <c r="D84" s="1"/>
      <c r="E84" s="1"/>
      <c r="F84" s="2" t="s">
        <v>402</v>
      </c>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c r="A85" s="9">
        <v>89.0</v>
      </c>
      <c r="B85" s="12"/>
      <c r="C85" s="12">
        <f t="shared" si="7"/>
        <v>128</v>
      </c>
      <c r="D85" s="2" t="s">
        <v>403</v>
      </c>
      <c r="E85" s="18" t="s">
        <v>404</v>
      </c>
      <c r="F85" s="2" t="s">
        <v>405</v>
      </c>
      <c r="G85" s="2" t="s">
        <v>406</v>
      </c>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c r="A86" s="9">
        <v>90.0</v>
      </c>
      <c r="B86" s="12"/>
      <c r="C86" s="12">
        <f t="shared" si="7"/>
        <v>205</v>
      </c>
      <c r="D86" s="59" t="str">
        <f>HYPERLINK("https://en.wikipedia.org/wiki/Smedley_Butler#cite_note-Schmidt231-13","from Gen Smedley Butler")</f>
        <v>from Gen Smedley Butler</v>
      </c>
      <c r="E86" s="2" t="s">
        <v>407</v>
      </c>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c r="A87" s="9">
        <v>91.0</v>
      </c>
      <c r="B87" s="12"/>
      <c r="C87" s="12">
        <f t="shared" si="7"/>
        <v>16</v>
      </c>
      <c r="D87" s="65" t="str">
        <f>HYPERLINK("https://archive.org/stream/WarIsARacket/WarIsARacket_djvu.txt","Linked here is his is his fuller argument for this perspective, from War is a Racket.")</f>
        <v>Linked here is his is his fuller argument for this perspective, from War is a Racket.</v>
      </c>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c r="A88" s="9">
        <v>92.0</v>
      </c>
      <c r="B88" s="12"/>
      <c r="C88" s="12">
        <f t="shared" si="7"/>
        <v>1</v>
      </c>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c r="A89" s="9">
        <v>93.0</v>
      </c>
      <c r="B89" s="12"/>
      <c r="C89" s="12">
        <f t="shared" si="7"/>
        <v>1</v>
      </c>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c r="A90" s="9">
        <v>94.0</v>
      </c>
      <c r="B90" s="12"/>
      <c r="C90" s="12">
        <f t="shared" si="7"/>
        <v>144</v>
      </c>
      <c r="D90" s="2" t="s">
        <v>408</v>
      </c>
      <c r="E90" s="66" t="s">
        <v>409</v>
      </c>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c r="A91" s="9">
        <v>95.0</v>
      </c>
      <c r="B91" s="12"/>
      <c r="C91" s="12">
        <f t="shared" si="7"/>
        <v>1</v>
      </c>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c r="A92" s="9">
        <v>96.0</v>
      </c>
      <c r="B92" s="12"/>
      <c r="C92" s="12">
        <f t="shared" si="7"/>
        <v>41</v>
      </c>
      <c r="D92" s="67" t="s">
        <v>410</v>
      </c>
      <c r="E92" s="61" t="s">
        <v>411</v>
      </c>
      <c r="F92" s="2" t="s">
        <v>412</v>
      </c>
      <c r="G92" s="2" t="s">
        <v>413</v>
      </c>
      <c r="H92" s="2" t="s">
        <v>414</v>
      </c>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c r="A93" s="9">
        <v>97.0</v>
      </c>
      <c r="B93" s="12"/>
      <c r="C93" s="12">
        <f t="shared" si="7"/>
        <v>150</v>
      </c>
      <c r="D93" s="2" t="s">
        <v>415</v>
      </c>
      <c r="E93" s="2" t="s">
        <v>416</v>
      </c>
      <c r="F93" s="2" t="s">
        <v>417</v>
      </c>
      <c r="G93" s="2" t="s">
        <v>418</v>
      </c>
      <c r="H93" s="2" t="s">
        <v>419</v>
      </c>
      <c r="I93" s="2" t="s">
        <v>420</v>
      </c>
      <c r="J93" s="2" t="s">
        <v>421</v>
      </c>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c r="A94" s="9">
        <v>98.0</v>
      </c>
      <c r="B94" s="12"/>
      <c r="C94" s="12">
        <f t="shared" si="7"/>
        <v>32</v>
      </c>
      <c r="D94" s="2" t="s">
        <v>422</v>
      </c>
      <c r="E94" s="2" t="s">
        <v>423</v>
      </c>
      <c r="F94" s="2" t="s">
        <v>424</v>
      </c>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c r="A95" s="9">
        <v>99.0</v>
      </c>
      <c r="B95" s="12"/>
      <c r="C95" s="12">
        <f t="shared" si="7"/>
        <v>89</v>
      </c>
      <c r="D95" s="2" t="s">
        <v>425</v>
      </c>
      <c r="E95" s="2" t="s">
        <v>426</v>
      </c>
      <c r="F95" s="2" t="s">
        <v>427</v>
      </c>
      <c r="G95" s="2" t="s">
        <v>428</v>
      </c>
      <c r="H95" s="2" t="s">
        <v>429</v>
      </c>
      <c r="I95" s="2" t="s">
        <v>430</v>
      </c>
      <c r="J95" s="2" t="s">
        <v>431</v>
      </c>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c r="A96" s="9">
        <v>100.0</v>
      </c>
      <c r="B96" s="12"/>
      <c r="C96" s="12">
        <f t="shared" si="7"/>
        <v>167</v>
      </c>
      <c r="D96" s="2" t="s">
        <v>432</v>
      </c>
      <c r="E96" s="2" t="s">
        <v>433</v>
      </c>
      <c r="F96" s="68" t="s">
        <v>434</v>
      </c>
      <c r="G96" s="69"/>
      <c r="H96" s="70"/>
      <c r="I96" s="2" t="s">
        <v>435</v>
      </c>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c r="A97" s="9">
        <v>101.0</v>
      </c>
      <c r="B97" s="12"/>
      <c r="C97" s="12">
        <f t="shared" si="7"/>
        <v>113</v>
      </c>
      <c r="D97" s="2" t="s">
        <v>436</v>
      </c>
      <c r="E97" s="2" t="s">
        <v>437</v>
      </c>
      <c r="F97" s="2" t="s">
        <v>438</v>
      </c>
      <c r="G97" s="2" t="s">
        <v>439</v>
      </c>
      <c r="H97" s="2" t="s">
        <v>440</v>
      </c>
      <c r="I97" s="2" t="s">
        <v>441</v>
      </c>
      <c r="J97" s="2" t="s">
        <v>442</v>
      </c>
      <c r="L97" s="1"/>
      <c r="M97" s="1"/>
      <c r="N97" s="1"/>
      <c r="O97" s="1"/>
      <c r="P97" s="1"/>
      <c r="Q97" s="1"/>
      <c r="R97" s="1"/>
      <c r="S97" s="1"/>
      <c r="T97" s="1"/>
      <c r="U97" s="1"/>
      <c r="V97" s="1"/>
      <c r="W97" s="1"/>
      <c r="X97" s="1"/>
      <c r="Y97" s="1"/>
      <c r="Z97" s="1"/>
      <c r="AA97" s="1"/>
      <c r="AB97" s="1"/>
      <c r="AC97" s="1"/>
      <c r="AD97" s="1"/>
      <c r="AE97" s="1"/>
      <c r="AF97" s="1"/>
      <c r="AG97" s="1"/>
      <c r="AH97" s="1"/>
      <c r="AI97" s="1"/>
      <c r="AJ97" s="1"/>
    </row>
    <row r="98">
      <c r="A98" s="9">
        <v>102.0</v>
      </c>
      <c r="B98" s="12"/>
      <c r="C98" s="12">
        <f t="shared" si="7"/>
        <v>10</v>
      </c>
      <c r="D98" s="2" t="s">
        <v>443</v>
      </c>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c r="A99" s="9">
        <v>103.0</v>
      </c>
      <c r="B99" s="12"/>
      <c r="C99" s="12">
        <f t="shared" si="7"/>
        <v>59</v>
      </c>
      <c r="D99" s="2" t="s">
        <v>444</v>
      </c>
      <c r="E99" s="2" t="s">
        <v>445</v>
      </c>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c r="A100" s="9">
        <v>104.0</v>
      </c>
      <c r="B100" s="12"/>
      <c r="C100" s="12">
        <f t="shared" si="7"/>
        <v>19</v>
      </c>
      <c r="D100" s="2" t="s">
        <v>446</v>
      </c>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c r="A101" s="9">
        <v>105.0</v>
      </c>
      <c r="B101" s="12"/>
      <c r="C101" s="12">
        <f t="shared" si="7"/>
        <v>79</v>
      </c>
      <c r="D101" s="2" t="s">
        <v>447</v>
      </c>
      <c r="E101" s="2" t="s">
        <v>448</v>
      </c>
      <c r="F101" s="2" t="s">
        <v>449</v>
      </c>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c r="A102" s="9">
        <v>106.0</v>
      </c>
      <c r="B102" s="12"/>
      <c r="C102" s="12">
        <f t="shared" si="7"/>
        <v>4</v>
      </c>
      <c r="D102" s="2" t="s">
        <v>450</v>
      </c>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c r="A103" s="9">
        <v>107.0</v>
      </c>
      <c r="B103" s="12"/>
      <c r="C103" s="12">
        <f t="shared" si="7"/>
        <v>24</v>
      </c>
      <c r="D103" s="2" t="s">
        <v>451</v>
      </c>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c r="A104" s="9">
        <v>108.0</v>
      </c>
      <c r="B104" s="12"/>
      <c r="C104" s="12">
        <f t="shared" si="7"/>
        <v>36</v>
      </c>
      <c r="D104" s="2" t="s">
        <v>452</v>
      </c>
      <c r="E104" s="2" t="s">
        <v>453</v>
      </c>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c r="A105" s="9">
        <v>109.0</v>
      </c>
      <c r="B105" s="12"/>
      <c r="C105" s="12">
        <f t="shared" si="7"/>
        <v>22</v>
      </c>
      <c r="D105" s="2" t="s">
        <v>454</v>
      </c>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c r="A106" s="9">
        <v>110.0</v>
      </c>
      <c r="B106" s="12"/>
      <c r="C106" s="12">
        <f t="shared" si="7"/>
        <v>14</v>
      </c>
      <c r="D106" s="2" t="s">
        <v>455</v>
      </c>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c r="A107" s="9">
        <v>111.0</v>
      </c>
      <c r="B107" s="12"/>
      <c r="C107" s="12">
        <f t="shared" si="7"/>
        <v>629</v>
      </c>
      <c r="D107" s="2" t="s">
        <v>456</v>
      </c>
      <c r="E107" s="2" t="s">
        <v>457</v>
      </c>
      <c r="F107" s="2" t="s">
        <v>458</v>
      </c>
      <c r="G107" s="2" t="s">
        <v>459</v>
      </c>
      <c r="H107" s="2" t="s">
        <v>460</v>
      </c>
      <c r="K107" s="2" t="s">
        <v>461</v>
      </c>
      <c r="N107" s="1"/>
      <c r="O107" s="1"/>
      <c r="P107" s="1"/>
      <c r="Q107" s="1"/>
      <c r="R107" s="1"/>
      <c r="S107" s="1"/>
      <c r="T107" s="1"/>
      <c r="U107" s="1"/>
      <c r="V107" s="1"/>
      <c r="W107" s="1"/>
      <c r="X107" s="1"/>
      <c r="Y107" s="1"/>
      <c r="Z107" s="1"/>
      <c r="AA107" s="1"/>
      <c r="AB107" s="1"/>
      <c r="AC107" s="1"/>
      <c r="AD107" s="1"/>
      <c r="AE107" s="1"/>
      <c r="AF107" s="1"/>
      <c r="AG107" s="1"/>
      <c r="AH107" s="1"/>
      <c r="AI107" s="1"/>
      <c r="AJ107" s="1"/>
    </row>
    <row r="108">
      <c r="A108" s="9">
        <v>112.0</v>
      </c>
      <c r="B108" s="12"/>
      <c r="C108" s="12">
        <f t="shared" si="7"/>
        <v>339</v>
      </c>
      <c r="D108" s="2" t="s">
        <v>463</v>
      </c>
      <c r="E108" s="2" t="s">
        <v>464</v>
      </c>
      <c r="F108" s="2" t="s">
        <v>465</v>
      </c>
      <c r="I108" s="2" t="s">
        <v>466</v>
      </c>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c r="A109" s="9">
        <v>113.0</v>
      </c>
      <c r="B109" s="12"/>
      <c r="C109" s="12">
        <f t="shared" si="7"/>
        <v>81</v>
      </c>
      <c r="D109" s="2" t="s">
        <v>469</v>
      </c>
      <c r="E109" s="2" t="s">
        <v>471</v>
      </c>
      <c r="F109" s="2" t="s">
        <v>472</v>
      </c>
      <c r="G109" s="2" t="s">
        <v>473</v>
      </c>
      <c r="H109" s="2" t="s">
        <v>474</v>
      </c>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c r="A110" s="9">
        <v>114.0</v>
      </c>
      <c r="B110" s="12"/>
      <c r="C110" s="12">
        <f t="shared" si="7"/>
        <v>95</v>
      </c>
      <c r="D110" s="2" t="s">
        <v>475</v>
      </c>
      <c r="E110" s="2" t="s">
        <v>476</v>
      </c>
      <c r="F110" s="2" t="s">
        <v>477</v>
      </c>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c r="A111" s="9">
        <v>115.0</v>
      </c>
      <c r="B111" s="12"/>
      <c r="C111" s="12">
        <f t="shared" si="7"/>
        <v>224</v>
      </c>
      <c r="D111" s="2" t="s">
        <v>478</v>
      </c>
      <c r="E111" s="2" t="s">
        <v>479</v>
      </c>
      <c r="F111" s="2" t="s">
        <v>481</v>
      </c>
      <c r="G111" s="37" t="s">
        <v>482</v>
      </c>
      <c r="H111" s="2" t="s">
        <v>483</v>
      </c>
      <c r="I111" s="2" t="s">
        <v>484</v>
      </c>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c r="A112" s="9">
        <v>116.0</v>
      </c>
      <c r="B112" s="12"/>
      <c r="C112" s="12">
        <f t="shared" si="7"/>
        <v>23</v>
      </c>
      <c r="D112" s="2" t="s">
        <v>485</v>
      </c>
      <c r="E112" s="67" t="s">
        <v>486</v>
      </c>
      <c r="F112" s="67" t="s">
        <v>487</v>
      </c>
      <c r="G112" s="67" t="s">
        <v>488</v>
      </c>
      <c r="H112" s="67" t="s">
        <v>489</v>
      </c>
      <c r="I112" s="67" t="s">
        <v>490</v>
      </c>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c r="A113" s="9">
        <v>117.0</v>
      </c>
      <c r="B113" s="12"/>
      <c r="C113" s="12">
        <f t="shared" si="7"/>
        <v>51</v>
      </c>
      <c r="D113" s="2" t="s">
        <v>491</v>
      </c>
      <c r="E113" s="2" t="s">
        <v>492</v>
      </c>
      <c r="F113" s="1"/>
      <c r="G113" s="1"/>
      <c r="H113" s="2" t="s">
        <v>494</v>
      </c>
      <c r="I113" s="2" t="s">
        <v>495</v>
      </c>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c r="A114" s="9">
        <v>118.0</v>
      </c>
      <c r="B114" s="12"/>
      <c r="C114" s="12">
        <f t="shared" si="7"/>
        <v>118</v>
      </c>
      <c r="D114" s="2" t="s">
        <v>496</v>
      </c>
      <c r="E114" s="2" t="s">
        <v>497</v>
      </c>
      <c r="F114" s="2" t="s">
        <v>498</v>
      </c>
      <c r="G114" s="2" t="s">
        <v>499</v>
      </c>
      <c r="H114" s="2" t="s">
        <v>500</v>
      </c>
      <c r="I114" s="2" t="s">
        <v>501</v>
      </c>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c r="A115" s="9">
        <v>119.0</v>
      </c>
      <c r="B115" s="12"/>
      <c r="C115" s="12">
        <f t="shared" si="7"/>
        <v>3</v>
      </c>
      <c r="D115" s="2" t="s">
        <v>503</v>
      </c>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c r="A116" s="9">
        <v>120.0</v>
      </c>
      <c r="B116" s="12"/>
      <c r="C116" s="12">
        <f t="shared" si="7"/>
        <v>57</v>
      </c>
      <c r="D116" s="73" t="s">
        <v>504</v>
      </c>
      <c r="E116" s="74" t="s">
        <v>506</v>
      </c>
      <c r="F116" s="74" t="s">
        <v>507</v>
      </c>
      <c r="G116" s="75" t="s">
        <v>508</v>
      </c>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c r="A117" s="9">
        <v>121.0</v>
      </c>
      <c r="B117" s="12"/>
      <c r="C117" s="12">
        <f t="shared" si="7"/>
        <v>51</v>
      </c>
      <c r="D117" s="76"/>
      <c r="E117" s="2" t="s">
        <v>509</v>
      </c>
      <c r="F117" s="2" t="s">
        <v>510</v>
      </c>
      <c r="G117" s="77" t="s">
        <v>511</v>
      </c>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c r="A118" s="9">
        <v>122.0</v>
      </c>
      <c r="B118" s="12"/>
      <c r="C118" s="12">
        <f t="shared" si="7"/>
        <v>16</v>
      </c>
      <c r="D118" s="76"/>
      <c r="E118" s="1"/>
      <c r="F118" s="2" t="s">
        <v>513</v>
      </c>
      <c r="G118" s="77" t="s">
        <v>514</v>
      </c>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c r="A119" s="9">
        <v>123.0</v>
      </c>
      <c r="B119" s="12"/>
      <c r="C119" s="12">
        <f t="shared" si="7"/>
        <v>28</v>
      </c>
      <c r="D119" s="76"/>
      <c r="E119" s="1"/>
      <c r="F119" s="2" t="s">
        <v>517</v>
      </c>
      <c r="G119" s="77" t="s">
        <v>518</v>
      </c>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c r="A120" s="9">
        <v>124.0</v>
      </c>
      <c r="B120" s="12"/>
      <c r="C120" s="12">
        <f t="shared" si="7"/>
        <v>5</v>
      </c>
      <c r="D120" s="76"/>
      <c r="E120" s="1"/>
      <c r="F120" s="2" t="s">
        <v>519</v>
      </c>
      <c r="G120" s="77" t="s">
        <v>520</v>
      </c>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c r="A121" s="9">
        <v>125.0</v>
      </c>
      <c r="B121" s="12"/>
      <c r="C121" s="12">
        <f t="shared" si="7"/>
        <v>7</v>
      </c>
      <c r="D121" s="76"/>
      <c r="E121" s="1"/>
      <c r="F121" s="2" t="s">
        <v>524</v>
      </c>
      <c r="G121" s="77" t="s">
        <v>526</v>
      </c>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c r="A122" s="9">
        <v>126.0</v>
      </c>
      <c r="B122" s="12"/>
      <c r="C122" s="12">
        <f t="shared" si="7"/>
        <v>2</v>
      </c>
      <c r="D122" s="76"/>
      <c r="E122" s="1"/>
      <c r="F122" s="1"/>
      <c r="G122" s="77" t="s">
        <v>528</v>
      </c>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c r="A123" s="9">
        <v>127.0</v>
      </c>
      <c r="B123" s="12"/>
      <c r="C123" s="12">
        <f t="shared" si="7"/>
        <v>1</v>
      </c>
      <c r="D123" s="76"/>
      <c r="E123" s="1"/>
      <c r="F123" s="1"/>
      <c r="G123" s="77" t="s">
        <v>533</v>
      </c>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c r="A124" s="9">
        <v>128.0</v>
      </c>
      <c r="B124" s="12"/>
      <c r="C124" s="12">
        <f t="shared" si="7"/>
        <v>6</v>
      </c>
      <c r="D124" s="76"/>
      <c r="E124" s="1"/>
      <c r="F124" s="1"/>
      <c r="G124" s="77" t="s">
        <v>538</v>
      </c>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c r="A125" s="9">
        <v>129.0</v>
      </c>
      <c r="B125" s="12"/>
      <c r="C125" s="12">
        <f t="shared" si="7"/>
        <v>6</v>
      </c>
      <c r="D125" s="76"/>
      <c r="E125" s="1"/>
      <c r="F125" s="1"/>
      <c r="G125" s="77" t="s">
        <v>543</v>
      </c>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c r="A126" s="9">
        <v>130.0</v>
      </c>
      <c r="B126" s="12"/>
      <c r="C126" s="12">
        <f t="shared" si="7"/>
        <v>1</v>
      </c>
      <c r="D126" s="76"/>
      <c r="E126" s="1"/>
      <c r="F126" s="1"/>
      <c r="G126" s="77" t="s">
        <v>544</v>
      </c>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c r="A127" s="9">
        <v>131.0</v>
      </c>
      <c r="B127" s="12"/>
      <c r="C127" s="12">
        <f t="shared" si="7"/>
        <v>1</v>
      </c>
      <c r="D127" s="81"/>
      <c r="E127" s="82"/>
      <c r="F127" s="82"/>
      <c r="G127" s="83" t="s">
        <v>546</v>
      </c>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c r="A128" s="9">
        <v>132.0</v>
      </c>
      <c r="B128" s="12"/>
      <c r="C128" s="12">
        <f t="shared" si="7"/>
        <v>1</v>
      </c>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c r="A129" s="9">
        <v>133.0</v>
      </c>
      <c r="B129" s="12"/>
      <c r="C129" s="12">
        <f t="shared" si="7"/>
        <v>113</v>
      </c>
      <c r="D129" s="84" t="s">
        <v>547</v>
      </c>
      <c r="E129" s="85" t="s">
        <v>548</v>
      </c>
      <c r="F129" s="85" t="s">
        <v>549</v>
      </c>
      <c r="G129" s="85" t="s">
        <v>550</v>
      </c>
      <c r="H129" s="85" t="s">
        <v>551</v>
      </c>
      <c r="I129" s="85" t="s">
        <v>552</v>
      </c>
      <c r="J129" s="86" t="s">
        <v>553</v>
      </c>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c r="A130" s="9">
        <v>134.0</v>
      </c>
      <c r="B130" s="12"/>
      <c r="C130" s="12">
        <f t="shared" si="7"/>
        <v>98</v>
      </c>
      <c r="D130" s="87" t="s">
        <v>554</v>
      </c>
      <c r="E130" s="2" t="s">
        <v>555</v>
      </c>
      <c r="F130" s="2" t="s">
        <v>556</v>
      </c>
      <c r="G130" s="2" t="s">
        <v>557</v>
      </c>
      <c r="H130" s="2" t="s">
        <v>558</v>
      </c>
      <c r="I130" s="1"/>
      <c r="J130" s="88"/>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c r="A131" s="9">
        <v>135.0</v>
      </c>
      <c r="B131" s="12"/>
      <c r="C131" s="12">
        <f t="shared" si="7"/>
        <v>8</v>
      </c>
      <c r="D131" s="89"/>
      <c r="E131" s="2" t="s">
        <v>559</v>
      </c>
      <c r="F131" s="1"/>
      <c r="G131" s="1"/>
      <c r="H131" s="1"/>
      <c r="I131" s="1"/>
      <c r="J131" s="88"/>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c r="A132" s="9">
        <v>136.0</v>
      </c>
      <c r="B132" s="12"/>
      <c r="C132" s="12">
        <f t="shared" si="7"/>
        <v>265</v>
      </c>
      <c r="D132" s="90" t="s">
        <v>560</v>
      </c>
      <c r="E132" s="91" t="s">
        <v>561</v>
      </c>
      <c r="F132" s="91" t="s">
        <v>562</v>
      </c>
      <c r="G132" s="91" t="s">
        <v>563</v>
      </c>
      <c r="H132" s="91" t="s">
        <v>564</v>
      </c>
      <c r="I132" s="91" t="s">
        <v>565</v>
      </c>
      <c r="J132" s="92"/>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c r="A133" s="9">
        <v>137.0</v>
      </c>
      <c r="B133" s="12"/>
      <c r="C133" s="12">
        <f t="shared" si="7"/>
        <v>405</v>
      </c>
      <c r="D133" s="2" t="s">
        <v>566</v>
      </c>
      <c r="E133" s="2" t="s">
        <v>567</v>
      </c>
      <c r="F133" s="2" t="s">
        <v>568</v>
      </c>
      <c r="G133" s="2" t="s">
        <v>569</v>
      </c>
      <c r="H133" s="2" t="s">
        <v>570</v>
      </c>
      <c r="K133" s="59" t="s">
        <v>571</v>
      </c>
      <c r="L133" s="57" t="s">
        <v>572</v>
      </c>
      <c r="N133" s="59" t="s">
        <v>573</v>
      </c>
      <c r="O133" s="1"/>
      <c r="P133" s="1"/>
      <c r="Q133" s="1"/>
      <c r="R133" s="1"/>
      <c r="S133" s="1"/>
      <c r="T133" s="1"/>
      <c r="U133" s="1"/>
      <c r="V133" s="1"/>
      <c r="W133" s="1"/>
      <c r="X133" s="1"/>
      <c r="Y133" s="1"/>
      <c r="Z133" s="1"/>
      <c r="AA133" s="1"/>
      <c r="AB133" s="1"/>
      <c r="AC133" s="1"/>
      <c r="AD133" s="1"/>
      <c r="AE133" s="1"/>
      <c r="AF133" s="1"/>
      <c r="AG133" s="1"/>
      <c r="AH133" s="1"/>
      <c r="AI133" s="1"/>
      <c r="AJ133" s="1"/>
    </row>
    <row r="134">
      <c r="A134" s="9">
        <v>138.0</v>
      </c>
      <c r="B134" s="12"/>
      <c r="C134" s="12">
        <f t="shared" si="7"/>
        <v>287</v>
      </c>
      <c r="D134" s="2" t="s">
        <v>574</v>
      </c>
      <c r="E134" s="2" t="s">
        <v>575</v>
      </c>
      <c r="F134" s="2" t="s">
        <v>576</v>
      </c>
      <c r="H134" s="2" t="s">
        <v>578</v>
      </c>
      <c r="J134" s="2" t="s">
        <v>579</v>
      </c>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c r="A135" s="9">
        <v>139.0</v>
      </c>
      <c r="B135" s="12"/>
      <c r="C135" s="12">
        <f t="shared" si="7"/>
        <v>382</v>
      </c>
      <c r="D135" s="2" t="s">
        <v>581</v>
      </c>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c r="A136" s="9">
        <v>141.0</v>
      </c>
      <c r="B136" s="12"/>
      <c r="C136" s="12">
        <f t="shared" si="7"/>
        <v>105</v>
      </c>
      <c r="D136" s="96" t="s">
        <v>582</v>
      </c>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c r="A137" s="9">
        <v>142.0</v>
      </c>
      <c r="B137" s="12"/>
      <c r="C137" s="12">
        <f t="shared" si="7"/>
        <v>1</v>
      </c>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c r="A138" s="9">
        <v>143.0</v>
      </c>
      <c r="B138" s="12"/>
      <c r="C138" s="12">
        <f t="shared" si="7"/>
        <v>1</v>
      </c>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c r="A139" s="9">
        <v>144.0</v>
      </c>
      <c r="B139" s="12"/>
      <c r="C139" s="12">
        <f t="shared" si="7"/>
        <v>1</v>
      </c>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c r="A140" s="9">
        <v>145.0</v>
      </c>
      <c r="B140" s="12"/>
      <c r="C140" s="12">
        <f t="shared" si="7"/>
        <v>1</v>
      </c>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c r="A141" s="9">
        <v>146.0</v>
      </c>
      <c r="B141" s="12"/>
      <c r="C141" s="12">
        <f t="shared" si="7"/>
        <v>31</v>
      </c>
      <c r="D141" s="2" t="s">
        <v>585</v>
      </c>
      <c r="E141" s="2" t="s">
        <v>587</v>
      </c>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c r="A142" s="9">
        <v>147.0</v>
      </c>
      <c r="B142" s="12"/>
      <c r="C142" s="12">
        <f t="shared" si="7"/>
        <v>28</v>
      </c>
      <c r="D142" s="2" t="s">
        <v>591</v>
      </c>
      <c r="E142" s="2" t="s">
        <v>592</v>
      </c>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c r="A143" s="9">
        <v>148.0</v>
      </c>
      <c r="B143" s="12"/>
      <c r="C143" s="12">
        <f t="shared" si="7"/>
        <v>60</v>
      </c>
      <c r="D143" s="2" t="s">
        <v>599</v>
      </c>
      <c r="E143" s="114" t="s">
        <v>600</v>
      </c>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c r="A144" s="9">
        <v>149.0</v>
      </c>
      <c r="B144" s="12"/>
      <c r="C144" s="12">
        <f t="shared" si="7"/>
        <v>177</v>
      </c>
      <c r="D144" s="2" t="s">
        <v>611</v>
      </c>
      <c r="E144" s="114" t="s">
        <v>612</v>
      </c>
      <c r="G144" s="121" t="s">
        <v>613</v>
      </c>
      <c r="K144" s="59" t="s">
        <v>614</v>
      </c>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c r="A145" s="9">
        <v>150.0</v>
      </c>
      <c r="B145" s="12"/>
      <c r="C145" s="12">
        <f t="shared" si="7"/>
        <v>1</v>
      </c>
      <c r="D145" s="1"/>
      <c r="E145" s="114"/>
      <c r="F145" s="114"/>
      <c r="G145" s="114"/>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c r="A146" s="9">
        <v>151.0</v>
      </c>
      <c r="B146" s="12"/>
      <c r="C146" s="12">
        <f t="shared" si="7"/>
        <v>11</v>
      </c>
      <c r="D146" s="1"/>
      <c r="E146" s="2" t="s">
        <v>616</v>
      </c>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c r="A147" s="9">
        <v>152.0</v>
      </c>
      <c r="B147" s="12"/>
      <c r="C147" s="12">
        <f t="shared" si="7"/>
        <v>78</v>
      </c>
      <c r="D147" s="2" t="s">
        <v>618</v>
      </c>
      <c r="E147" s="2" t="s">
        <v>619</v>
      </c>
      <c r="F147" s="2" t="s">
        <v>620</v>
      </c>
      <c r="G147" s="2" t="s">
        <v>622</v>
      </c>
      <c r="H147" s="2" t="s">
        <v>624</v>
      </c>
      <c r="I147" s="2" t="s">
        <v>626</v>
      </c>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c r="A148" s="9">
        <v>153.0</v>
      </c>
      <c r="B148" s="12"/>
      <c r="C148" s="12">
        <f t="shared" si="7"/>
        <v>7</v>
      </c>
      <c r="D148" s="1"/>
      <c r="E148" s="1"/>
      <c r="F148" s="1"/>
      <c r="G148" s="1"/>
      <c r="H148" s="2" t="s">
        <v>627</v>
      </c>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c r="A149" s="9">
        <v>154.0</v>
      </c>
      <c r="B149" s="12"/>
      <c r="C149" s="12">
        <f t="shared" si="7"/>
        <v>324</v>
      </c>
      <c r="D149" s="2" t="s">
        <v>629</v>
      </c>
      <c r="E149" s="2" t="s">
        <v>630</v>
      </c>
      <c r="F149" s="37" t="s">
        <v>632</v>
      </c>
      <c r="G149" s="2" t="s">
        <v>634</v>
      </c>
      <c r="H149" s="2" t="s">
        <v>637</v>
      </c>
      <c r="I149" s="2" t="s">
        <v>638</v>
      </c>
      <c r="J149" s="2" t="s">
        <v>640</v>
      </c>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c r="A150" s="9">
        <v>155.0</v>
      </c>
      <c r="B150" s="12"/>
      <c r="C150" s="12">
        <f t="shared" si="7"/>
        <v>10</v>
      </c>
      <c r="D150" s="2" t="s">
        <v>654</v>
      </c>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c r="A151" s="9">
        <v>156.0</v>
      </c>
      <c r="B151" s="12"/>
      <c r="C151" s="12">
        <f t="shared" si="7"/>
        <v>24</v>
      </c>
      <c r="D151" s="2" t="s">
        <v>657</v>
      </c>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c r="A152" s="9">
        <v>157.0</v>
      </c>
      <c r="B152" s="12"/>
      <c r="C152" s="12">
        <f t="shared" si="7"/>
        <v>133</v>
      </c>
      <c r="D152" s="2" t="s">
        <v>658</v>
      </c>
      <c r="E152" s="2" t="s">
        <v>659</v>
      </c>
      <c r="F152" s="37" t="s">
        <v>660</v>
      </c>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c r="A153" s="9">
        <v>158.0</v>
      </c>
      <c r="B153" s="12"/>
      <c r="C153" s="12">
        <f t="shared" si="7"/>
        <v>20</v>
      </c>
      <c r="D153" s="67" t="s">
        <v>662</v>
      </c>
      <c r="E153" s="67" t="s">
        <v>663</v>
      </c>
      <c r="F153" s="67" t="s">
        <v>664</v>
      </c>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c r="A154" s="9">
        <v>159.0</v>
      </c>
      <c r="B154" s="12"/>
      <c r="C154" s="12">
        <f t="shared" si="7"/>
        <v>9</v>
      </c>
      <c r="D154" s="1"/>
      <c r="E154" s="2" t="s">
        <v>669</v>
      </c>
      <c r="F154" s="2" t="s">
        <v>670</v>
      </c>
      <c r="G154" s="2" t="s">
        <v>671</v>
      </c>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c r="A155" s="9">
        <v>160.0</v>
      </c>
      <c r="B155" s="12"/>
      <c r="C155" s="12">
        <f t="shared" si="7"/>
        <v>9</v>
      </c>
      <c r="D155" s="1"/>
      <c r="E155" s="2" t="s">
        <v>680</v>
      </c>
      <c r="F155" s="2" t="s">
        <v>682</v>
      </c>
      <c r="G155" s="2" t="s">
        <v>684</v>
      </c>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c r="A156" s="9">
        <v>161.0</v>
      </c>
      <c r="B156" s="12"/>
      <c r="C156" s="12">
        <f t="shared" si="7"/>
        <v>10</v>
      </c>
      <c r="D156" s="1"/>
      <c r="E156" s="2" t="s">
        <v>699</v>
      </c>
      <c r="F156" s="2" t="s">
        <v>701</v>
      </c>
      <c r="G156" s="2" t="s">
        <v>702</v>
      </c>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c r="A157" s="9">
        <v>162.0</v>
      </c>
      <c r="B157" s="12"/>
      <c r="C157" s="12">
        <f t="shared" si="7"/>
        <v>79</v>
      </c>
      <c r="D157" s="1"/>
      <c r="E157" s="2" t="s">
        <v>708</v>
      </c>
      <c r="F157" s="2" t="s">
        <v>710</v>
      </c>
      <c r="G157" s="2" t="s">
        <v>711</v>
      </c>
      <c r="H157" s="114" t="s">
        <v>612</v>
      </c>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c r="A158" s="9">
        <v>163.0</v>
      </c>
      <c r="B158" s="12"/>
      <c r="C158" s="12">
        <f t="shared" si="7"/>
        <v>31</v>
      </c>
      <c r="D158" s="2" t="s">
        <v>718</v>
      </c>
      <c r="E158" s="1"/>
      <c r="F158" s="1"/>
      <c r="G158" s="1"/>
      <c r="K158" s="2" t="s">
        <v>719</v>
      </c>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c r="A159" s="9">
        <v>164.0</v>
      </c>
      <c r="B159" s="12"/>
      <c r="C159" s="12">
        <f t="shared" si="7"/>
        <v>57</v>
      </c>
      <c r="D159" s="2" t="s">
        <v>722</v>
      </c>
      <c r="E159" s="2" t="s">
        <v>725</v>
      </c>
      <c r="F159" s="2" t="s">
        <v>727</v>
      </c>
      <c r="G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c r="A160" s="9">
        <v>165.0</v>
      </c>
      <c r="B160" s="12"/>
      <c r="C160" s="12">
        <f t="shared" si="7"/>
        <v>25</v>
      </c>
      <c r="D160" s="2" t="s">
        <v>743</v>
      </c>
      <c r="E160" s="2" t="s">
        <v>744</v>
      </c>
      <c r="F160" s="2" t="s">
        <v>745</v>
      </c>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c r="A161" s="9">
        <v>166.0</v>
      </c>
      <c r="B161" s="12"/>
      <c r="C161" s="12">
        <f t="shared" si="7"/>
        <v>17</v>
      </c>
      <c r="D161" s="2" t="s">
        <v>753</v>
      </c>
      <c r="E161" s="2" t="s">
        <v>755</v>
      </c>
      <c r="F161" s="2" t="s">
        <v>756</v>
      </c>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c r="A162" s="9">
        <v>167.0</v>
      </c>
      <c r="B162" s="12"/>
      <c r="C162" s="12">
        <f t="shared" si="7"/>
        <v>30</v>
      </c>
      <c r="D162" s="2" t="s">
        <v>762</v>
      </c>
      <c r="E162" s="2" t="s">
        <v>765</v>
      </c>
      <c r="F162" s="2" t="s">
        <v>767</v>
      </c>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c r="A163" s="9">
        <v>168.0</v>
      </c>
      <c r="B163" s="12"/>
      <c r="C163" s="12">
        <f t="shared" si="7"/>
        <v>94</v>
      </c>
      <c r="D163" s="2" t="s">
        <v>769</v>
      </c>
      <c r="E163" s="2" t="s">
        <v>772</v>
      </c>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c r="A164" s="9">
        <v>169.0</v>
      </c>
      <c r="B164" s="12"/>
      <c r="C164" s="12">
        <f t="shared" si="7"/>
        <v>45</v>
      </c>
      <c r="D164" s="2" t="s">
        <v>788</v>
      </c>
      <c r="E164" s="2" t="s">
        <v>790</v>
      </c>
      <c r="F164" s="2" t="s">
        <v>791</v>
      </c>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c r="A165" s="9">
        <v>170.0</v>
      </c>
      <c r="B165" s="12"/>
      <c r="C165" s="12">
        <f t="shared" si="7"/>
        <v>84</v>
      </c>
      <c r="D165" s="2" t="s">
        <v>793</v>
      </c>
      <c r="E165" s="2" t="s">
        <v>794</v>
      </c>
      <c r="F165" s="1"/>
      <c r="G165" s="2" t="s">
        <v>796</v>
      </c>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c r="A166" s="9">
        <v>171.0</v>
      </c>
      <c r="B166" s="12"/>
      <c r="C166" s="12">
        <f t="shared" si="7"/>
        <v>52</v>
      </c>
      <c r="D166" s="2" t="s">
        <v>804</v>
      </c>
      <c r="E166" s="2" t="s">
        <v>805</v>
      </c>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c r="A167" s="9">
        <v>172.0</v>
      </c>
      <c r="B167" s="12"/>
      <c r="C167" s="12">
        <f t="shared" si="7"/>
        <v>138</v>
      </c>
      <c r="D167" s="60" t="s">
        <v>821</v>
      </c>
      <c r="E167" s="2" t="s">
        <v>823</v>
      </c>
      <c r="F167" s="2" t="s">
        <v>826</v>
      </c>
      <c r="H167" s="2" t="s">
        <v>829</v>
      </c>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c r="A168" s="9">
        <v>173.0</v>
      </c>
      <c r="B168" s="12"/>
      <c r="C168" s="12">
        <f t="shared" si="7"/>
        <v>468</v>
      </c>
      <c r="D168" s="2" t="s">
        <v>837</v>
      </c>
      <c r="E168" s="2" t="s">
        <v>838</v>
      </c>
      <c r="F168" s="2" t="s">
        <v>839</v>
      </c>
      <c r="G168" s="2" t="s">
        <v>840</v>
      </c>
      <c r="H168" s="2" t="s">
        <v>841</v>
      </c>
      <c r="I168" s="2" t="s">
        <v>843</v>
      </c>
      <c r="J168" s="2" t="s">
        <v>846</v>
      </c>
      <c r="K168" s="2" t="s">
        <v>849</v>
      </c>
      <c r="L168" s="2" t="s">
        <v>850</v>
      </c>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c r="A169" s="9">
        <v>174.0</v>
      </c>
      <c r="B169" s="12"/>
      <c r="C169" s="12">
        <f t="shared" si="7"/>
        <v>62</v>
      </c>
      <c r="D169" s="2" t="s">
        <v>856</v>
      </c>
      <c r="E169" s="2" t="s">
        <v>857</v>
      </c>
      <c r="F169" s="2" t="s">
        <v>858</v>
      </c>
      <c r="G169" s="2" t="s">
        <v>860</v>
      </c>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c r="A170" s="9">
        <v>175.0</v>
      </c>
      <c r="B170" s="12"/>
      <c r="C170" s="12">
        <f t="shared" si="7"/>
        <v>207</v>
      </c>
      <c r="D170" s="2" t="s">
        <v>864</v>
      </c>
      <c r="E170" s="2" t="s">
        <v>865</v>
      </c>
      <c r="F170" s="2" t="s">
        <v>868</v>
      </c>
      <c r="H170" s="2" t="s">
        <v>871</v>
      </c>
      <c r="I170" s="2" t="s">
        <v>874</v>
      </c>
      <c r="J170" s="2" t="s">
        <v>877</v>
      </c>
      <c r="K170" s="2" t="s">
        <v>879</v>
      </c>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c r="A171" s="9">
        <v>176.0</v>
      </c>
      <c r="B171" s="12"/>
      <c r="C171" s="12">
        <f t="shared" si="7"/>
        <v>4</v>
      </c>
      <c r="D171" s="149" t="s">
        <v>892</v>
      </c>
      <c r="E171" s="2"/>
      <c r="F171" s="2"/>
      <c r="G171" s="2"/>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c r="A172" s="9">
        <v>177.0</v>
      </c>
      <c r="B172" s="12"/>
      <c r="C172" s="12">
        <f t="shared" si="7"/>
        <v>199</v>
      </c>
      <c r="D172" s="150" t="s">
        <v>904</v>
      </c>
      <c r="E172" s="2" t="s">
        <v>911</v>
      </c>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c r="A173" s="9">
        <v>178.0</v>
      </c>
      <c r="B173" s="12"/>
      <c r="C173" s="12">
        <f t="shared" si="7"/>
        <v>430</v>
      </c>
      <c r="D173" s="151" t="s">
        <v>925</v>
      </c>
      <c r="E173" s="2" t="s">
        <v>939</v>
      </c>
      <c r="I173" s="2"/>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c r="A174" s="9">
        <v>179.0</v>
      </c>
      <c r="B174" s="12"/>
      <c r="C174" s="12">
        <f t="shared" si="7"/>
        <v>186</v>
      </c>
      <c r="D174" s="150" t="s">
        <v>945</v>
      </c>
      <c r="E174" s="152" t="s">
        <v>946</v>
      </c>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c r="A175" s="9">
        <v>180.0</v>
      </c>
      <c r="B175" s="12"/>
      <c r="C175" s="12">
        <f t="shared" si="7"/>
        <v>191</v>
      </c>
      <c r="D175" s="150" t="s">
        <v>957</v>
      </c>
      <c r="E175" s="2" t="s">
        <v>958</v>
      </c>
      <c r="H175" s="2"/>
      <c r="I175" s="2"/>
      <c r="J175" s="2"/>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c r="A176" s="9">
        <v>181.0</v>
      </c>
      <c r="B176" s="12"/>
      <c r="C176" s="12">
        <f t="shared" si="7"/>
        <v>6</v>
      </c>
      <c r="D176" s="150" t="s">
        <v>979</v>
      </c>
      <c r="E176" s="18" t="s">
        <v>981</v>
      </c>
      <c r="F176" s="153" t="s">
        <v>1007</v>
      </c>
      <c r="G176" s="18" t="s">
        <v>1034</v>
      </c>
      <c r="H176" s="18" t="s">
        <v>1044</v>
      </c>
      <c r="I176" s="2"/>
      <c r="J176" s="2"/>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c r="A177" s="9">
        <v>182.0</v>
      </c>
      <c r="B177" s="12"/>
      <c r="C177" s="12">
        <f t="shared" si="7"/>
        <v>43</v>
      </c>
      <c r="D177" s="150" t="s">
        <v>1085</v>
      </c>
      <c r="E177" s="2" t="s">
        <v>1086</v>
      </c>
      <c r="F177" s="154"/>
      <c r="G177" s="2"/>
      <c r="H177" s="2"/>
      <c r="I177" s="2"/>
      <c r="J177" s="2"/>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c r="A178" s="9">
        <v>183.0</v>
      </c>
      <c r="B178" s="12"/>
      <c r="C178" s="12">
        <f t="shared" si="7"/>
        <v>1</v>
      </c>
      <c r="D178" s="155"/>
      <c r="E178" s="2"/>
      <c r="F178" s="156"/>
      <c r="G178" s="2"/>
      <c r="H178" s="2"/>
      <c r="I178" s="2"/>
      <c r="J178" s="2"/>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c r="A179" s="9">
        <v>184.0</v>
      </c>
      <c r="B179" s="12"/>
      <c r="C179" s="12">
        <f t="shared" si="7"/>
        <v>191</v>
      </c>
      <c r="D179" s="157" t="s">
        <v>1101</v>
      </c>
      <c r="E179" s="158" t="s">
        <v>1104</v>
      </c>
      <c r="F179" s="159" t="s">
        <v>1107</v>
      </c>
      <c r="H179" s="101" t="s">
        <v>1115</v>
      </c>
      <c r="J179" s="101" t="s">
        <v>1120</v>
      </c>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c r="A180" s="9">
        <v>185.0</v>
      </c>
      <c r="B180" s="12"/>
      <c r="C180" s="12">
        <f t="shared" si="7"/>
        <v>53</v>
      </c>
      <c r="D180" s="157" t="s">
        <v>1138</v>
      </c>
      <c r="E180" s="158" t="s">
        <v>1139</v>
      </c>
      <c r="F180" s="159" t="s">
        <v>1140</v>
      </c>
      <c r="H180" s="160"/>
      <c r="I180" s="160"/>
      <c r="J180" s="160"/>
      <c r="K180" s="160"/>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c r="A181" s="9">
        <v>186.0</v>
      </c>
      <c r="B181" s="12"/>
      <c r="C181" s="12">
        <f t="shared" si="7"/>
        <v>92</v>
      </c>
      <c r="D181" s="161" t="s">
        <v>1159</v>
      </c>
      <c r="E181" s="101" t="s">
        <v>1162</v>
      </c>
      <c r="F181" s="159" t="s">
        <v>1166</v>
      </c>
      <c r="H181" s="101" t="s">
        <v>1173</v>
      </c>
      <c r="J181" s="160"/>
      <c r="K181" s="160"/>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c r="A182" s="9">
        <v>187.0</v>
      </c>
      <c r="B182" s="12"/>
      <c r="C182" s="12">
        <f t="shared" si="7"/>
        <v>11</v>
      </c>
      <c r="D182" s="162"/>
      <c r="E182" s="160"/>
      <c r="F182" s="159" t="s">
        <v>1192</v>
      </c>
      <c r="G182" s="160"/>
      <c r="H182" s="160"/>
      <c r="I182" s="160"/>
      <c r="J182" s="160"/>
      <c r="K182" s="160"/>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c r="A183" s="9">
        <v>188.0</v>
      </c>
      <c r="B183" s="12"/>
      <c r="C183" s="12">
        <f t="shared" si="7"/>
        <v>216</v>
      </c>
      <c r="D183" s="101" t="s">
        <v>1207</v>
      </c>
      <c r="E183" s="101" t="s">
        <v>1208</v>
      </c>
      <c r="F183" s="101" t="s">
        <v>1209</v>
      </c>
      <c r="G183" s="101" t="s">
        <v>1210</v>
      </c>
      <c r="H183" s="101" t="s">
        <v>1211</v>
      </c>
      <c r="I183" s="101" t="s">
        <v>1214</v>
      </c>
      <c r="J183" s="160"/>
      <c r="K183" s="160"/>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c r="A184" s="9">
        <v>189.0</v>
      </c>
      <c r="B184" s="12"/>
      <c r="C184" s="12">
        <f t="shared" si="7"/>
        <v>117</v>
      </c>
      <c r="D184" s="160"/>
      <c r="E184" s="160"/>
      <c r="F184" s="159" t="s">
        <v>1244</v>
      </c>
      <c r="G184" s="101" t="s">
        <v>1245</v>
      </c>
      <c r="H184" s="101" t="s">
        <v>1246</v>
      </c>
      <c r="I184" s="160"/>
      <c r="J184" s="160"/>
      <c r="K184" s="160"/>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c r="A185" s="9">
        <v>190.0</v>
      </c>
      <c r="B185" s="12"/>
      <c r="C185" s="12">
        <f t="shared" si="7"/>
        <v>49</v>
      </c>
      <c r="D185" s="161" t="s">
        <v>1253</v>
      </c>
      <c r="E185" s="101" t="s">
        <v>1255</v>
      </c>
      <c r="F185" s="159"/>
      <c r="G185" s="160"/>
      <c r="H185" s="160"/>
      <c r="I185" s="160"/>
      <c r="J185" s="160"/>
      <c r="K185" s="160"/>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c r="A186" s="9">
        <v>191.0</v>
      </c>
      <c r="B186" s="12"/>
      <c r="C186" s="12">
        <f t="shared" si="7"/>
        <v>149</v>
      </c>
      <c r="D186" s="163" t="s">
        <v>1272</v>
      </c>
      <c r="E186" s="101" t="s">
        <v>1277</v>
      </c>
      <c r="F186" s="159" t="s">
        <v>1280</v>
      </c>
      <c r="G186" s="101" t="s">
        <v>1283</v>
      </c>
      <c r="H186" s="101" t="s">
        <v>1286</v>
      </c>
      <c r="I186" s="160"/>
      <c r="J186" s="160"/>
      <c r="K186" s="160"/>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c r="A187" s="9">
        <v>192.0</v>
      </c>
      <c r="B187" s="12"/>
      <c r="C187" s="12">
        <f t="shared" si="7"/>
        <v>227</v>
      </c>
      <c r="D187" s="164" t="s">
        <v>1299</v>
      </c>
      <c r="E187" s="101" t="s">
        <v>1302</v>
      </c>
      <c r="F187" s="159" t="s">
        <v>1303</v>
      </c>
      <c r="G187" s="101" t="s">
        <v>1304</v>
      </c>
      <c r="H187" s="101" t="s">
        <v>1305</v>
      </c>
      <c r="I187" s="101" t="s">
        <v>1309</v>
      </c>
      <c r="J187" s="160"/>
      <c r="K187" s="160"/>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c r="A188" s="9">
        <v>193.0</v>
      </c>
      <c r="B188" s="12"/>
      <c r="C188" s="12">
        <f t="shared" si="7"/>
        <v>480</v>
      </c>
      <c r="E188" s="2" t="s">
        <v>1317</v>
      </c>
      <c r="F188" s="159" t="s">
        <v>1318</v>
      </c>
      <c r="G188" s="2" t="s">
        <v>1319</v>
      </c>
      <c r="H188" s="2" t="s">
        <v>1322</v>
      </c>
      <c r="I188" s="2" t="s">
        <v>1328</v>
      </c>
      <c r="J188" s="2" t="s">
        <v>1333</v>
      </c>
      <c r="K188" s="2" t="s">
        <v>1340</v>
      </c>
      <c r="M188" s="2" t="s">
        <v>1347</v>
      </c>
      <c r="N188" s="2" t="s">
        <v>1350</v>
      </c>
      <c r="O188" s="1"/>
      <c r="P188" s="1"/>
      <c r="Q188" s="1"/>
      <c r="R188" s="1"/>
      <c r="S188" s="1"/>
      <c r="T188" s="1"/>
      <c r="U188" s="1"/>
      <c r="V188" s="1"/>
      <c r="W188" s="1"/>
      <c r="X188" s="1"/>
      <c r="Y188" s="1"/>
      <c r="Z188" s="1"/>
      <c r="AA188" s="1"/>
      <c r="AB188" s="1"/>
      <c r="AC188" s="1"/>
      <c r="AD188" s="1"/>
      <c r="AE188" s="1"/>
      <c r="AF188" s="1"/>
      <c r="AG188" s="1"/>
      <c r="AH188" s="1"/>
      <c r="AI188" s="1"/>
      <c r="AJ188" s="1"/>
    </row>
    <row r="189">
      <c r="A189" s="9">
        <v>194.0</v>
      </c>
      <c r="B189" s="12"/>
      <c r="C189" s="12">
        <f t="shared" si="7"/>
        <v>715</v>
      </c>
      <c r="D189" s="165" t="s">
        <v>1357</v>
      </c>
      <c r="E189" s="2" t="s">
        <v>1358</v>
      </c>
      <c r="F189" s="166" t="s">
        <v>1359</v>
      </c>
      <c r="G189" s="2" t="s">
        <v>1363</v>
      </c>
      <c r="H189" s="2" t="s">
        <v>1365</v>
      </c>
      <c r="I189" s="2" t="s">
        <v>1367</v>
      </c>
      <c r="J189" s="2" t="s">
        <v>1370</v>
      </c>
      <c r="K189" s="2" t="s">
        <v>1374</v>
      </c>
      <c r="M189" s="2" t="s">
        <v>1377</v>
      </c>
      <c r="N189" s="2" t="s">
        <v>1378</v>
      </c>
      <c r="Q189" s="2" t="s">
        <v>1379</v>
      </c>
      <c r="R189" s="1"/>
      <c r="S189" s="1"/>
      <c r="T189" s="1"/>
      <c r="U189" s="1"/>
      <c r="V189" s="1"/>
      <c r="W189" s="1"/>
      <c r="X189" s="1"/>
      <c r="Y189" s="1"/>
      <c r="Z189" s="1"/>
      <c r="AA189" s="1"/>
      <c r="AB189" s="1"/>
      <c r="AC189" s="1"/>
      <c r="AD189" s="1"/>
      <c r="AE189" s="1"/>
      <c r="AF189" s="1"/>
      <c r="AG189" s="1"/>
      <c r="AH189" s="1"/>
      <c r="AI189" s="1"/>
      <c r="AJ189" s="1"/>
    </row>
    <row r="190">
      <c r="A190" s="9">
        <v>195.0</v>
      </c>
      <c r="B190" s="12"/>
      <c r="C190" s="12">
        <f t="shared" si="7"/>
        <v>326</v>
      </c>
      <c r="D190" s="58" t="s">
        <v>1401</v>
      </c>
      <c r="E190" s="2" t="s">
        <v>1407</v>
      </c>
      <c r="H190" s="2" t="s">
        <v>1412</v>
      </c>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c r="A191" s="9">
        <v>196.0</v>
      </c>
      <c r="B191" s="12"/>
      <c r="C191" s="12">
        <f t="shared" si="7"/>
        <v>11</v>
      </c>
      <c r="D191" s="2" t="s">
        <v>1415</v>
      </c>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c r="A192" s="9">
        <v>197.0</v>
      </c>
      <c r="B192" s="12"/>
      <c r="C192" s="12">
        <f t="shared" si="7"/>
        <v>1</v>
      </c>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c r="A193" s="9">
        <v>198.0</v>
      </c>
      <c r="B193" s="12"/>
      <c r="C193" s="12">
        <f t="shared" si="7"/>
        <v>158</v>
      </c>
      <c r="D193" s="101" t="s">
        <v>1446</v>
      </c>
      <c r="E193" s="170" t="s">
        <v>1450</v>
      </c>
      <c r="F193" s="171" t="s">
        <v>1456</v>
      </c>
      <c r="G193" s="172" t="s">
        <v>1460</v>
      </c>
      <c r="H193" s="101" t="s">
        <v>1463</v>
      </c>
      <c r="I193" s="160"/>
      <c r="J193" s="160"/>
      <c r="K193" s="160"/>
      <c r="L193" s="160"/>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c r="A194" s="9">
        <v>199.0</v>
      </c>
      <c r="B194" s="12"/>
      <c r="C194" s="12">
        <f t="shared" si="7"/>
        <v>241</v>
      </c>
      <c r="D194" s="101" t="s">
        <v>1471</v>
      </c>
      <c r="F194" s="101" t="s">
        <v>1474</v>
      </c>
      <c r="G194" s="101" t="s">
        <v>1475</v>
      </c>
      <c r="H194" s="101" t="s">
        <v>1476</v>
      </c>
      <c r="I194" s="173" t="s">
        <v>1477</v>
      </c>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c r="A195" s="9">
        <v>200.0</v>
      </c>
      <c r="B195" s="12"/>
      <c r="C195" s="12">
        <f t="shared" si="7"/>
        <v>107</v>
      </c>
      <c r="D195" s="101" t="s">
        <v>1488</v>
      </c>
      <c r="I195" s="174"/>
      <c r="J195" s="160"/>
      <c r="K195" s="160"/>
      <c r="L195" s="160"/>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c r="A196" s="9">
        <v>201.0</v>
      </c>
      <c r="B196" s="12"/>
      <c r="C196" s="12">
        <f t="shared" si="7"/>
        <v>298</v>
      </c>
      <c r="D196" s="101" t="s">
        <v>1503</v>
      </c>
      <c r="E196" s="101" t="s">
        <v>1506</v>
      </c>
      <c r="F196" s="160"/>
      <c r="G196" s="176" t="s">
        <v>1509</v>
      </c>
      <c r="H196" s="101" t="s">
        <v>1520</v>
      </c>
      <c r="I196" s="160"/>
      <c r="J196" s="160"/>
      <c r="K196" s="160"/>
      <c r="L196" s="160"/>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c r="A197" s="9">
        <v>202.0</v>
      </c>
      <c r="B197" s="12"/>
      <c r="C197" s="12">
        <f t="shared" si="7"/>
        <v>260</v>
      </c>
      <c r="D197" s="177" t="s">
        <v>1528</v>
      </c>
      <c r="E197" s="101" t="s">
        <v>1531</v>
      </c>
      <c r="J197" s="160"/>
      <c r="K197" s="160"/>
      <c r="L197" s="160"/>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c r="A198" s="9">
        <v>203.0</v>
      </c>
      <c r="B198" s="12"/>
      <c r="C198" s="12">
        <f t="shared" si="7"/>
        <v>9</v>
      </c>
      <c r="D198" s="101" t="s">
        <v>1539</v>
      </c>
      <c r="E198" s="160"/>
      <c r="F198" s="160"/>
      <c r="G198" s="160"/>
      <c r="H198" s="160"/>
      <c r="I198" s="160"/>
      <c r="J198" s="160"/>
      <c r="K198" s="160"/>
      <c r="L198" s="160"/>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c r="A199" s="9">
        <v>204.0</v>
      </c>
      <c r="B199" s="12"/>
      <c r="C199" s="12">
        <f t="shared" si="7"/>
        <v>362</v>
      </c>
      <c r="D199" s="101" t="s">
        <v>1576</v>
      </c>
      <c r="E199" s="101" t="s">
        <v>1580</v>
      </c>
      <c r="F199" s="101" t="s">
        <v>1581</v>
      </c>
      <c r="G199" s="101" t="s">
        <v>1582</v>
      </c>
      <c r="H199" s="101" t="s">
        <v>1584</v>
      </c>
      <c r="K199" s="160"/>
      <c r="L199" s="160"/>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c r="A200" s="9">
        <v>205.0</v>
      </c>
      <c r="B200" s="12"/>
      <c r="C200" s="12">
        <f t="shared" si="7"/>
        <v>154</v>
      </c>
      <c r="D200" s="101" t="s">
        <v>1595</v>
      </c>
      <c r="E200" s="176" t="s">
        <v>1597</v>
      </c>
      <c r="F200" s="176" t="s">
        <v>1599</v>
      </c>
      <c r="G200" s="101" t="s">
        <v>1602</v>
      </c>
      <c r="H200" s="160"/>
      <c r="I200" s="160"/>
      <c r="J200" s="160"/>
      <c r="K200" s="160"/>
      <c r="L200" s="160"/>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c r="A201" s="9">
        <v>206.0</v>
      </c>
      <c r="B201" s="12"/>
      <c r="C201" s="12">
        <f t="shared" si="7"/>
        <v>38</v>
      </c>
      <c r="D201" s="2" t="s">
        <v>1626</v>
      </c>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c r="A202" s="9">
        <v>207.0</v>
      </c>
      <c r="B202" s="12"/>
      <c r="C202" s="12">
        <f t="shared" si="7"/>
        <v>84</v>
      </c>
      <c r="D202" s="2" t="s">
        <v>1634</v>
      </c>
      <c r="E202" s="2" t="s">
        <v>1636</v>
      </c>
      <c r="F202" s="2" t="s">
        <v>1638</v>
      </c>
      <c r="G202" s="2" t="s">
        <v>1641</v>
      </c>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c r="A203" s="9">
        <v>208.0</v>
      </c>
      <c r="B203" s="12"/>
      <c r="C203" s="12">
        <f t="shared" si="7"/>
        <v>21</v>
      </c>
      <c r="D203" s="2" t="s">
        <v>1649</v>
      </c>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c r="A204" s="9">
        <v>209.0</v>
      </c>
      <c r="B204" s="12"/>
      <c r="C204" s="12">
        <f t="shared" si="7"/>
        <v>49</v>
      </c>
      <c r="D204" s="2" t="s">
        <v>1659</v>
      </c>
      <c r="E204" s="2" t="s">
        <v>1662</v>
      </c>
      <c r="F204" s="2" t="s">
        <v>1665</v>
      </c>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c r="A205" s="9">
        <v>210.0</v>
      </c>
      <c r="B205" s="12"/>
      <c r="C205" s="12">
        <f t="shared" si="7"/>
        <v>803</v>
      </c>
      <c r="D205" s="2" t="s">
        <v>1684</v>
      </c>
      <c r="E205" s="2" t="s">
        <v>1686</v>
      </c>
      <c r="F205" s="2" t="s">
        <v>1687</v>
      </c>
      <c r="G205" s="2" t="s">
        <v>1688</v>
      </c>
      <c r="H205" s="2" t="s">
        <v>1689</v>
      </c>
      <c r="I205" s="2" t="s">
        <v>1697</v>
      </c>
      <c r="O205" s="1"/>
      <c r="P205" s="1"/>
      <c r="Q205" s="1"/>
      <c r="R205" s="1"/>
      <c r="S205" s="1"/>
      <c r="T205" s="1"/>
      <c r="U205" s="1"/>
      <c r="V205" s="1"/>
      <c r="W205" s="1"/>
      <c r="X205" s="1"/>
      <c r="Y205" s="1"/>
      <c r="Z205" s="1"/>
      <c r="AA205" s="1"/>
      <c r="AB205" s="1"/>
      <c r="AC205" s="1"/>
      <c r="AD205" s="1"/>
      <c r="AE205" s="1"/>
      <c r="AF205" s="1"/>
      <c r="AG205" s="1"/>
      <c r="AH205" s="1"/>
      <c r="AI205" s="1"/>
      <c r="AJ205" s="1"/>
    </row>
    <row r="206">
      <c r="A206" s="9">
        <v>211.0</v>
      </c>
      <c r="B206" s="12"/>
      <c r="C206" s="12">
        <f t="shared" si="7"/>
        <v>204</v>
      </c>
      <c r="D206" s="2" t="s">
        <v>1706</v>
      </c>
      <c r="E206" s="178" t="s">
        <v>1709</v>
      </c>
      <c r="F206" s="179" t="s">
        <v>1712</v>
      </c>
      <c r="G206" s="2" t="s">
        <v>1713</v>
      </c>
      <c r="H206" s="2" t="s">
        <v>1714</v>
      </c>
      <c r="I206" s="2" t="s">
        <v>1717</v>
      </c>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c r="A207" s="9">
        <v>212.0</v>
      </c>
      <c r="B207" s="12"/>
      <c r="C207" s="12">
        <f t="shared" si="7"/>
        <v>192</v>
      </c>
      <c r="D207" s="2" t="s">
        <v>1738</v>
      </c>
      <c r="E207" s="2" t="s">
        <v>1741</v>
      </c>
      <c r="F207" s="2" t="s">
        <v>1745</v>
      </c>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c r="A208" s="9">
        <v>213.0</v>
      </c>
      <c r="B208" s="12"/>
      <c r="C208" s="12">
        <f t="shared" si="7"/>
        <v>468</v>
      </c>
      <c r="D208" s="2" t="s">
        <v>1753</v>
      </c>
      <c r="E208" s="2" t="s">
        <v>1756</v>
      </c>
      <c r="F208" s="2" t="s">
        <v>1757</v>
      </c>
      <c r="G208" s="2" t="s">
        <v>1760</v>
      </c>
      <c r="I208" s="2" t="s">
        <v>1769</v>
      </c>
      <c r="N208" s="1"/>
      <c r="O208" s="1"/>
      <c r="P208" s="1"/>
      <c r="Q208" s="1"/>
      <c r="R208" s="1"/>
      <c r="S208" s="1"/>
      <c r="T208" s="1"/>
      <c r="U208" s="1"/>
      <c r="V208" s="1"/>
      <c r="W208" s="1"/>
      <c r="X208" s="1"/>
      <c r="Y208" s="1"/>
      <c r="Z208" s="1"/>
      <c r="AA208" s="1"/>
      <c r="AB208" s="1"/>
      <c r="AC208" s="1"/>
      <c r="AD208" s="1"/>
      <c r="AE208" s="1"/>
      <c r="AF208" s="1"/>
      <c r="AG208" s="1"/>
      <c r="AH208" s="1"/>
      <c r="AI208" s="1"/>
      <c r="AJ208" s="1"/>
    </row>
    <row r="209">
      <c r="A209" s="9">
        <v>214.0</v>
      </c>
      <c r="B209" s="12"/>
      <c r="C209" s="12">
        <f t="shared" si="7"/>
        <v>14</v>
      </c>
      <c r="D209" s="44" t="s">
        <v>1784</v>
      </c>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c r="A210" s="9">
        <v>215.0</v>
      </c>
      <c r="B210" s="12"/>
      <c r="C210" s="12">
        <f t="shared" si="7"/>
        <v>356</v>
      </c>
      <c r="D210" s="2" t="s">
        <v>1801</v>
      </c>
      <c r="E210" s="2" t="s">
        <v>1802</v>
      </c>
      <c r="F210" s="2" t="s">
        <v>1803</v>
      </c>
      <c r="G210" s="2" t="s">
        <v>1806</v>
      </c>
      <c r="H210" s="2" t="s">
        <v>1809</v>
      </c>
      <c r="I210" s="2" t="s">
        <v>1814</v>
      </c>
      <c r="J210" s="180"/>
      <c r="K210" s="2" t="s">
        <v>1825</v>
      </c>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c r="A211" s="9">
        <v>216.0</v>
      </c>
      <c r="B211" s="12"/>
      <c r="C211" s="12">
        <f t="shared" si="7"/>
        <v>303</v>
      </c>
      <c r="D211" s="2" t="s">
        <v>1834</v>
      </c>
      <c r="E211" s="2" t="s">
        <v>1839</v>
      </c>
      <c r="G211" s="2" t="s">
        <v>1844</v>
      </c>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c r="A212" s="9">
        <v>217.0</v>
      </c>
      <c r="B212" s="12"/>
      <c r="C212" s="12">
        <f t="shared" si="7"/>
        <v>467</v>
      </c>
      <c r="D212" s="181" t="s">
        <v>1860</v>
      </c>
      <c r="E212" s="2" t="s">
        <v>1887</v>
      </c>
      <c r="H212" s="2" t="s">
        <v>1896</v>
      </c>
      <c r="K212" s="2" t="s">
        <v>1903</v>
      </c>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c r="A213" s="9">
        <v>218.0</v>
      </c>
      <c r="B213" s="12"/>
      <c r="C213" s="12">
        <f t="shared" si="7"/>
        <v>118</v>
      </c>
      <c r="D213" s="181" t="s">
        <v>1914</v>
      </c>
      <c r="E213" s="2" t="s">
        <v>1930</v>
      </c>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c r="A214" s="9">
        <v>219.0</v>
      </c>
      <c r="B214" s="12"/>
      <c r="C214" s="12">
        <f t="shared" si="7"/>
        <v>472</v>
      </c>
      <c r="D214" s="9" t="s">
        <v>1953</v>
      </c>
      <c r="E214" s="2" t="s">
        <v>1955</v>
      </c>
      <c r="F214" s="2" t="s">
        <v>1957</v>
      </c>
      <c r="G214" s="2" t="s">
        <v>1961</v>
      </c>
      <c r="H214" s="18" t="s">
        <v>1965</v>
      </c>
      <c r="I214" s="37" t="s">
        <v>1979</v>
      </c>
      <c r="J214" s="2" t="s">
        <v>1982</v>
      </c>
      <c r="K214" s="2" t="s">
        <v>1984</v>
      </c>
      <c r="L214" s="182" t="s">
        <v>1986</v>
      </c>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c r="A215" s="9">
        <v>220.0</v>
      </c>
      <c r="B215" s="12"/>
      <c r="C215" s="12">
        <f t="shared" si="7"/>
        <v>507</v>
      </c>
      <c r="D215" s="9" t="s">
        <v>1997</v>
      </c>
      <c r="E215" s="2" t="s">
        <v>2000</v>
      </c>
      <c r="F215" s="2" t="s">
        <v>2002</v>
      </c>
      <c r="G215" s="2" t="s">
        <v>2008</v>
      </c>
      <c r="H215" s="2" t="s">
        <v>2011</v>
      </c>
      <c r="I215" s="2" t="s">
        <v>2014</v>
      </c>
      <c r="J215" s="2" t="s">
        <v>2019</v>
      </c>
      <c r="K215" s="2" t="s">
        <v>2021</v>
      </c>
      <c r="L215" s="183" t="s">
        <v>2027</v>
      </c>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c r="A216" s="9">
        <v>221.0</v>
      </c>
      <c r="B216" s="12"/>
      <c r="C216" s="12">
        <f t="shared" si="7"/>
        <v>703</v>
      </c>
      <c r="D216" s="184" t="s">
        <v>2036</v>
      </c>
      <c r="E216" s="2" t="s">
        <v>2037</v>
      </c>
      <c r="F216" s="2" t="s">
        <v>2039</v>
      </c>
      <c r="G216" s="2" t="s">
        <v>2041</v>
      </c>
      <c r="H216" s="2" t="s">
        <v>2044</v>
      </c>
      <c r="I216" s="2" t="s">
        <v>2048</v>
      </c>
      <c r="J216" s="2" t="s">
        <v>2052</v>
      </c>
      <c r="K216" s="1"/>
      <c r="L216" s="185" t="s">
        <v>2054</v>
      </c>
      <c r="M216" s="186" t="s">
        <v>2056</v>
      </c>
      <c r="N216" s="186" t="s">
        <v>2057</v>
      </c>
      <c r="O216" s="186" t="s">
        <v>2060</v>
      </c>
      <c r="P216" s="186" t="s">
        <v>2063</v>
      </c>
      <c r="Q216" s="186" t="s">
        <v>2068</v>
      </c>
      <c r="R216" s="186" t="s">
        <v>2071</v>
      </c>
      <c r="S216" s="1"/>
      <c r="T216" s="1"/>
      <c r="U216" s="1"/>
      <c r="V216" s="1"/>
      <c r="W216" s="1"/>
      <c r="X216" s="1"/>
      <c r="Y216" s="1"/>
      <c r="Z216" s="1"/>
      <c r="AA216" s="1"/>
      <c r="AB216" s="1"/>
      <c r="AC216" s="1"/>
      <c r="AD216" s="1"/>
      <c r="AE216" s="1"/>
      <c r="AF216" s="1"/>
      <c r="AG216" s="1"/>
      <c r="AH216" s="1"/>
      <c r="AI216" s="1"/>
      <c r="AJ216" s="1"/>
    </row>
    <row r="217">
      <c r="A217" s="9">
        <v>222.0</v>
      </c>
      <c r="B217" s="12"/>
      <c r="C217" s="12">
        <f t="shared" si="7"/>
        <v>37</v>
      </c>
      <c r="D217" s="188" t="str">
        <f>HYPERLINK("https://www.youtube.com/watch?v=nfumnuxecV0","Sean Carrol 3 min overview of consciousness: https://www.youtube.com/watch?v=nfumnuxecV0")</f>
        <v>Sean Carrol 3 min overview of consciousness: https://www.youtube.com/watch?v=nfumnuxecV0</v>
      </c>
      <c r="E217" s="2" t="s">
        <v>2096</v>
      </c>
      <c r="F217" s="2"/>
      <c r="G217" s="2"/>
      <c r="H217" s="2"/>
      <c r="I217" s="2"/>
      <c r="J217" s="2"/>
      <c r="K217" s="1"/>
      <c r="L217" s="190"/>
      <c r="M217" s="190"/>
      <c r="N217" s="190"/>
      <c r="O217" s="190"/>
      <c r="P217" s="190"/>
      <c r="Q217" s="190"/>
      <c r="R217" s="190"/>
      <c r="S217" s="1"/>
      <c r="T217" s="1"/>
      <c r="U217" s="1"/>
      <c r="V217" s="1"/>
      <c r="W217" s="1"/>
      <c r="X217" s="1"/>
      <c r="Y217" s="1"/>
      <c r="Z217" s="1"/>
      <c r="AA217" s="1"/>
      <c r="AB217" s="1"/>
      <c r="AC217" s="1"/>
      <c r="AD217" s="1"/>
      <c r="AE217" s="1"/>
      <c r="AF217" s="1"/>
      <c r="AG217" s="1"/>
      <c r="AH217" s="1"/>
      <c r="AI217" s="1"/>
      <c r="AJ217" s="1"/>
    </row>
    <row r="218">
      <c r="A218" s="9">
        <v>223.0</v>
      </c>
      <c r="B218" s="12"/>
      <c r="C218" s="12">
        <f t="shared" si="7"/>
        <v>213</v>
      </c>
      <c r="D218" s="9" t="s">
        <v>2110</v>
      </c>
      <c r="E218" s="37" t="s">
        <v>2111</v>
      </c>
      <c r="F218" s="2" t="s">
        <v>2112</v>
      </c>
      <c r="G218" s="2" t="s">
        <v>2116</v>
      </c>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c r="A219" s="9">
        <v>224.0</v>
      </c>
      <c r="B219" s="12"/>
      <c r="C219" s="12">
        <f t="shared" si="7"/>
        <v>76</v>
      </c>
      <c r="D219" s="2" t="s">
        <v>2144</v>
      </c>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c r="A220" s="9">
        <v>225.0</v>
      </c>
      <c r="B220" s="12"/>
      <c r="C220" s="12">
        <f t="shared" si="7"/>
        <v>5</v>
      </c>
      <c r="D220" s="2" t="s">
        <v>2160</v>
      </c>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c r="A221" s="9">
        <v>226.0</v>
      </c>
      <c r="B221" s="12"/>
      <c r="C221" s="12">
        <f t="shared" si="7"/>
        <v>519</v>
      </c>
      <c r="D221" s="18" t="s">
        <v>2179</v>
      </c>
      <c r="E221" s="2" t="s">
        <v>2210</v>
      </c>
      <c r="F221" s="2" t="s">
        <v>2213</v>
      </c>
      <c r="G221" s="2" t="s">
        <v>2217</v>
      </c>
      <c r="J221" s="2" t="s">
        <v>2221</v>
      </c>
      <c r="K221" s="2" t="s">
        <v>2230</v>
      </c>
      <c r="L221" s="2" t="s">
        <v>2233</v>
      </c>
      <c r="M221" s="2" t="s">
        <v>2237</v>
      </c>
      <c r="N221" s="2" t="s">
        <v>2239</v>
      </c>
      <c r="O221" s="2" t="s">
        <v>2241</v>
      </c>
      <c r="P221" s="2" t="s">
        <v>2245</v>
      </c>
      <c r="Q221" s="2" t="s">
        <v>2251</v>
      </c>
      <c r="R221" s="2" t="s">
        <v>2253</v>
      </c>
      <c r="S221" s="1"/>
      <c r="T221" s="1"/>
      <c r="U221" s="1"/>
      <c r="V221" s="1"/>
      <c r="W221" s="1"/>
      <c r="X221" s="1"/>
      <c r="Y221" s="1"/>
      <c r="Z221" s="1"/>
      <c r="AA221" s="1"/>
      <c r="AB221" s="1"/>
      <c r="AC221" s="1"/>
      <c r="AD221" s="1"/>
      <c r="AE221" s="1"/>
      <c r="AF221" s="1"/>
      <c r="AG221" s="1"/>
      <c r="AH221" s="1"/>
      <c r="AI221" s="1"/>
      <c r="AJ221" s="1"/>
    </row>
    <row r="222">
      <c r="A222" s="9">
        <v>227.0</v>
      </c>
      <c r="B222" s="12"/>
      <c r="C222" s="12">
        <f t="shared" si="7"/>
        <v>51</v>
      </c>
      <c r="D222" s="18" t="s">
        <v>2266</v>
      </c>
      <c r="E222" s="2" t="s">
        <v>2290</v>
      </c>
      <c r="F222" s="2" t="s">
        <v>2293</v>
      </c>
      <c r="G222" s="2" t="s">
        <v>2296</v>
      </c>
      <c r="H222" s="2" t="s">
        <v>2300</v>
      </c>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c r="A223" s="9">
        <v>228.0</v>
      </c>
      <c r="B223" s="12"/>
      <c r="C223" s="12">
        <f t="shared" si="7"/>
        <v>91</v>
      </c>
      <c r="D223" s="18" t="s">
        <v>2333</v>
      </c>
      <c r="E223" s="2" t="s">
        <v>2379</v>
      </c>
      <c r="F223" s="2" t="s">
        <v>2382</v>
      </c>
      <c r="G223" s="2" t="s">
        <v>2384</v>
      </c>
      <c r="H223" s="2" t="s">
        <v>2388</v>
      </c>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c r="A224" s="9">
        <v>229.0</v>
      </c>
      <c r="B224" s="12"/>
      <c r="C224" s="12">
        <f t="shared" si="7"/>
        <v>442</v>
      </c>
      <c r="D224" s="199" t="s">
        <v>2412</v>
      </c>
      <c r="E224" s="200" t="s">
        <v>2421</v>
      </c>
      <c r="F224" s="201"/>
      <c r="G224" s="201"/>
      <c r="H224" s="201"/>
      <c r="I224" s="201"/>
      <c r="J224" s="201"/>
      <c r="K224" s="201"/>
      <c r="L224" s="201"/>
      <c r="M224" s="201"/>
      <c r="N224" s="201"/>
      <c r="O224" s="201"/>
      <c r="P224" s="202"/>
      <c r="Q224" s="1"/>
      <c r="R224" s="1"/>
      <c r="S224" s="1"/>
      <c r="T224" s="1"/>
      <c r="U224" s="1"/>
      <c r="V224" s="1"/>
      <c r="W224" s="1"/>
      <c r="X224" s="1"/>
      <c r="Y224" s="1"/>
      <c r="Z224" s="1"/>
      <c r="AA224" s="1"/>
      <c r="AB224" s="1"/>
      <c r="AC224" s="1"/>
      <c r="AD224" s="1"/>
      <c r="AE224" s="1"/>
      <c r="AF224" s="1"/>
      <c r="AG224" s="1"/>
      <c r="AH224" s="1"/>
      <c r="AI224" s="1"/>
      <c r="AJ224" s="1"/>
    </row>
    <row r="225">
      <c r="A225" s="9">
        <v>230.0</v>
      </c>
      <c r="B225" s="12"/>
      <c r="C225" s="12">
        <f t="shared" si="7"/>
        <v>157</v>
      </c>
      <c r="D225" s="74" t="s">
        <v>2459</v>
      </c>
      <c r="E225" s="199" t="s">
        <v>2460</v>
      </c>
      <c r="F225" s="199" t="s">
        <v>2461</v>
      </c>
      <c r="G225" s="199" t="s">
        <v>2463</v>
      </c>
      <c r="H225" s="205" t="s">
        <v>2466</v>
      </c>
      <c r="I225" s="201"/>
      <c r="J225" s="199" t="s">
        <v>2472</v>
      </c>
      <c r="K225" s="202"/>
      <c r="L225" s="199" t="s">
        <v>2477</v>
      </c>
      <c r="M225" s="201"/>
      <c r="N225" s="199" t="s">
        <v>2479</v>
      </c>
      <c r="O225" s="201"/>
      <c r="P225" s="206" t="s">
        <v>2484</v>
      </c>
      <c r="Q225" s="1"/>
      <c r="R225" s="1"/>
      <c r="S225" s="1"/>
      <c r="T225" s="1"/>
      <c r="U225" s="1"/>
      <c r="V225" s="1"/>
      <c r="W225" s="1"/>
      <c r="X225" s="1"/>
      <c r="Y225" s="1"/>
      <c r="Z225" s="1"/>
      <c r="AA225" s="1"/>
      <c r="AB225" s="1"/>
      <c r="AC225" s="1"/>
      <c r="AD225" s="1"/>
      <c r="AE225" s="1"/>
      <c r="AF225" s="1"/>
      <c r="AG225" s="1"/>
      <c r="AH225" s="1"/>
      <c r="AI225" s="1"/>
      <c r="AJ225" s="1"/>
    </row>
    <row r="226">
      <c r="A226" s="9">
        <v>231.0</v>
      </c>
      <c r="B226" s="12"/>
      <c r="C226" s="12">
        <f t="shared" si="7"/>
        <v>323</v>
      </c>
      <c r="D226" s="207" t="s">
        <v>2502</v>
      </c>
      <c r="E226" s="2" t="s">
        <v>2505</v>
      </c>
      <c r="F226" s="2" t="s">
        <v>2506</v>
      </c>
      <c r="G226" s="2" t="s">
        <v>2509</v>
      </c>
      <c r="H226" s="2" t="s">
        <v>2512</v>
      </c>
      <c r="J226" s="2" t="s">
        <v>2517</v>
      </c>
      <c r="K226" s="208"/>
      <c r="L226" s="2" t="s">
        <v>2524</v>
      </c>
      <c r="N226" s="2" t="s">
        <v>2525</v>
      </c>
      <c r="P226" s="208"/>
      <c r="Q226" s="1"/>
      <c r="R226" s="1"/>
      <c r="S226" s="1"/>
      <c r="T226" s="1"/>
      <c r="U226" s="1"/>
      <c r="V226" s="1"/>
      <c r="W226" s="1"/>
      <c r="X226" s="1"/>
      <c r="Y226" s="1"/>
      <c r="Z226" s="1"/>
      <c r="AA226" s="1"/>
      <c r="AB226" s="1"/>
      <c r="AC226" s="1"/>
      <c r="AD226" s="1"/>
      <c r="AE226" s="1"/>
      <c r="AF226" s="1"/>
      <c r="AG226" s="1"/>
      <c r="AH226" s="1"/>
      <c r="AI226" s="1"/>
      <c r="AJ226" s="1"/>
    </row>
    <row r="227">
      <c r="A227" s="9">
        <v>232.0</v>
      </c>
      <c r="B227" s="12"/>
      <c r="C227" s="12">
        <f t="shared" si="7"/>
        <v>431</v>
      </c>
      <c r="D227" s="207" t="s">
        <v>2535</v>
      </c>
      <c r="E227" s="2" t="s">
        <v>2537</v>
      </c>
      <c r="F227" s="37" t="s">
        <v>2539</v>
      </c>
      <c r="G227" s="212" t="str">
        <f>HYPERLINK("https://www.cooleygo.com/b-corp-what-does-that-mean/","start from social business perspective, whether technically for-profit w/ mission (e.g. B corp https://www.cooleygo.com/b-corp-what-does-that-mean/), or not-for-profit, though social business model--people coming together to invest revenue in pursuit of a"&amp;" sustainable social goal--makes most sense, which may be for-profit in terms of freedom to earn and spend revenue, but not at all for-investor-profit in terms of oblgations to investors.")</f>
        <v>start from social business perspective, whether technically for-profit w/ mission (e.g. B corp https://www.cooleygo.com/b-corp-what-does-that-mean/), or not-for-profit, though social business model--people coming together to invest revenue in pursuit of a sustainable social goal--makes most sense, which may be for-profit in terms of freedom to earn and spend revenue, but not at all for-investor-profit in terms of oblgations to investors.</v>
      </c>
      <c r="H227" s="59" t="str">
        <f>HYPERLINK("https://blog.stephenwolfram.com/2019/06/testifying-at-the-senate-about-a-i-selected-content-on-the-internet/","Imagine a social business that builds partnerships on shared principles with like--minded organizations, providing them a people-assisted, AI-powered, publishing platform distributed across a sales portal with global reach. Together, these partners make m"&amp;"easurable improvements to the wellbeing of the people inside your organization, your internal processes more productive in terms of your organizational goals, and its broader social impact more beneficial. (Something along these lines seems to fit with St"&amp;"ephen Wolfram's new--June 25 2019--suggestion to build third-party filters on news feeds: https://blog.stephenwolfram.com/2019/06/testifying-at-the-senate-about-a-i-selected-content-on-the-internet/.)")</f>
        <v>Imagine a social business that builds partnerships on shared principles with like--minded organizations, providing them a people-assisted, AI-powered, publishing platform distributed across a sales portal with global reach. Together, these partners make measurable improvements to the wellbeing of the people inside your organization, your internal processes more productive in terms of your organizational goals, and its broader social impact more beneficial. (Something along these lines seems to fit with Stephen Wolfram's new--June 25 2019--suggestion to build third-party filters on news feeds: https://blog.stephenwolfram.com/2019/06/testifying-at-the-senate-about-a-i-selected-content-on-the-internet/.)</v>
      </c>
      <c r="J227" s="213" t="s">
        <v>2637</v>
      </c>
      <c r="K227" s="208"/>
      <c r="L227" s="2" t="s">
        <v>2643</v>
      </c>
      <c r="N227" s="2" t="s">
        <v>2644</v>
      </c>
      <c r="P227" s="208"/>
      <c r="Q227" s="1"/>
      <c r="R227" s="1"/>
      <c r="S227" s="1"/>
      <c r="T227" s="1"/>
      <c r="U227" s="1"/>
      <c r="V227" s="1"/>
      <c r="W227" s="1"/>
      <c r="X227" s="1"/>
      <c r="Y227" s="1"/>
      <c r="Z227" s="1"/>
      <c r="AA227" s="1"/>
      <c r="AB227" s="1"/>
      <c r="AC227" s="1"/>
      <c r="AD227" s="1"/>
      <c r="AE227" s="1"/>
      <c r="AF227" s="1"/>
      <c r="AG227" s="1"/>
      <c r="AH227" s="1"/>
      <c r="AI227" s="1"/>
      <c r="AJ227" s="1"/>
    </row>
    <row r="228">
      <c r="A228" s="9">
        <v>233.0</v>
      </c>
      <c r="B228" s="12"/>
      <c r="C228" s="12">
        <f t="shared" si="7"/>
        <v>314</v>
      </c>
      <c r="D228" s="214" t="s">
        <v>2671</v>
      </c>
      <c r="E228" s="215" t="s">
        <v>2679</v>
      </c>
      <c r="F228" s="215" t="s">
        <v>2685</v>
      </c>
      <c r="G228" s="215" t="s">
        <v>2691</v>
      </c>
      <c r="H228" s="216" t="str">
        <f>HYPERLINK("https://distill.pub/2019/safety-needs-social-scientists/","Here's an Open AI call for social scientists to aid AI: https://distill.pub/2019/safety-needs-social-scientists/")</f>
        <v>Here's an Open AI call for social scientists to aid AI: https://distill.pub/2019/safety-needs-social-scientists/</v>
      </c>
      <c r="I228" s="82"/>
      <c r="J228" s="82"/>
      <c r="K228" s="217"/>
      <c r="L228" s="82"/>
      <c r="M228" s="82"/>
      <c r="N228" s="82"/>
      <c r="O228" s="82"/>
      <c r="P228" s="41"/>
      <c r="Q228" s="1"/>
      <c r="R228" s="1"/>
      <c r="S228" s="1"/>
      <c r="T228" s="1"/>
      <c r="U228" s="1"/>
      <c r="V228" s="1"/>
      <c r="W228" s="1"/>
      <c r="X228" s="1"/>
      <c r="Y228" s="1"/>
      <c r="Z228" s="1"/>
      <c r="AA228" s="1"/>
      <c r="AB228" s="1"/>
      <c r="AC228" s="1"/>
      <c r="AD228" s="1"/>
      <c r="AE228" s="1"/>
      <c r="AF228" s="1"/>
      <c r="AG228" s="1"/>
      <c r="AH228" s="1"/>
      <c r="AI228" s="1"/>
      <c r="AJ228" s="1"/>
    </row>
    <row r="229">
      <c r="A229" s="9">
        <v>234.0</v>
      </c>
      <c r="B229" s="12"/>
      <c r="C229" s="12">
        <f t="shared" si="7"/>
        <v>60</v>
      </c>
      <c r="D229" s="2" t="s">
        <v>2731</v>
      </c>
      <c r="E229" s="2" t="s">
        <v>2733</v>
      </c>
      <c r="F229" s="2" t="s">
        <v>2735</v>
      </c>
      <c r="G229" s="2" t="s">
        <v>2737</v>
      </c>
      <c r="H229" s="2" t="s">
        <v>2739</v>
      </c>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c r="A230" s="9">
        <v>235.0</v>
      </c>
      <c r="B230" s="12"/>
      <c r="C230" s="12">
        <f t="shared" si="7"/>
        <v>283</v>
      </c>
      <c r="D230" s="2" t="s">
        <v>2751</v>
      </c>
      <c r="E230" s="2" t="s">
        <v>2755</v>
      </c>
      <c r="F230" s="2" t="s">
        <v>2757</v>
      </c>
      <c r="G230" s="2" t="s">
        <v>2759</v>
      </c>
      <c r="H230" s="2" t="s">
        <v>2761</v>
      </c>
      <c r="I230" s="2" t="s">
        <v>2765</v>
      </c>
      <c r="J230" s="2" t="s">
        <v>2769</v>
      </c>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c r="A231" s="9">
        <v>236.0</v>
      </c>
      <c r="B231" s="12"/>
      <c r="C231" s="12">
        <f t="shared" si="7"/>
        <v>61</v>
      </c>
      <c r="D231" s="2" t="s">
        <v>2782</v>
      </c>
      <c r="E231" s="2" t="s">
        <v>2785</v>
      </c>
      <c r="F231" s="220" t="s">
        <v>2788</v>
      </c>
      <c r="G231" s="221" t="s">
        <v>2789</v>
      </c>
      <c r="H231" s="2"/>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c r="A232" s="9">
        <v>237.0</v>
      </c>
      <c r="B232" s="12"/>
      <c r="C232" s="12">
        <f t="shared" si="7"/>
        <v>909</v>
      </c>
      <c r="D232" s="2" t="s">
        <v>2803</v>
      </c>
      <c r="E232" s="2" t="s">
        <v>2805</v>
      </c>
      <c r="G232" s="2" t="s">
        <v>2808</v>
      </c>
      <c r="I232" s="1" t="str">
        <f> E217</f>
        <v>nice example of a 32 neuron system that distinguishes between itself (internal stimuli) and external stimuli... TL: implication: getting it on the spectrum of consciousness, where we also sit...</v>
      </c>
      <c r="J232" s="2" t="s">
        <v>2822</v>
      </c>
      <c r="K232" s="2" t="s">
        <v>2823</v>
      </c>
      <c r="M232" s="2" t="s">
        <v>2824</v>
      </c>
      <c r="N232" s="2" t="s">
        <v>2826</v>
      </c>
      <c r="O232" s="2" t="s">
        <v>2827</v>
      </c>
      <c r="Q232" s="222" t="s">
        <v>2830</v>
      </c>
      <c r="S232" s="2" t="s">
        <v>2838</v>
      </c>
      <c r="V232" s="68" t="s">
        <v>2846</v>
      </c>
      <c r="W232" s="69"/>
      <c r="X232" s="70"/>
      <c r="Y232" s="1"/>
      <c r="Z232" s="1"/>
      <c r="AA232" s="1"/>
      <c r="AB232" s="1"/>
      <c r="AC232" s="1"/>
      <c r="AD232" s="1"/>
      <c r="AE232" s="1"/>
      <c r="AF232" s="1"/>
      <c r="AG232" s="1"/>
      <c r="AH232" s="1"/>
      <c r="AI232" s="1"/>
      <c r="AJ232" s="1"/>
    </row>
    <row r="233">
      <c r="A233" s="9">
        <v>238.0</v>
      </c>
      <c r="B233" s="12"/>
      <c r="C233" s="12">
        <f t="shared" si="7"/>
        <v>365</v>
      </c>
      <c r="D233" s="2" t="s">
        <v>2862</v>
      </c>
      <c r="E233" s="2" t="s">
        <v>2863</v>
      </c>
      <c r="F233" s="223" t="s">
        <v>2865</v>
      </c>
      <c r="G233" s="59" t="s">
        <v>2870</v>
      </c>
      <c r="H233" s="2" t="s">
        <v>2875</v>
      </c>
      <c r="K233" s="223" t="s">
        <v>2878</v>
      </c>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c r="A234" s="9">
        <v>240.0</v>
      </c>
      <c r="B234" s="12"/>
      <c r="C234" s="12">
        <f t="shared" si="7"/>
        <v>11</v>
      </c>
      <c r="D234" s="224"/>
      <c r="E234" s="225" t="s">
        <v>2890</v>
      </c>
      <c r="F234" s="225" t="s">
        <v>2891</v>
      </c>
      <c r="G234" s="226" t="s">
        <v>2892</v>
      </c>
      <c r="H234" s="225" t="s">
        <v>2894</v>
      </c>
      <c r="I234" s="226" t="s">
        <v>2896</v>
      </c>
      <c r="J234" s="225" t="s">
        <v>2897</v>
      </c>
      <c r="K234" s="55"/>
      <c r="L234" s="227"/>
      <c r="M234" s="227"/>
      <c r="N234" s="227"/>
      <c r="O234" s="227"/>
      <c r="P234" s="227"/>
      <c r="Q234" s="227"/>
      <c r="R234" s="227"/>
      <c r="S234" s="227"/>
      <c r="T234" s="227"/>
      <c r="U234" s="227"/>
      <c r="V234" s="227"/>
      <c r="W234" s="227"/>
      <c r="X234" s="227"/>
      <c r="Y234" s="227"/>
      <c r="Z234" s="227"/>
      <c r="AA234" s="227"/>
      <c r="AB234" s="227"/>
      <c r="AC234" s="227"/>
      <c r="AD234" s="227"/>
      <c r="AE234" s="227"/>
      <c r="AF234" s="227"/>
      <c r="AG234" s="227"/>
      <c r="AH234" s="227"/>
      <c r="AI234" s="227"/>
      <c r="AJ234" s="227"/>
    </row>
    <row r="235">
      <c r="A235" s="9">
        <v>241.0</v>
      </c>
      <c r="B235" s="12"/>
      <c r="C235" s="12">
        <f t="shared" si="7"/>
        <v>161</v>
      </c>
      <c r="D235" s="228" t="s">
        <v>2916</v>
      </c>
      <c r="E235" s="229" t="s">
        <v>2919</v>
      </c>
      <c r="F235" s="230" t="s">
        <v>2922</v>
      </c>
      <c r="G235" s="230" t="s">
        <v>2925</v>
      </c>
      <c r="H235" s="230" t="s">
        <v>2928</v>
      </c>
      <c r="I235" s="231" t="s">
        <v>2930</v>
      </c>
      <c r="J235" s="232" t="s">
        <v>2931</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c r="A236" s="9">
        <v>242.0</v>
      </c>
      <c r="B236" s="12"/>
      <c r="C236" s="12">
        <f t="shared" si="7"/>
        <v>113</v>
      </c>
      <c r="D236" s="2" t="s">
        <v>2934</v>
      </c>
      <c r="E236" s="2" t="s">
        <v>2938</v>
      </c>
      <c r="F236" s="2" t="s">
        <v>2939</v>
      </c>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c r="A237" s="9">
        <v>243.0</v>
      </c>
      <c r="B237" s="12"/>
      <c r="C237" s="12">
        <f t="shared" si="7"/>
        <v>165</v>
      </c>
      <c r="D237" s="2" t="s">
        <v>2951</v>
      </c>
      <c r="E237" s="2" t="s">
        <v>2952</v>
      </c>
      <c r="F237" s="2" t="s">
        <v>2953</v>
      </c>
      <c r="G237" s="2" t="s">
        <v>2954</v>
      </c>
      <c r="H237" s="2" t="s">
        <v>2957</v>
      </c>
      <c r="I237" s="2" t="s">
        <v>2960</v>
      </c>
      <c r="J237" s="2" t="s">
        <v>2963</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c r="A238" s="9">
        <v>244.0</v>
      </c>
      <c r="B238" s="12"/>
      <c r="C238" s="12">
        <f t="shared" si="7"/>
        <v>38</v>
      </c>
      <c r="D238" s="2" t="s">
        <v>2982</v>
      </c>
      <c r="E238" s="2" t="s">
        <v>2983</v>
      </c>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c r="A239" s="9">
        <v>245.0</v>
      </c>
      <c r="B239" s="12"/>
      <c r="C239" s="12">
        <f t="shared" si="7"/>
        <v>66</v>
      </c>
      <c r="D239" s="2" t="s">
        <v>2994</v>
      </c>
      <c r="E239" s="2" t="s">
        <v>2995</v>
      </c>
      <c r="F239" s="233" t="s">
        <v>3000</v>
      </c>
      <c r="G239" s="2" t="s">
        <v>3005</v>
      </c>
      <c r="H239" s="2" t="s">
        <v>3006</v>
      </c>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c r="A240" s="9">
        <v>246.0</v>
      </c>
      <c r="B240" s="12"/>
      <c r="C240" s="12">
        <f t="shared" si="7"/>
        <v>104</v>
      </c>
      <c r="D240" s="2" t="s">
        <v>3023</v>
      </c>
      <c r="E240" s="53" t="s">
        <v>3024</v>
      </c>
      <c r="F240" s="190" t="s">
        <v>3025</v>
      </c>
      <c r="G240" s="234" t="s">
        <v>3026</v>
      </c>
      <c r="H240" s="235" t="s">
        <v>3027</v>
      </c>
      <c r="I240" s="236" t="s">
        <v>3029</v>
      </c>
      <c r="J240" s="237" t="s">
        <v>3031</v>
      </c>
      <c r="K240" s="238" t="s">
        <v>3037</v>
      </c>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c r="A241" s="9">
        <v>247.0</v>
      </c>
      <c r="B241" s="12"/>
      <c r="C241" s="12">
        <f t="shared" si="7"/>
        <v>9</v>
      </c>
      <c r="D241" s="2" t="s">
        <v>3055</v>
      </c>
      <c r="E241" s="1"/>
      <c r="F241" s="239"/>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c r="A242" s="9">
        <v>248.0</v>
      </c>
      <c r="B242" s="12"/>
      <c r="C242" s="12">
        <f t="shared" si="7"/>
        <v>113</v>
      </c>
      <c r="D242" s="2" t="s">
        <v>3066</v>
      </c>
      <c r="E242" s="2" t="s">
        <v>3069</v>
      </c>
      <c r="F242" s="240" t="s">
        <v>3070</v>
      </c>
      <c r="G242" s="2" t="s">
        <v>3071</v>
      </c>
      <c r="H242" s="2" t="s">
        <v>3072</v>
      </c>
      <c r="I242" s="241" t="s">
        <v>3073</v>
      </c>
      <c r="J242" s="2" t="s">
        <v>3075</v>
      </c>
      <c r="K242" s="37" t="s">
        <v>3078</v>
      </c>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c r="A243" s="9">
        <v>249.0</v>
      </c>
      <c r="B243" s="12"/>
      <c r="C243" s="12">
        <f t="shared" si="7"/>
        <v>46</v>
      </c>
      <c r="D243" s="2" t="s">
        <v>3089</v>
      </c>
      <c r="E243" s="2" t="s">
        <v>3090</v>
      </c>
      <c r="F243" s="241" t="s">
        <v>3091</v>
      </c>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c r="A244" s="9">
        <v>250.0</v>
      </c>
      <c r="B244" s="12"/>
      <c r="C244" s="12">
        <f t="shared" si="7"/>
        <v>43</v>
      </c>
      <c r="D244" s="2" t="s">
        <v>3096</v>
      </c>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c r="A245" s="9">
        <v>251.0</v>
      </c>
      <c r="B245" s="12"/>
      <c r="C245" s="12">
        <f t="shared" si="7"/>
        <v>151</v>
      </c>
      <c r="D245" s="2" t="s">
        <v>3104</v>
      </c>
      <c r="E245" s="2" t="s">
        <v>3109</v>
      </c>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c r="A246" s="9">
        <v>252.0</v>
      </c>
      <c r="B246" s="12"/>
      <c r="C246" s="12">
        <f t="shared" si="7"/>
        <v>1</v>
      </c>
      <c r="D246" s="242"/>
      <c r="E246" s="243"/>
      <c r="F246" s="244"/>
      <c r="G246" s="243"/>
      <c r="H246" s="243"/>
      <c r="I246" s="245"/>
      <c r="J246" s="246"/>
      <c r="K246" s="247"/>
      <c r="L246" s="247"/>
      <c r="M246" s="247"/>
      <c r="N246" s="247"/>
      <c r="O246" s="1"/>
      <c r="P246" s="1"/>
      <c r="Q246" s="1"/>
      <c r="R246" s="1"/>
      <c r="S246" s="1"/>
      <c r="T246" s="1"/>
      <c r="U246" s="1"/>
      <c r="V246" s="1"/>
      <c r="W246" s="1"/>
      <c r="X246" s="1"/>
      <c r="Y246" s="1"/>
      <c r="Z246" s="1"/>
      <c r="AA246" s="1"/>
      <c r="AB246" s="1"/>
      <c r="AC246" s="1"/>
      <c r="AD246" s="1"/>
      <c r="AE246" s="1"/>
      <c r="AF246" s="1"/>
      <c r="AG246" s="1"/>
      <c r="AH246" s="1"/>
      <c r="AI246" s="1"/>
      <c r="AJ246" s="1"/>
    </row>
    <row r="247">
      <c r="A247" s="9">
        <v>253.0</v>
      </c>
      <c r="B247" s="12"/>
      <c r="C247" s="12">
        <f t="shared" si="7"/>
        <v>8</v>
      </c>
      <c r="D247" s="60"/>
      <c r="E247" s="248" t="s">
        <v>3135</v>
      </c>
      <c r="F247" s="249" t="s">
        <v>3138</v>
      </c>
      <c r="G247" s="250" t="s">
        <v>3139</v>
      </c>
      <c r="H247" s="251" t="s">
        <v>3140</v>
      </c>
      <c r="I247" s="252" t="s">
        <v>3141</v>
      </c>
      <c r="J247" s="253" t="s">
        <v>3142</v>
      </c>
      <c r="K247" s="254" t="s">
        <v>3143</v>
      </c>
      <c r="L247" s="255" t="s">
        <v>3144</v>
      </c>
      <c r="M247" s="9"/>
      <c r="N247" s="247"/>
      <c r="O247" s="1"/>
      <c r="P247" s="1"/>
      <c r="Q247" s="1"/>
      <c r="R247" s="1"/>
      <c r="S247" s="1"/>
      <c r="T247" s="1"/>
      <c r="U247" s="1"/>
      <c r="V247" s="1"/>
      <c r="W247" s="1"/>
      <c r="X247" s="1"/>
      <c r="Y247" s="1"/>
      <c r="Z247" s="1"/>
      <c r="AA247" s="1"/>
      <c r="AB247" s="1"/>
      <c r="AC247" s="1"/>
      <c r="AD247" s="1"/>
      <c r="AE247" s="1"/>
      <c r="AF247" s="1"/>
      <c r="AG247" s="1"/>
      <c r="AH247" s="1"/>
      <c r="AI247" s="1"/>
      <c r="AJ247" s="1"/>
    </row>
    <row r="248">
      <c r="A248" s="9">
        <v>254.0</v>
      </c>
      <c r="B248" s="12"/>
      <c r="C248" s="12">
        <f t="shared" si="7"/>
        <v>752</v>
      </c>
      <c r="D248" s="60" t="s">
        <v>3146</v>
      </c>
      <c r="E248" s="256" t="s">
        <v>3148</v>
      </c>
      <c r="F248" s="257" t="s">
        <v>3155</v>
      </c>
      <c r="G248" s="258" t="s">
        <v>3162</v>
      </c>
      <c r="H248" s="259" t="s">
        <v>3163</v>
      </c>
      <c r="I248" s="260" t="s">
        <v>3166</v>
      </c>
      <c r="J248" s="261" t="s">
        <v>3172</v>
      </c>
      <c r="K248" s="262" t="s">
        <v>3178</v>
      </c>
      <c r="L248" s="263" t="s">
        <v>3183</v>
      </c>
      <c r="M248" s="264" t="s">
        <v>3186</v>
      </c>
      <c r="N248" s="247"/>
      <c r="O248" s="1"/>
      <c r="P248" s="1"/>
      <c r="Q248" s="1"/>
      <c r="R248" s="1"/>
      <c r="S248" s="1"/>
      <c r="T248" s="1"/>
      <c r="U248" s="1"/>
      <c r="V248" s="1"/>
      <c r="W248" s="1"/>
      <c r="X248" s="1"/>
      <c r="Y248" s="1"/>
      <c r="Z248" s="1"/>
      <c r="AA248" s="1"/>
      <c r="AB248" s="1"/>
      <c r="AC248" s="1"/>
      <c r="AD248" s="1"/>
      <c r="AE248" s="1"/>
      <c r="AF248" s="1"/>
      <c r="AG248" s="1"/>
      <c r="AH248" s="1"/>
      <c r="AI248" s="1"/>
      <c r="AJ248" s="1"/>
    </row>
    <row r="249">
      <c r="A249" s="9">
        <v>255.0</v>
      </c>
      <c r="B249" s="12"/>
      <c r="C249" s="12">
        <f t="shared" si="7"/>
        <v>386</v>
      </c>
      <c r="D249" s="60" t="s">
        <v>3199</v>
      </c>
      <c r="E249" s="265"/>
      <c r="F249" s="266"/>
      <c r="G249" s="267"/>
      <c r="H249" s="268" t="s">
        <v>3200</v>
      </c>
      <c r="I249" s="269"/>
      <c r="J249" s="270" t="s">
        <v>3207</v>
      </c>
      <c r="K249" s="271" t="s">
        <v>3208</v>
      </c>
      <c r="L249" s="272" t="s">
        <v>3211</v>
      </c>
      <c r="M249" s="273" t="s">
        <v>3213</v>
      </c>
      <c r="N249" s="247"/>
      <c r="O249" s="1"/>
      <c r="P249" s="1"/>
      <c r="Q249" s="1"/>
      <c r="R249" s="1"/>
      <c r="S249" s="1"/>
      <c r="T249" s="1"/>
      <c r="U249" s="1"/>
      <c r="V249" s="1"/>
      <c r="W249" s="1"/>
      <c r="X249" s="1"/>
      <c r="Y249" s="1"/>
      <c r="Z249" s="1"/>
      <c r="AA249" s="1"/>
      <c r="AB249" s="1"/>
      <c r="AC249" s="1"/>
      <c r="AD249" s="1"/>
      <c r="AE249" s="1"/>
      <c r="AF249" s="1"/>
      <c r="AG249" s="1"/>
      <c r="AH249" s="1"/>
      <c r="AI249" s="1"/>
      <c r="AJ249" s="1"/>
    </row>
    <row r="250">
      <c r="A250" s="9">
        <v>256.0</v>
      </c>
      <c r="B250" s="12"/>
      <c r="C250" s="12">
        <f t="shared" si="7"/>
        <v>182</v>
      </c>
      <c r="D250" s="274" t="s">
        <v>3224</v>
      </c>
      <c r="E250" s="197"/>
      <c r="F250" s="275" t="s">
        <v>3225</v>
      </c>
      <c r="G250" s="275" t="s">
        <v>3226</v>
      </c>
      <c r="H250" s="275"/>
      <c r="I250" s="275"/>
      <c r="J250" s="197"/>
      <c r="K250" s="197"/>
      <c r="L250" s="197"/>
      <c r="M250" s="197"/>
      <c r="N250" s="247"/>
      <c r="O250" s="1"/>
      <c r="P250" s="1"/>
      <c r="Q250" s="1"/>
      <c r="R250" s="1"/>
      <c r="S250" s="1"/>
      <c r="T250" s="1"/>
      <c r="U250" s="1"/>
      <c r="V250" s="1"/>
      <c r="W250" s="1"/>
      <c r="X250" s="1"/>
      <c r="Y250" s="1"/>
      <c r="Z250" s="1"/>
      <c r="AA250" s="1"/>
      <c r="AB250" s="1"/>
      <c r="AC250" s="1"/>
      <c r="AD250" s="1"/>
      <c r="AE250" s="1"/>
      <c r="AF250" s="1"/>
      <c r="AG250" s="1"/>
      <c r="AH250" s="1"/>
      <c r="AI250" s="1"/>
      <c r="AJ250" s="1"/>
    </row>
    <row r="251">
      <c r="A251" s="9">
        <v>257.0</v>
      </c>
      <c r="B251" s="12"/>
      <c r="C251" s="12">
        <f t="shared" si="7"/>
        <v>21</v>
      </c>
      <c r="D251" s="276" t="s">
        <v>3247</v>
      </c>
      <c r="E251" s="197"/>
      <c r="F251" s="197"/>
      <c r="G251" s="197"/>
      <c r="H251" s="275"/>
      <c r="I251" s="275"/>
      <c r="J251" s="197"/>
      <c r="K251" s="197"/>
      <c r="L251" s="197"/>
      <c r="M251" s="197"/>
      <c r="N251" s="247"/>
      <c r="O251" s="1"/>
      <c r="P251" s="1"/>
      <c r="Q251" s="1"/>
      <c r="R251" s="1"/>
      <c r="S251" s="1"/>
      <c r="T251" s="1"/>
      <c r="U251" s="1"/>
      <c r="V251" s="1"/>
      <c r="W251" s="1"/>
      <c r="X251" s="1"/>
      <c r="Y251" s="1"/>
      <c r="Z251" s="1"/>
      <c r="AA251" s="1"/>
      <c r="AB251" s="1"/>
      <c r="AC251" s="1"/>
      <c r="AD251" s="1"/>
      <c r="AE251" s="1"/>
      <c r="AF251" s="1"/>
      <c r="AG251" s="1"/>
      <c r="AH251" s="1"/>
      <c r="AI251" s="1"/>
      <c r="AJ251" s="1"/>
    </row>
    <row r="252">
      <c r="A252" s="9">
        <v>258.0</v>
      </c>
      <c r="B252" s="12"/>
      <c r="C252" s="12">
        <f t="shared" si="7"/>
        <v>260</v>
      </c>
      <c r="D252" s="9" t="s">
        <v>3258</v>
      </c>
      <c r="E252" s="1"/>
      <c r="F252" s="2" t="s">
        <v>3262</v>
      </c>
      <c r="G252" s="2" t="s">
        <v>3265</v>
      </c>
      <c r="H252" s="1"/>
      <c r="I252" s="2" t="s">
        <v>3266</v>
      </c>
      <c r="J252" s="176" t="s">
        <v>3267</v>
      </c>
      <c r="K252" s="1"/>
      <c r="L252" s="1"/>
      <c r="M252" s="1"/>
      <c r="N252" s="247"/>
      <c r="O252" s="1"/>
      <c r="P252" s="1"/>
      <c r="Q252" s="1"/>
      <c r="R252" s="1"/>
      <c r="S252" s="1"/>
      <c r="T252" s="1"/>
      <c r="U252" s="1"/>
      <c r="V252" s="1"/>
      <c r="W252" s="1"/>
      <c r="X252" s="1"/>
      <c r="Y252" s="1"/>
      <c r="Z252" s="1"/>
      <c r="AA252" s="1"/>
      <c r="AB252" s="1"/>
      <c r="AC252" s="1"/>
      <c r="AD252" s="1"/>
      <c r="AE252" s="1"/>
      <c r="AF252" s="1"/>
      <c r="AG252" s="1"/>
      <c r="AH252" s="1"/>
      <c r="AI252" s="1"/>
      <c r="AJ252" s="1"/>
    </row>
    <row r="253">
      <c r="A253" s="9">
        <v>259.0</v>
      </c>
      <c r="B253" s="12"/>
      <c r="C253" s="12">
        <f t="shared" si="7"/>
        <v>1</v>
      </c>
      <c r="D253" s="247"/>
      <c r="E253" s="247"/>
      <c r="F253" s="247"/>
      <c r="G253" s="247"/>
      <c r="H253" s="247"/>
      <c r="I253" s="247"/>
      <c r="J253" s="247"/>
      <c r="K253" s="247"/>
      <c r="L253" s="247"/>
      <c r="M253" s="247"/>
      <c r="N253" s="247"/>
      <c r="O253" s="1"/>
      <c r="P253" s="1"/>
      <c r="Q253" s="1"/>
      <c r="R253" s="1"/>
      <c r="S253" s="1"/>
      <c r="T253" s="1"/>
      <c r="U253" s="1"/>
      <c r="V253" s="1"/>
      <c r="W253" s="1"/>
      <c r="X253" s="1"/>
      <c r="Y253" s="1"/>
      <c r="Z253" s="1"/>
      <c r="AA253" s="1"/>
      <c r="AB253" s="1"/>
      <c r="AC253" s="1"/>
      <c r="AD253" s="1"/>
      <c r="AE253" s="1"/>
      <c r="AF253" s="1"/>
      <c r="AG253" s="1"/>
      <c r="AH253" s="1"/>
      <c r="AI253" s="1"/>
      <c r="AJ253" s="1"/>
    </row>
    <row r="254">
      <c r="A254" s="9">
        <v>260.0</v>
      </c>
      <c r="B254" s="12"/>
      <c r="C254" s="12">
        <f t="shared" si="7"/>
        <v>411</v>
      </c>
      <c r="D254" s="101" t="s">
        <v>3283</v>
      </c>
      <c r="E254" s="176" t="s">
        <v>3285</v>
      </c>
      <c r="F254" s="176" t="s">
        <v>3288</v>
      </c>
      <c r="G254" s="101" t="s">
        <v>3291</v>
      </c>
      <c r="H254" s="176" t="s">
        <v>3294</v>
      </c>
      <c r="I254" s="101" t="s">
        <v>3297</v>
      </c>
      <c r="J254" s="101" t="s">
        <v>3299</v>
      </c>
      <c r="K254" s="101" t="s">
        <v>3303</v>
      </c>
      <c r="L254" s="160"/>
      <c r="M254" s="160"/>
      <c r="N254" s="160"/>
      <c r="O254" s="160"/>
      <c r="P254" s="160"/>
      <c r="Q254" s="160"/>
      <c r="R254" s="160"/>
      <c r="S254" s="160"/>
      <c r="T254" s="160"/>
      <c r="U254" s="160"/>
      <c r="V254" s="160"/>
      <c r="W254" s="160"/>
      <c r="X254" s="160"/>
      <c r="Y254" s="160"/>
      <c r="Z254" s="160"/>
      <c r="AA254" s="160"/>
      <c r="AB254" s="160"/>
      <c r="AC254" s="160"/>
      <c r="AD254" s="160"/>
      <c r="AE254" s="160"/>
      <c r="AF254" s="160"/>
      <c r="AG254" s="160"/>
      <c r="AH254" s="160"/>
      <c r="AI254" s="160"/>
      <c r="AJ254" s="160"/>
    </row>
    <row r="255">
      <c r="A255" s="9">
        <v>261.0</v>
      </c>
      <c r="B255" s="12"/>
      <c r="C255" s="12">
        <f t="shared" si="7"/>
        <v>432</v>
      </c>
      <c r="D255" s="2" t="s">
        <v>3317</v>
      </c>
      <c r="E255" s="2" t="s">
        <v>3321</v>
      </c>
      <c r="F255" s="37" t="s">
        <v>3322</v>
      </c>
      <c r="G255" s="2" t="s">
        <v>3323</v>
      </c>
      <c r="H255" s="2" t="s">
        <v>3324</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c r="A256" s="9">
        <v>262.0</v>
      </c>
      <c r="B256" s="12"/>
      <c r="C256" s="12">
        <f t="shared" si="7"/>
        <v>241</v>
      </c>
      <c r="D256" s="2" t="s">
        <v>3329</v>
      </c>
      <c r="E256" s="2" t="s">
        <v>3332</v>
      </c>
      <c r="F256" s="2" t="s">
        <v>3335</v>
      </c>
      <c r="G256" s="2" t="s">
        <v>3337</v>
      </c>
      <c r="H256" s="2" t="s">
        <v>3340</v>
      </c>
      <c r="I256" s="2" t="s">
        <v>3343</v>
      </c>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c r="A257" s="9">
        <v>263.0</v>
      </c>
      <c r="B257" s="12"/>
      <c r="C257" s="12">
        <f t="shared" si="7"/>
        <v>20</v>
      </c>
      <c r="D257" s="2" t="s">
        <v>3349</v>
      </c>
      <c r="E257" s="18" t="s">
        <v>3353</v>
      </c>
      <c r="F257" s="18" t="s">
        <v>3381</v>
      </c>
      <c r="G257" s="59" t="str">
        <f>HYPERLINK("https://academicworks.cuny.edu/cgi/viewcontent.cgi?article=4105&amp;context=gc_etds","intelligence is increasingly measured by instruments designed on an intelligence-as-information-processing theory: https://academicworks.cuny.edu/cgi/viewcontent.cgi?article=4105&amp;context=gc_etds")</f>
        <v>intelligence is increasingly measured by instruments designed on an intelligence-as-information-processing theory: https://academicworks.cuny.edu/cgi/viewcontent.cgi?article=4105&amp;context=gc_etds</v>
      </c>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c r="A258" s="9">
        <v>264.0</v>
      </c>
      <c r="B258" s="12"/>
      <c r="C258" s="12">
        <f t="shared" si="7"/>
        <v>74</v>
      </c>
      <c r="D258" s="2" t="s">
        <v>3425</v>
      </c>
      <c r="E258" s="2" t="s">
        <v>3427</v>
      </c>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c r="A259" s="9">
        <v>265.0</v>
      </c>
      <c r="B259" s="12"/>
      <c r="C259" s="12">
        <f t="shared" si="7"/>
        <v>208</v>
      </c>
      <c r="D259" s="2" t="s">
        <v>3434</v>
      </c>
      <c r="E259" s="2" t="s">
        <v>3437</v>
      </c>
      <c r="F259" s="2" t="s">
        <v>3439</v>
      </c>
      <c r="G259" s="2" t="s">
        <v>3440</v>
      </c>
      <c r="H259" s="2" t="s">
        <v>3441</v>
      </c>
      <c r="I259" s="2" t="s">
        <v>3442</v>
      </c>
      <c r="J259" s="2" t="s">
        <v>3444</v>
      </c>
      <c r="K259" s="2" t="s">
        <v>3446</v>
      </c>
      <c r="L259" s="2" t="s">
        <v>3447</v>
      </c>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c r="A260" s="9">
        <v>266.0</v>
      </c>
      <c r="B260" s="12"/>
      <c r="C260" s="12">
        <f t="shared" si="7"/>
        <v>7</v>
      </c>
      <c r="D260" s="2" t="s">
        <v>3455</v>
      </c>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c r="A261" s="9">
        <v>267.0</v>
      </c>
      <c r="B261" s="12"/>
      <c r="C261" s="12">
        <f t="shared" si="7"/>
        <v>97</v>
      </c>
      <c r="D261" s="2" t="s">
        <v>3461</v>
      </c>
      <c r="E261" s="2" t="s">
        <v>3463</v>
      </c>
      <c r="F261" s="2" t="s">
        <v>3466</v>
      </c>
      <c r="G261" s="2" t="s">
        <v>3468</v>
      </c>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c r="A262" s="9">
        <v>268.0</v>
      </c>
      <c r="B262" s="12"/>
      <c r="C262" s="12">
        <f t="shared" si="7"/>
        <v>107</v>
      </c>
      <c r="D262" s="2" t="s">
        <v>3486</v>
      </c>
      <c r="E262" s="2" t="s">
        <v>3487</v>
      </c>
      <c r="F262" s="2" t="s">
        <v>3489</v>
      </c>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c r="A263" s="9">
        <v>269.0</v>
      </c>
      <c r="B263" s="12"/>
      <c r="C263" s="12">
        <f t="shared" si="7"/>
        <v>49</v>
      </c>
      <c r="D263" s="2" t="s">
        <v>3510</v>
      </c>
      <c r="E263" s="2" t="s">
        <v>3512</v>
      </c>
      <c r="F263" s="2" t="s">
        <v>3515</v>
      </c>
      <c r="G263" s="2" t="s">
        <v>3518</v>
      </c>
      <c r="H263" s="53" t="s">
        <v>3519</v>
      </c>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c r="A264" s="9">
        <v>270.0</v>
      </c>
      <c r="B264" s="12"/>
      <c r="C264" s="12">
        <f t="shared" si="7"/>
        <v>41</v>
      </c>
      <c r="D264" s="2" t="s">
        <v>3544</v>
      </c>
      <c r="E264" s="2" t="s">
        <v>3546</v>
      </c>
      <c r="F264" s="2" t="s">
        <v>3548</v>
      </c>
      <c r="G264" s="2" t="s">
        <v>3550</v>
      </c>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c r="A265" s="9">
        <v>271.0</v>
      </c>
      <c r="B265" s="12"/>
      <c r="C265" s="12">
        <f t="shared" si="7"/>
        <v>121</v>
      </c>
      <c r="D265" s="2" t="s">
        <v>3559</v>
      </c>
      <c r="E265" s="2" t="s">
        <v>3562</v>
      </c>
      <c r="F265" s="2" t="s">
        <v>3563</v>
      </c>
      <c r="G265" s="2" t="s">
        <v>3564</v>
      </c>
      <c r="H265" s="2" t="s">
        <v>3565</v>
      </c>
      <c r="J265" s="2" t="s">
        <v>3567</v>
      </c>
      <c r="K265" s="2" t="s">
        <v>3569</v>
      </c>
      <c r="L265" s="2" t="s">
        <v>3571</v>
      </c>
      <c r="M265" s="2" t="s">
        <v>3573</v>
      </c>
      <c r="N265" s="2" t="s">
        <v>3575</v>
      </c>
      <c r="O265" s="1"/>
      <c r="P265" s="1"/>
      <c r="Q265" s="1"/>
      <c r="R265" s="1"/>
      <c r="S265" s="1"/>
      <c r="T265" s="1"/>
      <c r="U265" s="1"/>
      <c r="V265" s="1"/>
      <c r="W265" s="1"/>
      <c r="X265" s="1"/>
      <c r="Y265" s="1"/>
      <c r="Z265" s="1"/>
      <c r="AA265" s="1"/>
      <c r="AB265" s="1"/>
      <c r="AC265" s="1"/>
      <c r="AD265" s="1"/>
      <c r="AE265" s="1"/>
      <c r="AF265" s="1"/>
      <c r="AG265" s="1"/>
      <c r="AH265" s="1"/>
      <c r="AI265" s="1"/>
      <c r="AJ265" s="1"/>
    </row>
    <row r="266">
      <c r="A266" s="9">
        <v>272.0</v>
      </c>
      <c r="B266" s="12"/>
      <c r="C266" s="12">
        <f t="shared" si="7"/>
        <v>19</v>
      </c>
      <c r="D266" s="59" t="str">
        <f>HYPERLINK("https://www.ted.com/talks/suzanne_simard_how_trees_talk_to_each_other?language=en#t-1084835","//susanne simard ted talk ""how trees talk to each other")</f>
        <v>//susanne simard ted talk "how trees talk to each other</v>
      </c>
      <c r="E266" s="2" t="s">
        <v>3608</v>
      </c>
      <c r="F266" s="2" t="s">
        <v>3610</v>
      </c>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c r="A267" s="9">
        <v>273.0</v>
      </c>
      <c r="B267" s="12"/>
      <c r="C267" s="12">
        <f t="shared" si="7"/>
        <v>6</v>
      </c>
      <c r="D267" s="59" t="str">
        <f>HYPERLINK("https://www.blogs.uni-mainz.de/fb05philosophie/files/2014/04/TheorPhil_Metzinger_SIR_2013_English.pdf","//thomas metzinger Spirituality and Intellectual Honesty")</f>
        <v>//thomas metzinger Spirituality and Intellectual Honesty</v>
      </c>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c r="A268" s="9">
        <v>274.0</v>
      </c>
      <c r="B268" s="12"/>
      <c r="C268" s="12">
        <f t="shared" si="7"/>
        <v>73</v>
      </c>
      <c r="D268" s="59" t="str">
        <f>HYPERLINK("https://www.youtube.com/watch?v=vqP5ukwyfp0&amp;t=3022s","Annaka Harris (Sam's spouse) on Rich Roll podcast")</f>
        <v>Annaka Harris (Sam's spouse) on Rich Roll podcast</v>
      </c>
      <c r="E268" s="2" t="s">
        <v>3652</v>
      </c>
      <c r="F268" s="2" t="s">
        <v>3654</v>
      </c>
      <c r="G268" s="2" t="s">
        <v>3656</v>
      </c>
      <c r="H268" s="2" t="s">
        <v>3658</v>
      </c>
      <c r="I268" s="2" t="s">
        <v>3660</v>
      </c>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c r="A269" s="9">
        <v>275.0</v>
      </c>
      <c r="B269" s="12"/>
      <c r="C269" s="12">
        <f t="shared" si="7"/>
        <v>16</v>
      </c>
      <c r="D269" s="59" t="str">
        <f>HYPERLINK("https://www.youtube.com/watch?v=e2XAHloxj4Y","Carlo Rovelli The Order of Time")</f>
        <v>Carlo Rovelli The Order of Time</v>
      </c>
      <c r="E269" s="2" t="s">
        <v>3671</v>
      </c>
      <c r="F269" s="2" t="s">
        <v>3672</v>
      </c>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c r="A270" s="9">
        <v>276.0</v>
      </c>
      <c r="B270" s="12"/>
      <c r="C270" s="12">
        <f t="shared" si="7"/>
        <v>6</v>
      </c>
      <c r="D270" s="59" t="str">
        <f>HYPERLINK("https://www.youtube.com/watch?v=vfMCn42RRfw","Donald Hoffman The Case Against Reality")</f>
        <v>Donald Hoffman The Case Against Reality</v>
      </c>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c r="A271" s="9">
        <v>277.0</v>
      </c>
      <c r="B271" s="12"/>
      <c r="C271" s="12">
        <f t="shared" si="7"/>
        <v>527</v>
      </c>
      <c r="D271" s="2" t="s">
        <v>3702</v>
      </c>
      <c r="E271" s="2" t="s">
        <v>3703</v>
      </c>
      <c r="F271" s="2" t="s">
        <v>3705</v>
      </c>
      <c r="G271" s="2" t="s">
        <v>3708</v>
      </c>
      <c r="H271" s="2" t="s">
        <v>3710</v>
      </c>
      <c r="I271" s="2" t="s">
        <v>3713</v>
      </c>
      <c r="K271" s="2" t="s">
        <v>3715</v>
      </c>
      <c r="L271" s="2" t="s">
        <v>3718</v>
      </c>
      <c r="M271" s="2" t="s">
        <v>3720</v>
      </c>
      <c r="N271" s="2" t="s">
        <v>3722</v>
      </c>
      <c r="O271" s="2" t="s">
        <v>3724</v>
      </c>
      <c r="P271" s="2" t="s">
        <v>3728</v>
      </c>
      <c r="R271" s="2" t="s">
        <v>3729</v>
      </c>
      <c r="S271" s="2" t="s">
        <v>3730</v>
      </c>
      <c r="T271" s="1"/>
      <c r="U271" s="1"/>
      <c r="V271" s="1"/>
      <c r="W271" s="1"/>
      <c r="X271" s="1"/>
      <c r="Y271" s="1"/>
      <c r="Z271" s="1"/>
      <c r="AA271" s="1"/>
      <c r="AB271" s="1"/>
      <c r="AC271" s="1"/>
      <c r="AD271" s="1"/>
      <c r="AE271" s="1"/>
      <c r="AF271" s="1"/>
      <c r="AG271" s="1"/>
      <c r="AH271" s="1"/>
      <c r="AI271" s="1"/>
      <c r="AJ271" s="1"/>
    </row>
    <row r="272">
      <c r="A272" s="9">
        <v>278.0</v>
      </c>
      <c r="B272" s="12"/>
      <c r="C272" s="12">
        <f t="shared" si="7"/>
        <v>42</v>
      </c>
      <c r="D272" s="2" t="s">
        <v>3737</v>
      </c>
      <c r="E272" s="2" t="s">
        <v>3738</v>
      </c>
      <c r="F272" s="37" t="s">
        <v>3739</v>
      </c>
      <c r="G272" s="2" t="s">
        <v>3741</v>
      </c>
      <c r="H272" s="2" t="s">
        <v>3742</v>
      </c>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c r="A273" s="9">
        <v>279.0</v>
      </c>
      <c r="B273" s="12"/>
      <c r="C273" s="12">
        <f t="shared" si="7"/>
        <v>553</v>
      </c>
      <c r="D273" s="2" t="s">
        <v>3770</v>
      </c>
      <c r="E273" s="2" t="s">
        <v>3771</v>
      </c>
      <c r="F273" s="37" t="s">
        <v>3772</v>
      </c>
      <c r="J273" s="2" t="s">
        <v>3776</v>
      </c>
      <c r="L273" s="2" t="s">
        <v>3780</v>
      </c>
      <c r="M273" s="2" t="s">
        <v>3782</v>
      </c>
      <c r="N273" s="2" t="s">
        <v>3786</v>
      </c>
      <c r="P273" s="1"/>
      <c r="Q273" s="1"/>
      <c r="R273" s="1"/>
      <c r="S273" s="1"/>
      <c r="T273" s="1"/>
      <c r="U273" s="1"/>
      <c r="V273" s="1"/>
      <c r="W273" s="1"/>
      <c r="X273" s="1"/>
      <c r="Y273" s="1"/>
      <c r="Z273" s="1"/>
      <c r="AA273" s="1"/>
      <c r="AB273" s="1"/>
      <c r="AC273" s="1"/>
      <c r="AD273" s="1"/>
      <c r="AE273" s="1"/>
      <c r="AF273" s="1"/>
      <c r="AG273" s="1"/>
      <c r="AH273" s="1"/>
      <c r="AI273" s="1"/>
      <c r="AJ273" s="1"/>
    </row>
    <row r="274">
      <c r="A274" s="9">
        <v>280.0</v>
      </c>
      <c r="B274" s="12"/>
      <c r="C274" s="12">
        <f t="shared" si="7"/>
        <v>185</v>
      </c>
      <c r="D274" s="278" t="s">
        <v>3799</v>
      </c>
      <c r="E274" s="2" t="s">
        <v>3802</v>
      </c>
      <c r="F274" s="2" t="s">
        <v>3803</v>
      </c>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c r="A275" s="9">
        <v>281.0</v>
      </c>
      <c r="B275" s="12"/>
      <c r="C275" s="12">
        <f t="shared" si="7"/>
        <v>2</v>
      </c>
      <c r="D275" s="2" t="s">
        <v>3819</v>
      </c>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c r="A276" s="9">
        <v>282.0</v>
      </c>
      <c r="B276" s="12"/>
      <c r="C276" s="12">
        <f t="shared" si="7"/>
        <v>11</v>
      </c>
      <c r="D276" s="2" t="s">
        <v>3831</v>
      </c>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c r="A277" s="9">
        <v>283.0</v>
      </c>
      <c r="B277" s="12"/>
      <c r="C277" s="12">
        <f t="shared" si="7"/>
        <v>12</v>
      </c>
      <c r="D277" s="2" t="s">
        <v>3851</v>
      </c>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c r="A278" s="9">
        <v>284.0</v>
      </c>
      <c r="B278" s="12"/>
      <c r="C278" s="12">
        <f t="shared" si="7"/>
        <v>3</v>
      </c>
      <c r="D278" s="2" t="s">
        <v>3860</v>
      </c>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c r="A279" s="9">
        <v>285.0</v>
      </c>
      <c r="B279" s="12"/>
      <c r="C279" s="12">
        <f t="shared" si="7"/>
        <v>5</v>
      </c>
      <c r="D279" s="2" t="s">
        <v>3871</v>
      </c>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c r="A280" s="9">
        <v>286.0</v>
      </c>
      <c r="B280" s="12"/>
      <c r="C280" s="12">
        <f t="shared" si="7"/>
        <v>9</v>
      </c>
      <c r="D280" s="2" t="s">
        <v>3880</v>
      </c>
      <c r="E280" s="18" t="s">
        <v>3883</v>
      </c>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c r="A281" s="9">
        <v>287.0</v>
      </c>
      <c r="B281" s="12"/>
      <c r="C281" s="12">
        <f t="shared" si="7"/>
        <v>15</v>
      </c>
      <c r="D281" s="2" t="s">
        <v>3930</v>
      </c>
      <c r="E281" s="18" t="s">
        <v>3931</v>
      </c>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c r="A282" s="9">
        <v>288.0</v>
      </c>
      <c r="B282" s="12"/>
      <c r="C282" s="12">
        <f t="shared" si="7"/>
        <v>12</v>
      </c>
      <c r="D282" s="2" t="s">
        <v>3963</v>
      </c>
      <c r="E282" s="18" t="s">
        <v>3965</v>
      </c>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c r="A283" s="9">
        <v>289.0</v>
      </c>
      <c r="B283" s="12"/>
      <c r="C283" s="12">
        <f t="shared" si="7"/>
        <v>146</v>
      </c>
      <c r="D283" s="2" t="s">
        <v>3996</v>
      </c>
      <c r="E283" s="2" t="s">
        <v>3998</v>
      </c>
      <c r="G283" s="2" t="s">
        <v>4000</v>
      </c>
      <c r="I283" s="282"/>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c r="A284" s="9">
        <v>290.0</v>
      </c>
      <c r="B284" s="12"/>
      <c r="C284" s="12">
        <f t="shared" si="7"/>
        <v>49</v>
      </c>
      <c r="D284" s="2" t="s">
        <v>4010</v>
      </c>
      <c r="E284" s="2" t="s">
        <v>4011</v>
      </c>
      <c r="F284" s="2" t="s">
        <v>4012</v>
      </c>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c r="A285" s="9">
        <v>291.0</v>
      </c>
      <c r="B285" s="12"/>
      <c r="C285" s="12">
        <f t="shared" si="7"/>
        <v>121</v>
      </c>
      <c r="D285" s="2" t="s">
        <v>4025</v>
      </c>
      <c r="E285" s="2" t="s">
        <v>4027</v>
      </c>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c r="A286" s="9">
        <v>292.0</v>
      </c>
      <c r="B286" s="12"/>
      <c r="C286" s="12">
        <f t="shared" si="7"/>
        <v>93</v>
      </c>
      <c r="D286" s="2" t="s">
        <v>4039</v>
      </c>
      <c r="E286" s="2" t="s">
        <v>4042</v>
      </c>
      <c r="F286" s="2" t="s">
        <v>4045</v>
      </c>
      <c r="G286" s="2" t="s">
        <v>4047</v>
      </c>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c r="A287" s="9">
        <v>293.0</v>
      </c>
      <c r="B287" s="12"/>
      <c r="C287" s="12">
        <f t="shared" si="7"/>
        <v>429</v>
      </c>
      <c r="D287" s="2" t="s">
        <v>4060</v>
      </c>
      <c r="E287" s="2" t="s">
        <v>4063</v>
      </c>
      <c r="G287" s="2" t="s">
        <v>4064</v>
      </c>
      <c r="I287" s="2" t="s">
        <v>4065</v>
      </c>
      <c r="K287" s="2" t="s">
        <v>4066</v>
      </c>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c r="A288" s="9">
        <v>294.0</v>
      </c>
      <c r="B288" s="12"/>
      <c r="C288" s="12">
        <f t="shared" si="7"/>
        <v>1</v>
      </c>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c r="A289" s="9">
        <v>295.0</v>
      </c>
      <c r="B289" s="12"/>
      <c r="C289" s="12">
        <f t="shared" si="7"/>
        <v>938</v>
      </c>
      <c r="D289" s="2" t="s">
        <v>4088</v>
      </c>
      <c r="E289" s="2" t="s">
        <v>4090</v>
      </c>
      <c r="J289" s="2" t="s">
        <v>4097</v>
      </c>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c r="A290" s="9">
        <v>296.0</v>
      </c>
      <c r="B290" s="12"/>
      <c r="C290" s="12">
        <f t="shared" si="7"/>
        <v>187</v>
      </c>
      <c r="D290" s="2" t="s">
        <v>4109</v>
      </c>
      <c r="E290" s="2" t="s">
        <v>4111</v>
      </c>
      <c r="F290" s="2" t="s">
        <v>4114</v>
      </c>
      <c r="G290" s="2" t="s">
        <v>4116</v>
      </c>
      <c r="H290" s="2" t="s">
        <v>4118</v>
      </c>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c r="A291" s="9">
        <v>297.0</v>
      </c>
      <c r="B291" s="12"/>
      <c r="C291" s="12">
        <f t="shared" si="7"/>
        <v>38</v>
      </c>
      <c r="D291" s="2" t="s">
        <v>4125</v>
      </c>
      <c r="E291" s="2" t="s">
        <v>4128</v>
      </c>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c r="A292" s="9">
        <v>298.0</v>
      </c>
      <c r="B292" s="12"/>
      <c r="C292" s="12">
        <f t="shared" si="7"/>
        <v>31</v>
      </c>
      <c r="D292" s="2" t="s">
        <v>4138</v>
      </c>
      <c r="E292" s="6" t="s">
        <v>4140</v>
      </c>
      <c r="F292" s="6" t="s">
        <v>4142</v>
      </c>
      <c r="G292" s="6" t="s">
        <v>4144</v>
      </c>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c r="A293" s="9">
        <v>299.0</v>
      </c>
      <c r="B293" s="12"/>
      <c r="C293" s="12">
        <f t="shared" si="7"/>
        <v>66</v>
      </c>
      <c r="D293" s="1"/>
      <c r="E293" s="2" t="s">
        <v>4153</v>
      </c>
      <c r="F293" s="37" t="s">
        <v>4155</v>
      </c>
      <c r="G293" s="37" t="s">
        <v>4158</v>
      </c>
      <c r="H293" s="2" t="s">
        <v>4161</v>
      </c>
      <c r="I293" s="2" t="s">
        <v>4163</v>
      </c>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c r="A294" s="9">
        <v>300.0</v>
      </c>
      <c r="B294" s="12"/>
      <c r="C294" s="12">
        <f t="shared" si="7"/>
        <v>90</v>
      </c>
      <c r="D294" s="1"/>
      <c r="E294" s="2" t="s">
        <v>4180</v>
      </c>
      <c r="F294" s="2" t="s">
        <v>4182</v>
      </c>
      <c r="G294" s="2" t="s">
        <v>4183</v>
      </c>
      <c r="H294" s="2" t="s">
        <v>4184</v>
      </c>
      <c r="I294" s="2" t="s">
        <v>4185</v>
      </c>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c r="A295" s="9">
        <v>301.0</v>
      </c>
      <c r="B295" s="12"/>
      <c r="C295" s="12">
        <f t="shared" si="7"/>
        <v>169</v>
      </c>
      <c r="D295" s="1"/>
      <c r="E295" s="2" t="s">
        <v>4189</v>
      </c>
      <c r="F295" s="2" t="s">
        <v>4190</v>
      </c>
      <c r="G295" s="2" t="s">
        <v>4193</v>
      </c>
      <c r="H295" s="283" t="s">
        <v>4196</v>
      </c>
      <c r="I295" s="284" t="s">
        <v>4199</v>
      </c>
      <c r="J295" s="2" t="s">
        <v>4203</v>
      </c>
      <c r="K295" s="2" t="s">
        <v>4205</v>
      </c>
      <c r="M295" s="2" t="s">
        <v>4209</v>
      </c>
      <c r="N295" s="2" t="s">
        <v>4210</v>
      </c>
      <c r="O295" s="2" t="s">
        <v>4212</v>
      </c>
      <c r="P295" s="1"/>
      <c r="Q295" s="1"/>
      <c r="R295" s="1"/>
      <c r="S295" s="1"/>
      <c r="T295" s="1"/>
      <c r="U295" s="1"/>
      <c r="V295" s="1"/>
      <c r="W295" s="1"/>
      <c r="X295" s="1"/>
      <c r="Y295" s="1"/>
      <c r="Z295" s="1"/>
      <c r="AA295" s="1"/>
      <c r="AB295" s="1"/>
      <c r="AC295" s="1"/>
      <c r="AD295" s="1"/>
      <c r="AE295" s="1"/>
      <c r="AF295" s="1"/>
      <c r="AG295" s="1"/>
      <c r="AH295" s="1"/>
      <c r="AI295" s="1"/>
      <c r="AJ295" s="1"/>
    </row>
    <row r="296">
      <c r="A296" s="9">
        <v>302.0</v>
      </c>
      <c r="B296" s="12"/>
      <c r="C296" s="12">
        <f t="shared" si="7"/>
        <v>36</v>
      </c>
      <c r="D296" s="1"/>
      <c r="E296" s="2" t="s">
        <v>4218</v>
      </c>
      <c r="F296" s="2" t="s">
        <v>4220</v>
      </c>
      <c r="G296" s="2" t="s">
        <v>4222</v>
      </c>
      <c r="H296" s="285" t="s">
        <v>4196</v>
      </c>
      <c r="I296" s="286" t="s">
        <v>4228</v>
      </c>
      <c r="J296" s="2" t="s">
        <v>4231</v>
      </c>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c r="A297" s="9">
        <v>303.0</v>
      </c>
      <c r="B297" s="12"/>
      <c r="C297" s="12">
        <f t="shared" si="7"/>
        <v>16</v>
      </c>
      <c r="D297" s="1"/>
      <c r="E297" s="19" t="s">
        <v>4246</v>
      </c>
      <c r="F297" s="2"/>
      <c r="G297" s="2"/>
      <c r="H297" s="285" t="s">
        <v>4196</v>
      </c>
      <c r="I297" s="286" t="s">
        <v>4249</v>
      </c>
      <c r="J297" s="2" t="s">
        <v>4251</v>
      </c>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c r="A298" s="9">
        <v>304.0</v>
      </c>
      <c r="B298" s="12"/>
      <c r="C298" s="12">
        <f t="shared" si="7"/>
        <v>14</v>
      </c>
      <c r="D298" s="1"/>
      <c r="E298" s="19" t="s">
        <v>4257</v>
      </c>
      <c r="F298" s="2"/>
      <c r="G298" s="2"/>
      <c r="H298" s="285" t="s">
        <v>4196</v>
      </c>
      <c r="I298" s="286" t="s">
        <v>4259</v>
      </c>
      <c r="J298" s="2" t="s">
        <v>4260</v>
      </c>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c r="A299" s="9">
        <v>305.0</v>
      </c>
      <c r="B299" s="12"/>
      <c r="C299" s="12">
        <f t="shared" si="7"/>
        <v>15</v>
      </c>
      <c r="D299" s="1"/>
      <c r="E299" s="19" t="s">
        <v>4272</v>
      </c>
      <c r="F299" s="2"/>
      <c r="G299" s="2"/>
      <c r="H299" s="287" t="s">
        <v>4196</v>
      </c>
      <c r="I299" s="288" t="s">
        <v>4276</v>
      </c>
      <c r="J299" s="2" t="s">
        <v>4277</v>
      </c>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c r="A300" s="9">
        <v>306.0</v>
      </c>
      <c r="B300" s="12"/>
      <c r="C300" s="12">
        <f t="shared" si="7"/>
        <v>6</v>
      </c>
      <c r="D300" s="2" t="s">
        <v>4286</v>
      </c>
      <c r="E300" s="19"/>
      <c r="F300" s="2"/>
      <c r="G300" s="2"/>
      <c r="H300" s="2"/>
      <c r="I300" s="2"/>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row r="301">
      <c r="A301" s="9">
        <v>307.0</v>
      </c>
      <c r="B301" s="12"/>
      <c r="C301" s="12">
        <f t="shared" si="7"/>
        <v>386</v>
      </c>
      <c r="D301" s="2" t="s">
        <v>4301</v>
      </c>
      <c r="E301" s="289" t="s">
        <v>4305</v>
      </c>
      <c r="I301" s="2" t="s">
        <v>4306</v>
      </c>
      <c r="J301" s="290" t="s">
        <v>4311</v>
      </c>
      <c r="N301" s="291" t="s">
        <v>4317</v>
      </c>
      <c r="R301" s="1"/>
      <c r="S301" s="1"/>
      <c r="T301" s="1"/>
      <c r="U301" s="1"/>
      <c r="V301" s="1"/>
      <c r="W301" s="1"/>
      <c r="X301" s="1"/>
      <c r="Y301" s="1"/>
      <c r="Z301" s="1"/>
      <c r="AA301" s="1"/>
      <c r="AB301" s="1"/>
      <c r="AC301" s="1"/>
      <c r="AD301" s="1"/>
      <c r="AE301" s="1"/>
      <c r="AF301" s="1"/>
      <c r="AG301" s="1"/>
      <c r="AH301" s="1"/>
      <c r="AI301" s="1"/>
      <c r="AJ301" s="1"/>
    </row>
    <row r="302">
      <c r="A302" s="9">
        <v>308.0</v>
      </c>
      <c r="B302" s="12"/>
      <c r="C302" s="12">
        <f t="shared" si="7"/>
        <v>107</v>
      </c>
      <c r="D302" s="2" t="s">
        <v>4327</v>
      </c>
      <c r="E302" s="2" t="s">
        <v>4328</v>
      </c>
      <c r="F302" s="2" t="s">
        <v>4331</v>
      </c>
      <c r="G302" s="2" t="s">
        <v>4332</v>
      </c>
      <c r="H302" s="2" t="s">
        <v>4333</v>
      </c>
      <c r="I302" s="2" t="s">
        <v>4334</v>
      </c>
      <c r="J302" s="2" t="s">
        <v>4335</v>
      </c>
      <c r="K302" s="1"/>
      <c r="L302" s="2" t="s">
        <v>4336</v>
      </c>
      <c r="M302" s="1"/>
      <c r="N302" s="292"/>
      <c r="O302" s="1"/>
      <c r="P302" s="1"/>
      <c r="Q302" s="1"/>
      <c r="R302" s="1"/>
      <c r="S302" s="1"/>
      <c r="T302" s="1"/>
      <c r="U302" s="1"/>
      <c r="V302" s="1"/>
      <c r="W302" s="1"/>
      <c r="X302" s="1"/>
      <c r="Y302" s="1"/>
      <c r="Z302" s="1"/>
      <c r="AA302" s="1"/>
      <c r="AB302" s="1"/>
      <c r="AC302" s="1"/>
      <c r="AD302" s="1"/>
      <c r="AE302" s="1"/>
      <c r="AF302" s="1"/>
      <c r="AG302" s="1"/>
      <c r="AH302" s="1"/>
      <c r="AI302" s="1"/>
      <c r="AJ302" s="1"/>
    </row>
    <row r="303">
      <c r="A303" s="9">
        <v>309.0</v>
      </c>
      <c r="B303" s="12"/>
      <c r="C303" s="12">
        <f t="shared" si="7"/>
        <v>13</v>
      </c>
      <c r="D303" s="2" t="s">
        <v>4347</v>
      </c>
      <c r="E303" s="1"/>
      <c r="F303" s="1"/>
      <c r="G303" s="1"/>
      <c r="H303" s="1"/>
      <c r="I303" s="1"/>
      <c r="J303" s="1"/>
      <c r="K303" s="1"/>
      <c r="L303" s="1"/>
      <c r="M303" s="1"/>
      <c r="N303" s="293"/>
      <c r="O303" s="1"/>
      <c r="P303" s="1"/>
      <c r="Q303" s="1"/>
      <c r="R303" s="1"/>
      <c r="S303" s="1"/>
      <c r="T303" s="1"/>
      <c r="U303" s="1"/>
      <c r="V303" s="1"/>
      <c r="W303" s="1"/>
      <c r="X303" s="1"/>
      <c r="Y303" s="1"/>
      <c r="Z303" s="1"/>
      <c r="AA303" s="1"/>
      <c r="AB303" s="1"/>
      <c r="AC303" s="1"/>
      <c r="AD303" s="1"/>
      <c r="AE303" s="1"/>
      <c r="AF303" s="1"/>
      <c r="AG303" s="1"/>
      <c r="AH303" s="1"/>
      <c r="AI303" s="1"/>
      <c r="AJ303" s="1"/>
    </row>
    <row r="304">
      <c r="A304" s="9">
        <v>310.0</v>
      </c>
      <c r="B304" s="12"/>
      <c r="C304" s="12">
        <f t="shared" si="7"/>
        <v>283</v>
      </c>
      <c r="D304" s="2" t="s">
        <v>4362</v>
      </c>
      <c r="E304" s="2" t="s">
        <v>4363</v>
      </c>
      <c r="G304" s="2" t="s">
        <v>4365</v>
      </c>
      <c r="H304" s="2" t="s">
        <v>4367</v>
      </c>
      <c r="J304" s="2" t="s">
        <v>4369</v>
      </c>
      <c r="K304" s="2" t="s">
        <v>4371</v>
      </c>
      <c r="M304" s="2" t="s">
        <v>4373</v>
      </c>
      <c r="O304" s="1"/>
      <c r="P304" s="1"/>
      <c r="Q304" s="1"/>
      <c r="R304" s="1"/>
      <c r="S304" s="1"/>
      <c r="T304" s="1"/>
      <c r="U304" s="1"/>
      <c r="V304" s="1"/>
      <c r="W304" s="1"/>
      <c r="X304" s="1"/>
      <c r="Y304" s="1"/>
      <c r="Z304" s="1"/>
      <c r="AA304" s="1"/>
      <c r="AB304" s="1"/>
      <c r="AC304" s="1"/>
      <c r="AD304" s="1"/>
      <c r="AE304" s="1"/>
      <c r="AF304" s="1"/>
      <c r="AG304" s="1"/>
      <c r="AH304" s="1"/>
      <c r="AI304" s="1"/>
      <c r="AJ304" s="1"/>
    </row>
    <row r="305">
      <c r="A305" s="9">
        <v>311.0</v>
      </c>
      <c r="B305" s="12"/>
      <c r="C305" s="12">
        <f t="shared" si="7"/>
        <v>14</v>
      </c>
      <c r="D305" s="2" t="s">
        <v>4375</v>
      </c>
      <c r="E305" s="2"/>
      <c r="F305" s="2"/>
      <c r="G305" s="2"/>
      <c r="H305" s="2"/>
      <c r="I305" s="2"/>
      <c r="J305" s="2"/>
      <c r="K305" s="2"/>
      <c r="L305" s="2"/>
      <c r="M305" s="2"/>
      <c r="N305" s="2"/>
      <c r="O305" s="1"/>
      <c r="P305" s="1"/>
      <c r="Q305" s="1"/>
      <c r="R305" s="1"/>
      <c r="S305" s="1"/>
      <c r="T305" s="1"/>
      <c r="U305" s="1"/>
      <c r="V305" s="1"/>
      <c r="W305" s="1"/>
      <c r="X305" s="1"/>
      <c r="Y305" s="1"/>
      <c r="Z305" s="1"/>
      <c r="AA305" s="1"/>
      <c r="AB305" s="1"/>
      <c r="AC305" s="1"/>
      <c r="AD305" s="1"/>
      <c r="AE305" s="1"/>
      <c r="AF305" s="1"/>
      <c r="AG305" s="1"/>
      <c r="AH305" s="1"/>
      <c r="AI305" s="1"/>
      <c r="AJ305" s="1"/>
    </row>
    <row r="306">
      <c r="A306" s="9">
        <v>312.0</v>
      </c>
      <c r="B306" s="12"/>
      <c r="C306" s="12">
        <f t="shared" si="7"/>
        <v>172</v>
      </c>
      <c r="D306" s="2" t="s">
        <v>4382</v>
      </c>
      <c r="E306" s="2" t="s">
        <v>4383</v>
      </c>
      <c r="F306" s="2" t="s">
        <v>4385</v>
      </c>
      <c r="G306" s="2" t="s">
        <v>4387</v>
      </c>
      <c r="H306" s="2" t="s">
        <v>4388</v>
      </c>
      <c r="I306" s="2" t="s">
        <v>4389</v>
      </c>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row>
    <row r="307">
      <c r="A307" s="9">
        <v>313.0</v>
      </c>
      <c r="B307" s="12"/>
      <c r="C307" s="12">
        <f t="shared" si="7"/>
        <v>4</v>
      </c>
      <c r="D307" s="2" t="s">
        <v>4399</v>
      </c>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row>
    <row r="308">
      <c r="A308" s="9">
        <v>314.0</v>
      </c>
      <c r="B308" s="12"/>
      <c r="C308" s="12">
        <f t="shared" si="7"/>
        <v>134</v>
      </c>
      <c r="D308" s="2" t="s">
        <v>4408</v>
      </c>
      <c r="E308" s="2" t="s">
        <v>4411</v>
      </c>
      <c r="F308" s="2" t="s">
        <v>4413</v>
      </c>
      <c r="G308" s="2" t="s">
        <v>4416</v>
      </c>
      <c r="H308" s="2" t="s">
        <v>4418</v>
      </c>
      <c r="I308" s="2" t="s">
        <v>4420</v>
      </c>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row>
    <row r="309">
      <c r="A309" s="9">
        <v>315.0</v>
      </c>
      <c r="B309" s="12"/>
      <c r="C309" s="12">
        <f t="shared" si="7"/>
        <v>191</v>
      </c>
      <c r="D309" s="2" t="s">
        <v>4436</v>
      </c>
      <c r="E309" s="2" t="s">
        <v>4438</v>
      </c>
      <c r="F309" s="300" t="s">
        <v>4444</v>
      </c>
      <c r="G309" s="301"/>
      <c r="H309" s="302" t="s">
        <v>4446</v>
      </c>
      <c r="I309" s="303" t="s">
        <v>4447</v>
      </c>
      <c r="J309" s="2" t="s">
        <v>4449</v>
      </c>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row>
    <row r="310">
      <c r="A310" s="9">
        <v>316.0</v>
      </c>
      <c r="B310" s="12"/>
      <c r="C310" s="12">
        <f t="shared" si="7"/>
        <v>120</v>
      </c>
      <c r="D310" s="2" t="s">
        <v>4463</v>
      </c>
      <c r="E310" s="2" t="s">
        <v>4465</v>
      </c>
      <c r="F310" s="2" t="s">
        <v>4468</v>
      </c>
      <c r="G310" s="37" t="s">
        <v>4471</v>
      </c>
      <c r="H310" s="2" t="s">
        <v>4474</v>
      </c>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row>
    <row r="311">
      <c r="A311" s="9">
        <v>317.0</v>
      </c>
      <c r="B311" s="12"/>
      <c r="C311" s="12">
        <f t="shared" si="7"/>
        <v>686</v>
      </c>
      <c r="D311" s="2" t="s">
        <v>4480</v>
      </c>
      <c r="G311" s="2" t="s">
        <v>4482</v>
      </c>
      <c r="H311" s="2" t="s">
        <v>4483</v>
      </c>
      <c r="I311" s="2" t="s">
        <v>4487</v>
      </c>
      <c r="J311" s="2" t="s">
        <v>4490</v>
      </c>
      <c r="K311" s="2" t="s">
        <v>4497</v>
      </c>
      <c r="M311" s="2" t="s">
        <v>4500</v>
      </c>
      <c r="O311" s="2" t="s">
        <v>4504</v>
      </c>
      <c r="R311" s="1"/>
      <c r="S311" s="1"/>
      <c r="T311" s="1"/>
      <c r="U311" s="1"/>
      <c r="V311" s="1"/>
      <c r="W311" s="1"/>
      <c r="X311" s="1"/>
      <c r="Y311" s="1"/>
      <c r="Z311" s="1"/>
      <c r="AA311" s="1"/>
      <c r="AB311" s="1"/>
      <c r="AC311" s="1"/>
      <c r="AD311" s="1"/>
      <c r="AE311" s="1"/>
      <c r="AF311" s="1"/>
      <c r="AG311" s="1"/>
      <c r="AH311" s="1"/>
      <c r="AI311" s="1"/>
      <c r="AJ311" s="1"/>
    </row>
    <row r="312">
      <c r="A312" s="9">
        <v>318.0</v>
      </c>
      <c r="B312" s="12"/>
      <c r="C312" s="12">
        <f t="shared" si="7"/>
        <v>397</v>
      </c>
      <c r="D312" s="2" t="s">
        <v>4511</v>
      </c>
      <c r="E312" s="2" t="s">
        <v>4512</v>
      </c>
      <c r="F312" s="2" t="s">
        <v>4514</v>
      </c>
      <c r="G312" s="2" t="s">
        <v>4518</v>
      </c>
      <c r="H312" s="2" t="s">
        <v>4522</v>
      </c>
      <c r="J312" s="2" t="s">
        <v>4525</v>
      </c>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row>
    <row r="313">
      <c r="A313" s="9">
        <v>319.0</v>
      </c>
      <c r="B313" s="12"/>
      <c r="C313" s="12">
        <f t="shared" si="7"/>
        <v>9</v>
      </c>
      <c r="D313" s="1"/>
      <c r="E313" s="2" t="s">
        <v>4536</v>
      </c>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row>
    <row r="314">
      <c r="A314" s="9">
        <v>320.0</v>
      </c>
      <c r="B314" s="12"/>
      <c r="C314" s="12">
        <f t="shared" si="7"/>
        <v>466</v>
      </c>
      <c r="D314" s="2" t="s">
        <v>4548</v>
      </c>
      <c r="E314" s="2" t="s">
        <v>4552</v>
      </c>
      <c r="F314" s="2" t="s">
        <v>4556</v>
      </c>
      <c r="H314" s="2" t="s">
        <v>4560</v>
      </c>
      <c r="I314" s="2" t="s">
        <v>4563</v>
      </c>
      <c r="K314" s="2" t="s">
        <v>4565</v>
      </c>
      <c r="M314" s="1"/>
      <c r="N314" s="1"/>
      <c r="O314" s="1"/>
      <c r="P314" s="1"/>
      <c r="Q314" s="1"/>
      <c r="R314" s="1"/>
      <c r="S314" s="1"/>
      <c r="T314" s="1"/>
      <c r="U314" s="1"/>
      <c r="V314" s="1"/>
      <c r="W314" s="1"/>
      <c r="X314" s="1"/>
      <c r="Y314" s="1"/>
      <c r="Z314" s="1"/>
      <c r="AA314" s="1"/>
      <c r="AB314" s="1"/>
      <c r="AC314" s="1"/>
      <c r="AD314" s="1"/>
      <c r="AE314" s="1"/>
      <c r="AF314" s="1"/>
      <c r="AG314" s="1"/>
      <c r="AH314" s="1"/>
      <c r="AI314" s="1"/>
      <c r="AJ314" s="1"/>
    </row>
    <row r="315">
      <c r="A315" s="9">
        <v>321.0</v>
      </c>
      <c r="B315" s="12"/>
      <c r="C315" s="12">
        <f t="shared" si="7"/>
        <v>682</v>
      </c>
      <c r="D315" s="2" t="s">
        <v>4575</v>
      </c>
      <c r="E315" s="2" t="s">
        <v>4578</v>
      </c>
      <c r="F315" s="37" t="s">
        <v>4579</v>
      </c>
      <c r="G315" s="2" t="s">
        <v>4580</v>
      </c>
      <c r="H315" s="2" t="s">
        <v>4581</v>
      </c>
      <c r="I315" s="2" t="s">
        <v>4582</v>
      </c>
      <c r="J315" s="2" t="s">
        <v>4583</v>
      </c>
      <c r="K315" s="2" t="s">
        <v>4584</v>
      </c>
      <c r="L315" s="2" t="s">
        <v>4585</v>
      </c>
      <c r="M315" s="2" t="s">
        <v>4586</v>
      </c>
      <c r="N315" s="2" t="s">
        <v>4587</v>
      </c>
      <c r="O315" s="2" t="s">
        <v>4588</v>
      </c>
      <c r="P315" s="2" t="s">
        <v>4589</v>
      </c>
      <c r="Q315" s="2" t="s">
        <v>4591</v>
      </c>
      <c r="R315" s="1"/>
      <c r="S315" s="1"/>
      <c r="T315" s="1"/>
      <c r="U315" s="1"/>
      <c r="V315" s="1"/>
      <c r="W315" s="1"/>
      <c r="X315" s="1"/>
      <c r="Y315" s="1"/>
      <c r="Z315" s="1"/>
      <c r="AA315" s="1"/>
      <c r="AB315" s="1"/>
      <c r="AC315" s="1"/>
      <c r="AD315" s="1"/>
      <c r="AE315" s="1"/>
      <c r="AF315" s="1"/>
      <c r="AG315" s="1"/>
      <c r="AH315" s="1"/>
      <c r="AI315" s="1"/>
      <c r="AJ315" s="1"/>
    </row>
    <row r="316">
      <c r="A316" s="9">
        <v>322.0</v>
      </c>
      <c r="B316" s="12"/>
      <c r="C316" s="12">
        <f t="shared" si="7"/>
        <v>203</v>
      </c>
      <c r="D316" s="2" t="s">
        <v>4598</v>
      </c>
      <c r="E316" s="2" t="s">
        <v>4600</v>
      </c>
      <c r="G316" s="2" t="s">
        <v>4603</v>
      </c>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row>
    <row r="317">
      <c r="A317" s="9">
        <v>323.0</v>
      </c>
      <c r="B317" s="12"/>
      <c r="C317" s="12">
        <f t="shared" si="7"/>
        <v>183</v>
      </c>
      <c r="D317" s="2" t="s">
        <v>4613</v>
      </c>
      <c r="E317" s="1" t="str">
        <f>K314</f>
        <v>See the line of thought to be explored below, linking perceptions-as-common-hallucination to QBism as theory describing just what we will (stably) observe to a theory of truth as common stable judgement=cognitive interaction among items in our consious field to an account of consciousness built on integrated information theory (IIT) to a metaphysics of Cs-to-Info-to ST experience and so on up the complexity-generating stack, to a theology of Cs sharing, from original generative cs to limited, particular perspectival, shared Cs that follows freely from the nature of infinite original Cs, possibly with love and beauty at the foundation.</v>
      </c>
      <c r="G317" s="2" t="s">
        <v>4621</v>
      </c>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row>
    <row r="318">
      <c r="A318" s="9">
        <v>324.0</v>
      </c>
      <c r="B318" s="12"/>
      <c r="C318" s="12">
        <f t="shared" si="7"/>
        <v>112</v>
      </c>
      <c r="D318" s="2" t="s">
        <v>4635</v>
      </c>
      <c r="E318" s="2" t="s">
        <v>4636</v>
      </c>
      <c r="F318" s="2" t="s">
        <v>4640</v>
      </c>
      <c r="G318" s="2" t="s">
        <v>4641</v>
      </c>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row>
    <row r="319">
      <c r="A319" s="9">
        <v>325.0</v>
      </c>
      <c r="B319" s="12"/>
      <c r="C319" s="12">
        <f t="shared" si="7"/>
        <v>717</v>
      </c>
      <c r="D319" s="2" t="s">
        <v>4656</v>
      </c>
      <c r="E319" s="309" t="s">
        <v>4659</v>
      </c>
      <c r="F319" s="2" t="s">
        <v>4661</v>
      </c>
      <c r="G319" s="2" t="s">
        <v>4663</v>
      </c>
      <c r="H319" s="2" t="s">
        <v>4664</v>
      </c>
      <c r="I319" s="2" t="s">
        <v>4668</v>
      </c>
      <c r="J319" s="2" t="s">
        <v>4671</v>
      </c>
      <c r="K319" s="1"/>
      <c r="L319" s="190" t="s">
        <v>4676</v>
      </c>
      <c r="O319" s="2" t="s">
        <v>4678</v>
      </c>
      <c r="Q319" s="2" t="s">
        <v>4685</v>
      </c>
      <c r="S319" s="1"/>
      <c r="T319" s="1"/>
      <c r="U319" s="1"/>
      <c r="V319" s="2" t="s">
        <v>4690</v>
      </c>
      <c r="W319" s="1"/>
      <c r="X319" s="1"/>
      <c r="Y319" s="1"/>
      <c r="Z319" s="1"/>
      <c r="AA319" s="1"/>
      <c r="AB319" s="1"/>
      <c r="AC319" s="1"/>
      <c r="AD319" s="1"/>
      <c r="AE319" s="1"/>
      <c r="AF319" s="1"/>
      <c r="AG319" s="1"/>
      <c r="AH319" s="1"/>
      <c r="AI319" s="1"/>
      <c r="AJ319" s="1"/>
    </row>
    <row r="320">
      <c r="A320" s="9">
        <v>326.0</v>
      </c>
      <c r="B320" s="12"/>
      <c r="C320" s="12">
        <f t="shared" si="7"/>
        <v>184</v>
      </c>
      <c r="D320" s="101" t="s">
        <v>4699</v>
      </c>
      <c r="E320" s="101" t="s">
        <v>4703</v>
      </c>
      <c r="F320" s="101" t="s">
        <v>4705</v>
      </c>
      <c r="G320" s="101" t="s">
        <v>4706</v>
      </c>
      <c r="H320" s="101" t="s">
        <v>4708</v>
      </c>
      <c r="I320" s="101" t="s">
        <v>4710</v>
      </c>
      <c r="J320" s="101" t="s">
        <v>4713</v>
      </c>
      <c r="K320" s="2" t="s">
        <v>4715</v>
      </c>
      <c r="L320" s="101" t="s">
        <v>4716</v>
      </c>
      <c r="M320" s="160"/>
      <c r="N320" s="160"/>
      <c r="O320" s="160"/>
      <c r="P320" s="160"/>
      <c r="Q320" s="160"/>
      <c r="R320" s="160"/>
      <c r="S320" s="160"/>
      <c r="T320" s="160"/>
      <c r="U320" s="160"/>
      <c r="V320" s="160"/>
      <c r="W320" s="160"/>
      <c r="X320" s="160"/>
      <c r="Y320" s="160"/>
      <c r="Z320" s="160"/>
      <c r="AA320" s="160"/>
      <c r="AB320" s="160"/>
      <c r="AC320" s="160"/>
      <c r="AD320" s="160"/>
      <c r="AE320" s="160"/>
      <c r="AF320" s="160"/>
      <c r="AG320" s="160"/>
      <c r="AH320" s="160"/>
      <c r="AI320" s="160"/>
      <c r="AJ320" s="160"/>
    </row>
    <row r="321">
      <c r="A321" s="9">
        <v>327.0</v>
      </c>
      <c r="B321" s="12"/>
      <c r="C321" s="12">
        <f t="shared" si="7"/>
        <v>102</v>
      </c>
      <c r="D321" s="2" t="s">
        <v>4731</v>
      </c>
      <c r="E321" s="2" t="s">
        <v>4735</v>
      </c>
      <c r="F321" s="2" t="s">
        <v>4737</v>
      </c>
      <c r="G321" s="2" t="s">
        <v>4739</v>
      </c>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row>
    <row r="322">
      <c r="A322" s="9">
        <v>328.0</v>
      </c>
      <c r="B322" s="12"/>
      <c r="C322" s="12">
        <f t="shared" si="7"/>
        <v>475</v>
      </c>
      <c r="D322" s="2" t="s">
        <v>4756</v>
      </c>
      <c r="E322" s="2" t="s">
        <v>4758</v>
      </c>
      <c r="F322" s="310" t="s">
        <v>4762</v>
      </c>
      <c r="H322" s="2" t="s">
        <v>4771</v>
      </c>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row>
    <row r="323">
      <c r="A323" s="9">
        <v>329.0</v>
      </c>
      <c r="B323" s="12"/>
      <c r="C323" s="12">
        <f t="shared" si="7"/>
        <v>44</v>
      </c>
      <c r="D323" s="2" t="s">
        <v>4791</v>
      </c>
      <c r="E323" s="2" t="s">
        <v>4793</v>
      </c>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row>
    <row r="324">
      <c r="A324" s="9">
        <v>330.0</v>
      </c>
      <c r="B324" s="12"/>
      <c r="C324" s="12">
        <f t="shared" si="7"/>
        <v>141</v>
      </c>
      <c r="D324" s="2" t="s">
        <v>4805</v>
      </c>
      <c r="E324" s="2" t="s">
        <v>4808</v>
      </c>
      <c r="F324" s="2" t="s">
        <v>4812</v>
      </c>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row>
    <row r="325">
      <c r="A325" s="9">
        <v>331.0</v>
      </c>
      <c r="B325" s="12"/>
      <c r="C325" s="12">
        <f t="shared" si="7"/>
        <v>583</v>
      </c>
      <c r="D325" s="2" t="s">
        <v>4831</v>
      </c>
      <c r="E325" s="2" t="s">
        <v>4835</v>
      </c>
      <c r="F325" s="2" t="s">
        <v>4837</v>
      </c>
      <c r="G325" s="2" t="s">
        <v>4841</v>
      </c>
      <c r="H325" s="2" t="s">
        <v>4843</v>
      </c>
      <c r="I325" s="2" t="s">
        <v>4844</v>
      </c>
      <c r="J325" s="2" t="s">
        <v>4846</v>
      </c>
      <c r="K325" s="2" t="s">
        <v>4847</v>
      </c>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row>
    <row r="326">
      <c r="A326" s="9">
        <v>332.0</v>
      </c>
      <c r="B326" s="12"/>
      <c r="C326" s="12">
        <f t="shared" si="7"/>
        <v>32</v>
      </c>
      <c r="D326" s="2" t="s">
        <v>4863</v>
      </c>
      <c r="E326" s="2" t="s">
        <v>4866</v>
      </c>
      <c r="F326" s="2" t="s">
        <v>4868</v>
      </c>
      <c r="G326" s="2" t="s">
        <v>4869</v>
      </c>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row>
    <row r="327">
      <c r="A327" s="9">
        <v>333.0</v>
      </c>
      <c r="B327" s="12"/>
      <c r="C327" s="12">
        <f t="shared" si="7"/>
        <v>99</v>
      </c>
      <c r="D327" s="2" t="s">
        <v>4885</v>
      </c>
      <c r="E327" s="2" t="s">
        <v>4886</v>
      </c>
      <c r="F327" s="2" t="s">
        <v>4889</v>
      </c>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row>
    <row r="328">
      <c r="A328" s="9">
        <v>334.0</v>
      </c>
      <c r="B328" s="12"/>
      <c r="C328" s="12">
        <f t="shared" si="7"/>
        <v>131</v>
      </c>
      <c r="D328" s="2" t="s">
        <v>4912</v>
      </c>
      <c r="E328" s="2" t="s">
        <v>4914</v>
      </c>
      <c r="F328" s="2" t="s">
        <v>4917</v>
      </c>
      <c r="G328" s="2" t="s">
        <v>4918</v>
      </c>
      <c r="H328" s="2" t="s">
        <v>4920</v>
      </c>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row>
    <row r="329">
      <c r="A329" s="9">
        <v>335.0</v>
      </c>
      <c r="B329" s="12"/>
      <c r="C329" s="12">
        <f t="shared" si="7"/>
        <v>201</v>
      </c>
      <c r="D329" s="2" t="s">
        <v>4932</v>
      </c>
      <c r="E329" s="2" t="s">
        <v>4934</v>
      </c>
      <c r="F329" s="2" t="s">
        <v>4935</v>
      </c>
      <c r="H329" s="2" t="s">
        <v>4938</v>
      </c>
      <c r="I329" s="2" t="s">
        <v>4941</v>
      </c>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row>
    <row r="330">
      <c r="A330" s="9">
        <v>336.0</v>
      </c>
      <c r="B330" s="12"/>
      <c r="C330" s="12">
        <f t="shared" si="7"/>
        <v>108</v>
      </c>
      <c r="D330" s="2" t="s">
        <v>4955</v>
      </c>
      <c r="E330" s="2" t="s">
        <v>4958</v>
      </c>
      <c r="F330" s="2" t="s">
        <v>4961</v>
      </c>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row>
    <row r="331">
      <c r="A331" s="9">
        <v>337.0</v>
      </c>
      <c r="B331" s="12"/>
      <c r="C331" s="12">
        <f t="shared" si="7"/>
        <v>67</v>
      </c>
      <c r="D331" s="2" t="s">
        <v>4974</v>
      </c>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row>
    <row r="332">
      <c r="A332" s="9">
        <v>338.0</v>
      </c>
      <c r="B332" s="12"/>
      <c r="C332" s="12">
        <f t="shared" si="7"/>
        <v>785</v>
      </c>
      <c r="D332" s="2" t="s">
        <v>4995</v>
      </c>
      <c r="E332" s="2" t="s">
        <v>4998</v>
      </c>
      <c r="F332" s="2" t="s">
        <v>5000</v>
      </c>
      <c r="G332" s="2" t="s">
        <v>5004</v>
      </c>
      <c r="I332" s="2" t="s">
        <v>5008</v>
      </c>
      <c r="K332" s="2" t="s">
        <v>5012</v>
      </c>
      <c r="M332" s="2" t="s">
        <v>5014</v>
      </c>
      <c r="O332" s="2" t="s">
        <v>5016</v>
      </c>
      <c r="Q332" s="2" t="s">
        <v>5019</v>
      </c>
      <c r="R332" s="2" t="s">
        <v>5023</v>
      </c>
      <c r="T332" s="2" t="s">
        <v>5028</v>
      </c>
      <c r="W332" s="1"/>
      <c r="X332" s="1"/>
      <c r="Y332" s="1"/>
      <c r="Z332" s="1"/>
      <c r="AA332" s="1"/>
      <c r="AB332" s="1"/>
      <c r="AC332" s="1"/>
      <c r="AD332" s="1"/>
      <c r="AE332" s="1"/>
      <c r="AF332" s="1"/>
      <c r="AG332" s="1"/>
      <c r="AH332" s="1"/>
      <c r="AI332" s="1"/>
      <c r="AJ332" s="1"/>
    </row>
    <row r="333">
      <c r="A333" s="9">
        <v>339.0</v>
      </c>
      <c r="B333" s="12"/>
      <c r="C333" s="12">
        <f t="shared" si="7"/>
        <v>31</v>
      </c>
      <c r="D333" s="2" t="s">
        <v>5038</v>
      </c>
      <c r="E333" s="2" t="s">
        <v>5040</v>
      </c>
      <c r="F333" s="2" t="s">
        <v>5042</v>
      </c>
      <c r="G333" s="2" t="s">
        <v>5045</v>
      </c>
      <c r="H333" s="2" t="s">
        <v>5048</v>
      </c>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row>
    <row r="334">
      <c r="A334" s="9">
        <v>340.0</v>
      </c>
      <c r="B334" s="12"/>
      <c r="C334" s="12">
        <f t="shared" si="7"/>
        <v>72</v>
      </c>
      <c r="D334" s="2" t="s">
        <v>5059</v>
      </c>
      <c r="E334" s="2" t="s">
        <v>5062</v>
      </c>
      <c r="F334" s="2" t="s">
        <v>5066</v>
      </c>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row>
    <row r="335">
      <c r="A335" s="9">
        <v>341.0</v>
      </c>
      <c r="B335" s="12"/>
      <c r="C335" s="12">
        <f t="shared" si="7"/>
        <v>845</v>
      </c>
      <c r="D335" s="2" t="s">
        <v>5087</v>
      </c>
      <c r="E335" s="2" t="s">
        <v>5091</v>
      </c>
      <c r="G335" s="2" t="s">
        <v>5095</v>
      </c>
      <c r="I335" s="2" t="s">
        <v>5099</v>
      </c>
      <c r="J335" s="2" t="s">
        <v>5103</v>
      </c>
      <c r="M335" s="2" t="s">
        <v>5105</v>
      </c>
      <c r="O335" s="2" t="s">
        <v>5107</v>
      </c>
      <c r="P335" s="1"/>
      <c r="Q335" s="1"/>
      <c r="R335" s="1"/>
      <c r="S335" s="1"/>
      <c r="T335" s="1"/>
      <c r="U335" s="1"/>
      <c r="V335" s="1"/>
      <c r="W335" s="1"/>
      <c r="X335" s="1"/>
      <c r="Y335" s="1"/>
      <c r="Z335" s="1"/>
      <c r="AA335" s="1"/>
      <c r="AB335" s="1"/>
      <c r="AC335" s="1"/>
      <c r="AD335" s="1"/>
      <c r="AE335" s="1"/>
      <c r="AF335" s="1"/>
      <c r="AG335" s="1"/>
      <c r="AH335" s="1"/>
      <c r="AI335" s="1"/>
      <c r="AJ335" s="1"/>
    </row>
    <row r="336">
      <c r="A336" s="9">
        <v>342.0</v>
      </c>
      <c r="B336" s="12"/>
      <c r="C336" s="12">
        <f t="shared" si="7"/>
        <v>1</v>
      </c>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c r="A337" s="9">
        <v>343.0</v>
      </c>
      <c r="B337" s="12"/>
      <c r="C337" s="12">
        <f t="shared" si="7"/>
        <v>276</v>
      </c>
      <c r="D337" s="2" t="s">
        <v>5133</v>
      </c>
      <c r="E337" s="2" t="s">
        <v>5136</v>
      </c>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row>
    <row r="338">
      <c r="A338" s="9">
        <v>344.0</v>
      </c>
      <c r="B338" s="12"/>
      <c r="C338" s="12">
        <f t="shared" si="7"/>
        <v>65</v>
      </c>
      <c r="D338" s="2" t="s">
        <v>5152</v>
      </c>
      <c r="E338" s="2" t="s">
        <v>5156</v>
      </c>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row>
    <row r="339">
      <c r="A339" s="9">
        <v>345.0</v>
      </c>
      <c r="B339" s="12"/>
      <c r="C339" s="12">
        <f t="shared" si="7"/>
        <v>95</v>
      </c>
      <c r="D339" s="2" t="s">
        <v>5175</v>
      </c>
      <c r="E339" s="2" t="s">
        <v>5176</v>
      </c>
      <c r="F339" s="2" t="s">
        <v>5179</v>
      </c>
      <c r="G339" s="2" t="s">
        <v>5182</v>
      </c>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row>
    <row r="340">
      <c r="A340" s="9">
        <v>346.0</v>
      </c>
      <c r="B340" s="12"/>
      <c r="C340" s="12">
        <f t="shared" si="7"/>
        <v>46</v>
      </c>
      <c r="D340" s="2" t="s">
        <v>5190</v>
      </c>
      <c r="E340" s="2" t="s">
        <v>5193</v>
      </c>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row>
    <row r="341">
      <c r="A341" s="9">
        <v>347.0</v>
      </c>
      <c r="B341" s="12"/>
      <c r="C341" s="12">
        <f t="shared" si="7"/>
        <v>56</v>
      </c>
      <c r="D341" s="2" t="s">
        <v>5207</v>
      </c>
      <c r="E341" s="2" t="s">
        <v>5212</v>
      </c>
      <c r="F341" s="2" t="s">
        <v>5213</v>
      </c>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row>
    <row r="342">
      <c r="A342" s="9">
        <v>348.0</v>
      </c>
      <c r="B342" s="12"/>
      <c r="C342" s="12">
        <f t="shared" si="7"/>
        <v>206</v>
      </c>
      <c r="D342" s="2" t="s">
        <v>5224</v>
      </c>
      <c r="E342" s="2" t="s">
        <v>5227</v>
      </c>
      <c r="F342" s="2" t="s">
        <v>5230</v>
      </c>
      <c r="G342" s="2" t="s">
        <v>5232</v>
      </c>
      <c r="H342" s="2" t="s">
        <v>5234</v>
      </c>
      <c r="I342" s="2" t="s">
        <v>5238</v>
      </c>
      <c r="J342" s="2" t="s">
        <v>5240</v>
      </c>
      <c r="K342" s="2" t="s">
        <v>5243</v>
      </c>
      <c r="L342" s="2" t="s">
        <v>5246</v>
      </c>
      <c r="M342" s="37" t="s">
        <v>5248</v>
      </c>
      <c r="N342" s="1"/>
      <c r="O342" s="1"/>
      <c r="P342" s="1"/>
      <c r="Q342" s="1"/>
      <c r="R342" s="1"/>
      <c r="S342" s="1"/>
      <c r="T342" s="1"/>
      <c r="U342" s="1"/>
      <c r="V342" s="1"/>
      <c r="W342" s="1"/>
      <c r="X342" s="1"/>
      <c r="Y342" s="1"/>
      <c r="Z342" s="1"/>
      <c r="AA342" s="1"/>
      <c r="AB342" s="1"/>
      <c r="AC342" s="1"/>
      <c r="AD342" s="1"/>
      <c r="AE342" s="1"/>
      <c r="AF342" s="1"/>
      <c r="AG342" s="1"/>
      <c r="AH342" s="1"/>
      <c r="AI342" s="1"/>
      <c r="AJ342" s="1"/>
    </row>
    <row r="343">
      <c r="A343" s="9">
        <v>349.0</v>
      </c>
      <c r="B343" s="12"/>
      <c r="C343" s="12">
        <f t="shared" si="7"/>
        <v>77</v>
      </c>
      <c r="D343" s="2" t="s">
        <v>5264</v>
      </c>
      <c r="E343" s="2" t="s">
        <v>5265</v>
      </c>
      <c r="F343" s="2" t="s">
        <v>5266</v>
      </c>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row>
    <row r="344">
      <c r="A344" s="9">
        <v>350.0</v>
      </c>
      <c r="B344" s="12"/>
      <c r="C344" s="12">
        <f t="shared" si="7"/>
        <v>36</v>
      </c>
      <c r="D344" s="2" t="s">
        <v>5279</v>
      </c>
      <c r="E344" s="2" t="s">
        <v>5280</v>
      </c>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row>
    <row r="345">
      <c r="A345" s="9">
        <v>351.0</v>
      </c>
      <c r="B345" s="12"/>
      <c r="C345" s="12">
        <f t="shared" si="7"/>
        <v>22</v>
      </c>
      <c r="D345" s="2" t="s">
        <v>5298</v>
      </c>
      <c r="E345" s="2" t="s">
        <v>5300</v>
      </c>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row>
    <row r="346">
      <c r="A346" s="9">
        <v>352.0</v>
      </c>
      <c r="B346" s="12"/>
      <c r="C346" s="12">
        <f t="shared" si="7"/>
        <v>342</v>
      </c>
      <c r="D346" s="2" t="s">
        <v>5312</v>
      </c>
      <c r="E346" s="2" t="s">
        <v>5315</v>
      </c>
      <c r="F346" s="2" t="s">
        <v>5319</v>
      </c>
      <c r="H346" s="2" t="s">
        <v>5325</v>
      </c>
      <c r="I346" s="37" t="s">
        <v>5329</v>
      </c>
      <c r="K346" s="2" t="s">
        <v>5333</v>
      </c>
      <c r="L346" s="2" t="s">
        <v>5336</v>
      </c>
      <c r="N346" s="2" t="s">
        <v>5341</v>
      </c>
      <c r="O346" s="1"/>
      <c r="P346" s="1"/>
      <c r="Q346" s="1"/>
      <c r="R346" s="1"/>
      <c r="S346" s="1"/>
      <c r="T346" s="1"/>
      <c r="U346" s="1"/>
      <c r="V346" s="1"/>
      <c r="W346" s="1"/>
      <c r="X346" s="1"/>
      <c r="Y346" s="1"/>
      <c r="Z346" s="1"/>
      <c r="AA346" s="1"/>
      <c r="AB346" s="1"/>
      <c r="AC346" s="1"/>
      <c r="AD346" s="1"/>
      <c r="AE346" s="1"/>
      <c r="AF346" s="1"/>
      <c r="AG346" s="1"/>
      <c r="AH346" s="1"/>
      <c r="AI346" s="1"/>
      <c r="AJ346" s="1"/>
    </row>
    <row r="347">
      <c r="A347" s="9">
        <v>353.0</v>
      </c>
      <c r="B347" s="12"/>
      <c r="C347" s="12">
        <f t="shared" si="7"/>
        <v>242</v>
      </c>
      <c r="D347" s="2" t="s">
        <v>5351</v>
      </c>
      <c r="E347" s="2" t="s">
        <v>5352</v>
      </c>
      <c r="F347" s="2" t="s">
        <v>5354</v>
      </c>
      <c r="G347" s="2" t="s">
        <v>5355</v>
      </c>
      <c r="H347" s="37" t="s">
        <v>5357</v>
      </c>
      <c r="J347" s="37" t="s">
        <v>5361</v>
      </c>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row>
    <row r="348">
      <c r="A348" s="9">
        <v>354.0</v>
      </c>
      <c r="B348" s="12"/>
      <c r="C348" s="12">
        <f t="shared" si="7"/>
        <v>37</v>
      </c>
      <c r="D348" s="2" t="s">
        <v>5373</v>
      </c>
      <c r="E348" s="2" t="s">
        <v>5375</v>
      </c>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row>
    <row r="349" ht="66.75" customHeight="1">
      <c r="A349" s="9">
        <v>355.0</v>
      </c>
      <c r="B349" s="12"/>
      <c r="C349" s="12">
        <f t="shared" si="7"/>
        <v>327</v>
      </c>
      <c r="D349" s="2" t="s">
        <v>5388</v>
      </c>
      <c r="E349" s="2" t="s">
        <v>5389</v>
      </c>
      <c r="F349" s="2" t="s">
        <v>5392</v>
      </c>
      <c r="H349" s="2" t="s">
        <v>5397</v>
      </c>
      <c r="K349" s="2" t="s">
        <v>5401</v>
      </c>
      <c r="L349" s="2" t="s">
        <v>5402</v>
      </c>
      <c r="M349" s="2" t="s">
        <v>5406</v>
      </c>
      <c r="O349" s="2" t="s">
        <v>5411</v>
      </c>
      <c r="Q349" s="2" t="s">
        <v>5412</v>
      </c>
      <c r="R349" s="1"/>
      <c r="S349" s="1"/>
      <c r="T349" s="1"/>
      <c r="U349" s="1"/>
      <c r="V349" s="1"/>
      <c r="W349" s="1"/>
      <c r="X349" s="1"/>
      <c r="Y349" s="1"/>
      <c r="Z349" s="1"/>
      <c r="AA349" s="1"/>
      <c r="AB349" s="1"/>
      <c r="AC349" s="1"/>
      <c r="AD349" s="1"/>
      <c r="AE349" s="1"/>
      <c r="AF349" s="1"/>
      <c r="AG349" s="1"/>
      <c r="AH349" s="1"/>
      <c r="AI349" s="1"/>
      <c r="AJ349" s="1"/>
    </row>
    <row r="350">
      <c r="A350" s="9">
        <v>356.0</v>
      </c>
      <c r="B350" s="12"/>
      <c r="C350" s="12">
        <f t="shared" si="7"/>
        <v>1314</v>
      </c>
      <c r="D350" s="2" t="s">
        <v>5427</v>
      </c>
      <c r="E350" s="2" t="s">
        <v>5430</v>
      </c>
      <c r="F350" s="2" t="s">
        <v>5433</v>
      </c>
      <c r="H350" s="2" t="s">
        <v>5437</v>
      </c>
      <c r="I350" s="2" t="s">
        <v>5438</v>
      </c>
      <c r="J350" s="2" t="s">
        <v>5440</v>
      </c>
      <c r="K350" s="59" t="str">
        <f>HYPERLINK("https://www.quantumconsciousness.org/","Quantum Consciousness: Roger Penrose and Steward Hameroff https://www.quantumconsciousness.org/. P-H offer Orch O-R, a view that finds Cs residing or supported by teraHz-kHz fractal-scaled vibrations through scintilla (my word: correct word = _____) lining microtubules, present in layer 5 of cortical columns, in tubulin combinations poorly structured for support but optimally structured for high-speed vibrations at multiple scales (TL: think breaking down via Forier Transforms).  But DH: these structures do not exist, and thus do not underlie or support emergent Cs. Their appearance has evolved ""on the desktop"" to keep us fit, not to inform us. Cs is better conceived as giving rise to (as so many in QM are inclined to say, now) S-T (in what DH would find is a fitness-making illusion, a desktop device interacting at a totally different level than the reality for which it stands, the files for which the pictoral file folder stands as an access point.) So no S-T structures (and thus not microtubules in neurons...) can explain the Cs that in fact gives rise to these apparent structures.")</f>
        <v>Quantum Consciousness: Roger Penrose and Steward Hameroff https://www.quantumconsciousness.org/. P-H offer Orch O-R, a view that finds Cs residing or supported by teraHz-kHz fractal-scaled vibrations through scintilla (my word: correct word = _____) lining microtubules, present in layer 5 of cortical columns, in tubulin combinations poorly structured for support but optimally structured for high-speed vibrations at multiple scales (TL: think breaking down via Forier Transforms).  But DH: these structures do not exist, and thus do not underlie or support emergent Cs. Their appearance has evolved "on the desktop" to keep us fit, not to inform us. Cs is better conceived as giving rise to (as so many in QM are inclined to say, now) S-T (in what DH would find is a fitness-making illusion, a desktop device interacting at a totally different level than the reality for which it stands, the files for which the pictoral file folder stands as an access point.) So no S-T structures (and thus not microtubules in neurons...) can explain the Cs that in fact gives rise to these apparent structures.</v>
      </c>
      <c r="M350" s="2" t="s">
        <v>5615</v>
      </c>
      <c r="N350" s="2" t="s">
        <v>5617</v>
      </c>
      <c r="P350" s="2" t="s">
        <v>5622</v>
      </c>
      <c r="Q350" s="2" t="s">
        <v>5627</v>
      </c>
      <c r="R350" s="2" t="s">
        <v>5630</v>
      </c>
      <c r="S350" s="2" t="s">
        <v>5632</v>
      </c>
      <c r="T350" s="2" t="s">
        <v>5633</v>
      </c>
      <c r="V350" s="1"/>
      <c r="W350" s="1"/>
      <c r="X350" s="1"/>
      <c r="Y350" s="1"/>
      <c r="Z350" s="1"/>
      <c r="AA350" s="1"/>
      <c r="AB350" s="1"/>
      <c r="AC350" s="1"/>
      <c r="AD350" s="1"/>
      <c r="AE350" s="1"/>
      <c r="AF350" s="1"/>
      <c r="AG350" s="1"/>
      <c r="AH350" s="1"/>
      <c r="AI350" s="1"/>
      <c r="AJ350" s="1"/>
    </row>
    <row r="351">
      <c r="A351" s="9">
        <v>357.0</v>
      </c>
      <c r="B351" s="12"/>
      <c r="C351" s="12">
        <f t="shared" si="7"/>
        <v>115</v>
      </c>
      <c r="D351" s="2" t="s">
        <v>5640</v>
      </c>
      <c r="E351" s="2" t="s">
        <v>5642</v>
      </c>
      <c r="F351" s="2" t="s">
        <v>5646</v>
      </c>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row>
    <row r="352">
      <c r="A352" s="9">
        <v>358.0</v>
      </c>
      <c r="B352" s="12"/>
      <c r="C352" s="12">
        <f t="shared" si="7"/>
        <v>265</v>
      </c>
      <c r="D352" s="2" t="s">
        <v>5660</v>
      </c>
      <c r="E352" s="2" t="s">
        <v>5661</v>
      </c>
      <c r="F352" s="2" t="s">
        <v>5662</v>
      </c>
      <c r="G352" s="2" t="s">
        <v>5666</v>
      </c>
      <c r="I352" s="2" t="s">
        <v>5669</v>
      </c>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row>
    <row r="353">
      <c r="A353" s="9">
        <v>359.0</v>
      </c>
      <c r="B353" s="12"/>
      <c r="C353" s="12">
        <f t="shared" si="7"/>
        <v>58</v>
      </c>
      <c r="D353" s="2" t="s">
        <v>5678</v>
      </c>
      <c r="E353" s="2" t="s">
        <v>5679</v>
      </c>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row>
    <row r="354">
      <c r="A354" s="9">
        <v>360.0</v>
      </c>
      <c r="B354" s="12"/>
      <c r="C354" s="12">
        <f t="shared" si="7"/>
        <v>213</v>
      </c>
      <c r="D354" s="2" t="s">
        <v>5700</v>
      </c>
      <c r="E354" s="2" t="s">
        <v>5703</v>
      </c>
      <c r="F354" s="2" t="s">
        <v>5705</v>
      </c>
      <c r="H354" s="2" t="s">
        <v>5709</v>
      </c>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row>
    <row r="355">
      <c r="A355" s="9">
        <v>361.0</v>
      </c>
      <c r="B355" s="12"/>
      <c r="C355" s="12">
        <f t="shared" si="7"/>
        <v>130</v>
      </c>
      <c r="D355" s="2" t="s">
        <v>5721</v>
      </c>
      <c r="E355" s="2" t="s">
        <v>5722</v>
      </c>
      <c r="F355" s="2" t="s">
        <v>5725</v>
      </c>
      <c r="G355" s="2"/>
      <c r="H355" s="2" t="s">
        <v>5729</v>
      </c>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row>
    <row r="356">
      <c r="A356" s="9">
        <v>362.0</v>
      </c>
      <c r="B356" s="12"/>
      <c r="C356" s="12">
        <f t="shared" si="7"/>
        <v>39</v>
      </c>
      <c r="D356" s="2" t="s">
        <v>5745</v>
      </c>
      <c r="E356" s="2" t="s">
        <v>5746</v>
      </c>
      <c r="F356" s="2" t="s">
        <v>5748</v>
      </c>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row>
    <row r="357">
      <c r="A357" s="9">
        <v>363.0</v>
      </c>
      <c r="B357" s="12"/>
      <c r="C357" s="12">
        <f t="shared" si="7"/>
        <v>176</v>
      </c>
      <c r="D357" s="2" t="s">
        <v>5756</v>
      </c>
      <c r="E357" s="2" t="s">
        <v>5757</v>
      </c>
      <c r="G357" s="2" t="s">
        <v>5760</v>
      </c>
      <c r="H357" s="2" t="s">
        <v>5762</v>
      </c>
      <c r="I357" s="2" t="s">
        <v>5764</v>
      </c>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row>
    <row r="358">
      <c r="A358" s="9">
        <v>364.0</v>
      </c>
      <c r="B358" s="12"/>
      <c r="C358" s="12">
        <f t="shared" si="7"/>
        <v>57</v>
      </c>
      <c r="D358" s="1"/>
      <c r="E358" s="1"/>
      <c r="F358" s="2" t="s">
        <v>5781</v>
      </c>
      <c r="G358" s="2" t="s">
        <v>5782</v>
      </c>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row>
    <row r="359">
      <c r="A359" s="9">
        <v>365.0</v>
      </c>
      <c r="B359" s="12"/>
      <c r="C359" s="12">
        <f t="shared" si="7"/>
        <v>11</v>
      </c>
      <c r="D359" s="2" t="s">
        <v>5791</v>
      </c>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row>
    <row r="360">
      <c r="A360" s="9">
        <v>366.0</v>
      </c>
      <c r="B360" s="12"/>
      <c r="C360" s="12">
        <f t="shared" si="7"/>
        <v>39</v>
      </c>
      <c r="D360" s="2" t="s">
        <v>5801</v>
      </c>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row>
    <row r="361">
      <c r="A361" s="9">
        <v>367.0</v>
      </c>
      <c r="B361" s="12"/>
      <c r="C361" s="12">
        <f t="shared" si="7"/>
        <v>1342</v>
      </c>
      <c r="D361" s="2" t="s">
        <v>5813</v>
      </c>
      <c r="E361" s="2" t="s">
        <v>5816</v>
      </c>
      <c r="F361" s="2" t="s">
        <v>5819</v>
      </c>
      <c r="G361" s="2" t="s">
        <v>5825</v>
      </c>
      <c r="I361" s="2" t="s">
        <v>5831</v>
      </c>
      <c r="K361" s="2" t="s">
        <v>5836</v>
      </c>
      <c r="M361" s="2" t="s">
        <v>5843</v>
      </c>
      <c r="R361" s="2" t="s">
        <v>5849</v>
      </c>
      <c r="T361" s="2" t="s">
        <v>5852</v>
      </c>
      <c r="U361" s="1"/>
      <c r="V361" s="1"/>
      <c r="W361" s="1"/>
      <c r="X361" s="1"/>
      <c r="Y361" s="1"/>
      <c r="Z361" s="1"/>
      <c r="AA361" s="1"/>
      <c r="AB361" s="1"/>
      <c r="AC361" s="1"/>
      <c r="AD361" s="1"/>
      <c r="AE361" s="1"/>
      <c r="AF361" s="1"/>
      <c r="AG361" s="1"/>
      <c r="AH361" s="1"/>
      <c r="AI361" s="1"/>
      <c r="AJ361" s="1"/>
    </row>
    <row r="362">
      <c r="A362" s="9">
        <v>368.0</v>
      </c>
      <c r="B362" s="12"/>
      <c r="C362" s="12">
        <f t="shared" si="7"/>
        <v>9</v>
      </c>
      <c r="D362" s="2" t="s">
        <v>5853</v>
      </c>
      <c r="E362" s="1"/>
      <c r="F362" s="1"/>
      <c r="G362" s="1"/>
      <c r="H362" s="1"/>
      <c r="I362" s="1"/>
      <c r="J362" s="1"/>
      <c r="K362" s="1"/>
      <c r="L362" s="1"/>
      <c r="M362" s="1"/>
      <c r="N362" s="1"/>
      <c r="O362" s="1"/>
      <c r="P362" s="1"/>
      <c r="Q362" s="2" t="s">
        <v>5861</v>
      </c>
      <c r="R362" s="1"/>
      <c r="S362" s="1"/>
      <c r="T362" s="1"/>
      <c r="U362" s="1"/>
      <c r="V362" s="1"/>
      <c r="W362" s="1"/>
      <c r="X362" s="1"/>
      <c r="Y362" s="1"/>
      <c r="Z362" s="1"/>
      <c r="AA362" s="1"/>
      <c r="AB362" s="1"/>
      <c r="AC362" s="1"/>
      <c r="AD362" s="1"/>
      <c r="AE362" s="1"/>
      <c r="AF362" s="1"/>
      <c r="AG362" s="1"/>
      <c r="AH362" s="1"/>
      <c r="AI362" s="1"/>
      <c r="AJ362" s="1"/>
    </row>
    <row r="363">
      <c r="A363" s="9">
        <v>369.0</v>
      </c>
      <c r="B363" s="12"/>
      <c r="C363" s="12">
        <f t="shared" si="7"/>
        <v>408</v>
      </c>
      <c r="D363" s="2" t="s">
        <v>5871</v>
      </c>
      <c r="E363" s="2" t="s">
        <v>5873</v>
      </c>
      <c r="F363" s="2" t="s">
        <v>5875</v>
      </c>
      <c r="G363" s="2" t="s">
        <v>5878</v>
      </c>
      <c r="H363" s="2" t="s">
        <v>5880</v>
      </c>
      <c r="I363" s="2" t="s">
        <v>5883</v>
      </c>
      <c r="J363" s="37" t="s">
        <v>5884</v>
      </c>
      <c r="K363" s="1"/>
      <c r="L363" s="1"/>
      <c r="M363" s="1"/>
      <c r="N363" s="1"/>
      <c r="O363" s="1"/>
      <c r="P363" s="1"/>
      <c r="V363" s="1"/>
      <c r="W363" s="1"/>
      <c r="X363" s="1"/>
      <c r="Y363" s="1"/>
      <c r="Z363" s="1"/>
      <c r="AA363" s="1"/>
      <c r="AB363" s="1"/>
      <c r="AC363" s="1"/>
      <c r="AD363" s="1"/>
      <c r="AE363" s="1"/>
      <c r="AF363" s="1"/>
      <c r="AG363" s="1"/>
      <c r="AH363" s="1"/>
      <c r="AI363" s="1"/>
      <c r="AJ363" s="1"/>
    </row>
    <row r="364">
      <c r="A364" s="9">
        <v>370.0</v>
      </c>
      <c r="B364" s="12"/>
      <c r="C364" s="12">
        <f t="shared" si="7"/>
        <v>587</v>
      </c>
      <c r="D364" s="2" t="s">
        <v>5893</v>
      </c>
      <c r="E364" s="2" t="s">
        <v>5896</v>
      </c>
      <c r="F364" s="2" t="s">
        <v>5899</v>
      </c>
      <c r="G364" s="2" t="s">
        <v>5905</v>
      </c>
      <c r="I364" s="2" t="s">
        <v>5907</v>
      </c>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row>
    <row r="365">
      <c r="A365" s="9">
        <v>371.0</v>
      </c>
      <c r="B365" s="12"/>
      <c r="C365" s="12">
        <f t="shared" si="7"/>
        <v>42</v>
      </c>
      <c r="D365" s="2" t="s">
        <v>5917</v>
      </c>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row>
    <row r="366">
      <c r="A366" s="9">
        <v>372.0</v>
      </c>
      <c r="B366" s="12"/>
      <c r="C366" s="12">
        <f t="shared" si="7"/>
        <v>701</v>
      </c>
      <c r="D366" s="2" t="s">
        <v>5930</v>
      </c>
      <c r="E366" s="2" t="s">
        <v>5931</v>
      </c>
      <c r="F366" s="2" t="s">
        <v>5935</v>
      </c>
      <c r="I366" s="2" t="s">
        <v>5938</v>
      </c>
      <c r="J366" s="2" t="s">
        <v>5941</v>
      </c>
      <c r="K366" s="2" t="s">
        <v>5944</v>
      </c>
      <c r="M366" s="2" t="s">
        <v>5948</v>
      </c>
      <c r="P366" s="1"/>
      <c r="Q366" s="1"/>
      <c r="R366" s="1"/>
      <c r="S366" s="1"/>
      <c r="T366" s="1"/>
      <c r="U366" s="1"/>
      <c r="V366" s="1"/>
      <c r="W366" s="1"/>
      <c r="X366" s="1"/>
      <c r="Y366" s="1"/>
      <c r="Z366" s="1"/>
      <c r="AA366" s="1"/>
      <c r="AB366" s="1"/>
      <c r="AC366" s="1"/>
      <c r="AD366" s="1"/>
      <c r="AE366" s="1"/>
      <c r="AF366" s="1"/>
      <c r="AG366" s="1"/>
      <c r="AH366" s="1"/>
      <c r="AI366" s="1"/>
      <c r="AJ366" s="1"/>
    </row>
    <row r="367">
      <c r="A367" s="9">
        <v>373.0</v>
      </c>
      <c r="B367" s="12"/>
      <c r="C367" s="12">
        <f t="shared" si="7"/>
        <v>1031</v>
      </c>
      <c r="D367" s="2" t="s">
        <v>5970</v>
      </c>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row>
    <row r="368">
      <c r="A368" s="9">
        <v>374.0</v>
      </c>
      <c r="B368" s="12"/>
      <c r="C368" s="12">
        <f t="shared" si="7"/>
        <v>345</v>
      </c>
      <c r="D368" s="2" t="s">
        <v>5981</v>
      </c>
      <c r="E368" s="1" t="str">
        <f>IFERROR(__xludf.DUMMYFUNCTION("GOOGLETRANSLATE(D368, ""auto"",""de"")"),"Das Default Mode Network (DMN) des Gehirns, das bei geringer Aufgabenbeanspruchung hochaktiv ist und für unser Selbst- und Fremdempfinden, soziale Interaktion und das Verständnis von Erzählungen verantwortlich ist, zeigt parallele Aktivierung, wenn diesel"&amp;"be Geschichte verschiedenen Personen in verschiedenen Sprachen erzählt wird. Es scheint eine zugrundeliegende neuronale Gemeinsamkeit beim Erzählen von Geschichten zu geben (Honey, Christopher J.; Thompson, Christopher R.; Lerner, Yulia; Hasson, Uri (31.1"&amp;"0.2012). „Not lost in translation: neural responses shared across languages“. The Journal of Neuroscience. 32 (44): 15277–15283. doi:10.1523/JNEUROSCI.1800-12.2012. ISSN 1529-2401. PMC 3525075. PMID 23115166.). Siehe auch den Wikipedia-Artikel zum DMN: ht"&amp;"tps://en.wikipedia.org/wiki/Default_mode_network")</f>
        <v>Das Default Mode Network (DMN) des Gehirns, das bei geringer Aufgabenbeanspruchung hochaktiv ist und für unser Selbst- und Fremdempfinden, soziale Interaktion und das Verständnis von Erzählungen verantwortlich ist, zeigt parallele Aktivierung, wenn dieselbe Geschichte verschiedenen Personen in verschiedenen Sprachen erzählt wird. Es scheint eine zugrundeliegende neuronale Gemeinsamkeit beim Erzählen von Geschichten zu geben (Honey, Christopher J.; Thompson, Christopher R.; Lerner, Yulia; Hasson, Uri (31.10.2012). „Not lost in translation: neural responses shared across languages“. The Journal of Neuroscience. 32 (44): 15277–15283. doi:10.1523/JNEUROSCI.1800-12.2012. ISSN 1529-2401. PMC 3525075. PMID 23115166.). Siehe auch den Wikipedia-Artikel zum DMN: https://en.wikipedia.org/wiki/Default_mode_network</v>
      </c>
      <c r="F368" s="2" t="s">
        <v>5989</v>
      </c>
      <c r="G368" s="1" t="str">
        <f>IFERROR(__xludf.DUMMYFUNCTION("googletranslate(F368)"),"In German, please...this is how to translate into English from German, or not?")</f>
        <v>In German, please...this is how to translate into English from German, or not?</v>
      </c>
      <c r="H368" s="2" t="s">
        <v>5995</v>
      </c>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row>
    <row r="369">
      <c r="A369" s="9">
        <v>375.0</v>
      </c>
      <c r="B369" s="12"/>
      <c r="C369" s="12">
        <f t="shared" si="7"/>
        <v>90</v>
      </c>
      <c r="D369" s="2" t="s">
        <v>6003</v>
      </c>
      <c r="E369" s="2" t="s">
        <v>6004</v>
      </c>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row>
    <row r="370">
      <c r="A370" s="9">
        <v>376.0</v>
      </c>
      <c r="B370" s="12"/>
      <c r="C370" s="12">
        <f t="shared" si="7"/>
        <v>179</v>
      </c>
      <c r="D370" s="2" t="s">
        <v>6017</v>
      </c>
      <c r="E370" s="68" t="s">
        <v>6022</v>
      </c>
      <c r="F370" s="70"/>
      <c r="G370" s="2"/>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row>
    <row r="371">
      <c r="A371" s="9">
        <v>377.0</v>
      </c>
      <c r="B371" s="12"/>
      <c r="C371" s="12">
        <f t="shared" si="7"/>
        <v>36</v>
      </c>
      <c r="D371" s="2" t="s">
        <v>6034</v>
      </c>
      <c r="E371" s="2" t="s">
        <v>6035</v>
      </c>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row>
    <row r="372">
      <c r="A372" s="9">
        <v>378.0</v>
      </c>
      <c r="B372" s="12"/>
      <c r="C372" s="12">
        <f t="shared" si="7"/>
        <v>596</v>
      </c>
      <c r="D372" s="2" t="s">
        <v>6044</v>
      </c>
      <c r="E372" s="2" t="s">
        <v>6046</v>
      </c>
      <c r="F372" s="2" t="s">
        <v>6053</v>
      </c>
      <c r="I372" s="2" t="s">
        <v>6058</v>
      </c>
      <c r="J372" s="317" t="s">
        <v>6063</v>
      </c>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row>
    <row r="373">
      <c r="A373" s="9">
        <v>379.0</v>
      </c>
      <c r="B373" s="12"/>
      <c r="C373" s="12">
        <f t="shared" si="7"/>
        <v>247</v>
      </c>
      <c r="D373" s="60" t="s">
        <v>6070</v>
      </c>
      <c r="E373" s="2" t="s">
        <v>6074</v>
      </c>
      <c r="F373" s="318" t="s">
        <v>6078</v>
      </c>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c r="A374" s="9">
        <v>380.0</v>
      </c>
      <c r="B374" s="12"/>
      <c r="C374" s="12">
        <f t="shared" si="7"/>
        <v>143</v>
      </c>
      <c r="D374" s="2" t="s">
        <v>6094</v>
      </c>
      <c r="E374" s="2" t="s">
        <v>6096</v>
      </c>
      <c r="F374" s="319" t="s">
        <v>6097</v>
      </c>
      <c r="G374" s="320" t="s">
        <v>6099</v>
      </c>
      <c r="H374" s="321" t="s">
        <v>6107</v>
      </c>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row>
    <row r="375">
      <c r="A375" s="9">
        <v>381.0</v>
      </c>
      <c r="B375" s="12"/>
      <c r="C375" s="12">
        <f t="shared" si="7"/>
        <v>108</v>
      </c>
      <c r="D375" s="53" t="s">
        <v>6120</v>
      </c>
      <c r="E375" s="1"/>
      <c r="F375" s="275" t="s">
        <v>6123</v>
      </c>
      <c r="G375" s="2" t="s">
        <v>6124</v>
      </c>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row>
    <row r="376">
      <c r="A376" s="9">
        <v>382.0</v>
      </c>
      <c r="B376" s="12"/>
      <c r="C376" s="12">
        <f t="shared" si="7"/>
        <v>266</v>
      </c>
      <c r="D376" s="2" t="s">
        <v>6135</v>
      </c>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row>
    <row r="377">
      <c r="A377" s="9">
        <v>383.0</v>
      </c>
      <c r="B377" s="12"/>
      <c r="C377" s="12">
        <f t="shared" si="7"/>
        <v>224</v>
      </c>
      <c r="D377" s="60" t="s">
        <v>6156</v>
      </c>
      <c r="E377" s="322" t="s">
        <v>6160</v>
      </c>
      <c r="F377" s="323" t="s">
        <v>6161</v>
      </c>
      <c r="G377" s="324"/>
      <c r="H377" s="325"/>
      <c r="I377" s="323" t="s">
        <v>6162</v>
      </c>
      <c r="J377" s="322" t="s">
        <v>6165</v>
      </c>
      <c r="K377" s="322" t="s">
        <v>6168</v>
      </c>
      <c r="L377" s="322" t="s">
        <v>6169</v>
      </c>
      <c r="M377" s="1"/>
      <c r="N377" s="1"/>
      <c r="O377" s="1"/>
      <c r="P377" s="1"/>
      <c r="Q377" s="1"/>
      <c r="R377" s="1"/>
      <c r="S377" s="1"/>
      <c r="T377" s="1"/>
      <c r="U377" s="1"/>
      <c r="V377" s="1"/>
      <c r="W377" s="1"/>
      <c r="X377" s="1"/>
      <c r="Y377" s="1"/>
      <c r="Z377" s="1"/>
      <c r="AA377" s="1"/>
      <c r="AB377" s="1"/>
      <c r="AC377" s="1"/>
      <c r="AD377" s="1"/>
      <c r="AE377" s="1"/>
      <c r="AF377" s="1"/>
      <c r="AG377" s="1"/>
      <c r="AH377" s="1"/>
      <c r="AI377" s="1"/>
      <c r="AJ377" s="1"/>
    </row>
    <row r="378">
      <c r="A378" s="9">
        <v>384.0</v>
      </c>
      <c r="B378" s="12"/>
      <c r="C378" s="12">
        <f t="shared" si="7"/>
        <v>643</v>
      </c>
      <c r="D378" s="60" t="s">
        <v>6185</v>
      </c>
      <c r="E378" s="326" t="s">
        <v>6188</v>
      </c>
      <c r="F378" s="327" t="s">
        <v>6194</v>
      </c>
      <c r="H378" s="328"/>
      <c r="I378" s="327" t="s">
        <v>6204</v>
      </c>
      <c r="J378" s="329" t="s">
        <v>6207</v>
      </c>
      <c r="K378" s="329" t="s">
        <v>6211</v>
      </c>
      <c r="L378" s="329" t="s">
        <v>6214</v>
      </c>
      <c r="M378" s="1"/>
      <c r="N378" s="1"/>
      <c r="O378" s="1"/>
      <c r="P378" s="1"/>
      <c r="Q378" s="1"/>
      <c r="R378" s="1"/>
      <c r="S378" s="1"/>
      <c r="T378" s="1"/>
      <c r="U378" s="1"/>
      <c r="V378" s="1"/>
      <c r="W378" s="1"/>
      <c r="X378" s="1"/>
      <c r="Y378" s="1"/>
      <c r="Z378" s="1"/>
      <c r="AA378" s="1"/>
      <c r="AB378" s="1"/>
      <c r="AC378" s="1"/>
      <c r="AD378" s="1"/>
      <c r="AE378" s="1"/>
      <c r="AF378" s="1"/>
      <c r="AG378" s="1"/>
      <c r="AH378" s="1"/>
      <c r="AI378" s="1"/>
      <c r="AJ378" s="1"/>
    </row>
    <row r="379">
      <c r="A379" s="9">
        <v>385.0</v>
      </c>
      <c r="B379" s="12"/>
      <c r="C379" s="12">
        <f t="shared" si="7"/>
        <v>298</v>
      </c>
      <c r="D379" s="60" t="s">
        <v>6222</v>
      </c>
      <c r="E379" s="330"/>
      <c r="F379" s="331" t="s">
        <v>6223</v>
      </c>
      <c r="G379" s="332" t="s">
        <v>6229</v>
      </c>
      <c r="H379" s="333"/>
      <c r="I379" s="331" t="s">
        <v>6234</v>
      </c>
      <c r="J379" s="334"/>
      <c r="K379" s="335" t="s">
        <v>6237</v>
      </c>
      <c r="L379" s="335" t="s">
        <v>6240</v>
      </c>
      <c r="M379" s="1"/>
      <c r="N379" s="1"/>
      <c r="O379" s="1"/>
      <c r="P379" s="1"/>
      <c r="Q379" s="1"/>
      <c r="R379" s="1"/>
      <c r="S379" s="1"/>
      <c r="T379" s="1"/>
      <c r="U379" s="1"/>
      <c r="V379" s="1"/>
      <c r="W379" s="1"/>
      <c r="X379" s="1"/>
      <c r="Y379" s="1"/>
      <c r="Z379" s="1"/>
      <c r="AA379" s="1"/>
      <c r="AB379" s="1"/>
      <c r="AC379" s="1"/>
      <c r="AD379" s="1"/>
      <c r="AE379" s="1"/>
      <c r="AF379" s="1"/>
      <c r="AG379" s="1"/>
      <c r="AH379" s="1"/>
      <c r="AI379" s="1"/>
      <c r="AJ379" s="1"/>
    </row>
    <row r="380">
      <c r="A380" s="9">
        <v>386.0</v>
      </c>
      <c r="B380" s="12"/>
      <c r="C380" s="12">
        <f t="shared" si="7"/>
        <v>175</v>
      </c>
      <c r="D380" s="60" t="s">
        <v>6250</v>
      </c>
      <c r="E380" s="2" t="s">
        <v>6252</v>
      </c>
      <c r="F380" s="2" t="s">
        <v>6253</v>
      </c>
      <c r="G380" s="2" t="s">
        <v>6254</v>
      </c>
      <c r="H380" s="2" t="s">
        <v>6255</v>
      </c>
      <c r="I380" s="2" t="s">
        <v>6256</v>
      </c>
      <c r="J380" s="2" t="s">
        <v>6257</v>
      </c>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row>
    <row r="381">
      <c r="A381" s="9">
        <v>387.0</v>
      </c>
      <c r="B381" s="12"/>
      <c r="C381" s="12">
        <f t="shared" si="7"/>
        <v>1164</v>
      </c>
      <c r="D381" s="2" t="s">
        <v>6272</v>
      </c>
      <c r="E381" s="2" t="s">
        <v>6280</v>
      </c>
      <c r="H381" s="2" t="s">
        <v>6285</v>
      </c>
      <c r="I381" s="2" t="s">
        <v>6289</v>
      </c>
      <c r="P381" s="2" t="s">
        <v>6292</v>
      </c>
      <c r="Q381" s="2" t="s">
        <v>6298</v>
      </c>
      <c r="S381" s="2" t="s">
        <v>6300</v>
      </c>
      <c r="U381" s="1"/>
      <c r="V381" s="1"/>
      <c r="W381" s="1"/>
      <c r="X381" s="1"/>
      <c r="Y381" s="1"/>
      <c r="Z381" s="1"/>
      <c r="AA381" s="1"/>
      <c r="AB381" s="1"/>
      <c r="AC381" s="1"/>
      <c r="AD381" s="1"/>
      <c r="AE381" s="1"/>
      <c r="AF381" s="1"/>
      <c r="AG381" s="1"/>
      <c r="AH381" s="1"/>
      <c r="AI381" s="1"/>
      <c r="AJ381" s="1"/>
    </row>
    <row r="382">
      <c r="A382" s="9">
        <v>388.0</v>
      </c>
      <c r="B382" s="12"/>
      <c r="C382" s="12">
        <f t="shared" si="7"/>
        <v>354</v>
      </c>
      <c r="D382" s="2" t="s">
        <v>6306</v>
      </c>
      <c r="E382" s="336" t="s">
        <v>6308</v>
      </c>
      <c r="F382" s="337" t="s">
        <v>6311</v>
      </c>
      <c r="G382" s="337" t="s">
        <v>6314</v>
      </c>
      <c r="H382" s="338" t="s">
        <v>6315</v>
      </c>
      <c r="I382" s="338" t="s">
        <v>6317</v>
      </c>
      <c r="J382" s="337" t="s">
        <v>6318</v>
      </c>
      <c r="K382" s="339" t="s">
        <v>6320</v>
      </c>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row>
    <row r="383">
      <c r="A383" s="9">
        <v>389.0</v>
      </c>
      <c r="B383" s="12"/>
      <c r="C383" s="12">
        <f t="shared" si="7"/>
        <v>107</v>
      </c>
      <c r="D383" s="2" t="s">
        <v>6341</v>
      </c>
      <c r="E383" s="2" t="s">
        <v>6344</v>
      </c>
      <c r="F383" s="2" t="s">
        <v>6348</v>
      </c>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row>
    <row r="384">
      <c r="A384" s="9">
        <v>390.0</v>
      </c>
      <c r="B384" s="12"/>
      <c r="C384" s="12">
        <f t="shared" si="7"/>
        <v>339</v>
      </c>
      <c r="D384" s="2" t="s">
        <v>6354</v>
      </c>
      <c r="E384" s="340" t="s">
        <v>6355</v>
      </c>
      <c r="F384" s="2" t="s">
        <v>6358</v>
      </c>
      <c r="G384" s="2" t="s">
        <v>6360</v>
      </c>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row>
    <row r="385">
      <c r="A385" s="9">
        <v>391.0</v>
      </c>
      <c r="B385" s="12"/>
      <c r="C385" s="12">
        <f t="shared" si="7"/>
        <v>233</v>
      </c>
      <c r="D385" s="2" t="s">
        <v>6375</v>
      </c>
      <c r="E385" s="340" t="s">
        <v>6376</v>
      </c>
      <c r="F385" s="1"/>
      <c r="G385" s="340" t="s">
        <v>6377</v>
      </c>
      <c r="H385" s="1"/>
      <c r="I385" s="2" t="s">
        <v>6378</v>
      </c>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row>
    <row r="386">
      <c r="A386" s="9">
        <v>392.0</v>
      </c>
      <c r="B386" s="12"/>
      <c r="C386" s="12">
        <f t="shared" si="7"/>
        <v>484</v>
      </c>
      <c r="D386" s="2" t="s">
        <v>6399</v>
      </c>
      <c r="E386" s="2" t="s">
        <v>6401</v>
      </c>
      <c r="F386" s="2" t="s">
        <v>6403</v>
      </c>
      <c r="G386" s="2" t="s">
        <v>6406</v>
      </c>
      <c r="H386" s="2" t="s">
        <v>6407</v>
      </c>
      <c r="I386" s="2" t="s">
        <v>6411</v>
      </c>
      <c r="J386" s="2" t="s">
        <v>6413</v>
      </c>
      <c r="K386" s="340" t="s">
        <v>6415</v>
      </c>
      <c r="L386" s="2" t="s">
        <v>6418</v>
      </c>
      <c r="N386" s="2" t="s">
        <v>6421</v>
      </c>
      <c r="O386" s="1"/>
      <c r="P386" s="1"/>
      <c r="Q386" s="1"/>
      <c r="R386" s="1"/>
      <c r="S386" s="1"/>
      <c r="T386" s="1"/>
      <c r="U386" s="1"/>
      <c r="V386" s="1"/>
      <c r="W386" s="1"/>
      <c r="X386" s="1"/>
      <c r="Y386" s="1"/>
      <c r="Z386" s="1"/>
      <c r="AA386" s="1"/>
      <c r="AB386" s="1"/>
      <c r="AC386" s="1"/>
      <c r="AD386" s="1"/>
      <c r="AE386" s="1"/>
      <c r="AF386" s="1"/>
      <c r="AG386" s="1"/>
      <c r="AH386" s="1"/>
      <c r="AI386" s="1"/>
      <c r="AJ386" s="1"/>
    </row>
    <row r="387">
      <c r="A387" s="9">
        <v>393.0</v>
      </c>
      <c r="B387" s="12"/>
      <c r="C387" s="12">
        <f t="shared" si="7"/>
        <v>239</v>
      </c>
      <c r="D387" s="2" t="s">
        <v>6428</v>
      </c>
      <c r="E387" s="2" t="s">
        <v>6429</v>
      </c>
      <c r="F387" s="2" t="s">
        <v>6430</v>
      </c>
      <c r="G387" s="2" t="s">
        <v>6431</v>
      </c>
      <c r="H387" s="2" t="s">
        <v>6432</v>
      </c>
      <c r="I387" s="336" t="s">
        <v>6433</v>
      </c>
      <c r="J387" s="34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row>
    <row r="388">
      <c r="A388" s="9">
        <v>394.0</v>
      </c>
      <c r="B388" s="12"/>
      <c r="C388" s="12">
        <f t="shared" si="7"/>
        <v>440</v>
      </c>
      <c r="D388" s="2" t="s">
        <v>6448</v>
      </c>
      <c r="E388" s="2" t="s">
        <v>6451</v>
      </c>
      <c r="H388" s="342" t="s">
        <v>6455</v>
      </c>
      <c r="I388" s="2" t="s">
        <v>6461</v>
      </c>
      <c r="J388" s="2" t="s">
        <v>6465</v>
      </c>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row>
    <row r="389">
      <c r="A389" s="9">
        <v>395.0</v>
      </c>
      <c r="B389" s="12"/>
      <c r="C389" s="12">
        <f t="shared" si="7"/>
        <v>1099</v>
      </c>
      <c r="D389" s="2" t="s">
        <v>6479</v>
      </c>
      <c r="E389" s="2" t="s">
        <v>6483</v>
      </c>
      <c r="G389" s="2" t="s">
        <v>6484</v>
      </c>
      <c r="H389" s="2" t="s">
        <v>6485</v>
      </c>
      <c r="I389" s="2" t="s">
        <v>6487</v>
      </c>
      <c r="K389" s="2" t="s">
        <v>6488</v>
      </c>
      <c r="L389" s="2" t="s">
        <v>6492</v>
      </c>
      <c r="N389" s="2" t="s">
        <v>6496</v>
      </c>
      <c r="O389" s="2" t="s">
        <v>6498</v>
      </c>
      <c r="P389" s="2" t="s">
        <v>6499</v>
      </c>
      <c r="R389" s="2" t="s">
        <v>6502</v>
      </c>
      <c r="S389" s="2" t="s">
        <v>6504</v>
      </c>
      <c r="T389" s="2" t="s">
        <v>6507</v>
      </c>
      <c r="U389" s="2" t="s">
        <v>6508</v>
      </c>
      <c r="V389" s="2" t="s">
        <v>6509</v>
      </c>
      <c r="W389" s="2" t="s">
        <v>6511</v>
      </c>
      <c r="X389" s="1"/>
      <c r="Y389" s="1"/>
      <c r="Z389" s="1"/>
      <c r="AA389" s="1"/>
      <c r="AB389" s="1"/>
      <c r="AC389" s="1"/>
      <c r="AD389" s="1"/>
      <c r="AE389" s="1"/>
      <c r="AF389" s="1"/>
      <c r="AG389" s="1"/>
      <c r="AH389" s="1"/>
      <c r="AI389" s="1"/>
      <c r="AJ389" s="1"/>
    </row>
    <row r="390">
      <c r="A390" s="9">
        <v>396.0</v>
      </c>
      <c r="B390" s="12"/>
      <c r="C390" s="12">
        <f t="shared" si="7"/>
        <v>141</v>
      </c>
      <c r="D390" s="2" t="s">
        <v>6520</v>
      </c>
      <c r="E390" s="2" t="s">
        <v>6521</v>
      </c>
      <c r="F390" s="2" t="s">
        <v>6522</v>
      </c>
      <c r="G390" s="2" t="s">
        <v>6523</v>
      </c>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row>
    <row r="391">
      <c r="A391" s="9">
        <v>397.0</v>
      </c>
      <c r="B391" s="12"/>
      <c r="C391" s="12">
        <f t="shared" si="7"/>
        <v>340</v>
      </c>
      <c r="D391" s="2" t="s">
        <v>6539</v>
      </c>
      <c r="E391" s="2" t="s">
        <v>6542</v>
      </c>
      <c r="F391" s="2" t="s">
        <v>6544</v>
      </c>
      <c r="G391" s="2" t="s">
        <v>6547</v>
      </c>
      <c r="J391" s="2" t="s">
        <v>6550</v>
      </c>
      <c r="K391" s="2" t="s">
        <v>6554</v>
      </c>
      <c r="M391" s="2" t="s">
        <v>6556</v>
      </c>
      <c r="N391" s="1"/>
      <c r="O391" s="1"/>
      <c r="P391" s="1"/>
      <c r="Q391" s="1"/>
      <c r="R391" s="1"/>
      <c r="S391" s="1"/>
      <c r="T391" s="1"/>
      <c r="U391" s="1"/>
      <c r="V391" s="1"/>
      <c r="W391" s="1"/>
      <c r="X391" s="1"/>
      <c r="Y391" s="1"/>
      <c r="Z391" s="1"/>
      <c r="AA391" s="1"/>
      <c r="AB391" s="1"/>
      <c r="AC391" s="1"/>
      <c r="AD391" s="1"/>
      <c r="AE391" s="1"/>
      <c r="AF391" s="1"/>
      <c r="AG391" s="1"/>
      <c r="AH391" s="1"/>
      <c r="AI391" s="1"/>
      <c r="AJ391" s="1"/>
    </row>
    <row r="392">
      <c r="A392" s="9">
        <v>398.0</v>
      </c>
      <c r="B392" s="12"/>
      <c r="C392" s="12">
        <f t="shared" si="7"/>
        <v>199</v>
      </c>
      <c r="D392" s="2" t="s">
        <v>6562</v>
      </c>
      <c r="E392" s="340" t="s">
        <v>6563</v>
      </c>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row>
    <row r="393">
      <c r="A393" s="9">
        <v>399.0</v>
      </c>
      <c r="B393" s="12"/>
      <c r="C393" s="12">
        <f t="shared" si="7"/>
        <v>1989</v>
      </c>
      <c r="D393" s="343" t="s">
        <v>6576</v>
      </c>
      <c r="E393" s="344" t="s">
        <v>6580</v>
      </c>
      <c r="F393" s="344" t="s">
        <v>6584</v>
      </c>
      <c r="G393" s="344" t="s">
        <v>6585</v>
      </c>
      <c r="H393" s="344" t="s">
        <v>6587</v>
      </c>
      <c r="I393" s="201"/>
      <c r="J393" s="201"/>
      <c r="K393" s="344" t="s">
        <v>6595</v>
      </c>
      <c r="L393" s="344" t="s">
        <v>6600</v>
      </c>
      <c r="M393" s="201"/>
      <c r="N393" s="344" t="s">
        <v>6605</v>
      </c>
      <c r="O393" s="344" t="s">
        <v>6608</v>
      </c>
      <c r="P393" s="344" t="s">
        <v>6612</v>
      </c>
      <c r="Q393" s="201"/>
      <c r="R393" s="344" t="s">
        <v>6618</v>
      </c>
      <c r="S393" s="201"/>
      <c r="T393" s="344" t="s">
        <v>6623</v>
      </c>
      <c r="U393" s="344" t="s">
        <v>6626</v>
      </c>
      <c r="V393" s="201"/>
      <c r="W393" s="201"/>
      <c r="X393" s="344" t="s">
        <v>6627</v>
      </c>
      <c r="Y393" s="201"/>
      <c r="Z393" s="201"/>
      <c r="AA393" s="202"/>
      <c r="AB393" s="1"/>
      <c r="AC393" s="1"/>
      <c r="AD393" s="1"/>
      <c r="AE393" s="1"/>
      <c r="AF393" s="1"/>
      <c r="AG393" s="1"/>
      <c r="AH393" s="1"/>
      <c r="AI393" s="1"/>
      <c r="AJ393" s="1"/>
    </row>
    <row r="394">
      <c r="A394" s="9">
        <v>400.0</v>
      </c>
      <c r="B394" s="12"/>
      <c r="C394" s="12">
        <f t="shared" si="7"/>
        <v>1430</v>
      </c>
      <c r="D394" s="345" t="s">
        <v>6636</v>
      </c>
      <c r="F394" s="340" t="s">
        <v>6639</v>
      </c>
      <c r="I394" s="340" t="s">
        <v>6643</v>
      </c>
      <c r="M394" s="340" t="s">
        <v>6648</v>
      </c>
      <c r="O394" s="340" t="s">
        <v>6651</v>
      </c>
      <c r="P394" s="340" t="s">
        <v>6653</v>
      </c>
      <c r="Q394" s="340" t="s">
        <v>6654</v>
      </c>
      <c r="S394" s="340" t="s">
        <v>6655</v>
      </c>
      <c r="U394" s="340" t="s">
        <v>6660</v>
      </c>
      <c r="W394" s="1"/>
      <c r="X394" s="1"/>
      <c r="Y394" s="1"/>
      <c r="Z394" s="1"/>
      <c r="AA394" s="346"/>
      <c r="AB394" s="1"/>
      <c r="AC394" s="1"/>
      <c r="AD394" s="1"/>
      <c r="AE394" s="1"/>
      <c r="AF394" s="1"/>
      <c r="AG394" s="1"/>
      <c r="AH394" s="1"/>
      <c r="AI394" s="1"/>
      <c r="AJ394" s="1"/>
    </row>
    <row r="395">
      <c r="A395" s="9">
        <v>401.0</v>
      </c>
      <c r="B395" s="12"/>
      <c r="C395" s="12">
        <f t="shared" si="7"/>
        <v>38</v>
      </c>
      <c r="D395" s="347" t="s">
        <v>6677</v>
      </c>
      <c r="E395" s="1"/>
      <c r="F395" s="340" t="s">
        <v>6680</v>
      </c>
      <c r="G395" s="1"/>
      <c r="H395" s="1"/>
      <c r="I395" s="1"/>
      <c r="J395" s="1"/>
      <c r="K395" s="1"/>
      <c r="L395" s="1"/>
      <c r="M395" s="1"/>
      <c r="N395" s="1"/>
      <c r="O395" s="1"/>
      <c r="P395" s="1"/>
      <c r="Q395" s="1"/>
      <c r="R395" s="1"/>
      <c r="S395" s="1"/>
      <c r="T395" s="1"/>
      <c r="U395" s="1"/>
      <c r="V395" s="1"/>
      <c r="W395" s="1"/>
      <c r="X395" s="1"/>
      <c r="Y395" s="1"/>
      <c r="Z395" s="1"/>
      <c r="AA395" s="346"/>
      <c r="AB395" s="1"/>
      <c r="AC395" s="1"/>
      <c r="AD395" s="1"/>
      <c r="AE395" s="1"/>
      <c r="AF395" s="1"/>
      <c r="AG395" s="1"/>
      <c r="AH395" s="1"/>
      <c r="AI395" s="1"/>
      <c r="AJ395" s="1"/>
    </row>
    <row r="396">
      <c r="A396" s="9">
        <v>402.0</v>
      </c>
      <c r="B396" s="12"/>
      <c r="C396" s="12">
        <f t="shared" si="7"/>
        <v>1604</v>
      </c>
      <c r="D396" s="348" t="s">
        <v>6693</v>
      </c>
      <c r="E396" s="349"/>
      <c r="F396" s="349"/>
      <c r="G396" s="350" t="s">
        <v>6700</v>
      </c>
      <c r="H396" s="350" t="s">
        <v>6705</v>
      </c>
      <c r="I396" s="349"/>
      <c r="J396" s="349"/>
      <c r="K396" s="350" t="s">
        <v>6710</v>
      </c>
      <c r="L396" s="349"/>
      <c r="M396" s="350" t="s">
        <v>6712</v>
      </c>
      <c r="N396" s="349"/>
      <c r="O396" s="350" t="s">
        <v>6717</v>
      </c>
      <c r="P396" s="350" t="s">
        <v>6720</v>
      </c>
      <c r="Q396" s="349"/>
      <c r="R396" s="350" t="s">
        <v>6725</v>
      </c>
      <c r="S396" s="349"/>
      <c r="T396" s="349"/>
      <c r="U396" s="82"/>
      <c r="V396" s="82"/>
      <c r="W396" s="82"/>
      <c r="X396" s="82"/>
      <c r="Y396" s="82"/>
      <c r="Z396" s="82"/>
      <c r="AA396" s="217"/>
      <c r="AB396" s="1"/>
      <c r="AC396" s="1"/>
      <c r="AD396" s="1"/>
      <c r="AE396" s="1"/>
      <c r="AF396" s="1"/>
      <c r="AG396" s="1"/>
      <c r="AH396" s="1"/>
      <c r="AI396" s="1"/>
      <c r="AJ396" s="1"/>
    </row>
    <row r="397">
      <c r="A397" s="9">
        <v>403.0</v>
      </c>
      <c r="B397" s="12"/>
      <c r="C397" s="12">
        <f t="shared" si="7"/>
        <v>687</v>
      </c>
      <c r="D397" s="60" t="s">
        <v>6737</v>
      </c>
      <c r="E397" s="2" t="s">
        <v>6740</v>
      </c>
      <c r="F397" s="351" t="str">
        <f>HYPERLINK("https://amzn.to/39GmW0d","In her book Hearing the Other Side, Diana Mutz surveyed people from 12 countries and found that Americans “engage in political discussions slightly more than average” but are the least likely of all the countries “to be exposed to political beliefs and ar"&amp;"guments that differ from their own.”")</f>
        <v>In her book Hearing the Other Side, Diana Mutz surveyed people from 12 countries and found that Americans “engage in political discussions slightly more than average” but are the least likely of all the countries “to be exposed to political beliefs and arguments that differ from their own.”</v>
      </c>
      <c r="G397" s="2" t="s">
        <v>6797</v>
      </c>
      <c r="I397" s="2" t="s">
        <v>6798</v>
      </c>
      <c r="J397" s="1"/>
      <c r="K397" s="2" t="s">
        <v>6799</v>
      </c>
      <c r="N397" s="2" t="s">
        <v>6807</v>
      </c>
      <c r="P397" s="46"/>
      <c r="Q397" s="352" t="s">
        <v>6809</v>
      </c>
      <c r="R397" s="1"/>
      <c r="S397" s="1"/>
      <c r="T397" s="1"/>
      <c r="U397" s="1"/>
      <c r="V397" s="1"/>
      <c r="W397" s="1"/>
      <c r="X397" s="1"/>
      <c r="Y397" s="2" t="s">
        <v>6816</v>
      </c>
      <c r="Z397" s="1"/>
      <c r="AA397" s="1"/>
      <c r="AB397" s="2" t="s">
        <v>6819</v>
      </c>
      <c r="AC397" s="2"/>
      <c r="AD397" s="2"/>
      <c r="AE397" s="2"/>
      <c r="AF397" s="2"/>
      <c r="AG397" s="2"/>
      <c r="AH397" s="2"/>
      <c r="AI397" s="2"/>
      <c r="AJ397" s="2"/>
    </row>
    <row r="398">
      <c r="A398" s="9">
        <v>404.0</v>
      </c>
      <c r="B398" s="12"/>
      <c r="C398" s="12">
        <f t="shared" si="7"/>
        <v>91</v>
      </c>
      <c r="D398" s="2" t="s">
        <v>6827</v>
      </c>
      <c r="E398" s="1"/>
      <c r="F398" s="1"/>
      <c r="G398" s="1"/>
      <c r="H398" s="1"/>
      <c r="I398" s="1"/>
      <c r="J398" s="1"/>
      <c r="K398" s="1"/>
      <c r="L398" s="1"/>
      <c r="M398" s="1"/>
      <c r="N398" s="1"/>
      <c r="O398" s="1"/>
      <c r="P398" s="1"/>
      <c r="Q398" s="1"/>
      <c r="R398" s="1"/>
      <c r="S398" s="1"/>
      <c r="T398" s="1"/>
      <c r="U398" s="291"/>
      <c r="V398" s="1"/>
      <c r="W398" s="1"/>
      <c r="X398" s="1"/>
      <c r="Y398" s="1"/>
      <c r="Z398" s="1"/>
      <c r="AA398" s="1"/>
      <c r="AB398" s="1"/>
      <c r="AC398" s="1"/>
      <c r="AD398" s="1"/>
      <c r="AE398" s="1"/>
      <c r="AF398" s="1"/>
      <c r="AG398" s="1"/>
      <c r="AH398" s="1"/>
      <c r="AI398" s="1"/>
      <c r="AJ398" s="1"/>
    </row>
    <row r="399">
      <c r="A399" s="9">
        <v>405.0</v>
      </c>
      <c r="B399" s="12"/>
      <c r="C399" s="12">
        <f t="shared" si="7"/>
        <v>305</v>
      </c>
      <c r="D399" s="2" t="s">
        <v>6844</v>
      </c>
      <c r="E399" s="2" t="s">
        <v>6846</v>
      </c>
      <c r="J399" s="1"/>
      <c r="K399" s="1"/>
      <c r="L399" s="1"/>
      <c r="M399" s="1"/>
      <c r="N399" s="1"/>
      <c r="O399" s="1"/>
      <c r="P399" s="1"/>
      <c r="Q399" s="1"/>
      <c r="R399" s="1"/>
      <c r="S399" s="1"/>
      <c r="T399" s="1"/>
      <c r="U399" s="291"/>
      <c r="V399" s="1"/>
      <c r="W399" s="1"/>
      <c r="X399" s="1"/>
      <c r="Y399" s="1"/>
      <c r="Z399" s="1"/>
      <c r="AA399" s="1"/>
      <c r="AB399" s="1"/>
      <c r="AC399" s="1"/>
      <c r="AD399" s="1"/>
      <c r="AE399" s="1"/>
      <c r="AF399" s="1"/>
      <c r="AG399" s="1"/>
      <c r="AH399" s="1"/>
      <c r="AI399" s="1"/>
      <c r="AJ399" s="1"/>
    </row>
    <row r="400">
      <c r="A400" s="9">
        <v>406.0</v>
      </c>
      <c r="B400" s="12"/>
      <c r="C400" s="12">
        <f t="shared" si="7"/>
        <v>2159</v>
      </c>
      <c r="D400" s="353" t="s">
        <v>6859</v>
      </c>
      <c r="E400" s="353" t="s">
        <v>6868</v>
      </c>
      <c r="H400" s="353" t="s">
        <v>6869</v>
      </c>
      <c r="I400" s="353" t="s">
        <v>6873</v>
      </c>
      <c r="K400" s="353" t="s">
        <v>6879</v>
      </c>
      <c r="M400" s="353" t="s">
        <v>6883</v>
      </c>
      <c r="O400" s="353" t="s">
        <v>6886</v>
      </c>
      <c r="Q400" s="353" t="s">
        <v>6887</v>
      </c>
      <c r="R400" s="353" t="s">
        <v>6889</v>
      </c>
      <c r="T400" s="353" t="s">
        <v>6896</v>
      </c>
      <c r="V400" s="353" t="s">
        <v>6903</v>
      </c>
      <c r="X400" s="353" t="s">
        <v>6908</v>
      </c>
      <c r="Z400" s="353" t="s">
        <v>6912</v>
      </c>
      <c r="AA400" s="353"/>
      <c r="AB400" s="1"/>
      <c r="AC400" s="1"/>
      <c r="AD400" s="1"/>
      <c r="AE400" s="1"/>
      <c r="AF400" s="1"/>
      <c r="AG400" s="1"/>
      <c r="AH400" s="1"/>
      <c r="AI400" s="1"/>
      <c r="AJ400" s="1"/>
    </row>
    <row r="401">
      <c r="A401" s="9">
        <v>407.0</v>
      </c>
      <c r="B401" s="12"/>
      <c r="C401" s="12">
        <f t="shared" si="7"/>
        <v>690</v>
      </c>
      <c r="D401" s="2" t="s">
        <v>6926</v>
      </c>
      <c r="F401" s="353" t="s">
        <v>6927</v>
      </c>
      <c r="I401" s="353" t="s">
        <v>6928</v>
      </c>
      <c r="M401" s="354"/>
      <c r="N401" s="1"/>
      <c r="O401" s="1"/>
      <c r="P401" s="1"/>
      <c r="Q401" s="1"/>
      <c r="R401" s="1"/>
      <c r="S401" s="1"/>
      <c r="T401" s="1"/>
      <c r="U401" s="291"/>
      <c r="V401" s="1"/>
      <c r="W401" s="1"/>
      <c r="X401" s="1"/>
      <c r="Y401" s="1"/>
      <c r="Z401" s="1"/>
      <c r="AA401" s="1"/>
      <c r="AB401" s="1"/>
      <c r="AC401" s="1"/>
      <c r="AD401" s="1"/>
      <c r="AE401" s="1"/>
      <c r="AF401" s="1"/>
      <c r="AG401" s="1"/>
      <c r="AH401" s="1"/>
      <c r="AI401" s="1"/>
      <c r="AJ401" s="1"/>
    </row>
    <row r="402">
      <c r="A402" s="9">
        <v>408.0</v>
      </c>
      <c r="B402" s="12"/>
      <c r="C402" s="12">
        <f t="shared" si="7"/>
        <v>626</v>
      </c>
      <c r="D402" s="353" t="s">
        <v>6942</v>
      </c>
      <c r="H402" s="353" t="s">
        <v>6946</v>
      </c>
      <c r="J402" s="2" t="s">
        <v>6948</v>
      </c>
      <c r="L402" s="353"/>
      <c r="M402" s="2" t="s">
        <v>6949</v>
      </c>
      <c r="N402" s="1"/>
      <c r="O402" s="1"/>
      <c r="P402" s="1"/>
      <c r="Q402" s="1"/>
      <c r="R402" s="1"/>
      <c r="S402" s="1"/>
      <c r="T402" s="1"/>
      <c r="U402" s="291"/>
      <c r="V402" s="1"/>
      <c r="W402" s="1"/>
      <c r="X402" s="1"/>
      <c r="Y402" s="1"/>
      <c r="Z402" s="1"/>
      <c r="AA402" s="1"/>
      <c r="AB402" s="1"/>
      <c r="AC402" s="1"/>
      <c r="AD402" s="1"/>
      <c r="AE402" s="1"/>
      <c r="AF402" s="1"/>
      <c r="AG402" s="1"/>
      <c r="AH402" s="1"/>
      <c r="AI402" s="1"/>
      <c r="AJ402" s="1"/>
    </row>
    <row r="403">
      <c r="A403" s="9">
        <v>409.0</v>
      </c>
      <c r="B403" s="12"/>
      <c r="C403" s="12">
        <f t="shared" si="7"/>
        <v>1152</v>
      </c>
      <c r="D403" s="353" t="s">
        <v>6965</v>
      </c>
      <c r="E403" s="353" t="s">
        <v>6971</v>
      </c>
      <c r="H403" s="353" t="s">
        <v>6977</v>
      </c>
      <c r="J403" s="353" t="s">
        <v>6981</v>
      </c>
      <c r="K403" s="353" t="s">
        <v>6986</v>
      </c>
      <c r="M403" s="353" t="s">
        <v>6987</v>
      </c>
      <c r="O403" s="1"/>
      <c r="P403" s="1"/>
      <c r="Q403" s="1"/>
      <c r="R403" s="1"/>
      <c r="S403" s="1"/>
      <c r="T403" s="1"/>
      <c r="U403" s="291"/>
      <c r="V403" s="1"/>
      <c r="W403" s="1"/>
      <c r="X403" s="1"/>
      <c r="Y403" s="1"/>
      <c r="Z403" s="1"/>
      <c r="AA403" s="1"/>
      <c r="AB403" s="1"/>
      <c r="AC403" s="1"/>
      <c r="AD403" s="1"/>
      <c r="AE403" s="1"/>
      <c r="AF403" s="1"/>
      <c r="AG403" s="1"/>
      <c r="AH403" s="1"/>
      <c r="AI403" s="1"/>
      <c r="AJ403" s="1"/>
    </row>
    <row r="404">
      <c r="A404" s="9">
        <v>410.0</v>
      </c>
      <c r="B404" s="12"/>
      <c r="C404" s="12">
        <f t="shared" si="7"/>
        <v>22</v>
      </c>
      <c r="D404" s="355" t="s">
        <v>6994</v>
      </c>
      <c r="E404" s="1"/>
      <c r="F404" s="1"/>
      <c r="G404" s="1"/>
      <c r="H404" s="1"/>
      <c r="I404" s="1"/>
      <c r="J404" s="1"/>
      <c r="K404" s="1"/>
      <c r="L404" s="1"/>
      <c r="M404" s="1"/>
      <c r="N404" s="1"/>
      <c r="O404" s="1"/>
      <c r="P404" s="1"/>
      <c r="Q404" s="1"/>
      <c r="R404" s="1"/>
      <c r="S404" s="1"/>
      <c r="T404" s="1"/>
      <c r="U404" s="291"/>
      <c r="V404" s="1"/>
      <c r="W404" s="1"/>
      <c r="X404" s="1"/>
      <c r="Y404" s="1"/>
      <c r="Z404" s="1"/>
      <c r="AA404" s="1"/>
      <c r="AB404" s="1"/>
      <c r="AC404" s="1"/>
      <c r="AD404" s="1"/>
      <c r="AE404" s="1"/>
      <c r="AF404" s="1"/>
      <c r="AG404" s="1"/>
      <c r="AH404" s="1"/>
      <c r="AI404" s="1"/>
      <c r="AJ404" s="1"/>
    </row>
    <row r="405">
      <c r="A405" s="9">
        <v>411.0</v>
      </c>
      <c r="B405" s="12"/>
      <c r="C405" s="12">
        <f t="shared" si="7"/>
        <v>877</v>
      </c>
      <c r="D405" s="355" t="s">
        <v>7009</v>
      </c>
      <c r="E405" s="2" t="s">
        <v>7010</v>
      </c>
      <c r="F405" s="2" t="s">
        <v>7011</v>
      </c>
      <c r="G405" s="356" t="s">
        <v>7012</v>
      </c>
      <c r="J405" s="357" t="s">
        <v>7024</v>
      </c>
      <c r="M405" s="2" t="s">
        <v>7029</v>
      </c>
      <c r="O405" s="1"/>
      <c r="P405" s="1"/>
      <c r="Q405" s="1"/>
      <c r="R405" s="1"/>
      <c r="S405" s="1"/>
      <c r="T405" s="1"/>
      <c r="U405" s="291"/>
      <c r="V405" s="1"/>
      <c r="W405" s="1"/>
      <c r="X405" s="1"/>
      <c r="Y405" s="1"/>
      <c r="Z405" s="1"/>
      <c r="AA405" s="1"/>
      <c r="AB405" s="1"/>
      <c r="AC405" s="1"/>
      <c r="AD405" s="1"/>
      <c r="AE405" s="1"/>
      <c r="AF405" s="1"/>
      <c r="AG405" s="1"/>
      <c r="AH405" s="1"/>
      <c r="AI405" s="1"/>
      <c r="AJ405" s="1"/>
    </row>
    <row r="406">
      <c r="A406" s="9">
        <v>412.0</v>
      </c>
      <c r="B406" s="12"/>
      <c r="C406" s="12">
        <f t="shared" si="7"/>
        <v>162</v>
      </c>
      <c r="D406" s="355" t="s">
        <v>7043</v>
      </c>
      <c r="E406" s="2" t="s">
        <v>7045</v>
      </c>
      <c r="F406" s="2" t="s">
        <v>7046</v>
      </c>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row>
    <row r="407">
      <c r="A407" s="9">
        <v>413.0</v>
      </c>
      <c r="B407" s="12"/>
      <c r="C407" s="12"/>
      <c r="D407" s="358" t="s">
        <v>7054</v>
      </c>
      <c r="E407" s="355"/>
      <c r="F407" s="1"/>
      <c r="G407" s="359"/>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row>
    <row r="408">
      <c r="A408" s="9">
        <v>414.0</v>
      </c>
      <c r="B408" s="12"/>
      <c r="C408" s="12">
        <f t="shared" ref="C408:C433" si="8">len(trim(textjoin(" ",1,D408:X408)))-len(substitute(trim(textjoin(" ",1,D408:X408))," ",))+1</f>
        <v>58</v>
      </c>
      <c r="D408" s="355" t="s">
        <v>7118</v>
      </c>
      <c r="F408" s="1"/>
      <c r="G408" s="359"/>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row>
    <row r="409">
      <c r="A409" s="9">
        <v>415.0</v>
      </c>
      <c r="B409" s="12"/>
      <c r="C409" s="12">
        <f t="shared" si="8"/>
        <v>116</v>
      </c>
      <c r="D409" s="355" t="s">
        <v>7151</v>
      </c>
      <c r="E409" s="2" t="s">
        <v>7152</v>
      </c>
      <c r="G409" s="359"/>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row>
    <row r="410">
      <c r="A410" s="9">
        <v>416.0</v>
      </c>
      <c r="B410" s="12"/>
      <c r="C410" s="12">
        <f t="shared" si="8"/>
        <v>358</v>
      </c>
      <c r="D410" s="360" t="s">
        <v>7161</v>
      </c>
      <c r="E410" s="2" t="s">
        <v>7163</v>
      </c>
      <c r="F410" s="2" t="s">
        <v>7165</v>
      </c>
      <c r="G410" s="361" t="s">
        <v>7168</v>
      </c>
      <c r="H410" s="2" t="s">
        <v>7169</v>
      </c>
      <c r="I410" s="2" t="s">
        <v>7171</v>
      </c>
      <c r="J410" s="2" t="s">
        <v>7175</v>
      </c>
      <c r="M410" s="2" t="s">
        <v>7180</v>
      </c>
      <c r="N410" s="1"/>
      <c r="O410" s="1"/>
      <c r="P410" s="1"/>
      <c r="Q410" s="1"/>
      <c r="R410" s="1"/>
      <c r="S410" s="1"/>
      <c r="T410" s="1"/>
      <c r="U410" s="1"/>
      <c r="V410" s="1"/>
      <c r="W410" s="1"/>
      <c r="X410" s="1"/>
      <c r="Y410" s="1"/>
      <c r="Z410" s="1"/>
      <c r="AA410" s="1"/>
      <c r="AB410" s="1"/>
      <c r="AC410" s="1"/>
      <c r="AD410" s="1"/>
      <c r="AE410" s="1"/>
      <c r="AF410" s="1"/>
      <c r="AG410" s="1"/>
      <c r="AH410" s="1"/>
      <c r="AI410" s="1"/>
      <c r="AJ410" s="1"/>
    </row>
    <row r="411">
      <c r="A411" s="9">
        <v>417.0</v>
      </c>
      <c r="B411" s="12"/>
      <c r="C411" s="12">
        <f t="shared" si="8"/>
        <v>1</v>
      </c>
      <c r="D411" s="360" t="s">
        <v>7184</v>
      </c>
      <c r="E411" s="1"/>
      <c r="F411" s="1"/>
      <c r="G411" s="359"/>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row>
    <row r="412">
      <c r="A412" s="9">
        <v>418.0</v>
      </c>
      <c r="B412" s="12"/>
      <c r="C412" s="12">
        <f t="shared" si="8"/>
        <v>62</v>
      </c>
      <c r="D412" s="355" t="s">
        <v>7204</v>
      </c>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row>
    <row r="413">
      <c r="A413" s="9">
        <v>419.0</v>
      </c>
      <c r="B413" s="12"/>
      <c r="C413" s="12">
        <f t="shared" si="8"/>
        <v>72</v>
      </c>
      <c r="D413" s="362" t="s">
        <v>7214</v>
      </c>
      <c r="E413" s="363" t="s">
        <v>7216</v>
      </c>
      <c r="F413" s="2" t="s">
        <v>7221</v>
      </c>
      <c r="G413" s="2" t="s">
        <v>7223</v>
      </c>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row>
    <row r="414">
      <c r="A414" s="9">
        <v>420.0</v>
      </c>
      <c r="B414" s="12"/>
      <c r="C414" s="12">
        <f t="shared" si="8"/>
        <v>19</v>
      </c>
      <c r="D414" s="364" t="s">
        <v>7232</v>
      </c>
      <c r="G414" s="359"/>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row>
    <row r="415">
      <c r="A415" s="9">
        <v>421.0</v>
      </c>
      <c r="B415" s="12"/>
      <c r="C415" s="12">
        <f t="shared" si="8"/>
        <v>128</v>
      </c>
      <c r="D415" s="275" t="s">
        <v>7240</v>
      </c>
      <c r="E415" s="2" t="s">
        <v>7243</v>
      </c>
      <c r="F415" s="1"/>
      <c r="G415" s="359"/>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c r="A416" s="9">
        <v>422.0</v>
      </c>
      <c r="B416" s="12"/>
      <c r="C416" s="12">
        <f t="shared" si="8"/>
        <v>283</v>
      </c>
      <c r="D416" s="355" t="s">
        <v>7263</v>
      </c>
      <c r="E416" s="2" t="s">
        <v>7266</v>
      </c>
      <c r="F416" s="2" t="s">
        <v>7269</v>
      </c>
      <c r="H416" s="2" t="s">
        <v>7274</v>
      </c>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row>
    <row r="417">
      <c r="A417" s="9">
        <v>423.0</v>
      </c>
      <c r="B417" s="12"/>
      <c r="C417" s="12">
        <f t="shared" si="8"/>
        <v>229</v>
      </c>
      <c r="D417" s="358" t="s">
        <v>7281</v>
      </c>
      <c r="E417" s="365" t="s">
        <v>7299</v>
      </c>
      <c r="G417" s="365" t="s">
        <v>7300</v>
      </c>
      <c r="H417" s="366" t="s">
        <v>7304</v>
      </c>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row>
    <row r="418">
      <c r="A418" s="9">
        <v>424.0</v>
      </c>
      <c r="B418" s="12"/>
      <c r="C418" s="12">
        <f t="shared" si="8"/>
        <v>234</v>
      </c>
      <c r="D418" s="355" t="s">
        <v>7323</v>
      </c>
      <c r="E418" s="2" t="s">
        <v>7325</v>
      </c>
      <c r="G418" s="2" t="s">
        <v>7328</v>
      </c>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row>
    <row r="419">
      <c r="A419" s="9">
        <v>425.0</v>
      </c>
      <c r="B419" s="12"/>
      <c r="C419" s="12">
        <f t="shared" si="8"/>
        <v>331</v>
      </c>
      <c r="D419" s="355" t="s">
        <v>7339</v>
      </c>
      <c r="E419" s="2" t="s">
        <v>7340</v>
      </c>
      <c r="F419" s="367" t="s">
        <v>7341</v>
      </c>
      <c r="K419" s="367"/>
      <c r="L419" s="367"/>
      <c r="M419" s="1"/>
      <c r="N419" s="1"/>
      <c r="O419" s="1"/>
      <c r="P419" s="1"/>
      <c r="Q419" s="1"/>
      <c r="R419" s="1"/>
      <c r="S419" s="1"/>
      <c r="T419" s="1"/>
      <c r="U419" s="1"/>
      <c r="V419" s="1"/>
      <c r="W419" s="1"/>
      <c r="X419" s="1"/>
      <c r="Y419" s="1"/>
      <c r="Z419" s="1"/>
      <c r="AA419" s="1"/>
      <c r="AB419" s="1"/>
      <c r="AC419" s="1"/>
      <c r="AD419" s="1"/>
      <c r="AE419" s="1"/>
      <c r="AF419" s="1"/>
      <c r="AG419" s="1"/>
      <c r="AH419" s="1"/>
      <c r="AI419" s="1"/>
      <c r="AJ419" s="1"/>
    </row>
    <row r="420">
      <c r="A420" s="9">
        <v>426.0</v>
      </c>
      <c r="B420" s="12"/>
      <c r="C420" s="12">
        <f t="shared" si="8"/>
        <v>15</v>
      </c>
      <c r="D420" s="59" t="s">
        <v>7355</v>
      </c>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row>
    <row r="421">
      <c r="A421" s="9">
        <v>427.0</v>
      </c>
      <c r="B421" s="12"/>
      <c r="C421" s="12">
        <f t="shared" si="8"/>
        <v>52</v>
      </c>
      <c r="D421" s="59" t="s">
        <v>7383</v>
      </c>
      <c r="E421" s="2" t="s">
        <v>7400</v>
      </c>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row>
    <row r="422">
      <c r="A422" s="9">
        <v>428.0</v>
      </c>
      <c r="B422" s="12"/>
      <c r="C422" s="12">
        <f t="shared" si="8"/>
        <v>254</v>
      </c>
      <c r="D422" s="2" t="s">
        <v>7413</v>
      </c>
      <c r="E422" s="80" t="s">
        <v>7415</v>
      </c>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row>
    <row r="423">
      <c r="A423" s="9">
        <v>429.0</v>
      </c>
      <c r="B423" s="12"/>
      <c r="C423" s="12">
        <f t="shared" si="8"/>
        <v>244</v>
      </c>
      <c r="D423" s="59" t="s">
        <v>7434</v>
      </c>
      <c r="E423" s="2" t="s">
        <v>7451</v>
      </c>
      <c r="F423" s="2" t="s">
        <v>7454</v>
      </c>
      <c r="G423" s="2" t="s">
        <v>7457</v>
      </c>
      <c r="I423" s="2" t="s">
        <v>7458</v>
      </c>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row>
    <row r="424">
      <c r="A424" s="9">
        <v>430.0</v>
      </c>
      <c r="B424" s="12"/>
      <c r="C424" s="12">
        <f t="shared" si="8"/>
        <v>152</v>
      </c>
      <c r="D424" s="2" t="s">
        <v>7470</v>
      </c>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row>
    <row r="425">
      <c r="A425" s="9">
        <v>431.0</v>
      </c>
      <c r="B425" s="12"/>
      <c r="C425" s="12">
        <f t="shared" si="8"/>
        <v>19</v>
      </c>
      <c r="D425" s="2" t="s">
        <v>7476</v>
      </c>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row>
    <row r="426">
      <c r="A426" s="9">
        <v>432.0</v>
      </c>
      <c r="B426" s="12"/>
      <c r="C426" s="12">
        <f t="shared" si="8"/>
        <v>668</v>
      </c>
      <c r="D426" s="59" t="s">
        <v>7492</v>
      </c>
      <c r="E426" s="2" t="s">
        <v>7504</v>
      </c>
      <c r="F426" s="2" t="s">
        <v>7508</v>
      </c>
      <c r="H426" s="2" t="s">
        <v>7514</v>
      </c>
      <c r="K426" s="2" t="s">
        <v>7518</v>
      </c>
      <c r="L426" s="2" t="s">
        <v>7521</v>
      </c>
      <c r="O426" s="2" t="s">
        <v>7525</v>
      </c>
      <c r="R426" s="2"/>
      <c r="S426" s="2"/>
      <c r="T426" s="1"/>
      <c r="U426" s="1"/>
      <c r="V426" s="1"/>
      <c r="W426" s="1"/>
      <c r="X426" s="1"/>
      <c r="Y426" s="1"/>
      <c r="Z426" s="1"/>
      <c r="AA426" s="1"/>
      <c r="AB426" s="1"/>
      <c r="AC426" s="1"/>
      <c r="AD426" s="1"/>
      <c r="AE426" s="1"/>
      <c r="AF426" s="1"/>
      <c r="AG426" s="1"/>
      <c r="AH426" s="1"/>
      <c r="AI426" s="1"/>
      <c r="AJ426" s="1"/>
    </row>
    <row r="427">
      <c r="A427" s="9">
        <v>433.0</v>
      </c>
      <c r="B427" s="12"/>
      <c r="C427" s="12">
        <f t="shared" si="8"/>
        <v>1010</v>
      </c>
      <c r="D427" s="2" t="s">
        <v>7533</v>
      </c>
      <c r="G427" s="2" t="s">
        <v>7534</v>
      </c>
      <c r="H427" s="2" t="s">
        <v>7535</v>
      </c>
      <c r="K427" s="37" t="s">
        <v>7538</v>
      </c>
      <c r="M427" s="2" t="s">
        <v>7544</v>
      </c>
      <c r="P427" s="1"/>
      <c r="Q427" s="1"/>
      <c r="R427" s="1"/>
      <c r="S427" s="1"/>
      <c r="T427" s="1"/>
      <c r="U427" s="1"/>
      <c r="V427" s="1"/>
      <c r="W427" s="1"/>
      <c r="X427" s="1"/>
      <c r="Y427" s="1"/>
      <c r="Z427" s="1"/>
      <c r="AA427" s="1"/>
      <c r="AB427" s="1"/>
      <c r="AC427" s="1"/>
      <c r="AD427" s="1"/>
      <c r="AE427" s="1"/>
      <c r="AF427" s="1"/>
      <c r="AG427" s="1"/>
      <c r="AH427" s="1"/>
      <c r="AI427" s="1"/>
      <c r="AJ427" s="1"/>
    </row>
    <row r="428">
      <c r="A428" s="9">
        <v>434.0</v>
      </c>
      <c r="B428" s="12"/>
      <c r="C428" s="12">
        <f t="shared" si="8"/>
        <v>7</v>
      </c>
      <c r="D428" s="2" t="s">
        <v>7555</v>
      </c>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row>
    <row r="429">
      <c r="A429" s="9">
        <v>435.0</v>
      </c>
      <c r="B429" s="12"/>
      <c r="C429" s="12">
        <f t="shared" si="8"/>
        <v>27</v>
      </c>
      <c r="D429" s="59" t="s">
        <v>7568</v>
      </c>
      <c r="E429" s="368"/>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row>
    <row r="430">
      <c r="A430" s="9">
        <v>436.0</v>
      </c>
      <c r="B430" s="12"/>
      <c r="C430" s="12">
        <f t="shared" si="8"/>
        <v>793</v>
      </c>
      <c r="D430" s="2" t="s">
        <v>7588</v>
      </c>
      <c r="E430" s="2" t="s">
        <v>7592</v>
      </c>
      <c r="G430" s="2" t="s">
        <v>7595</v>
      </c>
      <c r="J430" s="37" t="s">
        <v>7596</v>
      </c>
      <c r="L430" s="2" t="s">
        <v>7597</v>
      </c>
      <c r="N430" s="2" t="s">
        <v>7598</v>
      </c>
      <c r="P430" s="2" t="s">
        <v>7601</v>
      </c>
      <c r="R430" s="1"/>
      <c r="S430" s="1"/>
      <c r="T430" s="1"/>
      <c r="U430" s="1"/>
      <c r="V430" s="1"/>
      <c r="W430" s="1"/>
      <c r="X430" s="1"/>
      <c r="Y430" s="1"/>
      <c r="Z430" s="1"/>
      <c r="AA430" s="1"/>
      <c r="AB430" s="1"/>
      <c r="AC430" s="1"/>
      <c r="AD430" s="1"/>
      <c r="AE430" s="1"/>
      <c r="AF430" s="1"/>
      <c r="AG430" s="1"/>
      <c r="AH430" s="1"/>
      <c r="AI430" s="1"/>
      <c r="AJ430" s="1"/>
    </row>
    <row r="431">
      <c r="A431" s="9">
        <v>437.0</v>
      </c>
      <c r="B431" s="12"/>
      <c r="C431" s="12">
        <f t="shared" si="8"/>
        <v>388</v>
      </c>
      <c r="D431" s="2" t="s">
        <v>7613</v>
      </c>
      <c r="G431" s="2" t="s">
        <v>7616</v>
      </c>
      <c r="H431" s="1"/>
      <c r="I431" s="2" t="s">
        <v>7618</v>
      </c>
      <c r="J431" s="59" t="s">
        <v>7620</v>
      </c>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row>
    <row r="432">
      <c r="A432" s="9">
        <v>438.0</v>
      </c>
      <c r="B432" s="12"/>
      <c r="C432" s="12">
        <f t="shared" si="8"/>
        <v>154</v>
      </c>
      <c r="D432" s="2" t="s">
        <v>7639</v>
      </c>
      <c r="E432" s="2" t="s">
        <v>7641</v>
      </c>
      <c r="F432" s="2" t="s">
        <v>7643</v>
      </c>
      <c r="G432" s="2" t="s">
        <v>7646</v>
      </c>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row>
    <row r="433">
      <c r="A433" s="9">
        <v>439.0</v>
      </c>
      <c r="B433" s="12"/>
      <c r="C433" s="12">
        <f t="shared" si="8"/>
        <v>463</v>
      </c>
      <c r="D433" s="59" t="s">
        <v>7658</v>
      </c>
      <c r="E433" s="2" t="s">
        <v>7690</v>
      </c>
      <c r="G433" s="37" t="s">
        <v>7694</v>
      </c>
      <c r="I433" s="37" t="s">
        <v>7700</v>
      </c>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row>
    <row r="434">
      <c r="A434" s="9">
        <v>440.0</v>
      </c>
      <c r="B434" s="12"/>
      <c r="C434" s="12"/>
      <c r="D434" s="2"/>
      <c r="E434" s="2"/>
      <c r="F434" s="2"/>
      <c r="G434" s="37"/>
      <c r="H434" s="37"/>
      <c r="I434" s="6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row>
    <row r="435">
      <c r="A435" s="9">
        <v>441.0</v>
      </c>
      <c r="B435" s="12"/>
      <c r="C435" s="369">
        <f t="shared" ref="C435:C960" si="9">len(trim(textjoin(" ",1,D435:X435)))-len(substitute(trim(textjoin(" ",1,D435:X435))," ",))+1</f>
        <v>222</v>
      </c>
      <c r="D435" s="370" t="s">
        <v>7754</v>
      </c>
      <c r="E435" s="370" t="s">
        <v>7755</v>
      </c>
      <c r="F435" s="370" t="s">
        <v>7757</v>
      </c>
      <c r="G435" s="371" t="s">
        <v>7759</v>
      </c>
      <c r="H435" s="371" t="s">
        <v>7764</v>
      </c>
      <c r="I435" s="372" t="s">
        <v>7768</v>
      </c>
      <c r="J435" s="372" t="s">
        <v>7771</v>
      </c>
      <c r="K435" s="373"/>
      <c r="L435" s="373"/>
      <c r="M435" s="373"/>
      <c r="N435" s="373"/>
      <c r="O435" s="373"/>
      <c r="P435" s="373"/>
      <c r="Q435" s="373"/>
      <c r="R435" s="373"/>
      <c r="S435" s="373"/>
      <c r="T435" s="373"/>
      <c r="U435" s="373"/>
      <c r="V435" s="373"/>
      <c r="W435" s="373"/>
      <c r="X435" s="373"/>
      <c r="Y435" s="373"/>
      <c r="Z435" s="373"/>
      <c r="AA435" s="373"/>
      <c r="AB435" s="373"/>
      <c r="AC435" s="373"/>
      <c r="AD435" s="373"/>
      <c r="AE435" s="373"/>
      <c r="AF435" s="373"/>
      <c r="AG435" s="373"/>
      <c r="AH435" s="373"/>
      <c r="AI435" s="1"/>
      <c r="AJ435" s="1"/>
    </row>
    <row r="436">
      <c r="A436" s="9">
        <v>442.0</v>
      </c>
      <c r="B436" s="12"/>
      <c r="C436" s="369">
        <f t="shared" si="9"/>
        <v>7</v>
      </c>
      <c r="D436" s="373">
        <f>(5000*1.5)</f>
        <v>7500</v>
      </c>
      <c r="E436" s="371">
        <f>(500*1.5)</f>
        <v>750</v>
      </c>
      <c r="F436" s="373">
        <f>(15500*0.9)</f>
        <v>13950</v>
      </c>
      <c r="G436" s="373">
        <f>(1000*0.5)</f>
        <v>500</v>
      </c>
      <c r="H436" s="374">
        <f>(1500*0.33)</f>
        <v>495</v>
      </c>
      <c r="I436" s="370">
        <v>9135.0</v>
      </c>
      <c r="J436" s="373">
        <f>Sum(D436:I436)</f>
        <v>32330</v>
      </c>
      <c r="K436" s="373"/>
      <c r="L436" s="373"/>
      <c r="M436" s="373"/>
      <c r="N436" s="373"/>
      <c r="O436" s="373"/>
      <c r="P436" s="373"/>
      <c r="Q436" s="373"/>
      <c r="R436" s="373"/>
      <c r="S436" s="373"/>
      <c r="T436" s="373"/>
      <c r="U436" s="373"/>
      <c r="V436" s="373"/>
      <c r="W436" s="373"/>
      <c r="X436" s="373"/>
      <c r="Y436" s="373"/>
      <c r="Z436" s="373"/>
      <c r="AA436" s="373"/>
      <c r="AB436" s="373"/>
      <c r="AC436" s="373"/>
      <c r="AD436" s="373"/>
      <c r="AE436" s="373"/>
      <c r="AF436" s="373"/>
      <c r="AG436" s="373"/>
      <c r="AH436" s="373"/>
      <c r="AI436" s="1"/>
      <c r="AJ436" s="1"/>
    </row>
    <row r="437">
      <c r="A437" s="9">
        <v>443.0</v>
      </c>
      <c r="B437" s="12"/>
      <c r="C437" s="369">
        <f t="shared" si="9"/>
        <v>231</v>
      </c>
      <c r="D437" s="370" t="s">
        <v>7838</v>
      </c>
      <c r="E437" s="370" t="s">
        <v>7841</v>
      </c>
      <c r="F437" s="370" t="s">
        <v>7844</v>
      </c>
      <c r="G437" s="370" t="s">
        <v>7849</v>
      </c>
      <c r="H437" s="373"/>
      <c r="I437" s="373"/>
      <c r="J437" s="373"/>
      <c r="K437" s="373"/>
      <c r="L437" s="373"/>
      <c r="M437" s="373"/>
      <c r="N437" s="373"/>
      <c r="O437" s="373"/>
      <c r="P437" s="373"/>
      <c r="Q437" s="373"/>
      <c r="R437" s="373"/>
      <c r="S437" s="373"/>
      <c r="T437" s="373"/>
      <c r="U437" s="373"/>
      <c r="V437" s="373"/>
      <c r="W437" s="373"/>
      <c r="X437" s="373"/>
      <c r="Y437" s="373"/>
      <c r="Z437" s="373"/>
      <c r="AA437" s="373"/>
      <c r="AB437" s="373"/>
      <c r="AC437" s="373"/>
      <c r="AD437" s="373"/>
      <c r="AE437" s="373"/>
      <c r="AF437" s="373"/>
      <c r="AG437" s="373"/>
      <c r="AH437" s="373"/>
      <c r="AI437" s="1"/>
      <c r="AJ437" s="1"/>
    </row>
    <row r="438">
      <c r="A438" s="9">
        <v>444.0</v>
      </c>
      <c r="B438" s="12"/>
      <c r="C438" s="369">
        <f t="shared" si="9"/>
        <v>33</v>
      </c>
      <c r="D438" s="375" t="s">
        <v>7856</v>
      </c>
      <c r="E438" s="370" t="s">
        <v>7871</v>
      </c>
      <c r="F438" s="373"/>
      <c r="G438" s="373"/>
      <c r="H438" s="373"/>
      <c r="I438" s="373"/>
      <c r="J438" s="373"/>
      <c r="K438" s="373"/>
      <c r="L438" s="373"/>
      <c r="M438" s="373"/>
      <c r="N438" s="373"/>
      <c r="O438" s="373"/>
      <c r="P438" s="373"/>
      <c r="Q438" s="373"/>
      <c r="R438" s="373"/>
      <c r="S438" s="373"/>
      <c r="T438" s="373"/>
      <c r="U438" s="373"/>
      <c r="V438" s="373"/>
      <c r="W438" s="373"/>
      <c r="X438" s="373"/>
      <c r="Y438" s="373"/>
      <c r="Z438" s="373"/>
      <c r="AA438" s="373"/>
      <c r="AB438" s="373"/>
      <c r="AC438" s="373"/>
      <c r="AD438" s="373"/>
      <c r="AE438" s="373"/>
      <c r="AF438" s="373"/>
      <c r="AG438" s="373"/>
      <c r="AH438" s="373"/>
      <c r="AI438" s="1"/>
      <c r="AJ438" s="1"/>
    </row>
    <row r="439">
      <c r="A439" s="9">
        <v>445.0</v>
      </c>
      <c r="B439" s="12"/>
      <c r="C439" s="369">
        <f t="shared" si="9"/>
        <v>282</v>
      </c>
      <c r="D439" s="370" t="s">
        <v>7881</v>
      </c>
      <c r="E439" s="375" t="s">
        <v>7885</v>
      </c>
      <c r="F439" s="376" t="s">
        <v>7911</v>
      </c>
      <c r="I439" s="373"/>
      <c r="J439" s="373"/>
      <c r="K439" s="373"/>
      <c r="L439" s="373"/>
      <c r="M439" s="373"/>
      <c r="N439" s="373"/>
      <c r="O439" s="373"/>
      <c r="P439" s="373"/>
      <c r="Q439" s="373"/>
      <c r="R439" s="373"/>
      <c r="S439" s="373"/>
      <c r="T439" s="373"/>
      <c r="U439" s="373"/>
      <c r="V439" s="373"/>
      <c r="W439" s="373"/>
      <c r="X439" s="373"/>
      <c r="Y439" s="373"/>
      <c r="Z439" s="373"/>
      <c r="AA439" s="373"/>
      <c r="AB439" s="373"/>
      <c r="AC439" s="373"/>
      <c r="AD439" s="373"/>
      <c r="AE439" s="373"/>
      <c r="AF439" s="373"/>
      <c r="AG439" s="373"/>
      <c r="AH439" s="373"/>
      <c r="AI439" s="1"/>
      <c r="AJ439" s="1"/>
    </row>
    <row r="440">
      <c r="A440" s="9">
        <v>446.0</v>
      </c>
      <c r="B440" s="12"/>
      <c r="C440" s="369">
        <f t="shared" si="9"/>
        <v>170</v>
      </c>
      <c r="D440" s="375" t="s">
        <v>7928</v>
      </c>
      <c r="E440" s="375" t="s">
        <v>7945</v>
      </c>
      <c r="F440" s="373"/>
      <c r="G440" s="373"/>
      <c r="H440" s="373"/>
      <c r="I440" s="373"/>
      <c r="J440" s="373"/>
      <c r="K440" s="373"/>
      <c r="L440" s="373"/>
      <c r="M440" s="373"/>
      <c r="N440" s="373"/>
      <c r="O440" s="373"/>
      <c r="P440" s="373"/>
      <c r="Q440" s="373"/>
      <c r="R440" s="373"/>
      <c r="S440" s="373"/>
      <c r="T440" s="373"/>
      <c r="U440" s="373"/>
      <c r="V440" s="373"/>
      <c r="W440" s="373"/>
      <c r="X440" s="373"/>
      <c r="Y440" s="373"/>
      <c r="Z440" s="373"/>
      <c r="AA440" s="373"/>
      <c r="AB440" s="373"/>
      <c r="AC440" s="373"/>
      <c r="AD440" s="373"/>
      <c r="AE440" s="373"/>
      <c r="AF440" s="373"/>
      <c r="AG440" s="373"/>
      <c r="AH440" s="373"/>
      <c r="AI440" s="1"/>
      <c r="AJ440" s="1"/>
    </row>
    <row r="441">
      <c r="A441" s="9">
        <v>447.0</v>
      </c>
      <c r="B441" s="12"/>
      <c r="C441" s="369">
        <f t="shared" si="9"/>
        <v>335</v>
      </c>
      <c r="D441" s="375" t="s">
        <v>7970</v>
      </c>
      <c r="E441" s="370" t="s">
        <v>7986</v>
      </c>
      <c r="F441" s="370" t="s">
        <v>7990</v>
      </c>
      <c r="H441" s="370" t="s">
        <v>7991</v>
      </c>
      <c r="I441" s="370" t="s">
        <v>7992</v>
      </c>
      <c r="K441" s="373"/>
      <c r="L441" s="373"/>
      <c r="M441" s="373"/>
      <c r="N441" s="373"/>
      <c r="O441" s="373"/>
      <c r="P441" s="373"/>
      <c r="Q441" s="373"/>
      <c r="R441" s="373"/>
      <c r="S441" s="373"/>
      <c r="T441" s="373"/>
      <c r="U441" s="373"/>
      <c r="V441" s="373"/>
      <c r="W441" s="373"/>
      <c r="X441" s="373"/>
      <c r="Y441" s="373"/>
      <c r="Z441" s="373"/>
      <c r="AA441" s="373"/>
      <c r="AB441" s="373"/>
      <c r="AC441" s="373"/>
      <c r="AD441" s="373"/>
      <c r="AE441" s="373"/>
      <c r="AF441" s="373"/>
      <c r="AG441" s="373"/>
      <c r="AH441" s="373"/>
      <c r="AI441" s="1"/>
      <c r="AJ441" s="1"/>
    </row>
    <row r="442">
      <c r="A442" s="9">
        <v>448.0</v>
      </c>
      <c r="B442" s="12"/>
      <c r="C442" s="369">
        <f t="shared" si="9"/>
        <v>78</v>
      </c>
      <c r="D442" s="375" t="s">
        <v>8009</v>
      </c>
      <c r="E442" s="370" t="s">
        <v>8027</v>
      </c>
      <c r="F442" s="375" t="s">
        <v>8031</v>
      </c>
      <c r="G442" s="373"/>
      <c r="H442" s="373"/>
      <c r="I442" s="373"/>
      <c r="J442" s="373"/>
      <c r="K442" s="373"/>
      <c r="L442" s="373"/>
      <c r="M442" s="373"/>
      <c r="N442" s="373"/>
      <c r="O442" s="373"/>
      <c r="P442" s="373"/>
      <c r="Q442" s="373"/>
      <c r="R442" s="373"/>
      <c r="S442" s="373"/>
      <c r="T442" s="373"/>
      <c r="U442" s="373"/>
      <c r="V442" s="373"/>
      <c r="W442" s="373"/>
      <c r="X442" s="373"/>
      <c r="Y442" s="373"/>
      <c r="Z442" s="373"/>
      <c r="AA442" s="373"/>
      <c r="AB442" s="373"/>
      <c r="AC442" s="373"/>
      <c r="AD442" s="373"/>
      <c r="AE442" s="373"/>
      <c r="AF442" s="373"/>
      <c r="AG442" s="373"/>
      <c r="AH442" s="373"/>
      <c r="AI442" s="1"/>
      <c r="AJ442" s="1"/>
    </row>
    <row r="443">
      <c r="A443" s="9">
        <v>449.0</v>
      </c>
      <c r="B443" s="12"/>
      <c r="C443" s="369">
        <f t="shared" si="9"/>
        <v>165</v>
      </c>
      <c r="D443" s="370" t="s">
        <v>8057</v>
      </c>
      <c r="E443" s="375" t="s">
        <v>8061</v>
      </c>
      <c r="F443" s="370" t="s">
        <v>8077</v>
      </c>
      <c r="H443" s="373"/>
      <c r="I443" s="373"/>
      <c r="J443" s="373"/>
      <c r="K443" s="373"/>
      <c r="L443" s="373"/>
      <c r="M443" s="373"/>
      <c r="N443" s="373"/>
      <c r="O443" s="373"/>
      <c r="P443" s="373"/>
      <c r="Q443" s="373"/>
      <c r="R443" s="373"/>
      <c r="S443" s="373"/>
      <c r="T443" s="373"/>
      <c r="U443" s="373"/>
      <c r="V443" s="373"/>
      <c r="W443" s="373"/>
      <c r="X443" s="373"/>
      <c r="Y443" s="373"/>
      <c r="Z443" s="373"/>
      <c r="AA443" s="373"/>
      <c r="AB443" s="373"/>
      <c r="AC443" s="373"/>
      <c r="AD443" s="373"/>
      <c r="AE443" s="373"/>
      <c r="AF443" s="373"/>
      <c r="AG443" s="373"/>
      <c r="AH443" s="373"/>
      <c r="AI443" s="1"/>
      <c r="AJ443" s="1"/>
    </row>
    <row r="444">
      <c r="A444" s="9">
        <v>450.0</v>
      </c>
      <c r="B444" s="12"/>
      <c r="C444" s="369">
        <f t="shared" si="9"/>
        <v>646</v>
      </c>
      <c r="D444" s="370" t="s">
        <v>8087</v>
      </c>
      <c r="E444" s="370" t="s">
        <v>8090</v>
      </c>
      <c r="H444" s="370" t="s">
        <v>8093</v>
      </c>
      <c r="K444" s="370" t="s">
        <v>8096</v>
      </c>
      <c r="M444" s="370" t="s">
        <v>8099</v>
      </c>
      <c r="O444" s="370" t="s">
        <v>8103</v>
      </c>
      <c r="P444" s="370" t="s">
        <v>8105</v>
      </c>
      <c r="Q444" s="370" t="s">
        <v>8107</v>
      </c>
      <c r="R444" s="370" t="s">
        <v>8108</v>
      </c>
      <c r="T444" s="375" t="s">
        <v>8109</v>
      </c>
      <c r="V444" s="373"/>
      <c r="W444" s="373"/>
      <c r="X444" s="373"/>
      <c r="Y444" s="373"/>
      <c r="Z444" s="373"/>
      <c r="AA444" s="373"/>
      <c r="AB444" s="373"/>
      <c r="AC444" s="373"/>
      <c r="AD444" s="373"/>
      <c r="AE444" s="373"/>
      <c r="AF444" s="373"/>
      <c r="AG444" s="373"/>
      <c r="AH444" s="373"/>
      <c r="AI444" s="1"/>
      <c r="AJ444" s="1"/>
    </row>
    <row r="445">
      <c r="A445" s="9">
        <v>451.0</v>
      </c>
      <c r="B445" s="12"/>
      <c r="C445" s="369">
        <f t="shared" si="9"/>
        <v>740</v>
      </c>
      <c r="D445" s="375" t="s">
        <v>8141</v>
      </c>
      <c r="E445" s="370" t="s">
        <v>8154</v>
      </c>
      <c r="F445" s="370" t="s">
        <v>8157</v>
      </c>
      <c r="H445" s="370" t="s">
        <v>8161</v>
      </c>
      <c r="J445" s="370" t="s">
        <v>8164</v>
      </c>
      <c r="L445" s="370" t="s">
        <v>8165</v>
      </c>
      <c r="N445" s="370" t="s">
        <v>8169</v>
      </c>
      <c r="Q445" s="373"/>
      <c r="R445" s="373"/>
      <c r="S445" s="373"/>
      <c r="T445" s="373"/>
      <c r="U445" s="373"/>
      <c r="V445" s="373"/>
      <c r="W445" s="373"/>
      <c r="X445" s="373"/>
      <c r="Y445" s="373"/>
      <c r="Z445" s="373"/>
      <c r="AA445" s="373"/>
      <c r="AB445" s="373"/>
      <c r="AC445" s="373"/>
      <c r="AD445" s="373"/>
      <c r="AE445" s="373"/>
      <c r="AF445" s="373"/>
      <c r="AG445" s="373"/>
      <c r="AH445" s="373"/>
      <c r="AI445" s="1"/>
      <c r="AJ445" s="1"/>
    </row>
    <row r="446">
      <c r="A446" s="9">
        <v>452.0</v>
      </c>
      <c r="B446" s="12"/>
      <c r="C446" s="369">
        <f t="shared" si="9"/>
        <v>171</v>
      </c>
      <c r="D446" s="370" t="s">
        <v>8187</v>
      </c>
      <c r="E446" s="370" t="s">
        <v>8189</v>
      </c>
      <c r="F446" s="370" t="s">
        <v>8192</v>
      </c>
      <c r="G446" s="370" t="s">
        <v>8194</v>
      </c>
      <c r="I446" s="373"/>
      <c r="J446" s="373"/>
      <c r="K446" s="373"/>
      <c r="L446" s="373"/>
      <c r="M446" s="373"/>
      <c r="N446" s="373"/>
      <c r="O446" s="373"/>
      <c r="P446" s="373"/>
      <c r="Q446" s="373"/>
      <c r="R446" s="373"/>
      <c r="S446" s="373"/>
      <c r="T446" s="373"/>
      <c r="U446" s="373"/>
      <c r="V446" s="373"/>
      <c r="W446" s="373"/>
      <c r="X446" s="373"/>
      <c r="Y446" s="373"/>
      <c r="Z446" s="373"/>
      <c r="AA446" s="373"/>
      <c r="AB446" s="373"/>
      <c r="AC446" s="373"/>
      <c r="AD446" s="373"/>
      <c r="AE446" s="373"/>
      <c r="AF446" s="373"/>
      <c r="AG446" s="373"/>
      <c r="AH446" s="373"/>
      <c r="AI446" s="1"/>
      <c r="AJ446" s="1"/>
    </row>
    <row r="447">
      <c r="A447" s="9">
        <v>453.0</v>
      </c>
      <c r="B447" s="12"/>
      <c r="C447" s="369">
        <f t="shared" si="9"/>
        <v>103</v>
      </c>
      <c r="D447" s="370" t="s">
        <v>8204</v>
      </c>
      <c r="E447" s="370" t="s">
        <v>8205</v>
      </c>
      <c r="F447" s="370" t="s">
        <v>8206</v>
      </c>
      <c r="H447" s="377"/>
      <c r="I447" s="373"/>
      <c r="J447" s="377"/>
      <c r="K447" s="373"/>
      <c r="L447" s="377"/>
      <c r="M447" s="373"/>
      <c r="N447" s="377"/>
      <c r="O447" s="373"/>
      <c r="P447" s="373"/>
      <c r="Q447" s="373"/>
      <c r="R447" s="373"/>
      <c r="S447" s="373"/>
      <c r="T447" s="373"/>
      <c r="U447" s="373"/>
      <c r="V447" s="373"/>
      <c r="W447" s="373"/>
      <c r="X447" s="373"/>
      <c r="Y447" s="373"/>
      <c r="Z447" s="373"/>
      <c r="AA447" s="373"/>
      <c r="AB447" s="373"/>
      <c r="AC447" s="373"/>
      <c r="AD447" s="373"/>
      <c r="AE447" s="373"/>
      <c r="AF447" s="373"/>
      <c r="AG447" s="373"/>
      <c r="AH447" s="373"/>
      <c r="AI447" s="1"/>
      <c r="AJ447" s="1"/>
    </row>
    <row r="448">
      <c r="A448" s="9">
        <v>454.0</v>
      </c>
      <c r="B448" s="12"/>
      <c r="C448" s="369">
        <f t="shared" si="9"/>
        <v>21</v>
      </c>
      <c r="D448" s="375" t="s">
        <v>8221</v>
      </c>
      <c r="E448" s="373"/>
      <c r="F448" s="373"/>
      <c r="G448" s="373"/>
      <c r="H448" s="373"/>
      <c r="I448" s="373"/>
      <c r="J448" s="373"/>
      <c r="K448" s="373"/>
      <c r="L448" s="373"/>
      <c r="M448" s="373"/>
      <c r="N448" s="373"/>
      <c r="O448" s="373"/>
      <c r="P448" s="373"/>
      <c r="Q448" s="373"/>
      <c r="R448" s="373"/>
      <c r="S448" s="373"/>
      <c r="T448" s="373"/>
      <c r="U448" s="373"/>
      <c r="V448" s="373"/>
      <c r="W448" s="373"/>
      <c r="X448" s="373"/>
      <c r="Y448" s="373"/>
      <c r="Z448" s="373"/>
      <c r="AA448" s="373"/>
      <c r="AB448" s="373"/>
      <c r="AC448" s="373"/>
      <c r="AD448" s="373"/>
      <c r="AE448" s="373"/>
      <c r="AF448" s="373"/>
      <c r="AG448" s="373"/>
      <c r="AH448" s="373"/>
      <c r="AI448" s="1"/>
      <c r="AJ448" s="1"/>
    </row>
    <row r="449">
      <c r="A449" s="9">
        <v>455.0</v>
      </c>
      <c r="B449" s="12"/>
      <c r="C449" s="369">
        <f t="shared" si="9"/>
        <v>334</v>
      </c>
      <c r="D449" s="370" t="s">
        <v>8239</v>
      </c>
      <c r="E449" s="370" t="s">
        <v>8242</v>
      </c>
      <c r="H449" s="370" t="s">
        <v>8245</v>
      </c>
      <c r="J449" s="370" t="s">
        <v>8248</v>
      </c>
      <c r="K449" s="373"/>
      <c r="L449" s="377"/>
      <c r="M449" s="373"/>
      <c r="N449" s="377"/>
      <c r="O449" s="373"/>
      <c r="P449" s="373"/>
      <c r="Q449" s="373"/>
      <c r="R449" s="373"/>
      <c r="S449" s="373"/>
      <c r="T449" s="373"/>
      <c r="U449" s="373"/>
      <c r="V449" s="373"/>
      <c r="W449" s="373"/>
      <c r="X449" s="373"/>
      <c r="Y449" s="373"/>
      <c r="Z449" s="373"/>
      <c r="AA449" s="373"/>
      <c r="AB449" s="373"/>
      <c r="AC449" s="373"/>
      <c r="AD449" s="373"/>
      <c r="AE449" s="373"/>
      <c r="AF449" s="373"/>
      <c r="AG449" s="373"/>
      <c r="AH449" s="373"/>
      <c r="AI449" s="1"/>
      <c r="AJ449" s="1"/>
    </row>
    <row r="450">
      <c r="A450" s="9">
        <v>456.0</v>
      </c>
      <c r="B450" s="12"/>
      <c r="C450" s="369">
        <f t="shared" si="9"/>
        <v>96</v>
      </c>
      <c r="D450" s="370" t="s">
        <v>8258</v>
      </c>
      <c r="G450" s="373"/>
      <c r="H450" s="373"/>
      <c r="I450" s="373"/>
      <c r="J450" s="373"/>
      <c r="K450" s="373"/>
      <c r="L450" s="373"/>
      <c r="M450" s="373"/>
      <c r="N450" s="373"/>
      <c r="O450" s="373"/>
      <c r="P450" s="373"/>
      <c r="Q450" s="373"/>
      <c r="R450" s="373"/>
      <c r="S450" s="373"/>
      <c r="T450" s="373"/>
      <c r="U450" s="373"/>
      <c r="V450" s="373"/>
      <c r="W450" s="373"/>
      <c r="X450" s="373"/>
      <c r="Y450" s="373"/>
      <c r="Z450" s="373"/>
      <c r="AA450" s="373"/>
      <c r="AB450" s="373"/>
      <c r="AC450" s="373"/>
      <c r="AD450" s="373"/>
      <c r="AE450" s="373"/>
      <c r="AF450" s="373"/>
      <c r="AG450" s="373"/>
      <c r="AH450" s="373"/>
      <c r="AI450" s="1"/>
      <c r="AJ450" s="1"/>
    </row>
    <row r="451">
      <c r="A451" s="9">
        <v>457.0</v>
      </c>
      <c r="B451" s="12"/>
      <c r="C451" s="369">
        <f t="shared" si="9"/>
        <v>2</v>
      </c>
      <c r="D451" s="370" t="s">
        <v>8263</v>
      </c>
      <c r="E451" s="377"/>
      <c r="F451" s="373"/>
      <c r="G451" s="373"/>
      <c r="H451" s="373"/>
      <c r="I451" s="373"/>
      <c r="J451" s="373"/>
      <c r="K451" s="373"/>
      <c r="L451" s="373"/>
      <c r="M451" s="373"/>
      <c r="N451" s="377"/>
      <c r="O451" s="373"/>
      <c r="P451" s="373"/>
      <c r="Q451" s="373"/>
      <c r="R451" s="373"/>
      <c r="S451" s="373"/>
      <c r="T451" s="373"/>
      <c r="U451" s="373"/>
      <c r="V451" s="373"/>
      <c r="W451" s="373"/>
      <c r="X451" s="373"/>
      <c r="Y451" s="373"/>
      <c r="Z451" s="373"/>
      <c r="AA451" s="373"/>
      <c r="AB451" s="373"/>
      <c r="AC451" s="373"/>
      <c r="AD451" s="373"/>
      <c r="AE451" s="373"/>
      <c r="AF451" s="373"/>
      <c r="AG451" s="373"/>
      <c r="AH451" s="373"/>
      <c r="AI451" s="1"/>
      <c r="AJ451" s="1"/>
    </row>
    <row r="452">
      <c r="A452" s="9">
        <v>458.0</v>
      </c>
      <c r="B452" s="12"/>
      <c r="C452" s="369">
        <f t="shared" si="9"/>
        <v>401</v>
      </c>
      <c r="D452" s="375" t="s">
        <v>8272</v>
      </c>
      <c r="E452" s="370" t="s">
        <v>8287</v>
      </c>
      <c r="G452" s="370" t="s">
        <v>8288</v>
      </c>
      <c r="I452" s="370" t="s">
        <v>8292</v>
      </c>
      <c r="J452" s="370" t="s">
        <v>8294</v>
      </c>
      <c r="K452" s="370" t="s">
        <v>8296</v>
      </c>
      <c r="L452" s="370" t="s">
        <v>8298</v>
      </c>
      <c r="M452" s="373"/>
      <c r="N452" s="373"/>
      <c r="O452" s="373"/>
      <c r="P452" s="373"/>
      <c r="Q452" s="373"/>
      <c r="R452" s="373"/>
      <c r="S452" s="373"/>
      <c r="T452" s="373"/>
      <c r="U452" s="373"/>
      <c r="V452" s="373"/>
      <c r="W452" s="373"/>
      <c r="X452" s="373"/>
      <c r="Y452" s="373"/>
      <c r="Z452" s="373"/>
      <c r="AA452" s="373"/>
      <c r="AB452" s="373"/>
      <c r="AC452" s="373"/>
      <c r="AD452" s="373"/>
      <c r="AE452" s="373"/>
      <c r="AF452" s="373"/>
      <c r="AG452" s="373"/>
      <c r="AH452" s="373"/>
      <c r="AI452" s="1"/>
      <c r="AJ452" s="1"/>
    </row>
    <row r="453">
      <c r="A453" s="9">
        <v>459.0</v>
      </c>
      <c r="B453" s="12"/>
      <c r="C453" s="369">
        <f t="shared" si="9"/>
        <v>290</v>
      </c>
      <c r="D453" s="370" t="s">
        <v>8310</v>
      </c>
      <c r="E453" s="371" t="s">
        <v>8312</v>
      </c>
      <c r="F453" s="371" t="s">
        <v>8314</v>
      </c>
      <c r="H453" s="370" t="s">
        <v>8317</v>
      </c>
      <c r="J453" s="370"/>
      <c r="K453" s="373"/>
      <c r="L453" s="373"/>
      <c r="M453" s="373"/>
      <c r="N453" s="377"/>
      <c r="O453" s="373"/>
      <c r="P453" s="373"/>
      <c r="Q453" s="373"/>
      <c r="R453" s="373"/>
      <c r="S453" s="373"/>
      <c r="T453" s="373"/>
      <c r="U453" s="373"/>
      <c r="V453" s="373"/>
      <c r="W453" s="373"/>
      <c r="X453" s="373"/>
      <c r="Y453" s="373"/>
      <c r="Z453" s="373"/>
      <c r="AA453" s="373"/>
      <c r="AB453" s="373"/>
      <c r="AC453" s="373"/>
      <c r="AD453" s="373"/>
      <c r="AE453" s="373"/>
      <c r="AF453" s="373"/>
      <c r="AG453" s="373"/>
      <c r="AH453" s="373"/>
      <c r="AI453" s="1"/>
      <c r="AJ453" s="1"/>
    </row>
    <row r="454">
      <c r="A454" s="9">
        <v>460.0</v>
      </c>
      <c r="B454" s="12"/>
      <c r="C454" s="369">
        <f t="shared" si="9"/>
        <v>321</v>
      </c>
      <c r="D454" s="370" t="s">
        <v>8326</v>
      </c>
      <c r="E454" s="371" t="s">
        <v>8327</v>
      </c>
      <c r="F454" s="370" t="s">
        <v>8328</v>
      </c>
      <c r="J454" s="373"/>
      <c r="K454" s="373"/>
      <c r="L454" s="373"/>
      <c r="M454" s="373"/>
      <c r="N454" s="373"/>
      <c r="O454" s="373"/>
      <c r="P454" s="373"/>
      <c r="Q454" s="373"/>
      <c r="R454" s="373"/>
      <c r="S454" s="373"/>
      <c r="T454" s="373"/>
      <c r="U454" s="373"/>
      <c r="V454" s="373"/>
      <c r="W454" s="373"/>
      <c r="X454" s="373"/>
      <c r="Y454" s="373"/>
      <c r="Z454" s="373"/>
      <c r="AA454" s="373"/>
      <c r="AB454" s="373"/>
      <c r="AC454" s="373"/>
      <c r="AD454" s="373"/>
      <c r="AE454" s="373"/>
      <c r="AF454" s="373"/>
      <c r="AG454" s="373"/>
      <c r="AH454" s="373"/>
      <c r="AI454" s="1"/>
      <c r="AJ454" s="1"/>
    </row>
    <row r="455">
      <c r="A455" s="9">
        <v>461.0</v>
      </c>
      <c r="B455" s="12"/>
      <c r="C455" s="369">
        <f t="shared" si="9"/>
        <v>28</v>
      </c>
      <c r="D455" s="370" t="s">
        <v>8334</v>
      </c>
      <c r="E455" s="371"/>
      <c r="F455" s="373"/>
      <c r="G455" s="373"/>
      <c r="H455" s="373"/>
      <c r="I455" s="373"/>
      <c r="J455" s="373"/>
      <c r="K455" s="373"/>
      <c r="L455" s="373"/>
      <c r="M455" s="373"/>
      <c r="N455" s="377"/>
      <c r="O455" s="373"/>
      <c r="P455" s="373"/>
      <c r="Q455" s="373"/>
      <c r="R455" s="373"/>
      <c r="S455" s="373"/>
      <c r="T455" s="373"/>
      <c r="U455" s="373"/>
      <c r="V455" s="373"/>
      <c r="W455" s="373"/>
      <c r="X455" s="373"/>
      <c r="Y455" s="373"/>
      <c r="Z455" s="373"/>
      <c r="AA455" s="373"/>
      <c r="AB455" s="373"/>
      <c r="AC455" s="373"/>
      <c r="AD455" s="373"/>
      <c r="AE455" s="373"/>
      <c r="AF455" s="373"/>
      <c r="AG455" s="373"/>
      <c r="AH455" s="373"/>
      <c r="AI455" s="1"/>
      <c r="AJ455" s="1"/>
    </row>
    <row r="456">
      <c r="A456" s="9">
        <v>462.0</v>
      </c>
      <c r="B456" s="12"/>
      <c r="C456" s="369">
        <f t="shared" si="9"/>
        <v>275</v>
      </c>
      <c r="D456" s="370" t="s">
        <v>8341</v>
      </c>
      <c r="E456" s="370" t="s">
        <v>8343</v>
      </c>
      <c r="F456" s="370" t="s">
        <v>8345</v>
      </c>
      <c r="G456" s="370" t="s">
        <v>8347</v>
      </c>
      <c r="I456" s="370" t="s">
        <v>8352</v>
      </c>
      <c r="L456" s="373"/>
      <c r="M456" s="373"/>
      <c r="N456" s="373"/>
      <c r="O456" s="373"/>
      <c r="P456" s="373"/>
      <c r="Q456" s="373"/>
      <c r="R456" s="373"/>
      <c r="S456" s="373"/>
      <c r="T456" s="373"/>
      <c r="U456" s="373"/>
      <c r="V456" s="373"/>
      <c r="W456" s="373"/>
      <c r="X456" s="373"/>
      <c r="Y456" s="373"/>
      <c r="Z456" s="373"/>
      <c r="AA456" s="373"/>
      <c r="AB456" s="373"/>
      <c r="AC456" s="373"/>
      <c r="AD456" s="373"/>
      <c r="AE456" s="373"/>
      <c r="AF456" s="373"/>
      <c r="AG456" s="373"/>
      <c r="AH456" s="373"/>
      <c r="AI456" s="1"/>
      <c r="AJ456" s="1"/>
    </row>
    <row r="457">
      <c r="A457" s="9">
        <v>463.0</v>
      </c>
      <c r="B457" s="12"/>
      <c r="C457" s="369">
        <f t="shared" si="9"/>
        <v>1014</v>
      </c>
      <c r="D457" s="370" t="s">
        <v>8355</v>
      </c>
      <c r="E457" s="370" t="s">
        <v>8357</v>
      </c>
      <c r="F457" s="370" t="s">
        <v>8362</v>
      </c>
      <c r="I457" s="370" t="s">
        <v>8371</v>
      </c>
      <c r="N457" s="370" t="s">
        <v>8375</v>
      </c>
      <c r="P457" s="370" t="s">
        <v>8380</v>
      </c>
      <c r="R457" s="378" t="s">
        <v>8386</v>
      </c>
      <c r="S457" s="70"/>
      <c r="T457" s="373"/>
      <c r="U457" s="373"/>
      <c r="V457" s="373"/>
      <c r="W457" s="373"/>
      <c r="X457" s="373"/>
      <c r="Y457" s="373"/>
      <c r="Z457" s="373"/>
      <c r="AA457" s="373"/>
      <c r="AB457" s="373"/>
      <c r="AC457" s="373"/>
      <c r="AD457" s="373"/>
      <c r="AE457" s="373"/>
      <c r="AF457" s="373"/>
      <c r="AG457" s="373"/>
      <c r="AH457" s="373"/>
      <c r="AI457" s="1"/>
      <c r="AJ457" s="1"/>
    </row>
    <row r="458">
      <c r="A458" s="9">
        <v>464.0</v>
      </c>
      <c r="B458" s="12"/>
      <c r="C458" s="369">
        <f t="shared" si="9"/>
        <v>268</v>
      </c>
      <c r="D458" s="370" t="s">
        <v>8398</v>
      </c>
      <c r="E458" s="370" t="s">
        <v>8400</v>
      </c>
      <c r="F458" s="370" t="s">
        <v>8401</v>
      </c>
      <c r="G458" s="370" t="s">
        <v>8403</v>
      </c>
      <c r="H458" s="370" t="s">
        <v>8405</v>
      </c>
      <c r="I458" s="370" t="s">
        <v>8408</v>
      </c>
      <c r="K458" s="370" t="s">
        <v>8409</v>
      </c>
      <c r="L458" s="370" t="s">
        <v>8410</v>
      </c>
      <c r="M458" s="373"/>
      <c r="N458" s="373"/>
      <c r="O458" s="373"/>
      <c r="P458" s="373"/>
      <c r="Q458" s="373"/>
      <c r="R458" s="373"/>
      <c r="S458" s="373"/>
      <c r="T458" s="373"/>
      <c r="U458" s="373"/>
      <c r="V458" s="373"/>
      <c r="W458" s="373"/>
      <c r="X458" s="373"/>
      <c r="Y458" s="373"/>
      <c r="Z458" s="373"/>
      <c r="AA458" s="373"/>
      <c r="AB458" s="373"/>
      <c r="AC458" s="373"/>
      <c r="AD458" s="373"/>
      <c r="AE458" s="373"/>
      <c r="AF458" s="373"/>
      <c r="AG458" s="373"/>
      <c r="AH458" s="373"/>
      <c r="AI458" s="1"/>
      <c r="AJ458" s="1"/>
    </row>
    <row r="459">
      <c r="A459" s="9">
        <v>465.0</v>
      </c>
      <c r="B459" s="12"/>
      <c r="C459" s="369">
        <f t="shared" si="9"/>
        <v>432</v>
      </c>
      <c r="D459" s="370" t="s">
        <v>8415</v>
      </c>
      <c r="E459" s="370" t="s">
        <v>8419</v>
      </c>
      <c r="I459" s="371" t="s">
        <v>8422</v>
      </c>
      <c r="K459" s="371" t="s">
        <v>8426</v>
      </c>
      <c r="N459" s="373"/>
      <c r="O459" s="373"/>
      <c r="P459" s="373"/>
      <c r="Q459" s="373"/>
      <c r="R459" s="373"/>
      <c r="S459" s="373"/>
      <c r="T459" s="373"/>
      <c r="U459" s="373"/>
      <c r="V459" s="373"/>
      <c r="W459" s="373"/>
      <c r="X459" s="373"/>
      <c r="Y459" s="373"/>
      <c r="Z459" s="373"/>
      <c r="AA459" s="373"/>
      <c r="AB459" s="373"/>
      <c r="AC459" s="373"/>
      <c r="AD459" s="373"/>
      <c r="AE459" s="373"/>
      <c r="AF459" s="373"/>
      <c r="AG459" s="373"/>
      <c r="AH459" s="373"/>
      <c r="AI459" s="1"/>
      <c r="AJ459" s="1"/>
    </row>
    <row r="460">
      <c r="A460" s="9">
        <v>466.0</v>
      </c>
      <c r="B460" s="12"/>
      <c r="C460" s="369">
        <f t="shared" si="9"/>
        <v>147</v>
      </c>
      <c r="D460" s="375" t="s">
        <v>8431</v>
      </c>
      <c r="E460" s="380" t="s">
        <v>8454</v>
      </c>
      <c r="G460" s="370" t="s">
        <v>8458</v>
      </c>
      <c r="H460" s="373"/>
      <c r="I460" s="373"/>
      <c r="J460" s="373"/>
      <c r="K460" s="373"/>
      <c r="L460" s="373"/>
      <c r="M460" s="373"/>
      <c r="N460" s="373"/>
      <c r="O460" s="373"/>
      <c r="P460" s="373"/>
      <c r="Q460" s="373"/>
      <c r="R460" s="373"/>
      <c r="S460" s="373"/>
      <c r="T460" s="373"/>
      <c r="U460" s="373"/>
      <c r="V460" s="373"/>
      <c r="W460" s="373"/>
      <c r="X460" s="373"/>
      <c r="Y460" s="373"/>
      <c r="Z460" s="373"/>
      <c r="AA460" s="373"/>
      <c r="AB460" s="373"/>
      <c r="AC460" s="373"/>
      <c r="AD460" s="373"/>
      <c r="AE460" s="373"/>
      <c r="AF460" s="373"/>
      <c r="AG460" s="373"/>
      <c r="AH460" s="373"/>
      <c r="AI460" s="1"/>
      <c r="AJ460" s="1"/>
    </row>
    <row r="461">
      <c r="A461" s="9">
        <v>467.0</v>
      </c>
      <c r="B461" s="12"/>
      <c r="C461" s="369">
        <f t="shared" si="9"/>
        <v>373</v>
      </c>
      <c r="D461" s="375" t="s">
        <v>8467</v>
      </c>
      <c r="E461" s="370" t="s">
        <v>8484</v>
      </c>
      <c r="G461" s="370" t="s">
        <v>8486</v>
      </c>
      <c r="H461" s="370" t="s">
        <v>8487</v>
      </c>
      <c r="I461" s="370" t="s">
        <v>8488</v>
      </c>
      <c r="J461" s="370" t="s">
        <v>8489</v>
      </c>
      <c r="M461" s="373"/>
      <c r="N461" s="373"/>
      <c r="O461" s="373"/>
      <c r="P461" s="373"/>
      <c r="Q461" s="373"/>
      <c r="R461" s="373"/>
      <c r="S461" s="373"/>
      <c r="T461" s="373"/>
      <c r="U461" s="373"/>
      <c r="V461" s="373"/>
      <c r="W461" s="373"/>
      <c r="X461" s="373"/>
      <c r="Y461" s="373"/>
      <c r="Z461" s="373"/>
      <c r="AA461" s="373"/>
      <c r="AB461" s="373"/>
      <c r="AC461" s="373"/>
      <c r="AD461" s="373"/>
      <c r="AE461" s="373"/>
      <c r="AF461" s="373"/>
      <c r="AG461" s="373"/>
      <c r="AH461" s="373"/>
      <c r="AI461" s="1"/>
      <c r="AJ461" s="1"/>
    </row>
    <row r="462">
      <c r="A462" s="9">
        <v>468.0</v>
      </c>
      <c r="B462" s="12"/>
      <c r="C462" s="369">
        <f t="shared" si="9"/>
        <v>331</v>
      </c>
      <c r="D462" s="370" t="s">
        <v>8507</v>
      </c>
      <c r="H462" s="370" t="s">
        <v>8510</v>
      </c>
      <c r="I462" s="373"/>
      <c r="J462" s="373"/>
      <c r="K462" s="373"/>
      <c r="L462" s="373"/>
      <c r="M462" s="373"/>
      <c r="N462" s="373"/>
      <c r="O462" s="373"/>
      <c r="P462" s="373"/>
      <c r="Q462" s="373"/>
      <c r="R462" s="373"/>
      <c r="S462" s="373"/>
      <c r="T462" s="373"/>
      <c r="U462" s="373"/>
      <c r="V462" s="373"/>
      <c r="W462" s="373"/>
      <c r="X462" s="373"/>
      <c r="Y462" s="373"/>
      <c r="Z462" s="373"/>
      <c r="AA462" s="373"/>
      <c r="AB462" s="373"/>
      <c r="AC462" s="373"/>
      <c r="AD462" s="373"/>
      <c r="AE462" s="373"/>
      <c r="AF462" s="373"/>
      <c r="AG462" s="373"/>
      <c r="AH462" s="373"/>
      <c r="AI462" s="1"/>
      <c r="AJ462" s="1"/>
    </row>
    <row r="463">
      <c r="A463" s="9">
        <v>469.0</v>
      </c>
      <c r="B463" s="12"/>
      <c r="C463" s="369">
        <f t="shared" si="9"/>
        <v>75</v>
      </c>
      <c r="D463" s="375" t="s">
        <v>8520</v>
      </c>
      <c r="E463" s="370" t="s">
        <v>8536</v>
      </c>
      <c r="F463" s="373"/>
      <c r="G463" s="373"/>
      <c r="H463" s="373"/>
      <c r="I463" s="373"/>
      <c r="J463" s="373"/>
      <c r="K463" s="370" t="s">
        <v>8540</v>
      </c>
      <c r="L463" s="373"/>
      <c r="M463" s="373"/>
      <c r="N463" s="373"/>
      <c r="O463" s="373"/>
      <c r="P463" s="373"/>
      <c r="Q463" s="373"/>
      <c r="R463" s="373"/>
      <c r="S463" s="373"/>
      <c r="T463" s="373"/>
      <c r="U463" s="373"/>
      <c r="V463" s="373"/>
      <c r="W463" s="373"/>
      <c r="X463" s="373"/>
      <c r="Y463" s="373"/>
      <c r="Z463" s="373"/>
      <c r="AA463" s="373"/>
      <c r="AB463" s="373"/>
      <c r="AC463" s="373"/>
      <c r="AD463" s="373"/>
      <c r="AE463" s="373"/>
      <c r="AF463" s="373"/>
      <c r="AG463" s="373"/>
      <c r="AH463" s="373"/>
      <c r="AI463" s="1"/>
      <c r="AJ463" s="1"/>
    </row>
    <row r="464">
      <c r="A464" s="9">
        <v>470.0</v>
      </c>
      <c r="B464" s="12"/>
      <c r="C464" s="369">
        <f t="shared" si="9"/>
        <v>29</v>
      </c>
      <c r="D464" s="370" t="s">
        <v>8543</v>
      </c>
      <c r="E464" s="370" t="s">
        <v>8545</v>
      </c>
      <c r="F464" s="373"/>
      <c r="G464" s="373"/>
      <c r="H464" s="373"/>
      <c r="I464" s="373"/>
      <c r="J464" s="373"/>
      <c r="K464" s="373"/>
      <c r="L464" s="373"/>
      <c r="M464" s="373"/>
      <c r="N464" s="373"/>
      <c r="O464" s="373"/>
      <c r="P464" s="373"/>
      <c r="Q464" s="373"/>
      <c r="R464" s="373"/>
      <c r="S464" s="373"/>
      <c r="T464" s="373"/>
      <c r="U464" s="373"/>
      <c r="V464" s="373"/>
      <c r="W464" s="373"/>
      <c r="X464" s="373"/>
      <c r="Y464" s="373"/>
      <c r="Z464" s="373"/>
      <c r="AA464" s="373"/>
      <c r="AB464" s="373"/>
      <c r="AC464" s="373"/>
      <c r="AD464" s="373"/>
      <c r="AE464" s="373"/>
      <c r="AF464" s="373"/>
      <c r="AG464" s="373"/>
      <c r="AH464" s="373"/>
      <c r="AI464" s="1"/>
      <c r="AJ464" s="1"/>
    </row>
    <row r="465">
      <c r="A465" s="9">
        <v>471.0</v>
      </c>
      <c r="B465" s="12"/>
      <c r="C465" s="369">
        <f t="shared" si="9"/>
        <v>53</v>
      </c>
      <c r="D465" s="370" t="s">
        <v>8563</v>
      </c>
      <c r="E465" s="370" t="s">
        <v>8565</v>
      </c>
      <c r="F465" s="373"/>
      <c r="G465" s="373"/>
      <c r="H465" s="373"/>
      <c r="I465" s="373"/>
      <c r="J465" s="373"/>
      <c r="K465" s="373"/>
      <c r="L465" s="373"/>
      <c r="M465" s="373"/>
      <c r="N465" s="373"/>
      <c r="O465" s="373"/>
      <c r="P465" s="373"/>
      <c r="Q465" s="373"/>
      <c r="R465" s="373"/>
      <c r="S465" s="373"/>
      <c r="T465" s="373"/>
      <c r="U465" s="373"/>
      <c r="V465" s="373"/>
      <c r="W465" s="373"/>
      <c r="X465" s="373"/>
      <c r="Y465" s="373"/>
      <c r="Z465" s="373"/>
      <c r="AA465" s="373"/>
      <c r="AB465" s="373"/>
      <c r="AC465" s="373"/>
      <c r="AD465" s="373"/>
      <c r="AE465" s="373"/>
      <c r="AF465" s="373"/>
      <c r="AG465" s="373"/>
      <c r="AH465" s="373"/>
      <c r="AI465" s="1"/>
      <c r="AJ465" s="1"/>
    </row>
    <row r="466">
      <c r="A466" s="9">
        <v>472.0</v>
      </c>
      <c r="B466" s="12"/>
      <c r="C466" s="369">
        <f t="shared" si="9"/>
        <v>3</v>
      </c>
      <c r="D466" s="370" t="s">
        <v>8596</v>
      </c>
      <c r="E466" s="373"/>
      <c r="F466" s="373"/>
      <c r="G466" s="373"/>
      <c r="H466" s="373"/>
      <c r="I466" s="373"/>
      <c r="J466" s="373"/>
      <c r="K466" s="373"/>
      <c r="L466" s="373"/>
      <c r="M466" s="373"/>
      <c r="N466" s="373"/>
      <c r="O466" s="373"/>
      <c r="P466" s="373"/>
      <c r="Q466" s="373"/>
      <c r="R466" s="373"/>
      <c r="S466" s="373"/>
      <c r="T466" s="373"/>
      <c r="U466" s="373"/>
      <c r="V466" s="373"/>
      <c r="W466" s="373"/>
      <c r="X466" s="373"/>
      <c r="Y466" s="373"/>
      <c r="Z466" s="373"/>
      <c r="AA466" s="373"/>
      <c r="AB466" s="373"/>
      <c r="AC466" s="373"/>
      <c r="AD466" s="373"/>
      <c r="AE466" s="373"/>
      <c r="AF466" s="373"/>
      <c r="AG466" s="373"/>
      <c r="AH466" s="373"/>
      <c r="AI466" s="1"/>
      <c r="AJ466" s="1"/>
    </row>
    <row r="467">
      <c r="A467" s="9">
        <v>473.0</v>
      </c>
      <c r="B467" s="12"/>
      <c r="C467" s="369">
        <f t="shared" si="9"/>
        <v>758</v>
      </c>
      <c r="D467" s="370" t="s">
        <v>8604</v>
      </c>
      <c r="E467" s="370" t="s">
        <v>8605</v>
      </c>
      <c r="F467" s="370" t="s">
        <v>8608</v>
      </c>
      <c r="I467" s="370" t="s">
        <v>8618</v>
      </c>
      <c r="M467" s="370" t="s">
        <v>8622</v>
      </c>
      <c r="N467" s="373"/>
      <c r="O467" s="373"/>
      <c r="P467" s="373"/>
      <c r="Q467" s="373"/>
      <c r="R467" s="373"/>
      <c r="S467" s="373"/>
      <c r="T467" s="373"/>
      <c r="U467" s="373"/>
      <c r="V467" s="373"/>
      <c r="W467" s="373"/>
      <c r="X467" s="373"/>
      <c r="Y467" s="373"/>
      <c r="Z467" s="373"/>
      <c r="AA467" s="373"/>
      <c r="AB467" s="373"/>
      <c r="AC467" s="373"/>
      <c r="AD467" s="373"/>
      <c r="AE467" s="373"/>
      <c r="AF467" s="373"/>
      <c r="AG467" s="373"/>
      <c r="AH467" s="373"/>
      <c r="AI467" s="1"/>
      <c r="AJ467" s="1"/>
    </row>
    <row r="468">
      <c r="A468" s="9">
        <v>474.0</v>
      </c>
      <c r="B468" s="12"/>
      <c r="C468" s="369">
        <f t="shared" si="9"/>
        <v>9</v>
      </c>
      <c r="D468" s="370" t="s">
        <v>8632</v>
      </c>
      <c r="E468" s="373"/>
      <c r="F468" s="373"/>
      <c r="G468" s="373"/>
      <c r="H468" s="373"/>
      <c r="I468" s="373"/>
      <c r="J468" s="373"/>
      <c r="K468" s="373"/>
      <c r="L468" s="373"/>
      <c r="M468" s="373"/>
      <c r="N468" s="373"/>
      <c r="O468" s="373"/>
      <c r="P468" s="373"/>
      <c r="Q468" s="373"/>
      <c r="R468" s="373"/>
      <c r="S468" s="373"/>
      <c r="T468" s="373"/>
      <c r="U468" s="373"/>
      <c r="V468" s="373"/>
      <c r="W468" s="373"/>
      <c r="X468" s="373"/>
      <c r="Y468" s="373"/>
      <c r="Z468" s="373"/>
      <c r="AA468" s="373"/>
      <c r="AB468" s="373"/>
      <c r="AC468" s="373"/>
      <c r="AD468" s="373"/>
      <c r="AE468" s="373"/>
      <c r="AF468" s="373"/>
      <c r="AG468" s="373"/>
      <c r="AH468" s="373"/>
      <c r="AI468" s="1"/>
      <c r="AJ468" s="1"/>
    </row>
    <row r="469">
      <c r="A469" s="9">
        <v>475.0</v>
      </c>
      <c r="B469" s="12"/>
      <c r="C469" s="369">
        <f t="shared" si="9"/>
        <v>459</v>
      </c>
      <c r="D469" s="375" t="s">
        <v>8639</v>
      </c>
      <c r="E469" s="381" t="s">
        <v>8663</v>
      </c>
      <c r="F469" s="370" t="s">
        <v>8684</v>
      </c>
      <c r="H469" s="370" t="s">
        <v>8686</v>
      </c>
      <c r="I469" s="382" t="s">
        <v>8691</v>
      </c>
      <c r="K469" s="370" t="s">
        <v>8708</v>
      </c>
      <c r="M469" s="373"/>
      <c r="N469" s="373"/>
      <c r="O469" s="373"/>
      <c r="P469" s="373"/>
      <c r="Q469" s="373"/>
      <c r="R469" s="373"/>
      <c r="S469" s="373"/>
      <c r="T469" s="373"/>
      <c r="U469" s="373"/>
      <c r="V469" s="373"/>
      <c r="W469" s="373"/>
      <c r="X469" s="373"/>
      <c r="Y469" s="373"/>
      <c r="Z469" s="373"/>
      <c r="AA469" s="373"/>
      <c r="AB469" s="373"/>
      <c r="AC469" s="373"/>
      <c r="AD469" s="373"/>
      <c r="AE469" s="373"/>
      <c r="AF469" s="373"/>
      <c r="AG469" s="373"/>
      <c r="AH469" s="373"/>
      <c r="AI469" s="1"/>
      <c r="AJ469" s="1"/>
    </row>
    <row r="470">
      <c r="A470" s="9">
        <v>476.0</v>
      </c>
      <c r="B470" s="12"/>
      <c r="C470" s="369">
        <f t="shared" si="9"/>
        <v>109</v>
      </c>
      <c r="D470" s="370" t="s">
        <v>8720</v>
      </c>
      <c r="E470" s="370" t="s">
        <v>8722</v>
      </c>
      <c r="F470" s="370" t="s">
        <v>8724</v>
      </c>
      <c r="G470" s="370" t="s">
        <v>8725</v>
      </c>
      <c r="H470" s="370" t="s">
        <v>8727</v>
      </c>
      <c r="I470" s="370" t="s">
        <v>8730</v>
      </c>
      <c r="J470" s="370" t="s">
        <v>8735</v>
      </c>
      <c r="K470" s="370" t="s">
        <v>8737</v>
      </c>
      <c r="L470" s="370" t="s">
        <v>8739</v>
      </c>
      <c r="M470" s="370" t="s">
        <v>8741</v>
      </c>
      <c r="N470" s="370" t="s">
        <v>8743</v>
      </c>
      <c r="O470" s="370" t="s">
        <v>8745</v>
      </c>
      <c r="P470" s="370" t="s">
        <v>8747</v>
      </c>
      <c r="Q470" s="370" t="s">
        <v>8749</v>
      </c>
      <c r="R470" s="370" t="s">
        <v>8750</v>
      </c>
      <c r="S470" s="370" t="s">
        <v>8752</v>
      </c>
      <c r="T470" s="370" t="s">
        <v>8754</v>
      </c>
      <c r="U470" s="370" t="s">
        <v>8755</v>
      </c>
      <c r="V470" s="370" t="s">
        <v>8757</v>
      </c>
      <c r="W470" s="370" t="s">
        <v>8758</v>
      </c>
      <c r="X470" s="370" t="s">
        <v>8760</v>
      </c>
      <c r="Y470" s="370" t="s">
        <v>8762</v>
      </c>
      <c r="Z470" s="373"/>
      <c r="AA470" s="373"/>
      <c r="AB470" s="373"/>
      <c r="AC470" s="373"/>
      <c r="AD470" s="373"/>
      <c r="AE470" s="373"/>
      <c r="AF470" s="373"/>
      <c r="AG470" s="373"/>
      <c r="AH470" s="373"/>
      <c r="AI470" s="1"/>
      <c r="AJ470" s="1"/>
    </row>
    <row r="471">
      <c r="A471" s="9">
        <v>477.0</v>
      </c>
      <c r="B471" s="12"/>
      <c r="C471" s="369">
        <f t="shared" si="9"/>
        <v>241</v>
      </c>
      <c r="D471" s="375" t="s">
        <v>8769</v>
      </c>
      <c r="E471" s="370" t="s">
        <v>8785</v>
      </c>
      <c r="F471" s="370" t="s">
        <v>8787</v>
      </c>
      <c r="G471" s="370" t="s">
        <v>8790</v>
      </c>
      <c r="H471" s="373"/>
      <c r="I471" s="373"/>
      <c r="J471" s="373"/>
      <c r="K471" s="373"/>
      <c r="L471" s="373"/>
      <c r="M471" s="373"/>
      <c r="N471" s="373"/>
      <c r="O471" s="373"/>
      <c r="P471" s="373"/>
      <c r="Q471" s="373"/>
      <c r="R471" s="373"/>
      <c r="S471" s="373"/>
      <c r="T471" s="373"/>
      <c r="U471" s="373"/>
      <c r="V471" s="373"/>
      <c r="W471" s="373"/>
      <c r="X471" s="373"/>
      <c r="Y471" s="373"/>
      <c r="Z471" s="373"/>
      <c r="AA471" s="373"/>
      <c r="AB471" s="373"/>
      <c r="AC471" s="373"/>
      <c r="AD471" s="373"/>
      <c r="AE471" s="373"/>
      <c r="AF471" s="373"/>
      <c r="AG471" s="373"/>
      <c r="AH471" s="373"/>
      <c r="AI471" s="1"/>
      <c r="AJ471" s="1"/>
    </row>
    <row r="472">
      <c r="A472" s="9">
        <v>478.0</v>
      </c>
      <c r="B472" s="12"/>
      <c r="C472" s="369">
        <f t="shared" si="9"/>
        <v>243</v>
      </c>
      <c r="D472" s="375" t="s">
        <v>8796</v>
      </c>
      <c r="E472" s="370" t="s">
        <v>8820</v>
      </c>
      <c r="G472" s="370" t="s">
        <v>8822</v>
      </c>
      <c r="H472" s="370" t="s">
        <v>8824</v>
      </c>
      <c r="I472" s="370" t="s">
        <v>8825</v>
      </c>
      <c r="J472" s="373"/>
      <c r="K472" s="373"/>
      <c r="L472" s="373"/>
      <c r="M472" s="373"/>
      <c r="N472" s="373"/>
      <c r="O472" s="373"/>
      <c r="P472" s="373"/>
      <c r="Q472" s="373"/>
      <c r="R472" s="373"/>
      <c r="S472" s="373"/>
      <c r="T472" s="373"/>
      <c r="U472" s="373"/>
      <c r="V472" s="373"/>
      <c r="W472" s="373"/>
      <c r="X472" s="373"/>
      <c r="Y472" s="373"/>
      <c r="Z472" s="373"/>
      <c r="AA472" s="373"/>
      <c r="AB472" s="373"/>
      <c r="AC472" s="373"/>
      <c r="AD472" s="373"/>
      <c r="AE472" s="373"/>
      <c r="AF472" s="373"/>
      <c r="AG472" s="373"/>
      <c r="AH472" s="373"/>
      <c r="AI472" s="1"/>
      <c r="AJ472" s="1"/>
    </row>
    <row r="473">
      <c r="A473" s="9">
        <v>479.0</v>
      </c>
      <c r="B473" s="12"/>
      <c r="C473" s="369">
        <f t="shared" si="9"/>
        <v>41</v>
      </c>
      <c r="D473" s="370" t="s">
        <v>8834</v>
      </c>
      <c r="E473" s="373"/>
      <c r="F473" s="373"/>
      <c r="G473" s="373"/>
      <c r="H473" s="373"/>
      <c r="I473" s="373"/>
      <c r="J473" s="373"/>
      <c r="K473" s="373"/>
      <c r="L473" s="373"/>
      <c r="M473" s="373"/>
      <c r="N473" s="373"/>
      <c r="O473" s="373"/>
      <c r="P473" s="373"/>
      <c r="Q473" s="373"/>
      <c r="R473" s="373"/>
      <c r="S473" s="373"/>
      <c r="T473" s="373"/>
      <c r="U473" s="373"/>
      <c r="V473" s="373"/>
      <c r="W473" s="373"/>
      <c r="X473" s="373"/>
      <c r="Y473" s="373"/>
      <c r="Z473" s="373"/>
      <c r="AA473" s="373"/>
      <c r="AB473" s="373"/>
      <c r="AC473" s="373"/>
      <c r="AD473" s="373"/>
      <c r="AE473" s="373"/>
      <c r="AF473" s="373"/>
      <c r="AG473" s="373"/>
      <c r="AH473" s="373"/>
      <c r="AI473" s="1"/>
      <c r="AJ473" s="1"/>
    </row>
    <row r="474">
      <c r="A474" s="9">
        <v>480.0</v>
      </c>
      <c r="B474" s="12"/>
      <c r="C474" s="369">
        <f t="shared" si="9"/>
        <v>64</v>
      </c>
      <c r="D474" s="370" t="s">
        <v>8845</v>
      </c>
      <c r="E474" s="370" t="s">
        <v>8847</v>
      </c>
      <c r="F474" s="370" t="s">
        <v>8850</v>
      </c>
      <c r="G474" s="373"/>
      <c r="H474" s="373"/>
      <c r="I474" s="373"/>
      <c r="J474" s="373"/>
      <c r="K474" s="373"/>
      <c r="L474" s="373"/>
      <c r="M474" s="373"/>
      <c r="N474" s="373"/>
      <c r="O474" s="373"/>
      <c r="P474" s="373"/>
      <c r="Q474" s="373"/>
      <c r="R474" s="373"/>
      <c r="S474" s="373"/>
      <c r="T474" s="373"/>
      <c r="U474" s="373"/>
      <c r="V474" s="373"/>
      <c r="W474" s="373"/>
      <c r="X474" s="373"/>
      <c r="Y474" s="373"/>
      <c r="Z474" s="373"/>
      <c r="AA474" s="373"/>
      <c r="AB474" s="373"/>
      <c r="AC474" s="373"/>
      <c r="AD474" s="373"/>
      <c r="AE474" s="373"/>
      <c r="AF474" s="373"/>
      <c r="AG474" s="373"/>
      <c r="AH474" s="373"/>
      <c r="AI474" s="1"/>
      <c r="AJ474" s="1"/>
    </row>
    <row r="475">
      <c r="A475" s="9">
        <v>481.0</v>
      </c>
      <c r="B475" s="12"/>
      <c r="C475" s="369">
        <f t="shared" si="9"/>
        <v>57</v>
      </c>
      <c r="D475" s="370" t="s">
        <v>8854</v>
      </c>
      <c r="E475" s="373"/>
      <c r="F475" s="373"/>
      <c r="G475" s="373"/>
      <c r="H475" s="373"/>
      <c r="I475" s="373"/>
      <c r="J475" s="373"/>
      <c r="K475" s="373"/>
      <c r="L475" s="373"/>
      <c r="M475" s="373"/>
      <c r="N475" s="373"/>
      <c r="O475" s="373"/>
      <c r="P475" s="373"/>
      <c r="Q475" s="373"/>
      <c r="R475" s="373"/>
      <c r="S475" s="373"/>
      <c r="T475" s="373"/>
      <c r="U475" s="373"/>
      <c r="V475" s="373"/>
      <c r="W475" s="373"/>
      <c r="X475" s="373"/>
      <c r="Y475" s="373"/>
      <c r="Z475" s="373"/>
      <c r="AA475" s="373"/>
      <c r="AB475" s="373"/>
      <c r="AC475" s="373"/>
      <c r="AD475" s="373"/>
      <c r="AE475" s="373"/>
      <c r="AF475" s="373"/>
      <c r="AG475" s="373"/>
      <c r="AH475" s="373"/>
      <c r="AI475" s="1"/>
      <c r="AJ475" s="1"/>
    </row>
    <row r="476">
      <c r="A476" s="9">
        <v>482.0</v>
      </c>
      <c r="B476" s="12"/>
      <c r="C476" s="369">
        <f t="shared" si="9"/>
        <v>28</v>
      </c>
      <c r="D476" s="375" t="s">
        <v>8876</v>
      </c>
      <c r="E476" s="373"/>
      <c r="F476" s="373"/>
      <c r="G476" s="373"/>
      <c r="H476" s="373"/>
      <c r="I476" s="373"/>
      <c r="J476" s="373"/>
      <c r="K476" s="373"/>
      <c r="L476" s="373"/>
      <c r="M476" s="373"/>
      <c r="N476" s="373"/>
      <c r="O476" s="373"/>
      <c r="P476" s="373"/>
      <c r="Q476" s="373"/>
      <c r="R476" s="373"/>
      <c r="S476" s="373"/>
      <c r="T476" s="373"/>
      <c r="U476" s="373"/>
      <c r="V476" s="373"/>
      <c r="W476" s="373"/>
      <c r="X476" s="373"/>
      <c r="Y476" s="373"/>
      <c r="Z476" s="373"/>
      <c r="AA476" s="373"/>
      <c r="AB476" s="373"/>
      <c r="AC476" s="373"/>
      <c r="AD476" s="373"/>
      <c r="AE476" s="373"/>
      <c r="AF476" s="373"/>
      <c r="AG476" s="373"/>
      <c r="AH476" s="373"/>
      <c r="AI476" s="1"/>
      <c r="AJ476" s="1"/>
    </row>
    <row r="477">
      <c r="A477" s="9">
        <v>483.0</v>
      </c>
      <c r="B477" s="12"/>
      <c r="C477" s="369">
        <f t="shared" si="9"/>
        <v>18</v>
      </c>
      <c r="D477" s="370" t="s">
        <v>8896</v>
      </c>
      <c r="E477" s="373"/>
      <c r="F477" s="373"/>
      <c r="G477" s="373"/>
      <c r="H477" s="373"/>
      <c r="I477" s="373"/>
      <c r="J477" s="373"/>
      <c r="K477" s="373"/>
      <c r="L477" s="373"/>
      <c r="M477" s="373"/>
      <c r="N477" s="373"/>
      <c r="O477" s="373"/>
      <c r="P477" s="373"/>
      <c r="Q477" s="373"/>
      <c r="R477" s="373"/>
      <c r="S477" s="373"/>
      <c r="T477" s="373"/>
      <c r="U477" s="373"/>
      <c r="V477" s="373"/>
      <c r="W477" s="373"/>
      <c r="X477" s="373"/>
      <c r="Y477" s="373"/>
      <c r="Z477" s="373"/>
      <c r="AA477" s="373"/>
      <c r="AB477" s="373"/>
      <c r="AC477" s="373"/>
      <c r="AD477" s="373"/>
      <c r="AE477" s="373"/>
      <c r="AF477" s="373"/>
      <c r="AG477" s="373"/>
      <c r="AH477" s="373"/>
      <c r="AI477" s="1"/>
      <c r="AJ477" s="1"/>
    </row>
    <row r="478">
      <c r="A478" s="9">
        <v>484.0</v>
      </c>
      <c r="B478" s="12"/>
      <c r="C478" s="369">
        <f t="shared" si="9"/>
        <v>857</v>
      </c>
      <c r="D478" s="375" t="s">
        <v>8906</v>
      </c>
      <c r="E478" s="383" t="s">
        <v>8939</v>
      </c>
      <c r="F478" s="370" t="s">
        <v>8950</v>
      </c>
      <c r="H478" s="370" t="s">
        <v>8957</v>
      </c>
      <c r="L478" s="370" t="s">
        <v>8962</v>
      </c>
      <c r="O478" s="370" t="s">
        <v>8965</v>
      </c>
      <c r="Q478" s="370" t="s">
        <v>8966</v>
      </c>
      <c r="T478" s="373"/>
      <c r="U478" s="373"/>
      <c r="V478" s="373"/>
      <c r="W478" s="373"/>
      <c r="X478" s="373"/>
      <c r="Y478" s="373"/>
      <c r="Z478" s="373"/>
      <c r="AA478" s="373"/>
      <c r="AB478" s="373"/>
      <c r="AC478" s="373"/>
      <c r="AD478" s="373"/>
      <c r="AE478" s="373"/>
      <c r="AF478" s="373"/>
      <c r="AG478" s="373"/>
      <c r="AH478" s="373"/>
      <c r="AI478" s="1"/>
      <c r="AJ478" s="1"/>
    </row>
    <row r="479">
      <c r="A479" s="9">
        <v>485.0</v>
      </c>
      <c r="B479" s="12"/>
      <c r="C479" s="369">
        <f t="shared" si="9"/>
        <v>615</v>
      </c>
      <c r="D479" s="370" t="s">
        <v>8976</v>
      </c>
      <c r="E479" s="370" t="s">
        <v>8980</v>
      </c>
      <c r="F479" s="370" t="s">
        <v>8987</v>
      </c>
      <c r="I479" s="370" t="s">
        <v>8987</v>
      </c>
      <c r="L479" s="373"/>
      <c r="M479" s="373"/>
      <c r="N479" s="373"/>
      <c r="O479" s="373"/>
      <c r="P479" s="373"/>
      <c r="Q479" s="373"/>
      <c r="R479" s="373"/>
      <c r="S479" s="373"/>
      <c r="T479" s="373"/>
      <c r="U479" s="373"/>
      <c r="V479" s="373"/>
      <c r="W479" s="373"/>
      <c r="X479" s="373"/>
      <c r="Y479" s="373"/>
      <c r="Z479" s="373"/>
      <c r="AA479" s="373"/>
      <c r="AB479" s="373"/>
      <c r="AC479" s="373"/>
      <c r="AD479" s="373"/>
      <c r="AE479" s="373"/>
      <c r="AF479" s="373"/>
      <c r="AG479" s="373"/>
      <c r="AH479" s="373"/>
      <c r="AI479" s="1"/>
      <c r="AJ479" s="1"/>
    </row>
    <row r="480">
      <c r="A480" s="9">
        <v>486.0</v>
      </c>
      <c r="B480" s="12"/>
      <c r="C480" s="369">
        <f t="shared" si="9"/>
        <v>531</v>
      </c>
      <c r="D480" s="370" t="s">
        <v>8999</v>
      </c>
      <c r="E480" s="375" t="s">
        <v>9001</v>
      </c>
      <c r="F480" s="384" t="s">
        <v>9022</v>
      </c>
      <c r="G480" s="372" t="s">
        <v>9048</v>
      </c>
      <c r="H480" s="384" t="s">
        <v>9051</v>
      </c>
      <c r="I480" s="385" t="s">
        <v>9052</v>
      </c>
      <c r="J480" s="385" t="s">
        <v>9056</v>
      </c>
      <c r="K480" s="370" t="s">
        <v>9058</v>
      </c>
      <c r="M480" s="370" t="s">
        <v>9062</v>
      </c>
      <c r="N480" s="373"/>
      <c r="O480" s="373"/>
      <c r="P480" s="373"/>
      <c r="Q480" s="373"/>
      <c r="R480" s="373"/>
      <c r="S480" s="373"/>
      <c r="T480" s="373"/>
      <c r="U480" s="373"/>
      <c r="V480" s="373"/>
      <c r="W480" s="373"/>
      <c r="X480" s="373"/>
      <c r="Y480" s="373"/>
      <c r="Z480" s="373"/>
      <c r="AA480" s="373"/>
      <c r="AB480" s="373"/>
      <c r="AC480" s="373"/>
      <c r="AD480" s="373"/>
      <c r="AE480" s="373"/>
      <c r="AF480" s="373"/>
      <c r="AG480" s="373"/>
      <c r="AH480" s="373"/>
      <c r="AI480" s="1"/>
      <c r="AJ480" s="1"/>
    </row>
    <row r="481">
      <c r="A481" s="9">
        <v>487.0</v>
      </c>
      <c r="B481" s="12"/>
      <c r="C481" s="369">
        <f t="shared" si="9"/>
        <v>248</v>
      </c>
      <c r="D481" s="370" t="s">
        <v>9065</v>
      </c>
      <c r="E481" s="370" t="s">
        <v>9067</v>
      </c>
      <c r="F481" s="386" t="s">
        <v>9069</v>
      </c>
      <c r="G481" s="370" t="s">
        <v>9071</v>
      </c>
      <c r="H481" s="386" t="s">
        <v>9074</v>
      </c>
      <c r="I481" s="370" t="s">
        <v>9076</v>
      </c>
      <c r="J481" s="373"/>
      <c r="K481" s="373"/>
      <c r="L481" s="373"/>
      <c r="M481" s="373"/>
      <c r="N481" s="373"/>
      <c r="O481" s="373"/>
      <c r="P481" s="373"/>
      <c r="Q481" s="373"/>
      <c r="R481" s="373"/>
      <c r="S481" s="373"/>
      <c r="T481" s="373"/>
      <c r="U481" s="373"/>
      <c r="V481" s="373"/>
      <c r="W481" s="373"/>
      <c r="X481" s="373"/>
      <c r="Y481" s="373"/>
      <c r="Z481" s="373"/>
      <c r="AA481" s="373"/>
      <c r="AB481" s="373"/>
      <c r="AC481" s="373"/>
      <c r="AD481" s="373"/>
      <c r="AE481" s="373"/>
      <c r="AF481" s="373"/>
      <c r="AG481" s="373"/>
      <c r="AH481" s="373"/>
      <c r="AI481" s="1"/>
      <c r="AJ481" s="1"/>
    </row>
    <row r="482">
      <c r="A482" s="9">
        <v>488.0</v>
      </c>
      <c r="B482" s="12"/>
      <c r="C482" s="369">
        <f t="shared" si="9"/>
        <v>40</v>
      </c>
      <c r="D482" s="375" t="s">
        <v>9087</v>
      </c>
      <c r="E482" s="370" t="s">
        <v>9107</v>
      </c>
      <c r="F482" s="386"/>
      <c r="G482" s="373"/>
      <c r="H482" s="386"/>
      <c r="I482" s="373"/>
      <c r="J482" s="373"/>
      <c r="K482" s="373"/>
      <c r="L482" s="373"/>
      <c r="M482" s="373"/>
      <c r="N482" s="373"/>
      <c r="O482" s="373"/>
      <c r="P482" s="373"/>
      <c r="Q482" s="373"/>
      <c r="R482" s="373"/>
      <c r="S482" s="373"/>
      <c r="T482" s="373"/>
      <c r="U482" s="373"/>
      <c r="V482" s="373"/>
      <c r="W482" s="373"/>
      <c r="X482" s="373"/>
      <c r="Y482" s="373"/>
      <c r="Z482" s="373"/>
      <c r="AA482" s="373"/>
      <c r="AB482" s="373"/>
      <c r="AC482" s="373"/>
      <c r="AD482" s="373"/>
      <c r="AE482" s="373"/>
      <c r="AF482" s="373"/>
      <c r="AG482" s="373"/>
      <c r="AH482" s="373"/>
      <c r="AI482" s="1"/>
      <c r="AJ482" s="1"/>
    </row>
    <row r="483">
      <c r="A483" s="9">
        <v>489.0</v>
      </c>
      <c r="B483" s="12"/>
      <c r="C483" s="369">
        <f t="shared" si="9"/>
        <v>62</v>
      </c>
      <c r="D483" s="370" t="s">
        <v>9122</v>
      </c>
      <c r="E483" s="370" t="s">
        <v>9123</v>
      </c>
      <c r="F483" s="373"/>
      <c r="G483" s="373"/>
      <c r="H483" s="387"/>
      <c r="I483" s="373"/>
      <c r="J483" s="373"/>
      <c r="K483" s="373"/>
      <c r="L483" s="373"/>
      <c r="M483" s="373"/>
      <c r="N483" s="373"/>
      <c r="O483" s="373"/>
      <c r="P483" s="373"/>
      <c r="Q483" s="373"/>
      <c r="R483" s="373"/>
      <c r="S483" s="373"/>
      <c r="T483" s="373"/>
      <c r="U483" s="373"/>
      <c r="V483" s="373"/>
      <c r="W483" s="373"/>
      <c r="X483" s="373"/>
      <c r="Y483" s="373"/>
      <c r="Z483" s="373"/>
      <c r="AA483" s="373"/>
      <c r="AB483" s="373"/>
      <c r="AC483" s="373"/>
      <c r="AD483" s="373"/>
      <c r="AE483" s="373"/>
      <c r="AF483" s="373"/>
      <c r="AG483" s="373"/>
      <c r="AH483" s="373"/>
      <c r="AI483" s="1"/>
      <c r="AJ483" s="1"/>
    </row>
    <row r="484">
      <c r="A484" s="9">
        <v>490.0</v>
      </c>
      <c r="B484" s="12"/>
      <c r="C484" s="369">
        <f t="shared" si="9"/>
        <v>828</v>
      </c>
      <c r="D484" s="375" t="s">
        <v>9133</v>
      </c>
      <c r="E484" s="370" t="s">
        <v>9147</v>
      </c>
      <c r="H484" s="370" t="s">
        <v>9160</v>
      </c>
      <c r="I484" s="370" t="s">
        <v>9163</v>
      </c>
      <c r="J484" s="370" t="s">
        <v>9166</v>
      </c>
      <c r="K484" s="370" t="s">
        <v>9169</v>
      </c>
      <c r="N484" s="370" t="s">
        <v>9174</v>
      </c>
      <c r="Q484" s="370" t="s">
        <v>9177</v>
      </c>
      <c r="R484" s="373"/>
      <c r="S484" s="373"/>
      <c r="T484" s="373"/>
      <c r="U484" s="373"/>
      <c r="V484" s="373"/>
      <c r="W484" s="373"/>
      <c r="X484" s="373"/>
      <c r="Y484" s="373"/>
      <c r="Z484" s="373"/>
      <c r="AA484" s="373"/>
      <c r="AB484" s="373"/>
      <c r="AC484" s="373"/>
      <c r="AD484" s="373"/>
      <c r="AE484" s="373"/>
      <c r="AF484" s="373"/>
      <c r="AG484" s="373"/>
      <c r="AH484" s="373"/>
      <c r="AI484" s="1"/>
      <c r="AJ484" s="1"/>
    </row>
    <row r="485">
      <c r="A485" s="9">
        <v>491.0</v>
      </c>
      <c r="B485" s="12"/>
      <c r="C485" s="369">
        <f t="shared" si="9"/>
        <v>282</v>
      </c>
      <c r="D485" s="370" t="s">
        <v>9181</v>
      </c>
      <c r="H485" s="387"/>
      <c r="I485" s="373"/>
      <c r="J485" s="373"/>
      <c r="K485" s="373"/>
      <c r="L485" s="373"/>
      <c r="M485" s="373"/>
      <c r="N485" s="373"/>
      <c r="O485" s="373"/>
      <c r="P485" s="373"/>
      <c r="Q485" s="373"/>
      <c r="R485" s="373"/>
      <c r="S485" s="373"/>
      <c r="T485" s="373"/>
      <c r="U485" s="373"/>
      <c r="V485" s="373"/>
      <c r="W485" s="373"/>
      <c r="X485" s="373"/>
      <c r="Y485" s="373"/>
      <c r="Z485" s="373"/>
      <c r="AA485" s="373"/>
      <c r="AB485" s="373"/>
      <c r="AC485" s="373"/>
      <c r="AD485" s="373"/>
      <c r="AE485" s="373"/>
      <c r="AF485" s="373"/>
      <c r="AG485" s="373"/>
      <c r="AH485" s="373"/>
      <c r="AI485" s="1"/>
      <c r="AJ485" s="1"/>
    </row>
    <row r="486">
      <c r="A486" s="9">
        <v>492.0</v>
      </c>
      <c r="B486" s="12"/>
      <c r="C486" s="369">
        <f t="shared" si="9"/>
        <v>324</v>
      </c>
      <c r="D486" s="370" t="s">
        <v>9195</v>
      </c>
      <c r="E486" s="370" t="s">
        <v>9197</v>
      </c>
      <c r="F486" s="370" t="s">
        <v>9200</v>
      </c>
      <c r="I486" s="370" t="s">
        <v>9203</v>
      </c>
      <c r="J486" s="370" t="s">
        <v>9206</v>
      </c>
      <c r="L486" s="370"/>
      <c r="M486" s="370"/>
      <c r="N486" s="370"/>
      <c r="O486" s="370"/>
      <c r="P486" s="373"/>
      <c r="Q486" s="373"/>
      <c r="R486" s="373"/>
      <c r="S486" s="373"/>
      <c r="T486" s="373"/>
      <c r="U486" s="373"/>
      <c r="V486" s="373"/>
      <c r="W486" s="373"/>
      <c r="X486" s="373"/>
      <c r="Y486" s="373"/>
      <c r="Z486" s="373"/>
      <c r="AA486" s="373"/>
      <c r="AB486" s="373"/>
      <c r="AC486" s="373"/>
      <c r="AD486" s="373"/>
      <c r="AE486" s="373"/>
      <c r="AF486" s="373"/>
      <c r="AG486" s="373"/>
      <c r="AH486" s="373"/>
      <c r="AI486" s="1"/>
      <c r="AJ486" s="1"/>
    </row>
    <row r="487">
      <c r="A487" s="9">
        <v>493.0</v>
      </c>
      <c r="B487" s="12"/>
      <c r="C487" s="369">
        <f t="shared" si="9"/>
        <v>1219</v>
      </c>
      <c r="D487" s="388" t="s">
        <v>9214</v>
      </c>
      <c r="E487" s="370" t="s">
        <v>9220</v>
      </c>
      <c r="H487" s="370" t="s">
        <v>9225</v>
      </c>
      <c r="I487" s="370" t="s">
        <v>9227</v>
      </c>
      <c r="J487" s="370" t="s">
        <v>9232</v>
      </c>
      <c r="L487" s="370" t="s">
        <v>9235</v>
      </c>
      <c r="N487" s="370" t="s">
        <v>9239</v>
      </c>
      <c r="P487" s="370" t="s">
        <v>9243</v>
      </c>
      <c r="Q487" s="370" t="s">
        <v>9245</v>
      </c>
      <c r="R487" s="370" t="s">
        <v>9248</v>
      </c>
      <c r="S487" s="370" t="s">
        <v>9250</v>
      </c>
      <c r="T487" s="371" t="s">
        <v>9253</v>
      </c>
      <c r="U487" s="373"/>
      <c r="V487" s="373"/>
      <c r="W487" s="373"/>
      <c r="X487" s="373"/>
      <c r="Y487" s="373"/>
      <c r="Z487" s="373"/>
      <c r="AA487" s="373"/>
      <c r="AB487" s="373"/>
      <c r="AC487" s="373"/>
      <c r="AD487" s="373"/>
      <c r="AE487" s="373"/>
      <c r="AF487" s="373"/>
      <c r="AG487" s="373"/>
      <c r="AH487" s="373"/>
      <c r="AI487" s="1"/>
      <c r="AJ487" s="1"/>
    </row>
    <row r="488">
      <c r="A488" s="9">
        <v>494.0</v>
      </c>
      <c r="B488" s="12"/>
      <c r="C488" s="369">
        <f t="shared" si="9"/>
        <v>61</v>
      </c>
      <c r="D488" s="370" t="s">
        <v>9254</v>
      </c>
      <c r="E488" s="370" t="s">
        <v>9255</v>
      </c>
      <c r="F488" s="373"/>
      <c r="G488" s="373"/>
      <c r="H488" s="373"/>
      <c r="I488" s="373"/>
      <c r="J488" s="373"/>
      <c r="K488" s="373"/>
      <c r="L488" s="377"/>
      <c r="M488" s="373"/>
      <c r="N488" s="373"/>
      <c r="O488" s="373"/>
      <c r="P488" s="373"/>
      <c r="Q488" s="373"/>
      <c r="R488" s="373"/>
      <c r="S488" s="373"/>
      <c r="T488" s="373"/>
      <c r="U488" s="373"/>
      <c r="V488" s="373"/>
      <c r="W488" s="373"/>
      <c r="X488" s="373"/>
      <c r="Y488" s="373"/>
      <c r="Z488" s="373"/>
      <c r="AA488" s="373"/>
      <c r="AB488" s="373"/>
      <c r="AC488" s="373"/>
      <c r="AD488" s="373"/>
      <c r="AE488" s="373"/>
      <c r="AF488" s="373"/>
      <c r="AG488" s="373"/>
      <c r="AH488" s="373"/>
      <c r="AI488" s="1"/>
      <c r="AJ488" s="1"/>
    </row>
    <row r="489">
      <c r="A489" s="9">
        <v>495.0</v>
      </c>
      <c r="B489" s="12"/>
      <c r="C489" s="369">
        <f t="shared" si="9"/>
        <v>110</v>
      </c>
      <c r="D489" s="370" t="s">
        <v>9268</v>
      </c>
      <c r="E489" s="370" t="s">
        <v>9271</v>
      </c>
      <c r="G489" s="373"/>
      <c r="H489" s="373"/>
      <c r="I489" s="373"/>
      <c r="J489" s="373"/>
      <c r="K489" s="373"/>
      <c r="L489" s="377"/>
      <c r="M489" s="373"/>
      <c r="N489" s="373"/>
      <c r="O489" s="373"/>
      <c r="P489" s="373"/>
      <c r="Q489" s="373"/>
      <c r="R489" s="373"/>
      <c r="S489" s="373"/>
      <c r="T489" s="373"/>
      <c r="U489" s="373"/>
      <c r="V489" s="373"/>
      <c r="W489" s="373"/>
      <c r="X489" s="373"/>
      <c r="Y489" s="373"/>
      <c r="Z489" s="373"/>
      <c r="AA489" s="373"/>
      <c r="AB489" s="373"/>
      <c r="AC489" s="373"/>
      <c r="AD489" s="373"/>
      <c r="AE489" s="373"/>
      <c r="AF489" s="373"/>
      <c r="AG489" s="373"/>
      <c r="AH489" s="373"/>
      <c r="AI489" s="1"/>
      <c r="AJ489" s="1"/>
    </row>
    <row r="490">
      <c r="A490" s="9">
        <v>496.0</v>
      </c>
      <c r="B490" s="12"/>
      <c r="C490" s="369">
        <f t="shared" si="9"/>
        <v>880</v>
      </c>
      <c r="D490" s="389" t="s">
        <v>9280</v>
      </c>
      <c r="E490" s="370" t="s">
        <v>9300</v>
      </c>
      <c r="F490" s="370" t="s">
        <v>9304</v>
      </c>
      <c r="I490" s="370" t="s">
        <v>9308</v>
      </c>
      <c r="K490" s="370" t="s">
        <v>9309</v>
      </c>
      <c r="L490" s="370" t="s">
        <v>9310</v>
      </c>
      <c r="N490" s="390" t="s">
        <v>9312</v>
      </c>
      <c r="O490" s="390" t="s">
        <v>9316</v>
      </c>
      <c r="P490" s="373"/>
      <c r="Q490" s="373"/>
      <c r="R490" s="373"/>
      <c r="S490" s="373"/>
      <c r="T490" s="373"/>
      <c r="U490" s="373"/>
      <c r="V490" s="373"/>
      <c r="W490" s="373"/>
      <c r="X490" s="373"/>
      <c r="Y490" s="373"/>
      <c r="Z490" s="373"/>
      <c r="AA490" s="373"/>
      <c r="AB490" s="373"/>
      <c r="AC490" s="373"/>
      <c r="AD490" s="373"/>
      <c r="AE490" s="373"/>
      <c r="AF490" s="373"/>
      <c r="AG490" s="373"/>
      <c r="AH490" s="373"/>
      <c r="AI490" s="1"/>
      <c r="AJ490" s="1"/>
    </row>
    <row r="491">
      <c r="A491" s="9">
        <v>497.0</v>
      </c>
      <c r="B491" s="12"/>
      <c r="C491" s="369">
        <f t="shared" si="9"/>
        <v>50</v>
      </c>
      <c r="D491" s="370" t="s">
        <v>9326</v>
      </c>
      <c r="E491" s="370" t="s">
        <v>9328</v>
      </c>
      <c r="F491" s="370" t="s">
        <v>9329</v>
      </c>
      <c r="G491" s="373"/>
      <c r="H491" s="373"/>
      <c r="I491" s="373"/>
      <c r="J491" s="373"/>
      <c r="K491" s="373"/>
      <c r="L491" s="377"/>
      <c r="M491" s="373"/>
      <c r="N491" s="373"/>
      <c r="O491" s="373"/>
      <c r="P491" s="373"/>
      <c r="Q491" s="373"/>
      <c r="R491" s="373"/>
      <c r="S491" s="373"/>
      <c r="T491" s="373"/>
      <c r="U491" s="373"/>
      <c r="V491" s="373"/>
      <c r="W491" s="373"/>
      <c r="X491" s="373"/>
      <c r="Y491" s="373"/>
      <c r="Z491" s="373"/>
      <c r="AA491" s="373"/>
      <c r="AB491" s="373"/>
      <c r="AC491" s="373"/>
      <c r="AD491" s="373"/>
      <c r="AE491" s="373"/>
      <c r="AF491" s="373"/>
      <c r="AG491" s="373"/>
      <c r="AH491" s="373"/>
      <c r="AI491" s="1"/>
      <c r="AJ491" s="1"/>
    </row>
    <row r="492">
      <c r="A492" s="9">
        <v>498.0</v>
      </c>
      <c r="B492" s="12"/>
      <c r="C492" s="369">
        <f t="shared" si="9"/>
        <v>431</v>
      </c>
      <c r="D492" s="370" t="s">
        <v>9339</v>
      </c>
      <c r="E492" s="370" t="s">
        <v>9341</v>
      </c>
      <c r="H492" s="370" t="s">
        <v>9344</v>
      </c>
      <c r="I492" s="373"/>
      <c r="J492" s="373"/>
      <c r="K492" s="373"/>
      <c r="L492" s="373"/>
      <c r="M492" s="373"/>
      <c r="N492" s="373"/>
      <c r="O492" s="373"/>
      <c r="P492" s="373"/>
      <c r="Q492" s="373"/>
      <c r="R492" s="373"/>
      <c r="S492" s="373"/>
      <c r="T492" s="373"/>
      <c r="U492" s="373"/>
      <c r="V492" s="373"/>
      <c r="W492" s="373"/>
      <c r="X492" s="373"/>
      <c r="Y492" s="373"/>
      <c r="Z492" s="373"/>
      <c r="AA492" s="373"/>
      <c r="AB492" s="373"/>
      <c r="AC492" s="373"/>
      <c r="AD492" s="373"/>
      <c r="AE492" s="373"/>
      <c r="AF492" s="373"/>
      <c r="AG492" s="373"/>
      <c r="AH492" s="373"/>
      <c r="AI492" s="1"/>
      <c r="AJ492" s="1"/>
    </row>
    <row r="493">
      <c r="A493" s="9">
        <v>499.0</v>
      </c>
      <c r="B493" s="12"/>
      <c r="C493" s="369">
        <f t="shared" si="9"/>
        <v>8</v>
      </c>
      <c r="D493" s="382" t="s">
        <v>9356</v>
      </c>
      <c r="E493" s="373"/>
      <c r="F493" s="373"/>
      <c r="G493" s="373"/>
      <c r="H493" s="373"/>
      <c r="I493" s="373"/>
      <c r="J493" s="373"/>
      <c r="K493" s="373"/>
      <c r="L493" s="377"/>
      <c r="M493" s="373"/>
      <c r="N493" s="373"/>
      <c r="O493" s="373"/>
      <c r="P493" s="373"/>
      <c r="Q493" s="373"/>
      <c r="R493" s="373"/>
      <c r="S493" s="373"/>
      <c r="T493" s="373"/>
      <c r="U493" s="373"/>
      <c r="V493" s="373"/>
      <c r="W493" s="373"/>
      <c r="X493" s="373"/>
      <c r="Y493" s="373"/>
      <c r="Z493" s="373"/>
      <c r="AA493" s="373"/>
      <c r="AB493" s="373"/>
      <c r="AC493" s="373"/>
      <c r="AD493" s="373"/>
      <c r="AE493" s="373"/>
      <c r="AF493" s="373"/>
      <c r="AG493" s="373"/>
      <c r="AH493" s="373"/>
      <c r="AI493" s="1"/>
      <c r="AJ493" s="1"/>
    </row>
    <row r="494">
      <c r="A494" s="9">
        <v>500.0</v>
      </c>
      <c r="B494" s="12"/>
      <c r="C494" s="369">
        <f t="shared" si="9"/>
        <v>61</v>
      </c>
      <c r="D494" s="370" t="s">
        <v>9382</v>
      </c>
      <c r="E494" s="370" t="s">
        <v>9383</v>
      </c>
      <c r="F494" s="373"/>
      <c r="G494" s="373"/>
      <c r="H494" s="373"/>
      <c r="I494" s="373"/>
      <c r="J494" s="373"/>
      <c r="K494" s="373"/>
      <c r="L494" s="373"/>
      <c r="M494" s="373"/>
      <c r="N494" s="373"/>
      <c r="O494" s="373"/>
      <c r="P494" s="373"/>
      <c r="Q494" s="373"/>
      <c r="R494" s="373"/>
      <c r="S494" s="373"/>
      <c r="T494" s="373"/>
      <c r="U494" s="373"/>
      <c r="V494" s="373"/>
      <c r="W494" s="373"/>
      <c r="X494" s="373"/>
      <c r="Y494" s="373"/>
      <c r="Z494" s="373"/>
      <c r="AA494" s="373"/>
      <c r="AB494" s="373"/>
      <c r="AC494" s="373"/>
      <c r="AD494" s="373"/>
      <c r="AE494" s="373"/>
      <c r="AF494" s="373"/>
      <c r="AG494" s="373"/>
      <c r="AH494" s="373"/>
      <c r="AI494" s="1"/>
      <c r="AJ494" s="1"/>
    </row>
    <row r="495">
      <c r="A495" s="9">
        <v>501.0</v>
      </c>
      <c r="B495" s="12"/>
      <c r="C495" s="369">
        <f t="shared" si="9"/>
        <v>729</v>
      </c>
      <c r="D495" s="370" t="s">
        <v>9394</v>
      </c>
      <c r="E495" s="370" t="s">
        <v>9395</v>
      </c>
      <c r="F495" s="370" t="s">
        <v>9396</v>
      </c>
      <c r="J495" s="370" t="s">
        <v>9403</v>
      </c>
      <c r="M495" s="392" t="s">
        <v>9407</v>
      </c>
      <c r="N495" s="373"/>
      <c r="O495" s="373"/>
      <c r="P495" s="373"/>
      <c r="Q495" s="373"/>
      <c r="R495" s="373"/>
      <c r="S495" s="373"/>
      <c r="T495" s="373"/>
      <c r="U495" s="373"/>
      <c r="V495" s="373"/>
      <c r="W495" s="373"/>
      <c r="X495" s="373"/>
      <c r="Y495" s="373"/>
      <c r="Z495" s="373"/>
      <c r="AA495" s="373"/>
      <c r="AB495" s="373"/>
      <c r="AC495" s="373"/>
      <c r="AD495" s="373"/>
      <c r="AE495" s="373"/>
      <c r="AF495" s="373"/>
      <c r="AG495" s="373"/>
      <c r="AH495" s="373"/>
      <c r="AI495" s="1"/>
      <c r="AJ495" s="1"/>
    </row>
    <row r="496">
      <c r="A496" s="9">
        <v>502.0</v>
      </c>
      <c r="B496" s="12"/>
      <c r="C496" s="369">
        <f t="shared" si="9"/>
        <v>895</v>
      </c>
      <c r="D496" s="375" t="s">
        <v>9426</v>
      </c>
      <c r="E496" s="370" t="s">
        <v>9437</v>
      </c>
      <c r="F496" s="370" t="s">
        <v>9439</v>
      </c>
      <c r="H496" s="370" t="s">
        <v>9440</v>
      </c>
      <c r="I496" s="370" t="s">
        <v>9445</v>
      </c>
      <c r="K496" s="370" t="s">
        <v>9448</v>
      </c>
      <c r="L496" s="370" t="s">
        <v>9451</v>
      </c>
      <c r="M496" s="375" t="s">
        <v>9454</v>
      </c>
      <c r="O496" s="373"/>
      <c r="P496" s="373"/>
      <c r="Q496" s="373"/>
      <c r="R496" s="373"/>
      <c r="S496" s="373"/>
      <c r="T496" s="373"/>
      <c r="U496" s="373"/>
      <c r="V496" s="373"/>
      <c r="W496" s="373"/>
      <c r="X496" s="373"/>
      <c r="Y496" s="373"/>
      <c r="Z496" s="373"/>
      <c r="AA496" s="373"/>
      <c r="AB496" s="373"/>
      <c r="AC496" s="373"/>
      <c r="AD496" s="373"/>
      <c r="AE496" s="373"/>
      <c r="AF496" s="373"/>
      <c r="AG496" s="373"/>
      <c r="AH496" s="373"/>
      <c r="AI496" s="1"/>
      <c r="AJ496" s="1"/>
    </row>
    <row r="497">
      <c r="A497" s="9">
        <v>503.0</v>
      </c>
      <c r="B497" s="12"/>
      <c r="C497" s="369">
        <f t="shared" si="9"/>
        <v>1766</v>
      </c>
      <c r="D497" s="370" t="s">
        <v>9487</v>
      </c>
      <c r="E497" s="370" t="s">
        <v>9489</v>
      </c>
      <c r="F497" s="371" t="s">
        <v>9491</v>
      </c>
      <c r="G497" s="370" t="s">
        <v>9493</v>
      </c>
      <c r="H497" s="370" t="s">
        <v>9494</v>
      </c>
      <c r="I497" s="370" t="s">
        <v>9495</v>
      </c>
      <c r="J497" s="370" t="s">
        <v>9496</v>
      </c>
      <c r="L497" s="370" t="s">
        <v>9498</v>
      </c>
      <c r="M497" s="394" t="s">
        <v>9501</v>
      </c>
      <c r="N497" s="370" t="s">
        <v>9508</v>
      </c>
      <c r="O497" s="370" t="s">
        <v>9509</v>
      </c>
      <c r="P497" s="370" t="s">
        <v>9510</v>
      </c>
      <c r="R497" s="370" t="s">
        <v>9511</v>
      </c>
      <c r="T497" s="370" t="s">
        <v>9516</v>
      </c>
      <c r="V497" s="370" t="s">
        <v>9519</v>
      </c>
      <c r="X497" s="370" t="s">
        <v>9525</v>
      </c>
      <c r="Z497" s="370" t="s">
        <v>9528</v>
      </c>
      <c r="AA497" s="370" t="s">
        <v>9530</v>
      </c>
      <c r="AD497" s="370" t="s">
        <v>9531</v>
      </c>
      <c r="AG497" s="370" t="s">
        <v>9538</v>
      </c>
      <c r="AH497" s="370" t="s">
        <v>9540</v>
      </c>
      <c r="AI497" s="2"/>
      <c r="AJ497" s="2"/>
    </row>
    <row r="498">
      <c r="A498" s="9">
        <v>504.0</v>
      </c>
      <c r="B498" s="12"/>
      <c r="C498" s="369">
        <f t="shared" si="9"/>
        <v>560</v>
      </c>
      <c r="D498" s="370" t="s">
        <v>9547</v>
      </c>
      <c r="E498" s="370" t="s">
        <v>9549</v>
      </c>
      <c r="F498" s="370" t="s">
        <v>9552</v>
      </c>
      <c r="H498" s="370" t="s">
        <v>9554</v>
      </c>
      <c r="J498" s="371" t="s">
        <v>9558</v>
      </c>
      <c r="K498" s="370" t="s">
        <v>9562</v>
      </c>
      <c r="M498" s="373"/>
      <c r="N498" s="373"/>
      <c r="O498" s="373"/>
      <c r="P498" s="373"/>
      <c r="Q498" s="373"/>
      <c r="R498" s="373"/>
      <c r="S498" s="373"/>
      <c r="T498" s="373"/>
      <c r="U498" s="373"/>
      <c r="V498" s="373"/>
      <c r="W498" s="373"/>
      <c r="X498" s="373"/>
      <c r="Y498" s="373"/>
      <c r="Z498" s="373"/>
      <c r="AA498" s="373"/>
      <c r="AB498" s="373"/>
      <c r="AC498" s="373"/>
      <c r="AD498" s="373"/>
      <c r="AE498" s="373"/>
      <c r="AF498" s="373"/>
      <c r="AG498" s="373"/>
      <c r="AH498" s="373"/>
      <c r="AI498" s="1"/>
      <c r="AJ498" s="1"/>
    </row>
    <row r="499">
      <c r="A499" s="9">
        <v>505.0</v>
      </c>
      <c r="B499" s="12"/>
      <c r="C499" s="369">
        <f t="shared" si="9"/>
        <v>12</v>
      </c>
      <c r="D499" s="370" t="s">
        <v>9567</v>
      </c>
      <c r="E499" s="373"/>
      <c r="F499" s="373"/>
      <c r="G499" s="373"/>
      <c r="H499" s="373"/>
      <c r="I499" s="373"/>
      <c r="J499" s="373"/>
      <c r="K499" s="373"/>
      <c r="L499" s="373"/>
      <c r="M499" s="373"/>
      <c r="N499" s="373"/>
      <c r="O499" s="373"/>
      <c r="P499" s="373"/>
      <c r="Q499" s="373"/>
      <c r="R499" s="373"/>
      <c r="S499" s="373"/>
      <c r="T499" s="373"/>
      <c r="U499" s="373"/>
      <c r="V499" s="373"/>
      <c r="W499" s="373"/>
      <c r="X499" s="373"/>
      <c r="Y499" s="373"/>
      <c r="Z499" s="373"/>
      <c r="AA499" s="373"/>
      <c r="AB499" s="373"/>
      <c r="AC499" s="373"/>
      <c r="AD499" s="373"/>
      <c r="AE499" s="373"/>
      <c r="AF499" s="373"/>
      <c r="AG499" s="373"/>
      <c r="AH499" s="373"/>
      <c r="AI499" s="1"/>
      <c r="AJ499" s="1"/>
    </row>
    <row r="500">
      <c r="A500" s="9">
        <v>506.0</v>
      </c>
      <c r="B500" s="12"/>
      <c r="C500" s="369">
        <f t="shared" si="9"/>
        <v>340</v>
      </c>
      <c r="D500" s="375" t="s">
        <v>9578</v>
      </c>
      <c r="E500" s="370" t="s">
        <v>9590</v>
      </c>
      <c r="F500" s="375" t="s">
        <v>9591</v>
      </c>
      <c r="G500" s="370" t="s">
        <v>9616</v>
      </c>
      <c r="J500" s="373"/>
      <c r="K500" s="373"/>
      <c r="L500" s="373"/>
      <c r="M500" s="373"/>
      <c r="N500" s="373"/>
      <c r="O500" s="373"/>
      <c r="P500" s="373"/>
      <c r="Q500" s="373"/>
      <c r="R500" s="373"/>
      <c r="S500" s="373"/>
      <c r="T500" s="373"/>
      <c r="U500" s="373"/>
      <c r="V500" s="373"/>
      <c r="W500" s="373"/>
      <c r="X500" s="373"/>
      <c r="Y500" s="373"/>
      <c r="Z500" s="373"/>
      <c r="AA500" s="373"/>
      <c r="AB500" s="373"/>
      <c r="AC500" s="373"/>
      <c r="AD500" s="373"/>
      <c r="AE500" s="373"/>
      <c r="AF500" s="373"/>
      <c r="AG500" s="373"/>
      <c r="AH500" s="373"/>
      <c r="AI500" s="1"/>
      <c r="AJ500" s="1"/>
    </row>
    <row r="501">
      <c r="A501" s="9">
        <v>507.0</v>
      </c>
      <c r="B501" s="12"/>
      <c r="C501" s="369">
        <f t="shared" si="9"/>
        <v>276</v>
      </c>
      <c r="D501" s="370" t="s">
        <v>9627</v>
      </c>
      <c r="E501" s="370" t="s">
        <v>9629</v>
      </c>
      <c r="F501" s="370" t="s">
        <v>9630</v>
      </c>
      <c r="G501" s="370" t="s">
        <v>9631</v>
      </c>
      <c r="H501" s="370" t="s">
        <v>9633</v>
      </c>
      <c r="J501" s="373"/>
      <c r="K501" s="373"/>
      <c r="L501" s="373"/>
      <c r="M501" s="373"/>
      <c r="N501" s="373"/>
      <c r="O501" s="373"/>
      <c r="P501" s="373"/>
      <c r="Q501" s="373"/>
      <c r="R501" s="373"/>
      <c r="S501" s="373"/>
      <c r="T501" s="373"/>
      <c r="U501" s="373"/>
      <c r="V501" s="373"/>
      <c r="W501" s="373"/>
      <c r="X501" s="373"/>
      <c r="Y501" s="373"/>
      <c r="Z501" s="373"/>
      <c r="AA501" s="373"/>
      <c r="AB501" s="373"/>
      <c r="AC501" s="373"/>
      <c r="AD501" s="373"/>
      <c r="AE501" s="373"/>
      <c r="AF501" s="373"/>
      <c r="AG501" s="373"/>
      <c r="AH501" s="373"/>
      <c r="AI501" s="1"/>
      <c r="AJ501" s="1"/>
    </row>
    <row r="502">
      <c r="A502" s="9">
        <v>508.0</v>
      </c>
      <c r="B502" s="12"/>
      <c r="C502" s="369">
        <f t="shared" si="9"/>
        <v>36</v>
      </c>
      <c r="D502" s="370" t="s">
        <v>9639</v>
      </c>
      <c r="E502" s="373"/>
      <c r="F502" s="373"/>
      <c r="G502" s="373"/>
      <c r="H502" s="373"/>
      <c r="I502" s="373"/>
      <c r="J502" s="373"/>
      <c r="K502" s="373"/>
      <c r="L502" s="373"/>
      <c r="M502" s="373"/>
      <c r="N502" s="373"/>
      <c r="O502" s="373"/>
      <c r="P502" s="373"/>
      <c r="Q502" s="373"/>
      <c r="R502" s="373"/>
      <c r="S502" s="373"/>
      <c r="T502" s="373"/>
      <c r="U502" s="373"/>
      <c r="V502" s="373"/>
      <c r="W502" s="373"/>
      <c r="X502" s="373"/>
      <c r="Y502" s="373"/>
      <c r="Z502" s="373"/>
      <c r="AA502" s="373"/>
      <c r="AB502" s="373"/>
      <c r="AC502" s="373"/>
      <c r="AD502" s="373"/>
      <c r="AE502" s="373"/>
      <c r="AF502" s="373"/>
      <c r="AG502" s="373"/>
      <c r="AH502" s="373"/>
      <c r="AI502" s="1"/>
      <c r="AJ502" s="1"/>
    </row>
    <row r="503">
      <c r="A503" s="9">
        <v>509.0</v>
      </c>
      <c r="B503" s="12"/>
      <c r="C503" s="369">
        <f t="shared" si="9"/>
        <v>671</v>
      </c>
      <c r="D503" s="370" t="s">
        <v>9651</v>
      </c>
      <c r="E503" s="395" t="s">
        <v>9653</v>
      </c>
      <c r="G503" s="395" t="s">
        <v>9692</v>
      </c>
      <c r="I503" s="395" t="s">
        <v>9712</v>
      </c>
      <c r="N503" s="370" t="s">
        <v>9739</v>
      </c>
      <c r="S503" s="373"/>
      <c r="T503" s="373"/>
      <c r="U503" s="373"/>
      <c r="V503" s="373"/>
      <c r="W503" s="373"/>
      <c r="X503" s="373"/>
      <c r="Y503" s="373"/>
      <c r="Z503" s="373"/>
      <c r="AA503" s="373"/>
      <c r="AB503" s="373"/>
      <c r="AC503" s="373"/>
      <c r="AD503" s="373"/>
      <c r="AE503" s="373"/>
      <c r="AF503" s="373"/>
      <c r="AG503" s="373"/>
      <c r="AH503" s="373"/>
      <c r="AI503" s="1"/>
      <c r="AJ503" s="1"/>
    </row>
    <row r="504">
      <c r="A504" s="9">
        <v>510.0</v>
      </c>
      <c r="B504" s="12"/>
      <c r="C504" s="369">
        <f t="shared" si="9"/>
        <v>17</v>
      </c>
      <c r="D504" s="370" t="s">
        <v>9750</v>
      </c>
      <c r="E504" s="396"/>
      <c r="F504" s="373"/>
      <c r="G504" s="373"/>
      <c r="H504" s="373"/>
      <c r="I504" s="373"/>
      <c r="J504" s="373"/>
      <c r="K504" s="373"/>
      <c r="L504" s="373"/>
      <c r="M504" s="373"/>
      <c r="N504" s="373"/>
      <c r="O504" s="373"/>
      <c r="P504" s="373"/>
      <c r="Q504" s="373"/>
      <c r="R504" s="373"/>
      <c r="S504" s="373"/>
      <c r="T504" s="373"/>
      <c r="U504" s="373"/>
      <c r="V504" s="373"/>
      <c r="W504" s="373"/>
      <c r="X504" s="373"/>
      <c r="Y504" s="373"/>
      <c r="Z504" s="373"/>
      <c r="AA504" s="373"/>
      <c r="AB504" s="373"/>
      <c r="AC504" s="373"/>
      <c r="AD504" s="373"/>
      <c r="AE504" s="373"/>
      <c r="AF504" s="373"/>
      <c r="AG504" s="373"/>
      <c r="AH504" s="373"/>
      <c r="AI504" s="1"/>
      <c r="AJ504" s="1"/>
    </row>
    <row r="505">
      <c r="A505" s="9">
        <v>511.0</v>
      </c>
      <c r="B505" s="12"/>
      <c r="C505" s="369">
        <f t="shared" si="9"/>
        <v>8</v>
      </c>
      <c r="D505" s="370" t="s">
        <v>9762</v>
      </c>
      <c r="E505" s="373"/>
      <c r="F505" s="373"/>
      <c r="G505" s="373"/>
      <c r="H505" s="373"/>
      <c r="I505" s="373"/>
      <c r="J505" s="373"/>
      <c r="K505" s="373"/>
      <c r="L505" s="373"/>
      <c r="M505" s="373"/>
      <c r="N505" s="373"/>
      <c r="O505" s="373"/>
      <c r="P505" s="373"/>
      <c r="Q505" s="373"/>
      <c r="R505" s="373"/>
      <c r="S505" s="373"/>
      <c r="T505" s="373"/>
      <c r="U505" s="373"/>
      <c r="V505" s="373"/>
      <c r="W505" s="373"/>
      <c r="X505" s="373"/>
      <c r="Y505" s="373"/>
      <c r="Z505" s="373"/>
      <c r="AA505" s="373"/>
      <c r="AB505" s="373"/>
      <c r="AC505" s="373"/>
      <c r="AD505" s="373"/>
      <c r="AE505" s="373"/>
      <c r="AF505" s="373"/>
      <c r="AG505" s="373"/>
      <c r="AH505" s="373"/>
      <c r="AI505" s="1"/>
      <c r="AJ505" s="1"/>
    </row>
    <row r="506">
      <c r="A506" s="9">
        <v>512.0</v>
      </c>
      <c r="B506" s="12"/>
      <c r="C506" s="369">
        <f t="shared" si="9"/>
        <v>3</v>
      </c>
      <c r="D506" s="370" t="s">
        <v>9776</v>
      </c>
      <c r="E506" s="373"/>
      <c r="F506" s="373"/>
      <c r="G506" s="373"/>
      <c r="H506" s="373"/>
      <c r="I506" s="373"/>
      <c r="J506" s="373"/>
      <c r="K506" s="373"/>
      <c r="L506" s="373"/>
      <c r="M506" s="373"/>
      <c r="N506" s="373"/>
      <c r="O506" s="373"/>
      <c r="P506" s="373"/>
      <c r="Q506" s="373"/>
      <c r="R506" s="373"/>
      <c r="S506" s="373"/>
      <c r="T506" s="373"/>
      <c r="U506" s="373"/>
      <c r="V506" s="373"/>
      <c r="W506" s="373"/>
      <c r="X506" s="373"/>
      <c r="Y506" s="373"/>
      <c r="Z506" s="373"/>
      <c r="AA506" s="373"/>
      <c r="AB506" s="373"/>
      <c r="AC506" s="373"/>
      <c r="AD506" s="373"/>
      <c r="AE506" s="373"/>
      <c r="AF506" s="373"/>
      <c r="AG506" s="373"/>
      <c r="AH506" s="373"/>
      <c r="AI506" s="1"/>
      <c r="AJ506" s="1"/>
    </row>
    <row r="507">
      <c r="A507" s="9">
        <v>513.0</v>
      </c>
      <c r="B507" s="12"/>
      <c r="C507" s="369">
        <f t="shared" si="9"/>
        <v>334</v>
      </c>
      <c r="D507" s="375" t="s">
        <v>9795</v>
      </c>
      <c r="E507" s="370" t="s">
        <v>9807</v>
      </c>
      <c r="F507" s="370" t="s">
        <v>9810</v>
      </c>
      <c r="G507" s="370" t="s">
        <v>9813</v>
      </c>
      <c r="J507" s="373"/>
      <c r="K507" s="373"/>
      <c r="L507" s="373"/>
      <c r="M507" s="373"/>
      <c r="N507" s="373"/>
      <c r="O507" s="373"/>
      <c r="P507" s="373"/>
      <c r="Q507" s="373"/>
      <c r="R507" s="373"/>
      <c r="S507" s="373"/>
      <c r="T507" s="373"/>
      <c r="U507" s="373"/>
      <c r="V507" s="373"/>
      <c r="W507" s="373"/>
      <c r="X507" s="373"/>
      <c r="Y507" s="373"/>
      <c r="Z507" s="373"/>
      <c r="AA507" s="373"/>
      <c r="AB507" s="373"/>
      <c r="AC507" s="373"/>
      <c r="AD507" s="373"/>
      <c r="AE507" s="373"/>
      <c r="AF507" s="373"/>
      <c r="AG507" s="373"/>
      <c r="AH507" s="373"/>
      <c r="AI507" s="1"/>
      <c r="AJ507" s="1"/>
    </row>
    <row r="508">
      <c r="A508" s="9">
        <v>514.0</v>
      </c>
      <c r="B508" s="12"/>
      <c r="C508" s="369">
        <f t="shared" si="9"/>
        <v>215</v>
      </c>
      <c r="D508" s="370" t="s">
        <v>9822</v>
      </c>
      <c r="E508" s="370" t="s">
        <v>9827</v>
      </c>
      <c r="G508" s="373"/>
      <c r="H508" s="373"/>
      <c r="I508" s="373"/>
      <c r="J508" s="373"/>
      <c r="K508" s="373"/>
      <c r="L508" s="373"/>
      <c r="M508" s="373"/>
      <c r="N508" s="373"/>
      <c r="O508" s="373"/>
      <c r="P508" s="373"/>
      <c r="Q508" s="373"/>
      <c r="R508" s="373"/>
      <c r="S508" s="373"/>
      <c r="T508" s="373"/>
      <c r="U508" s="373"/>
      <c r="V508" s="373"/>
      <c r="W508" s="373"/>
      <c r="X508" s="373"/>
      <c r="Y508" s="373"/>
      <c r="Z508" s="373"/>
      <c r="AA508" s="373"/>
      <c r="AB508" s="373"/>
      <c r="AC508" s="373"/>
      <c r="AD508" s="373"/>
      <c r="AE508" s="373"/>
      <c r="AF508" s="373"/>
      <c r="AG508" s="373"/>
      <c r="AH508" s="373"/>
      <c r="AI508" s="1"/>
      <c r="AJ508" s="1"/>
    </row>
    <row r="509">
      <c r="A509" s="9">
        <v>515.0</v>
      </c>
      <c r="B509" s="12"/>
      <c r="C509" s="369">
        <f t="shared" si="9"/>
        <v>24</v>
      </c>
      <c r="D509" s="370" t="s">
        <v>9844</v>
      </c>
      <c r="E509" s="373"/>
      <c r="F509" s="373"/>
      <c r="G509" s="373"/>
      <c r="H509" s="373"/>
      <c r="I509" s="373"/>
      <c r="J509" s="373"/>
      <c r="K509" s="373"/>
      <c r="L509" s="373"/>
      <c r="M509" s="373"/>
      <c r="N509" s="373"/>
      <c r="O509" s="373"/>
      <c r="P509" s="373"/>
      <c r="Q509" s="373"/>
      <c r="R509" s="373"/>
      <c r="S509" s="373"/>
      <c r="T509" s="373"/>
      <c r="U509" s="373"/>
      <c r="V509" s="373"/>
      <c r="W509" s="373"/>
      <c r="X509" s="373"/>
      <c r="Y509" s="373"/>
      <c r="Z509" s="373"/>
      <c r="AA509" s="373"/>
      <c r="AB509" s="373"/>
      <c r="AC509" s="373"/>
      <c r="AD509" s="373"/>
      <c r="AE509" s="373"/>
      <c r="AF509" s="373"/>
      <c r="AG509" s="373"/>
      <c r="AH509" s="373"/>
      <c r="AI509" s="1"/>
      <c r="AJ509" s="1"/>
    </row>
    <row r="510">
      <c r="A510" s="9">
        <v>516.0</v>
      </c>
      <c r="B510" s="12"/>
      <c r="C510" s="369">
        <f t="shared" si="9"/>
        <v>731</v>
      </c>
      <c r="D510" s="370" t="s">
        <v>9854</v>
      </c>
      <c r="E510" s="370" t="s">
        <v>9855</v>
      </c>
      <c r="F510" s="370" t="s">
        <v>9856</v>
      </c>
      <c r="G510" s="370" t="s">
        <v>9858</v>
      </c>
      <c r="I510" s="370" t="s">
        <v>9861</v>
      </c>
      <c r="J510" s="370" t="s">
        <v>9867</v>
      </c>
      <c r="M510" s="370" t="s">
        <v>9869</v>
      </c>
      <c r="O510" s="373"/>
      <c r="P510" s="373"/>
      <c r="Q510" s="373"/>
      <c r="R510" s="373"/>
      <c r="S510" s="373"/>
      <c r="T510" s="373"/>
      <c r="U510" s="373"/>
      <c r="V510" s="373"/>
      <c r="W510" s="373"/>
      <c r="X510" s="373"/>
      <c r="Y510" s="373"/>
      <c r="Z510" s="373"/>
      <c r="AA510" s="373"/>
      <c r="AB510" s="373"/>
      <c r="AC510" s="373"/>
      <c r="AD510" s="373"/>
      <c r="AE510" s="373"/>
      <c r="AF510" s="373"/>
      <c r="AG510" s="373"/>
      <c r="AH510" s="373"/>
      <c r="AI510" s="1"/>
      <c r="AJ510" s="1"/>
    </row>
    <row r="511">
      <c r="A511" s="9">
        <v>517.0</v>
      </c>
      <c r="B511" s="12"/>
      <c r="C511" s="369">
        <f t="shared" si="9"/>
        <v>193</v>
      </c>
      <c r="D511" s="370" t="s">
        <v>9883</v>
      </c>
      <c r="E511" s="370" t="s">
        <v>9884</v>
      </c>
      <c r="F511" s="370" t="s">
        <v>9886</v>
      </c>
      <c r="G511" s="370" t="s">
        <v>9887</v>
      </c>
      <c r="H511" s="370" t="s">
        <v>9888</v>
      </c>
      <c r="I511" s="371" t="s">
        <v>9889</v>
      </c>
      <c r="J511" s="371" t="s">
        <v>9890</v>
      </c>
      <c r="K511" s="373"/>
      <c r="L511" s="373"/>
      <c r="M511" s="373"/>
      <c r="N511" s="373"/>
      <c r="O511" s="373"/>
      <c r="P511" s="373"/>
      <c r="Q511" s="373"/>
      <c r="R511" s="373"/>
      <c r="S511" s="373"/>
      <c r="T511" s="373"/>
      <c r="U511" s="373"/>
      <c r="V511" s="373"/>
      <c r="W511" s="373"/>
      <c r="X511" s="373"/>
      <c r="Y511" s="373"/>
      <c r="Z511" s="373"/>
      <c r="AA511" s="373"/>
      <c r="AB511" s="373"/>
      <c r="AC511" s="373"/>
      <c r="AD511" s="373"/>
      <c r="AE511" s="373"/>
      <c r="AF511" s="373"/>
      <c r="AG511" s="373"/>
      <c r="AH511" s="373"/>
      <c r="AI511" s="1"/>
      <c r="AJ511" s="1"/>
    </row>
    <row r="512">
      <c r="A512" s="9">
        <v>518.0</v>
      </c>
      <c r="B512" s="12"/>
      <c r="C512" s="369">
        <f t="shared" si="9"/>
        <v>172</v>
      </c>
      <c r="D512" s="370" t="s">
        <v>9901</v>
      </c>
      <c r="E512" s="370" t="s">
        <v>9903</v>
      </c>
      <c r="F512" s="370" t="s">
        <v>9906</v>
      </c>
      <c r="G512" s="370" t="s">
        <v>9908</v>
      </c>
      <c r="H512" s="373"/>
      <c r="I512" s="373"/>
      <c r="J512" s="373"/>
      <c r="K512" s="373"/>
      <c r="L512" s="373"/>
      <c r="M512" s="373"/>
      <c r="N512" s="373"/>
      <c r="O512" s="373"/>
      <c r="P512" s="373"/>
      <c r="Q512" s="373"/>
      <c r="R512" s="373"/>
      <c r="S512" s="373"/>
      <c r="T512" s="373"/>
      <c r="U512" s="373"/>
      <c r="V512" s="373"/>
      <c r="W512" s="373"/>
      <c r="X512" s="373"/>
      <c r="Y512" s="373"/>
      <c r="Z512" s="373"/>
      <c r="AA512" s="373"/>
      <c r="AB512" s="373"/>
      <c r="AC512" s="373"/>
      <c r="AD512" s="373"/>
      <c r="AE512" s="373"/>
      <c r="AF512" s="373"/>
      <c r="AG512" s="373"/>
      <c r="AH512" s="373"/>
      <c r="AI512" s="1"/>
      <c r="AJ512" s="1"/>
    </row>
    <row r="513">
      <c r="A513" s="9">
        <v>519.0</v>
      </c>
      <c r="B513" s="12"/>
      <c r="C513" s="369">
        <f t="shared" si="9"/>
        <v>114</v>
      </c>
      <c r="D513" s="375" t="s">
        <v>9924</v>
      </c>
      <c r="E513" s="397" t="s">
        <v>9941</v>
      </c>
      <c r="F513" s="370" t="s">
        <v>9945</v>
      </c>
      <c r="G513" s="370" t="s">
        <v>9947</v>
      </c>
      <c r="H513" s="373"/>
      <c r="I513" s="373"/>
      <c r="J513" s="373"/>
      <c r="K513" s="373"/>
      <c r="L513" s="373"/>
      <c r="M513" s="373"/>
      <c r="N513" s="373"/>
      <c r="O513" s="373"/>
      <c r="P513" s="373"/>
      <c r="Q513" s="373"/>
      <c r="R513" s="373"/>
      <c r="S513" s="373"/>
      <c r="T513" s="373"/>
      <c r="U513" s="373"/>
      <c r="V513" s="373"/>
      <c r="W513" s="373"/>
      <c r="X513" s="373"/>
      <c r="Y513" s="373"/>
      <c r="Z513" s="373"/>
      <c r="AA513" s="373"/>
      <c r="AB513" s="373"/>
      <c r="AC513" s="373"/>
      <c r="AD513" s="373"/>
      <c r="AE513" s="373"/>
      <c r="AF513" s="373"/>
      <c r="AG513" s="373"/>
      <c r="AH513" s="373"/>
      <c r="AI513" s="1"/>
      <c r="AJ513" s="1"/>
    </row>
    <row r="514">
      <c r="A514" s="9">
        <v>520.0</v>
      </c>
      <c r="B514" s="12"/>
      <c r="C514" s="369">
        <f t="shared" si="9"/>
        <v>75</v>
      </c>
      <c r="D514" s="370" t="s">
        <v>9956</v>
      </c>
      <c r="E514" s="370" t="s">
        <v>9959</v>
      </c>
      <c r="F514" s="373"/>
      <c r="G514" s="373"/>
      <c r="H514" s="373"/>
      <c r="I514" s="373"/>
      <c r="J514" s="373"/>
      <c r="K514" s="373"/>
      <c r="L514" s="373"/>
      <c r="M514" s="373"/>
      <c r="N514" s="373"/>
      <c r="O514" s="373"/>
      <c r="P514" s="373"/>
      <c r="Q514" s="373"/>
      <c r="R514" s="373"/>
      <c r="S514" s="373"/>
      <c r="T514" s="373"/>
      <c r="U514" s="373"/>
      <c r="V514" s="373"/>
      <c r="W514" s="373"/>
      <c r="X514" s="373"/>
      <c r="Y514" s="373"/>
      <c r="Z514" s="373"/>
      <c r="AA514" s="373"/>
      <c r="AB514" s="373"/>
      <c r="AC514" s="373"/>
      <c r="AD514" s="373"/>
      <c r="AE514" s="373"/>
      <c r="AF514" s="373"/>
      <c r="AG514" s="373"/>
      <c r="AH514" s="373"/>
      <c r="AI514" s="1"/>
      <c r="AJ514" s="1"/>
    </row>
    <row r="515">
      <c r="A515" s="9">
        <v>521.0</v>
      </c>
      <c r="B515" s="12"/>
      <c r="C515" s="369">
        <f t="shared" si="9"/>
        <v>733</v>
      </c>
      <c r="D515" s="370" t="s">
        <v>9977</v>
      </c>
      <c r="E515" s="370" t="s">
        <v>9980</v>
      </c>
      <c r="F515" s="370" t="s">
        <v>9981</v>
      </c>
      <c r="G515" s="370" t="s">
        <v>9983</v>
      </c>
      <c r="H515" s="370" t="s">
        <v>9985</v>
      </c>
      <c r="J515" s="370" t="s">
        <v>9989</v>
      </c>
      <c r="K515" s="370" t="s">
        <v>9990</v>
      </c>
      <c r="M515" s="370" t="s">
        <v>9991</v>
      </c>
      <c r="O515" s="373"/>
      <c r="P515" s="373"/>
      <c r="Q515" s="373"/>
      <c r="R515" s="373"/>
      <c r="S515" s="373"/>
      <c r="T515" s="373"/>
      <c r="U515" s="373"/>
      <c r="V515" s="373"/>
      <c r="W515" s="373"/>
      <c r="X515" s="373"/>
      <c r="Y515" s="373"/>
      <c r="Z515" s="373"/>
      <c r="AA515" s="373"/>
      <c r="AB515" s="373"/>
      <c r="AC515" s="373"/>
      <c r="AD515" s="373"/>
      <c r="AE515" s="373"/>
      <c r="AF515" s="373"/>
      <c r="AG515" s="373"/>
      <c r="AH515" s="373"/>
      <c r="AI515" s="1"/>
      <c r="AJ515" s="1"/>
    </row>
    <row r="516">
      <c r="A516" s="9">
        <v>522.0</v>
      </c>
      <c r="B516" s="12"/>
      <c r="C516" s="369">
        <f t="shared" si="9"/>
        <v>171</v>
      </c>
      <c r="D516" s="375" t="s">
        <v>9996</v>
      </c>
      <c r="E516" s="370" t="s">
        <v>10012</v>
      </c>
      <c r="F516" s="370" t="s">
        <v>10013</v>
      </c>
      <c r="G516" s="398" t="s">
        <v>10014</v>
      </c>
      <c r="H516" s="370" t="s">
        <v>10020</v>
      </c>
      <c r="I516" s="398" t="s">
        <v>10021</v>
      </c>
      <c r="J516" s="370" t="s">
        <v>10024</v>
      </c>
      <c r="K516" s="373"/>
      <c r="L516" s="373"/>
      <c r="M516" s="373"/>
      <c r="N516" s="373"/>
      <c r="O516" s="373"/>
      <c r="P516" s="373"/>
      <c r="Q516" s="373"/>
      <c r="R516" s="373"/>
      <c r="S516" s="373"/>
      <c r="T516" s="373"/>
      <c r="U516" s="373"/>
      <c r="V516" s="373"/>
      <c r="W516" s="373"/>
      <c r="X516" s="373"/>
      <c r="Y516" s="373"/>
      <c r="Z516" s="373"/>
      <c r="AA516" s="373"/>
      <c r="AB516" s="373"/>
      <c r="AC516" s="373"/>
      <c r="AD516" s="373"/>
      <c r="AE516" s="373"/>
      <c r="AF516" s="373"/>
      <c r="AG516" s="373"/>
      <c r="AH516" s="373"/>
      <c r="AI516" s="1"/>
      <c r="AJ516" s="1"/>
    </row>
    <row r="517">
      <c r="A517" s="9">
        <v>523.0</v>
      </c>
      <c r="B517" s="12"/>
      <c r="C517" s="369">
        <f t="shared" si="9"/>
        <v>132</v>
      </c>
      <c r="D517" s="375" t="s">
        <v>10043</v>
      </c>
      <c r="E517" s="375" t="s">
        <v>10056</v>
      </c>
      <c r="F517" s="375" t="s">
        <v>10063</v>
      </c>
      <c r="G517" s="373"/>
      <c r="H517" s="373"/>
      <c r="I517" s="398"/>
      <c r="J517" s="373"/>
      <c r="K517" s="373"/>
      <c r="L517" s="373"/>
      <c r="M517" s="373"/>
      <c r="N517" s="373"/>
      <c r="O517" s="373"/>
      <c r="P517" s="373"/>
      <c r="Q517" s="373"/>
      <c r="R517" s="373"/>
      <c r="S517" s="373"/>
      <c r="T517" s="373"/>
      <c r="U517" s="373"/>
      <c r="V517" s="373"/>
      <c r="W517" s="373"/>
      <c r="X517" s="373"/>
      <c r="Y517" s="373"/>
      <c r="Z517" s="373"/>
      <c r="AA517" s="373"/>
      <c r="AB517" s="373"/>
      <c r="AC517" s="373"/>
      <c r="AD517" s="373"/>
      <c r="AE517" s="373"/>
      <c r="AF517" s="373"/>
      <c r="AG517" s="373"/>
      <c r="AH517" s="373"/>
      <c r="AI517" s="1"/>
      <c r="AJ517" s="1"/>
    </row>
    <row r="518">
      <c r="A518" s="9">
        <v>524.0</v>
      </c>
      <c r="B518" s="12"/>
      <c r="C518" s="369">
        <f t="shared" si="9"/>
        <v>602</v>
      </c>
      <c r="D518" s="375" t="s">
        <v>10075</v>
      </c>
      <c r="F518" s="373"/>
      <c r="G518" s="373"/>
      <c r="H518" s="370" t="s">
        <v>10096</v>
      </c>
      <c r="K518" s="370" t="s">
        <v>10099</v>
      </c>
      <c r="N518" s="370" t="s">
        <v>10104</v>
      </c>
      <c r="P518" s="370" t="s">
        <v>10105</v>
      </c>
      <c r="R518" s="370" t="s">
        <v>10107</v>
      </c>
      <c r="T518" s="370" t="s">
        <v>10110</v>
      </c>
      <c r="U518" s="377" t="s">
        <v>10113</v>
      </c>
      <c r="V518" s="377" t="s">
        <v>10116</v>
      </c>
      <c r="W518" s="373"/>
      <c r="X518" s="373"/>
      <c r="Y518" s="373"/>
      <c r="Z518" s="373"/>
      <c r="AA518" s="373"/>
      <c r="AB518" s="373"/>
      <c r="AC518" s="373"/>
      <c r="AD518" s="373"/>
      <c r="AE518" s="373"/>
      <c r="AF518" s="373"/>
      <c r="AG518" s="373"/>
      <c r="AH518" s="373"/>
      <c r="AI518" s="1"/>
      <c r="AJ518" s="1"/>
    </row>
    <row r="519">
      <c r="A519" s="9">
        <v>525.0</v>
      </c>
      <c r="B519" s="12"/>
      <c r="C519" s="369">
        <f t="shared" si="9"/>
        <v>35</v>
      </c>
      <c r="D519" s="370" t="s">
        <v>10123</v>
      </c>
      <c r="E519" s="373"/>
      <c r="F519" s="373"/>
      <c r="G519" s="373"/>
      <c r="H519" s="373"/>
      <c r="I519" s="373"/>
      <c r="J519" s="373"/>
      <c r="K519" s="373"/>
      <c r="L519" s="373"/>
      <c r="M519" s="373"/>
      <c r="N519" s="373"/>
      <c r="O519" s="373"/>
      <c r="P519" s="373"/>
      <c r="Q519" s="373"/>
      <c r="R519" s="373"/>
      <c r="S519" s="373"/>
      <c r="T519" s="373"/>
      <c r="U519" s="373"/>
      <c r="V519" s="373"/>
      <c r="W519" s="373"/>
      <c r="X519" s="373"/>
      <c r="Y519" s="373"/>
      <c r="Z519" s="373"/>
      <c r="AA519" s="373"/>
      <c r="AB519" s="373"/>
      <c r="AC519" s="373"/>
      <c r="AD519" s="373"/>
      <c r="AE519" s="373"/>
      <c r="AF519" s="373"/>
      <c r="AG519" s="373"/>
      <c r="AH519" s="373"/>
      <c r="AI519" s="1"/>
      <c r="AJ519" s="1"/>
    </row>
    <row r="520">
      <c r="A520" s="9">
        <v>526.0</v>
      </c>
      <c r="B520" s="12"/>
      <c r="C520" s="369">
        <f t="shared" si="9"/>
        <v>1260</v>
      </c>
      <c r="D520" s="370" t="s">
        <v>10134</v>
      </c>
      <c r="E520" s="370" t="s">
        <v>10135</v>
      </c>
      <c r="G520" s="370" t="s">
        <v>10137</v>
      </c>
      <c r="K520" s="370" t="s">
        <v>10144</v>
      </c>
      <c r="M520" s="370" t="s">
        <v>10152</v>
      </c>
      <c r="Q520" s="370" t="s">
        <v>10157</v>
      </c>
      <c r="S520" s="370" t="s">
        <v>10161</v>
      </c>
      <c r="U520" s="370" t="s">
        <v>10165</v>
      </c>
      <c r="W520" s="370" t="s">
        <v>10170</v>
      </c>
      <c r="Y520" s="370" t="s">
        <v>10173</v>
      </c>
      <c r="AA520" s="375" t="s">
        <v>10179</v>
      </c>
      <c r="AB520" s="373"/>
      <c r="AC520" s="373"/>
      <c r="AD520" s="373"/>
      <c r="AE520" s="373"/>
      <c r="AF520" s="373"/>
      <c r="AG520" s="373"/>
      <c r="AH520" s="373"/>
      <c r="AI520" s="1"/>
      <c r="AJ520" s="1"/>
    </row>
    <row r="521">
      <c r="A521" s="9">
        <v>527.0</v>
      </c>
      <c r="B521" s="12"/>
      <c r="C521" s="369">
        <f t="shared" si="9"/>
        <v>101</v>
      </c>
      <c r="D521" s="370" t="s">
        <v>10184</v>
      </c>
      <c r="E521" s="373"/>
      <c r="F521" s="373"/>
      <c r="G521" s="373"/>
      <c r="H521" s="373"/>
      <c r="I521" s="373"/>
      <c r="J521" s="373"/>
      <c r="K521" s="373"/>
      <c r="L521" s="373"/>
      <c r="M521" s="373"/>
      <c r="N521" s="373"/>
      <c r="O521" s="373"/>
      <c r="P521" s="373"/>
      <c r="Q521" s="373"/>
      <c r="R521" s="373"/>
      <c r="S521" s="373"/>
      <c r="T521" s="373"/>
      <c r="U521" s="373"/>
      <c r="V521" s="373"/>
      <c r="W521" s="373"/>
      <c r="X521" s="373"/>
      <c r="Y521" s="373"/>
      <c r="Z521" s="373"/>
      <c r="AA521" s="373"/>
      <c r="AB521" s="373"/>
      <c r="AC521" s="373"/>
      <c r="AD521" s="373"/>
      <c r="AE521" s="373"/>
      <c r="AF521" s="373"/>
      <c r="AG521" s="373"/>
      <c r="AH521" s="373"/>
      <c r="AI521" s="1"/>
      <c r="AJ521" s="1"/>
    </row>
    <row r="522">
      <c r="A522" s="9">
        <v>528.0</v>
      </c>
      <c r="B522" s="12"/>
      <c r="C522" s="369">
        <f t="shared" si="9"/>
        <v>355</v>
      </c>
      <c r="D522" s="399" t="s">
        <v>10198</v>
      </c>
      <c r="E522" s="370" t="s">
        <v>10220</v>
      </c>
      <c r="F522" s="400" t="s">
        <v>10223</v>
      </c>
      <c r="H522" s="370" t="s">
        <v>10230</v>
      </c>
      <c r="J522" s="370" t="s">
        <v>10234</v>
      </c>
      <c r="K522" s="373"/>
      <c r="L522" s="373"/>
      <c r="M522" s="373"/>
      <c r="N522" s="373"/>
      <c r="O522" s="373"/>
      <c r="P522" s="373"/>
      <c r="Q522" s="373"/>
      <c r="R522" s="373"/>
      <c r="S522" s="373"/>
      <c r="T522" s="373"/>
      <c r="U522" s="373"/>
      <c r="V522" s="373"/>
      <c r="W522" s="373"/>
      <c r="X522" s="373"/>
      <c r="Y522" s="373"/>
      <c r="Z522" s="373"/>
      <c r="AA522" s="373"/>
      <c r="AB522" s="373"/>
      <c r="AC522" s="373"/>
      <c r="AD522" s="373"/>
      <c r="AE522" s="373"/>
      <c r="AF522" s="373"/>
      <c r="AG522" s="373"/>
      <c r="AH522" s="373"/>
      <c r="AI522" s="1"/>
      <c r="AJ522" s="1"/>
    </row>
    <row r="523">
      <c r="A523" s="9">
        <v>529.0</v>
      </c>
      <c r="B523" s="12"/>
      <c r="C523" s="369">
        <f t="shared" si="9"/>
        <v>734</v>
      </c>
      <c r="D523" s="375" t="s">
        <v>10241</v>
      </c>
      <c r="E523" s="382" t="s">
        <v>10259</v>
      </c>
      <c r="F523" s="370" t="s">
        <v>10263</v>
      </c>
      <c r="G523" s="370" t="s">
        <v>10266</v>
      </c>
      <c r="H523" s="370" t="s">
        <v>10270</v>
      </c>
      <c r="I523" s="370" t="s">
        <v>10273</v>
      </c>
      <c r="J523" s="370" t="s">
        <v>10276</v>
      </c>
      <c r="K523" s="373"/>
      <c r="L523" s="373"/>
      <c r="M523" s="373"/>
      <c r="N523" s="373"/>
      <c r="O523" s="373"/>
      <c r="P523" s="373"/>
      <c r="Q523" s="373"/>
      <c r="R523" s="373"/>
      <c r="S523" s="373"/>
      <c r="T523" s="373"/>
      <c r="U523" s="373"/>
      <c r="V523" s="373"/>
      <c r="W523" s="373"/>
      <c r="X523" s="373"/>
      <c r="Y523" s="373"/>
      <c r="Z523" s="373"/>
      <c r="AA523" s="373"/>
      <c r="AB523" s="373"/>
      <c r="AC523" s="373"/>
      <c r="AD523" s="373"/>
      <c r="AE523" s="373"/>
      <c r="AF523" s="373"/>
      <c r="AG523" s="373"/>
      <c r="AH523" s="373"/>
      <c r="AI523" s="1"/>
      <c r="AJ523" s="1"/>
    </row>
    <row r="524">
      <c r="A524" s="9">
        <v>530.0</v>
      </c>
      <c r="B524" s="12"/>
      <c r="C524" s="369">
        <f t="shared" si="9"/>
        <v>148</v>
      </c>
      <c r="D524" s="370" t="s">
        <v>10290</v>
      </c>
      <c r="E524" s="370" t="s">
        <v>10292</v>
      </c>
      <c r="F524" s="373"/>
      <c r="G524" s="373"/>
      <c r="H524" s="373"/>
      <c r="I524" s="373"/>
      <c r="J524" s="373"/>
      <c r="K524" s="373"/>
      <c r="L524" s="373"/>
      <c r="M524" s="373"/>
      <c r="N524" s="373"/>
      <c r="O524" s="373"/>
      <c r="P524" s="373"/>
      <c r="Q524" s="373"/>
      <c r="R524" s="373"/>
      <c r="S524" s="373"/>
      <c r="T524" s="373"/>
      <c r="U524" s="373"/>
      <c r="V524" s="373"/>
      <c r="W524" s="373"/>
      <c r="X524" s="373"/>
      <c r="Y524" s="373"/>
      <c r="Z524" s="373"/>
      <c r="AA524" s="373"/>
      <c r="AB524" s="373"/>
      <c r="AC524" s="373"/>
      <c r="AD524" s="373"/>
      <c r="AE524" s="373"/>
      <c r="AF524" s="373"/>
      <c r="AG524" s="373"/>
      <c r="AH524" s="373"/>
      <c r="AI524" s="1"/>
      <c r="AJ524" s="1"/>
    </row>
    <row r="525">
      <c r="A525" s="9">
        <v>531.0</v>
      </c>
      <c r="B525" s="12"/>
      <c r="C525" s="369">
        <f t="shared" si="9"/>
        <v>233</v>
      </c>
      <c r="D525" s="370" t="s">
        <v>10297</v>
      </c>
      <c r="E525" s="370" t="s">
        <v>10298</v>
      </c>
      <c r="F525" s="370" t="s">
        <v>10299</v>
      </c>
      <c r="H525" s="370" t="s">
        <v>10301</v>
      </c>
      <c r="I525" s="373"/>
      <c r="J525" s="373"/>
      <c r="K525" s="373"/>
      <c r="L525" s="373"/>
      <c r="M525" s="373"/>
      <c r="N525" s="373"/>
      <c r="O525" s="373"/>
      <c r="P525" s="373"/>
      <c r="Q525" s="373"/>
      <c r="R525" s="373"/>
      <c r="S525" s="373"/>
      <c r="T525" s="373"/>
      <c r="U525" s="373"/>
      <c r="V525" s="373"/>
      <c r="W525" s="373"/>
      <c r="X525" s="373"/>
      <c r="Y525" s="373"/>
      <c r="Z525" s="373"/>
      <c r="AA525" s="373"/>
      <c r="AB525" s="373"/>
      <c r="AC525" s="373"/>
      <c r="AD525" s="373"/>
      <c r="AE525" s="373"/>
      <c r="AF525" s="373"/>
      <c r="AG525" s="373"/>
      <c r="AH525" s="373"/>
      <c r="AI525" s="1"/>
      <c r="AJ525" s="1"/>
    </row>
    <row r="526">
      <c r="A526" s="9">
        <v>532.0</v>
      </c>
      <c r="B526" s="12"/>
      <c r="C526" s="369">
        <f t="shared" si="9"/>
        <v>11</v>
      </c>
      <c r="D526" s="370" t="s">
        <v>10308</v>
      </c>
      <c r="E526" s="373"/>
      <c r="F526" s="373"/>
      <c r="G526" s="373"/>
      <c r="H526" s="373"/>
      <c r="I526" s="373"/>
      <c r="J526" s="373"/>
      <c r="K526" s="373"/>
      <c r="L526" s="373"/>
      <c r="M526" s="373"/>
      <c r="N526" s="373"/>
      <c r="O526" s="373"/>
      <c r="P526" s="373"/>
      <c r="Q526" s="373"/>
      <c r="R526" s="373"/>
      <c r="S526" s="373"/>
      <c r="T526" s="373"/>
      <c r="U526" s="373"/>
      <c r="V526" s="373"/>
      <c r="W526" s="373"/>
      <c r="X526" s="373"/>
      <c r="Y526" s="373"/>
      <c r="Z526" s="373"/>
      <c r="AA526" s="373"/>
      <c r="AB526" s="373"/>
      <c r="AC526" s="373"/>
      <c r="AD526" s="373"/>
      <c r="AE526" s="373"/>
      <c r="AF526" s="373"/>
      <c r="AG526" s="373"/>
      <c r="AH526" s="373"/>
      <c r="AI526" s="1"/>
      <c r="AJ526" s="1"/>
    </row>
    <row r="527">
      <c r="A527" s="9">
        <v>533.0</v>
      </c>
      <c r="B527" s="12"/>
      <c r="C527" s="369">
        <f t="shared" si="9"/>
        <v>717</v>
      </c>
      <c r="D527" s="370" t="s">
        <v>10322</v>
      </c>
      <c r="E527" s="375" t="s">
        <v>10324</v>
      </c>
      <c r="H527" s="370" t="s">
        <v>10349</v>
      </c>
      <c r="J527" s="375" t="s">
        <v>10356</v>
      </c>
      <c r="N527" s="370" t="s">
        <v>10376</v>
      </c>
      <c r="P527" s="370" t="s">
        <v>10378</v>
      </c>
      <c r="S527" s="373"/>
      <c r="T527" s="373"/>
      <c r="U527" s="373"/>
      <c r="V527" s="373"/>
      <c r="W527" s="373"/>
      <c r="X527" s="373"/>
      <c r="Y527" s="373"/>
      <c r="Z527" s="373"/>
      <c r="AA527" s="373"/>
      <c r="AB527" s="373"/>
      <c r="AC527" s="373"/>
      <c r="AD527" s="373"/>
      <c r="AE527" s="373"/>
      <c r="AF527" s="373"/>
      <c r="AG527" s="373"/>
      <c r="AH527" s="373"/>
      <c r="AI527" s="1"/>
      <c r="AJ527" s="1"/>
    </row>
    <row r="528">
      <c r="A528" s="9">
        <v>534.0</v>
      </c>
      <c r="B528" s="12"/>
      <c r="C528" s="369">
        <f t="shared" si="9"/>
        <v>45</v>
      </c>
      <c r="D528" s="370" t="s">
        <v>10388</v>
      </c>
      <c r="E528" s="373"/>
      <c r="F528" s="373"/>
      <c r="G528" s="373"/>
      <c r="H528" s="373"/>
      <c r="I528" s="373"/>
      <c r="J528" s="373"/>
      <c r="K528" s="373"/>
      <c r="L528" s="373"/>
      <c r="M528" s="373"/>
      <c r="N528" s="373"/>
      <c r="O528" s="373"/>
      <c r="P528" s="373"/>
      <c r="Q528" s="373"/>
      <c r="R528" s="373"/>
      <c r="S528" s="373"/>
      <c r="T528" s="373"/>
      <c r="U528" s="373"/>
      <c r="V528" s="373"/>
      <c r="W528" s="373"/>
      <c r="X528" s="373"/>
      <c r="Y528" s="373"/>
      <c r="Z528" s="373"/>
      <c r="AA528" s="373"/>
      <c r="AB528" s="373"/>
      <c r="AC528" s="373"/>
      <c r="AD528" s="373"/>
      <c r="AE528" s="373"/>
      <c r="AF528" s="373"/>
      <c r="AG528" s="373"/>
      <c r="AH528" s="373"/>
      <c r="AI528" s="1"/>
      <c r="AJ528" s="1"/>
    </row>
    <row r="529">
      <c r="A529" s="9">
        <v>535.0</v>
      </c>
      <c r="B529" s="12"/>
      <c r="C529" s="369">
        <f t="shared" si="9"/>
        <v>22</v>
      </c>
      <c r="D529" s="370" t="s">
        <v>10400</v>
      </c>
      <c r="E529" s="373"/>
      <c r="F529" s="373"/>
      <c r="G529" s="373"/>
      <c r="H529" s="373"/>
      <c r="I529" s="373"/>
      <c r="J529" s="373"/>
      <c r="K529" s="373"/>
      <c r="L529" s="373"/>
      <c r="M529" s="373"/>
      <c r="N529" s="373"/>
      <c r="O529" s="373"/>
      <c r="P529" s="373"/>
      <c r="Q529" s="373"/>
      <c r="R529" s="373"/>
      <c r="S529" s="373"/>
      <c r="T529" s="373"/>
      <c r="U529" s="373"/>
      <c r="V529" s="373"/>
      <c r="W529" s="373"/>
      <c r="X529" s="373"/>
      <c r="Y529" s="373"/>
      <c r="Z529" s="373"/>
      <c r="AA529" s="373"/>
      <c r="AB529" s="373"/>
      <c r="AC529" s="373"/>
      <c r="AD529" s="373"/>
      <c r="AE529" s="373"/>
      <c r="AF529" s="373"/>
      <c r="AG529" s="373"/>
      <c r="AH529" s="373"/>
      <c r="AI529" s="1"/>
      <c r="AJ529" s="1"/>
    </row>
    <row r="530">
      <c r="A530" s="9">
        <v>536.0</v>
      </c>
      <c r="B530" s="12"/>
      <c r="C530" s="369">
        <f t="shared" si="9"/>
        <v>496</v>
      </c>
      <c r="D530" s="370" t="s">
        <v>10412</v>
      </c>
      <c r="E530" s="370" t="s">
        <v>10413</v>
      </c>
      <c r="F530" s="370" t="s">
        <v>10415</v>
      </c>
      <c r="G530" s="370" t="s">
        <v>10416</v>
      </c>
      <c r="H530" s="373"/>
      <c r="I530" s="373"/>
      <c r="J530" s="373"/>
      <c r="K530" s="373"/>
      <c r="L530" s="373"/>
      <c r="M530" s="373"/>
      <c r="N530" s="373"/>
      <c r="O530" s="373"/>
      <c r="P530" s="373"/>
      <c r="Q530" s="373"/>
      <c r="R530" s="373"/>
      <c r="S530" s="373"/>
      <c r="T530" s="373"/>
      <c r="U530" s="373"/>
      <c r="V530" s="373"/>
      <c r="W530" s="373"/>
      <c r="X530" s="373"/>
      <c r="Y530" s="373"/>
      <c r="Z530" s="373"/>
      <c r="AA530" s="373"/>
      <c r="AB530" s="373"/>
      <c r="AC530" s="373"/>
      <c r="AD530" s="373"/>
      <c r="AE530" s="373"/>
      <c r="AF530" s="373"/>
      <c r="AG530" s="373"/>
      <c r="AH530" s="373"/>
      <c r="AI530" s="1"/>
      <c r="AJ530" s="1"/>
    </row>
    <row r="531">
      <c r="A531" s="9">
        <v>537.0</v>
      </c>
      <c r="B531" s="12"/>
      <c r="C531" s="369">
        <f t="shared" si="9"/>
        <v>263</v>
      </c>
      <c r="D531" s="370" t="s">
        <v>10427</v>
      </c>
      <c r="E531" s="370" t="s">
        <v>10430</v>
      </c>
      <c r="F531" s="370" t="s">
        <v>10432</v>
      </c>
      <c r="G531" s="370" t="s">
        <v>10434</v>
      </c>
      <c r="H531" s="373"/>
      <c r="I531" s="373"/>
      <c r="J531" s="373"/>
      <c r="K531" s="373"/>
      <c r="L531" s="373"/>
      <c r="M531" s="373"/>
      <c r="N531" s="373"/>
      <c r="O531" s="373"/>
      <c r="P531" s="373"/>
      <c r="Q531" s="373"/>
      <c r="R531" s="373"/>
      <c r="S531" s="373"/>
      <c r="T531" s="373"/>
      <c r="U531" s="373"/>
      <c r="V531" s="373"/>
      <c r="W531" s="373"/>
      <c r="X531" s="373"/>
      <c r="Y531" s="373"/>
      <c r="Z531" s="373"/>
      <c r="AA531" s="373"/>
      <c r="AB531" s="373"/>
      <c r="AC531" s="373"/>
      <c r="AD531" s="373"/>
      <c r="AE531" s="373"/>
      <c r="AF531" s="373"/>
      <c r="AG531" s="373"/>
      <c r="AH531" s="373"/>
      <c r="AI531" s="1"/>
      <c r="AJ531" s="1"/>
    </row>
    <row r="532">
      <c r="A532" s="9">
        <v>538.0</v>
      </c>
      <c r="B532" s="12"/>
      <c r="C532" s="369">
        <f t="shared" si="9"/>
        <v>739</v>
      </c>
      <c r="D532" s="370" t="s">
        <v>10445</v>
      </c>
      <c r="E532" s="373"/>
      <c r="F532" s="373"/>
      <c r="G532" s="373"/>
      <c r="H532" s="373"/>
      <c r="I532" s="373"/>
      <c r="J532" s="370" t="s">
        <v>10446</v>
      </c>
      <c r="N532" s="402" t="s">
        <v>10450</v>
      </c>
      <c r="O532" s="402" t="s">
        <v>10456</v>
      </c>
      <c r="P532" s="373"/>
      <c r="Q532" s="373"/>
      <c r="R532" s="373"/>
      <c r="S532" s="373"/>
      <c r="T532" s="373"/>
      <c r="U532" s="373"/>
      <c r="V532" s="373"/>
      <c r="W532" s="373"/>
      <c r="X532" s="373"/>
      <c r="Y532" s="373"/>
      <c r="Z532" s="373"/>
      <c r="AA532" s="373"/>
      <c r="AB532" s="373"/>
      <c r="AC532" s="373"/>
      <c r="AD532" s="373"/>
      <c r="AE532" s="373"/>
      <c r="AF532" s="373"/>
      <c r="AG532" s="373"/>
      <c r="AH532" s="373"/>
      <c r="AI532" s="1"/>
      <c r="AJ532" s="1"/>
    </row>
    <row r="533">
      <c r="A533" s="9">
        <v>539.0</v>
      </c>
      <c r="B533" s="12"/>
      <c r="C533" s="369">
        <f t="shared" si="9"/>
        <v>7</v>
      </c>
      <c r="D533" s="370" t="s">
        <v>10467</v>
      </c>
      <c r="E533" s="373"/>
      <c r="F533" s="373"/>
      <c r="G533" s="373"/>
      <c r="H533" s="373"/>
      <c r="I533" s="373"/>
      <c r="J533" s="373"/>
      <c r="K533" s="373"/>
      <c r="L533" s="373"/>
      <c r="M533" s="373"/>
      <c r="N533" s="373"/>
      <c r="O533" s="373"/>
      <c r="P533" s="373"/>
      <c r="Q533" s="373"/>
      <c r="R533" s="373"/>
      <c r="S533" s="373"/>
      <c r="T533" s="373"/>
      <c r="U533" s="373"/>
      <c r="V533" s="373"/>
      <c r="W533" s="373"/>
      <c r="X533" s="373"/>
      <c r="Y533" s="373"/>
      <c r="Z533" s="373"/>
      <c r="AA533" s="373"/>
      <c r="AB533" s="373"/>
      <c r="AC533" s="373"/>
      <c r="AD533" s="373"/>
      <c r="AE533" s="373"/>
      <c r="AF533" s="373"/>
      <c r="AG533" s="373"/>
      <c r="AH533" s="373"/>
      <c r="AI533" s="1"/>
      <c r="AJ533" s="1"/>
    </row>
    <row r="534">
      <c r="A534" s="9">
        <v>540.0</v>
      </c>
      <c r="B534" s="12"/>
      <c r="C534" s="369">
        <f t="shared" si="9"/>
        <v>1209</v>
      </c>
      <c r="D534" s="370" t="s">
        <v>10478</v>
      </c>
      <c r="E534" s="370" t="s">
        <v>10479</v>
      </c>
      <c r="F534" s="370" t="s">
        <v>10486</v>
      </c>
      <c r="G534" s="370" t="s">
        <v>10489</v>
      </c>
      <c r="H534" s="373"/>
      <c r="I534" s="373"/>
      <c r="J534" s="373"/>
      <c r="K534" s="373"/>
      <c r="L534" s="373"/>
      <c r="M534" s="373"/>
      <c r="N534" s="373"/>
      <c r="O534" s="373"/>
      <c r="P534" s="373"/>
      <c r="Q534" s="373"/>
      <c r="R534" s="373"/>
      <c r="S534" s="373"/>
      <c r="T534" s="373"/>
      <c r="U534" s="373"/>
      <c r="V534" s="373"/>
      <c r="W534" s="373"/>
      <c r="X534" s="373"/>
      <c r="Y534" s="373"/>
      <c r="Z534" s="373"/>
      <c r="AA534" s="373"/>
      <c r="AB534" s="373"/>
      <c r="AC534" s="373"/>
      <c r="AD534" s="373"/>
      <c r="AE534" s="373"/>
      <c r="AF534" s="373"/>
      <c r="AG534" s="373"/>
      <c r="AH534" s="373"/>
      <c r="AI534" s="1"/>
      <c r="AJ534" s="1"/>
    </row>
    <row r="535">
      <c r="A535" s="9">
        <v>541.0</v>
      </c>
      <c r="B535" s="12"/>
      <c r="C535" s="369">
        <f t="shared" si="9"/>
        <v>177</v>
      </c>
      <c r="D535" s="370" t="s">
        <v>10500</v>
      </c>
      <c r="E535" s="370" t="s">
        <v>10504</v>
      </c>
      <c r="F535" s="370" t="s">
        <v>10506</v>
      </c>
      <c r="G535" s="373"/>
      <c r="H535" s="373"/>
      <c r="I535" s="373"/>
      <c r="J535" s="373"/>
      <c r="K535" s="373"/>
      <c r="L535" s="373"/>
      <c r="M535" s="373"/>
      <c r="N535" s="373"/>
      <c r="O535" s="373"/>
      <c r="P535" s="373"/>
      <c r="Q535" s="373"/>
      <c r="R535" s="373"/>
      <c r="S535" s="373"/>
      <c r="T535" s="373"/>
      <c r="U535" s="373"/>
      <c r="V535" s="373"/>
      <c r="W535" s="373"/>
      <c r="X535" s="373"/>
      <c r="Y535" s="373"/>
      <c r="Z535" s="373"/>
      <c r="AA535" s="373"/>
      <c r="AB535" s="373"/>
      <c r="AC535" s="373"/>
      <c r="AD535" s="373"/>
      <c r="AE535" s="373"/>
      <c r="AF535" s="373"/>
      <c r="AG535" s="373"/>
      <c r="AH535" s="373"/>
      <c r="AI535" s="1"/>
      <c r="AJ535" s="1"/>
    </row>
    <row r="536">
      <c r="A536" s="9">
        <v>542.0</v>
      </c>
      <c r="B536" s="12"/>
      <c r="C536" s="369">
        <f t="shared" si="9"/>
        <v>5</v>
      </c>
      <c r="D536" s="370" t="s">
        <v>10513</v>
      </c>
      <c r="E536" s="373"/>
      <c r="F536" s="373"/>
      <c r="G536" s="373"/>
      <c r="H536" s="373"/>
      <c r="I536" s="373"/>
      <c r="J536" s="373"/>
      <c r="K536" s="373"/>
      <c r="L536" s="373"/>
      <c r="M536" s="373"/>
      <c r="N536" s="373"/>
      <c r="O536" s="373"/>
      <c r="P536" s="373"/>
      <c r="Q536" s="373"/>
      <c r="R536" s="373"/>
      <c r="S536" s="373"/>
      <c r="T536" s="373"/>
      <c r="U536" s="373"/>
      <c r="V536" s="373"/>
      <c r="W536" s="373"/>
      <c r="X536" s="373"/>
      <c r="Y536" s="373"/>
      <c r="Z536" s="373"/>
      <c r="AA536" s="373"/>
      <c r="AB536" s="373"/>
      <c r="AC536" s="373"/>
      <c r="AD536" s="373"/>
      <c r="AE536" s="373"/>
      <c r="AF536" s="373"/>
      <c r="AG536" s="373"/>
      <c r="AH536" s="373"/>
      <c r="AI536" s="1"/>
      <c r="AJ536" s="1"/>
    </row>
    <row r="537">
      <c r="A537" s="9">
        <v>543.0</v>
      </c>
      <c r="B537" s="12"/>
      <c r="C537" s="369">
        <f t="shared" si="9"/>
        <v>475</v>
      </c>
      <c r="D537" s="370" t="s">
        <v>10528</v>
      </c>
      <c r="E537" s="370" t="s">
        <v>10529</v>
      </c>
      <c r="F537" s="370" t="s">
        <v>10531</v>
      </c>
      <c r="G537" s="370" t="s">
        <v>10535</v>
      </c>
      <c r="H537" s="403" t="s">
        <v>10537</v>
      </c>
      <c r="I537" s="370" t="s">
        <v>10540</v>
      </c>
      <c r="J537" s="373"/>
      <c r="K537" s="373"/>
      <c r="L537" s="373"/>
      <c r="M537" s="373"/>
      <c r="N537" s="373"/>
      <c r="O537" s="373"/>
      <c r="P537" s="373"/>
      <c r="Q537" s="373"/>
      <c r="R537" s="373"/>
      <c r="S537" s="373"/>
      <c r="T537" s="373"/>
      <c r="U537" s="373"/>
      <c r="V537" s="373"/>
      <c r="W537" s="373"/>
      <c r="X537" s="373"/>
      <c r="Y537" s="373"/>
      <c r="Z537" s="373"/>
      <c r="AA537" s="373"/>
      <c r="AB537" s="373"/>
      <c r="AC537" s="373"/>
      <c r="AD537" s="373"/>
      <c r="AE537" s="373"/>
      <c r="AF537" s="373"/>
      <c r="AG537" s="373"/>
      <c r="AH537" s="373"/>
      <c r="AI537" s="1"/>
      <c r="AJ537" s="1"/>
    </row>
    <row r="538">
      <c r="A538" s="9">
        <v>544.0</v>
      </c>
      <c r="B538" s="12"/>
      <c r="C538" s="369">
        <f t="shared" si="9"/>
        <v>180</v>
      </c>
      <c r="D538" s="370" t="s">
        <v>10545</v>
      </c>
      <c r="E538" s="370" t="s">
        <v>10547</v>
      </c>
      <c r="F538" s="373"/>
      <c r="G538" s="373"/>
      <c r="H538" s="373"/>
      <c r="I538" s="373"/>
      <c r="J538" s="373"/>
      <c r="K538" s="373"/>
      <c r="L538" s="373"/>
      <c r="M538" s="373"/>
      <c r="N538" s="373"/>
      <c r="O538" s="373"/>
      <c r="P538" s="373"/>
      <c r="Q538" s="373"/>
      <c r="R538" s="373"/>
      <c r="S538" s="373"/>
      <c r="T538" s="373"/>
      <c r="U538" s="373"/>
      <c r="V538" s="373"/>
      <c r="W538" s="373"/>
      <c r="X538" s="373"/>
      <c r="Y538" s="373"/>
      <c r="Z538" s="373"/>
      <c r="AA538" s="373"/>
      <c r="AB538" s="373"/>
      <c r="AC538" s="373"/>
      <c r="AD538" s="373"/>
      <c r="AE538" s="373"/>
      <c r="AF538" s="373"/>
      <c r="AG538" s="373"/>
      <c r="AH538" s="373"/>
      <c r="AI538" s="1"/>
      <c r="AJ538" s="1"/>
    </row>
    <row r="539">
      <c r="A539" s="9">
        <v>545.0</v>
      </c>
      <c r="B539" s="12"/>
      <c r="C539" s="369">
        <f t="shared" si="9"/>
        <v>433</v>
      </c>
      <c r="D539" s="370" t="s">
        <v>10559</v>
      </c>
      <c r="F539" s="370" t="s">
        <v>10561</v>
      </c>
      <c r="G539" s="370" t="s">
        <v>10565</v>
      </c>
      <c r="J539" s="373"/>
      <c r="K539" s="373"/>
      <c r="L539" s="373"/>
      <c r="M539" s="373"/>
      <c r="N539" s="373"/>
      <c r="O539" s="373"/>
      <c r="P539" s="373"/>
      <c r="Q539" s="373"/>
      <c r="R539" s="373"/>
      <c r="S539" s="373"/>
      <c r="T539" s="373"/>
      <c r="U539" s="373"/>
      <c r="V539" s="373"/>
      <c r="W539" s="373"/>
      <c r="X539" s="373"/>
      <c r="Y539" s="373"/>
      <c r="Z539" s="373"/>
      <c r="AA539" s="373"/>
      <c r="AB539" s="373"/>
      <c r="AC539" s="373"/>
      <c r="AD539" s="373"/>
      <c r="AE539" s="373"/>
      <c r="AF539" s="373"/>
      <c r="AG539" s="373"/>
      <c r="AH539" s="373"/>
      <c r="AI539" s="1"/>
      <c r="AJ539" s="1"/>
    </row>
    <row r="540">
      <c r="A540" s="9">
        <v>546.0</v>
      </c>
      <c r="B540" s="12"/>
      <c r="C540" s="369">
        <f t="shared" si="9"/>
        <v>356</v>
      </c>
      <c r="D540" s="370" t="s">
        <v>10575</v>
      </c>
      <c r="E540" s="370" t="s">
        <v>10578</v>
      </c>
      <c r="F540" s="370" t="s">
        <v>10581</v>
      </c>
      <c r="G540" s="375" t="s">
        <v>10584</v>
      </c>
      <c r="H540" s="370" t="s">
        <v>10605</v>
      </c>
      <c r="I540" s="375" t="s">
        <v>10610</v>
      </c>
      <c r="J540" s="373"/>
      <c r="K540" s="373"/>
      <c r="L540" s="373"/>
      <c r="M540" s="373"/>
      <c r="N540" s="373"/>
      <c r="O540" s="373"/>
      <c r="P540" s="373"/>
      <c r="Q540" s="373"/>
      <c r="R540" s="373"/>
      <c r="S540" s="373"/>
      <c r="T540" s="373"/>
      <c r="U540" s="373"/>
      <c r="V540" s="373"/>
      <c r="W540" s="373"/>
      <c r="X540" s="373"/>
      <c r="Y540" s="373"/>
      <c r="Z540" s="373"/>
      <c r="AA540" s="373"/>
      <c r="AB540" s="373"/>
      <c r="AC540" s="373"/>
      <c r="AD540" s="373"/>
      <c r="AE540" s="373"/>
      <c r="AF540" s="373"/>
      <c r="AG540" s="373"/>
      <c r="AH540" s="373"/>
      <c r="AI540" s="1"/>
      <c r="AJ540" s="1"/>
    </row>
    <row r="541">
      <c r="A541" s="9">
        <v>547.0</v>
      </c>
      <c r="B541" s="404"/>
      <c r="C541" s="405">
        <f t="shared" si="9"/>
        <v>83</v>
      </c>
      <c r="D541" s="406" t="s">
        <v>10635</v>
      </c>
      <c r="E541" s="373"/>
      <c r="F541" s="373"/>
      <c r="G541" s="373"/>
      <c r="H541" s="373"/>
      <c r="I541" s="373"/>
      <c r="J541" s="373"/>
      <c r="K541" s="373"/>
      <c r="L541" s="373"/>
      <c r="M541" s="373"/>
      <c r="N541" s="373"/>
      <c r="O541" s="373"/>
      <c r="P541" s="373"/>
      <c r="Q541" s="373"/>
      <c r="R541" s="373"/>
      <c r="S541" s="373"/>
      <c r="T541" s="373"/>
      <c r="U541" s="373"/>
      <c r="V541" s="373"/>
      <c r="W541" s="373"/>
      <c r="X541" s="373"/>
      <c r="Y541" s="373"/>
      <c r="Z541" s="373"/>
      <c r="AA541" s="373"/>
      <c r="AB541" s="373"/>
      <c r="AC541" s="373"/>
      <c r="AD541" s="373"/>
      <c r="AE541" s="373"/>
      <c r="AF541" s="373"/>
      <c r="AG541" s="373"/>
      <c r="AH541" s="373"/>
      <c r="AI541" s="1"/>
      <c r="AJ541" s="1"/>
    </row>
    <row r="542">
      <c r="A542" s="9">
        <v>549.0</v>
      </c>
      <c r="B542" s="404"/>
      <c r="C542" s="405">
        <f t="shared" si="9"/>
        <v>197</v>
      </c>
      <c r="D542" s="406" t="s">
        <v>10653</v>
      </c>
      <c r="E542" s="373"/>
      <c r="F542" s="373"/>
      <c r="G542" s="373"/>
      <c r="H542" s="373"/>
      <c r="I542" s="373"/>
      <c r="J542" s="373"/>
      <c r="K542" s="373"/>
      <c r="L542" s="373"/>
      <c r="M542" s="373"/>
      <c r="N542" s="373"/>
      <c r="O542" s="373"/>
      <c r="P542" s="373"/>
      <c r="Q542" s="373"/>
      <c r="R542" s="373"/>
      <c r="S542" s="373"/>
      <c r="T542" s="373"/>
      <c r="U542" s="373"/>
      <c r="V542" s="373"/>
      <c r="W542" s="373"/>
      <c r="X542" s="373"/>
      <c r="Y542" s="373"/>
      <c r="Z542" s="373"/>
      <c r="AA542" s="373"/>
      <c r="AB542" s="373"/>
      <c r="AC542" s="373"/>
      <c r="AD542" s="373"/>
      <c r="AE542" s="373"/>
      <c r="AF542" s="373"/>
      <c r="AG542" s="373"/>
      <c r="AH542" s="373"/>
      <c r="AI542" s="1"/>
      <c r="AJ542" s="1"/>
    </row>
    <row r="543">
      <c r="A543" s="9">
        <v>551.0</v>
      </c>
      <c r="B543" s="404"/>
      <c r="C543" s="405">
        <f t="shared" si="9"/>
        <v>68</v>
      </c>
      <c r="D543" s="406" t="s">
        <v>10661</v>
      </c>
      <c r="E543" s="373"/>
      <c r="F543" s="373"/>
      <c r="G543" s="373"/>
      <c r="H543" s="373"/>
      <c r="I543" s="373"/>
      <c r="J543" s="373"/>
      <c r="K543" s="373"/>
      <c r="L543" s="373"/>
      <c r="M543" s="373"/>
      <c r="N543" s="373"/>
      <c r="O543" s="373"/>
      <c r="P543" s="373"/>
      <c r="Q543" s="373"/>
      <c r="R543" s="373"/>
      <c r="S543" s="373"/>
      <c r="T543" s="373"/>
      <c r="U543" s="373"/>
      <c r="V543" s="373"/>
      <c r="W543" s="373"/>
      <c r="X543" s="373"/>
      <c r="Y543" s="373"/>
      <c r="Z543" s="373"/>
      <c r="AA543" s="373"/>
      <c r="AB543" s="373"/>
      <c r="AC543" s="373"/>
      <c r="AD543" s="373"/>
      <c r="AE543" s="373"/>
      <c r="AF543" s="373"/>
      <c r="AG543" s="373"/>
      <c r="AH543" s="373"/>
      <c r="AI543" s="1"/>
      <c r="AJ543" s="1"/>
    </row>
    <row r="544">
      <c r="A544" s="9">
        <v>553.0</v>
      </c>
      <c r="B544" s="404"/>
      <c r="C544" s="405">
        <f t="shared" si="9"/>
        <v>106</v>
      </c>
      <c r="D544" s="406" t="s">
        <v>10673</v>
      </c>
      <c r="E544" s="373"/>
      <c r="F544" s="373"/>
      <c r="G544" s="373"/>
      <c r="H544" s="373"/>
      <c r="I544" s="373"/>
      <c r="J544" s="373"/>
      <c r="K544" s="373"/>
      <c r="L544" s="373"/>
      <c r="M544" s="373"/>
      <c r="N544" s="373"/>
      <c r="O544" s="373"/>
      <c r="P544" s="373"/>
      <c r="Q544" s="373"/>
      <c r="R544" s="373"/>
      <c r="S544" s="373"/>
      <c r="T544" s="373"/>
      <c r="U544" s="373"/>
      <c r="V544" s="373"/>
      <c r="W544" s="373"/>
      <c r="X544" s="373"/>
      <c r="Y544" s="373"/>
      <c r="Z544" s="373"/>
      <c r="AA544" s="373"/>
      <c r="AB544" s="373"/>
      <c r="AC544" s="373"/>
      <c r="AD544" s="373"/>
      <c r="AE544" s="373"/>
      <c r="AF544" s="373"/>
      <c r="AG544" s="373"/>
      <c r="AH544" s="373"/>
      <c r="AI544" s="1"/>
      <c r="AJ544" s="1"/>
    </row>
    <row r="545">
      <c r="A545" s="9">
        <v>555.0</v>
      </c>
      <c r="B545" s="404"/>
      <c r="C545" s="405">
        <f t="shared" si="9"/>
        <v>58</v>
      </c>
      <c r="D545" s="406" t="s">
        <v>10686</v>
      </c>
      <c r="E545" s="373"/>
      <c r="F545" s="373"/>
      <c r="G545" s="373"/>
      <c r="H545" s="373"/>
      <c r="I545" s="373"/>
      <c r="J545" s="373"/>
      <c r="K545" s="373"/>
      <c r="L545" s="373"/>
      <c r="M545" s="373"/>
      <c r="N545" s="373"/>
      <c r="O545" s="373"/>
      <c r="P545" s="373"/>
      <c r="Q545" s="373"/>
      <c r="R545" s="373"/>
      <c r="S545" s="373"/>
      <c r="T545" s="373"/>
      <c r="U545" s="373"/>
      <c r="V545" s="373"/>
      <c r="W545" s="373"/>
      <c r="X545" s="373"/>
      <c r="Y545" s="373"/>
      <c r="Z545" s="373"/>
      <c r="AA545" s="373"/>
      <c r="AB545" s="373"/>
      <c r="AC545" s="373"/>
      <c r="AD545" s="373"/>
      <c r="AE545" s="373"/>
      <c r="AF545" s="373"/>
      <c r="AG545" s="373"/>
      <c r="AH545" s="373"/>
      <c r="AI545" s="1"/>
      <c r="AJ545" s="1"/>
    </row>
    <row r="546">
      <c r="A546" s="9">
        <v>557.0</v>
      </c>
      <c r="B546" s="404"/>
      <c r="C546" s="405">
        <f t="shared" si="9"/>
        <v>91</v>
      </c>
      <c r="D546" s="406" t="s">
        <v>10693</v>
      </c>
      <c r="E546" s="373"/>
      <c r="F546" s="373"/>
      <c r="G546" s="373"/>
      <c r="H546" s="373"/>
      <c r="I546" s="373"/>
      <c r="J546" s="373"/>
      <c r="K546" s="373"/>
      <c r="L546" s="373"/>
      <c r="M546" s="373"/>
      <c r="N546" s="373"/>
      <c r="O546" s="373"/>
      <c r="P546" s="373"/>
      <c r="Q546" s="373"/>
      <c r="R546" s="373"/>
      <c r="S546" s="373"/>
      <c r="T546" s="373"/>
      <c r="U546" s="373"/>
      <c r="V546" s="373"/>
      <c r="W546" s="373"/>
      <c r="X546" s="373"/>
      <c r="Y546" s="373"/>
      <c r="Z546" s="373"/>
      <c r="AA546" s="373"/>
      <c r="AB546" s="373"/>
      <c r="AC546" s="373"/>
      <c r="AD546" s="373"/>
      <c r="AE546" s="373"/>
      <c r="AF546" s="373"/>
      <c r="AG546" s="373"/>
      <c r="AH546" s="373"/>
      <c r="AI546" s="1"/>
      <c r="AJ546" s="1"/>
    </row>
    <row r="547">
      <c r="A547" s="9">
        <v>559.0</v>
      </c>
      <c r="B547" s="404"/>
      <c r="C547" s="405">
        <f t="shared" si="9"/>
        <v>72</v>
      </c>
      <c r="D547" s="406" t="s">
        <v>10695</v>
      </c>
      <c r="E547" s="373"/>
      <c r="F547" s="373"/>
      <c r="G547" s="373"/>
      <c r="H547" s="373"/>
      <c r="I547" s="373"/>
      <c r="J547" s="373"/>
      <c r="K547" s="373"/>
      <c r="L547" s="373"/>
      <c r="M547" s="373"/>
      <c r="N547" s="373"/>
      <c r="O547" s="373"/>
      <c r="P547" s="373"/>
      <c r="Q547" s="373"/>
      <c r="R547" s="373"/>
      <c r="S547" s="373"/>
      <c r="T547" s="373"/>
      <c r="U547" s="373"/>
      <c r="V547" s="373"/>
      <c r="W547" s="373"/>
      <c r="X547" s="373"/>
      <c r="Y547" s="373"/>
      <c r="Z547" s="373"/>
      <c r="AA547" s="373"/>
      <c r="AB547" s="373"/>
      <c r="AC547" s="373"/>
      <c r="AD547" s="373"/>
      <c r="AE547" s="373"/>
      <c r="AF547" s="373"/>
      <c r="AG547" s="373"/>
      <c r="AH547" s="373"/>
      <c r="AI547" s="1"/>
      <c r="AJ547" s="1"/>
    </row>
    <row r="548">
      <c r="A548" s="9">
        <v>561.0</v>
      </c>
      <c r="B548" s="404"/>
      <c r="C548" s="405">
        <f t="shared" si="9"/>
        <v>130</v>
      </c>
      <c r="D548" s="406" t="s">
        <v>10705</v>
      </c>
      <c r="E548" s="373"/>
      <c r="F548" s="373"/>
      <c r="G548" s="373"/>
      <c r="H548" s="373"/>
      <c r="I548" s="373"/>
      <c r="J548" s="373"/>
      <c r="K548" s="373"/>
      <c r="L548" s="373"/>
      <c r="M548" s="373"/>
      <c r="N548" s="373"/>
      <c r="O548" s="373"/>
      <c r="P548" s="373"/>
      <c r="Q548" s="373"/>
      <c r="R548" s="373"/>
      <c r="S548" s="373"/>
      <c r="T548" s="373"/>
      <c r="U548" s="373"/>
      <c r="V548" s="373"/>
      <c r="W548" s="373"/>
      <c r="X548" s="373"/>
      <c r="Y548" s="373"/>
      <c r="Z548" s="373"/>
      <c r="AA548" s="373"/>
      <c r="AB548" s="373"/>
      <c r="AC548" s="373"/>
      <c r="AD548" s="373"/>
      <c r="AE548" s="373"/>
      <c r="AF548" s="373"/>
      <c r="AG548" s="373"/>
      <c r="AH548" s="373"/>
      <c r="AI548" s="1"/>
      <c r="AJ548" s="1"/>
    </row>
    <row r="549">
      <c r="A549" s="9">
        <v>562.0</v>
      </c>
      <c r="B549" s="12"/>
      <c r="C549" s="369">
        <f t="shared" si="9"/>
        <v>79</v>
      </c>
      <c r="D549" s="370" t="s">
        <v>10714</v>
      </c>
      <c r="E549" s="375" t="s">
        <v>10715</v>
      </c>
      <c r="F549" s="373"/>
      <c r="G549" s="373"/>
      <c r="H549" s="373"/>
      <c r="I549" s="373"/>
      <c r="J549" s="373"/>
      <c r="K549" s="373"/>
      <c r="L549" s="373"/>
      <c r="M549" s="373"/>
      <c r="N549" s="373"/>
      <c r="O549" s="373"/>
      <c r="P549" s="373"/>
      <c r="Q549" s="373"/>
      <c r="R549" s="373"/>
      <c r="S549" s="373"/>
      <c r="T549" s="373"/>
      <c r="U549" s="373"/>
      <c r="V549" s="373"/>
      <c r="W549" s="373"/>
      <c r="X549" s="373"/>
      <c r="Y549" s="373"/>
      <c r="Z549" s="373"/>
      <c r="AA549" s="373"/>
      <c r="AB549" s="373"/>
      <c r="AC549" s="373"/>
      <c r="AD549" s="373"/>
      <c r="AE549" s="373"/>
      <c r="AF549" s="373"/>
      <c r="AG549" s="373"/>
      <c r="AH549" s="373"/>
      <c r="AI549" s="1"/>
      <c r="AJ549" s="1"/>
    </row>
    <row r="550">
      <c r="A550" s="9">
        <v>563.0</v>
      </c>
      <c r="B550" s="12"/>
      <c r="C550" s="369">
        <f t="shared" si="9"/>
        <v>132</v>
      </c>
      <c r="D550" s="407" t="s">
        <v>10751</v>
      </c>
      <c r="H550" s="370" t="s">
        <v>10757</v>
      </c>
      <c r="I550" s="370" t="s">
        <v>10759</v>
      </c>
      <c r="J550" s="373"/>
      <c r="K550" s="373"/>
      <c r="L550" s="373"/>
      <c r="M550" s="373"/>
      <c r="N550" s="373"/>
      <c r="O550" s="373"/>
      <c r="P550" s="373"/>
      <c r="Q550" s="373"/>
      <c r="R550" s="373"/>
      <c r="S550" s="373"/>
      <c r="T550" s="373"/>
      <c r="U550" s="373"/>
      <c r="V550" s="373"/>
      <c r="W550" s="373"/>
      <c r="X550" s="373"/>
      <c r="Y550" s="373"/>
      <c r="Z550" s="373"/>
      <c r="AA550" s="373"/>
      <c r="AB550" s="373"/>
      <c r="AC550" s="373"/>
      <c r="AD550" s="373"/>
      <c r="AE550" s="373"/>
      <c r="AF550" s="373"/>
      <c r="AG550" s="373"/>
      <c r="AH550" s="373"/>
      <c r="AI550" s="1"/>
      <c r="AJ550" s="1"/>
    </row>
    <row r="551">
      <c r="A551" s="9">
        <v>564.0</v>
      </c>
      <c r="B551" s="12"/>
      <c r="C551" s="369">
        <f t="shared" si="9"/>
        <v>4</v>
      </c>
      <c r="D551" s="407" t="s">
        <v>10771</v>
      </c>
      <c r="E551" s="399" t="s">
        <v>10772</v>
      </c>
      <c r="F551" s="399" t="s">
        <v>10791</v>
      </c>
      <c r="G551" s="373"/>
      <c r="H551" s="373"/>
      <c r="I551" s="373"/>
      <c r="J551" s="373"/>
      <c r="K551" s="373"/>
      <c r="L551" s="373"/>
      <c r="M551" s="373"/>
      <c r="N551" s="373"/>
      <c r="O551" s="373"/>
      <c r="P551" s="373"/>
      <c r="Q551" s="373"/>
      <c r="R551" s="373"/>
      <c r="S551" s="373"/>
      <c r="T551" s="373"/>
      <c r="U551" s="373"/>
      <c r="V551" s="373"/>
      <c r="W551" s="373"/>
      <c r="X551" s="373"/>
      <c r="Y551" s="373"/>
      <c r="Z551" s="373"/>
      <c r="AA551" s="373"/>
      <c r="AB551" s="373"/>
      <c r="AC551" s="373"/>
      <c r="AD551" s="373"/>
      <c r="AE551" s="373"/>
      <c r="AF551" s="373"/>
      <c r="AG551" s="373"/>
      <c r="AH551" s="373"/>
      <c r="AI551" s="1"/>
      <c r="AJ551" s="1"/>
    </row>
    <row r="552">
      <c r="A552" s="9">
        <v>565.0</v>
      </c>
      <c r="B552" s="12"/>
      <c r="C552" s="369">
        <f t="shared" si="9"/>
        <v>14</v>
      </c>
      <c r="D552" s="407" t="s">
        <v>10823</v>
      </c>
      <c r="E552" s="399" t="s">
        <v>10824</v>
      </c>
      <c r="F552" s="399" t="s">
        <v>10843</v>
      </c>
      <c r="G552" s="399" t="s">
        <v>10862</v>
      </c>
      <c r="H552" s="373"/>
      <c r="I552" s="373"/>
      <c r="J552" s="373"/>
      <c r="K552" s="373"/>
      <c r="L552" s="373"/>
      <c r="M552" s="373"/>
      <c r="N552" s="373"/>
      <c r="O552" s="373"/>
      <c r="P552" s="373"/>
      <c r="Q552" s="373"/>
      <c r="R552" s="373"/>
      <c r="S552" s="373"/>
      <c r="T552" s="373"/>
      <c r="U552" s="373"/>
      <c r="V552" s="373"/>
      <c r="W552" s="373"/>
      <c r="X552" s="373"/>
      <c r="Y552" s="373"/>
      <c r="Z552" s="373"/>
      <c r="AA552" s="373"/>
      <c r="AB552" s="373"/>
      <c r="AC552" s="373"/>
      <c r="AD552" s="373"/>
      <c r="AE552" s="373"/>
      <c r="AF552" s="373"/>
      <c r="AG552" s="373"/>
      <c r="AH552" s="373"/>
      <c r="AI552" s="1"/>
      <c r="AJ552" s="1"/>
    </row>
    <row r="553">
      <c r="A553" s="9">
        <v>566.0</v>
      </c>
      <c r="B553" s="12"/>
      <c r="C553" s="369">
        <f t="shared" si="9"/>
        <v>4</v>
      </c>
      <c r="D553" s="370" t="s">
        <v>10894</v>
      </c>
      <c r="E553" s="399" t="s">
        <v>10896</v>
      </c>
      <c r="F553" s="399" t="s">
        <v>10932</v>
      </c>
      <c r="G553" s="373"/>
      <c r="H553" s="373"/>
      <c r="I553" s="373"/>
      <c r="J553" s="373"/>
      <c r="K553" s="373"/>
      <c r="L553" s="373"/>
      <c r="M553" s="373"/>
      <c r="N553" s="373"/>
      <c r="O553" s="373"/>
      <c r="P553" s="373"/>
      <c r="Q553" s="373"/>
      <c r="R553" s="373"/>
      <c r="S553" s="373"/>
      <c r="T553" s="373"/>
      <c r="U553" s="373"/>
      <c r="V553" s="373"/>
      <c r="W553" s="373"/>
      <c r="X553" s="373"/>
      <c r="Y553" s="373"/>
      <c r="Z553" s="373"/>
      <c r="AA553" s="373"/>
      <c r="AB553" s="373"/>
      <c r="AC553" s="373"/>
      <c r="AD553" s="373"/>
      <c r="AE553" s="373"/>
      <c r="AF553" s="373"/>
      <c r="AG553" s="373"/>
      <c r="AH553" s="373"/>
      <c r="AI553" s="1"/>
      <c r="AJ553" s="1"/>
    </row>
    <row r="554">
      <c r="A554" s="9">
        <v>567.0</v>
      </c>
      <c r="B554" s="12"/>
      <c r="C554" s="369">
        <f t="shared" si="9"/>
        <v>35</v>
      </c>
      <c r="D554" s="370" t="s">
        <v>10961</v>
      </c>
      <c r="E554" s="375" t="s">
        <v>10962</v>
      </c>
      <c r="F554" s="375" t="s">
        <v>10984</v>
      </c>
      <c r="G554" s="373"/>
      <c r="H554" s="373"/>
      <c r="I554" s="373"/>
      <c r="J554" s="373"/>
      <c r="K554" s="373"/>
      <c r="L554" s="373"/>
      <c r="M554" s="373"/>
      <c r="N554" s="373"/>
      <c r="O554" s="373"/>
      <c r="P554" s="373"/>
      <c r="Q554" s="373"/>
      <c r="R554" s="373"/>
      <c r="S554" s="373"/>
      <c r="T554" s="373"/>
      <c r="U554" s="373"/>
      <c r="V554" s="373"/>
      <c r="W554" s="373"/>
      <c r="X554" s="373"/>
      <c r="Y554" s="373"/>
      <c r="Z554" s="373"/>
      <c r="AA554" s="373"/>
      <c r="AB554" s="373"/>
      <c r="AC554" s="373"/>
      <c r="AD554" s="373"/>
      <c r="AE554" s="373"/>
      <c r="AF554" s="373"/>
      <c r="AG554" s="373"/>
      <c r="AH554" s="373"/>
      <c r="AI554" s="1"/>
      <c r="AJ554" s="1"/>
    </row>
    <row r="555">
      <c r="A555" s="9">
        <v>568.0</v>
      </c>
      <c r="B555" s="12"/>
      <c r="C555" s="369">
        <f t="shared" si="9"/>
        <v>552</v>
      </c>
      <c r="D555" s="375" t="s">
        <v>11012</v>
      </c>
      <c r="E555" s="370" t="s">
        <v>11045</v>
      </c>
      <c r="H555" s="370" t="s">
        <v>11050</v>
      </c>
      <c r="I555" s="371" t="s">
        <v>11051</v>
      </c>
      <c r="K555" s="370" t="s">
        <v>11054</v>
      </c>
      <c r="M555" s="370" t="s">
        <v>11058</v>
      </c>
      <c r="O555" s="370" t="s">
        <v>11065</v>
      </c>
      <c r="P555" s="373"/>
      <c r="Q555" s="373"/>
      <c r="R555" s="373"/>
      <c r="S555" s="373"/>
      <c r="T555" s="373"/>
      <c r="U555" s="373"/>
      <c r="V555" s="373"/>
      <c r="W555" s="373"/>
      <c r="X555" s="373"/>
      <c r="Y555" s="373"/>
      <c r="Z555" s="373"/>
      <c r="AA555" s="373"/>
      <c r="AB555" s="373"/>
      <c r="AC555" s="373"/>
      <c r="AD555" s="373"/>
      <c r="AE555" s="373"/>
      <c r="AF555" s="373"/>
      <c r="AG555" s="373"/>
      <c r="AH555" s="373"/>
      <c r="AI555" s="1"/>
      <c r="AJ555" s="1"/>
    </row>
    <row r="556">
      <c r="A556" s="9">
        <v>569.0</v>
      </c>
      <c r="B556" s="12"/>
      <c r="C556" s="369">
        <f t="shared" si="9"/>
        <v>82</v>
      </c>
      <c r="D556" s="408" t="s">
        <v>11073</v>
      </c>
      <c r="E556" s="370" t="s">
        <v>11079</v>
      </c>
      <c r="G556" s="370" t="s">
        <v>11082</v>
      </c>
      <c r="H556" s="370" t="s">
        <v>11084</v>
      </c>
      <c r="I556" s="375" t="s">
        <v>11088</v>
      </c>
      <c r="J556" s="373"/>
      <c r="K556" s="373"/>
      <c r="L556" s="373"/>
      <c r="M556" s="373"/>
      <c r="N556" s="373"/>
      <c r="O556" s="373"/>
      <c r="P556" s="373"/>
      <c r="Q556" s="373"/>
      <c r="R556" s="373"/>
      <c r="S556" s="373"/>
      <c r="T556" s="373"/>
      <c r="U556" s="373"/>
      <c r="V556" s="373"/>
      <c r="W556" s="373"/>
      <c r="X556" s="373"/>
      <c r="Y556" s="373"/>
      <c r="Z556" s="373"/>
      <c r="AA556" s="373"/>
      <c r="AB556" s="373"/>
      <c r="AC556" s="373"/>
      <c r="AD556" s="373"/>
      <c r="AE556" s="373"/>
      <c r="AF556" s="373"/>
      <c r="AG556" s="373"/>
      <c r="AH556" s="373"/>
      <c r="AI556" s="1"/>
      <c r="AJ556" s="1"/>
    </row>
    <row r="557">
      <c r="A557" s="9">
        <v>570.0</v>
      </c>
      <c r="B557" s="12"/>
      <c r="C557" s="369">
        <f t="shared" si="9"/>
        <v>71</v>
      </c>
      <c r="D557" s="370" t="s">
        <v>11126</v>
      </c>
      <c r="E557" s="409" t="s">
        <v>11129</v>
      </c>
      <c r="F557" s="373"/>
      <c r="G557" s="373"/>
      <c r="H557" s="373"/>
      <c r="I557" s="370" t="s">
        <v>11157</v>
      </c>
      <c r="J557" s="373"/>
      <c r="K557" s="373"/>
      <c r="L557" s="373"/>
      <c r="M557" s="373"/>
      <c r="N557" s="373"/>
      <c r="O557" s="373"/>
      <c r="P557" s="373"/>
      <c r="Q557" s="373"/>
      <c r="R557" s="373"/>
      <c r="S557" s="373"/>
      <c r="T557" s="373"/>
      <c r="U557" s="373"/>
      <c r="V557" s="373"/>
      <c r="W557" s="373"/>
      <c r="X557" s="373"/>
      <c r="Y557" s="373"/>
      <c r="Z557" s="373"/>
      <c r="AA557" s="373"/>
      <c r="AB557" s="373"/>
      <c r="AC557" s="373"/>
      <c r="AD557" s="373"/>
      <c r="AE557" s="373"/>
      <c r="AF557" s="373"/>
      <c r="AG557" s="373"/>
      <c r="AH557" s="373"/>
      <c r="AI557" s="1"/>
      <c r="AJ557" s="1"/>
    </row>
    <row r="558">
      <c r="A558" s="9">
        <v>571.0</v>
      </c>
      <c r="B558" s="12"/>
      <c r="C558" s="369">
        <f t="shared" si="9"/>
        <v>131</v>
      </c>
      <c r="D558" s="370" t="s">
        <v>11163</v>
      </c>
      <c r="E558" s="370" t="s">
        <v>11167</v>
      </c>
      <c r="F558" s="373"/>
      <c r="G558" s="373"/>
      <c r="H558" s="373"/>
      <c r="I558" s="373"/>
      <c r="J558" s="373"/>
      <c r="K558" s="373"/>
      <c r="L558" s="373"/>
      <c r="M558" s="373"/>
      <c r="N558" s="373"/>
      <c r="O558" s="373"/>
      <c r="P558" s="373"/>
      <c r="Q558" s="373"/>
      <c r="R558" s="373"/>
      <c r="S558" s="373"/>
      <c r="T558" s="373"/>
      <c r="U558" s="373"/>
      <c r="V558" s="373"/>
      <c r="W558" s="373"/>
      <c r="X558" s="373"/>
      <c r="Y558" s="373"/>
      <c r="Z558" s="373"/>
      <c r="AA558" s="373"/>
      <c r="AB558" s="373"/>
      <c r="AC558" s="373"/>
      <c r="AD558" s="373"/>
      <c r="AE558" s="373"/>
      <c r="AF558" s="373"/>
      <c r="AG558" s="373"/>
      <c r="AH558" s="373"/>
      <c r="AI558" s="1"/>
      <c r="AJ558" s="1"/>
    </row>
    <row r="559">
      <c r="A559" s="9">
        <v>572.0</v>
      </c>
      <c r="B559" s="12"/>
      <c r="C559" s="369">
        <f t="shared" si="9"/>
        <v>16</v>
      </c>
      <c r="D559" s="370" t="s">
        <v>11180</v>
      </c>
      <c r="E559" s="370"/>
      <c r="F559" s="373"/>
      <c r="G559" s="373"/>
      <c r="H559" s="373"/>
      <c r="I559" s="373"/>
      <c r="J559" s="373"/>
      <c r="K559" s="373"/>
      <c r="L559" s="373"/>
      <c r="M559" s="373"/>
      <c r="N559" s="373"/>
      <c r="O559" s="373"/>
      <c r="P559" s="373"/>
      <c r="Q559" s="373"/>
      <c r="R559" s="373"/>
      <c r="S559" s="373"/>
      <c r="T559" s="373"/>
      <c r="U559" s="373"/>
      <c r="V559" s="373"/>
      <c r="W559" s="373"/>
      <c r="X559" s="373"/>
      <c r="Y559" s="373"/>
      <c r="Z559" s="373"/>
      <c r="AA559" s="373"/>
      <c r="AB559" s="373"/>
      <c r="AC559" s="373"/>
      <c r="AD559" s="373"/>
      <c r="AE559" s="373"/>
      <c r="AF559" s="373"/>
      <c r="AG559" s="373"/>
      <c r="AH559" s="373"/>
      <c r="AI559" s="1"/>
      <c r="AJ559" s="1"/>
    </row>
    <row r="560">
      <c r="A560" s="9">
        <v>573.0</v>
      </c>
      <c r="B560" s="12"/>
      <c r="C560" s="369">
        <f t="shared" si="9"/>
        <v>37</v>
      </c>
      <c r="D560" s="410" t="s">
        <v>11188</v>
      </c>
      <c r="E560" s="399" t="s">
        <v>11217</v>
      </c>
      <c r="F560" s="373"/>
      <c r="G560" s="373"/>
      <c r="H560" s="373"/>
      <c r="I560" s="373"/>
      <c r="J560" s="373"/>
      <c r="K560" s="373"/>
      <c r="L560" s="373"/>
      <c r="M560" s="373"/>
      <c r="N560" s="373"/>
      <c r="O560" s="373"/>
      <c r="P560" s="373"/>
      <c r="Q560" s="373"/>
      <c r="R560" s="373"/>
      <c r="S560" s="373"/>
      <c r="T560" s="373"/>
      <c r="U560" s="373"/>
      <c r="V560" s="373"/>
      <c r="W560" s="373"/>
      <c r="X560" s="373"/>
      <c r="Y560" s="373"/>
      <c r="Z560" s="373"/>
      <c r="AA560" s="373"/>
      <c r="AB560" s="373"/>
      <c r="AC560" s="373"/>
      <c r="AD560" s="373"/>
      <c r="AE560" s="373"/>
      <c r="AF560" s="373"/>
      <c r="AG560" s="373"/>
      <c r="AH560" s="373"/>
      <c r="AI560" s="1"/>
      <c r="AJ560" s="1"/>
    </row>
    <row r="561">
      <c r="A561" s="9">
        <v>574.0</v>
      </c>
      <c r="B561" s="12"/>
      <c r="C561" s="369">
        <f t="shared" si="9"/>
        <v>57</v>
      </c>
      <c r="D561" s="370" t="s">
        <v>11242</v>
      </c>
      <c r="E561" s="370" t="s">
        <v>11243</v>
      </c>
      <c r="F561" s="373"/>
      <c r="G561" s="370" t="s">
        <v>11244</v>
      </c>
      <c r="H561" s="373"/>
      <c r="I561" s="373"/>
      <c r="J561" s="373"/>
      <c r="K561" s="373"/>
      <c r="L561" s="373"/>
      <c r="M561" s="373"/>
      <c r="N561" s="373"/>
      <c r="O561" s="373"/>
      <c r="P561" s="373"/>
      <c r="Q561" s="373"/>
      <c r="R561" s="373"/>
      <c r="S561" s="373"/>
      <c r="T561" s="373"/>
      <c r="U561" s="373"/>
      <c r="V561" s="373"/>
      <c r="W561" s="373"/>
      <c r="X561" s="373"/>
      <c r="Y561" s="373"/>
      <c r="Z561" s="373"/>
      <c r="AA561" s="373"/>
      <c r="AB561" s="373"/>
      <c r="AC561" s="373"/>
      <c r="AD561" s="373"/>
      <c r="AE561" s="373"/>
      <c r="AF561" s="373"/>
      <c r="AG561" s="373"/>
      <c r="AH561" s="373"/>
      <c r="AI561" s="1"/>
      <c r="AJ561" s="1"/>
    </row>
    <row r="562">
      <c r="A562" s="9">
        <v>575.0</v>
      </c>
      <c r="B562" s="12"/>
      <c r="C562" s="369">
        <f t="shared" si="9"/>
        <v>27</v>
      </c>
      <c r="D562" s="399" t="s">
        <v>11256</v>
      </c>
      <c r="E562" s="370" t="s">
        <v>11295</v>
      </c>
      <c r="F562" s="399" t="s">
        <v>11296</v>
      </c>
      <c r="G562" s="373"/>
      <c r="H562" s="373"/>
      <c r="I562" s="373"/>
      <c r="J562" s="373"/>
      <c r="K562" s="373"/>
      <c r="L562" s="373"/>
      <c r="M562" s="373"/>
      <c r="N562" s="373"/>
      <c r="O562" s="373"/>
      <c r="P562" s="373"/>
      <c r="Q562" s="373"/>
      <c r="R562" s="373"/>
      <c r="S562" s="373"/>
      <c r="T562" s="373"/>
      <c r="U562" s="373"/>
      <c r="V562" s="373"/>
      <c r="W562" s="373"/>
      <c r="X562" s="373"/>
      <c r="Y562" s="373"/>
      <c r="Z562" s="373"/>
      <c r="AA562" s="373"/>
      <c r="AB562" s="373"/>
      <c r="AC562" s="373"/>
      <c r="AD562" s="373"/>
      <c r="AE562" s="373"/>
      <c r="AF562" s="373"/>
      <c r="AG562" s="373"/>
      <c r="AH562" s="373"/>
      <c r="AI562" s="1"/>
      <c r="AJ562" s="1"/>
    </row>
    <row r="563">
      <c r="A563" s="9">
        <v>576.0</v>
      </c>
      <c r="B563" s="12"/>
      <c r="C563" s="369">
        <f t="shared" si="9"/>
        <v>736</v>
      </c>
      <c r="D563" s="370" t="s">
        <v>11328</v>
      </c>
      <c r="E563" s="370" t="s">
        <v>11329</v>
      </c>
      <c r="G563" s="370" t="s">
        <v>11330</v>
      </c>
      <c r="H563" s="370" t="s">
        <v>11332</v>
      </c>
      <c r="L563" s="370" t="s">
        <v>11339</v>
      </c>
      <c r="N563" s="370" t="s">
        <v>11342</v>
      </c>
      <c r="Q563" s="370" t="s">
        <v>11345</v>
      </c>
      <c r="T563" s="373"/>
      <c r="U563" s="373"/>
      <c r="V563" s="373"/>
      <c r="W563" s="373"/>
      <c r="X563" s="373"/>
      <c r="Y563" s="373"/>
      <c r="Z563" s="373"/>
      <c r="AA563" s="373"/>
      <c r="AB563" s="373"/>
      <c r="AC563" s="373"/>
      <c r="AD563" s="373"/>
      <c r="AE563" s="373"/>
      <c r="AF563" s="373"/>
      <c r="AG563" s="373"/>
      <c r="AH563" s="373"/>
      <c r="AI563" s="1"/>
      <c r="AJ563" s="1"/>
    </row>
    <row r="564">
      <c r="A564" s="9">
        <v>577.0</v>
      </c>
      <c r="B564" s="12"/>
      <c r="C564" s="369">
        <f t="shared" si="9"/>
        <v>28</v>
      </c>
      <c r="D564" s="370" t="s">
        <v>11356</v>
      </c>
      <c r="E564" s="370"/>
      <c r="F564" s="373"/>
      <c r="G564" s="373"/>
      <c r="H564" s="373"/>
      <c r="I564" s="373"/>
      <c r="J564" s="373"/>
      <c r="K564" s="373"/>
      <c r="L564" s="373"/>
      <c r="M564" s="373"/>
      <c r="N564" s="373"/>
      <c r="O564" s="373"/>
      <c r="P564" s="373"/>
      <c r="Q564" s="373"/>
      <c r="R564" s="373"/>
      <c r="S564" s="373"/>
      <c r="T564" s="373"/>
      <c r="U564" s="373"/>
      <c r="V564" s="373"/>
      <c r="W564" s="373"/>
      <c r="X564" s="373"/>
      <c r="Y564" s="373"/>
      <c r="Z564" s="373"/>
      <c r="AA564" s="373"/>
      <c r="AB564" s="373"/>
      <c r="AC564" s="373"/>
      <c r="AD564" s="373"/>
      <c r="AE564" s="373"/>
      <c r="AF564" s="373"/>
      <c r="AG564" s="373"/>
      <c r="AH564" s="373"/>
      <c r="AI564" s="1"/>
      <c r="AJ564" s="1"/>
    </row>
    <row r="565">
      <c r="A565" s="9">
        <v>578.0</v>
      </c>
      <c r="B565" s="12"/>
      <c r="C565" s="369">
        <f t="shared" si="9"/>
        <v>75</v>
      </c>
      <c r="D565" s="370" t="s">
        <v>11364</v>
      </c>
      <c r="E565" s="399" t="s">
        <v>11367</v>
      </c>
      <c r="F565" s="373"/>
      <c r="G565" s="370" t="s">
        <v>11394</v>
      </c>
      <c r="H565" s="373"/>
      <c r="I565" s="373"/>
      <c r="J565" s="373"/>
      <c r="K565" s="373"/>
      <c r="L565" s="373"/>
      <c r="M565" s="373"/>
      <c r="N565" s="373"/>
      <c r="O565" s="373"/>
      <c r="P565" s="373"/>
      <c r="Q565" s="373"/>
      <c r="R565" s="373"/>
      <c r="S565" s="373"/>
      <c r="T565" s="373"/>
      <c r="U565" s="373"/>
      <c r="V565" s="373"/>
      <c r="W565" s="373"/>
      <c r="X565" s="373"/>
      <c r="Y565" s="373"/>
      <c r="Z565" s="373"/>
      <c r="AA565" s="373"/>
      <c r="AB565" s="373"/>
      <c r="AC565" s="373"/>
      <c r="AD565" s="373"/>
      <c r="AE565" s="373"/>
      <c r="AF565" s="373"/>
      <c r="AG565" s="373"/>
      <c r="AH565" s="373"/>
      <c r="AI565" s="1"/>
      <c r="AJ565" s="1"/>
    </row>
    <row r="566">
      <c r="A566" s="9">
        <v>579.0</v>
      </c>
      <c r="B566" s="12"/>
      <c r="C566" s="369">
        <f t="shared" si="9"/>
        <v>658</v>
      </c>
      <c r="D566" s="411" t="s">
        <v>11400</v>
      </c>
      <c r="E566" s="375" t="s">
        <v>11404</v>
      </c>
      <c r="F566" s="370" t="s">
        <v>11422</v>
      </c>
      <c r="G566" s="412" t="s">
        <v>11425</v>
      </c>
      <c r="H566" s="370" t="s">
        <v>11429</v>
      </c>
      <c r="I566" s="370" t="s">
        <v>11432</v>
      </c>
      <c r="J566" s="370" t="s">
        <v>11435</v>
      </c>
      <c r="K566" s="412" t="s">
        <v>11436</v>
      </c>
      <c r="L566" s="373"/>
      <c r="M566" s="373"/>
      <c r="N566" s="373"/>
      <c r="O566" s="373"/>
      <c r="P566" s="373"/>
      <c r="Q566" s="373"/>
      <c r="R566" s="373"/>
      <c r="S566" s="373"/>
      <c r="T566" s="373"/>
      <c r="U566" s="373"/>
      <c r="V566" s="373"/>
      <c r="W566" s="373"/>
      <c r="X566" s="373"/>
      <c r="Y566" s="373"/>
      <c r="Z566" s="373"/>
      <c r="AA566" s="373"/>
      <c r="AB566" s="373"/>
      <c r="AC566" s="373"/>
      <c r="AD566" s="373"/>
      <c r="AE566" s="373"/>
      <c r="AF566" s="373"/>
      <c r="AG566" s="373"/>
      <c r="AH566" s="373"/>
      <c r="AI566" s="1"/>
      <c r="AJ566" s="1"/>
    </row>
    <row r="567">
      <c r="A567" s="9">
        <v>580.0</v>
      </c>
      <c r="B567" s="12"/>
      <c r="C567" s="369">
        <f t="shared" si="9"/>
        <v>5130</v>
      </c>
      <c r="D567" s="413" t="s">
        <v>11456</v>
      </c>
      <c r="E567" s="370"/>
      <c r="F567" s="373"/>
      <c r="G567" s="371" t="s">
        <v>11507</v>
      </c>
      <c r="S567" s="371" t="s">
        <v>11534</v>
      </c>
      <c r="AE567" s="373"/>
      <c r="AF567" s="373"/>
      <c r="AG567" s="373"/>
      <c r="AH567" s="373"/>
      <c r="AI567" s="1"/>
      <c r="AJ567" s="1"/>
    </row>
    <row r="568">
      <c r="A568" s="9">
        <v>581.0</v>
      </c>
      <c r="B568" s="12"/>
      <c r="C568" s="369">
        <f t="shared" si="9"/>
        <v>95</v>
      </c>
      <c r="D568" s="414" t="s">
        <v>11548</v>
      </c>
      <c r="E568" s="375" t="s">
        <v>11553</v>
      </c>
      <c r="F568" s="373"/>
      <c r="G568" s="373"/>
      <c r="H568" s="373"/>
      <c r="I568" s="373"/>
      <c r="J568" s="373"/>
      <c r="K568" s="373"/>
      <c r="L568" s="373"/>
      <c r="M568" s="373"/>
      <c r="N568" s="373"/>
      <c r="O568" s="373"/>
      <c r="P568" s="373"/>
      <c r="Q568" s="373"/>
      <c r="R568" s="373"/>
      <c r="S568" s="373"/>
      <c r="T568" s="373"/>
      <c r="U568" s="373"/>
      <c r="V568" s="373"/>
      <c r="W568" s="373"/>
      <c r="X568" s="373"/>
      <c r="Y568" s="373"/>
      <c r="Z568" s="373"/>
      <c r="AA568" s="373"/>
      <c r="AB568" s="373"/>
      <c r="AC568" s="373"/>
      <c r="AD568" s="373"/>
      <c r="AE568" s="373"/>
      <c r="AF568" s="373"/>
      <c r="AG568" s="373"/>
      <c r="AH568" s="373"/>
      <c r="AI568" s="1"/>
      <c r="AJ568" s="1"/>
    </row>
    <row r="569">
      <c r="A569" s="9">
        <v>582.0</v>
      </c>
      <c r="B569" s="12"/>
      <c r="C569" s="369">
        <f t="shared" si="9"/>
        <v>233</v>
      </c>
      <c r="D569" s="411" t="s">
        <v>11578</v>
      </c>
      <c r="I569" s="373"/>
      <c r="J569" s="373"/>
      <c r="K569" s="373"/>
      <c r="L569" s="373"/>
      <c r="M569" s="373"/>
      <c r="N569" s="373"/>
      <c r="O569" s="373"/>
      <c r="P569" s="373"/>
      <c r="Q569" s="373"/>
      <c r="R569" s="373"/>
      <c r="S569" s="373"/>
      <c r="T569" s="373"/>
      <c r="U569" s="373"/>
      <c r="V569" s="373"/>
      <c r="W569" s="373"/>
      <c r="X569" s="373"/>
      <c r="Y569" s="373"/>
      <c r="Z569" s="373"/>
      <c r="AA569" s="373"/>
      <c r="AB569" s="373"/>
      <c r="AC569" s="373"/>
      <c r="AD569" s="373"/>
      <c r="AE569" s="373"/>
      <c r="AF569" s="373"/>
      <c r="AG569" s="373"/>
      <c r="AH569" s="373"/>
      <c r="AI569" s="1"/>
      <c r="AJ569" s="1"/>
    </row>
    <row r="570">
      <c r="A570" s="9">
        <v>583.0</v>
      </c>
      <c r="B570" s="12"/>
      <c r="C570" s="369">
        <f t="shared" si="9"/>
        <v>980</v>
      </c>
      <c r="D570" s="411" t="s">
        <v>11590</v>
      </c>
      <c r="E570" s="370" t="s">
        <v>11593</v>
      </c>
      <c r="F570" s="370" t="s">
        <v>11597</v>
      </c>
      <c r="G570" s="370" t="s">
        <v>11602</v>
      </c>
      <c r="J570" s="370" t="s">
        <v>11606</v>
      </c>
      <c r="K570" s="370" t="s">
        <v>11610</v>
      </c>
      <c r="M570" s="370" t="s">
        <v>11614</v>
      </c>
      <c r="O570" s="370" t="s">
        <v>11622</v>
      </c>
      <c r="R570" s="373"/>
      <c r="S570" s="373"/>
      <c r="T570" s="373"/>
      <c r="U570" s="373"/>
      <c r="V570" s="373"/>
      <c r="W570" s="373"/>
      <c r="X570" s="373"/>
      <c r="Y570" s="373"/>
      <c r="Z570" s="373"/>
      <c r="AA570" s="373"/>
      <c r="AB570" s="373"/>
      <c r="AC570" s="373"/>
      <c r="AD570" s="373"/>
      <c r="AE570" s="373"/>
      <c r="AF570" s="373"/>
      <c r="AG570" s="373"/>
      <c r="AH570" s="373"/>
      <c r="AI570" s="1"/>
      <c r="AJ570" s="1"/>
    </row>
    <row r="571">
      <c r="A571" s="9">
        <v>584.0</v>
      </c>
      <c r="B571" s="12"/>
      <c r="C571" s="369">
        <f t="shared" si="9"/>
        <v>85</v>
      </c>
      <c r="D571" s="417" t="s">
        <v>11629</v>
      </c>
      <c r="E571" s="370" t="s">
        <v>11648</v>
      </c>
      <c r="F571" s="370" t="s">
        <v>11651</v>
      </c>
      <c r="G571" s="373"/>
      <c r="H571" s="373"/>
      <c r="I571" s="373"/>
      <c r="J571" s="373"/>
      <c r="K571" s="373"/>
      <c r="L571" s="373"/>
      <c r="M571" s="373"/>
      <c r="N571" s="373"/>
      <c r="O571" s="373"/>
      <c r="P571" s="373"/>
      <c r="Q571" s="373"/>
      <c r="R571" s="373"/>
      <c r="S571" s="373"/>
      <c r="T571" s="373"/>
      <c r="U571" s="373"/>
      <c r="V571" s="373"/>
      <c r="W571" s="373"/>
      <c r="X571" s="373"/>
      <c r="Y571" s="373"/>
      <c r="Z571" s="373"/>
      <c r="AA571" s="373"/>
      <c r="AB571" s="373"/>
      <c r="AC571" s="373"/>
      <c r="AD571" s="373"/>
      <c r="AE571" s="373"/>
      <c r="AF571" s="373"/>
      <c r="AG571" s="373"/>
      <c r="AH571" s="373"/>
      <c r="AI571" s="1"/>
      <c r="AJ571" s="1"/>
    </row>
    <row r="572">
      <c r="A572" s="9">
        <v>585.0</v>
      </c>
      <c r="B572" s="12"/>
      <c r="C572" s="369">
        <f t="shared" si="9"/>
        <v>41</v>
      </c>
      <c r="D572" s="417" t="s">
        <v>11659</v>
      </c>
      <c r="E572" s="375" t="s">
        <v>11684</v>
      </c>
      <c r="F572" s="370" t="s">
        <v>11697</v>
      </c>
      <c r="G572" s="373"/>
      <c r="H572" s="373"/>
      <c r="I572" s="373"/>
      <c r="J572" s="373"/>
      <c r="K572" s="373"/>
      <c r="L572" s="373"/>
      <c r="M572" s="373"/>
      <c r="N572" s="373"/>
      <c r="O572" s="373"/>
      <c r="P572" s="373"/>
      <c r="Q572" s="373"/>
      <c r="R572" s="373"/>
      <c r="S572" s="373"/>
      <c r="T572" s="373"/>
      <c r="U572" s="373"/>
      <c r="V572" s="373"/>
      <c r="W572" s="373"/>
      <c r="X572" s="373"/>
      <c r="Y572" s="373"/>
      <c r="Z572" s="373"/>
      <c r="AA572" s="373"/>
      <c r="AB572" s="373"/>
      <c r="AC572" s="373"/>
      <c r="AD572" s="373"/>
      <c r="AE572" s="373"/>
      <c r="AF572" s="373"/>
      <c r="AG572" s="373"/>
      <c r="AH572" s="373"/>
      <c r="AI572" s="1"/>
      <c r="AJ572" s="1"/>
    </row>
    <row r="573">
      <c r="A573" s="9">
        <v>586.0</v>
      </c>
      <c r="B573" s="12"/>
      <c r="C573" s="369">
        <f t="shared" si="9"/>
        <v>297</v>
      </c>
      <c r="D573" s="411" t="s">
        <v>11706</v>
      </c>
      <c r="E573" s="370" t="s">
        <v>11709</v>
      </c>
      <c r="F573" s="370" t="s">
        <v>11714</v>
      </c>
      <c r="H573" s="370" t="s">
        <v>11720</v>
      </c>
      <c r="K573" s="373"/>
      <c r="L573" s="373"/>
      <c r="M573" s="373"/>
      <c r="N573" s="373"/>
      <c r="O573" s="373"/>
      <c r="P573" s="373"/>
      <c r="Q573" s="373"/>
      <c r="R573" s="373"/>
      <c r="S573" s="373"/>
      <c r="T573" s="373"/>
      <c r="U573" s="373"/>
      <c r="V573" s="373"/>
      <c r="W573" s="373"/>
      <c r="X573" s="373"/>
      <c r="Y573" s="373"/>
      <c r="Z573" s="373"/>
      <c r="AA573" s="373"/>
      <c r="AB573" s="373"/>
      <c r="AC573" s="373"/>
      <c r="AD573" s="373"/>
      <c r="AE573" s="373"/>
      <c r="AF573" s="373"/>
      <c r="AG573" s="373"/>
      <c r="AH573" s="373"/>
      <c r="AI573" s="1"/>
      <c r="AJ573" s="1"/>
    </row>
    <row r="574">
      <c r="A574" s="9">
        <v>587.0</v>
      </c>
      <c r="B574" s="12"/>
      <c r="C574" s="369">
        <f t="shared" si="9"/>
        <v>158</v>
      </c>
      <c r="D574" s="411" t="s">
        <v>11735</v>
      </c>
      <c r="E574" s="370" t="s">
        <v>11738</v>
      </c>
      <c r="G574" s="373"/>
      <c r="H574" s="373"/>
      <c r="I574" s="373"/>
      <c r="J574" s="373"/>
      <c r="K574" s="373"/>
      <c r="L574" s="373"/>
      <c r="M574" s="373"/>
      <c r="N574" s="373"/>
      <c r="O574" s="373"/>
      <c r="P574" s="373"/>
      <c r="Q574" s="373"/>
      <c r="R574" s="373"/>
      <c r="S574" s="373"/>
      <c r="T574" s="373"/>
      <c r="U574" s="373"/>
      <c r="V574" s="373"/>
      <c r="W574" s="373"/>
      <c r="X574" s="373"/>
      <c r="Y574" s="373"/>
      <c r="Z574" s="373"/>
      <c r="AA574" s="373"/>
      <c r="AB574" s="373"/>
      <c r="AC574" s="373"/>
      <c r="AD574" s="373"/>
      <c r="AE574" s="373"/>
      <c r="AF574" s="373"/>
      <c r="AG574" s="373"/>
      <c r="AH574" s="373"/>
      <c r="AI574" s="1"/>
      <c r="AJ574" s="1"/>
    </row>
    <row r="575">
      <c r="A575" s="9">
        <v>588.0</v>
      </c>
      <c r="B575" s="12"/>
      <c r="C575" s="369">
        <f t="shared" si="9"/>
        <v>2</v>
      </c>
      <c r="D575" s="418" t="s">
        <v>11745</v>
      </c>
      <c r="E575" s="373"/>
      <c r="F575" s="373"/>
      <c r="G575" s="373"/>
      <c r="H575" s="373"/>
      <c r="I575" s="373"/>
      <c r="J575" s="373"/>
      <c r="K575" s="373"/>
      <c r="L575" s="373"/>
      <c r="M575" s="373"/>
      <c r="N575" s="373"/>
      <c r="O575" s="373"/>
      <c r="P575" s="373"/>
      <c r="Q575" s="373"/>
      <c r="R575" s="373"/>
      <c r="S575" s="373"/>
      <c r="T575" s="373"/>
      <c r="U575" s="373"/>
      <c r="V575" s="373"/>
      <c r="W575" s="373"/>
      <c r="X575" s="373"/>
      <c r="Y575" s="373"/>
      <c r="Z575" s="373"/>
      <c r="AA575" s="373"/>
      <c r="AB575" s="373"/>
      <c r="AC575" s="373"/>
      <c r="AD575" s="373"/>
      <c r="AE575" s="373"/>
      <c r="AF575" s="373"/>
      <c r="AG575" s="373"/>
      <c r="AH575" s="373"/>
      <c r="AI575" s="1"/>
      <c r="AJ575" s="1"/>
    </row>
    <row r="576">
      <c r="A576" s="9">
        <v>589.0</v>
      </c>
      <c r="B576" s="12"/>
      <c r="C576" s="369">
        <f t="shared" si="9"/>
        <v>19</v>
      </c>
      <c r="D576" s="419" t="s">
        <v>11758</v>
      </c>
      <c r="E576" s="373"/>
      <c r="F576" s="373"/>
      <c r="G576" s="373"/>
      <c r="H576" s="373"/>
      <c r="I576" s="373"/>
      <c r="J576" s="373"/>
      <c r="K576" s="373"/>
      <c r="L576" s="373"/>
      <c r="M576" s="373"/>
      <c r="N576" s="373"/>
      <c r="O576" s="373"/>
      <c r="P576" s="373"/>
      <c r="Q576" s="373"/>
      <c r="R576" s="373"/>
      <c r="S576" s="373"/>
      <c r="T576" s="373"/>
      <c r="U576" s="373"/>
      <c r="V576" s="373"/>
      <c r="W576" s="373"/>
      <c r="X576" s="373"/>
      <c r="Y576" s="373"/>
      <c r="Z576" s="373"/>
      <c r="AA576" s="373"/>
      <c r="AB576" s="373"/>
      <c r="AC576" s="373"/>
      <c r="AD576" s="373"/>
      <c r="AE576" s="373"/>
      <c r="AF576" s="373"/>
      <c r="AG576" s="373"/>
      <c r="AH576" s="373"/>
      <c r="AI576" s="1"/>
      <c r="AJ576" s="1"/>
    </row>
    <row r="577">
      <c r="A577" s="9">
        <v>590.0</v>
      </c>
      <c r="B577" s="12"/>
      <c r="C577" s="369">
        <f t="shared" si="9"/>
        <v>7</v>
      </c>
      <c r="D577" s="418" t="s">
        <v>11796</v>
      </c>
      <c r="E577" s="373"/>
      <c r="F577" s="373"/>
      <c r="G577" s="373"/>
      <c r="H577" s="373"/>
      <c r="I577" s="373"/>
      <c r="J577" s="373"/>
      <c r="K577" s="373"/>
      <c r="L577" s="373"/>
      <c r="M577" s="373"/>
      <c r="N577" s="373"/>
      <c r="O577" s="373"/>
      <c r="P577" s="373"/>
      <c r="Q577" s="373"/>
      <c r="R577" s="373"/>
      <c r="S577" s="373"/>
      <c r="T577" s="373"/>
      <c r="U577" s="373"/>
      <c r="V577" s="373"/>
      <c r="W577" s="373"/>
      <c r="X577" s="373"/>
      <c r="Y577" s="373"/>
      <c r="Z577" s="373"/>
      <c r="AA577" s="373"/>
      <c r="AB577" s="373"/>
      <c r="AC577" s="373"/>
      <c r="AD577" s="373"/>
      <c r="AE577" s="373"/>
      <c r="AF577" s="373"/>
      <c r="AG577" s="373"/>
      <c r="AH577" s="373"/>
      <c r="AI577" s="1"/>
      <c r="AJ577" s="1"/>
    </row>
    <row r="578">
      <c r="A578" s="9">
        <v>591.0</v>
      </c>
      <c r="B578" s="12"/>
      <c r="C578" s="369">
        <f t="shared" si="9"/>
        <v>9</v>
      </c>
      <c r="D578" s="411" t="s">
        <v>11804</v>
      </c>
      <c r="E578" s="373"/>
      <c r="F578" s="373"/>
      <c r="G578" s="373"/>
      <c r="H578" s="373"/>
      <c r="I578" s="373"/>
      <c r="J578" s="373"/>
      <c r="K578" s="373"/>
      <c r="L578" s="373"/>
      <c r="M578" s="373"/>
      <c r="N578" s="373"/>
      <c r="O578" s="373"/>
      <c r="P578" s="373"/>
      <c r="Q578" s="373"/>
      <c r="R578" s="373"/>
      <c r="S578" s="373"/>
      <c r="T578" s="373"/>
      <c r="U578" s="373"/>
      <c r="V578" s="373"/>
      <c r="W578" s="373"/>
      <c r="X578" s="373"/>
      <c r="Y578" s="373"/>
      <c r="Z578" s="373"/>
      <c r="AA578" s="373"/>
      <c r="AB578" s="373"/>
      <c r="AC578" s="373"/>
      <c r="AD578" s="373"/>
      <c r="AE578" s="373"/>
      <c r="AF578" s="373"/>
      <c r="AG578" s="373"/>
      <c r="AH578" s="373"/>
      <c r="AI578" s="1"/>
      <c r="AJ578" s="1"/>
    </row>
    <row r="579">
      <c r="A579" s="9">
        <v>592.0</v>
      </c>
      <c r="B579" s="12"/>
      <c r="C579" s="369">
        <f t="shared" si="9"/>
        <v>59</v>
      </c>
      <c r="D579" s="411" t="s">
        <v>11816</v>
      </c>
      <c r="E579" s="373"/>
      <c r="F579" s="373"/>
      <c r="G579" s="373"/>
      <c r="H579" s="373"/>
      <c r="I579" s="373"/>
      <c r="J579" s="373"/>
      <c r="K579" s="373"/>
      <c r="L579" s="373"/>
      <c r="M579" s="373"/>
      <c r="N579" s="373"/>
      <c r="O579" s="373"/>
      <c r="P579" s="373"/>
      <c r="Q579" s="373"/>
      <c r="R579" s="373"/>
      <c r="S579" s="373"/>
      <c r="T579" s="373"/>
      <c r="U579" s="373"/>
      <c r="V579" s="373"/>
      <c r="W579" s="373"/>
      <c r="X579" s="373"/>
      <c r="Y579" s="373"/>
      <c r="Z579" s="373"/>
      <c r="AA579" s="373"/>
      <c r="AB579" s="373"/>
      <c r="AC579" s="373"/>
      <c r="AD579" s="373"/>
      <c r="AE579" s="373"/>
      <c r="AF579" s="373"/>
      <c r="AG579" s="373"/>
      <c r="AH579" s="373"/>
      <c r="AI579" s="1"/>
      <c r="AJ579" s="1"/>
    </row>
    <row r="580">
      <c r="A580" s="9">
        <v>593.0</v>
      </c>
      <c r="B580" s="12"/>
      <c r="C580" s="369">
        <f t="shared" si="9"/>
        <v>518</v>
      </c>
      <c r="D580" s="411" t="s">
        <v>11825</v>
      </c>
      <c r="F580" s="370" t="s">
        <v>11828</v>
      </c>
      <c r="H580" s="370" t="s">
        <v>11833</v>
      </c>
      <c r="I580" s="370" t="s">
        <v>11838</v>
      </c>
      <c r="K580" s="370" t="s">
        <v>11843</v>
      </c>
      <c r="M580" s="373"/>
      <c r="N580" s="373"/>
      <c r="O580" s="373"/>
      <c r="P580" s="373"/>
      <c r="Q580" s="373"/>
      <c r="R580" s="373"/>
      <c r="S580" s="373"/>
      <c r="T580" s="373"/>
      <c r="U580" s="373"/>
      <c r="V580" s="373"/>
      <c r="W580" s="373"/>
      <c r="X580" s="373"/>
      <c r="Y580" s="373"/>
      <c r="Z580" s="373"/>
      <c r="AA580" s="373"/>
      <c r="AB580" s="373"/>
      <c r="AC580" s="373"/>
      <c r="AD580" s="373"/>
      <c r="AE580" s="373"/>
      <c r="AF580" s="373"/>
      <c r="AG580" s="373"/>
      <c r="AH580" s="373"/>
      <c r="AI580" s="1"/>
      <c r="AJ580" s="1"/>
    </row>
    <row r="581">
      <c r="A581" s="9">
        <v>594.0</v>
      </c>
      <c r="B581" s="12"/>
      <c r="C581" s="369">
        <f t="shared" si="9"/>
        <v>357</v>
      </c>
      <c r="D581" s="411" t="s">
        <v>11856</v>
      </c>
      <c r="E581" s="370" t="s">
        <v>11857</v>
      </c>
      <c r="F581" s="370" t="s">
        <v>11858</v>
      </c>
      <c r="G581" s="370" t="s">
        <v>11859</v>
      </c>
      <c r="H581" s="370" t="s">
        <v>11860</v>
      </c>
      <c r="I581" s="373"/>
      <c r="J581" s="373"/>
      <c r="K581" s="373"/>
      <c r="L581" s="373"/>
      <c r="M581" s="373"/>
      <c r="N581" s="373"/>
      <c r="O581" s="373"/>
      <c r="P581" s="373"/>
      <c r="Q581" s="373"/>
      <c r="R581" s="373"/>
      <c r="S581" s="373"/>
      <c r="T581" s="373"/>
      <c r="U581" s="373"/>
      <c r="V581" s="373"/>
      <c r="W581" s="373"/>
      <c r="X581" s="373"/>
      <c r="Y581" s="373"/>
      <c r="Z581" s="373"/>
      <c r="AA581" s="373"/>
      <c r="AB581" s="373"/>
      <c r="AC581" s="373"/>
      <c r="AD581" s="373"/>
      <c r="AE581" s="373"/>
      <c r="AF581" s="373"/>
      <c r="AG581" s="373"/>
      <c r="AH581" s="373"/>
      <c r="AI581" s="1"/>
      <c r="AJ581" s="1"/>
    </row>
    <row r="582">
      <c r="A582" s="9">
        <v>595.0</v>
      </c>
      <c r="B582" s="12"/>
      <c r="C582" s="369">
        <f t="shared" si="9"/>
        <v>352</v>
      </c>
      <c r="D582" s="411" t="s">
        <v>11871</v>
      </c>
      <c r="E582" s="370" t="s">
        <v>11875</v>
      </c>
      <c r="F582" s="370" t="s">
        <v>11877</v>
      </c>
      <c r="G582" s="370" t="s">
        <v>11881</v>
      </c>
      <c r="H582" s="373"/>
      <c r="I582" s="373"/>
      <c r="J582" s="373"/>
      <c r="K582" s="373"/>
      <c r="L582" s="373"/>
      <c r="M582" s="373"/>
      <c r="N582" s="373"/>
      <c r="O582" s="373"/>
      <c r="P582" s="373"/>
      <c r="Q582" s="373"/>
      <c r="R582" s="373"/>
      <c r="S582" s="373"/>
      <c r="T582" s="373"/>
      <c r="U582" s="373"/>
      <c r="V582" s="373"/>
      <c r="W582" s="373"/>
      <c r="X582" s="373"/>
      <c r="Y582" s="373"/>
      <c r="Z582" s="373"/>
      <c r="AA582" s="373"/>
      <c r="AB582" s="373"/>
      <c r="AC582" s="373"/>
      <c r="AD582" s="373"/>
      <c r="AE582" s="373"/>
      <c r="AF582" s="373"/>
      <c r="AG582" s="373"/>
      <c r="AH582" s="373"/>
      <c r="AI582" s="1"/>
      <c r="AJ582" s="1"/>
    </row>
    <row r="583">
      <c r="A583" s="9">
        <v>596.0</v>
      </c>
      <c r="B583" s="12"/>
      <c r="C583" s="369">
        <f t="shared" si="9"/>
        <v>7</v>
      </c>
      <c r="D583" s="370" t="s">
        <v>11895</v>
      </c>
      <c r="E583" s="373"/>
      <c r="F583" s="373"/>
      <c r="G583" s="373"/>
      <c r="H583" s="373"/>
      <c r="I583" s="373"/>
      <c r="J583" s="373"/>
      <c r="K583" s="373"/>
      <c r="L583" s="373"/>
      <c r="M583" s="373"/>
      <c r="N583" s="373"/>
      <c r="O583" s="373"/>
      <c r="P583" s="373"/>
      <c r="Q583" s="373"/>
      <c r="R583" s="373"/>
      <c r="S583" s="373"/>
      <c r="T583" s="373"/>
      <c r="U583" s="373"/>
      <c r="V583" s="373"/>
      <c r="W583" s="373"/>
      <c r="X583" s="373"/>
      <c r="Y583" s="373"/>
      <c r="Z583" s="373"/>
      <c r="AA583" s="373"/>
      <c r="AB583" s="373"/>
      <c r="AC583" s="373"/>
      <c r="AD583" s="373"/>
      <c r="AE583" s="373"/>
      <c r="AF583" s="373"/>
      <c r="AG583" s="373"/>
      <c r="AH583" s="373"/>
      <c r="AI583" s="1"/>
      <c r="AJ583" s="1"/>
    </row>
    <row r="584">
      <c r="A584" s="9">
        <v>597.0</v>
      </c>
      <c r="B584" s="12"/>
      <c r="C584" s="369">
        <f t="shared" si="9"/>
        <v>99</v>
      </c>
      <c r="D584" s="370" t="s">
        <v>11914</v>
      </c>
      <c r="E584" s="370" t="s">
        <v>11919</v>
      </c>
      <c r="F584" s="373"/>
      <c r="G584" s="373"/>
      <c r="H584" s="373"/>
      <c r="I584" s="373"/>
      <c r="J584" s="373"/>
      <c r="K584" s="373"/>
      <c r="L584" s="373"/>
      <c r="M584" s="373"/>
      <c r="N584" s="373"/>
      <c r="O584" s="373"/>
      <c r="P584" s="373"/>
      <c r="Q584" s="373"/>
      <c r="R584" s="373"/>
      <c r="S584" s="373"/>
      <c r="T584" s="373"/>
      <c r="U584" s="373"/>
      <c r="V584" s="373"/>
      <c r="W584" s="373"/>
      <c r="X584" s="373"/>
      <c r="Y584" s="373"/>
      <c r="Z584" s="373"/>
      <c r="AA584" s="373"/>
      <c r="AB584" s="373"/>
      <c r="AC584" s="373"/>
      <c r="AD584" s="373"/>
      <c r="AE584" s="373"/>
      <c r="AF584" s="373"/>
      <c r="AG584" s="373"/>
      <c r="AH584" s="373"/>
      <c r="AI584" s="1"/>
      <c r="AJ584" s="1"/>
    </row>
    <row r="585">
      <c r="A585" s="9">
        <v>598.0</v>
      </c>
      <c r="B585" s="12"/>
      <c r="C585" s="369">
        <f t="shared" si="9"/>
        <v>19</v>
      </c>
      <c r="D585" s="370" t="s">
        <v>11939</v>
      </c>
      <c r="E585" s="373"/>
      <c r="F585" s="373"/>
      <c r="G585" s="373"/>
      <c r="H585" s="373"/>
      <c r="I585" s="373"/>
      <c r="J585" s="373"/>
      <c r="K585" s="373"/>
      <c r="L585" s="373"/>
      <c r="M585" s="373"/>
      <c r="N585" s="373"/>
      <c r="O585" s="373"/>
      <c r="P585" s="373"/>
      <c r="Q585" s="373"/>
      <c r="R585" s="373"/>
      <c r="S585" s="373"/>
      <c r="T585" s="373"/>
      <c r="U585" s="373"/>
      <c r="V585" s="373"/>
      <c r="W585" s="373"/>
      <c r="X585" s="373"/>
      <c r="Y585" s="373"/>
      <c r="Z585" s="373"/>
      <c r="AA585" s="373"/>
      <c r="AB585" s="373"/>
      <c r="AC585" s="373"/>
      <c r="AD585" s="373"/>
      <c r="AE585" s="373"/>
      <c r="AF585" s="373"/>
      <c r="AG585" s="373"/>
      <c r="AH585" s="373"/>
      <c r="AI585" s="1"/>
      <c r="AJ585" s="1"/>
    </row>
    <row r="586">
      <c r="A586" s="9">
        <v>599.0</v>
      </c>
      <c r="B586" s="12"/>
      <c r="C586" s="369">
        <f t="shared" si="9"/>
        <v>325</v>
      </c>
      <c r="D586" s="370" t="s">
        <v>11946</v>
      </c>
      <c r="E586" s="370" t="s">
        <v>11952</v>
      </c>
      <c r="F586" s="373"/>
      <c r="G586" s="373"/>
      <c r="H586" s="373"/>
      <c r="I586" s="373"/>
      <c r="J586" s="373"/>
      <c r="K586" s="373"/>
      <c r="L586" s="373"/>
      <c r="M586" s="373"/>
      <c r="N586" s="373"/>
      <c r="O586" s="373"/>
      <c r="P586" s="373"/>
      <c r="Q586" s="373"/>
      <c r="R586" s="373"/>
      <c r="S586" s="373"/>
      <c r="T586" s="373"/>
      <c r="U586" s="373"/>
      <c r="V586" s="373"/>
      <c r="W586" s="373"/>
      <c r="X586" s="373"/>
      <c r="Y586" s="373"/>
      <c r="Z586" s="373"/>
      <c r="AA586" s="373"/>
      <c r="AB586" s="373"/>
      <c r="AC586" s="373"/>
      <c r="AD586" s="373"/>
      <c r="AE586" s="373"/>
      <c r="AF586" s="373"/>
      <c r="AG586" s="373"/>
      <c r="AH586" s="373"/>
      <c r="AI586" s="1"/>
      <c r="AJ586" s="1"/>
    </row>
    <row r="587">
      <c r="A587" s="9">
        <v>600.0</v>
      </c>
      <c r="B587" s="12"/>
      <c r="C587" s="369">
        <f t="shared" si="9"/>
        <v>34</v>
      </c>
      <c r="D587" s="370" t="s">
        <v>11968</v>
      </c>
      <c r="E587" s="373"/>
      <c r="F587" s="373"/>
      <c r="G587" s="373"/>
      <c r="H587" s="373"/>
      <c r="I587" s="373"/>
      <c r="J587" s="373"/>
      <c r="K587" s="373"/>
      <c r="L587" s="373"/>
      <c r="M587" s="373"/>
      <c r="N587" s="373"/>
      <c r="O587" s="373"/>
      <c r="P587" s="373"/>
      <c r="Q587" s="373"/>
      <c r="R587" s="373"/>
      <c r="S587" s="373"/>
      <c r="T587" s="373"/>
      <c r="U587" s="373"/>
      <c r="V587" s="373"/>
      <c r="W587" s="373"/>
      <c r="X587" s="373"/>
      <c r="Y587" s="373"/>
      <c r="Z587" s="373"/>
      <c r="AA587" s="373"/>
      <c r="AB587" s="373"/>
      <c r="AC587" s="373"/>
      <c r="AD587" s="373"/>
      <c r="AE587" s="373"/>
      <c r="AF587" s="373"/>
      <c r="AG587" s="373"/>
      <c r="AH587" s="373"/>
      <c r="AI587" s="1"/>
      <c r="AJ587" s="1"/>
    </row>
    <row r="588">
      <c r="A588" s="9">
        <v>601.0</v>
      </c>
      <c r="B588" s="12"/>
      <c r="C588" s="369">
        <f t="shared" si="9"/>
        <v>81</v>
      </c>
      <c r="D588" s="370" t="s">
        <v>11986</v>
      </c>
      <c r="E588" s="373"/>
      <c r="F588" s="373"/>
      <c r="G588" s="373"/>
      <c r="H588" s="373"/>
      <c r="I588" s="373"/>
      <c r="J588" s="373"/>
      <c r="K588" s="373"/>
      <c r="L588" s="373"/>
      <c r="M588" s="373"/>
      <c r="N588" s="373"/>
      <c r="O588" s="373"/>
      <c r="P588" s="373"/>
      <c r="Q588" s="373"/>
      <c r="R588" s="373"/>
      <c r="S588" s="373"/>
      <c r="T588" s="373"/>
      <c r="U588" s="373"/>
      <c r="V588" s="373"/>
      <c r="W588" s="373"/>
      <c r="X588" s="373"/>
      <c r="Y588" s="373"/>
      <c r="Z588" s="373"/>
      <c r="AA588" s="373"/>
      <c r="AB588" s="373"/>
      <c r="AC588" s="373"/>
      <c r="AD588" s="373"/>
      <c r="AE588" s="373"/>
      <c r="AF588" s="373"/>
      <c r="AG588" s="373"/>
      <c r="AH588" s="373"/>
      <c r="AI588" s="1"/>
      <c r="AJ588" s="1"/>
    </row>
    <row r="589">
      <c r="A589" s="9">
        <v>602.0</v>
      </c>
      <c r="B589" s="12"/>
      <c r="C589" s="369">
        <f t="shared" si="9"/>
        <v>124</v>
      </c>
      <c r="D589" s="370" t="s">
        <v>12002</v>
      </c>
      <c r="E589" s="370" t="s">
        <v>12004</v>
      </c>
      <c r="F589" s="370" t="s">
        <v>12006</v>
      </c>
      <c r="G589" s="373"/>
      <c r="H589" s="373"/>
      <c r="I589" s="373"/>
      <c r="J589" s="373"/>
      <c r="K589" s="373"/>
      <c r="L589" s="373"/>
      <c r="M589" s="373"/>
      <c r="N589" s="373"/>
      <c r="O589" s="373"/>
      <c r="P589" s="373"/>
      <c r="Q589" s="373"/>
      <c r="R589" s="373"/>
      <c r="S589" s="373"/>
      <c r="T589" s="373"/>
      <c r="U589" s="373"/>
      <c r="V589" s="373"/>
      <c r="W589" s="373"/>
      <c r="X589" s="373"/>
      <c r="Y589" s="373"/>
      <c r="Z589" s="373"/>
      <c r="AA589" s="373"/>
      <c r="AB589" s="373"/>
      <c r="AC589" s="373"/>
      <c r="AD589" s="373"/>
      <c r="AE589" s="373"/>
      <c r="AF589" s="373"/>
      <c r="AG589" s="373"/>
      <c r="AH589" s="373"/>
      <c r="AI589" s="1"/>
      <c r="AJ589" s="1"/>
    </row>
    <row r="590">
      <c r="A590" s="9">
        <v>603.0</v>
      </c>
      <c r="B590" s="12"/>
      <c r="C590" s="369">
        <f t="shared" si="9"/>
        <v>1646</v>
      </c>
      <c r="D590" s="370" t="s">
        <v>12018</v>
      </c>
      <c r="E590" s="370" t="s">
        <v>12020</v>
      </c>
      <c r="F590" s="370" t="s">
        <v>12023</v>
      </c>
      <c r="G590" s="370" t="s">
        <v>12025</v>
      </c>
      <c r="H590" s="370" t="s">
        <v>12034</v>
      </c>
      <c r="I590" s="370" t="s">
        <v>12036</v>
      </c>
      <c r="J590" s="373"/>
      <c r="K590" s="373"/>
      <c r="L590" s="373"/>
      <c r="M590" s="373"/>
      <c r="N590" s="373"/>
      <c r="O590" s="373"/>
      <c r="P590" s="373"/>
      <c r="Q590" s="373"/>
      <c r="R590" s="373"/>
      <c r="S590" s="373"/>
      <c r="T590" s="373"/>
      <c r="U590" s="373"/>
      <c r="V590" s="373"/>
      <c r="W590" s="373"/>
      <c r="X590" s="373"/>
      <c r="Y590" s="373"/>
      <c r="Z590" s="373"/>
      <c r="AA590" s="373"/>
      <c r="AB590" s="373"/>
      <c r="AC590" s="373"/>
      <c r="AD590" s="373"/>
      <c r="AE590" s="373"/>
      <c r="AF590" s="373"/>
      <c r="AG590" s="373"/>
      <c r="AH590" s="373"/>
      <c r="AI590" s="1"/>
      <c r="AJ590" s="1"/>
    </row>
    <row r="591">
      <c r="A591" s="9">
        <v>604.0</v>
      </c>
      <c r="B591" s="12"/>
      <c r="C591" s="369">
        <f t="shared" si="9"/>
        <v>353</v>
      </c>
      <c r="D591" s="370" t="s">
        <v>12048</v>
      </c>
      <c r="E591" s="370" t="s">
        <v>12050</v>
      </c>
      <c r="F591" s="370" t="s">
        <v>12052</v>
      </c>
      <c r="G591" s="370" t="s">
        <v>12056</v>
      </c>
      <c r="H591" s="370" t="s">
        <v>12059</v>
      </c>
      <c r="I591" s="370" t="s">
        <v>12062</v>
      </c>
      <c r="J591" s="370" t="s">
        <v>12063</v>
      </c>
      <c r="K591" s="370" t="s">
        <v>12065</v>
      </c>
      <c r="L591" s="373"/>
      <c r="M591" s="373"/>
      <c r="N591" s="373"/>
      <c r="O591" s="373"/>
      <c r="P591" s="373"/>
      <c r="Q591" s="373"/>
      <c r="R591" s="373"/>
      <c r="S591" s="373"/>
      <c r="T591" s="373"/>
      <c r="U591" s="373"/>
      <c r="V591" s="373"/>
      <c r="W591" s="373"/>
      <c r="X591" s="373"/>
      <c r="Y591" s="373"/>
      <c r="Z591" s="373"/>
      <c r="AA591" s="373"/>
      <c r="AB591" s="373"/>
      <c r="AC591" s="373"/>
      <c r="AD591" s="373"/>
      <c r="AE591" s="373"/>
      <c r="AF591" s="373"/>
      <c r="AG591" s="373"/>
      <c r="AH591" s="373"/>
      <c r="AI591" s="1"/>
      <c r="AJ591" s="1"/>
    </row>
    <row r="592">
      <c r="A592" s="9">
        <v>605.0</v>
      </c>
      <c r="B592" s="12"/>
      <c r="C592" s="369">
        <f t="shared" si="9"/>
        <v>301</v>
      </c>
      <c r="D592" s="375" t="s">
        <v>12075</v>
      </c>
      <c r="E592" s="375" t="s">
        <v>12091</v>
      </c>
      <c r="F592" s="375" t="s">
        <v>12125</v>
      </c>
      <c r="I592" s="373"/>
      <c r="J592" s="373"/>
      <c r="K592" s="373"/>
      <c r="L592" s="373"/>
      <c r="M592" s="373"/>
      <c r="N592" s="373"/>
      <c r="O592" s="373"/>
      <c r="P592" s="373"/>
      <c r="Q592" s="373"/>
      <c r="R592" s="373"/>
      <c r="S592" s="373"/>
      <c r="T592" s="373"/>
      <c r="U592" s="373"/>
      <c r="V592" s="373"/>
      <c r="W592" s="373"/>
      <c r="X592" s="373"/>
      <c r="Y592" s="373"/>
      <c r="Z592" s="373"/>
      <c r="AA592" s="373"/>
      <c r="AB592" s="373"/>
      <c r="AC592" s="373"/>
      <c r="AD592" s="373"/>
      <c r="AE592" s="373"/>
      <c r="AF592" s="373"/>
      <c r="AG592" s="373"/>
      <c r="AH592" s="373"/>
      <c r="AI592" s="1"/>
      <c r="AJ592" s="1"/>
    </row>
    <row r="593">
      <c r="A593" s="9">
        <v>606.0</v>
      </c>
      <c r="B593" s="12"/>
      <c r="C593" s="369">
        <f t="shared" si="9"/>
        <v>445</v>
      </c>
      <c r="D593" s="375" t="s">
        <v>12147</v>
      </c>
      <c r="E593" s="370" t="s">
        <v>12180</v>
      </c>
      <c r="F593" s="370" t="s">
        <v>12182</v>
      </c>
      <c r="H593" s="370" t="s">
        <v>12183</v>
      </c>
      <c r="J593" s="373"/>
      <c r="K593" s="373"/>
      <c r="L593" s="373"/>
      <c r="M593" s="373"/>
      <c r="N593" s="373"/>
      <c r="O593" s="373"/>
      <c r="P593" s="373"/>
      <c r="Q593" s="373"/>
      <c r="R593" s="373"/>
      <c r="S593" s="373"/>
      <c r="T593" s="373"/>
      <c r="U593" s="373"/>
      <c r="V593" s="373"/>
      <c r="W593" s="373"/>
      <c r="X593" s="373"/>
      <c r="Y593" s="373"/>
      <c r="Z593" s="373"/>
      <c r="AA593" s="373"/>
      <c r="AB593" s="373"/>
      <c r="AC593" s="373"/>
      <c r="AD593" s="373"/>
      <c r="AE593" s="373"/>
      <c r="AF593" s="373"/>
      <c r="AG593" s="373"/>
      <c r="AH593" s="373"/>
      <c r="AI593" s="1"/>
      <c r="AJ593" s="1"/>
    </row>
    <row r="594">
      <c r="A594" s="9">
        <v>607.0</v>
      </c>
      <c r="B594" s="12"/>
      <c r="C594" s="369">
        <f t="shared" si="9"/>
        <v>34</v>
      </c>
      <c r="D594" s="375" t="s">
        <v>12194</v>
      </c>
      <c r="E594" s="370" t="s">
        <v>12205</v>
      </c>
      <c r="F594" s="373"/>
      <c r="G594" s="373"/>
      <c r="H594" s="373"/>
      <c r="I594" s="373"/>
      <c r="J594" s="373"/>
      <c r="K594" s="373"/>
      <c r="L594" s="373"/>
      <c r="M594" s="373"/>
      <c r="N594" s="373"/>
      <c r="O594" s="373"/>
      <c r="P594" s="373"/>
      <c r="Q594" s="373"/>
      <c r="R594" s="373"/>
      <c r="S594" s="373"/>
      <c r="T594" s="373"/>
      <c r="U594" s="373"/>
      <c r="V594" s="373"/>
      <c r="W594" s="373"/>
      <c r="X594" s="373"/>
      <c r="Y594" s="373"/>
      <c r="Z594" s="373"/>
      <c r="AA594" s="373"/>
      <c r="AB594" s="373"/>
      <c r="AC594" s="373"/>
      <c r="AD594" s="373"/>
      <c r="AE594" s="373"/>
      <c r="AF594" s="373"/>
      <c r="AG594" s="373"/>
      <c r="AH594" s="373"/>
      <c r="AI594" s="1"/>
      <c r="AJ594" s="1"/>
    </row>
    <row r="595">
      <c r="A595" s="9">
        <v>608.0</v>
      </c>
      <c r="B595" s="12"/>
      <c r="C595" s="369">
        <f t="shared" si="9"/>
        <v>243</v>
      </c>
      <c r="D595" s="370" t="s">
        <v>12222</v>
      </c>
      <c r="E595" s="375" t="s">
        <v>12226</v>
      </c>
      <c r="F595" s="370" t="s">
        <v>12238</v>
      </c>
      <c r="G595" s="375" t="s">
        <v>12239</v>
      </c>
      <c r="H595" s="373"/>
      <c r="I595" s="373"/>
      <c r="J595" s="373"/>
      <c r="K595" s="373"/>
      <c r="L595" s="373"/>
      <c r="M595" s="373"/>
      <c r="N595" s="373"/>
      <c r="O595" s="373"/>
      <c r="P595" s="373"/>
      <c r="Q595" s="373"/>
      <c r="R595" s="373"/>
      <c r="S595" s="373"/>
      <c r="T595" s="373"/>
      <c r="U595" s="373"/>
      <c r="V595" s="373"/>
      <c r="W595" s="373"/>
      <c r="X595" s="373"/>
      <c r="Y595" s="373"/>
      <c r="Z595" s="373"/>
      <c r="AA595" s="373"/>
      <c r="AB595" s="373"/>
      <c r="AC595" s="373"/>
      <c r="AD595" s="373"/>
      <c r="AE595" s="373"/>
      <c r="AF595" s="373"/>
      <c r="AG595" s="373"/>
      <c r="AH595" s="373"/>
      <c r="AI595" s="1"/>
      <c r="AJ595" s="1"/>
    </row>
    <row r="596">
      <c r="A596" s="9">
        <v>609.0</v>
      </c>
      <c r="B596" s="12"/>
      <c r="C596" s="369">
        <f t="shared" si="9"/>
        <v>1125</v>
      </c>
      <c r="D596" s="375" t="s">
        <v>12264</v>
      </c>
      <c r="E596" s="423" t="s">
        <v>12289</v>
      </c>
      <c r="F596" s="370" t="s">
        <v>12296</v>
      </c>
      <c r="H596" s="370" t="s">
        <v>12298</v>
      </c>
      <c r="J596" s="370" t="s">
        <v>12299</v>
      </c>
      <c r="L596" s="370" t="s">
        <v>12300</v>
      </c>
      <c r="M596" s="370" t="s">
        <v>12303</v>
      </c>
      <c r="N596" s="370" t="s">
        <v>12306</v>
      </c>
      <c r="O596" s="370" t="s">
        <v>12307</v>
      </c>
      <c r="Q596" s="424" t="s">
        <v>12308</v>
      </c>
      <c r="S596" s="424" t="s">
        <v>12313</v>
      </c>
      <c r="U596" s="425" t="s">
        <v>12318</v>
      </c>
      <c r="V596" s="370" t="s">
        <v>12324</v>
      </c>
      <c r="X596" s="424" t="s">
        <v>12327</v>
      </c>
      <c r="Y596" s="424" t="s">
        <v>12328</v>
      </c>
      <c r="Z596" s="424" t="s">
        <v>12329</v>
      </c>
      <c r="AA596" s="373"/>
      <c r="AB596" s="373"/>
      <c r="AC596" s="373"/>
      <c r="AD596" s="373"/>
      <c r="AE596" s="373"/>
      <c r="AF596" s="373"/>
      <c r="AG596" s="373"/>
      <c r="AH596" s="373"/>
      <c r="AI596" s="1"/>
      <c r="AJ596" s="1"/>
    </row>
    <row r="597">
      <c r="A597" s="9">
        <v>610.0</v>
      </c>
      <c r="B597" s="12"/>
      <c r="C597" s="369">
        <f t="shared" si="9"/>
        <v>538</v>
      </c>
      <c r="D597" s="370" t="s">
        <v>12354</v>
      </c>
      <c r="E597" s="370" t="s">
        <v>12358</v>
      </c>
      <c r="I597" s="370" t="s">
        <v>12361</v>
      </c>
      <c r="K597" s="373"/>
      <c r="L597" s="373"/>
      <c r="M597" s="373"/>
      <c r="N597" s="373"/>
      <c r="O597" s="373"/>
      <c r="P597" s="373"/>
      <c r="Q597" s="373"/>
      <c r="R597" s="373"/>
      <c r="S597" s="373"/>
      <c r="T597" s="373"/>
      <c r="U597" s="373"/>
      <c r="V597" s="373"/>
      <c r="W597" s="373"/>
      <c r="X597" s="373"/>
      <c r="Y597" s="373"/>
      <c r="Z597" s="373"/>
      <c r="AA597" s="373"/>
      <c r="AB597" s="373"/>
      <c r="AC597" s="373"/>
      <c r="AD597" s="373"/>
      <c r="AE597" s="373"/>
      <c r="AF597" s="373"/>
      <c r="AG597" s="373"/>
      <c r="AH597" s="373"/>
      <c r="AI597" s="1"/>
      <c r="AJ597" s="1"/>
    </row>
    <row r="598">
      <c r="A598" s="9">
        <v>611.0</v>
      </c>
      <c r="B598" s="12"/>
      <c r="C598" s="369">
        <f t="shared" si="9"/>
        <v>12</v>
      </c>
      <c r="D598" s="370" t="s">
        <v>12369</v>
      </c>
      <c r="E598" s="373"/>
      <c r="F598" s="373"/>
      <c r="G598" s="373"/>
      <c r="H598" s="373"/>
      <c r="I598" s="373"/>
      <c r="J598" s="373"/>
      <c r="K598" s="373"/>
      <c r="L598" s="373"/>
      <c r="M598" s="373"/>
      <c r="N598" s="373"/>
      <c r="O598" s="373"/>
      <c r="P598" s="373"/>
      <c r="Q598" s="373"/>
      <c r="R598" s="373"/>
      <c r="S598" s="373"/>
      <c r="T598" s="373"/>
      <c r="U598" s="373"/>
      <c r="V598" s="373"/>
      <c r="W598" s="373"/>
      <c r="X598" s="373"/>
      <c r="Y598" s="373"/>
      <c r="Z598" s="373"/>
      <c r="AA598" s="373"/>
      <c r="AB598" s="373"/>
      <c r="AC598" s="373"/>
      <c r="AD598" s="373"/>
      <c r="AE598" s="373"/>
      <c r="AF598" s="373"/>
      <c r="AG598" s="373"/>
      <c r="AH598" s="373"/>
      <c r="AI598" s="1"/>
      <c r="AJ598" s="1"/>
    </row>
    <row r="599">
      <c r="A599" s="9">
        <v>612.0</v>
      </c>
      <c r="B599" s="12"/>
      <c r="C599" s="369">
        <f t="shared" si="9"/>
        <v>399</v>
      </c>
      <c r="D599" s="426" t="s">
        <v>12382</v>
      </c>
      <c r="E599" s="427" t="s">
        <v>12386</v>
      </c>
      <c r="H599" s="427" t="s">
        <v>12390</v>
      </c>
      <c r="J599" s="427" t="s">
        <v>12396</v>
      </c>
      <c r="L599" s="428" t="s">
        <v>12403</v>
      </c>
      <c r="N599" s="373"/>
      <c r="O599" s="373"/>
      <c r="P599" s="373"/>
      <c r="Q599" s="373"/>
      <c r="R599" s="373"/>
      <c r="S599" s="373"/>
      <c r="T599" s="373"/>
      <c r="U599" s="373"/>
      <c r="V599" s="373"/>
      <c r="W599" s="373"/>
      <c r="X599" s="373"/>
      <c r="Y599" s="373"/>
      <c r="Z599" s="373"/>
      <c r="AA599" s="373"/>
      <c r="AB599" s="373"/>
      <c r="AC599" s="373"/>
      <c r="AD599" s="373"/>
      <c r="AE599" s="373"/>
      <c r="AF599" s="373"/>
      <c r="AG599" s="373"/>
      <c r="AH599" s="373"/>
      <c r="AI599" s="1"/>
      <c r="AJ599" s="1"/>
    </row>
    <row r="600">
      <c r="A600" s="9">
        <v>613.0</v>
      </c>
      <c r="B600" s="12"/>
      <c r="C600" s="369">
        <f t="shared" si="9"/>
        <v>21</v>
      </c>
      <c r="D600" s="375" t="s">
        <v>12433</v>
      </c>
      <c r="E600" s="429" t="s">
        <v>12454</v>
      </c>
      <c r="F600" s="373"/>
      <c r="G600" s="373"/>
      <c r="H600" s="373"/>
      <c r="I600" s="373"/>
      <c r="J600" s="373"/>
      <c r="K600" s="373"/>
      <c r="L600" s="373"/>
      <c r="M600" s="373"/>
      <c r="N600" s="373"/>
      <c r="O600" s="373"/>
      <c r="P600" s="373"/>
      <c r="Q600" s="373"/>
      <c r="R600" s="373"/>
      <c r="S600" s="373"/>
      <c r="T600" s="373"/>
      <c r="U600" s="373"/>
      <c r="V600" s="373"/>
      <c r="W600" s="373"/>
      <c r="X600" s="373"/>
      <c r="Y600" s="373"/>
      <c r="Z600" s="373"/>
      <c r="AA600" s="373"/>
      <c r="AB600" s="373"/>
      <c r="AC600" s="373"/>
      <c r="AD600" s="373"/>
      <c r="AE600" s="373"/>
      <c r="AF600" s="373"/>
      <c r="AG600" s="373"/>
      <c r="AH600" s="373"/>
      <c r="AI600" s="1"/>
      <c r="AJ600" s="1"/>
    </row>
    <row r="601">
      <c r="A601" s="9">
        <v>614.0</v>
      </c>
      <c r="B601" s="12"/>
      <c r="C601" s="369">
        <f t="shared" si="9"/>
        <v>17</v>
      </c>
      <c r="D601" s="373"/>
      <c r="E601" s="430" t="s">
        <v>12473</v>
      </c>
      <c r="F601" s="373"/>
      <c r="G601" s="373"/>
      <c r="H601" s="373"/>
      <c r="I601" s="373"/>
      <c r="J601" s="373"/>
      <c r="K601" s="373"/>
      <c r="L601" s="373"/>
      <c r="M601" s="373"/>
      <c r="N601" s="373"/>
      <c r="O601" s="373"/>
      <c r="P601" s="373"/>
      <c r="Q601" s="373"/>
      <c r="R601" s="373"/>
      <c r="S601" s="373"/>
      <c r="T601" s="373"/>
      <c r="U601" s="373"/>
      <c r="V601" s="373"/>
      <c r="W601" s="373"/>
      <c r="X601" s="373"/>
      <c r="Y601" s="373"/>
      <c r="Z601" s="373"/>
      <c r="AA601" s="373"/>
      <c r="AB601" s="373"/>
      <c r="AC601" s="373"/>
      <c r="AD601" s="373"/>
      <c r="AE601" s="373"/>
      <c r="AF601" s="373"/>
      <c r="AG601" s="373"/>
      <c r="AH601" s="373"/>
      <c r="AI601" s="1"/>
      <c r="AJ601" s="1"/>
    </row>
    <row r="602">
      <c r="A602" s="9">
        <v>615.0</v>
      </c>
      <c r="B602" s="12"/>
      <c r="C602" s="369">
        <f t="shared" si="9"/>
        <v>54</v>
      </c>
      <c r="D602" s="373"/>
      <c r="E602" s="429" t="s">
        <v>12479</v>
      </c>
      <c r="F602" s="370" t="s">
        <v>12480</v>
      </c>
      <c r="G602" s="370" t="s">
        <v>12483</v>
      </c>
      <c r="H602" s="370" t="s">
        <v>12484</v>
      </c>
      <c r="I602" s="373"/>
      <c r="J602" s="373"/>
      <c r="K602" s="373"/>
      <c r="L602" s="373"/>
      <c r="M602" s="373"/>
      <c r="N602" s="373"/>
      <c r="O602" s="373"/>
      <c r="P602" s="373"/>
      <c r="Q602" s="373"/>
      <c r="R602" s="373"/>
      <c r="S602" s="373"/>
      <c r="T602" s="373"/>
      <c r="U602" s="373"/>
      <c r="V602" s="373"/>
      <c r="W602" s="373"/>
      <c r="X602" s="373"/>
      <c r="Y602" s="373"/>
      <c r="Z602" s="373"/>
      <c r="AA602" s="373"/>
      <c r="AB602" s="373"/>
      <c r="AC602" s="373"/>
      <c r="AD602" s="373"/>
      <c r="AE602" s="373"/>
      <c r="AF602" s="373"/>
      <c r="AG602" s="373"/>
      <c r="AH602" s="373"/>
      <c r="AI602" s="1"/>
      <c r="AJ602" s="1"/>
    </row>
    <row r="603">
      <c r="A603" s="9">
        <v>616.0</v>
      </c>
      <c r="B603" s="12"/>
      <c r="C603" s="369">
        <f t="shared" si="9"/>
        <v>1262</v>
      </c>
      <c r="D603" s="373"/>
      <c r="E603" s="431" t="s">
        <v>12497</v>
      </c>
      <c r="F603" s="432" t="s">
        <v>12501</v>
      </c>
      <c r="H603" s="432" t="s">
        <v>12510</v>
      </c>
      <c r="J603" s="432" t="s">
        <v>12517</v>
      </c>
      <c r="K603" s="432" t="s">
        <v>12523</v>
      </c>
      <c r="M603" s="433" t="s">
        <v>12530</v>
      </c>
      <c r="O603" s="432" t="s">
        <v>12533</v>
      </c>
      <c r="P603" s="432" t="s">
        <v>12534</v>
      </c>
      <c r="Q603" s="373"/>
      <c r="R603" s="373"/>
      <c r="S603" s="373"/>
      <c r="T603" s="373"/>
      <c r="U603" s="373"/>
      <c r="V603" s="373"/>
      <c r="W603" s="373"/>
      <c r="X603" s="373"/>
      <c r="Y603" s="373"/>
      <c r="Z603" s="373"/>
      <c r="AA603" s="373"/>
      <c r="AB603" s="373"/>
      <c r="AC603" s="373"/>
      <c r="AD603" s="373"/>
      <c r="AE603" s="373"/>
      <c r="AF603" s="373"/>
      <c r="AG603" s="373"/>
      <c r="AH603" s="373"/>
      <c r="AI603" s="1"/>
      <c r="AJ603" s="1"/>
    </row>
    <row r="604">
      <c r="A604" s="9">
        <v>617.0</v>
      </c>
      <c r="B604" s="12"/>
      <c r="C604" s="369">
        <f t="shared" si="9"/>
        <v>1</v>
      </c>
      <c r="D604" s="373"/>
      <c r="E604" s="434"/>
      <c r="F604" s="373"/>
      <c r="G604" s="373"/>
      <c r="H604" s="373"/>
      <c r="I604" s="435"/>
      <c r="J604" s="370" t="s">
        <v>12543</v>
      </c>
      <c r="K604" s="373"/>
      <c r="L604" s="373"/>
      <c r="M604" s="373"/>
      <c r="N604" s="373"/>
      <c r="O604" s="373"/>
      <c r="P604" s="373"/>
      <c r="Q604" s="373"/>
      <c r="R604" s="373"/>
      <c r="S604" s="373"/>
      <c r="T604" s="373"/>
      <c r="U604" s="373"/>
      <c r="V604" s="373"/>
      <c r="W604" s="373"/>
      <c r="X604" s="373"/>
      <c r="Y604" s="373"/>
      <c r="Z604" s="373"/>
      <c r="AA604" s="373"/>
      <c r="AB604" s="373"/>
      <c r="AC604" s="373"/>
      <c r="AD604" s="373"/>
      <c r="AE604" s="373"/>
      <c r="AF604" s="373"/>
      <c r="AG604" s="373"/>
      <c r="AH604" s="373"/>
      <c r="AI604" s="1"/>
      <c r="AJ604" s="1"/>
    </row>
    <row r="605">
      <c r="A605" s="9">
        <v>618.0</v>
      </c>
      <c r="B605" s="12"/>
      <c r="C605" s="369">
        <f t="shared" si="9"/>
        <v>1</v>
      </c>
      <c r="D605" s="373"/>
      <c r="E605" s="435"/>
      <c r="F605" s="373"/>
      <c r="G605" s="373"/>
      <c r="H605" s="373"/>
      <c r="I605" s="373"/>
      <c r="J605" s="373"/>
      <c r="K605" s="373"/>
      <c r="L605" s="373"/>
      <c r="M605" s="373"/>
      <c r="N605" s="373"/>
      <c r="O605" s="373"/>
      <c r="P605" s="373"/>
      <c r="Q605" s="373"/>
      <c r="R605" s="373"/>
      <c r="S605" s="373"/>
      <c r="T605" s="373"/>
      <c r="U605" s="373"/>
      <c r="V605" s="373"/>
      <c r="W605" s="373"/>
      <c r="X605" s="373"/>
      <c r="Y605" s="373"/>
      <c r="Z605" s="373"/>
      <c r="AA605" s="373"/>
      <c r="AB605" s="373"/>
      <c r="AC605" s="373"/>
      <c r="AD605" s="373"/>
      <c r="AE605" s="373"/>
      <c r="AF605" s="373"/>
      <c r="AG605" s="373"/>
      <c r="AH605" s="373"/>
      <c r="AI605" s="1"/>
      <c r="AJ605" s="1"/>
    </row>
    <row r="606">
      <c r="A606" s="9">
        <v>619.0</v>
      </c>
      <c r="B606" s="12"/>
      <c r="C606" s="369">
        <f t="shared" si="9"/>
        <v>186</v>
      </c>
      <c r="D606" s="373"/>
      <c r="E606" s="432" t="s">
        <v>12561</v>
      </c>
      <c r="F606" s="373"/>
      <c r="G606" s="373"/>
      <c r="H606" s="373"/>
      <c r="I606" s="373"/>
      <c r="J606" s="373"/>
      <c r="K606" s="373"/>
      <c r="L606" s="373"/>
      <c r="M606" s="373"/>
      <c r="N606" s="373"/>
      <c r="O606" s="373"/>
      <c r="P606" s="373"/>
      <c r="Q606" s="373"/>
      <c r="R606" s="373"/>
      <c r="S606" s="373"/>
      <c r="T606" s="373"/>
      <c r="U606" s="373"/>
      <c r="V606" s="373"/>
      <c r="W606" s="373"/>
      <c r="X606" s="373"/>
      <c r="Y606" s="373"/>
      <c r="Z606" s="373"/>
      <c r="AA606" s="373"/>
      <c r="AB606" s="373"/>
      <c r="AC606" s="373"/>
      <c r="AD606" s="373"/>
      <c r="AE606" s="373"/>
      <c r="AF606" s="373"/>
      <c r="AG606" s="373"/>
      <c r="AH606" s="373"/>
      <c r="AI606" s="1"/>
      <c r="AJ606" s="1"/>
    </row>
    <row r="607">
      <c r="A607" s="9">
        <v>620.0</v>
      </c>
      <c r="B607" s="12"/>
      <c r="C607" s="369">
        <f t="shared" si="9"/>
        <v>1</v>
      </c>
      <c r="D607" s="373"/>
      <c r="E607" s="373"/>
      <c r="F607" s="373"/>
      <c r="G607" s="373"/>
      <c r="H607" s="373"/>
      <c r="I607" s="373"/>
      <c r="J607" s="373"/>
      <c r="K607" s="373"/>
      <c r="L607" s="373"/>
      <c r="M607" s="373"/>
      <c r="N607" s="373"/>
      <c r="O607" s="373"/>
      <c r="P607" s="373"/>
      <c r="Q607" s="373"/>
      <c r="R607" s="373"/>
      <c r="S607" s="373"/>
      <c r="T607" s="373"/>
      <c r="U607" s="373"/>
      <c r="V607" s="373"/>
      <c r="W607" s="373"/>
      <c r="X607" s="373"/>
      <c r="Y607" s="373"/>
      <c r="Z607" s="373"/>
      <c r="AA607" s="373"/>
      <c r="AB607" s="373"/>
      <c r="AC607" s="373"/>
      <c r="AD607" s="373"/>
      <c r="AE607" s="373"/>
      <c r="AF607" s="373"/>
      <c r="AG607" s="373"/>
      <c r="AH607" s="373"/>
      <c r="AI607" s="1"/>
      <c r="AJ607" s="1"/>
    </row>
    <row r="608">
      <c r="A608" s="9">
        <v>621.0</v>
      </c>
      <c r="B608" s="12"/>
      <c r="C608" s="369">
        <f t="shared" si="9"/>
        <v>41</v>
      </c>
      <c r="D608" s="373"/>
      <c r="E608" s="370" t="s">
        <v>12588</v>
      </c>
      <c r="F608" s="370" t="s">
        <v>12590</v>
      </c>
      <c r="G608" s="370" t="s">
        <v>12592</v>
      </c>
      <c r="H608" s="373"/>
      <c r="I608" s="373"/>
      <c r="J608" s="373"/>
      <c r="K608" s="373"/>
      <c r="L608" s="373"/>
      <c r="M608" s="373"/>
      <c r="N608" s="373"/>
      <c r="O608" s="373"/>
      <c r="P608" s="373"/>
      <c r="Q608" s="373"/>
      <c r="R608" s="373"/>
      <c r="S608" s="373"/>
      <c r="T608" s="373"/>
      <c r="U608" s="373"/>
      <c r="V608" s="373"/>
      <c r="W608" s="373"/>
      <c r="X608" s="373"/>
      <c r="Y608" s="373"/>
      <c r="Z608" s="373"/>
      <c r="AA608" s="373"/>
      <c r="AB608" s="373"/>
      <c r="AC608" s="373"/>
      <c r="AD608" s="373"/>
      <c r="AE608" s="373"/>
      <c r="AF608" s="373"/>
      <c r="AG608" s="373"/>
      <c r="AH608" s="373"/>
      <c r="AI608" s="1"/>
      <c r="AJ608" s="1"/>
    </row>
    <row r="609">
      <c r="A609" s="9">
        <v>622.0</v>
      </c>
      <c r="B609" s="12"/>
      <c r="C609" s="369">
        <f t="shared" si="9"/>
        <v>59</v>
      </c>
      <c r="D609" s="373"/>
      <c r="E609" s="373"/>
      <c r="F609" s="373"/>
      <c r="G609" s="373"/>
      <c r="H609" s="370" t="s">
        <v>12600</v>
      </c>
      <c r="I609" s="370" t="s">
        <v>12602</v>
      </c>
      <c r="J609" s="370" t="s">
        <v>12603</v>
      </c>
      <c r="K609" s="370" t="s">
        <v>12604</v>
      </c>
      <c r="L609" s="370" t="s">
        <v>12605</v>
      </c>
      <c r="M609" s="370" t="s">
        <v>12606</v>
      </c>
      <c r="N609" s="370" t="s">
        <v>12607</v>
      </c>
      <c r="O609" s="370" t="s">
        <v>12608</v>
      </c>
      <c r="P609" s="370" t="s">
        <v>12610</v>
      </c>
      <c r="Q609" s="373"/>
      <c r="R609" s="373"/>
      <c r="S609" s="373"/>
      <c r="T609" s="373"/>
      <c r="U609" s="373"/>
      <c r="V609" s="373"/>
      <c r="W609" s="373"/>
      <c r="X609" s="373"/>
      <c r="Y609" s="373"/>
      <c r="Z609" s="373"/>
      <c r="AA609" s="373"/>
      <c r="AB609" s="373"/>
      <c r="AC609" s="373"/>
      <c r="AD609" s="373"/>
      <c r="AE609" s="373"/>
      <c r="AF609" s="373"/>
      <c r="AG609" s="373"/>
      <c r="AH609" s="373"/>
      <c r="AI609" s="1"/>
      <c r="AJ609" s="1"/>
    </row>
    <row r="610">
      <c r="A610" s="9">
        <v>623.0</v>
      </c>
      <c r="B610" s="12"/>
      <c r="C610" s="369">
        <f t="shared" si="9"/>
        <v>799</v>
      </c>
      <c r="D610" s="373"/>
      <c r="E610" s="436" t="s">
        <v>12622</v>
      </c>
      <c r="F610" s="2" t="s">
        <v>12626</v>
      </c>
      <c r="J610" s="2" t="s">
        <v>12633</v>
      </c>
      <c r="N610" s="437" t="s">
        <v>12640</v>
      </c>
      <c r="Q610" s="437" t="s">
        <v>12647</v>
      </c>
      <c r="R610" s="373"/>
      <c r="S610" s="373"/>
      <c r="T610" s="373"/>
      <c r="U610" s="373"/>
      <c r="V610" s="373"/>
      <c r="W610" s="373"/>
      <c r="X610" s="373"/>
      <c r="Y610" s="373"/>
      <c r="Z610" s="373"/>
      <c r="AA610" s="373"/>
      <c r="AB610" s="373"/>
      <c r="AC610" s="373"/>
      <c r="AD610" s="373"/>
      <c r="AE610" s="373"/>
      <c r="AF610" s="373"/>
      <c r="AG610" s="373"/>
      <c r="AH610" s="373"/>
      <c r="AI610" s="1"/>
      <c r="AJ610" s="1"/>
    </row>
    <row r="611">
      <c r="A611" s="9">
        <v>624.0</v>
      </c>
      <c r="B611" s="12"/>
      <c r="C611" s="369">
        <f t="shared" si="9"/>
        <v>77</v>
      </c>
      <c r="D611" s="373"/>
      <c r="E611" s="370" t="s">
        <v>12657</v>
      </c>
      <c r="F611" s="370" t="s">
        <v>12658</v>
      </c>
      <c r="G611" s="373"/>
      <c r="H611" s="373"/>
      <c r="I611" s="373"/>
      <c r="J611" s="373"/>
      <c r="K611" s="373"/>
      <c r="L611" s="373"/>
      <c r="M611" s="373"/>
      <c r="N611" s="373"/>
      <c r="O611" s="373"/>
      <c r="P611" s="373"/>
      <c r="Q611" s="373"/>
      <c r="R611" s="373"/>
      <c r="S611" s="373"/>
      <c r="T611" s="373"/>
      <c r="U611" s="373"/>
      <c r="V611" s="373"/>
      <c r="W611" s="373"/>
      <c r="X611" s="373"/>
      <c r="Y611" s="373"/>
      <c r="Z611" s="373"/>
      <c r="AA611" s="373"/>
      <c r="AB611" s="373"/>
      <c r="AC611" s="373"/>
      <c r="AD611" s="373"/>
      <c r="AE611" s="373"/>
      <c r="AF611" s="373"/>
      <c r="AG611" s="373"/>
      <c r="AH611" s="373"/>
      <c r="AI611" s="1"/>
      <c r="AJ611" s="1"/>
    </row>
    <row r="612">
      <c r="A612" s="9">
        <v>625.0</v>
      </c>
      <c r="B612" s="12"/>
      <c r="C612" s="369">
        <f t="shared" si="9"/>
        <v>1</v>
      </c>
      <c r="D612" s="373"/>
      <c r="E612" s="373"/>
      <c r="F612" s="437"/>
      <c r="G612" s="373"/>
      <c r="H612" s="373"/>
      <c r="I612" s="373"/>
      <c r="J612" s="373"/>
      <c r="K612" s="373"/>
      <c r="L612" s="373"/>
      <c r="M612" s="373"/>
      <c r="N612" s="373"/>
      <c r="O612" s="373"/>
      <c r="P612" s="373"/>
      <c r="Q612" s="373"/>
      <c r="R612" s="373"/>
      <c r="S612" s="373"/>
      <c r="T612" s="373"/>
      <c r="U612" s="373"/>
      <c r="V612" s="373"/>
      <c r="W612" s="373"/>
      <c r="X612" s="373"/>
      <c r="Y612" s="373"/>
      <c r="Z612" s="373"/>
      <c r="AA612" s="373"/>
      <c r="AB612" s="373"/>
      <c r="AC612" s="373"/>
      <c r="AD612" s="373"/>
      <c r="AE612" s="373"/>
      <c r="AF612" s="373"/>
      <c r="AG612" s="373"/>
      <c r="AH612" s="373"/>
      <c r="AI612" s="1"/>
      <c r="AJ612" s="1"/>
    </row>
    <row r="613">
      <c r="A613" s="9">
        <v>626.0</v>
      </c>
      <c r="B613" s="12"/>
      <c r="C613" s="369">
        <f t="shared" si="9"/>
        <v>1094</v>
      </c>
      <c r="D613" s="373"/>
      <c r="E613" s="432" t="s">
        <v>12677</v>
      </c>
      <c r="F613" s="432" t="s">
        <v>12680</v>
      </c>
      <c r="G613" s="432" t="s">
        <v>12683</v>
      </c>
      <c r="H613" s="432" t="s">
        <v>12684</v>
      </c>
      <c r="I613" s="432" t="s">
        <v>12685</v>
      </c>
      <c r="J613" s="432" t="s">
        <v>12686</v>
      </c>
      <c r="K613" s="432" t="s">
        <v>12687</v>
      </c>
      <c r="L613" s="438"/>
      <c r="M613" s="438"/>
      <c r="N613" s="438"/>
      <c r="O613" s="438"/>
      <c r="P613" s="438"/>
      <c r="Q613" s="438"/>
      <c r="R613" s="373"/>
      <c r="S613" s="373"/>
      <c r="T613" s="373"/>
      <c r="U613" s="373"/>
      <c r="V613" s="373"/>
      <c r="W613" s="373"/>
      <c r="X613" s="373"/>
      <c r="Y613" s="373"/>
      <c r="Z613" s="373"/>
      <c r="AA613" s="373"/>
      <c r="AB613" s="373"/>
      <c r="AC613" s="373"/>
      <c r="AD613" s="373"/>
      <c r="AE613" s="373"/>
      <c r="AF613" s="373"/>
      <c r="AG613" s="373"/>
      <c r="AH613" s="373"/>
      <c r="AI613" s="1"/>
      <c r="AJ613" s="1"/>
    </row>
    <row r="614">
      <c r="A614" s="9">
        <v>627.0</v>
      </c>
      <c r="B614" s="12"/>
      <c r="C614" s="369">
        <f t="shared" si="9"/>
        <v>168</v>
      </c>
      <c r="D614" s="373"/>
      <c r="E614" s="432" t="s">
        <v>12706</v>
      </c>
      <c r="F614" s="432" t="s">
        <v>12708</v>
      </c>
      <c r="G614" s="432" t="s">
        <v>12710</v>
      </c>
      <c r="H614" s="438"/>
      <c r="I614" s="438"/>
      <c r="J614" s="438"/>
      <c r="K614" s="438"/>
      <c r="L614" s="438"/>
      <c r="M614" s="438"/>
      <c r="N614" s="438"/>
      <c r="O614" s="438"/>
      <c r="P614" s="438"/>
      <c r="Q614" s="438"/>
      <c r="R614" s="373"/>
      <c r="S614" s="373"/>
      <c r="T614" s="373"/>
      <c r="U614" s="373"/>
      <c r="V614" s="373"/>
      <c r="W614" s="373"/>
      <c r="X614" s="373"/>
      <c r="Y614" s="373"/>
      <c r="Z614" s="373"/>
      <c r="AA614" s="373"/>
      <c r="AB614" s="373"/>
      <c r="AC614" s="373"/>
      <c r="AD614" s="373"/>
      <c r="AE614" s="373"/>
      <c r="AF614" s="373"/>
      <c r="AG614" s="373"/>
      <c r="AH614" s="373"/>
      <c r="AI614" s="1"/>
      <c r="AJ614" s="1"/>
    </row>
    <row r="615">
      <c r="A615" s="9">
        <v>628.0</v>
      </c>
      <c r="B615" s="12"/>
      <c r="C615" s="369">
        <f t="shared" si="9"/>
        <v>162</v>
      </c>
      <c r="D615" s="373"/>
      <c r="E615" s="432" t="s">
        <v>12721</v>
      </c>
      <c r="F615" s="432" t="s">
        <v>12722</v>
      </c>
      <c r="I615" s="438"/>
      <c r="J615" s="438"/>
      <c r="K615" s="438"/>
      <c r="L615" s="438"/>
      <c r="M615" s="438"/>
      <c r="N615" s="438"/>
      <c r="O615" s="438"/>
      <c r="P615" s="438"/>
      <c r="Q615" s="438"/>
      <c r="R615" s="373"/>
      <c r="S615" s="373"/>
      <c r="T615" s="373"/>
      <c r="U615" s="373"/>
      <c r="V615" s="373"/>
      <c r="W615" s="373"/>
      <c r="X615" s="373"/>
      <c r="Y615" s="373"/>
      <c r="Z615" s="373"/>
      <c r="AA615" s="373"/>
      <c r="AB615" s="373"/>
      <c r="AC615" s="373"/>
      <c r="AD615" s="373"/>
      <c r="AE615" s="373"/>
      <c r="AF615" s="373"/>
      <c r="AG615" s="373"/>
      <c r="AH615" s="373"/>
      <c r="AI615" s="1"/>
      <c r="AJ615" s="1"/>
    </row>
    <row r="616">
      <c r="A616" s="9">
        <v>629.0</v>
      </c>
      <c r="B616" s="12"/>
      <c r="C616" s="369">
        <f t="shared" si="9"/>
        <v>1844</v>
      </c>
      <c r="D616" s="373"/>
      <c r="E616" s="432" t="s">
        <v>12733</v>
      </c>
      <c r="F616" s="432" t="s">
        <v>12737</v>
      </c>
      <c r="G616" s="432" t="s">
        <v>12740</v>
      </c>
      <c r="I616" s="432" t="s">
        <v>12748</v>
      </c>
      <c r="L616" s="432" t="s">
        <v>12750</v>
      </c>
      <c r="Q616" s="432" t="s">
        <v>12751</v>
      </c>
      <c r="R616" s="373"/>
      <c r="S616" s="373"/>
      <c r="T616" s="373"/>
      <c r="U616" s="373"/>
      <c r="V616" s="373"/>
      <c r="W616" s="373"/>
      <c r="X616" s="373"/>
      <c r="Y616" s="373"/>
      <c r="Z616" s="373"/>
      <c r="AA616" s="373"/>
      <c r="AB616" s="373"/>
      <c r="AC616" s="373"/>
      <c r="AD616" s="373"/>
      <c r="AE616" s="373"/>
      <c r="AF616" s="373"/>
      <c r="AG616" s="373"/>
      <c r="AH616" s="373"/>
      <c r="AI616" s="1"/>
      <c r="AJ616" s="1"/>
    </row>
    <row r="617">
      <c r="A617" s="9">
        <v>630.0</v>
      </c>
      <c r="B617" s="12"/>
      <c r="C617" s="369">
        <f t="shared" si="9"/>
        <v>28</v>
      </c>
      <c r="D617" s="373"/>
      <c r="E617" s="370" t="s">
        <v>12761</v>
      </c>
      <c r="F617" s="399" t="s">
        <v>12764</v>
      </c>
      <c r="G617" s="373"/>
      <c r="H617" s="373"/>
      <c r="I617" s="373"/>
      <c r="J617" s="373"/>
      <c r="K617" s="373"/>
      <c r="L617" s="373"/>
      <c r="M617" s="373"/>
      <c r="N617" s="373"/>
      <c r="O617" s="373"/>
      <c r="P617" s="373"/>
      <c r="Q617" s="373"/>
      <c r="R617" s="373"/>
      <c r="S617" s="373"/>
      <c r="T617" s="373"/>
      <c r="U617" s="373"/>
      <c r="V617" s="373"/>
      <c r="W617" s="373"/>
      <c r="X617" s="373"/>
      <c r="Y617" s="373"/>
      <c r="Z617" s="373"/>
      <c r="AA617" s="373"/>
      <c r="AB617" s="373"/>
      <c r="AC617" s="373"/>
      <c r="AD617" s="373"/>
      <c r="AE617" s="373"/>
      <c r="AF617" s="373"/>
      <c r="AG617" s="373"/>
      <c r="AH617" s="373"/>
      <c r="AI617" s="1"/>
      <c r="AJ617" s="1"/>
    </row>
    <row r="618">
      <c r="A618" s="9">
        <v>631.0</v>
      </c>
      <c r="B618" s="12"/>
      <c r="C618" s="369">
        <f t="shared" si="9"/>
        <v>66</v>
      </c>
      <c r="D618" s="373"/>
      <c r="E618" s="370" t="s">
        <v>12788</v>
      </c>
      <c r="F618" s="370" t="s">
        <v>12790</v>
      </c>
      <c r="G618" s="373"/>
      <c r="H618" s="373"/>
      <c r="I618" s="373"/>
      <c r="J618" s="373"/>
      <c r="K618" s="373"/>
      <c r="L618" s="373"/>
      <c r="M618" s="373"/>
      <c r="N618" s="373"/>
      <c r="O618" s="373"/>
      <c r="P618" s="373"/>
      <c r="Q618" s="373"/>
      <c r="R618" s="373"/>
      <c r="S618" s="373"/>
      <c r="T618" s="373"/>
      <c r="U618" s="373"/>
      <c r="V618" s="373"/>
      <c r="W618" s="373"/>
      <c r="X618" s="373"/>
      <c r="Y618" s="373"/>
      <c r="Z618" s="373"/>
      <c r="AA618" s="373"/>
      <c r="AB618" s="373"/>
      <c r="AC618" s="373"/>
      <c r="AD618" s="373"/>
      <c r="AE618" s="373"/>
      <c r="AF618" s="373"/>
      <c r="AG618" s="373"/>
      <c r="AH618" s="373"/>
      <c r="AI618" s="1"/>
      <c r="AJ618" s="1"/>
    </row>
    <row r="619">
      <c r="A619" s="9">
        <v>632.0</v>
      </c>
      <c r="B619" s="12"/>
      <c r="C619" s="369">
        <f t="shared" si="9"/>
        <v>1</v>
      </c>
      <c r="D619" s="373"/>
      <c r="E619" s="373"/>
      <c r="F619" s="373"/>
      <c r="G619" s="373"/>
      <c r="H619" s="373"/>
      <c r="I619" s="373"/>
      <c r="J619" s="373"/>
      <c r="K619" s="373"/>
      <c r="L619" s="373"/>
      <c r="M619" s="373"/>
      <c r="N619" s="373"/>
      <c r="O619" s="373"/>
      <c r="P619" s="373"/>
      <c r="Q619" s="373"/>
      <c r="R619" s="373"/>
      <c r="S619" s="373"/>
      <c r="T619" s="373"/>
      <c r="U619" s="373"/>
      <c r="V619" s="373"/>
      <c r="W619" s="373"/>
      <c r="X619" s="373"/>
      <c r="Y619" s="373"/>
      <c r="Z619" s="373"/>
      <c r="AA619" s="373"/>
      <c r="AB619" s="373"/>
      <c r="AC619" s="373"/>
      <c r="AD619" s="373"/>
      <c r="AE619" s="373"/>
      <c r="AF619" s="373"/>
      <c r="AG619" s="373"/>
      <c r="AH619" s="373"/>
      <c r="AI619" s="1"/>
      <c r="AJ619" s="1"/>
    </row>
    <row r="620">
      <c r="A620" s="9">
        <v>633.0</v>
      </c>
      <c r="B620" s="12"/>
      <c r="C620" s="369">
        <f t="shared" si="9"/>
        <v>1</v>
      </c>
      <c r="D620" s="373"/>
      <c r="E620" s="373"/>
      <c r="F620" s="373"/>
      <c r="G620" s="373"/>
      <c r="H620" s="373"/>
      <c r="I620" s="373"/>
      <c r="J620" s="373"/>
      <c r="K620" s="373"/>
      <c r="L620" s="373"/>
      <c r="M620" s="373"/>
      <c r="N620" s="373"/>
      <c r="O620" s="373"/>
      <c r="P620" s="373"/>
      <c r="Q620" s="373"/>
      <c r="R620" s="373"/>
      <c r="S620" s="373"/>
      <c r="T620" s="373"/>
      <c r="U620" s="373"/>
      <c r="V620" s="373"/>
      <c r="W620" s="373"/>
      <c r="X620" s="373"/>
      <c r="Y620" s="373"/>
      <c r="Z620" s="373"/>
      <c r="AA620" s="373"/>
      <c r="AB620" s="373"/>
      <c r="AC620" s="373"/>
      <c r="AD620" s="373"/>
      <c r="AE620" s="373"/>
      <c r="AF620" s="373"/>
      <c r="AG620" s="373"/>
      <c r="AH620" s="373"/>
      <c r="AI620" s="1"/>
      <c r="AJ620" s="1"/>
    </row>
    <row r="621">
      <c r="A621" s="9">
        <v>634.0</v>
      </c>
      <c r="B621" s="12"/>
      <c r="C621" s="369">
        <f t="shared" si="9"/>
        <v>1</v>
      </c>
      <c r="D621" s="373"/>
      <c r="E621" s="373"/>
      <c r="F621" s="373"/>
      <c r="G621" s="373"/>
      <c r="H621" s="373"/>
      <c r="I621" s="373"/>
      <c r="J621" s="373"/>
      <c r="K621" s="373"/>
      <c r="L621" s="373"/>
      <c r="M621" s="373"/>
      <c r="N621" s="373"/>
      <c r="O621" s="373"/>
      <c r="P621" s="373"/>
      <c r="Q621" s="373"/>
      <c r="R621" s="373"/>
      <c r="S621" s="373"/>
      <c r="T621" s="373"/>
      <c r="U621" s="373"/>
      <c r="V621" s="373"/>
      <c r="W621" s="373"/>
      <c r="X621" s="373"/>
      <c r="Y621" s="373"/>
      <c r="Z621" s="373"/>
      <c r="AA621" s="373"/>
      <c r="AB621" s="373"/>
      <c r="AC621" s="373"/>
      <c r="AD621" s="373"/>
      <c r="AE621" s="373"/>
      <c r="AF621" s="373"/>
      <c r="AG621" s="373"/>
      <c r="AH621" s="373"/>
      <c r="AI621" s="1"/>
      <c r="AJ621" s="1"/>
    </row>
    <row r="622">
      <c r="A622" s="9">
        <v>635.0</v>
      </c>
      <c r="B622" s="12"/>
      <c r="C622" s="369">
        <f t="shared" si="9"/>
        <v>1</v>
      </c>
      <c r="D622" s="373"/>
      <c r="E622" s="373"/>
      <c r="F622" s="373"/>
      <c r="G622" s="373"/>
      <c r="H622" s="373"/>
      <c r="I622" s="373"/>
      <c r="J622" s="373"/>
      <c r="K622" s="373"/>
      <c r="L622" s="373"/>
      <c r="M622" s="373"/>
      <c r="N622" s="373"/>
      <c r="O622" s="373"/>
      <c r="P622" s="373"/>
      <c r="Q622" s="373"/>
      <c r="R622" s="373"/>
      <c r="S622" s="373"/>
      <c r="T622" s="373"/>
      <c r="U622" s="373"/>
      <c r="V622" s="373"/>
      <c r="W622" s="373"/>
      <c r="X622" s="373"/>
      <c r="Y622" s="373"/>
      <c r="Z622" s="373"/>
      <c r="AA622" s="373"/>
      <c r="AB622" s="373"/>
      <c r="AC622" s="373"/>
      <c r="AD622" s="373"/>
      <c r="AE622" s="373"/>
      <c r="AF622" s="373"/>
      <c r="AG622" s="373"/>
      <c r="AH622" s="373"/>
      <c r="AI622" s="1"/>
      <c r="AJ622" s="1"/>
    </row>
    <row r="623">
      <c r="A623" s="9">
        <v>636.0</v>
      </c>
      <c r="B623" s="12"/>
      <c r="C623" s="369">
        <f t="shared" si="9"/>
        <v>1</v>
      </c>
      <c r="D623" s="373"/>
      <c r="E623" s="373"/>
      <c r="F623" s="373"/>
      <c r="G623" s="373"/>
      <c r="H623" s="373"/>
      <c r="I623" s="373"/>
      <c r="J623" s="373"/>
      <c r="K623" s="373"/>
      <c r="L623" s="373"/>
      <c r="M623" s="373"/>
      <c r="N623" s="373"/>
      <c r="O623" s="373"/>
      <c r="P623" s="373"/>
      <c r="Q623" s="373"/>
      <c r="R623" s="373"/>
      <c r="S623" s="373"/>
      <c r="T623" s="373"/>
      <c r="U623" s="373"/>
      <c r="V623" s="373"/>
      <c r="W623" s="373"/>
      <c r="X623" s="373"/>
      <c r="Y623" s="373"/>
      <c r="Z623" s="373"/>
      <c r="AA623" s="373"/>
      <c r="AB623" s="373"/>
      <c r="AC623" s="373"/>
      <c r="AD623" s="373"/>
      <c r="AE623" s="373"/>
      <c r="AF623" s="373"/>
      <c r="AG623" s="373"/>
      <c r="AH623" s="373"/>
      <c r="AI623" s="1"/>
      <c r="AJ623" s="1"/>
    </row>
    <row r="624">
      <c r="A624" s="9">
        <v>637.0</v>
      </c>
      <c r="B624" s="12"/>
      <c r="C624" s="369">
        <f t="shared" si="9"/>
        <v>1</v>
      </c>
      <c r="D624" s="373"/>
      <c r="E624" s="373"/>
      <c r="F624" s="373"/>
      <c r="G624" s="373"/>
      <c r="H624" s="373"/>
      <c r="I624" s="373"/>
      <c r="J624" s="373"/>
      <c r="K624" s="373"/>
      <c r="L624" s="373"/>
      <c r="M624" s="373"/>
      <c r="N624" s="373"/>
      <c r="O624" s="373"/>
      <c r="P624" s="373"/>
      <c r="Q624" s="373"/>
      <c r="R624" s="373"/>
      <c r="S624" s="373"/>
      <c r="T624" s="373"/>
      <c r="U624" s="373"/>
      <c r="V624" s="373"/>
      <c r="W624" s="373"/>
      <c r="X624" s="373"/>
      <c r="Y624" s="373"/>
      <c r="Z624" s="373"/>
      <c r="AA624" s="373"/>
      <c r="AB624" s="373"/>
      <c r="AC624" s="373"/>
      <c r="AD624" s="373"/>
      <c r="AE624" s="373"/>
      <c r="AF624" s="373"/>
      <c r="AG624" s="373"/>
      <c r="AH624" s="373"/>
      <c r="AI624" s="1"/>
      <c r="AJ624" s="1"/>
    </row>
    <row r="625">
      <c r="A625" s="9">
        <v>638.0</v>
      </c>
      <c r="B625" s="12"/>
      <c r="C625" s="369">
        <f t="shared" si="9"/>
        <v>1</v>
      </c>
      <c r="D625" s="373"/>
      <c r="E625" s="373"/>
      <c r="F625" s="373"/>
      <c r="G625" s="373"/>
      <c r="H625" s="373"/>
      <c r="I625" s="373"/>
      <c r="J625" s="373"/>
      <c r="K625" s="373"/>
      <c r="L625" s="373"/>
      <c r="M625" s="373"/>
      <c r="N625" s="373"/>
      <c r="O625" s="373"/>
      <c r="P625" s="373"/>
      <c r="Q625" s="373"/>
      <c r="R625" s="373"/>
      <c r="S625" s="373"/>
      <c r="T625" s="373"/>
      <c r="U625" s="373"/>
      <c r="V625" s="373"/>
      <c r="W625" s="373"/>
      <c r="X625" s="373"/>
      <c r="Y625" s="373"/>
      <c r="Z625" s="373"/>
      <c r="AA625" s="373"/>
      <c r="AB625" s="373"/>
      <c r="AC625" s="373"/>
      <c r="AD625" s="373"/>
      <c r="AE625" s="373"/>
      <c r="AF625" s="373"/>
      <c r="AG625" s="373"/>
      <c r="AH625" s="373"/>
      <c r="AI625" s="1"/>
      <c r="AJ625" s="1"/>
    </row>
    <row r="626">
      <c r="A626" s="9">
        <v>639.0</v>
      </c>
      <c r="B626" s="12"/>
      <c r="C626" s="369">
        <f t="shared" si="9"/>
        <v>1</v>
      </c>
      <c r="D626" s="373"/>
      <c r="E626" s="373"/>
      <c r="F626" s="373"/>
      <c r="G626" s="373"/>
      <c r="H626" s="373"/>
      <c r="I626" s="373"/>
      <c r="J626" s="373"/>
      <c r="K626" s="373"/>
      <c r="L626" s="373"/>
      <c r="M626" s="373"/>
      <c r="N626" s="373"/>
      <c r="O626" s="373"/>
      <c r="P626" s="373"/>
      <c r="Q626" s="373"/>
      <c r="R626" s="373"/>
      <c r="S626" s="373"/>
      <c r="T626" s="373"/>
      <c r="U626" s="373"/>
      <c r="V626" s="373"/>
      <c r="W626" s="373"/>
      <c r="X626" s="373"/>
      <c r="Y626" s="373"/>
      <c r="Z626" s="373"/>
      <c r="AA626" s="373"/>
      <c r="AB626" s="373"/>
      <c r="AC626" s="373"/>
      <c r="AD626" s="373"/>
      <c r="AE626" s="373"/>
      <c r="AF626" s="373"/>
      <c r="AG626" s="373"/>
      <c r="AH626" s="373"/>
      <c r="AI626" s="1"/>
      <c r="AJ626" s="1"/>
    </row>
    <row r="627">
      <c r="A627" s="9">
        <v>640.0</v>
      </c>
      <c r="B627" s="12"/>
      <c r="C627" s="369">
        <f t="shared" si="9"/>
        <v>1</v>
      </c>
      <c r="D627" s="373"/>
      <c r="E627" s="373"/>
      <c r="F627" s="373"/>
      <c r="G627" s="373"/>
      <c r="H627" s="373"/>
      <c r="I627" s="373"/>
      <c r="J627" s="373"/>
      <c r="K627" s="373"/>
      <c r="L627" s="373"/>
      <c r="M627" s="373"/>
      <c r="N627" s="373"/>
      <c r="O627" s="373"/>
      <c r="P627" s="373"/>
      <c r="Q627" s="373"/>
      <c r="R627" s="373"/>
      <c r="S627" s="373"/>
      <c r="T627" s="373"/>
      <c r="U627" s="373"/>
      <c r="V627" s="373"/>
      <c r="W627" s="373"/>
      <c r="X627" s="373"/>
      <c r="Y627" s="373"/>
      <c r="Z627" s="373"/>
      <c r="AA627" s="373"/>
      <c r="AB627" s="373"/>
      <c r="AC627" s="373"/>
      <c r="AD627" s="373"/>
      <c r="AE627" s="373"/>
      <c r="AF627" s="373"/>
      <c r="AG627" s="373"/>
      <c r="AH627" s="373"/>
      <c r="AI627" s="1"/>
      <c r="AJ627" s="1"/>
    </row>
    <row r="628">
      <c r="A628" s="9">
        <v>641.0</v>
      </c>
      <c r="B628" s="12"/>
      <c r="C628" s="369">
        <f t="shared" si="9"/>
        <v>1</v>
      </c>
      <c r="D628" s="373"/>
      <c r="E628" s="373"/>
      <c r="F628" s="373"/>
      <c r="G628" s="373"/>
      <c r="H628" s="373"/>
      <c r="I628" s="373"/>
      <c r="J628" s="373"/>
      <c r="K628" s="373"/>
      <c r="L628" s="373"/>
      <c r="M628" s="373"/>
      <c r="N628" s="373"/>
      <c r="O628" s="373"/>
      <c r="P628" s="373"/>
      <c r="Q628" s="373"/>
      <c r="R628" s="373"/>
      <c r="S628" s="373"/>
      <c r="T628" s="373"/>
      <c r="U628" s="373"/>
      <c r="V628" s="373"/>
      <c r="W628" s="373"/>
      <c r="X628" s="373"/>
      <c r="Y628" s="373"/>
      <c r="Z628" s="373"/>
      <c r="AA628" s="373"/>
      <c r="AB628" s="373"/>
      <c r="AC628" s="373"/>
      <c r="AD628" s="373"/>
      <c r="AE628" s="373"/>
      <c r="AF628" s="373"/>
      <c r="AG628" s="373"/>
      <c r="AH628" s="373"/>
      <c r="AI628" s="1"/>
      <c r="AJ628" s="1"/>
    </row>
    <row r="629">
      <c r="A629" s="9">
        <v>642.0</v>
      </c>
      <c r="B629" s="12"/>
      <c r="C629" s="369">
        <f t="shared" si="9"/>
        <v>1</v>
      </c>
      <c r="D629" s="373"/>
      <c r="E629" s="373"/>
      <c r="F629" s="373"/>
      <c r="G629" s="373"/>
      <c r="H629" s="373"/>
      <c r="I629" s="373"/>
      <c r="J629" s="373"/>
      <c r="K629" s="373"/>
      <c r="L629" s="373"/>
      <c r="M629" s="373"/>
      <c r="N629" s="373"/>
      <c r="O629" s="373"/>
      <c r="P629" s="373"/>
      <c r="Q629" s="373"/>
      <c r="R629" s="373"/>
      <c r="S629" s="373"/>
      <c r="T629" s="373"/>
      <c r="U629" s="373"/>
      <c r="V629" s="373"/>
      <c r="W629" s="373"/>
      <c r="X629" s="373"/>
      <c r="Y629" s="373"/>
      <c r="Z629" s="373"/>
      <c r="AA629" s="373"/>
      <c r="AB629" s="373"/>
      <c r="AC629" s="373"/>
      <c r="AD629" s="373"/>
      <c r="AE629" s="373"/>
      <c r="AF629" s="373"/>
      <c r="AG629" s="373"/>
      <c r="AH629" s="373"/>
      <c r="AI629" s="1"/>
      <c r="AJ629" s="1"/>
    </row>
    <row r="630">
      <c r="A630" s="9">
        <v>643.0</v>
      </c>
      <c r="B630" s="12"/>
      <c r="C630" s="369">
        <f t="shared" si="9"/>
        <v>1</v>
      </c>
      <c r="D630" s="373"/>
      <c r="E630" s="373"/>
      <c r="F630" s="373"/>
      <c r="G630" s="373"/>
      <c r="H630" s="373"/>
      <c r="I630" s="373"/>
      <c r="J630" s="373"/>
      <c r="K630" s="373"/>
      <c r="L630" s="373"/>
      <c r="M630" s="373"/>
      <c r="N630" s="373"/>
      <c r="O630" s="373"/>
      <c r="P630" s="373"/>
      <c r="Q630" s="373"/>
      <c r="R630" s="373"/>
      <c r="S630" s="373"/>
      <c r="T630" s="373"/>
      <c r="U630" s="373"/>
      <c r="V630" s="373"/>
      <c r="W630" s="373"/>
      <c r="X630" s="373"/>
      <c r="Y630" s="373"/>
      <c r="Z630" s="373"/>
      <c r="AA630" s="373"/>
      <c r="AB630" s="373"/>
      <c r="AC630" s="373"/>
      <c r="AD630" s="373"/>
      <c r="AE630" s="373"/>
      <c r="AF630" s="373"/>
      <c r="AG630" s="373"/>
      <c r="AH630" s="373"/>
      <c r="AI630" s="1"/>
      <c r="AJ630" s="1"/>
    </row>
    <row r="631">
      <c r="A631" s="9">
        <v>644.0</v>
      </c>
      <c r="B631" s="12"/>
      <c r="C631" s="369">
        <f t="shared" si="9"/>
        <v>1</v>
      </c>
      <c r="D631" s="373"/>
      <c r="E631" s="373"/>
      <c r="F631" s="373"/>
      <c r="G631" s="373"/>
      <c r="H631" s="373"/>
      <c r="I631" s="373"/>
      <c r="J631" s="373"/>
      <c r="K631" s="373"/>
      <c r="L631" s="373"/>
      <c r="M631" s="373"/>
      <c r="N631" s="373"/>
      <c r="O631" s="373"/>
      <c r="P631" s="373"/>
      <c r="Q631" s="373"/>
      <c r="R631" s="373"/>
      <c r="S631" s="373"/>
      <c r="T631" s="373"/>
      <c r="U631" s="373"/>
      <c r="V631" s="373"/>
      <c r="W631" s="373"/>
      <c r="X631" s="373"/>
      <c r="Y631" s="373"/>
      <c r="Z631" s="373"/>
      <c r="AA631" s="373"/>
      <c r="AB631" s="373"/>
      <c r="AC631" s="373"/>
      <c r="AD631" s="373"/>
      <c r="AE631" s="373"/>
      <c r="AF631" s="373"/>
      <c r="AG631" s="373"/>
      <c r="AH631" s="373"/>
      <c r="AI631" s="1"/>
      <c r="AJ631" s="1"/>
    </row>
    <row r="632">
      <c r="A632" s="9">
        <v>645.0</v>
      </c>
      <c r="B632" s="12"/>
      <c r="C632" s="369">
        <f t="shared" si="9"/>
        <v>1</v>
      </c>
      <c r="D632" s="373"/>
      <c r="E632" s="373"/>
      <c r="F632" s="373"/>
      <c r="G632" s="373"/>
      <c r="H632" s="373"/>
      <c r="I632" s="373"/>
      <c r="J632" s="373"/>
      <c r="K632" s="373"/>
      <c r="L632" s="373"/>
      <c r="M632" s="373"/>
      <c r="N632" s="373"/>
      <c r="O632" s="373"/>
      <c r="P632" s="373"/>
      <c r="Q632" s="373"/>
      <c r="R632" s="373"/>
      <c r="S632" s="373"/>
      <c r="T632" s="373"/>
      <c r="U632" s="373"/>
      <c r="V632" s="373"/>
      <c r="W632" s="373"/>
      <c r="X632" s="373"/>
      <c r="Y632" s="373"/>
      <c r="Z632" s="373"/>
      <c r="AA632" s="373"/>
      <c r="AB632" s="373"/>
      <c r="AC632" s="373"/>
      <c r="AD632" s="373"/>
      <c r="AE632" s="373"/>
      <c r="AF632" s="373"/>
      <c r="AG632" s="373"/>
      <c r="AH632" s="373"/>
      <c r="AI632" s="1"/>
      <c r="AJ632" s="1"/>
    </row>
    <row r="633">
      <c r="A633" s="9">
        <v>646.0</v>
      </c>
      <c r="B633" s="12"/>
      <c r="C633" s="369">
        <f t="shared" si="9"/>
        <v>1</v>
      </c>
      <c r="D633" s="373"/>
      <c r="E633" s="373"/>
      <c r="F633" s="373"/>
      <c r="G633" s="373"/>
      <c r="H633" s="373"/>
      <c r="I633" s="373"/>
      <c r="J633" s="373"/>
      <c r="K633" s="373"/>
      <c r="L633" s="373"/>
      <c r="M633" s="373"/>
      <c r="N633" s="373"/>
      <c r="O633" s="373"/>
      <c r="P633" s="373"/>
      <c r="Q633" s="373"/>
      <c r="R633" s="373"/>
      <c r="S633" s="373"/>
      <c r="T633" s="373"/>
      <c r="U633" s="373"/>
      <c r="V633" s="373"/>
      <c r="W633" s="373"/>
      <c r="X633" s="373"/>
      <c r="Y633" s="373"/>
      <c r="Z633" s="373"/>
      <c r="AA633" s="373"/>
      <c r="AB633" s="373"/>
      <c r="AC633" s="373"/>
      <c r="AD633" s="373"/>
      <c r="AE633" s="373"/>
      <c r="AF633" s="373"/>
      <c r="AG633" s="373"/>
      <c r="AH633" s="373"/>
      <c r="AI633" s="1"/>
      <c r="AJ633" s="1"/>
    </row>
    <row r="634">
      <c r="A634" s="9">
        <v>647.0</v>
      </c>
      <c r="B634" s="12"/>
      <c r="C634" s="369">
        <f t="shared" si="9"/>
        <v>1</v>
      </c>
      <c r="D634" s="373"/>
      <c r="E634" s="373"/>
      <c r="F634" s="373"/>
      <c r="G634" s="373"/>
      <c r="H634" s="373"/>
      <c r="I634" s="373"/>
      <c r="J634" s="373"/>
      <c r="K634" s="373"/>
      <c r="L634" s="373"/>
      <c r="M634" s="373"/>
      <c r="N634" s="373"/>
      <c r="O634" s="373"/>
      <c r="P634" s="373"/>
      <c r="Q634" s="373"/>
      <c r="R634" s="373"/>
      <c r="S634" s="373"/>
      <c r="T634" s="373"/>
      <c r="U634" s="373"/>
      <c r="V634" s="373"/>
      <c r="W634" s="373"/>
      <c r="X634" s="373"/>
      <c r="Y634" s="373"/>
      <c r="Z634" s="373"/>
      <c r="AA634" s="373"/>
      <c r="AB634" s="373"/>
      <c r="AC634" s="373"/>
      <c r="AD634" s="373"/>
      <c r="AE634" s="373"/>
      <c r="AF634" s="373"/>
      <c r="AG634" s="373"/>
      <c r="AH634" s="373"/>
      <c r="AI634" s="1"/>
      <c r="AJ634" s="1"/>
    </row>
    <row r="635">
      <c r="A635" s="9">
        <v>648.0</v>
      </c>
      <c r="B635" s="12"/>
      <c r="C635" s="369">
        <f t="shared" si="9"/>
        <v>1</v>
      </c>
      <c r="D635" s="373"/>
      <c r="E635" s="373"/>
      <c r="F635" s="373"/>
      <c r="G635" s="373"/>
      <c r="H635" s="373"/>
      <c r="I635" s="373"/>
      <c r="J635" s="373"/>
      <c r="K635" s="373"/>
      <c r="L635" s="373"/>
      <c r="M635" s="373"/>
      <c r="N635" s="373"/>
      <c r="O635" s="373"/>
      <c r="P635" s="373"/>
      <c r="Q635" s="373"/>
      <c r="R635" s="373"/>
      <c r="S635" s="373"/>
      <c r="T635" s="373"/>
      <c r="U635" s="373"/>
      <c r="V635" s="373"/>
      <c r="W635" s="373"/>
      <c r="X635" s="373"/>
      <c r="Y635" s="373"/>
      <c r="Z635" s="373"/>
      <c r="AA635" s="373"/>
      <c r="AB635" s="373"/>
      <c r="AC635" s="373"/>
      <c r="AD635" s="373"/>
      <c r="AE635" s="373"/>
      <c r="AF635" s="373"/>
      <c r="AG635" s="373"/>
      <c r="AH635" s="373"/>
      <c r="AI635" s="1"/>
      <c r="AJ635" s="1"/>
    </row>
    <row r="636">
      <c r="A636" s="9">
        <v>649.0</v>
      </c>
      <c r="B636" s="12"/>
      <c r="C636" s="369">
        <f t="shared" si="9"/>
        <v>1</v>
      </c>
      <c r="D636" s="373"/>
      <c r="E636" s="373"/>
      <c r="F636" s="373"/>
      <c r="G636" s="373"/>
      <c r="H636" s="373"/>
      <c r="I636" s="373"/>
      <c r="J636" s="373"/>
      <c r="K636" s="373"/>
      <c r="L636" s="373"/>
      <c r="M636" s="373"/>
      <c r="N636" s="373"/>
      <c r="O636" s="373"/>
      <c r="P636" s="373"/>
      <c r="Q636" s="373"/>
      <c r="R636" s="373"/>
      <c r="S636" s="373"/>
      <c r="T636" s="373"/>
      <c r="U636" s="373"/>
      <c r="V636" s="373"/>
      <c r="W636" s="373"/>
      <c r="X636" s="373"/>
      <c r="Y636" s="373"/>
      <c r="Z636" s="373"/>
      <c r="AA636" s="373"/>
      <c r="AB636" s="373"/>
      <c r="AC636" s="373"/>
      <c r="AD636" s="373"/>
      <c r="AE636" s="373"/>
      <c r="AF636" s="373"/>
      <c r="AG636" s="373"/>
      <c r="AH636" s="373"/>
      <c r="AI636" s="1"/>
      <c r="AJ636" s="1"/>
    </row>
    <row r="637">
      <c r="A637" s="9">
        <v>650.0</v>
      </c>
      <c r="B637" s="12"/>
      <c r="C637" s="369">
        <f t="shared" si="9"/>
        <v>1</v>
      </c>
      <c r="D637" s="373"/>
      <c r="E637" s="373"/>
      <c r="F637" s="373"/>
      <c r="G637" s="373"/>
      <c r="H637" s="373"/>
      <c r="I637" s="373"/>
      <c r="J637" s="373"/>
      <c r="K637" s="373"/>
      <c r="L637" s="373"/>
      <c r="M637" s="373"/>
      <c r="N637" s="373"/>
      <c r="O637" s="373"/>
      <c r="P637" s="373"/>
      <c r="Q637" s="373"/>
      <c r="R637" s="373"/>
      <c r="S637" s="373"/>
      <c r="T637" s="373"/>
      <c r="U637" s="373"/>
      <c r="V637" s="373"/>
      <c r="W637" s="373"/>
      <c r="X637" s="373"/>
      <c r="Y637" s="373"/>
      <c r="Z637" s="373"/>
      <c r="AA637" s="373"/>
      <c r="AB637" s="373"/>
      <c r="AC637" s="373"/>
      <c r="AD637" s="373"/>
      <c r="AE637" s="373"/>
      <c r="AF637" s="373"/>
      <c r="AG637" s="373"/>
      <c r="AH637" s="373"/>
      <c r="AI637" s="1"/>
      <c r="AJ637" s="1"/>
    </row>
    <row r="638">
      <c r="A638" s="9">
        <v>651.0</v>
      </c>
      <c r="B638" s="12"/>
      <c r="C638" s="369">
        <f t="shared" si="9"/>
        <v>1</v>
      </c>
      <c r="D638" s="373"/>
      <c r="E638" s="373"/>
      <c r="F638" s="373"/>
      <c r="G638" s="373"/>
      <c r="H638" s="373"/>
      <c r="I638" s="373"/>
      <c r="J638" s="373"/>
      <c r="K638" s="373"/>
      <c r="L638" s="373"/>
      <c r="M638" s="373"/>
      <c r="N638" s="373"/>
      <c r="O638" s="373"/>
      <c r="P638" s="373"/>
      <c r="Q638" s="373"/>
      <c r="R638" s="373"/>
      <c r="S638" s="373"/>
      <c r="T638" s="373"/>
      <c r="U638" s="373"/>
      <c r="V638" s="373"/>
      <c r="W638" s="373"/>
      <c r="X638" s="373"/>
      <c r="Y638" s="373"/>
      <c r="Z638" s="373"/>
      <c r="AA638" s="373"/>
      <c r="AB638" s="373"/>
      <c r="AC638" s="373"/>
      <c r="AD638" s="373"/>
      <c r="AE638" s="373"/>
      <c r="AF638" s="373"/>
      <c r="AG638" s="373"/>
      <c r="AH638" s="373"/>
      <c r="AI638" s="1"/>
      <c r="AJ638" s="1"/>
    </row>
    <row r="639">
      <c r="A639" s="9">
        <v>652.0</v>
      </c>
      <c r="B639" s="12"/>
      <c r="C639" s="369">
        <f t="shared" si="9"/>
        <v>1</v>
      </c>
      <c r="D639" s="373"/>
      <c r="E639" s="373"/>
      <c r="F639" s="373"/>
      <c r="G639" s="373"/>
      <c r="H639" s="373"/>
      <c r="I639" s="373"/>
      <c r="J639" s="373"/>
      <c r="K639" s="373"/>
      <c r="L639" s="373"/>
      <c r="M639" s="373"/>
      <c r="N639" s="373"/>
      <c r="O639" s="373"/>
      <c r="P639" s="373"/>
      <c r="Q639" s="373"/>
      <c r="R639" s="373"/>
      <c r="S639" s="373"/>
      <c r="T639" s="373"/>
      <c r="U639" s="373"/>
      <c r="V639" s="373"/>
      <c r="W639" s="373"/>
      <c r="X639" s="373"/>
      <c r="Y639" s="373"/>
      <c r="Z639" s="373"/>
      <c r="AA639" s="373"/>
      <c r="AB639" s="373"/>
      <c r="AC639" s="373"/>
      <c r="AD639" s="373"/>
      <c r="AE639" s="373"/>
      <c r="AF639" s="373"/>
      <c r="AG639" s="373"/>
      <c r="AH639" s="373"/>
      <c r="AI639" s="1"/>
      <c r="AJ639" s="1"/>
    </row>
    <row r="640">
      <c r="A640" s="9">
        <v>653.0</v>
      </c>
      <c r="B640" s="12"/>
      <c r="C640" s="369">
        <f t="shared" si="9"/>
        <v>1</v>
      </c>
      <c r="D640" s="373"/>
      <c r="E640" s="373"/>
      <c r="F640" s="373"/>
      <c r="G640" s="373"/>
      <c r="H640" s="373"/>
      <c r="I640" s="373"/>
      <c r="J640" s="373"/>
      <c r="K640" s="373"/>
      <c r="L640" s="373"/>
      <c r="M640" s="373"/>
      <c r="N640" s="373"/>
      <c r="O640" s="373"/>
      <c r="P640" s="373"/>
      <c r="Q640" s="373"/>
      <c r="R640" s="373"/>
      <c r="S640" s="373"/>
      <c r="T640" s="373"/>
      <c r="U640" s="373"/>
      <c r="V640" s="373"/>
      <c r="W640" s="373"/>
      <c r="X640" s="373"/>
      <c r="Y640" s="373"/>
      <c r="Z640" s="373"/>
      <c r="AA640" s="373"/>
      <c r="AB640" s="373"/>
      <c r="AC640" s="373"/>
      <c r="AD640" s="373"/>
      <c r="AE640" s="373"/>
      <c r="AF640" s="373"/>
      <c r="AG640" s="373"/>
      <c r="AH640" s="373"/>
      <c r="AI640" s="1"/>
      <c r="AJ640" s="1"/>
    </row>
    <row r="641">
      <c r="A641" s="9">
        <v>654.0</v>
      </c>
      <c r="B641" s="12"/>
      <c r="C641" s="369">
        <f t="shared" si="9"/>
        <v>1</v>
      </c>
      <c r="D641" s="373"/>
      <c r="E641" s="373"/>
      <c r="F641" s="373"/>
      <c r="G641" s="373"/>
      <c r="H641" s="373"/>
      <c r="I641" s="373"/>
      <c r="J641" s="373"/>
      <c r="K641" s="373"/>
      <c r="L641" s="373"/>
      <c r="M641" s="373"/>
      <c r="N641" s="373"/>
      <c r="O641" s="373"/>
      <c r="P641" s="373"/>
      <c r="Q641" s="373"/>
      <c r="R641" s="373"/>
      <c r="S641" s="373"/>
      <c r="T641" s="373"/>
      <c r="U641" s="373"/>
      <c r="V641" s="373"/>
      <c r="W641" s="373"/>
      <c r="X641" s="373"/>
      <c r="Y641" s="373"/>
      <c r="Z641" s="373"/>
      <c r="AA641" s="373"/>
      <c r="AB641" s="373"/>
      <c r="AC641" s="373"/>
      <c r="AD641" s="373"/>
      <c r="AE641" s="373"/>
      <c r="AF641" s="373"/>
      <c r="AG641" s="373"/>
      <c r="AH641" s="373"/>
      <c r="AI641" s="1"/>
      <c r="AJ641" s="1"/>
    </row>
    <row r="642">
      <c r="A642" s="9">
        <v>655.0</v>
      </c>
      <c r="B642" s="12"/>
      <c r="C642" s="369">
        <f t="shared" si="9"/>
        <v>1</v>
      </c>
      <c r="D642" s="373"/>
      <c r="E642" s="373"/>
      <c r="F642" s="373"/>
      <c r="G642" s="373"/>
      <c r="H642" s="373"/>
      <c r="I642" s="373"/>
      <c r="J642" s="373"/>
      <c r="K642" s="373"/>
      <c r="L642" s="373"/>
      <c r="M642" s="373"/>
      <c r="N642" s="373"/>
      <c r="O642" s="373"/>
      <c r="P642" s="373"/>
      <c r="Q642" s="373"/>
      <c r="R642" s="373"/>
      <c r="S642" s="373"/>
      <c r="T642" s="373"/>
      <c r="U642" s="373"/>
      <c r="V642" s="373"/>
      <c r="W642" s="373"/>
      <c r="X642" s="373"/>
      <c r="Y642" s="373"/>
      <c r="Z642" s="373"/>
      <c r="AA642" s="373"/>
      <c r="AB642" s="373"/>
      <c r="AC642" s="373"/>
      <c r="AD642" s="373"/>
      <c r="AE642" s="373"/>
      <c r="AF642" s="373"/>
      <c r="AG642" s="373"/>
      <c r="AH642" s="373"/>
      <c r="AI642" s="1"/>
      <c r="AJ642" s="1"/>
    </row>
    <row r="643">
      <c r="A643" s="9">
        <v>656.0</v>
      </c>
      <c r="B643" s="12"/>
      <c r="C643" s="369">
        <f t="shared" si="9"/>
        <v>1</v>
      </c>
      <c r="D643" s="373"/>
      <c r="E643" s="373"/>
      <c r="F643" s="373"/>
      <c r="G643" s="373"/>
      <c r="H643" s="373"/>
      <c r="I643" s="373"/>
      <c r="J643" s="373"/>
      <c r="K643" s="373"/>
      <c r="L643" s="373"/>
      <c r="M643" s="373"/>
      <c r="N643" s="373"/>
      <c r="O643" s="373"/>
      <c r="P643" s="373"/>
      <c r="Q643" s="373"/>
      <c r="R643" s="373"/>
      <c r="S643" s="373"/>
      <c r="T643" s="373"/>
      <c r="U643" s="373"/>
      <c r="V643" s="373"/>
      <c r="W643" s="373"/>
      <c r="X643" s="373"/>
      <c r="Y643" s="373"/>
      <c r="Z643" s="373"/>
      <c r="AA643" s="373"/>
      <c r="AB643" s="373"/>
      <c r="AC643" s="373"/>
      <c r="AD643" s="373"/>
      <c r="AE643" s="373"/>
      <c r="AF643" s="373"/>
      <c r="AG643" s="373"/>
      <c r="AH643" s="373"/>
      <c r="AI643" s="1"/>
      <c r="AJ643" s="1"/>
    </row>
    <row r="644">
      <c r="A644" s="9">
        <v>657.0</v>
      </c>
      <c r="B644" s="12"/>
      <c r="C644" s="369">
        <f t="shared" si="9"/>
        <v>1</v>
      </c>
      <c r="D644" s="373"/>
      <c r="E644" s="373"/>
      <c r="F644" s="373"/>
      <c r="G644" s="373"/>
      <c r="H644" s="373"/>
      <c r="I644" s="373"/>
      <c r="J644" s="373"/>
      <c r="K644" s="373"/>
      <c r="L644" s="373"/>
      <c r="M644" s="373"/>
      <c r="N644" s="373"/>
      <c r="O644" s="373"/>
      <c r="P644" s="373"/>
      <c r="Q644" s="373"/>
      <c r="R644" s="373"/>
      <c r="S644" s="373"/>
      <c r="T644" s="373"/>
      <c r="U644" s="373"/>
      <c r="V644" s="373"/>
      <c r="W644" s="373"/>
      <c r="X644" s="373"/>
      <c r="Y644" s="373"/>
      <c r="Z644" s="373"/>
      <c r="AA644" s="373"/>
      <c r="AB644" s="373"/>
      <c r="AC644" s="373"/>
      <c r="AD644" s="373"/>
      <c r="AE644" s="373"/>
      <c r="AF644" s="373"/>
      <c r="AG644" s="373"/>
      <c r="AH644" s="373"/>
      <c r="AI644" s="1"/>
      <c r="AJ644" s="1"/>
    </row>
    <row r="645">
      <c r="A645" s="9">
        <v>658.0</v>
      </c>
      <c r="B645" s="12"/>
      <c r="C645" s="369">
        <f t="shared" si="9"/>
        <v>1</v>
      </c>
      <c r="D645" s="373"/>
      <c r="E645" s="373"/>
      <c r="F645" s="373"/>
      <c r="G645" s="373"/>
      <c r="H645" s="373"/>
      <c r="I645" s="373"/>
      <c r="J645" s="373"/>
      <c r="K645" s="373"/>
      <c r="L645" s="373"/>
      <c r="M645" s="373"/>
      <c r="N645" s="373"/>
      <c r="O645" s="373"/>
      <c r="P645" s="373"/>
      <c r="Q645" s="373"/>
      <c r="R645" s="373"/>
      <c r="S645" s="373"/>
      <c r="T645" s="373"/>
      <c r="U645" s="373"/>
      <c r="V645" s="373"/>
      <c r="W645" s="373"/>
      <c r="X645" s="373"/>
      <c r="Y645" s="373"/>
      <c r="Z645" s="373"/>
      <c r="AA645" s="373"/>
      <c r="AB645" s="373"/>
      <c r="AC645" s="373"/>
      <c r="AD645" s="373"/>
      <c r="AE645" s="373"/>
      <c r="AF645" s="373"/>
      <c r="AG645" s="373"/>
      <c r="AH645" s="373"/>
      <c r="AI645" s="1"/>
      <c r="AJ645" s="1"/>
    </row>
    <row r="646">
      <c r="A646" s="9">
        <v>659.0</v>
      </c>
      <c r="B646" s="12"/>
      <c r="C646" s="369">
        <f t="shared" si="9"/>
        <v>1</v>
      </c>
      <c r="D646" s="373"/>
      <c r="E646" s="373"/>
      <c r="F646" s="373"/>
      <c r="G646" s="373"/>
      <c r="H646" s="373"/>
      <c r="I646" s="373"/>
      <c r="J646" s="373"/>
      <c r="K646" s="373"/>
      <c r="L646" s="373"/>
      <c r="M646" s="373"/>
      <c r="N646" s="373"/>
      <c r="O646" s="373"/>
      <c r="P646" s="373"/>
      <c r="Q646" s="373"/>
      <c r="R646" s="373"/>
      <c r="S646" s="373"/>
      <c r="T646" s="373"/>
      <c r="U646" s="373"/>
      <c r="V646" s="373"/>
      <c r="W646" s="373"/>
      <c r="X646" s="373"/>
      <c r="Y646" s="373"/>
      <c r="Z646" s="373"/>
      <c r="AA646" s="373"/>
      <c r="AB646" s="373"/>
      <c r="AC646" s="373"/>
      <c r="AD646" s="373"/>
      <c r="AE646" s="373"/>
      <c r="AF646" s="373"/>
      <c r="AG646" s="373"/>
      <c r="AH646" s="373"/>
      <c r="AI646" s="1"/>
      <c r="AJ646" s="1"/>
    </row>
    <row r="647">
      <c r="A647" s="9">
        <v>660.0</v>
      </c>
      <c r="B647" s="12"/>
      <c r="C647" s="369">
        <f t="shared" si="9"/>
        <v>1</v>
      </c>
      <c r="D647" s="373"/>
      <c r="E647" s="373"/>
      <c r="F647" s="373"/>
      <c r="G647" s="373"/>
      <c r="H647" s="373"/>
      <c r="I647" s="373"/>
      <c r="J647" s="373"/>
      <c r="K647" s="373"/>
      <c r="L647" s="373"/>
      <c r="M647" s="373"/>
      <c r="N647" s="373"/>
      <c r="O647" s="373"/>
      <c r="P647" s="373"/>
      <c r="Q647" s="373"/>
      <c r="R647" s="373"/>
      <c r="S647" s="373"/>
      <c r="T647" s="373"/>
      <c r="U647" s="373"/>
      <c r="V647" s="373"/>
      <c r="W647" s="373"/>
      <c r="X647" s="373"/>
      <c r="Y647" s="373"/>
      <c r="Z647" s="373"/>
      <c r="AA647" s="373"/>
      <c r="AB647" s="373"/>
      <c r="AC647" s="373"/>
      <c r="AD647" s="373"/>
      <c r="AE647" s="373"/>
      <c r="AF647" s="373"/>
      <c r="AG647" s="373"/>
      <c r="AH647" s="373"/>
      <c r="AI647" s="1"/>
      <c r="AJ647" s="1"/>
    </row>
    <row r="648">
      <c r="A648" s="9">
        <v>661.0</v>
      </c>
      <c r="B648" s="12"/>
      <c r="C648" s="369">
        <f t="shared" si="9"/>
        <v>1</v>
      </c>
      <c r="D648" s="373"/>
      <c r="E648" s="373"/>
      <c r="F648" s="373"/>
      <c r="G648" s="373"/>
      <c r="H648" s="373"/>
      <c r="I648" s="373"/>
      <c r="J648" s="373"/>
      <c r="K648" s="373"/>
      <c r="L648" s="373"/>
      <c r="M648" s="373"/>
      <c r="N648" s="373"/>
      <c r="O648" s="373"/>
      <c r="P648" s="373"/>
      <c r="Q648" s="373"/>
      <c r="R648" s="373"/>
      <c r="S648" s="373"/>
      <c r="T648" s="373"/>
      <c r="U648" s="373"/>
      <c r="V648" s="373"/>
      <c r="W648" s="373"/>
      <c r="X648" s="373"/>
      <c r="Y648" s="373"/>
      <c r="Z648" s="373"/>
      <c r="AA648" s="373"/>
      <c r="AB648" s="373"/>
      <c r="AC648" s="373"/>
      <c r="AD648" s="373"/>
      <c r="AE648" s="373"/>
      <c r="AF648" s="373"/>
      <c r="AG648" s="373"/>
      <c r="AH648" s="373"/>
      <c r="AI648" s="1"/>
      <c r="AJ648" s="1"/>
    </row>
    <row r="649">
      <c r="A649" s="9">
        <v>662.0</v>
      </c>
      <c r="B649" s="12"/>
      <c r="C649" s="369">
        <f t="shared" si="9"/>
        <v>1</v>
      </c>
      <c r="D649" s="373"/>
      <c r="E649" s="373"/>
      <c r="F649" s="373"/>
      <c r="G649" s="373"/>
      <c r="H649" s="373"/>
      <c r="I649" s="373"/>
      <c r="J649" s="373"/>
      <c r="K649" s="373"/>
      <c r="L649" s="373"/>
      <c r="M649" s="373"/>
      <c r="N649" s="373"/>
      <c r="O649" s="373"/>
      <c r="P649" s="373"/>
      <c r="Q649" s="373"/>
      <c r="R649" s="373"/>
      <c r="S649" s="373"/>
      <c r="T649" s="373"/>
      <c r="U649" s="373"/>
      <c r="V649" s="373"/>
      <c r="W649" s="373"/>
      <c r="X649" s="373"/>
      <c r="Y649" s="373"/>
      <c r="Z649" s="373"/>
      <c r="AA649" s="373"/>
      <c r="AB649" s="373"/>
      <c r="AC649" s="373"/>
      <c r="AD649" s="373"/>
      <c r="AE649" s="373"/>
      <c r="AF649" s="373"/>
      <c r="AG649" s="373"/>
      <c r="AH649" s="373"/>
      <c r="AI649" s="1"/>
      <c r="AJ649" s="1"/>
    </row>
    <row r="650">
      <c r="A650" s="9">
        <v>663.0</v>
      </c>
      <c r="B650" s="12"/>
      <c r="C650" s="369">
        <f t="shared" si="9"/>
        <v>1</v>
      </c>
      <c r="D650" s="373"/>
      <c r="E650" s="373"/>
      <c r="F650" s="373"/>
      <c r="G650" s="373"/>
      <c r="H650" s="373"/>
      <c r="I650" s="373"/>
      <c r="J650" s="373"/>
      <c r="K650" s="373"/>
      <c r="L650" s="373"/>
      <c r="M650" s="373"/>
      <c r="N650" s="373"/>
      <c r="O650" s="373"/>
      <c r="P650" s="373"/>
      <c r="Q650" s="373"/>
      <c r="R650" s="373"/>
      <c r="S650" s="373"/>
      <c r="T650" s="373"/>
      <c r="U650" s="373"/>
      <c r="V650" s="373"/>
      <c r="W650" s="373"/>
      <c r="X650" s="373"/>
      <c r="Y650" s="373"/>
      <c r="Z650" s="373"/>
      <c r="AA650" s="373"/>
      <c r="AB650" s="373"/>
      <c r="AC650" s="373"/>
      <c r="AD650" s="373"/>
      <c r="AE650" s="373"/>
      <c r="AF650" s="373"/>
      <c r="AG650" s="373"/>
      <c r="AH650" s="373"/>
      <c r="AI650" s="1"/>
      <c r="AJ650" s="1"/>
    </row>
    <row r="651">
      <c r="A651" s="9">
        <v>664.0</v>
      </c>
      <c r="B651" s="12"/>
      <c r="C651" s="369">
        <f t="shared" si="9"/>
        <v>1</v>
      </c>
      <c r="D651" s="373"/>
      <c r="E651" s="373"/>
      <c r="F651" s="373"/>
      <c r="G651" s="373"/>
      <c r="H651" s="373"/>
      <c r="I651" s="373"/>
      <c r="J651" s="373"/>
      <c r="K651" s="373"/>
      <c r="L651" s="373"/>
      <c r="M651" s="373"/>
      <c r="N651" s="373"/>
      <c r="O651" s="373"/>
      <c r="P651" s="373"/>
      <c r="Q651" s="373"/>
      <c r="R651" s="373"/>
      <c r="S651" s="373"/>
      <c r="T651" s="373"/>
      <c r="U651" s="373"/>
      <c r="V651" s="373"/>
      <c r="W651" s="373"/>
      <c r="X651" s="373"/>
      <c r="Y651" s="373"/>
      <c r="Z651" s="373"/>
      <c r="AA651" s="373"/>
      <c r="AB651" s="373"/>
      <c r="AC651" s="373"/>
      <c r="AD651" s="373"/>
      <c r="AE651" s="373"/>
      <c r="AF651" s="373"/>
      <c r="AG651" s="373"/>
      <c r="AH651" s="373"/>
      <c r="AI651" s="1"/>
      <c r="AJ651" s="1"/>
    </row>
    <row r="652">
      <c r="A652" s="9">
        <v>665.0</v>
      </c>
      <c r="B652" s="12"/>
      <c r="C652" s="369">
        <f t="shared" si="9"/>
        <v>1</v>
      </c>
      <c r="D652" s="373"/>
      <c r="E652" s="373"/>
      <c r="F652" s="373"/>
      <c r="G652" s="373"/>
      <c r="H652" s="373"/>
      <c r="I652" s="373"/>
      <c r="J652" s="373"/>
      <c r="K652" s="373"/>
      <c r="L652" s="373"/>
      <c r="M652" s="373"/>
      <c r="N652" s="373"/>
      <c r="O652" s="373"/>
      <c r="P652" s="373"/>
      <c r="Q652" s="373"/>
      <c r="R652" s="373"/>
      <c r="S652" s="373"/>
      <c r="T652" s="373"/>
      <c r="U652" s="373"/>
      <c r="V652" s="373"/>
      <c r="W652" s="373"/>
      <c r="X652" s="373"/>
      <c r="Y652" s="373"/>
      <c r="Z652" s="373"/>
      <c r="AA652" s="373"/>
      <c r="AB652" s="373"/>
      <c r="AC652" s="373"/>
      <c r="AD652" s="373"/>
      <c r="AE652" s="373"/>
      <c r="AF652" s="373"/>
      <c r="AG652" s="373"/>
      <c r="AH652" s="373"/>
      <c r="AI652" s="1"/>
      <c r="AJ652" s="1"/>
    </row>
    <row r="653">
      <c r="A653" s="9">
        <v>666.0</v>
      </c>
      <c r="B653" s="12"/>
      <c r="C653" s="369">
        <f t="shared" si="9"/>
        <v>1</v>
      </c>
      <c r="D653" s="373"/>
      <c r="E653" s="373"/>
      <c r="F653" s="373"/>
      <c r="G653" s="373"/>
      <c r="H653" s="373"/>
      <c r="I653" s="373"/>
      <c r="J653" s="373"/>
      <c r="K653" s="373"/>
      <c r="L653" s="373"/>
      <c r="M653" s="373"/>
      <c r="N653" s="373"/>
      <c r="O653" s="373"/>
      <c r="P653" s="373"/>
      <c r="Q653" s="373"/>
      <c r="R653" s="373"/>
      <c r="S653" s="373"/>
      <c r="T653" s="373"/>
      <c r="U653" s="373"/>
      <c r="V653" s="373"/>
      <c r="W653" s="373"/>
      <c r="X653" s="373"/>
      <c r="Y653" s="373"/>
      <c r="Z653" s="373"/>
      <c r="AA653" s="373"/>
      <c r="AB653" s="373"/>
      <c r="AC653" s="373"/>
      <c r="AD653" s="373"/>
      <c r="AE653" s="373"/>
      <c r="AF653" s="373"/>
      <c r="AG653" s="373"/>
      <c r="AH653" s="373"/>
      <c r="AI653" s="1"/>
      <c r="AJ653" s="1"/>
    </row>
    <row r="654">
      <c r="A654" s="9">
        <v>667.0</v>
      </c>
      <c r="B654" s="12"/>
      <c r="C654" s="369">
        <f t="shared" si="9"/>
        <v>1</v>
      </c>
      <c r="D654" s="373"/>
      <c r="E654" s="373"/>
      <c r="F654" s="373"/>
      <c r="G654" s="373"/>
      <c r="H654" s="373"/>
      <c r="I654" s="373"/>
      <c r="J654" s="373"/>
      <c r="K654" s="373"/>
      <c r="L654" s="373"/>
      <c r="M654" s="373"/>
      <c r="N654" s="373"/>
      <c r="O654" s="373"/>
      <c r="P654" s="373"/>
      <c r="Q654" s="373"/>
      <c r="R654" s="373"/>
      <c r="S654" s="373"/>
      <c r="T654" s="373"/>
      <c r="U654" s="373"/>
      <c r="V654" s="373"/>
      <c r="W654" s="373"/>
      <c r="X654" s="373"/>
      <c r="Y654" s="373"/>
      <c r="Z654" s="373"/>
      <c r="AA654" s="373"/>
      <c r="AB654" s="373"/>
      <c r="AC654" s="373"/>
      <c r="AD654" s="373"/>
      <c r="AE654" s="373"/>
      <c r="AF654" s="373"/>
      <c r="AG654" s="373"/>
      <c r="AH654" s="373"/>
      <c r="AI654" s="1"/>
      <c r="AJ654" s="1"/>
    </row>
    <row r="655">
      <c r="A655" s="9">
        <v>668.0</v>
      </c>
      <c r="B655" s="12"/>
      <c r="C655" s="369">
        <f t="shared" si="9"/>
        <v>1</v>
      </c>
      <c r="D655" s="373"/>
      <c r="E655" s="373"/>
      <c r="F655" s="373"/>
      <c r="G655" s="373"/>
      <c r="H655" s="373"/>
      <c r="I655" s="373"/>
      <c r="J655" s="373"/>
      <c r="K655" s="373"/>
      <c r="L655" s="373"/>
      <c r="M655" s="373"/>
      <c r="N655" s="373"/>
      <c r="O655" s="373"/>
      <c r="P655" s="373"/>
      <c r="Q655" s="373"/>
      <c r="R655" s="373"/>
      <c r="S655" s="373"/>
      <c r="T655" s="373"/>
      <c r="U655" s="373"/>
      <c r="V655" s="373"/>
      <c r="W655" s="373"/>
      <c r="X655" s="373"/>
      <c r="Y655" s="373"/>
      <c r="Z655" s="373"/>
      <c r="AA655" s="373"/>
      <c r="AB655" s="373"/>
      <c r="AC655" s="373"/>
      <c r="AD655" s="373"/>
      <c r="AE655" s="373"/>
      <c r="AF655" s="373"/>
      <c r="AG655" s="373"/>
      <c r="AH655" s="373"/>
      <c r="AI655" s="1"/>
      <c r="AJ655" s="1"/>
    </row>
    <row r="656">
      <c r="A656" s="9">
        <v>669.0</v>
      </c>
      <c r="B656" s="12"/>
      <c r="C656" s="369">
        <f t="shared" si="9"/>
        <v>1</v>
      </c>
      <c r="D656" s="373"/>
      <c r="E656" s="373"/>
      <c r="F656" s="373"/>
      <c r="G656" s="373"/>
      <c r="H656" s="373"/>
      <c r="I656" s="373"/>
      <c r="J656" s="373"/>
      <c r="K656" s="373"/>
      <c r="L656" s="373"/>
      <c r="M656" s="373"/>
      <c r="N656" s="373"/>
      <c r="O656" s="373"/>
      <c r="P656" s="373"/>
      <c r="Q656" s="373"/>
      <c r="R656" s="373"/>
      <c r="S656" s="373"/>
      <c r="T656" s="373"/>
      <c r="U656" s="373"/>
      <c r="V656" s="373"/>
      <c r="W656" s="373"/>
      <c r="X656" s="373"/>
      <c r="Y656" s="373"/>
      <c r="Z656" s="373"/>
      <c r="AA656" s="373"/>
      <c r="AB656" s="373"/>
      <c r="AC656" s="373"/>
      <c r="AD656" s="373"/>
      <c r="AE656" s="373"/>
      <c r="AF656" s="373"/>
      <c r="AG656" s="373"/>
      <c r="AH656" s="373"/>
      <c r="AI656" s="1"/>
      <c r="AJ656" s="1"/>
    </row>
    <row r="657">
      <c r="A657" s="9">
        <v>670.0</v>
      </c>
      <c r="B657" s="12"/>
      <c r="C657" s="369">
        <f t="shared" si="9"/>
        <v>1</v>
      </c>
      <c r="D657" s="373"/>
      <c r="E657" s="373"/>
      <c r="F657" s="373"/>
      <c r="G657" s="373"/>
      <c r="H657" s="373"/>
      <c r="I657" s="373"/>
      <c r="J657" s="373"/>
      <c r="K657" s="373"/>
      <c r="L657" s="373"/>
      <c r="M657" s="373"/>
      <c r="N657" s="373"/>
      <c r="O657" s="373"/>
      <c r="P657" s="373"/>
      <c r="Q657" s="373"/>
      <c r="R657" s="373"/>
      <c r="S657" s="373"/>
      <c r="T657" s="373"/>
      <c r="U657" s="373"/>
      <c r="V657" s="373"/>
      <c r="W657" s="373"/>
      <c r="X657" s="373"/>
      <c r="Y657" s="373"/>
      <c r="Z657" s="373"/>
      <c r="AA657" s="373"/>
      <c r="AB657" s="373"/>
      <c r="AC657" s="373"/>
      <c r="AD657" s="373"/>
      <c r="AE657" s="373"/>
      <c r="AF657" s="373"/>
      <c r="AG657" s="373"/>
      <c r="AH657" s="373"/>
      <c r="AI657" s="1"/>
      <c r="AJ657" s="1"/>
    </row>
    <row r="658">
      <c r="A658" s="9">
        <v>671.0</v>
      </c>
      <c r="B658" s="12"/>
      <c r="C658" s="369">
        <f t="shared" si="9"/>
        <v>1</v>
      </c>
      <c r="D658" s="373"/>
      <c r="E658" s="373"/>
      <c r="F658" s="373"/>
      <c r="G658" s="373"/>
      <c r="H658" s="373"/>
      <c r="I658" s="373"/>
      <c r="J658" s="373"/>
      <c r="K658" s="373"/>
      <c r="L658" s="373"/>
      <c r="M658" s="373"/>
      <c r="N658" s="373"/>
      <c r="O658" s="373"/>
      <c r="P658" s="373"/>
      <c r="Q658" s="373"/>
      <c r="R658" s="373"/>
      <c r="S658" s="373"/>
      <c r="T658" s="373"/>
      <c r="U658" s="373"/>
      <c r="V658" s="373"/>
      <c r="W658" s="373"/>
      <c r="X658" s="373"/>
      <c r="Y658" s="373"/>
      <c r="Z658" s="373"/>
      <c r="AA658" s="373"/>
      <c r="AB658" s="373"/>
      <c r="AC658" s="373"/>
      <c r="AD658" s="373"/>
      <c r="AE658" s="373"/>
      <c r="AF658" s="373"/>
      <c r="AG658" s="373"/>
      <c r="AH658" s="373"/>
      <c r="AI658" s="1"/>
      <c r="AJ658" s="1"/>
    </row>
    <row r="659">
      <c r="A659" s="9">
        <v>672.0</v>
      </c>
      <c r="B659" s="12"/>
      <c r="C659" s="369">
        <f t="shared" si="9"/>
        <v>1</v>
      </c>
      <c r="D659" s="373"/>
      <c r="E659" s="373"/>
      <c r="F659" s="373"/>
      <c r="G659" s="373"/>
      <c r="H659" s="373"/>
      <c r="I659" s="373"/>
      <c r="J659" s="373"/>
      <c r="K659" s="373"/>
      <c r="L659" s="373"/>
      <c r="M659" s="373"/>
      <c r="N659" s="373"/>
      <c r="O659" s="373"/>
      <c r="P659" s="373"/>
      <c r="Q659" s="373"/>
      <c r="R659" s="373"/>
      <c r="S659" s="373"/>
      <c r="T659" s="373"/>
      <c r="U659" s="373"/>
      <c r="V659" s="373"/>
      <c r="W659" s="373"/>
      <c r="X659" s="373"/>
      <c r="Y659" s="373"/>
      <c r="Z659" s="373"/>
      <c r="AA659" s="373"/>
      <c r="AB659" s="373"/>
      <c r="AC659" s="373"/>
      <c r="AD659" s="373"/>
      <c r="AE659" s="373"/>
      <c r="AF659" s="373"/>
      <c r="AG659" s="373"/>
      <c r="AH659" s="373"/>
      <c r="AI659" s="1"/>
      <c r="AJ659" s="1"/>
    </row>
    <row r="660">
      <c r="A660" s="9">
        <v>673.0</v>
      </c>
      <c r="B660" s="12"/>
      <c r="C660" s="369">
        <f t="shared" si="9"/>
        <v>1</v>
      </c>
      <c r="D660" s="373"/>
      <c r="E660" s="373"/>
      <c r="F660" s="373"/>
      <c r="G660" s="373"/>
      <c r="H660" s="373"/>
      <c r="I660" s="373"/>
      <c r="J660" s="373"/>
      <c r="K660" s="373"/>
      <c r="L660" s="373"/>
      <c r="M660" s="373"/>
      <c r="N660" s="373"/>
      <c r="O660" s="373"/>
      <c r="P660" s="373"/>
      <c r="Q660" s="373"/>
      <c r="R660" s="373"/>
      <c r="S660" s="373"/>
      <c r="T660" s="373"/>
      <c r="U660" s="373"/>
      <c r="V660" s="373"/>
      <c r="W660" s="373"/>
      <c r="X660" s="373"/>
      <c r="Y660" s="373"/>
      <c r="Z660" s="373"/>
      <c r="AA660" s="373"/>
      <c r="AB660" s="373"/>
      <c r="AC660" s="373"/>
      <c r="AD660" s="373"/>
      <c r="AE660" s="373"/>
      <c r="AF660" s="373"/>
      <c r="AG660" s="373"/>
      <c r="AH660" s="373"/>
      <c r="AI660" s="1"/>
      <c r="AJ660" s="1"/>
    </row>
    <row r="661">
      <c r="A661" s="9">
        <v>674.0</v>
      </c>
      <c r="B661" s="12"/>
      <c r="C661" s="369">
        <f t="shared" si="9"/>
        <v>1</v>
      </c>
      <c r="D661" s="373"/>
      <c r="E661" s="373"/>
      <c r="F661" s="373"/>
      <c r="G661" s="373"/>
      <c r="H661" s="373"/>
      <c r="I661" s="373"/>
      <c r="J661" s="373"/>
      <c r="K661" s="373"/>
      <c r="L661" s="373"/>
      <c r="M661" s="373"/>
      <c r="N661" s="373"/>
      <c r="O661" s="373"/>
      <c r="P661" s="373"/>
      <c r="Q661" s="373"/>
      <c r="R661" s="373"/>
      <c r="S661" s="373"/>
      <c r="T661" s="373"/>
      <c r="U661" s="373"/>
      <c r="V661" s="373"/>
      <c r="W661" s="373"/>
      <c r="X661" s="373"/>
      <c r="Y661" s="373"/>
      <c r="Z661" s="373"/>
      <c r="AA661" s="373"/>
      <c r="AB661" s="373"/>
      <c r="AC661" s="373"/>
      <c r="AD661" s="373"/>
      <c r="AE661" s="373"/>
      <c r="AF661" s="373"/>
      <c r="AG661" s="373"/>
      <c r="AH661" s="373"/>
      <c r="AI661" s="1"/>
      <c r="AJ661" s="1"/>
    </row>
    <row r="662">
      <c r="A662" s="9">
        <v>675.0</v>
      </c>
      <c r="B662" s="12"/>
      <c r="C662" s="369">
        <f t="shared" si="9"/>
        <v>1</v>
      </c>
      <c r="D662" s="373"/>
      <c r="E662" s="373"/>
      <c r="F662" s="373"/>
      <c r="G662" s="373"/>
      <c r="H662" s="373"/>
      <c r="I662" s="373"/>
      <c r="J662" s="373"/>
      <c r="K662" s="373"/>
      <c r="L662" s="373"/>
      <c r="M662" s="373"/>
      <c r="N662" s="373"/>
      <c r="O662" s="373"/>
      <c r="P662" s="373"/>
      <c r="Q662" s="373"/>
      <c r="R662" s="373"/>
      <c r="S662" s="373"/>
      <c r="T662" s="373"/>
      <c r="U662" s="373"/>
      <c r="V662" s="373"/>
      <c r="W662" s="373"/>
      <c r="X662" s="373"/>
      <c r="Y662" s="373"/>
      <c r="Z662" s="373"/>
      <c r="AA662" s="373"/>
      <c r="AB662" s="373"/>
      <c r="AC662" s="373"/>
      <c r="AD662" s="373"/>
      <c r="AE662" s="373"/>
      <c r="AF662" s="373"/>
      <c r="AG662" s="373"/>
      <c r="AH662" s="373"/>
      <c r="AI662" s="1"/>
      <c r="AJ662" s="1"/>
    </row>
    <row r="663">
      <c r="A663" s="9">
        <v>676.0</v>
      </c>
      <c r="B663" s="12"/>
      <c r="C663" s="369">
        <f t="shared" si="9"/>
        <v>1</v>
      </c>
      <c r="D663" s="373"/>
      <c r="E663" s="373"/>
      <c r="F663" s="373"/>
      <c r="G663" s="373"/>
      <c r="H663" s="373"/>
      <c r="I663" s="373"/>
      <c r="J663" s="373"/>
      <c r="K663" s="373"/>
      <c r="L663" s="373"/>
      <c r="M663" s="373"/>
      <c r="N663" s="373"/>
      <c r="O663" s="373"/>
      <c r="P663" s="373"/>
      <c r="Q663" s="373"/>
      <c r="R663" s="373"/>
      <c r="S663" s="373"/>
      <c r="T663" s="373"/>
      <c r="U663" s="373"/>
      <c r="V663" s="373"/>
      <c r="W663" s="373"/>
      <c r="X663" s="373"/>
      <c r="Y663" s="373"/>
      <c r="Z663" s="373"/>
      <c r="AA663" s="373"/>
      <c r="AB663" s="373"/>
      <c r="AC663" s="373"/>
      <c r="AD663" s="373"/>
      <c r="AE663" s="373"/>
      <c r="AF663" s="373"/>
      <c r="AG663" s="373"/>
      <c r="AH663" s="373"/>
      <c r="AI663" s="1"/>
      <c r="AJ663" s="1"/>
    </row>
    <row r="664">
      <c r="A664" s="9">
        <v>677.0</v>
      </c>
      <c r="B664" s="12"/>
      <c r="C664" s="369">
        <f t="shared" si="9"/>
        <v>1</v>
      </c>
      <c r="D664" s="373"/>
      <c r="E664" s="373"/>
      <c r="F664" s="373"/>
      <c r="G664" s="373"/>
      <c r="H664" s="373"/>
      <c r="I664" s="373"/>
      <c r="J664" s="373"/>
      <c r="K664" s="373"/>
      <c r="L664" s="373"/>
      <c r="M664" s="373"/>
      <c r="N664" s="373"/>
      <c r="O664" s="373"/>
      <c r="P664" s="373"/>
      <c r="Q664" s="373"/>
      <c r="R664" s="373"/>
      <c r="S664" s="373"/>
      <c r="T664" s="373"/>
      <c r="U664" s="373"/>
      <c r="V664" s="373"/>
      <c r="W664" s="373"/>
      <c r="X664" s="373"/>
      <c r="Y664" s="373"/>
      <c r="Z664" s="373"/>
      <c r="AA664" s="373"/>
      <c r="AB664" s="373"/>
      <c r="AC664" s="373"/>
      <c r="AD664" s="373"/>
      <c r="AE664" s="373"/>
      <c r="AF664" s="373"/>
      <c r="AG664" s="373"/>
      <c r="AH664" s="373"/>
      <c r="AI664" s="1"/>
      <c r="AJ664" s="1"/>
    </row>
    <row r="665">
      <c r="A665" s="9">
        <v>678.0</v>
      </c>
      <c r="B665" s="12"/>
      <c r="C665" s="369">
        <f t="shared" si="9"/>
        <v>1</v>
      </c>
      <c r="D665" s="373"/>
      <c r="E665" s="373"/>
      <c r="F665" s="373"/>
      <c r="G665" s="373"/>
      <c r="H665" s="373"/>
      <c r="I665" s="373"/>
      <c r="J665" s="373"/>
      <c r="K665" s="373"/>
      <c r="L665" s="373"/>
      <c r="M665" s="373"/>
      <c r="N665" s="373"/>
      <c r="O665" s="373"/>
      <c r="P665" s="373"/>
      <c r="Q665" s="373"/>
      <c r="R665" s="373"/>
      <c r="S665" s="373"/>
      <c r="T665" s="373"/>
      <c r="U665" s="373"/>
      <c r="V665" s="373"/>
      <c r="W665" s="373"/>
      <c r="X665" s="373"/>
      <c r="Y665" s="373"/>
      <c r="Z665" s="373"/>
      <c r="AA665" s="373"/>
      <c r="AB665" s="373"/>
      <c r="AC665" s="373"/>
      <c r="AD665" s="373"/>
      <c r="AE665" s="373"/>
      <c r="AF665" s="373"/>
      <c r="AG665" s="373"/>
      <c r="AH665" s="373"/>
      <c r="AI665" s="1"/>
      <c r="AJ665" s="1"/>
    </row>
    <row r="666">
      <c r="A666" s="9">
        <v>679.0</v>
      </c>
      <c r="B666" s="12"/>
      <c r="C666" s="369">
        <f t="shared" si="9"/>
        <v>1</v>
      </c>
      <c r="D666" s="373"/>
      <c r="E666" s="373"/>
      <c r="F666" s="373"/>
      <c r="G666" s="373"/>
      <c r="H666" s="373"/>
      <c r="I666" s="373"/>
      <c r="J666" s="373"/>
      <c r="K666" s="373"/>
      <c r="L666" s="373"/>
      <c r="M666" s="373"/>
      <c r="N666" s="373"/>
      <c r="O666" s="373"/>
      <c r="P666" s="373"/>
      <c r="Q666" s="373"/>
      <c r="R666" s="373"/>
      <c r="S666" s="373"/>
      <c r="T666" s="373"/>
      <c r="U666" s="373"/>
      <c r="V666" s="373"/>
      <c r="W666" s="373"/>
      <c r="X666" s="373"/>
      <c r="Y666" s="373"/>
      <c r="Z666" s="373"/>
      <c r="AA666" s="373"/>
      <c r="AB666" s="373"/>
      <c r="AC666" s="373"/>
      <c r="AD666" s="373"/>
      <c r="AE666" s="373"/>
      <c r="AF666" s="373"/>
      <c r="AG666" s="373"/>
      <c r="AH666" s="373"/>
      <c r="AI666" s="1"/>
      <c r="AJ666" s="1"/>
    </row>
    <row r="667">
      <c r="A667" s="9">
        <v>680.0</v>
      </c>
      <c r="B667" s="12"/>
      <c r="C667" s="369">
        <f t="shared" si="9"/>
        <v>1</v>
      </c>
      <c r="D667" s="373"/>
      <c r="E667" s="373"/>
      <c r="F667" s="373"/>
      <c r="G667" s="373"/>
      <c r="H667" s="373"/>
      <c r="I667" s="373"/>
      <c r="J667" s="373"/>
      <c r="K667" s="373"/>
      <c r="L667" s="373"/>
      <c r="M667" s="373"/>
      <c r="N667" s="373"/>
      <c r="O667" s="373"/>
      <c r="P667" s="373"/>
      <c r="Q667" s="373"/>
      <c r="R667" s="373"/>
      <c r="S667" s="373"/>
      <c r="T667" s="373"/>
      <c r="U667" s="373"/>
      <c r="V667" s="373"/>
      <c r="W667" s="373"/>
      <c r="X667" s="373"/>
      <c r="Y667" s="373"/>
      <c r="Z667" s="373"/>
      <c r="AA667" s="373"/>
      <c r="AB667" s="373"/>
      <c r="AC667" s="373"/>
      <c r="AD667" s="373"/>
      <c r="AE667" s="373"/>
      <c r="AF667" s="373"/>
      <c r="AG667" s="373"/>
      <c r="AH667" s="373"/>
      <c r="AI667" s="1"/>
      <c r="AJ667" s="1"/>
    </row>
    <row r="668">
      <c r="A668" s="9">
        <v>681.0</v>
      </c>
      <c r="B668" s="12"/>
      <c r="C668" s="369">
        <f t="shared" si="9"/>
        <v>1</v>
      </c>
      <c r="D668" s="373"/>
      <c r="E668" s="373"/>
      <c r="F668" s="373"/>
      <c r="G668" s="373"/>
      <c r="H668" s="373"/>
      <c r="I668" s="373"/>
      <c r="J668" s="373"/>
      <c r="K668" s="373"/>
      <c r="L668" s="373"/>
      <c r="M668" s="373"/>
      <c r="N668" s="373"/>
      <c r="O668" s="373"/>
      <c r="P668" s="373"/>
      <c r="Q668" s="373"/>
      <c r="R668" s="373"/>
      <c r="S668" s="373"/>
      <c r="T668" s="373"/>
      <c r="U668" s="373"/>
      <c r="V668" s="373"/>
      <c r="W668" s="373"/>
      <c r="X668" s="373"/>
      <c r="Y668" s="373"/>
      <c r="Z668" s="373"/>
      <c r="AA668" s="373"/>
      <c r="AB668" s="373"/>
      <c r="AC668" s="373"/>
      <c r="AD668" s="373"/>
      <c r="AE668" s="373"/>
      <c r="AF668" s="373"/>
      <c r="AG668" s="373"/>
      <c r="AH668" s="373"/>
      <c r="AI668" s="1"/>
      <c r="AJ668" s="1"/>
    </row>
    <row r="669">
      <c r="A669" s="9">
        <v>682.0</v>
      </c>
      <c r="B669" s="12"/>
      <c r="C669" s="369">
        <f t="shared" si="9"/>
        <v>1</v>
      </c>
      <c r="D669" s="373"/>
      <c r="E669" s="373"/>
      <c r="F669" s="373"/>
      <c r="G669" s="373"/>
      <c r="H669" s="373"/>
      <c r="I669" s="373"/>
      <c r="J669" s="373"/>
      <c r="K669" s="373"/>
      <c r="L669" s="373"/>
      <c r="M669" s="373"/>
      <c r="N669" s="373"/>
      <c r="O669" s="373"/>
      <c r="P669" s="373"/>
      <c r="Q669" s="373"/>
      <c r="R669" s="373"/>
      <c r="S669" s="373"/>
      <c r="T669" s="373"/>
      <c r="U669" s="373"/>
      <c r="V669" s="373"/>
      <c r="W669" s="373"/>
      <c r="X669" s="373"/>
      <c r="Y669" s="373"/>
      <c r="Z669" s="373"/>
      <c r="AA669" s="373"/>
      <c r="AB669" s="373"/>
      <c r="AC669" s="373"/>
      <c r="AD669" s="373"/>
      <c r="AE669" s="373"/>
      <c r="AF669" s="373"/>
      <c r="AG669" s="373"/>
      <c r="AH669" s="373"/>
      <c r="AI669" s="1"/>
      <c r="AJ669" s="1"/>
    </row>
    <row r="670">
      <c r="A670" s="9">
        <v>683.0</v>
      </c>
      <c r="B670" s="12"/>
      <c r="C670" s="369">
        <f t="shared" si="9"/>
        <v>1</v>
      </c>
      <c r="D670" s="373"/>
      <c r="E670" s="373"/>
      <c r="F670" s="373"/>
      <c r="G670" s="373"/>
      <c r="H670" s="373"/>
      <c r="I670" s="373"/>
      <c r="J670" s="373"/>
      <c r="K670" s="373"/>
      <c r="L670" s="373"/>
      <c r="M670" s="373"/>
      <c r="N670" s="373"/>
      <c r="O670" s="373"/>
      <c r="P670" s="373"/>
      <c r="Q670" s="373"/>
      <c r="R670" s="373"/>
      <c r="S670" s="373"/>
      <c r="T670" s="373"/>
      <c r="U670" s="373"/>
      <c r="V670" s="373"/>
      <c r="W670" s="373"/>
      <c r="X670" s="373"/>
      <c r="Y670" s="373"/>
      <c r="Z670" s="373"/>
      <c r="AA670" s="373"/>
      <c r="AB670" s="373"/>
      <c r="AC670" s="373"/>
      <c r="AD670" s="373"/>
      <c r="AE670" s="373"/>
      <c r="AF670" s="373"/>
      <c r="AG670" s="373"/>
      <c r="AH670" s="373"/>
      <c r="AI670" s="1"/>
      <c r="AJ670" s="1"/>
    </row>
    <row r="671">
      <c r="A671" s="9">
        <v>684.0</v>
      </c>
      <c r="B671" s="12"/>
      <c r="C671" s="369">
        <f t="shared" si="9"/>
        <v>1</v>
      </c>
      <c r="D671" s="373"/>
      <c r="E671" s="373"/>
      <c r="F671" s="373"/>
      <c r="G671" s="373"/>
      <c r="H671" s="373"/>
      <c r="I671" s="373"/>
      <c r="J671" s="373"/>
      <c r="K671" s="373"/>
      <c r="L671" s="373"/>
      <c r="M671" s="373"/>
      <c r="N671" s="373"/>
      <c r="O671" s="373"/>
      <c r="P671" s="373"/>
      <c r="Q671" s="373"/>
      <c r="R671" s="373"/>
      <c r="S671" s="373"/>
      <c r="T671" s="373"/>
      <c r="U671" s="373"/>
      <c r="V671" s="373"/>
      <c r="W671" s="373"/>
      <c r="X671" s="373"/>
      <c r="Y671" s="373"/>
      <c r="Z671" s="373"/>
      <c r="AA671" s="373"/>
      <c r="AB671" s="373"/>
      <c r="AC671" s="373"/>
      <c r="AD671" s="373"/>
      <c r="AE671" s="373"/>
      <c r="AF671" s="373"/>
      <c r="AG671" s="373"/>
      <c r="AH671" s="373"/>
      <c r="AI671" s="1"/>
      <c r="AJ671" s="1"/>
    </row>
    <row r="672">
      <c r="A672" s="9">
        <v>685.0</v>
      </c>
      <c r="B672" s="12"/>
      <c r="C672" s="369">
        <f t="shared" si="9"/>
        <v>1</v>
      </c>
      <c r="D672" s="373"/>
      <c r="E672" s="373"/>
      <c r="F672" s="373"/>
      <c r="G672" s="373"/>
      <c r="H672" s="373"/>
      <c r="I672" s="373"/>
      <c r="J672" s="373"/>
      <c r="K672" s="373"/>
      <c r="L672" s="373"/>
      <c r="M672" s="373"/>
      <c r="N672" s="373"/>
      <c r="O672" s="373"/>
      <c r="P672" s="373"/>
      <c r="Q672" s="373"/>
      <c r="R672" s="373"/>
      <c r="S672" s="373"/>
      <c r="T672" s="373"/>
      <c r="U672" s="373"/>
      <c r="V672" s="373"/>
      <c r="W672" s="373"/>
      <c r="X672" s="373"/>
      <c r="Y672" s="373"/>
      <c r="Z672" s="373"/>
      <c r="AA672" s="373"/>
      <c r="AB672" s="373"/>
      <c r="AC672" s="373"/>
      <c r="AD672" s="373"/>
      <c r="AE672" s="373"/>
      <c r="AF672" s="373"/>
      <c r="AG672" s="373"/>
      <c r="AH672" s="373"/>
      <c r="AI672" s="1"/>
      <c r="AJ672" s="1"/>
    </row>
    <row r="673">
      <c r="A673" s="9">
        <v>686.0</v>
      </c>
      <c r="B673" s="12"/>
      <c r="C673" s="369">
        <f t="shared" si="9"/>
        <v>1</v>
      </c>
      <c r="D673" s="373"/>
      <c r="E673" s="373"/>
      <c r="F673" s="373"/>
      <c r="G673" s="373"/>
      <c r="H673" s="373"/>
      <c r="I673" s="373"/>
      <c r="J673" s="373"/>
      <c r="K673" s="373"/>
      <c r="L673" s="373"/>
      <c r="M673" s="373"/>
      <c r="N673" s="373"/>
      <c r="O673" s="373"/>
      <c r="P673" s="373"/>
      <c r="Q673" s="373"/>
      <c r="R673" s="373"/>
      <c r="S673" s="373"/>
      <c r="T673" s="373"/>
      <c r="U673" s="373"/>
      <c r="V673" s="373"/>
      <c r="W673" s="373"/>
      <c r="X673" s="373"/>
      <c r="Y673" s="373"/>
      <c r="Z673" s="373"/>
      <c r="AA673" s="373"/>
      <c r="AB673" s="373"/>
      <c r="AC673" s="373"/>
      <c r="AD673" s="373"/>
      <c r="AE673" s="373"/>
      <c r="AF673" s="373"/>
      <c r="AG673" s="373"/>
      <c r="AH673" s="373"/>
      <c r="AI673" s="1"/>
      <c r="AJ673" s="1"/>
    </row>
    <row r="674">
      <c r="A674" s="9">
        <v>687.0</v>
      </c>
      <c r="B674" s="12"/>
      <c r="C674" s="369">
        <f t="shared" si="9"/>
        <v>1</v>
      </c>
      <c r="D674" s="373"/>
      <c r="E674" s="373"/>
      <c r="F674" s="373"/>
      <c r="G674" s="373"/>
      <c r="H674" s="373"/>
      <c r="I674" s="373"/>
      <c r="J674" s="373"/>
      <c r="K674" s="373"/>
      <c r="L674" s="373"/>
      <c r="M674" s="373"/>
      <c r="N674" s="373"/>
      <c r="O674" s="373"/>
      <c r="P674" s="373"/>
      <c r="Q674" s="373"/>
      <c r="R674" s="373"/>
      <c r="S674" s="373"/>
      <c r="T674" s="373"/>
      <c r="U674" s="373"/>
      <c r="V674" s="373"/>
      <c r="W674" s="373"/>
      <c r="X674" s="373"/>
      <c r="Y674" s="373"/>
      <c r="Z674" s="373"/>
      <c r="AA674" s="373"/>
      <c r="AB674" s="373"/>
      <c r="AC674" s="373"/>
      <c r="AD674" s="373"/>
      <c r="AE674" s="373"/>
      <c r="AF674" s="373"/>
      <c r="AG674" s="373"/>
      <c r="AH674" s="373"/>
      <c r="AI674" s="1"/>
      <c r="AJ674" s="1"/>
    </row>
    <row r="675">
      <c r="A675" s="9">
        <v>688.0</v>
      </c>
      <c r="B675" s="12"/>
      <c r="C675" s="369">
        <f t="shared" si="9"/>
        <v>1</v>
      </c>
      <c r="D675" s="373"/>
      <c r="E675" s="373"/>
      <c r="F675" s="373"/>
      <c r="G675" s="373"/>
      <c r="H675" s="373"/>
      <c r="I675" s="373"/>
      <c r="J675" s="373"/>
      <c r="K675" s="373"/>
      <c r="L675" s="373"/>
      <c r="M675" s="373"/>
      <c r="N675" s="373"/>
      <c r="O675" s="373"/>
      <c r="P675" s="373"/>
      <c r="Q675" s="373"/>
      <c r="R675" s="373"/>
      <c r="S675" s="373"/>
      <c r="T675" s="373"/>
      <c r="U675" s="373"/>
      <c r="V675" s="373"/>
      <c r="W675" s="373"/>
      <c r="X675" s="373"/>
      <c r="Y675" s="373"/>
      <c r="Z675" s="373"/>
      <c r="AA675" s="373"/>
      <c r="AB675" s="373"/>
      <c r="AC675" s="373"/>
      <c r="AD675" s="373"/>
      <c r="AE675" s="373"/>
      <c r="AF675" s="373"/>
      <c r="AG675" s="373"/>
      <c r="AH675" s="373"/>
      <c r="AI675" s="1"/>
      <c r="AJ675" s="1"/>
    </row>
    <row r="676">
      <c r="A676" s="9">
        <v>689.0</v>
      </c>
      <c r="B676" s="12"/>
      <c r="C676" s="369">
        <f t="shared" si="9"/>
        <v>1</v>
      </c>
      <c r="D676" s="373"/>
      <c r="E676" s="373"/>
      <c r="F676" s="373"/>
      <c r="G676" s="373"/>
      <c r="H676" s="373"/>
      <c r="I676" s="373"/>
      <c r="J676" s="373"/>
      <c r="K676" s="373"/>
      <c r="L676" s="373"/>
      <c r="M676" s="373"/>
      <c r="N676" s="373"/>
      <c r="O676" s="373"/>
      <c r="P676" s="373"/>
      <c r="Q676" s="373"/>
      <c r="R676" s="373"/>
      <c r="S676" s="373"/>
      <c r="T676" s="373"/>
      <c r="U676" s="373"/>
      <c r="V676" s="373"/>
      <c r="W676" s="373"/>
      <c r="X676" s="373"/>
      <c r="Y676" s="373"/>
      <c r="Z676" s="373"/>
      <c r="AA676" s="373"/>
      <c r="AB676" s="373"/>
      <c r="AC676" s="373"/>
      <c r="AD676" s="373"/>
      <c r="AE676" s="373"/>
      <c r="AF676" s="373"/>
      <c r="AG676" s="373"/>
      <c r="AH676" s="373"/>
      <c r="AI676" s="1"/>
      <c r="AJ676" s="1"/>
    </row>
    <row r="677">
      <c r="A677" s="9">
        <v>690.0</v>
      </c>
      <c r="B677" s="12"/>
      <c r="C677" s="369">
        <f t="shared" si="9"/>
        <v>1</v>
      </c>
      <c r="D677" s="373"/>
      <c r="E677" s="373"/>
      <c r="F677" s="373"/>
      <c r="G677" s="373"/>
      <c r="H677" s="373"/>
      <c r="I677" s="373"/>
      <c r="J677" s="373"/>
      <c r="K677" s="373"/>
      <c r="L677" s="373"/>
      <c r="M677" s="373"/>
      <c r="N677" s="373"/>
      <c r="O677" s="373"/>
      <c r="P677" s="373"/>
      <c r="Q677" s="373"/>
      <c r="R677" s="373"/>
      <c r="S677" s="373"/>
      <c r="T677" s="373"/>
      <c r="U677" s="373"/>
      <c r="V677" s="373"/>
      <c r="W677" s="373"/>
      <c r="X677" s="373"/>
      <c r="Y677" s="373"/>
      <c r="Z677" s="373"/>
      <c r="AA677" s="373"/>
      <c r="AB677" s="373"/>
      <c r="AC677" s="373"/>
      <c r="AD677" s="373"/>
      <c r="AE677" s="373"/>
      <c r="AF677" s="373"/>
      <c r="AG677" s="373"/>
      <c r="AH677" s="373"/>
      <c r="AI677" s="1"/>
      <c r="AJ677" s="1"/>
    </row>
    <row r="678">
      <c r="A678" s="9">
        <v>691.0</v>
      </c>
      <c r="B678" s="12"/>
      <c r="C678" s="369">
        <f t="shared" si="9"/>
        <v>1</v>
      </c>
      <c r="D678" s="373"/>
      <c r="E678" s="373"/>
      <c r="F678" s="373"/>
      <c r="G678" s="373"/>
      <c r="H678" s="373"/>
      <c r="I678" s="373"/>
      <c r="J678" s="373"/>
      <c r="K678" s="373"/>
      <c r="L678" s="373"/>
      <c r="M678" s="373"/>
      <c r="N678" s="373"/>
      <c r="O678" s="373"/>
      <c r="P678" s="373"/>
      <c r="Q678" s="373"/>
      <c r="R678" s="373"/>
      <c r="S678" s="373"/>
      <c r="T678" s="373"/>
      <c r="U678" s="373"/>
      <c r="V678" s="373"/>
      <c r="W678" s="373"/>
      <c r="X678" s="373"/>
      <c r="Y678" s="373"/>
      <c r="Z678" s="373"/>
      <c r="AA678" s="373"/>
      <c r="AB678" s="373"/>
      <c r="AC678" s="373"/>
      <c r="AD678" s="373"/>
      <c r="AE678" s="373"/>
      <c r="AF678" s="373"/>
      <c r="AG678" s="373"/>
      <c r="AH678" s="373"/>
      <c r="AI678" s="1"/>
      <c r="AJ678" s="1"/>
    </row>
    <row r="679">
      <c r="A679" s="9">
        <v>692.0</v>
      </c>
      <c r="B679" s="12"/>
      <c r="C679" s="369">
        <f t="shared" si="9"/>
        <v>1</v>
      </c>
      <c r="D679" s="373"/>
      <c r="E679" s="373"/>
      <c r="F679" s="373"/>
      <c r="G679" s="373"/>
      <c r="H679" s="373"/>
      <c r="I679" s="373"/>
      <c r="J679" s="373"/>
      <c r="K679" s="373"/>
      <c r="L679" s="373"/>
      <c r="M679" s="373"/>
      <c r="N679" s="373"/>
      <c r="O679" s="373"/>
      <c r="P679" s="373"/>
      <c r="Q679" s="373"/>
      <c r="R679" s="373"/>
      <c r="S679" s="373"/>
      <c r="T679" s="373"/>
      <c r="U679" s="373"/>
      <c r="V679" s="373"/>
      <c r="W679" s="373"/>
      <c r="X679" s="373"/>
      <c r="Y679" s="373"/>
      <c r="Z679" s="373"/>
      <c r="AA679" s="373"/>
      <c r="AB679" s="373"/>
      <c r="AC679" s="373"/>
      <c r="AD679" s="373"/>
      <c r="AE679" s="373"/>
      <c r="AF679" s="373"/>
      <c r="AG679" s="373"/>
      <c r="AH679" s="373"/>
      <c r="AI679" s="1"/>
      <c r="AJ679" s="1"/>
    </row>
    <row r="680">
      <c r="A680" s="9">
        <v>693.0</v>
      </c>
      <c r="B680" s="12"/>
      <c r="C680" s="369">
        <f t="shared" si="9"/>
        <v>1</v>
      </c>
      <c r="D680" s="373"/>
      <c r="E680" s="373"/>
      <c r="F680" s="373"/>
      <c r="G680" s="373"/>
      <c r="H680" s="373"/>
      <c r="I680" s="373"/>
      <c r="J680" s="373"/>
      <c r="K680" s="373"/>
      <c r="L680" s="373"/>
      <c r="M680" s="373"/>
      <c r="N680" s="373"/>
      <c r="O680" s="373"/>
      <c r="P680" s="373"/>
      <c r="Q680" s="373"/>
      <c r="R680" s="373"/>
      <c r="S680" s="373"/>
      <c r="T680" s="373"/>
      <c r="U680" s="373"/>
      <c r="V680" s="373"/>
      <c r="W680" s="373"/>
      <c r="X680" s="373"/>
      <c r="Y680" s="373"/>
      <c r="Z680" s="373"/>
      <c r="AA680" s="373"/>
      <c r="AB680" s="373"/>
      <c r="AC680" s="373"/>
      <c r="AD680" s="373"/>
      <c r="AE680" s="373"/>
      <c r="AF680" s="373"/>
      <c r="AG680" s="373"/>
      <c r="AH680" s="373"/>
      <c r="AI680" s="1"/>
      <c r="AJ680" s="1"/>
    </row>
    <row r="681">
      <c r="A681" s="9">
        <v>694.0</v>
      </c>
      <c r="B681" s="12"/>
      <c r="C681" s="369">
        <f t="shared" si="9"/>
        <v>1</v>
      </c>
      <c r="D681" s="373"/>
      <c r="E681" s="373"/>
      <c r="F681" s="373"/>
      <c r="G681" s="373"/>
      <c r="H681" s="373"/>
      <c r="I681" s="373"/>
      <c r="J681" s="373"/>
      <c r="K681" s="373"/>
      <c r="L681" s="373"/>
      <c r="M681" s="373"/>
      <c r="N681" s="373"/>
      <c r="O681" s="373"/>
      <c r="P681" s="373"/>
      <c r="Q681" s="373"/>
      <c r="R681" s="373"/>
      <c r="S681" s="373"/>
      <c r="T681" s="373"/>
      <c r="U681" s="373"/>
      <c r="V681" s="373"/>
      <c r="W681" s="373"/>
      <c r="X681" s="373"/>
      <c r="Y681" s="373"/>
      <c r="Z681" s="373"/>
      <c r="AA681" s="373"/>
      <c r="AB681" s="373"/>
      <c r="AC681" s="373"/>
      <c r="AD681" s="373"/>
      <c r="AE681" s="373"/>
      <c r="AF681" s="373"/>
      <c r="AG681" s="373"/>
      <c r="AH681" s="373"/>
      <c r="AI681" s="1"/>
      <c r="AJ681" s="1"/>
    </row>
    <row r="682">
      <c r="A682" s="9">
        <v>695.0</v>
      </c>
      <c r="B682" s="12"/>
      <c r="C682" s="369">
        <f t="shared" si="9"/>
        <v>1</v>
      </c>
      <c r="D682" s="373"/>
      <c r="E682" s="373"/>
      <c r="F682" s="373"/>
      <c r="G682" s="373"/>
      <c r="H682" s="373"/>
      <c r="I682" s="373"/>
      <c r="J682" s="373"/>
      <c r="K682" s="373"/>
      <c r="L682" s="373"/>
      <c r="M682" s="373"/>
      <c r="N682" s="373"/>
      <c r="O682" s="373"/>
      <c r="P682" s="373"/>
      <c r="Q682" s="373"/>
      <c r="R682" s="373"/>
      <c r="S682" s="373"/>
      <c r="T682" s="373"/>
      <c r="U682" s="373"/>
      <c r="V682" s="373"/>
      <c r="W682" s="373"/>
      <c r="X682" s="373"/>
      <c r="Y682" s="373"/>
      <c r="Z682" s="373"/>
      <c r="AA682" s="373"/>
      <c r="AB682" s="373"/>
      <c r="AC682" s="373"/>
      <c r="AD682" s="373"/>
      <c r="AE682" s="373"/>
      <c r="AF682" s="373"/>
      <c r="AG682" s="373"/>
      <c r="AH682" s="373"/>
      <c r="AI682" s="1"/>
      <c r="AJ682" s="1"/>
    </row>
    <row r="683">
      <c r="A683" s="9">
        <v>696.0</v>
      </c>
      <c r="B683" s="12"/>
      <c r="C683" s="369">
        <f t="shared" si="9"/>
        <v>1</v>
      </c>
      <c r="D683" s="373"/>
      <c r="E683" s="373"/>
      <c r="F683" s="373"/>
      <c r="G683" s="373"/>
      <c r="H683" s="373"/>
      <c r="I683" s="373"/>
      <c r="J683" s="373"/>
      <c r="K683" s="373"/>
      <c r="L683" s="373"/>
      <c r="M683" s="373"/>
      <c r="N683" s="373"/>
      <c r="O683" s="373"/>
      <c r="P683" s="373"/>
      <c r="Q683" s="373"/>
      <c r="R683" s="373"/>
      <c r="S683" s="373"/>
      <c r="T683" s="373"/>
      <c r="U683" s="373"/>
      <c r="V683" s="373"/>
      <c r="W683" s="373"/>
      <c r="X683" s="373"/>
      <c r="Y683" s="373"/>
      <c r="Z683" s="373"/>
      <c r="AA683" s="373"/>
      <c r="AB683" s="373"/>
      <c r="AC683" s="373"/>
      <c r="AD683" s="373"/>
      <c r="AE683" s="373"/>
      <c r="AF683" s="373"/>
      <c r="AG683" s="373"/>
      <c r="AH683" s="373"/>
      <c r="AI683" s="1"/>
      <c r="AJ683" s="1"/>
    </row>
    <row r="684">
      <c r="A684" s="9">
        <v>697.0</v>
      </c>
      <c r="B684" s="12"/>
      <c r="C684" s="369">
        <f t="shared" si="9"/>
        <v>1</v>
      </c>
      <c r="D684" s="373"/>
      <c r="E684" s="373"/>
      <c r="F684" s="373"/>
      <c r="G684" s="373"/>
      <c r="H684" s="373"/>
      <c r="I684" s="373"/>
      <c r="J684" s="373"/>
      <c r="K684" s="373"/>
      <c r="L684" s="373"/>
      <c r="M684" s="373"/>
      <c r="N684" s="373"/>
      <c r="O684" s="373"/>
      <c r="P684" s="373"/>
      <c r="Q684" s="373"/>
      <c r="R684" s="373"/>
      <c r="S684" s="373"/>
      <c r="T684" s="373"/>
      <c r="U684" s="373"/>
      <c r="V684" s="373"/>
      <c r="W684" s="373"/>
      <c r="X684" s="373"/>
      <c r="Y684" s="373"/>
      <c r="Z684" s="373"/>
      <c r="AA684" s="373"/>
      <c r="AB684" s="373"/>
      <c r="AC684" s="373"/>
      <c r="AD684" s="373"/>
      <c r="AE684" s="373"/>
      <c r="AF684" s="373"/>
      <c r="AG684" s="373"/>
      <c r="AH684" s="373"/>
      <c r="AI684" s="1"/>
      <c r="AJ684" s="1"/>
    </row>
    <row r="685">
      <c r="A685" s="9">
        <v>698.0</v>
      </c>
      <c r="B685" s="12"/>
      <c r="C685" s="369">
        <f t="shared" si="9"/>
        <v>1</v>
      </c>
      <c r="D685" s="373"/>
      <c r="E685" s="373"/>
      <c r="F685" s="373"/>
      <c r="G685" s="373"/>
      <c r="H685" s="373"/>
      <c r="I685" s="373"/>
      <c r="J685" s="373"/>
      <c r="K685" s="373"/>
      <c r="L685" s="373"/>
      <c r="M685" s="373"/>
      <c r="N685" s="373"/>
      <c r="O685" s="373"/>
      <c r="P685" s="373"/>
      <c r="Q685" s="373"/>
      <c r="R685" s="373"/>
      <c r="S685" s="373"/>
      <c r="T685" s="373"/>
      <c r="U685" s="373"/>
      <c r="V685" s="373"/>
      <c r="W685" s="373"/>
      <c r="X685" s="373"/>
      <c r="Y685" s="373"/>
      <c r="Z685" s="373"/>
      <c r="AA685" s="373"/>
      <c r="AB685" s="373"/>
      <c r="AC685" s="373"/>
      <c r="AD685" s="373"/>
      <c r="AE685" s="373"/>
      <c r="AF685" s="373"/>
      <c r="AG685" s="373"/>
      <c r="AH685" s="373"/>
      <c r="AI685" s="1"/>
      <c r="AJ685" s="1"/>
    </row>
    <row r="686">
      <c r="A686" s="9">
        <v>699.0</v>
      </c>
      <c r="B686" s="12"/>
      <c r="C686" s="369">
        <f t="shared" si="9"/>
        <v>1</v>
      </c>
      <c r="D686" s="373"/>
      <c r="E686" s="373"/>
      <c r="F686" s="373"/>
      <c r="G686" s="373"/>
      <c r="H686" s="373"/>
      <c r="I686" s="373"/>
      <c r="J686" s="373"/>
      <c r="K686" s="373"/>
      <c r="L686" s="373"/>
      <c r="M686" s="373"/>
      <c r="N686" s="373"/>
      <c r="O686" s="373"/>
      <c r="P686" s="373"/>
      <c r="Q686" s="373"/>
      <c r="R686" s="373"/>
      <c r="S686" s="373"/>
      <c r="T686" s="373"/>
      <c r="U686" s="373"/>
      <c r="V686" s="373"/>
      <c r="W686" s="373"/>
      <c r="X686" s="373"/>
      <c r="Y686" s="373"/>
      <c r="Z686" s="373"/>
      <c r="AA686" s="373"/>
      <c r="AB686" s="373"/>
      <c r="AC686" s="373"/>
      <c r="AD686" s="373"/>
      <c r="AE686" s="373"/>
      <c r="AF686" s="373"/>
      <c r="AG686" s="373"/>
      <c r="AH686" s="373"/>
      <c r="AI686" s="1"/>
      <c r="AJ686" s="1"/>
    </row>
    <row r="687">
      <c r="A687" s="9">
        <v>700.0</v>
      </c>
      <c r="B687" s="12"/>
      <c r="C687" s="369">
        <f t="shared" si="9"/>
        <v>1</v>
      </c>
      <c r="D687" s="373"/>
      <c r="E687" s="373"/>
      <c r="F687" s="373"/>
      <c r="G687" s="373"/>
      <c r="H687" s="373"/>
      <c r="I687" s="373"/>
      <c r="J687" s="373"/>
      <c r="K687" s="373"/>
      <c r="L687" s="373"/>
      <c r="M687" s="373"/>
      <c r="N687" s="373"/>
      <c r="O687" s="373"/>
      <c r="P687" s="373"/>
      <c r="Q687" s="373"/>
      <c r="R687" s="373"/>
      <c r="S687" s="373"/>
      <c r="T687" s="373"/>
      <c r="U687" s="373"/>
      <c r="V687" s="373"/>
      <c r="W687" s="373"/>
      <c r="X687" s="373"/>
      <c r="Y687" s="373"/>
      <c r="Z687" s="373"/>
      <c r="AA687" s="373"/>
      <c r="AB687" s="373"/>
      <c r="AC687" s="373"/>
      <c r="AD687" s="373"/>
      <c r="AE687" s="373"/>
      <c r="AF687" s="373"/>
      <c r="AG687" s="373"/>
      <c r="AH687" s="373"/>
      <c r="AI687" s="1"/>
      <c r="AJ687" s="1"/>
    </row>
    <row r="688">
      <c r="A688" s="9">
        <v>701.0</v>
      </c>
      <c r="B688" s="12"/>
      <c r="C688" s="369">
        <f t="shared" si="9"/>
        <v>1</v>
      </c>
      <c r="D688" s="373"/>
      <c r="E688" s="373"/>
      <c r="F688" s="373"/>
      <c r="G688" s="373"/>
      <c r="H688" s="373"/>
      <c r="I688" s="373"/>
      <c r="J688" s="373"/>
      <c r="K688" s="373"/>
      <c r="L688" s="373"/>
      <c r="M688" s="373"/>
      <c r="N688" s="373"/>
      <c r="O688" s="373"/>
      <c r="P688" s="373"/>
      <c r="Q688" s="373"/>
      <c r="R688" s="373"/>
      <c r="S688" s="373"/>
      <c r="T688" s="373"/>
      <c r="U688" s="373"/>
      <c r="V688" s="373"/>
      <c r="W688" s="373"/>
      <c r="X688" s="373"/>
      <c r="Y688" s="373"/>
      <c r="Z688" s="373"/>
      <c r="AA688" s="373"/>
      <c r="AB688" s="373"/>
      <c r="AC688" s="373"/>
      <c r="AD688" s="373"/>
      <c r="AE688" s="373"/>
      <c r="AF688" s="373"/>
      <c r="AG688" s="373"/>
      <c r="AH688" s="373"/>
      <c r="AI688" s="1"/>
      <c r="AJ688" s="1"/>
    </row>
    <row r="689">
      <c r="A689" s="9">
        <v>702.0</v>
      </c>
      <c r="B689" s="12"/>
      <c r="C689" s="369">
        <f t="shared" si="9"/>
        <v>1</v>
      </c>
      <c r="D689" s="373"/>
      <c r="E689" s="373"/>
      <c r="F689" s="373"/>
      <c r="G689" s="373"/>
      <c r="H689" s="373"/>
      <c r="I689" s="373"/>
      <c r="J689" s="373"/>
      <c r="K689" s="373"/>
      <c r="L689" s="373"/>
      <c r="M689" s="373"/>
      <c r="N689" s="373"/>
      <c r="O689" s="373"/>
      <c r="P689" s="373"/>
      <c r="Q689" s="373"/>
      <c r="R689" s="373"/>
      <c r="S689" s="373"/>
      <c r="T689" s="373"/>
      <c r="U689" s="373"/>
      <c r="V689" s="373"/>
      <c r="W689" s="373"/>
      <c r="X689" s="373"/>
      <c r="Y689" s="373"/>
      <c r="Z689" s="373"/>
      <c r="AA689" s="373"/>
      <c r="AB689" s="373"/>
      <c r="AC689" s="373"/>
      <c r="AD689" s="373"/>
      <c r="AE689" s="373"/>
      <c r="AF689" s="373"/>
      <c r="AG689" s="373"/>
      <c r="AH689" s="373"/>
      <c r="AI689" s="1"/>
      <c r="AJ689" s="1"/>
    </row>
    <row r="690">
      <c r="A690" s="9">
        <v>703.0</v>
      </c>
      <c r="B690" s="12"/>
      <c r="C690" s="369">
        <f t="shared" si="9"/>
        <v>1</v>
      </c>
      <c r="D690" s="373"/>
      <c r="E690" s="373"/>
      <c r="F690" s="373"/>
      <c r="G690" s="373"/>
      <c r="H690" s="373"/>
      <c r="I690" s="373"/>
      <c r="J690" s="373"/>
      <c r="K690" s="373"/>
      <c r="L690" s="373"/>
      <c r="M690" s="373"/>
      <c r="N690" s="373"/>
      <c r="O690" s="373"/>
      <c r="P690" s="373"/>
      <c r="Q690" s="373"/>
      <c r="R690" s="373"/>
      <c r="S690" s="373"/>
      <c r="T690" s="373"/>
      <c r="U690" s="373"/>
      <c r="V690" s="373"/>
      <c r="W690" s="373"/>
      <c r="X690" s="373"/>
      <c r="Y690" s="373"/>
      <c r="Z690" s="373"/>
      <c r="AA690" s="373"/>
      <c r="AB690" s="373"/>
      <c r="AC690" s="373"/>
      <c r="AD690" s="373"/>
      <c r="AE690" s="373"/>
      <c r="AF690" s="373"/>
      <c r="AG690" s="373"/>
      <c r="AH690" s="373"/>
      <c r="AI690" s="1"/>
      <c r="AJ690" s="1"/>
    </row>
    <row r="691">
      <c r="A691" s="9">
        <v>704.0</v>
      </c>
      <c r="B691" s="12"/>
      <c r="C691" s="369">
        <f t="shared" si="9"/>
        <v>1</v>
      </c>
      <c r="D691" s="373"/>
      <c r="E691" s="373"/>
      <c r="F691" s="373"/>
      <c r="G691" s="373"/>
      <c r="H691" s="373"/>
      <c r="I691" s="373"/>
      <c r="J691" s="373"/>
      <c r="K691" s="373"/>
      <c r="L691" s="373"/>
      <c r="M691" s="373"/>
      <c r="N691" s="373"/>
      <c r="O691" s="373"/>
      <c r="P691" s="373"/>
      <c r="Q691" s="373"/>
      <c r="R691" s="373"/>
      <c r="S691" s="373"/>
      <c r="T691" s="373"/>
      <c r="U691" s="373"/>
      <c r="V691" s="373"/>
      <c r="W691" s="373"/>
      <c r="X691" s="373"/>
      <c r="Y691" s="373"/>
      <c r="Z691" s="373"/>
      <c r="AA691" s="373"/>
      <c r="AB691" s="373"/>
      <c r="AC691" s="373"/>
      <c r="AD691" s="373"/>
      <c r="AE691" s="373"/>
      <c r="AF691" s="373"/>
      <c r="AG691" s="373"/>
      <c r="AH691" s="373"/>
      <c r="AI691" s="1"/>
      <c r="AJ691" s="1"/>
    </row>
    <row r="692">
      <c r="A692" s="9">
        <v>705.0</v>
      </c>
      <c r="B692" s="12"/>
      <c r="C692" s="369">
        <f t="shared" si="9"/>
        <v>1</v>
      </c>
      <c r="D692" s="373"/>
      <c r="E692" s="373"/>
      <c r="F692" s="373"/>
      <c r="G692" s="373"/>
      <c r="H692" s="373"/>
      <c r="I692" s="373"/>
      <c r="J692" s="373"/>
      <c r="K692" s="373"/>
      <c r="L692" s="373"/>
      <c r="M692" s="373"/>
      <c r="N692" s="373"/>
      <c r="O692" s="373"/>
      <c r="P692" s="373"/>
      <c r="Q692" s="373"/>
      <c r="R692" s="373"/>
      <c r="S692" s="373"/>
      <c r="T692" s="373"/>
      <c r="U692" s="373"/>
      <c r="V692" s="373"/>
      <c r="W692" s="373"/>
      <c r="X692" s="373"/>
      <c r="Y692" s="373"/>
      <c r="Z692" s="373"/>
      <c r="AA692" s="373"/>
      <c r="AB692" s="373"/>
      <c r="AC692" s="373"/>
      <c r="AD692" s="373"/>
      <c r="AE692" s="373"/>
      <c r="AF692" s="373"/>
      <c r="AG692" s="373"/>
      <c r="AH692" s="373"/>
      <c r="AI692" s="1"/>
      <c r="AJ692" s="1"/>
    </row>
    <row r="693">
      <c r="A693" s="9">
        <v>706.0</v>
      </c>
      <c r="B693" s="12"/>
      <c r="C693" s="369">
        <f t="shared" si="9"/>
        <v>1</v>
      </c>
      <c r="D693" s="373"/>
      <c r="E693" s="373"/>
      <c r="F693" s="373"/>
      <c r="G693" s="373"/>
      <c r="H693" s="373"/>
      <c r="I693" s="373"/>
      <c r="J693" s="373"/>
      <c r="K693" s="373"/>
      <c r="L693" s="373"/>
      <c r="M693" s="373"/>
      <c r="N693" s="373"/>
      <c r="O693" s="373"/>
      <c r="P693" s="373"/>
      <c r="Q693" s="373"/>
      <c r="R693" s="373"/>
      <c r="S693" s="373"/>
      <c r="T693" s="373"/>
      <c r="U693" s="373"/>
      <c r="V693" s="373"/>
      <c r="W693" s="373"/>
      <c r="X693" s="373"/>
      <c r="Y693" s="373"/>
      <c r="Z693" s="373"/>
      <c r="AA693" s="373"/>
      <c r="AB693" s="373"/>
      <c r="AC693" s="373"/>
      <c r="AD693" s="373"/>
      <c r="AE693" s="373"/>
      <c r="AF693" s="373"/>
      <c r="AG693" s="373"/>
      <c r="AH693" s="373"/>
      <c r="AI693" s="1"/>
      <c r="AJ693" s="1"/>
    </row>
    <row r="694">
      <c r="A694" s="9">
        <v>707.0</v>
      </c>
      <c r="B694" s="12"/>
      <c r="C694" s="369">
        <f t="shared" si="9"/>
        <v>1</v>
      </c>
      <c r="D694" s="373"/>
      <c r="E694" s="373"/>
      <c r="F694" s="373"/>
      <c r="G694" s="373"/>
      <c r="H694" s="373"/>
      <c r="I694" s="373"/>
      <c r="J694" s="373"/>
      <c r="K694" s="373"/>
      <c r="L694" s="373"/>
      <c r="M694" s="373"/>
      <c r="N694" s="373"/>
      <c r="O694" s="373"/>
      <c r="P694" s="373"/>
      <c r="Q694" s="373"/>
      <c r="R694" s="373"/>
      <c r="S694" s="373"/>
      <c r="T694" s="373"/>
      <c r="U694" s="373"/>
      <c r="V694" s="373"/>
      <c r="W694" s="373"/>
      <c r="X694" s="373"/>
      <c r="Y694" s="373"/>
      <c r="Z694" s="373"/>
      <c r="AA694" s="373"/>
      <c r="AB694" s="373"/>
      <c r="AC694" s="373"/>
      <c r="AD694" s="373"/>
      <c r="AE694" s="373"/>
      <c r="AF694" s="373"/>
      <c r="AG694" s="373"/>
      <c r="AH694" s="373"/>
      <c r="AI694" s="1"/>
      <c r="AJ694" s="1"/>
    </row>
    <row r="695">
      <c r="A695" s="9">
        <v>708.0</v>
      </c>
      <c r="B695" s="12"/>
      <c r="C695" s="369">
        <f t="shared" si="9"/>
        <v>1</v>
      </c>
      <c r="D695" s="373"/>
      <c r="E695" s="373"/>
      <c r="F695" s="373"/>
      <c r="G695" s="373"/>
      <c r="H695" s="373"/>
      <c r="I695" s="373"/>
      <c r="J695" s="373"/>
      <c r="K695" s="373"/>
      <c r="L695" s="373"/>
      <c r="M695" s="373"/>
      <c r="N695" s="373"/>
      <c r="O695" s="373"/>
      <c r="P695" s="373"/>
      <c r="Q695" s="373"/>
      <c r="R695" s="373"/>
      <c r="S695" s="373"/>
      <c r="T695" s="373"/>
      <c r="U695" s="373"/>
      <c r="V695" s="373"/>
      <c r="W695" s="373"/>
      <c r="X695" s="373"/>
      <c r="Y695" s="373"/>
      <c r="Z695" s="373"/>
      <c r="AA695" s="373"/>
      <c r="AB695" s="373"/>
      <c r="AC695" s="373"/>
      <c r="AD695" s="373"/>
      <c r="AE695" s="373"/>
      <c r="AF695" s="373"/>
      <c r="AG695" s="373"/>
      <c r="AH695" s="373"/>
      <c r="AI695" s="1"/>
      <c r="AJ695" s="1"/>
    </row>
    <row r="696">
      <c r="A696" s="9">
        <v>709.0</v>
      </c>
      <c r="B696" s="12"/>
      <c r="C696" s="369">
        <f t="shared" si="9"/>
        <v>1</v>
      </c>
      <c r="D696" s="373"/>
      <c r="E696" s="373"/>
      <c r="F696" s="373"/>
      <c r="G696" s="373"/>
      <c r="H696" s="373"/>
      <c r="I696" s="373"/>
      <c r="J696" s="373"/>
      <c r="K696" s="373"/>
      <c r="L696" s="373"/>
      <c r="M696" s="373"/>
      <c r="N696" s="373"/>
      <c r="O696" s="373"/>
      <c r="P696" s="373"/>
      <c r="Q696" s="373"/>
      <c r="R696" s="373"/>
      <c r="S696" s="373"/>
      <c r="T696" s="373"/>
      <c r="U696" s="373"/>
      <c r="V696" s="373"/>
      <c r="W696" s="373"/>
      <c r="X696" s="373"/>
      <c r="Y696" s="373"/>
      <c r="Z696" s="373"/>
      <c r="AA696" s="373"/>
      <c r="AB696" s="373"/>
      <c r="AC696" s="373"/>
      <c r="AD696" s="373"/>
      <c r="AE696" s="373"/>
      <c r="AF696" s="373"/>
      <c r="AG696" s="373"/>
      <c r="AH696" s="373"/>
      <c r="AI696" s="1"/>
      <c r="AJ696" s="1"/>
    </row>
    <row r="697">
      <c r="A697" s="9">
        <v>710.0</v>
      </c>
      <c r="B697" s="12"/>
      <c r="C697" s="369">
        <f t="shared" si="9"/>
        <v>1</v>
      </c>
      <c r="D697" s="373"/>
      <c r="E697" s="373"/>
      <c r="F697" s="373"/>
      <c r="G697" s="373"/>
      <c r="H697" s="373"/>
      <c r="I697" s="373"/>
      <c r="J697" s="373"/>
      <c r="K697" s="373"/>
      <c r="L697" s="373"/>
      <c r="M697" s="373"/>
      <c r="N697" s="373"/>
      <c r="O697" s="373"/>
      <c r="P697" s="373"/>
      <c r="Q697" s="373"/>
      <c r="R697" s="373"/>
      <c r="S697" s="373"/>
      <c r="T697" s="373"/>
      <c r="U697" s="373"/>
      <c r="V697" s="373"/>
      <c r="W697" s="373"/>
      <c r="X697" s="373"/>
      <c r="Y697" s="373"/>
      <c r="Z697" s="373"/>
      <c r="AA697" s="373"/>
      <c r="AB697" s="373"/>
      <c r="AC697" s="373"/>
      <c r="AD697" s="373"/>
      <c r="AE697" s="373"/>
      <c r="AF697" s="373"/>
      <c r="AG697" s="373"/>
      <c r="AH697" s="373"/>
      <c r="AI697" s="1"/>
      <c r="AJ697" s="1"/>
    </row>
    <row r="698">
      <c r="A698" s="9">
        <v>711.0</v>
      </c>
      <c r="B698" s="12"/>
      <c r="C698" s="369">
        <f t="shared" si="9"/>
        <v>1</v>
      </c>
      <c r="D698" s="373"/>
      <c r="E698" s="373"/>
      <c r="F698" s="373"/>
      <c r="G698" s="373"/>
      <c r="H698" s="373"/>
      <c r="I698" s="373"/>
      <c r="J698" s="373"/>
      <c r="K698" s="373"/>
      <c r="L698" s="373"/>
      <c r="M698" s="373"/>
      <c r="N698" s="373"/>
      <c r="O698" s="373"/>
      <c r="P698" s="373"/>
      <c r="Q698" s="373"/>
      <c r="R698" s="373"/>
      <c r="S698" s="373"/>
      <c r="T698" s="373"/>
      <c r="U698" s="373"/>
      <c r="V698" s="373"/>
      <c r="W698" s="373"/>
      <c r="X698" s="373"/>
      <c r="Y698" s="373"/>
      <c r="Z698" s="373"/>
      <c r="AA698" s="373"/>
      <c r="AB698" s="373"/>
      <c r="AC698" s="373"/>
      <c r="AD698" s="373"/>
      <c r="AE698" s="373"/>
      <c r="AF698" s="373"/>
      <c r="AG698" s="373"/>
      <c r="AH698" s="373"/>
      <c r="AI698" s="1"/>
      <c r="AJ698" s="1"/>
    </row>
    <row r="699">
      <c r="A699" s="9">
        <v>712.0</v>
      </c>
      <c r="B699" s="12"/>
      <c r="C699" s="369">
        <f t="shared" si="9"/>
        <v>1</v>
      </c>
      <c r="D699" s="373"/>
      <c r="E699" s="373"/>
      <c r="F699" s="373"/>
      <c r="G699" s="373"/>
      <c r="H699" s="373"/>
      <c r="I699" s="373"/>
      <c r="J699" s="373"/>
      <c r="K699" s="373"/>
      <c r="L699" s="373"/>
      <c r="M699" s="373"/>
      <c r="N699" s="373"/>
      <c r="O699" s="373"/>
      <c r="P699" s="373"/>
      <c r="Q699" s="373"/>
      <c r="R699" s="373"/>
      <c r="S699" s="373"/>
      <c r="T699" s="373"/>
      <c r="U699" s="373"/>
      <c r="V699" s="373"/>
      <c r="W699" s="373"/>
      <c r="X699" s="373"/>
      <c r="Y699" s="373"/>
      <c r="Z699" s="373"/>
      <c r="AA699" s="373"/>
      <c r="AB699" s="373"/>
      <c r="AC699" s="373"/>
      <c r="AD699" s="373"/>
      <c r="AE699" s="373"/>
      <c r="AF699" s="373"/>
      <c r="AG699" s="373"/>
      <c r="AH699" s="373"/>
      <c r="AI699" s="1"/>
      <c r="AJ699" s="1"/>
    </row>
    <row r="700">
      <c r="A700" s="9">
        <v>713.0</v>
      </c>
      <c r="B700" s="12"/>
      <c r="C700" s="369">
        <f t="shared" si="9"/>
        <v>1</v>
      </c>
      <c r="D700" s="373"/>
      <c r="E700" s="373"/>
      <c r="F700" s="373"/>
      <c r="G700" s="373"/>
      <c r="H700" s="373"/>
      <c r="I700" s="373"/>
      <c r="J700" s="373"/>
      <c r="K700" s="373"/>
      <c r="L700" s="373"/>
      <c r="M700" s="373"/>
      <c r="N700" s="373"/>
      <c r="O700" s="373"/>
      <c r="P700" s="373"/>
      <c r="Q700" s="373"/>
      <c r="R700" s="373"/>
      <c r="S700" s="373"/>
      <c r="T700" s="373"/>
      <c r="U700" s="373"/>
      <c r="V700" s="373"/>
      <c r="W700" s="373"/>
      <c r="X700" s="373"/>
      <c r="Y700" s="373"/>
      <c r="Z700" s="373"/>
      <c r="AA700" s="373"/>
      <c r="AB700" s="373"/>
      <c r="AC700" s="373"/>
      <c r="AD700" s="373"/>
      <c r="AE700" s="373"/>
      <c r="AF700" s="373"/>
      <c r="AG700" s="373"/>
      <c r="AH700" s="373"/>
      <c r="AI700" s="1"/>
      <c r="AJ700" s="1"/>
    </row>
    <row r="701">
      <c r="A701" s="9">
        <v>714.0</v>
      </c>
      <c r="B701" s="12"/>
      <c r="C701" s="369">
        <f t="shared" si="9"/>
        <v>1</v>
      </c>
      <c r="D701" s="373"/>
      <c r="E701" s="373"/>
      <c r="F701" s="373"/>
      <c r="G701" s="373"/>
      <c r="H701" s="373"/>
      <c r="I701" s="373"/>
      <c r="J701" s="373"/>
      <c r="K701" s="373"/>
      <c r="L701" s="373"/>
      <c r="M701" s="373"/>
      <c r="N701" s="373"/>
      <c r="O701" s="373"/>
      <c r="P701" s="373"/>
      <c r="Q701" s="373"/>
      <c r="R701" s="373"/>
      <c r="S701" s="373"/>
      <c r="T701" s="373"/>
      <c r="U701" s="373"/>
      <c r="V701" s="373"/>
      <c r="W701" s="373"/>
      <c r="X701" s="373"/>
      <c r="Y701" s="373"/>
      <c r="Z701" s="373"/>
      <c r="AA701" s="373"/>
      <c r="AB701" s="373"/>
      <c r="AC701" s="373"/>
      <c r="AD701" s="373"/>
      <c r="AE701" s="373"/>
      <c r="AF701" s="373"/>
      <c r="AG701" s="373"/>
      <c r="AH701" s="373"/>
      <c r="AI701" s="1"/>
      <c r="AJ701" s="1"/>
    </row>
    <row r="702">
      <c r="A702" s="9">
        <v>715.0</v>
      </c>
      <c r="B702" s="12"/>
      <c r="C702" s="369">
        <f t="shared" si="9"/>
        <v>1</v>
      </c>
      <c r="D702" s="373"/>
      <c r="E702" s="373"/>
      <c r="F702" s="373"/>
      <c r="G702" s="373"/>
      <c r="H702" s="373"/>
      <c r="I702" s="373"/>
      <c r="J702" s="373"/>
      <c r="K702" s="373"/>
      <c r="L702" s="373"/>
      <c r="M702" s="373"/>
      <c r="N702" s="373"/>
      <c r="O702" s="373"/>
      <c r="P702" s="373"/>
      <c r="Q702" s="373"/>
      <c r="R702" s="373"/>
      <c r="S702" s="373"/>
      <c r="T702" s="373"/>
      <c r="U702" s="373"/>
      <c r="V702" s="373"/>
      <c r="W702" s="373"/>
      <c r="X702" s="373"/>
      <c r="Y702" s="373"/>
      <c r="Z702" s="373"/>
      <c r="AA702" s="373"/>
      <c r="AB702" s="373"/>
      <c r="AC702" s="373"/>
      <c r="AD702" s="373"/>
      <c r="AE702" s="373"/>
      <c r="AF702" s="373"/>
      <c r="AG702" s="373"/>
      <c r="AH702" s="373"/>
      <c r="AI702" s="1"/>
      <c r="AJ702" s="1"/>
    </row>
    <row r="703">
      <c r="A703" s="9">
        <v>716.0</v>
      </c>
      <c r="B703" s="12"/>
      <c r="C703" s="369">
        <f t="shared" si="9"/>
        <v>1</v>
      </c>
      <c r="D703" s="373"/>
      <c r="E703" s="373"/>
      <c r="F703" s="373"/>
      <c r="G703" s="373"/>
      <c r="H703" s="373"/>
      <c r="I703" s="373"/>
      <c r="J703" s="373"/>
      <c r="K703" s="373"/>
      <c r="L703" s="373"/>
      <c r="M703" s="373"/>
      <c r="N703" s="373"/>
      <c r="O703" s="373"/>
      <c r="P703" s="373"/>
      <c r="Q703" s="373"/>
      <c r="R703" s="373"/>
      <c r="S703" s="373"/>
      <c r="T703" s="373"/>
      <c r="U703" s="373"/>
      <c r="V703" s="373"/>
      <c r="W703" s="373"/>
      <c r="X703" s="373"/>
      <c r="Y703" s="373"/>
      <c r="Z703" s="373"/>
      <c r="AA703" s="373"/>
      <c r="AB703" s="373"/>
      <c r="AC703" s="373"/>
      <c r="AD703" s="373"/>
      <c r="AE703" s="373"/>
      <c r="AF703" s="373"/>
      <c r="AG703" s="373"/>
      <c r="AH703" s="373"/>
      <c r="AI703" s="1"/>
      <c r="AJ703" s="1"/>
    </row>
    <row r="704">
      <c r="A704" s="9">
        <v>717.0</v>
      </c>
      <c r="B704" s="12"/>
      <c r="C704" s="369">
        <f t="shared" si="9"/>
        <v>1</v>
      </c>
      <c r="D704" s="373"/>
      <c r="E704" s="373"/>
      <c r="F704" s="373"/>
      <c r="G704" s="373"/>
      <c r="H704" s="373"/>
      <c r="I704" s="373"/>
      <c r="J704" s="373"/>
      <c r="K704" s="373"/>
      <c r="L704" s="373"/>
      <c r="M704" s="373"/>
      <c r="N704" s="373"/>
      <c r="O704" s="373"/>
      <c r="P704" s="373"/>
      <c r="Q704" s="373"/>
      <c r="R704" s="373"/>
      <c r="S704" s="373"/>
      <c r="T704" s="373"/>
      <c r="U704" s="373"/>
      <c r="V704" s="373"/>
      <c r="W704" s="373"/>
      <c r="X704" s="373"/>
      <c r="Y704" s="373"/>
      <c r="Z704" s="373"/>
      <c r="AA704" s="373"/>
      <c r="AB704" s="373"/>
      <c r="AC704" s="373"/>
      <c r="AD704" s="373"/>
      <c r="AE704" s="373"/>
      <c r="AF704" s="373"/>
      <c r="AG704" s="373"/>
      <c r="AH704" s="373"/>
      <c r="AI704" s="1"/>
      <c r="AJ704" s="1"/>
    </row>
    <row r="705">
      <c r="A705" s="9">
        <v>718.0</v>
      </c>
      <c r="B705" s="12"/>
      <c r="C705" s="369">
        <f t="shared" si="9"/>
        <v>1</v>
      </c>
      <c r="D705" s="373"/>
      <c r="E705" s="373"/>
      <c r="F705" s="373"/>
      <c r="G705" s="373"/>
      <c r="H705" s="373"/>
      <c r="I705" s="373"/>
      <c r="J705" s="373"/>
      <c r="K705" s="373"/>
      <c r="L705" s="373"/>
      <c r="M705" s="373"/>
      <c r="N705" s="373"/>
      <c r="O705" s="373"/>
      <c r="P705" s="373"/>
      <c r="Q705" s="373"/>
      <c r="R705" s="373"/>
      <c r="S705" s="373"/>
      <c r="T705" s="373"/>
      <c r="U705" s="373"/>
      <c r="V705" s="373"/>
      <c r="W705" s="373"/>
      <c r="X705" s="373"/>
      <c r="Y705" s="373"/>
      <c r="Z705" s="373"/>
      <c r="AA705" s="373"/>
      <c r="AB705" s="373"/>
      <c r="AC705" s="373"/>
      <c r="AD705" s="373"/>
      <c r="AE705" s="373"/>
      <c r="AF705" s="373"/>
      <c r="AG705" s="373"/>
      <c r="AH705" s="373"/>
      <c r="AI705" s="1"/>
      <c r="AJ705" s="1"/>
    </row>
    <row r="706">
      <c r="A706" s="9">
        <v>719.0</v>
      </c>
      <c r="B706" s="12"/>
      <c r="C706" s="369">
        <f t="shared" si="9"/>
        <v>1</v>
      </c>
      <c r="D706" s="373"/>
      <c r="E706" s="373"/>
      <c r="F706" s="373"/>
      <c r="G706" s="373"/>
      <c r="H706" s="373"/>
      <c r="I706" s="373"/>
      <c r="J706" s="373"/>
      <c r="K706" s="373"/>
      <c r="L706" s="373"/>
      <c r="M706" s="373"/>
      <c r="N706" s="373"/>
      <c r="O706" s="373"/>
      <c r="P706" s="373"/>
      <c r="Q706" s="373"/>
      <c r="R706" s="373"/>
      <c r="S706" s="373"/>
      <c r="T706" s="373"/>
      <c r="U706" s="373"/>
      <c r="V706" s="373"/>
      <c r="W706" s="373"/>
      <c r="X706" s="373"/>
      <c r="Y706" s="373"/>
      <c r="Z706" s="373"/>
      <c r="AA706" s="373"/>
      <c r="AB706" s="373"/>
      <c r="AC706" s="373"/>
      <c r="AD706" s="373"/>
      <c r="AE706" s="373"/>
      <c r="AF706" s="373"/>
      <c r="AG706" s="373"/>
      <c r="AH706" s="373"/>
      <c r="AI706" s="1"/>
      <c r="AJ706" s="1"/>
    </row>
    <row r="707">
      <c r="A707" s="9">
        <v>720.0</v>
      </c>
      <c r="B707" s="12"/>
      <c r="C707" s="369">
        <f t="shared" si="9"/>
        <v>1</v>
      </c>
      <c r="D707" s="373"/>
      <c r="E707" s="373"/>
      <c r="F707" s="373"/>
      <c r="G707" s="373"/>
      <c r="H707" s="373"/>
      <c r="I707" s="373"/>
      <c r="J707" s="373"/>
      <c r="K707" s="373"/>
      <c r="L707" s="373"/>
      <c r="M707" s="373"/>
      <c r="N707" s="373"/>
      <c r="O707" s="373"/>
      <c r="P707" s="373"/>
      <c r="Q707" s="373"/>
      <c r="R707" s="373"/>
      <c r="S707" s="373"/>
      <c r="T707" s="373"/>
      <c r="U707" s="373"/>
      <c r="V707" s="373"/>
      <c r="W707" s="373"/>
      <c r="X707" s="373"/>
      <c r="Y707" s="373"/>
      <c r="Z707" s="373"/>
      <c r="AA707" s="373"/>
      <c r="AB707" s="373"/>
      <c r="AC707" s="373"/>
      <c r="AD707" s="373"/>
      <c r="AE707" s="373"/>
      <c r="AF707" s="373"/>
      <c r="AG707" s="373"/>
      <c r="AH707" s="373"/>
      <c r="AI707" s="1"/>
      <c r="AJ707" s="1"/>
    </row>
    <row r="708">
      <c r="A708" s="9">
        <v>721.0</v>
      </c>
      <c r="B708" s="12"/>
      <c r="C708" s="369">
        <f t="shared" si="9"/>
        <v>1</v>
      </c>
      <c r="D708" s="373"/>
      <c r="E708" s="373"/>
      <c r="F708" s="373"/>
      <c r="G708" s="373"/>
      <c r="H708" s="373"/>
      <c r="I708" s="373"/>
      <c r="J708" s="373"/>
      <c r="K708" s="373"/>
      <c r="L708" s="373"/>
      <c r="M708" s="373"/>
      <c r="N708" s="373"/>
      <c r="O708" s="373"/>
      <c r="P708" s="373"/>
      <c r="Q708" s="373"/>
      <c r="R708" s="373"/>
      <c r="S708" s="373"/>
      <c r="T708" s="373"/>
      <c r="U708" s="373"/>
      <c r="V708" s="373"/>
      <c r="W708" s="373"/>
      <c r="X708" s="373"/>
      <c r="Y708" s="373"/>
      <c r="Z708" s="373"/>
      <c r="AA708" s="373"/>
      <c r="AB708" s="373"/>
      <c r="AC708" s="373"/>
      <c r="AD708" s="373"/>
      <c r="AE708" s="373"/>
      <c r="AF708" s="373"/>
      <c r="AG708" s="373"/>
      <c r="AH708" s="373"/>
      <c r="AI708" s="1"/>
      <c r="AJ708" s="1"/>
    </row>
    <row r="709">
      <c r="A709" s="9">
        <v>722.0</v>
      </c>
      <c r="B709" s="12"/>
      <c r="C709" s="369">
        <f t="shared" si="9"/>
        <v>1</v>
      </c>
      <c r="D709" s="373"/>
      <c r="E709" s="373"/>
      <c r="F709" s="373"/>
      <c r="G709" s="373"/>
      <c r="H709" s="373"/>
      <c r="I709" s="373"/>
      <c r="J709" s="373"/>
      <c r="K709" s="373"/>
      <c r="L709" s="373"/>
      <c r="M709" s="373"/>
      <c r="N709" s="373"/>
      <c r="O709" s="373"/>
      <c r="P709" s="373"/>
      <c r="Q709" s="373"/>
      <c r="R709" s="373"/>
      <c r="S709" s="373"/>
      <c r="T709" s="373"/>
      <c r="U709" s="373"/>
      <c r="V709" s="373"/>
      <c r="W709" s="373"/>
      <c r="X709" s="373"/>
      <c r="Y709" s="373"/>
      <c r="Z709" s="373"/>
      <c r="AA709" s="373"/>
      <c r="AB709" s="373"/>
      <c r="AC709" s="373"/>
      <c r="AD709" s="373"/>
      <c r="AE709" s="373"/>
      <c r="AF709" s="373"/>
      <c r="AG709" s="373"/>
      <c r="AH709" s="373"/>
      <c r="AI709" s="1"/>
      <c r="AJ709" s="1"/>
    </row>
    <row r="710">
      <c r="A710" s="9">
        <v>723.0</v>
      </c>
      <c r="B710" s="12"/>
      <c r="C710" s="369">
        <f t="shared" si="9"/>
        <v>1</v>
      </c>
      <c r="D710" s="373"/>
      <c r="E710" s="373"/>
      <c r="F710" s="373"/>
      <c r="G710" s="373"/>
      <c r="H710" s="373"/>
      <c r="I710" s="373"/>
      <c r="J710" s="373"/>
      <c r="K710" s="373"/>
      <c r="L710" s="373"/>
      <c r="M710" s="373"/>
      <c r="N710" s="373"/>
      <c r="O710" s="373"/>
      <c r="P710" s="373"/>
      <c r="Q710" s="373"/>
      <c r="R710" s="373"/>
      <c r="S710" s="373"/>
      <c r="T710" s="373"/>
      <c r="U710" s="373"/>
      <c r="V710" s="373"/>
      <c r="W710" s="373"/>
      <c r="X710" s="373"/>
      <c r="Y710" s="373"/>
      <c r="Z710" s="373"/>
      <c r="AA710" s="373"/>
      <c r="AB710" s="373"/>
      <c r="AC710" s="373"/>
      <c r="AD710" s="373"/>
      <c r="AE710" s="373"/>
      <c r="AF710" s="373"/>
      <c r="AG710" s="373"/>
      <c r="AH710" s="373"/>
      <c r="AI710" s="1"/>
      <c r="AJ710" s="1"/>
    </row>
    <row r="711">
      <c r="A711" s="9">
        <v>724.0</v>
      </c>
      <c r="B711" s="12"/>
      <c r="C711" s="369">
        <f t="shared" si="9"/>
        <v>1</v>
      </c>
      <c r="D711" s="373"/>
      <c r="E711" s="373"/>
      <c r="F711" s="373"/>
      <c r="G711" s="373"/>
      <c r="H711" s="373"/>
      <c r="I711" s="373"/>
      <c r="J711" s="373"/>
      <c r="K711" s="373"/>
      <c r="L711" s="373"/>
      <c r="M711" s="373"/>
      <c r="N711" s="373"/>
      <c r="O711" s="373"/>
      <c r="P711" s="373"/>
      <c r="Q711" s="373"/>
      <c r="R711" s="373"/>
      <c r="S711" s="373"/>
      <c r="T711" s="373"/>
      <c r="U711" s="373"/>
      <c r="V711" s="373"/>
      <c r="W711" s="373"/>
      <c r="X711" s="373"/>
      <c r="Y711" s="373"/>
      <c r="Z711" s="373"/>
      <c r="AA711" s="373"/>
      <c r="AB711" s="373"/>
      <c r="AC711" s="373"/>
      <c r="AD711" s="373"/>
      <c r="AE711" s="373"/>
      <c r="AF711" s="373"/>
      <c r="AG711" s="373"/>
      <c r="AH711" s="373"/>
      <c r="AI711" s="1"/>
      <c r="AJ711" s="1"/>
    </row>
    <row r="712">
      <c r="A712" s="9">
        <v>725.0</v>
      </c>
      <c r="B712" s="12"/>
      <c r="C712" s="369">
        <f t="shared" si="9"/>
        <v>1</v>
      </c>
      <c r="D712" s="373"/>
      <c r="E712" s="373"/>
      <c r="F712" s="373"/>
      <c r="G712" s="373"/>
      <c r="H712" s="373"/>
      <c r="I712" s="373"/>
      <c r="J712" s="373"/>
      <c r="K712" s="373"/>
      <c r="L712" s="373"/>
      <c r="M712" s="373"/>
      <c r="N712" s="373"/>
      <c r="O712" s="373"/>
      <c r="P712" s="373"/>
      <c r="Q712" s="373"/>
      <c r="R712" s="373"/>
      <c r="S712" s="373"/>
      <c r="T712" s="373"/>
      <c r="U712" s="373"/>
      <c r="V712" s="373"/>
      <c r="W712" s="373"/>
      <c r="X712" s="373"/>
      <c r="Y712" s="373"/>
      <c r="Z712" s="373"/>
      <c r="AA712" s="373"/>
      <c r="AB712" s="373"/>
      <c r="AC712" s="373"/>
      <c r="AD712" s="373"/>
      <c r="AE712" s="373"/>
      <c r="AF712" s="373"/>
      <c r="AG712" s="373"/>
      <c r="AH712" s="373"/>
      <c r="AI712" s="1"/>
      <c r="AJ712" s="1"/>
    </row>
    <row r="713">
      <c r="A713" s="9">
        <v>726.0</v>
      </c>
      <c r="B713" s="12"/>
      <c r="C713" s="369">
        <f t="shared" si="9"/>
        <v>1</v>
      </c>
      <c r="D713" s="373"/>
      <c r="E713" s="373"/>
      <c r="F713" s="373"/>
      <c r="G713" s="373"/>
      <c r="H713" s="373"/>
      <c r="I713" s="373"/>
      <c r="J713" s="373"/>
      <c r="K713" s="373"/>
      <c r="L713" s="373"/>
      <c r="M713" s="373"/>
      <c r="N713" s="373"/>
      <c r="O713" s="373"/>
      <c r="P713" s="373"/>
      <c r="Q713" s="373"/>
      <c r="R713" s="373"/>
      <c r="S713" s="373"/>
      <c r="T713" s="373"/>
      <c r="U713" s="373"/>
      <c r="V713" s="373"/>
      <c r="W713" s="373"/>
      <c r="X713" s="373"/>
      <c r="Y713" s="373"/>
      <c r="Z713" s="373"/>
      <c r="AA713" s="373"/>
      <c r="AB713" s="373"/>
      <c r="AC713" s="373"/>
      <c r="AD713" s="373"/>
      <c r="AE713" s="373"/>
      <c r="AF713" s="373"/>
      <c r="AG713" s="373"/>
      <c r="AH713" s="373"/>
      <c r="AI713" s="1"/>
      <c r="AJ713" s="1"/>
    </row>
    <row r="714">
      <c r="A714" s="9">
        <v>727.0</v>
      </c>
      <c r="B714" s="12"/>
      <c r="C714" s="369">
        <f t="shared" si="9"/>
        <v>1</v>
      </c>
      <c r="D714" s="373"/>
      <c r="E714" s="373"/>
      <c r="F714" s="373"/>
      <c r="G714" s="373"/>
      <c r="H714" s="373"/>
      <c r="I714" s="373"/>
      <c r="J714" s="373"/>
      <c r="K714" s="373"/>
      <c r="L714" s="373"/>
      <c r="M714" s="373"/>
      <c r="N714" s="373"/>
      <c r="O714" s="373"/>
      <c r="P714" s="373"/>
      <c r="Q714" s="373"/>
      <c r="R714" s="373"/>
      <c r="S714" s="373"/>
      <c r="T714" s="373"/>
      <c r="U714" s="373"/>
      <c r="V714" s="373"/>
      <c r="W714" s="373"/>
      <c r="X714" s="373"/>
      <c r="Y714" s="373"/>
      <c r="Z714" s="373"/>
      <c r="AA714" s="373"/>
      <c r="AB714" s="373"/>
      <c r="AC714" s="373"/>
      <c r="AD714" s="373"/>
      <c r="AE714" s="373"/>
      <c r="AF714" s="373"/>
      <c r="AG714" s="373"/>
      <c r="AH714" s="373"/>
      <c r="AI714" s="1"/>
      <c r="AJ714" s="1"/>
    </row>
    <row r="715">
      <c r="A715" s="9">
        <v>728.0</v>
      </c>
      <c r="B715" s="12"/>
      <c r="C715" s="369">
        <f t="shared" si="9"/>
        <v>1</v>
      </c>
      <c r="D715" s="373"/>
      <c r="E715" s="373"/>
      <c r="F715" s="373"/>
      <c r="G715" s="373"/>
      <c r="H715" s="373"/>
      <c r="I715" s="373"/>
      <c r="J715" s="373"/>
      <c r="K715" s="373"/>
      <c r="L715" s="373"/>
      <c r="M715" s="373"/>
      <c r="N715" s="373"/>
      <c r="O715" s="373"/>
      <c r="P715" s="373"/>
      <c r="Q715" s="373"/>
      <c r="R715" s="373"/>
      <c r="S715" s="373"/>
      <c r="T715" s="373"/>
      <c r="U715" s="373"/>
      <c r="V715" s="373"/>
      <c r="W715" s="373"/>
      <c r="X715" s="373"/>
      <c r="Y715" s="373"/>
      <c r="Z715" s="373"/>
      <c r="AA715" s="373"/>
      <c r="AB715" s="373"/>
      <c r="AC715" s="373"/>
      <c r="AD715" s="373"/>
      <c r="AE715" s="373"/>
      <c r="AF715" s="373"/>
      <c r="AG715" s="373"/>
      <c r="AH715" s="373"/>
      <c r="AI715" s="1"/>
      <c r="AJ715" s="1"/>
    </row>
    <row r="716">
      <c r="A716" s="9">
        <v>729.0</v>
      </c>
      <c r="B716" s="12"/>
      <c r="C716" s="369">
        <f t="shared" si="9"/>
        <v>1</v>
      </c>
      <c r="D716" s="373"/>
      <c r="E716" s="373"/>
      <c r="F716" s="373"/>
      <c r="G716" s="373"/>
      <c r="H716" s="373"/>
      <c r="I716" s="373"/>
      <c r="J716" s="373"/>
      <c r="K716" s="373"/>
      <c r="L716" s="373"/>
      <c r="M716" s="373"/>
      <c r="N716" s="373"/>
      <c r="O716" s="373"/>
      <c r="P716" s="373"/>
      <c r="Q716" s="373"/>
      <c r="R716" s="373"/>
      <c r="S716" s="373"/>
      <c r="T716" s="373"/>
      <c r="U716" s="373"/>
      <c r="V716" s="373"/>
      <c r="W716" s="373"/>
      <c r="X716" s="373"/>
      <c r="Y716" s="373"/>
      <c r="Z716" s="373"/>
      <c r="AA716" s="373"/>
      <c r="AB716" s="373"/>
      <c r="AC716" s="373"/>
      <c r="AD716" s="373"/>
      <c r="AE716" s="373"/>
      <c r="AF716" s="373"/>
      <c r="AG716" s="373"/>
      <c r="AH716" s="373"/>
      <c r="AI716" s="1"/>
      <c r="AJ716" s="1"/>
    </row>
    <row r="717">
      <c r="A717" s="9">
        <v>730.0</v>
      </c>
      <c r="B717" s="12"/>
      <c r="C717" s="369">
        <f t="shared" si="9"/>
        <v>1</v>
      </c>
      <c r="D717" s="373"/>
      <c r="E717" s="373"/>
      <c r="F717" s="373"/>
      <c r="G717" s="373"/>
      <c r="H717" s="373"/>
      <c r="I717" s="373"/>
      <c r="J717" s="373"/>
      <c r="K717" s="373"/>
      <c r="L717" s="373"/>
      <c r="M717" s="373"/>
      <c r="N717" s="373"/>
      <c r="O717" s="373"/>
      <c r="P717" s="373"/>
      <c r="Q717" s="373"/>
      <c r="R717" s="373"/>
      <c r="S717" s="373"/>
      <c r="T717" s="373"/>
      <c r="U717" s="373"/>
      <c r="V717" s="373"/>
      <c r="W717" s="373"/>
      <c r="X717" s="373"/>
      <c r="Y717" s="373"/>
      <c r="Z717" s="373"/>
      <c r="AA717" s="373"/>
      <c r="AB717" s="373"/>
      <c r="AC717" s="373"/>
      <c r="AD717" s="373"/>
      <c r="AE717" s="373"/>
      <c r="AF717" s="373"/>
      <c r="AG717" s="373"/>
      <c r="AH717" s="373"/>
      <c r="AI717" s="1"/>
      <c r="AJ717" s="1"/>
    </row>
    <row r="718">
      <c r="A718" s="9">
        <v>731.0</v>
      </c>
      <c r="B718" s="12"/>
      <c r="C718" s="369">
        <f t="shared" si="9"/>
        <v>1</v>
      </c>
      <c r="D718" s="373"/>
      <c r="E718" s="373"/>
      <c r="F718" s="373"/>
      <c r="G718" s="373"/>
      <c r="H718" s="373"/>
      <c r="I718" s="373"/>
      <c r="J718" s="373"/>
      <c r="K718" s="373"/>
      <c r="L718" s="373"/>
      <c r="M718" s="373"/>
      <c r="N718" s="373"/>
      <c r="O718" s="373"/>
      <c r="P718" s="373"/>
      <c r="Q718" s="373"/>
      <c r="R718" s="373"/>
      <c r="S718" s="373"/>
      <c r="T718" s="373"/>
      <c r="U718" s="373"/>
      <c r="V718" s="373"/>
      <c r="W718" s="373"/>
      <c r="X718" s="373"/>
      <c r="Y718" s="373"/>
      <c r="Z718" s="373"/>
      <c r="AA718" s="373"/>
      <c r="AB718" s="373"/>
      <c r="AC718" s="373"/>
      <c r="AD718" s="373"/>
      <c r="AE718" s="373"/>
      <c r="AF718" s="373"/>
      <c r="AG718" s="373"/>
      <c r="AH718" s="373"/>
      <c r="AI718" s="1"/>
      <c r="AJ718" s="1"/>
    </row>
    <row r="719">
      <c r="A719" s="9">
        <v>732.0</v>
      </c>
      <c r="B719" s="12"/>
      <c r="C719" s="369">
        <f t="shared" si="9"/>
        <v>1</v>
      </c>
      <c r="D719" s="373"/>
      <c r="E719" s="373"/>
      <c r="F719" s="373"/>
      <c r="G719" s="373"/>
      <c r="H719" s="373"/>
      <c r="I719" s="373"/>
      <c r="J719" s="373"/>
      <c r="K719" s="373"/>
      <c r="L719" s="373"/>
      <c r="M719" s="373"/>
      <c r="N719" s="373"/>
      <c r="O719" s="373"/>
      <c r="P719" s="373"/>
      <c r="Q719" s="373"/>
      <c r="R719" s="373"/>
      <c r="S719" s="373"/>
      <c r="T719" s="373"/>
      <c r="U719" s="373"/>
      <c r="V719" s="373"/>
      <c r="W719" s="373"/>
      <c r="X719" s="373"/>
      <c r="Y719" s="373"/>
      <c r="Z719" s="373"/>
      <c r="AA719" s="373"/>
      <c r="AB719" s="373"/>
      <c r="AC719" s="373"/>
      <c r="AD719" s="373"/>
      <c r="AE719" s="373"/>
      <c r="AF719" s="373"/>
      <c r="AG719" s="373"/>
      <c r="AH719" s="373"/>
      <c r="AI719" s="1"/>
      <c r="AJ719" s="1"/>
    </row>
    <row r="720">
      <c r="A720" s="9">
        <v>733.0</v>
      </c>
      <c r="B720" s="12"/>
      <c r="C720" s="369">
        <f t="shared" si="9"/>
        <v>1</v>
      </c>
      <c r="D720" s="373"/>
      <c r="E720" s="373"/>
      <c r="F720" s="373"/>
      <c r="G720" s="373"/>
      <c r="H720" s="373"/>
      <c r="I720" s="373"/>
      <c r="J720" s="373"/>
      <c r="K720" s="373"/>
      <c r="L720" s="373"/>
      <c r="M720" s="373"/>
      <c r="N720" s="373"/>
      <c r="O720" s="373"/>
      <c r="P720" s="373"/>
      <c r="Q720" s="373"/>
      <c r="R720" s="373"/>
      <c r="S720" s="373"/>
      <c r="T720" s="373"/>
      <c r="U720" s="373"/>
      <c r="V720" s="373"/>
      <c r="W720" s="373"/>
      <c r="X720" s="373"/>
      <c r="Y720" s="373"/>
      <c r="Z720" s="373"/>
      <c r="AA720" s="373"/>
      <c r="AB720" s="373"/>
      <c r="AC720" s="373"/>
      <c r="AD720" s="373"/>
      <c r="AE720" s="373"/>
      <c r="AF720" s="373"/>
      <c r="AG720" s="373"/>
      <c r="AH720" s="373"/>
      <c r="AI720" s="1"/>
      <c r="AJ720" s="1"/>
    </row>
    <row r="721">
      <c r="A721" s="9">
        <v>734.0</v>
      </c>
      <c r="B721" s="12"/>
      <c r="C721" s="369">
        <f t="shared" si="9"/>
        <v>1</v>
      </c>
      <c r="D721" s="373"/>
      <c r="E721" s="373"/>
      <c r="F721" s="373"/>
      <c r="G721" s="373"/>
      <c r="H721" s="373"/>
      <c r="I721" s="373"/>
      <c r="J721" s="373"/>
      <c r="K721" s="373"/>
      <c r="L721" s="373"/>
      <c r="M721" s="373"/>
      <c r="N721" s="373"/>
      <c r="O721" s="373"/>
      <c r="P721" s="373"/>
      <c r="Q721" s="373"/>
      <c r="R721" s="373"/>
      <c r="S721" s="373"/>
      <c r="T721" s="373"/>
      <c r="U721" s="373"/>
      <c r="V721" s="373"/>
      <c r="W721" s="373"/>
      <c r="X721" s="373"/>
      <c r="Y721" s="373"/>
      <c r="Z721" s="373"/>
      <c r="AA721" s="373"/>
      <c r="AB721" s="373"/>
      <c r="AC721" s="373"/>
      <c r="AD721" s="373"/>
      <c r="AE721" s="373"/>
      <c r="AF721" s="373"/>
      <c r="AG721" s="373"/>
      <c r="AH721" s="373"/>
      <c r="AI721" s="1"/>
      <c r="AJ721" s="1"/>
    </row>
    <row r="722">
      <c r="A722" s="9">
        <v>735.0</v>
      </c>
      <c r="B722" s="12"/>
      <c r="C722" s="369">
        <f t="shared" si="9"/>
        <v>1</v>
      </c>
      <c r="D722" s="373"/>
      <c r="E722" s="373"/>
      <c r="F722" s="373"/>
      <c r="G722" s="373"/>
      <c r="H722" s="373"/>
      <c r="I722" s="373"/>
      <c r="J722" s="373"/>
      <c r="K722" s="373"/>
      <c r="L722" s="373"/>
      <c r="M722" s="373"/>
      <c r="N722" s="373"/>
      <c r="O722" s="373"/>
      <c r="P722" s="373"/>
      <c r="Q722" s="373"/>
      <c r="R722" s="373"/>
      <c r="S722" s="373"/>
      <c r="T722" s="373"/>
      <c r="U722" s="373"/>
      <c r="V722" s="373"/>
      <c r="W722" s="373"/>
      <c r="X722" s="373"/>
      <c r="Y722" s="373"/>
      <c r="Z722" s="373"/>
      <c r="AA722" s="373"/>
      <c r="AB722" s="373"/>
      <c r="AC722" s="373"/>
      <c r="AD722" s="373"/>
      <c r="AE722" s="373"/>
      <c r="AF722" s="373"/>
      <c r="AG722" s="373"/>
      <c r="AH722" s="373"/>
      <c r="AI722" s="1"/>
      <c r="AJ722" s="1"/>
    </row>
    <row r="723">
      <c r="A723" s="9">
        <v>736.0</v>
      </c>
      <c r="B723" s="12"/>
      <c r="C723" s="369">
        <f t="shared" si="9"/>
        <v>1</v>
      </c>
      <c r="D723" s="373"/>
      <c r="E723" s="373"/>
      <c r="F723" s="373"/>
      <c r="G723" s="373"/>
      <c r="H723" s="373"/>
      <c r="I723" s="373"/>
      <c r="J723" s="373"/>
      <c r="K723" s="373"/>
      <c r="L723" s="373"/>
      <c r="M723" s="373"/>
      <c r="N723" s="373"/>
      <c r="O723" s="373"/>
      <c r="P723" s="373"/>
      <c r="Q723" s="373"/>
      <c r="R723" s="373"/>
      <c r="S723" s="373"/>
      <c r="T723" s="373"/>
      <c r="U723" s="373"/>
      <c r="V723" s="373"/>
      <c r="W723" s="373"/>
      <c r="X723" s="373"/>
      <c r="Y723" s="373"/>
      <c r="Z723" s="373"/>
      <c r="AA723" s="373"/>
      <c r="AB723" s="373"/>
      <c r="AC723" s="373"/>
      <c r="AD723" s="373"/>
      <c r="AE723" s="373"/>
      <c r="AF723" s="373"/>
      <c r="AG723" s="373"/>
      <c r="AH723" s="373"/>
      <c r="AI723" s="1"/>
      <c r="AJ723" s="1"/>
    </row>
    <row r="724">
      <c r="A724" s="9">
        <v>737.0</v>
      </c>
      <c r="B724" s="12"/>
      <c r="C724" s="369">
        <f t="shared" si="9"/>
        <v>1</v>
      </c>
      <c r="D724" s="373"/>
      <c r="E724" s="373"/>
      <c r="F724" s="373"/>
      <c r="G724" s="373"/>
      <c r="H724" s="373"/>
      <c r="I724" s="373"/>
      <c r="J724" s="373"/>
      <c r="K724" s="373"/>
      <c r="L724" s="373"/>
      <c r="M724" s="373"/>
      <c r="N724" s="373"/>
      <c r="O724" s="373"/>
      <c r="P724" s="373"/>
      <c r="Q724" s="373"/>
      <c r="R724" s="373"/>
      <c r="S724" s="373"/>
      <c r="T724" s="373"/>
      <c r="U724" s="373"/>
      <c r="V724" s="373"/>
      <c r="W724" s="373"/>
      <c r="X724" s="373"/>
      <c r="Y724" s="373"/>
      <c r="Z724" s="373"/>
      <c r="AA724" s="373"/>
      <c r="AB724" s="373"/>
      <c r="AC724" s="373"/>
      <c r="AD724" s="373"/>
      <c r="AE724" s="373"/>
      <c r="AF724" s="373"/>
      <c r="AG724" s="373"/>
      <c r="AH724" s="373"/>
      <c r="AI724" s="1"/>
      <c r="AJ724" s="1"/>
    </row>
    <row r="725">
      <c r="A725" s="9">
        <v>738.0</v>
      </c>
      <c r="B725" s="12"/>
      <c r="C725" s="369">
        <f t="shared" si="9"/>
        <v>1</v>
      </c>
      <c r="D725" s="373"/>
      <c r="E725" s="373"/>
      <c r="F725" s="373"/>
      <c r="G725" s="373"/>
      <c r="H725" s="373"/>
      <c r="I725" s="373"/>
      <c r="J725" s="373"/>
      <c r="K725" s="373"/>
      <c r="L725" s="373"/>
      <c r="M725" s="373"/>
      <c r="N725" s="373"/>
      <c r="O725" s="373"/>
      <c r="P725" s="373"/>
      <c r="Q725" s="373"/>
      <c r="R725" s="373"/>
      <c r="S725" s="373"/>
      <c r="T725" s="373"/>
      <c r="U725" s="373"/>
      <c r="V725" s="373"/>
      <c r="W725" s="373"/>
      <c r="X725" s="373"/>
      <c r="Y725" s="373"/>
      <c r="Z725" s="373"/>
      <c r="AA725" s="373"/>
      <c r="AB725" s="373"/>
      <c r="AC725" s="373"/>
      <c r="AD725" s="373"/>
      <c r="AE725" s="373"/>
      <c r="AF725" s="373"/>
      <c r="AG725" s="373"/>
      <c r="AH725" s="373"/>
      <c r="AI725" s="1"/>
      <c r="AJ725" s="1"/>
    </row>
    <row r="726">
      <c r="A726" s="9">
        <v>739.0</v>
      </c>
      <c r="B726" s="12"/>
      <c r="C726" s="369">
        <f t="shared" si="9"/>
        <v>1</v>
      </c>
      <c r="D726" s="373"/>
      <c r="E726" s="373"/>
      <c r="F726" s="373"/>
      <c r="G726" s="373"/>
      <c r="H726" s="373"/>
      <c r="I726" s="373"/>
      <c r="J726" s="373"/>
      <c r="K726" s="373"/>
      <c r="L726" s="373"/>
      <c r="M726" s="373"/>
      <c r="N726" s="373"/>
      <c r="O726" s="373"/>
      <c r="P726" s="373"/>
      <c r="Q726" s="373"/>
      <c r="R726" s="373"/>
      <c r="S726" s="373"/>
      <c r="T726" s="373"/>
      <c r="U726" s="373"/>
      <c r="V726" s="373"/>
      <c r="W726" s="373"/>
      <c r="X726" s="373"/>
      <c r="Y726" s="373"/>
      <c r="Z726" s="373"/>
      <c r="AA726" s="373"/>
      <c r="AB726" s="373"/>
      <c r="AC726" s="373"/>
      <c r="AD726" s="373"/>
      <c r="AE726" s="373"/>
      <c r="AF726" s="373"/>
      <c r="AG726" s="373"/>
      <c r="AH726" s="373"/>
      <c r="AI726" s="1"/>
      <c r="AJ726" s="1"/>
    </row>
    <row r="727">
      <c r="A727" s="9">
        <v>740.0</v>
      </c>
      <c r="B727" s="12"/>
      <c r="C727" s="369">
        <f t="shared" si="9"/>
        <v>1</v>
      </c>
      <c r="D727" s="373"/>
      <c r="E727" s="373"/>
      <c r="F727" s="373"/>
      <c r="G727" s="373"/>
      <c r="H727" s="373"/>
      <c r="I727" s="373"/>
      <c r="J727" s="373"/>
      <c r="K727" s="373"/>
      <c r="L727" s="373"/>
      <c r="M727" s="373"/>
      <c r="N727" s="373"/>
      <c r="O727" s="373"/>
      <c r="P727" s="373"/>
      <c r="Q727" s="373"/>
      <c r="R727" s="373"/>
      <c r="S727" s="373"/>
      <c r="T727" s="373"/>
      <c r="U727" s="373"/>
      <c r="V727" s="373"/>
      <c r="W727" s="373"/>
      <c r="X727" s="373"/>
      <c r="Y727" s="373"/>
      <c r="Z727" s="373"/>
      <c r="AA727" s="373"/>
      <c r="AB727" s="373"/>
      <c r="AC727" s="373"/>
      <c r="AD727" s="373"/>
      <c r="AE727" s="373"/>
      <c r="AF727" s="373"/>
      <c r="AG727" s="373"/>
      <c r="AH727" s="373"/>
      <c r="AI727" s="1"/>
      <c r="AJ727" s="1"/>
    </row>
    <row r="728">
      <c r="A728" s="9">
        <v>741.0</v>
      </c>
      <c r="B728" s="12"/>
      <c r="C728" s="369">
        <f t="shared" si="9"/>
        <v>1</v>
      </c>
      <c r="D728" s="373"/>
      <c r="E728" s="373"/>
      <c r="F728" s="373"/>
      <c r="G728" s="373"/>
      <c r="H728" s="373"/>
      <c r="I728" s="373"/>
      <c r="J728" s="373"/>
      <c r="K728" s="373"/>
      <c r="L728" s="373"/>
      <c r="M728" s="373"/>
      <c r="N728" s="373"/>
      <c r="O728" s="373"/>
      <c r="P728" s="373"/>
      <c r="Q728" s="373"/>
      <c r="R728" s="373"/>
      <c r="S728" s="373"/>
      <c r="T728" s="373"/>
      <c r="U728" s="373"/>
      <c r="V728" s="373"/>
      <c r="W728" s="373"/>
      <c r="X728" s="373"/>
      <c r="Y728" s="373"/>
      <c r="Z728" s="373"/>
      <c r="AA728" s="373"/>
      <c r="AB728" s="373"/>
      <c r="AC728" s="373"/>
      <c r="AD728" s="373"/>
      <c r="AE728" s="373"/>
      <c r="AF728" s="373"/>
      <c r="AG728" s="373"/>
      <c r="AH728" s="373"/>
      <c r="AI728" s="1"/>
      <c r="AJ728" s="1"/>
    </row>
    <row r="729">
      <c r="A729" s="9">
        <v>742.0</v>
      </c>
      <c r="B729" s="12"/>
      <c r="C729" s="369">
        <f t="shared" si="9"/>
        <v>1</v>
      </c>
      <c r="D729" s="373"/>
      <c r="E729" s="373"/>
      <c r="F729" s="373"/>
      <c r="G729" s="373"/>
      <c r="H729" s="373"/>
      <c r="I729" s="373"/>
      <c r="J729" s="373"/>
      <c r="K729" s="373"/>
      <c r="L729" s="373"/>
      <c r="M729" s="373"/>
      <c r="N729" s="373"/>
      <c r="O729" s="373"/>
      <c r="P729" s="373"/>
      <c r="Q729" s="373"/>
      <c r="R729" s="373"/>
      <c r="S729" s="373"/>
      <c r="T729" s="373"/>
      <c r="U729" s="373"/>
      <c r="V729" s="373"/>
      <c r="W729" s="373"/>
      <c r="X729" s="373"/>
      <c r="Y729" s="373"/>
      <c r="Z729" s="373"/>
      <c r="AA729" s="373"/>
      <c r="AB729" s="373"/>
      <c r="AC729" s="373"/>
      <c r="AD729" s="373"/>
      <c r="AE729" s="373"/>
      <c r="AF729" s="373"/>
      <c r="AG729" s="373"/>
      <c r="AH729" s="373"/>
      <c r="AI729" s="1"/>
      <c r="AJ729" s="1"/>
    </row>
    <row r="730">
      <c r="A730" s="9">
        <v>743.0</v>
      </c>
      <c r="B730" s="12"/>
      <c r="C730" s="369">
        <f t="shared" si="9"/>
        <v>1</v>
      </c>
      <c r="D730" s="373"/>
      <c r="E730" s="373"/>
      <c r="F730" s="373"/>
      <c r="G730" s="373"/>
      <c r="H730" s="373"/>
      <c r="I730" s="373"/>
      <c r="J730" s="373"/>
      <c r="K730" s="373"/>
      <c r="L730" s="373"/>
      <c r="M730" s="373"/>
      <c r="N730" s="373"/>
      <c r="O730" s="373"/>
      <c r="P730" s="373"/>
      <c r="Q730" s="373"/>
      <c r="R730" s="373"/>
      <c r="S730" s="373"/>
      <c r="T730" s="373"/>
      <c r="U730" s="373"/>
      <c r="V730" s="373"/>
      <c r="W730" s="373"/>
      <c r="X730" s="373"/>
      <c r="Y730" s="373"/>
      <c r="Z730" s="373"/>
      <c r="AA730" s="373"/>
      <c r="AB730" s="373"/>
      <c r="AC730" s="373"/>
      <c r="AD730" s="373"/>
      <c r="AE730" s="373"/>
      <c r="AF730" s="373"/>
      <c r="AG730" s="373"/>
      <c r="AH730" s="373"/>
      <c r="AI730" s="1"/>
      <c r="AJ730" s="1"/>
    </row>
    <row r="731">
      <c r="A731" s="9">
        <v>744.0</v>
      </c>
      <c r="B731" s="12"/>
      <c r="C731" s="369">
        <f t="shared" si="9"/>
        <v>1</v>
      </c>
      <c r="D731" s="373"/>
      <c r="E731" s="373"/>
      <c r="F731" s="373"/>
      <c r="G731" s="373"/>
      <c r="H731" s="373"/>
      <c r="I731" s="373"/>
      <c r="J731" s="373"/>
      <c r="K731" s="373"/>
      <c r="L731" s="373"/>
      <c r="M731" s="373"/>
      <c r="N731" s="373"/>
      <c r="O731" s="373"/>
      <c r="P731" s="373"/>
      <c r="Q731" s="373"/>
      <c r="R731" s="373"/>
      <c r="S731" s="373"/>
      <c r="T731" s="373"/>
      <c r="U731" s="373"/>
      <c r="V731" s="373"/>
      <c r="W731" s="373"/>
      <c r="X731" s="373"/>
      <c r="Y731" s="373"/>
      <c r="Z731" s="373"/>
      <c r="AA731" s="373"/>
      <c r="AB731" s="373"/>
      <c r="AC731" s="373"/>
      <c r="AD731" s="373"/>
      <c r="AE731" s="373"/>
      <c r="AF731" s="373"/>
      <c r="AG731" s="373"/>
      <c r="AH731" s="373"/>
      <c r="AI731" s="1"/>
      <c r="AJ731" s="1"/>
    </row>
    <row r="732">
      <c r="A732" s="9">
        <v>745.0</v>
      </c>
      <c r="B732" s="12"/>
      <c r="C732" s="369">
        <f t="shared" si="9"/>
        <v>1</v>
      </c>
      <c r="D732" s="373"/>
      <c r="E732" s="373"/>
      <c r="F732" s="373"/>
      <c r="G732" s="373"/>
      <c r="H732" s="373"/>
      <c r="I732" s="373"/>
      <c r="J732" s="373"/>
      <c r="K732" s="373"/>
      <c r="L732" s="373"/>
      <c r="M732" s="373"/>
      <c r="N732" s="373"/>
      <c r="O732" s="373"/>
      <c r="P732" s="373"/>
      <c r="Q732" s="373"/>
      <c r="R732" s="373"/>
      <c r="S732" s="373"/>
      <c r="T732" s="373"/>
      <c r="U732" s="373"/>
      <c r="V732" s="373"/>
      <c r="W732" s="373"/>
      <c r="X732" s="373"/>
      <c r="Y732" s="373"/>
      <c r="Z732" s="373"/>
      <c r="AA732" s="373"/>
      <c r="AB732" s="373"/>
      <c r="AC732" s="373"/>
      <c r="AD732" s="373"/>
      <c r="AE732" s="373"/>
      <c r="AF732" s="373"/>
      <c r="AG732" s="373"/>
      <c r="AH732" s="373"/>
      <c r="AI732" s="1"/>
      <c r="AJ732" s="1"/>
    </row>
    <row r="733">
      <c r="A733" s="9">
        <v>746.0</v>
      </c>
      <c r="B733" s="12"/>
      <c r="C733" s="369">
        <f t="shared" si="9"/>
        <v>1</v>
      </c>
      <c r="D733" s="373"/>
      <c r="E733" s="373"/>
      <c r="F733" s="373"/>
      <c r="G733" s="373"/>
      <c r="H733" s="373"/>
      <c r="I733" s="373"/>
      <c r="J733" s="373"/>
      <c r="K733" s="373"/>
      <c r="L733" s="373"/>
      <c r="M733" s="373"/>
      <c r="N733" s="373"/>
      <c r="O733" s="373"/>
      <c r="P733" s="373"/>
      <c r="Q733" s="373"/>
      <c r="R733" s="373"/>
      <c r="S733" s="373"/>
      <c r="T733" s="373"/>
      <c r="U733" s="373"/>
      <c r="V733" s="373"/>
      <c r="W733" s="373"/>
      <c r="X733" s="373"/>
      <c r="Y733" s="373"/>
      <c r="Z733" s="373"/>
      <c r="AA733" s="373"/>
      <c r="AB733" s="373"/>
      <c r="AC733" s="373"/>
      <c r="AD733" s="373"/>
      <c r="AE733" s="373"/>
      <c r="AF733" s="373"/>
      <c r="AG733" s="373"/>
      <c r="AH733" s="373"/>
      <c r="AI733" s="1"/>
      <c r="AJ733" s="1"/>
    </row>
    <row r="734">
      <c r="A734" s="9">
        <v>747.0</v>
      </c>
      <c r="B734" s="12"/>
      <c r="C734" s="369">
        <f t="shared" si="9"/>
        <v>1</v>
      </c>
      <c r="D734" s="373"/>
      <c r="E734" s="373"/>
      <c r="F734" s="373"/>
      <c r="G734" s="373"/>
      <c r="H734" s="373"/>
      <c r="I734" s="373"/>
      <c r="J734" s="373"/>
      <c r="K734" s="373"/>
      <c r="L734" s="373"/>
      <c r="M734" s="373"/>
      <c r="N734" s="373"/>
      <c r="O734" s="373"/>
      <c r="P734" s="373"/>
      <c r="Q734" s="373"/>
      <c r="R734" s="373"/>
      <c r="S734" s="373"/>
      <c r="T734" s="373"/>
      <c r="U734" s="373"/>
      <c r="V734" s="373"/>
      <c r="W734" s="373"/>
      <c r="X734" s="373"/>
      <c r="Y734" s="373"/>
      <c r="Z734" s="373"/>
      <c r="AA734" s="373"/>
      <c r="AB734" s="373"/>
      <c r="AC734" s="373"/>
      <c r="AD734" s="373"/>
      <c r="AE734" s="373"/>
      <c r="AF734" s="373"/>
      <c r="AG734" s="373"/>
      <c r="AH734" s="373"/>
      <c r="AI734" s="1"/>
      <c r="AJ734" s="1"/>
    </row>
    <row r="735">
      <c r="A735" s="9">
        <v>748.0</v>
      </c>
      <c r="B735" s="12"/>
      <c r="C735" s="369">
        <f t="shared" si="9"/>
        <v>1</v>
      </c>
      <c r="D735" s="373"/>
      <c r="E735" s="373"/>
      <c r="F735" s="373"/>
      <c r="G735" s="373"/>
      <c r="H735" s="373"/>
      <c r="I735" s="373"/>
      <c r="J735" s="373"/>
      <c r="K735" s="373"/>
      <c r="L735" s="373"/>
      <c r="M735" s="373"/>
      <c r="N735" s="373"/>
      <c r="O735" s="373"/>
      <c r="P735" s="373"/>
      <c r="Q735" s="373"/>
      <c r="R735" s="373"/>
      <c r="S735" s="373"/>
      <c r="T735" s="373"/>
      <c r="U735" s="373"/>
      <c r="V735" s="373"/>
      <c r="W735" s="373"/>
      <c r="X735" s="373"/>
      <c r="Y735" s="373"/>
      <c r="Z735" s="373"/>
      <c r="AA735" s="373"/>
      <c r="AB735" s="373"/>
      <c r="AC735" s="373"/>
      <c r="AD735" s="373"/>
      <c r="AE735" s="373"/>
      <c r="AF735" s="373"/>
      <c r="AG735" s="373"/>
      <c r="AH735" s="373"/>
      <c r="AI735" s="1"/>
      <c r="AJ735" s="1"/>
    </row>
    <row r="736">
      <c r="A736" s="9">
        <v>749.0</v>
      </c>
      <c r="B736" s="12"/>
      <c r="C736" s="369">
        <f t="shared" si="9"/>
        <v>1</v>
      </c>
      <c r="D736" s="373"/>
      <c r="E736" s="373"/>
      <c r="F736" s="373"/>
      <c r="G736" s="373"/>
      <c r="H736" s="373"/>
      <c r="I736" s="373"/>
      <c r="J736" s="373"/>
      <c r="K736" s="373"/>
      <c r="L736" s="373"/>
      <c r="M736" s="373"/>
      <c r="N736" s="373"/>
      <c r="O736" s="373"/>
      <c r="P736" s="373"/>
      <c r="Q736" s="373"/>
      <c r="R736" s="373"/>
      <c r="S736" s="373"/>
      <c r="T736" s="373"/>
      <c r="U736" s="373"/>
      <c r="V736" s="373"/>
      <c r="W736" s="373"/>
      <c r="X736" s="373"/>
      <c r="Y736" s="373"/>
      <c r="Z736" s="373"/>
      <c r="AA736" s="373"/>
      <c r="AB736" s="373"/>
      <c r="AC736" s="373"/>
      <c r="AD736" s="373"/>
      <c r="AE736" s="373"/>
      <c r="AF736" s="373"/>
      <c r="AG736" s="373"/>
      <c r="AH736" s="373"/>
      <c r="AI736" s="1"/>
      <c r="AJ736" s="1"/>
    </row>
    <row r="737">
      <c r="A737" s="9">
        <v>750.0</v>
      </c>
      <c r="B737" s="12"/>
      <c r="C737" s="369">
        <f t="shared" si="9"/>
        <v>1</v>
      </c>
      <c r="D737" s="373"/>
      <c r="E737" s="373"/>
      <c r="F737" s="373"/>
      <c r="G737" s="373"/>
      <c r="H737" s="373"/>
      <c r="I737" s="373"/>
      <c r="J737" s="373"/>
      <c r="K737" s="373"/>
      <c r="L737" s="373"/>
      <c r="M737" s="373"/>
      <c r="N737" s="373"/>
      <c r="O737" s="373"/>
      <c r="P737" s="373"/>
      <c r="Q737" s="373"/>
      <c r="R737" s="373"/>
      <c r="S737" s="373"/>
      <c r="T737" s="373"/>
      <c r="U737" s="373"/>
      <c r="V737" s="373"/>
      <c r="W737" s="373"/>
      <c r="X737" s="373"/>
      <c r="Y737" s="373"/>
      <c r="Z737" s="373"/>
      <c r="AA737" s="373"/>
      <c r="AB737" s="373"/>
      <c r="AC737" s="373"/>
      <c r="AD737" s="373"/>
      <c r="AE737" s="373"/>
      <c r="AF737" s="373"/>
      <c r="AG737" s="373"/>
      <c r="AH737" s="373"/>
      <c r="AI737" s="1"/>
      <c r="AJ737" s="1"/>
    </row>
    <row r="738">
      <c r="A738" s="9">
        <v>751.0</v>
      </c>
      <c r="B738" s="12"/>
      <c r="C738" s="369">
        <f t="shared" si="9"/>
        <v>1</v>
      </c>
      <c r="D738" s="373"/>
      <c r="E738" s="373"/>
      <c r="F738" s="373"/>
      <c r="G738" s="373"/>
      <c r="H738" s="373"/>
      <c r="I738" s="373"/>
      <c r="J738" s="373"/>
      <c r="K738" s="373"/>
      <c r="L738" s="373"/>
      <c r="M738" s="373"/>
      <c r="N738" s="373"/>
      <c r="O738" s="373"/>
      <c r="P738" s="373"/>
      <c r="Q738" s="373"/>
      <c r="R738" s="373"/>
      <c r="S738" s="373"/>
      <c r="T738" s="373"/>
      <c r="U738" s="373"/>
      <c r="V738" s="373"/>
      <c r="W738" s="373"/>
      <c r="X738" s="373"/>
      <c r="Y738" s="373"/>
      <c r="Z738" s="373"/>
      <c r="AA738" s="373"/>
      <c r="AB738" s="373"/>
      <c r="AC738" s="373"/>
      <c r="AD738" s="373"/>
      <c r="AE738" s="373"/>
      <c r="AF738" s="373"/>
      <c r="AG738" s="373"/>
      <c r="AH738" s="373"/>
      <c r="AI738" s="1"/>
      <c r="AJ738" s="1"/>
    </row>
    <row r="739">
      <c r="A739" s="9">
        <v>752.0</v>
      </c>
      <c r="B739" s="12"/>
      <c r="C739" s="369">
        <f t="shared" si="9"/>
        <v>1</v>
      </c>
      <c r="D739" s="373"/>
      <c r="E739" s="373"/>
      <c r="F739" s="373"/>
      <c r="G739" s="373"/>
      <c r="H739" s="373"/>
      <c r="I739" s="373"/>
      <c r="J739" s="373"/>
      <c r="K739" s="373"/>
      <c r="L739" s="373"/>
      <c r="M739" s="373"/>
      <c r="N739" s="373"/>
      <c r="O739" s="373"/>
      <c r="P739" s="373"/>
      <c r="Q739" s="373"/>
      <c r="R739" s="373"/>
      <c r="S739" s="373"/>
      <c r="T739" s="373"/>
      <c r="U739" s="373"/>
      <c r="V739" s="373"/>
      <c r="W739" s="373"/>
      <c r="X739" s="373"/>
      <c r="Y739" s="373"/>
      <c r="Z739" s="373"/>
      <c r="AA739" s="373"/>
      <c r="AB739" s="373"/>
      <c r="AC739" s="373"/>
      <c r="AD739" s="373"/>
      <c r="AE739" s="373"/>
      <c r="AF739" s="373"/>
      <c r="AG739" s="373"/>
      <c r="AH739" s="373"/>
      <c r="AI739" s="1"/>
      <c r="AJ739" s="1"/>
    </row>
    <row r="740">
      <c r="A740" s="9">
        <v>753.0</v>
      </c>
      <c r="B740" s="12"/>
      <c r="C740" s="369">
        <f t="shared" si="9"/>
        <v>1</v>
      </c>
      <c r="D740" s="373"/>
      <c r="E740" s="373"/>
      <c r="F740" s="373"/>
      <c r="G740" s="373"/>
      <c r="H740" s="373"/>
      <c r="I740" s="373"/>
      <c r="J740" s="373"/>
      <c r="K740" s="373"/>
      <c r="L740" s="373"/>
      <c r="M740" s="373"/>
      <c r="N740" s="373"/>
      <c r="O740" s="373"/>
      <c r="P740" s="373"/>
      <c r="Q740" s="373"/>
      <c r="R740" s="373"/>
      <c r="S740" s="373"/>
      <c r="T740" s="373"/>
      <c r="U740" s="373"/>
      <c r="V740" s="373"/>
      <c r="W740" s="373"/>
      <c r="X740" s="373"/>
      <c r="Y740" s="373"/>
      <c r="Z740" s="373"/>
      <c r="AA740" s="373"/>
      <c r="AB740" s="373"/>
      <c r="AC740" s="373"/>
      <c r="AD740" s="373"/>
      <c r="AE740" s="373"/>
      <c r="AF740" s="373"/>
      <c r="AG740" s="373"/>
      <c r="AH740" s="373"/>
      <c r="AI740" s="1"/>
      <c r="AJ740" s="1"/>
    </row>
    <row r="741">
      <c r="A741" s="9">
        <v>754.0</v>
      </c>
      <c r="B741" s="12"/>
      <c r="C741" s="369">
        <f t="shared" si="9"/>
        <v>1</v>
      </c>
      <c r="D741" s="373"/>
      <c r="E741" s="373"/>
      <c r="F741" s="373"/>
      <c r="G741" s="373"/>
      <c r="H741" s="373"/>
      <c r="I741" s="373"/>
      <c r="J741" s="373"/>
      <c r="K741" s="373"/>
      <c r="L741" s="373"/>
      <c r="M741" s="373"/>
      <c r="N741" s="373"/>
      <c r="O741" s="373"/>
      <c r="P741" s="373"/>
      <c r="Q741" s="373"/>
      <c r="R741" s="373"/>
      <c r="S741" s="373"/>
      <c r="T741" s="373"/>
      <c r="U741" s="373"/>
      <c r="V741" s="373"/>
      <c r="W741" s="373"/>
      <c r="X741" s="373"/>
      <c r="Y741" s="373"/>
      <c r="Z741" s="373"/>
      <c r="AA741" s="373"/>
      <c r="AB741" s="373"/>
      <c r="AC741" s="373"/>
      <c r="AD741" s="373"/>
      <c r="AE741" s="373"/>
      <c r="AF741" s="373"/>
      <c r="AG741" s="373"/>
      <c r="AH741" s="373"/>
      <c r="AI741" s="1"/>
      <c r="AJ741" s="1"/>
    </row>
    <row r="742">
      <c r="A742" s="9">
        <v>755.0</v>
      </c>
      <c r="B742" s="12"/>
      <c r="C742" s="369">
        <f t="shared" si="9"/>
        <v>1</v>
      </c>
      <c r="D742" s="373"/>
      <c r="E742" s="373"/>
      <c r="F742" s="373"/>
      <c r="G742" s="373"/>
      <c r="H742" s="373"/>
      <c r="I742" s="373"/>
      <c r="J742" s="373"/>
      <c r="K742" s="373"/>
      <c r="L742" s="373"/>
      <c r="M742" s="373"/>
      <c r="N742" s="373"/>
      <c r="O742" s="373"/>
      <c r="P742" s="373"/>
      <c r="Q742" s="373"/>
      <c r="R742" s="373"/>
      <c r="S742" s="373"/>
      <c r="T742" s="373"/>
      <c r="U742" s="373"/>
      <c r="V742" s="373"/>
      <c r="W742" s="373"/>
      <c r="X742" s="373"/>
      <c r="Y742" s="373"/>
      <c r="Z742" s="373"/>
      <c r="AA742" s="373"/>
      <c r="AB742" s="373"/>
      <c r="AC742" s="373"/>
      <c r="AD742" s="373"/>
      <c r="AE742" s="373"/>
      <c r="AF742" s="373"/>
      <c r="AG742" s="373"/>
      <c r="AH742" s="373"/>
      <c r="AI742" s="1"/>
      <c r="AJ742" s="1"/>
    </row>
    <row r="743">
      <c r="A743" s="9">
        <v>756.0</v>
      </c>
      <c r="B743" s="12"/>
      <c r="C743" s="369">
        <f t="shared" si="9"/>
        <v>1</v>
      </c>
      <c r="D743" s="373"/>
      <c r="E743" s="373"/>
      <c r="F743" s="373"/>
      <c r="G743" s="373"/>
      <c r="H743" s="373"/>
      <c r="I743" s="373"/>
      <c r="J743" s="373"/>
      <c r="K743" s="373"/>
      <c r="L743" s="373"/>
      <c r="M743" s="373"/>
      <c r="N743" s="373"/>
      <c r="O743" s="373"/>
      <c r="P743" s="373"/>
      <c r="Q743" s="373"/>
      <c r="R743" s="373"/>
      <c r="S743" s="373"/>
      <c r="T743" s="373"/>
      <c r="U743" s="373"/>
      <c r="V743" s="373"/>
      <c r="W743" s="373"/>
      <c r="X743" s="373"/>
      <c r="Y743" s="373"/>
      <c r="Z743" s="373"/>
      <c r="AA743" s="373"/>
      <c r="AB743" s="373"/>
      <c r="AC743" s="373"/>
      <c r="AD743" s="373"/>
      <c r="AE743" s="373"/>
      <c r="AF743" s="373"/>
      <c r="AG743" s="373"/>
      <c r="AH743" s="373"/>
      <c r="AI743" s="1"/>
      <c r="AJ743" s="1"/>
    </row>
    <row r="744">
      <c r="A744" s="9">
        <v>757.0</v>
      </c>
      <c r="B744" s="12"/>
      <c r="C744" s="369">
        <f t="shared" si="9"/>
        <v>1</v>
      </c>
      <c r="D744" s="373"/>
      <c r="E744" s="373"/>
      <c r="F744" s="373"/>
      <c r="G744" s="373"/>
      <c r="H744" s="373"/>
      <c r="I744" s="373"/>
      <c r="J744" s="373"/>
      <c r="K744" s="373"/>
      <c r="L744" s="373"/>
      <c r="M744" s="373"/>
      <c r="N744" s="373"/>
      <c r="O744" s="373"/>
      <c r="P744" s="373"/>
      <c r="Q744" s="373"/>
      <c r="R744" s="373"/>
      <c r="S744" s="373"/>
      <c r="T744" s="373"/>
      <c r="U744" s="373"/>
      <c r="V744" s="373"/>
      <c r="W744" s="373"/>
      <c r="X744" s="373"/>
      <c r="Y744" s="373"/>
      <c r="Z744" s="373"/>
      <c r="AA744" s="373"/>
      <c r="AB744" s="373"/>
      <c r="AC744" s="373"/>
      <c r="AD744" s="373"/>
      <c r="AE744" s="373"/>
      <c r="AF744" s="373"/>
      <c r="AG744" s="373"/>
      <c r="AH744" s="373"/>
      <c r="AI744" s="1"/>
      <c r="AJ744" s="1"/>
    </row>
    <row r="745">
      <c r="A745" s="9">
        <v>758.0</v>
      </c>
      <c r="B745" s="12"/>
      <c r="C745" s="369">
        <f t="shared" si="9"/>
        <v>1</v>
      </c>
      <c r="D745" s="373"/>
      <c r="E745" s="373"/>
      <c r="F745" s="373"/>
      <c r="G745" s="373"/>
      <c r="H745" s="373"/>
      <c r="I745" s="373"/>
      <c r="J745" s="373"/>
      <c r="K745" s="373"/>
      <c r="L745" s="373"/>
      <c r="M745" s="373"/>
      <c r="N745" s="373"/>
      <c r="O745" s="373"/>
      <c r="P745" s="373"/>
      <c r="Q745" s="373"/>
      <c r="R745" s="373"/>
      <c r="S745" s="373"/>
      <c r="T745" s="373"/>
      <c r="U745" s="373"/>
      <c r="V745" s="373"/>
      <c r="W745" s="373"/>
      <c r="X745" s="373"/>
      <c r="Y745" s="373"/>
      <c r="Z745" s="373"/>
      <c r="AA745" s="373"/>
      <c r="AB745" s="373"/>
      <c r="AC745" s="373"/>
      <c r="AD745" s="373"/>
      <c r="AE745" s="373"/>
      <c r="AF745" s="373"/>
      <c r="AG745" s="373"/>
      <c r="AH745" s="373"/>
      <c r="AI745" s="1"/>
      <c r="AJ745" s="1"/>
    </row>
    <row r="746">
      <c r="A746" s="9">
        <v>759.0</v>
      </c>
      <c r="B746" s="12"/>
      <c r="C746" s="369">
        <f t="shared" si="9"/>
        <v>1</v>
      </c>
      <c r="D746" s="373"/>
      <c r="E746" s="373"/>
      <c r="F746" s="373"/>
      <c r="G746" s="373"/>
      <c r="H746" s="373"/>
      <c r="I746" s="373"/>
      <c r="J746" s="373"/>
      <c r="K746" s="373"/>
      <c r="L746" s="373"/>
      <c r="M746" s="373"/>
      <c r="N746" s="373"/>
      <c r="O746" s="373"/>
      <c r="P746" s="373"/>
      <c r="Q746" s="373"/>
      <c r="R746" s="373"/>
      <c r="S746" s="373"/>
      <c r="T746" s="373"/>
      <c r="U746" s="373"/>
      <c r="V746" s="373"/>
      <c r="W746" s="373"/>
      <c r="X746" s="373"/>
      <c r="Y746" s="373"/>
      <c r="Z746" s="373"/>
      <c r="AA746" s="373"/>
      <c r="AB746" s="373"/>
      <c r="AC746" s="373"/>
      <c r="AD746" s="373"/>
      <c r="AE746" s="373"/>
      <c r="AF746" s="373"/>
      <c r="AG746" s="373"/>
      <c r="AH746" s="373"/>
      <c r="AI746" s="1"/>
      <c r="AJ746" s="1"/>
    </row>
    <row r="747">
      <c r="A747" s="9">
        <v>760.0</v>
      </c>
      <c r="B747" s="12"/>
      <c r="C747" s="369">
        <f t="shared" si="9"/>
        <v>1</v>
      </c>
      <c r="D747" s="373"/>
      <c r="E747" s="373"/>
      <c r="F747" s="373"/>
      <c r="G747" s="373"/>
      <c r="H747" s="373"/>
      <c r="I747" s="373"/>
      <c r="J747" s="373"/>
      <c r="K747" s="373"/>
      <c r="L747" s="373"/>
      <c r="M747" s="373"/>
      <c r="N747" s="373"/>
      <c r="O747" s="373"/>
      <c r="P747" s="373"/>
      <c r="Q747" s="373"/>
      <c r="R747" s="373"/>
      <c r="S747" s="373"/>
      <c r="T747" s="373"/>
      <c r="U747" s="373"/>
      <c r="V747" s="373"/>
      <c r="W747" s="373"/>
      <c r="X747" s="373"/>
      <c r="Y747" s="373"/>
      <c r="Z747" s="373"/>
      <c r="AA747" s="373"/>
      <c r="AB747" s="373"/>
      <c r="AC747" s="373"/>
      <c r="AD747" s="373"/>
      <c r="AE747" s="373"/>
      <c r="AF747" s="373"/>
      <c r="AG747" s="373"/>
      <c r="AH747" s="373"/>
      <c r="AI747" s="1"/>
      <c r="AJ747" s="1"/>
    </row>
    <row r="748">
      <c r="A748" s="9">
        <v>761.0</v>
      </c>
      <c r="B748" s="12"/>
      <c r="C748" s="369">
        <f t="shared" si="9"/>
        <v>1</v>
      </c>
      <c r="D748" s="373"/>
      <c r="E748" s="373"/>
      <c r="F748" s="373"/>
      <c r="G748" s="373"/>
      <c r="H748" s="373"/>
      <c r="I748" s="373"/>
      <c r="J748" s="373"/>
      <c r="K748" s="373"/>
      <c r="L748" s="373"/>
      <c r="M748" s="373"/>
      <c r="N748" s="373"/>
      <c r="O748" s="373"/>
      <c r="P748" s="373"/>
      <c r="Q748" s="373"/>
      <c r="R748" s="373"/>
      <c r="S748" s="373"/>
      <c r="T748" s="373"/>
      <c r="U748" s="373"/>
      <c r="V748" s="373"/>
      <c r="W748" s="373"/>
      <c r="X748" s="373"/>
      <c r="Y748" s="373"/>
      <c r="Z748" s="373"/>
      <c r="AA748" s="373"/>
      <c r="AB748" s="373"/>
      <c r="AC748" s="373"/>
      <c r="AD748" s="373"/>
      <c r="AE748" s="373"/>
      <c r="AF748" s="373"/>
      <c r="AG748" s="373"/>
      <c r="AH748" s="373"/>
      <c r="AI748" s="1"/>
      <c r="AJ748" s="1"/>
    </row>
    <row r="749">
      <c r="A749" s="9">
        <v>762.0</v>
      </c>
      <c r="B749" s="12"/>
      <c r="C749" s="369">
        <f t="shared" si="9"/>
        <v>1</v>
      </c>
      <c r="D749" s="373"/>
      <c r="E749" s="373"/>
      <c r="F749" s="373"/>
      <c r="G749" s="373"/>
      <c r="H749" s="373"/>
      <c r="I749" s="373"/>
      <c r="J749" s="373"/>
      <c r="K749" s="373"/>
      <c r="L749" s="373"/>
      <c r="M749" s="373"/>
      <c r="N749" s="373"/>
      <c r="O749" s="373"/>
      <c r="P749" s="373"/>
      <c r="Q749" s="373"/>
      <c r="R749" s="373"/>
      <c r="S749" s="373"/>
      <c r="T749" s="373"/>
      <c r="U749" s="373"/>
      <c r="V749" s="373"/>
      <c r="W749" s="373"/>
      <c r="X749" s="373"/>
      <c r="Y749" s="373"/>
      <c r="Z749" s="373"/>
      <c r="AA749" s="373"/>
      <c r="AB749" s="373"/>
      <c r="AC749" s="373"/>
      <c r="AD749" s="373"/>
      <c r="AE749" s="373"/>
      <c r="AF749" s="373"/>
      <c r="AG749" s="373"/>
      <c r="AH749" s="373"/>
      <c r="AI749" s="1"/>
      <c r="AJ749" s="1"/>
    </row>
    <row r="750">
      <c r="A750" s="9">
        <v>763.0</v>
      </c>
      <c r="B750" s="12"/>
      <c r="C750" s="369">
        <f t="shared" si="9"/>
        <v>1</v>
      </c>
      <c r="D750" s="373"/>
      <c r="E750" s="373"/>
      <c r="F750" s="373"/>
      <c r="G750" s="373"/>
      <c r="H750" s="373"/>
      <c r="I750" s="373"/>
      <c r="J750" s="373"/>
      <c r="K750" s="373"/>
      <c r="L750" s="373"/>
      <c r="M750" s="373"/>
      <c r="N750" s="373"/>
      <c r="O750" s="373"/>
      <c r="P750" s="373"/>
      <c r="Q750" s="373"/>
      <c r="R750" s="373"/>
      <c r="S750" s="373"/>
      <c r="T750" s="373"/>
      <c r="U750" s="373"/>
      <c r="V750" s="373"/>
      <c r="W750" s="373"/>
      <c r="X750" s="373"/>
      <c r="Y750" s="373"/>
      <c r="Z750" s="373"/>
      <c r="AA750" s="373"/>
      <c r="AB750" s="373"/>
      <c r="AC750" s="373"/>
      <c r="AD750" s="373"/>
      <c r="AE750" s="373"/>
      <c r="AF750" s="373"/>
      <c r="AG750" s="373"/>
      <c r="AH750" s="373"/>
      <c r="AI750" s="1"/>
      <c r="AJ750" s="1"/>
    </row>
    <row r="751">
      <c r="A751" s="9">
        <v>764.0</v>
      </c>
      <c r="B751" s="12"/>
      <c r="C751" s="369">
        <f t="shared" si="9"/>
        <v>1</v>
      </c>
      <c r="D751" s="373"/>
      <c r="E751" s="373"/>
      <c r="F751" s="373"/>
      <c r="G751" s="373"/>
      <c r="H751" s="373"/>
      <c r="I751" s="373"/>
      <c r="J751" s="373"/>
      <c r="K751" s="373"/>
      <c r="L751" s="373"/>
      <c r="M751" s="373"/>
      <c r="N751" s="373"/>
      <c r="O751" s="373"/>
      <c r="P751" s="373"/>
      <c r="Q751" s="373"/>
      <c r="R751" s="373"/>
      <c r="S751" s="373"/>
      <c r="T751" s="373"/>
      <c r="U751" s="373"/>
      <c r="V751" s="373"/>
      <c r="W751" s="373"/>
      <c r="X751" s="373"/>
      <c r="Y751" s="373"/>
      <c r="Z751" s="373"/>
      <c r="AA751" s="373"/>
      <c r="AB751" s="373"/>
      <c r="AC751" s="373"/>
      <c r="AD751" s="373"/>
      <c r="AE751" s="373"/>
      <c r="AF751" s="373"/>
      <c r="AG751" s="373"/>
      <c r="AH751" s="373"/>
      <c r="AI751" s="1"/>
      <c r="AJ751" s="1"/>
    </row>
    <row r="752">
      <c r="A752" s="9">
        <v>765.0</v>
      </c>
      <c r="B752" s="12"/>
      <c r="C752" s="369">
        <f t="shared" si="9"/>
        <v>1</v>
      </c>
      <c r="D752" s="373"/>
      <c r="E752" s="373"/>
      <c r="F752" s="373"/>
      <c r="G752" s="373"/>
      <c r="H752" s="373"/>
      <c r="I752" s="373"/>
      <c r="J752" s="373"/>
      <c r="K752" s="373"/>
      <c r="L752" s="373"/>
      <c r="M752" s="373"/>
      <c r="N752" s="373"/>
      <c r="O752" s="373"/>
      <c r="P752" s="373"/>
      <c r="Q752" s="373"/>
      <c r="R752" s="373"/>
      <c r="S752" s="373"/>
      <c r="T752" s="373"/>
      <c r="U752" s="373"/>
      <c r="V752" s="373"/>
      <c r="W752" s="373"/>
      <c r="X752" s="373"/>
      <c r="Y752" s="373"/>
      <c r="Z752" s="373"/>
      <c r="AA752" s="373"/>
      <c r="AB752" s="373"/>
      <c r="AC752" s="373"/>
      <c r="AD752" s="373"/>
      <c r="AE752" s="373"/>
      <c r="AF752" s="373"/>
      <c r="AG752" s="373"/>
      <c r="AH752" s="373"/>
      <c r="AI752" s="1"/>
      <c r="AJ752" s="1"/>
    </row>
    <row r="753">
      <c r="A753" s="9">
        <v>766.0</v>
      </c>
      <c r="B753" s="12"/>
      <c r="C753" s="369">
        <f t="shared" si="9"/>
        <v>1</v>
      </c>
      <c r="D753" s="373"/>
      <c r="E753" s="373"/>
      <c r="F753" s="373"/>
      <c r="G753" s="373"/>
      <c r="H753" s="373"/>
      <c r="I753" s="373"/>
      <c r="J753" s="373"/>
      <c r="K753" s="373"/>
      <c r="L753" s="373"/>
      <c r="M753" s="373"/>
      <c r="N753" s="373"/>
      <c r="O753" s="373"/>
      <c r="P753" s="373"/>
      <c r="Q753" s="373"/>
      <c r="R753" s="373"/>
      <c r="S753" s="373"/>
      <c r="T753" s="373"/>
      <c r="U753" s="373"/>
      <c r="V753" s="373"/>
      <c r="W753" s="373"/>
      <c r="X753" s="373"/>
      <c r="Y753" s="373"/>
      <c r="Z753" s="373"/>
      <c r="AA753" s="373"/>
      <c r="AB753" s="373"/>
      <c r="AC753" s="373"/>
      <c r="AD753" s="373"/>
      <c r="AE753" s="373"/>
      <c r="AF753" s="373"/>
      <c r="AG753" s="373"/>
      <c r="AH753" s="373"/>
      <c r="AI753" s="1"/>
      <c r="AJ753" s="1"/>
    </row>
    <row r="754">
      <c r="A754" s="9">
        <v>767.0</v>
      </c>
      <c r="B754" s="12"/>
      <c r="C754" s="369">
        <f t="shared" si="9"/>
        <v>1</v>
      </c>
      <c r="D754" s="373"/>
      <c r="E754" s="373"/>
      <c r="F754" s="373"/>
      <c r="G754" s="373"/>
      <c r="H754" s="373"/>
      <c r="I754" s="373"/>
      <c r="J754" s="373"/>
      <c r="K754" s="373"/>
      <c r="L754" s="373"/>
      <c r="M754" s="373"/>
      <c r="N754" s="373"/>
      <c r="O754" s="373"/>
      <c r="P754" s="373"/>
      <c r="Q754" s="373"/>
      <c r="R754" s="373"/>
      <c r="S754" s="373"/>
      <c r="T754" s="373"/>
      <c r="U754" s="373"/>
      <c r="V754" s="373"/>
      <c r="W754" s="373"/>
      <c r="X754" s="373"/>
      <c r="Y754" s="373"/>
      <c r="Z754" s="373"/>
      <c r="AA754" s="373"/>
      <c r="AB754" s="373"/>
      <c r="AC754" s="373"/>
      <c r="AD754" s="373"/>
      <c r="AE754" s="373"/>
      <c r="AF754" s="373"/>
      <c r="AG754" s="373"/>
      <c r="AH754" s="373"/>
      <c r="AI754" s="1"/>
      <c r="AJ754" s="1"/>
    </row>
    <row r="755">
      <c r="A755" s="9">
        <v>768.0</v>
      </c>
      <c r="B755" s="12"/>
      <c r="C755" s="369">
        <f t="shared" si="9"/>
        <v>1</v>
      </c>
      <c r="D755" s="373"/>
      <c r="E755" s="373"/>
      <c r="F755" s="373"/>
      <c r="G755" s="373"/>
      <c r="H755" s="373"/>
      <c r="I755" s="373"/>
      <c r="J755" s="373"/>
      <c r="K755" s="373"/>
      <c r="L755" s="373"/>
      <c r="M755" s="373"/>
      <c r="N755" s="373"/>
      <c r="O755" s="373"/>
      <c r="P755" s="373"/>
      <c r="Q755" s="373"/>
      <c r="R755" s="373"/>
      <c r="S755" s="373"/>
      <c r="T755" s="373"/>
      <c r="U755" s="373"/>
      <c r="V755" s="373"/>
      <c r="W755" s="373"/>
      <c r="X755" s="373"/>
      <c r="Y755" s="373"/>
      <c r="Z755" s="373"/>
      <c r="AA755" s="373"/>
      <c r="AB755" s="373"/>
      <c r="AC755" s="373"/>
      <c r="AD755" s="373"/>
      <c r="AE755" s="373"/>
      <c r="AF755" s="373"/>
      <c r="AG755" s="373"/>
      <c r="AH755" s="373"/>
      <c r="AI755" s="1"/>
      <c r="AJ755" s="1"/>
    </row>
    <row r="756">
      <c r="A756" s="9">
        <v>769.0</v>
      </c>
      <c r="B756" s="12"/>
      <c r="C756" s="369">
        <f t="shared" si="9"/>
        <v>1</v>
      </c>
      <c r="D756" s="373"/>
      <c r="E756" s="373"/>
      <c r="F756" s="373"/>
      <c r="G756" s="373"/>
      <c r="H756" s="373"/>
      <c r="I756" s="373"/>
      <c r="J756" s="373"/>
      <c r="K756" s="373"/>
      <c r="L756" s="373"/>
      <c r="M756" s="373"/>
      <c r="N756" s="373"/>
      <c r="O756" s="373"/>
      <c r="P756" s="373"/>
      <c r="Q756" s="373"/>
      <c r="R756" s="373"/>
      <c r="S756" s="373"/>
      <c r="T756" s="373"/>
      <c r="U756" s="373"/>
      <c r="V756" s="373"/>
      <c r="W756" s="373"/>
      <c r="X756" s="373"/>
      <c r="Y756" s="373"/>
      <c r="Z756" s="373"/>
      <c r="AA756" s="373"/>
      <c r="AB756" s="373"/>
      <c r="AC756" s="373"/>
      <c r="AD756" s="373"/>
      <c r="AE756" s="373"/>
      <c r="AF756" s="373"/>
      <c r="AG756" s="373"/>
      <c r="AH756" s="373"/>
      <c r="AI756" s="1"/>
      <c r="AJ756" s="1"/>
    </row>
    <row r="757">
      <c r="A757" s="9">
        <v>770.0</v>
      </c>
      <c r="B757" s="12"/>
      <c r="C757" s="369">
        <f t="shared" si="9"/>
        <v>1</v>
      </c>
      <c r="D757" s="373"/>
      <c r="E757" s="373"/>
      <c r="F757" s="373"/>
      <c r="G757" s="373"/>
      <c r="H757" s="373"/>
      <c r="I757" s="373"/>
      <c r="J757" s="373"/>
      <c r="K757" s="373"/>
      <c r="L757" s="373"/>
      <c r="M757" s="373"/>
      <c r="N757" s="373"/>
      <c r="O757" s="373"/>
      <c r="P757" s="373"/>
      <c r="Q757" s="373"/>
      <c r="R757" s="373"/>
      <c r="S757" s="373"/>
      <c r="T757" s="373"/>
      <c r="U757" s="373"/>
      <c r="V757" s="373"/>
      <c r="W757" s="373"/>
      <c r="X757" s="373"/>
      <c r="Y757" s="373"/>
      <c r="Z757" s="373"/>
      <c r="AA757" s="373"/>
      <c r="AB757" s="373"/>
      <c r="AC757" s="373"/>
      <c r="AD757" s="373"/>
      <c r="AE757" s="373"/>
      <c r="AF757" s="373"/>
      <c r="AG757" s="373"/>
      <c r="AH757" s="373"/>
      <c r="AI757" s="1"/>
      <c r="AJ757" s="1"/>
    </row>
    <row r="758">
      <c r="A758" s="9">
        <v>771.0</v>
      </c>
      <c r="B758" s="12"/>
      <c r="C758" s="369">
        <f t="shared" si="9"/>
        <v>1</v>
      </c>
      <c r="D758" s="373"/>
      <c r="E758" s="373"/>
      <c r="F758" s="373"/>
      <c r="G758" s="373"/>
      <c r="H758" s="373"/>
      <c r="I758" s="373"/>
      <c r="J758" s="373"/>
      <c r="K758" s="373"/>
      <c r="L758" s="373"/>
      <c r="M758" s="373"/>
      <c r="N758" s="373"/>
      <c r="O758" s="373"/>
      <c r="P758" s="373"/>
      <c r="Q758" s="373"/>
      <c r="R758" s="373"/>
      <c r="S758" s="373"/>
      <c r="T758" s="373"/>
      <c r="U758" s="373"/>
      <c r="V758" s="373"/>
      <c r="W758" s="373"/>
      <c r="X758" s="373"/>
      <c r="Y758" s="373"/>
      <c r="Z758" s="373"/>
      <c r="AA758" s="373"/>
      <c r="AB758" s="373"/>
      <c r="AC758" s="373"/>
      <c r="AD758" s="373"/>
      <c r="AE758" s="373"/>
      <c r="AF758" s="373"/>
      <c r="AG758" s="373"/>
      <c r="AH758" s="373"/>
      <c r="AI758" s="1"/>
      <c r="AJ758" s="1"/>
    </row>
    <row r="759">
      <c r="A759" s="9">
        <v>772.0</v>
      </c>
      <c r="B759" s="12"/>
      <c r="C759" s="369">
        <f t="shared" si="9"/>
        <v>1</v>
      </c>
      <c r="D759" s="373"/>
      <c r="E759" s="373"/>
      <c r="F759" s="373"/>
      <c r="G759" s="373"/>
      <c r="H759" s="373"/>
      <c r="I759" s="373"/>
      <c r="J759" s="373"/>
      <c r="K759" s="373"/>
      <c r="L759" s="373"/>
      <c r="M759" s="373"/>
      <c r="N759" s="373"/>
      <c r="O759" s="373"/>
      <c r="P759" s="373"/>
      <c r="Q759" s="373"/>
      <c r="R759" s="373"/>
      <c r="S759" s="373"/>
      <c r="T759" s="373"/>
      <c r="U759" s="373"/>
      <c r="V759" s="373"/>
      <c r="W759" s="373"/>
      <c r="X759" s="373"/>
      <c r="Y759" s="373"/>
      <c r="Z759" s="373"/>
      <c r="AA759" s="373"/>
      <c r="AB759" s="373"/>
      <c r="AC759" s="373"/>
      <c r="AD759" s="373"/>
      <c r="AE759" s="373"/>
      <c r="AF759" s="373"/>
      <c r="AG759" s="373"/>
      <c r="AH759" s="373"/>
      <c r="AI759" s="1"/>
      <c r="AJ759" s="1"/>
    </row>
    <row r="760">
      <c r="A760" s="9">
        <v>773.0</v>
      </c>
      <c r="B760" s="12"/>
      <c r="C760" s="369">
        <f t="shared" si="9"/>
        <v>1</v>
      </c>
      <c r="D760" s="373"/>
      <c r="E760" s="373"/>
      <c r="F760" s="373"/>
      <c r="G760" s="373"/>
      <c r="H760" s="373"/>
      <c r="I760" s="373"/>
      <c r="J760" s="373"/>
      <c r="K760" s="373"/>
      <c r="L760" s="373"/>
      <c r="M760" s="373"/>
      <c r="N760" s="373"/>
      <c r="O760" s="373"/>
      <c r="P760" s="373"/>
      <c r="Q760" s="373"/>
      <c r="R760" s="373"/>
      <c r="S760" s="373"/>
      <c r="T760" s="373"/>
      <c r="U760" s="373"/>
      <c r="V760" s="373"/>
      <c r="W760" s="373"/>
      <c r="X760" s="373"/>
      <c r="Y760" s="373"/>
      <c r="Z760" s="373"/>
      <c r="AA760" s="373"/>
      <c r="AB760" s="373"/>
      <c r="AC760" s="373"/>
      <c r="AD760" s="373"/>
      <c r="AE760" s="373"/>
      <c r="AF760" s="373"/>
      <c r="AG760" s="373"/>
      <c r="AH760" s="373"/>
      <c r="AI760" s="1"/>
      <c r="AJ760" s="1"/>
    </row>
    <row r="761">
      <c r="A761" s="9">
        <v>774.0</v>
      </c>
      <c r="B761" s="12"/>
      <c r="C761" s="369">
        <f t="shared" si="9"/>
        <v>1</v>
      </c>
      <c r="D761" s="373"/>
      <c r="E761" s="373"/>
      <c r="F761" s="373"/>
      <c r="G761" s="373"/>
      <c r="H761" s="373"/>
      <c r="I761" s="373"/>
      <c r="J761" s="373"/>
      <c r="K761" s="373"/>
      <c r="L761" s="373"/>
      <c r="M761" s="373"/>
      <c r="N761" s="373"/>
      <c r="O761" s="373"/>
      <c r="P761" s="373"/>
      <c r="Q761" s="373"/>
      <c r="R761" s="373"/>
      <c r="S761" s="373"/>
      <c r="T761" s="373"/>
      <c r="U761" s="373"/>
      <c r="V761" s="373"/>
      <c r="W761" s="373"/>
      <c r="X761" s="373"/>
      <c r="Y761" s="373"/>
      <c r="Z761" s="373"/>
      <c r="AA761" s="373"/>
      <c r="AB761" s="373"/>
      <c r="AC761" s="373"/>
      <c r="AD761" s="373"/>
      <c r="AE761" s="373"/>
      <c r="AF761" s="373"/>
      <c r="AG761" s="373"/>
      <c r="AH761" s="373"/>
      <c r="AI761" s="1"/>
      <c r="AJ761" s="1"/>
    </row>
    <row r="762">
      <c r="A762" s="9">
        <v>775.0</v>
      </c>
      <c r="B762" s="12"/>
      <c r="C762" s="369">
        <f t="shared" si="9"/>
        <v>1</v>
      </c>
      <c r="D762" s="373"/>
      <c r="E762" s="373"/>
      <c r="F762" s="373"/>
      <c r="G762" s="373"/>
      <c r="H762" s="373"/>
      <c r="I762" s="373"/>
      <c r="J762" s="373"/>
      <c r="K762" s="373"/>
      <c r="L762" s="373"/>
      <c r="M762" s="373"/>
      <c r="N762" s="373"/>
      <c r="O762" s="373"/>
      <c r="P762" s="373"/>
      <c r="Q762" s="373"/>
      <c r="R762" s="373"/>
      <c r="S762" s="373"/>
      <c r="T762" s="373"/>
      <c r="U762" s="373"/>
      <c r="V762" s="373"/>
      <c r="W762" s="373"/>
      <c r="X762" s="373"/>
      <c r="Y762" s="373"/>
      <c r="Z762" s="373"/>
      <c r="AA762" s="373"/>
      <c r="AB762" s="373"/>
      <c r="AC762" s="373"/>
      <c r="AD762" s="373"/>
      <c r="AE762" s="373"/>
      <c r="AF762" s="373"/>
      <c r="AG762" s="373"/>
      <c r="AH762" s="373"/>
      <c r="AI762" s="1"/>
      <c r="AJ762" s="1"/>
    </row>
    <row r="763">
      <c r="A763" s="9">
        <v>776.0</v>
      </c>
      <c r="B763" s="12"/>
      <c r="C763" s="369">
        <f t="shared" si="9"/>
        <v>1</v>
      </c>
      <c r="D763" s="373"/>
      <c r="E763" s="373"/>
      <c r="F763" s="373"/>
      <c r="G763" s="373"/>
      <c r="H763" s="373"/>
      <c r="I763" s="373"/>
      <c r="J763" s="373"/>
      <c r="K763" s="373"/>
      <c r="L763" s="373"/>
      <c r="M763" s="373"/>
      <c r="N763" s="373"/>
      <c r="O763" s="373"/>
      <c r="P763" s="373"/>
      <c r="Q763" s="373"/>
      <c r="R763" s="373"/>
      <c r="S763" s="373"/>
      <c r="T763" s="373"/>
      <c r="U763" s="373"/>
      <c r="V763" s="373"/>
      <c r="W763" s="373"/>
      <c r="X763" s="373"/>
      <c r="Y763" s="373"/>
      <c r="Z763" s="373"/>
      <c r="AA763" s="373"/>
      <c r="AB763" s="373"/>
      <c r="AC763" s="373"/>
      <c r="AD763" s="373"/>
      <c r="AE763" s="373"/>
      <c r="AF763" s="373"/>
      <c r="AG763" s="373"/>
      <c r="AH763" s="373"/>
      <c r="AI763" s="1"/>
      <c r="AJ763" s="1"/>
    </row>
    <row r="764">
      <c r="A764" s="9">
        <v>777.0</v>
      </c>
      <c r="B764" s="12"/>
      <c r="C764" s="369">
        <f t="shared" si="9"/>
        <v>1</v>
      </c>
      <c r="D764" s="373"/>
      <c r="E764" s="373"/>
      <c r="F764" s="373"/>
      <c r="G764" s="373"/>
      <c r="H764" s="373"/>
      <c r="I764" s="373"/>
      <c r="J764" s="373"/>
      <c r="K764" s="373"/>
      <c r="L764" s="373"/>
      <c r="M764" s="373"/>
      <c r="N764" s="373"/>
      <c r="O764" s="373"/>
      <c r="P764" s="373"/>
      <c r="Q764" s="373"/>
      <c r="R764" s="373"/>
      <c r="S764" s="373"/>
      <c r="T764" s="373"/>
      <c r="U764" s="373"/>
      <c r="V764" s="373"/>
      <c r="W764" s="373"/>
      <c r="X764" s="373"/>
      <c r="Y764" s="373"/>
      <c r="Z764" s="373"/>
      <c r="AA764" s="373"/>
      <c r="AB764" s="373"/>
      <c r="AC764" s="373"/>
      <c r="AD764" s="373"/>
      <c r="AE764" s="373"/>
      <c r="AF764" s="373"/>
      <c r="AG764" s="373"/>
      <c r="AH764" s="373"/>
      <c r="AI764" s="1"/>
      <c r="AJ764" s="1"/>
    </row>
    <row r="765">
      <c r="A765" s="9">
        <v>778.0</v>
      </c>
      <c r="B765" s="12"/>
      <c r="C765" s="369">
        <f t="shared" si="9"/>
        <v>1</v>
      </c>
      <c r="D765" s="373"/>
      <c r="E765" s="373"/>
      <c r="F765" s="373"/>
      <c r="G765" s="373"/>
      <c r="H765" s="373"/>
      <c r="I765" s="373"/>
      <c r="J765" s="373"/>
      <c r="K765" s="373"/>
      <c r="L765" s="373"/>
      <c r="M765" s="373"/>
      <c r="N765" s="373"/>
      <c r="O765" s="373"/>
      <c r="P765" s="373"/>
      <c r="Q765" s="373"/>
      <c r="R765" s="373"/>
      <c r="S765" s="373"/>
      <c r="T765" s="373"/>
      <c r="U765" s="373"/>
      <c r="V765" s="373"/>
      <c r="W765" s="373"/>
      <c r="X765" s="373"/>
      <c r="Y765" s="373"/>
      <c r="Z765" s="373"/>
      <c r="AA765" s="373"/>
      <c r="AB765" s="373"/>
      <c r="AC765" s="373"/>
      <c r="AD765" s="373"/>
      <c r="AE765" s="373"/>
      <c r="AF765" s="373"/>
      <c r="AG765" s="373"/>
      <c r="AH765" s="373"/>
      <c r="AI765" s="1"/>
      <c r="AJ765" s="1"/>
    </row>
    <row r="766">
      <c r="A766" s="9">
        <v>779.0</v>
      </c>
      <c r="B766" s="12"/>
      <c r="C766" s="369">
        <f t="shared" si="9"/>
        <v>1</v>
      </c>
      <c r="D766" s="373"/>
      <c r="E766" s="373"/>
      <c r="F766" s="373"/>
      <c r="G766" s="373"/>
      <c r="H766" s="373"/>
      <c r="I766" s="373"/>
      <c r="J766" s="373"/>
      <c r="K766" s="373"/>
      <c r="L766" s="373"/>
      <c r="M766" s="373"/>
      <c r="N766" s="373"/>
      <c r="O766" s="373"/>
      <c r="P766" s="373"/>
      <c r="Q766" s="373"/>
      <c r="R766" s="373"/>
      <c r="S766" s="373"/>
      <c r="T766" s="373"/>
      <c r="U766" s="373"/>
      <c r="V766" s="373"/>
      <c r="W766" s="373"/>
      <c r="X766" s="373"/>
      <c r="Y766" s="373"/>
      <c r="Z766" s="373"/>
      <c r="AA766" s="373"/>
      <c r="AB766" s="373"/>
      <c r="AC766" s="373"/>
      <c r="AD766" s="373"/>
      <c r="AE766" s="373"/>
      <c r="AF766" s="373"/>
      <c r="AG766" s="373"/>
      <c r="AH766" s="373"/>
      <c r="AI766" s="1"/>
      <c r="AJ766" s="1"/>
    </row>
    <row r="767">
      <c r="A767" s="9">
        <v>780.0</v>
      </c>
      <c r="B767" s="12"/>
      <c r="C767" s="369">
        <f t="shared" si="9"/>
        <v>1</v>
      </c>
      <c r="D767" s="373"/>
      <c r="E767" s="373"/>
      <c r="F767" s="373"/>
      <c r="G767" s="373"/>
      <c r="H767" s="373"/>
      <c r="I767" s="373"/>
      <c r="J767" s="373"/>
      <c r="K767" s="373"/>
      <c r="L767" s="373"/>
      <c r="M767" s="373"/>
      <c r="N767" s="373"/>
      <c r="O767" s="373"/>
      <c r="P767" s="373"/>
      <c r="Q767" s="373"/>
      <c r="R767" s="373"/>
      <c r="S767" s="373"/>
      <c r="T767" s="373"/>
      <c r="U767" s="373"/>
      <c r="V767" s="373"/>
      <c r="W767" s="373"/>
      <c r="X767" s="373"/>
      <c r="Y767" s="373"/>
      <c r="Z767" s="373"/>
      <c r="AA767" s="373"/>
      <c r="AB767" s="373"/>
      <c r="AC767" s="373"/>
      <c r="AD767" s="373"/>
      <c r="AE767" s="373"/>
      <c r="AF767" s="373"/>
      <c r="AG767" s="373"/>
      <c r="AH767" s="373"/>
      <c r="AI767" s="1"/>
      <c r="AJ767" s="1"/>
    </row>
    <row r="768">
      <c r="A768" s="9">
        <v>781.0</v>
      </c>
      <c r="B768" s="12"/>
      <c r="C768" s="369">
        <f t="shared" si="9"/>
        <v>1</v>
      </c>
      <c r="D768" s="373"/>
      <c r="E768" s="373"/>
      <c r="F768" s="373"/>
      <c r="G768" s="373"/>
      <c r="H768" s="373"/>
      <c r="I768" s="373"/>
      <c r="J768" s="373"/>
      <c r="K768" s="373"/>
      <c r="L768" s="373"/>
      <c r="M768" s="373"/>
      <c r="N768" s="373"/>
      <c r="O768" s="373"/>
      <c r="P768" s="373"/>
      <c r="Q768" s="373"/>
      <c r="R768" s="373"/>
      <c r="S768" s="373"/>
      <c r="T768" s="373"/>
      <c r="U768" s="373"/>
      <c r="V768" s="373"/>
      <c r="W768" s="373"/>
      <c r="X768" s="373"/>
      <c r="Y768" s="373"/>
      <c r="Z768" s="373"/>
      <c r="AA768" s="373"/>
      <c r="AB768" s="373"/>
      <c r="AC768" s="373"/>
      <c r="AD768" s="373"/>
      <c r="AE768" s="373"/>
      <c r="AF768" s="373"/>
      <c r="AG768" s="373"/>
      <c r="AH768" s="373"/>
      <c r="AI768" s="1"/>
      <c r="AJ768" s="1"/>
    </row>
    <row r="769">
      <c r="A769" s="9">
        <v>782.0</v>
      </c>
      <c r="B769" s="12"/>
      <c r="C769" s="369">
        <f t="shared" si="9"/>
        <v>1</v>
      </c>
      <c r="D769" s="373"/>
      <c r="E769" s="373"/>
      <c r="F769" s="373"/>
      <c r="G769" s="373"/>
      <c r="H769" s="373"/>
      <c r="I769" s="373"/>
      <c r="J769" s="373"/>
      <c r="K769" s="373"/>
      <c r="L769" s="373"/>
      <c r="M769" s="373"/>
      <c r="N769" s="373"/>
      <c r="O769" s="373"/>
      <c r="P769" s="373"/>
      <c r="Q769" s="373"/>
      <c r="R769" s="373"/>
      <c r="S769" s="373"/>
      <c r="T769" s="373"/>
      <c r="U769" s="373"/>
      <c r="V769" s="373"/>
      <c r="W769" s="373"/>
      <c r="X769" s="373"/>
      <c r="Y769" s="373"/>
      <c r="Z769" s="373"/>
      <c r="AA769" s="373"/>
      <c r="AB769" s="373"/>
      <c r="AC769" s="373"/>
      <c r="AD769" s="373"/>
      <c r="AE769" s="373"/>
      <c r="AF769" s="373"/>
      <c r="AG769" s="373"/>
      <c r="AH769" s="373"/>
      <c r="AI769" s="1"/>
      <c r="AJ769" s="1"/>
    </row>
    <row r="770">
      <c r="A770" s="9">
        <v>783.0</v>
      </c>
      <c r="B770" s="12"/>
      <c r="C770" s="369">
        <f t="shared" si="9"/>
        <v>1</v>
      </c>
      <c r="D770" s="373"/>
      <c r="E770" s="373"/>
      <c r="F770" s="373"/>
      <c r="G770" s="373"/>
      <c r="H770" s="373"/>
      <c r="I770" s="373"/>
      <c r="J770" s="373"/>
      <c r="K770" s="373"/>
      <c r="L770" s="373"/>
      <c r="M770" s="373"/>
      <c r="N770" s="373"/>
      <c r="O770" s="373"/>
      <c r="P770" s="373"/>
      <c r="Q770" s="373"/>
      <c r="R770" s="373"/>
      <c r="S770" s="373"/>
      <c r="T770" s="373"/>
      <c r="U770" s="373"/>
      <c r="V770" s="373"/>
      <c r="W770" s="373"/>
      <c r="X770" s="373"/>
      <c r="Y770" s="373"/>
      <c r="Z770" s="373"/>
      <c r="AA770" s="373"/>
      <c r="AB770" s="373"/>
      <c r="AC770" s="373"/>
      <c r="AD770" s="373"/>
      <c r="AE770" s="373"/>
      <c r="AF770" s="373"/>
      <c r="AG770" s="373"/>
      <c r="AH770" s="373"/>
      <c r="AI770" s="1"/>
      <c r="AJ770" s="1"/>
    </row>
    <row r="771">
      <c r="A771" s="9">
        <v>784.0</v>
      </c>
      <c r="B771" s="12"/>
      <c r="C771" s="369">
        <f t="shared" si="9"/>
        <v>1</v>
      </c>
      <c r="D771" s="373"/>
      <c r="E771" s="373"/>
      <c r="F771" s="373"/>
      <c r="G771" s="373"/>
      <c r="H771" s="373"/>
      <c r="I771" s="373"/>
      <c r="J771" s="373"/>
      <c r="K771" s="373"/>
      <c r="L771" s="373"/>
      <c r="M771" s="373"/>
      <c r="N771" s="373"/>
      <c r="O771" s="373"/>
      <c r="P771" s="373"/>
      <c r="Q771" s="373"/>
      <c r="R771" s="373"/>
      <c r="S771" s="373"/>
      <c r="T771" s="373"/>
      <c r="U771" s="373"/>
      <c r="V771" s="373"/>
      <c r="W771" s="373"/>
      <c r="X771" s="373"/>
      <c r="Y771" s="373"/>
      <c r="Z771" s="373"/>
      <c r="AA771" s="373"/>
      <c r="AB771" s="373"/>
      <c r="AC771" s="373"/>
      <c r="AD771" s="373"/>
      <c r="AE771" s="373"/>
      <c r="AF771" s="373"/>
      <c r="AG771" s="373"/>
      <c r="AH771" s="373"/>
      <c r="AI771" s="1"/>
      <c r="AJ771" s="1"/>
    </row>
    <row r="772">
      <c r="A772" s="9">
        <v>785.0</v>
      </c>
      <c r="B772" s="12"/>
      <c r="C772" s="369">
        <f t="shared" si="9"/>
        <v>1</v>
      </c>
      <c r="D772" s="373"/>
      <c r="E772" s="373"/>
      <c r="F772" s="373"/>
      <c r="G772" s="373"/>
      <c r="H772" s="373"/>
      <c r="I772" s="373"/>
      <c r="J772" s="373"/>
      <c r="K772" s="373"/>
      <c r="L772" s="373"/>
      <c r="M772" s="373"/>
      <c r="N772" s="373"/>
      <c r="O772" s="373"/>
      <c r="P772" s="373"/>
      <c r="Q772" s="373"/>
      <c r="R772" s="373"/>
      <c r="S772" s="373"/>
      <c r="T772" s="373"/>
      <c r="U772" s="373"/>
      <c r="V772" s="373"/>
      <c r="W772" s="373"/>
      <c r="X772" s="373"/>
      <c r="Y772" s="373"/>
      <c r="Z772" s="373"/>
      <c r="AA772" s="373"/>
      <c r="AB772" s="373"/>
      <c r="AC772" s="373"/>
      <c r="AD772" s="373"/>
      <c r="AE772" s="373"/>
      <c r="AF772" s="373"/>
      <c r="AG772" s="373"/>
      <c r="AH772" s="373"/>
      <c r="AI772" s="1"/>
      <c r="AJ772" s="1"/>
    </row>
    <row r="773">
      <c r="A773" s="9">
        <v>786.0</v>
      </c>
      <c r="B773" s="12"/>
      <c r="C773" s="369">
        <f t="shared" si="9"/>
        <v>1</v>
      </c>
      <c r="D773" s="373"/>
      <c r="E773" s="373"/>
      <c r="F773" s="373"/>
      <c r="G773" s="373"/>
      <c r="H773" s="373"/>
      <c r="I773" s="373"/>
      <c r="J773" s="373"/>
      <c r="K773" s="373"/>
      <c r="L773" s="373"/>
      <c r="M773" s="373"/>
      <c r="N773" s="373"/>
      <c r="O773" s="373"/>
      <c r="P773" s="373"/>
      <c r="Q773" s="373"/>
      <c r="R773" s="373"/>
      <c r="S773" s="373"/>
      <c r="T773" s="373"/>
      <c r="U773" s="373"/>
      <c r="V773" s="373"/>
      <c r="W773" s="373"/>
      <c r="X773" s="373"/>
      <c r="Y773" s="373"/>
      <c r="Z773" s="373"/>
      <c r="AA773" s="373"/>
      <c r="AB773" s="373"/>
      <c r="AC773" s="373"/>
      <c r="AD773" s="373"/>
      <c r="AE773" s="373"/>
      <c r="AF773" s="373"/>
      <c r="AG773" s="373"/>
      <c r="AH773" s="373"/>
      <c r="AI773" s="1"/>
      <c r="AJ773" s="1"/>
    </row>
    <row r="774">
      <c r="A774" s="9">
        <v>787.0</v>
      </c>
      <c r="B774" s="12"/>
      <c r="C774" s="369">
        <f t="shared" si="9"/>
        <v>1</v>
      </c>
      <c r="D774" s="373"/>
      <c r="E774" s="373"/>
      <c r="F774" s="373"/>
      <c r="G774" s="373"/>
      <c r="H774" s="373"/>
      <c r="I774" s="373"/>
      <c r="J774" s="373"/>
      <c r="K774" s="373"/>
      <c r="L774" s="373"/>
      <c r="M774" s="373"/>
      <c r="N774" s="373"/>
      <c r="O774" s="373"/>
      <c r="P774" s="373"/>
      <c r="Q774" s="373"/>
      <c r="R774" s="373"/>
      <c r="S774" s="373"/>
      <c r="T774" s="373"/>
      <c r="U774" s="373"/>
      <c r="V774" s="373"/>
      <c r="W774" s="373"/>
      <c r="X774" s="373"/>
      <c r="Y774" s="373"/>
      <c r="Z774" s="373"/>
      <c r="AA774" s="373"/>
      <c r="AB774" s="373"/>
      <c r="AC774" s="373"/>
      <c r="AD774" s="373"/>
      <c r="AE774" s="373"/>
      <c r="AF774" s="373"/>
      <c r="AG774" s="373"/>
      <c r="AH774" s="373"/>
      <c r="AI774" s="1"/>
      <c r="AJ774" s="1"/>
    </row>
    <row r="775">
      <c r="A775" s="9">
        <v>788.0</v>
      </c>
      <c r="B775" s="12"/>
      <c r="C775" s="369">
        <f t="shared" si="9"/>
        <v>1</v>
      </c>
      <c r="D775" s="373"/>
      <c r="E775" s="373"/>
      <c r="F775" s="373"/>
      <c r="G775" s="373"/>
      <c r="H775" s="373"/>
      <c r="I775" s="373"/>
      <c r="J775" s="373"/>
      <c r="K775" s="373"/>
      <c r="L775" s="373"/>
      <c r="M775" s="373"/>
      <c r="N775" s="373"/>
      <c r="O775" s="373"/>
      <c r="P775" s="373"/>
      <c r="Q775" s="373"/>
      <c r="R775" s="373"/>
      <c r="S775" s="373"/>
      <c r="T775" s="373"/>
      <c r="U775" s="373"/>
      <c r="V775" s="373"/>
      <c r="W775" s="373"/>
      <c r="X775" s="373"/>
      <c r="Y775" s="373"/>
      <c r="Z775" s="373"/>
      <c r="AA775" s="373"/>
      <c r="AB775" s="373"/>
      <c r="AC775" s="373"/>
      <c r="AD775" s="373"/>
      <c r="AE775" s="373"/>
      <c r="AF775" s="373"/>
      <c r="AG775" s="373"/>
      <c r="AH775" s="373"/>
      <c r="AI775" s="1"/>
      <c r="AJ775" s="1"/>
    </row>
    <row r="776">
      <c r="A776" s="9">
        <v>789.0</v>
      </c>
      <c r="B776" s="12"/>
      <c r="C776" s="369">
        <f t="shared" si="9"/>
        <v>1</v>
      </c>
      <c r="D776" s="373"/>
      <c r="E776" s="373"/>
      <c r="F776" s="373"/>
      <c r="G776" s="373"/>
      <c r="H776" s="373"/>
      <c r="I776" s="373"/>
      <c r="J776" s="373"/>
      <c r="K776" s="373"/>
      <c r="L776" s="373"/>
      <c r="M776" s="373"/>
      <c r="N776" s="373"/>
      <c r="O776" s="373"/>
      <c r="P776" s="373"/>
      <c r="Q776" s="373"/>
      <c r="R776" s="373"/>
      <c r="S776" s="373"/>
      <c r="T776" s="373"/>
      <c r="U776" s="373"/>
      <c r="V776" s="373"/>
      <c r="W776" s="373"/>
      <c r="X776" s="373"/>
      <c r="Y776" s="373"/>
      <c r="Z776" s="373"/>
      <c r="AA776" s="373"/>
      <c r="AB776" s="373"/>
      <c r="AC776" s="373"/>
      <c r="AD776" s="373"/>
      <c r="AE776" s="373"/>
      <c r="AF776" s="373"/>
      <c r="AG776" s="373"/>
      <c r="AH776" s="373"/>
      <c r="AI776" s="1"/>
      <c r="AJ776" s="1"/>
    </row>
    <row r="777">
      <c r="A777" s="9">
        <v>790.0</v>
      </c>
      <c r="B777" s="12"/>
      <c r="C777" s="369">
        <f t="shared" si="9"/>
        <v>1</v>
      </c>
      <c r="D777" s="373"/>
      <c r="E777" s="373"/>
      <c r="F777" s="373"/>
      <c r="G777" s="373"/>
      <c r="H777" s="373"/>
      <c r="I777" s="373"/>
      <c r="J777" s="373"/>
      <c r="K777" s="373"/>
      <c r="L777" s="373"/>
      <c r="M777" s="373"/>
      <c r="N777" s="373"/>
      <c r="O777" s="373"/>
      <c r="P777" s="373"/>
      <c r="Q777" s="373"/>
      <c r="R777" s="373"/>
      <c r="S777" s="373"/>
      <c r="T777" s="373"/>
      <c r="U777" s="373"/>
      <c r="V777" s="373"/>
      <c r="W777" s="373"/>
      <c r="X777" s="373"/>
      <c r="Y777" s="373"/>
      <c r="Z777" s="373"/>
      <c r="AA777" s="373"/>
      <c r="AB777" s="373"/>
      <c r="AC777" s="373"/>
      <c r="AD777" s="373"/>
      <c r="AE777" s="373"/>
      <c r="AF777" s="373"/>
      <c r="AG777" s="373"/>
      <c r="AH777" s="373"/>
      <c r="AI777" s="1"/>
      <c r="AJ777" s="1"/>
    </row>
    <row r="778">
      <c r="A778" s="9">
        <v>791.0</v>
      </c>
      <c r="B778" s="12"/>
      <c r="C778" s="369">
        <f t="shared" si="9"/>
        <v>1</v>
      </c>
      <c r="D778" s="373"/>
      <c r="E778" s="373"/>
      <c r="F778" s="373"/>
      <c r="G778" s="373"/>
      <c r="H778" s="373"/>
      <c r="I778" s="373"/>
      <c r="J778" s="373"/>
      <c r="K778" s="373"/>
      <c r="L778" s="373"/>
      <c r="M778" s="373"/>
      <c r="N778" s="373"/>
      <c r="O778" s="373"/>
      <c r="P778" s="373"/>
      <c r="Q778" s="373"/>
      <c r="R778" s="373"/>
      <c r="S778" s="373"/>
      <c r="T778" s="373"/>
      <c r="U778" s="373"/>
      <c r="V778" s="373"/>
      <c r="W778" s="373"/>
      <c r="X778" s="373"/>
      <c r="Y778" s="373"/>
      <c r="Z778" s="373"/>
      <c r="AA778" s="373"/>
      <c r="AB778" s="373"/>
      <c r="AC778" s="373"/>
      <c r="AD778" s="373"/>
      <c r="AE778" s="373"/>
      <c r="AF778" s="373"/>
      <c r="AG778" s="373"/>
      <c r="AH778" s="373"/>
      <c r="AI778" s="1"/>
      <c r="AJ778" s="1"/>
    </row>
    <row r="779">
      <c r="A779" s="9">
        <v>792.0</v>
      </c>
      <c r="B779" s="12"/>
      <c r="C779" s="369">
        <f t="shared" si="9"/>
        <v>1</v>
      </c>
      <c r="D779" s="373"/>
      <c r="E779" s="373"/>
      <c r="F779" s="373"/>
      <c r="G779" s="373"/>
      <c r="H779" s="373"/>
      <c r="I779" s="373"/>
      <c r="J779" s="373"/>
      <c r="K779" s="373"/>
      <c r="L779" s="373"/>
      <c r="M779" s="373"/>
      <c r="N779" s="373"/>
      <c r="O779" s="373"/>
      <c r="P779" s="373"/>
      <c r="Q779" s="373"/>
      <c r="R779" s="373"/>
      <c r="S779" s="373"/>
      <c r="T779" s="373"/>
      <c r="U779" s="373"/>
      <c r="V779" s="373"/>
      <c r="W779" s="373"/>
      <c r="X779" s="373"/>
      <c r="Y779" s="373"/>
      <c r="Z779" s="373"/>
      <c r="AA779" s="373"/>
      <c r="AB779" s="373"/>
      <c r="AC779" s="373"/>
      <c r="AD779" s="373"/>
      <c r="AE779" s="373"/>
      <c r="AF779" s="373"/>
      <c r="AG779" s="373"/>
      <c r="AH779" s="373"/>
      <c r="AI779" s="1"/>
      <c r="AJ779" s="1"/>
    </row>
    <row r="780">
      <c r="A780" s="9">
        <v>793.0</v>
      </c>
      <c r="B780" s="12"/>
      <c r="C780" s="369">
        <f t="shared" si="9"/>
        <v>1</v>
      </c>
      <c r="D780" s="373"/>
      <c r="E780" s="373"/>
      <c r="F780" s="373"/>
      <c r="G780" s="373"/>
      <c r="H780" s="373"/>
      <c r="I780" s="373"/>
      <c r="J780" s="373"/>
      <c r="K780" s="373"/>
      <c r="L780" s="373"/>
      <c r="M780" s="373"/>
      <c r="N780" s="373"/>
      <c r="O780" s="373"/>
      <c r="P780" s="373"/>
      <c r="Q780" s="373"/>
      <c r="R780" s="373"/>
      <c r="S780" s="373"/>
      <c r="T780" s="373"/>
      <c r="U780" s="373"/>
      <c r="V780" s="373"/>
      <c r="W780" s="373"/>
      <c r="X780" s="373"/>
      <c r="Y780" s="373"/>
      <c r="Z780" s="373"/>
      <c r="AA780" s="373"/>
      <c r="AB780" s="373"/>
      <c r="AC780" s="373"/>
      <c r="AD780" s="373"/>
      <c r="AE780" s="373"/>
      <c r="AF780" s="373"/>
      <c r="AG780" s="373"/>
      <c r="AH780" s="373"/>
      <c r="AI780" s="1"/>
      <c r="AJ780" s="1"/>
    </row>
    <row r="781">
      <c r="A781" s="9">
        <v>794.0</v>
      </c>
      <c r="B781" s="12"/>
      <c r="C781" s="369">
        <f t="shared" si="9"/>
        <v>1</v>
      </c>
      <c r="D781" s="373"/>
      <c r="E781" s="373"/>
      <c r="F781" s="373"/>
      <c r="G781" s="373"/>
      <c r="H781" s="373"/>
      <c r="I781" s="373"/>
      <c r="J781" s="373"/>
      <c r="K781" s="373"/>
      <c r="L781" s="373"/>
      <c r="M781" s="373"/>
      <c r="N781" s="373"/>
      <c r="O781" s="373"/>
      <c r="P781" s="373"/>
      <c r="Q781" s="373"/>
      <c r="R781" s="373"/>
      <c r="S781" s="373"/>
      <c r="T781" s="373"/>
      <c r="U781" s="373"/>
      <c r="V781" s="373"/>
      <c r="W781" s="373"/>
      <c r="X781" s="373"/>
      <c r="Y781" s="373"/>
      <c r="Z781" s="373"/>
      <c r="AA781" s="373"/>
      <c r="AB781" s="373"/>
      <c r="AC781" s="373"/>
      <c r="AD781" s="373"/>
      <c r="AE781" s="373"/>
      <c r="AF781" s="373"/>
      <c r="AG781" s="373"/>
      <c r="AH781" s="373"/>
      <c r="AI781" s="1"/>
      <c r="AJ781" s="1"/>
    </row>
    <row r="782">
      <c r="A782" s="9">
        <v>795.0</v>
      </c>
      <c r="B782" s="12"/>
      <c r="C782" s="369">
        <f t="shared" si="9"/>
        <v>1</v>
      </c>
      <c r="D782" s="373"/>
      <c r="E782" s="373"/>
      <c r="F782" s="373"/>
      <c r="G782" s="373"/>
      <c r="H782" s="373"/>
      <c r="I782" s="373"/>
      <c r="J782" s="373"/>
      <c r="K782" s="373"/>
      <c r="L782" s="373"/>
      <c r="M782" s="373"/>
      <c r="N782" s="373"/>
      <c r="O782" s="373"/>
      <c r="P782" s="373"/>
      <c r="Q782" s="373"/>
      <c r="R782" s="373"/>
      <c r="S782" s="373"/>
      <c r="T782" s="373"/>
      <c r="U782" s="373"/>
      <c r="V782" s="373"/>
      <c r="W782" s="373"/>
      <c r="X782" s="373"/>
      <c r="Y782" s="373"/>
      <c r="Z782" s="373"/>
      <c r="AA782" s="373"/>
      <c r="AB782" s="373"/>
      <c r="AC782" s="373"/>
      <c r="AD782" s="373"/>
      <c r="AE782" s="373"/>
      <c r="AF782" s="373"/>
      <c r="AG782" s="373"/>
      <c r="AH782" s="373"/>
      <c r="AI782" s="1"/>
      <c r="AJ782" s="1"/>
    </row>
    <row r="783">
      <c r="A783" s="9">
        <v>796.0</v>
      </c>
      <c r="B783" s="12"/>
      <c r="C783" s="369">
        <f t="shared" si="9"/>
        <v>1</v>
      </c>
      <c r="D783" s="373"/>
      <c r="E783" s="373"/>
      <c r="F783" s="373"/>
      <c r="G783" s="373"/>
      <c r="H783" s="373"/>
      <c r="I783" s="373"/>
      <c r="J783" s="373"/>
      <c r="K783" s="373"/>
      <c r="L783" s="373"/>
      <c r="M783" s="373"/>
      <c r="N783" s="373"/>
      <c r="O783" s="373"/>
      <c r="P783" s="373"/>
      <c r="Q783" s="373"/>
      <c r="R783" s="373"/>
      <c r="S783" s="373"/>
      <c r="T783" s="373"/>
      <c r="U783" s="373"/>
      <c r="V783" s="373"/>
      <c r="W783" s="373"/>
      <c r="X783" s="373"/>
      <c r="Y783" s="373"/>
      <c r="Z783" s="373"/>
      <c r="AA783" s="373"/>
      <c r="AB783" s="373"/>
      <c r="AC783" s="373"/>
      <c r="AD783" s="373"/>
      <c r="AE783" s="373"/>
      <c r="AF783" s="373"/>
      <c r="AG783" s="373"/>
      <c r="AH783" s="373"/>
      <c r="AI783" s="1"/>
      <c r="AJ783" s="1"/>
    </row>
    <row r="784">
      <c r="A784" s="9">
        <v>797.0</v>
      </c>
      <c r="B784" s="12"/>
      <c r="C784" s="369">
        <f t="shared" si="9"/>
        <v>1</v>
      </c>
      <c r="D784" s="373"/>
      <c r="E784" s="373"/>
      <c r="F784" s="373"/>
      <c r="G784" s="373"/>
      <c r="H784" s="373"/>
      <c r="I784" s="373"/>
      <c r="J784" s="373"/>
      <c r="K784" s="373"/>
      <c r="L784" s="373"/>
      <c r="M784" s="373"/>
      <c r="N784" s="373"/>
      <c r="O784" s="373"/>
      <c r="P784" s="373"/>
      <c r="Q784" s="373"/>
      <c r="R784" s="373"/>
      <c r="S784" s="373"/>
      <c r="T784" s="373"/>
      <c r="U784" s="373"/>
      <c r="V784" s="373"/>
      <c r="W784" s="373"/>
      <c r="X784" s="373"/>
      <c r="Y784" s="373"/>
      <c r="Z784" s="373"/>
      <c r="AA784" s="373"/>
      <c r="AB784" s="373"/>
      <c r="AC784" s="373"/>
      <c r="AD784" s="373"/>
      <c r="AE784" s="373"/>
      <c r="AF784" s="373"/>
      <c r="AG784" s="373"/>
      <c r="AH784" s="373"/>
      <c r="AI784" s="1"/>
      <c r="AJ784" s="1"/>
    </row>
    <row r="785">
      <c r="A785" s="9">
        <v>798.0</v>
      </c>
      <c r="B785" s="12"/>
      <c r="C785" s="369">
        <f t="shared" si="9"/>
        <v>1</v>
      </c>
      <c r="D785" s="373"/>
      <c r="E785" s="373"/>
      <c r="F785" s="373"/>
      <c r="G785" s="373"/>
      <c r="H785" s="373"/>
      <c r="I785" s="373"/>
      <c r="J785" s="373"/>
      <c r="K785" s="373"/>
      <c r="L785" s="373"/>
      <c r="M785" s="373"/>
      <c r="N785" s="373"/>
      <c r="O785" s="373"/>
      <c r="P785" s="373"/>
      <c r="Q785" s="373"/>
      <c r="R785" s="373"/>
      <c r="S785" s="373"/>
      <c r="T785" s="373"/>
      <c r="U785" s="373"/>
      <c r="V785" s="373"/>
      <c r="W785" s="373"/>
      <c r="X785" s="373"/>
      <c r="Y785" s="373"/>
      <c r="Z785" s="373"/>
      <c r="AA785" s="373"/>
      <c r="AB785" s="373"/>
      <c r="AC785" s="373"/>
      <c r="AD785" s="373"/>
      <c r="AE785" s="373"/>
      <c r="AF785" s="373"/>
      <c r="AG785" s="373"/>
      <c r="AH785" s="373"/>
      <c r="AI785" s="1"/>
      <c r="AJ785" s="1"/>
    </row>
    <row r="786">
      <c r="A786" s="9">
        <v>799.0</v>
      </c>
      <c r="B786" s="12"/>
      <c r="C786" s="369">
        <f t="shared" si="9"/>
        <v>1</v>
      </c>
      <c r="D786" s="373"/>
      <c r="E786" s="373"/>
      <c r="F786" s="373"/>
      <c r="G786" s="373"/>
      <c r="H786" s="373"/>
      <c r="I786" s="373"/>
      <c r="J786" s="373"/>
      <c r="K786" s="373"/>
      <c r="L786" s="373"/>
      <c r="M786" s="373"/>
      <c r="N786" s="373"/>
      <c r="O786" s="373"/>
      <c r="P786" s="373"/>
      <c r="Q786" s="373"/>
      <c r="R786" s="373"/>
      <c r="S786" s="373"/>
      <c r="T786" s="373"/>
      <c r="U786" s="373"/>
      <c r="V786" s="373"/>
      <c r="W786" s="373"/>
      <c r="X786" s="373"/>
      <c r="Y786" s="373"/>
      <c r="Z786" s="373"/>
      <c r="AA786" s="373"/>
      <c r="AB786" s="373"/>
      <c r="AC786" s="373"/>
      <c r="AD786" s="373"/>
      <c r="AE786" s="373"/>
      <c r="AF786" s="373"/>
      <c r="AG786" s="373"/>
      <c r="AH786" s="373"/>
      <c r="AI786" s="1"/>
      <c r="AJ786" s="1"/>
    </row>
    <row r="787">
      <c r="A787" s="9">
        <v>800.0</v>
      </c>
      <c r="B787" s="12"/>
      <c r="C787" s="369">
        <f t="shared" si="9"/>
        <v>1</v>
      </c>
      <c r="D787" s="373"/>
      <c r="E787" s="373"/>
      <c r="F787" s="373"/>
      <c r="G787" s="373"/>
      <c r="H787" s="373"/>
      <c r="I787" s="373"/>
      <c r="J787" s="373"/>
      <c r="K787" s="373"/>
      <c r="L787" s="373"/>
      <c r="M787" s="373"/>
      <c r="N787" s="373"/>
      <c r="O787" s="373"/>
      <c r="P787" s="373"/>
      <c r="Q787" s="373"/>
      <c r="R787" s="373"/>
      <c r="S787" s="373"/>
      <c r="T787" s="373"/>
      <c r="U787" s="373"/>
      <c r="V787" s="373"/>
      <c r="W787" s="373"/>
      <c r="X787" s="373"/>
      <c r="Y787" s="373"/>
      <c r="Z787" s="373"/>
      <c r="AA787" s="373"/>
      <c r="AB787" s="373"/>
      <c r="AC787" s="373"/>
      <c r="AD787" s="373"/>
      <c r="AE787" s="373"/>
      <c r="AF787" s="373"/>
      <c r="AG787" s="373"/>
      <c r="AH787" s="373"/>
      <c r="AI787" s="1"/>
      <c r="AJ787" s="1"/>
    </row>
    <row r="788">
      <c r="A788" s="9">
        <v>801.0</v>
      </c>
      <c r="B788" s="12"/>
      <c r="C788" s="369">
        <f t="shared" si="9"/>
        <v>1</v>
      </c>
      <c r="D788" s="373"/>
      <c r="E788" s="373"/>
      <c r="F788" s="373"/>
      <c r="G788" s="373"/>
      <c r="H788" s="373"/>
      <c r="I788" s="373"/>
      <c r="J788" s="373"/>
      <c r="K788" s="373"/>
      <c r="L788" s="373"/>
      <c r="M788" s="373"/>
      <c r="N788" s="373"/>
      <c r="O788" s="373"/>
      <c r="P788" s="373"/>
      <c r="Q788" s="373"/>
      <c r="R788" s="373"/>
      <c r="S788" s="373"/>
      <c r="T788" s="373"/>
      <c r="U788" s="373"/>
      <c r="V788" s="373"/>
      <c r="W788" s="373"/>
      <c r="X788" s="373"/>
      <c r="Y788" s="373"/>
      <c r="Z788" s="373"/>
      <c r="AA788" s="373"/>
      <c r="AB788" s="373"/>
      <c r="AC788" s="373"/>
      <c r="AD788" s="373"/>
      <c r="AE788" s="373"/>
      <c r="AF788" s="373"/>
      <c r="AG788" s="373"/>
      <c r="AH788" s="373"/>
      <c r="AI788" s="1"/>
      <c r="AJ788" s="1"/>
    </row>
    <row r="789">
      <c r="A789" s="9">
        <v>802.0</v>
      </c>
      <c r="B789" s="12"/>
      <c r="C789" s="369">
        <f t="shared" si="9"/>
        <v>1</v>
      </c>
      <c r="D789" s="373"/>
      <c r="E789" s="373"/>
      <c r="F789" s="373"/>
      <c r="G789" s="373"/>
      <c r="H789" s="373"/>
      <c r="I789" s="373"/>
      <c r="J789" s="373"/>
      <c r="K789" s="373"/>
      <c r="L789" s="373"/>
      <c r="M789" s="373"/>
      <c r="N789" s="373"/>
      <c r="O789" s="373"/>
      <c r="P789" s="373"/>
      <c r="Q789" s="373"/>
      <c r="R789" s="373"/>
      <c r="S789" s="373"/>
      <c r="T789" s="373"/>
      <c r="U789" s="373"/>
      <c r="V789" s="373"/>
      <c r="W789" s="373"/>
      <c r="X789" s="373"/>
      <c r="Y789" s="373"/>
      <c r="Z789" s="373"/>
      <c r="AA789" s="373"/>
      <c r="AB789" s="373"/>
      <c r="AC789" s="373"/>
      <c r="AD789" s="373"/>
      <c r="AE789" s="373"/>
      <c r="AF789" s="373"/>
      <c r="AG789" s="373"/>
      <c r="AH789" s="373"/>
      <c r="AI789" s="1"/>
      <c r="AJ789" s="1"/>
    </row>
    <row r="790">
      <c r="A790" s="9">
        <v>803.0</v>
      </c>
      <c r="B790" s="12"/>
      <c r="C790" s="369">
        <f t="shared" si="9"/>
        <v>1</v>
      </c>
      <c r="D790" s="373"/>
      <c r="E790" s="373"/>
      <c r="F790" s="373"/>
      <c r="G790" s="373"/>
      <c r="H790" s="373"/>
      <c r="I790" s="373"/>
      <c r="J790" s="373"/>
      <c r="K790" s="373"/>
      <c r="L790" s="373"/>
      <c r="M790" s="373"/>
      <c r="N790" s="373"/>
      <c r="O790" s="373"/>
      <c r="P790" s="373"/>
      <c r="Q790" s="373"/>
      <c r="R790" s="373"/>
      <c r="S790" s="373"/>
      <c r="T790" s="373"/>
      <c r="U790" s="373"/>
      <c r="V790" s="373"/>
      <c r="W790" s="373"/>
      <c r="X790" s="373"/>
      <c r="Y790" s="373"/>
      <c r="Z790" s="373"/>
      <c r="AA790" s="373"/>
      <c r="AB790" s="373"/>
      <c r="AC790" s="373"/>
      <c r="AD790" s="373"/>
      <c r="AE790" s="373"/>
      <c r="AF790" s="373"/>
      <c r="AG790" s="373"/>
      <c r="AH790" s="373"/>
      <c r="AI790" s="1"/>
      <c r="AJ790" s="1"/>
    </row>
    <row r="791">
      <c r="A791" s="9">
        <v>804.0</v>
      </c>
      <c r="B791" s="12"/>
      <c r="C791" s="369">
        <f t="shared" si="9"/>
        <v>1</v>
      </c>
      <c r="D791" s="373"/>
      <c r="E791" s="373"/>
      <c r="F791" s="373"/>
      <c r="G791" s="373"/>
      <c r="H791" s="373"/>
      <c r="I791" s="373"/>
      <c r="J791" s="373"/>
      <c r="K791" s="373"/>
      <c r="L791" s="373"/>
      <c r="M791" s="373"/>
      <c r="N791" s="373"/>
      <c r="O791" s="373"/>
      <c r="P791" s="373"/>
      <c r="Q791" s="373"/>
      <c r="R791" s="373"/>
      <c r="S791" s="373"/>
      <c r="T791" s="373"/>
      <c r="U791" s="373"/>
      <c r="V791" s="373"/>
      <c r="W791" s="373"/>
      <c r="X791" s="373"/>
      <c r="Y791" s="373"/>
      <c r="Z791" s="373"/>
      <c r="AA791" s="373"/>
      <c r="AB791" s="373"/>
      <c r="AC791" s="373"/>
      <c r="AD791" s="373"/>
      <c r="AE791" s="373"/>
      <c r="AF791" s="373"/>
      <c r="AG791" s="373"/>
      <c r="AH791" s="373"/>
      <c r="AI791" s="1"/>
      <c r="AJ791" s="1"/>
    </row>
    <row r="792">
      <c r="A792" s="9">
        <v>805.0</v>
      </c>
      <c r="B792" s="12"/>
      <c r="C792" s="369">
        <f t="shared" si="9"/>
        <v>1</v>
      </c>
      <c r="D792" s="373"/>
      <c r="E792" s="373"/>
      <c r="F792" s="373"/>
      <c r="G792" s="373"/>
      <c r="H792" s="373"/>
      <c r="I792" s="373"/>
      <c r="J792" s="373"/>
      <c r="K792" s="373"/>
      <c r="L792" s="373"/>
      <c r="M792" s="373"/>
      <c r="N792" s="373"/>
      <c r="O792" s="373"/>
      <c r="P792" s="373"/>
      <c r="Q792" s="373"/>
      <c r="R792" s="373"/>
      <c r="S792" s="373"/>
      <c r="T792" s="373"/>
      <c r="U792" s="373"/>
      <c r="V792" s="373"/>
      <c r="W792" s="373"/>
      <c r="X792" s="373"/>
      <c r="Y792" s="373"/>
      <c r="Z792" s="373"/>
      <c r="AA792" s="373"/>
      <c r="AB792" s="373"/>
      <c r="AC792" s="373"/>
      <c r="AD792" s="373"/>
      <c r="AE792" s="373"/>
      <c r="AF792" s="373"/>
      <c r="AG792" s="373"/>
      <c r="AH792" s="373"/>
      <c r="AI792" s="1"/>
      <c r="AJ792" s="1"/>
    </row>
    <row r="793">
      <c r="A793" s="9">
        <v>806.0</v>
      </c>
      <c r="B793" s="12"/>
      <c r="C793" s="369">
        <f t="shared" si="9"/>
        <v>1</v>
      </c>
      <c r="D793" s="373"/>
      <c r="E793" s="373"/>
      <c r="F793" s="373"/>
      <c r="G793" s="373"/>
      <c r="H793" s="373"/>
      <c r="I793" s="373"/>
      <c r="J793" s="373"/>
      <c r="K793" s="373"/>
      <c r="L793" s="373"/>
      <c r="M793" s="373"/>
      <c r="N793" s="373"/>
      <c r="O793" s="373"/>
      <c r="P793" s="373"/>
      <c r="Q793" s="373"/>
      <c r="R793" s="373"/>
      <c r="S793" s="373"/>
      <c r="T793" s="373"/>
      <c r="U793" s="373"/>
      <c r="V793" s="373"/>
      <c r="W793" s="373"/>
      <c r="X793" s="373"/>
      <c r="Y793" s="373"/>
      <c r="Z793" s="373"/>
      <c r="AA793" s="373"/>
      <c r="AB793" s="373"/>
      <c r="AC793" s="373"/>
      <c r="AD793" s="373"/>
      <c r="AE793" s="373"/>
      <c r="AF793" s="373"/>
      <c r="AG793" s="373"/>
      <c r="AH793" s="373"/>
      <c r="AI793" s="1"/>
      <c r="AJ793" s="1"/>
    </row>
    <row r="794">
      <c r="A794" s="9">
        <v>807.0</v>
      </c>
      <c r="B794" s="12"/>
      <c r="C794" s="369">
        <f t="shared" si="9"/>
        <v>1</v>
      </c>
      <c r="D794" s="373"/>
      <c r="E794" s="373"/>
      <c r="F794" s="373"/>
      <c r="G794" s="373"/>
      <c r="H794" s="373"/>
      <c r="I794" s="373"/>
      <c r="J794" s="373"/>
      <c r="K794" s="373"/>
      <c r="L794" s="373"/>
      <c r="M794" s="373"/>
      <c r="N794" s="373"/>
      <c r="O794" s="373"/>
      <c r="P794" s="373"/>
      <c r="Q794" s="373"/>
      <c r="R794" s="373"/>
      <c r="S794" s="373"/>
      <c r="T794" s="373"/>
      <c r="U794" s="373"/>
      <c r="V794" s="373"/>
      <c r="W794" s="373"/>
      <c r="X794" s="373"/>
      <c r="Y794" s="373"/>
      <c r="Z794" s="373"/>
      <c r="AA794" s="373"/>
      <c r="AB794" s="373"/>
      <c r="AC794" s="373"/>
      <c r="AD794" s="373"/>
      <c r="AE794" s="373"/>
      <c r="AF794" s="373"/>
      <c r="AG794" s="373"/>
      <c r="AH794" s="373"/>
      <c r="AI794" s="1"/>
      <c r="AJ794" s="1"/>
    </row>
    <row r="795">
      <c r="A795" s="9">
        <v>808.0</v>
      </c>
      <c r="B795" s="12"/>
      <c r="C795" s="369">
        <f t="shared" si="9"/>
        <v>1</v>
      </c>
      <c r="D795" s="373"/>
      <c r="E795" s="373"/>
      <c r="F795" s="373"/>
      <c r="G795" s="373"/>
      <c r="H795" s="373"/>
      <c r="I795" s="373"/>
      <c r="J795" s="373"/>
      <c r="K795" s="373"/>
      <c r="L795" s="373"/>
      <c r="M795" s="373"/>
      <c r="N795" s="373"/>
      <c r="O795" s="373"/>
      <c r="P795" s="373"/>
      <c r="Q795" s="373"/>
      <c r="R795" s="373"/>
      <c r="S795" s="373"/>
      <c r="T795" s="373"/>
      <c r="U795" s="373"/>
      <c r="V795" s="373"/>
      <c r="W795" s="373"/>
      <c r="X795" s="373"/>
      <c r="Y795" s="373"/>
      <c r="Z795" s="373"/>
      <c r="AA795" s="373"/>
      <c r="AB795" s="373"/>
      <c r="AC795" s="373"/>
      <c r="AD795" s="373"/>
      <c r="AE795" s="373"/>
      <c r="AF795" s="373"/>
      <c r="AG795" s="373"/>
      <c r="AH795" s="373"/>
      <c r="AI795" s="1"/>
      <c r="AJ795" s="1"/>
    </row>
    <row r="796">
      <c r="A796" s="9">
        <v>809.0</v>
      </c>
      <c r="B796" s="12"/>
      <c r="C796" s="369">
        <f t="shared" si="9"/>
        <v>1</v>
      </c>
      <c r="D796" s="373"/>
      <c r="E796" s="373"/>
      <c r="F796" s="373"/>
      <c r="G796" s="373"/>
      <c r="H796" s="373"/>
      <c r="I796" s="373"/>
      <c r="J796" s="373"/>
      <c r="K796" s="373"/>
      <c r="L796" s="373"/>
      <c r="M796" s="373"/>
      <c r="N796" s="373"/>
      <c r="O796" s="373"/>
      <c r="P796" s="373"/>
      <c r="Q796" s="373"/>
      <c r="R796" s="373"/>
      <c r="S796" s="373"/>
      <c r="T796" s="373"/>
      <c r="U796" s="373"/>
      <c r="V796" s="373"/>
      <c r="W796" s="373"/>
      <c r="X796" s="373"/>
      <c r="Y796" s="373"/>
      <c r="Z796" s="373"/>
      <c r="AA796" s="373"/>
      <c r="AB796" s="373"/>
      <c r="AC796" s="373"/>
      <c r="AD796" s="373"/>
      <c r="AE796" s="373"/>
      <c r="AF796" s="373"/>
      <c r="AG796" s="373"/>
      <c r="AH796" s="373"/>
      <c r="AI796" s="1"/>
      <c r="AJ796" s="1"/>
    </row>
    <row r="797">
      <c r="A797" s="9">
        <v>810.0</v>
      </c>
      <c r="B797" s="12"/>
      <c r="C797" s="369">
        <f t="shared" si="9"/>
        <v>1</v>
      </c>
      <c r="D797" s="373"/>
      <c r="E797" s="373"/>
      <c r="F797" s="373"/>
      <c r="G797" s="373"/>
      <c r="H797" s="373"/>
      <c r="I797" s="373"/>
      <c r="J797" s="373"/>
      <c r="K797" s="373"/>
      <c r="L797" s="373"/>
      <c r="M797" s="373"/>
      <c r="N797" s="373"/>
      <c r="O797" s="373"/>
      <c r="P797" s="373"/>
      <c r="Q797" s="373"/>
      <c r="R797" s="373"/>
      <c r="S797" s="373"/>
      <c r="T797" s="373"/>
      <c r="U797" s="373"/>
      <c r="V797" s="373"/>
      <c r="W797" s="373"/>
      <c r="X797" s="373"/>
      <c r="Y797" s="373"/>
      <c r="Z797" s="373"/>
      <c r="AA797" s="373"/>
      <c r="AB797" s="373"/>
      <c r="AC797" s="373"/>
      <c r="AD797" s="373"/>
      <c r="AE797" s="373"/>
      <c r="AF797" s="373"/>
      <c r="AG797" s="373"/>
      <c r="AH797" s="373"/>
      <c r="AI797" s="1"/>
      <c r="AJ797" s="1"/>
    </row>
    <row r="798">
      <c r="A798" s="9">
        <v>811.0</v>
      </c>
      <c r="B798" s="12"/>
      <c r="C798" s="369">
        <f t="shared" si="9"/>
        <v>1</v>
      </c>
      <c r="D798" s="373"/>
      <c r="E798" s="373"/>
      <c r="F798" s="373"/>
      <c r="G798" s="373"/>
      <c r="H798" s="373"/>
      <c r="I798" s="373"/>
      <c r="J798" s="373"/>
      <c r="K798" s="373"/>
      <c r="L798" s="373"/>
      <c r="M798" s="373"/>
      <c r="N798" s="373"/>
      <c r="O798" s="373"/>
      <c r="P798" s="373"/>
      <c r="Q798" s="373"/>
      <c r="R798" s="373"/>
      <c r="S798" s="373"/>
      <c r="T798" s="373"/>
      <c r="U798" s="373"/>
      <c r="V798" s="373"/>
      <c r="W798" s="373"/>
      <c r="X798" s="373"/>
      <c r="Y798" s="373"/>
      <c r="Z798" s="373"/>
      <c r="AA798" s="373"/>
      <c r="AB798" s="373"/>
      <c r="AC798" s="373"/>
      <c r="AD798" s="373"/>
      <c r="AE798" s="373"/>
      <c r="AF798" s="373"/>
      <c r="AG798" s="373"/>
      <c r="AH798" s="373"/>
      <c r="AI798" s="1"/>
      <c r="AJ798" s="1"/>
    </row>
    <row r="799">
      <c r="A799" s="9">
        <v>812.0</v>
      </c>
      <c r="B799" s="12"/>
      <c r="C799" s="369">
        <f t="shared" si="9"/>
        <v>1</v>
      </c>
      <c r="D799" s="373"/>
      <c r="E799" s="373"/>
      <c r="F799" s="373"/>
      <c r="G799" s="373"/>
      <c r="H799" s="373"/>
      <c r="I799" s="373"/>
      <c r="J799" s="373"/>
      <c r="K799" s="373"/>
      <c r="L799" s="373"/>
      <c r="M799" s="373"/>
      <c r="N799" s="373"/>
      <c r="O799" s="373"/>
      <c r="P799" s="373"/>
      <c r="Q799" s="373"/>
      <c r="R799" s="373"/>
      <c r="S799" s="373"/>
      <c r="T799" s="373"/>
      <c r="U799" s="373"/>
      <c r="V799" s="373"/>
      <c r="W799" s="373"/>
      <c r="X799" s="373"/>
      <c r="Y799" s="373"/>
      <c r="Z799" s="373"/>
      <c r="AA799" s="373"/>
      <c r="AB799" s="373"/>
      <c r="AC799" s="373"/>
      <c r="AD799" s="373"/>
      <c r="AE799" s="373"/>
      <c r="AF799" s="373"/>
      <c r="AG799" s="373"/>
      <c r="AH799" s="373"/>
      <c r="AI799" s="1"/>
      <c r="AJ799" s="1"/>
    </row>
    <row r="800">
      <c r="A800" s="9">
        <v>813.0</v>
      </c>
      <c r="B800" s="12"/>
      <c r="C800" s="369">
        <f t="shared" si="9"/>
        <v>1</v>
      </c>
      <c r="D800" s="373"/>
      <c r="E800" s="373"/>
      <c r="F800" s="373"/>
      <c r="G800" s="373"/>
      <c r="H800" s="373"/>
      <c r="I800" s="373"/>
      <c r="J800" s="373"/>
      <c r="K800" s="373"/>
      <c r="L800" s="373"/>
      <c r="M800" s="373"/>
      <c r="N800" s="373"/>
      <c r="O800" s="373"/>
      <c r="P800" s="373"/>
      <c r="Q800" s="373"/>
      <c r="R800" s="373"/>
      <c r="S800" s="373"/>
      <c r="T800" s="373"/>
      <c r="U800" s="373"/>
      <c r="V800" s="373"/>
      <c r="W800" s="373"/>
      <c r="X800" s="373"/>
      <c r="Y800" s="373"/>
      <c r="Z800" s="373"/>
      <c r="AA800" s="373"/>
      <c r="AB800" s="373"/>
      <c r="AC800" s="373"/>
      <c r="AD800" s="373"/>
      <c r="AE800" s="373"/>
      <c r="AF800" s="373"/>
      <c r="AG800" s="373"/>
      <c r="AH800" s="373"/>
      <c r="AI800" s="1"/>
      <c r="AJ800" s="1"/>
    </row>
    <row r="801">
      <c r="A801" s="9">
        <v>814.0</v>
      </c>
      <c r="B801" s="12"/>
      <c r="C801" s="369">
        <f t="shared" si="9"/>
        <v>1</v>
      </c>
      <c r="D801" s="373"/>
      <c r="E801" s="373"/>
      <c r="F801" s="373"/>
      <c r="G801" s="373"/>
      <c r="H801" s="373"/>
      <c r="I801" s="373"/>
      <c r="J801" s="373"/>
      <c r="K801" s="373"/>
      <c r="L801" s="373"/>
      <c r="M801" s="373"/>
      <c r="N801" s="373"/>
      <c r="O801" s="373"/>
      <c r="P801" s="373"/>
      <c r="Q801" s="373"/>
      <c r="R801" s="373"/>
      <c r="S801" s="373"/>
      <c r="T801" s="373"/>
      <c r="U801" s="373"/>
      <c r="V801" s="373"/>
      <c r="W801" s="373"/>
      <c r="X801" s="373"/>
      <c r="Y801" s="373"/>
      <c r="Z801" s="373"/>
      <c r="AA801" s="373"/>
      <c r="AB801" s="373"/>
      <c r="AC801" s="373"/>
      <c r="AD801" s="373"/>
      <c r="AE801" s="373"/>
      <c r="AF801" s="373"/>
      <c r="AG801" s="373"/>
      <c r="AH801" s="373"/>
      <c r="AI801" s="1"/>
      <c r="AJ801" s="1"/>
    </row>
    <row r="802">
      <c r="A802" s="9">
        <v>815.0</v>
      </c>
      <c r="B802" s="12"/>
      <c r="C802" s="369">
        <f t="shared" si="9"/>
        <v>1</v>
      </c>
      <c r="D802" s="373"/>
      <c r="E802" s="373"/>
      <c r="F802" s="373"/>
      <c r="G802" s="373"/>
      <c r="H802" s="373"/>
      <c r="I802" s="373"/>
      <c r="J802" s="373"/>
      <c r="K802" s="373"/>
      <c r="L802" s="373"/>
      <c r="M802" s="373"/>
      <c r="N802" s="373"/>
      <c r="O802" s="373"/>
      <c r="P802" s="373"/>
      <c r="Q802" s="373"/>
      <c r="R802" s="373"/>
      <c r="S802" s="373"/>
      <c r="T802" s="373"/>
      <c r="U802" s="373"/>
      <c r="V802" s="373"/>
      <c r="W802" s="373"/>
      <c r="X802" s="373"/>
      <c r="Y802" s="373"/>
      <c r="Z802" s="373"/>
      <c r="AA802" s="373"/>
      <c r="AB802" s="373"/>
      <c r="AC802" s="373"/>
      <c r="AD802" s="373"/>
      <c r="AE802" s="373"/>
      <c r="AF802" s="373"/>
      <c r="AG802" s="373"/>
      <c r="AH802" s="373"/>
      <c r="AI802" s="1"/>
      <c r="AJ802" s="1"/>
    </row>
    <row r="803">
      <c r="A803" s="9">
        <v>816.0</v>
      </c>
      <c r="B803" s="12"/>
      <c r="C803" s="369">
        <f t="shared" si="9"/>
        <v>1</v>
      </c>
      <c r="D803" s="373"/>
      <c r="E803" s="373"/>
      <c r="F803" s="373"/>
      <c r="G803" s="373"/>
      <c r="H803" s="373"/>
      <c r="I803" s="373"/>
      <c r="J803" s="373"/>
      <c r="K803" s="373"/>
      <c r="L803" s="373"/>
      <c r="M803" s="373"/>
      <c r="N803" s="373"/>
      <c r="O803" s="373"/>
      <c r="P803" s="373"/>
      <c r="Q803" s="373"/>
      <c r="R803" s="373"/>
      <c r="S803" s="373"/>
      <c r="T803" s="373"/>
      <c r="U803" s="373"/>
      <c r="V803" s="373"/>
      <c r="W803" s="373"/>
      <c r="X803" s="373"/>
      <c r="Y803" s="373"/>
      <c r="Z803" s="373"/>
      <c r="AA803" s="373"/>
      <c r="AB803" s="373"/>
      <c r="AC803" s="373"/>
      <c r="AD803" s="373"/>
      <c r="AE803" s="373"/>
      <c r="AF803" s="373"/>
      <c r="AG803" s="373"/>
      <c r="AH803" s="373"/>
      <c r="AI803" s="1"/>
      <c r="AJ803" s="1"/>
    </row>
    <row r="804">
      <c r="A804" s="9">
        <v>817.0</v>
      </c>
      <c r="B804" s="12"/>
      <c r="C804" s="369">
        <f t="shared" si="9"/>
        <v>1</v>
      </c>
      <c r="D804" s="373"/>
      <c r="E804" s="373"/>
      <c r="F804" s="373"/>
      <c r="G804" s="373"/>
      <c r="H804" s="373"/>
      <c r="I804" s="373"/>
      <c r="J804" s="373"/>
      <c r="K804" s="373"/>
      <c r="L804" s="373"/>
      <c r="M804" s="373"/>
      <c r="N804" s="373"/>
      <c r="O804" s="373"/>
      <c r="P804" s="373"/>
      <c r="Q804" s="373"/>
      <c r="R804" s="373"/>
      <c r="S804" s="373"/>
      <c r="T804" s="373"/>
      <c r="U804" s="373"/>
      <c r="V804" s="373"/>
      <c r="W804" s="373"/>
      <c r="X804" s="373"/>
      <c r="Y804" s="373"/>
      <c r="Z804" s="373"/>
      <c r="AA804" s="373"/>
      <c r="AB804" s="373"/>
      <c r="AC804" s="373"/>
      <c r="AD804" s="373"/>
      <c r="AE804" s="373"/>
      <c r="AF804" s="373"/>
      <c r="AG804" s="373"/>
      <c r="AH804" s="373"/>
      <c r="AI804" s="1"/>
      <c r="AJ804" s="1"/>
    </row>
    <row r="805">
      <c r="A805" s="9">
        <v>818.0</v>
      </c>
      <c r="B805" s="12"/>
      <c r="C805" s="369">
        <f t="shared" si="9"/>
        <v>1</v>
      </c>
      <c r="D805" s="373"/>
      <c r="E805" s="373"/>
      <c r="F805" s="373"/>
      <c r="G805" s="373"/>
      <c r="H805" s="373"/>
      <c r="I805" s="373"/>
      <c r="J805" s="373"/>
      <c r="K805" s="373"/>
      <c r="L805" s="373"/>
      <c r="M805" s="373"/>
      <c r="N805" s="373"/>
      <c r="O805" s="373"/>
      <c r="P805" s="373"/>
      <c r="Q805" s="373"/>
      <c r="R805" s="373"/>
      <c r="S805" s="373"/>
      <c r="T805" s="373"/>
      <c r="U805" s="373"/>
      <c r="V805" s="373"/>
      <c r="W805" s="373"/>
      <c r="X805" s="373"/>
      <c r="Y805" s="373"/>
      <c r="Z805" s="373"/>
      <c r="AA805" s="373"/>
      <c r="AB805" s="373"/>
      <c r="AC805" s="373"/>
      <c r="AD805" s="373"/>
      <c r="AE805" s="373"/>
      <c r="AF805" s="373"/>
      <c r="AG805" s="373"/>
      <c r="AH805" s="373"/>
      <c r="AI805" s="1"/>
      <c r="AJ805" s="1"/>
    </row>
    <row r="806">
      <c r="A806" s="9">
        <v>819.0</v>
      </c>
      <c r="B806" s="12"/>
      <c r="C806" s="369">
        <f t="shared" si="9"/>
        <v>1</v>
      </c>
      <c r="D806" s="373"/>
      <c r="E806" s="373"/>
      <c r="F806" s="373"/>
      <c r="G806" s="373"/>
      <c r="H806" s="373"/>
      <c r="I806" s="373"/>
      <c r="J806" s="373"/>
      <c r="K806" s="373"/>
      <c r="L806" s="373"/>
      <c r="M806" s="373"/>
      <c r="N806" s="373"/>
      <c r="O806" s="373"/>
      <c r="P806" s="373"/>
      <c r="Q806" s="373"/>
      <c r="R806" s="373"/>
      <c r="S806" s="373"/>
      <c r="T806" s="373"/>
      <c r="U806" s="373"/>
      <c r="V806" s="373"/>
      <c r="W806" s="373"/>
      <c r="X806" s="373"/>
      <c r="Y806" s="373"/>
      <c r="Z806" s="373"/>
      <c r="AA806" s="373"/>
      <c r="AB806" s="373"/>
      <c r="AC806" s="373"/>
      <c r="AD806" s="373"/>
      <c r="AE806" s="373"/>
      <c r="AF806" s="373"/>
      <c r="AG806" s="373"/>
      <c r="AH806" s="373"/>
      <c r="AI806" s="1"/>
      <c r="AJ806" s="1"/>
    </row>
    <row r="807">
      <c r="A807" s="9">
        <v>820.0</v>
      </c>
      <c r="B807" s="12"/>
      <c r="C807" s="369">
        <f t="shared" si="9"/>
        <v>1</v>
      </c>
      <c r="D807" s="373"/>
      <c r="E807" s="373"/>
      <c r="F807" s="373"/>
      <c r="G807" s="373"/>
      <c r="H807" s="373"/>
      <c r="I807" s="373"/>
      <c r="J807" s="373"/>
      <c r="K807" s="373"/>
      <c r="L807" s="373"/>
      <c r="M807" s="373"/>
      <c r="N807" s="373"/>
      <c r="O807" s="373"/>
      <c r="P807" s="373"/>
      <c r="Q807" s="373"/>
      <c r="R807" s="373"/>
      <c r="S807" s="373"/>
      <c r="T807" s="373"/>
      <c r="U807" s="373"/>
      <c r="V807" s="373"/>
      <c r="W807" s="373"/>
      <c r="X807" s="373"/>
      <c r="Y807" s="373"/>
      <c r="Z807" s="373"/>
      <c r="AA807" s="373"/>
      <c r="AB807" s="373"/>
      <c r="AC807" s="373"/>
      <c r="AD807" s="373"/>
      <c r="AE807" s="373"/>
      <c r="AF807" s="373"/>
      <c r="AG807" s="373"/>
      <c r="AH807" s="373"/>
      <c r="AI807" s="1"/>
      <c r="AJ807" s="1"/>
    </row>
    <row r="808">
      <c r="A808" s="9">
        <v>821.0</v>
      </c>
      <c r="B808" s="12"/>
      <c r="C808" s="369">
        <f t="shared" si="9"/>
        <v>1</v>
      </c>
      <c r="D808" s="373"/>
      <c r="E808" s="373"/>
      <c r="F808" s="373"/>
      <c r="G808" s="373"/>
      <c r="H808" s="373"/>
      <c r="I808" s="373"/>
      <c r="J808" s="373"/>
      <c r="K808" s="373"/>
      <c r="L808" s="373"/>
      <c r="M808" s="373"/>
      <c r="N808" s="373"/>
      <c r="O808" s="373"/>
      <c r="P808" s="373"/>
      <c r="Q808" s="373"/>
      <c r="R808" s="373"/>
      <c r="S808" s="373"/>
      <c r="T808" s="373"/>
      <c r="U808" s="373"/>
      <c r="V808" s="373"/>
      <c r="W808" s="373"/>
      <c r="X808" s="373"/>
      <c r="Y808" s="373"/>
      <c r="Z808" s="373"/>
      <c r="AA808" s="373"/>
      <c r="AB808" s="373"/>
      <c r="AC808" s="373"/>
      <c r="AD808" s="373"/>
      <c r="AE808" s="373"/>
      <c r="AF808" s="373"/>
      <c r="AG808" s="373"/>
      <c r="AH808" s="373"/>
      <c r="AI808" s="1"/>
      <c r="AJ808" s="1"/>
    </row>
    <row r="809">
      <c r="A809" s="9">
        <v>822.0</v>
      </c>
      <c r="B809" s="12"/>
      <c r="C809" s="369">
        <f t="shared" si="9"/>
        <v>1</v>
      </c>
      <c r="D809" s="373"/>
      <c r="E809" s="373"/>
      <c r="F809" s="373"/>
      <c r="G809" s="373"/>
      <c r="H809" s="373"/>
      <c r="I809" s="373"/>
      <c r="J809" s="373"/>
      <c r="K809" s="373"/>
      <c r="L809" s="373"/>
      <c r="M809" s="373"/>
      <c r="N809" s="373"/>
      <c r="O809" s="373"/>
      <c r="P809" s="373"/>
      <c r="Q809" s="373"/>
      <c r="R809" s="373"/>
      <c r="S809" s="373"/>
      <c r="T809" s="373"/>
      <c r="U809" s="373"/>
      <c r="V809" s="373"/>
      <c r="W809" s="373"/>
      <c r="X809" s="373"/>
      <c r="Y809" s="373"/>
      <c r="Z809" s="373"/>
      <c r="AA809" s="373"/>
      <c r="AB809" s="373"/>
      <c r="AC809" s="373"/>
      <c r="AD809" s="373"/>
      <c r="AE809" s="373"/>
      <c r="AF809" s="373"/>
      <c r="AG809" s="373"/>
      <c r="AH809" s="373"/>
      <c r="AI809" s="1"/>
      <c r="AJ809" s="1"/>
    </row>
    <row r="810">
      <c r="A810" s="9">
        <v>823.0</v>
      </c>
      <c r="B810" s="12"/>
      <c r="C810" s="369">
        <f t="shared" si="9"/>
        <v>1</v>
      </c>
      <c r="D810" s="373"/>
      <c r="E810" s="373"/>
      <c r="F810" s="373"/>
      <c r="G810" s="373"/>
      <c r="H810" s="373"/>
      <c r="I810" s="373"/>
      <c r="J810" s="373"/>
      <c r="K810" s="373"/>
      <c r="L810" s="373"/>
      <c r="M810" s="373"/>
      <c r="N810" s="373"/>
      <c r="O810" s="373"/>
      <c r="P810" s="373"/>
      <c r="Q810" s="373"/>
      <c r="R810" s="373"/>
      <c r="S810" s="373"/>
      <c r="T810" s="373"/>
      <c r="U810" s="373"/>
      <c r="V810" s="373"/>
      <c r="W810" s="373"/>
      <c r="X810" s="373"/>
      <c r="Y810" s="373"/>
      <c r="Z810" s="373"/>
      <c r="AA810" s="373"/>
      <c r="AB810" s="373"/>
      <c r="AC810" s="373"/>
      <c r="AD810" s="373"/>
      <c r="AE810" s="373"/>
      <c r="AF810" s="373"/>
      <c r="AG810" s="373"/>
      <c r="AH810" s="373"/>
      <c r="AI810" s="1"/>
      <c r="AJ810" s="1"/>
    </row>
    <row r="811">
      <c r="A811" s="9">
        <v>824.0</v>
      </c>
      <c r="B811" s="12"/>
      <c r="C811" s="369">
        <f t="shared" si="9"/>
        <v>1</v>
      </c>
      <c r="D811" s="373"/>
      <c r="E811" s="373"/>
      <c r="F811" s="373"/>
      <c r="G811" s="373"/>
      <c r="H811" s="373"/>
      <c r="I811" s="373"/>
      <c r="J811" s="373"/>
      <c r="K811" s="373"/>
      <c r="L811" s="373"/>
      <c r="M811" s="373"/>
      <c r="N811" s="373"/>
      <c r="O811" s="373"/>
      <c r="P811" s="373"/>
      <c r="Q811" s="373"/>
      <c r="R811" s="373"/>
      <c r="S811" s="373"/>
      <c r="T811" s="373"/>
      <c r="U811" s="373"/>
      <c r="V811" s="373"/>
      <c r="W811" s="373"/>
      <c r="X811" s="373"/>
      <c r="Y811" s="373"/>
      <c r="Z811" s="373"/>
      <c r="AA811" s="373"/>
      <c r="AB811" s="373"/>
      <c r="AC811" s="373"/>
      <c r="AD811" s="373"/>
      <c r="AE811" s="373"/>
      <c r="AF811" s="373"/>
      <c r="AG811" s="373"/>
      <c r="AH811" s="373"/>
      <c r="AI811" s="1"/>
      <c r="AJ811" s="1"/>
    </row>
    <row r="812">
      <c r="A812" s="9">
        <v>825.0</v>
      </c>
      <c r="B812" s="12"/>
      <c r="C812" s="369">
        <f t="shared" si="9"/>
        <v>1</v>
      </c>
      <c r="D812" s="373"/>
      <c r="E812" s="373"/>
      <c r="F812" s="373"/>
      <c r="G812" s="373"/>
      <c r="H812" s="373"/>
      <c r="I812" s="373"/>
      <c r="J812" s="373"/>
      <c r="K812" s="373"/>
      <c r="L812" s="373"/>
      <c r="M812" s="373"/>
      <c r="N812" s="373"/>
      <c r="O812" s="373"/>
      <c r="P812" s="373"/>
      <c r="Q812" s="373"/>
      <c r="R812" s="373"/>
      <c r="S812" s="373"/>
      <c r="T812" s="373"/>
      <c r="U812" s="373"/>
      <c r="V812" s="373"/>
      <c r="W812" s="373"/>
      <c r="X812" s="373"/>
      <c r="Y812" s="373"/>
      <c r="Z812" s="373"/>
      <c r="AA812" s="373"/>
      <c r="AB812" s="373"/>
      <c r="AC812" s="373"/>
      <c r="AD812" s="373"/>
      <c r="AE812" s="373"/>
      <c r="AF812" s="373"/>
      <c r="AG812" s="373"/>
      <c r="AH812" s="373"/>
      <c r="AI812" s="1"/>
      <c r="AJ812" s="1"/>
    </row>
    <row r="813">
      <c r="A813" s="9">
        <v>826.0</v>
      </c>
      <c r="B813" s="12"/>
      <c r="C813" s="369">
        <f t="shared" si="9"/>
        <v>1</v>
      </c>
      <c r="D813" s="373"/>
      <c r="E813" s="373"/>
      <c r="F813" s="373"/>
      <c r="G813" s="373"/>
      <c r="H813" s="373"/>
      <c r="I813" s="373"/>
      <c r="J813" s="373"/>
      <c r="K813" s="373"/>
      <c r="L813" s="373"/>
      <c r="M813" s="373"/>
      <c r="N813" s="373"/>
      <c r="O813" s="373"/>
      <c r="P813" s="373"/>
      <c r="Q813" s="373"/>
      <c r="R813" s="373"/>
      <c r="S813" s="373"/>
      <c r="T813" s="373"/>
      <c r="U813" s="373"/>
      <c r="V813" s="373"/>
      <c r="W813" s="373"/>
      <c r="X813" s="373"/>
      <c r="Y813" s="373"/>
      <c r="Z813" s="373"/>
      <c r="AA813" s="373"/>
      <c r="AB813" s="373"/>
      <c r="AC813" s="373"/>
      <c r="AD813" s="373"/>
      <c r="AE813" s="373"/>
      <c r="AF813" s="373"/>
      <c r="AG813" s="373"/>
      <c r="AH813" s="373"/>
      <c r="AI813" s="1"/>
      <c r="AJ813" s="1"/>
    </row>
    <row r="814">
      <c r="A814" s="9">
        <v>827.0</v>
      </c>
      <c r="B814" s="12"/>
      <c r="C814" s="369">
        <f t="shared" si="9"/>
        <v>1</v>
      </c>
      <c r="D814" s="373"/>
      <c r="E814" s="373"/>
      <c r="F814" s="373"/>
      <c r="G814" s="373"/>
      <c r="H814" s="373"/>
      <c r="I814" s="373"/>
      <c r="J814" s="373"/>
      <c r="K814" s="373"/>
      <c r="L814" s="373"/>
      <c r="M814" s="373"/>
      <c r="N814" s="373"/>
      <c r="O814" s="373"/>
      <c r="P814" s="373"/>
      <c r="Q814" s="373"/>
      <c r="R814" s="373"/>
      <c r="S814" s="373"/>
      <c r="T814" s="373"/>
      <c r="U814" s="373"/>
      <c r="V814" s="373"/>
      <c r="W814" s="373"/>
      <c r="X814" s="373"/>
      <c r="Y814" s="373"/>
      <c r="Z814" s="373"/>
      <c r="AA814" s="373"/>
      <c r="AB814" s="373"/>
      <c r="AC814" s="373"/>
      <c r="AD814" s="373"/>
      <c r="AE814" s="373"/>
      <c r="AF814" s="373"/>
      <c r="AG814" s="373"/>
      <c r="AH814" s="373"/>
      <c r="AI814" s="1"/>
      <c r="AJ814" s="1"/>
    </row>
    <row r="815">
      <c r="A815" s="9">
        <v>828.0</v>
      </c>
      <c r="B815" s="12"/>
      <c r="C815" s="369">
        <f t="shared" si="9"/>
        <v>1</v>
      </c>
      <c r="D815" s="373"/>
      <c r="E815" s="373"/>
      <c r="F815" s="373"/>
      <c r="G815" s="373"/>
      <c r="H815" s="373"/>
      <c r="I815" s="373"/>
      <c r="J815" s="373"/>
      <c r="K815" s="373"/>
      <c r="L815" s="373"/>
      <c r="M815" s="373"/>
      <c r="N815" s="373"/>
      <c r="O815" s="373"/>
      <c r="P815" s="373"/>
      <c r="Q815" s="373"/>
      <c r="R815" s="373"/>
      <c r="S815" s="373"/>
      <c r="T815" s="373"/>
      <c r="U815" s="373"/>
      <c r="V815" s="373"/>
      <c r="W815" s="373"/>
      <c r="X815" s="373"/>
      <c r="Y815" s="373"/>
      <c r="Z815" s="373"/>
      <c r="AA815" s="373"/>
      <c r="AB815" s="373"/>
      <c r="AC815" s="373"/>
      <c r="AD815" s="373"/>
      <c r="AE815" s="373"/>
      <c r="AF815" s="373"/>
      <c r="AG815" s="373"/>
      <c r="AH815" s="373"/>
      <c r="AI815" s="1"/>
      <c r="AJ815" s="1"/>
    </row>
    <row r="816">
      <c r="A816" s="9">
        <v>829.0</v>
      </c>
      <c r="B816" s="12"/>
      <c r="C816" s="369">
        <f t="shared" si="9"/>
        <v>1</v>
      </c>
      <c r="D816" s="373"/>
      <c r="E816" s="373"/>
      <c r="F816" s="373"/>
      <c r="G816" s="373"/>
      <c r="H816" s="373"/>
      <c r="I816" s="373"/>
      <c r="J816" s="373"/>
      <c r="K816" s="373"/>
      <c r="L816" s="373"/>
      <c r="M816" s="373"/>
      <c r="N816" s="373"/>
      <c r="O816" s="373"/>
      <c r="P816" s="373"/>
      <c r="Q816" s="373"/>
      <c r="R816" s="373"/>
      <c r="S816" s="373"/>
      <c r="T816" s="373"/>
      <c r="U816" s="373"/>
      <c r="V816" s="373"/>
      <c r="W816" s="373"/>
      <c r="X816" s="373"/>
      <c r="Y816" s="373"/>
      <c r="Z816" s="373"/>
      <c r="AA816" s="373"/>
      <c r="AB816" s="373"/>
      <c r="AC816" s="373"/>
      <c r="AD816" s="373"/>
      <c r="AE816" s="373"/>
      <c r="AF816" s="373"/>
      <c r="AG816" s="373"/>
      <c r="AH816" s="373"/>
      <c r="AI816" s="1"/>
      <c r="AJ816" s="1"/>
    </row>
    <row r="817">
      <c r="A817" s="9">
        <v>830.0</v>
      </c>
      <c r="B817" s="12"/>
      <c r="C817" s="369">
        <f t="shared" si="9"/>
        <v>1</v>
      </c>
      <c r="D817" s="373"/>
      <c r="E817" s="373"/>
      <c r="F817" s="373"/>
      <c r="G817" s="373"/>
      <c r="H817" s="373"/>
      <c r="I817" s="373"/>
      <c r="J817" s="373"/>
      <c r="K817" s="373"/>
      <c r="L817" s="373"/>
      <c r="M817" s="373"/>
      <c r="N817" s="373"/>
      <c r="O817" s="373"/>
      <c r="P817" s="373"/>
      <c r="Q817" s="373"/>
      <c r="R817" s="373"/>
      <c r="S817" s="373"/>
      <c r="T817" s="373"/>
      <c r="U817" s="373"/>
      <c r="V817" s="373"/>
      <c r="W817" s="373"/>
      <c r="X817" s="373"/>
      <c r="Y817" s="373"/>
      <c r="Z817" s="373"/>
      <c r="AA817" s="373"/>
      <c r="AB817" s="373"/>
      <c r="AC817" s="373"/>
      <c r="AD817" s="373"/>
      <c r="AE817" s="373"/>
      <c r="AF817" s="373"/>
      <c r="AG817" s="373"/>
      <c r="AH817" s="373"/>
      <c r="AI817" s="1"/>
      <c r="AJ817" s="1"/>
    </row>
    <row r="818">
      <c r="A818" s="9">
        <v>831.0</v>
      </c>
      <c r="B818" s="12"/>
      <c r="C818" s="369">
        <f t="shared" si="9"/>
        <v>1</v>
      </c>
      <c r="D818" s="373"/>
      <c r="E818" s="373"/>
      <c r="F818" s="373"/>
      <c r="G818" s="373"/>
      <c r="H818" s="373"/>
      <c r="I818" s="373"/>
      <c r="J818" s="373"/>
      <c r="K818" s="373"/>
      <c r="L818" s="373"/>
      <c r="M818" s="373"/>
      <c r="N818" s="373"/>
      <c r="O818" s="373"/>
      <c r="P818" s="373"/>
      <c r="Q818" s="373"/>
      <c r="R818" s="373"/>
      <c r="S818" s="373"/>
      <c r="T818" s="373"/>
      <c r="U818" s="373"/>
      <c r="V818" s="373"/>
      <c r="W818" s="373"/>
      <c r="X818" s="373"/>
      <c r="Y818" s="373"/>
      <c r="Z818" s="373"/>
      <c r="AA818" s="373"/>
      <c r="AB818" s="373"/>
      <c r="AC818" s="373"/>
      <c r="AD818" s="373"/>
      <c r="AE818" s="373"/>
      <c r="AF818" s="373"/>
      <c r="AG818" s="373"/>
      <c r="AH818" s="373"/>
      <c r="AI818" s="1"/>
      <c r="AJ818" s="1"/>
    </row>
    <row r="819">
      <c r="A819" s="9">
        <v>832.0</v>
      </c>
      <c r="B819" s="12"/>
      <c r="C819" s="369">
        <f t="shared" si="9"/>
        <v>1</v>
      </c>
      <c r="D819" s="373"/>
      <c r="E819" s="373"/>
      <c r="F819" s="373"/>
      <c r="G819" s="373"/>
      <c r="H819" s="373"/>
      <c r="I819" s="373"/>
      <c r="J819" s="373"/>
      <c r="K819" s="373"/>
      <c r="L819" s="373"/>
      <c r="M819" s="373"/>
      <c r="N819" s="373"/>
      <c r="O819" s="373"/>
      <c r="P819" s="373"/>
      <c r="Q819" s="373"/>
      <c r="R819" s="373"/>
      <c r="S819" s="373"/>
      <c r="T819" s="373"/>
      <c r="U819" s="373"/>
      <c r="V819" s="373"/>
      <c r="W819" s="373"/>
      <c r="X819" s="373"/>
      <c r="Y819" s="373"/>
      <c r="Z819" s="373"/>
      <c r="AA819" s="373"/>
      <c r="AB819" s="373"/>
      <c r="AC819" s="373"/>
      <c r="AD819" s="373"/>
      <c r="AE819" s="373"/>
      <c r="AF819" s="373"/>
      <c r="AG819" s="373"/>
      <c r="AH819" s="373"/>
      <c r="AI819" s="1"/>
      <c r="AJ819" s="1"/>
    </row>
    <row r="820">
      <c r="A820" s="9">
        <v>833.0</v>
      </c>
      <c r="B820" s="12"/>
      <c r="C820" s="369">
        <f t="shared" si="9"/>
        <v>1</v>
      </c>
      <c r="D820" s="373"/>
      <c r="E820" s="373"/>
      <c r="F820" s="373"/>
      <c r="G820" s="373"/>
      <c r="H820" s="373"/>
      <c r="I820" s="373"/>
      <c r="J820" s="373"/>
      <c r="K820" s="373"/>
      <c r="L820" s="373"/>
      <c r="M820" s="373"/>
      <c r="N820" s="373"/>
      <c r="O820" s="373"/>
      <c r="P820" s="373"/>
      <c r="Q820" s="373"/>
      <c r="R820" s="373"/>
      <c r="S820" s="373"/>
      <c r="T820" s="373"/>
      <c r="U820" s="373"/>
      <c r="V820" s="373"/>
      <c r="W820" s="373"/>
      <c r="X820" s="373"/>
      <c r="Y820" s="373"/>
      <c r="Z820" s="373"/>
      <c r="AA820" s="373"/>
      <c r="AB820" s="373"/>
      <c r="AC820" s="373"/>
      <c r="AD820" s="373"/>
      <c r="AE820" s="373"/>
      <c r="AF820" s="373"/>
      <c r="AG820" s="373"/>
      <c r="AH820" s="373"/>
      <c r="AI820" s="1"/>
      <c r="AJ820" s="1"/>
    </row>
    <row r="821">
      <c r="A821" s="9">
        <v>834.0</v>
      </c>
      <c r="B821" s="12"/>
      <c r="C821" s="369">
        <f t="shared" si="9"/>
        <v>1</v>
      </c>
      <c r="D821" s="373"/>
      <c r="E821" s="373"/>
      <c r="F821" s="373"/>
      <c r="G821" s="373"/>
      <c r="H821" s="373"/>
      <c r="I821" s="373"/>
      <c r="J821" s="373"/>
      <c r="K821" s="373"/>
      <c r="L821" s="373"/>
      <c r="M821" s="373"/>
      <c r="N821" s="373"/>
      <c r="O821" s="373"/>
      <c r="P821" s="373"/>
      <c r="Q821" s="373"/>
      <c r="R821" s="373"/>
      <c r="S821" s="373"/>
      <c r="T821" s="373"/>
      <c r="U821" s="373"/>
      <c r="V821" s="373"/>
      <c r="W821" s="373"/>
      <c r="X821" s="373"/>
      <c r="Y821" s="373"/>
      <c r="Z821" s="373"/>
      <c r="AA821" s="373"/>
      <c r="AB821" s="373"/>
      <c r="AC821" s="373"/>
      <c r="AD821" s="373"/>
      <c r="AE821" s="373"/>
      <c r="AF821" s="373"/>
      <c r="AG821" s="373"/>
      <c r="AH821" s="373"/>
      <c r="AI821" s="1"/>
      <c r="AJ821" s="1"/>
    </row>
    <row r="822">
      <c r="A822" s="9">
        <v>835.0</v>
      </c>
      <c r="B822" s="12"/>
      <c r="C822" s="369">
        <f t="shared" si="9"/>
        <v>1</v>
      </c>
      <c r="D822" s="373"/>
      <c r="E822" s="373"/>
      <c r="F822" s="373"/>
      <c r="G822" s="373"/>
      <c r="H822" s="373"/>
      <c r="I822" s="373"/>
      <c r="J822" s="373"/>
      <c r="K822" s="373"/>
      <c r="L822" s="373"/>
      <c r="M822" s="373"/>
      <c r="N822" s="373"/>
      <c r="O822" s="373"/>
      <c r="P822" s="373"/>
      <c r="Q822" s="373"/>
      <c r="R822" s="373"/>
      <c r="S822" s="373"/>
      <c r="T822" s="373"/>
      <c r="U822" s="373"/>
      <c r="V822" s="373"/>
      <c r="W822" s="373"/>
      <c r="X822" s="373"/>
      <c r="Y822" s="373"/>
      <c r="Z822" s="373"/>
      <c r="AA822" s="373"/>
      <c r="AB822" s="373"/>
      <c r="AC822" s="373"/>
      <c r="AD822" s="373"/>
      <c r="AE822" s="373"/>
      <c r="AF822" s="373"/>
      <c r="AG822" s="373"/>
      <c r="AH822" s="373"/>
      <c r="AI822" s="1"/>
      <c r="AJ822" s="1"/>
    </row>
    <row r="823">
      <c r="A823" s="9">
        <v>836.0</v>
      </c>
      <c r="B823" s="12"/>
      <c r="C823" s="369">
        <f t="shared" si="9"/>
        <v>1</v>
      </c>
      <c r="D823" s="373"/>
      <c r="E823" s="373"/>
      <c r="F823" s="373"/>
      <c r="G823" s="373"/>
      <c r="H823" s="373"/>
      <c r="I823" s="373"/>
      <c r="J823" s="373"/>
      <c r="K823" s="373"/>
      <c r="L823" s="373"/>
      <c r="M823" s="373"/>
      <c r="N823" s="373"/>
      <c r="O823" s="373"/>
      <c r="P823" s="373"/>
      <c r="Q823" s="373"/>
      <c r="R823" s="373"/>
      <c r="S823" s="373"/>
      <c r="T823" s="373"/>
      <c r="U823" s="373"/>
      <c r="V823" s="373"/>
      <c r="W823" s="373"/>
      <c r="X823" s="373"/>
      <c r="Y823" s="373"/>
      <c r="Z823" s="373"/>
      <c r="AA823" s="373"/>
      <c r="AB823" s="373"/>
      <c r="AC823" s="373"/>
      <c r="AD823" s="373"/>
      <c r="AE823" s="373"/>
      <c r="AF823" s="373"/>
      <c r="AG823" s="373"/>
      <c r="AH823" s="373"/>
      <c r="AI823" s="1"/>
      <c r="AJ823" s="1"/>
    </row>
    <row r="824">
      <c r="A824" s="9">
        <v>837.0</v>
      </c>
      <c r="B824" s="12"/>
      <c r="C824" s="369">
        <f t="shared" si="9"/>
        <v>1</v>
      </c>
      <c r="D824" s="373"/>
      <c r="E824" s="373"/>
      <c r="F824" s="373"/>
      <c r="G824" s="373"/>
      <c r="H824" s="373"/>
      <c r="I824" s="373"/>
      <c r="J824" s="373"/>
      <c r="K824" s="373"/>
      <c r="L824" s="373"/>
      <c r="M824" s="373"/>
      <c r="N824" s="373"/>
      <c r="O824" s="373"/>
      <c r="P824" s="373"/>
      <c r="Q824" s="373"/>
      <c r="R824" s="373"/>
      <c r="S824" s="373"/>
      <c r="T824" s="373"/>
      <c r="U824" s="373"/>
      <c r="V824" s="373"/>
      <c r="W824" s="373"/>
      <c r="X824" s="373"/>
      <c r="Y824" s="373"/>
      <c r="Z824" s="373"/>
      <c r="AA824" s="373"/>
      <c r="AB824" s="373"/>
      <c r="AC824" s="373"/>
      <c r="AD824" s="373"/>
      <c r="AE824" s="373"/>
      <c r="AF824" s="373"/>
      <c r="AG824" s="373"/>
      <c r="AH824" s="373"/>
      <c r="AI824" s="1"/>
      <c r="AJ824" s="1"/>
    </row>
    <row r="825">
      <c r="A825" s="9">
        <v>838.0</v>
      </c>
      <c r="B825" s="12"/>
      <c r="C825" s="369">
        <f t="shared" si="9"/>
        <v>1</v>
      </c>
      <c r="D825" s="373"/>
      <c r="E825" s="373"/>
      <c r="F825" s="373"/>
      <c r="G825" s="373"/>
      <c r="H825" s="373"/>
      <c r="I825" s="373"/>
      <c r="J825" s="373"/>
      <c r="K825" s="373"/>
      <c r="L825" s="373"/>
      <c r="M825" s="373"/>
      <c r="N825" s="373"/>
      <c r="O825" s="373"/>
      <c r="P825" s="373"/>
      <c r="Q825" s="373"/>
      <c r="R825" s="373"/>
      <c r="S825" s="373"/>
      <c r="T825" s="373"/>
      <c r="U825" s="373"/>
      <c r="V825" s="373"/>
      <c r="W825" s="373"/>
      <c r="X825" s="373"/>
      <c r="Y825" s="373"/>
      <c r="Z825" s="373"/>
      <c r="AA825" s="373"/>
      <c r="AB825" s="373"/>
      <c r="AC825" s="373"/>
      <c r="AD825" s="373"/>
      <c r="AE825" s="373"/>
      <c r="AF825" s="373"/>
      <c r="AG825" s="373"/>
      <c r="AH825" s="373"/>
      <c r="AI825" s="1"/>
      <c r="AJ825" s="1"/>
    </row>
    <row r="826">
      <c r="A826" s="9">
        <v>839.0</v>
      </c>
      <c r="B826" s="12"/>
      <c r="C826" s="369">
        <f t="shared" si="9"/>
        <v>1</v>
      </c>
      <c r="D826" s="373"/>
      <c r="E826" s="373"/>
      <c r="F826" s="373"/>
      <c r="G826" s="373"/>
      <c r="H826" s="373"/>
      <c r="I826" s="373"/>
      <c r="J826" s="373"/>
      <c r="K826" s="373"/>
      <c r="L826" s="373"/>
      <c r="M826" s="373"/>
      <c r="N826" s="373"/>
      <c r="O826" s="373"/>
      <c r="P826" s="373"/>
      <c r="Q826" s="373"/>
      <c r="R826" s="373"/>
      <c r="S826" s="373"/>
      <c r="T826" s="373"/>
      <c r="U826" s="373"/>
      <c r="V826" s="373"/>
      <c r="W826" s="373"/>
      <c r="X826" s="373"/>
      <c r="Y826" s="373"/>
      <c r="Z826" s="373"/>
      <c r="AA826" s="373"/>
      <c r="AB826" s="373"/>
      <c r="AC826" s="373"/>
      <c r="AD826" s="373"/>
      <c r="AE826" s="373"/>
      <c r="AF826" s="373"/>
      <c r="AG826" s="373"/>
      <c r="AH826" s="373"/>
      <c r="AI826" s="1"/>
      <c r="AJ826" s="1"/>
    </row>
    <row r="827">
      <c r="A827" s="9">
        <v>840.0</v>
      </c>
      <c r="B827" s="12"/>
      <c r="C827" s="369">
        <f t="shared" si="9"/>
        <v>1</v>
      </c>
      <c r="D827" s="373"/>
      <c r="E827" s="373"/>
      <c r="F827" s="373"/>
      <c r="G827" s="373"/>
      <c r="H827" s="373"/>
      <c r="I827" s="373"/>
      <c r="J827" s="373"/>
      <c r="K827" s="373"/>
      <c r="L827" s="373"/>
      <c r="M827" s="373"/>
      <c r="N827" s="373"/>
      <c r="O827" s="373"/>
      <c r="P827" s="373"/>
      <c r="Q827" s="373"/>
      <c r="R827" s="373"/>
      <c r="S827" s="373"/>
      <c r="T827" s="373"/>
      <c r="U827" s="373"/>
      <c r="V827" s="373"/>
      <c r="W827" s="373"/>
      <c r="X827" s="373"/>
      <c r="Y827" s="373"/>
      <c r="Z827" s="373"/>
      <c r="AA827" s="373"/>
      <c r="AB827" s="373"/>
      <c r="AC827" s="373"/>
      <c r="AD827" s="373"/>
      <c r="AE827" s="373"/>
      <c r="AF827" s="373"/>
      <c r="AG827" s="373"/>
      <c r="AH827" s="373"/>
      <c r="AI827" s="1"/>
      <c r="AJ827" s="1"/>
    </row>
    <row r="828">
      <c r="A828" s="9">
        <v>841.0</v>
      </c>
      <c r="B828" s="12"/>
      <c r="C828" s="369">
        <f t="shared" si="9"/>
        <v>1</v>
      </c>
      <c r="D828" s="373"/>
      <c r="E828" s="373"/>
      <c r="F828" s="373"/>
      <c r="G828" s="373"/>
      <c r="H828" s="373"/>
      <c r="I828" s="373"/>
      <c r="J828" s="373"/>
      <c r="K828" s="373"/>
      <c r="L828" s="373"/>
      <c r="M828" s="373"/>
      <c r="N828" s="373"/>
      <c r="O828" s="373"/>
      <c r="P828" s="373"/>
      <c r="Q828" s="373"/>
      <c r="R828" s="373"/>
      <c r="S828" s="373"/>
      <c r="T828" s="373"/>
      <c r="U828" s="373"/>
      <c r="V828" s="373"/>
      <c r="W828" s="373"/>
      <c r="X828" s="373"/>
      <c r="Y828" s="373"/>
      <c r="Z828" s="373"/>
      <c r="AA828" s="373"/>
      <c r="AB828" s="373"/>
      <c r="AC828" s="373"/>
      <c r="AD828" s="373"/>
      <c r="AE828" s="373"/>
      <c r="AF828" s="373"/>
      <c r="AG828" s="373"/>
      <c r="AH828" s="373"/>
      <c r="AI828" s="1"/>
      <c r="AJ828" s="1"/>
    </row>
    <row r="829">
      <c r="A829" s="9">
        <v>842.0</v>
      </c>
      <c r="B829" s="12"/>
      <c r="C829" s="369">
        <f t="shared" si="9"/>
        <v>1</v>
      </c>
      <c r="D829" s="373"/>
      <c r="E829" s="373"/>
      <c r="F829" s="373"/>
      <c r="G829" s="373"/>
      <c r="H829" s="373"/>
      <c r="I829" s="373"/>
      <c r="J829" s="373"/>
      <c r="K829" s="373"/>
      <c r="L829" s="373"/>
      <c r="M829" s="373"/>
      <c r="N829" s="373"/>
      <c r="O829" s="373"/>
      <c r="P829" s="373"/>
      <c r="Q829" s="373"/>
      <c r="R829" s="373"/>
      <c r="S829" s="373"/>
      <c r="T829" s="373"/>
      <c r="U829" s="373"/>
      <c r="V829" s="373"/>
      <c r="W829" s="373"/>
      <c r="X829" s="373"/>
      <c r="Y829" s="373"/>
      <c r="Z829" s="373"/>
      <c r="AA829" s="373"/>
      <c r="AB829" s="373"/>
      <c r="AC829" s="373"/>
      <c r="AD829" s="373"/>
      <c r="AE829" s="373"/>
      <c r="AF829" s="373"/>
      <c r="AG829" s="373"/>
      <c r="AH829" s="373"/>
      <c r="AI829" s="1"/>
      <c r="AJ829" s="1"/>
    </row>
    <row r="830">
      <c r="A830" s="9">
        <v>843.0</v>
      </c>
      <c r="B830" s="12"/>
      <c r="C830" s="369">
        <f t="shared" si="9"/>
        <v>1</v>
      </c>
      <c r="D830" s="373"/>
      <c r="E830" s="373"/>
      <c r="F830" s="373"/>
      <c r="G830" s="373"/>
      <c r="H830" s="373"/>
      <c r="I830" s="373"/>
      <c r="J830" s="373"/>
      <c r="K830" s="373"/>
      <c r="L830" s="373"/>
      <c r="M830" s="373"/>
      <c r="N830" s="373"/>
      <c r="O830" s="373"/>
      <c r="P830" s="373"/>
      <c r="Q830" s="373"/>
      <c r="R830" s="373"/>
      <c r="S830" s="373"/>
      <c r="T830" s="373"/>
      <c r="U830" s="373"/>
      <c r="V830" s="373"/>
      <c r="W830" s="373"/>
      <c r="X830" s="373"/>
      <c r="Y830" s="373"/>
      <c r="Z830" s="373"/>
      <c r="AA830" s="373"/>
      <c r="AB830" s="373"/>
      <c r="AC830" s="373"/>
      <c r="AD830" s="373"/>
      <c r="AE830" s="373"/>
      <c r="AF830" s="373"/>
      <c r="AG830" s="373"/>
      <c r="AH830" s="373"/>
      <c r="AI830" s="1"/>
      <c r="AJ830" s="1"/>
    </row>
    <row r="831">
      <c r="A831" s="9">
        <v>844.0</v>
      </c>
      <c r="B831" s="12"/>
      <c r="C831" s="369">
        <f t="shared" si="9"/>
        <v>1</v>
      </c>
      <c r="D831" s="373"/>
      <c r="E831" s="373"/>
      <c r="F831" s="373"/>
      <c r="G831" s="373"/>
      <c r="H831" s="373"/>
      <c r="I831" s="373"/>
      <c r="J831" s="373"/>
      <c r="K831" s="373"/>
      <c r="L831" s="373"/>
      <c r="M831" s="373"/>
      <c r="N831" s="373"/>
      <c r="O831" s="373"/>
      <c r="P831" s="373"/>
      <c r="Q831" s="373"/>
      <c r="R831" s="373"/>
      <c r="S831" s="373"/>
      <c r="T831" s="373"/>
      <c r="U831" s="373"/>
      <c r="V831" s="373"/>
      <c r="W831" s="373"/>
      <c r="X831" s="373"/>
      <c r="Y831" s="373"/>
      <c r="Z831" s="373"/>
      <c r="AA831" s="373"/>
      <c r="AB831" s="373"/>
      <c r="AC831" s="373"/>
      <c r="AD831" s="373"/>
      <c r="AE831" s="373"/>
      <c r="AF831" s="373"/>
      <c r="AG831" s="373"/>
      <c r="AH831" s="373"/>
      <c r="AI831" s="1"/>
      <c r="AJ831" s="1"/>
    </row>
    <row r="832">
      <c r="A832" s="9">
        <v>845.0</v>
      </c>
      <c r="B832" s="12"/>
      <c r="C832" s="369">
        <f t="shared" si="9"/>
        <v>1</v>
      </c>
      <c r="D832" s="373"/>
      <c r="E832" s="373"/>
      <c r="F832" s="373"/>
      <c r="G832" s="373"/>
      <c r="H832" s="373"/>
      <c r="I832" s="373"/>
      <c r="J832" s="373"/>
      <c r="K832" s="373"/>
      <c r="L832" s="373"/>
      <c r="M832" s="373"/>
      <c r="N832" s="373"/>
      <c r="O832" s="373"/>
      <c r="P832" s="373"/>
      <c r="Q832" s="373"/>
      <c r="R832" s="373"/>
      <c r="S832" s="373"/>
      <c r="T832" s="373"/>
      <c r="U832" s="373"/>
      <c r="V832" s="373"/>
      <c r="W832" s="373"/>
      <c r="X832" s="373"/>
      <c r="Y832" s="373"/>
      <c r="Z832" s="373"/>
      <c r="AA832" s="373"/>
      <c r="AB832" s="373"/>
      <c r="AC832" s="373"/>
      <c r="AD832" s="373"/>
      <c r="AE832" s="373"/>
      <c r="AF832" s="373"/>
      <c r="AG832" s="373"/>
      <c r="AH832" s="373"/>
      <c r="AI832" s="1"/>
      <c r="AJ832" s="1"/>
    </row>
    <row r="833">
      <c r="A833" s="9">
        <v>846.0</v>
      </c>
      <c r="B833" s="12"/>
      <c r="C833" s="369">
        <f t="shared" si="9"/>
        <v>1</v>
      </c>
      <c r="D833" s="373"/>
      <c r="E833" s="373"/>
      <c r="F833" s="373"/>
      <c r="G833" s="373"/>
      <c r="H833" s="373"/>
      <c r="I833" s="373"/>
      <c r="J833" s="373"/>
      <c r="K833" s="373"/>
      <c r="L833" s="373"/>
      <c r="M833" s="373"/>
      <c r="N833" s="373"/>
      <c r="O833" s="373"/>
      <c r="P833" s="373"/>
      <c r="Q833" s="373"/>
      <c r="R833" s="373"/>
      <c r="S833" s="373"/>
      <c r="T833" s="373"/>
      <c r="U833" s="373"/>
      <c r="V833" s="373"/>
      <c r="W833" s="373"/>
      <c r="X833" s="373"/>
      <c r="Y833" s="373"/>
      <c r="Z833" s="373"/>
      <c r="AA833" s="373"/>
      <c r="AB833" s="373"/>
      <c r="AC833" s="373"/>
      <c r="AD833" s="373"/>
      <c r="AE833" s="373"/>
      <c r="AF833" s="373"/>
      <c r="AG833" s="373"/>
      <c r="AH833" s="373"/>
      <c r="AI833" s="1"/>
      <c r="AJ833" s="1"/>
    </row>
    <row r="834">
      <c r="A834" s="9">
        <v>847.0</v>
      </c>
      <c r="B834" s="12"/>
      <c r="C834" s="369">
        <f t="shared" si="9"/>
        <v>1</v>
      </c>
      <c r="D834" s="373"/>
      <c r="E834" s="373"/>
      <c r="F834" s="373"/>
      <c r="G834" s="373"/>
      <c r="H834" s="373"/>
      <c r="I834" s="373"/>
      <c r="J834" s="373"/>
      <c r="K834" s="373"/>
      <c r="L834" s="373"/>
      <c r="M834" s="373"/>
      <c r="N834" s="373"/>
      <c r="O834" s="373"/>
      <c r="P834" s="373"/>
      <c r="Q834" s="373"/>
      <c r="R834" s="373"/>
      <c r="S834" s="373"/>
      <c r="T834" s="373"/>
      <c r="U834" s="373"/>
      <c r="V834" s="373"/>
      <c r="W834" s="373"/>
      <c r="X834" s="373"/>
      <c r="Y834" s="373"/>
      <c r="Z834" s="373"/>
      <c r="AA834" s="373"/>
      <c r="AB834" s="373"/>
      <c r="AC834" s="373"/>
      <c r="AD834" s="373"/>
      <c r="AE834" s="373"/>
      <c r="AF834" s="373"/>
      <c r="AG834" s="373"/>
      <c r="AH834" s="373"/>
      <c r="AI834" s="1"/>
      <c r="AJ834" s="1"/>
    </row>
    <row r="835">
      <c r="A835" s="9">
        <v>848.0</v>
      </c>
      <c r="B835" s="12"/>
      <c r="C835" s="369">
        <f t="shared" si="9"/>
        <v>1</v>
      </c>
      <c r="D835" s="373"/>
      <c r="E835" s="373"/>
      <c r="F835" s="373"/>
      <c r="G835" s="373"/>
      <c r="H835" s="373"/>
      <c r="I835" s="373"/>
      <c r="J835" s="373"/>
      <c r="K835" s="373"/>
      <c r="L835" s="373"/>
      <c r="M835" s="373"/>
      <c r="N835" s="373"/>
      <c r="O835" s="373"/>
      <c r="P835" s="373"/>
      <c r="Q835" s="373"/>
      <c r="R835" s="373"/>
      <c r="S835" s="373"/>
      <c r="T835" s="373"/>
      <c r="U835" s="373"/>
      <c r="V835" s="373"/>
      <c r="W835" s="373"/>
      <c r="X835" s="373"/>
      <c r="Y835" s="373"/>
      <c r="Z835" s="373"/>
      <c r="AA835" s="373"/>
      <c r="AB835" s="373"/>
      <c r="AC835" s="373"/>
      <c r="AD835" s="373"/>
      <c r="AE835" s="373"/>
      <c r="AF835" s="373"/>
      <c r="AG835" s="373"/>
      <c r="AH835" s="373"/>
      <c r="AI835" s="1"/>
      <c r="AJ835" s="1"/>
    </row>
    <row r="836">
      <c r="A836" s="9">
        <v>849.0</v>
      </c>
      <c r="B836" s="12"/>
      <c r="C836" s="369">
        <f t="shared" si="9"/>
        <v>1</v>
      </c>
      <c r="D836" s="373"/>
      <c r="E836" s="373"/>
      <c r="F836" s="373"/>
      <c r="G836" s="373"/>
      <c r="H836" s="373"/>
      <c r="I836" s="373"/>
      <c r="J836" s="373"/>
      <c r="K836" s="373"/>
      <c r="L836" s="373"/>
      <c r="M836" s="373"/>
      <c r="N836" s="373"/>
      <c r="O836" s="373"/>
      <c r="P836" s="373"/>
      <c r="Q836" s="373"/>
      <c r="R836" s="373"/>
      <c r="S836" s="373"/>
      <c r="T836" s="373"/>
      <c r="U836" s="373"/>
      <c r="V836" s="373"/>
      <c r="W836" s="373"/>
      <c r="X836" s="373"/>
      <c r="Y836" s="373"/>
      <c r="Z836" s="373"/>
      <c r="AA836" s="373"/>
      <c r="AB836" s="373"/>
      <c r="AC836" s="373"/>
      <c r="AD836" s="373"/>
      <c r="AE836" s="373"/>
      <c r="AF836" s="373"/>
      <c r="AG836" s="373"/>
      <c r="AH836" s="373"/>
      <c r="AI836" s="1"/>
      <c r="AJ836" s="1"/>
    </row>
    <row r="837">
      <c r="A837" s="9">
        <v>850.0</v>
      </c>
      <c r="B837" s="12"/>
      <c r="C837" s="369">
        <f t="shared" si="9"/>
        <v>1</v>
      </c>
      <c r="D837" s="373"/>
      <c r="E837" s="373"/>
      <c r="F837" s="373"/>
      <c r="G837" s="373"/>
      <c r="H837" s="373"/>
      <c r="I837" s="373"/>
      <c r="J837" s="373"/>
      <c r="K837" s="373"/>
      <c r="L837" s="373"/>
      <c r="M837" s="373"/>
      <c r="N837" s="373"/>
      <c r="O837" s="373"/>
      <c r="P837" s="373"/>
      <c r="Q837" s="373"/>
      <c r="R837" s="373"/>
      <c r="S837" s="373"/>
      <c r="T837" s="373"/>
      <c r="U837" s="373"/>
      <c r="V837" s="373"/>
      <c r="W837" s="373"/>
      <c r="X837" s="373"/>
      <c r="Y837" s="373"/>
      <c r="Z837" s="373"/>
      <c r="AA837" s="373"/>
      <c r="AB837" s="373"/>
      <c r="AC837" s="373"/>
      <c r="AD837" s="373"/>
      <c r="AE837" s="373"/>
      <c r="AF837" s="373"/>
      <c r="AG837" s="373"/>
      <c r="AH837" s="373"/>
      <c r="AI837" s="1"/>
      <c r="AJ837" s="1"/>
    </row>
    <row r="838">
      <c r="A838" s="9">
        <v>851.0</v>
      </c>
      <c r="B838" s="12"/>
      <c r="C838" s="369">
        <f t="shared" si="9"/>
        <v>1</v>
      </c>
      <c r="D838" s="373"/>
      <c r="E838" s="373"/>
      <c r="F838" s="373"/>
      <c r="G838" s="373"/>
      <c r="H838" s="373"/>
      <c r="I838" s="373"/>
      <c r="J838" s="373"/>
      <c r="K838" s="373"/>
      <c r="L838" s="373"/>
      <c r="M838" s="373"/>
      <c r="N838" s="373"/>
      <c r="O838" s="373"/>
      <c r="P838" s="373"/>
      <c r="Q838" s="373"/>
      <c r="R838" s="373"/>
      <c r="S838" s="373"/>
      <c r="T838" s="373"/>
      <c r="U838" s="373"/>
      <c r="V838" s="373"/>
      <c r="W838" s="373"/>
      <c r="X838" s="373"/>
      <c r="Y838" s="373"/>
      <c r="Z838" s="373"/>
      <c r="AA838" s="373"/>
      <c r="AB838" s="373"/>
      <c r="AC838" s="373"/>
      <c r="AD838" s="373"/>
      <c r="AE838" s="373"/>
      <c r="AF838" s="373"/>
      <c r="AG838" s="373"/>
      <c r="AH838" s="373"/>
      <c r="AI838" s="1"/>
      <c r="AJ838" s="1"/>
    </row>
    <row r="839">
      <c r="A839" s="9">
        <v>852.0</v>
      </c>
      <c r="B839" s="12"/>
      <c r="C839" s="369">
        <f t="shared" si="9"/>
        <v>1</v>
      </c>
      <c r="D839" s="373"/>
      <c r="E839" s="373"/>
      <c r="F839" s="373"/>
      <c r="G839" s="373"/>
      <c r="H839" s="373"/>
      <c r="I839" s="373"/>
      <c r="J839" s="373"/>
      <c r="K839" s="373"/>
      <c r="L839" s="373"/>
      <c r="M839" s="373"/>
      <c r="N839" s="373"/>
      <c r="O839" s="373"/>
      <c r="P839" s="373"/>
      <c r="Q839" s="373"/>
      <c r="R839" s="373"/>
      <c r="S839" s="373"/>
      <c r="T839" s="373"/>
      <c r="U839" s="373"/>
      <c r="V839" s="373"/>
      <c r="W839" s="373"/>
      <c r="X839" s="373"/>
      <c r="Y839" s="373"/>
      <c r="Z839" s="373"/>
      <c r="AA839" s="373"/>
      <c r="AB839" s="373"/>
      <c r="AC839" s="373"/>
      <c r="AD839" s="373"/>
      <c r="AE839" s="373"/>
      <c r="AF839" s="373"/>
      <c r="AG839" s="373"/>
      <c r="AH839" s="373"/>
      <c r="AI839" s="1"/>
      <c r="AJ839" s="1"/>
    </row>
    <row r="840">
      <c r="A840" s="9">
        <v>853.0</v>
      </c>
      <c r="B840" s="12"/>
      <c r="C840" s="369">
        <f t="shared" si="9"/>
        <v>1</v>
      </c>
      <c r="D840" s="373"/>
      <c r="E840" s="373"/>
      <c r="F840" s="373"/>
      <c r="G840" s="373"/>
      <c r="H840" s="373"/>
      <c r="I840" s="373"/>
      <c r="J840" s="373"/>
      <c r="K840" s="373"/>
      <c r="L840" s="373"/>
      <c r="M840" s="373"/>
      <c r="N840" s="373"/>
      <c r="O840" s="373"/>
      <c r="P840" s="373"/>
      <c r="Q840" s="373"/>
      <c r="R840" s="373"/>
      <c r="S840" s="373"/>
      <c r="T840" s="373"/>
      <c r="U840" s="373"/>
      <c r="V840" s="373"/>
      <c r="W840" s="373"/>
      <c r="X840" s="373"/>
      <c r="Y840" s="373"/>
      <c r="Z840" s="373"/>
      <c r="AA840" s="373"/>
      <c r="AB840" s="373"/>
      <c r="AC840" s="373"/>
      <c r="AD840" s="373"/>
      <c r="AE840" s="373"/>
      <c r="AF840" s="373"/>
      <c r="AG840" s="373"/>
      <c r="AH840" s="373"/>
      <c r="AI840" s="1"/>
      <c r="AJ840" s="1"/>
    </row>
    <row r="841">
      <c r="A841" s="9">
        <v>854.0</v>
      </c>
      <c r="B841" s="12"/>
      <c r="C841" s="369">
        <f t="shared" si="9"/>
        <v>1</v>
      </c>
      <c r="D841" s="373"/>
      <c r="E841" s="373"/>
      <c r="F841" s="373"/>
      <c r="G841" s="373"/>
      <c r="H841" s="373"/>
      <c r="I841" s="373"/>
      <c r="J841" s="373"/>
      <c r="K841" s="373"/>
      <c r="L841" s="373"/>
      <c r="M841" s="373"/>
      <c r="N841" s="373"/>
      <c r="O841" s="373"/>
      <c r="P841" s="373"/>
      <c r="Q841" s="373"/>
      <c r="R841" s="373"/>
      <c r="S841" s="373"/>
      <c r="T841" s="373"/>
      <c r="U841" s="373"/>
      <c r="V841" s="373"/>
      <c r="W841" s="373"/>
      <c r="X841" s="373"/>
      <c r="Y841" s="373"/>
      <c r="Z841" s="373"/>
      <c r="AA841" s="373"/>
      <c r="AB841" s="373"/>
      <c r="AC841" s="373"/>
      <c r="AD841" s="373"/>
      <c r="AE841" s="373"/>
      <c r="AF841" s="373"/>
      <c r="AG841" s="373"/>
      <c r="AH841" s="373"/>
      <c r="AI841" s="1"/>
      <c r="AJ841" s="1"/>
    </row>
    <row r="842">
      <c r="A842" s="9">
        <v>855.0</v>
      </c>
      <c r="B842" s="12"/>
      <c r="C842" s="369">
        <f t="shared" si="9"/>
        <v>1</v>
      </c>
      <c r="D842" s="373"/>
      <c r="E842" s="373"/>
      <c r="F842" s="373"/>
      <c r="G842" s="373"/>
      <c r="H842" s="373"/>
      <c r="I842" s="373"/>
      <c r="J842" s="373"/>
      <c r="K842" s="373"/>
      <c r="L842" s="373"/>
      <c r="M842" s="373"/>
      <c r="N842" s="373"/>
      <c r="O842" s="373"/>
      <c r="P842" s="373"/>
      <c r="Q842" s="373"/>
      <c r="R842" s="373"/>
      <c r="S842" s="373"/>
      <c r="T842" s="373"/>
      <c r="U842" s="373"/>
      <c r="V842" s="373"/>
      <c r="W842" s="373"/>
      <c r="X842" s="373"/>
      <c r="Y842" s="373"/>
      <c r="Z842" s="373"/>
      <c r="AA842" s="373"/>
      <c r="AB842" s="373"/>
      <c r="AC842" s="373"/>
      <c r="AD842" s="373"/>
      <c r="AE842" s="373"/>
      <c r="AF842" s="373"/>
      <c r="AG842" s="373"/>
      <c r="AH842" s="373"/>
      <c r="AI842" s="1"/>
      <c r="AJ842" s="1"/>
    </row>
    <row r="843">
      <c r="A843" s="9">
        <v>856.0</v>
      </c>
      <c r="B843" s="12"/>
      <c r="C843" s="369">
        <f t="shared" si="9"/>
        <v>1</v>
      </c>
      <c r="D843" s="373"/>
      <c r="E843" s="373"/>
      <c r="F843" s="373"/>
      <c r="G843" s="373"/>
      <c r="H843" s="373"/>
      <c r="I843" s="373"/>
      <c r="J843" s="373"/>
      <c r="K843" s="373"/>
      <c r="L843" s="373"/>
      <c r="M843" s="373"/>
      <c r="N843" s="373"/>
      <c r="O843" s="373"/>
      <c r="P843" s="373"/>
      <c r="Q843" s="373"/>
      <c r="R843" s="373"/>
      <c r="S843" s="373"/>
      <c r="T843" s="373"/>
      <c r="U843" s="373"/>
      <c r="V843" s="373"/>
      <c r="W843" s="373"/>
      <c r="X843" s="373"/>
      <c r="Y843" s="373"/>
      <c r="Z843" s="373"/>
      <c r="AA843" s="373"/>
      <c r="AB843" s="373"/>
      <c r="AC843" s="373"/>
      <c r="AD843" s="373"/>
      <c r="AE843" s="373"/>
      <c r="AF843" s="373"/>
      <c r="AG843" s="373"/>
      <c r="AH843" s="373"/>
      <c r="AI843" s="1"/>
      <c r="AJ843" s="1"/>
    </row>
    <row r="844">
      <c r="A844" s="9">
        <v>857.0</v>
      </c>
      <c r="B844" s="12"/>
      <c r="C844" s="369">
        <f t="shared" si="9"/>
        <v>1</v>
      </c>
      <c r="D844" s="373"/>
      <c r="E844" s="373"/>
      <c r="F844" s="373"/>
      <c r="G844" s="373"/>
      <c r="H844" s="373"/>
      <c r="I844" s="373"/>
      <c r="J844" s="373"/>
      <c r="K844" s="373"/>
      <c r="L844" s="373"/>
      <c r="M844" s="373"/>
      <c r="N844" s="373"/>
      <c r="O844" s="373"/>
      <c r="P844" s="373"/>
      <c r="Q844" s="373"/>
      <c r="R844" s="373"/>
      <c r="S844" s="373"/>
      <c r="T844" s="373"/>
      <c r="U844" s="373"/>
      <c r="V844" s="373"/>
      <c r="W844" s="373"/>
      <c r="X844" s="373"/>
      <c r="Y844" s="373"/>
      <c r="Z844" s="373"/>
      <c r="AA844" s="373"/>
      <c r="AB844" s="373"/>
      <c r="AC844" s="373"/>
      <c r="AD844" s="373"/>
      <c r="AE844" s="373"/>
      <c r="AF844" s="373"/>
      <c r="AG844" s="373"/>
      <c r="AH844" s="373"/>
      <c r="AI844" s="1"/>
      <c r="AJ844" s="1"/>
    </row>
    <row r="845">
      <c r="A845" s="9">
        <v>858.0</v>
      </c>
      <c r="B845" s="12"/>
      <c r="C845" s="369">
        <f t="shared" si="9"/>
        <v>1</v>
      </c>
      <c r="D845" s="373"/>
      <c r="E845" s="373"/>
      <c r="F845" s="373"/>
      <c r="G845" s="373"/>
      <c r="H845" s="373"/>
      <c r="I845" s="373"/>
      <c r="J845" s="373"/>
      <c r="K845" s="373"/>
      <c r="L845" s="373"/>
      <c r="M845" s="373"/>
      <c r="N845" s="373"/>
      <c r="O845" s="373"/>
      <c r="P845" s="373"/>
      <c r="Q845" s="373"/>
      <c r="R845" s="373"/>
      <c r="S845" s="373"/>
      <c r="T845" s="373"/>
      <c r="U845" s="373"/>
      <c r="V845" s="373"/>
      <c r="W845" s="373"/>
      <c r="X845" s="373"/>
      <c r="Y845" s="373"/>
      <c r="Z845" s="373"/>
      <c r="AA845" s="373"/>
      <c r="AB845" s="373"/>
      <c r="AC845" s="373"/>
      <c r="AD845" s="373"/>
      <c r="AE845" s="373"/>
      <c r="AF845" s="373"/>
      <c r="AG845" s="373"/>
      <c r="AH845" s="373"/>
      <c r="AI845" s="1"/>
      <c r="AJ845" s="1"/>
    </row>
    <row r="846">
      <c r="A846" s="9">
        <v>859.0</v>
      </c>
      <c r="B846" s="12"/>
      <c r="C846" s="369">
        <f t="shared" si="9"/>
        <v>1</v>
      </c>
      <c r="D846" s="373"/>
      <c r="E846" s="373"/>
      <c r="F846" s="373"/>
      <c r="G846" s="373"/>
      <c r="H846" s="373"/>
      <c r="I846" s="373"/>
      <c r="J846" s="373"/>
      <c r="K846" s="373"/>
      <c r="L846" s="373"/>
      <c r="M846" s="373"/>
      <c r="N846" s="373"/>
      <c r="O846" s="373"/>
      <c r="P846" s="373"/>
      <c r="Q846" s="373"/>
      <c r="R846" s="373"/>
      <c r="S846" s="373"/>
      <c r="T846" s="373"/>
      <c r="U846" s="373"/>
      <c r="V846" s="373"/>
      <c r="W846" s="373"/>
      <c r="X846" s="373"/>
      <c r="Y846" s="373"/>
      <c r="Z846" s="373"/>
      <c r="AA846" s="373"/>
      <c r="AB846" s="373"/>
      <c r="AC846" s="373"/>
      <c r="AD846" s="373"/>
      <c r="AE846" s="373"/>
      <c r="AF846" s="373"/>
      <c r="AG846" s="373"/>
      <c r="AH846" s="373"/>
      <c r="AI846" s="1"/>
      <c r="AJ846" s="1"/>
    </row>
    <row r="847">
      <c r="A847" s="9">
        <v>860.0</v>
      </c>
      <c r="B847" s="12"/>
      <c r="C847" s="369">
        <f t="shared" si="9"/>
        <v>1</v>
      </c>
      <c r="D847" s="373"/>
      <c r="E847" s="373"/>
      <c r="F847" s="373"/>
      <c r="G847" s="373"/>
      <c r="H847" s="373"/>
      <c r="I847" s="373"/>
      <c r="J847" s="373"/>
      <c r="K847" s="373"/>
      <c r="L847" s="373"/>
      <c r="M847" s="373"/>
      <c r="N847" s="373"/>
      <c r="O847" s="373"/>
      <c r="P847" s="373"/>
      <c r="Q847" s="373"/>
      <c r="R847" s="373"/>
      <c r="S847" s="373"/>
      <c r="T847" s="373"/>
      <c r="U847" s="373"/>
      <c r="V847" s="373"/>
      <c r="W847" s="373"/>
      <c r="X847" s="373"/>
      <c r="Y847" s="373"/>
      <c r="Z847" s="373"/>
      <c r="AA847" s="373"/>
      <c r="AB847" s="373"/>
      <c r="AC847" s="373"/>
      <c r="AD847" s="373"/>
      <c r="AE847" s="373"/>
      <c r="AF847" s="373"/>
      <c r="AG847" s="373"/>
      <c r="AH847" s="373"/>
      <c r="AI847" s="1"/>
      <c r="AJ847" s="1"/>
    </row>
    <row r="848">
      <c r="A848" s="9">
        <v>861.0</v>
      </c>
      <c r="B848" s="12"/>
      <c r="C848" s="369">
        <f t="shared" si="9"/>
        <v>1</v>
      </c>
      <c r="D848" s="373"/>
      <c r="E848" s="373"/>
      <c r="F848" s="373"/>
      <c r="G848" s="373"/>
      <c r="H848" s="373"/>
      <c r="I848" s="373"/>
      <c r="J848" s="373"/>
      <c r="K848" s="373"/>
      <c r="L848" s="373"/>
      <c r="M848" s="373"/>
      <c r="N848" s="373"/>
      <c r="O848" s="373"/>
      <c r="P848" s="373"/>
      <c r="Q848" s="373"/>
      <c r="R848" s="373"/>
      <c r="S848" s="373"/>
      <c r="T848" s="373"/>
      <c r="U848" s="373"/>
      <c r="V848" s="373"/>
      <c r="W848" s="373"/>
      <c r="X848" s="373"/>
      <c r="Y848" s="373"/>
      <c r="Z848" s="373"/>
      <c r="AA848" s="373"/>
      <c r="AB848" s="373"/>
      <c r="AC848" s="373"/>
      <c r="AD848" s="373"/>
      <c r="AE848" s="373"/>
      <c r="AF848" s="373"/>
      <c r="AG848" s="373"/>
      <c r="AH848" s="373"/>
      <c r="AI848" s="1"/>
      <c r="AJ848" s="1"/>
    </row>
    <row r="849">
      <c r="A849" s="9">
        <v>862.0</v>
      </c>
      <c r="B849" s="12"/>
      <c r="C849" s="369">
        <f t="shared" si="9"/>
        <v>1</v>
      </c>
      <c r="D849" s="373"/>
      <c r="E849" s="373"/>
      <c r="F849" s="373"/>
      <c r="G849" s="373"/>
      <c r="H849" s="373"/>
      <c r="I849" s="373"/>
      <c r="J849" s="373"/>
      <c r="K849" s="373"/>
      <c r="L849" s="373"/>
      <c r="M849" s="373"/>
      <c r="N849" s="373"/>
      <c r="O849" s="373"/>
      <c r="P849" s="373"/>
      <c r="Q849" s="373"/>
      <c r="R849" s="373"/>
      <c r="S849" s="373"/>
      <c r="T849" s="373"/>
      <c r="U849" s="373"/>
      <c r="V849" s="373"/>
      <c r="W849" s="373"/>
      <c r="X849" s="373"/>
      <c r="Y849" s="373"/>
      <c r="Z849" s="373"/>
      <c r="AA849" s="373"/>
      <c r="AB849" s="373"/>
      <c r="AC849" s="373"/>
      <c r="AD849" s="373"/>
      <c r="AE849" s="373"/>
      <c r="AF849" s="373"/>
      <c r="AG849" s="373"/>
      <c r="AH849" s="373"/>
      <c r="AI849" s="1"/>
      <c r="AJ849" s="1"/>
    </row>
    <row r="850">
      <c r="A850" s="9">
        <v>863.0</v>
      </c>
      <c r="B850" s="12"/>
      <c r="C850" s="369">
        <f t="shared" si="9"/>
        <v>1</v>
      </c>
      <c r="D850" s="373"/>
      <c r="E850" s="373"/>
      <c r="F850" s="373"/>
      <c r="G850" s="373"/>
      <c r="H850" s="373"/>
      <c r="I850" s="373"/>
      <c r="J850" s="373"/>
      <c r="K850" s="373"/>
      <c r="L850" s="373"/>
      <c r="M850" s="373"/>
      <c r="N850" s="373"/>
      <c r="O850" s="373"/>
      <c r="P850" s="373"/>
      <c r="Q850" s="373"/>
      <c r="R850" s="373"/>
      <c r="S850" s="373"/>
      <c r="T850" s="373"/>
      <c r="U850" s="373"/>
      <c r="V850" s="373"/>
      <c r="W850" s="373"/>
      <c r="X850" s="373"/>
      <c r="Y850" s="373"/>
      <c r="Z850" s="373"/>
      <c r="AA850" s="373"/>
      <c r="AB850" s="373"/>
      <c r="AC850" s="373"/>
      <c r="AD850" s="373"/>
      <c r="AE850" s="373"/>
      <c r="AF850" s="373"/>
      <c r="AG850" s="373"/>
      <c r="AH850" s="373"/>
      <c r="AI850" s="1"/>
      <c r="AJ850" s="1"/>
    </row>
    <row r="851">
      <c r="A851" s="9">
        <v>864.0</v>
      </c>
      <c r="B851" s="12"/>
      <c r="C851" s="369">
        <f t="shared" si="9"/>
        <v>1</v>
      </c>
      <c r="D851" s="373"/>
      <c r="E851" s="373"/>
      <c r="F851" s="373"/>
      <c r="G851" s="373"/>
      <c r="H851" s="373"/>
      <c r="I851" s="373"/>
      <c r="J851" s="373"/>
      <c r="K851" s="373"/>
      <c r="L851" s="373"/>
      <c r="M851" s="373"/>
      <c r="N851" s="373"/>
      <c r="O851" s="373"/>
      <c r="P851" s="373"/>
      <c r="Q851" s="373"/>
      <c r="R851" s="373"/>
      <c r="S851" s="373"/>
      <c r="T851" s="373"/>
      <c r="U851" s="373"/>
      <c r="V851" s="373"/>
      <c r="W851" s="373"/>
      <c r="X851" s="373"/>
      <c r="Y851" s="373"/>
      <c r="Z851" s="373"/>
      <c r="AA851" s="373"/>
      <c r="AB851" s="373"/>
      <c r="AC851" s="373"/>
      <c r="AD851" s="373"/>
      <c r="AE851" s="373"/>
      <c r="AF851" s="373"/>
      <c r="AG851" s="373"/>
      <c r="AH851" s="373"/>
      <c r="AI851" s="1"/>
      <c r="AJ851" s="1"/>
    </row>
    <row r="852">
      <c r="A852" s="9">
        <v>865.0</v>
      </c>
      <c r="B852" s="12"/>
      <c r="C852" s="369">
        <f t="shared" si="9"/>
        <v>1</v>
      </c>
      <c r="D852" s="373"/>
      <c r="E852" s="373"/>
      <c r="F852" s="373"/>
      <c r="G852" s="373"/>
      <c r="H852" s="373"/>
      <c r="I852" s="373"/>
      <c r="J852" s="373"/>
      <c r="K852" s="373"/>
      <c r="L852" s="373"/>
      <c r="M852" s="373"/>
      <c r="N852" s="373"/>
      <c r="O852" s="373"/>
      <c r="P852" s="373"/>
      <c r="Q852" s="373"/>
      <c r="R852" s="373"/>
      <c r="S852" s="373"/>
      <c r="T852" s="373"/>
      <c r="U852" s="373"/>
      <c r="V852" s="373"/>
      <c r="W852" s="373"/>
      <c r="X852" s="373"/>
      <c r="Y852" s="373"/>
      <c r="Z852" s="373"/>
      <c r="AA852" s="373"/>
      <c r="AB852" s="373"/>
      <c r="AC852" s="373"/>
      <c r="AD852" s="373"/>
      <c r="AE852" s="373"/>
      <c r="AF852" s="373"/>
      <c r="AG852" s="373"/>
      <c r="AH852" s="373"/>
      <c r="AI852" s="1"/>
      <c r="AJ852" s="1"/>
    </row>
    <row r="853">
      <c r="A853" s="9">
        <v>866.0</v>
      </c>
      <c r="B853" s="12"/>
      <c r="C853" s="369">
        <f t="shared" si="9"/>
        <v>1</v>
      </c>
      <c r="D853" s="373"/>
      <c r="E853" s="373"/>
      <c r="F853" s="373"/>
      <c r="G853" s="373"/>
      <c r="H853" s="373"/>
      <c r="I853" s="373"/>
      <c r="J853" s="373"/>
      <c r="K853" s="373"/>
      <c r="L853" s="373"/>
      <c r="M853" s="373"/>
      <c r="N853" s="373"/>
      <c r="O853" s="373"/>
      <c r="P853" s="373"/>
      <c r="Q853" s="373"/>
      <c r="R853" s="373"/>
      <c r="S853" s="373"/>
      <c r="T853" s="373"/>
      <c r="U853" s="373"/>
      <c r="V853" s="373"/>
      <c r="W853" s="373"/>
      <c r="X853" s="373"/>
      <c r="Y853" s="373"/>
      <c r="Z853" s="373"/>
      <c r="AA853" s="373"/>
      <c r="AB853" s="373"/>
      <c r="AC853" s="373"/>
      <c r="AD853" s="373"/>
      <c r="AE853" s="373"/>
      <c r="AF853" s="373"/>
      <c r="AG853" s="373"/>
      <c r="AH853" s="373"/>
      <c r="AI853" s="1"/>
      <c r="AJ853" s="1"/>
    </row>
    <row r="854">
      <c r="A854" s="9">
        <v>867.0</v>
      </c>
      <c r="B854" s="12"/>
      <c r="C854" s="369">
        <f t="shared" si="9"/>
        <v>1</v>
      </c>
      <c r="D854" s="373"/>
      <c r="E854" s="373"/>
      <c r="F854" s="373"/>
      <c r="G854" s="373"/>
      <c r="H854" s="373"/>
      <c r="I854" s="373"/>
      <c r="J854" s="373"/>
      <c r="K854" s="373"/>
      <c r="L854" s="373"/>
      <c r="M854" s="373"/>
      <c r="N854" s="373"/>
      <c r="O854" s="373"/>
      <c r="P854" s="373"/>
      <c r="Q854" s="373"/>
      <c r="R854" s="373"/>
      <c r="S854" s="373"/>
      <c r="T854" s="373"/>
      <c r="U854" s="373"/>
      <c r="V854" s="373"/>
      <c r="W854" s="373"/>
      <c r="X854" s="373"/>
      <c r="Y854" s="373"/>
      <c r="Z854" s="373"/>
      <c r="AA854" s="373"/>
      <c r="AB854" s="373"/>
      <c r="AC854" s="373"/>
      <c r="AD854" s="373"/>
      <c r="AE854" s="373"/>
      <c r="AF854" s="373"/>
      <c r="AG854" s="373"/>
      <c r="AH854" s="373"/>
      <c r="AI854" s="1"/>
      <c r="AJ854" s="1"/>
    </row>
    <row r="855">
      <c r="A855" s="9">
        <v>868.0</v>
      </c>
      <c r="B855" s="12"/>
      <c r="C855" s="369">
        <f t="shared" si="9"/>
        <v>1</v>
      </c>
      <c r="D855" s="373"/>
      <c r="E855" s="373"/>
      <c r="F855" s="373"/>
      <c r="G855" s="373"/>
      <c r="H855" s="373"/>
      <c r="I855" s="373"/>
      <c r="J855" s="373"/>
      <c r="K855" s="373"/>
      <c r="L855" s="373"/>
      <c r="M855" s="373"/>
      <c r="N855" s="373"/>
      <c r="O855" s="373"/>
      <c r="P855" s="373"/>
      <c r="Q855" s="373"/>
      <c r="R855" s="373"/>
      <c r="S855" s="373"/>
      <c r="T855" s="373"/>
      <c r="U855" s="373"/>
      <c r="V855" s="373"/>
      <c r="W855" s="373"/>
      <c r="X855" s="373"/>
      <c r="Y855" s="373"/>
      <c r="Z855" s="373"/>
      <c r="AA855" s="373"/>
      <c r="AB855" s="373"/>
      <c r="AC855" s="373"/>
      <c r="AD855" s="373"/>
      <c r="AE855" s="373"/>
      <c r="AF855" s="373"/>
      <c r="AG855" s="373"/>
      <c r="AH855" s="373"/>
      <c r="AI855" s="1"/>
      <c r="AJ855" s="1"/>
    </row>
    <row r="856">
      <c r="A856" s="9">
        <v>869.0</v>
      </c>
      <c r="B856" s="12"/>
      <c r="C856" s="369">
        <f t="shared" si="9"/>
        <v>1</v>
      </c>
      <c r="D856" s="373"/>
      <c r="E856" s="373"/>
      <c r="F856" s="373"/>
      <c r="G856" s="373"/>
      <c r="H856" s="373"/>
      <c r="I856" s="373"/>
      <c r="J856" s="373"/>
      <c r="K856" s="373"/>
      <c r="L856" s="373"/>
      <c r="M856" s="373"/>
      <c r="N856" s="373"/>
      <c r="O856" s="373"/>
      <c r="P856" s="373"/>
      <c r="Q856" s="373"/>
      <c r="R856" s="373"/>
      <c r="S856" s="373"/>
      <c r="T856" s="373"/>
      <c r="U856" s="373"/>
      <c r="V856" s="373"/>
      <c r="W856" s="373"/>
      <c r="X856" s="373"/>
      <c r="Y856" s="373"/>
      <c r="Z856" s="373"/>
      <c r="AA856" s="373"/>
      <c r="AB856" s="373"/>
      <c r="AC856" s="373"/>
      <c r="AD856" s="373"/>
      <c r="AE856" s="373"/>
      <c r="AF856" s="373"/>
      <c r="AG856" s="373"/>
      <c r="AH856" s="373"/>
      <c r="AI856" s="1"/>
      <c r="AJ856" s="1"/>
    </row>
    <row r="857">
      <c r="A857" s="9">
        <v>870.0</v>
      </c>
      <c r="B857" s="12"/>
      <c r="C857" s="369">
        <f t="shared" si="9"/>
        <v>1</v>
      </c>
      <c r="D857" s="373"/>
      <c r="E857" s="373"/>
      <c r="F857" s="373"/>
      <c r="G857" s="373"/>
      <c r="H857" s="373"/>
      <c r="I857" s="373"/>
      <c r="J857" s="373"/>
      <c r="K857" s="373"/>
      <c r="L857" s="373"/>
      <c r="M857" s="373"/>
      <c r="N857" s="373"/>
      <c r="O857" s="373"/>
      <c r="P857" s="373"/>
      <c r="Q857" s="373"/>
      <c r="R857" s="373"/>
      <c r="S857" s="373"/>
      <c r="T857" s="373"/>
      <c r="U857" s="373"/>
      <c r="V857" s="373"/>
      <c r="W857" s="373"/>
      <c r="X857" s="373"/>
      <c r="Y857" s="373"/>
      <c r="Z857" s="373"/>
      <c r="AA857" s="373"/>
      <c r="AB857" s="373"/>
      <c r="AC857" s="373"/>
      <c r="AD857" s="373"/>
      <c r="AE857" s="373"/>
      <c r="AF857" s="373"/>
      <c r="AG857" s="373"/>
      <c r="AH857" s="373"/>
      <c r="AI857" s="1"/>
      <c r="AJ857" s="1"/>
    </row>
    <row r="858">
      <c r="A858" s="9">
        <v>871.0</v>
      </c>
      <c r="B858" s="12"/>
      <c r="C858" s="369">
        <f t="shared" si="9"/>
        <v>1</v>
      </c>
      <c r="D858" s="373"/>
      <c r="E858" s="373"/>
      <c r="F858" s="373"/>
      <c r="G858" s="373"/>
      <c r="H858" s="373"/>
      <c r="I858" s="373"/>
      <c r="J858" s="373"/>
      <c r="K858" s="373"/>
      <c r="L858" s="373"/>
      <c r="M858" s="373"/>
      <c r="N858" s="373"/>
      <c r="O858" s="373"/>
      <c r="P858" s="373"/>
      <c r="Q858" s="373"/>
      <c r="R858" s="373"/>
      <c r="S858" s="373"/>
      <c r="T858" s="373"/>
      <c r="U858" s="373"/>
      <c r="V858" s="373"/>
      <c r="W858" s="373"/>
      <c r="X858" s="373"/>
      <c r="Y858" s="373"/>
      <c r="Z858" s="373"/>
      <c r="AA858" s="373"/>
      <c r="AB858" s="373"/>
      <c r="AC858" s="373"/>
      <c r="AD858" s="373"/>
      <c r="AE858" s="373"/>
      <c r="AF858" s="373"/>
      <c r="AG858" s="373"/>
      <c r="AH858" s="373"/>
      <c r="AI858" s="1"/>
      <c r="AJ858" s="1"/>
    </row>
    <row r="859">
      <c r="A859" s="9">
        <v>872.0</v>
      </c>
      <c r="B859" s="12"/>
      <c r="C859" s="369">
        <f t="shared" si="9"/>
        <v>1</v>
      </c>
      <c r="D859" s="373"/>
      <c r="E859" s="373"/>
      <c r="F859" s="373"/>
      <c r="G859" s="373"/>
      <c r="H859" s="373"/>
      <c r="I859" s="373"/>
      <c r="J859" s="373"/>
      <c r="K859" s="373"/>
      <c r="L859" s="373"/>
      <c r="M859" s="373"/>
      <c r="N859" s="373"/>
      <c r="O859" s="373"/>
      <c r="P859" s="373"/>
      <c r="Q859" s="373"/>
      <c r="R859" s="373"/>
      <c r="S859" s="373"/>
      <c r="T859" s="373"/>
      <c r="U859" s="373"/>
      <c r="V859" s="373"/>
      <c r="W859" s="373"/>
      <c r="X859" s="373"/>
      <c r="Y859" s="373"/>
      <c r="Z859" s="373"/>
      <c r="AA859" s="373"/>
      <c r="AB859" s="373"/>
      <c r="AC859" s="373"/>
      <c r="AD859" s="373"/>
      <c r="AE859" s="373"/>
      <c r="AF859" s="373"/>
      <c r="AG859" s="373"/>
      <c r="AH859" s="373"/>
      <c r="AI859" s="1"/>
      <c r="AJ859" s="1"/>
    </row>
    <row r="860">
      <c r="A860" s="9">
        <v>873.0</v>
      </c>
      <c r="B860" s="12"/>
      <c r="C860" s="369">
        <f t="shared" si="9"/>
        <v>1</v>
      </c>
      <c r="D860" s="373"/>
      <c r="E860" s="373"/>
      <c r="F860" s="373"/>
      <c r="G860" s="373"/>
      <c r="H860" s="373"/>
      <c r="I860" s="373"/>
      <c r="J860" s="373"/>
      <c r="K860" s="373"/>
      <c r="L860" s="373"/>
      <c r="M860" s="373"/>
      <c r="N860" s="373"/>
      <c r="O860" s="373"/>
      <c r="P860" s="373"/>
      <c r="Q860" s="373"/>
      <c r="R860" s="373"/>
      <c r="S860" s="373"/>
      <c r="T860" s="373"/>
      <c r="U860" s="373"/>
      <c r="V860" s="373"/>
      <c r="W860" s="373"/>
      <c r="X860" s="373"/>
      <c r="Y860" s="373"/>
      <c r="Z860" s="373"/>
      <c r="AA860" s="373"/>
      <c r="AB860" s="373"/>
      <c r="AC860" s="373"/>
      <c r="AD860" s="373"/>
      <c r="AE860" s="373"/>
      <c r="AF860" s="373"/>
      <c r="AG860" s="373"/>
      <c r="AH860" s="373"/>
      <c r="AI860" s="1"/>
      <c r="AJ860" s="1"/>
    </row>
    <row r="861">
      <c r="A861" s="9">
        <v>874.0</v>
      </c>
      <c r="B861" s="12"/>
      <c r="C861" s="369">
        <f t="shared" si="9"/>
        <v>1</v>
      </c>
      <c r="D861" s="373"/>
      <c r="E861" s="373"/>
      <c r="F861" s="373"/>
      <c r="G861" s="373"/>
      <c r="H861" s="373"/>
      <c r="I861" s="373"/>
      <c r="J861" s="373"/>
      <c r="K861" s="373"/>
      <c r="L861" s="373"/>
      <c r="M861" s="373"/>
      <c r="N861" s="373"/>
      <c r="O861" s="373"/>
      <c r="P861" s="373"/>
      <c r="Q861" s="373"/>
      <c r="R861" s="373"/>
      <c r="S861" s="373"/>
      <c r="T861" s="373"/>
      <c r="U861" s="373"/>
      <c r="V861" s="373"/>
      <c r="W861" s="373"/>
      <c r="X861" s="373"/>
      <c r="Y861" s="373"/>
      <c r="Z861" s="373"/>
      <c r="AA861" s="373"/>
      <c r="AB861" s="373"/>
      <c r="AC861" s="373"/>
      <c r="AD861" s="373"/>
      <c r="AE861" s="373"/>
      <c r="AF861" s="373"/>
      <c r="AG861" s="373"/>
      <c r="AH861" s="373"/>
      <c r="AI861" s="1"/>
      <c r="AJ861" s="1"/>
    </row>
    <row r="862">
      <c r="A862" s="9">
        <v>875.0</v>
      </c>
      <c r="B862" s="12"/>
      <c r="C862" s="369">
        <f t="shared" si="9"/>
        <v>1</v>
      </c>
      <c r="D862" s="373"/>
      <c r="E862" s="373"/>
      <c r="F862" s="373"/>
      <c r="G862" s="373"/>
      <c r="H862" s="373"/>
      <c r="I862" s="373"/>
      <c r="J862" s="373"/>
      <c r="K862" s="373"/>
      <c r="L862" s="373"/>
      <c r="M862" s="373"/>
      <c r="N862" s="373"/>
      <c r="O862" s="373"/>
      <c r="P862" s="373"/>
      <c r="Q862" s="373"/>
      <c r="R862" s="373"/>
      <c r="S862" s="373"/>
      <c r="T862" s="373"/>
      <c r="U862" s="373"/>
      <c r="V862" s="373"/>
      <c r="W862" s="373"/>
      <c r="X862" s="373"/>
      <c r="Y862" s="373"/>
      <c r="Z862" s="373"/>
      <c r="AA862" s="373"/>
      <c r="AB862" s="373"/>
      <c r="AC862" s="373"/>
      <c r="AD862" s="373"/>
      <c r="AE862" s="373"/>
      <c r="AF862" s="373"/>
      <c r="AG862" s="373"/>
      <c r="AH862" s="373"/>
      <c r="AI862" s="1"/>
      <c r="AJ862" s="1"/>
    </row>
    <row r="863">
      <c r="A863" s="9">
        <v>876.0</v>
      </c>
      <c r="B863" s="12"/>
      <c r="C863" s="369">
        <f t="shared" si="9"/>
        <v>1</v>
      </c>
      <c r="D863" s="373"/>
      <c r="E863" s="373"/>
      <c r="F863" s="373"/>
      <c r="G863" s="373"/>
      <c r="H863" s="373"/>
      <c r="I863" s="373"/>
      <c r="J863" s="373"/>
      <c r="K863" s="373"/>
      <c r="L863" s="373"/>
      <c r="M863" s="373"/>
      <c r="N863" s="373"/>
      <c r="O863" s="373"/>
      <c r="P863" s="373"/>
      <c r="Q863" s="373"/>
      <c r="R863" s="373"/>
      <c r="S863" s="373"/>
      <c r="T863" s="373"/>
      <c r="U863" s="373"/>
      <c r="V863" s="373"/>
      <c r="W863" s="373"/>
      <c r="X863" s="373"/>
      <c r="Y863" s="373"/>
      <c r="Z863" s="373"/>
      <c r="AA863" s="373"/>
      <c r="AB863" s="373"/>
      <c r="AC863" s="373"/>
      <c r="AD863" s="373"/>
      <c r="AE863" s="373"/>
      <c r="AF863" s="373"/>
      <c r="AG863" s="373"/>
      <c r="AH863" s="373"/>
      <c r="AI863" s="1"/>
      <c r="AJ863" s="1"/>
    </row>
    <row r="864">
      <c r="A864" s="9">
        <v>877.0</v>
      </c>
      <c r="B864" s="12"/>
      <c r="C864" s="369">
        <f t="shared" si="9"/>
        <v>1</v>
      </c>
      <c r="D864" s="373"/>
      <c r="E864" s="373"/>
      <c r="F864" s="373"/>
      <c r="G864" s="373"/>
      <c r="H864" s="373"/>
      <c r="I864" s="373"/>
      <c r="J864" s="373"/>
      <c r="K864" s="373"/>
      <c r="L864" s="373"/>
      <c r="M864" s="373"/>
      <c r="N864" s="373"/>
      <c r="O864" s="373"/>
      <c r="P864" s="373"/>
      <c r="Q864" s="373"/>
      <c r="R864" s="373"/>
      <c r="S864" s="373"/>
      <c r="T864" s="373"/>
      <c r="U864" s="373"/>
      <c r="V864" s="373"/>
      <c r="W864" s="373"/>
      <c r="X864" s="373"/>
      <c r="Y864" s="373"/>
      <c r="Z864" s="373"/>
      <c r="AA864" s="373"/>
      <c r="AB864" s="373"/>
      <c r="AC864" s="373"/>
      <c r="AD864" s="373"/>
      <c r="AE864" s="373"/>
      <c r="AF864" s="373"/>
      <c r="AG864" s="373"/>
      <c r="AH864" s="373"/>
      <c r="AI864" s="1"/>
      <c r="AJ864" s="1"/>
    </row>
    <row r="865">
      <c r="A865" s="9">
        <v>878.0</v>
      </c>
      <c r="B865" s="12"/>
      <c r="C865" s="369">
        <f t="shared" si="9"/>
        <v>1</v>
      </c>
      <c r="D865" s="373"/>
      <c r="E865" s="373"/>
      <c r="F865" s="373"/>
      <c r="G865" s="373"/>
      <c r="H865" s="373"/>
      <c r="I865" s="373"/>
      <c r="J865" s="373"/>
      <c r="K865" s="373"/>
      <c r="L865" s="373"/>
      <c r="M865" s="373"/>
      <c r="N865" s="373"/>
      <c r="O865" s="373"/>
      <c r="P865" s="373"/>
      <c r="Q865" s="373"/>
      <c r="R865" s="373"/>
      <c r="S865" s="373"/>
      <c r="T865" s="373"/>
      <c r="U865" s="373"/>
      <c r="V865" s="373"/>
      <c r="W865" s="373"/>
      <c r="X865" s="373"/>
      <c r="Y865" s="373"/>
      <c r="Z865" s="373"/>
      <c r="AA865" s="373"/>
      <c r="AB865" s="373"/>
      <c r="AC865" s="373"/>
      <c r="AD865" s="373"/>
      <c r="AE865" s="373"/>
      <c r="AF865" s="373"/>
      <c r="AG865" s="373"/>
      <c r="AH865" s="373"/>
      <c r="AI865" s="1"/>
      <c r="AJ865" s="1"/>
    </row>
    <row r="866">
      <c r="A866" s="9">
        <v>879.0</v>
      </c>
      <c r="B866" s="12"/>
      <c r="C866" s="369">
        <f t="shared" si="9"/>
        <v>1</v>
      </c>
      <c r="D866" s="373"/>
      <c r="E866" s="373"/>
      <c r="F866" s="373"/>
      <c r="G866" s="373"/>
      <c r="H866" s="373"/>
      <c r="I866" s="373"/>
      <c r="J866" s="373"/>
      <c r="K866" s="373"/>
      <c r="L866" s="373"/>
      <c r="M866" s="373"/>
      <c r="N866" s="373"/>
      <c r="O866" s="373"/>
      <c r="P866" s="373"/>
      <c r="Q866" s="373"/>
      <c r="R866" s="373"/>
      <c r="S866" s="373"/>
      <c r="T866" s="373"/>
      <c r="U866" s="373"/>
      <c r="V866" s="373"/>
      <c r="W866" s="373"/>
      <c r="X866" s="373"/>
      <c r="Y866" s="373"/>
      <c r="Z866" s="373"/>
      <c r="AA866" s="373"/>
      <c r="AB866" s="373"/>
      <c r="AC866" s="373"/>
      <c r="AD866" s="373"/>
      <c r="AE866" s="373"/>
      <c r="AF866" s="373"/>
      <c r="AG866" s="373"/>
      <c r="AH866" s="373"/>
      <c r="AI866" s="1"/>
      <c r="AJ866" s="1"/>
    </row>
    <row r="867">
      <c r="A867" s="9">
        <v>880.0</v>
      </c>
      <c r="B867" s="12"/>
      <c r="C867" s="369">
        <f t="shared" si="9"/>
        <v>1</v>
      </c>
      <c r="D867" s="373"/>
      <c r="E867" s="373"/>
      <c r="F867" s="373"/>
      <c r="G867" s="373"/>
      <c r="H867" s="373"/>
      <c r="I867" s="373"/>
      <c r="J867" s="373"/>
      <c r="K867" s="373"/>
      <c r="L867" s="373"/>
      <c r="M867" s="373"/>
      <c r="N867" s="373"/>
      <c r="O867" s="373"/>
      <c r="P867" s="373"/>
      <c r="Q867" s="373"/>
      <c r="R867" s="373"/>
      <c r="S867" s="373"/>
      <c r="T867" s="373"/>
      <c r="U867" s="373"/>
      <c r="V867" s="373"/>
      <c r="W867" s="373"/>
      <c r="X867" s="373"/>
      <c r="Y867" s="373"/>
      <c r="Z867" s="373"/>
      <c r="AA867" s="373"/>
      <c r="AB867" s="373"/>
      <c r="AC867" s="373"/>
      <c r="AD867" s="373"/>
      <c r="AE867" s="373"/>
      <c r="AF867" s="373"/>
      <c r="AG867" s="373"/>
      <c r="AH867" s="373"/>
      <c r="AI867" s="1"/>
      <c r="AJ867" s="1"/>
    </row>
    <row r="868">
      <c r="A868" s="9">
        <v>881.0</v>
      </c>
      <c r="B868" s="12"/>
      <c r="C868" s="369">
        <f t="shared" si="9"/>
        <v>1</v>
      </c>
      <c r="D868" s="373"/>
      <c r="E868" s="373"/>
      <c r="F868" s="373"/>
      <c r="G868" s="373"/>
      <c r="H868" s="373"/>
      <c r="I868" s="373"/>
      <c r="J868" s="373"/>
      <c r="K868" s="373"/>
      <c r="L868" s="373"/>
      <c r="M868" s="373"/>
      <c r="N868" s="373"/>
      <c r="O868" s="373"/>
      <c r="P868" s="373"/>
      <c r="Q868" s="373"/>
      <c r="R868" s="373"/>
      <c r="S868" s="373"/>
      <c r="T868" s="373"/>
      <c r="U868" s="373"/>
      <c r="V868" s="373"/>
      <c r="W868" s="373"/>
      <c r="X868" s="373"/>
      <c r="Y868" s="373"/>
      <c r="Z868" s="373"/>
      <c r="AA868" s="373"/>
      <c r="AB868" s="373"/>
      <c r="AC868" s="373"/>
      <c r="AD868" s="373"/>
      <c r="AE868" s="373"/>
      <c r="AF868" s="373"/>
      <c r="AG868" s="373"/>
      <c r="AH868" s="373"/>
      <c r="AI868" s="1"/>
      <c r="AJ868" s="1"/>
    </row>
    <row r="869">
      <c r="A869" s="9">
        <v>882.0</v>
      </c>
      <c r="B869" s="12"/>
      <c r="C869" s="369">
        <f t="shared" si="9"/>
        <v>1</v>
      </c>
      <c r="D869" s="373"/>
      <c r="E869" s="373"/>
      <c r="F869" s="373"/>
      <c r="G869" s="373"/>
      <c r="H869" s="373"/>
      <c r="I869" s="373"/>
      <c r="J869" s="373"/>
      <c r="K869" s="373"/>
      <c r="L869" s="373"/>
      <c r="M869" s="373"/>
      <c r="N869" s="373"/>
      <c r="O869" s="373"/>
      <c r="P869" s="373"/>
      <c r="Q869" s="373"/>
      <c r="R869" s="373"/>
      <c r="S869" s="373"/>
      <c r="T869" s="373"/>
      <c r="U869" s="373"/>
      <c r="V869" s="373"/>
      <c r="W869" s="373"/>
      <c r="X869" s="373"/>
      <c r="Y869" s="373"/>
      <c r="Z869" s="373"/>
      <c r="AA869" s="373"/>
      <c r="AB869" s="373"/>
      <c r="AC869" s="373"/>
      <c r="AD869" s="373"/>
      <c r="AE869" s="373"/>
      <c r="AF869" s="373"/>
      <c r="AG869" s="373"/>
      <c r="AH869" s="373"/>
      <c r="AI869" s="1"/>
      <c r="AJ869" s="1"/>
    </row>
    <row r="870">
      <c r="A870" s="9">
        <v>883.0</v>
      </c>
      <c r="B870" s="12"/>
      <c r="C870" s="369">
        <f t="shared" si="9"/>
        <v>1</v>
      </c>
      <c r="D870" s="373"/>
      <c r="E870" s="373"/>
      <c r="F870" s="373"/>
      <c r="G870" s="373"/>
      <c r="H870" s="373"/>
      <c r="I870" s="373"/>
      <c r="J870" s="373"/>
      <c r="K870" s="373"/>
      <c r="L870" s="373"/>
      <c r="M870" s="373"/>
      <c r="N870" s="373"/>
      <c r="O870" s="373"/>
      <c r="P870" s="373"/>
      <c r="Q870" s="373"/>
      <c r="R870" s="373"/>
      <c r="S870" s="373"/>
      <c r="T870" s="373"/>
      <c r="U870" s="373"/>
      <c r="V870" s="373"/>
      <c r="W870" s="373"/>
      <c r="X870" s="373"/>
      <c r="Y870" s="373"/>
      <c r="Z870" s="373"/>
      <c r="AA870" s="373"/>
      <c r="AB870" s="373"/>
      <c r="AC870" s="373"/>
      <c r="AD870" s="373"/>
      <c r="AE870" s="373"/>
      <c r="AF870" s="373"/>
      <c r="AG870" s="373"/>
      <c r="AH870" s="373"/>
      <c r="AI870" s="1"/>
      <c r="AJ870" s="1"/>
    </row>
    <row r="871">
      <c r="A871" s="9">
        <v>884.0</v>
      </c>
      <c r="B871" s="12"/>
      <c r="C871" s="369">
        <f t="shared" si="9"/>
        <v>1</v>
      </c>
      <c r="D871" s="373"/>
      <c r="E871" s="373"/>
      <c r="F871" s="373"/>
      <c r="G871" s="373"/>
      <c r="H871" s="373"/>
      <c r="I871" s="373"/>
      <c r="J871" s="373"/>
      <c r="K871" s="373"/>
      <c r="L871" s="373"/>
      <c r="M871" s="373"/>
      <c r="N871" s="373"/>
      <c r="O871" s="373"/>
      <c r="P871" s="373"/>
      <c r="Q871" s="373"/>
      <c r="R871" s="373"/>
      <c r="S871" s="373"/>
      <c r="T871" s="373"/>
      <c r="U871" s="373"/>
      <c r="V871" s="373"/>
      <c r="W871" s="373"/>
      <c r="X871" s="373"/>
      <c r="Y871" s="373"/>
      <c r="Z871" s="373"/>
      <c r="AA871" s="373"/>
      <c r="AB871" s="373"/>
      <c r="AC871" s="373"/>
      <c r="AD871" s="373"/>
      <c r="AE871" s="373"/>
      <c r="AF871" s="373"/>
      <c r="AG871" s="373"/>
      <c r="AH871" s="373"/>
      <c r="AI871" s="1"/>
      <c r="AJ871" s="1"/>
    </row>
    <row r="872">
      <c r="A872" s="9">
        <v>885.0</v>
      </c>
      <c r="B872" s="12"/>
      <c r="C872" s="369">
        <f t="shared" si="9"/>
        <v>1</v>
      </c>
      <c r="D872" s="373"/>
      <c r="E872" s="373"/>
      <c r="F872" s="373"/>
      <c r="G872" s="373"/>
      <c r="H872" s="373"/>
      <c r="I872" s="373"/>
      <c r="J872" s="373"/>
      <c r="K872" s="373"/>
      <c r="L872" s="373"/>
      <c r="M872" s="373"/>
      <c r="N872" s="373"/>
      <c r="O872" s="373"/>
      <c r="P872" s="373"/>
      <c r="Q872" s="373"/>
      <c r="R872" s="373"/>
      <c r="S872" s="373"/>
      <c r="T872" s="373"/>
      <c r="U872" s="373"/>
      <c r="V872" s="373"/>
      <c r="W872" s="373"/>
      <c r="X872" s="373"/>
      <c r="Y872" s="373"/>
      <c r="Z872" s="373"/>
      <c r="AA872" s="373"/>
      <c r="AB872" s="373"/>
      <c r="AC872" s="373"/>
      <c r="AD872" s="373"/>
      <c r="AE872" s="373"/>
      <c r="AF872" s="373"/>
      <c r="AG872" s="373"/>
      <c r="AH872" s="373"/>
      <c r="AI872" s="1"/>
      <c r="AJ872" s="1"/>
    </row>
    <row r="873">
      <c r="A873" s="9">
        <v>886.0</v>
      </c>
      <c r="B873" s="12"/>
      <c r="C873" s="369">
        <f t="shared" si="9"/>
        <v>1</v>
      </c>
      <c r="D873" s="373"/>
      <c r="E873" s="373"/>
      <c r="F873" s="373"/>
      <c r="G873" s="373"/>
      <c r="H873" s="373"/>
      <c r="I873" s="373"/>
      <c r="J873" s="373"/>
      <c r="K873" s="373"/>
      <c r="L873" s="373"/>
      <c r="M873" s="373"/>
      <c r="N873" s="373"/>
      <c r="O873" s="373"/>
      <c r="P873" s="373"/>
      <c r="Q873" s="373"/>
      <c r="R873" s="373"/>
      <c r="S873" s="373"/>
      <c r="T873" s="373"/>
      <c r="U873" s="373"/>
      <c r="V873" s="373"/>
      <c r="W873" s="373"/>
      <c r="X873" s="373"/>
      <c r="Y873" s="373"/>
      <c r="Z873" s="373"/>
      <c r="AA873" s="373"/>
      <c r="AB873" s="373"/>
      <c r="AC873" s="373"/>
      <c r="AD873" s="373"/>
      <c r="AE873" s="373"/>
      <c r="AF873" s="373"/>
      <c r="AG873" s="373"/>
      <c r="AH873" s="373"/>
      <c r="AI873" s="1"/>
      <c r="AJ873" s="1"/>
    </row>
    <row r="874">
      <c r="A874" s="9">
        <v>887.0</v>
      </c>
      <c r="B874" s="12"/>
      <c r="C874" s="369">
        <f t="shared" si="9"/>
        <v>1</v>
      </c>
      <c r="D874" s="373"/>
      <c r="E874" s="373"/>
      <c r="F874" s="373"/>
      <c r="G874" s="373"/>
      <c r="H874" s="373"/>
      <c r="I874" s="373"/>
      <c r="J874" s="373"/>
      <c r="K874" s="373"/>
      <c r="L874" s="373"/>
      <c r="M874" s="373"/>
      <c r="N874" s="373"/>
      <c r="O874" s="373"/>
      <c r="P874" s="373"/>
      <c r="Q874" s="373"/>
      <c r="R874" s="373"/>
      <c r="S874" s="373"/>
      <c r="T874" s="373"/>
      <c r="U874" s="373"/>
      <c r="V874" s="373"/>
      <c r="W874" s="373"/>
      <c r="X874" s="373"/>
      <c r="Y874" s="373"/>
      <c r="Z874" s="373"/>
      <c r="AA874" s="373"/>
      <c r="AB874" s="373"/>
      <c r="AC874" s="373"/>
      <c r="AD874" s="373"/>
      <c r="AE874" s="373"/>
      <c r="AF874" s="373"/>
      <c r="AG874" s="373"/>
      <c r="AH874" s="373"/>
      <c r="AI874" s="1"/>
      <c r="AJ874" s="1"/>
    </row>
    <row r="875">
      <c r="A875" s="9">
        <v>888.0</v>
      </c>
      <c r="B875" s="12"/>
      <c r="C875" s="369">
        <f t="shared" si="9"/>
        <v>1</v>
      </c>
      <c r="D875" s="373"/>
      <c r="E875" s="373"/>
      <c r="F875" s="373"/>
      <c r="G875" s="373"/>
      <c r="H875" s="373"/>
      <c r="I875" s="373"/>
      <c r="J875" s="373"/>
      <c r="K875" s="373"/>
      <c r="L875" s="373"/>
      <c r="M875" s="373"/>
      <c r="N875" s="373"/>
      <c r="O875" s="373"/>
      <c r="P875" s="373"/>
      <c r="Q875" s="373"/>
      <c r="R875" s="373"/>
      <c r="S875" s="373"/>
      <c r="T875" s="373"/>
      <c r="U875" s="373"/>
      <c r="V875" s="373"/>
      <c r="W875" s="373"/>
      <c r="X875" s="373"/>
      <c r="Y875" s="373"/>
      <c r="Z875" s="373"/>
      <c r="AA875" s="373"/>
      <c r="AB875" s="373"/>
      <c r="AC875" s="373"/>
      <c r="AD875" s="373"/>
      <c r="AE875" s="373"/>
      <c r="AF875" s="373"/>
      <c r="AG875" s="373"/>
      <c r="AH875" s="373"/>
      <c r="AI875" s="1"/>
      <c r="AJ875" s="1"/>
    </row>
    <row r="876">
      <c r="A876" s="9">
        <v>889.0</v>
      </c>
      <c r="B876" s="12"/>
      <c r="C876" s="369">
        <f t="shared" si="9"/>
        <v>1</v>
      </c>
      <c r="D876" s="373"/>
      <c r="E876" s="373"/>
      <c r="F876" s="373"/>
      <c r="G876" s="373"/>
      <c r="H876" s="373"/>
      <c r="I876" s="373"/>
      <c r="J876" s="373"/>
      <c r="K876" s="373"/>
      <c r="L876" s="373"/>
      <c r="M876" s="373"/>
      <c r="N876" s="373"/>
      <c r="O876" s="373"/>
      <c r="P876" s="373"/>
      <c r="Q876" s="373"/>
      <c r="R876" s="373"/>
      <c r="S876" s="373"/>
      <c r="T876" s="373"/>
      <c r="U876" s="373"/>
      <c r="V876" s="373"/>
      <c r="W876" s="373"/>
      <c r="X876" s="373"/>
      <c r="Y876" s="373"/>
      <c r="Z876" s="373"/>
      <c r="AA876" s="373"/>
      <c r="AB876" s="373"/>
      <c r="AC876" s="373"/>
      <c r="AD876" s="373"/>
      <c r="AE876" s="373"/>
      <c r="AF876" s="373"/>
      <c r="AG876" s="373"/>
      <c r="AH876" s="373"/>
      <c r="AI876" s="1"/>
      <c r="AJ876" s="1"/>
    </row>
    <row r="877">
      <c r="A877" s="9">
        <v>890.0</v>
      </c>
      <c r="B877" s="12"/>
      <c r="C877" s="369">
        <f t="shared" si="9"/>
        <v>1</v>
      </c>
      <c r="D877" s="373"/>
      <c r="E877" s="373"/>
      <c r="F877" s="373"/>
      <c r="G877" s="373"/>
      <c r="H877" s="373"/>
      <c r="I877" s="373"/>
      <c r="J877" s="373"/>
      <c r="K877" s="373"/>
      <c r="L877" s="373"/>
      <c r="M877" s="373"/>
      <c r="N877" s="373"/>
      <c r="O877" s="373"/>
      <c r="P877" s="373"/>
      <c r="Q877" s="373"/>
      <c r="R877" s="373"/>
      <c r="S877" s="373"/>
      <c r="T877" s="373"/>
      <c r="U877" s="373"/>
      <c r="V877" s="373"/>
      <c r="W877" s="373"/>
      <c r="X877" s="373"/>
      <c r="Y877" s="373"/>
      <c r="Z877" s="373"/>
      <c r="AA877" s="373"/>
      <c r="AB877" s="373"/>
      <c r="AC877" s="373"/>
      <c r="AD877" s="373"/>
      <c r="AE877" s="373"/>
      <c r="AF877" s="373"/>
      <c r="AG877" s="373"/>
      <c r="AH877" s="373"/>
      <c r="AI877" s="1"/>
      <c r="AJ877" s="1"/>
    </row>
    <row r="878">
      <c r="A878" s="9">
        <v>891.0</v>
      </c>
      <c r="B878" s="12"/>
      <c r="C878" s="369">
        <f t="shared" si="9"/>
        <v>1</v>
      </c>
      <c r="D878" s="373"/>
      <c r="E878" s="373"/>
      <c r="F878" s="373"/>
      <c r="G878" s="373"/>
      <c r="H878" s="373"/>
      <c r="I878" s="373"/>
      <c r="J878" s="373"/>
      <c r="K878" s="373"/>
      <c r="L878" s="373"/>
      <c r="M878" s="373"/>
      <c r="N878" s="373"/>
      <c r="O878" s="373"/>
      <c r="P878" s="373"/>
      <c r="Q878" s="373"/>
      <c r="R878" s="373"/>
      <c r="S878" s="373"/>
      <c r="T878" s="373"/>
      <c r="U878" s="373"/>
      <c r="V878" s="373"/>
      <c r="W878" s="373"/>
      <c r="X878" s="373"/>
      <c r="Y878" s="373"/>
      <c r="Z878" s="373"/>
      <c r="AA878" s="373"/>
      <c r="AB878" s="373"/>
      <c r="AC878" s="373"/>
      <c r="AD878" s="373"/>
      <c r="AE878" s="373"/>
      <c r="AF878" s="373"/>
      <c r="AG878" s="373"/>
      <c r="AH878" s="373"/>
      <c r="AI878" s="1"/>
      <c r="AJ878" s="1"/>
    </row>
    <row r="879">
      <c r="A879" s="9">
        <v>892.0</v>
      </c>
      <c r="B879" s="12"/>
      <c r="C879" s="369">
        <f t="shared" si="9"/>
        <v>1</v>
      </c>
      <c r="D879" s="373"/>
      <c r="E879" s="373"/>
      <c r="F879" s="373"/>
      <c r="G879" s="373"/>
      <c r="H879" s="373"/>
      <c r="I879" s="373"/>
      <c r="J879" s="373"/>
      <c r="K879" s="373"/>
      <c r="L879" s="373"/>
      <c r="M879" s="373"/>
      <c r="N879" s="373"/>
      <c r="O879" s="373"/>
      <c r="P879" s="373"/>
      <c r="Q879" s="373"/>
      <c r="R879" s="373"/>
      <c r="S879" s="373"/>
      <c r="T879" s="373"/>
      <c r="U879" s="373"/>
      <c r="V879" s="373"/>
      <c r="W879" s="373"/>
      <c r="X879" s="373"/>
      <c r="Y879" s="373"/>
      <c r="Z879" s="373"/>
      <c r="AA879" s="373"/>
      <c r="AB879" s="373"/>
      <c r="AC879" s="373"/>
      <c r="AD879" s="373"/>
      <c r="AE879" s="373"/>
      <c r="AF879" s="373"/>
      <c r="AG879" s="373"/>
      <c r="AH879" s="373"/>
      <c r="AI879" s="1"/>
      <c r="AJ879" s="1"/>
    </row>
    <row r="880">
      <c r="A880" s="9">
        <v>893.0</v>
      </c>
      <c r="B880" s="12"/>
      <c r="C880" s="369">
        <f t="shared" si="9"/>
        <v>1</v>
      </c>
      <c r="D880" s="373"/>
      <c r="E880" s="373"/>
      <c r="F880" s="373"/>
      <c r="G880" s="373"/>
      <c r="H880" s="373"/>
      <c r="I880" s="373"/>
      <c r="J880" s="373"/>
      <c r="K880" s="373"/>
      <c r="L880" s="373"/>
      <c r="M880" s="373"/>
      <c r="N880" s="373"/>
      <c r="O880" s="373"/>
      <c r="P880" s="373"/>
      <c r="Q880" s="373"/>
      <c r="R880" s="373"/>
      <c r="S880" s="373"/>
      <c r="T880" s="373"/>
      <c r="U880" s="373"/>
      <c r="V880" s="373"/>
      <c r="W880" s="373"/>
      <c r="X880" s="373"/>
      <c r="Y880" s="373"/>
      <c r="Z880" s="373"/>
      <c r="AA880" s="373"/>
      <c r="AB880" s="373"/>
      <c r="AC880" s="373"/>
      <c r="AD880" s="373"/>
      <c r="AE880" s="373"/>
      <c r="AF880" s="373"/>
      <c r="AG880" s="373"/>
      <c r="AH880" s="373"/>
      <c r="AI880" s="1"/>
      <c r="AJ880" s="1"/>
    </row>
    <row r="881">
      <c r="A881" s="9">
        <v>894.0</v>
      </c>
      <c r="B881" s="12"/>
      <c r="C881" s="369">
        <f t="shared" si="9"/>
        <v>1</v>
      </c>
      <c r="D881" s="373"/>
      <c r="E881" s="373"/>
      <c r="F881" s="373"/>
      <c r="G881" s="373"/>
      <c r="H881" s="373"/>
      <c r="I881" s="373"/>
      <c r="J881" s="373"/>
      <c r="K881" s="373"/>
      <c r="L881" s="373"/>
      <c r="M881" s="373"/>
      <c r="N881" s="373"/>
      <c r="O881" s="373"/>
      <c r="P881" s="373"/>
      <c r="Q881" s="373"/>
      <c r="R881" s="373"/>
      <c r="S881" s="373"/>
      <c r="T881" s="373"/>
      <c r="U881" s="373"/>
      <c r="V881" s="373"/>
      <c r="W881" s="373"/>
      <c r="X881" s="373"/>
      <c r="Y881" s="373"/>
      <c r="Z881" s="373"/>
      <c r="AA881" s="373"/>
      <c r="AB881" s="373"/>
      <c r="AC881" s="373"/>
      <c r="AD881" s="373"/>
      <c r="AE881" s="373"/>
      <c r="AF881" s="373"/>
      <c r="AG881" s="373"/>
      <c r="AH881" s="373"/>
      <c r="AI881" s="1"/>
      <c r="AJ881" s="1"/>
    </row>
    <row r="882">
      <c r="A882" s="9">
        <v>895.0</v>
      </c>
      <c r="B882" s="12"/>
      <c r="C882" s="369">
        <f t="shared" si="9"/>
        <v>1</v>
      </c>
      <c r="D882" s="373"/>
      <c r="E882" s="373"/>
      <c r="F882" s="373"/>
      <c r="G882" s="373"/>
      <c r="H882" s="373"/>
      <c r="I882" s="373"/>
      <c r="J882" s="373"/>
      <c r="K882" s="373"/>
      <c r="L882" s="373"/>
      <c r="M882" s="373"/>
      <c r="N882" s="373"/>
      <c r="O882" s="373"/>
      <c r="P882" s="373"/>
      <c r="Q882" s="373"/>
      <c r="R882" s="373"/>
      <c r="S882" s="373"/>
      <c r="T882" s="373"/>
      <c r="U882" s="373"/>
      <c r="V882" s="373"/>
      <c r="W882" s="373"/>
      <c r="X882" s="373"/>
      <c r="Y882" s="373"/>
      <c r="Z882" s="373"/>
      <c r="AA882" s="373"/>
      <c r="AB882" s="373"/>
      <c r="AC882" s="373"/>
      <c r="AD882" s="373"/>
      <c r="AE882" s="373"/>
      <c r="AF882" s="373"/>
      <c r="AG882" s="373"/>
      <c r="AH882" s="373"/>
      <c r="AI882" s="1"/>
      <c r="AJ882" s="1"/>
    </row>
    <row r="883">
      <c r="A883" s="9">
        <v>896.0</v>
      </c>
      <c r="B883" s="12"/>
      <c r="C883" s="369">
        <f t="shared" si="9"/>
        <v>1</v>
      </c>
      <c r="D883" s="373"/>
      <c r="E883" s="373"/>
      <c r="F883" s="373"/>
      <c r="G883" s="373"/>
      <c r="H883" s="373"/>
      <c r="I883" s="373"/>
      <c r="J883" s="373"/>
      <c r="K883" s="373"/>
      <c r="L883" s="373"/>
      <c r="M883" s="373"/>
      <c r="N883" s="373"/>
      <c r="O883" s="373"/>
      <c r="P883" s="373"/>
      <c r="Q883" s="373"/>
      <c r="R883" s="373"/>
      <c r="S883" s="373"/>
      <c r="T883" s="373"/>
      <c r="U883" s="373"/>
      <c r="V883" s="373"/>
      <c r="W883" s="373"/>
      <c r="X883" s="373"/>
      <c r="Y883" s="373"/>
      <c r="Z883" s="373"/>
      <c r="AA883" s="373"/>
      <c r="AB883" s="373"/>
      <c r="AC883" s="373"/>
      <c r="AD883" s="373"/>
      <c r="AE883" s="373"/>
      <c r="AF883" s="373"/>
      <c r="AG883" s="373"/>
      <c r="AH883" s="373"/>
      <c r="AI883" s="1"/>
      <c r="AJ883" s="1"/>
    </row>
    <row r="884">
      <c r="A884" s="9">
        <v>897.0</v>
      </c>
      <c r="B884" s="12"/>
      <c r="C884" s="369">
        <f t="shared" si="9"/>
        <v>1</v>
      </c>
      <c r="D884" s="373"/>
      <c r="E884" s="373"/>
      <c r="F884" s="373"/>
      <c r="G884" s="373"/>
      <c r="H884" s="373"/>
      <c r="I884" s="373"/>
      <c r="J884" s="373"/>
      <c r="K884" s="373"/>
      <c r="L884" s="373"/>
      <c r="M884" s="373"/>
      <c r="N884" s="373"/>
      <c r="O884" s="373"/>
      <c r="P884" s="373"/>
      <c r="Q884" s="373"/>
      <c r="R884" s="373"/>
      <c r="S884" s="373"/>
      <c r="T884" s="373"/>
      <c r="U884" s="373"/>
      <c r="V884" s="373"/>
      <c r="W884" s="373"/>
      <c r="X884" s="373"/>
      <c r="Y884" s="373"/>
      <c r="Z884" s="373"/>
      <c r="AA884" s="373"/>
      <c r="AB884" s="373"/>
      <c r="AC884" s="373"/>
      <c r="AD884" s="373"/>
      <c r="AE884" s="373"/>
      <c r="AF884" s="373"/>
      <c r="AG884" s="373"/>
      <c r="AH884" s="373"/>
      <c r="AI884" s="1"/>
      <c r="AJ884" s="1"/>
    </row>
    <row r="885">
      <c r="A885" s="9">
        <v>898.0</v>
      </c>
      <c r="B885" s="12"/>
      <c r="C885" s="369">
        <f t="shared" si="9"/>
        <v>1</v>
      </c>
      <c r="D885" s="373"/>
      <c r="E885" s="373"/>
      <c r="F885" s="373"/>
      <c r="G885" s="373"/>
      <c r="H885" s="373"/>
      <c r="I885" s="373"/>
      <c r="J885" s="373"/>
      <c r="K885" s="373"/>
      <c r="L885" s="373"/>
      <c r="M885" s="373"/>
      <c r="N885" s="373"/>
      <c r="O885" s="373"/>
      <c r="P885" s="373"/>
      <c r="Q885" s="373"/>
      <c r="R885" s="373"/>
      <c r="S885" s="373"/>
      <c r="T885" s="373"/>
      <c r="U885" s="373"/>
      <c r="V885" s="373"/>
      <c r="W885" s="373"/>
      <c r="X885" s="373"/>
      <c r="Y885" s="373"/>
      <c r="Z885" s="373"/>
      <c r="AA885" s="373"/>
      <c r="AB885" s="373"/>
      <c r="AC885" s="373"/>
      <c r="AD885" s="373"/>
      <c r="AE885" s="373"/>
      <c r="AF885" s="373"/>
      <c r="AG885" s="373"/>
      <c r="AH885" s="373"/>
      <c r="AI885" s="1"/>
      <c r="AJ885" s="1"/>
    </row>
    <row r="886">
      <c r="A886" s="9">
        <v>899.0</v>
      </c>
      <c r="B886" s="12"/>
      <c r="C886" s="369">
        <f t="shared" si="9"/>
        <v>1</v>
      </c>
      <c r="D886" s="373"/>
      <c r="E886" s="373"/>
      <c r="F886" s="373"/>
      <c r="G886" s="373"/>
      <c r="H886" s="373"/>
      <c r="I886" s="373"/>
      <c r="J886" s="373"/>
      <c r="K886" s="373"/>
      <c r="L886" s="373"/>
      <c r="M886" s="373"/>
      <c r="N886" s="373"/>
      <c r="O886" s="373"/>
      <c r="P886" s="373"/>
      <c r="Q886" s="373"/>
      <c r="R886" s="373"/>
      <c r="S886" s="373"/>
      <c r="T886" s="373"/>
      <c r="U886" s="373"/>
      <c r="V886" s="373"/>
      <c r="W886" s="373"/>
      <c r="X886" s="373"/>
      <c r="Y886" s="373"/>
      <c r="Z886" s="373"/>
      <c r="AA886" s="373"/>
      <c r="AB886" s="373"/>
      <c r="AC886" s="373"/>
      <c r="AD886" s="373"/>
      <c r="AE886" s="373"/>
      <c r="AF886" s="373"/>
      <c r="AG886" s="373"/>
      <c r="AH886" s="373"/>
      <c r="AI886" s="1"/>
      <c r="AJ886" s="1"/>
    </row>
    <row r="887">
      <c r="A887" s="9">
        <v>900.0</v>
      </c>
      <c r="B887" s="12"/>
      <c r="C887" s="369">
        <f t="shared" si="9"/>
        <v>1</v>
      </c>
      <c r="D887" s="373"/>
      <c r="E887" s="373"/>
      <c r="F887" s="373"/>
      <c r="G887" s="373"/>
      <c r="H887" s="373"/>
      <c r="I887" s="373"/>
      <c r="J887" s="373"/>
      <c r="K887" s="373"/>
      <c r="L887" s="373"/>
      <c r="M887" s="373"/>
      <c r="N887" s="373"/>
      <c r="O887" s="373"/>
      <c r="P887" s="373"/>
      <c r="Q887" s="373"/>
      <c r="R887" s="373"/>
      <c r="S887" s="373"/>
      <c r="T887" s="373"/>
      <c r="U887" s="373"/>
      <c r="V887" s="373"/>
      <c r="W887" s="373"/>
      <c r="X887" s="373"/>
      <c r="Y887" s="373"/>
      <c r="Z887" s="373"/>
      <c r="AA887" s="373"/>
      <c r="AB887" s="373"/>
      <c r="AC887" s="373"/>
      <c r="AD887" s="373"/>
      <c r="AE887" s="373"/>
      <c r="AF887" s="373"/>
      <c r="AG887" s="373"/>
      <c r="AH887" s="373"/>
      <c r="AI887" s="1"/>
      <c r="AJ887" s="1"/>
    </row>
    <row r="888">
      <c r="A888" s="9">
        <v>901.0</v>
      </c>
      <c r="B888" s="12"/>
      <c r="C888" s="369">
        <f t="shared" si="9"/>
        <v>1</v>
      </c>
      <c r="D888" s="373"/>
      <c r="E888" s="373"/>
      <c r="F888" s="373"/>
      <c r="G888" s="373"/>
      <c r="H888" s="373"/>
      <c r="I888" s="373"/>
      <c r="J888" s="373"/>
      <c r="K888" s="373"/>
      <c r="L888" s="373"/>
      <c r="M888" s="373"/>
      <c r="N888" s="373"/>
      <c r="O888" s="373"/>
      <c r="P888" s="373"/>
      <c r="Q888" s="373"/>
      <c r="R888" s="373"/>
      <c r="S888" s="373"/>
      <c r="T888" s="373"/>
      <c r="U888" s="373"/>
      <c r="V888" s="373"/>
      <c r="W888" s="373"/>
      <c r="X888" s="373"/>
      <c r="Y888" s="373"/>
      <c r="Z888" s="373"/>
      <c r="AA888" s="373"/>
      <c r="AB888" s="373"/>
      <c r="AC888" s="373"/>
      <c r="AD888" s="373"/>
      <c r="AE888" s="373"/>
      <c r="AF888" s="373"/>
      <c r="AG888" s="373"/>
      <c r="AH888" s="373"/>
      <c r="AI888" s="1"/>
      <c r="AJ888" s="1"/>
    </row>
    <row r="889">
      <c r="A889" s="9">
        <v>902.0</v>
      </c>
      <c r="B889" s="12"/>
      <c r="C889" s="369">
        <f t="shared" si="9"/>
        <v>1</v>
      </c>
      <c r="D889" s="373"/>
      <c r="E889" s="373"/>
      <c r="F889" s="373"/>
      <c r="G889" s="373"/>
      <c r="H889" s="373"/>
      <c r="I889" s="373"/>
      <c r="J889" s="373"/>
      <c r="K889" s="373"/>
      <c r="L889" s="373"/>
      <c r="M889" s="373"/>
      <c r="N889" s="373"/>
      <c r="O889" s="373"/>
      <c r="P889" s="373"/>
      <c r="Q889" s="373"/>
      <c r="R889" s="373"/>
      <c r="S889" s="373"/>
      <c r="T889" s="373"/>
      <c r="U889" s="373"/>
      <c r="V889" s="373"/>
      <c r="W889" s="373"/>
      <c r="X889" s="373"/>
      <c r="Y889" s="373"/>
      <c r="Z889" s="373"/>
      <c r="AA889" s="373"/>
      <c r="AB889" s="373"/>
      <c r="AC889" s="373"/>
      <c r="AD889" s="373"/>
      <c r="AE889" s="373"/>
      <c r="AF889" s="373"/>
      <c r="AG889" s="373"/>
      <c r="AH889" s="373"/>
      <c r="AI889" s="1"/>
      <c r="AJ889" s="1"/>
    </row>
    <row r="890">
      <c r="A890" s="9">
        <v>903.0</v>
      </c>
      <c r="B890" s="12"/>
      <c r="C890" s="369">
        <f t="shared" si="9"/>
        <v>1</v>
      </c>
      <c r="D890" s="373"/>
      <c r="E890" s="373"/>
      <c r="F890" s="373"/>
      <c r="G890" s="373"/>
      <c r="H890" s="373"/>
      <c r="I890" s="373"/>
      <c r="J890" s="373"/>
      <c r="K890" s="373"/>
      <c r="L890" s="373"/>
      <c r="M890" s="373"/>
      <c r="N890" s="373"/>
      <c r="O890" s="373"/>
      <c r="P890" s="373"/>
      <c r="Q890" s="373"/>
      <c r="R890" s="373"/>
      <c r="S890" s="373"/>
      <c r="T890" s="373"/>
      <c r="U890" s="373"/>
      <c r="V890" s="373"/>
      <c r="W890" s="373"/>
      <c r="X890" s="373"/>
      <c r="Y890" s="373"/>
      <c r="Z890" s="373"/>
      <c r="AA890" s="373"/>
      <c r="AB890" s="373"/>
      <c r="AC890" s="373"/>
      <c r="AD890" s="373"/>
      <c r="AE890" s="373"/>
      <c r="AF890" s="373"/>
      <c r="AG890" s="373"/>
      <c r="AH890" s="373"/>
      <c r="AI890" s="1"/>
      <c r="AJ890" s="1"/>
    </row>
    <row r="891">
      <c r="A891" s="9">
        <v>904.0</v>
      </c>
      <c r="B891" s="12"/>
      <c r="C891" s="369">
        <f t="shared" si="9"/>
        <v>1</v>
      </c>
      <c r="D891" s="373"/>
      <c r="E891" s="373"/>
      <c r="F891" s="373"/>
      <c r="G891" s="373"/>
      <c r="H891" s="373"/>
      <c r="I891" s="373"/>
      <c r="J891" s="373"/>
      <c r="K891" s="373"/>
      <c r="L891" s="373"/>
      <c r="M891" s="373"/>
      <c r="N891" s="373"/>
      <c r="O891" s="373"/>
      <c r="P891" s="373"/>
      <c r="Q891" s="373"/>
      <c r="R891" s="373"/>
      <c r="S891" s="373"/>
      <c r="T891" s="373"/>
      <c r="U891" s="373"/>
      <c r="V891" s="373"/>
      <c r="W891" s="373"/>
      <c r="X891" s="373"/>
      <c r="Y891" s="373"/>
      <c r="Z891" s="373"/>
      <c r="AA891" s="373"/>
      <c r="AB891" s="373"/>
      <c r="AC891" s="373"/>
      <c r="AD891" s="373"/>
      <c r="AE891" s="373"/>
      <c r="AF891" s="373"/>
      <c r="AG891" s="373"/>
      <c r="AH891" s="373"/>
      <c r="AI891" s="1"/>
      <c r="AJ891" s="1"/>
    </row>
    <row r="892">
      <c r="A892" s="9">
        <v>905.0</v>
      </c>
      <c r="B892" s="12"/>
      <c r="C892" s="369">
        <f t="shared" si="9"/>
        <v>1</v>
      </c>
      <c r="D892" s="373"/>
      <c r="E892" s="373"/>
      <c r="F892" s="373"/>
      <c r="G892" s="373"/>
      <c r="H892" s="373"/>
      <c r="I892" s="373"/>
      <c r="J892" s="373"/>
      <c r="K892" s="373"/>
      <c r="L892" s="373"/>
      <c r="M892" s="373"/>
      <c r="N892" s="373"/>
      <c r="O892" s="373"/>
      <c r="P892" s="373"/>
      <c r="Q892" s="373"/>
      <c r="R892" s="373"/>
      <c r="S892" s="373"/>
      <c r="T892" s="373"/>
      <c r="U892" s="373"/>
      <c r="V892" s="373"/>
      <c r="W892" s="373"/>
      <c r="X892" s="373"/>
      <c r="Y892" s="373"/>
      <c r="Z892" s="373"/>
      <c r="AA892" s="373"/>
      <c r="AB892" s="373"/>
      <c r="AC892" s="373"/>
      <c r="AD892" s="373"/>
      <c r="AE892" s="373"/>
      <c r="AF892" s="373"/>
      <c r="AG892" s="373"/>
      <c r="AH892" s="373"/>
      <c r="AI892" s="1"/>
      <c r="AJ892" s="1"/>
    </row>
    <row r="893">
      <c r="A893" s="9">
        <v>906.0</v>
      </c>
      <c r="B893" s="12"/>
      <c r="C893" s="369">
        <f t="shared" si="9"/>
        <v>1</v>
      </c>
      <c r="D893" s="373"/>
      <c r="E893" s="373"/>
      <c r="F893" s="373"/>
      <c r="G893" s="373"/>
      <c r="H893" s="373"/>
      <c r="I893" s="373"/>
      <c r="J893" s="373"/>
      <c r="K893" s="373"/>
      <c r="L893" s="373"/>
      <c r="M893" s="373"/>
      <c r="N893" s="373"/>
      <c r="O893" s="373"/>
      <c r="P893" s="373"/>
      <c r="Q893" s="373"/>
      <c r="R893" s="373"/>
      <c r="S893" s="373"/>
      <c r="T893" s="373"/>
      <c r="U893" s="373"/>
      <c r="V893" s="373"/>
      <c r="W893" s="373"/>
      <c r="X893" s="373"/>
      <c r="Y893" s="373"/>
      <c r="Z893" s="373"/>
      <c r="AA893" s="373"/>
      <c r="AB893" s="373"/>
      <c r="AC893" s="373"/>
      <c r="AD893" s="373"/>
      <c r="AE893" s="373"/>
      <c r="AF893" s="373"/>
      <c r="AG893" s="373"/>
      <c r="AH893" s="373"/>
      <c r="AI893" s="1"/>
      <c r="AJ893" s="1"/>
    </row>
    <row r="894">
      <c r="A894" s="9">
        <v>907.0</v>
      </c>
      <c r="B894" s="12"/>
      <c r="C894" s="369">
        <f t="shared" si="9"/>
        <v>1</v>
      </c>
      <c r="D894" s="373"/>
      <c r="E894" s="373"/>
      <c r="F894" s="373"/>
      <c r="G894" s="373"/>
      <c r="H894" s="373"/>
      <c r="I894" s="373"/>
      <c r="J894" s="373"/>
      <c r="K894" s="373"/>
      <c r="L894" s="373"/>
      <c r="M894" s="373"/>
      <c r="N894" s="373"/>
      <c r="O894" s="373"/>
      <c r="P894" s="373"/>
      <c r="Q894" s="373"/>
      <c r="R894" s="373"/>
      <c r="S894" s="373"/>
      <c r="T894" s="373"/>
      <c r="U894" s="373"/>
      <c r="V894" s="373"/>
      <c r="W894" s="373"/>
      <c r="X894" s="373"/>
      <c r="Y894" s="373"/>
      <c r="Z894" s="373"/>
      <c r="AA894" s="373"/>
      <c r="AB894" s="373"/>
      <c r="AC894" s="373"/>
      <c r="AD894" s="373"/>
      <c r="AE894" s="373"/>
      <c r="AF894" s="373"/>
      <c r="AG894" s="373"/>
      <c r="AH894" s="373"/>
      <c r="AI894" s="1"/>
      <c r="AJ894" s="1"/>
    </row>
    <row r="895">
      <c r="A895" s="9">
        <v>908.0</v>
      </c>
      <c r="B895" s="12"/>
      <c r="C895" s="369">
        <f t="shared" si="9"/>
        <v>1</v>
      </c>
      <c r="D895" s="373"/>
      <c r="E895" s="373"/>
      <c r="F895" s="373"/>
      <c r="G895" s="373"/>
      <c r="H895" s="373"/>
      <c r="I895" s="373"/>
      <c r="J895" s="373"/>
      <c r="K895" s="373"/>
      <c r="L895" s="373"/>
      <c r="M895" s="373"/>
      <c r="N895" s="373"/>
      <c r="O895" s="373"/>
      <c r="P895" s="373"/>
      <c r="Q895" s="373"/>
      <c r="R895" s="373"/>
      <c r="S895" s="373"/>
      <c r="T895" s="373"/>
      <c r="U895" s="373"/>
      <c r="V895" s="373"/>
      <c r="W895" s="373"/>
      <c r="X895" s="373"/>
      <c r="Y895" s="373"/>
      <c r="Z895" s="373"/>
      <c r="AA895" s="373"/>
      <c r="AB895" s="373"/>
      <c r="AC895" s="373"/>
      <c r="AD895" s="373"/>
      <c r="AE895" s="373"/>
      <c r="AF895" s="373"/>
      <c r="AG895" s="373"/>
      <c r="AH895" s="373"/>
      <c r="AI895" s="1"/>
      <c r="AJ895" s="1"/>
    </row>
    <row r="896">
      <c r="A896" s="9">
        <v>909.0</v>
      </c>
      <c r="B896" s="12"/>
      <c r="C896" s="369">
        <f t="shared" si="9"/>
        <v>1</v>
      </c>
      <c r="D896" s="373"/>
      <c r="E896" s="373"/>
      <c r="F896" s="373"/>
      <c r="G896" s="373"/>
      <c r="H896" s="373"/>
      <c r="I896" s="373"/>
      <c r="J896" s="373"/>
      <c r="K896" s="373"/>
      <c r="L896" s="373"/>
      <c r="M896" s="373"/>
      <c r="N896" s="373"/>
      <c r="O896" s="373"/>
      <c r="P896" s="373"/>
      <c r="Q896" s="373"/>
      <c r="R896" s="373"/>
      <c r="S896" s="373"/>
      <c r="T896" s="373"/>
      <c r="U896" s="373"/>
      <c r="V896" s="373"/>
      <c r="W896" s="373"/>
      <c r="X896" s="373"/>
      <c r="Y896" s="373"/>
      <c r="Z896" s="373"/>
      <c r="AA896" s="373"/>
      <c r="AB896" s="373"/>
      <c r="AC896" s="373"/>
      <c r="AD896" s="373"/>
      <c r="AE896" s="373"/>
      <c r="AF896" s="373"/>
      <c r="AG896" s="373"/>
      <c r="AH896" s="373"/>
      <c r="AI896" s="1"/>
      <c r="AJ896" s="1"/>
    </row>
    <row r="897">
      <c r="A897" s="9">
        <v>910.0</v>
      </c>
      <c r="B897" s="12"/>
      <c r="C897" s="369">
        <f t="shared" si="9"/>
        <v>1</v>
      </c>
      <c r="D897" s="373"/>
      <c r="E897" s="373"/>
      <c r="F897" s="373"/>
      <c r="G897" s="373"/>
      <c r="H897" s="373"/>
      <c r="I897" s="373"/>
      <c r="J897" s="373"/>
      <c r="K897" s="373"/>
      <c r="L897" s="373"/>
      <c r="M897" s="373"/>
      <c r="N897" s="373"/>
      <c r="O897" s="373"/>
      <c r="P897" s="373"/>
      <c r="Q897" s="373"/>
      <c r="R897" s="373"/>
      <c r="S897" s="373"/>
      <c r="T897" s="373"/>
      <c r="U897" s="373"/>
      <c r="V897" s="373"/>
      <c r="W897" s="373"/>
      <c r="X897" s="373"/>
      <c r="Y897" s="373"/>
      <c r="Z897" s="373"/>
      <c r="AA897" s="373"/>
      <c r="AB897" s="373"/>
      <c r="AC897" s="373"/>
      <c r="AD897" s="373"/>
      <c r="AE897" s="373"/>
      <c r="AF897" s="373"/>
      <c r="AG897" s="373"/>
      <c r="AH897" s="373"/>
      <c r="AI897" s="1"/>
      <c r="AJ897" s="1"/>
    </row>
    <row r="898">
      <c r="A898" s="9">
        <v>911.0</v>
      </c>
      <c r="B898" s="12"/>
      <c r="C898" s="369">
        <f t="shared" si="9"/>
        <v>1</v>
      </c>
      <c r="D898" s="373"/>
      <c r="E898" s="373"/>
      <c r="F898" s="373"/>
      <c r="G898" s="373"/>
      <c r="H898" s="373"/>
      <c r="I898" s="373"/>
      <c r="J898" s="373"/>
      <c r="K898" s="373"/>
      <c r="L898" s="373"/>
      <c r="M898" s="373"/>
      <c r="N898" s="373"/>
      <c r="O898" s="373"/>
      <c r="P898" s="373"/>
      <c r="Q898" s="373"/>
      <c r="R898" s="373"/>
      <c r="S898" s="373"/>
      <c r="T898" s="373"/>
      <c r="U898" s="373"/>
      <c r="V898" s="373"/>
      <c r="W898" s="373"/>
      <c r="X898" s="373"/>
      <c r="Y898" s="373"/>
      <c r="Z898" s="373"/>
      <c r="AA898" s="373"/>
      <c r="AB898" s="373"/>
      <c r="AC898" s="373"/>
      <c r="AD898" s="373"/>
      <c r="AE898" s="373"/>
      <c r="AF898" s="373"/>
      <c r="AG898" s="373"/>
      <c r="AH898" s="373"/>
      <c r="AI898" s="1"/>
      <c r="AJ898" s="1"/>
    </row>
    <row r="899">
      <c r="A899" s="9">
        <v>912.0</v>
      </c>
      <c r="B899" s="12"/>
      <c r="C899" s="369">
        <f t="shared" si="9"/>
        <v>1</v>
      </c>
      <c r="D899" s="373"/>
      <c r="E899" s="373"/>
      <c r="F899" s="373"/>
      <c r="G899" s="373"/>
      <c r="H899" s="373"/>
      <c r="I899" s="373"/>
      <c r="J899" s="373"/>
      <c r="K899" s="373"/>
      <c r="L899" s="373"/>
      <c r="M899" s="373"/>
      <c r="N899" s="373"/>
      <c r="O899" s="373"/>
      <c r="P899" s="373"/>
      <c r="Q899" s="373"/>
      <c r="R899" s="373"/>
      <c r="S899" s="373"/>
      <c r="T899" s="373"/>
      <c r="U899" s="373"/>
      <c r="V899" s="373"/>
      <c r="W899" s="373"/>
      <c r="X899" s="373"/>
      <c r="Y899" s="373"/>
      <c r="Z899" s="373"/>
      <c r="AA899" s="373"/>
      <c r="AB899" s="373"/>
      <c r="AC899" s="373"/>
      <c r="AD899" s="373"/>
      <c r="AE899" s="373"/>
      <c r="AF899" s="373"/>
      <c r="AG899" s="373"/>
      <c r="AH899" s="373"/>
      <c r="AI899" s="1"/>
      <c r="AJ899" s="1"/>
    </row>
    <row r="900">
      <c r="A900" s="9">
        <v>913.0</v>
      </c>
      <c r="B900" s="12"/>
      <c r="C900" s="369">
        <f t="shared" si="9"/>
        <v>1</v>
      </c>
      <c r="D900" s="373"/>
      <c r="E900" s="373"/>
      <c r="F900" s="373"/>
      <c r="G900" s="373"/>
      <c r="H900" s="373"/>
      <c r="I900" s="373"/>
      <c r="J900" s="373"/>
      <c r="K900" s="373"/>
      <c r="L900" s="373"/>
      <c r="M900" s="373"/>
      <c r="N900" s="373"/>
      <c r="O900" s="373"/>
      <c r="P900" s="373"/>
      <c r="Q900" s="373"/>
      <c r="R900" s="373"/>
      <c r="S900" s="373"/>
      <c r="T900" s="373"/>
      <c r="U900" s="373"/>
      <c r="V900" s="373"/>
      <c r="W900" s="373"/>
      <c r="X900" s="373"/>
      <c r="Y900" s="373"/>
      <c r="Z900" s="373"/>
      <c r="AA900" s="373"/>
      <c r="AB900" s="373"/>
      <c r="AC900" s="373"/>
      <c r="AD900" s="373"/>
      <c r="AE900" s="373"/>
      <c r="AF900" s="373"/>
      <c r="AG900" s="373"/>
      <c r="AH900" s="373"/>
      <c r="AI900" s="1"/>
      <c r="AJ900" s="1"/>
    </row>
    <row r="901">
      <c r="A901" s="9">
        <v>914.0</v>
      </c>
      <c r="B901" s="12"/>
      <c r="C901" s="369">
        <f t="shared" si="9"/>
        <v>1</v>
      </c>
      <c r="D901" s="373"/>
      <c r="E901" s="373"/>
      <c r="F901" s="373"/>
      <c r="G901" s="373"/>
      <c r="H901" s="373"/>
      <c r="I901" s="373"/>
      <c r="J901" s="373"/>
      <c r="K901" s="373"/>
      <c r="L901" s="373"/>
      <c r="M901" s="373"/>
      <c r="N901" s="373"/>
      <c r="O901" s="373"/>
      <c r="P901" s="373"/>
      <c r="Q901" s="373"/>
      <c r="R901" s="373"/>
      <c r="S901" s="373"/>
      <c r="T901" s="373"/>
      <c r="U901" s="373"/>
      <c r="V901" s="373"/>
      <c r="W901" s="373"/>
      <c r="X901" s="373"/>
      <c r="Y901" s="373"/>
      <c r="Z901" s="373"/>
      <c r="AA901" s="373"/>
      <c r="AB901" s="373"/>
      <c r="AC901" s="373"/>
      <c r="AD901" s="373"/>
      <c r="AE901" s="373"/>
      <c r="AF901" s="373"/>
      <c r="AG901" s="373"/>
      <c r="AH901" s="373"/>
      <c r="AI901" s="1"/>
      <c r="AJ901" s="1"/>
    </row>
    <row r="902">
      <c r="A902" s="9">
        <v>915.0</v>
      </c>
      <c r="B902" s="12"/>
      <c r="C902" s="369">
        <f t="shared" si="9"/>
        <v>1</v>
      </c>
      <c r="D902" s="373"/>
      <c r="E902" s="373"/>
      <c r="F902" s="373"/>
      <c r="G902" s="373"/>
      <c r="H902" s="373"/>
      <c r="I902" s="373"/>
      <c r="J902" s="373"/>
      <c r="K902" s="373"/>
      <c r="L902" s="373"/>
      <c r="M902" s="373"/>
      <c r="N902" s="373"/>
      <c r="O902" s="373"/>
      <c r="P902" s="373"/>
      <c r="Q902" s="373"/>
      <c r="R902" s="373"/>
      <c r="S902" s="373"/>
      <c r="T902" s="373"/>
      <c r="U902" s="373"/>
      <c r="V902" s="373"/>
      <c r="W902" s="373"/>
      <c r="X902" s="373"/>
      <c r="Y902" s="373"/>
      <c r="Z902" s="373"/>
      <c r="AA902" s="373"/>
      <c r="AB902" s="373"/>
      <c r="AC902" s="373"/>
      <c r="AD902" s="373"/>
      <c r="AE902" s="373"/>
      <c r="AF902" s="373"/>
      <c r="AG902" s="373"/>
      <c r="AH902" s="373"/>
      <c r="AI902" s="1"/>
      <c r="AJ902" s="1"/>
    </row>
    <row r="903">
      <c r="A903" s="9">
        <v>916.0</v>
      </c>
      <c r="B903" s="12"/>
      <c r="C903" s="369">
        <f t="shared" si="9"/>
        <v>1</v>
      </c>
      <c r="D903" s="373"/>
      <c r="E903" s="373"/>
      <c r="F903" s="373"/>
      <c r="G903" s="373"/>
      <c r="H903" s="373"/>
      <c r="I903" s="373"/>
      <c r="J903" s="373"/>
      <c r="K903" s="373"/>
      <c r="L903" s="373"/>
      <c r="M903" s="373"/>
      <c r="N903" s="373"/>
      <c r="O903" s="373"/>
      <c r="P903" s="373"/>
      <c r="Q903" s="373"/>
      <c r="R903" s="373"/>
      <c r="S903" s="373"/>
      <c r="T903" s="373"/>
      <c r="U903" s="373"/>
      <c r="V903" s="373"/>
      <c r="W903" s="373"/>
      <c r="X903" s="373"/>
      <c r="Y903" s="373"/>
      <c r="Z903" s="373"/>
      <c r="AA903" s="373"/>
      <c r="AB903" s="373"/>
      <c r="AC903" s="373"/>
      <c r="AD903" s="373"/>
      <c r="AE903" s="373"/>
      <c r="AF903" s="373"/>
      <c r="AG903" s="373"/>
      <c r="AH903" s="373"/>
      <c r="AI903" s="1"/>
      <c r="AJ903" s="1"/>
    </row>
    <row r="904">
      <c r="A904" s="9">
        <v>917.0</v>
      </c>
      <c r="B904" s="12"/>
      <c r="C904" s="369">
        <f t="shared" si="9"/>
        <v>1</v>
      </c>
      <c r="D904" s="373"/>
      <c r="E904" s="373"/>
      <c r="F904" s="373"/>
      <c r="G904" s="373"/>
      <c r="H904" s="373"/>
      <c r="I904" s="373"/>
      <c r="J904" s="373"/>
      <c r="K904" s="373"/>
      <c r="L904" s="373"/>
      <c r="M904" s="373"/>
      <c r="N904" s="373"/>
      <c r="O904" s="373"/>
      <c r="P904" s="373"/>
      <c r="Q904" s="373"/>
      <c r="R904" s="373"/>
      <c r="S904" s="373"/>
      <c r="T904" s="373"/>
      <c r="U904" s="373"/>
      <c r="V904" s="373"/>
      <c r="W904" s="373"/>
      <c r="X904" s="373"/>
      <c r="Y904" s="373"/>
      <c r="Z904" s="373"/>
      <c r="AA904" s="373"/>
      <c r="AB904" s="373"/>
      <c r="AC904" s="373"/>
      <c r="AD904" s="373"/>
      <c r="AE904" s="373"/>
      <c r="AF904" s="373"/>
      <c r="AG904" s="373"/>
      <c r="AH904" s="373"/>
      <c r="AI904" s="1"/>
      <c r="AJ904" s="1"/>
    </row>
    <row r="905">
      <c r="A905" s="9">
        <v>918.0</v>
      </c>
      <c r="B905" s="12"/>
      <c r="C905" s="369">
        <f t="shared" si="9"/>
        <v>1</v>
      </c>
      <c r="D905" s="373"/>
      <c r="E905" s="373"/>
      <c r="F905" s="373"/>
      <c r="G905" s="373"/>
      <c r="H905" s="373"/>
      <c r="I905" s="373"/>
      <c r="J905" s="373"/>
      <c r="K905" s="373"/>
      <c r="L905" s="373"/>
      <c r="M905" s="373"/>
      <c r="N905" s="373"/>
      <c r="O905" s="373"/>
      <c r="P905" s="373"/>
      <c r="Q905" s="373"/>
      <c r="R905" s="373"/>
      <c r="S905" s="373"/>
      <c r="T905" s="373"/>
      <c r="U905" s="373"/>
      <c r="V905" s="373"/>
      <c r="W905" s="373"/>
      <c r="X905" s="373"/>
      <c r="Y905" s="373"/>
      <c r="Z905" s="373"/>
      <c r="AA905" s="373"/>
      <c r="AB905" s="373"/>
      <c r="AC905" s="373"/>
      <c r="AD905" s="373"/>
      <c r="AE905" s="373"/>
      <c r="AF905" s="373"/>
      <c r="AG905" s="373"/>
      <c r="AH905" s="373"/>
      <c r="AI905" s="1"/>
      <c r="AJ905" s="1"/>
    </row>
    <row r="906">
      <c r="A906" s="9">
        <v>919.0</v>
      </c>
      <c r="B906" s="12"/>
      <c r="C906" s="369">
        <f t="shared" si="9"/>
        <v>1</v>
      </c>
      <c r="D906" s="373"/>
      <c r="E906" s="373"/>
      <c r="F906" s="373"/>
      <c r="G906" s="373"/>
      <c r="H906" s="373"/>
      <c r="I906" s="373"/>
      <c r="J906" s="373"/>
      <c r="K906" s="373"/>
      <c r="L906" s="373"/>
      <c r="M906" s="373"/>
      <c r="N906" s="373"/>
      <c r="O906" s="373"/>
      <c r="P906" s="373"/>
      <c r="Q906" s="373"/>
      <c r="R906" s="373"/>
      <c r="S906" s="373"/>
      <c r="T906" s="373"/>
      <c r="U906" s="373"/>
      <c r="V906" s="373"/>
      <c r="W906" s="373"/>
      <c r="X906" s="373"/>
      <c r="Y906" s="373"/>
      <c r="Z906" s="373"/>
      <c r="AA906" s="373"/>
      <c r="AB906" s="373"/>
      <c r="AC906" s="373"/>
      <c r="AD906" s="373"/>
      <c r="AE906" s="373"/>
      <c r="AF906" s="373"/>
      <c r="AG906" s="373"/>
      <c r="AH906" s="373"/>
      <c r="AI906" s="1"/>
      <c r="AJ906" s="1"/>
    </row>
    <row r="907">
      <c r="A907" s="9">
        <v>920.0</v>
      </c>
      <c r="B907" s="12"/>
      <c r="C907" s="369">
        <f t="shared" si="9"/>
        <v>1</v>
      </c>
      <c r="D907" s="373"/>
      <c r="E907" s="373"/>
      <c r="F907" s="373"/>
      <c r="G907" s="373"/>
      <c r="H907" s="373"/>
      <c r="I907" s="373"/>
      <c r="J907" s="373"/>
      <c r="K907" s="373"/>
      <c r="L907" s="373"/>
      <c r="M907" s="373"/>
      <c r="N907" s="373"/>
      <c r="O907" s="373"/>
      <c r="P907" s="373"/>
      <c r="Q907" s="373"/>
      <c r="R907" s="373"/>
      <c r="S907" s="373"/>
      <c r="T907" s="373"/>
      <c r="U907" s="373"/>
      <c r="V907" s="373"/>
      <c r="W907" s="373"/>
      <c r="X907" s="373"/>
      <c r="Y907" s="373"/>
      <c r="Z907" s="373"/>
      <c r="AA907" s="373"/>
      <c r="AB907" s="373"/>
      <c r="AC907" s="373"/>
      <c r="AD907" s="373"/>
      <c r="AE907" s="373"/>
      <c r="AF907" s="373"/>
      <c r="AG907" s="373"/>
      <c r="AH907" s="373"/>
      <c r="AI907" s="1"/>
      <c r="AJ907" s="1"/>
    </row>
    <row r="908">
      <c r="A908" s="9">
        <v>921.0</v>
      </c>
      <c r="B908" s="12"/>
      <c r="C908" s="369">
        <f t="shared" si="9"/>
        <v>1</v>
      </c>
      <c r="D908" s="373"/>
      <c r="E908" s="373"/>
      <c r="F908" s="373"/>
      <c r="G908" s="373"/>
      <c r="H908" s="373"/>
      <c r="I908" s="373"/>
      <c r="J908" s="373"/>
      <c r="K908" s="373"/>
      <c r="L908" s="373"/>
      <c r="M908" s="373"/>
      <c r="N908" s="373"/>
      <c r="O908" s="373"/>
      <c r="P908" s="373"/>
      <c r="Q908" s="373"/>
      <c r="R908" s="373"/>
      <c r="S908" s="373"/>
      <c r="T908" s="373"/>
      <c r="U908" s="373"/>
      <c r="V908" s="373"/>
      <c r="W908" s="373"/>
      <c r="X908" s="373"/>
      <c r="Y908" s="373"/>
      <c r="Z908" s="373"/>
      <c r="AA908" s="373"/>
      <c r="AB908" s="373"/>
      <c r="AC908" s="373"/>
      <c r="AD908" s="373"/>
      <c r="AE908" s="373"/>
      <c r="AF908" s="373"/>
      <c r="AG908" s="373"/>
      <c r="AH908" s="373"/>
      <c r="AI908" s="1"/>
      <c r="AJ908" s="1"/>
    </row>
    <row r="909">
      <c r="A909" s="9">
        <v>922.0</v>
      </c>
      <c r="B909" s="12"/>
      <c r="C909" s="369">
        <f t="shared" si="9"/>
        <v>1</v>
      </c>
      <c r="D909" s="373"/>
      <c r="E909" s="373"/>
      <c r="F909" s="373"/>
      <c r="G909" s="373"/>
      <c r="H909" s="373"/>
      <c r="I909" s="373"/>
      <c r="J909" s="373"/>
      <c r="K909" s="373"/>
      <c r="L909" s="373"/>
      <c r="M909" s="373"/>
      <c r="N909" s="373"/>
      <c r="O909" s="373"/>
      <c r="P909" s="373"/>
      <c r="Q909" s="373"/>
      <c r="R909" s="373"/>
      <c r="S909" s="373"/>
      <c r="T909" s="373"/>
      <c r="U909" s="373"/>
      <c r="V909" s="373"/>
      <c r="W909" s="373"/>
      <c r="X909" s="373"/>
      <c r="Y909" s="373"/>
      <c r="Z909" s="373"/>
      <c r="AA909" s="373"/>
      <c r="AB909" s="373"/>
      <c r="AC909" s="373"/>
      <c r="AD909" s="373"/>
      <c r="AE909" s="373"/>
      <c r="AF909" s="373"/>
      <c r="AG909" s="373"/>
      <c r="AH909" s="373"/>
      <c r="AI909" s="1"/>
      <c r="AJ909" s="1"/>
    </row>
    <row r="910">
      <c r="A910" s="9">
        <v>923.0</v>
      </c>
      <c r="B910" s="12"/>
      <c r="C910" s="369">
        <f t="shared" si="9"/>
        <v>1</v>
      </c>
      <c r="D910" s="373"/>
      <c r="E910" s="373"/>
      <c r="F910" s="373"/>
      <c r="G910" s="373"/>
      <c r="H910" s="373"/>
      <c r="I910" s="373"/>
      <c r="J910" s="373"/>
      <c r="K910" s="373"/>
      <c r="L910" s="373"/>
      <c r="M910" s="373"/>
      <c r="N910" s="373"/>
      <c r="O910" s="373"/>
      <c r="P910" s="373"/>
      <c r="Q910" s="373"/>
      <c r="R910" s="373"/>
      <c r="S910" s="373"/>
      <c r="T910" s="373"/>
      <c r="U910" s="373"/>
      <c r="V910" s="373"/>
      <c r="W910" s="373"/>
      <c r="X910" s="373"/>
      <c r="Y910" s="373"/>
      <c r="Z910" s="373"/>
      <c r="AA910" s="373"/>
      <c r="AB910" s="373"/>
      <c r="AC910" s="373"/>
      <c r="AD910" s="373"/>
      <c r="AE910" s="373"/>
      <c r="AF910" s="373"/>
      <c r="AG910" s="373"/>
      <c r="AH910" s="373"/>
      <c r="AI910" s="1"/>
      <c r="AJ910" s="1"/>
    </row>
    <row r="911">
      <c r="A911" s="9">
        <v>924.0</v>
      </c>
      <c r="B911" s="12"/>
      <c r="C911" s="369">
        <f t="shared" si="9"/>
        <v>1</v>
      </c>
      <c r="D911" s="373"/>
      <c r="E911" s="373"/>
      <c r="F911" s="373"/>
      <c r="G911" s="373"/>
      <c r="H911" s="373"/>
      <c r="I911" s="373"/>
      <c r="J911" s="373"/>
      <c r="K911" s="373"/>
      <c r="L911" s="373"/>
      <c r="M911" s="373"/>
      <c r="N911" s="373"/>
      <c r="O911" s="373"/>
      <c r="P911" s="373"/>
      <c r="Q911" s="373"/>
      <c r="R911" s="373"/>
      <c r="S911" s="373"/>
      <c r="T911" s="373"/>
      <c r="U911" s="373"/>
      <c r="V911" s="373"/>
      <c r="W911" s="373"/>
      <c r="X911" s="373"/>
      <c r="Y911" s="373"/>
      <c r="Z911" s="373"/>
      <c r="AA911" s="373"/>
      <c r="AB911" s="373"/>
      <c r="AC911" s="373"/>
      <c r="AD911" s="373"/>
      <c r="AE911" s="373"/>
      <c r="AF911" s="373"/>
      <c r="AG911" s="373"/>
      <c r="AH911" s="373"/>
      <c r="AI911" s="1"/>
      <c r="AJ911" s="1"/>
    </row>
    <row r="912">
      <c r="A912" s="9">
        <v>925.0</v>
      </c>
      <c r="B912" s="12"/>
      <c r="C912" s="369">
        <f t="shared" si="9"/>
        <v>1</v>
      </c>
      <c r="D912" s="373"/>
      <c r="E912" s="373"/>
      <c r="F912" s="373"/>
      <c r="G912" s="373"/>
      <c r="H912" s="373"/>
      <c r="I912" s="373"/>
      <c r="J912" s="373"/>
      <c r="K912" s="373"/>
      <c r="L912" s="373"/>
      <c r="M912" s="373"/>
      <c r="N912" s="373"/>
      <c r="O912" s="373"/>
      <c r="P912" s="373"/>
      <c r="Q912" s="373"/>
      <c r="R912" s="373"/>
      <c r="S912" s="373"/>
      <c r="T912" s="373"/>
      <c r="U912" s="373"/>
      <c r="V912" s="373"/>
      <c r="W912" s="373"/>
      <c r="X912" s="373"/>
      <c r="Y912" s="373"/>
      <c r="Z912" s="373"/>
      <c r="AA912" s="373"/>
      <c r="AB912" s="373"/>
      <c r="AC912" s="373"/>
      <c r="AD912" s="373"/>
      <c r="AE912" s="373"/>
      <c r="AF912" s="373"/>
      <c r="AG912" s="373"/>
      <c r="AH912" s="373"/>
      <c r="AI912" s="1"/>
      <c r="AJ912" s="1"/>
    </row>
    <row r="913">
      <c r="A913" s="9">
        <v>926.0</v>
      </c>
      <c r="B913" s="12"/>
      <c r="C913" s="369">
        <f t="shared" si="9"/>
        <v>1</v>
      </c>
      <c r="D913" s="373"/>
      <c r="E913" s="373"/>
      <c r="F913" s="373"/>
      <c r="G913" s="373"/>
      <c r="H913" s="373"/>
      <c r="I913" s="373"/>
      <c r="J913" s="373"/>
      <c r="K913" s="373"/>
      <c r="L913" s="373"/>
      <c r="M913" s="373"/>
      <c r="N913" s="373"/>
      <c r="O913" s="373"/>
      <c r="P913" s="373"/>
      <c r="Q913" s="373"/>
      <c r="R913" s="373"/>
      <c r="S913" s="373"/>
      <c r="T913" s="373"/>
      <c r="U913" s="373"/>
      <c r="V913" s="373"/>
      <c r="W913" s="373"/>
      <c r="X913" s="373"/>
      <c r="Y913" s="373"/>
      <c r="Z913" s="373"/>
      <c r="AA913" s="373"/>
      <c r="AB913" s="373"/>
      <c r="AC913" s="373"/>
      <c r="AD913" s="373"/>
      <c r="AE913" s="373"/>
      <c r="AF913" s="373"/>
      <c r="AG913" s="373"/>
      <c r="AH913" s="373"/>
      <c r="AI913" s="1"/>
      <c r="AJ913" s="1"/>
    </row>
    <row r="914">
      <c r="A914" s="9">
        <v>927.0</v>
      </c>
      <c r="B914" s="12"/>
      <c r="C914" s="369">
        <f t="shared" si="9"/>
        <v>1</v>
      </c>
      <c r="D914" s="373"/>
      <c r="E914" s="373"/>
      <c r="F914" s="373"/>
      <c r="G914" s="373"/>
      <c r="H914" s="373"/>
      <c r="I914" s="373"/>
      <c r="J914" s="373"/>
      <c r="K914" s="373"/>
      <c r="L914" s="373"/>
      <c r="M914" s="373"/>
      <c r="N914" s="373"/>
      <c r="O914" s="373"/>
      <c r="P914" s="373"/>
      <c r="Q914" s="373"/>
      <c r="R914" s="373"/>
      <c r="S914" s="373"/>
      <c r="T914" s="373"/>
      <c r="U914" s="373"/>
      <c r="V914" s="373"/>
      <c r="W914" s="373"/>
      <c r="X914" s="373"/>
      <c r="Y914" s="373"/>
      <c r="Z914" s="373"/>
      <c r="AA914" s="373"/>
      <c r="AB914" s="373"/>
      <c r="AC914" s="373"/>
      <c r="AD914" s="373"/>
      <c r="AE914" s="373"/>
      <c r="AF914" s="373"/>
      <c r="AG914" s="373"/>
      <c r="AH914" s="373"/>
      <c r="AI914" s="1"/>
      <c r="AJ914" s="1"/>
    </row>
    <row r="915">
      <c r="A915" s="9">
        <v>928.0</v>
      </c>
      <c r="B915" s="12"/>
      <c r="C915" s="369">
        <f t="shared" si="9"/>
        <v>1</v>
      </c>
      <c r="D915" s="373"/>
      <c r="E915" s="373"/>
      <c r="F915" s="373"/>
      <c r="G915" s="373"/>
      <c r="H915" s="373"/>
      <c r="I915" s="373"/>
      <c r="J915" s="373"/>
      <c r="K915" s="373"/>
      <c r="L915" s="373"/>
      <c r="M915" s="373"/>
      <c r="N915" s="373"/>
      <c r="O915" s="373"/>
      <c r="P915" s="373"/>
      <c r="Q915" s="373"/>
      <c r="R915" s="373"/>
      <c r="S915" s="373"/>
      <c r="T915" s="373"/>
      <c r="U915" s="373"/>
      <c r="V915" s="373"/>
      <c r="W915" s="373"/>
      <c r="X915" s="373"/>
      <c r="Y915" s="373"/>
      <c r="Z915" s="373"/>
      <c r="AA915" s="373"/>
      <c r="AB915" s="373"/>
      <c r="AC915" s="373"/>
      <c r="AD915" s="373"/>
      <c r="AE915" s="373"/>
      <c r="AF915" s="373"/>
      <c r="AG915" s="373"/>
      <c r="AH915" s="373"/>
      <c r="AI915" s="1"/>
      <c r="AJ915" s="1"/>
    </row>
    <row r="916">
      <c r="A916" s="9">
        <v>929.0</v>
      </c>
      <c r="B916" s="12"/>
      <c r="C916" s="369">
        <f t="shared" si="9"/>
        <v>1</v>
      </c>
      <c r="D916" s="373"/>
      <c r="E916" s="373"/>
      <c r="F916" s="373"/>
      <c r="G916" s="373"/>
      <c r="H916" s="373"/>
      <c r="I916" s="373"/>
      <c r="J916" s="373"/>
      <c r="K916" s="373"/>
      <c r="L916" s="373"/>
      <c r="M916" s="373"/>
      <c r="N916" s="373"/>
      <c r="O916" s="373"/>
      <c r="P916" s="373"/>
      <c r="Q916" s="373"/>
      <c r="R916" s="373"/>
      <c r="S916" s="373"/>
      <c r="T916" s="373"/>
      <c r="U916" s="373"/>
      <c r="V916" s="373"/>
      <c r="W916" s="373"/>
      <c r="X916" s="373"/>
      <c r="Y916" s="373"/>
      <c r="Z916" s="373"/>
      <c r="AA916" s="373"/>
      <c r="AB916" s="373"/>
      <c r="AC916" s="373"/>
      <c r="AD916" s="373"/>
      <c r="AE916" s="373"/>
      <c r="AF916" s="373"/>
      <c r="AG916" s="373"/>
      <c r="AH916" s="373"/>
      <c r="AI916" s="1"/>
      <c r="AJ916" s="1"/>
    </row>
    <row r="917">
      <c r="A917" s="9">
        <v>930.0</v>
      </c>
      <c r="B917" s="12"/>
      <c r="C917" s="369">
        <f t="shared" si="9"/>
        <v>1</v>
      </c>
      <c r="D917" s="373"/>
      <c r="E917" s="373"/>
      <c r="F917" s="373"/>
      <c r="G917" s="373"/>
      <c r="H917" s="373"/>
      <c r="I917" s="373"/>
      <c r="J917" s="373"/>
      <c r="K917" s="373"/>
      <c r="L917" s="373"/>
      <c r="M917" s="373"/>
      <c r="N917" s="373"/>
      <c r="O917" s="373"/>
      <c r="P917" s="373"/>
      <c r="Q917" s="373"/>
      <c r="R917" s="373"/>
      <c r="S917" s="373"/>
      <c r="T917" s="373"/>
      <c r="U917" s="373"/>
      <c r="V917" s="373"/>
      <c r="W917" s="373"/>
      <c r="X917" s="373"/>
      <c r="Y917" s="373"/>
      <c r="Z917" s="373"/>
      <c r="AA917" s="373"/>
      <c r="AB917" s="373"/>
      <c r="AC917" s="373"/>
      <c r="AD917" s="373"/>
      <c r="AE917" s="373"/>
      <c r="AF917" s="373"/>
      <c r="AG917" s="373"/>
      <c r="AH917" s="373"/>
      <c r="AI917" s="1"/>
      <c r="AJ917" s="1"/>
    </row>
    <row r="918">
      <c r="A918" s="9">
        <v>931.0</v>
      </c>
      <c r="B918" s="12"/>
      <c r="C918" s="369">
        <f t="shared" si="9"/>
        <v>1</v>
      </c>
      <c r="D918" s="373"/>
      <c r="E918" s="373"/>
      <c r="F918" s="373"/>
      <c r="G918" s="373"/>
      <c r="H918" s="373"/>
      <c r="I918" s="373"/>
      <c r="J918" s="373"/>
      <c r="K918" s="373"/>
      <c r="L918" s="373"/>
      <c r="M918" s="373"/>
      <c r="N918" s="373"/>
      <c r="O918" s="373"/>
      <c r="P918" s="373"/>
      <c r="Q918" s="373"/>
      <c r="R918" s="373"/>
      <c r="S918" s="373"/>
      <c r="T918" s="373"/>
      <c r="U918" s="373"/>
      <c r="V918" s="373"/>
      <c r="W918" s="373"/>
      <c r="X918" s="373"/>
      <c r="Y918" s="373"/>
      <c r="Z918" s="373"/>
      <c r="AA918" s="373"/>
      <c r="AB918" s="373"/>
      <c r="AC918" s="373"/>
      <c r="AD918" s="373"/>
      <c r="AE918" s="373"/>
      <c r="AF918" s="373"/>
      <c r="AG918" s="373"/>
      <c r="AH918" s="373"/>
      <c r="AI918" s="1"/>
      <c r="AJ918" s="1"/>
    </row>
    <row r="919">
      <c r="A919" s="9">
        <v>932.0</v>
      </c>
      <c r="B919" s="12"/>
      <c r="C919" s="369">
        <f t="shared" si="9"/>
        <v>1</v>
      </c>
      <c r="D919" s="373"/>
      <c r="E919" s="373"/>
      <c r="F919" s="373"/>
      <c r="G919" s="373"/>
      <c r="H919" s="373"/>
      <c r="I919" s="373"/>
      <c r="J919" s="373"/>
      <c r="K919" s="373"/>
      <c r="L919" s="373"/>
      <c r="M919" s="373"/>
      <c r="N919" s="373"/>
      <c r="O919" s="373"/>
      <c r="P919" s="373"/>
      <c r="Q919" s="373"/>
      <c r="R919" s="373"/>
      <c r="S919" s="373"/>
      <c r="T919" s="373"/>
      <c r="U919" s="373"/>
      <c r="V919" s="373"/>
      <c r="W919" s="373"/>
      <c r="X919" s="373"/>
      <c r="Y919" s="373"/>
      <c r="Z919" s="373"/>
      <c r="AA919" s="373"/>
      <c r="AB919" s="373"/>
      <c r="AC919" s="373"/>
      <c r="AD919" s="373"/>
      <c r="AE919" s="373"/>
      <c r="AF919" s="373"/>
      <c r="AG919" s="373"/>
      <c r="AH919" s="373"/>
      <c r="AI919" s="1"/>
      <c r="AJ919" s="1"/>
    </row>
    <row r="920">
      <c r="A920" s="9">
        <v>933.0</v>
      </c>
      <c r="B920" s="12"/>
      <c r="C920" s="369">
        <f t="shared" si="9"/>
        <v>1</v>
      </c>
      <c r="D920" s="373"/>
      <c r="E920" s="373"/>
      <c r="F920" s="373"/>
      <c r="G920" s="373"/>
      <c r="H920" s="373"/>
      <c r="I920" s="373"/>
      <c r="J920" s="373"/>
      <c r="K920" s="373"/>
      <c r="L920" s="373"/>
      <c r="M920" s="373"/>
      <c r="N920" s="373"/>
      <c r="O920" s="373"/>
      <c r="P920" s="373"/>
      <c r="Q920" s="373"/>
      <c r="R920" s="373"/>
      <c r="S920" s="373"/>
      <c r="T920" s="373"/>
      <c r="U920" s="373"/>
      <c r="V920" s="373"/>
      <c r="W920" s="373"/>
      <c r="X920" s="373"/>
      <c r="Y920" s="373"/>
      <c r="Z920" s="373"/>
      <c r="AA920" s="373"/>
      <c r="AB920" s="373"/>
      <c r="AC920" s="373"/>
      <c r="AD920" s="373"/>
      <c r="AE920" s="373"/>
      <c r="AF920" s="373"/>
      <c r="AG920" s="373"/>
      <c r="AH920" s="373"/>
      <c r="AI920" s="1"/>
      <c r="AJ920" s="1"/>
    </row>
    <row r="921">
      <c r="A921" s="9">
        <v>934.0</v>
      </c>
      <c r="B921" s="12"/>
      <c r="C921" s="369">
        <f t="shared" si="9"/>
        <v>1</v>
      </c>
      <c r="D921" s="373"/>
      <c r="E921" s="373"/>
      <c r="F921" s="373"/>
      <c r="G921" s="373"/>
      <c r="H921" s="373"/>
      <c r="I921" s="373"/>
      <c r="J921" s="373"/>
      <c r="K921" s="373"/>
      <c r="L921" s="373"/>
      <c r="M921" s="373"/>
      <c r="N921" s="373"/>
      <c r="O921" s="373"/>
      <c r="P921" s="373"/>
      <c r="Q921" s="373"/>
      <c r="R921" s="373"/>
      <c r="S921" s="373"/>
      <c r="T921" s="373"/>
      <c r="U921" s="373"/>
      <c r="V921" s="373"/>
      <c r="W921" s="373"/>
      <c r="X921" s="373"/>
      <c r="Y921" s="373"/>
      <c r="Z921" s="373"/>
      <c r="AA921" s="373"/>
      <c r="AB921" s="373"/>
      <c r="AC921" s="373"/>
      <c r="AD921" s="373"/>
      <c r="AE921" s="373"/>
      <c r="AF921" s="373"/>
      <c r="AG921" s="373"/>
      <c r="AH921" s="373"/>
      <c r="AI921" s="1"/>
      <c r="AJ921" s="1"/>
    </row>
    <row r="922">
      <c r="A922" s="9">
        <v>935.0</v>
      </c>
      <c r="B922" s="12"/>
      <c r="C922" s="369">
        <f t="shared" si="9"/>
        <v>1</v>
      </c>
      <c r="D922" s="373"/>
      <c r="E922" s="373"/>
      <c r="F922" s="373"/>
      <c r="G922" s="373"/>
      <c r="H922" s="373"/>
      <c r="I922" s="373"/>
      <c r="J922" s="373"/>
      <c r="K922" s="373"/>
      <c r="L922" s="373"/>
      <c r="M922" s="373"/>
      <c r="N922" s="373"/>
      <c r="O922" s="373"/>
      <c r="P922" s="373"/>
      <c r="Q922" s="373"/>
      <c r="R922" s="373"/>
      <c r="S922" s="373"/>
      <c r="T922" s="373"/>
      <c r="U922" s="373"/>
      <c r="V922" s="373"/>
      <c r="W922" s="373"/>
      <c r="X922" s="373"/>
      <c r="Y922" s="373"/>
      <c r="Z922" s="373"/>
      <c r="AA922" s="373"/>
      <c r="AB922" s="373"/>
      <c r="AC922" s="373"/>
      <c r="AD922" s="373"/>
      <c r="AE922" s="373"/>
      <c r="AF922" s="373"/>
      <c r="AG922" s="373"/>
      <c r="AH922" s="373"/>
      <c r="AI922" s="1"/>
      <c r="AJ922" s="1"/>
    </row>
    <row r="923">
      <c r="A923" s="9">
        <v>936.0</v>
      </c>
      <c r="B923" s="12"/>
      <c r="C923" s="369">
        <f t="shared" si="9"/>
        <v>1</v>
      </c>
      <c r="D923" s="373"/>
      <c r="E923" s="373"/>
      <c r="F923" s="373"/>
      <c r="G923" s="373"/>
      <c r="H923" s="373"/>
      <c r="I923" s="373"/>
      <c r="J923" s="373"/>
      <c r="K923" s="373"/>
      <c r="L923" s="373"/>
      <c r="M923" s="373"/>
      <c r="N923" s="373"/>
      <c r="O923" s="373"/>
      <c r="P923" s="373"/>
      <c r="Q923" s="373"/>
      <c r="R923" s="373"/>
      <c r="S923" s="373"/>
      <c r="T923" s="373"/>
      <c r="U923" s="373"/>
      <c r="V923" s="373"/>
      <c r="W923" s="373"/>
      <c r="X923" s="373"/>
      <c r="Y923" s="373"/>
      <c r="Z923" s="373"/>
      <c r="AA923" s="373"/>
      <c r="AB923" s="373"/>
      <c r="AC923" s="373"/>
      <c r="AD923" s="373"/>
      <c r="AE923" s="373"/>
      <c r="AF923" s="373"/>
      <c r="AG923" s="373"/>
      <c r="AH923" s="373"/>
      <c r="AI923" s="1"/>
      <c r="AJ923" s="1"/>
    </row>
    <row r="924">
      <c r="A924" s="9">
        <v>937.0</v>
      </c>
      <c r="B924" s="12"/>
      <c r="C924" s="369">
        <f t="shared" si="9"/>
        <v>1</v>
      </c>
      <c r="D924" s="373"/>
      <c r="E924" s="373"/>
      <c r="F924" s="373"/>
      <c r="G924" s="373"/>
      <c r="H924" s="373"/>
      <c r="I924" s="373"/>
      <c r="J924" s="373"/>
      <c r="K924" s="373"/>
      <c r="L924" s="373"/>
      <c r="M924" s="373"/>
      <c r="N924" s="373"/>
      <c r="O924" s="373"/>
      <c r="P924" s="373"/>
      <c r="Q924" s="373"/>
      <c r="R924" s="373"/>
      <c r="S924" s="373"/>
      <c r="T924" s="373"/>
      <c r="U924" s="373"/>
      <c r="V924" s="373"/>
      <c r="W924" s="373"/>
      <c r="X924" s="373"/>
      <c r="Y924" s="373"/>
      <c r="Z924" s="373"/>
      <c r="AA924" s="373"/>
      <c r="AB924" s="373"/>
      <c r="AC924" s="373"/>
      <c r="AD924" s="373"/>
      <c r="AE924" s="373"/>
      <c r="AF924" s="373"/>
      <c r="AG924" s="373"/>
      <c r="AH924" s="373"/>
      <c r="AI924" s="1"/>
      <c r="AJ924" s="1"/>
    </row>
    <row r="925">
      <c r="A925" s="9">
        <v>938.0</v>
      </c>
      <c r="B925" s="12"/>
      <c r="C925" s="369">
        <f t="shared" si="9"/>
        <v>1</v>
      </c>
      <c r="D925" s="373"/>
      <c r="E925" s="373"/>
      <c r="F925" s="373"/>
      <c r="G925" s="373"/>
      <c r="H925" s="373"/>
      <c r="I925" s="373"/>
      <c r="J925" s="373"/>
      <c r="K925" s="373"/>
      <c r="L925" s="373"/>
      <c r="M925" s="373"/>
      <c r="N925" s="373"/>
      <c r="O925" s="373"/>
      <c r="P925" s="373"/>
      <c r="Q925" s="373"/>
      <c r="R925" s="373"/>
      <c r="S925" s="373"/>
      <c r="T925" s="373"/>
      <c r="U925" s="373"/>
      <c r="V925" s="373"/>
      <c r="W925" s="373"/>
      <c r="X925" s="373"/>
      <c r="Y925" s="373"/>
      <c r="Z925" s="373"/>
      <c r="AA925" s="373"/>
      <c r="AB925" s="373"/>
      <c r="AC925" s="373"/>
      <c r="AD925" s="373"/>
      <c r="AE925" s="373"/>
      <c r="AF925" s="373"/>
      <c r="AG925" s="373"/>
      <c r="AH925" s="373"/>
      <c r="AI925" s="1"/>
      <c r="AJ925" s="1"/>
    </row>
    <row r="926">
      <c r="A926" s="9">
        <v>939.0</v>
      </c>
      <c r="B926" s="12"/>
      <c r="C926" s="369">
        <f t="shared" si="9"/>
        <v>1</v>
      </c>
      <c r="D926" s="373"/>
      <c r="E926" s="373"/>
      <c r="F926" s="373"/>
      <c r="G926" s="373"/>
      <c r="H926" s="373"/>
      <c r="I926" s="373"/>
      <c r="J926" s="373"/>
      <c r="K926" s="373"/>
      <c r="L926" s="373"/>
      <c r="M926" s="373"/>
      <c r="N926" s="373"/>
      <c r="O926" s="373"/>
      <c r="P926" s="373"/>
      <c r="Q926" s="373"/>
      <c r="R926" s="373"/>
      <c r="S926" s="373"/>
      <c r="T926" s="373"/>
      <c r="U926" s="373"/>
      <c r="V926" s="373"/>
      <c r="W926" s="373"/>
      <c r="X926" s="373"/>
      <c r="Y926" s="373"/>
      <c r="Z926" s="373"/>
      <c r="AA926" s="373"/>
      <c r="AB926" s="373"/>
      <c r="AC926" s="373"/>
      <c r="AD926" s="373"/>
      <c r="AE926" s="373"/>
      <c r="AF926" s="373"/>
      <c r="AG926" s="373"/>
      <c r="AH926" s="373"/>
      <c r="AI926" s="1"/>
      <c r="AJ926" s="1"/>
    </row>
    <row r="927">
      <c r="A927" s="9">
        <v>940.0</v>
      </c>
      <c r="B927" s="12"/>
      <c r="C927" s="369">
        <f t="shared" si="9"/>
        <v>1</v>
      </c>
      <c r="D927" s="373"/>
      <c r="E927" s="373"/>
      <c r="F927" s="373"/>
      <c r="G927" s="373"/>
      <c r="H927" s="373"/>
      <c r="I927" s="373"/>
      <c r="J927" s="373"/>
      <c r="K927" s="373"/>
      <c r="L927" s="373"/>
      <c r="M927" s="373"/>
      <c r="N927" s="373"/>
      <c r="O927" s="373"/>
      <c r="P927" s="373"/>
      <c r="Q927" s="373"/>
      <c r="R927" s="373"/>
      <c r="S927" s="373"/>
      <c r="T927" s="373"/>
      <c r="U927" s="373"/>
      <c r="V927" s="373"/>
      <c r="W927" s="373"/>
      <c r="X927" s="373"/>
      <c r="Y927" s="373"/>
      <c r="Z927" s="373"/>
      <c r="AA927" s="373"/>
      <c r="AB927" s="373"/>
      <c r="AC927" s="373"/>
      <c r="AD927" s="373"/>
      <c r="AE927" s="373"/>
      <c r="AF927" s="373"/>
      <c r="AG927" s="373"/>
      <c r="AH927" s="373"/>
      <c r="AI927" s="1"/>
      <c r="AJ927" s="1"/>
    </row>
    <row r="928">
      <c r="A928" s="9">
        <v>941.0</v>
      </c>
      <c r="B928" s="12"/>
      <c r="C928" s="369">
        <f t="shared" si="9"/>
        <v>1</v>
      </c>
      <c r="D928" s="373"/>
      <c r="E928" s="373"/>
      <c r="F928" s="373"/>
      <c r="G928" s="373"/>
      <c r="H928" s="373"/>
      <c r="I928" s="373"/>
      <c r="J928" s="373"/>
      <c r="K928" s="373"/>
      <c r="L928" s="373"/>
      <c r="M928" s="373"/>
      <c r="N928" s="373"/>
      <c r="O928" s="373"/>
      <c r="P928" s="373"/>
      <c r="Q928" s="373"/>
      <c r="R928" s="373"/>
      <c r="S928" s="373"/>
      <c r="T928" s="373"/>
      <c r="U928" s="373"/>
      <c r="V928" s="373"/>
      <c r="W928" s="373"/>
      <c r="X928" s="373"/>
      <c r="Y928" s="373"/>
      <c r="Z928" s="373"/>
      <c r="AA928" s="373"/>
      <c r="AB928" s="373"/>
      <c r="AC928" s="373"/>
      <c r="AD928" s="373"/>
      <c r="AE928" s="373"/>
      <c r="AF928" s="373"/>
      <c r="AG928" s="373"/>
      <c r="AH928" s="373"/>
      <c r="AI928" s="1"/>
      <c r="AJ928" s="1"/>
    </row>
    <row r="929">
      <c r="A929" s="9">
        <v>942.0</v>
      </c>
      <c r="B929" s="12"/>
      <c r="C929" s="369">
        <f t="shared" si="9"/>
        <v>1</v>
      </c>
      <c r="D929" s="373"/>
      <c r="E929" s="373"/>
      <c r="F929" s="373"/>
      <c r="G929" s="373"/>
      <c r="H929" s="373"/>
      <c r="I929" s="373"/>
      <c r="J929" s="373"/>
      <c r="K929" s="373"/>
      <c r="L929" s="373"/>
      <c r="M929" s="373"/>
      <c r="N929" s="373"/>
      <c r="O929" s="373"/>
      <c r="P929" s="373"/>
      <c r="Q929" s="373"/>
      <c r="R929" s="373"/>
      <c r="S929" s="373"/>
      <c r="T929" s="373"/>
      <c r="U929" s="373"/>
      <c r="V929" s="373"/>
      <c r="W929" s="373"/>
      <c r="X929" s="373"/>
      <c r="Y929" s="373"/>
      <c r="Z929" s="373"/>
      <c r="AA929" s="373"/>
      <c r="AB929" s="373"/>
      <c r="AC929" s="373"/>
      <c r="AD929" s="373"/>
      <c r="AE929" s="373"/>
      <c r="AF929" s="373"/>
      <c r="AG929" s="373"/>
      <c r="AH929" s="373"/>
      <c r="AI929" s="1"/>
      <c r="AJ929" s="1"/>
    </row>
    <row r="930">
      <c r="A930" s="9">
        <v>943.0</v>
      </c>
      <c r="B930" s="12"/>
      <c r="C930" s="369">
        <f t="shared" si="9"/>
        <v>1</v>
      </c>
      <c r="D930" s="373"/>
      <c r="E930" s="373"/>
      <c r="F930" s="373"/>
      <c r="G930" s="373"/>
      <c r="H930" s="373"/>
      <c r="I930" s="373"/>
      <c r="J930" s="373"/>
      <c r="K930" s="373"/>
      <c r="L930" s="373"/>
      <c r="M930" s="373"/>
      <c r="N930" s="373"/>
      <c r="O930" s="373"/>
      <c r="P930" s="373"/>
      <c r="Q930" s="373"/>
      <c r="R930" s="373"/>
      <c r="S930" s="373"/>
      <c r="T930" s="373"/>
      <c r="U930" s="373"/>
      <c r="V930" s="373"/>
      <c r="W930" s="373"/>
      <c r="X930" s="373"/>
      <c r="Y930" s="373"/>
      <c r="Z930" s="373"/>
      <c r="AA930" s="373"/>
      <c r="AB930" s="373"/>
      <c r="AC930" s="373"/>
      <c r="AD930" s="373"/>
      <c r="AE930" s="373"/>
      <c r="AF930" s="373"/>
      <c r="AG930" s="373"/>
      <c r="AH930" s="373"/>
      <c r="AI930" s="1"/>
      <c r="AJ930" s="1"/>
    </row>
    <row r="931">
      <c r="A931" s="9">
        <v>944.0</v>
      </c>
      <c r="B931" s="12"/>
      <c r="C931" s="369">
        <f t="shared" si="9"/>
        <v>1</v>
      </c>
      <c r="D931" s="373"/>
      <c r="E931" s="373"/>
      <c r="F931" s="373"/>
      <c r="G931" s="373"/>
      <c r="H931" s="373"/>
      <c r="I931" s="373"/>
      <c r="J931" s="373"/>
      <c r="K931" s="373"/>
      <c r="L931" s="373"/>
      <c r="M931" s="373"/>
      <c r="N931" s="373"/>
      <c r="O931" s="373"/>
      <c r="P931" s="373"/>
      <c r="Q931" s="373"/>
      <c r="R931" s="373"/>
      <c r="S931" s="373"/>
      <c r="T931" s="373"/>
      <c r="U931" s="373"/>
      <c r="V931" s="373"/>
      <c r="W931" s="373"/>
      <c r="X931" s="373"/>
      <c r="Y931" s="373"/>
      <c r="Z931" s="373"/>
      <c r="AA931" s="373"/>
      <c r="AB931" s="373"/>
      <c r="AC931" s="373"/>
      <c r="AD931" s="373"/>
      <c r="AE931" s="373"/>
      <c r="AF931" s="373"/>
      <c r="AG931" s="373"/>
      <c r="AH931" s="373"/>
      <c r="AI931" s="1"/>
      <c r="AJ931" s="1"/>
    </row>
    <row r="932">
      <c r="A932" s="9">
        <v>945.0</v>
      </c>
      <c r="B932" s="12"/>
      <c r="C932" s="369">
        <f t="shared" si="9"/>
        <v>1</v>
      </c>
      <c r="D932" s="373"/>
      <c r="E932" s="373"/>
      <c r="F932" s="373"/>
      <c r="G932" s="373"/>
      <c r="H932" s="373"/>
      <c r="I932" s="373"/>
      <c r="J932" s="373"/>
      <c r="K932" s="373"/>
      <c r="L932" s="373"/>
      <c r="M932" s="373"/>
      <c r="N932" s="373"/>
      <c r="O932" s="373"/>
      <c r="P932" s="373"/>
      <c r="Q932" s="373"/>
      <c r="R932" s="373"/>
      <c r="S932" s="373"/>
      <c r="T932" s="373"/>
      <c r="U932" s="373"/>
      <c r="V932" s="373"/>
      <c r="W932" s="373"/>
      <c r="X932" s="373"/>
      <c r="Y932" s="373"/>
      <c r="Z932" s="373"/>
      <c r="AA932" s="373"/>
      <c r="AB932" s="373"/>
      <c r="AC932" s="373"/>
      <c r="AD932" s="373"/>
      <c r="AE932" s="373"/>
      <c r="AF932" s="373"/>
      <c r="AG932" s="373"/>
      <c r="AH932" s="373"/>
      <c r="AI932" s="1"/>
      <c r="AJ932" s="1"/>
    </row>
    <row r="933">
      <c r="A933" s="9">
        <v>946.0</v>
      </c>
      <c r="B933" s="12"/>
      <c r="C933" s="369">
        <f t="shared" si="9"/>
        <v>1</v>
      </c>
      <c r="D933" s="373"/>
      <c r="E933" s="373"/>
      <c r="F933" s="373"/>
      <c r="G933" s="373"/>
      <c r="H933" s="373"/>
      <c r="I933" s="373"/>
      <c r="J933" s="373"/>
      <c r="K933" s="373"/>
      <c r="L933" s="373"/>
      <c r="M933" s="373"/>
      <c r="N933" s="373"/>
      <c r="O933" s="373"/>
      <c r="P933" s="373"/>
      <c r="Q933" s="373"/>
      <c r="R933" s="373"/>
      <c r="S933" s="373"/>
      <c r="T933" s="373"/>
      <c r="U933" s="373"/>
      <c r="V933" s="373"/>
      <c r="W933" s="373"/>
      <c r="X933" s="373"/>
      <c r="Y933" s="373"/>
      <c r="Z933" s="373"/>
      <c r="AA933" s="373"/>
      <c r="AB933" s="373"/>
      <c r="AC933" s="373"/>
      <c r="AD933" s="373"/>
      <c r="AE933" s="373"/>
      <c r="AF933" s="373"/>
      <c r="AG933" s="373"/>
      <c r="AH933" s="373"/>
      <c r="AI933" s="1"/>
      <c r="AJ933" s="1"/>
    </row>
    <row r="934">
      <c r="A934" s="9">
        <v>947.0</v>
      </c>
      <c r="B934" s="12"/>
      <c r="C934" s="369">
        <f t="shared" si="9"/>
        <v>1</v>
      </c>
      <c r="D934" s="373"/>
      <c r="E934" s="373"/>
      <c r="F934" s="373"/>
      <c r="G934" s="373"/>
      <c r="H934" s="373"/>
      <c r="I934" s="373"/>
      <c r="J934" s="373"/>
      <c r="K934" s="373"/>
      <c r="L934" s="373"/>
      <c r="M934" s="373"/>
      <c r="N934" s="373"/>
      <c r="O934" s="373"/>
      <c r="P934" s="373"/>
      <c r="Q934" s="373"/>
      <c r="R934" s="373"/>
      <c r="S934" s="373"/>
      <c r="T934" s="373"/>
      <c r="U934" s="373"/>
      <c r="V934" s="373"/>
      <c r="W934" s="373"/>
      <c r="X934" s="373"/>
      <c r="Y934" s="373"/>
      <c r="Z934" s="373"/>
      <c r="AA934" s="373"/>
      <c r="AB934" s="373"/>
      <c r="AC934" s="373"/>
      <c r="AD934" s="373"/>
      <c r="AE934" s="373"/>
      <c r="AF934" s="373"/>
      <c r="AG934" s="373"/>
      <c r="AH934" s="373"/>
      <c r="AI934" s="1"/>
      <c r="AJ934" s="1"/>
    </row>
    <row r="935">
      <c r="A935" s="9">
        <v>948.0</v>
      </c>
      <c r="B935" s="12"/>
      <c r="C935" s="369">
        <f t="shared" si="9"/>
        <v>1</v>
      </c>
      <c r="D935" s="373"/>
      <c r="E935" s="373"/>
      <c r="F935" s="373"/>
      <c r="G935" s="373"/>
      <c r="H935" s="373"/>
      <c r="I935" s="373"/>
      <c r="J935" s="373"/>
      <c r="K935" s="373"/>
      <c r="L935" s="373"/>
      <c r="M935" s="373"/>
      <c r="N935" s="373"/>
      <c r="O935" s="373"/>
      <c r="P935" s="373"/>
      <c r="Q935" s="373"/>
      <c r="R935" s="373"/>
      <c r="S935" s="373"/>
      <c r="T935" s="373"/>
      <c r="U935" s="373"/>
      <c r="V935" s="373"/>
      <c r="W935" s="373"/>
      <c r="X935" s="373"/>
      <c r="Y935" s="373"/>
      <c r="Z935" s="373"/>
      <c r="AA935" s="373"/>
      <c r="AB935" s="373"/>
      <c r="AC935" s="373"/>
      <c r="AD935" s="373"/>
      <c r="AE935" s="373"/>
      <c r="AF935" s="373"/>
      <c r="AG935" s="373"/>
      <c r="AH935" s="373"/>
      <c r="AI935" s="1"/>
      <c r="AJ935" s="1"/>
    </row>
    <row r="936">
      <c r="A936" s="9">
        <v>949.0</v>
      </c>
      <c r="B936" s="12"/>
      <c r="C936" s="369">
        <f t="shared" si="9"/>
        <v>1</v>
      </c>
      <c r="D936" s="373"/>
      <c r="E936" s="373"/>
      <c r="F936" s="373"/>
      <c r="G936" s="373"/>
      <c r="H936" s="373"/>
      <c r="I936" s="373"/>
      <c r="J936" s="373"/>
      <c r="K936" s="373"/>
      <c r="L936" s="373"/>
      <c r="M936" s="373"/>
      <c r="N936" s="373"/>
      <c r="O936" s="373"/>
      <c r="P936" s="373"/>
      <c r="Q936" s="373"/>
      <c r="R936" s="373"/>
      <c r="S936" s="373"/>
      <c r="T936" s="373"/>
      <c r="U936" s="373"/>
      <c r="V936" s="373"/>
      <c r="W936" s="373"/>
      <c r="X936" s="373"/>
      <c r="Y936" s="373"/>
      <c r="Z936" s="373"/>
      <c r="AA936" s="373"/>
      <c r="AB936" s="373"/>
      <c r="AC936" s="373"/>
      <c r="AD936" s="373"/>
      <c r="AE936" s="373"/>
      <c r="AF936" s="373"/>
      <c r="AG936" s="373"/>
      <c r="AH936" s="373"/>
      <c r="AI936" s="1"/>
      <c r="AJ936" s="1"/>
    </row>
    <row r="937">
      <c r="A937" s="9">
        <v>950.0</v>
      </c>
      <c r="B937" s="12"/>
      <c r="C937" s="369">
        <f t="shared" si="9"/>
        <v>1</v>
      </c>
      <c r="D937" s="373"/>
      <c r="E937" s="373"/>
      <c r="F937" s="373"/>
      <c r="G937" s="373"/>
      <c r="H937" s="373"/>
      <c r="I937" s="373"/>
      <c r="J937" s="373"/>
      <c r="K937" s="373"/>
      <c r="L937" s="373"/>
      <c r="M937" s="373"/>
      <c r="N937" s="373"/>
      <c r="O937" s="373"/>
      <c r="P937" s="373"/>
      <c r="Q937" s="373"/>
      <c r="R937" s="373"/>
      <c r="S937" s="373"/>
      <c r="T937" s="373"/>
      <c r="U937" s="373"/>
      <c r="V937" s="373"/>
      <c r="W937" s="373"/>
      <c r="X937" s="373"/>
      <c r="Y937" s="373"/>
      <c r="Z937" s="373"/>
      <c r="AA937" s="373"/>
      <c r="AB937" s="373"/>
      <c r="AC937" s="373"/>
      <c r="AD937" s="373"/>
      <c r="AE937" s="373"/>
      <c r="AF937" s="373"/>
      <c r="AG937" s="373"/>
      <c r="AH937" s="373"/>
      <c r="AI937" s="1"/>
      <c r="AJ937" s="1"/>
    </row>
    <row r="938">
      <c r="A938" s="9">
        <v>951.0</v>
      </c>
      <c r="B938" s="12"/>
      <c r="C938" s="369">
        <f t="shared" si="9"/>
        <v>1</v>
      </c>
      <c r="D938" s="373"/>
      <c r="E938" s="373"/>
      <c r="F938" s="373"/>
      <c r="G938" s="373"/>
      <c r="H938" s="373"/>
      <c r="I938" s="373"/>
      <c r="J938" s="373"/>
      <c r="K938" s="373"/>
      <c r="L938" s="373"/>
      <c r="M938" s="373"/>
      <c r="N938" s="373"/>
      <c r="O938" s="373"/>
      <c r="P938" s="373"/>
      <c r="Q938" s="373"/>
      <c r="R938" s="373"/>
      <c r="S938" s="373"/>
      <c r="T938" s="373"/>
      <c r="U938" s="373"/>
      <c r="V938" s="373"/>
      <c r="W938" s="373"/>
      <c r="X938" s="373"/>
      <c r="Y938" s="373"/>
      <c r="Z938" s="373"/>
      <c r="AA938" s="373"/>
      <c r="AB938" s="373"/>
      <c r="AC938" s="373"/>
      <c r="AD938" s="373"/>
      <c r="AE938" s="373"/>
      <c r="AF938" s="373"/>
      <c r="AG938" s="373"/>
      <c r="AH938" s="373"/>
      <c r="AI938" s="1"/>
      <c r="AJ938" s="1"/>
    </row>
    <row r="939">
      <c r="A939" s="9">
        <v>952.0</v>
      </c>
      <c r="B939" s="12"/>
      <c r="C939" s="369">
        <f t="shared" si="9"/>
        <v>1</v>
      </c>
      <c r="D939" s="373"/>
      <c r="E939" s="373"/>
      <c r="F939" s="373"/>
      <c r="G939" s="373"/>
      <c r="H939" s="373"/>
      <c r="I939" s="373"/>
      <c r="J939" s="373"/>
      <c r="K939" s="373"/>
      <c r="L939" s="373"/>
      <c r="M939" s="373"/>
      <c r="N939" s="373"/>
      <c r="O939" s="373"/>
      <c r="P939" s="373"/>
      <c r="Q939" s="373"/>
      <c r="R939" s="373"/>
      <c r="S939" s="373"/>
      <c r="T939" s="373"/>
      <c r="U939" s="373"/>
      <c r="V939" s="373"/>
      <c r="W939" s="373"/>
      <c r="X939" s="373"/>
      <c r="Y939" s="373"/>
      <c r="Z939" s="373"/>
      <c r="AA939" s="373"/>
      <c r="AB939" s="373"/>
      <c r="AC939" s="373"/>
      <c r="AD939" s="373"/>
      <c r="AE939" s="373"/>
      <c r="AF939" s="373"/>
      <c r="AG939" s="373"/>
      <c r="AH939" s="373"/>
      <c r="AI939" s="1"/>
      <c r="AJ939" s="1"/>
    </row>
    <row r="940">
      <c r="A940" s="9">
        <v>953.0</v>
      </c>
      <c r="B940" s="12"/>
      <c r="C940" s="369">
        <f t="shared" si="9"/>
        <v>1</v>
      </c>
      <c r="D940" s="373"/>
      <c r="E940" s="373"/>
      <c r="F940" s="373"/>
      <c r="G940" s="373"/>
      <c r="H940" s="373"/>
      <c r="I940" s="373"/>
      <c r="J940" s="373"/>
      <c r="K940" s="373"/>
      <c r="L940" s="373"/>
      <c r="M940" s="373"/>
      <c r="N940" s="373"/>
      <c r="O940" s="373"/>
      <c r="P940" s="373"/>
      <c r="Q940" s="373"/>
      <c r="R940" s="373"/>
      <c r="S940" s="373"/>
      <c r="T940" s="373"/>
      <c r="U940" s="373"/>
      <c r="V940" s="373"/>
      <c r="W940" s="373"/>
      <c r="X940" s="373"/>
      <c r="Y940" s="373"/>
      <c r="Z940" s="373"/>
      <c r="AA940" s="373"/>
      <c r="AB940" s="373"/>
      <c r="AC940" s="373"/>
      <c r="AD940" s="373"/>
      <c r="AE940" s="373"/>
      <c r="AF940" s="373"/>
      <c r="AG940" s="373"/>
      <c r="AH940" s="373"/>
      <c r="AI940" s="1"/>
      <c r="AJ940" s="1"/>
    </row>
    <row r="941">
      <c r="A941" s="9">
        <v>954.0</v>
      </c>
      <c r="B941" s="12"/>
      <c r="C941" s="369">
        <f t="shared" si="9"/>
        <v>1</v>
      </c>
      <c r="D941" s="373"/>
      <c r="E941" s="373"/>
      <c r="F941" s="373"/>
      <c r="G941" s="373"/>
      <c r="H941" s="373"/>
      <c r="I941" s="373"/>
      <c r="J941" s="373"/>
      <c r="K941" s="373"/>
      <c r="L941" s="373"/>
      <c r="M941" s="373"/>
      <c r="N941" s="373"/>
      <c r="O941" s="373"/>
      <c r="P941" s="373"/>
      <c r="Q941" s="373"/>
      <c r="R941" s="373"/>
      <c r="S941" s="373"/>
      <c r="T941" s="373"/>
      <c r="U941" s="373"/>
      <c r="V941" s="373"/>
      <c r="W941" s="373"/>
      <c r="X941" s="373"/>
      <c r="Y941" s="373"/>
      <c r="Z941" s="373"/>
      <c r="AA941" s="373"/>
      <c r="AB941" s="373"/>
      <c r="AC941" s="373"/>
      <c r="AD941" s="373"/>
      <c r="AE941" s="373"/>
      <c r="AF941" s="373"/>
      <c r="AG941" s="373"/>
      <c r="AH941" s="373"/>
      <c r="AI941" s="1"/>
      <c r="AJ941" s="1"/>
    </row>
    <row r="942">
      <c r="A942" s="9">
        <v>955.0</v>
      </c>
      <c r="B942" s="12"/>
      <c r="C942" s="369">
        <f t="shared" si="9"/>
        <v>1</v>
      </c>
      <c r="D942" s="373"/>
      <c r="E942" s="373"/>
      <c r="F942" s="373"/>
      <c r="G942" s="373"/>
      <c r="H942" s="373"/>
      <c r="I942" s="373"/>
      <c r="J942" s="373"/>
      <c r="K942" s="373"/>
      <c r="L942" s="373"/>
      <c r="M942" s="373"/>
      <c r="N942" s="373"/>
      <c r="O942" s="373"/>
      <c r="P942" s="373"/>
      <c r="Q942" s="373"/>
      <c r="R942" s="373"/>
      <c r="S942" s="373"/>
      <c r="T942" s="373"/>
      <c r="U942" s="373"/>
      <c r="V942" s="373"/>
      <c r="W942" s="373"/>
      <c r="X942" s="373"/>
      <c r="Y942" s="373"/>
      <c r="Z942" s="373"/>
      <c r="AA942" s="373"/>
      <c r="AB942" s="373"/>
      <c r="AC942" s="373"/>
      <c r="AD942" s="373"/>
      <c r="AE942" s="373"/>
      <c r="AF942" s="373"/>
      <c r="AG942" s="373"/>
      <c r="AH942" s="373"/>
      <c r="AI942" s="1"/>
      <c r="AJ942" s="1"/>
    </row>
    <row r="943">
      <c r="A943" s="9">
        <v>956.0</v>
      </c>
      <c r="B943" s="12"/>
      <c r="C943" s="369">
        <f t="shared" si="9"/>
        <v>1</v>
      </c>
      <c r="D943" s="373"/>
      <c r="E943" s="373"/>
      <c r="F943" s="373"/>
      <c r="G943" s="373"/>
      <c r="H943" s="373"/>
      <c r="I943" s="373"/>
      <c r="J943" s="373"/>
      <c r="K943" s="373"/>
      <c r="L943" s="373"/>
      <c r="M943" s="373"/>
      <c r="N943" s="373"/>
      <c r="O943" s="373"/>
      <c r="P943" s="373"/>
      <c r="Q943" s="373"/>
      <c r="R943" s="373"/>
      <c r="S943" s="373"/>
      <c r="T943" s="373"/>
      <c r="U943" s="373"/>
      <c r="V943" s="373"/>
      <c r="W943" s="373"/>
      <c r="X943" s="373"/>
      <c r="Y943" s="373"/>
      <c r="Z943" s="373"/>
      <c r="AA943" s="373"/>
      <c r="AB943" s="373"/>
      <c r="AC943" s="373"/>
      <c r="AD943" s="373"/>
      <c r="AE943" s="373"/>
      <c r="AF943" s="373"/>
      <c r="AG943" s="373"/>
      <c r="AH943" s="373"/>
      <c r="AI943" s="1"/>
      <c r="AJ943" s="1"/>
    </row>
    <row r="944">
      <c r="A944" s="9">
        <v>957.0</v>
      </c>
      <c r="B944" s="12"/>
      <c r="C944" s="369">
        <f t="shared" si="9"/>
        <v>1</v>
      </c>
      <c r="D944" s="373"/>
      <c r="E944" s="373"/>
      <c r="F944" s="373"/>
      <c r="G944" s="373"/>
      <c r="H944" s="373"/>
      <c r="I944" s="373"/>
      <c r="J944" s="373"/>
      <c r="K944" s="373"/>
      <c r="L944" s="373"/>
      <c r="M944" s="373"/>
      <c r="N944" s="373"/>
      <c r="O944" s="373"/>
      <c r="P944" s="373"/>
      <c r="Q944" s="373"/>
      <c r="R944" s="373"/>
      <c r="S944" s="373"/>
      <c r="T944" s="373"/>
      <c r="U944" s="373"/>
      <c r="V944" s="373"/>
      <c r="W944" s="373"/>
      <c r="X944" s="373"/>
      <c r="Y944" s="373"/>
      <c r="Z944" s="373"/>
      <c r="AA944" s="373"/>
      <c r="AB944" s="373"/>
      <c r="AC944" s="373"/>
      <c r="AD944" s="373"/>
      <c r="AE944" s="373"/>
      <c r="AF944" s="373"/>
      <c r="AG944" s="373"/>
      <c r="AH944" s="373"/>
      <c r="AI944" s="1"/>
      <c r="AJ944" s="1"/>
    </row>
    <row r="945">
      <c r="A945" s="9">
        <v>958.0</v>
      </c>
      <c r="B945" s="12"/>
      <c r="C945" s="369">
        <f t="shared" si="9"/>
        <v>1</v>
      </c>
      <c r="D945" s="373"/>
      <c r="E945" s="373"/>
      <c r="F945" s="373"/>
      <c r="G945" s="373"/>
      <c r="H945" s="373"/>
      <c r="I945" s="373"/>
      <c r="J945" s="373"/>
      <c r="K945" s="373"/>
      <c r="L945" s="373"/>
      <c r="M945" s="373"/>
      <c r="N945" s="373"/>
      <c r="O945" s="373"/>
      <c r="P945" s="373"/>
      <c r="Q945" s="373"/>
      <c r="R945" s="373"/>
      <c r="S945" s="373"/>
      <c r="T945" s="373"/>
      <c r="U945" s="373"/>
      <c r="V945" s="373"/>
      <c r="W945" s="373"/>
      <c r="X945" s="373"/>
      <c r="Y945" s="373"/>
      <c r="Z945" s="373"/>
      <c r="AA945" s="373"/>
      <c r="AB945" s="373"/>
      <c r="AC945" s="373"/>
      <c r="AD945" s="373"/>
      <c r="AE945" s="373"/>
      <c r="AF945" s="373"/>
      <c r="AG945" s="373"/>
      <c r="AH945" s="373"/>
      <c r="AI945" s="1"/>
      <c r="AJ945" s="1"/>
    </row>
    <row r="946">
      <c r="A946" s="9">
        <v>959.0</v>
      </c>
      <c r="B946" s="12"/>
      <c r="C946" s="369">
        <f t="shared" si="9"/>
        <v>1</v>
      </c>
      <c r="D946" s="373"/>
      <c r="E946" s="373"/>
      <c r="F946" s="373"/>
      <c r="G946" s="373"/>
      <c r="H946" s="373"/>
      <c r="I946" s="373"/>
      <c r="J946" s="373"/>
      <c r="K946" s="373"/>
      <c r="L946" s="373"/>
      <c r="M946" s="373"/>
      <c r="N946" s="373"/>
      <c r="O946" s="373"/>
      <c r="P946" s="373"/>
      <c r="Q946" s="373"/>
      <c r="R946" s="373"/>
      <c r="S946" s="373"/>
      <c r="T946" s="373"/>
      <c r="U946" s="373"/>
      <c r="V946" s="373"/>
      <c r="W946" s="373"/>
      <c r="X946" s="373"/>
      <c r="Y946" s="373"/>
      <c r="Z946" s="373"/>
      <c r="AA946" s="373"/>
      <c r="AB946" s="373"/>
      <c r="AC946" s="373"/>
      <c r="AD946" s="373"/>
      <c r="AE946" s="373"/>
      <c r="AF946" s="373"/>
      <c r="AG946" s="373"/>
      <c r="AH946" s="373"/>
      <c r="AI946" s="1"/>
      <c r="AJ946" s="1"/>
    </row>
    <row r="947">
      <c r="A947" s="9">
        <v>960.0</v>
      </c>
      <c r="B947" s="12"/>
      <c r="C947" s="369">
        <f t="shared" si="9"/>
        <v>1</v>
      </c>
      <c r="D947" s="373"/>
      <c r="E947" s="373"/>
      <c r="F947" s="373"/>
      <c r="G947" s="373"/>
      <c r="H947" s="373"/>
      <c r="I947" s="373"/>
      <c r="J947" s="373"/>
      <c r="K947" s="373"/>
      <c r="L947" s="373"/>
      <c r="M947" s="373"/>
      <c r="N947" s="373"/>
      <c r="O947" s="373"/>
      <c r="P947" s="373"/>
      <c r="Q947" s="373"/>
      <c r="R947" s="373"/>
      <c r="S947" s="373"/>
      <c r="T947" s="373"/>
      <c r="U947" s="373"/>
      <c r="V947" s="373"/>
      <c r="W947" s="373"/>
      <c r="X947" s="373"/>
      <c r="Y947" s="373"/>
      <c r="Z947" s="373"/>
      <c r="AA947" s="373"/>
      <c r="AB947" s="373"/>
      <c r="AC947" s="373"/>
      <c r="AD947" s="373"/>
      <c r="AE947" s="373"/>
      <c r="AF947" s="373"/>
      <c r="AG947" s="373"/>
      <c r="AH947" s="373"/>
      <c r="AI947" s="1"/>
      <c r="AJ947" s="1"/>
    </row>
    <row r="948">
      <c r="A948" s="9">
        <v>961.0</v>
      </c>
      <c r="B948" s="12"/>
      <c r="C948" s="369">
        <f t="shared" si="9"/>
        <v>1</v>
      </c>
      <c r="D948" s="373"/>
      <c r="E948" s="373"/>
      <c r="F948" s="373"/>
      <c r="G948" s="373"/>
      <c r="H948" s="373"/>
      <c r="I948" s="373"/>
      <c r="J948" s="373"/>
      <c r="K948" s="373"/>
      <c r="L948" s="373"/>
      <c r="M948" s="373"/>
      <c r="N948" s="373"/>
      <c r="O948" s="373"/>
      <c r="P948" s="373"/>
      <c r="Q948" s="373"/>
      <c r="R948" s="373"/>
      <c r="S948" s="373"/>
      <c r="T948" s="373"/>
      <c r="U948" s="373"/>
      <c r="V948" s="373"/>
      <c r="W948" s="373"/>
      <c r="X948" s="373"/>
      <c r="Y948" s="373"/>
      <c r="Z948" s="373"/>
      <c r="AA948" s="373"/>
      <c r="AB948" s="373"/>
      <c r="AC948" s="373"/>
      <c r="AD948" s="373"/>
      <c r="AE948" s="373"/>
      <c r="AF948" s="373"/>
      <c r="AG948" s="373"/>
      <c r="AH948" s="373"/>
      <c r="AI948" s="1"/>
      <c r="AJ948" s="1"/>
    </row>
    <row r="949">
      <c r="A949" s="9">
        <v>962.0</v>
      </c>
      <c r="B949" s="12"/>
      <c r="C949" s="369">
        <f t="shared" si="9"/>
        <v>1</v>
      </c>
      <c r="D949" s="373"/>
      <c r="E949" s="373"/>
      <c r="F949" s="373"/>
      <c r="G949" s="373"/>
      <c r="H949" s="373"/>
      <c r="I949" s="373"/>
      <c r="J949" s="373"/>
      <c r="K949" s="373"/>
      <c r="L949" s="373"/>
      <c r="M949" s="373"/>
      <c r="N949" s="373"/>
      <c r="O949" s="373"/>
      <c r="P949" s="373"/>
      <c r="Q949" s="373"/>
      <c r="R949" s="373"/>
      <c r="S949" s="373"/>
      <c r="T949" s="373"/>
      <c r="U949" s="373"/>
      <c r="V949" s="373"/>
      <c r="W949" s="373"/>
      <c r="X949" s="373"/>
      <c r="Y949" s="373"/>
      <c r="Z949" s="373"/>
      <c r="AA949" s="373"/>
      <c r="AB949" s="373"/>
      <c r="AC949" s="373"/>
      <c r="AD949" s="373"/>
      <c r="AE949" s="373"/>
      <c r="AF949" s="373"/>
      <c r="AG949" s="373"/>
      <c r="AH949" s="373"/>
      <c r="AI949" s="1"/>
      <c r="AJ949" s="1"/>
    </row>
    <row r="950">
      <c r="A950" s="9">
        <v>963.0</v>
      </c>
      <c r="B950" s="12"/>
      <c r="C950" s="369">
        <f t="shared" si="9"/>
        <v>1</v>
      </c>
      <c r="D950" s="373"/>
      <c r="E950" s="373"/>
      <c r="F950" s="373"/>
      <c r="G950" s="373"/>
      <c r="H950" s="373"/>
      <c r="I950" s="373"/>
      <c r="J950" s="373"/>
      <c r="K950" s="373"/>
      <c r="L950" s="373"/>
      <c r="M950" s="373"/>
      <c r="N950" s="373"/>
      <c r="O950" s="373"/>
      <c r="P950" s="373"/>
      <c r="Q950" s="373"/>
      <c r="R950" s="373"/>
      <c r="S950" s="373"/>
      <c r="T950" s="373"/>
      <c r="U950" s="373"/>
      <c r="V950" s="373"/>
      <c r="W950" s="373"/>
      <c r="X950" s="373"/>
      <c r="Y950" s="373"/>
      <c r="Z950" s="373"/>
      <c r="AA950" s="373"/>
      <c r="AB950" s="373"/>
      <c r="AC950" s="373"/>
      <c r="AD950" s="373"/>
      <c r="AE950" s="373"/>
      <c r="AF950" s="373"/>
      <c r="AG950" s="373"/>
      <c r="AH950" s="373"/>
      <c r="AI950" s="1"/>
      <c r="AJ950" s="1"/>
    </row>
    <row r="951">
      <c r="A951" s="9">
        <v>964.0</v>
      </c>
      <c r="B951" s="12"/>
      <c r="C951" s="369">
        <f t="shared" si="9"/>
        <v>1</v>
      </c>
      <c r="D951" s="373"/>
      <c r="E951" s="373"/>
      <c r="F951" s="373"/>
      <c r="G951" s="373"/>
      <c r="H951" s="373"/>
      <c r="I951" s="373"/>
      <c r="J951" s="373"/>
      <c r="K951" s="373"/>
      <c r="L951" s="373"/>
      <c r="M951" s="373"/>
      <c r="N951" s="373"/>
      <c r="O951" s="373"/>
      <c r="P951" s="373"/>
      <c r="Q951" s="373"/>
      <c r="R951" s="373"/>
      <c r="S951" s="373"/>
      <c r="T951" s="373"/>
      <c r="U951" s="373"/>
      <c r="V951" s="373"/>
      <c r="W951" s="373"/>
      <c r="X951" s="373"/>
      <c r="Y951" s="373"/>
      <c r="Z951" s="373"/>
      <c r="AA951" s="373"/>
      <c r="AB951" s="373"/>
      <c r="AC951" s="373"/>
      <c r="AD951" s="373"/>
      <c r="AE951" s="373"/>
      <c r="AF951" s="373"/>
      <c r="AG951" s="373"/>
      <c r="AH951" s="373"/>
      <c r="AI951" s="1"/>
      <c r="AJ951" s="1"/>
    </row>
    <row r="952">
      <c r="A952" s="9">
        <v>965.0</v>
      </c>
      <c r="B952" s="12"/>
      <c r="C952" s="369">
        <f t="shared" si="9"/>
        <v>1</v>
      </c>
      <c r="D952" s="370"/>
      <c r="E952" s="373"/>
      <c r="F952" s="373"/>
      <c r="G952" s="373"/>
      <c r="H952" s="373"/>
      <c r="I952" s="373"/>
      <c r="J952" s="373"/>
      <c r="K952" s="373"/>
      <c r="L952" s="373"/>
      <c r="M952" s="373"/>
      <c r="N952" s="373"/>
      <c r="O952" s="373"/>
      <c r="P952" s="373"/>
      <c r="Q952" s="373"/>
      <c r="R952" s="373"/>
      <c r="S952" s="373"/>
      <c r="T952" s="373"/>
      <c r="U952" s="373"/>
      <c r="V952" s="373"/>
      <c r="W952" s="373"/>
      <c r="X952" s="373"/>
      <c r="Y952" s="373"/>
      <c r="Z952" s="373"/>
      <c r="AA952" s="373"/>
      <c r="AB952" s="373"/>
      <c r="AC952" s="373"/>
      <c r="AD952" s="373"/>
      <c r="AE952" s="373"/>
      <c r="AF952" s="373"/>
      <c r="AG952" s="373"/>
      <c r="AH952" s="373"/>
      <c r="AI952" s="1"/>
      <c r="AJ952" s="1"/>
    </row>
    <row r="953">
      <c r="A953" s="9">
        <v>966.0</v>
      </c>
      <c r="B953" s="12"/>
      <c r="C953" s="369">
        <f t="shared" si="9"/>
        <v>1</v>
      </c>
      <c r="D953" s="373"/>
      <c r="E953" s="373"/>
      <c r="F953" s="373"/>
      <c r="G953" s="373"/>
      <c r="H953" s="373"/>
      <c r="I953" s="373"/>
      <c r="J953" s="373"/>
      <c r="K953" s="373"/>
      <c r="L953" s="373"/>
      <c r="M953" s="373"/>
      <c r="N953" s="373"/>
      <c r="O953" s="373"/>
      <c r="P953" s="373"/>
      <c r="Q953" s="373"/>
      <c r="R953" s="373"/>
      <c r="S953" s="373"/>
      <c r="T953" s="373"/>
      <c r="U953" s="373"/>
      <c r="V953" s="373"/>
      <c r="W953" s="373"/>
      <c r="X953" s="373"/>
      <c r="Y953" s="373"/>
      <c r="Z953" s="373"/>
      <c r="AA953" s="373"/>
      <c r="AB953" s="373"/>
      <c r="AC953" s="373"/>
      <c r="AD953" s="373"/>
      <c r="AE953" s="373"/>
      <c r="AF953" s="373"/>
      <c r="AG953" s="373"/>
      <c r="AH953" s="373"/>
      <c r="AI953" s="1"/>
      <c r="AJ953" s="1"/>
    </row>
    <row r="954">
      <c r="A954" s="9">
        <v>967.0</v>
      </c>
      <c r="B954" s="12"/>
      <c r="C954" s="369">
        <f t="shared" si="9"/>
        <v>1</v>
      </c>
      <c r="D954" s="373"/>
      <c r="E954" s="373"/>
      <c r="F954" s="373"/>
      <c r="G954" s="373"/>
      <c r="H954" s="373"/>
      <c r="I954" s="373"/>
      <c r="J954" s="373"/>
      <c r="K954" s="373"/>
      <c r="L954" s="373"/>
      <c r="M954" s="373"/>
      <c r="N954" s="373"/>
      <c r="O954" s="373"/>
      <c r="P954" s="373"/>
      <c r="Q954" s="373"/>
      <c r="R954" s="373"/>
      <c r="S954" s="373"/>
      <c r="T954" s="373"/>
      <c r="U954" s="373"/>
      <c r="V954" s="373"/>
      <c r="W954" s="373"/>
      <c r="X954" s="373"/>
      <c r="Y954" s="373"/>
      <c r="Z954" s="373"/>
      <c r="AA954" s="373"/>
      <c r="AB954" s="373"/>
      <c r="AC954" s="373"/>
      <c r="AD954" s="373"/>
      <c r="AE954" s="373"/>
      <c r="AF954" s="373"/>
      <c r="AG954" s="373"/>
      <c r="AH954" s="373"/>
      <c r="AI954" s="1"/>
      <c r="AJ954" s="1"/>
    </row>
    <row r="955">
      <c r="A955" s="9">
        <v>968.0</v>
      </c>
      <c r="B955" s="12"/>
      <c r="C955" s="369">
        <f t="shared" si="9"/>
        <v>1</v>
      </c>
      <c r="D955" s="373"/>
      <c r="E955" s="373"/>
      <c r="F955" s="373"/>
      <c r="G955" s="373"/>
      <c r="H955" s="373"/>
      <c r="I955" s="373"/>
      <c r="J955" s="373"/>
      <c r="K955" s="373"/>
      <c r="L955" s="373"/>
      <c r="M955" s="373"/>
      <c r="N955" s="373"/>
      <c r="O955" s="373"/>
      <c r="P955" s="373"/>
      <c r="Q955" s="373"/>
      <c r="R955" s="373"/>
      <c r="S955" s="373"/>
      <c r="T955" s="373"/>
      <c r="U955" s="373"/>
      <c r="V955" s="373"/>
      <c r="W955" s="373"/>
      <c r="X955" s="373"/>
      <c r="Y955" s="373"/>
      <c r="Z955" s="373"/>
      <c r="AA955" s="373"/>
      <c r="AB955" s="373"/>
      <c r="AC955" s="373"/>
      <c r="AD955" s="373"/>
      <c r="AE955" s="373"/>
      <c r="AF955" s="373"/>
      <c r="AG955" s="373"/>
      <c r="AH955" s="373"/>
      <c r="AI955" s="1"/>
      <c r="AJ955" s="1"/>
    </row>
    <row r="956">
      <c r="A956" s="9">
        <v>969.0</v>
      </c>
      <c r="B956" s="12"/>
      <c r="C956" s="369">
        <f t="shared" si="9"/>
        <v>1</v>
      </c>
      <c r="D956" s="373"/>
      <c r="E956" s="373"/>
      <c r="F956" s="373"/>
      <c r="G956" s="373"/>
      <c r="H956" s="373"/>
      <c r="I956" s="373"/>
      <c r="J956" s="373"/>
      <c r="K956" s="373"/>
      <c r="L956" s="373"/>
      <c r="M956" s="373"/>
      <c r="N956" s="373"/>
      <c r="O956" s="373"/>
      <c r="P956" s="373"/>
      <c r="Q956" s="373"/>
      <c r="R956" s="373"/>
      <c r="S956" s="373"/>
      <c r="T956" s="373"/>
      <c r="U956" s="373"/>
      <c r="V956" s="373"/>
      <c r="W956" s="373"/>
      <c r="X956" s="373"/>
      <c r="Y956" s="373"/>
      <c r="Z956" s="373"/>
      <c r="AA956" s="373"/>
      <c r="AB956" s="373"/>
      <c r="AC956" s="373"/>
      <c r="AD956" s="373"/>
      <c r="AE956" s="373"/>
      <c r="AF956" s="373"/>
      <c r="AG956" s="373"/>
      <c r="AH956" s="373"/>
      <c r="AI956" s="1"/>
      <c r="AJ956" s="1"/>
    </row>
    <row r="957">
      <c r="A957" s="9">
        <v>970.0</v>
      </c>
      <c r="B957" s="12"/>
      <c r="C957" s="369">
        <f t="shared" si="9"/>
        <v>1</v>
      </c>
      <c r="D957" s="373"/>
      <c r="E957" s="373"/>
      <c r="F957" s="373"/>
      <c r="G957" s="373"/>
      <c r="H957" s="373"/>
      <c r="I957" s="373"/>
      <c r="J957" s="373"/>
      <c r="K957" s="373"/>
      <c r="L957" s="373"/>
      <c r="M957" s="373"/>
      <c r="N957" s="373"/>
      <c r="O957" s="373"/>
      <c r="P957" s="373"/>
      <c r="Q957" s="373"/>
      <c r="R957" s="373"/>
      <c r="S957" s="373"/>
      <c r="T957" s="373"/>
      <c r="U957" s="373"/>
      <c r="V957" s="373"/>
      <c r="W957" s="373"/>
      <c r="X957" s="373"/>
      <c r="Y957" s="373"/>
      <c r="Z957" s="373"/>
      <c r="AA957" s="373"/>
      <c r="AB957" s="373"/>
      <c r="AC957" s="373"/>
      <c r="AD957" s="373"/>
      <c r="AE957" s="373"/>
      <c r="AF957" s="373"/>
      <c r="AG957" s="373"/>
      <c r="AH957" s="373"/>
      <c r="AI957" s="1"/>
      <c r="AJ957" s="1"/>
    </row>
    <row r="958">
      <c r="A958" s="9">
        <v>971.0</v>
      </c>
      <c r="B958" s="12"/>
      <c r="C958" s="369">
        <f t="shared" si="9"/>
        <v>1</v>
      </c>
      <c r="D958" s="373"/>
      <c r="E958" s="373"/>
      <c r="F958" s="373"/>
      <c r="G958" s="373"/>
      <c r="H958" s="373"/>
      <c r="I958" s="373"/>
      <c r="J958" s="373"/>
      <c r="K958" s="373"/>
      <c r="L958" s="373"/>
      <c r="M958" s="373"/>
      <c r="N958" s="373"/>
      <c r="O958" s="373"/>
      <c r="P958" s="373"/>
      <c r="Q958" s="373"/>
      <c r="R958" s="373"/>
      <c r="S958" s="373"/>
      <c r="T958" s="373"/>
      <c r="U958" s="373"/>
      <c r="V958" s="373"/>
      <c r="W958" s="373"/>
      <c r="X958" s="373"/>
      <c r="Y958" s="373"/>
      <c r="Z958" s="373"/>
      <c r="AA958" s="373"/>
      <c r="AB958" s="373"/>
      <c r="AC958" s="373"/>
      <c r="AD958" s="373"/>
      <c r="AE958" s="373"/>
      <c r="AF958" s="373"/>
      <c r="AG958" s="373"/>
      <c r="AH958" s="373"/>
      <c r="AI958" s="1"/>
      <c r="AJ958" s="1"/>
    </row>
    <row r="959">
      <c r="A959" s="9">
        <v>972.0</v>
      </c>
      <c r="B959" s="12"/>
      <c r="C959" s="369">
        <f t="shared" si="9"/>
        <v>1</v>
      </c>
      <c r="D959" s="373"/>
      <c r="E959" s="373"/>
      <c r="F959" s="373"/>
      <c r="G959" s="373"/>
      <c r="H959" s="373"/>
      <c r="I959" s="373"/>
      <c r="J959" s="373"/>
      <c r="K959" s="373"/>
      <c r="L959" s="373"/>
      <c r="M959" s="373"/>
      <c r="N959" s="373"/>
      <c r="O959" s="373"/>
      <c r="P959" s="373"/>
      <c r="Q959" s="373"/>
      <c r="R959" s="373"/>
      <c r="S959" s="373"/>
      <c r="T959" s="373"/>
      <c r="U959" s="373"/>
      <c r="V959" s="373"/>
      <c r="W959" s="373"/>
      <c r="X959" s="373"/>
      <c r="Y959" s="373"/>
      <c r="Z959" s="373"/>
      <c r="AA959" s="373"/>
      <c r="AB959" s="373"/>
      <c r="AC959" s="373"/>
      <c r="AD959" s="373"/>
      <c r="AE959" s="373"/>
      <c r="AF959" s="373"/>
      <c r="AG959" s="373"/>
      <c r="AH959" s="373"/>
      <c r="AI959" s="1"/>
      <c r="AJ959" s="1"/>
    </row>
    <row r="960">
      <c r="A960" s="9">
        <v>973.0</v>
      </c>
      <c r="B960" s="12"/>
      <c r="C960" s="369">
        <f t="shared" si="9"/>
        <v>1</v>
      </c>
      <c r="D960" s="373"/>
      <c r="E960" s="373"/>
      <c r="F960" s="373"/>
      <c r="G960" s="373"/>
      <c r="H960" s="373"/>
      <c r="I960" s="373"/>
      <c r="J960" s="373"/>
      <c r="K960" s="373"/>
      <c r="L960" s="373"/>
      <c r="M960" s="373"/>
      <c r="N960" s="373"/>
      <c r="O960" s="373"/>
      <c r="P960" s="373"/>
      <c r="Q960" s="373"/>
      <c r="R960" s="373"/>
      <c r="S960" s="373"/>
      <c r="T960" s="373"/>
      <c r="U960" s="373"/>
      <c r="V960" s="373"/>
      <c r="W960" s="373"/>
      <c r="X960" s="373"/>
      <c r="Y960" s="373"/>
      <c r="Z960" s="373"/>
      <c r="AA960" s="373"/>
      <c r="AB960" s="373"/>
      <c r="AC960" s="373"/>
      <c r="AD960" s="373"/>
      <c r="AE960" s="373"/>
      <c r="AF960" s="373"/>
      <c r="AG960" s="373"/>
      <c r="AH960" s="373"/>
      <c r="AI960" s="1"/>
      <c r="AJ960" s="1"/>
    </row>
  </sheetData>
  <mergeCells count="501">
    <mergeCell ref="K403:L403"/>
    <mergeCell ref="M403:N403"/>
    <mergeCell ref="G405:I405"/>
    <mergeCell ref="J405:L405"/>
    <mergeCell ref="M405:N405"/>
    <mergeCell ref="F406:H406"/>
    <mergeCell ref="D408:E408"/>
    <mergeCell ref="J410:L410"/>
    <mergeCell ref="D412:G412"/>
    <mergeCell ref="G391:I391"/>
    <mergeCell ref="K391:L391"/>
    <mergeCell ref="E392:G392"/>
    <mergeCell ref="H393:J393"/>
    <mergeCell ref="L393:M393"/>
    <mergeCell ref="P393:Q393"/>
    <mergeCell ref="R393:S393"/>
    <mergeCell ref="D394:E394"/>
    <mergeCell ref="F394:H394"/>
    <mergeCell ref="I394:L394"/>
    <mergeCell ref="M394:N394"/>
    <mergeCell ref="Q394:R394"/>
    <mergeCell ref="S394:T394"/>
    <mergeCell ref="U394:V394"/>
    <mergeCell ref="D396:F396"/>
    <mergeCell ref="H396:J396"/>
    <mergeCell ref="K396:L396"/>
    <mergeCell ref="M396:N396"/>
    <mergeCell ref="P396:Q396"/>
    <mergeCell ref="K397:M397"/>
    <mergeCell ref="N397:O397"/>
    <mergeCell ref="R400:S400"/>
    <mergeCell ref="T400:U400"/>
    <mergeCell ref="V400:W400"/>
    <mergeCell ref="X400:Y400"/>
    <mergeCell ref="G397:H397"/>
    <mergeCell ref="E399:I399"/>
    <mergeCell ref="E400:G400"/>
    <mergeCell ref="I400:J400"/>
    <mergeCell ref="K400:L400"/>
    <mergeCell ref="M400:N400"/>
    <mergeCell ref="O400:P400"/>
    <mergeCell ref="D401:E401"/>
    <mergeCell ref="F401:H401"/>
    <mergeCell ref="D402:G402"/>
    <mergeCell ref="H402:I402"/>
    <mergeCell ref="J402:K402"/>
    <mergeCell ref="E403:G403"/>
    <mergeCell ref="H403:I403"/>
    <mergeCell ref="F416:G416"/>
    <mergeCell ref="H416:I416"/>
    <mergeCell ref="E417:F417"/>
    <mergeCell ref="H417:I417"/>
    <mergeCell ref="E418:F418"/>
    <mergeCell ref="G418:H418"/>
    <mergeCell ref="F419:J419"/>
    <mergeCell ref="F478:G478"/>
    <mergeCell ref="E484:G484"/>
    <mergeCell ref="K484:M484"/>
    <mergeCell ref="N484:P484"/>
    <mergeCell ref="D485:G485"/>
    <mergeCell ref="F486:H486"/>
    <mergeCell ref="E487:G487"/>
    <mergeCell ref="J486:K486"/>
    <mergeCell ref="J487:K487"/>
    <mergeCell ref="E489:F489"/>
    <mergeCell ref="F490:H490"/>
    <mergeCell ref="I490:J490"/>
    <mergeCell ref="L490:M490"/>
    <mergeCell ref="E492:G492"/>
    <mergeCell ref="P457:Q457"/>
    <mergeCell ref="R457:S457"/>
    <mergeCell ref="H453:I453"/>
    <mergeCell ref="F454:I454"/>
    <mergeCell ref="G456:H456"/>
    <mergeCell ref="I456:K456"/>
    <mergeCell ref="I457:M457"/>
    <mergeCell ref="N457:O457"/>
    <mergeCell ref="I458:J458"/>
    <mergeCell ref="F457:H457"/>
    <mergeCell ref="E459:H459"/>
    <mergeCell ref="I459:J459"/>
    <mergeCell ref="K459:M459"/>
    <mergeCell ref="E460:F460"/>
    <mergeCell ref="E461:F461"/>
    <mergeCell ref="J461:L461"/>
    <mergeCell ref="D462:G462"/>
    <mergeCell ref="F467:H467"/>
    <mergeCell ref="I467:L467"/>
    <mergeCell ref="F469:G469"/>
    <mergeCell ref="I469:J469"/>
    <mergeCell ref="K469:L469"/>
    <mergeCell ref="E472:F472"/>
    <mergeCell ref="H478:K478"/>
    <mergeCell ref="L478:N478"/>
    <mergeCell ref="O478:P478"/>
    <mergeCell ref="Q478:S478"/>
    <mergeCell ref="F479:H479"/>
    <mergeCell ref="I479:K479"/>
    <mergeCell ref="K480:L480"/>
    <mergeCell ref="L487:M487"/>
    <mergeCell ref="N487:O487"/>
    <mergeCell ref="R497:S497"/>
    <mergeCell ref="T497:U497"/>
    <mergeCell ref="V497:W497"/>
    <mergeCell ref="X497:Y497"/>
    <mergeCell ref="AA497:AC497"/>
    <mergeCell ref="AD497:AF497"/>
    <mergeCell ref="E520:F520"/>
    <mergeCell ref="G520:J520"/>
    <mergeCell ref="K520:L520"/>
    <mergeCell ref="M520:P520"/>
    <mergeCell ref="Q520:R520"/>
    <mergeCell ref="S520:T520"/>
    <mergeCell ref="U520:V520"/>
    <mergeCell ref="F522:G522"/>
    <mergeCell ref="H522:I522"/>
    <mergeCell ref="F525:G525"/>
    <mergeCell ref="E527:G527"/>
    <mergeCell ref="H527:I527"/>
    <mergeCell ref="N527:O527"/>
    <mergeCell ref="P527:R527"/>
    <mergeCell ref="K555:L555"/>
    <mergeCell ref="M555:N555"/>
    <mergeCell ref="J527:M527"/>
    <mergeCell ref="J532:M532"/>
    <mergeCell ref="D539:E539"/>
    <mergeCell ref="G539:I539"/>
    <mergeCell ref="D550:G550"/>
    <mergeCell ref="E555:G555"/>
    <mergeCell ref="I555:J555"/>
    <mergeCell ref="G567:R567"/>
    <mergeCell ref="D569:H569"/>
    <mergeCell ref="G570:I570"/>
    <mergeCell ref="K570:L570"/>
    <mergeCell ref="M570:N570"/>
    <mergeCell ref="O570:Q570"/>
    <mergeCell ref="H573:J573"/>
    <mergeCell ref="F573:G573"/>
    <mergeCell ref="E574:F574"/>
    <mergeCell ref="D580:E580"/>
    <mergeCell ref="F580:G580"/>
    <mergeCell ref="I580:J580"/>
    <mergeCell ref="K580:L580"/>
    <mergeCell ref="F592:H592"/>
    <mergeCell ref="S596:T596"/>
    <mergeCell ref="V596:W596"/>
    <mergeCell ref="F593:G593"/>
    <mergeCell ref="H593:I593"/>
    <mergeCell ref="F596:G596"/>
    <mergeCell ref="H596:I596"/>
    <mergeCell ref="J596:K596"/>
    <mergeCell ref="O596:P596"/>
    <mergeCell ref="Q596:R596"/>
    <mergeCell ref="H603:I603"/>
    <mergeCell ref="K603:L603"/>
    <mergeCell ref="M603:N603"/>
    <mergeCell ref="F610:I610"/>
    <mergeCell ref="J610:M610"/>
    <mergeCell ref="N610:P610"/>
    <mergeCell ref="F615:H615"/>
    <mergeCell ref="G616:H616"/>
    <mergeCell ref="I616:K616"/>
    <mergeCell ref="L616:P616"/>
    <mergeCell ref="E597:H597"/>
    <mergeCell ref="I597:J597"/>
    <mergeCell ref="E599:G599"/>
    <mergeCell ref="H599:I599"/>
    <mergeCell ref="J599:K599"/>
    <mergeCell ref="L599:M599"/>
    <mergeCell ref="F603:G603"/>
    <mergeCell ref="F495:I495"/>
    <mergeCell ref="J495:L495"/>
    <mergeCell ref="F496:G496"/>
    <mergeCell ref="I496:J496"/>
    <mergeCell ref="M496:N496"/>
    <mergeCell ref="J497:K497"/>
    <mergeCell ref="P497:Q497"/>
    <mergeCell ref="I503:M503"/>
    <mergeCell ref="N503:R503"/>
    <mergeCell ref="F498:G498"/>
    <mergeCell ref="H498:I498"/>
    <mergeCell ref="K498:L498"/>
    <mergeCell ref="G500:I500"/>
    <mergeCell ref="H501:I501"/>
    <mergeCell ref="E503:F503"/>
    <mergeCell ref="G503:H503"/>
    <mergeCell ref="G507:I507"/>
    <mergeCell ref="E508:F508"/>
    <mergeCell ref="G510:H510"/>
    <mergeCell ref="J510:L510"/>
    <mergeCell ref="M510:N510"/>
    <mergeCell ref="K515:L515"/>
    <mergeCell ref="M515:N515"/>
    <mergeCell ref="H515:I515"/>
    <mergeCell ref="D518:E518"/>
    <mergeCell ref="H518:J518"/>
    <mergeCell ref="K518:M518"/>
    <mergeCell ref="N518:O518"/>
    <mergeCell ref="P518:Q518"/>
    <mergeCell ref="R518:S518"/>
    <mergeCell ref="W520:X520"/>
    <mergeCell ref="Y520:Z520"/>
    <mergeCell ref="E556:F556"/>
    <mergeCell ref="E563:F563"/>
    <mergeCell ref="H563:K563"/>
    <mergeCell ref="L563:M563"/>
    <mergeCell ref="N563:P563"/>
    <mergeCell ref="Q563:S563"/>
    <mergeCell ref="S567:AD567"/>
    <mergeCell ref="C1:H1"/>
    <mergeCell ref="G3:H3"/>
    <mergeCell ref="AB5:AB7"/>
    <mergeCell ref="D18:J18"/>
    <mergeCell ref="K18:M18"/>
    <mergeCell ref="D19:J19"/>
    <mergeCell ref="E20:G20"/>
    <mergeCell ref="F22:G22"/>
    <mergeCell ref="H22:I22"/>
    <mergeCell ref="F25:G25"/>
    <mergeCell ref="H25:J25"/>
    <mergeCell ref="K25:L25"/>
    <mergeCell ref="I28:K28"/>
    <mergeCell ref="I29:J29"/>
    <mergeCell ref="F28:G28"/>
    <mergeCell ref="F33:G33"/>
    <mergeCell ref="H33:J33"/>
    <mergeCell ref="M33:N33"/>
    <mergeCell ref="H34:J34"/>
    <mergeCell ref="E35:F35"/>
    <mergeCell ref="I35:J35"/>
    <mergeCell ref="F38:H38"/>
    <mergeCell ref="I38:J38"/>
    <mergeCell ref="G39:H39"/>
    <mergeCell ref="E40:F40"/>
    <mergeCell ref="G40:H40"/>
    <mergeCell ref="H41:I41"/>
    <mergeCell ref="F42:H42"/>
    <mergeCell ref="E43:G43"/>
    <mergeCell ref="H43:I43"/>
    <mergeCell ref="F44:I44"/>
    <mergeCell ref="J44:K44"/>
    <mergeCell ref="F45:I45"/>
    <mergeCell ref="J45:K45"/>
    <mergeCell ref="I46:N46"/>
    <mergeCell ref="F46:H46"/>
    <mergeCell ref="D47:D48"/>
    <mergeCell ref="G49:H49"/>
    <mergeCell ref="G50:H50"/>
    <mergeCell ref="F51:H51"/>
    <mergeCell ref="F52:H52"/>
    <mergeCell ref="H55:J55"/>
    <mergeCell ref="G74:H74"/>
    <mergeCell ref="I74:J74"/>
    <mergeCell ref="F75:G75"/>
    <mergeCell ref="F76:G76"/>
    <mergeCell ref="D77:E77"/>
    <mergeCell ref="E78:F78"/>
    <mergeCell ref="G79:H79"/>
    <mergeCell ref="G85:H85"/>
    <mergeCell ref="E86:I89"/>
    <mergeCell ref="D87:D89"/>
    <mergeCell ref="E90:H90"/>
    <mergeCell ref="F96:H96"/>
    <mergeCell ref="J97:K97"/>
    <mergeCell ref="E99:F99"/>
    <mergeCell ref="F101:H101"/>
    <mergeCell ref="H107:J107"/>
    <mergeCell ref="K107:M107"/>
    <mergeCell ref="F108:H108"/>
    <mergeCell ref="I108:J108"/>
    <mergeCell ref="H133:J133"/>
    <mergeCell ref="L133:M133"/>
    <mergeCell ref="F134:G134"/>
    <mergeCell ref="H134:I134"/>
    <mergeCell ref="J134:L134"/>
    <mergeCell ref="D135:J135"/>
    <mergeCell ref="D136:G140"/>
    <mergeCell ref="E143:H143"/>
    <mergeCell ref="G144:I144"/>
    <mergeCell ref="E144:F144"/>
    <mergeCell ref="F152:G152"/>
    <mergeCell ref="H157:J159"/>
    <mergeCell ref="E163:H163"/>
    <mergeCell ref="G165:H165"/>
    <mergeCell ref="F167:G167"/>
    <mergeCell ref="F170:G170"/>
    <mergeCell ref="E172:H172"/>
    <mergeCell ref="E173:H173"/>
    <mergeCell ref="E174:G174"/>
    <mergeCell ref="E175:G175"/>
    <mergeCell ref="F179:G179"/>
    <mergeCell ref="H179:I179"/>
    <mergeCell ref="J179:K179"/>
    <mergeCell ref="F180:G180"/>
    <mergeCell ref="F181:G181"/>
    <mergeCell ref="H181:I181"/>
    <mergeCell ref="D187:D188"/>
    <mergeCell ref="K188:L188"/>
    <mergeCell ref="K189:L189"/>
    <mergeCell ref="N189:P189"/>
    <mergeCell ref="E190:G190"/>
    <mergeCell ref="H190:I190"/>
    <mergeCell ref="D194:E194"/>
    <mergeCell ref="I194:L194"/>
    <mergeCell ref="D195:H195"/>
    <mergeCell ref="E197:I197"/>
    <mergeCell ref="H199:J199"/>
    <mergeCell ref="I205:N205"/>
    <mergeCell ref="I206:L206"/>
    <mergeCell ref="F207:I207"/>
    <mergeCell ref="G208:H208"/>
    <mergeCell ref="I208:M208"/>
    <mergeCell ref="K210:L210"/>
    <mergeCell ref="G211:H211"/>
    <mergeCell ref="E211:F211"/>
    <mergeCell ref="E212:G212"/>
    <mergeCell ref="H212:J212"/>
    <mergeCell ref="K212:L212"/>
    <mergeCell ref="E213:H213"/>
    <mergeCell ref="G221:I221"/>
    <mergeCell ref="E224:P224"/>
    <mergeCell ref="L226:M226"/>
    <mergeCell ref="N226:O226"/>
    <mergeCell ref="L227:M227"/>
    <mergeCell ref="N227:O227"/>
    <mergeCell ref="H225:I225"/>
    <mergeCell ref="J225:K225"/>
    <mergeCell ref="L225:M225"/>
    <mergeCell ref="N225:O225"/>
    <mergeCell ref="P225:P228"/>
    <mergeCell ref="H226:I226"/>
    <mergeCell ref="J226:K226"/>
    <mergeCell ref="Q232:R232"/>
    <mergeCell ref="S232:U232"/>
    <mergeCell ref="V232:X232"/>
    <mergeCell ref="H227:I227"/>
    <mergeCell ref="J227:K227"/>
    <mergeCell ref="J230:K230"/>
    <mergeCell ref="G232:H232"/>
    <mergeCell ref="K232:L232"/>
    <mergeCell ref="O232:P232"/>
    <mergeCell ref="H233:J233"/>
    <mergeCell ref="E232:F232"/>
    <mergeCell ref="E245:F245"/>
    <mergeCell ref="E248:E249"/>
    <mergeCell ref="F248:F249"/>
    <mergeCell ref="G248:G249"/>
    <mergeCell ref="H249:I249"/>
    <mergeCell ref="H255:J255"/>
    <mergeCell ref="H265:I265"/>
    <mergeCell ref="I271:J271"/>
    <mergeCell ref="P271:Q271"/>
    <mergeCell ref="F273:I273"/>
    <mergeCell ref="J273:K273"/>
    <mergeCell ref="N273:O273"/>
    <mergeCell ref="F274:H274"/>
    <mergeCell ref="E283:F283"/>
    <mergeCell ref="G283:H283"/>
    <mergeCell ref="E285:F285"/>
    <mergeCell ref="E287:F287"/>
    <mergeCell ref="G287:H287"/>
    <mergeCell ref="I287:J287"/>
    <mergeCell ref="E289:I289"/>
    <mergeCell ref="H290:I290"/>
    <mergeCell ref="K295:L295"/>
    <mergeCell ref="E301:H301"/>
    <mergeCell ref="J301:M301"/>
    <mergeCell ref="N301:Q301"/>
    <mergeCell ref="E304:F304"/>
    <mergeCell ref="H304:I304"/>
    <mergeCell ref="K304:L304"/>
    <mergeCell ref="M304:N304"/>
    <mergeCell ref="F309:G309"/>
    <mergeCell ref="K311:L311"/>
    <mergeCell ref="M311:N311"/>
    <mergeCell ref="O311:Q311"/>
    <mergeCell ref="H312:I312"/>
    <mergeCell ref="O319:P319"/>
    <mergeCell ref="Q319:R319"/>
    <mergeCell ref="F314:G314"/>
    <mergeCell ref="I314:J314"/>
    <mergeCell ref="K314:L314"/>
    <mergeCell ref="E316:F316"/>
    <mergeCell ref="E317:F317"/>
    <mergeCell ref="G317:H317"/>
    <mergeCell ref="L319:N319"/>
    <mergeCell ref="I332:J332"/>
    <mergeCell ref="K332:L332"/>
    <mergeCell ref="M332:N332"/>
    <mergeCell ref="O332:P332"/>
    <mergeCell ref="R332:S332"/>
    <mergeCell ref="T332:V332"/>
    <mergeCell ref="F322:G322"/>
    <mergeCell ref="H322:I322"/>
    <mergeCell ref="F329:G329"/>
    <mergeCell ref="I329:J329"/>
    <mergeCell ref="F330:H330"/>
    <mergeCell ref="D331:E331"/>
    <mergeCell ref="G332:H332"/>
    <mergeCell ref="F334:G334"/>
    <mergeCell ref="E335:F335"/>
    <mergeCell ref="G335:H335"/>
    <mergeCell ref="J335:L335"/>
    <mergeCell ref="M335:N335"/>
    <mergeCell ref="E337:H337"/>
    <mergeCell ref="E338:F338"/>
    <mergeCell ref="M349:N349"/>
    <mergeCell ref="O349:P349"/>
    <mergeCell ref="F350:G350"/>
    <mergeCell ref="K350:L350"/>
    <mergeCell ref="N350:O350"/>
    <mergeCell ref="T350:U350"/>
    <mergeCell ref="F346:G346"/>
    <mergeCell ref="I346:J346"/>
    <mergeCell ref="L346:M346"/>
    <mergeCell ref="H347:I347"/>
    <mergeCell ref="J347:K347"/>
    <mergeCell ref="F349:G349"/>
    <mergeCell ref="H349:J349"/>
    <mergeCell ref="I361:J361"/>
    <mergeCell ref="K361:L361"/>
    <mergeCell ref="M361:Q361"/>
    <mergeCell ref="R361:S361"/>
    <mergeCell ref="G352:H352"/>
    <mergeCell ref="I352:J352"/>
    <mergeCell ref="F354:G354"/>
    <mergeCell ref="H354:I354"/>
    <mergeCell ref="H355:I355"/>
    <mergeCell ref="E357:F357"/>
    <mergeCell ref="G361:H361"/>
    <mergeCell ref="G364:H364"/>
    <mergeCell ref="I364:J364"/>
    <mergeCell ref="F366:H366"/>
    <mergeCell ref="K366:L366"/>
    <mergeCell ref="M366:O366"/>
    <mergeCell ref="D367:K367"/>
    <mergeCell ref="H368:I368"/>
    <mergeCell ref="I381:O381"/>
    <mergeCell ref="Q381:R381"/>
    <mergeCell ref="E370:F370"/>
    <mergeCell ref="F372:H372"/>
    <mergeCell ref="F373:G373"/>
    <mergeCell ref="D376:F376"/>
    <mergeCell ref="F377:H377"/>
    <mergeCell ref="F378:H378"/>
    <mergeCell ref="E381:G381"/>
    <mergeCell ref="L389:M389"/>
    <mergeCell ref="P389:Q389"/>
    <mergeCell ref="G384:I384"/>
    <mergeCell ref="I385:J385"/>
    <mergeCell ref="L386:M386"/>
    <mergeCell ref="I387:J387"/>
    <mergeCell ref="E388:G388"/>
    <mergeCell ref="E389:F389"/>
    <mergeCell ref="I389:J389"/>
    <mergeCell ref="U393:W393"/>
    <mergeCell ref="X393:AA393"/>
    <mergeCell ref="K427:L427"/>
    <mergeCell ref="M427:O427"/>
    <mergeCell ref="E422:H422"/>
    <mergeCell ref="G423:H423"/>
    <mergeCell ref="D424:F424"/>
    <mergeCell ref="F426:G426"/>
    <mergeCell ref="L426:N426"/>
    <mergeCell ref="O426:Q426"/>
    <mergeCell ref="D427:F427"/>
    <mergeCell ref="H426:J426"/>
    <mergeCell ref="H427:J427"/>
    <mergeCell ref="G430:I430"/>
    <mergeCell ref="J430:K430"/>
    <mergeCell ref="L430:M430"/>
    <mergeCell ref="N430:O430"/>
    <mergeCell ref="P430:Q430"/>
    <mergeCell ref="E430:F430"/>
    <mergeCell ref="D431:F431"/>
    <mergeCell ref="E433:F433"/>
    <mergeCell ref="G433:H433"/>
    <mergeCell ref="I433:J433"/>
    <mergeCell ref="F439:H439"/>
    <mergeCell ref="I441:J441"/>
    <mergeCell ref="F441:G441"/>
    <mergeCell ref="F443:G443"/>
    <mergeCell ref="H444:J444"/>
    <mergeCell ref="K444:L444"/>
    <mergeCell ref="M444:N444"/>
    <mergeCell ref="R444:S444"/>
    <mergeCell ref="T444:U444"/>
    <mergeCell ref="E444:G444"/>
    <mergeCell ref="F445:G445"/>
    <mergeCell ref="H445:I445"/>
    <mergeCell ref="J445:K445"/>
    <mergeCell ref="L445:M445"/>
    <mergeCell ref="N445:P445"/>
    <mergeCell ref="G446:H446"/>
    <mergeCell ref="F447:G447"/>
    <mergeCell ref="E449:G449"/>
    <mergeCell ref="H449:I449"/>
    <mergeCell ref="D450:F450"/>
    <mergeCell ref="E452:F452"/>
    <mergeCell ref="G452:H452"/>
    <mergeCell ref="F453:G453"/>
  </mergeCells>
  <conditionalFormatting sqref="D352">
    <cfRule type="notContainsBlanks" dxfId="0" priority="1">
      <formula>LEN(TRIM(D352))&gt;0</formula>
    </cfRule>
  </conditionalFormatting>
  <hyperlinks>
    <hyperlink r:id="rId1" ref="J1"/>
    <hyperlink r:id="rId2" ref="E30"/>
    <hyperlink r:id="rId3" ref="F31"/>
    <hyperlink r:id="rId4" ref="E85"/>
    <hyperlink r:id="rId5" ref="K133"/>
    <hyperlink r:id="rId6" ref="N133"/>
    <hyperlink r:id="rId7" ref="K144"/>
    <hyperlink r:id="rId8" ref="E176"/>
    <hyperlink r:id="rId9" ref="F176"/>
    <hyperlink r:id="rId10" location="What_evidence_do_you_have.3F" ref="G176"/>
    <hyperlink r:id="rId11" ref="H176"/>
    <hyperlink r:id="rId12" ref="D212"/>
    <hyperlink r:id="rId13" ref="D213"/>
    <hyperlink r:id="rId14" ref="H214"/>
    <hyperlink r:id="rId15" ref="D221"/>
    <hyperlink r:id="rId16" ref="D222"/>
    <hyperlink r:id="rId17" ref="D223"/>
    <hyperlink r:id="rId18" ref="G233"/>
    <hyperlink r:id="rId19" ref="E257"/>
    <hyperlink r:id="rId20" ref="F257"/>
    <hyperlink r:id="rId21" ref="E280"/>
    <hyperlink r:id="rId22" ref="E281"/>
    <hyperlink r:id="rId23" ref="E282"/>
    <hyperlink r:id="rId24" ref="D407"/>
    <hyperlink r:id="rId25" ref="D417"/>
    <hyperlink r:id="rId26" ref="D420"/>
    <hyperlink r:id="rId27" ref="D421"/>
    <hyperlink r:id="rId28" ref="D423"/>
    <hyperlink r:id="rId29" ref="D426"/>
    <hyperlink r:id="rId30" ref="D429"/>
    <hyperlink r:id="rId31" ref="J431"/>
    <hyperlink r:id="rId32" ref="D433"/>
    <hyperlink r:id="rId33" ref="D438"/>
    <hyperlink r:id="rId34" ref="E439"/>
    <hyperlink r:id="rId35" ref="D440"/>
    <hyperlink r:id="rId36" ref="E440"/>
    <hyperlink r:id="rId37" ref="D441"/>
    <hyperlink r:id="rId38" ref="D442"/>
    <hyperlink r:id="rId39" ref="F442"/>
    <hyperlink r:id="rId40" ref="E443"/>
    <hyperlink r:id="rId41" ref="T444"/>
    <hyperlink r:id="rId42" ref="D445"/>
    <hyperlink r:id="rId43" ref="D448"/>
    <hyperlink r:id="rId44" ref="D452"/>
    <hyperlink r:id="rId45" ref="D460"/>
    <hyperlink r:id="rId46" ref="D461"/>
    <hyperlink r:id="rId47" ref="D463"/>
    <hyperlink r:id="rId48" ref="D469"/>
    <hyperlink r:id="rId49" ref="E469"/>
    <hyperlink r:id="rId50" ref="I469"/>
    <hyperlink r:id="rId51" location="B25" ref="D471"/>
    <hyperlink r:id="rId52" ref="D472"/>
    <hyperlink r:id="rId53" ref="D476"/>
    <hyperlink r:id="rId54" location=":~:text=Abstract,relational%20communication%20over%20time%20online" ref="D478"/>
    <hyperlink r:id="rId55" ref="E480"/>
    <hyperlink r:id="rId56" ref="D482"/>
    <hyperlink r:id="rId57" ref="D484"/>
    <hyperlink r:id="rId58" ref="D490"/>
    <hyperlink r:id="rId59" ref="D493"/>
    <hyperlink r:id="rId60" ref="D496"/>
    <hyperlink r:id="rId61" ref="M496"/>
    <hyperlink r:id="rId62" ref="D500"/>
    <hyperlink r:id="rId63" ref="F500"/>
    <hyperlink r:id="rId64" ref="E503"/>
    <hyperlink r:id="rId65" ref="G503"/>
    <hyperlink r:id="rId66" ref="I503"/>
    <hyperlink r:id="rId67" ref="D507"/>
    <hyperlink r:id="rId68" ref="D513"/>
    <hyperlink r:id="rId69" ref="D516"/>
    <hyperlink r:id="rId70" ref="D517"/>
    <hyperlink display="This is a great quote capturing insight into the Alignment problem, in parallel with Open AI's observation that _____, and Jeff Hawkin's recognition that the real alignment problem is human to human, not human to AI (https://docs.google.com/spreadsheets/d/1XVWPxtZ_fUVeBCFgL2WvBheBiU0QDCptzfAkU22chls/edit#gid=705826024&amp;range=L516:M516)" location="'TL sandbox'!L516:M516" ref="E517"/>
    <hyperlink r:id="rId71" ref="F517"/>
    <hyperlink r:id="rId72" ref="D518"/>
    <hyperlink display="Btw, a bit off point but not yet captured: pCRm perhaps does not imply the many-worlds interpretation, perhaps not all of them, but perhaps only some of them, as the computation unfolds in time, as relations point to telos outside of time. (Don't even relations in the Trinity point to telos at a highest level? But perhaps from every more limited perspective, as well; perhaps love binds them all together. See also this later-inserted cell, above.#gid=705826024&amp;range=K137:L137" location="'TL sandbox'!K137:L137" ref="AA520"/>
    <hyperlink r:id="rId73" ref="D522"/>
    <hyperlink r:id="rId74" ref="D523"/>
    <hyperlink display="I have been reflecting on this fact in different ways recently, including #gid=705826024&amp;range=C520. Perhaps I am coming closer to a time when I have to either 1) repent and return; 2) acknowledge differences and remain at some distance driven by conscience, but quietly; or 3) express those differences in humility and publicly (confessionally); or even perhaps 4) step out publicly and make the case actively for a radical rethinking of what it means to be Catholic, as an indication of what Catholics are thinking these days (and there may be a PoP analogue here); or, going further, 5) actively try to lead a change, try to pursuade, as to a possibility worth considering, and even a superior possibility worth considering, which is to actively lead others away from more traditional ways of being Catholic, prophetically." location="'TL sandbox'!C520" ref="E523"/>
    <hyperlink r:id="rId75" ref="E527"/>
    <hyperlink r:id="rId76" ref="J527"/>
    <hyperlink r:id="rId77" location=":~:text=In%202019%2C%20physicist%20Melvin%20Vopson,a%20finite%20and%20quantifiable%20mass." ref="G540"/>
    <hyperlink r:id="rId78" ref="I540"/>
    <hyperlink r:id="rId79" ref="E549"/>
    <hyperlink r:id="rId80" ref="E551"/>
    <hyperlink r:id="rId81" ref="F551"/>
    <hyperlink r:id="rId82" ref="E552"/>
    <hyperlink r:id="rId83" ref="F552"/>
    <hyperlink r:id="rId84" ref="G552"/>
    <hyperlink r:id="rId85" ref="E553"/>
    <hyperlink r:id="rId86" ref="F553"/>
    <hyperlink r:id="rId87" ref="E554"/>
    <hyperlink r:id="rId88" ref="F554"/>
    <hyperlink r:id="rId89" ref="D555"/>
    <hyperlink r:id="rId90" ref="I556"/>
    <hyperlink r:id="rId91" ref="E557"/>
    <hyperlink r:id="rId92" ref="D560"/>
    <hyperlink r:id="rId93" ref="E560"/>
    <hyperlink r:id="rId94" ref="D562"/>
    <hyperlink r:id="rId95" ref="F562"/>
    <hyperlink r:id="rId96" ref="E565"/>
    <hyperlink r:id="rId97" ref="E566"/>
    <hyperlink r:id="rId98" ref="D567"/>
    <hyperlink r:id="rId99" ref="E568"/>
    <hyperlink r:id="rId100" ref="D571"/>
    <hyperlink r:id="rId101" ref="D572"/>
    <hyperlink r:id="rId102" ref="E572"/>
    <hyperlink r:id="rId103" ref="D576"/>
    <hyperlink r:id="rId104" ref="D592"/>
    <hyperlink r:id="rId105" ref="E592"/>
    <hyperlink r:id="rId106" ref="F592"/>
    <hyperlink r:id="rId107" ref="D593"/>
    <hyperlink r:id="rId108" ref="D594"/>
    <hyperlink r:id="rId109" ref="E595"/>
    <hyperlink r:id="rId110" ref="G595"/>
    <hyperlink r:id="rId111" ref="D596"/>
    <hyperlink r:id="rId112" ref="D599"/>
    <hyperlink r:id="rId113" ref="L599"/>
    <hyperlink r:id="rId114" ref="D600"/>
    <hyperlink r:id="rId115" ref="E610"/>
    <hyperlink r:id="rId116" ref="F617"/>
  </hyperlinks>
  <printOptions horizontalCentered="1"/>
  <pageMargins bottom="0.75" footer="0.0" header="0.0" left="0.7" right="0.7" top="0.75"/>
  <pageSetup fitToHeight="0" orientation="landscape" pageOrder="overThenDown"/>
  <drawing r:id="rId1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3" t="s">
        <v>0</v>
      </c>
    </row>
  </sheetData>
  <hyperlinks>
    <hyperlink r:id="rId1" ref="B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1" t="s">
        <v>1</v>
      </c>
      <c r="B1" s="2" t="s">
        <v>2</v>
      </c>
      <c r="C1" s="2" t="s">
        <v>3</v>
      </c>
      <c r="D1" s="2" t="s">
        <v>4</v>
      </c>
      <c r="E1" s="2" t="s">
        <v>4</v>
      </c>
      <c r="F1" s="2" t="s">
        <v>4</v>
      </c>
      <c r="G1" s="1"/>
      <c r="H1" s="1"/>
      <c r="I1" s="1"/>
      <c r="J1" s="1"/>
      <c r="K1" s="1"/>
      <c r="L1" s="1"/>
      <c r="M1" s="1"/>
      <c r="N1" s="1"/>
      <c r="O1" s="1"/>
      <c r="P1" s="1"/>
      <c r="Q1" s="1"/>
      <c r="R1" s="1"/>
      <c r="S1" s="1"/>
      <c r="T1" s="1"/>
      <c r="U1" s="1"/>
      <c r="V1" s="1"/>
      <c r="W1" s="1"/>
      <c r="X1" s="1"/>
      <c r="Y1" s="1"/>
      <c r="Z1" s="1"/>
      <c r="AA1" s="1"/>
      <c r="AB1" s="1"/>
      <c r="AC1" s="1"/>
      <c r="AD1" s="1"/>
      <c r="AE1"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3" max="3" width="17.5"/>
  </cols>
  <sheetData>
    <row r="1">
      <c r="A1" s="4" t="s">
        <v>5</v>
      </c>
      <c r="H1" s="5"/>
      <c r="I1" s="5"/>
      <c r="J1" s="5"/>
      <c r="K1" s="5"/>
      <c r="L1" s="5"/>
      <c r="M1" s="5"/>
      <c r="N1" s="5"/>
      <c r="O1" s="5"/>
      <c r="P1" s="5"/>
      <c r="Q1" s="5"/>
      <c r="R1" s="5"/>
      <c r="S1" s="5"/>
      <c r="T1" s="5"/>
      <c r="U1" s="5"/>
      <c r="V1" s="5"/>
      <c r="W1" s="5"/>
      <c r="X1" s="5"/>
      <c r="Y1" s="5"/>
      <c r="Z1" s="5"/>
    </row>
    <row r="2">
      <c r="A2" s="6" t="s">
        <v>6</v>
      </c>
      <c r="B2" s="6" t="s">
        <v>7</v>
      </c>
      <c r="C2" s="6" t="s">
        <v>8</v>
      </c>
      <c r="D2" s="6" t="s">
        <v>9</v>
      </c>
      <c r="G2" s="6" t="s">
        <v>10</v>
      </c>
      <c r="H2" s="7" t="s">
        <v>11</v>
      </c>
      <c r="I2" s="8"/>
      <c r="J2" s="8"/>
      <c r="K2" s="8"/>
      <c r="L2" s="8"/>
      <c r="M2" s="8"/>
      <c r="N2" s="8"/>
      <c r="O2" s="8"/>
      <c r="P2" s="8"/>
      <c r="Q2" s="8"/>
      <c r="R2" s="8"/>
      <c r="S2" s="8"/>
      <c r="T2" s="8"/>
      <c r="U2" s="8"/>
      <c r="V2" s="8"/>
      <c r="W2" s="8"/>
      <c r="X2" s="8"/>
      <c r="Y2" s="8"/>
      <c r="Z2" s="8"/>
    </row>
    <row r="3">
      <c r="A3" s="9">
        <v>1.0</v>
      </c>
      <c r="B3" s="9" t="s">
        <v>12</v>
      </c>
      <c r="C3" s="9" t="s">
        <v>13</v>
      </c>
      <c r="D3" s="9" t="s">
        <v>14</v>
      </c>
      <c r="G3" s="10" t="s">
        <v>15</v>
      </c>
    </row>
    <row r="4">
      <c r="A4" s="9">
        <v>2.0</v>
      </c>
      <c r="B4" s="9" t="s">
        <v>16</v>
      </c>
      <c r="C4" s="9" t="s">
        <v>17</v>
      </c>
      <c r="D4" s="9" t="s">
        <v>18</v>
      </c>
      <c r="G4" s="9" t="s">
        <v>19</v>
      </c>
    </row>
    <row r="5">
      <c r="A5" s="9">
        <v>3.0</v>
      </c>
      <c r="B5" s="11" t="s">
        <v>20</v>
      </c>
      <c r="C5" s="9" t="s">
        <v>21</v>
      </c>
      <c r="D5" s="12"/>
      <c r="G5" s="12"/>
    </row>
    <row r="6">
      <c r="A6" s="9">
        <v>4.0</v>
      </c>
      <c r="B6" s="9" t="s">
        <v>22</v>
      </c>
      <c r="C6" s="9" t="s">
        <v>23</v>
      </c>
      <c r="D6" s="12"/>
      <c r="G6" s="12"/>
    </row>
    <row r="7">
      <c r="A7" s="9">
        <v>5.0</v>
      </c>
      <c r="B7" s="9" t="s">
        <v>24</v>
      </c>
      <c r="C7" s="9" t="s">
        <v>25</v>
      </c>
      <c r="D7" s="12"/>
      <c r="G7" s="12"/>
    </row>
    <row r="8">
      <c r="A8" s="9">
        <v>6.0</v>
      </c>
      <c r="B8" s="9" t="s">
        <v>26</v>
      </c>
      <c r="C8" s="9" t="s">
        <v>27</v>
      </c>
      <c r="D8" s="12"/>
      <c r="G8" s="12"/>
    </row>
    <row r="9">
      <c r="A9" s="9">
        <v>7.0</v>
      </c>
      <c r="B9" s="9" t="s">
        <v>28</v>
      </c>
      <c r="C9" s="9" t="s">
        <v>30</v>
      </c>
      <c r="D9" s="12"/>
      <c r="G9" s="12"/>
    </row>
    <row r="10">
      <c r="A10" s="9">
        <v>8.0</v>
      </c>
      <c r="B10" s="9" t="s">
        <v>35</v>
      </c>
      <c r="C10" s="9" t="s">
        <v>37</v>
      </c>
      <c r="D10" s="12"/>
      <c r="G10" s="12"/>
    </row>
    <row r="11">
      <c r="A11" s="9">
        <v>9.0</v>
      </c>
      <c r="B11" s="9" t="s">
        <v>43</v>
      </c>
      <c r="C11" s="12"/>
      <c r="D11" s="12"/>
      <c r="G11" s="12"/>
    </row>
    <row r="12">
      <c r="A12" s="9">
        <v>10.0</v>
      </c>
      <c r="B12" s="9" t="s">
        <v>44</v>
      </c>
      <c r="C12" s="9" t="s">
        <v>45</v>
      </c>
      <c r="D12" s="12"/>
      <c r="G12" s="12"/>
    </row>
    <row r="13">
      <c r="A13" s="9">
        <v>11.0</v>
      </c>
      <c r="B13" s="9" t="s">
        <v>47</v>
      </c>
      <c r="C13" s="9" t="s">
        <v>48</v>
      </c>
      <c r="D13" s="12"/>
      <c r="G13" s="12"/>
    </row>
    <row r="14">
      <c r="A14" s="9">
        <v>12.0</v>
      </c>
      <c r="B14" s="12"/>
      <c r="C14" s="12"/>
      <c r="D14" s="12"/>
      <c r="G14" s="12"/>
    </row>
    <row r="15">
      <c r="A15" s="16"/>
      <c r="B15" s="12"/>
      <c r="C15" s="17"/>
      <c r="D15" s="17"/>
      <c r="E15" s="17"/>
      <c r="F15" s="17"/>
      <c r="G15" s="17"/>
    </row>
    <row r="16">
      <c r="A16" s="17"/>
      <c r="B16" s="12"/>
      <c r="C16" s="17"/>
      <c r="D16" s="17"/>
      <c r="E16" s="17"/>
      <c r="F16" s="17"/>
      <c r="G16" s="17"/>
    </row>
    <row r="17">
      <c r="A17" s="17"/>
      <c r="B17" s="12"/>
      <c r="C17" s="17"/>
      <c r="D17" s="17"/>
      <c r="E17" s="17"/>
      <c r="F17" s="17"/>
      <c r="G17" s="17"/>
    </row>
    <row r="18">
      <c r="A18" s="17"/>
      <c r="B18" s="12"/>
      <c r="C18" s="17"/>
      <c r="D18" s="17"/>
      <c r="E18" s="17"/>
      <c r="F18" s="17"/>
      <c r="G18" s="17"/>
    </row>
    <row r="19">
      <c r="A19" s="17"/>
      <c r="B19" s="12"/>
      <c r="C19" s="17"/>
      <c r="D19" s="17"/>
      <c r="E19" s="17"/>
      <c r="F19" s="17"/>
      <c r="G19" s="17"/>
    </row>
    <row r="20">
      <c r="A20" s="17"/>
      <c r="B20" s="12"/>
      <c r="C20" s="17"/>
      <c r="D20" s="17"/>
      <c r="E20" s="17"/>
      <c r="F20" s="17"/>
      <c r="G20" s="17"/>
    </row>
    <row r="21">
      <c r="A21" s="17"/>
      <c r="B21" s="12"/>
      <c r="C21" s="17"/>
      <c r="D21" s="17"/>
      <c r="E21" s="17"/>
      <c r="F21" s="17"/>
      <c r="G21" s="17"/>
    </row>
    <row r="22">
      <c r="A22" s="17"/>
      <c r="B22" s="12"/>
      <c r="C22" s="17"/>
      <c r="D22" s="17"/>
      <c r="E22" s="17"/>
      <c r="F22" s="17"/>
      <c r="G22" s="17"/>
    </row>
    <row r="23">
      <c r="A23" s="17"/>
      <c r="B23" s="12"/>
      <c r="C23" s="17"/>
      <c r="D23" s="17"/>
      <c r="E23" s="17"/>
      <c r="F23" s="17"/>
      <c r="G23" s="17"/>
    </row>
    <row r="24">
      <c r="A24" s="17"/>
      <c r="B24" s="12"/>
      <c r="C24" s="17"/>
      <c r="D24" s="17"/>
      <c r="E24" s="17"/>
      <c r="F24" s="17"/>
      <c r="G24" s="17"/>
    </row>
    <row r="25">
      <c r="A25" s="17"/>
      <c r="B25" s="12"/>
      <c r="C25" s="17"/>
      <c r="D25" s="17"/>
      <c r="E25" s="17"/>
      <c r="F25" s="17"/>
      <c r="G25" s="17"/>
    </row>
    <row r="26">
      <c r="A26" s="17"/>
      <c r="B26" s="12"/>
      <c r="C26" s="17"/>
      <c r="D26" s="17"/>
      <c r="E26" s="17"/>
      <c r="F26" s="17"/>
      <c r="G26" s="17"/>
    </row>
    <row r="27">
      <c r="A27" s="17"/>
      <c r="B27" s="12"/>
      <c r="C27" s="17"/>
      <c r="D27" s="17"/>
      <c r="E27" s="17"/>
      <c r="F27" s="17"/>
      <c r="G27" s="17"/>
    </row>
    <row r="28">
      <c r="A28" s="17"/>
      <c r="B28" s="12"/>
      <c r="C28" s="17"/>
      <c r="D28" s="17"/>
      <c r="E28" s="17"/>
      <c r="F28" s="17"/>
      <c r="G28" s="17"/>
    </row>
    <row r="29">
      <c r="A29" s="17"/>
      <c r="B29" s="12"/>
      <c r="C29" s="17"/>
      <c r="D29" s="17"/>
      <c r="E29" s="17"/>
      <c r="F29" s="17"/>
      <c r="G29" s="17"/>
    </row>
    <row r="30">
      <c r="A30" s="17"/>
      <c r="B30" s="12"/>
      <c r="C30" s="17"/>
      <c r="D30" s="17"/>
      <c r="E30" s="17"/>
      <c r="F30" s="17"/>
      <c r="G30" s="17"/>
    </row>
    <row r="31">
      <c r="A31" s="17"/>
      <c r="B31" s="12"/>
      <c r="C31" s="17"/>
      <c r="D31" s="17"/>
      <c r="E31" s="17"/>
      <c r="F31" s="17"/>
      <c r="G31" s="17"/>
    </row>
    <row r="32">
      <c r="A32" s="17"/>
      <c r="B32" s="12"/>
      <c r="C32" s="17"/>
      <c r="D32" s="17"/>
      <c r="E32" s="17"/>
      <c r="F32" s="17"/>
      <c r="G32" s="17"/>
    </row>
    <row r="33">
      <c r="A33" s="17"/>
      <c r="B33" s="12"/>
      <c r="C33" s="17"/>
      <c r="D33" s="17"/>
      <c r="E33" s="17"/>
      <c r="F33" s="17"/>
      <c r="G33" s="17"/>
    </row>
    <row r="34">
      <c r="A34" s="17"/>
      <c r="B34" s="12"/>
      <c r="C34" s="17"/>
      <c r="D34" s="17"/>
      <c r="E34" s="17"/>
      <c r="F34" s="17"/>
      <c r="G34" s="17"/>
    </row>
    <row r="35">
      <c r="A35" s="17"/>
      <c r="B35" s="12"/>
      <c r="C35" s="17"/>
      <c r="D35" s="17"/>
      <c r="E35" s="17"/>
      <c r="F35" s="17"/>
      <c r="G35" s="17"/>
    </row>
    <row r="36">
      <c r="A36" s="17"/>
      <c r="B36" s="12"/>
      <c r="C36" s="17"/>
      <c r="D36" s="17"/>
      <c r="E36" s="17"/>
      <c r="F36" s="17"/>
      <c r="G36" s="17"/>
    </row>
    <row r="37">
      <c r="A37" s="17"/>
      <c r="B37" s="12"/>
      <c r="C37" s="17"/>
      <c r="D37" s="17"/>
      <c r="E37" s="17"/>
      <c r="F37" s="17"/>
      <c r="G37" s="17"/>
    </row>
    <row r="38">
      <c r="A38" s="17"/>
      <c r="B38" s="12"/>
      <c r="C38" s="17"/>
      <c r="D38" s="17"/>
      <c r="E38" s="17"/>
      <c r="F38" s="17"/>
      <c r="G38" s="17"/>
    </row>
    <row r="39">
      <c r="A39" s="17"/>
      <c r="B39" s="12"/>
      <c r="C39" s="17"/>
      <c r="D39" s="17"/>
      <c r="E39" s="17"/>
      <c r="F39" s="17"/>
      <c r="G39" s="17"/>
    </row>
    <row r="40">
      <c r="A40" s="17"/>
      <c r="B40" s="12"/>
      <c r="C40" s="17"/>
      <c r="D40" s="17"/>
      <c r="E40" s="17"/>
      <c r="F40" s="17"/>
      <c r="G40" s="17"/>
    </row>
    <row r="41">
      <c r="A41" s="17"/>
      <c r="B41" s="12"/>
      <c r="C41" s="17"/>
      <c r="D41" s="17"/>
      <c r="E41" s="17"/>
      <c r="F41" s="17"/>
      <c r="G41" s="17"/>
    </row>
    <row r="42">
      <c r="A42" s="17"/>
      <c r="B42" s="12"/>
      <c r="C42" s="17"/>
      <c r="D42" s="17"/>
      <c r="E42" s="17"/>
      <c r="F42" s="17"/>
      <c r="G42" s="17"/>
    </row>
    <row r="43">
      <c r="A43" s="17"/>
      <c r="B43" s="12"/>
      <c r="C43" s="17"/>
      <c r="D43" s="17"/>
      <c r="E43" s="17"/>
      <c r="F43" s="17"/>
      <c r="G43" s="17"/>
    </row>
    <row r="44">
      <c r="A44" s="17"/>
      <c r="B44" s="12"/>
      <c r="C44" s="17"/>
      <c r="D44" s="17"/>
      <c r="E44" s="17"/>
      <c r="F44" s="17"/>
      <c r="G44" s="17"/>
    </row>
    <row r="45">
      <c r="A45" s="17"/>
      <c r="B45" s="12"/>
      <c r="C45" s="17"/>
      <c r="D45" s="17"/>
      <c r="E45" s="17"/>
      <c r="F45" s="17"/>
      <c r="G45" s="17"/>
    </row>
    <row r="46">
      <c r="A46" s="17"/>
      <c r="B46" s="12"/>
      <c r="C46" s="17"/>
      <c r="D46" s="17"/>
      <c r="E46" s="17"/>
      <c r="F46" s="17"/>
      <c r="G46" s="17"/>
    </row>
    <row r="47">
      <c r="A47" s="17"/>
      <c r="B47" s="12"/>
      <c r="C47" s="17"/>
      <c r="D47" s="17"/>
      <c r="E47" s="17"/>
      <c r="F47" s="17"/>
      <c r="G47" s="17"/>
    </row>
    <row r="48">
      <c r="A48" s="17"/>
      <c r="B48" s="12"/>
      <c r="C48" s="17"/>
      <c r="D48" s="17"/>
      <c r="E48" s="17"/>
      <c r="F48" s="17"/>
      <c r="G48" s="17"/>
    </row>
    <row r="49">
      <c r="A49" s="17"/>
      <c r="B49" s="12"/>
      <c r="C49" s="17"/>
      <c r="D49" s="17"/>
      <c r="E49" s="17"/>
      <c r="F49" s="17"/>
      <c r="G49" s="17"/>
    </row>
    <row r="50">
      <c r="A50" s="17"/>
      <c r="B50" s="12"/>
      <c r="C50" s="17"/>
      <c r="D50" s="17"/>
      <c r="E50" s="17"/>
      <c r="F50" s="17"/>
      <c r="G50" s="17"/>
    </row>
    <row r="51">
      <c r="A51" s="17"/>
      <c r="B51" s="12"/>
      <c r="C51" s="17"/>
      <c r="D51" s="17"/>
      <c r="E51" s="17"/>
      <c r="F51" s="17"/>
      <c r="G51" s="17"/>
    </row>
    <row r="52">
      <c r="A52" s="17"/>
      <c r="B52" s="12"/>
      <c r="C52" s="17"/>
      <c r="D52" s="17"/>
      <c r="E52" s="17"/>
      <c r="F52" s="17"/>
      <c r="G52" s="17"/>
    </row>
    <row r="53">
      <c r="A53" s="17"/>
      <c r="B53" s="12"/>
      <c r="C53" s="17"/>
      <c r="D53" s="17"/>
      <c r="E53" s="17"/>
      <c r="F53" s="17"/>
      <c r="G53" s="17"/>
    </row>
    <row r="54">
      <c r="A54" s="17"/>
      <c r="B54" s="12"/>
      <c r="C54" s="17"/>
      <c r="D54" s="17"/>
      <c r="E54" s="17"/>
      <c r="F54" s="17"/>
      <c r="G54" s="17"/>
    </row>
    <row r="55">
      <c r="A55" s="17"/>
      <c r="B55" s="12"/>
      <c r="C55" s="17"/>
      <c r="D55" s="17"/>
      <c r="E55" s="17"/>
      <c r="F55" s="17"/>
      <c r="G55" s="17"/>
    </row>
    <row r="56">
      <c r="A56" s="17"/>
      <c r="B56" s="12"/>
      <c r="C56" s="17"/>
      <c r="D56" s="17"/>
      <c r="E56" s="17"/>
      <c r="F56" s="17"/>
      <c r="G56" s="17"/>
    </row>
    <row r="57">
      <c r="A57" s="17"/>
      <c r="B57" s="12"/>
      <c r="C57" s="17"/>
      <c r="D57" s="17"/>
      <c r="E57" s="17"/>
      <c r="F57" s="17"/>
      <c r="G57" s="17"/>
    </row>
    <row r="58">
      <c r="A58" s="17"/>
      <c r="B58" s="12"/>
      <c r="C58" s="17"/>
      <c r="D58" s="17"/>
      <c r="E58" s="17"/>
      <c r="F58" s="17"/>
      <c r="G58" s="17"/>
    </row>
    <row r="59">
      <c r="A59" s="17"/>
      <c r="B59" s="12"/>
      <c r="C59" s="17"/>
      <c r="D59" s="17"/>
      <c r="E59" s="17"/>
      <c r="F59" s="17"/>
      <c r="G59" s="17"/>
    </row>
    <row r="60">
      <c r="A60" s="17"/>
      <c r="B60" s="12"/>
      <c r="C60" s="17"/>
      <c r="D60" s="17"/>
      <c r="E60" s="17"/>
      <c r="F60" s="17"/>
      <c r="G60" s="17"/>
    </row>
    <row r="61">
      <c r="A61" s="17"/>
      <c r="B61" s="12"/>
      <c r="C61" s="17"/>
      <c r="D61" s="17"/>
      <c r="E61" s="17"/>
      <c r="F61" s="17"/>
      <c r="G61" s="17"/>
    </row>
    <row r="62">
      <c r="A62" s="17"/>
      <c r="B62" s="12"/>
      <c r="C62" s="17"/>
      <c r="D62" s="17"/>
      <c r="E62" s="17"/>
      <c r="F62" s="17"/>
      <c r="G62" s="17"/>
    </row>
    <row r="63">
      <c r="A63" s="17"/>
      <c r="B63" s="12"/>
      <c r="C63" s="17"/>
      <c r="D63" s="17"/>
      <c r="E63" s="17"/>
      <c r="F63" s="17"/>
      <c r="G63" s="17"/>
    </row>
    <row r="64">
      <c r="A64" s="17"/>
      <c r="B64" s="12"/>
      <c r="C64" s="17"/>
      <c r="D64" s="17"/>
      <c r="E64" s="17"/>
      <c r="F64" s="17"/>
      <c r="G64" s="17"/>
    </row>
    <row r="65">
      <c r="A65" s="17"/>
      <c r="B65" s="12"/>
      <c r="C65" s="17"/>
      <c r="D65" s="17"/>
      <c r="E65" s="17"/>
      <c r="F65" s="17"/>
      <c r="G65" s="17"/>
    </row>
    <row r="66">
      <c r="A66" s="17"/>
      <c r="B66" s="12"/>
      <c r="C66" s="17"/>
      <c r="D66" s="17"/>
      <c r="E66" s="17"/>
      <c r="F66" s="17"/>
      <c r="G66" s="17"/>
    </row>
    <row r="67">
      <c r="A67" s="17"/>
      <c r="B67" s="12"/>
      <c r="C67" s="17"/>
      <c r="D67" s="17"/>
      <c r="E67" s="17"/>
      <c r="F67" s="17"/>
      <c r="G67" s="17"/>
    </row>
    <row r="68">
      <c r="A68" s="17"/>
      <c r="B68" s="12"/>
      <c r="C68" s="17"/>
      <c r="D68" s="17"/>
      <c r="E68" s="17"/>
      <c r="F68" s="17"/>
      <c r="G68" s="17"/>
    </row>
    <row r="69">
      <c r="A69" s="17"/>
      <c r="B69" s="12"/>
      <c r="C69" s="17"/>
      <c r="D69" s="17"/>
      <c r="E69" s="17"/>
      <c r="F69" s="17"/>
      <c r="G69" s="17"/>
    </row>
    <row r="70">
      <c r="A70" s="17"/>
      <c r="B70" s="12"/>
      <c r="C70" s="17"/>
      <c r="D70" s="17"/>
      <c r="E70" s="17"/>
      <c r="F70" s="17"/>
      <c r="G70" s="17"/>
    </row>
    <row r="71">
      <c r="A71" s="17"/>
      <c r="B71" s="12"/>
      <c r="C71" s="17"/>
      <c r="D71" s="17"/>
      <c r="E71" s="17"/>
      <c r="F71" s="17"/>
      <c r="G71" s="17"/>
    </row>
    <row r="72">
      <c r="A72" s="17"/>
      <c r="B72" s="12"/>
      <c r="C72" s="17"/>
      <c r="D72" s="17"/>
      <c r="E72" s="17"/>
      <c r="F72" s="17"/>
      <c r="G72" s="17"/>
    </row>
    <row r="73">
      <c r="A73" s="17"/>
      <c r="B73" s="12"/>
      <c r="C73" s="17"/>
      <c r="D73" s="17"/>
      <c r="E73" s="17"/>
      <c r="F73" s="17"/>
      <c r="G73" s="17"/>
    </row>
    <row r="74">
      <c r="A74" s="17"/>
      <c r="B74" s="12"/>
      <c r="C74" s="17"/>
      <c r="D74" s="17"/>
      <c r="E74" s="17"/>
      <c r="F74" s="17"/>
      <c r="G74" s="17"/>
    </row>
    <row r="75">
      <c r="A75" s="17"/>
      <c r="B75" s="12"/>
      <c r="C75" s="17"/>
      <c r="D75" s="17"/>
      <c r="E75" s="17"/>
      <c r="F75" s="17"/>
      <c r="G75" s="17"/>
    </row>
    <row r="76">
      <c r="A76" s="17"/>
      <c r="B76" s="12"/>
      <c r="C76" s="17"/>
      <c r="D76" s="17"/>
      <c r="E76" s="17"/>
      <c r="F76" s="17"/>
      <c r="G76" s="17"/>
    </row>
    <row r="77">
      <c r="A77" s="17"/>
      <c r="B77" s="12"/>
      <c r="C77" s="17"/>
      <c r="D77" s="17"/>
      <c r="E77" s="17"/>
      <c r="F77" s="17"/>
      <c r="G77" s="17"/>
    </row>
    <row r="78">
      <c r="A78" s="17"/>
      <c r="B78" s="12"/>
      <c r="C78" s="17"/>
      <c r="D78" s="17"/>
      <c r="E78" s="17"/>
      <c r="F78" s="17"/>
      <c r="G78" s="17"/>
    </row>
    <row r="79">
      <c r="A79" s="17"/>
      <c r="B79" s="12"/>
      <c r="C79" s="17"/>
      <c r="D79" s="17"/>
      <c r="E79" s="17"/>
      <c r="F79" s="17"/>
      <c r="G79" s="17"/>
    </row>
    <row r="80">
      <c r="A80" s="17"/>
      <c r="B80" s="12"/>
      <c r="C80" s="17"/>
      <c r="D80" s="17"/>
      <c r="E80" s="17"/>
      <c r="F80" s="17"/>
      <c r="G80" s="17"/>
    </row>
    <row r="81">
      <c r="A81" s="17"/>
      <c r="B81" s="12"/>
      <c r="C81" s="17"/>
      <c r="D81" s="17"/>
      <c r="E81" s="17"/>
      <c r="F81" s="17"/>
      <c r="G81" s="17"/>
    </row>
    <row r="82">
      <c r="A82" s="17"/>
      <c r="B82" s="12"/>
      <c r="C82" s="17"/>
      <c r="D82" s="17"/>
      <c r="E82" s="17"/>
      <c r="F82" s="17"/>
      <c r="G82" s="17"/>
    </row>
    <row r="83">
      <c r="A83" s="17"/>
      <c r="B83" s="12"/>
      <c r="C83" s="17"/>
      <c r="D83" s="17"/>
      <c r="E83" s="17"/>
      <c r="F83" s="17"/>
      <c r="G83" s="17"/>
    </row>
    <row r="84">
      <c r="A84" s="17"/>
      <c r="B84" s="12"/>
      <c r="C84" s="17"/>
      <c r="D84" s="17"/>
      <c r="E84" s="17"/>
      <c r="F84" s="17"/>
      <c r="G84" s="17"/>
    </row>
    <row r="85">
      <c r="A85" s="17"/>
      <c r="B85" s="12"/>
      <c r="C85" s="17"/>
      <c r="D85" s="17"/>
      <c r="E85" s="17"/>
      <c r="F85" s="17"/>
      <c r="G85" s="17"/>
    </row>
    <row r="86">
      <c r="A86" s="17"/>
      <c r="B86" s="12"/>
      <c r="C86" s="17"/>
      <c r="D86" s="17"/>
      <c r="E86" s="17"/>
      <c r="F86" s="17"/>
      <c r="G86" s="17"/>
    </row>
    <row r="87">
      <c r="A87" s="17"/>
      <c r="B87" s="12"/>
      <c r="C87" s="17"/>
      <c r="D87" s="17"/>
      <c r="E87" s="17"/>
      <c r="F87" s="17"/>
      <c r="G87" s="17"/>
    </row>
    <row r="88">
      <c r="A88" s="17"/>
      <c r="B88" s="12"/>
      <c r="C88" s="17"/>
      <c r="D88" s="17"/>
      <c r="E88" s="17"/>
      <c r="F88" s="17"/>
      <c r="G88" s="17"/>
    </row>
    <row r="89">
      <c r="A89" s="17"/>
      <c r="B89" s="12"/>
      <c r="C89" s="17"/>
      <c r="D89" s="17"/>
      <c r="E89" s="17"/>
      <c r="F89" s="17"/>
      <c r="G89" s="17"/>
    </row>
    <row r="90">
      <c r="A90" s="17"/>
      <c r="B90" s="12"/>
      <c r="C90" s="17"/>
      <c r="D90" s="17"/>
      <c r="E90" s="17"/>
      <c r="F90" s="17"/>
      <c r="G90" s="17"/>
    </row>
    <row r="91">
      <c r="A91" s="17"/>
      <c r="B91" s="12"/>
      <c r="C91" s="17"/>
      <c r="D91" s="17"/>
      <c r="E91" s="17"/>
      <c r="F91" s="17"/>
      <c r="G91" s="17"/>
    </row>
    <row r="92">
      <c r="A92" s="17"/>
      <c r="B92" s="12"/>
      <c r="C92" s="17"/>
      <c r="D92" s="17"/>
      <c r="E92" s="17"/>
      <c r="F92" s="17"/>
      <c r="G92" s="17"/>
    </row>
    <row r="93">
      <c r="A93" s="17"/>
      <c r="B93" s="12"/>
      <c r="C93" s="17"/>
      <c r="D93" s="17"/>
      <c r="E93" s="17"/>
      <c r="F93" s="17"/>
      <c r="G93" s="17"/>
    </row>
    <row r="94">
      <c r="A94" s="17"/>
      <c r="B94" s="12"/>
      <c r="C94" s="17"/>
      <c r="D94" s="17"/>
      <c r="E94" s="17"/>
      <c r="F94" s="17"/>
      <c r="G94" s="17"/>
    </row>
    <row r="95">
      <c r="A95" s="17"/>
      <c r="B95" s="12"/>
      <c r="C95" s="17"/>
      <c r="D95" s="17"/>
      <c r="E95" s="17"/>
      <c r="F95" s="17"/>
      <c r="G95" s="17"/>
    </row>
    <row r="96">
      <c r="A96" s="17"/>
      <c r="B96" s="12"/>
      <c r="C96" s="17"/>
      <c r="D96" s="17"/>
      <c r="E96" s="17"/>
      <c r="F96" s="17"/>
      <c r="G96" s="17"/>
    </row>
    <row r="97">
      <c r="A97" s="17"/>
      <c r="B97" s="12"/>
      <c r="C97" s="17"/>
      <c r="D97" s="17"/>
      <c r="E97" s="17"/>
      <c r="F97" s="17"/>
      <c r="G97" s="17"/>
    </row>
    <row r="98">
      <c r="A98" s="17"/>
      <c r="B98" s="12"/>
      <c r="C98" s="17"/>
      <c r="D98" s="17"/>
      <c r="E98" s="17"/>
      <c r="F98" s="17"/>
      <c r="G98" s="17"/>
    </row>
    <row r="99">
      <c r="A99" s="17"/>
      <c r="B99" s="12"/>
      <c r="C99" s="17"/>
      <c r="D99" s="17"/>
      <c r="E99" s="17"/>
      <c r="F99" s="17"/>
      <c r="G99" s="17"/>
    </row>
    <row r="100">
      <c r="A100" s="17"/>
      <c r="B100" s="12"/>
      <c r="C100" s="17"/>
      <c r="D100" s="17"/>
      <c r="E100" s="17"/>
      <c r="F100" s="17"/>
      <c r="G100" s="17"/>
    </row>
    <row r="101">
      <c r="A101" s="17"/>
      <c r="B101" s="12"/>
      <c r="C101" s="17"/>
      <c r="D101" s="17"/>
      <c r="E101" s="17"/>
      <c r="F101" s="17"/>
      <c r="G101" s="17"/>
    </row>
    <row r="102">
      <c r="A102" s="17"/>
      <c r="B102" s="12"/>
      <c r="C102" s="17"/>
      <c r="D102" s="17"/>
      <c r="E102" s="17"/>
      <c r="F102" s="17"/>
      <c r="G102" s="17"/>
    </row>
    <row r="103">
      <c r="A103" s="17"/>
      <c r="B103" s="12"/>
      <c r="C103" s="17"/>
      <c r="D103" s="17"/>
      <c r="E103" s="17"/>
      <c r="F103" s="17"/>
      <c r="G103" s="17"/>
    </row>
    <row r="104">
      <c r="A104" s="17"/>
      <c r="B104" s="12"/>
      <c r="C104" s="17"/>
      <c r="D104" s="17"/>
      <c r="E104" s="17"/>
      <c r="F104" s="17"/>
      <c r="G104" s="17"/>
    </row>
    <row r="105">
      <c r="A105" s="17"/>
      <c r="B105" s="12"/>
      <c r="C105" s="17"/>
      <c r="D105" s="17"/>
      <c r="E105" s="17"/>
      <c r="F105" s="17"/>
      <c r="G105" s="17"/>
    </row>
    <row r="106">
      <c r="A106" s="17"/>
      <c r="B106" s="12"/>
      <c r="C106" s="17"/>
      <c r="D106" s="17"/>
      <c r="E106" s="17"/>
      <c r="F106" s="17"/>
      <c r="G106" s="17"/>
    </row>
    <row r="107">
      <c r="A107" s="17"/>
      <c r="B107" s="12"/>
      <c r="C107" s="17"/>
      <c r="D107" s="17"/>
      <c r="E107" s="17"/>
      <c r="F107" s="17"/>
      <c r="G107" s="17"/>
    </row>
    <row r="108">
      <c r="A108" s="17"/>
      <c r="B108" s="12"/>
      <c r="C108" s="17"/>
      <c r="D108" s="17"/>
      <c r="E108" s="17"/>
      <c r="F108" s="17"/>
      <c r="G108" s="17"/>
    </row>
    <row r="109">
      <c r="A109" s="17"/>
      <c r="B109" s="12"/>
      <c r="C109" s="17"/>
      <c r="D109" s="17"/>
      <c r="E109" s="17"/>
      <c r="F109" s="17"/>
      <c r="G109" s="17"/>
    </row>
    <row r="110">
      <c r="A110" s="17"/>
      <c r="B110" s="12"/>
      <c r="C110" s="17"/>
      <c r="D110" s="17"/>
      <c r="E110" s="17"/>
      <c r="F110" s="17"/>
      <c r="G110" s="17"/>
    </row>
    <row r="111">
      <c r="A111" s="17"/>
      <c r="B111" s="12"/>
      <c r="C111" s="17"/>
      <c r="D111" s="17"/>
      <c r="E111" s="17"/>
      <c r="F111" s="17"/>
      <c r="G111" s="17"/>
    </row>
    <row r="112">
      <c r="A112" s="17"/>
      <c r="B112" s="12"/>
      <c r="C112" s="17"/>
      <c r="D112" s="17"/>
      <c r="E112" s="17"/>
      <c r="F112" s="17"/>
      <c r="G112" s="17"/>
    </row>
    <row r="113">
      <c r="A113" s="17"/>
      <c r="B113" s="12"/>
      <c r="C113" s="17"/>
      <c r="D113" s="17"/>
      <c r="E113" s="17"/>
      <c r="F113" s="17"/>
      <c r="G113" s="17"/>
    </row>
    <row r="114">
      <c r="A114" s="17"/>
      <c r="B114" s="12"/>
      <c r="C114" s="17"/>
      <c r="D114" s="17"/>
      <c r="E114" s="17"/>
      <c r="F114" s="17"/>
      <c r="G114" s="17"/>
    </row>
    <row r="115">
      <c r="A115" s="17"/>
      <c r="B115" s="12"/>
      <c r="C115" s="17"/>
      <c r="D115" s="17"/>
      <c r="E115" s="17"/>
      <c r="F115" s="17"/>
      <c r="G115" s="17"/>
    </row>
    <row r="116">
      <c r="A116" s="17"/>
      <c r="B116" s="12"/>
      <c r="C116" s="17"/>
      <c r="D116" s="17"/>
      <c r="E116" s="17"/>
      <c r="F116" s="17"/>
      <c r="G116" s="17"/>
    </row>
    <row r="117">
      <c r="A117" s="17"/>
      <c r="B117" s="12"/>
      <c r="C117" s="17"/>
      <c r="D117" s="17"/>
      <c r="E117" s="17"/>
      <c r="F117" s="17"/>
      <c r="G117" s="17"/>
    </row>
    <row r="118">
      <c r="A118" s="17"/>
      <c r="B118" s="12"/>
      <c r="C118" s="17"/>
      <c r="D118" s="17"/>
      <c r="E118" s="17"/>
      <c r="F118" s="17"/>
      <c r="G118" s="17"/>
    </row>
    <row r="119">
      <c r="A119" s="17"/>
      <c r="B119" s="12"/>
      <c r="C119" s="17"/>
      <c r="D119" s="17"/>
      <c r="E119" s="17"/>
      <c r="F119" s="17"/>
      <c r="G119" s="17"/>
    </row>
    <row r="120">
      <c r="A120" s="17"/>
      <c r="B120" s="12"/>
      <c r="C120" s="17"/>
      <c r="D120" s="17"/>
      <c r="E120" s="17"/>
      <c r="F120" s="17"/>
      <c r="G120" s="17"/>
    </row>
    <row r="121">
      <c r="A121" s="17"/>
      <c r="B121" s="12"/>
      <c r="C121" s="17"/>
      <c r="D121" s="17"/>
      <c r="E121" s="17"/>
      <c r="F121" s="17"/>
      <c r="G121" s="17"/>
    </row>
    <row r="122">
      <c r="A122" s="17"/>
      <c r="B122" s="12"/>
      <c r="C122" s="17"/>
      <c r="D122" s="17"/>
      <c r="E122" s="17"/>
      <c r="F122" s="17"/>
      <c r="G122" s="17"/>
    </row>
    <row r="123">
      <c r="A123" s="17"/>
      <c r="B123" s="12"/>
      <c r="C123" s="17"/>
      <c r="D123" s="17"/>
      <c r="E123" s="17"/>
      <c r="F123" s="17"/>
      <c r="G123" s="17"/>
    </row>
    <row r="124">
      <c r="A124" s="17"/>
      <c r="B124" s="12"/>
      <c r="C124" s="17"/>
      <c r="D124" s="17"/>
      <c r="E124" s="17"/>
      <c r="F124" s="17"/>
      <c r="G124" s="17"/>
    </row>
    <row r="125">
      <c r="A125" s="17"/>
      <c r="B125" s="12"/>
      <c r="C125" s="17"/>
      <c r="D125" s="17"/>
      <c r="E125" s="17"/>
      <c r="F125" s="17"/>
      <c r="G125" s="17"/>
    </row>
    <row r="126">
      <c r="A126" s="17"/>
      <c r="B126" s="12"/>
      <c r="C126" s="17"/>
      <c r="D126" s="17"/>
      <c r="E126" s="17"/>
      <c r="F126" s="17"/>
      <c r="G126" s="17"/>
    </row>
    <row r="127">
      <c r="A127" s="17"/>
      <c r="B127" s="12"/>
      <c r="C127" s="17"/>
      <c r="D127" s="17"/>
      <c r="E127" s="17"/>
      <c r="F127" s="17"/>
      <c r="G127" s="17"/>
    </row>
    <row r="128">
      <c r="A128" s="17"/>
      <c r="B128" s="12"/>
      <c r="C128" s="17"/>
      <c r="D128" s="17"/>
      <c r="E128" s="17"/>
      <c r="F128" s="17"/>
      <c r="G128" s="17"/>
    </row>
    <row r="129">
      <c r="A129" s="17"/>
      <c r="B129" s="12"/>
      <c r="C129" s="17"/>
      <c r="D129" s="17"/>
      <c r="E129" s="17"/>
      <c r="F129" s="17"/>
      <c r="G129" s="17"/>
    </row>
    <row r="130">
      <c r="A130" s="17"/>
      <c r="B130" s="12"/>
      <c r="C130" s="17"/>
      <c r="D130" s="17"/>
      <c r="E130" s="17"/>
      <c r="F130" s="17"/>
      <c r="G130" s="17"/>
    </row>
    <row r="131">
      <c r="A131" s="17"/>
      <c r="B131" s="12"/>
      <c r="C131" s="17"/>
      <c r="D131" s="17"/>
      <c r="E131" s="17"/>
      <c r="F131" s="17"/>
      <c r="G131" s="17"/>
    </row>
    <row r="132">
      <c r="A132" s="17"/>
      <c r="B132" s="12"/>
      <c r="C132" s="17"/>
      <c r="D132" s="17"/>
      <c r="E132" s="17"/>
      <c r="F132" s="17"/>
      <c r="G132" s="17"/>
    </row>
    <row r="133">
      <c r="A133" s="17"/>
      <c r="B133" s="12"/>
      <c r="C133" s="17"/>
      <c r="D133" s="17"/>
      <c r="E133" s="17"/>
      <c r="F133" s="17"/>
      <c r="G133" s="17"/>
    </row>
    <row r="134">
      <c r="A134" s="17"/>
      <c r="B134" s="12"/>
      <c r="C134" s="17"/>
      <c r="D134" s="17"/>
      <c r="E134" s="17"/>
      <c r="F134" s="17"/>
      <c r="G134" s="17"/>
    </row>
    <row r="135">
      <c r="A135" s="17"/>
      <c r="B135" s="12"/>
      <c r="C135" s="17"/>
      <c r="D135" s="17"/>
      <c r="E135" s="17"/>
      <c r="F135" s="17"/>
      <c r="G135" s="17"/>
    </row>
    <row r="136">
      <c r="A136" s="17"/>
      <c r="B136" s="12"/>
      <c r="C136" s="17"/>
      <c r="D136" s="17"/>
      <c r="E136" s="17"/>
      <c r="F136" s="17"/>
      <c r="G136" s="17"/>
    </row>
    <row r="137">
      <c r="A137" s="17"/>
      <c r="B137" s="12"/>
      <c r="C137" s="17"/>
      <c r="D137" s="17"/>
      <c r="E137" s="17"/>
      <c r="F137" s="17"/>
      <c r="G137" s="17"/>
    </row>
    <row r="138">
      <c r="A138" s="17"/>
      <c r="B138" s="12"/>
      <c r="C138" s="17"/>
      <c r="D138" s="17"/>
      <c r="E138" s="17"/>
      <c r="F138" s="17"/>
      <c r="G138" s="17"/>
    </row>
    <row r="139">
      <c r="A139" s="17"/>
      <c r="B139" s="12"/>
      <c r="C139" s="17"/>
      <c r="D139" s="17"/>
      <c r="E139" s="17"/>
      <c r="F139" s="17"/>
      <c r="G139" s="17"/>
    </row>
    <row r="140">
      <c r="A140" s="17"/>
      <c r="B140" s="12"/>
      <c r="C140" s="17"/>
      <c r="D140" s="17"/>
      <c r="E140" s="17"/>
      <c r="F140" s="17"/>
      <c r="G140" s="17"/>
    </row>
    <row r="141">
      <c r="A141" s="17"/>
      <c r="B141" s="12"/>
      <c r="C141" s="17"/>
      <c r="D141" s="17"/>
      <c r="E141" s="17"/>
      <c r="F141" s="17"/>
      <c r="G141" s="17"/>
    </row>
    <row r="142">
      <c r="A142" s="17"/>
      <c r="B142" s="12"/>
      <c r="C142" s="17"/>
      <c r="D142" s="17"/>
      <c r="E142" s="17"/>
      <c r="F142" s="17"/>
      <c r="G142" s="17"/>
    </row>
    <row r="143">
      <c r="A143" s="17"/>
      <c r="B143" s="12"/>
      <c r="C143" s="17"/>
      <c r="D143" s="17"/>
      <c r="E143" s="17"/>
      <c r="F143" s="17"/>
      <c r="G143" s="17"/>
    </row>
    <row r="144">
      <c r="A144" s="17"/>
      <c r="B144" s="12"/>
      <c r="C144" s="17"/>
      <c r="D144" s="17"/>
      <c r="E144" s="17"/>
      <c r="F144" s="17"/>
      <c r="G144" s="17"/>
    </row>
    <row r="145">
      <c r="A145" s="17"/>
      <c r="B145" s="12"/>
      <c r="C145" s="17"/>
      <c r="D145" s="17"/>
      <c r="E145" s="17"/>
      <c r="F145" s="17"/>
      <c r="G145" s="17"/>
    </row>
    <row r="146">
      <c r="A146" s="17"/>
      <c r="B146" s="12"/>
      <c r="C146" s="17"/>
      <c r="D146" s="17"/>
      <c r="E146" s="17"/>
      <c r="F146" s="17"/>
      <c r="G146" s="17"/>
    </row>
    <row r="147">
      <c r="A147" s="17"/>
      <c r="B147" s="12"/>
      <c r="C147" s="17"/>
      <c r="D147" s="17"/>
      <c r="E147" s="17"/>
      <c r="F147" s="17"/>
      <c r="G147" s="17"/>
    </row>
    <row r="148">
      <c r="A148" s="17"/>
      <c r="B148" s="12"/>
      <c r="C148" s="17"/>
      <c r="D148" s="17"/>
      <c r="E148" s="17"/>
      <c r="F148" s="17"/>
      <c r="G148" s="17"/>
    </row>
    <row r="149">
      <c r="A149" s="17"/>
      <c r="B149" s="12"/>
      <c r="C149" s="17"/>
      <c r="D149" s="17"/>
      <c r="E149" s="17"/>
      <c r="F149" s="17"/>
      <c r="G149" s="17"/>
    </row>
    <row r="150">
      <c r="A150" s="17"/>
      <c r="B150" s="12"/>
      <c r="C150" s="17"/>
      <c r="D150" s="17"/>
      <c r="E150" s="17"/>
      <c r="F150" s="17"/>
      <c r="G150" s="17"/>
    </row>
    <row r="151">
      <c r="A151" s="17"/>
      <c r="B151" s="12"/>
      <c r="C151" s="17"/>
      <c r="D151" s="17"/>
      <c r="E151" s="17"/>
      <c r="F151" s="17"/>
      <c r="G151" s="17"/>
    </row>
    <row r="152">
      <c r="A152" s="17"/>
      <c r="B152" s="12"/>
      <c r="C152" s="17"/>
      <c r="D152" s="17"/>
      <c r="E152" s="17"/>
      <c r="F152" s="17"/>
      <c r="G152" s="17"/>
    </row>
    <row r="153">
      <c r="A153" s="17"/>
      <c r="B153" s="12"/>
      <c r="C153" s="17"/>
      <c r="D153" s="17"/>
      <c r="E153" s="17"/>
      <c r="F153" s="17"/>
      <c r="G153" s="17"/>
    </row>
    <row r="154">
      <c r="A154" s="17"/>
      <c r="B154" s="12"/>
      <c r="C154" s="17"/>
      <c r="D154" s="17"/>
      <c r="E154" s="17"/>
      <c r="F154" s="17"/>
      <c r="G154" s="17"/>
    </row>
    <row r="155">
      <c r="A155" s="17"/>
      <c r="B155" s="12"/>
      <c r="C155" s="17"/>
      <c r="D155" s="17"/>
      <c r="E155" s="17"/>
      <c r="F155" s="17"/>
      <c r="G155" s="17"/>
    </row>
    <row r="156">
      <c r="A156" s="17"/>
      <c r="B156" s="12"/>
      <c r="C156" s="17"/>
      <c r="D156" s="17"/>
      <c r="E156" s="17"/>
      <c r="F156" s="17"/>
      <c r="G156" s="17"/>
    </row>
    <row r="157">
      <c r="A157" s="17"/>
      <c r="B157" s="12"/>
      <c r="C157" s="17"/>
      <c r="D157" s="17"/>
      <c r="E157" s="17"/>
      <c r="F157" s="17"/>
      <c r="G157" s="17"/>
    </row>
    <row r="158">
      <c r="A158" s="17"/>
      <c r="B158" s="12"/>
      <c r="C158" s="17"/>
      <c r="D158" s="17"/>
      <c r="E158" s="17"/>
      <c r="F158" s="17"/>
      <c r="G158" s="17"/>
    </row>
    <row r="159">
      <c r="A159" s="17"/>
      <c r="B159" s="12"/>
      <c r="C159" s="17"/>
      <c r="D159" s="17"/>
      <c r="E159" s="17"/>
      <c r="F159" s="17"/>
      <c r="G159" s="17"/>
    </row>
    <row r="160">
      <c r="A160" s="17"/>
      <c r="B160" s="12"/>
      <c r="C160" s="17"/>
      <c r="D160" s="17"/>
      <c r="E160" s="17"/>
      <c r="F160" s="17"/>
      <c r="G160" s="17"/>
    </row>
    <row r="161">
      <c r="A161" s="17"/>
      <c r="B161" s="12"/>
      <c r="C161" s="17"/>
      <c r="D161" s="17"/>
      <c r="E161" s="17"/>
      <c r="F161" s="17"/>
      <c r="G161" s="17"/>
    </row>
    <row r="162">
      <c r="A162" s="17"/>
      <c r="B162" s="12"/>
      <c r="C162" s="17"/>
      <c r="D162" s="17"/>
      <c r="E162" s="17"/>
      <c r="F162" s="17"/>
      <c r="G162" s="17"/>
    </row>
    <row r="163">
      <c r="A163" s="17"/>
      <c r="B163" s="12"/>
      <c r="C163" s="17"/>
      <c r="D163" s="17"/>
      <c r="E163" s="17"/>
      <c r="F163" s="17"/>
      <c r="G163" s="17"/>
    </row>
    <row r="164">
      <c r="A164" s="17"/>
      <c r="B164" s="12"/>
      <c r="C164" s="17"/>
      <c r="D164" s="17"/>
      <c r="E164" s="17"/>
      <c r="F164" s="17"/>
      <c r="G164" s="17"/>
    </row>
    <row r="165">
      <c r="A165" s="17"/>
      <c r="B165" s="12"/>
      <c r="C165" s="17"/>
      <c r="D165" s="17"/>
      <c r="E165" s="17"/>
      <c r="F165" s="17"/>
      <c r="G165" s="17"/>
    </row>
    <row r="166">
      <c r="A166" s="17"/>
      <c r="B166" s="12"/>
      <c r="C166" s="17"/>
      <c r="D166" s="17"/>
      <c r="E166" s="17"/>
      <c r="F166" s="17"/>
      <c r="G166" s="17"/>
    </row>
    <row r="167">
      <c r="A167" s="17"/>
      <c r="B167" s="12"/>
      <c r="C167" s="17"/>
      <c r="D167" s="17"/>
      <c r="E167" s="17"/>
      <c r="F167" s="17"/>
      <c r="G167" s="17"/>
    </row>
    <row r="168">
      <c r="A168" s="17"/>
      <c r="B168" s="12"/>
      <c r="C168" s="17"/>
      <c r="D168" s="17"/>
      <c r="E168" s="17"/>
      <c r="F168" s="17"/>
      <c r="G168" s="17"/>
    </row>
    <row r="169">
      <c r="A169" s="17"/>
      <c r="B169" s="12"/>
      <c r="C169" s="17"/>
      <c r="D169" s="17"/>
      <c r="E169" s="17"/>
      <c r="F169" s="17"/>
      <c r="G169" s="17"/>
    </row>
    <row r="170">
      <c r="A170" s="17"/>
      <c r="B170" s="12"/>
      <c r="C170" s="17"/>
      <c r="D170" s="17"/>
      <c r="E170" s="17"/>
      <c r="F170" s="17"/>
      <c r="G170" s="17"/>
    </row>
    <row r="171">
      <c r="A171" s="17"/>
      <c r="B171" s="12"/>
      <c r="C171" s="17"/>
      <c r="D171" s="17"/>
      <c r="E171" s="17"/>
      <c r="F171" s="17"/>
      <c r="G171" s="17"/>
    </row>
    <row r="172">
      <c r="A172" s="17"/>
      <c r="B172" s="12"/>
      <c r="C172" s="17"/>
      <c r="D172" s="17"/>
      <c r="E172" s="17"/>
      <c r="F172" s="17"/>
      <c r="G172" s="17"/>
    </row>
    <row r="173">
      <c r="A173" s="17"/>
      <c r="B173" s="12"/>
      <c r="C173" s="17"/>
      <c r="D173" s="17"/>
      <c r="E173" s="17"/>
      <c r="F173" s="17"/>
      <c r="G173" s="17"/>
    </row>
    <row r="174">
      <c r="A174" s="17"/>
      <c r="B174" s="12"/>
      <c r="C174" s="17"/>
      <c r="D174" s="17"/>
      <c r="E174" s="17"/>
      <c r="F174" s="17"/>
      <c r="G174" s="17"/>
    </row>
    <row r="175">
      <c r="A175" s="17"/>
      <c r="B175" s="12"/>
      <c r="C175" s="17"/>
      <c r="D175" s="17"/>
      <c r="E175" s="17"/>
      <c r="F175" s="17"/>
      <c r="G175" s="17"/>
    </row>
    <row r="176">
      <c r="A176" s="17"/>
      <c r="B176" s="12"/>
      <c r="C176" s="17"/>
      <c r="D176" s="17"/>
      <c r="E176" s="17"/>
      <c r="F176" s="17"/>
      <c r="G176" s="17"/>
    </row>
    <row r="177">
      <c r="A177" s="17"/>
      <c r="B177" s="12"/>
      <c r="C177" s="17"/>
      <c r="D177" s="17"/>
      <c r="E177" s="17"/>
      <c r="F177" s="17"/>
      <c r="G177" s="17"/>
    </row>
    <row r="178">
      <c r="A178" s="17"/>
      <c r="B178" s="12"/>
      <c r="C178" s="17"/>
      <c r="D178" s="17"/>
      <c r="E178" s="17"/>
      <c r="F178" s="17"/>
      <c r="G178" s="17"/>
    </row>
    <row r="179">
      <c r="A179" s="17"/>
      <c r="B179" s="12"/>
      <c r="C179" s="17"/>
      <c r="D179" s="17"/>
      <c r="E179" s="17"/>
      <c r="F179" s="17"/>
      <c r="G179" s="17"/>
    </row>
    <row r="180">
      <c r="A180" s="17"/>
      <c r="B180" s="12"/>
      <c r="C180" s="17"/>
      <c r="D180" s="17"/>
      <c r="E180" s="17"/>
      <c r="F180" s="17"/>
      <c r="G180" s="17"/>
    </row>
    <row r="181">
      <c r="A181" s="17"/>
      <c r="B181" s="12"/>
      <c r="C181" s="17"/>
      <c r="D181" s="17"/>
      <c r="E181" s="17"/>
      <c r="F181" s="17"/>
      <c r="G181" s="17"/>
    </row>
    <row r="182">
      <c r="A182" s="17"/>
      <c r="B182" s="12"/>
      <c r="C182" s="17"/>
      <c r="D182" s="17"/>
      <c r="E182" s="17"/>
      <c r="F182" s="17"/>
      <c r="G182" s="17"/>
    </row>
    <row r="183">
      <c r="A183" s="17"/>
      <c r="B183" s="12"/>
      <c r="C183" s="17"/>
      <c r="D183" s="17"/>
      <c r="E183" s="17"/>
      <c r="F183" s="17"/>
      <c r="G183" s="17"/>
    </row>
    <row r="184">
      <c r="A184" s="17"/>
      <c r="B184" s="12"/>
      <c r="C184" s="17"/>
      <c r="D184" s="17"/>
      <c r="E184" s="17"/>
      <c r="F184" s="17"/>
      <c r="G184" s="17"/>
    </row>
    <row r="185">
      <c r="A185" s="17"/>
      <c r="B185" s="12"/>
      <c r="C185" s="17"/>
      <c r="D185" s="17"/>
      <c r="E185" s="17"/>
      <c r="F185" s="17"/>
      <c r="G185" s="17"/>
    </row>
    <row r="186">
      <c r="A186" s="17"/>
      <c r="B186" s="12"/>
      <c r="C186" s="17"/>
      <c r="D186" s="17"/>
      <c r="E186" s="17"/>
      <c r="F186" s="17"/>
      <c r="G186" s="17"/>
    </row>
    <row r="187">
      <c r="A187" s="17"/>
      <c r="B187" s="12"/>
      <c r="C187" s="17"/>
      <c r="D187" s="17"/>
      <c r="E187" s="17"/>
      <c r="F187" s="17"/>
      <c r="G187" s="17"/>
    </row>
    <row r="188">
      <c r="A188" s="17"/>
      <c r="B188" s="12"/>
      <c r="C188" s="17"/>
      <c r="D188" s="17"/>
      <c r="E188" s="17"/>
      <c r="F188" s="17"/>
      <c r="G188" s="17"/>
    </row>
    <row r="189">
      <c r="A189" s="17"/>
      <c r="B189" s="12"/>
      <c r="C189" s="17"/>
      <c r="D189" s="17"/>
      <c r="E189" s="17"/>
      <c r="F189" s="17"/>
      <c r="G189" s="17"/>
    </row>
    <row r="190">
      <c r="A190" s="17"/>
      <c r="B190" s="12"/>
      <c r="C190" s="17"/>
      <c r="D190" s="17"/>
      <c r="E190" s="17"/>
      <c r="F190" s="17"/>
      <c r="G190" s="17"/>
    </row>
    <row r="191">
      <c r="A191" s="17"/>
      <c r="B191" s="12"/>
      <c r="C191" s="17"/>
      <c r="D191" s="17"/>
      <c r="E191" s="17"/>
      <c r="F191" s="17"/>
      <c r="G191" s="17"/>
    </row>
    <row r="192">
      <c r="A192" s="17"/>
      <c r="B192" s="12"/>
      <c r="C192" s="17"/>
      <c r="D192" s="17"/>
      <c r="E192" s="17"/>
      <c r="F192" s="17"/>
      <c r="G192" s="17"/>
    </row>
    <row r="193">
      <c r="A193" s="17"/>
      <c r="B193" s="12"/>
      <c r="C193" s="17"/>
      <c r="D193" s="17"/>
      <c r="E193" s="17"/>
      <c r="F193" s="17"/>
      <c r="G193" s="17"/>
    </row>
    <row r="194">
      <c r="A194" s="17"/>
      <c r="B194" s="12"/>
      <c r="C194" s="17"/>
      <c r="D194" s="17"/>
      <c r="E194" s="17"/>
      <c r="F194" s="17"/>
      <c r="G194" s="17"/>
    </row>
    <row r="195">
      <c r="A195" s="17"/>
      <c r="B195" s="12"/>
      <c r="C195" s="17"/>
      <c r="D195" s="17"/>
      <c r="E195" s="17"/>
      <c r="F195" s="17"/>
      <c r="G195" s="17"/>
    </row>
    <row r="196">
      <c r="A196" s="17"/>
      <c r="B196" s="12"/>
      <c r="C196" s="17"/>
      <c r="D196" s="17"/>
      <c r="E196" s="17"/>
      <c r="F196" s="17"/>
      <c r="G196" s="17"/>
    </row>
    <row r="197">
      <c r="A197" s="17"/>
      <c r="B197" s="12"/>
      <c r="C197" s="17"/>
      <c r="D197" s="17"/>
      <c r="E197" s="17"/>
      <c r="F197" s="17"/>
      <c r="G197" s="17"/>
    </row>
    <row r="198">
      <c r="A198" s="17"/>
      <c r="B198" s="12"/>
      <c r="C198" s="17"/>
      <c r="D198" s="17"/>
      <c r="E198" s="17"/>
      <c r="F198" s="17"/>
      <c r="G198" s="17"/>
    </row>
    <row r="199">
      <c r="A199" s="17"/>
      <c r="B199" s="12"/>
      <c r="C199" s="17"/>
      <c r="D199" s="17"/>
      <c r="E199" s="17"/>
      <c r="F199" s="17"/>
      <c r="G199" s="17"/>
    </row>
    <row r="200">
      <c r="A200" s="17"/>
      <c r="B200" s="12"/>
      <c r="C200" s="17"/>
      <c r="D200" s="17"/>
      <c r="E200" s="17"/>
      <c r="F200" s="17"/>
      <c r="G200" s="17"/>
    </row>
    <row r="201">
      <c r="A201" s="17"/>
      <c r="B201" s="12"/>
      <c r="C201" s="17"/>
      <c r="D201" s="17"/>
      <c r="E201" s="17"/>
      <c r="F201" s="17"/>
      <c r="G201" s="17"/>
    </row>
    <row r="202">
      <c r="A202" s="17"/>
      <c r="B202" s="12"/>
      <c r="C202" s="17"/>
      <c r="D202" s="17"/>
      <c r="E202" s="17"/>
      <c r="F202" s="17"/>
      <c r="G202" s="17"/>
    </row>
    <row r="203">
      <c r="A203" s="17"/>
      <c r="B203" s="12"/>
      <c r="C203" s="17"/>
      <c r="D203" s="17"/>
      <c r="E203" s="17"/>
      <c r="F203" s="17"/>
      <c r="G203" s="17"/>
    </row>
    <row r="204">
      <c r="A204" s="17"/>
      <c r="B204" s="12"/>
      <c r="C204" s="17"/>
      <c r="D204" s="17"/>
      <c r="E204" s="17"/>
      <c r="F204" s="17"/>
      <c r="G204" s="17"/>
    </row>
    <row r="205">
      <c r="A205" s="17"/>
      <c r="B205" s="12"/>
      <c r="C205" s="17"/>
      <c r="D205" s="17"/>
      <c r="E205" s="17"/>
      <c r="F205" s="17"/>
      <c r="G205" s="17"/>
    </row>
    <row r="206">
      <c r="A206" s="17"/>
      <c r="B206" s="12"/>
      <c r="C206" s="17"/>
      <c r="D206" s="17"/>
      <c r="E206" s="17"/>
      <c r="F206" s="17"/>
      <c r="G206" s="17"/>
    </row>
    <row r="207">
      <c r="A207" s="17"/>
      <c r="B207" s="12"/>
      <c r="C207" s="17"/>
      <c r="D207" s="17"/>
      <c r="E207" s="17"/>
      <c r="F207" s="17"/>
      <c r="G207" s="17"/>
    </row>
    <row r="208">
      <c r="A208" s="17"/>
      <c r="B208" s="12"/>
      <c r="C208" s="17"/>
      <c r="D208" s="17"/>
      <c r="E208" s="17"/>
      <c r="F208" s="17"/>
      <c r="G208" s="17"/>
    </row>
    <row r="209">
      <c r="A209" s="17"/>
      <c r="B209" s="12"/>
      <c r="C209" s="17"/>
      <c r="D209" s="17"/>
      <c r="E209" s="17"/>
      <c r="F209" s="17"/>
      <c r="G209" s="17"/>
    </row>
    <row r="210">
      <c r="A210" s="17"/>
      <c r="B210" s="12"/>
      <c r="C210" s="17"/>
      <c r="D210" s="17"/>
      <c r="E210" s="17"/>
      <c r="F210" s="17"/>
      <c r="G210" s="17"/>
    </row>
    <row r="211">
      <c r="A211" s="17"/>
      <c r="B211" s="12"/>
      <c r="C211" s="17"/>
      <c r="D211" s="17"/>
      <c r="E211" s="17"/>
      <c r="F211" s="17"/>
      <c r="G211" s="17"/>
    </row>
    <row r="212">
      <c r="A212" s="17"/>
      <c r="B212" s="12"/>
      <c r="C212" s="17"/>
      <c r="D212" s="17"/>
      <c r="E212" s="17"/>
      <c r="F212" s="17"/>
      <c r="G212" s="17"/>
    </row>
    <row r="213">
      <c r="A213" s="17"/>
      <c r="B213" s="12"/>
      <c r="C213" s="17"/>
      <c r="D213" s="17"/>
      <c r="E213" s="17"/>
      <c r="F213" s="17"/>
      <c r="G213" s="17"/>
    </row>
    <row r="214">
      <c r="A214" s="17"/>
      <c r="B214" s="12"/>
      <c r="C214" s="17"/>
      <c r="D214" s="17"/>
      <c r="E214" s="17"/>
      <c r="F214" s="17"/>
      <c r="G214" s="17"/>
    </row>
    <row r="215">
      <c r="A215" s="17"/>
      <c r="B215" s="12"/>
      <c r="C215" s="17"/>
      <c r="D215" s="17"/>
      <c r="E215" s="17"/>
      <c r="F215" s="17"/>
      <c r="G215" s="17"/>
    </row>
    <row r="216">
      <c r="A216" s="17"/>
      <c r="B216" s="12"/>
      <c r="C216" s="17"/>
      <c r="D216" s="17"/>
      <c r="E216" s="17"/>
      <c r="F216" s="17"/>
      <c r="G216" s="17"/>
    </row>
    <row r="217">
      <c r="A217" s="17"/>
      <c r="B217" s="12"/>
      <c r="C217" s="17"/>
      <c r="D217" s="17"/>
      <c r="E217" s="17"/>
      <c r="F217" s="17"/>
      <c r="G217" s="17"/>
    </row>
    <row r="218">
      <c r="A218" s="17"/>
      <c r="B218" s="12"/>
      <c r="C218" s="17"/>
      <c r="D218" s="17"/>
      <c r="E218" s="17"/>
      <c r="F218" s="17"/>
      <c r="G218" s="17"/>
    </row>
    <row r="219">
      <c r="A219" s="17"/>
      <c r="B219" s="12"/>
      <c r="C219" s="17"/>
      <c r="D219" s="17"/>
      <c r="E219" s="17"/>
      <c r="F219" s="17"/>
      <c r="G219" s="17"/>
    </row>
    <row r="220">
      <c r="A220" s="17"/>
      <c r="B220" s="12"/>
      <c r="C220" s="17"/>
      <c r="D220" s="17"/>
      <c r="E220" s="17"/>
      <c r="F220" s="17"/>
      <c r="G220" s="17"/>
    </row>
    <row r="221">
      <c r="A221" s="17"/>
      <c r="B221" s="12"/>
      <c r="C221" s="17"/>
      <c r="D221" s="17"/>
      <c r="E221" s="17"/>
      <c r="F221" s="17"/>
      <c r="G221" s="17"/>
    </row>
    <row r="222">
      <c r="A222" s="17"/>
      <c r="B222" s="12"/>
      <c r="C222" s="17"/>
      <c r="D222" s="17"/>
      <c r="E222" s="17"/>
      <c r="F222" s="17"/>
      <c r="G222" s="17"/>
    </row>
    <row r="223">
      <c r="A223" s="17"/>
      <c r="B223" s="12"/>
      <c r="C223" s="17"/>
      <c r="D223" s="17"/>
      <c r="E223" s="17"/>
      <c r="F223" s="17"/>
      <c r="G223" s="17"/>
    </row>
    <row r="224">
      <c r="A224" s="17"/>
      <c r="B224" s="12"/>
      <c r="C224" s="17"/>
      <c r="D224" s="17"/>
      <c r="E224" s="17"/>
      <c r="F224" s="17"/>
      <c r="G224" s="17"/>
    </row>
    <row r="225">
      <c r="A225" s="17"/>
      <c r="B225" s="12"/>
      <c r="C225" s="17"/>
      <c r="D225" s="17"/>
      <c r="E225" s="17"/>
      <c r="F225" s="17"/>
      <c r="G225" s="17"/>
    </row>
    <row r="226">
      <c r="A226" s="17"/>
      <c r="B226" s="12"/>
      <c r="C226" s="17"/>
      <c r="D226" s="17"/>
      <c r="E226" s="17"/>
      <c r="F226" s="17"/>
      <c r="G226" s="17"/>
    </row>
    <row r="227">
      <c r="A227" s="17"/>
      <c r="B227" s="12"/>
      <c r="C227" s="17"/>
      <c r="D227" s="17"/>
      <c r="E227" s="17"/>
      <c r="F227" s="17"/>
      <c r="G227" s="17"/>
    </row>
    <row r="228">
      <c r="A228" s="17"/>
      <c r="B228" s="12"/>
      <c r="C228" s="17"/>
      <c r="D228" s="17"/>
      <c r="E228" s="17"/>
      <c r="F228" s="17"/>
      <c r="G228" s="17"/>
    </row>
    <row r="229">
      <c r="A229" s="17"/>
      <c r="B229" s="12"/>
      <c r="C229" s="17"/>
      <c r="D229" s="17"/>
      <c r="E229" s="17"/>
      <c r="F229" s="17"/>
      <c r="G229" s="17"/>
    </row>
    <row r="230">
      <c r="A230" s="17"/>
      <c r="B230" s="12"/>
      <c r="C230" s="17"/>
      <c r="D230" s="17"/>
      <c r="E230" s="17"/>
      <c r="F230" s="17"/>
      <c r="G230" s="17"/>
    </row>
    <row r="231">
      <c r="A231" s="17"/>
      <c r="B231" s="12"/>
      <c r="C231" s="17"/>
      <c r="D231" s="17"/>
      <c r="E231" s="17"/>
      <c r="F231" s="17"/>
      <c r="G231" s="17"/>
    </row>
    <row r="232">
      <c r="A232" s="17"/>
      <c r="B232" s="12"/>
      <c r="C232" s="17"/>
      <c r="D232" s="17"/>
      <c r="E232" s="17"/>
      <c r="F232" s="17"/>
      <c r="G232" s="17"/>
    </row>
    <row r="233">
      <c r="A233" s="17"/>
      <c r="B233" s="12"/>
      <c r="C233" s="17"/>
      <c r="D233" s="17"/>
      <c r="E233" s="17"/>
      <c r="F233" s="17"/>
      <c r="G233" s="17"/>
    </row>
    <row r="234">
      <c r="A234" s="17"/>
      <c r="B234" s="12"/>
      <c r="C234" s="17"/>
      <c r="D234" s="17"/>
      <c r="E234" s="17"/>
      <c r="F234" s="17"/>
      <c r="G234" s="17"/>
    </row>
    <row r="235">
      <c r="A235" s="17"/>
      <c r="B235" s="12"/>
      <c r="C235" s="17"/>
      <c r="D235" s="17"/>
      <c r="E235" s="17"/>
      <c r="F235" s="17"/>
      <c r="G235" s="17"/>
    </row>
    <row r="236">
      <c r="A236" s="17"/>
      <c r="B236" s="12"/>
      <c r="C236" s="17"/>
      <c r="D236" s="17"/>
      <c r="E236" s="17"/>
      <c r="F236" s="17"/>
      <c r="G236" s="17"/>
    </row>
    <row r="237">
      <c r="A237" s="17"/>
      <c r="B237" s="12"/>
      <c r="C237" s="17"/>
      <c r="D237" s="17"/>
      <c r="E237" s="17"/>
      <c r="F237" s="17"/>
      <c r="G237" s="17"/>
    </row>
    <row r="238">
      <c r="A238" s="17"/>
      <c r="B238" s="12"/>
      <c r="C238" s="17"/>
      <c r="D238" s="17"/>
      <c r="E238" s="17"/>
      <c r="F238" s="17"/>
      <c r="G238" s="17"/>
    </row>
    <row r="239">
      <c r="A239" s="17"/>
      <c r="B239" s="12"/>
      <c r="C239" s="17"/>
      <c r="D239" s="17"/>
      <c r="E239" s="17"/>
      <c r="F239" s="17"/>
      <c r="G239" s="17"/>
    </row>
    <row r="240">
      <c r="A240" s="17"/>
      <c r="B240" s="12"/>
      <c r="C240" s="17"/>
      <c r="D240" s="17"/>
      <c r="E240" s="17"/>
      <c r="F240" s="17"/>
      <c r="G240" s="17"/>
    </row>
    <row r="241">
      <c r="A241" s="17"/>
      <c r="B241" s="12"/>
      <c r="C241" s="17"/>
      <c r="D241" s="17"/>
      <c r="E241" s="17"/>
      <c r="F241" s="17"/>
      <c r="G241" s="17"/>
    </row>
    <row r="242">
      <c r="A242" s="17"/>
      <c r="B242" s="12"/>
      <c r="C242" s="17"/>
      <c r="D242" s="17"/>
      <c r="E242" s="17"/>
      <c r="F242" s="17"/>
      <c r="G242" s="17"/>
    </row>
    <row r="243">
      <c r="A243" s="17"/>
      <c r="B243" s="12"/>
      <c r="C243" s="17"/>
      <c r="D243" s="17"/>
      <c r="E243" s="17"/>
      <c r="F243" s="17"/>
      <c r="G243" s="17"/>
    </row>
    <row r="244">
      <c r="A244" s="17"/>
      <c r="B244" s="12"/>
      <c r="C244" s="17"/>
      <c r="D244" s="17"/>
      <c r="E244" s="17"/>
      <c r="F244" s="17"/>
      <c r="G244" s="17"/>
    </row>
    <row r="245">
      <c r="A245" s="17"/>
      <c r="B245" s="12"/>
      <c r="C245" s="17"/>
      <c r="D245" s="17"/>
      <c r="E245" s="17"/>
      <c r="F245" s="17"/>
      <c r="G245" s="17"/>
    </row>
    <row r="246">
      <c r="A246" s="17"/>
      <c r="B246" s="12"/>
      <c r="C246" s="17"/>
      <c r="D246" s="17"/>
      <c r="E246" s="17"/>
      <c r="F246" s="17"/>
      <c r="G246" s="17"/>
    </row>
    <row r="247">
      <c r="A247" s="17"/>
      <c r="B247" s="12"/>
      <c r="C247" s="17"/>
      <c r="D247" s="17"/>
      <c r="E247" s="17"/>
      <c r="F247" s="17"/>
      <c r="G247" s="17"/>
    </row>
    <row r="248">
      <c r="A248" s="17"/>
      <c r="B248" s="12"/>
      <c r="C248" s="17"/>
      <c r="D248" s="17"/>
      <c r="E248" s="17"/>
      <c r="F248" s="17"/>
      <c r="G248" s="17"/>
    </row>
    <row r="249">
      <c r="A249" s="17"/>
      <c r="B249" s="12"/>
      <c r="C249" s="17"/>
      <c r="D249" s="17"/>
      <c r="E249" s="17"/>
      <c r="F249" s="17"/>
      <c r="G249" s="17"/>
    </row>
    <row r="250">
      <c r="A250" s="17"/>
      <c r="B250" s="12"/>
      <c r="C250" s="17"/>
      <c r="D250" s="17"/>
      <c r="E250" s="17"/>
      <c r="F250" s="17"/>
      <c r="G250" s="17"/>
    </row>
    <row r="251">
      <c r="A251" s="17"/>
      <c r="B251" s="12"/>
      <c r="C251" s="17"/>
      <c r="D251" s="17"/>
      <c r="E251" s="17"/>
      <c r="F251" s="17"/>
      <c r="G251" s="17"/>
    </row>
    <row r="252">
      <c r="A252" s="17"/>
      <c r="B252" s="12"/>
      <c r="C252" s="17"/>
      <c r="D252" s="17"/>
      <c r="E252" s="17"/>
      <c r="F252" s="17"/>
      <c r="G252" s="17"/>
    </row>
    <row r="253">
      <c r="A253" s="17"/>
      <c r="B253" s="12"/>
      <c r="C253" s="17"/>
      <c r="D253" s="17"/>
      <c r="E253" s="17"/>
      <c r="F253" s="17"/>
      <c r="G253" s="17"/>
    </row>
    <row r="254">
      <c r="A254" s="17"/>
      <c r="B254" s="12"/>
      <c r="C254" s="17"/>
      <c r="D254" s="17"/>
      <c r="E254" s="17"/>
      <c r="F254" s="17"/>
      <c r="G254" s="17"/>
    </row>
    <row r="255">
      <c r="A255" s="17"/>
      <c r="B255" s="12"/>
      <c r="C255" s="17"/>
      <c r="D255" s="17"/>
      <c r="E255" s="17"/>
      <c r="F255" s="17"/>
      <c r="G255" s="17"/>
    </row>
    <row r="256">
      <c r="A256" s="17"/>
      <c r="B256" s="12"/>
      <c r="C256" s="17"/>
      <c r="D256" s="17"/>
      <c r="E256" s="17"/>
      <c r="F256" s="17"/>
      <c r="G256" s="17"/>
    </row>
    <row r="257">
      <c r="A257" s="17"/>
      <c r="B257" s="12"/>
      <c r="C257" s="17"/>
      <c r="D257" s="17"/>
      <c r="E257" s="17"/>
      <c r="F257" s="17"/>
      <c r="G257" s="17"/>
    </row>
    <row r="258">
      <c r="A258" s="17"/>
      <c r="B258" s="12"/>
      <c r="C258" s="17"/>
      <c r="D258" s="17"/>
      <c r="E258" s="17"/>
      <c r="F258" s="17"/>
      <c r="G258" s="17"/>
    </row>
    <row r="259">
      <c r="A259" s="17"/>
      <c r="B259" s="12"/>
      <c r="C259" s="17"/>
      <c r="D259" s="17"/>
      <c r="E259" s="17"/>
      <c r="F259" s="17"/>
      <c r="G259" s="17"/>
    </row>
    <row r="260">
      <c r="A260" s="17"/>
      <c r="B260" s="12"/>
      <c r="C260" s="17"/>
      <c r="D260" s="17"/>
      <c r="E260" s="17"/>
      <c r="F260" s="17"/>
      <c r="G260" s="17"/>
    </row>
    <row r="261">
      <c r="A261" s="17"/>
      <c r="B261" s="12"/>
      <c r="C261" s="17"/>
      <c r="D261" s="17"/>
      <c r="E261" s="17"/>
      <c r="F261" s="17"/>
      <c r="G261" s="17"/>
    </row>
    <row r="262">
      <c r="A262" s="17"/>
      <c r="B262" s="12"/>
      <c r="C262" s="17"/>
      <c r="D262" s="17"/>
      <c r="E262" s="17"/>
      <c r="F262" s="17"/>
      <c r="G262" s="17"/>
    </row>
    <row r="263">
      <c r="A263" s="17"/>
      <c r="B263" s="12"/>
      <c r="C263" s="17"/>
      <c r="D263" s="17"/>
      <c r="E263" s="17"/>
      <c r="F263" s="17"/>
      <c r="G263" s="17"/>
    </row>
    <row r="264">
      <c r="A264" s="17"/>
      <c r="B264" s="12"/>
      <c r="C264" s="17"/>
      <c r="D264" s="17"/>
      <c r="E264" s="17"/>
      <c r="F264" s="17"/>
      <c r="G264" s="17"/>
    </row>
    <row r="265">
      <c r="A265" s="17"/>
      <c r="B265" s="12"/>
      <c r="C265" s="17"/>
      <c r="D265" s="17"/>
      <c r="E265" s="17"/>
      <c r="F265" s="17"/>
      <c r="G265" s="17"/>
    </row>
    <row r="266">
      <c r="A266" s="17"/>
      <c r="B266" s="12"/>
      <c r="C266" s="17"/>
      <c r="D266" s="17"/>
      <c r="E266" s="17"/>
      <c r="F266" s="17"/>
      <c r="G266" s="17"/>
    </row>
    <row r="267">
      <c r="A267" s="17"/>
      <c r="B267" s="12"/>
      <c r="C267" s="17"/>
      <c r="D267" s="17"/>
      <c r="E267" s="17"/>
      <c r="F267" s="17"/>
      <c r="G267" s="17"/>
    </row>
    <row r="268">
      <c r="A268" s="17"/>
      <c r="B268" s="12"/>
      <c r="C268" s="17"/>
      <c r="D268" s="17"/>
      <c r="E268" s="17"/>
      <c r="F268" s="17"/>
      <c r="G268" s="17"/>
    </row>
    <row r="269">
      <c r="A269" s="17"/>
      <c r="B269" s="12"/>
      <c r="C269" s="17"/>
      <c r="D269" s="17"/>
      <c r="E269" s="17"/>
      <c r="F269" s="17"/>
      <c r="G269" s="17"/>
    </row>
    <row r="270">
      <c r="A270" s="17"/>
      <c r="B270" s="12"/>
      <c r="C270" s="17"/>
      <c r="D270" s="17"/>
      <c r="E270" s="17"/>
      <c r="F270" s="17"/>
      <c r="G270" s="17"/>
    </row>
    <row r="271">
      <c r="A271" s="17"/>
      <c r="B271" s="12"/>
      <c r="C271" s="17"/>
      <c r="D271" s="17"/>
      <c r="E271" s="17"/>
      <c r="F271" s="17"/>
      <c r="G271" s="17"/>
    </row>
    <row r="272">
      <c r="A272" s="17"/>
      <c r="B272" s="12"/>
      <c r="C272" s="17"/>
      <c r="D272" s="17"/>
      <c r="E272" s="17"/>
      <c r="F272" s="17"/>
      <c r="G272" s="17"/>
    </row>
    <row r="273">
      <c r="A273" s="17"/>
      <c r="B273" s="12"/>
      <c r="C273" s="17"/>
      <c r="D273" s="17"/>
      <c r="E273" s="17"/>
      <c r="F273" s="17"/>
      <c r="G273" s="17"/>
    </row>
    <row r="274">
      <c r="A274" s="17"/>
      <c r="B274" s="12"/>
      <c r="C274" s="17"/>
      <c r="D274" s="17"/>
      <c r="E274" s="17"/>
      <c r="F274" s="17"/>
      <c r="G274" s="17"/>
    </row>
    <row r="275">
      <c r="A275" s="17"/>
      <c r="B275" s="12"/>
      <c r="C275" s="17"/>
      <c r="D275" s="17"/>
      <c r="E275" s="17"/>
      <c r="F275" s="17"/>
      <c r="G275" s="17"/>
    </row>
    <row r="276">
      <c r="A276" s="17"/>
      <c r="B276" s="12"/>
      <c r="C276" s="17"/>
      <c r="D276" s="17"/>
      <c r="E276" s="17"/>
      <c r="F276" s="17"/>
      <c r="G276" s="17"/>
    </row>
    <row r="277">
      <c r="A277" s="17"/>
      <c r="B277" s="12"/>
      <c r="C277" s="17"/>
      <c r="D277" s="17"/>
      <c r="E277" s="17"/>
      <c r="F277" s="17"/>
      <c r="G277" s="17"/>
    </row>
    <row r="278">
      <c r="A278" s="17"/>
      <c r="B278" s="12"/>
      <c r="C278" s="17"/>
      <c r="D278" s="17"/>
      <c r="E278" s="17"/>
      <c r="F278" s="17"/>
      <c r="G278" s="17"/>
    </row>
    <row r="279">
      <c r="A279" s="17"/>
      <c r="B279" s="12"/>
      <c r="C279" s="17"/>
      <c r="D279" s="17"/>
      <c r="E279" s="17"/>
      <c r="F279" s="17"/>
      <c r="G279" s="17"/>
    </row>
    <row r="280">
      <c r="A280" s="17"/>
      <c r="B280" s="12"/>
      <c r="C280" s="17"/>
      <c r="D280" s="17"/>
      <c r="E280" s="17"/>
      <c r="F280" s="17"/>
      <c r="G280" s="17"/>
    </row>
    <row r="281">
      <c r="A281" s="17"/>
      <c r="B281" s="12"/>
      <c r="C281" s="17"/>
      <c r="D281" s="17"/>
      <c r="E281" s="17"/>
      <c r="F281" s="17"/>
      <c r="G281" s="17"/>
    </row>
    <row r="282">
      <c r="A282" s="17"/>
      <c r="B282" s="12"/>
      <c r="C282" s="17"/>
      <c r="D282" s="17"/>
      <c r="E282" s="17"/>
      <c r="F282" s="17"/>
      <c r="G282" s="17"/>
    </row>
    <row r="283">
      <c r="A283" s="17"/>
      <c r="B283" s="12"/>
      <c r="C283" s="17"/>
      <c r="D283" s="17"/>
      <c r="E283" s="17"/>
      <c r="F283" s="17"/>
      <c r="G283" s="17"/>
    </row>
    <row r="284">
      <c r="A284" s="17"/>
      <c r="B284" s="12"/>
      <c r="C284" s="17"/>
      <c r="D284" s="17"/>
      <c r="E284" s="17"/>
      <c r="F284" s="17"/>
      <c r="G284" s="17"/>
    </row>
    <row r="285">
      <c r="A285" s="17"/>
      <c r="B285" s="12"/>
      <c r="C285" s="17"/>
      <c r="D285" s="17"/>
      <c r="E285" s="17"/>
      <c r="F285" s="17"/>
      <c r="G285" s="17"/>
    </row>
    <row r="286">
      <c r="A286" s="17"/>
      <c r="B286" s="12"/>
      <c r="C286" s="17"/>
      <c r="D286" s="17"/>
      <c r="E286" s="17"/>
      <c r="F286" s="17"/>
      <c r="G286" s="17"/>
    </row>
    <row r="287">
      <c r="A287" s="17"/>
      <c r="B287" s="12"/>
      <c r="C287" s="17"/>
      <c r="D287" s="17"/>
      <c r="E287" s="17"/>
      <c r="F287" s="17"/>
      <c r="G287" s="17"/>
    </row>
    <row r="288">
      <c r="A288" s="17"/>
      <c r="B288" s="12"/>
      <c r="C288" s="17"/>
      <c r="D288" s="17"/>
      <c r="E288" s="17"/>
      <c r="F288" s="17"/>
      <c r="G288" s="17"/>
    </row>
    <row r="289">
      <c r="A289" s="17"/>
      <c r="B289" s="12"/>
      <c r="C289" s="17"/>
      <c r="D289" s="17"/>
      <c r="E289" s="17"/>
      <c r="F289" s="17"/>
      <c r="G289" s="17"/>
    </row>
    <row r="290">
      <c r="A290" s="17"/>
      <c r="B290" s="12"/>
      <c r="C290" s="17"/>
      <c r="D290" s="17"/>
      <c r="E290" s="17"/>
      <c r="F290" s="17"/>
      <c r="G290" s="17"/>
    </row>
    <row r="291">
      <c r="A291" s="17"/>
      <c r="B291" s="12"/>
      <c r="C291" s="17"/>
      <c r="D291" s="17"/>
      <c r="E291" s="17"/>
      <c r="F291" s="17"/>
      <c r="G291" s="17"/>
    </row>
    <row r="292">
      <c r="A292" s="17"/>
      <c r="B292" s="12"/>
      <c r="C292" s="17"/>
      <c r="D292" s="17"/>
      <c r="E292" s="17"/>
      <c r="F292" s="17"/>
      <c r="G292" s="17"/>
    </row>
    <row r="293">
      <c r="A293" s="17"/>
      <c r="B293" s="12"/>
      <c r="C293" s="17"/>
      <c r="D293" s="17"/>
      <c r="E293" s="17"/>
      <c r="F293" s="17"/>
      <c r="G293" s="17"/>
    </row>
    <row r="294">
      <c r="A294" s="17"/>
      <c r="B294" s="12"/>
      <c r="C294" s="17"/>
      <c r="D294" s="17"/>
      <c r="E294" s="17"/>
      <c r="F294" s="17"/>
      <c r="G294" s="17"/>
    </row>
    <row r="295">
      <c r="A295" s="17"/>
      <c r="B295" s="12"/>
      <c r="C295" s="17"/>
      <c r="D295" s="17"/>
      <c r="E295" s="17"/>
      <c r="F295" s="17"/>
      <c r="G295" s="17"/>
    </row>
    <row r="296">
      <c r="A296" s="17"/>
      <c r="B296" s="12"/>
      <c r="C296" s="17"/>
      <c r="D296" s="17"/>
      <c r="E296" s="17"/>
      <c r="F296" s="17"/>
      <c r="G296" s="17"/>
    </row>
    <row r="297">
      <c r="A297" s="17"/>
      <c r="B297" s="12"/>
      <c r="C297" s="17"/>
      <c r="D297" s="17"/>
      <c r="E297" s="17"/>
      <c r="F297" s="17"/>
      <c r="G297" s="17"/>
    </row>
    <row r="298">
      <c r="A298" s="17"/>
      <c r="B298" s="12"/>
      <c r="C298" s="17"/>
      <c r="D298" s="17"/>
      <c r="E298" s="17"/>
      <c r="F298" s="17"/>
      <c r="G298" s="17"/>
    </row>
    <row r="299">
      <c r="A299" s="17"/>
      <c r="B299" s="12"/>
      <c r="C299" s="17"/>
      <c r="D299" s="17"/>
      <c r="E299" s="17"/>
      <c r="F299" s="17"/>
      <c r="G299" s="17"/>
    </row>
    <row r="300">
      <c r="A300" s="17"/>
      <c r="B300" s="12"/>
      <c r="C300" s="17"/>
      <c r="D300" s="17"/>
      <c r="E300" s="17"/>
      <c r="F300" s="17"/>
      <c r="G300" s="17"/>
    </row>
    <row r="301">
      <c r="A301" s="17"/>
      <c r="B301" s="12"/>
      <c r="C301" s="17"/>
      <c r="D301" s="17"/>
      <c r="E301" s="17"/>
      <c r="F301" s="17"/>
      <c r="G301" s="17"/>
    </row>
    <row r="302">
      <c r="A302" s="17"/>
      <c r="B302" s="12"/>
      <c r="C302" s="17"/>
      <c r="D302" s="17"/>
      <c r="E302" s="17"/>
      <c r="F302" s="17"/>
      <c r="G302" s="17"/>
    </row>
    <row r="303">
      <c r="A303" s="17"/>
      <c r="B303" s="12"/>
      <c r="C303" s="17"/>
      <c r="D303" s="17"/>
      <c r="E303" s="17"/>
      <c r="F303" s="17"/>
      <c r="G303" s="17"/>
    </row>
    <row r="304">
      <c r="A304" s="17"/>
      <c r="B304" s="12"/>
      <c r="C304" s="17"/>
      <c r="D304" s="17"/>
      <c r="E304" s="17"/>
      <c r="F304" s="17"/>
      <c r="G304" s="17"/>
    </row>
    <row r="305">
      <c r="A305" s="17"/>
      <c r="B305" s="12"/>
      <c r="C305" s="17"/>
      <c r="D305" s="17"/>
      <c r="E305" s="17"/>
      <c r="F305" s="17"/>
      <c r="G305" s="17"/>
    </row>
    <row r="306">
      <c r="A306" s="17"/>
      <c r="B306" s="12"/>
      <c r="C306" s="17"/>
      <c r="D306" s="17"/>
      <c r="E306" s="17"/>
      <c r="F306" s="17"/>
      <c r="G306" s="17"/>
    </row>
    <row r="307">
      <c r="A307" s="17"/>
      <c r="B307" s="12"/>
      <c r="C307" s="17"/>
      <c r="D307" s="17"/>
      <c r="E307" s="17"/>
      <c r="F307" s="17"/>
      <c r="G307" s="17"/>
    </row>
    <row r="308">
      <c r="A308" s="17"/>
      <c r="B308" s="12"/>
      <c r="C308" s="17"/>
      <c r="D308" s="17"/>
      <c r="E308" s="17"/>
      <c r="F308" s="17"/>
      <c r="G308" s="17"/>
    </row>
    <row r="309">
      <c r="A309" s="17"/>
      <c r="B309" s="12"/>
      <c r="C309" s="17"/>
      <c r="D309" s="17"/>
      <c r="E309" s="17"/>
      <c r="F309" s="17"/>
      <c r="G309" s="17"/>
    </row>
    <row r="310">
      <c r="A310" s="17"/>
      <c r="B310" s="12"/>
      <c r="C310" s="17"/>
      <c r="D310" s="17"/>
      <c r="E310" s="17"/>
      <c r="F310" s="17"/>
      <c r="G310" s="17"/>
    </row>
    <row r="311">
      <c r="A311" s="17"/>
      <c r="B311" s="12"/>
      <c r="C311" s="17"/>
      <c r="D311" s="17"/>
      <c r="E311" s="17"/>
      <c r="F311" s="17"/>
      <c r="G311" s="17"/>
    </row>
    <row r="312">
      <c r="A312" s="17"/>
      <c r="B312" s="12"/>
      <c r="C312" s="17"/>
      <c r="D312" s="17"/>
      <c r="E312" s="17"/>
      <c r="F312" s="17"/>
      <c r="G312" s="17"/>
    </row>
    <row r="313">
      <c r="A313" s="17"/>
      <c r="B313" s="12"/>
      <c r="C313" s="17"/>
      <c r="D313" s="17"/>
      <c r="E313" s="17"/>
      <c r="F313" s="17"/>
      <c r="G313" s="17"/>
    </row>
    <row r="314">
      <c r="A314" s="17"/>
      <c r="B314" s="12"/>
      <c r="C314" s="17"/>
      <c r="D314" s="17"/>
      <c r="E314" s="17"/>
      <c r="F314" s="17"/>
      <c r="G314" s="17"/>
    </row>
    <row r="315">
      <c r="A315" s="17"/>
      <c r="B315" s="12"/>
      <c r="C315" s="17"/>
      <c r="D315" s="17"/>
      <c r="E315" s="17"/>
      <c r="F315" s="17"/>
      <c r="G315" s="17"/>
    </row>
    <row r="316">
      <c r="A316" s="17"/>
      <c r="B316" s="12"/>
      <c r="C316" s="17"/>
      <c r="D316" s="17"/>
      <c r="E316" s="17"/>
      <c r="F316" s="17"/>
      <c r="G316" s="17"/>
    </row>
    <row r="317">
      <c r="A317" s="17"/>
      <c r="B317" s="12"/>
      <c r="C317" s="17"/>
      <c r="D317" s="17"/>
      <c r="E317" s="17"/>
      <c r="F317" s="17"/>
      <c r="G317" s="17"/>
    </row>
    <row r="318">
      <c r="A318" s="17"/>
      <c r="B318" s="12"/>
      <c r="C318" s="17"/>
      <c r="D318" s="17"/>
      <c r="E318" s="17"/>
      <c r="F318" s="17"/>
      <c r="G318" s="17"/>
    </row>
    <row r="319">
      <c r="A319" s="17"/>
      <c r="B319" s="12"/>
      <c r="C319" s="17"/>
      <c r="D319" s="17"/>
      <c r="E319" s="17"/>
      <c r="F319" s="17"/>
      <c r="G319" s="17"/>
    </row>
    <row r="320">
      <c r="A320" s="17"/>
      <c r="B320" s="12"/>
      <c r="C320" s="17"/>
      <c r="D320" s="17"/>
      <c r="E320" s="17"/>
      <c r="F320" s="17"/>
      <c r="G320" s="17"/>
    </row>
    <row r="321">
      <c r="A321" s="17"/>
      <c r="B321" s="12"/>
      <c r="C321" s="17"/>
      <c r="D321" s="17"/>
      <c r="E321" s="17"/>
      <c r="F321" s="17"/>
      <c r="G321" s="17"/>
    </row>
    <row r="322">
      <c r="A322" s="17"/>
      <c r="B322" s="12"/>
      <c r="C322" s="17"/>
      <c r="D322" s="17"/>
      <c r="E322" s="17"/>
      <c r="F322" s="17"/>
      <c r="G322" s="17"/>
    </row>
    <row r="323">
      <c r="A323" s="17"/>
      <c r="B323" s="12"/>
      <c r="C323" s="17"/>
      <c r="D323" s="17"/>
      <c r="E323" s="17"/>
      <c r="F323" s="17"/>
      <c r="G323" s="17"/>
    </row>
    <row r="324">
      <c r="A324" s="17"/>
      <c r="B324" s="12"/>
      <c r="C324" s="17"/>
      <c r="D324" s="17"/>
      <c r="E324" s="17"/>
      <c r="F324" s="17"/>
      <c r="G324" s="17"/>
    </row>
    <row r="325">
      <c r="A325" s="17"/>
      <c r="B325" s="12"/>
      <c r="C325" s="17"/>
      <c r="D325" s="17"/>
      <c r="E325" s="17"/>
      <c r="F325" s="17"/>
      <c r="G325" s="17"/>
    </row>
    <row r="326">
      <c r="A326" s="17"/>
      <c r="B326" s="12"/>
      <c r="C326" s="17"/>
      <c r="D326" s="17"/>
      <c r="E326" s="17"/>
      <c r="F326" s="17"/>
      <c r="G326" s="17"/>
    </row>
    <row r="327">
      <c r="A327" s="17"/>
      <c r="B327" s="12"/>
      <c r="C327" s="17"/>
      <c r="D327" s="17"/>
      <c r="E327" s="17"/>
      <c r="F327" s="17"/>
      <c r="G327" s="17"/>
    </row>
    <row r="328">
      <c r="A328" s="17"/>
      <c r="B328" s="12"/>
      <c r="C328" s="17"/>
      <c r="D328" s="17"/>
      <c r="E328" s="17"/>
      <c r="F328" s="17"/>
      <c r="G328" s="17"/>
    </row>
    <row r="329">
      <c r="A329" s="17"/>
      <c r="B329" s="12"/>
      <c r="C329" s="17"/>
      <c r="D329" s="17"/>
      <c r="E329" s="17"/>
      <c r="F329" s="17"/>
      <c r="G329" s="17"/>
    </row>
    <row r="330">
      <c r="A330" s="17"/>
      <c r="B330" s="12"/>
      <c r="C330" s="17"/>
      <c r="D330" s="17"/>
      <c r="E330" s="17"/>
      <c r="F330" s="17"/>
      <c r="G330" s="17"/>
    </row>
    <row r="331">
      <c r="A331" s="17"/>
      <c r="B331" s="12"/>
      <c r="C331" s="17"/>
      <c r="D331" s="17"/>
      <c r="E331" s="17"/>
      <c r="F331" s="17"/>
      <c r="G331" s="17"/>
    </row>
    <row r="332">
      <c r="A332" s="17"/>
      <c r="B332" s="12"/>
      <c r="C332" s="17"/>
      <c r="D332" s="17"/>
      <c r="E332" s="17"/>
      <c r="F332" s="17"/>
      <c r="G332" s="17"/>
    </row>
    <row r="333">
      <c r="A333" s="17"/>
      <c r="B333" s="12"/>
      <c r="C333" s="17"/>
      <c r="D333" s="17"/>
      <c r="E333" s="17"/>
      <c r="F333" s="17"/>
      <c r="G333" s="17"/>
    </row>
    <row r="334">
      <c r="A334" s="17"/>
      <c r="B334" s="12"/>
      <c r="C334" s="17"/>
      <c r="D334" s="17"/>
      <c r="E334" s="17"/>
      <c r="F334" s="17"/>
      <c r="G334" s="17"/>
    </row>
    <row r="335">
      <c r="A335" s="17"/>
      <c r="B335" s="12"/>
      <c r="C335" s="17"/>
      <c r="D335" s="17"/>
      <c r="E335" s="17"/>
      <c r="F335" s="17"/>
      <c r="G335" s="17"/>
    </row>
    <row r="336">
      <c r="A336" s="17"/>
      <c r="B336" s="12"/>
      <c r="C336" s="17"/>
      <c r="D336" s="17"/>
      <c r="E336" s="17"/>
      <c r="F336" s="17"/>
      <c r="G336" s="17"/>
    </row>
    <row r="337">
      <c r="A337" s="17"/>
      <c r="B337" s="12"/>
      <c r="C337" s="17"/>
      <c r="D337" s="17"/>
      <c r="E337" s="17"/>
      <c r="F337" s="17"/>
      <c r="G337" s="17"/>
    </row>
    <row r="338">
      <c r="A338" s="17"/>
      <c r="B338" s="12"/>
      <c r="C338" s="17"/>
      <c r="D338" s="17"/>
      <c r="E338" s="17"/>
      <c r="F338" s="17"/>
      <c r="G338" s="17"/>
    </row>
    <row r="339">
      <c r="A339" s="17"/>
      <c r="B339" s="12"/>
      <c r="C339" s="17"/>
      <c r="D339" s="17"/>
      <c r="E339" s="17"/>
      <c r="F339" s="17"/>
      <c r="G339" s="17"/>
    </row>
    <row r="340">
      <c r="A340" s="17"/>
      <c r="B340" s="12"/>
      <c r="C340" s="17"/>
      <c r="D340" s="17"/>
      <c r="E340" s="17"/>
      <c r="F340" s="17"/>
      <c r="G340" s="17"/>
    </row>
    <row r="341">
      <c r="A341" s="17"/>
      <c r="B341" s="12"/>
      <c r="C341" s="17"/>
      <c r="D341" s="17"/>
      <c r="E341" s="17"/>
      <c r="F341" s="17"/>
      <c r="G341" s="17"/>
    </row>
    <row r="342">
      <c r="A342" s="17"/>
      <c r="B342" s="12"/>
      <c r="C342" s="17"/>
      <c r="D342" s="17"/>
      <c r="E342" s="17"/>
      <c r="F342" s="17"/>
      <c r="G342" s="17"/>
    </row>
    <row r="343">
      <c r="A343" s="17"/>
      <c r="B343" s="12"/>
      <c r="C343" s="17"/>
      <c r="D343" s="17"/>
      <c r="E343" s="17"/>
      <c r="F343" s="17"/>
      <c r="G343" s="17"/>
    </row>
    <row r="344">
      <c r="A344" s="17"/>
      <c r="B344" s="12"/>
      <c r="C344" s="17"/>
      <c r="D344" s="17"/>
      <c r="E344" s="17"/>
      <c r="F344" s="17"/>
      <c r="G344" s="17"/>
    </row>
    <row r="345">
      <c r="A345" s="17"/>
      <c r="B345" s="12"/>
      <c r="C345" s="17"/>
      <c r="D345" s="17"/>
      <c r="E345" s="17"/>
      <c r="F345" s="17"/>
      <c r="G345" s="17"/>
    </row>
    <row r="346">
      <c r="A346" s="17"/>
      <c r="B346" s="12"/>
      <c r="C346" s="17"/>
      <c r="D346" s="17"/>
      <c r="E346" s="17"/>
      <c r="F346" s="17"/>
      <c r="G346" s="17"/>
    </row>
    <row r="347">
      <c r="A347" s="17"/>
      <c r="B347" s="12"/>
      <c r="C347" s="17"/>
      <c r="D347" s="17"/>
      <c r="E347" s="17"/>
      <c r="F347" s="17"/>
      <c r="G347" s="17"/>
    </row>
    <row r="348">
      <c r="A348" s="17"/>
      <c r="B348" s="12"/>
      <c r="C348" s="17"/>
      <c r="D348" s="17"/>
      <c r="E348" s="17"/>
      <c r="F348" s="17"/>
      <c r="G348" s="17"/>
    </row>
    <row r="349">
      <c r="A349" s="17"/>
      <c r="B349" s="12"/>
      <c r="C349" s="17"/>
      <c r="D349" s="17"/>
      <c r="E349" s="17"/>
      <c r="F349" s="17"/>
      <c r="G349" s="17"/>
    </row>
    <row r="350">
      <c r="A350" s="17"/>
      <c r="B350" s="12"/>
      <c r="C350" s="17"/>
      <c r="D350" s="17"/>
      <c r="E350" s="17"/>
      <c r="F350" s="17"/>
      <c r="G350" s="17"/>
    </row>
    <row r="351">
      <c r="A351" s="17"/>
      <c r="B351" s="12"/>
      <c r="C351" s="17"/>
      <c r="D351" s="17"/>
      <c r="E351" s="17"/>
      <c r="F351" s="17"/>
      <c r="G351" s="17"/>
    </row>
    <row r="352">
      <c r="A352" s="17"/>
      <c r="B352" s="12"/>
      <c r="C352" s="17"/>
      <c r="D352" s="17"/>
      <c r="E352" s="17"/>
      <c r="F352" s="17"/>
      <c r="G352" s="17"/>
    </row>
    <row r="353">
      <c r="A353" s="17"/>
      <c r="B353" s="12"/>
      <c r="C353" s="17"/>
      <c r="D353" s="17"/>
      <c r="E353" s="17"/>
      <c r="F353" s="17"/>
      <c r="G353" s="17"/>
    </row>
    <row r="354">
      <c r="A354" s="17"/>
      <c r="B354" s="12"/>
      <c r="C354" s="17"/>
      <c r="D354" s="17"/>
      <c r="E354" s="17"/>
      <c r="F354" s="17"/>
      <c r="G354" s="17"/>
    </row>
    <row r="355">
      <c r="A355" s="17"/>
      <c r="B355" s="12"/>
      <c r="C355" s="17"/>
      <c r="D355" s="17"/>
      <c r="E355" s="17"/>
      <c r="F355" s="17"/>
      <c r="G355" s="17"/>
    </row>
    <row r="356">
      <c r="A356" s="17"/>
      <c r="B356" s="12"/>
      <c r="C356" s="17"/>
      <c r="D356" s="17"/>
      <c r="E356" s="17"/>
      <c r="F356" s="17"/>
      <c r="G356" s="17"/>
    </row>
    <row r="357">
      <c r="A357" s="17"/>
      <c r="B357" s="12"/>
      <c r="C357" s="17"/>
      <c r="D357" s="17"/>
      <c r="E357" s="17"/>
      <c r="F357" s="17"/>
      <c r="G357" s="17"/>
    </row>
    <row r="358">
      <c r="A358" s="17"/>
      <c r="B358" s="12"/>
      <c r="C358" s="17"/>
      <c r="D358" s="17"/>
      <c r="E358" s="17"/>
      <c r="F358" s="17"/>
      <c r="G358" s="17"/>
    </row>
    <row r="359">
      <c r="A359" s="17"/>
      <c r="B359" s="12"/>
      <c r="C359" s="17"/>
      <c r="D359" s="17"/>
      <c r="E359" s="17"/>
      <c r="F359" s="17"/>
      <c r="G359" s="17"/>
    </row>
    <row r="360">
      <c r="A360" s="17"/>
      <c r="B360" s="12"/>
      <c r="C360" s="17"/>
      <c r="D360" s="17"/>
      <c r="E360" s="17"/>
      <c r="F360" s="17"/>
      <c r="G360" s="17"/>
    </row>
    <row r="361">
      <c r="A361" s="17"/>
      <c r="B361" s="12"/>
      <c r="C361" s="17"/>
      <c r="D361" s="17"/>
      <c r="E361" s="17"/>
      <c r="F361" s="17"/>
      <c r="G361" s="17"/>
    </row>
    <row r="362">
      <c r="A362" s="17"/>
      <c r="B362" s="12"/>
      <c r="C362" s="17"/>
      <c r="D362" s="17"/>
      <c r="E362" s="17"/>
      <c r="F362" s="17"/>
      <c r="G362" s="17"/>
    </row>
    <row r="363">
      <c r="A363" s="17"/>
      <c r="B363" s="12"/>
      <c r="C363" s="17"/>
      <c r="D363" s="17"/>
      <c r="E363" s="17"/>
      <c r="F363" s="17"/>
      <c r="G363" s="17"/>
    </row>
    <row r="364">
      <c r="A364" s="17"/>
      <c r="B364" s="12"/>
      <c r="C364" s="17"/>
      <c r="D364" s="17"/>
      <c r="E364" s="17"/>
      <c r="F364" s="17"/>
      <c r="G364" s="17"/>
    </row>
    <row r="365">
      <c r="A365" s="17"/>
      <c r="B365" s="12"/>
      <c r="C365" s="17"/>
      <c r="D365" s="17"/>
      <c r="E365" s="17"/>
      <c r="F365" s="17"/>
      <c r="G365" s="17"/>
    </row>
    <row r="366">
      <c r="A366" s="17"/>
      <c r="B366" s="12"/>
      <c r="C366" s="17"/>
      <c r="D366" s="17"/>
      <c r="E366" s="17"/>
      <c r="F366" s="17"/>
      <c r="G366" s="17"/>
    </row>
    <row r="367">
      <c r="A367" s="17"/>
      <c r="B367" s="12"/>
      <c r="C367" s="17"/>
      <c r="D367" s="17"/>
      <c r="E367" s="17"/>
      <c r="F367" s="17"/>
      <c r="G367" s="17"/>
    </row>
    <row r="368">
      <c r="A368" s="17"/>
      <c r="B368" s="12"/>
      <c r="C368" s="17"/>
      <c r="D368" s="17"/>
      <c r="E368" s="17"/>
      <c r="F368" s="17"/>
      <c r="G368" s="17"/>
    </row>
    <row r="369">
      <c r="A369" s="17"/>
      <c r="B369" s="12"/>
      <c r="C369" s="17"/>
      <c r="D369" s="17"/>
      <c r="E369" s="17"/>
      <c r="F369" s="17"/>
      <c r="G369" s="17"/>
    </row>
    <row r="370">
      <c r="A370" s="17"/>
      <c r="B370" s="12"/>
      <c r="C370" s="17"/>
      <c r="D370" s="17"/>
      <c r="E370" s="17"/>
      <c r="F370" s="17"/>
      <c r="G370" s="17"/>
    </row>
    <row r="371">
      <c r="A371" s="17"/>
      <c r="B371" s="12"/>
      <c r="C371" s="17"/>
      <c r="D371" s="17"/>
      <c r="E371" s="17"/>
      <c r="F371" s="17"/>
      <c r="G371" s="17"/>
    </row>
    <row r="372">
      <c r="A372" s="17"/>
      <c r="B372" s="12"/>
      <c r="C372" s="17"/>
      <c r="D372" s="17"/>
      <c r="E372" s="17"/>
      <c r="F372" s="17"/>
      <c r="G372" s="17"/>
    </row>
    <row r="373">
      <c r="A373" s="17"/>
      <c r="B373" s="12"/>
      <c r="C373" s="17"/>
      <c r="D373" s="17"/>
      <c r="E373" s="17"/>
      <c r="F373" s="17"/>
      <c r="G373" s="17"/>
    </row>
    <row r="374">
      <c r="A374" s="17"/>
      <c r="B374" s="12"/>
      <c r="C374" s="17"/>
      <c r="D374" s="17"/>
      <c r="E374" s="17"/>
      <c r="F374" s="17"/>
      <c r="G374" s="17"/>
    </row>
    <row r="375">
      <c r="A375" s="17"/>
      <c r="B375" s="12"/>
      <c r="C375" s="17"/>
      <c r="D375" s="17"/>
      <c r="E375" s="17"/>
      <c r="F375" s="17"/>
      <c r="G375" s="17"/>
    </row>
    <row r="376">
      <c r="A376" s="17"/>
      <c r="B376" s="12"/>
      <c r="C376" s="17"/>
      <c r="D376" s="17"/>
      <c r="E376" s="17"/>
      <c r="F376" s="17"/>
      <c r="G376" s="17"/>
    </row>
    <row r="377">
      <c r="A377" s="17"/>
      <c r="B377" s="12"/>
      <c r="C377" s="17"/>
      <c r="D377" s="17"/>
      <c r="E377" s="17"/>
      <c r="F377" s="17"/>
      <c r="G377" s="17"/>
    </row>
    <row r="378">
      <c r="A378" s="17"/>
      <c r="B378" s="12"/>
      <c r="C378" s="17"/>
      <c r="D378" s="17"/>
      <c r="E378" s="17"/>
      <c r="F378" s="17"/>
      <c r="G378" s="17"/>
    </row>
    <row r="379">
      <c r="A379" s="17"/>
      <c r="B379" s="12"/>
      <c r="C379" s="17"/>
      <c r="D379" s="17"/>
      <c r="E379" s="17"/>
      <c r="F379" s="17"/>
      <c r="G379" s="17"/>
    </row>
    <row r="380">
      <c r="A380" s="17"/>
      <c r="B380" s="12"/>
      <c r="C380" s="17"/>
      <c r="D380" s="17"/>
      <c r="E380" s="17"/>
      <c r="F380" s="17"/>
      <c r="G380" s="17"/>
    </row>
    <row r="381">
      <c r="A381" s="17"/>
      <c r="B381" s="12"/>
      <c r="C381" s="17"/>
      <c r="D381" s="17"/>
      <c r="E381" s="17"/>
      <c r="F381" s="17"/>
      <c r="G381" s="17"/>
    </row>
    <row r="382">
      <c r="A382" s="17"/>
      <c r="B382" s="12"/>
      <c r="C382" s="17"/>
      <c r="D382" s="17"/>
      <c r="E382" s="17"/>
      <c r="F382" s="17"/>
      <c r="G382" s="17"/>
    </row>
    <row r="383">
      <c r="A383" s="17"/>
      <c r="B383" s="12"/>
      <c r="C383" s="17"/>
      <c r="D383" s="17"/>
      <c r="E383" s="17"/>
      <c r="F383" s="17"/>
      <c r="G383" s="17"/>
    </row>
    <row r="384">
      <c r="A384" s="17"/>
      <c r="B384" s="12"/>
      <c r="C384" s="17"/>
      <c r="D384" s="17"/>
      <c r="E384" s="17"/>
      <c r="F384" s="17"/>
      <c r="G384" s="17"/>
    </row>
    <row r="385">
      <c r="A385" s="17"/>
      <c r="B385" s="12"/>
      <c r="C385" s="17"/>
      <c r="D385" s="17"/>
      <c r="E385" s="17"/>
      <c r="F385" s="17"/>
      <c r="G385" s="17"/>
    </row>
    <row r="386">
      <c r="A386" s="17"/>
      <c r="B386" s="12"/>
      <c r="C386" s="17"/>
      <c r="D386" s="17"/>
      <c r="E386" s="17"/>
      <c r="F386" s="17"/>
      <c r="G386" s="17"/>
    </row>
    <row r="387">
      <c r="A387" s="17"/>
      <c r="B387" s="12"/>
      <c r="C387" s="17"/>
      <c r="D387" s="17"/>
      <c r="E387" s="17"/>
      <c r="F387" s="17"/>
      <c r="G387" s="17"/>
    </row>
    <row r="388">
      <c r="A388" s="17"/>
      <c r="B388" s="12"/>
      <c r="C388" s="17"/>
      <c r="D388" s="17"/>
      <c r="E388" s="17"/>
      <c r="F388" s="17"/>
      <c r="G388" s="17"/>
    </row>
    <row r="389">
      <c r="A389" s="17"/>
      <c r="B389" s="12"/>
      <c r="C389" s="17"/>
      <c r="D389" s="17"/>
      <c r="E389" s="17"/>
      <c r="F389" s="17"/>
      <c r="G389" s="17"/>
    </row>
    <row r="390">
      <c r="A390" s="17"/>
      <c r="B390" s="12"/>
      <c r="C390" s="17"/>
      <c r="D390" s="17"/>
      <c r="E390" s="17"/>
      <c r="F390" s="17"/>
      <c r="G390" s="17"/>
    </row>
    <row r="391">
      <c r="A391" s="17"/>
      <c r="B391" s="12"/>
      <c r="C391" s="17"/>
      <c r="D391" s="17"/>
      <c r="E391" s="17"/>
      <c r="F391" s="17"/>
      <c r="G391" s="17"/>
    </row>
    <row r="392">
      <c r="A392" s="17"/>
      <c r="B392" s="12"/>
      <c r="C392" s="17"/>
      <c r="D392" s="17"/>
      <c r="E392" s="17"/>
      <c r="F392" s="17"/>
      <c r="G392" s="17"/>
    </row>
    <row r="393">
      <c r="A393" s="17"/>
      <c r="B393" s="12"/>
      <c r="C393" s="17"/>
      <c r="D393" s="17"/>
      <c r="E393" s="17"/>
      <c r="F393" s="17"/>
      <c r="G393" s="17"/>
    </row>
    <row r="394">
      <c r="A394" s="17"/>
      <c r="B394" s="12"/>
      <c r="C394" s="17"/>
      <c r="D394" s="17"/>
      <c r="E394" s="17"/>
      <c r="F394" s="17"/>
      <c r="G394" s="17"/>
    </row>
    <row r="395">
      <c r="A395" s="17"/>
      <c r="B395" s="12"/>
      <c r="C395" s="17"/>
      <c r="D395" s="17"/>
      <c r="E395" s="17"/>
      <c r="F395" s="17"/>
      <c r="G395" s="17"/>
    </row>
    <row r="396">
      <c r="A396" s="17"/>
      <c r="B396" s="12"/>
      <c r="C396" s="17"/>
      <c r="D396" s="17"/>
      <c r="E396" s="17"/>
      <c r="F396" s="17"/>
      <c r="G396" s="17"/>
    </row>
    <row r="397">
      <c r="A397" s="17"/>
      <c r="B397" s="12"/>
      <c r="C397" s="17"/>
      <c r="D397" s="17"/>
      <c r="E397" s="17"/>
      <c r="F397" s="17"/>
      <c r="G397" s="17"/>
    </row>
    <row r="398">
      <c r="A398" s="17"/>
      <c r="B398" s="12"/>
      <c r="C398" s="17"/>
      <c r="D398" s="17"/>
      <c r="E398" s="17"/>
      <c r="F398" s="17"/>
      <c r="G398" s="17"/>
    </row>
    <row r="399">
      <c r="A399" s="17"/>
      <c r="B399" s="12"/>
      <c r="C399" s="17"/>
      <c r="D399" s="17"/>
      <c r="E399" s="17"/>
      <c r="F399" s="17"/>
      <c r="G399" s="17"/>
    </row>
    <row r="400">
      <c r="A400" s="17"/>
      <c r="B400" s="12"/>
      <c r="C400" s="17"/>
      <c r="D400" s="17"/>
      <c r="E400" s="17"/>
      <c r="F400" s="17"/>
      <c r="G400" s="17"/>
    </row>
    <row r="401">
      <c r="A401" s="17"/>
      <c r="B401" s="12"/>
      <c r="C401" s="17"/>
      <c r="D401" s="17"/>
      <c r="E401" s="17"/>
      <c r="F401" s="17"/>
      <c r="G401" s="17"/>
    </row>
    <row r="402">
      <c r="A402" s="17"/>
      <c r="B402" s="12"/>
      <c r="C402" s="17"/>
      <c r="D402" s="17"/>
      <c r="E402" s="17"/>
      <c r="F402" s="17"/>
      <c r="G402" s="17"/>
    </row>
    <row r="403">
      <c r="A403" s="17"/>
      <c r="B403" s="12"/>
      <c r="C403" s="17"/>
      <c r="D403" s="17"/>
      <c r="E403" s="17"/>
      <c r="F403" s="17"/>
      <c r="G403" s="17"/>
    </row>
    <row r="404">
      <c r="A404" s="17"/>
      <c r="B404" s="12"/>
      <c r="C404" s="17"/>
      <c r="D404" s="17"/>
      <c r="E404" s="17"/>
      <c r="F404" s="17"/>
      <c r="G404" s="17"/>
    </row>
    <row r="405">
      <c r="A405" s="17"/>
      <c r="B405" s="12"/>
      <c r="C405" s="17"/>
      <c r="D405" s="17"/>
      <c r="E405" s="17"/>
      <c r="F405" s="17"/>
      <c r="G405" s="17"/>
    </row>
    <row r="406">
      <c r="A406" s="17"/>
      <c r="B406" s="12"/>
      <c r="C406" s="17"/>
      <c r="D406" s="17"/>
      <c r="E406" s="17"/>
      <c r="F406" s="17"/>
      <c r="G406" s="17"/>
    </row>
    <row r="407">
      <c r="A407" s="17"/>
      <c r="B407" s="12"/>
      <c r="C407" s="17"/>
      <c r="D407" s="17"/>
      <c r="E407" s="17"/>
      <c r="F407" s="17"/>
      <c r="G407" s="17"/>
    </row>
    <row r="408">
      <c r="A408" s="17"/>
      <c r="B408" s="12"/>
      <c r="C408" s="17"/>
      <c r="D408" s="17"/>
      <c r="E408" s="17"/>
      <c r="F408" s="17"/>
      <c r="G408" s="17"/>
    </row>
    <row r="409">
      <c r="A409" s="17"/>
      <c r="B409" s="12"/>
      <c r="C409" s="17"/>
      <c r="D409" s="17"/>
      <c r="E409" s="17"/>
      <c r="F409" s="17"/>
      <c r="G409" s="17"/>
    </row>
    <row r="410">
      <c r="A410" s="17"/>
      <c r="B410" s="12"/>
      <c r="C410" s="17"/>
      <c r="D410" s="17"/>
      <c r="E410" s="17"/>
      <c r="F410" s="17"/>
      <c r="G410" s="17"/>
    </row>
    <row r="411">
      <c r="A411" s="17"/>
      <c r="B411" s="12"/>
      <c r="C411" s="17"/>
      <c r="D411" s="17"/>
      <c r="E411" s="17"/>
      <c r="F411" s="17"/>
      <c r="G411" s="17"/>
    </row>
    <row r="412">
      <c r="A412" s="17"/>
      <c r="B412" s="12"/>
      <c r="C412" s="17"/>
      <c r="D412" s="17"/>
      <c r="E412" s="17"/>
      <c r="F412" s="17"/>
      <c r="G412" s="17"/>
    </row>
    <row r="413">
      <c r="A413" s="17"/>
      <c r="B413" s="12"/>
      <c r="C413" s="17"/>
      <c r="D413" s="17"/>
      <c r="E413" s="17"/>
      <c r="F413" s="17"/>
      <c r="G413" s="17"/>
    </row>
    <row r="414">
      <c r="A414" s="17"/>
      <c r="B414" s="12"/>
      <c r="C414" s="17"/>
      <c r="D414" s="17"/>
      <c r="E414" s="17"/>
      <c r="F414" s="17"/>
      <c r="G414" s="17"/>
    </row>
    <row r="415">
      <c r="A415" s="17"/>
      <c r="B415" s="12"/>
      <c r="C415" s="17"/>
      <c r="D415" s="17"/>
      <c r="E415" s="17"/>
      <c r="F415" s="17"/>
      <c r="G415" s="17"/>
    </row>
    <row r="416">
      <c r="A416" s="17"/>
      <c r="B416" s="12"/>
      <c r="C416" s="17"/>
      <c r="D416" s="17"/>
      <c r="E416" s="17"/>
      <c r="F416" s="17"/>
      <c r="G416" s="17"/>
    </row>
    <row r="417">
      <c r="A417" s="17"/>
      <c r="B417" s="12"/>
      <c r="C417" s="17"/>
      <c r="D417" s="17"/>
      <c r="E417" s="17"/>
      <c r="F417" s="17"/>
      <c r="G417" s="17"/>
    </row>
    <row r="418">
      <c r="A418" s="17"/>
      <c r="B418" s="12"/>
      <c r="C418" s="17"/>
      <c r="D418" s="17"/>
      <c r="E418" s="17"/>
      <c r="F418" s="17"/>
      <c r="G418" s="17"/>
    </row>
    <row r="419">
      <c r="A419" s="17"/>
      <c r="B419" s="12"/>
      <c r="C419" s="17"/>
      <c r="D419" s="17"/>
      <c r="E419" s="17"/>
      <c r="F419" s="17"/>
      <c r="G419" s="17"/>
    </row>
    <row r="420">
      <c r="A420" s="17"/>
      <c r="B420" s="12"/>
      <c r="C420" s="17"/>
      <c r="D420" s="17"/>
      <c r="E420" s="17"/>
      <c r="F420" s="17"/>
      <c r="G420" s="17"/>
    </row>
    <row r="421">
      <c r="A421" s="17"/>
      <c r="B421" s="12"/>
      <c r="C421" s="17"/>
      <c r="D421" s="17"/>
      <c r="E421" s="17"/>
      <c r="F421" s="17"/>
      <c r="G421" s="17"/>
    </row>
    <row r="422">
      <c r="A422" s="17"/>
      <c r="B422" s="12"/>
      <c r="C422" s="17"/>
      <c r="D422" s="17"/>
      <c r="E422" s="17"/>
      <c r="F422" s="17"/>
      <c r="G422" s="17"/>
    </row>
    <row r="423">
      <c r="A423" s="17"/>
      <c r="B423" s="12"/>
      <c r="C423" s="17"/>
      <c r="D423" s="17"/>
      <c r="E423" s="17"/>
      <c r="F423" s="17"/>
      <c r="G423" s="17"/>
    </row>
    <row r="424">
      <c r="A424" s="17"/>
      <c r="B424" s="12"/>
      <c r="C424" s="17"/>
      <c r="D424" s="17"/>
      <c r="E424" s="17"/>
      <c r="F424" s="17"/>
      <c r="G424" s="17"/>
    </row>
    <row r="425">
      <c r="A425" s="17"/>
      <c r="B425" s="12"/>
      <c r="C425" s="17"/>
      <c r="D425" s="17"/>
      <c r="E425" s="17"/>
      <c r="F425" s="17"/>
      <c r="G425" s="17"/>
    </row>
    <row r="426">
      <c r="A426" s="17"/>
      <c r="B426" s="12"/>
      <c r="C426" s="17"/>
      <c r="D426" s="17"/>
      <c r="E426" s="17"/>
      <c r="F426" s="17"/>
      <c r="G426" s="17"/>
    </row>
    <row r="427">
      <c r="A427" s="17"/>
      <c r="B427" s="12"/>
      <c r="C427" s="17"/>
      <c r="D427" s="17"/>
      <c r="E427" s="17"/>
      <c r="F427" s="17"/>
      <c r="G427" s="17"/>
    </row>
    <row r="428">
      <c r="A428" s="17"/>
      <c r="B428" s="12"/>
      <c r="C428" s="17"/>
      <c r="D428" s="17"/>
      <c r="E428" s="17"/>
      <c r="F428" s="17"/>
      <c r="G428" s="17"/>
    </row>
    <row r="429">
      <c r="A429" s="17"/>
      <c r="B429" s="12"/>
      <c r="C429" s="17"/>
      <c r="D429" s="17"/>
      <c r="E429" s="17"/>
      <c r="F429" s="17"/>
      <c r="G429" s="17"/>
    </row>
    <row r="430">
      <c r="A430" s="17"/>
      <c r="B430" s="12"/>
      <c r="C430" s="17"/>
      <c r="D430" s="17"/>
      <c r="E430" s="17"/>
      <c r="F430" s="17"/>
      <c r="G430" s="17"/>
    </row>
    <row r="431">
      <c r="A431" s="17"/>
      <c r="B431" s="12"/>
      <c r="C431" s="17"/>
      <c r="D431" s="17"/>
      <c r="E431" s="17"/>
      <c r="F431" s="17"/>
      <c r="G431" s="17"/>
    </row>
    <row r="432">
      <c r="A432" s="17"/>
      <c r="B432" s="12"/>
      <c r="C432" s="17"/>
      <c r="D432" s="17"/>
      <c r="E432" s="17"/>
      <c r="F432" s="17"/>
      <c r="G432" s="17"/>
    </row>
    <row r="433">
      <c r="A433" s="17"/>
      <c r="B433" s="12"/>
      <c r="C433" s="17"/>
      <c r="D433" s="17"/>
      <c r="E433" s="17"/>
      <c r="F433" s="17"/>
      <c r="G433" s="17"/>
    </row>
    <row r="434">
      <c r="A434" s="17"/>
      <c r="B434" s="12"/>
      <c r="C434" s="17"/>
      <c r="D434" s="17"/>
      <c r="E434" s="17"/>
      <c r="F434" s="17"/>
      <c r="G434" s="17"/>
    </row>
    <row r="435">
      <c r="A435" s="17"/>
      <c r="B435" s="12"/>
      <c r="C435" s="17"/>
      <c r="D435" s="17"/>
      <c r="E435" s="17"/>
      <c r="F435" s="17"/>
      <c r="G435" s="17"/>
    </row>
    <row r="436">
      <c r="A436" s="17"/>
      <c r="B436" s="12"/>
      <c r="C436" s="17"/>
      <c r="D436" s="17"/>
      <c r="E436" s="17"/>
      <c r="F436" s="17"/>
      <c r="G436" s="17"/>
    </row>
    <row r="437">
      <c r="A437" s="17"/>
      <c r="B437" s="12"/>
      <c r="C437" s="17"/>
      <c r="D437" s="17"/>
      <c r="E437" s="17"/>
      <c r="F437" s="17"/>
      <c r="G437" s="17"/>
    </row>
    <row r="438">
      <c r="A438" s="17"/>
      <c r="B438" s="12"/>
      <c r="C438" s="17"/>
      <c r="D438" s="17"/>
      <c r="E438" s="17"/>
      <c r="F438" s="17"/>
      <c r="G438" s="17"/>
    </row>
    <row r="439">
      <c r="A439" s="17"/>
      <c r="B439" s="12"/>
      <c r="C439" s="17"/>
      <c r="D439" s="17"/>
      <c r="E439" s="17"/>
      <c r="F439" s="17"/>
      <c r="G439" s="17"/>
    </row>
    <row r="440">
      <c r="A440" s="17"/>
      <c r="B440" s="12"/>
      <c r="C440" s="17"/>
      <c r="D440" s="17"/>
      <c r="E440" s="17"/>
      <c r="F440" s="17"/>
      <c r="G440" s="17"/>
    </row>
    <row r="441">
      <c r="A441" s="17"/>
      <c r="B441" s="12"/>
      <c r="C441" s="17"/>
      <c r="D441" s="17"/>
      <c r="E441" s="17"/>
      <c r="F441" s="17"/>
      <c r="G441" s="17"/>
    </row>
    <row r="442">
      <c r="A442" s="17"/>
      <c r="B442" s="12"/>
      <c r="C442" s="17"/>
      <c r="D442" s="17"/>
      <c r="E442" s="17"/>
      <c r="F442" s="17"/>
      <c r="G442" s="17"/>
    </row>
    <row r="443">
      <c r="A443" s="17"/>
      <c r="B443" s="12"/>
      <c r="C443" s="17"/>
      <c r="D443" s="17"/>
      <c r="E443" s="17"/>
      <c r="F443" s="17"/>
      <c r="G443" s="17"/>
    </row>
    <row r="444">
      <c r="A444" s="17"/>
      <c r="B444" s="12"/>
      <c r="C444" s="17"/>
      <c r="D444" s="17"/>
      <c r="E444" s="17"/>
      <c r="F444" s="17"/>
      <c r="G444" s="17"/>
    </row>
    <row r="445">
      <c r="A445" s="17"/>
      <c r="B445" s="12"/>
      <c r="C445" s="17"/>
      <c r="D445" s="17"/>
      <c r="E445" s="17"/>
      <c r="F445" s="17"/>
      <c r="G445" s="17"/>
    </row>
    <row r="446">
      <c r="A446" s="17"/>
      <c r="B446" s="12"/>
      <c r="C446" s="17"/>
      <c r="D446" s="17"/>
      <c r="E446" s="17"/>
      <c r="F446" s="17"/>
      <c r="G446" s="17"/>
    </row>
    <row r="447">
      <c r="A447" s="17"/>
      <c r="B447" s="12"/>
      <c r="C447" s="17"/>
      <c r="D447" s="17"/>
      <c r="E447" s="17"/>
      <c r="F447" s="17"/>
      <c r="G447" s="17"/>
    </row>
    <row r="448">
      <c r="A448" s="17"/>
      <c r="B448" s="12"/>
      <c r="C448" s="17"/>
      <c r="D448" s="17"/>
      <c r="E448" s="17"/>
      <c r="F448" s="17"/>
      <c r="G448" s="17"/>
    </row>
    <row r="449">
      <c r="A449" s="17"/>
      <c r="B449" s="12"/>
      <c r="C449" s="17"/>
      <c r="D449" s="17"/>
      <c r="E449" s="17"/>
      <c r="F449" s="17"/>
      <c r="G449" s="17"/>
    </row>
    <row r="450">
      <c r="A450" s="17"/>
      <c r="B450" s="12"/>
      <c r="C450" s="17"/>
      <c r="D450" s="17"/>
      <c r="E450" s="17"/>
      <c r="F450" s="17"/>
      <c r="G450" s="17"/>
    </row>
    <row r="451">
      <c r="A451" s="17"/>
      <c r="B451" s="12"/>
      <c r="C451" s="17"/>
      <c r="D451" s="17"/>
      <c r="E451" s="17"/>
      <c r="F451" s="17"/>
      <c r="G451" s="17"/>
    </row>
    <row r="452">
      <c r="A452" s="17"/>
      <c r="B452" s="12"/>
      <c r="C452" s="17"/>
      <c r="D452" s="17"/>
      <c r="E452" s="17"/>
      <c r="F452" s="17"/>
      <c r="G452" s="17"/>
    </row>
    <row r="453">
      <c r="A453" s="17"/>
      <c r="B453" s="12"/>
      <c r="C453" s="17"/>
      <c r="D453" s="17"/>
      <c r="E453" s="17"/>
      <c r="F453" s="17"/>
      <c r="G453" s="17"/>
    </row>
    <row r="454">
      <c r="A454" s="17"/>
      <c r="B454" s="12"/>
      <c r="C454" s="17"/>
      <c r="D454" s="17"/>
      <c r="E454" s="17"/>
      <c r="F454" s="17"/>
      <c r="G454" s="17"/>
    </row>
    <row r="455">
      <c r="A455" s="17"/>
      <c r="B455" s="12"/>
      <c r="C455" s="17"/>
      <c r="D455" s="17"/>
      <c r="E455" s="17"/>
      <c r="F455" s="17"/>
      <c r="G455" s="17"/>
    </row>
    <row r="456">
      <c r="A456" s="17"/>
      <c r="B456" s="12"/>
      <c r="C456" s="17"/>
      <c r="D456" s="17"/>
      <c r="E456" s="17"/>
      <c r="F456" s="17"/>
      <c r="G456" s="17"/>
    </row>
    <row r="457">
      <c r="A457" s="17"/>
      <c r="B457" s="12"/>
      <c r="C457" s="17"/>
      <c r="D457" s="17"/>
      <c r="E457" s="17"/>
      <c r="F457" s="17"/>
      <c r="G457" s="17"/>
    </row>
    <row r="458">
      <c r="A458" s="17"/>
      <c r="B458" s="12"/>
      <c r="C458" s="17"/>
      <c r="D458" s="17"/>
      <c r="E458" s="17"/>
      <c r="F458" s="17"/>
      <c r="G458" s="17"/>
    </row>
    <row r="459">
      <c r="A459" s="17"/>
      <c r="B459" s="12"/>
      <c r="C459" s="17"/>
      <c r="D459" s="17"/>
      <c r="E459" s="17"/>
      <c r="F459" s="17"/>
      <c r="G459" s="17"/>
    </row>
    <row r="460">
      <c r="A460" s="17"/>
      <c r="B460" s="12"/>
      <c r="C460" s="17"/>
      <c r="D460" s="17"/>
      <c r="E460" s="17"/>
      <c r="F460" s="17"/>
      <c r="G460" s="17"/>
    </row>
    <row r="461">
      <c r="A461" s="17"/>
      <c r="B461" s="12"/>
      <c r="C461" s="17"/>
      <c r="D461" s="17"/>
      <c r="E461" s="17"/>
      <c r="F461" s="17"/>
      <c r="G461" s="17"/>
    </row>
    <row r="462">
      <c r="A462" s="17"/>
      <c r="B462" s="12"/>
      <c r="C462" s="17"/>
      <c r="D462" s="17"/>
      <c r="E462" s="17"/>
      <c r="F462" s="17"/>
      <c r="G462" s="17"/>
    </row>
    <row r="463">
      <c r="A463" s="17"/>
      <c r="B463" s="12"/>
      <c r="C463" s="17"/>
      <c r="D463" s="17"/>
      <c r="E463" s="17"/>
      <c r="F463" s="17"/>
      <c r="G463" s="17"/>
    </row>
    <row r="464">
      <c r="A464" s="17"/>
      <c r="B464" s="12"/>
      <c r="C464" s="17"/>
      <c r="D464" s="17"/>
      <c r="E464" s="17"/>
      <c r="F464" s="17"/>
      <c r="G464" s="17"/>
    </row>
    <row r="465">
      <c r="A465" s="17"/>
      <c r="B465" s="12"/>
      <c r="C465" s="17"/>
      <c r="D465" s="17"/>
      <c r="E465" s="17"/>
      <c r="F465" s="17"/>
      <c r="G465" s="17"/>
    </row>
    <row r="466">
      <c r="A466" s="17"/>
      <c r="B466" s="12"/>
      <c r="C466" s="17"/>
      <c r="D466" s="17"/>
      <c r="E466" s="17"/>
      <c r="F466" s="17"/>
      <c r="G466" s="17"/>
    </row>
    <row r="467">
      <c r="A467" s="17"/>
      <c r="B467" s="12"/>
      <c r="C467" s="17"/>
      <c r="D467" s="17"/>
      <c r="E467" s="17"/>
      <c r="F467" s="17"/>
      <c r="G467" s="17"/>
    </row>
    <row r="468">
      <c r="A468" s="17"/>
      <c r="B468" s="12"/>
      <c r="C468" s="17"/>
      <c r="D468" s="17"/>
      <c r="E468" s="17"/>
      <c r="F468" s="17"/>
      <c r="G468" s="17"/>
    </row>
    <row r="469">
      <c r="A469" s="17"/>
      <c r="B469" s="12"/>
      <c r="C469" s="17"/>
      <c r="D469" s="17"/>
      <c r="E469" s="17"/>
      <c r="F469" s="17"/>
      <c r="G469" s="17"/>
    </row>
    <row r="470">
      <c r="A470" s="17"/>
      <c r="B470" s="12"/>
      <c r="C470" s="17"/>
      <c r="D470" s="17"/>
      <c r="E470" s="17"/>
      <c r="F470" s="17"/>
      <c r="G470" s="17"/>
    </row>
    <row r="471">
      <c r="A471" s="17"/>
      <c r="B471" s="12"/>
      <c r="C471" s="17"/>
      <c r="D471" s="17"/>
      <c r="E471" s="17"/>
      <c r="F471" s="17"/>
      <c r="G471" s="17"/>
    </row>
    <row r="472">
      <c r="A472" s="17"/>
      <c r="B472" s="12"/>
      <c r="C472" s="17"/>
      <c r="D472" s="17"/>
      <c r="E472" s="17"/>
      <c r="F472" s="17"/>
      <c r="G472" s="17"/>
    </row>
    <row r="473">
      <c r="A473" s="17"/>
      <c r="B473" s="12"/>
      <c r="C473" s="17"/>
      <c r="D473" s="17"/>
      <c r="E473" s="17"/>
      <c r="F473" s="17"/>
      <c r="G473" s="17"/>
    </row>
    <row r="474">
      <c r="A474" s="17"/>
      <c r="B474" s="12"/>
      <c r="C474" s="17"/>
      <c r="D474" s="17"/>
      <c r="E474" s="17"/>
      <c r="F474" s="17"/>
      <c r="G474" s="17"/>
    </row>
    <row r="475">
      <c r="A475" s="17"/>
      <c r="B475" s="12"/>
      <c r="C475" s="17"/>
      <c r="D475" s="17"/>
      <c r="E475" s="17"/>
      <c r="F475" s="17"/>
      <c r="G475" s="17"/>
    </row>
    <row r="476">
      <c r="A476" s="17"/>
      <c r="B476" s="12"/>
      <c r="C476" s="17"/>
      <c r="D476" s="17"/>
      <c r="E476" s="17"/>
      <c r="F476" s="17"/>
      <c r="G476" s="17"/>
    </row>
    <row r="477">
      <c r="A477" s="17"/>
      <c r="B477" s="12"/>
      <c r="C477" s="17"/>
      <c r="D477" s="17"/>
      <c r="E477" s="17"/>
      <c r="F477" s="17"/>
      <c r="G477" s="17"/>
    </row>
    <row r="478">
      <c r="A478" s="17"/>
      <c r="B478" s="12"/>
      <c r="C478" s="17"/>
      <c r="D478" s="17"/>
      <c r="E478" s="17"/>
      <c r="F478" s="17"/>
      <c r="G478" s="17"/>
    </row>
    <row r="479">
      <c r="A479" s="17"/>
      <c r="B479" s="12"/>
      <c r="C479" s="17"/>
      <c r="D479" s="17"/>
      <c r="E479" s="17"/>
      <c r="F479" s="17"/>
      <c r="G479" s="17"/>
    </row>
    <row r="480">
      <c r="A480" s="17"/>
      <c r="B480" s="12"/>
      <c r="C480" s="17"/>
      <c r="D480" s="17"/>
      <c r="E480" s="17"/>
      <c r="F480" s="17"/>
      <c r="G480" s="17"/>
    </row>
    <row r="481">
      <c r="A481" s="17"/>
      <c r="B481" s="12"/>
      <c r="C481" s="17"/>
      <c r="D481" s="17"/>
      <c r="E481" s="17"/>
      <c r="F481" s="17"/>
      <c r="G481" s="17"/>
    </row>
    <row r="482">
      <c r="A482" s="17"/>
      <c r="B482" s="12"/>
      <c r="C482" s="17"/>
      <c r="D482" s="17"/>
      <c r="E482" s="17"/>
      <c r="F482" s="17"/>
      <c r="G482" s="17"/>
    </row>
    <row r="483">
      <c r="A483" s="17"/>
      <c r="B483" s="12"/>
      <c r="C483" s="17"/>
      <c r="D483" s="17"/>
      <c r="E483" s="17"/>
      <c r="F483" s="17"/>
      <c r="G483" s="17"/>
    </row>
    <row r="484">
      <c r="A484" s="17"/>
      <c r="B484" s="12"/>
      <c r="C484" s="17"/>
      <c r="D484" s="17"/>
      <c r="E484" s="17"/>
      <c r="F484" s="17"/>
      <c r="G484" s="17"/>
    </row>
    <row r="485">
      <c r="A485" s="17"/>
      <c r="B485" s="12"/>
      <c r="C485" s="17"/>
      <c r="D485" s="17"/>
      <c r="E485" s="17"/>
      <c r="F485" s="17"/>
      <c r="G485" s="17"/>
    </row>
    <row r="486">
      <c r="A486" s="17"/>
      <c r="B486" s="12"/>
      <c r="C486" s="17"/>
      <c r="D486" s="17"/>
      <c r="E486" s="17"/>
      <c r="F486" s="17"/>
      <c r="G486" s="17"/>
    </row>
    <row r="487">
      <c r="A487" s="17"/>
      <c r="B487" s="12"/>
      <c r="C487" s="17"/>
      <c r="D487" s="17"/>
      <c r="E487" s="17"/>
      <c r="F487" s="17"/>
      <c r="G487" s="17"/>
    </row>
    <row r="488">
      <c r="A488" s="17"/>
      <c r="B488" s="12"/>
      <c r="C488" s="17"/>
      <c r="D488" s="17"/>
      <c r="E488" s="17"/>
      <c r="F488" s="17"/>
      <c r="G488" s="17"/>
    </row>
    <row r="489">
      <c r="A489" s="17"/>
      <c r="B489" s="12"/>
      <c r="C489" s="17"/>
      <c r="D489" s="17"/>
      <c r="E489" s="17"/>
      <c r="F489" s="17"/>
      <c r="G489" s="17"/>
    </row>
    <row r="490">
      <c r="A490" s="17"/>
      <c r="B490" s="12"/>
      <c r="C490" s="17"/>
      <c r="D490" s="17"/>
      <c r="E490" s="17"/>
      <c r="F490" s="17"/>
      <c r="G490" s="17"/>
    </row>
    <row r="491">
      <c r="A491" s="17"/>
      <c r="B491" s="12"/>
      <c r="C491" s="17"/>
      <c r="D491" s="17"/>
      <c r="E491" s="17"/>
      <c r="F491" s="17"/>
      <c r="G491" s="17"/>
    </row>
    <row r="492">
      <c r="A492" s="17"/>
      <c r="B492" s="12"/>
      <c r="C492" s="17"/>
      <c r="D492" s="17"/>
      <c r="E492" s="17"/>
      <c r="F492" s="17"/>
      <c r="G492" s="17"/>
    </row>
    <row r="493">
      <c r="A493" s="17"/>
      <c r="B493" s="12"/>
      <c r="C493" s="17"/>
      <c r="D493" s="17"/>
      <c r="E493" s="17"/>
      <c r="F493" s="17"/>
      <c r="G493" s="17"/>
    </row>
    <row r="494">
      <c r="A494" s="17"/>
      <c r="B494" s="12"/>
      <c r="C494" s="17"/>
      <c r="D494" s="17"/>
      <c r="E494" s="17"/>
      <c r="F494" s="17"/>
      <c r="G494" s="17"/>
    </row>
    <row r="495">
      <c r="A495" s="17"/>
      <c r="B495" s="12"/>
      <c r="C495" s="17"/>
      <c r="D495" s="17"/>
      <c r="E495" s="17"/>
      <c r="F495" s="17"/>
      <c r="G495" s="17"/>
    </row>
    <row r="496">
      <c r="A496" s="17"/>
      <c r="B496" s="12"/>
      <c r="C496" s="17"/>
      <c r="D496" s="17"/>
      <c r="E496" s="17"/>
      <c r="F496" s="17"/>
      <c r="G496" s="17"/>
    </row>
    <row r="497">
      <c r="A497" s="17"/>
      <c r="B497" s="12"/>
      <c r="C497" s="17"/>
      <c r="D497" s="17"/>
      <c r="E497" s="17"/>
      <c r="F497" s="17"/>
      <c r="G497" s="17"/>
    </row>
    <row r="498">
      <c r="A498" s="17"/>
      <c r="B498" s="12"/>
      <c r="C498" s="17"/>
      <c r="D498" s="17"/>
      <c r="E498" s="17"/>
      <c r="F498" s="17"/>
      <c r="G498" s="17"/>
    </row>
    <row r="499">
      <c r="A499" s="17"/>
      <c r="B499" s="12"/>
      <c r="C499" s="17"/>
      <c r="D499" s="17"/>
      <c r="E499" s="17"/>
      <c r="F499" s="17"/>
      <c r="G499" s="17"/>
    </row>
    <row r="500">
      <c r="A500" s="17"/>
      <c r="B500" s="12"/>
      <c r="C500" s="17"/>
      <c r="D500" s="17"/>
      <c r="E500" s="17"/>
      <c r="F500" s="17"/>
      <c r="G500" s="17"/>
    </row>
    <row r="501">
      <c r="A501" s="17"/>
      <c r="B501" s="12"/>
      <c r="C501" s="17"/>
      <c r="D501" s="17"/>
      <c r="E501" s="17"/>
      <c r="F501" s="17"/>
      <c r="G501" s="17"/>
    </row>
    <row r="502">
      <c r="A502" s="17"/>
      <c r="B502" s="12"/>
      <c r="C502" s="17"/>
      <c r="D502" s="17"/>
      <c r="E502" s="17"/>
      <c r="F502" s="17"/>
      <c r="G502" s="17"/>
    </row>
    <row r="503">
      <c r="A503" s="17"/>
      <c r="B503" s="12"/>
      <c r="C503" s="17"/>
      <c r="D503" s="17"/>
      <c r="E503" s="17"/>
      <c r="F503" s="17"/>
      <c r="G503" s="17"/>
    </row>
    <row r="504">
      <c r="A504" s="17"/>
      <c r="B504" s="12"/>
      <c r="C504" s="17"/>
      <c r="D504" s="17"/>
      <c r="E504" s="17"/>
      <c r="F504" s="17"/>
      <c r="G504" s="17"/>
    </row>
    <row r="505">
      <c r="A505" s="17"/>
      <c r="B505" s="12"/>
      <c r="C505" s="17"/>
      <c r="D505" s="17"/>
      <c r="E505" s="17"/>
      <c r="F505" s="17"/>
      <c r="G505" s="17"/>
    </row>
    <row r="506">
      <c r="A506" s="17"/>
      <c r="B506" s="12"/>
      <c r="C506" s="17"/>
      <c r="D506" s="17"/>
      <c r="E506" s="17"/>
      <c r="F506" s="17"/>
      <c r="G506" s="17"/>
    </row>
    <row r="507">
      <c r="A507" s="17"/>
      <c r="B507" s="12"/>
      <c r="C507" s="17"/>
      <c r="D507" s="17"/>
      <c r="E507" s="17"/>
      <c r="F507" s="17"/>
      <c r="G507" s="17"/>
    </row>
    <row r="508">
      <c r="A508" s="17"/>
      <c r="B508" s="12"/>
      <c r="C508" s="17"/>
      <c r="D508" s="17"/>
      <c r="E508" s="17"/>
      <c r="F508" s="17"/>
      <c r="G508" s="17"/>
    </row>
    <row r="509">
      <c r="A509" s="17"/>
      <c r="B509" s="12"/>
      <c r="C509" s="17"/>
      <c r="D509" s="17"/>
      <c r="E509" s="17"/>
      <c r="F509" s="17"/>
      <c r="G509" s="17"/>
    </row>
    <row r="510">
      <c r="A510" s="17"/>
      <c r="B510" s="12"/>
      <c r="C510" s="17"/>
      <c r="D510" s="17"/>
      <c r="E510" s="17"/>
      <c r="F510" s="17"/>
      <c r="G510" s="17"/>
    </row>
    <row r="511">
      <c r="A511" s="17"/>
      <c r="B511" s="12"/>
      <c r="C511" s="17"/>
      <c r="D511" s="17"/>
      <c r="E511" s="17"/>
      <c r="F511" s="17"/>
      <c r="G511" s="17"/>
    </row>
    <row r="512">
      <c r="A512" s="17"/>
      <c r="B512" s="12"/>
      <c r="C512" s="17"/>
      <c r="D512" s="17"/>
      <c r="E512" s="17"/>
      <c r="F512" s="17"/>
      <c r="G512" s="17"/>
    </row>
    <row r="513">
      <c r="A513" s="17"/>
      <c r="B513" s="12"/>
      <c r="C513" s="17"/>
      <c r="D513" s="17"/>
      <c r="E513" s="17"/>
      <c r="F513" s="17"/>
      <c r="G513" s="17"/>
    </row>
    <row r="514">
      <c r="A514" s="17"/>
      <c r="B514" s="12"/>
      <c r="C514" s="17"/>
      <c r="D514" s="17"/>
      <c r="E514" s="17"/>
      <c r="F514" s="17"/>
      <c r="G514" s="17"/>
    </row>
    <row r="515">
      <c r="A515" s="17"/>
      <c r="B515" s="12"/>
      <c r="C515" s="17"/>
      <c r="D515" s="17"/>
      <c r="E515" s="17"/>
      <c r="F515" s="17"/>
      <c r="G515" s="17"/>
    </row>
    <row r="516">
      <c r="A516" s="17"/>
      <c r="B516" s="12"/>
      <c r="C516" s="17"/>
      <c r="D516" s="17"/>
      <c r="E516" s="17"/>
      <c r="F516" s="17"/>
      <c r="G516" s="17"/>
    </row>
    <row r="517">
      <c r="A517" s="17"/>
      <c r="B517" s="12"/>
      <c r="C517" s="17"/>
      <c r="D517" s="17"/>
      <c r="E517" s="17"/>
      <c r="F517" s="17"/>
      <c r="G517" s="17"/>
    </row>
    <row r="518">
      <c r="A518" s="17"/>
      <c r="B518" s="12"/>
      <c r="C518" s="17"/>
      <c r="D518" s="17"/>
      <c r="E518" s="17"/>
      <c r="F518" s="17"/>
      <c r="G518" s="17"/>
    </row>
    <row r="519">
      <c r="A519" s="17"/>
      <c r="B519" s="12"/>
      <c r="C519" s="17"/>
      <c r="D519" s="17"/>
      <c r="E519" s="17"/>
      <c r="F519" s="17"/>
      <c r="G519" s="17"/>
    </row>
    <row r="520">
      <c r="A520" s="17"/>
      <c r="B520" s="12"/>
      <c r="C520" s="17"/>
      <c r="D520" s="17"/>
      <c r="E520" s="17"/>
      <c r="F520" s="17"/>
      <c r="G520" s="17"/>
    </row>
    <row r="521">
      <c r="A521" s="17"/>
      <c r="B521" s="12"/>
      <c r="C521" s="17"/>
      <c r="D521" s="17"/>
      <c r="E521" s="17"/>
      <c r="F521" s="17"/>
      <c r="G521" s="17"/>
    </row>
    <row r="522">
      <c r="A522" s="17"/>
      <c r="B522" s="12"/>
      <c r="C522" s="17"/>
      <c r="D522" s="17"/>
      <c r="E522" s="17"/>
      <c r="F522" s="17"/>
      <c r="G522" s="17"/>
    </row>
    <row r="523">
      <c r="A523" s="17"/>
      <c r="B523" s="12"/>
      <c r="C523" s="17"/>
      <c r="D523" s="17"/>
      <c r="E523" s="17"/>
      <c r="F523" s="17"/>
      <c r="G523" s="17"/>
    </row>
    <row r="524">
      <c r="A524" s="17"/>
      <c r="B524" s="12"/>
      <c r="C524" s="17"/>
      <c r="D524" s="17"/>
      <c r="E524" s="17"/>
      <c r="F524" s="17"/>
      <c r="G524" s="17"/>
    </row>
    <row r="525">
      <c r="A525" s="17"/>
      <c r="B525" s="12"/>
      <c r="C525" s="17"/>
      <c r="D525" s="17"/>
      <c r="E525" s="17"/>
      <c r="F525" s="17"/>
      <c r="G525" s="17"/>
    </row>
    <row r="526">
      <c r="A526" s="17"/>
      <c r="B526" s="12"/>
      <c r="C526" s="17"/>
      <c r="D526" s="17"/>
      <c r="E526" s="17"/>
      <c r="F526" s="17"/>
      <c r="G526" s="17"/>
    </row>
    <row r="527">
      <c r="A527" s="17"/>
      <c r="B527" s="12"/>
      <c r="C527" s="17"/>
      <c r="D527" s="17"/>
      <c r="E527" s="17"/>
      <c r="F527" s="17"/>
      <c r="G527" s="17"/>
    </row>
    <row r="528">
      <c r="A528" s="17"/>
      <c r="B528" s="12"/>
      <c r="C528" s="17"/>
      <c r="D528" s="17"/>
      <c r="E528" s="17"/>
      <c r="F528" s="17"/>
      <c r="G528" s="17"/>
    </row>
    <row r="529">
      <c r="A529" s="17"/>
      <c r="B529" s="12"/>
      <c r="C529" s="17"/>
      <c r="D529" s="17"/>
      <c r="E529" s="17"/>
      <c r="F529" s="17"/>
      <c r="G529" s="17"/>
    </row>
    <row r="530">
      <c r="A530" s="17"/>
      <c r="B530" s="12"/>
      <c r="C530" s="17"/>
      <c r="D530" s="17"/>
      <c r="E530" s="17"/>
      <c r="F530" s="17"/>
      <c r="G530" s="17"/>
    </row>
    <row r="531">
      <c r="A531" s="17"/>
      <c r="B531" s="12"/>
      <c r="C531" s="17"/>
      <c r="D531" s="17"/>
      <c r="E531" s="17"/>
      <c r="F531" s="17"/>
      <c r="G531" s="17"/>
    </row>
    <row r="532">
      <c r="A532" s="17"/>
      <c r="B532" s="12"/>
      <c r="C532" s="17"/>
      <c r="D532" s="17"/>
      <c r="E532" s="17"/>
      <c r="F532" s="17"/>
      <c r="G532" s="17"/>
    </row>
    <row r="533">
      <c r="A533" s="17"/>
      <c r="B533" s="12"/>
      <c r="C533" s="17"/>
      <c r="D533" s="17"/>
      <c r="E533" s="17"/>
      <c r="F533" s="17"/>
      <c r="G533" s="17"/>
    </row>
    <row r="534">
      <c r="A534" s="17"/>
      <c r="B534" s="12"/>
      <c r="C534" s="17"/>
      <c r="D534" s="17"/>
      <c r="E534" s="17"/>
      <c r="F534" s="17"/>
      <c r="G534" s="17"/>
    </row>
    <row r="535">
      <c r="A535" s="17"/>
      <c r="B535" s="12"/>
      <c r="C535" s="17"/>
      <c r="D535" s="17"/>
      <c r="E535" s="17"/>
      <c r="F535" s="17"/>
      <c r="G535" s="17"/>
    </row>
    <row r="536">
      <c r="A536" s="17"/>
      <c r="B536" s="12"/>
      <c r="C536" s="17"/>
      <c r="D536" s="17"/>
      <c r="E536" s="17"/>
      <c r="F536" s="17"/>
      <c r="G536" s="17"/>
    </row>
    <row r="537">
      <c r="A537" s="17"/>
      <c r="B537" s="12"/>
      <c r="C537" s="17"/>
      <c r="D537" s="17"/>
      <c r="E537" s="17"/>
      <c r="F537" s="17"/>
      <c r="G537" s="17"/>
    </row>
    <row r="538">
      <c r="A538" s="17"/>
      <c r="B538" s="12"/>
      <c r="C538" s="17"/>
      <c r="D538" s="17"/>
      <c r="E538" s="17"/>
      <c r="F538" s="17"/>
      <c r="G538" s="17"/>
    </row>
    <row r="539">
      <c r="A539" s="17"/>
      <c r="B539" s="12"/>
      <c r="C539" s="17"/>
      <c r="D539" s="17"/>
      <c r="E539" s="17"/>
      <c r="F539" s="17"/>
      <c r="G539" s="17"/>
    </row>
    <row r="540">
      <c r="A540" s="17"/>
      <c r="B540" s="12"/>
      <c r="C540" s="17"/>
      <c r="D540" s="17"/>
      <c r="E540" s="17"/>
      <c r="F540" s="17"/>
      <c r="G540" s="17"/>
    </row>
    <row r="541">
      <c r="A541" s="17"/>
      <c r="B541" s="12"/>
      <c r="C541" s="17"/>
      <c r="D541" s="17"/>
      <c r="E541" s="17"/>
      <c r="F541" s="17"/>
      <c r="G541" s="17"/>
    </row>
    <row r="542">
      <c r="A542" s="17"/>
      <c r="B542" s="12"/>
      <c r="C542" s="17"/>
      <c r="D542" s="17"/>
      <c r="E542" s="17"/>
      <c r="F542" s="17"/>
      <c r="G542" s="17"/>
    </row>
    <row r="543">
      <c r="A543" s="17"/>
      <c r="B543" s="12"/>
      <c r="C543" s="17"/>
      <c r="D543" s="17"/>
      <c r="E543" s="17"/>
      <c r="F543" s="17"/>
      <c r="G543" s="17"/>
    </row>
    <row r="544">
      <c r="A544" s="17"/>
      <c r="B544" s="12"/>
      <c r="C544" s="17"/>
      <c r="D544" s="17"/>
      <c r="E544" s="17"/>
      <c r="F544" s="17"/>
      <c r="G544" s="17"/>
    </row>
    <row r="545">
      <c r="A545" s="17"/>
      <c r="B545" s="12"/>
      <c r="C545" s="17"/>
      <c r="D545" s="17"/>
      <c r="E545" s="17"/>
      <c r="F545" s="17"/>
      <c r="G545" s="17"/>
    </row>
    <row r="546">
      <c r="A546" s="17"/>
      <c r="B546" s="12"/>
      <c r="C546" s="17"/>
      <c r="D546" s="17"/>
      <c r="E546" s="17"/>
      <c r="F546" s="17"/>
      <c r="G546" s="17"/>
    </row>
    <row r="547">
      <c r="A547" s="17"/>
      <c r="B547" s="12"/>
      <c r="C547" s="17"/>
      <c r="D547" s="17"/>
      <c r="E547" s="17"/>
      <c r="F547" s="17"/>
      <c r="G547" s="17"/>
    </row>
    <row r="548">
      <c r="A548" s="17"/>
      <c r="B548" s="12"/>
      <c r="C548" s="17"/>
      <c r="D548" s="17"/>
      <c r="E548" s="17"/>
      <c r="F548" s="17"/>
      <c r="G548" s="17"/>
    </row>
    <row r="549">
      <c r="A549" s="17"/>
      <c r="B549" s="12"/>
      <c r="C549" s="17"/>
      <c r="D549" s="17"/>
      <c r="E549" s="17"/>
      <c r="F549" s="17"/>
      <c r="G549" s="17"/>
    </row>
    <row r="550">
      <c r="A550" s="17"/>
      <c r="B550" s="12"/>
      <c r="C550" s="17"/>
      <c r="D550" s="17"/>
      <c r="E550" s="17"/>
      <c r="F550" s="17"/>
      <c r="G550" s="17"/>
    </row>
    <row r="551">
      <c r="A551" s="17"/>
      <c r="B551" s="12"/>
      <c r="C551" s="17"/>
      <c r="D551" s="17"/>
      <c r="E551" s="17"/>
      <c r="F551" s="17"/>
      <c r="G551" s="17"/>
    </row>
    <row r="552">
      <c r="A552" s="17"/>
      <c r="B552" s="12"/>
      <c r="C552" s="17"/>
      <c r="D552" s="17"/>
      <c r="E552" s="17"/>
      <c r="F552" s="17"/>
      <c r="G552" s="17"/>
    </row>
    <row r="553">
      <c r="A553" s="17"/>
      <c r="B553" s="12"/>
      <c r="C553" s="17"/>
      <c r="D553" s="17"/>
      <c r="E553" s="17"/>
      <c r="F553" s="17"/>
      <c r="G553" s="17"/>
    </row>
    <row r="554">
      <c r="A554" s="17"/>
      <c r="B554" s="12"/>
      <c r="C554" s="17"/>
      <c r="D554" s="17"/>
      <c r="E554" s="17"/>
      <c r="F554" s="17"/>
      <c r="G554" s="17"/>
    </row>
    <row r="555">
      <c r="A555" s="17"/>
      <c r="B555" s="12"/>
      <c r="C555" s="17"/>
      <c r="D555" s="17"/>
      <c r="E555" s="17"/>
      <c r="F555" s="17"/>
      <c r="G555" s="17"/>
    </row>
    <row r="556">
      <c r="A556" s="17"/>
      <c r="B556" s="12"/>
      <c r="C556" s="17"/>
      <c r="D556" s="17"/>
      <c r="E556" s="17"/>
      <c r="F556" s="17"/>
      <c r="G556" s="17"/>
    </row>
    <row r="557">
      <c r="A557" s="17"/>
      <c r="B557" s="12"/>
      <c r="C557" s="17"/>
      <c r="D557" s="17"/>
      <c r="E557" s="17"/>
      <c r="F557" s="17"/>
      <c r="G557" s="17"/>
    </row>
    <row r="558">
      <c r="A558" s="17"/>
      <c r="B558" s="12"/>
      <c r="C558" s="17"/>
      <c r="D558" s="17"/>
      <c r="E558" s="17"/>
      <c r="F558" s="17"/>
      <c r="G558" s="17"/>
    </row>
    <row r="559">
      <c r="A559" s="17"/>
      <c r="B559" s="12"/>
      <c r="C559" s="17"/>
      <c r="D559" s="17"/>
      <c r="E559" s="17"/>
      <c r="F559" s="17"/>
      <c r="G559" s="17"/>
    </row>
    <row r="560">
      <c r="A560" s="17"/>
      <c r="B560" s="12"/>
      <c r="C560" s="17"/>
      <c r="D560" s="17"/>
      <c r="E560" s="17"/>
      <c r="F560" s="17"/>
      <c r="G560" s="17"/>
    </row>
    <row r="561">
      <c r="A561" s="17"/>
      <c r="B561" s="12"/>
      <c r="C561" s="17"/>
      <c r="D561" s="17"/>
      <c r="E561" s="17"/>
      <c r="F561" s="17"/>
      <c r="G561" s="17"/>
    </row>
    <row r="562">
      <c r="A562" s="17"/>
      <c r="B562" s="12"/>
      <c r="C562" s="17"/>
      <c r="D562" s="17"/>
      <c r="E562" s="17"/>
      <c r="F562" s="17"/>
      <c r="G562" s="17"/>
    </row>
    <row r="563">
      <c r="A563" s="17"/>
      <c r="B563" s="12"/>
      <c r="C563" s="17"/>
      <c r="D563" s="17"/>
      <c r="E563" s="17"/>
      <c r="F563" s="17"/>
      <c r="G563" s="17"/>
    </row>
    <row r="564">
      <c r="A564" s="17"/>
      <c r="B564" s="12"/>
      <c r="C564" s="17"/>
      <c r="D564" s="17"/>
      <c r="E564" s="17"/>
      <c r="F564" s="17"/>
      <c r="G564" s="17"/>
    </row>
    <row r="565">
      <c r="A565" s="17"/>
      <c r="B565" s="12"/>
      <c r="C565" s="17"/>
      <c r="D565" s="17"/>
      <c r="E565" s="17"/>
      <c r="F565" s="17"/>
      <c r="G565" s="17"/>
    </row>
    <row r="566">
      <c r="A566" s="17"/>
      <c r="B566" s="12"/>
      <c r="C566" s="17"/>
      <c r="D566" s="17"/>
      <c r="E566" s="17"/>
      <c r="F566" s="17"/>
      <c r="G566" s="17"/>
    </row>
    <row r="567">
      <c r="A567" s="17"/>
      <c r="B567" s="12"/>
      <c r="C567" s="17"/>
      <c r="D567" s="17"/>
      <c r="E567" s="17"/>
      <c r="F567" s="17"/>
      <c r="G567" s="17"/>
    </row>
    <row r="568">
      <c r="A568" s="17"/>
      <c r="B568" s="12"/>
      <c r="C568" s="17"/>
      <c r="D568" s="17"/>
      <c r="E568" s="17"/>
      <c r="F568" s="17"/>
      <c r="G568" s="17"/>
    </row>
    <row r="569">
      <c r="A569" s="17"/>
      <c r="B569" s="12"/>
      <c r="C569" s="17"/>
      <c r="D569" s="17"/>
      <c r="E569" s="17"/>
      <c r="F569" s="17"/>
      <c r="G569" s="17"/>
    </row>
    <row r="570">
      <c r="A570" s="17"/>
      <c r="B570" s="12"/>
      <c r="C570" s="17"/>
      <c r="D570" s="17"/>
      <c r="E570" s="17"/>
      <c r="F570" s="17"/>
      <c r="G570" s="17"/>
    </row>
    <row r="571">
      <c r="A571" s="17"/>
      <c r="B571" s="12"/>
      <c r="C571" s="17"/>
      <c r="D571" s="17"/>
      <c r="E571" s="17"/>
      <c r="F571" s="17"/>
      <c r="G571" s="17"/>
    </row>
    <row r="572">
      <c r="A572" s="17"/>
      <c r="B572" s="12"/>
      <c r="C572" s="17"/>
      <c r="D572" s="17"/>
      <c r="E572" s="17"/>
      <c r="F572" s="17"/>
      <c r="G572" s="17"/>
    </row>
    <row r="573">
      <c r="A573" s="17"/>
      <c r="B573" s="12"/>
      <c r="C573" s="17"/>
      <c r="D573" s="17"/>
      <c r="E573" s="17"/>
      <c r="F573" s="17"/>
      <c r="G573" s="17"/>
    </row>
    <row r="574">
      <c r="A574" s="17"/>
      <c r="B574" s="12"/>
      <c r="C574" s="17"/>
      <c r="D574" s="17"/>
      <c r="E574" s="17"/>
      <c r="F574" s="17"/>
      <c r="G574" s="17"/>
    </row>
    <row r="575">
      <c r="A575" s="17"/>
      <c r="B575" s="12"/>
      <c r="C575" s="17"/>
      <c r="D575" s="17"/>
      <c r="E575" s="17"/>
      <c r="F575" s="17"/>
      <c r="G575" s="17"/>
    </row>
    <row r="576">
      <c r="A576" s="17"/>
      <c r="B576" s="12"/>
      <c r="C576" s="17"/>
      <c r="D576" s="17"/>
      <c r="E576" s="17"/>
      <c r="F576" s="17"/>
      <c r="G576" s="17"/>
    </row>
    <row r="577">
      <c r="A577" s="17"/>
      <c r="B577" s="12"/>
      <c r="C577" s="17"/>
      <c r="D577" s="17"/>
      <c r="E577" s="17"/>
      <c r="F577" s="17"/>
      <c r="G577" s="17"/>
    </row>
    <row r="578">
      <c r="A578" s="17"/>
      <c r="B578" s="12"/>
      <c r="C578" s="17"/>
      <c r="D578" s="17"/>
      <c r="E578" s="17"/>
      <c r="F578" s="17"/>
      <c r="G578" s="17"/>
    </row>
    <row r="579">
      <c r="A579" s="17"/>
      <c r="B579" s="12"/>
      <c r="C579" s="17"/>
      <c r="D579" s="17"/>
      <c r="E579" s="17"/>
      <c r="F579" s="17"/>
      <c r="G579" s="17"/>
    </row>
    <row r="580">
      <c r="A580" s="17"/>
      <c r="B580" s="12"/>
      <c r="C580" s="17"/>
      <c r="D580" s="17"/>
      <c r="E580" s="17"/>
      <c r="F580" s="17"/>
      <c r="G580" s="17"/>
    </row>
    <row r="581">
      <c r="A581" s="17"/>
      <c r="B581" s="12"/>
      <c r="C581" s="17"/>
      <c r="D581" s="17"/>
      <c r="E581" s="17"/>
      <c r="F581" s="17"/>
      <c r="G581" s="17"/>
    </row>
    <row r="582">
      <c r="A582" s="17"/>
      <c r="B582" s="12"/>
      <c r="C582" s="17"/>
      <c r="D582" s="17"/>
      <c r="E582" s="17"/>
      <c r="F582" s="17"/>
      <c r="G582" s="17"/>
    </row>
    <row r="583">
      <c r="A583" s="17"/>
      <c r="B583" s="12"/>
      <c r="C583" s="17"/>
      <c r="D583" s="17"/>
      <c r="E583" s="17"/>
      <c r="F583" s="17"/>
      <c r="G583" s="17"/>
    </row>
    <row r="584">
      <c r="A584" s="17"/>
      <c r="B584" s="12"/>
      <c r="C584" s="17"/>
      <c r="D584" s="17"/>
      <c r="E584" s="17"/>
      <c r="F584" s="17"/>
      <c r="G584" s="17"/>
    </row>
    <row r="585">
      <c r="A585" s="17"/>
      <c r="B585" s="12"/>
      <c r="C585" s="17"/>
      <c r="D585" s="17"/>
      <c r="E585" s="17"/>
      <c r="F585" s="17"/>
      <c r="G585" s="17"/>
    </row>
    <row r="586">
      <c r="A586" s="17"/>
      <c r="B586" s="12"/>
      <c r="C586" s="17"/>
      <c r="D586" s="17"/>
      <c r="E586" s="17"/>
      <c r="F586" s="17"/>
      <c r="G586" s="17"/>
    </row>
    <row r="587">
      <c r="A587" s="17"/>
      <c r="B587" s="12"/>
      <c r="C587" s="17"/>
      <c r="D587" s="17"/>
      <c r="E587" s="17"/>
      <c r="F587" s="17"/>
      <c r="G587" s="17"/>
    </row>
    <row r="588">
      <c r="A588" s="17"/>
      <c r="B588" s="12"/>
      <c r="C588" s="17"/>
      <c r="D588" s="17"/>
      <c r="E588" s="17"/>
      <c r="F588" s="17"/>
      <c r="G588" s="17"/>
    </row>
    <row r="589">
      <c r="A589" s="17"/>
      <c r="B589" s="12"/>
      <c r="C589" s="17"/>
      <c r="D589" s="17"/>
      <c r="E589" s="17"/>
      <c r="F589" s="17"/>
      <c r="G589" s="17"/>
    </row>
    <row r="590">
      <c r="A590" s="17"/>
      <c r="B590" s="12"/>
      <c r="C590" s="17"/>
      <c r="D590" s="17"/>
      <c r="E590" s="17"/>
      <c r="F590" s="17"/>
      <c r="G590" s="17"/>
    </row>
    <row r="591">
      <c r="A591" s="17"/>
      <c r="B591" s="12"/>
      <c r="C591" s="17"/>
      <c r="D591" s="17"/>
      <c r="E591" s="17"/>
      <c r="F591" s="17"/>
      <c r="G591" s="17"/>
    </row>
    <row r="592">
      <c r="A592" s="17"/>
      <c r="B592" s="12"/>
      <c r="C592" s="17"/>
      <c r="D592" s="17"/>
      <c r="E592" s="17"/>
      <c r="F592" s="17"/>
      <c r="G592" s="17"/>
    </row>
    <row r="593">
      <c r="A593" s="17"/>
      <c r="B593" s="12"/>
      <c r="C593" s="17"/>
      <c r="D593" s="17"/>
      <c r="E593" s="17"/>
      <c r="F593" s="17"/>
      <c r="G593" s="17"/>
    </row>
    <row r="594">
      <c r="A594" s="17"/>
      <c r="B594" s="12"/>
      <c r="C594" s="17"/>
      <c r="D594" s="17"/>
      <c r="E594" s="17"/>
      <c r="F594" s="17"/>
      <c r="G594" s="17"/>
    </row>
    <row r="595">
      <c r="A595" s="17"/>
      <c r="B595" s="12"/>
      <c r="C595" s="17"/>
      <c r="D595" s="17"/>
      <c r="E595" s="17"/>
      <c r="F595" s="17"/>
      <c r="G595" s="17"/>
    </row>
    <row r="596">
      <c r="A596" s="17"/>
      <c r="B596" s="12"/>
      <c r="C596" s="17"/>
      <c r="D596" s="17"/>
      <c r="E596" s="17"/>
      <c r="F596" s="17"/>
      <c r="G596" s="17"/>
    </row>
    <row r="597">
      <c r="A597" s="17"/>
      <c r="B597" s="12"/>
      <c r="C597" s="17"/>
      <c r="D597" s="17"/>
      <c r="E597" s="17"/>
      <c r="F597" s="17"/>
      <c r="G597" s="17"/>
    </row>
    <row r="598">
      <c r="A598" s="17"/>
      <c r="B598" s="12"/>
      <c r="C598" s="17"/>
      <c r="D598" s="17"/>
      <c r="E598" s="17"/>
      <c r="F598" s="17"/>
      <c r="G598" s="17"/>
    </row>
    <row r="599">
      <c r="A599" s="17"/>
      <c r="B599" s="12"/>
      <c r="C599" s="17"/>
      <c r="D599" s="17"/>
      <c r="E599" s="17"/>
      <c r="F599" s="17"/>
      <c r="G599" s="17"/>
    </row>
    <row r="600">
      <c r="A600" s="17"/>
      <c r="B600" s="12"/>
      <c r="C600" s="17"/>
      <c r="D600" s="17"/>
      <c r="E600" s="17"/>
      <c r="F600" s="17"/>
      <c r="G600" s="17"/>
    </row>
    <row r="601">
      <c r="A601" s="17"/>
      <c r="B601" s="12"/>
      <c r="C601" s="17"/>
      <c r="D601" s="17"/>
      <c r="E601" s="17"/>
      <c r="F601" s="17"/>
      <c r="G601" s="17"/>
    </row>
    <row r="602">
      <c r="A602" s="17"/>
      <c r="B602" s="12"/>
      <c r="C602" s="17"/>
      <c r="D602" s="17"/>
      <c r="E602" s="17"/>
      <c r="F602" s="17"/>
      <c r="G602" s="17"/>
    </row>
    <row r="603">
      <c r="A603" s="17"/>
      <c r="B603" s="12"/>
      <c r="C603" s="17"/>
      <c r="D603" s="17"/>
      <c r="E603" s="17"/>
      <c r="F603" s="17"/>
      <c r="G603" s="17"/>
    </row>
    <row r="604">
      <c r="A604" s="17"/>
      <c r="B604" s="12"/>
      <c r="C604" s="17"/>
      <c r="D604" s="17"/>
      <c r="E604" s="17"/>
      <c r="F604" s="17"/>
      <c r="G604" s="17"/>
    </row>
    <row r="605">
      <c r="A605" s="17"/>
      <c r="B605" s="12"/>
      <c r="C605" s="17"/>
      <c r="D605" s="17"/>
      <c r="E605" s="17"/>
      <c r="F605" s="17"/>
      <c r="G605" s="17"/>
    </row>
    <row r="606">
      <c r="A606" s="17"/>
      <c r="B606" s="12"/>
      <c r="C606" s="17"/>
      <c r="D606" s="17"/>
      <c r="E606" s="17"/>
      <c r="F606" s="17"/>
      <c r="G606" s="17"/>
    </row>
    <row r="607">
      <c r="A607" s="17"/>
      <c r="B607" s="12"/>
      <c r="C607" s="17"/>
      <c r="D607" s="17"/>
      <c r="E607" s="17"/>
      <c r="F607" s="17"/>
      <c r="G607" s="17"/>
    </row>
    <row r="608">
      <c r="A608" s="17"/>
      <c r="B608" s="12"/>
      <c r="C608" s="17"/>
      <c r="D608" s="17"/>
      <c r="E608" s="17"/>
      <c r="F608" s="17"/>
      <c r="G608" s="17"/>
    </row>
    <row r="609">
      <c r="A609" s="17"/>
      <c r="B609" s="12"/>
      <c r="C609" s="17"/>
      <c r="D609" s="17"/>
      <c r="E609" s="17"/>
      <c r="F609" s="17"/>
      <c r="G609" s="17"/>
    </row>
    <row r="610">
      <c r="A610" s="17"/>
      <c r="B610" s="12"/>
      <c r="C610" s="17"/>
      <c r="D610" s="17"/>
      <c r="E610" s="17"/>
      <c r="F610" s="17"/>
      <c r="G610" s="17"/>
    </row>
    <row r="611">
      <c r="A611" s="17"/>
      <c r="B611" s="12"/>
      <c r="C611" s="17"/>
      <c r="D611" s="17"/>
      <c r="E611" s="17"/>
      <c r="F611" s="17"/>
      <c r="G611" s="17"/>
    </row>
    <row r="612">
      <c r="A612" s="17"/>
      <c r="B612" s="12"/>
      <c r="C612" s="17"/>
      <c r="D612" s="17"/>
      <c r="E612" s="17"/>
      <c r="F612" s="17"/>
      <c r="G612" s="17"/>
    </row>
    <row r="613">
      <c r="A613" s="17"/>
      <c r="B613" s="12"/>
      <c r="C613" s="17"/>
      <c r="D613" s="17"/>
      <c r="E613" s="17"/>
      <c r="F613" s="17"/>
      <c r="G613" s="17"/>
    </row>
    <row r="614">
      <c r="A614" s="17"/>
      <c r="B614" s="12"/>
      <c r="C614" s="17"/>
      <c r="D614" s="17"/>
      <c r="E614" s="17"/>
      <c r="F614" s="17"/>
      <c r="G614" s="17"/>
    </row>
    <row r="615">
      <c r="A615" s="17"/>
      <c r="B615" s="12"/>
      <c r="C615" s="17"/>
      <c r="D615" s="17"/>
      <c r="E615" s="17"/>
      <c r="F615" s="17"/>
      <c r="G615" s="17"/>
    </row>
    <row r="616">
      <c r="A616" s="17"/>
      <c r="B616" s="12"/>
      <c r="C616" s="17"/>
      <c r="D616" s="17"/>
      <c r="E616" s="17"/>
      <c r="F616" s="17"/>
      <c r="G616" s="17"/>
    </row>
    <row r="617">
      <c r="A617" s="17"/>
      <c r="B617" s="12"/>
      <c r="C617" s="17"/>
      <c r="D617" s="17"/>
      <c r="E617" s="17"/>
      <c r="F617" s="17"/>
      <c r="G617" s="17"/>
    </row>
    <row r="618">
      <c r="A618" s="17"/>
      <c r="B618" s="12"/>
      <c r="C618" s="17"/>
      <c r="D618" s="17"/>
      <c r="E618" s="17"/>
      <c r="F618" s="17"/>
      <c r="G618" s="17"/>
    </row>
    <row r="619">
      <c r="A619" s="17"/>
      <c r="B619" s="12"/>
      <c r="C619" s="17"/>
      <c r="D619" s="17"/>
      <c r="E619" s="17"/>
      <c r="F619" s="17"/>
      <c r="G619" s="17"/>
    </row>
    <row r="620">
      <c r="A620" s="17"/>
      <c r="B620" s="12"/>
      <c r="C620" s="17"/>
      <c r="D620" s="17"/>
      <c r="E620" s="17"/>
      <c r="F620" s="17"/>
      <c r="G620" s="17"/>
    </row>
    <row r="621">
      <c r="A621" s="17"/>
      <c r="B621" s="12"/>
      <c r="C621" s="17"/>
      <c r="D621" s="17"/>
      <c r="E621" s="17"/>
      <c r="F621" s="17"/>
      <c r="G621" s="17"/>
    </row>
    <row r="622">
      <c r="A622" s="17"/>
      <c r="B622" s="12"/>
      <c r="C622" s="17"/>
      <c r="D622" s="17"/>
      <c r="E622" s="17"/>
      <c r="F622" s="17"/>
      <c r="G622" s="17"/>
    </row>
    <row r="623">
      <c r="A623" s="17"/>
      <c r="B623" s="12"/>
      <c r="C623" s="17"/>
      <c r="D623" s="17"/>
      <c r="E623" s="17"/>
      <c r="F623" s="17"/>
      <c r="G623" s="17"/>
    </row>
    <row r="624">
      <c r="A624" s="17"/>
      <c r="B624" s="12"/>
      <c r="C624" s="17"/>
      <c r="D624" s="17"/>
      <c r="E624" s="17"/>
      <c r="F624" s="17"/>
      <c r="G624" s="17"/>
    </row>
    <row r="625">
      <c r="A625" s="17"/>
      <c r="B625" s="12"/>
      <c r="C625" s="17"/>
      <c r="D625" s="17"/>
      <c r="E625" s="17"/>
      <c r="F625" s="17"/>
      <c r="G625" s="17"/>
    </row>
    <row r="626">
      <c r="A626" s="17"/>
      <c r="B626" s="12"/>
      <c r="C626" s="17"/>
      <c r="D626" s="17"/>
      <c r="E626" s="17"/>
      <c r="F626" s="17"/>
      <c r="G626" s="17"/>
    </row>
    <row r="627">
      <c r="A627" s="17"/>
      <c r="B627" s="12"/>
      <c r="C627" s="17"/>
      <c r="D627" s="17"/>
      <c r="E627" s="17"/>
      <c r="F627" s="17"/>
      <c r="G627" s="17"/>
    </row>
    <row r="628">
      <c r="A628" s="17"/>
      <c r="B628" s="12"/>
      <c r="C628" s="17"/>
      <c r="D628" s="17"/>
      <c r="E628" s="17"/>
      <c r="F628" s="17"/>
      <c r="G628" s="17"/>
    </row>
    <row r="629">
      <c r="A629" s="17"/>
      <c r="B629" s="12"/>
      <c r="C629" s="17"/>
      <c r="D629" s="17"/>
      <c r="E629" s="17"/>
      <c r="F629" s="17"/>
      <c r="G629" s="17"/>
    </row>
    <row r="630">
      <c r="A630" s="17"/>
      <c r="B630" s="12"/>
      <c r="C630" s="17"/>
      <c r="D630" s="17"/>
      <c r="E630" s="17"/>
      <c r="F630" s="17"/>
      <c r="G630" s="17"/>
    </row>
    <row r="631">
      <c r="A631" s="17"/>
      <c r="B631" s="12"/>
      <c r="C631" s="17"/>
      <c r="D631" s="17"/>
      <c r="E631" s="17"/>
      <c r="F631" s="17"/>
      <c r="G631" s="17"/>
    </row>
    <row r="632">
      <c r="A632" s="17"/>
      <c r="B632" s="12"/>
      <c r="C632" s="17"/>
      <c r="D632" s="17"/>
      <c r="E632" s="17"/>
      <c r="F632" s="17"/>
      <c r="G632" s="17"/>
    </row>
    <row r="633">
      <c r="A633" s="17"/>
      <c r="B633" s="12"/>
      <c r="C633" s="17"/>
      <c r="D633" s="17"/>
      <c r="E633" s="17"/>
      <c r="F633" s="17"/>
      <c r="G633" s="17"/>
    </row>
    <row r="634">
      <c r="A634" s="17"/>
      <c r="B634" s="12"/>
      <c r="C634" s="17"/>
      <c r="D634" s="17"/>
      <c r="E634" s="17"/>
      <c r="F634" s="17"/>
      <c r="G634" s="17"/>
    </row>
    <row r="635">
      <c r="A635" s="17"/>
      <c r="B635" s="12"/>
      <c r="C635" s="17"/>
      <c r="D635" s="17"/>
      <c r="E635" s="17"/>
      <c r="F635" s="17"/>
      <c r="G635" s="17"/>
    </row>
    <row r="636">
      <c r="A636" s="17"/>
      <c r="B636" s="12"/>
      <c r="C636" s="17"/>
      <c r="D636" s="17"/>
      <c r="E636" s="17"/>
      <c r="F636" s="17"/>
      <c r="G636" s="17"/>
    </row>
    <row r="637">
      <c r="A637" s="17"/>
      <c r="B637" s="12"/>
      <c r="C637" s="17"/>
      <c r="D637" s="17"/>
      <c r="E637" s="17"/>
      <c r="F637" s="17"/>
      <c r="G637" s="17"/>
    </row>
    <row r="638">
      <c r="A638" s="17"/>
      <c r="B638" s="12"/>
      <c r="C638" s="17"/>
      <c r="D638" s="17"/>
      <c r="E638" s="17"/>
      <c r="F638" s="17"/>
      <c r="G638" s="17"/>
    </row>
    <row r="639">
      <c r="A639" s="17"/>
      <c r="B639" s="12"/>
      <c r="C639" s="17"/>
      <c r="D639" s="17"/>
      <c r="E639" s="17"/>
      <c r="F639" s="17"/>
      <c r="G639" s="17"/>
    </row>
    <row r="640">
      <c r="A640" s="17"/>
      <c r="B640" s="12"/>
      <c r="C640" s="17"/>
      <c r="D640" s="17"/>
      <c r="E640" s="17"/>
      <c r="F640" s="17"/>
      <c r="G640" s="17"/>
    </row>
    <row r="641">
      <c r="A641" s="17"/>
      <c r="B641" s="12"/>
      <c r="C641" s="17"/>
      <c r="D641" s="17"/>
      <c r="E641" s="17"/>
      <c r="F641" s="17"/>
      <c r="G641" s="17"/>
    </row>
    <row r="642">
      <c r="A642" s="17"/>
      <c r="B642" s="12"/>
      <c r="C642" s="17"/>
      <c r="D642" s="17"/>
      <c r="E642" s="17"/>
      <c r="F642" s="17"/>
      <c r="G642" s="17"/>
    </row>
    <row r="643">
      <c r="A643" s="17"/>
      <c r="B643" s="12"/>
      <c r="C643" s="17"/>
      <c r="D643" s="17"/>
      <c r="E643" s="17"/>
      <c r="F643" s="17"/>
      <c r="G643" s="17"/>
    </row>
    <row r="644">
      <c r="A644" s="17"/>
      <c r="B644" s="12"/>
      <c r="C644" s="17"/>
      <c r="D644" s="17"/>
      <c r="E644" s="17"/>
      <c r="F644" s="17"/>
      <c r="G644" s="17"/>
    </row>
    <row r="645">
      <c r="A645" s="17"/>
      <c r="B645" s="12"/>
      <c r="C645" s="17"/>
      <c r="D645" s="17"/>
      <c r="E645" s="17"/>
      <c r="F645" s="17"/>
      <c r="G645" s="17"/>
    </row>
    <row r="646">
      <c r="A646" s="17"/>
      <c r="B646" s="12"/>
      <c r="C646" s="17"/>
      <c r="D646" s="17"/>
      <c r="E646" s="17"/>
      <c r="F646" s="17"/>
      <c r="G646" s="17"/>
    </row>
    <row r="647">
      <c r="A647" s="17"/>
      <c r="B647" s="12"/>
      <c r="C647" s="17"/>
      <c r="D647" s="17"/>
      <c r="E647" s="17"/>
      <c r="F647" s="17"/>
      <c r="G647" s="17"/>
    </row>
    <row r="648">
      <c r="A648" s="17"/>
      <c r="B648" s="12"/>
      <c r="C648" s="17"/>
      <c r="D648" s="17"/>
      <c r="E648" s="17"/>
      <c r="F648" s="17"/>
      <c r="G648" s="17"/>
    </row>
    <row r="649">
      <c r="A649" s="17"/>
      <c r="B649" s="12"/>
      <c r="C649" s="17"/>
      <c r="D649" s="17"/>
      <c r="E649" s="17"/>
      <c r="F649" s="17"/>
      <c r="G649" s="17"/>
    </row>
    <row r="650">
      <c r="A650" s="17"/>
      <c r="B650" s="12"/>
      <c r="C650" s="17"/>
      <c r="D650" s="17"/>
      <c r="E650" s="17"/>
      <c r="F650" s="17"/>
      <c r="G650" s="17"/>
    </row>
    <row r="651">
      <c r="A651" s="17"/>
      <c r="B651" s="12"/>
      <c r="C651" s="17"/>
      <c r="D651" s="17"/>
      <c r="E651" s="17"/>
      <c r="F651" s="17"/>
      <c r="G651" s="17"/>
    </row>
    <row r="652">
      <c r="A652" s="17"/>
      <c r="B652" s="12"/>
      <c r="C652" s="17"/>
      <c r="D652" s="17"/>
      <c r="E652" s="17"/>
      <c r="F652" s="17"/>
      <c r="G652" s="17"/>
    </row>
    <row r="653">
      <c r="A653" s="17"/>
      <c r="B653" s="12"/>
      <c r="C653" s="17"/>
      <c r="D653" s="17"/>
      <c r="E653" s="17"/>
      <c r="F653" s="17"/>
      <c r="G653" s="17"/>
    </row>
    <row r="654">
      <c r="A654" s="17"/>
      <c r="B654" s="12"/>
      <c r="C654" s="17"/>
      <c r="D654" s="17"/>
      <c r="E654" s="17"/>
      <c r="F654" s="17"/>
      <c r="G654" s="17"/>
    </row>
    <row r="655">
      <c r="A655" s="17"/>
      <c r="B655" s="12"/>
      <c r="C655" s="17"/>
      <c r="D655" s="17"/>
      <c r="E655" s="17"/>
      <c r="F655" s="17"/>
      <c r="G655" s="17"/>
    </row>
    <row r="656">
      <c r="A656" s="17"/>
      <c r="B656" s="12"/>
      <c r="C656" s="17"/>
      <c r="D656" s="17"/>
      <c r="E656" s="17"/>
      <c r="F656" s="17"/>
      <c r="G656" s="17"/>
    </row>
    <row r="657">
      <c r="A657" s="17"/>
      <c r="B657" s="12"/>
      <c r="C657" s="17"/>
      <c r="D657" s="17"/>
      <c r="E657" s="17"/>
      <c r="F657" s="17"/>
      <c r="G657" s="17"/>
    </row>
    <row r="658">
      <c r="A658" s="17"/>
      <c r="B658" s="12"/>
      <c r="C658" s="17"/>
      <c r="D658" s="17"/>
      <c r="E658" s="17"/>
      <c r="F658" s="17"/>
      <c r="G658" s="17"/>
    </row>
    <row r="659">
      <c r="A659" s="17"/>
      <c r="B659" s="12"/>
      <c r="C659" s="17"/>
      <c r="D659" s="17"/>
      <c r="E659" s="17"/>
      <c r="F659" s="17"/>
      <c r="G659" s="17"/>
    </row>
    <row r="660">
      <c r="A660" s="17"/>
      <c r="B660" s="12"/>
      <c r="C660" s="17"/>
      <c r="D660" s="17"/>
      <c r="E660" s="17"/>
      <c r="F660" s="17"/>
      <c r="G660" s="17"/>
    </row>
    <row r="661">
      <c r="A661" s="17"/>
      <c r="B661" s="12"/>
      <c r="C661" s="17"/>
      <c r="D661" s="17"/>
      <c r="E661" s="17"/>
      <c r="F661" s="17"/>
      <c r="G661" s="17"/>
    </row>
    <row r="662">
      <c r="A662" s="17"/>
      <c r="B662" s="12"/>
      <c r="C662" s="17"/>
      <c r="D662" s="17"/>
      <c r="E662" s="17"/>
      <c r="F662" s="17"/>
      <c r="G662" s="17"/>
    </row>
    <row r="663">
      <c r="A663" s="17"/>
      <c r="B663" s="12"/>
      <c r="C663" s="17"/>
      <c r="D663" s="17"/>
      <c r="E663" s="17"/>
      <c r="F663" s="17"/>
      <c r="G663" s="17"/>
    </row>
    <row r="664">
      <c r="A664" s="17"/>
      <c r="B664" s="12"/>
      <c r="C664" s="17"/>
      <c r="D664" s="17"/>
      <c r="E664" s="17"/>
      <c r="F664" s="17"/>
      <c r="G664" s="17"/>
    </row>
    <row r="665">
      <c r="A665" s="17"/>
      <c r="B665" s="12"/>
      <c r="C665" s="17"/>
      <c r="D665" s="17"/>
      <c r="E665" s="17"/>
      <c r="F665" s="17"/>
      <c r="G665" s="17"/>
    </row>
    <row r="666">
      <c r="A666" s="17"/>
      <c r="B666" s="12"/>
      <c r="C666" s="17"/>
      <c r="D666" s="17"/>
      <c r="E666" s="17"/>
      <c r="F666" s="17"/>
      <c r="G666" s="17"/>
    </row>
    <row r="667">
      <c r="A667" s="17"/>
      <c r="B667" s="12"/>
      <c r="C667" s="17"/>
      <c r="D667" s="17"/>
      <c r="E667" s="17"/>
      <c r="F667" s="17"/>
      <c r="G667" s="17"/>
    </row>
    <row r="668">
      <c r="A668" s="17"/>
      <c r="B668" s="12"/>
      <c r="C668" s="17"/>
      <c r="D668" s="17"/>
      <c r="E668" s="17"/>
      <c r="F668" s="17"/>
      <c r="G668" s="17"/>
    </row>
    <row r="669">
      <c r="A669" s="17"/>
      <c r="B669" s="12"/>
      <c r="C669" s="17"/>
      <c r="D669" s="17"/>
      <c r="E669" s="17"/>
      <c r="F669" s="17"/>
      <c r="G669" s="17"/>
    </row>
    <row r="670">
      <c r="A670" s="17"/>
      <c r="B670" s="12"/>
      <c r="C670" s="17"/>
      <c r="D670" s="17"/>
      <c r="E670" s="17"/>
      <c r="F670" s="17"/>
      <c r="G670" s="17"/>
    </row>
    <row r="671">
      <c r="A671" s="17"/>
      <c r="B671" s="12"/>
      <c r="C671" s="17"/>
      <c r="D671" s="17"/>
      <c r="E671" s="17"/>
      <c r="F671" s="17"/>
      <c r="G671" s="17"/>
    </row>
    <row r="672">
      <c r="A672" s="17"/>
      <c r="B672" s="12"/>
      <c r="C672" s="17"/>
      <c r="D672" s="17"/>
      <c r="E672" s="17"/>
      <c r="F672" s="17"/>
      <c r="G672" s="17"/>
    </row>
    <row r="673">
      <c r="A673" s="17"/>
      <c r="B673" s="12"/>
      <c r="C673" s="17"/>
      <c r="D673" s="17"/>
      <c r="E673" s="17"/>
      <c r="F673" s="17"/>
      <c r="G673" s="17"/>
    </row>
    <row r="674">
      <c r="A674" s="17"/>
      <c r="B674" s="12"/>
      <c r="C674" s="17"/>
      <c r="D674" s="17"/>
      <c r="E674" s="17"/>
      <c r="F674" s="17"/>
      <c r="G674" s="17"/>
    </row>
    <row r="675">
      <c r="A675" s="17"/>
      <c r="B675" s="12"/>
      <c r="C675" s="17"/>
      <c r="D675" s="17"/>
      <c r="E675" s="17"/>
      <c r="F675" s="17"/>
      <c r="G675" s="17"/>
    </row>
    <row r="676">
      <c r="A676" s="17"/>
      <c r="B676" s="12"/>
      <c r="C676" s="17"/>
      <c r="D676" s="17"/>
      <c r="E676" s="17"/>
      <c r="F676" s="17"/>
      <c r="G676" s="17"/>
    </row>
    <row r="677">
      <c r="A677" s="17"/>
      <c r="B677" s="12"/>
      <c r="C677" s="17"/>
      <c r="D677" s="17"/>
      <c r="E677" s="17"/>
      <c r="F677" s="17"/>
      <c r="G677" s="17"/>
    </row>
    <row r="678">
      <c r="A678" s="17"/>
      <c r="B678" s="12"/>
      <c r="C678" s="17"/>
      <c r="D678" s="17"/>
      <c r="E678" s="17"/>
      <c r="F678" s="17"/>
      <c r="G678" s="17"/>
    </row>
    <row r="679">
      <c r="A679" s="17"/>
      <c r="B679" s="12"/>
      <c r="C679" s="17"/>
      <c r="D679" s="17"/>
      <c r="E679" s="17"/>
      <c r="F679" s="17"/>
      <c r="G679" s="17"/>
    </row>
    <row r="680">
      <c r="A680" s="17"/>
      <c r="B680" s="12"/>
      <c r="C680" s="17"/>
      <c r="D680" s="17"/>
      <c r="E680" s="17"/>
      <c r="F680" s="17"/>
      <c r="G680" s="17"/>
    </row>
    <row r="681">
      <c r="A681" s="17"/>
      <c r="B681" s="12"/>
      <c r="C681" s="17"/>
      <c r="D681" s="17"/>
      <c r="E681" s="17"/>
      <c r="F681" s="17"/>
      <c r="G681" s="17"/>
    </row>
    <row r="682">
      <c r="A682" s="17"/>
      <c r="B682" s="12"/>
      <c r="C682" s="17"/>
      <c r="D682" s="17"/>
      <c r="E682" s="17"/>
      <c r="F682" s="17"/>
      <c r="G682" s="17"/>
    </row>
    <row r="683">
      <c r="A683" s="17"/>
      <c r="B683" s="12"/>
      <c r="C683" s="17"/>
      <c r="D683" s="17"/>
      <c r="E683" s="17"/>
      <c r="F683" s="17"/>
      <c r="G683" s="17"/>
    </row>
    <row r="684">
      <c r="A684" s="17"/>
      <c r="B684" s="12"/>
      <c r="C684" s="17"/>
      <c r="D684" s="17"/>
      <c r="E684" s="17"/>
      <c r="F684" s="17"/>
      <c r="G684" s="17"/>
    </row>
    <row r="685">
      <c r="A685" s="17"/>
      <c r="B685" s="12"/>
      <c r="C685" s="17"/>
      <c r="D685" s="17"/>
      <c r="E685" s="17"/>
      <c r="F685" s="17"/>
      <c r="G685" s="17"/>
    </row>
    <row r="686">
      <c r="A686" s="17"/>
      <c r="B686" s="12"/>
      <c r="C686" s="17"/>
      <c r="D686" s="17"/>
      <c r="E686" s="17"/>
      <c r="F686" s="17"/>
      <c r="G686" s="17"/>
    </row>
    <row r="687">
      <c r="A687" s="17"/>
      <c r="B687" s="12"/>
      <c r="C687" s="17"/>
      <c r="D687" s="17"/>
      <c r="E687" s="17"/>
      <c r="F687" s="17"/>
      <c r="G687" s="17"/>
    </row>
    <row r="688">
      <c r="A688" s="17"/>
      <c r="B688" s="12"/>
      <c r="C688" s="17"/>
      <c r="D688" s="17"/>
      <c r="E688" s="17"/>
      <c r="F688" s="17"/>
      <c r="G688" s="17"/>
    </row>
    <row r="689">
      <c r="A689" s="17"/>
      <c r="B689" s="12"/>
      <c r="C689" s="17"/>
      <c r="D689" s="17"/>
      <c r="E689" s="17"/>
      <c r="F689" s="17"/>
      <c r="G689" s="17"/>
    </row>
    <row r="690">
      <c r="A690" s="17"/>
      <c r="B690" s="12"/>
      <c r="C690" s="17"/>
      <c r="D690" s="17"/>
      <c r="E690" s="17"/>
      <c r="F690" s="17"/>
      <c r="G690" s="17"/>
    </row>
    <row r="691">
      <c r="A691" s="17"/>
      <c r="B691" s="12"/>
      <c r="C691" s="17"/>
      <c r="D691" s="17"/>
      <c r="E691" s="17"/>
      <c r="F691" s="17"/>
      <c r="G691" s="17"/>
    </row>
    <row r="692">
      <c r="A692" s="17"/>
      <c r="B692" s="12"/>
      <c r="C692" s="17"/>
      <c r="D692" s="17"/>
      <c r="E692" s="17"/>
      <c r="F692" s="17"/>
      <c r="G692" s="17"/>
    </row>
    <row r="693">
      <c r="A693" s="17"/>
      <c r="B693" s="12"/>
      <c r="C693" s="17"/>
      <c r="D693" s="17"/>
      <c r="E693" s="17"/>
      <c r="F693" s="17"/>
      <c r="G693" s="17"/>
    </row>
    <row r="694">
      <c r="A694" s="17"/>
      <c r="B694" s="12"/>
      <c r="C694" s="17"/>
      <c r="D694" s="17"/>
      <c r="E694" s="17"/>
      <c r="F694" s="17"/>
      <c r="G694" s="17"/>
    </row>
    <row r="695">
      <c r="A695" s="17"/>
      <c r="B695" s="12"/>
      <c r="C695" s="17"/>
      <c r="D695" s="17"/>
      <c r="E695" s="17"/>
      <c r="F695" s="17"/>
      <c r="G695" s="17"/>
    </row>
    <row r="696">
      <c r="A696" s="17"/>
      <c r="B696" s="12"/>
      <c r="C696" s="17"/>
      <c r="D696" s="17"/>
      <c r="E696" s="17"/>
      <c r="F696" s="17"/>
      <c r="G696" s="17"/>
    </row>
    <row r="697">
      <c r="A697" s="17"/>
      <c r="B697" s="12"/>
      <c r="C697" s="17"/>
      <c r="D697" s="17"/>
      <c r="E697" s="17"/>
      <c r="F697" s="17"/>
      <c r="G697" s="17"/>
    </row>
    <row r="698">
      <c r="A698" s="17"/>
      <c r="B698" s="12"/>
      <c r="C698" s="17"/>
      <c r="D698" s="17"/>
      <c r="E698" s="17"/>
      <c r="F698" s="17"/>
      <c r="G698" s="17"/>
    </row>
    <row r="699">
      <c r="A699" s="17"/>
      <c r="B699" s="12"/>
      <c r="C699" s="17"/>
      <c r="D699" s="17"/>
      <c r="E699" s="17"/>
      <c r="F699" s="17"/>
      <c r="G699" s="17"/>
    </row>
    <row r="700">
      <c r="A700" s="17"/>
      <c r="B700" s="12"/>
      <c r="C700" s="17"/>
      <c r="D700" s="17"/>
      <c r="E700" s="17"/>
      <c r="F700" s="17"/>
      <c r="G700" s="17"/>
    </row>
    <row r="701">
      <c r="A701" s="17"/>
      <c r="B701" s="12"/>
      <c r="C701" s="17"/>
      <c r="D701" s="17"/>
      <c r="E701" s="17"/>
      <c r="F701" s="17"/>
      <c r="G701" s="17"/>
    </row>
    <row r="702">
      <c r="A702" s="17"/>
      <c r="B702" s="12"/>
      <c r="C702" s="17"/>
      <c r="D702" s="17"/>
      <c r="E702" s="17"/>
      <c r="F702" s="17"/>
      <c r="G702" s="17"/>
    </row>
    <row r="703">
      <c r="A703" s="17"/>
      <c r="B703" s="12"/>
      <c r="C703" s="17"/>
      <c r="D703" s="17"/>
      <c r="E703" s="17"/>
      <c r="F703" s="17"/>
      <c r="G703" s="17"/>
    </row>
    <row r="704">
      <c r="A704" s="17"/>
      <c r="B704" s="12"/>
      <c r="C704" s="17"/>
      <c r="D704" s="17"/>
      <c r="E704" s="17"/>
      <c r="F704" s="17"/>
      <c r="G704" s="17"/>
    </row>
    <row r="705">
      <c r="A705" s="17"/>
      <c r="B705" s="12"/>
      <c r="C705" s="17"/>
      <c r="D705" s="17"/>
      <c r="E705" s="17"/>
      <c r="F705" s="17"/>
      <c r="G705" s="17"/>
    </row>
    <row r="706">
      <c r="A706" s="17"/>
      <c r="B706" s="12"/>
      <c r="C706" s="17"/>
      <c r="D706" s="17"/>
      <c r="E706" s="17"/>
      <c r="F706" s="17"/>
      <c r="G706" s="17"/>
    </row>
    <row r="707">
      <c r="A707" s="17"/>
      <c r="B707" s="12"/>
      <c r="C707" s="17"/>
      <c r="D707" s="17"/>
      <c r="E707" s="17"/>
      <c r="F707" s="17"/>
      <c r="G707" s="17"/>
    </row>
    <row r="708">
      <c r="A708" s="17"/>
      <c r="B708" s="12"/>
      <c r="C708" s="17"/>
      <c r="D708" s="17"/>
      <c r="E708" s="17"/>
      <c r="F708" s="17"/>
      <c r="G708" s="17"/>
    </row>
    <row r="709">
      <c r="A709" s="17"/>
      <c r="B709" s="12"/>
      <c r="C709" s="17"/>
      <c r="D709" s="17"/>
      <c r="E709" s="17"/>
      <c r="F709" s="17"/>
      <c r="G709" s="17"/>
    </row>
    <row r="710">
      <c r="A710" s="17"/>
      <c r="B710" s="12"/>
      <c r="C710" s="17"/>
      <c r="D710" s="17"/>
      <c r="E710" s="17"/>
      <c r="F710" s="17"/>
      <c r="G710" s="17"/>
    </row>
    <row r="711">
      <c r="A711" s="17"/>
      <c r="B711" s="12"/>
      <c r="C711" s="17"/>
      <c r="D711" s="17"/>
      <c r="E711" s="17"/>
      <c r="F711" s="17"/>
      <c r="G711" s="17"/>
    </row>
    <row r="712">
      <c r="A712" s="17"/>
      <c r="B712" s="12"/>
      <c r="C712" s="17"/>
      <c r="D712" s="17"/>
      <c r="E712" s="17"/>
      <c r="F712" s="17"/>
      <c r="G712" s="17"/>
    </row>
    <row r="713">
      <c r="A713" s="17"/>
      <c r="B713" s="12"/>
      <c r="C713" s="17"/>
      <c r="D713" s="17"/>
      <c r="E713" s="17"/>
      <c r="F713" s="17"/>
      <c r="G713" s="17"/>
    </row>
    <row r="714">
      <c r="A714" s="17"/>
      <c r="B714" s="12"/>
      <c r="C714" s="17"/>
      <c r="D714" s="17"/>
      <c r="E714" s="17"/>
      <c r="F714" s="17"/>
      <c r="G714" s="17"/>
    </row>
    <row r="715">
      <c r="A715" s="17"/>
      <c r="B715" s="12"/>
      <c r="C715" s="17"/>
      <c r="D715" s="17"/>
      <c r="E715" s="17"/>
      <c r="F715" s="17"/>
      <c r="G715" s="17"/>
    </row>
    <row r="716">
      <c r="A716" s="17"/>
      <c r="B716" s="12"/>
      <c r="C716" s="17"/>
      <c r="D716" s="17"/>
      <c r="E716" s="17"/>
      <c r="F716" s="17"/>
      <c r="G716" s="17"/>
    </row>
    <row r="717">
      <c r="A717" s="17"/>
      <c r="B717" s="12"/>
      <c r="C717" s="17"/>
      <c r="D717" s="17"/>
      <c r="E717" s="17"/>
      <c r="F717" s="17"/>
      <c r="G717" s="17"/>
    </row>
    <row r="718">
      <c r="A718" s="17"/>
      <c r="B718" s="12"/>
      <c r="C718" s="17"/>
      <c r="D718" s="17"/>
      <c r="E718" s="17"/>
      <c r="F718" s="17"/>
      <c r="G718" s="17"/>
    </row>
    <row r="719">
      <c r="A719" s="17"/>
      <c r="B719" s="12"/>
      <c r="C719" s="17"/>
      <c r="D719" s="17"/>
      <c r="E719" s="17"/>
      <c r="F719" s="17"/>
      <c r="G719" s="17"/>
    </row>
    <row r="720">
      <c r="A720" s="17"/>
      <c r="B720" s="12"/>
      <c r="C720" s="17"/>
      <c r="D720" s="17"/>
      <c r="E720" s="17"/>
      <c r="F720" s="17"/>
      <c r="G720" s="17"/>
    </row>
    <row r="721">
      <c r="A721" s="17"/>
      <c r="B721" s="12"/>
      <c r="C721" s="17"/>
      <c r="D721" s="17"/>
      <c r="E721" s="17"/>
      <c r="F721" s="17"/>
      <c r="G721" s="17"/>
    </row>
    <row r="722">
      <c r="A722" s="17"/>
      <c r="B722" s="12"/>
      <c r="C722" s="17"/>
      <c r="D722" s="17"/>
      <c r="E722" s="17"/>
      <c r="F722" s="17"/>
      <c r="G722" s="17"/>
    </row>
    <row r="723">
      <c r="A723" s="17"/>
      <c r="B723" s="12"/>
      <c r="C723" s="17"/>
      <c r="D723" s="17"/>
      <c r="E723" s="17"/>
      <c r="F723" s="17"/>
      <c r="G723" s="17"/>
    </row>
    <row r="724">
      <c r="A724" s="17"/>
      <c r="B724" s="12"/>
      <c r="C724" s="17"/>
      <c r="D724" s="17"/>
      <c r="E724" s="17"/>
      <c r="F724" s="17"/>
      <c r="G724" s="17"/>
    </row>
    <row r="725">
      <c r="A725" s="17"/>
      <c r="B725" s="12"/>
      <c r="C725" s="17"/>
      <c r="D725" s="17"/>
      <c r="E725" s="17"/>
      <c r="F725" s="17"/>
      <c r="G725" s="17"/>
    </row>
    <row r="726">
      <c r="A726" s="17"/>
      <c r="B726" s="12"/>
      <c r="C726" s="17"/>
      <c r="D726" s="17"/>
      <c r="E726" s="17"/>
      <c r="F726" s="17"/>
      <c r="G726" s="17"/>
    </row>
    <row r="727">
      <c r="A727" s="17"/>
      <c r="B727" s="12"/>
      <c r="C727" s="17"/>
      <c r="D727" s="17"/>
      <c r="E727" s="17"/>
      <c r="F727" s="17"/>
      <c r="G727" s="17"/>
    </row>
    <row r="728">
      <c r="A728" s="17"/>
      <c r="B728" s="12"/>
      <c r="C728" s="17"/>
      <c r="D728" s="17"/>
      <c r="E728" s="17"/>
      <c r="F728" s="17"/>
      <c r="G728" s="17"/>
    </row>
    <row r="729">
      <c r="A729" s="17"/>
      <c r="B729" s="12"/>
      <c r="C729" s="17"/>
      <c r="D729" s="17"/>
      <c r="E729" s="17"/>
      <c r="F729" s="17"/>
      <c r="G729" s="17"/>
    </row>
    <row r="730">
      <c r="A730" s="17"/>
      <c r="B730" s="12"/>
      <c r="C730" s="17"/>
      <c r="D730" s="17"/>
      <c r="E730" s="17"/>
      <c r="F730" s="17"/>
      <c r="G730" s="17"/>
    </row>
    <row r="731">
      <c r="A731" s="17"/>
      <c r="B731" s="12"/>
      <c r="C731" s="17"/>
      <c r="D731" s="17"/>
      <c r="E731" s="17"/>
      <c r="F731" s="17"/>
      <c r="G731" s="17"/>
    </row>
    <row r="732">
      <c r="A732" s="17"/>
      <c r="B732" s="12"/>
      <c r="C732" s="17"/>
      <c r="D732" s="17"/>
      <c r="E732" s="17"/>
      <c r="F732" s="17"/>
      <c r="G732" s="17"/>
    </row>
    <row r="733">
      <c r="A733" s="17"/>
      <c r="B733" s="12"/>
      <c r="C733" s="17"/>
      <c r="D733" s="17"/>
      <c r="E733" s="17"/>
      <c r="F733" s="17"/>
      <c r="G733" s="17"/>
    </row>
    <row r="734">
      <c r="A734" s="17"/>
      <c r="B734" s="12"/>
      <c r="C734" s="17"/>
      <c r="D734" s="17"/>
      <c r="E734" s="17"/>
      <c r="F734" s="17"/>
      <c r="G734" s="17"/>
    </row>
    <row r="735">
      <c r="A735" s="17"/>
      <c r="B735" s="12"/>
      <c r="C735" s="17"/>
      <c r="D735" s="17"/>
      <c r="E735" s="17"/>
      <c r="F735" s="17"/>
      <c r="G735" s="17"/>
    </row>
    <row r="736">
      <c r="A736" s="17"/>
      <c r="B736" s="12"/>
      <c r="C736" s="17"/>
      <c r="D736" s="17"/>
      <c r="E736" s="17"/>
      <c r="F736" s="17"/>
      <c r="G736" s="17"/>
    </row>
    <row r="737">
      <c r="A737" s="17"/>
      <c r="B737" s="12"/>
      <c r="C737" s="17"/>
      <c r="D737" s="17"/>
      <c r="E737" s="17"/>
      <c r="F737" s="17"/>
      <c r="G737" s="17"/>
    </row>
    <row r="738">
      <c r="A738" s="17"/>
      <c r="B738" s="12"/>
      <c r="C738" s="17"/>
      <c r="D738" s="17"/>
      <c r="E738" s="17"/>
      <c r="F738" s="17"/>
      <c r="G738" s="17"/>
    </row>
    <row r="739">
      <c r="A739" s="17"/>
      <c r="B739" s="12"/>
      <c r="C739" s="17"/>
      <c r="D739" s="17"/>
      <c r="E739" s="17"/>
      <c r="F739" s="17"/>
      <c r="G739" s="17"/>
    </row>
    <row r="740">
      <c r="A740" s="17"/>
      <c r="B740" s="12"/>
      <c r="C740" s="17"/>
      <c r="D740" s="17"/>
      <c r="E740" s="17"/>
      <c r="F740" s="17"/>
      <c r="G740" s="17"/>
    </row>
    <row r="741">
      <c r="A741" s="17"/>
      <c r="B741" s="12"/>
      <c r="C741" s="17"/>
      <c r="D741" s="17"/>
      <c r="E741" s="17"/>
      <c r="F741" s="17"/>
      <c r="G741" s="17"/>
    </row>
    <row r="742">
      <c r="A742" s="17"/>
      <c r="B742" s="12"/>
      <c r="C742" s="17"/>
      <c r="D742" s="17"/>
      <c r="E742" s="17"/>
      <c r="F742" s="17"/>
      <c r="G742" s="17"/>
    </row>
    <row r="743">
      <c r="A743" s="17"/>
      <c r="B743" s="12"/>
      <c r="C743" s="17"/>
      <c r="D743" s="17"/>
      <c r="E743" s="17"/>
      <c r="F743" s="17"/>
      <c r="G743" s="17"/>
    </row>
    <row r="744">
      <c r="A744" s="17"/>
      <c r="B744" s="12"/>
      <c r="C744" s="17"/>
      <c r="D744" s="17"/>
      <c r="E744" s="17"/>
      <c r="F744" s="17"/>
      <c r="G744" s="17"/>
    </row>
    <row r="745">
      <c r="A745" s="17"/>
      <c r="B745" s="12"/>
      <c r="C745" s="17"/>
      <c r="D745" s="17"/>
      <c r="E745" s="17"/>
      <c r="F745" s="17"/>
      <c r="G745" s="17"/>
    </row>
    <row r="746">
      <c r="A746" s="17"/>
      <c r="B746" s="12"/>
      <c r="C746" s="17"/>
      <c r="D746" s="17"/>
      <c r="E746" s="17"/>
      <c r="F746" s="17"/>
      <c r="G746" s="17"/>
    </row>
    <row r="747">
      <c r="A747" s="17"/>
      <c r="B747" s="12"/>
      <c r="C747" s="17"/>
      <c r="D747" s="17"/>
      <c r="E747" s="17"/>
      <c r="F747" s="17"/>
      <c r="G747" s="17"/>
    </row>
    <row r="748">
      <c r="A748" s="17"/>
      <c r="B748" s="12"/>
      <c r="C748" s="17"/>
      <c r="D748" s="17"/>
      <c r="E748" s="17"/>
      <c r="F748" s="17"/>
      <c r="G748" s="17"/>
    </row>
    <row r="749">
      <c r="A749" s="17"/>
      <c r="B749" s="12"/>
      <c r="C749" s="17"/>
      <c r="D749" s="17"/>
      <c r="E749" s="17"/>
      <c r="F749" s="17"/>
      <c r="G749" s="17"/>
    </row>
    <row r="750">
      <c r="A750" s="17"/>
      <c r="B750" s="12"/>
      <c r="C750" s="17"/>
      <c r="D750" s="17"/>
      <c r="E750" s="17"/>
      <c r="F750" s="17"/>
      <c r="G750" s="17"/>
    </row>
    <row r="751">
      <c r="A751" s="17"/>
      <c r="B751" s="12"/>
      <c r="C751" s="17"/>
      <c r="D751" s="17"/>
      <c r="E751" s="17"/>
      <c r="F751" s="17"/>
      <c r="G751" s="17"/>
    </row>
    <row r="752">
      <c r="A752" s="17"/>
      <c r="B752" s="12"/>
      <c r="C752" s="17"/>
      <c r="D752" s="17"/>
      <c r="E752" s="17"/>
      <c r="F752" s="17"/>
      <c r="G752" s="17"/>
    </row>
    <row r="753">
      <c r="A753" s="17"/>
      <c r="B753" s="12"/>
      <c r="C753" s="17"/>
      <c r="D753" s="17"/>
      <c r="E753" s="17"/>
      <c r="F753" s="17"/>
      <c r="G753" s="17"/>
    </row>
    <row r="754">
      <c r="A754" s="17"/>
      <c r="B754" s="12"/>
      <c r="C754" s="17"/>
      <c r="D754" s="17"/>
      <c r="E754" s="17"/>
      <c r="F754" s="17"/>
      <c r="G754" s="17"/>
    </row>
    <row r="755">
      <c r="A755" s="17"/>
      <c r="B755" s="12"/>
      <c r="C755" s="17"/>
      <c r="D755" s="17"/>
      <c r="E755" s="17"/>
      <c r="F755" s="17"/>
      <c r="G755" s="17"/>
    </row>
    <row r="756">
      <c r="A756" s="17"/>
      <c r="B756" s="12"/>
      <c r="C756" s="17"/>
      <c r="D756" s="17"/>
      <c r="E756" s="17"/>
      <c r="F756" s="17"/>
      <c r="G756" s="17"/>
    </row>
    <row r="757">
      <c r="A757" s="17"/>
      <c r="B757" s="12"/>
      <c r="C757" s="17"/>
      <c r="D757" s="17"/>
      <c r="E757" s="17"/>
      <c r="F757" s="17"/>
      <c r="G757" s="17"/>
    </row>
    <row r="758">
      <c r="A758" s="17"/>
      <c r="B758" s="12"/>
      <c r="C758" s="17"/>
      <c r="D758" s="17"/>
      <c r="E758" s="17"/>
      <c r="F758" s="17"/>
      <c r="G758" s="17"/>
    </row>
    <row r="759">
      <c r="A759" s="17"/>
      <c r="B759" s="12"/>
      <c r="C759" s="17"/>
      <c r="D759" s="17"/>
      <c r="E759" s="17"/>
      <c r="F759" s="17"/>
      <c r="G759" s="17"/>
    </row>
    <row r="760">
      <c r="A760" s="17"/>
      <c r="B760" s="12"/>
      <c r="C760" s="17"/>
      <c r="D760" s="17"/>
      <c r="E760" s="17"/>
      <c r="F760" s="17"/>
      <c r="G760" s="17"/>
    </row>
    <row r="761">
      <c r="A761" s="17"/>
      <c r="B761" s="12"/>
      <c r="C761" s="17"/>
      <c r="D761" s="17"/>
      <c r="E761" s="17"/>
      <c r="F761" s="17"/>
      <c r="G761" s="17"/>
    </row>
    <row r="762">
      <c r="A762" s="17"/>
      <c r="B762" s="12"/>
      <c r="C762" s="17"/>
      <c r="D762" s="17"/>
      <c r="E762" s="17"/>
      <c r="F762" s="17"/>
      <c r="G762" s="17"/>
    </row>
    <row r="763">
      <c r="A763" s="17"/>
      <c r="B763" s="12"/>
      <c r="C763" s="17"/>
      <c r="D763" s="17"/>
      <c r="E763" s="17"/>
      <c r="F763" s="17"/>
      <c r="G763" s="17"/>
    </row>
    <row r="764">
      <c r="A764" s="17"/>
      <c r="B764" s="12"/>
      <c r="C764" s="17"/>
      <c r="D764" s="17"/>
      <c r="E764" s="17"/>
      <c r="F764" s="17"/>
      <c r="G764" s="17"/>
    </row>
    <row r="765">
      <c r="A765" s="17"/>
      <c r="B765" s="12"/>
      <c r="C765" s="17"/>
      <c r="D765" s="17"/>
      <c r="E765" s="17"/>
      <c r="F765" s="17"/>
      <c r="G765" s="17"/>
    </row>
    <row r="766">
      <c r="A766" s="17"/>
      <c r="B766" s="12"/>
      <c r="C766" s="17"/>
      <c r="D766" s="17"/>
      <c r="E766" s="17"/>
      <c r="F766" s="17"/>
      <c r="G766" s="17"/>
    </row>
    <row r="767">
      <c r="A767" s="17"/>
      <c r="B767" s="12"/>
      <c r="C767" s="17"/>
      <c r="D767" s="17"/>
      <c r="E767" s="17"/>
      <c r="F767" s="17"/>
      <c r="G767" s="17"/>
    </row>
    <row r="768">
      <c r="A768" s="17"/>
      <c r="B768" s="12"/>
      <c r="C768" s="17"/>
      <c r="D768" s="17"/>
      <c r="E768" s="17"/>
      <c r="F768" s="17"/>
      <c r="G768" s="17"/>
    </row>
    <row r="769">
      <c r="A769" s="17"/>
      <c r="B769" s="12"/>
      <c r="C769" s="17"/>
      <c r="D769" s="17"/>
      <c r="E769" s="17"/>
      <c r="F769" s="17"/>
      <c r="G769" s="17"/>
    </row>
    <row r="770">
      <c r="A770" s="17"/>
      <c r="B770" s="12"/>
      <c r="C770" s="17"/>
      <c r="D770" s="17"/>
      <c r="E770" s="17"/>
      <c r="F770" s="17"/>
      <c r="G770" s="17"/>
    </row>
    <row r="771">
      <c r="A771" s="17"/>
      <c r="B771" s="12"/>
      <c r="C771" s="17"/>
      <c r="D771" s="17"/>
      <c r="E771" s="17"/>
      <c r="F771" s="17"/>
      <c r="G771" s="17"/>
    </row>
    <row r="772">
      <c r="A772" s="17"/>
      <c r="B772" s="12"/>
      <c r="C772" s="17"/>
      <c r="D772" s="17"/>
      <c r="E772" s="17"/>
      <c r="F772" s="17"/>
      <c r="G772" s="17"/>
    </row>
    <row r="773">
      <c r="A773" s="17"/>
      <c r="B773" s="12"/>
      <c r="C773" s="17"/>
      <c r="D773" s="17"/>
      <c r="E773" s="17"/>
      <c r="F773" s="17"/>
      <c r="G773" s="17"/>
    </row>
    <row r="774">
      <c r="A774" s="17"/>
      <c r="B774" s="12"/>
      <c r="C774" s="17"/>
      <c r="D774" s="17"/>
      <c r="E774" s="17"/>
      <c r="F774" s="17"/>
      <c r="G774" s="17"/>
    </row>
    <row r="775">
      <c r="A775" s="17"/>
      <c r="B775" s="12"/>
      <c r="C775" s="17"/>
      <c r="D775" s="17"/>
      <c r="E775" s="17"/>
      <c r="F775" s="17"/>
      <c r="G775" s="17"/>
    </row>
    <row r="776">
      <c r="A776" s="17"/>
      <c r="B776" s="12"/>
      <c r="C776" s="17"/>
      <c r="D776" s="17"/>
      <c r="E776" s="17"/>
      <c r="F776" s="17"/>
      <c r="G776" s="17"/>
    </row>
    <row r="777">
      <c r="A777" s="17"/>
      <c r="B777" s="12"/>
      <c r="C777" s="17"/>
      <c r="D777" s="17"/>
      <c r="E777" s="17"/>
      <c r="F777" s="17"/>
      <c r="G777" s="17"/>
    </row>
    <row r="778">
      <c r="A778" s="17"/>
      <c r="B778" s="12"/>
      <c r="C778" s="17"/>
      <c r="D778" s="17"/>
      <c r="E778" s="17"/>
      <c r="F778" s="17"/>
      <c r="G778" s="17"/>
    </row>
    <row r="779">
      <c r="A779" s="17"/>
      <c r="B779" s="12"/>
      <c r="C779" s="17"/>
      <c r="D779" s="17"/>
      <c r="E779" s="17"/>
      <c r="F779" s="17"/>
      <c r="G779" s="17"/>
    </row>
    <row r="780">
      <c r="A780" s="17"/>
      <c r="B780" s="12"/>
      <c r="C780" s="17"/>
      <c r="D780" s="17"/>
      <c r="E780" s="17"/>
      <c r="F780" s="17"/>
      <c r="G780" s="17"/>
    </row>
    <row r="781">
      <c r="A781" s="17"/>
      <c r="B781" s="12"/>
      <c r="C781" s="17"/>
      <c r="D781" s="17"/>
      <c r="E781" s="17"/>
      <c r="F781" s="17"/>
      <c r="G781" s="17"/>
    </row>
    <row r="782">
      <c r="A782" s="17"/>
      <c r="B782" s="12"/>
      <c r="C782" s="17"/>
      <c r="D782" s="17"/>
      <c r="E782" s="17"/>
      <c r="F782" s="17"/>
      <c r="G782" s="17"/>
    </row>
    <row r="783">
      <c r="A783" s="17"/>
      <c r="B783" s="12"/>
      <c r="C783" s="17"/>
      <c r="D783" s="17"/>
      <c r="E783" s="17"/>
      <c r="F783" s="17"/>
      <c r="G783" s="17"/>
    </row>
    <row r="784">
      <c r="A784" s="17"/>
      <c r="B784" s="12"/>
      <c r="C784" s="17"/>
      <c r="D784" s="17"/>
      <c r="E784" s="17"/>
      <c r="F784" s="17"/>
      <c r="G784" s="17"/>
    </row>
    <row r="785">
      <c r="A785" s="17"/>
      <c r="B785" s="12"/>
      <c r="C785" s="17"/>
      <c r="D785" s="17"/>
      <c r="E785" s="17"/>
      <c r="F785" s="17"/>
      <c r="G785" s="17"/>
    </row>
    <row r="786">
      <c r="A786" s="17"/>
      <c r="B786" s="12"/>
      <c r="C786" s="17"/>
      <c r="D786" s="17"/>
      <c r="E786" s="17"/>
      <c r="F786" s="17"/>
      <c r="G786" s="17"/>
    </row>
    <row r="787">
      <c r="A787" s="17"/>
      <c r="B787" s="12"/>
      <c r="C787" s="17"/>
      <c r="D787" s="17"/>
      <c r="E787" s="17"/>
      <c r="F787" s="17"/>
      <c r="G787" s="17"/>
    </row>
    <row r="788">
      <c r="A788" s="17"/>
      <c r="B788" s="12"/>
      <c r="C788" s="17"/>
      <c r="D788" s="17"/>
      <c r="E788" s="17"/>
      <c r="F788" s="17"/>
      <c r="G788" s="17"/>
    </row>
    <row r="789">
      <c r="A789" s="17"/>
      <c r="B789" s="12"/>
      <c r="C789" s="17"/>
      <c r="D789" s="17"/>
      <c r="E789" s="17"/>
      <c r="F789" s="17"/>
      <c r="G789" s="17"/>
    </row>
    <row r="790">
      <c r="A790" s="17"/>
      <c r="B790" s="12"/>
      <c r="C790" s="17"/>
      <c r="D790" s="17"/>
      <c r="E790" s="17"/>
      <c r="F790" s="17"/>
      <c r="G790" s="17"/>
    </row>
    <row r="791">
      <c r="A791" s="17"/>
      <c r="B791" s="12"/>
      <c r="C791" s="17"/>
      <c r="D791" s="17"/>
      <c r="E791" s="17"/>
      <c r="F791" s="17"/>
      <c r="G791" s="17"/>
    </row>
    <row r="792">
      <c r="A792" s="17"/>
      <c r="B792" s="12"/>
      <c r="C792" s="17"/>
      <c r="D792" s="17"/>
      <c r="E792" s="17"/>
      <c r="F792" s="17"/>
      <c r="G792" s="17"/>
    </row>
    <row r="793">
      <c r="A793" s="17"/>
      <c r="B793" s="12"/>
      <c r="C793" s="17"/>
      <c r="D793" s="17"/>
      <c r="E793" s="17"/>
      <c r="F793" s="17"/>
      <c r="G793" s="17"/>
    </row>
    <row r="794">
      <c r="A794" s="17"/>
      <c r="B794" s="12"/>
      <c r="C794" s="17"/>
      <c r="D794" s="17"/>
      <c r="E794" s="17"/>
      <c r="F794" s="17"/>
      <c r="G794" s="17"/>
    </row>
    <row r="795">
      <c r="A795" s="17"/>
      <c r="B795" s="12"/>
      <c r="C795" s="17"/>
      <c r="D795" s="17"/>
      <c r="E795" s="17"/>
      <c r="F795" s="17"/>
      <c r="G795" s="17"/>
    </row>
    <row r="796">
      <c r="A796" s="17"/>
      <c r="B796" s="12"/>
      <c r="C796" s="17"/>
      <c r="D796" s="17"/>
      <c r="E796" s="17"/>
      <c r="F796" s="17"/>
      <c r="G796" s="17"/>
    </row>
    <row r="797">
      <c r="A797" s="17"/>
      <c r="B797" s="12"/>
      <c r="C797" s="17"/>
      <c r="D797" s="17"/>
      <c r="E797" s="17"/>
      <c r="F797" s="17"/>
      <c r="G797" s="17"/>
    </row>
    <row r="798">
      <c r="A798" s="17"/>
      <c r="B798" s="12"/>
      <c r="C798" s="17"/>
      <c r="D798" s="17"/>
      <c r="E798" s="17"/>
      <c r="F798" s="17"/>
      <c r="G798" s="17"/>
    </row>
    <row r="799">
      <c r="A799" s="17"/>
      <c r="B799" s="12"/>
      <c r="C799" s="17"/>
      <c r="D799" s="17"/>
      <c r="E799" s="17"/>
      <c r="F799" s="17"/>
      <c r="G799" s="17"/>
    </row>
    <row r="800">
      <c r="A800" s="17"/>
      <c r="B800" s="12"/>
      <c r="C800" s="17"/>
      <c r="D800" s="17"/>
      <c r="E800" s="17"/>
      <c r="F800" s="17"/>
      <c r="G800" s="17"/>
    </row>
    <row r="801">
      <c r="A801" s="17"/>
      <c r="B801" s="12"/>
      <c r="C801" s="17"/>
      <c r="D801" s="17"/>
      <c r="E801" s="17"/>
      <c r="F801" s="17"/>
      <c r="G801" s="17"/>
    </row>
    <row r="802">
      <c r="A802" s="17"/>
      <c r="B802" s="12"/>
      <c r="C802" s="17"/>
      <c r="D802" s="17"/>
      <c r="E802" s="17"/>
      <c r="F802" s="17"/>
      <c r="G802" s="17"/>
    </row>
    <row r="803">
      <c r="A803" s="17"/>
      <c r="B803" s="12"/>
      <c r="C803" s="17"/>
      <c r="D803" s="17"/>
      <c r="E803" s="17"/>
      <c r="F803" s="17"/>
      <c r="G803" s="17"/>
    </row>
    <row r="804">
      <c r="A804" s="17"/>
      <c r="B804" s="12"/>
      <c r="C804" s="17"/>
      <c r="D804" s="17"/>
      <c r="E804" s="17"/>
      <c r="F804" s="17"/>
      <c r="G804" s="17"/>
    </row>
    <row r="805">
      <c r="A805" s="17"/>
      <c r="B805" s="12"/>
      <c r="C805" s="17"/>
      <c r="D805" s="17"/>
      <c r="E805" s="17"/>
      <c r="F805" s="17"/>
      <c r="G805" s="17"/>
    </row>
    <row r="806">
      <c r="A806" s="17"/>
      <c r="B806" s="12"/>
      <c r="C806" s="17"/>
      <c r="D806" s="17"/>
      <c r="E806" s="17"/>
      <c r="F806" s="17"/>
      <c r="G806" s="17"/>
    </row>
    <row r="807">
      <c r="A807" s="17"/>
      <c r="B807" s="12"/>
      <c r="C807" s="17"/>
      <c r="D807" s="17"/>
      <c r="E807" s="17"/>
      <c r="F807" s="17"/>
      <c r="G807" s="17"/>
    </row>
    <row r="808">
      <c r="A808" s="17"/>
      <c r="B808" s="12"/>
      <c r="C808" s="17"/>
      <c r="D808" s="17"/>
      <c r="E808" s="17"/>
      <c r="F808" s="17"/>
      <c r="G808" s="17"/>
    </row>
    <row r="809">
      <c r="A809" s="17"/>
      <c r="B809" s="12"/>
      <c r="C809" s="17"/>
      <c r="D809" s="17"/>
      <c r="E809" s="17"/>
      <c r="F809" s="17"/>
      <c r="G809" s="17"/>
    </row>
    <row r="810">
      <c r="A810" s="17"/>
      <c r="B810" s="12"/>
      <c r="C810" s="17"/>
      <c r="D810" s="17"/>
      <c r="E810" s="17"/>
      <c r="F810" s="17"/>
      <c r="G810" s="17"/>
    </row>
    <row r="811">
      <c r="A811" s="17"/>
      <c r="B811" s="12"/>
      <c r="C811" s="17"/>
      <c r="D811" s="17"/>
      <c r="E811" s="17"/>
      <c r="F811" s="17"/>
      <c r="G811" s="17"/>
    </row>
    <row r="812">
      <c r="A812" s="17"/>
      <c r="B812" s="12"/>
      <c r="C812" s="17"/>
      <c r="D812" s="17"/>
      <c r="E812" s="17"/>
      <c r="F812" s="17"/>
      <c r="G812" s="17"/>
    </row>
    <row r="813">
      <c r="A813" s="17"/>
      <c r="B813" s="12"/>
      <c r="C813" s="17"/>
      <c r="D813" s="17"/>
      <c r="E813" s="17"/>
      <c r="F813" s="17"/>
      <c r="G813" s="17"/>
    </row>
    <row r="814">
      <c r="A814" s="17"/>
      <c r="B814" s="12"/>
      <c r="C814" s="17"/>
      <c r="D814" s="17"/>
      <c r="E814" s="17"/>
      <c r="F814" s="17"/>
      <c r="G814" s="17"/>
    </row>
    <row r="815">
      <c r="A815" s="17"/>
      <c r="B815" s="12"/>
      <c r="C815" s="17"/>
      <c r="D815" s="17"/>
      <c r="E815" s="17"/>
      <c r="F815" s="17"/>
      <c r="G815" s="17"/>
    </row>
    <row r="816">
      <c r="A816" s="17"/>
      <c r="B816" s="12"/>
      <c r="C816" s="17"/>
      <c r="D816" s="17"/>
      <c r="E816" s="17"/>
      <c r="F816" s="17"/>
      <c r="G816" s="17"/>
    </row>
    <row r="817">
      <c r="A817" s="17"/>
      <c r="B817" s="12"/>
      <c r="C817" s="17"/>
      <c r="D817" s="17"/>
      <c r="E817" s="17"/>
      <c r="F817" s="17"/>
      <c r="G817" s="17"/>
    </row>
    <row r="818">
      <c r="A818" s="17"/>
      <c r="B818" s="12"/>
      <c r="C818" s="17"/>
      <c r="D818" s="17"/>
      <c r="E818" s="17"/>
      <c r="F818" s="17"/>
      <c r="G818" s="17"/>
    </row>
    <row r="819">
      <c r="A819" s="17"/>
      <c r="B819" s="12"/>
      <c r="C819" s="17"/>
      <c r="D819" s="17"/>
      <c r="E819" s="17"/>
      <c r="F819" s="17"/>
      <c r="G819" s="17"/>
    </row>
    <row r="820">
      <c r="A820" s="17"/>
      <c r="B820" s="12"/>
      <c r="C820" s="17"/>
      <c r="D820" s="17"/>
      <c r="E820" s="17"/>
      <c r="F820" s="17"/>
      <c r="G820" s="17"/>
    </row>
    <row r="821">
      <c r="A821" s="17"/>
      <c r="B821" s="12"/>
      <c r="C821" s="17"/>
      <c r="D821" s="17"/>
      <c r="E821" s="17"/>
      <c r="F821" s="17"/>
      <c r="G821" s="17"/>
    </row>
    <row r="822">
      <c r="A822" s="17"/>
      <c r="B822" s="12"/>
      <c r="C822" s="17"/>
      <c r="D822" s="17"/>
      <c r="E822" s="17"/>
      <c r="F822" s="17"/>
      <c r="G822" s="17"/>
    </row>
    <row r="823">
      <c r="A823" s="17"/>
      <c r="B823" s="12"/>
      <c r="C823" s="17"/>
      <c r="D823" s="17"/>
      <c r="E823" s="17"/>
      <c r="F823" s="17"/>
      <c r="G823" s="17"/>
    </row>
    <row r="824">
      <c r="A824" s="17"/>
      <c r="B824" s="12"/>
      <c r="C824" s="17"/>
      <c r="D824" s="17"/>
      <c r="E824" s="17"/>
      <c r="F824" s="17"/>
      <c r="G824" s="17"/>
    </row>
    <row r="825">
      <c r="A825" s="17"/>
      <c r="B825" s="12"/>
      <c r="C825" s="17"/>
      <c r="D825" s="17"/>
      <c r="E825" s="17"/>
      <c r="F825" s="17"/>
      <c r="G825" s="17"/>
    </row>
    <row r="826">
      <c r="A826" s="17"/>
      <c r="B826" s="12"/>
      <c r="C826" s="17"/>
      <c r="D826" s="17"/>
      <c r="E826" s="17"/>
      <c r="F826" s="17"/>
      <c r="G826" s="17"/>
    </row>
    <row r="827">
      <c r="A827" s="17"/>
      <c r="B827" s="12"/>
      <c r="C827" s="17"/>
      <c r="D827" s="17"/>
      <c r="E827" s="17"/>
      <c r="F827" s="17"/>
      <c r="G827" s="17"/>
    </row>
    <row r="828">
      <c r="A828" s="17"/>
      <c r="B828" s="12"/>
      <c r="C828" s="17"/>
      <c r="D828" s="17"/>
      <c r="E828" s="17"/>
      <c r="F828" s="17"/>
      <c r="G828" s="17"/>
    </row>
    <row r="829">
      <c r="A829" s="17"/>
      <c r="B829" s="12"/>
      <c r="C829" s="17"/>
      <c r="D829" s="17"/>
      <c r="E829" s="17"/>
      <c r="F829" s="17"/>
      <c r="G829" s="17"/>
    </row>
    <row r="830">
      <c r="A830" s="17"/>
      <c r="B830" s="12"/>
      <c r="C830" s="17"/>
      <c r="D830" s="17"/>
      <c r="E830" s="17"/>
      <c r="F830" s="17"/>
      <c r="G830" s="17"/>
    </row>
    <row r="831">
      <c r="A831" s="17"/>
      <c r="B831" s="12"/>
      <c r="C831" s="17"/>
      <c r="D831" s="17"/>
      <c r="E831" s="17"/>
      <c r="F831" s="17"/>
      <c r="G831" s="17"/>
    </row>
    <row r="832">
      <c r="A832" s="17"/>
      <c r="B832" s="12"/>
      <c r="C832" s="17"/>
      <c r="D832" s="17"/>
      <c r="E832" s="17"/>
      <c r="F832" s="17"/>
      <c r="G832" s="17"/>
    </row>
    <row r="833">
      <c r="A833" s="17"/>
      <c r="B833" s="12"/>
      <c r="C833" s="17"/>
      <c r="D833" s="17"/>
      <c r="E833" s="17"/>
      <c r="F833" s="17"/>
      <c r="G833" s="17"/>
    </row>
    <row r="834">
      <c r="A834" s="17"/>
      <c r="B834" s="12"/>
      <c r="C834" s="17"/>
      <c r="D834" s="17"/>
      <c r="E834" s="17"/>
      <c r="F834" s="17"/>
      <c r="G834" s="17"/>
    </row>
    <row r="835">
      <c r="A835" s="17"/>
      <c r="B835" s="12"/>
      <c r="C835" s="17"/>
      <c r="D835" s="17"/>
      <c r="E835" s="17"/>
      <c r="F835" s="17"/>
      <c r="G835" s="17"/>
    </row>
    <row r="836">
      <c r="A836" s="17"/>
      <c r="B836" s="12"/>
      <c r="C836" s="17"/>
      <c r="D836" s="17"/>
      <c r="E836" s="17"/>
      <c r="F836" s="17"/>
      <c r="G836" s="17"/>
    </row>
    <row r="837">
      <c r="A837" s="17"/>
      <c r="B837" s="12"/>
      <c r="C837" s="17"/>
      <c r="D837" s="17"/>
      <c r="E837" s="17"/>
      <c r="F837" s="17"/>
      <c r="G837" s="17"/>
    </row>
    <row r="838">
      <c r="A838" s="17"/>
      <c r="B838" s="12"/>
      <c r="C838" s="17"/>
      <c r="D838" s="17"/>
      <c r="E838" s="17"/>
      <c r="F838" s="17"/>
      <c r="G838" s="17"/>
    </row>
    <row r="839">
      <c r="A839" s="17"/>
      <c r="B839" s="12"/>
      <c r="C839" s="17"/>
      <c r="D839" s="17"/>
      <c r="E839" s="17"/>
      <c r="F839" s="17"/>
      <c r="G839" s="17"/>
    </row>
    <row r="840">
      <c r="A840" s="17"/>
      <c r="B840" s="12"/>
      <c r="C840" s="17"/>
      <c r="D840" s="17"/>
      <c r="E840" s="17"/>
      <c r="F840" s="17"/>
      <c r="G840" s="17"/>
    </row>
    <row r="841">
      <c r="A841" s="17"/>
      <c r="B841" s="12"/>
      <c r="C841" s="17"/>
      <c r="D841" s="17"/>
      <c r="E841" s="17"/>
      <c r="F841" s="17"/>
      <c r="G841" s="17"/>
    </row>
    <row r="842">
      <c r="A842" s="17"/>
      <c r="B842" s="12"/>
      <c r="C842" s="17"/>
      <c r="D842" s="17"/>
      <c r="E842" s="17"/>
      <c r="F842" s="17"/>
      <c r="G842" s="17"/>
    </row>
    <row r="843">
      <c r="A843" s="17"/>
      <c r="B843" s="12"/>
      <c r="C843" s="17"/>
      <c r="D843" s="17"/>
      <c r="E843" s="17"/>
      <c r="F843" s="17"/>
      <c r="G843" s="17"/>
    </row>
    <row r="844">
      <c r="A844" s="17"/>
      <c r="B844" s="12"/>
      <c r="C844" s="17"/>
      <c r="D844" s="17"/>
      <c r="E844" s="17"/>
      <c r="F844" s="17"/>
      <c r="G844" s="17"/>
    </row>
    <row r="845">
      <c r="A845" s="17"/>
      <c r="B845" s="12"/>
      <c r="C845" s="17"/>
      <c r="D845" s="17"/>
      <c r="E845" s="17"/>
      <c r="F845" s="17"/>
      <c r="G845" s="17"/>
    </row>
    <row r="846">
      <c r="A846" s="17"/>
      <c r="B846" s="12"/>
      <c r="C846" s="17"/>
      <c r="D846" s="17"/>
      <c r="E846" s="17"/>
      <c r="F846" s="17"/>
      <c r="G846" s="17"/>
    </row>
    <row r="847">
      <c r="A847" s="17"/>
      <c r="B847" s="12"/>
      <c r="C847" s="17"/>
      <c r="D847" s="17"/>
      <c r="E847" s="17"/>
      <c r="F847" s="17"/>
      <c r="G847" s="17"/>
    </row>
    <row r="848">
      <c r="A848" s="17"/>
      <c r="B848" s="12"/>
      <c r="C848" s="17"/>
      <c r="D848" s="17"/>
      <c r="E848" s="17"/>
      <c r="F848" s="17"/>
      <c r="G848" s="17"/>
    </row>
    <row r="849">
      <c r="A849" s="17"/>
      <c r="B849" s="12"/>
      <c r="C849" s="17"/>
      <c r="D849" s="17"/>
      <c r="E849" s="17"/>
      <c r="F849" s="17"/>
      <c r="G849" s="17"/>
    </row>
    <row r="850">
      <c r="A850" s="17"/>
      <c r="B850" s="12"/>
      <c r="C850" s="17"/>
      <c r="D850" s="17"/>
      <c r="E850" s="17"/>
      <c r="F850" s="17"/>
      <c r="G850" s="17"/>
    </row>
    <row r="851">
      <c r="A851" s="17"/>
      <c r="B851" s="12"/>
      <c r="C851" s="17"/>
      <c r="D851" s="17"/>
      <c r="E851" s="17"/>
      <c r="F851" s="17"/>
      <c r="G851" s="17"/>
    </row>
    <row r="852">
      <c r="A852" s="17"/>
      <c r="B852" s="12"/>
      <c r="C852" s="17"/>
      <c r="D852" s="17"/>
      <c r="E852" s="17"/>
      <c r="F852" s="17"/>
      <c r="G852" s="17"/>
    </row>
    <row r="853">
      <c r="A853" s="17"/>
      <c r="B853" s="12"/>
      <c r="C853" s="17"/>
      <c r="D853" s="17"/>
      <c r="E853" s="17"/>
      <c r="F853" s="17"/>
      <c r="G853" s="17"/>
    </row>
    <row r="854">
      <c r="A854" s="17"/>
      <c r="B854" s="12"/>
      <c r="C854" s="17"/>
      <c r="D854" s="17"/>
      <c r="E854" s="17"/>
      <c r="F854" s="17"/>
      <c r="G854" s="17"/>
    </row>
    <row r="855">
      <c r="A855" s="17"/>
      <c r="B855" s="12"/>
      <c r="C855" s="17"/>
      <c r="D855" s="17"/>
      <c r="E855" s="17"/>
      <c r="F855" s="17"/>
      <c r="G855" s="17"/>
    </row>
    <row r="856">
      <c r="A856" s="17"/>
      <c r="B856" s="12"/>
      <c r="C856" s="17"/>
      <c r="D856" s="17"/>
      <c r="E856" s="17"/>
      <c r="F856" s="17"/>
      <c r="G856" s="17"/>
    </row>
    <row r="857">
      <c r="A857" s="17"/>
      <c r="B857" s="12"/>
      <c r="C857" s="17"/>
      <c r="D857" s="17"/>
      <c r="E857" s="17"/>
      <c r="F857" s="17"/>
      <c r="G857" s="17"/>
    </row>
    <row r="858">
      <c r="A858" s="17"/>
      <c r="B858" s="12"/>
      <c r="C858" s="17"/>
      <c r="D858" s="17"/>
      <c r="E858" s="17"/>
      <c r="F858" s="17"/>
      <c r="G858" s="17"/>
    </row>
    <row r="859">
      <c r="A859" s="17"/>
      <c r="B859" s="12"/>
      <c r="C859" s="17"/>
      <c r="D859" s="17"/>
      <c r="E859" s="17"/>
      <c r="F859" s="17"/>
      <c r="G859" s="17"/>
    </row>
    <row r="860">
      <c r="A860" s="17"/>
      <c r="B860" s="12"/>
      <c r="C860" s="17"/>
      <c r="D860" s="17"/>
      <c r="E860" s="17"/>
      <c r="F860" s="17"/>
      <c r="G860" s="17"/>
    </row>
    <row r="861">
      <c r="A861" s="17"/>
      <c r="B861" s="12"/>
      <c r="C861" s="17"/>
      <c r="D861" s="17"/>
      <c r="E861" s="17"/>
      <c r="F861" s="17"/>
      <c r="G861" s="17"/>
    </row>
    <row r="862">
      <c r="A862" s="17"/>
      <c r="B862" s="12"/>
      <c r="C862" s="17"/>
      <c r="D862" s="17"/>
      <c r="E862" s="17"/>
      <c r="F862" s="17"/>
      <c r="G862" s="17"/>
    </row>
    <row r="863">
      <c r="A863" s="17"/>
      <c r="B863" s="12"/>
      <c r="C863" s="17"/>
      <c r="D863" s="17"/>
      <c r="E863" s="17"/>
      <c r="F863" s="17"/>
      <c r="G863" s="17"/>
    </row>
    <row r="864">
      <c r="A864" s="17"/>
      <c r="B864" s="12"/>
      <c r="C864" s="17"/>
      <c r="D864" s="17"/>
      <c r="E864" s="17"/>
      <c r="F864" s="17"/>
      <c r="G864" s="17"/>
    </row>
    <row r="865">
      <c r="A865" s="17"/>
      <c r="B865" s="12"/>
      <c r="C865" s="17"/>
      <c r="D865" s="17"/>
      <c r="E865" s="17"/>
      <c r="F865" s="17"/>
      <c r="G865" s="17"/>
    </row>
    <row r="866">
      <c r="A866" s="17"/>
      <c r="B866" s="12"/>
      <c r="C866" s="17"/>
      <c r="D866" s="17"/>
      <c r="E866" s="17"/>
      <c r="F866" s="17"/>
      <c r="G866" s="17"/>
    </row>
    <row r="867">
      <c r="A867" s="17"/>
      <c r="B867" s="12"/>
      <c r="C867" s="17"/>
      <c r="D867" s="17"/>
      <c r="E867" s="17"/>
      <c r="F867" s="17"/>
      <c r="G867" s="17"/>
    </row>
    <row r="868">
      <c r="A868" s="17"/>
      <c r="B868" s="12"/>
      <c r="C868" s="17"/>
      <c r="D868" s="17"/>
      <c r="E868" s="17"/>
      <c r="F868" s="17"/>
      <c r="G868" s="17"/>
    </row>
    <row r="869">
      <c r="A869" s="17"/>
      <c r="B869" s="12"/>
      <c r="C869" s="17"/>
      <c r="D869" s="17"/>
      <c r="E869" s="17"/>
      <c r="F869" s="17"/>
      <c r="G869" s="17"/>
    </row>
    <row r="870">
      <c r="A870" s="17"/>
      <c r="B870" s="12"/>
      <c r="C870" s="17"/>
      <c r="D870" s="17"/>
      <c r="E870" s="17"/>
      <c r="F870" s="17"/>
      <c r="G870" s="17"/>
    </row>
    <row r="871">
      <c r="A871" s="17"/>
      <c r="B871" s="12"/>
      <c r="C871" s="17"/>
      <c r="D871" s="17"/>
      <c r="E871" s="17"/>
      <c r="F871" s="17"/>
      <c r="G871" s="17"/>
    </row>
    <row r="872">
      <c r="A872" s="17"/>
      <c r="B872" s="12"/>
      <c r="C872" s="17"/>
      <c r="D872" s="17"/>
      <c r="E872" s="17"/>
      <c r="F872" s="17"/>
      <c r="G872" s="17"/>
    </row>
    <row r="873">
      <c r="A873" s="17"/>
      <c r="B873" s="12"/>
      <c r="C873" s="17"/>
      <c r="D873" s="17"/>
      <c r="E873" s="17"/>
      <c r="F873" s="17"/>
      <c r="G873" s="17"/>
    </row>
    <row r="874">
      <c r="A874" s="17"/>
      <c r="B874" s="12"/>
      <c r="C874" s="17"/>
      <c r="D874" s="17"/>
      <c r="E874" s="17"/>
      <c r="F874" s="17"/>
      <c r="G874" s="17"/>
    </row>
    <row r="875">
      <c r="A875" s="17"/>
      <c r="B875" s="12"/>
      <c r="C875" s="17"/>
      <c r="D875" s="17"/>
      <c r="E875" s="17"/>
      <c r="F875" s="17"/>
      <c r="G875" s="17"/>
    </row>
    <row r="876">
      <c r="A876" s="17"/>
      <c r="B876" s="12"/>
      <c r="C876" s="17"/>
      <c r="D876" s="17"/>
      <c r="E876" s="17"/>
      <c r="F876" s="17"/>
      <c r="G876" s="17"/>
    </row>
    <row r="877">
      <c r="A877" s="17"/>
      <c r="B877" s="12"/>
      <c r="C877" s="17"/>
      <c r="D877" s="17"/>
      <c r="E877" s="17"/>
      <c r="F877" s="17"/>
      <c r="G877" s="17"/>
    </row>
    <row r="878">
      <c r="A878" s="17"/>
      <c r="B878" s="12"/>
      <c r="C878" s="17"/>
      <c r="D878" s="17"/>
      <c r="E878" s="17"/>
      <c r="F878" s="17"/>
      <c r="G878" s="17"/>
    </row>
    <row r="879">
      <c r="A879" s="17"/>
      <c r="B879" s="12"/>
      <c r="C879" s="17"/>
      <c r="D879" s="17"/>
      <c r="E879" s="17"/>
      <c r="F879" s="17"/>
      <c r="G879" s="17"/>
    </row>
    <row r="880">
      <c r="A880" s="17"/>
      <c r="B880" s="12"/>
      <c r="C880" s="17"/>
      <c r="D880" s="17"/>
      <c r="E880" s="17"/>
      <c r="F880" s="17"/>
      <c r="G880" s="17"/>
    </row>
    <row r="881">
      <c r="A881" s="17"/>
      <c r="B881" s="12"/>
      <c r="C881" s="17"/>
      <c r="D881" s="17"/>
      <c r="E881" s="17"/>
      <c r="F881" s="17"/>
      <c r="G881" s="17"/>
    </row>
    <row r="882">
      <c r="A882" s="17"/>
      <c r="B882" s="12"/>
      <c r="C882" s="17"/>
      <c r="D882" s="17"/>
      <c r="E882" s="17"/>
      <c r="F882" s="17"/>
      <c r="G882" s="17"/>
    </row>
    <row r="883">
      <c r="A883" s="17"/>
      <c r="B883" s="12"/>
      <c r="C883" s="17"/>
      <c r="D883" s="17"/>
      <c r="E883" s="17"/>
      <c r="F883" s="17"/>
      <c r="G883" s="17"/>
    </row>
    <row r="884">
      <c r="A884" s="17"/>
      <c r="B884" s="12"/>
      <c r="C884" s="17"/>
      <c r="D884" s="17"/>
      <c r="E884" s="17"/>
      <c r="F884" s="17"/>
      <c r="G884" s="17"/>
    </row>
    <row r="885">
      <c r="A885" s="17"/>
      <c r="B885" s="12"/>
      <c r="C885" s="17"/>
      <c r="D885" s="17"/>
      <c r="E885" s="17"/>
      <c r="F885" s="17"/>
      <c r="G885" s="17"/>
    </row>
    <row r="886">
      <c r="A886" s="17"/>
      <c r="B886" s="12"/>
      <c r="C886" s="17"/>
      <c r="D886" s="17"/>
      <c r="E886" s="17"/>
      <c r="F886" s="17"/>
      <c r="G886" s="17"/>
    </row>
    <row r="887">
      <c r="A887" s="17"/>
      <c r="B887" s="12"/>
      <c r="C887" s="17"/>
      <c r="D887" s="17"/>
      <c r="E887" s="17"/>
      <c r="F887" s="17"/>
      <c r="G887" s="17"/>
    </row>
    <row r="888">
      <c r="A888" s="17"/>
      <c r="B888" s="12"/>
      <c r="C888" s="17"/>
      <c r="D888" s="17"/>
      <c r="E888" s="17"/>
      <c r="F888" s="17"/>
      <c r="G888" s="17"/>
    </row>
    <row r="889">
      <c r="A889" s="17"/>
      <c r="B889" s="12"/>
      <c r="C889" s="17"/>
      <c r="D889" s="17"/>
      <c r="E889" s="17"/>
      <c r="F889" s="17"/>
      <c r="G889" s="17"/>
    </row>
    <row r="890">
      <c r="A890" s="17"/>
      <c r="B890" s="12"/>
      <c r="C890" s="17"/>
      <c r="D890" s="17"/>
      <c r="E890" s="17"/>
      <c r="F890" s="17"/>
      <c r="G890" s="17"/>
    </row>
    <row r="891">
      <c r="A891" s="17"/>
      <c r="B891" s="12"/>
      <c r="C891" s="17"/>
      <c r="D891" s="17"/>
      <c r="E891" s="17"/>
      <c r="F891" s="17"/>
      <c r="G891" s="17"/>
    </row>
    <row r="892">
      <c r="A892" s="17"/>
      <c r="B892" s="12"/>
      <c r="C892" s="17"/>
      <c r="D892" s="17"/>
      <c r="E892" s="17"/>
      <c r="F892" s="17"/>
      <c r="G892" s="17"/>
    </row>
    <row r="893">
      <c r="A893" s="17"/>
      <c r="B893" s="12"/>
      <c r="C893" s="17"/>
      <c r="D893" s="17"/>
      <c r="E893" s="17"/>
      <c r="F893" s="17"/>
      <c r="G893" s="17"/>
    </row>
    <row r="894">
      <c r="A894" s="17"/>
      <c r="B894" s="12"/>
      <c r="C894" s="17"/>
      <c r="D894" s="17"/>
      <c r="E894" s="17"/>
      <c r="F894" s="17"/>
      <c r="G894" s="17"/>
    </row>
    <row r="895">
      <c r="A895" s="17"/>
      <c r="B895" s="12"/>
      <c r="C895" s="17"/>
      <c r="D895" s="17"/>
      <c r="E895" s="17"/>
      <c r="F895" s="17"/>
      <c r="G895" s="17"/>
    </row>
    <row r="896">
      <c r="A896" s="17"/>
      <c r="B896" s="12"/>
      <c r="C896" s="17"/>
      <c r="D896" s="17"/>
      <c r="E896" s="17"/>
      <c r="F896" s="17"/>
      <c r="G896" s="17"/>
    </row>
    <row r="897">
      <c r="A897" s="17"/>
      <c r="B897" s="12"/>
      <c r="C897" s="17"/>
      <c r="D897" s="17"/>
      <c r="E897" s="17"/>
      <c r="F897" s="17"/>
      <c r="G897" s="17"/>
    </row>
    <row r="898">
      <c r="A898" s="17"/>
      <c r="B898" s="12"/>
      <c r="C898" s="17"/>
      <c r="D898" s="17"/>
      <c r="E898" s="17"/>
      <c r="F898" s="17"/>
      <c r="G898" s="17"/>
    </row>
    <row r="899">
      <c r="A899" s="17"/>
      <c r="B899" s="12"/>
      <c r="C899" s="17"/>
      <c r="D899" s="17"/>
      <c r="E899" s="17"/>
      <c r="F899" s="17"/>
      <c r="G899" s="17"/>
    </row>
    <row r="900">
      <c r="A900" s="17"/>
      <c r="B900" s="12"/>
      <c r="C900" s="17"/>
      <c r="D900" s="17"/>
      <c r="E900" s="17"/>
      <c r="F900" s="17"/>
      <c r="G900" s="17"/>
    </row>
    <row r="901">
      <c r="A901" s="17"/>
      <c r="B901" s="12"/>
      <c r="C901" s="17"/>
      <c r="D901" s="17"/>
      <c r="E901" s="17"/>
      <c r="F901" s="17"/>
      <c r="G901" s="17"/>
    </row>
    <row r="902">
      <c r="A902" s="17"/>
      <c r="B902" s="12"/>
      <c r="C902" s="17"/>
      <c r="D902" s="17"/>
      <c r="E902" s="17"/>
      <c r="F902" s="17"/>
      <c r="G902" s="17"/>
    </row>
    <row r="903">
      <c r="A903" s="17"/>
      <c r="B903" s="12"/>
      <c r="C903" s="17"/>
      <c r="D903" s="17"/>
      <c r="E903" s="17"/>
      <c r="F903" s="17"/>
      <c r="G903" s="17"/>
    </row>
    <row r="904">
      <c r="A904" s="17"/>
      <c r="B904" s="12"/>
      <c r="C904" s="17"/>
      <c r="D904" s="17"/>
      <c r="E904" s="17"/>
      <c r="F904" s="17"/>
      <c r="G904" s="17"/>
    </row>
    <row r="905">
      <c r="A905" s="17"/>
      <c r="B905" s="12"/>
      <c r="C905" s="17"/>
      <c r="D905" s="17"/>
      <c r="E905" s="17"/>
      <c r="F905" s="17"/>
      <c r="G905" s="17"/>
    </row>
    <row r="906">
      <c r="A906" s="17"/>
      <c r="B906" s="12"/>
      <c r="C906" s="17"/>
      <c r="D906" s="17"/>
      <c r="E906" s="17"/>
      <c r="F906" s="17"/>
      <c r="G906" s="17"/>
    </row>
    <row r="907">
      <c r="A907" s="17"/>
      <c r="B907" s="12"/>
      <c r="C907" s="17"/>
      <c r="D907" s="17"/>
      <c r="E907" s="17"/>
      <c r="F907" s="17"/>
      <c r="G907" s="17"/>
    </row>
    <row r="908">
      <c r="A908" s="17"/>
      <c r="B908" s="12"/>
      <c r="C908" s="17"/>
      <c r="D908" s="17"/>
      <c r="E908" s="17"/>
      <c r="F908" s="17"/>
      <c r="G908" s="17"/>
    </row>
    <row r="909">
      <c r="A909" s="17"/>
      <c r="B909" s="12"/>
      <c r="C909" s="17"/>
      <c r="D909" s="17"/>
      <c r="E909" s="17"/>
      <c r="F909" s="17"/>
      <c r="G909" s="17"/>
    </row>
    <row r="910">
      <c r="A910" s="17"/>
      <c r="B910" s="12"/>
      <c r="C910" s="17"/>
      <c r="D910" s="17"/>
      <c r="E910" s="17"/>
      <c r="F910" s="17"/>
      <c r="G910" s="17"/>
    </row>
    <row r="911">
      <c r="A911" s="17"/>
      <c r="B911" s="12"/>
      <c r="C911" s="17"/>
      <c r="D911" s="17"/>
      <c r="E911" s="17"/>
      <c r="F911" s="17"/>
      <c r="G911" s="17"/>
    </row>
    <row r="912">
      <c r="A912" s="17"/>
      <c r="B912" s="12"/>
      <c r="C912" s="17"/>
      <c r="D912" s="17"/>
      <c r="E912" s="17"/>
      <c r="F912" s="17"/>
      <c r="G912" s="17"/>
    </row>
    <row r="913">
      <c r="A913" s="17"/>
      <c r="B913" s="12"/>
      <c r="C913" s="17"/>
      <c r="D913" s="17"/>
      <c r="E913" s="17"/>
      <c r="F913" s="17"/>
      <c r="G913" s="17"/>
    </row>
    <row r="914">
      <c r="A914" s="17"/>
      <c r="B914" s="12"/>
      <c r="C914" s="17"/>
      <c r="D914" s="17"/>
      <c r="E914" s="17"/>
      <c r="F914" s="17"/>
      <c r="G914" s="17"/>
    </row>
    <row r="915">
      <c r="A915" s="17"/>
      <c r="B915" s="12"/>
      <c r="C915" s="17"/>
      <c r="D915" s="17"/>
      <c r="E915" s="17"/>
      <c r="F915" s="17"/>
      <c r="G915" s="17"/>
    </row>
    <row r="916">
      <c r="A916" s="17"/>
      <c r="B916" s="12"/>
      <c r="C916" s="17"/>
      <c r="D916" s="17"/>
      <c r="E916" s="17"/>
      <c r="F916" s="17"/>
      <c r="G916" s="17"/>
    </row>
    <row r="917">
      <c r="A917" s="17"/>
      <c r="B917" s="12"/>
      <c r="C917" s="17"/>
      <c r="D917" s="17"/>
      <c r="E917" s="17"/>
      <c r="F917" s="17"/>
      <c r="G917" s="17"/>
    </row>
    <row r="918">
      <c r="A918" s="17"/>
      <c r="B918" s="12"/>
      <c r="C918" s="17"/>
      <c r="D918" s="17"/>
      <c r="E918" s="17"/>
      <c r="F918" s="17"/>
      <c r="G918" s="17"/>
    </row>
    <row r="919">
      <c r="A919" s="17"/>
      <c r="B919" s="12"/>
      <c r="C919" s="17"/>
      <c r="D919" s="17"/>
      <c r="E919" s="17"/>
      <c r="F919" s="17"/>
      <c r="G919" s="17"/>
    </row>
    <row r="920">
      <c r="A920" s="17"/>
      <c r="B920" s="12"/>
      <c r="C920" s="17"/>
      <c r="D920" s="17"/>
      <c r="E920" s="17"/>
      <c r="F920" s="17"/>
      <c r="G920" s="17"/>
    </row>
    <row r="921">
      <c r="A921" s="17"/>
      <c r="B921" s="12"/>
      <c r="C921" s="17"/>
      <c r="D921" s="17"/>
      <c r="E921" s="17"/>
      <c r="F921" s="17"/>
      <c r="G921" s="17"/>
    </row>
    <row r="922">
      <c r="A922" s="17"/>
      <c r="B922" s="12"/>
      <c r="C922" s="17"/>
      <c r="D922" s="17"/>
      <c r="E922" s="17"/>
      <c r="F922" s="17"/>
      <c r="G922" s="17"/>
    </row>
    <row r="923">
      <c r="A923" s="17"/>
      <c r="B923" s="12"/>
      <c r="C923" s="17"/>
      <c r="D923" s="17"/>
      <c r="E923" s="17"/>
      <c r="F923" s="17"/>
      <c r="G923" s="17"/>
    </row>
    <row r="924">
      <c r="A924" s="17"/>
      <c r="B924" s="12"/>
      <c r="C924" s="17"/>
      <c r="D924" s="17"/>
      <c r="E924" s="17"/>
      <c r="F924" s="17"/>
      <c r="G924" s="17"/>
    </row>
    <row r="925">
      <c r="A925" s="17"/>
      <c r="B925" s="12"/>
      <c r="C925" s="17"/>
      <c r="D925" s="17"/>
      <c r="E925" s="17"/>
      <c r="F925" s="17"/>
      <c r="G925" s="17"/>
    </row>
    <row r="926">
      <c r="A926" s="17"/>
      <c r="B926" s="12"/>
      <c r="C926" s="17"/>
      <c r="D926" s="17"/>
      <c r="E926" s="17"/>
      <c r="F926" s="17"/>
      <c r="G926" s="17"/>
    </row>
    <row r="927">
      <c r="A927" s="17"/>
      <c r="B927" s="12"/>
      <c r="C927" s="17"/>
      <c r="D927" s="17"/>
      <c r="E927" s="17"/>
      <c r="F927" s="17"/>
      <c r="G927" s="17"/>
    </row>
    <row r="928">
      <c r="A928" s="17"/>
      <c r="B928" s="12"/>
      <c r="C928" s="17"/>
      <c r="D928" s="17"/>
      <c r="E928" s="17"/>
      <c r="F928" s="17"/>
      <c r="G928" s="17"/>
    </row>
    <row r="929">
      <c r="A929" s="17"/>
      <c r="B929" s="12"/>
      <c r="C929" s="17"/>
      <c r="D929" s="17"/>
      <c r="E929" s="17"/>
      <c r="F929" s="17"/>
      <c r="G929" s="17"/>
    </row>
    <row r="930">
      <c r="A930" s="17"/>
      <c r="B930" s="12"/>
      <c r="C930" s="17"/>
      <c r="D930" s="17"/>
      <c r="E930" s="17"/>
      <c r="F930" s="17"/>
      <c r="G930" s="17"/>
    </row>
    <row r="931">
      <c r="A931" s="17"/>
      <c r="B931" s="12"/>
      <c r="C931" s="17"/>
      <c r="D931" s="17"/>
      <c r="E931" s="17"/>
      <c r="F931" s="17"/>
      <c r="G931" s="17"/>
    </row>
    <row r="932">
      <c r="A932" s="17"/>
      <c r="B932" s="12"/>
      <c r="C932" s="17"/>
      <c r="D932" s="17"/>
      <c r="E932" s="17"/>
      <c r="F932" s="17"/>
      <c r="G932" s="17"/>
    </row>
    <row r="933">
      <c r="A933" s="17"/>
      <c r="B933" s="12"/>
      <c r="C933" s="17"/>
      <c r="D933" s="17"/>
      <c r="E933" s="17"/>
      <c r="F933" s="17"/>
      <c r="G933" s="17"/>
    </row>
    <row r="934">
      <c r="A934" s="17"/>
      <c r="B934" s="12"/>
      <c r="C934" s="17"/>
      <c r="D934" s="17"/>
      <c r="E934" s="17"/>
      <c r="F934" s="17"/>
      <c r="G934" s="17"/>
    </row>
    <row r="935">
      <c r="A935" s="17"/>
      <c r="B935" s="12"/>
      <c r="C935" s="17"/>
      <c r="D935" s="17"/>
      <c r="E935" s="17"/>
      <c r="F935" s="17"/>
      <c r="G935" s="17"/>
    </row>
    <row r="936">
      <c r="A936" s="17"/>
      <c r="B936" s="12"/>
      <c r="C936" s="17"/>
      <c r="D936" s="17"/>
      <c r="E936" s="17"/>
      <c r="F936" s="17"/>
      <c r="G936" s="17"/>
    </row>
    <row r="937">
      <c r="A937" s="17"/>
      <c r="B937" s="12"/>
      <c r="C937" s="17"/>
      <c r="D937" s="17"/>
      <c r="E937" s="17"/>
      <c r="F937" s="17"/>
      <c r="G937" s="17"/>
    </row>
    <row r="938">
      <c r="A938" s="17"/>
      <c r="B938" s="12"/>
      <c r="C938" s="17"/>
      <c r="D938" s="17"/>
      <c r="E938" s="17"/>
      <c r="F938" s="17"/>
      <c r="G938" s="17"/>
    </row>
    <row r="939">
      <c r="A939" s="17"/>
      <c r="B939" s="12"/>
      <c r="C939" s="17"/>
      <c r="D939" s="17"/>
      <c r="E939" s="17"/>
      <c r="F939" s="17"/>
      <c r="G939" s="17"/>
    </row>
    <row r="940">
      <c r="A940" s="17"/>
      <c r="B940" s="12"/>
      <c r="C940" s="17"/>
      <c r="D940" s="17"/>
      <c r="E940" s="17"/>
      <c r="F940" s="17"/>
      <c r="G940" s="17"/>
    </row>
    <row r="941">
      <c r="A941" s="17"/>
      <c r="B941" s="12"/>
      <c r="C941" s="17"/>
      <c r="D941" s="17"/>
      <c r="E941" s="17"/>
      <c r="F941" s="17"/>
      <c r="G941" s="17"/>
    </row>
    <row r="942">
      <c r="A942" s="17"/>
      <c r="B942" s="12"/>
      <c r="C942" s="17"/>
      <c r="D942" s="17"/>
      <c r="E942" s="17"/>
      <c r="F942" s="17"/>
      <c r="G942" s="17"/>
    </row>
    <row r="943">
      <c r="A943" s="17"/>
      <c r="B943" s="12"/>
      <c r="C943" s="17"/>
      <c r="D943" s="17"/>
      <c r="E943" s="17"/>
      <c r="F943" s="17"/>
      <c r="G943" s="17"/>
    </row>
    <row r="944">
      <c r="A944" s="17"/>
      <c r="B944" s="12"/>
      <c r="C944" s="17"/>
      <c r="D944" s="17"/>
      <c r="E944" s="17"/>
      <c r="F944" s="17"/>
      <c r="G944" s="17"/>
    </row>
    <row r="945">
      <c r="A945" s="17"/>
      <c r="B945" s="12"/>
      <c r="C945" s="17"/>
      <c r="D945" s="17"/>
      <c r="E945" s="17"/>
      <c r="F945" s="17"/>
      <c r="G945" s="17"/>
    </row>
    <row r="946">
      <c r="A946" s="17"/>
      <c r="B946" s="12"/>
      <c r="C946" s="17"/>
      <c r="D946" s="17"/>
      <c r="E946" s="17"/>
      <c r="F946" s="17"/>
      <c r="G946" s="17"/>
    </row>
    <row r="947">
      <c r="A947" s="17"/>
      <c r="B947" s="12"/>
      <c r="C947" s="17"/>
      <c r="D947" s="17"/>
      <c r="E947" s="17"/>
      <c r="F947" s="17"/>
      <c r="G947" s="17"/>
    </row>
    <row r="948">
      <c r="A948" s="17"/>
      <c r="B948" s="12"/>
      <c r="C948" s="17"/>
      <c r="D948" s="17"/>
      <c r="E948" s="17"/>
      <c r="F948" s="17"/>
      <c r="G948" s="17"/>
    </row>
    <row r="949">
      <c r="A949" s="17"/>
      <c r="B949" s="12"/>
      <c r="C949" s="17"/>
      <c r="D949" s="17"/>
      <c r="E949" s="17"/>
      <c r="F949" s="17"/>
      <c r="G949" s="17"/>
    </row>
    <row r="950">
      <c r="A950" s="17"/>
      <c r="B950" s="12"/>
      <c r="C950" s="17"/>
      <c r="D950" s="17"/>
      <c r="E950" s="17"/>
      <c r="F950" s="17"/>
      <c r="G950" s="17"/>
    </row>
    <row r="951">
      <c r="A951" s="17"/>
      <c r="B951" s="12"/>
      <c r="C951" s="17"/>
      <c r="D951" s="17"/>
      <c r="E951" s="17"/>
      <c r="F951" s="17"/>
      <c r="G951" s="17"/>
    </row>
    <row r="952">
      <c r="A952" s="17"/>
      <c r="B952" s="12"/>
      <c r="C952" s="17"/>
      <c r="D952" s="17"/>
      <c r="E952" s="17"/>
      <c r="F952" s="17"/>
      <c r="G952" s="17"/>
    </row>
    <row r="953">
      <c r="A953" s="17"/>
      <c r="B953" s="12"/>
      <c r="C953" s="17"/>
      <c r="D953" s="17"/>
      <c r="E953" s="17"/>
      <c r="F953" s="17"/>
      <c r="G953" s="17"/>
    </row>
    <row r="954">
      <c r="A954" s="17"/>
      <c r="B954" s="12"/>
      <c r="C954" s="17"/>
      <c r="D954" s="17"/>
      <c r="E954" s="17"/>
      <c r="F954" s="17"/>
      <c r="G954" s="17"/>
    </row>
    <row r="955">
      <c r="A955" s="17"/>
      <c r="B955" s="12"/>
      <c r="C955" s="17"/>
      <c r="D955" s="17"/>
      <c r="E955" s="17"/>
      <c r="F955" s="17"/>
      <c r="G955" s="17"/>
    </row>
    <row r="956">
      <c r="A956" s="17"/>
      <c r="B956" s="12"/>
      <c r="C956" s="17"/>
      <c r="D956" s="17"/>
      <c r="E956" s="17"/>
      <c r="F956" s="17"/>
      <c r="G956" s="17"/>
    </row>
    <row r="957">
      <c r="A957" s="17"/>
      <c r="B957" s="12"/>
      <c r="C957" s="17"/>
      <c r="D957" s="17"/>
      <c r="E957" s="17"/>
      <c r="F957" s="17"/>
      <c r="G957" s="17"/>
    </row>
    <row r="958">
      <c r="A958" s="17"/>
      <c r="B958" s="12"/>
      <c r="C958" s="17"/>
      <c r="D958" s="17"/>
      <c r="E958" s="17"/>
      <c r="F958" s="17"/>
      <c r="G958" s="17"/>
    </row>
    <row r="959">
      <c r="A959" s="17"/>
      <c r="B959" s="12"/>
      <c r="C959" s="17"/>
      <c r="D959" s="17"/>
      <c r="E959" s="17"/>
      <c r="F959" s="17"/>
      <c r="G959" s="17"/>
    </row>
    <row r="960">
      <c r="A960" s="17"/>
      <c r="B960" s="12"/>
      <c r="C960" s="17"/>
      <c r="D960" s="17"/>
      <c r="E960" s="17"/>
      <c r="F960" s="17"/>
      <c r="G960" s="17"/>
    </row>
    <row r="961">
      <c r="A961" s="17"/>
      <c r="B961" s="12"/>
      <c r="C961" s="17"/>
      <c r="D961" s="17"/>
      <c r="E961" s="17"/>
      <c r="F961" s="17"/>
      <c r="G961" s="17"/>
    </row>
    <row r="962">
      <c r="A962" s="17"/>
      <c r="B962" s="12"/>
      <c r="C962" s="17"/>
      <c r="D962" s="17"/>
      <c r="E962" s="17"/>
      <c r="F962" s="17"/>
      <c r="G962" s="17"/>
    </row>
    <row r="963">
      <c r="A963" s="17"/>
      <c r="B963" s="12"/>
      <c r="C963" s="17"/>
      <c r="D963" s="17"/>
      <c r="E963" s="17"/>
      <c r="F963" s="17"/>
      <c r="G963" s="17"/>
    </row>
    <row r="964">
      <c r="A964" s="17"/>
      <c r="B964" s="12"/>
      <c r="C964" s="17"/>
      <c r="D964" s="17"/>
      <c r="E964" s="17"/>
      <c r="F964" s="17"/>
      <c r="G964" s="17"/>
    </row>
    <row r="965">
      <c r="A965" s="17"/>
      <c r="B965" s="12"/>
      <c r="C965" s="17"/>
      <c r="D965" s="17"/>
      <c r="E965" s="17"/>
      <c r="F965" s="17"/>
      <c r="G965" s="17"/>
    </row>
    <row r="966">
      <c r="A966" s="17"/>
      <c r="B966" s="12"/>
      <c r="C966" s="17"/>
      <c r="D966" s="17"/>
      <c r="E966" s="17"/>
      <c r="F966" s="17"/>
      <c r="G966" s="17"/>
    </row>
    <row r="967">
      <c r="A967" s="17"/>
      <c r="B967" s="12"/>
      <c r="C967" s="17"/>
      <c r="D967" s="17"/>
      <c r="E967" s="17"/>
      <c r="F967" s="17"/>
      <c r="G967" s="17"/>
    </row>
    <row r="968">
      <c r="A968" s="17"/>
      <c r="B968" s="12"/>
      <c r="C968" s="17"/>
      <c r="D968" s="17"/>
      <c r="E968" s="17"/>
      <c r="F968" s="17"/>
      <c r="G968" s="17"/>
    </row>
    <row r="969">
      <c r="A969" s="17"/>
      <c r="B969" s="12"/>
      <c r="C969" s="17"/>
      <c r="D969" s="17"/>
      <c r="E969" s="17"/>
      <c r="F969" s="17"/>
      <c r="G969" s="17"/>
    </row>
    <row r="970">
      <c r="A970" s="17"/>
      <c r="B970" s="12"/>
      <c r="C970" s="17"/>
      <c r="D970" s="17"/>
      <c r="E970" s="17"/>
      <c r="F970" s="17"/>
      <c r="G970" s="17"/>
    </row>
    <row r="971">
      <c r="A971" s="17"/>
      <c r="B971" s="12"/>
      <c r="C971" s="17"/>
      <c r="D971" s="17"/>
      <c r="E971" s="17"/>
      <c r="F971" s="17"/>
      <c r="G971" s="17"/>
    </row>
    <row r="972">
      <c r="A972" s="17"/>
      <c r="B972" s="12"/>
      <c r="C972" s="17"/>
      <c r="D972" s="17"/>
      <c r="E972" s="17"/>
      <c r="F972" s="17"/>
      <c r="G972" s="17"/>
    </row>
    <row r="973">
      <c r="A973" s="17"/>
      <c r="B973" s="12"/>
      <c r="C973" s="17"/>
      <c r="D973" s="17"/>
      <c r="E973" s="17"/>
      <c r="F973" s="17"/>
      <c r="G973" s="17"/>
    </row>
    <row r="974">
      <c r="A974" s="17"/>
      <c r="B974" s="12"/>
      <c r="C974" s="17"/>
      <c r="D974" s="17"/>
      <c r="E974" s="17"/>
      <c r="F974" s="17"/>
      <c r="G974" s="17"/>
    </row>
    <row r="975">
      <c r="A975" s="17"/>
      <c r="B975" s="12"/>
      <c r="C975" s="17"/>
      <c r="D975" s="17"/>
      <c r="E975" s="17"/>
      <c r="F975" s="17"/>
      <c r="G975" s="17"/>
    </row>
    <row r="976">
      <c r="A976" s="17"/>
      <c r="B976" s="12"/>
      <c r="C976" s="17"/>
      <c r="D976" s="17"/>
      <c r="E976" s="17"/>
      <c r="F976" s="17"/>
      <c r="G976" s="17"/>
    </row>
    <row r="977">
      <c r="A977" s="17"/>
      <c r="B977" s="12"/>
      <c r="C977" s="17"/>
      <c r="D977" s="17"/>
      <c r="E977" s="17"/>
      <c r="F977" s="17"/>
      <c r="G977" s="17"/>
    </row>
    <row r="978">
      <c r="A978" s="17"/>
      <c r="B978" s="12"/>
      <c r="C978" s="17"/>
      <c r="D978" s="17"/>
      <c r="E978" s="17"/>
      <c r="F978" s="17"/>
      <c r="G978" s="17"/>
    </row>
    <row r="979">
      <c r="A979" s="17"/>
      <c r="B979" s="12"/>
      <c r="C979" s="17"/>
      <c r="D979" s="17"/>
      <c r="E979" s="17"/>
      <c r="F979" s="17"/>
      <c r="G979" s="17"/>
    </row>
    <row r="980">
      <c r="A980" s="17"/>
      <c r="B980" s="12"/>
      <c r="C980" s="17"/>
      <c r="D980" s="17"/>
      <c r="E980" s="17"/>
      <c r="F980" s="17"/>
      <c r="G980" s="17"/>
    </row>
    <row r="981">
      <c r="A981" s="17"/>
      <c r="B981" s="12"/>
      <c r="C981" s="17"/>
      <c r="D981" s="17"/>
      <c r="E981" s="17"/>
      <c r="F981" s="17"/>
      <c r="G981" s="17"/>
    </row>
    <row r="982">
      <c r="A982" s="17"/>
      <c r="B982" s="12"/>
      <c r="C982" s="17"/>
      <c r="D982" s="17"/>
      <c r="E982" s="17"/>
      <c r="F982" s="17"/>
      <c r="G982" s="17"/>
    </row>
    <row r="983">
      <c r="A983" s="17"/>
      <c r="B983" s="12"/>
      <c r="C983" s="17"/>
      <c r="D983" s="17"/>
      <c r="E983" s="17"/>
      <c r="F983" s="17"/>
      <c r="G983" s="17"/>
    </row>
    <row r="984">
      <c r="A984" s="17"/>
      <c r="B984" s="12"/>
      <c r="C984" s="17"/>
      <c r="D984" s="17"/>
      <c r="E984" s="17"/>
      <c r="F984" s="17"/>
      <c r="G984" s="17"/>
    </row>
    <row r="985">
      <c r="A985" s="17"/>
      <c r="B985" s="12"/>
      <c r="C985" s="17"/>
      <c r="D985" s="17"/>
      <c r="E985" s="17"/>
      <c r="F985" s="17"/>
      <c r="G985" s="17"/>
    </row>
    <row r="986">
      <c r="A986" s="17"/>
      <c r="B986" s="12"/>
      <c r="C986" s="17"/>
      <c r="D986" s="17"/>
      <c r="E986" s="17"/>
      <c r="F986" s="17"/>
      <c r="G986" s="17"/>
    </row>
    <row r="987">
      <c r="A987" s="17"/>
      <c r="B987" s="12"/>
      <c r="C987" s="17"/>
      <c r="D987" s="17"/>
      <c r="E987" s="17"/>
      <c r="F987" s="17"/>
      <c r="G987" s="17"/>
    </row>
    <row r="988">
      <c r="A988" s="17"/>
      <c r="B988" s="12"/>
      <c r="C988" s="17"/>
      <c r="D988" s="17"/>
      <c r="E988" s="17"/>
      <c r="F988" s="17"/>
      <c r="G988" s="17"/>
    </row>
    <row r="989">
      <c r="A989" s="17"/>
      <c r="B989" s="12"/>
      <c r="C989" s="17"/>
      <c r="D989" s="17"/>
      <c r="E989" s="17"/>
      <c r="F989" s="17"/>
      <c r="G989" s="17"/>
    </row>
    <row r="990">
      <c r="A990" s="17"/>
      <c r="B990" s="12"/>
      <c r="C990" s="17"/>
      <c r="D990" s="17"/>
      <c r="E990" s="17"/>
      <c r="F990" s="17"/>
      <c r="G990" s="17"/>
    </row>
    <row r="991">
      <c r="A991" s="17"/>
      <c r="B991" s="12"/>
      <c r="C991" s="17"/>
      <c r="D991" s="17"/>
      <c r="E991" s="17"/>
      <c r="F991" s="17"/>
      <c r="G991" s="17"/>
    </row>
    <row r="992">
      <c r="A992" s="17"/>
      <c r="B992" s="12"/>
      <c r="C992" s="17"/>
      <c r="D992" s="17"/>
      <c r="E992" s="17"/>
      <c r="F992" s="17"/>
      <c r="G992" s="17"/>
    </row>
    <row r="993">
      <c r="A993" s="17"/>
      <c r="B993" s="12"/>
      <c r="C993" s="17"/>
      <c r="D993" s="17"/>
      <c r="E993" s="17"/>
      <c r="F993" s="17"/>
      <c r="G993" s="17"/>
    </row>
    <row r="994">
      <c r="A994" s="17"/>
      <c r="B994" s="12"/>
      <c r="C994" s="17"/>
      <c r="D994" s="17"/>
      <c r="E994" s="17"/>
      <c r="F994" s="17"/>
      <c r="G994" s="17"/>
    </row>
    <row r="995">
      <c r="A995" s="17"/>
      <c r="B995" s="12"/>
      <c r="C995" s="17"/>
      <c r="D995" s="17"/>
      <c r="E995" s="17"/>
      <c r="F995" s="17"/>
      <c r="G995" s="17"/>
    </row>
    <row r="996">
      <c r="A996" s="17"/>
      <c r="B996" s="12"/>
      <c r="C996" s="17"/>
      <c r="D996" s="17"/>
      <c r="E996" s="17"/>
      <c r="F996" s="17"/>
      <c r="G996" s="17"/>
    </row>
    <row r="997">
      <c r="A997" s="17"/>
      <c r="B997" s="12"/>
      <c r="C997" s="17"/>
      <c r="D997" s="17"/>
      <c r="E997" s="17"/>
      <c r="F997" s="17"/>
      <c r="G997" s="17"/>
    </row>
    <row r="998">
      <c r="A998" s="17"/>
      <c r="B998" s="12"/>
      <c r="C998" s="17"/>
      <c r="D998" s="17"/>
      <c r="E998" s="17"/>
      <c r="F998" s="17"/>
      <c r="G998" s="17"/>
    </row>
    <row r="999">
      <c r="A999" s="17"/>
      <c r="B999" s="12"/>
      <c r="C999" s="17"/>
      <c r="D999" s="17"/>
      <c r="E999" s="17"/>
      <c r="F999" s="17"/>
      <c r="G999" s="17"/>
    </row>
    <row r="1000">
      <c r="A1000" s="17"/>
      <c r="B1000" s="12"/>
      <c r="C1000" s="17"/>
      <c r="D1000" s="17"/>
      <c r="E1000" s="17"/>
      <c r="F1000" s="17"/>
      <c r="G1000" s="17"/>
    </row>
  </sheetData>
  <mergeCells count="14">
    <mergeCell ref="D8:F8"/>
    <mergeCell ref="D9:F9"/>
    <mergeCell ref="D10:F10"/>
    <mergeCell ref="D11:F11"/>
    <mergeCell ref="D12:F12"/>
    <mergeCell ref="D13:F13"/>
    <mergeCell ref="D14:F14"/>
    <mergeCell ref="A1:G1"/>
    <mergeCell ref="D2:F2"/>
    <mergeCell ref="D3:F3"/>
    <mergeCell ref="D4:F4"/>
    <mergeCell ref="D5:F5"/>
    <mergeCell ref="D6:F6"/>
    <mergeCell ref="D7:F7"/>
  </mergeCells>
  <hyperlinks>
    <hyperlink r:id="rId1" ref="G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9.25"/>
    <col customWidth="1" min="4" max="4" width="26.13"/>
    <col customWidth="1" min="7" max="7" width="20.38"/>
    <col customWidth="1" min="8" max="8" width="28.0"/>
    <col customWidth="1" min="11" max="11" width="17.88"/>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3" t="s">
        <v>29</v>
      </c>
      <c r="B2" s="13" t="s">
        <v>31</v>
      </c>
      <c r="C2" s="13" t="s">
        <v>32</v>
      </c>
      <c r="D2" s="13" t="s">
        <v>33</v>
      </c>
      <c r="E2" s="13" t="s">
        <v>34</v>
      </c>
      <c r="F2" s="13" t="s">
        <v>36</v>
      </c>
      <c r="G2" s="13" t="s">
        <v>38</v>
      </c>
      <c r="H2" s="13" t="s">
        <v>39</v>
      </c>
      <c r="I2" s="13" t="s">
        <v>40</v>
      </c>
      <c r="J2" s="13" t="s">
        <v>41</v>
      </c>
      <c r="K2" s="13" t="s">
        <v>42</v>
      </c>
      <c r="L2" s="14"/>
      <c r="M2" s="14"/>
      <c r="N2" s="14"/>
      <c r="O2" s="14"/>
      <c r="P2" s="14"/>
      <c r="Q2" s="14"/>
      <c r="R2" s="14"/>
      <c r="S2" s="14"/>
      <c r="T2" s="14"/>
      <c r="U2" s="14"/>
      <c r="V2" s="14"/>
      <c r="W2" s="14"/>
      <c r="X2" s="14"/>
      <c r="Y2" s="14"/>
      <c r="Z2" s="14"/>
      <c r="AA2" s="14"/>
    </row>
    <row r="3">
      <c r="A3" s="2" t="s">
        <v>46</v>
      </c>
      <c r="B3" s="15">
        <v>43953.0</v>
      </c>
      <c r="C3" s="2" t="s">
        <v>49</v>
      </c>
      <c r="D3" s="2" t="s">
        <v>50</v>
      </c>
      <c r="E3" s="2" t="s">
        <v>51</v>
      </c>
      <c r="F3" s="2" t="s">
        <v>52</v>
      </c>
      <c r="G3" s="18" t="s">
        <v>53</v>
      </c>
      <c r="H3" s="18" t="s">
        <v>54</v>
      </c>
      <c r="I3" s="2" t="s">
        <v>55</v>
      </c>
      <c r="J3" s="18" t="s">
        <v>56</v>
      </c>
      <c r="K3" s="2" t="s">
        <v>57</v>
      </c>
      <c r="L3" s="14"/>
      <c r="M3" s="14"/>
      <c r="N3" s="14"/>
      <c r="O3" s="14"/>
      <c r="P3" s="14"/>
      <c r="Q3" s="14"/>
      <c r="R3" s="14"/>
      <c r="S3" s="14"/>
      <c r="T3" s="14"/>
      <c r="U3" s="14"/>
      <c r="V3" s="14"/>
      <c r="W3" s="14"/>
      <c r="X3" s="14"/>
      <c r="Y3" s="14"/>
      <c r="Z3" s="14"/>
      <c r="AA3" s="14"/>
    </row>
    <row r="4">
      <c r="A4" s="2" t="s">
        <v>58</v>
      </c>
      <c r="B4" s="15">
        <v>43955.0</v>
      </c>
      <c r="E4" s="19" t="s">
        <v>59</v>
      </c>
      <c r="F4" s="19">
        <v>52.0</v>
      </c>
      <c r="G4" s="20" t="s">
        <v>60</v>
      </c>
      <c r="H4" s="18" t="s">
        <v>61</v>
      </c>
      <c r="I4" s="2" t="s">
        <v>55</v>
      </c>
      <c r="J4" s="20" t="s">
        <v>62</v>
      </c>
      <c r="L4" s="1"/>
      <c r="M4" s="1"/>
      <c r="N4" s="1"/>
      <c r="O4" s="1"/>
      <c r="P4" s="1"/>
      <c r="Q4" s="1"/>
      <c r="R4" s="1"/>
      <c r="S4" s="1"/>
      <c r="T4" s="1"/>
      <c r="U4" s="1"/>
      <c r="V4" s="1"/>
      <c r="W4" s="1"/>
      <c r="X4" s="1"/>
      <c r="Y4" s="1"/>
      <c r="Z4" s="1"/>
      <c r="AA4" s="1"/>
    </row>
    <row r="5">
      <c r="A5" s="2" t="s">
        <v>63</v>
      </c>
      <c r="B5" s="15">
        <v>43957.0</v>
      </c>
      <c r="C5" s="1"/>
      <c r="D5" s="1"/>
      <c r="E5" s="19" t="s">
        <v>59</v>
      </c>
      <c r="F5" s="2">
        <v>107.0</v>
      </c>
      <c r="G5" s="18" t="s">
        <v>64</v>
      </c>
      <c r="H5" s="1"/>
      <c r="I5" s="2" t="s">
        <v>55</v>
      </c>
      <c r="J5" s="20" t="s">
        <v>65</v>
      </c>
      <c r="K5" s="1"/>
      <c r="L5" s="1"/>
      <c r="M5" s="1"/>
      <c r="N5" s="1"/>
      <c r="O5" s="1"/>
      <c r="P5" s="1"/>
      <c r="Q5" s="1"/>
      <c r="R5" s="1"/>
      <c r="S5" s="1"/>
      <c r="T5" s="1"/>
      <c r="U5" s="1"/>
      <c r="V5" s="1"/>
      <c r="W5" s="1"/>
      <c r="X5" s="1"/>
      <c r="Y5" s="1"/>
      <c r="Z5" s="1"/>
      <c r="AA5" s="1"/>
    </row>
    <row r="6">
      <c r="A6" s="2" t="s">
        <v>66</v>
      </c>
      <c r="B6" s="15">
        <v>43959.0</v>
      </c>
      <c r="C6" s="1"/>
      <c r="D6" s="1"/>
      <c r="E6" s="19" t="s">
        <v>59</v>
      </c>
      <c r="F6" s="2">
        <v>126.0</v>
      </c>
      <c r="G6" s="18" t="s">
        <v>67</v>
      </c>
      <c r="H6" s="18" t="s">
        <v>68</v>
      </c>
      <c r="I6" s="2" t="s">
        <v>55</v>
      </c>
      <c r="J6" s="18" t="s">
        <v>69</v>
      </c>
      <c r="K6" s="1"/>
      <c r="L6" s="1"/>
      <c r="M6" s="1"/>
      <c r="N6" s="1"/>
      <c r="O6" s="1"/>
      <c r="P6" s="1"/>
      <c r="Q6" s="1"/>
      <c r="R6" s="1"/>
      <c r="S6" s="1"/>
      <c r="T6" s="1"/>
      <c r="U6" s="1"/>
      <c r="V6" s="1"/>
      <c r="W6" s="1"/>
      <c r="X6" s="1"/>
      <c r="Y6" s="1"/>
      <c r="Z6" s="1"/>
      <c r="AA6" s="1"/>
    </row>
    <row r="7">
      <c r="A7" s="2" t="s">
        <v>70</v>
      </c>
      <c r="B7" s="15">
        <v>43962.0</v>
      </c>
      <c r="C7" s="2" t="s">
        <v>71</v>
      </c>
      <c r="D7" s="2" t="s">
        <v>72</v>
      </c>
      <c r="E7" s="19" t="s">
        <v>59</v>
      </c>
      <c r="F7" s="2">
        <v>101.0</v>
      </c>
      <c r="G7" s="18" t="s">
        <v>73</v>
      </c>
      <c r="H7" s="18" t="s">
        <v>74</v>
      </c>
      <c r="I7" s="2" t="s">
        <v>55</v>
      </c>
      <c r="J7" s="18" t="s">
        <v>75</v>
      </c>
      <c r="K7" s="1"/>
      <c r="L7" s="1"/>
      <c r="M7" s="1"/>
      <c r="N7" s="1"/>
      <c r="O7" s="1"/>
      <c r="P7" s="1"/>
      <c r="Q7" s="1"/>
      <c r="R7" s="1"/>
      <c r="S7" s="1"/>
      <c r="T7" s="1"/>
      <c r="U7" s="1"/>
      <c r="V7" s="1"/>
      <c r="W7" s="1"/>
      <c r="X7" s="1"/>
      <c r="Y7" s="1"/>
      <c r="Z7" s="1"/>
      <c r="AA7" s="1"/>
    </row>
    <row r="8">
      <c r="A8" s="2" t="s">
        <v>76</v>
      </c>
      <c r="B8" s="15">
        <v>43964.0</v>
      </c>
      <c r="C8" s="2" t="s">
        <v>77</v>
      </c>
      <c r="D8" s="2" t="s">
        <v>78</v>
      </c>
      <c r="E8" s="19" t="s">
        <v>59</v>
      </c>
      <c r="F8" s="2">
        <v>98.0</v>
      </c>
      <c r="G8" s="18" t="s">
        <v>79</v>
      </c>
      <c r="H8" s="18" t="s">
        <v>80</v>
      </c>
      <c r="I8" s="2" t="s">
        <v>55</v>
      </c>
      <c r="J8" s="20" t="s">
        <v>81</v>
      </c>
      <c r="K8" s="2" t="s">
        <v>82</v>
      </c>
      <c r="L8" s="1"/>
      <c r="M8" s="1"/>
      <c r="N8" s="1"/>
      <c r="O8" s="1"/>
      <c r="P8" s="1"/>
      <c r="Q8" s="1"/>
      <c r="R8" s="1"/>
      <c r="S8" s="1"/>
      <c r="T8" s="1"/>
      <c r="U8" s="1"/>
      <c r="V8" s="1"/>
      <c r="W8" s="1"/>
      <c r="X8" s="1"/>
      <c r="Y8" s="1"/>
      <c r="Z8" s="1"/>
      <c r="AA8" s="1"/>
    </row>
    <row r="9">
      <c r="A9" s="2" t="s">
        <v>83</v>
      </c>
      <c r="B9" s="15">
        <v>43967.0</v>
      </c>
      <c r="C9" s="2" t="s">
        <v>84</v>
      </c>
      <c r="D9" s="1"/>
      <c r="E9" s="1"/>
      <c r="F9" s="1"/>
      <c r="G9" s="18" t="s">
        <v>85</v>
      </c>
      <c r="H9" s="18" t="s">
        <v>86</v>
      </c>
      <c r="I9" s="2" t="s">
        <v>55</v>
      </c>
      <c r="J9" s="18" t="s">
        <v>87</v>
      </c>
      <c r="K9" s="1"/>
      <c r="L9" s="1"/>
      <c r="M9" s="1"/>
      <c r="N9" s="1"/>
      <c r="O9" s="1"/>
      <c r="P9" s="1"/>
      <c r="Q9" s="1"/>
      <c r="R9" s="1"/>
      <c r="S9" s="1"/>
      <c r="T9" s="1"/>
      <c r="U9" s="1"/>
      <c r="V9" s="1"/>
      <c r="W9" s="1"/>
      <c r="X9" s="1"/>
      <c r="Y9" s="1"/>
      <c r="Z9" s="1"/>
      <c r="AA9" s="1"/>
    </row>
    <row r="10">
      <c r="A10" s="2" t="s">
        <v>88</v>
      </c>
      <c r="B10" s="21">
        <v>43969.0</v>
      </c>
      <c r="C10" s="2" t="s">
        <v>90</v>
      </c>
      <c r="D10" s="1"/>
      <c r="E10" s="1"/>
      <c r="F10" s="1"/>
      <c r="G10" s="18" t="s">
        <v>91</v>
      </c>
      <c r="H10" s="18" t="s">
        <v>105</v>
      </c>
      <c r="I10" s="2" t="s">
        <v>55</v>
      </c>
      <c r="J10" s="20" t="s">
        <v>112</v>
      </c>
      <c r="K10" s="1"/>
      <c r="L10" s="1"/>
      <c r="M10" s="1"/>
      <c r="N10" s="1"/>
      <c r="O10" s="1"/>
      <c r="P10" s="1"/>
      <c r="Q10" s="1"/>
      <c r="R10" s="1"/>
      <c r="S10" s="1"/>
      <c r="T10" s="1"/>
      <c r="U10" s="1"/>
      <c r="V10" s="1"/>
      <c r="W10" s="1"/>
      <c r="X10" s="1"/>
      <c r="Y10" s="1"/>
      <c r="Z10" s="1"/>
      <c r="AA10" s="1"/>
    </row>
    <row r="11">
      <c r="A11" s="2" t="s">
        <v>113</v>
      </c>
      <c r="B11" s="21">
        <v>43971.0</v>
      </c>
      <c r="C11" s="2" t="s">
        <v>115</v>
      </c>
      <c r="D11" s="1"/>
      <c r="E11" s="1"/>
      <c r="F11" s="1"/>
      <c r="G11" s="1"/>
      <c r="H11" s="1"/>
      <c r="I11" s="1"/>
      <c r="J11" s="1"/>
      <c r="K11" s="1"/>
      <c r="L11" s="1"/>
      <c r="M11" s="1"/>
      <c r="N11" s="1"/>
      <c r="O11" s="1"/>
      <c r="P11" s="1"/>
      <c r="Q11" s="1"/>
      <c r="R11" s="1"/>
      <c r="S11" s="1"/>
      <c r="T11" s="1"/>
      <c r="U11" s="1"/>
      <c r="V11" s="1"/>
      <c r="W11" s="1"/>
      <c r="X11" s="1"/>
      <c r="Y11" s="1"/>
      <c r="Z11" s="1"/>
      <c r="AA11" s="1"/>
    </row>
    <row r="12">
      <c r="A12" s="2" t="s">
        <v>114</v>
      </c>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row>
    <row r="14">
      <c r="A14" s="2" t="s">
        <v>116</v>
      </c>
      <c r="B14" s="1"/>
      <c r="C14" s="1"/>
      <c r="D14" s="1"/>
      <c r="E14" s="1"/>
      <c r="F14" s="1"/>
      <c r="G14" s="1"/>
      <c r="H14" s="1"/>
      <c r="I14" s="1"/>
      <c r="J14" s="18" t="s">
        <v>131</v>
      </c>
      <c r="K14" s="1"/>
      <c r="L14" s="1"/>
      <c r="M14" s="1"/>
      <c r="N14" s="1"/>
      <c r="O14" s="1"/>
      <c r="P14" s="1"/>
      <c r="Q14" s="1"/>
      <c r="R14" s="1"/>
      <c r="S14" s="1"/>
      <c r="T14" s="1"/>
      <c r="U14" s="1"/>
      <c r="V14" s="1"/>
      <c r="W14" s="1"/>
      <c r="X14" s="1"/>
      <c r="Y14" s="1"/>
      <c r="Z14" s="1"/>
      <c r="AA14" s="1"/>
    </row>
    <row r="15">
      <c r="A15" s="2" t="s">
        <v>119</v>
      </c>
      <c r="B15" s="1"/>
      <c r="C15" s="1"/>
      <c r="D15" s="1"/>
      <c r="E15" s="1"/>
      <c r="F15" s="1"/>
      <c r="G15" s="20" t="s">
        <v>144</v>
      </c>
      <c r="H15" s="20" t="s">
        <v>159</v>
      </c>
      <c r="I15" s="1"/>
      <c r="J15" s="1"/>
      <c r="K15" s="1"/>
      <c r="L15" s="1"/>
      <c r="M15" s="1"/>
      <c r="N15" s="1"/>
      <c r="O15" s="1"/>
      <c r="P15" s="1"/>
      <c r="Q15" s="1"/>
      <c r="R15" s="1"/>
      <c r="S15" s="1"/>
      <c r="T15" s="1"/>
      <c r="U15" s="1"/>
      <c r="V15" s="1"/>
      <c r="W15" s="1"/>
      <c r="X15" s="1"/>
      <c r="Y15" s="1"/>
      <c r="Z15" s="1"/>
      <c r="AA15" s="1"/>
    </row>
    <row r="16">
      <c r="A16" s="2" t="s">
        <v>121</v>
      </c>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2" t="s">
        <v>123</v>
      </c>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2" t="s">
        <v>125</v>
      </c>
      <c r="B18" s="1"/>
      <c r="C18" s="1"/>
      <c r="D18" s="1"/>
      <c r="E18" s="1"/>
      <c r="F18" s="1"/>
      <c r="G18" s="18" t="s">
        <v>188</v>
      </c>
      <c r="H18" s="20" t="s">
        <v>189</v>
      </c>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hyperlinks>
    <hyperlink r:id="rId1" ref="G3"/>
    <hyperlink r:id="rId2" ref="H3"/>
    <hyperlink r:id="rId3" ref="J3"/>
    <hyperlink r:id="rId4" ref="G4"/>
    <hyperlink r:id="rId5" ref="H4"/>
    <hyperlink r:id="rId6" ref="J4"/>
    <hyperlink r:id="rId7" ref="G5"/>
    <hyperlink r:id="rId8" ref="J5"/>
    <hyperlink r:id="rId9" ref="G6"/>
    <hyperlink r:id="rId10" ref="H6"/>
    <hyperlink r:id="rId11" ref="J6"/>
    <hyperlink r:id="rId12" ref="G7"/>
    <hyperlink r:id="rId13" ref="H7"/>
    <hyperlink r:id="rId14" ref="J7"/>
    <hyperlink r:id="rId15" ref="G8"/>
    <hyperlink r:id="rId16" ref="H8"/>
    <hyperlink r:id="rId17" ref="J8"/>
    <hyperlink r:id="rId18" ref="G9"/>
    <hyperlink r:id="rId19" ref="H9"/>
    <hyperlink r:id="rId20" ref="J9"/>
    <hyperlink r:id="rId21" ref="G10"/>
    <hyperlink r:id="rId22" ref="H10"/>
    <hyperlink r:id="rId23" ref="J10"/>
    <hyperlink r:id="rId24" ref="J14"/>
    <hyperlink r:id="rId25" ref="G15"/>
    <hyperlink r:id="rId26" ref="H15"/>
    <hyperlink r:id="rId27" ref="G18"/>
    <hyperlink r:id="rId28" ref="H18"/>
  </hyperlinks>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13"/>
    <col customWidth="1" min="4" max="4" width="38.25"/>
    <col customWidth="1" min="9" max="9" width="2.25"/>
  </cols>
  <sheetData>
    <row r="1">
      <c r="B1" s="1"/>
      <c r="C1" s="1"/>
      <c r="D1" s="1"/>
      <c r="E1" s="23" t="s">
        <v>89</v>
      </c>
      <c r="J1" s="23" t="s">
        <v>92</v>
      </c>
    </row>
    <row r="2">
      <c r="A2" s="6" t="s">
        <v>93</v>
      </c>
      <c r="B2" s="6" t="s">
        <v>95</v>
      </c>
      <c r="C2" s="6" t="s">
        <v>96</v>
      </c>
      <c r="D2" s="6" t="s">
        <v>97</v>
      </c>
      <c r="E2" s="6" t="s">
        <v>98</v>
      </c>
      <c r="F2" s="6" t="s">
        <v>99</v>
      </c>
      <c r="G2" s="6" t="s">
        <v>100</v>
      </c>
      <c r="H2" s="6" t="s">
        <v>102</v>
      </c>
      <c r="I2" s="6"/>
      <c r="J2" s="6" t="s">
        <v>103</v>
      </c>
      <c r="K2" s="6" t="s">
        <v>104</v>
      </c>
      <c r="L2" s="6" t="s">
        <v>106</v>
      </c>
      <c r="M2" s="26"/>
      <c r="N2" s="26"/>
      <c r="O2" s="26"/>
      <c r="P2" s="26"/>
      <c r="Q2" s="26"/>
      <c r="R2" s="26"/>
      <c r="S2" s="26"/>
      <c r="T2" s="26"/>
      <c r="U2" s="26"/>
      <c r="V2" s="26"/>
      <c r="W2" s="26"/>
      <c r="X2" s="26"/>
      <c r="Y2" s="26"/>
      <c r="Z2" s="26"/>
      <c r="AA2" s="26"/>
      <c r="AB2" s="26"/>
      <c r="AC2" s="26"/>
      <c r="AD2" s="26"/>
      <c r="AE2" s="26"/>
      <c r="AF2" s="26"/>
    </row>
    <row r="3">
      <c r="A3" s="19" t="s">
        <v>58</v>
      </c>
      <c r="B3" s="2" t="s">
        <v>108</v>
      </c>
      <c r="C3" s="2"/>
      <c r="D3" s="1"/>
    </row>
    <row r="4">
      <c r="A4" s="19" t="s">
        <v>63</v>
      </c>
      <c r="B4" s="2" t="s">
        <v>109</v>
      </c>
      <c r="C4" s="2"/>
      <c r="D4" s="1"/>
    </row>
    <row r="5">
      <c r="A5" s="19" t="s">
        <v>66</v>
      </c>
      <c r="B5" s="2" t="s">
        <v>110</v>
      </c>
      <c r="C5" s="2"/>
      <c r="D5" s="1"/>
    </row>
    <row r="6">
      <c r="A6" s="19" t="s">
        <v>70</v>
      </c>
      <c r="B6" s="2" t="s">
        <v>111</v>
      </c>
      <c r="C6" s="2"/>
      <c r="D6" s="1"/>
    </row>
    <row r="7">
      <c r="A7" s="19" t="s">
        <v>76</v>
      </c>
      <c r="B7" s="1"/>
      <c r="C7" s="1"/>
      <c r="D7" s="1"/>
    </row>
    <row r="8">
      <c r="A8" s="19" t="s">
        <v>83</v>
      </c>
      <c r="B8" s="1"/>
      <c r="C8" s="1"/>
      <c r="D8" s="1"/>
    </row>
    <row r="9">
      <c r="A9" s="19" t="s">
        <v>88</v>
      </c>
      <c r="B9" s="1"/>
      <c r="C9" s="1"/>
      <c r="D9" s="1"/>
    </row>
    <row r="10">
      <c r="A10" s="19" t="s">
        <v>113</v>
      </c>
      <c r="B10" s="1"/>
      <c r="C10" s="1"/>
      <c r="D10" s="1"/>
    </row>
    <row r="11">
      <c r="A11" s="19" t="s">
        <v>114</v>
      </c>
      <c r="B11" s="1"/>
      <c r="C11" s="1"/>
      <c r="D11" s="1"/>
    </row>
    <row r="12">
      <c r="B12" s="1"/>
      <c r="C12" s="1"/>
      <c r="D12" s="1"/>
    </row>
    <row r="13">
      <c r="A13" s="19" t="s">
        <v>116</v>
      </c>
      <c r="B13" s="2" t="s">
        <v>109</v>
      </c>
      <c r="C13" s="2" t="s">
        <v>117</v>
      </c>
      <c r="D13" s="2" t="s">
        <v>118</v>
      </c>
    </row>
    <row r="14">
      <c r="A14" s="19" t="s">
        <v>119</v>
      </c>
      <c r="B14" s="1"/>
      <c r="C14" s="1"/>
      <c r="D14" s="2" t="s">
        <v>120</v>
      </c>
    </row>
    <row r="15">
      <c r="A15" s="19" t="s">
        <v>121</v>
      </c>
      <c r="B15" s="1"/>
      <c r="C15" s="1"/>
      <c r="D15" s="2" t="s">
        <v>122</v>
      </c>
    </row>
    <row r="16">
      <c r="A16" s="19" t="s">
        <v>123</v>
      </c>
      <c r="B16" s="1"/>
      <c r="C16" s="1"/>
      <c r="D16" s="2" t="s">
        <v>124</v>
      </c>
    </row>
    <row r="17">
      <c r="A17" s="19" t="s">
        <v>125</v>
      </c>
      <c r="B17" s="1"/>
      <c r="C17" s="1"/>
      <c r="D17" s="2" t="s">
        <v>126</v>
      </c>
    </row>
    <row r="18">
      <c r="A18" s="19" t="s">
        <v>127</v>
      </c>
      <c r="B18" s="1"/>
      <c r="C18" s="1"/>
      <c r="D18" s="2" t="s">
        <v>128</v>
      </c>
    </row>
    <row r="19">
      <c r="A19" s="19" t="s">
        <v>129</v>
      </c>
      <c r="B19" s="1"/>
      <c r="C19" s="1"/>
      <c r="D19" s="2" t="s">
        <v>130</v>
      </c>
    </row>
    <row r="20">
      <c r="A20" s="19" t="s">
        <v>132</v>
      </c>
      <c r="B20" s="1"/>
      <c r="C20" s="1"/>
      <c r="D20" s="2" t="s">
        <v>133</v>
      </c>
    </row>
    <row r="21">
      <c r="A21" s="19" t="s">
        <v>134</v>
      </c>
      <c r="B21" s="1"/>
      <c r="C21" s="1"/>
      <c r="D21" s="2" t="s">
        <v>135</v>
      </c>
    </row>
    <row r="22">
      <c r="A22" s="19" t="s">
        <v>136</v>
      </c>
      <c r="B22" s="1"/>
      <c r="C22" s="1"/>
      <c r="D22" s="2" t="s">
        <v>137</v>
      </c>
    </row>
    <row r="23">
      <c r="A23" s="19" t="s">
        <v>138</v>
      </c>
      <c r="B23" s="1"/>
      <c r="C23" s="1"/>
      <c r="D23" s="2" t="s">
        <v>139</v>
      </c>
    </row>
    <row r="24">
      <c r="A24" s="19" t="s">
        <v>140</v>
      </c>
      <c r="B24" s="1"/>
      <c r="C24" s="1"/>
      <c r="D24" s="2" t="s">
        <v>141</v>
      </c>
    </row>
    <row r="25">
      <c r="A25" s="19" t="s">
        <v>142</v>
      </c>
      <c r="B25" s="1"/>
      <c r="C25" s="1"/>
      <c r="D25" s="2" t="s">
        <v>143</v>
      </c>
    </row>
    <row r="26">
      <c r="A26" s="19" t="s">
        <v>145</v>
      </c>
      <c r="B26" s="1"/>
      <c r="C26" s="1"/>
      <c r="D26" s="2" t="s">
        <v>146</v>
      </c>
    </row>
    <row r="27">
      <c r="A27" s="19" t="s">
        <v>147</v>
      </c>
      <c r="B27" s="1"/>
      <c r="C27" s="1"/>
      <c r="D27" s="2" t="s">
        <v>148</v>
      </c>
    </row>
    <row r="28">
      <c r="A28" s="19" t="s">
        <v>149</v>
      </c>
      <c r="B28" s="1"/>
      <c r="C28" s="1"/>
      <c r="D28" s="2" t="s">
        <v>150</v>
      </c>
    </row>
    <row r="29">
      <c r="A29" s="19" t="s">
        <v>151</v>
      </c>
      <c r="B29" s="1"/>
      <c r="C29" s="1"/>
      <c r="D29" s="2" t="s">
        <v>152</v>
      </c>
    </row>
    <row r="30">
      <c r="A30" s="19" t="s">
        <v>153</v>
      </c>
      <c r="B30" s="1"/>
      <c r="C30" s="1"/>
      <c r="D30" s="2" t="s">
        <v>154</v>
      </c>
    </row>
    <row r="31">
      <c r="A31" s="19" t="s">
        <v>156</v>
      </c>
      <c r="B31" s="1"/>
      <c r="C31" s="1"/>
      <c r="D31" s="2" t="s">
        <v>157</v>
      </c>
    </row>
    <row r="32">
      <c r="A32" s="19" t="s">
        <v>158</v>
      </c>
      <c r="B32" s="1"/>
      <c r="C32" s="1"/>
      <c r="D32" s="37" t="s">
        <v>160</v>
      </c>
    </row>
    <row r="33">
      <c r="A33" s="19" t="s">
        <v>162</v>
      </c>
      <c r="B33" s="1"/>
      <c r="C33" s="1"/>
      <c r="D33" s="2" t="s">
        <v>163</v>
      </c>
    </row>
    <row r="34">
      <c r="A34" s="19" t="s">
        <v>164</v>
      </c>
      <c r="B34" s="1"/>
      <c r="C34" s="1"/>
      <c r="D34" s="2" t="s">
        <v>166</v>
      </c>
    </row>
    <row r="35">
      <c r="A35" s="19" t="s">
        <v>168</v>
      </c>
      <c r="B35" s="1"/>
      <c r="C35" s="1"/>
      <c r="D35" s="2" t="s">
        <v>169</v>
      </c>
    </row>
    <row r="36">
      <c r="A36" s="19" t="s">
        <v>171</v>
      </c>
      <c r="B36" s="1"/>
      <c r="C36" s="1"/>
      <c r="D36" s="2" t="s">
        <v>172</v>
      </c>
    </row>
    <row r="37">
      <c r="A37" s="19" t="s">
        <v>173</v>
      </c>
      <c r="B37" s="1"/>
      <c r="C37" s="1"/>
      <c r="D37" s="2" t="s">
        <v>174</v>
      </c>
    </row>
    <row r="38">
      <c r="A38" s="19" t="s">
        <v>175</v>
      </c>
      <c r="C38" s="2" t="s">
        <v>176</v>
      </c>
      <c r="D38" s="2" t="s">
        <v>177</v>
      </c>
    </row>
    <row r="39">
      <c r="A39" s="19" t="s">
        <v>178</v>
      </c>
      <c r="C39" s="2" t="s">
        <v>179</v>
      </c>
      <c r="D39" s="2" t="s">
        <v>180</v>
      </c>
    </row>
    <row r="40">
      <c r="A40" s="19" t="s">
        <v>181</v>
      </c>
      <c r="B40" s="1"/>
      <c r="C40" s="1"/>
      <c r="D40" s="2" t="s">
        <v>182</v>
      </c>
    </row>
    <row r="41">
      <c r="A41" s="19" t="s">
        <v>183</v>
      </c>
      <c r="B41" s="1"/>
      <c r="C41" s="1"/>
      <c r="D41" s="2" t="s">
        <v>184</v>
      </c>
    </row>
    <row r="42">
      <c r="A42" s="19" t="s">
        <v>186</v>
      </c>
      <c r="B42" s="1"/>
      <c r="C42" s="1"/>
      <c r="D42" s="2" t="s">
        <v>187</v>
      </c>
    </row>
    <row r="43">
      <c r="B43" s="1"/>
      <c r="C43" s="1"/>
      <c r="D43" s="1"/>
    </row>
    <row r="44">
      <c r="B44" s="1"/>
      <c r="C44" s="1"/>
      <c r="D44" s="1"/>
    </row>
    <row r="45">
      <c r="B45" s="1"/>
      <c r="C45" s="1"/>
      <c r="D45" s="1"/>
    </row>
    <row r="46">
      <c r="B46" s="1"/>
      <c r="C46" s="1"/>
      <c r="D46" s="1"/>
    </row>
    <row r="47">
      <c r="B47" s="1"/>
      <c r="C47" s="1"/>
      <c r="D47" s="1"/>
    </row>
    <row r="48">
      <c r="B48" s="1"/>
      <c r="C48" s="1"/>
      <c r="D48" s="1"/>
    </row>
    <row r="49">
      <c r="B49" s="1"/>
      <c r="C49" s="1"/>
      <c r="D49" s="1"/>
    </row>
    <row r="50">
      <c r="B50" s="1"/>
      <c r="C50" s="1"/>
      <c r="D50" s="1"/>
    </row>
    <row r="51">
      <c r="B51" s="1"/>
      <c r="C51" s="1"/>
      <c r="D51" s="1"/>
    </row>
    <row r="52">
      <c r="B52" s="1"/>
      <c r="C52" s="1"/>
      <c r="D52" s="1"/>
    </row>
    <row r="53">
      <c r="B53" s="1"/>
      <c r="C53" s="1"/>
      <c r="D53" s="1"/>
    </row>
    <row r="54">
      <c r="B54" s="1"/>
      <c r="C54" s="1"/>
      <c r="D54" s="1"/>
    </row>
    <row r="55">
      <c r="B55" s="1"/>
      <c r="C55" s="1"/>
      <c r="D55" s="1"/>
    </row>
    <row r="56">
      <c r="B56" s="1"/>
      <c r="C56" s="1"/>
      <c r="D56" s="1"/>
    </row>
    <row r="57">
      <c r="B57" s="1"/>
      <c r="C57" s="1"/>
      <c r="D57" s="1"/>
    </row>
    <row r="58">
      <c r="B58" s="1"/>
      <c r="C58" s="1"/>
      <c r="D58" s="1"/>
    </row>
    <row r="59">
      <c r="B59" s="1"/>
      <c r="C59" s="1"/>
      <c r="D59" s="1"/>
    </row>
    <row r="60">
      <c r="B60" s="1"/>
      <c r="C60" s="1"/>
      <c r="D60" s="1"/>
    </row>
    <row r="61">
      <c r="B61" s="1"/>
      <c r="C61" s="1"/>
      <c r="D61" s="1"/>
    </row>
    <row r="62">
      <c r="B62" s="1"/>
      <c r="C62" s="1"/>
      <c r="D62" s="1"/>
    </row>
    <row r="63">
      <c r="B63" s="1"/>
      <c r="C63" s="1"/>
      <c r="D63" s="1"/>
    </row>
    <row r="64">
      <c r="B64" s="1"/>
      <c r="C64" s="1"/>
      <c r="D64" s="1"/>
    </row>
    <row r="65">
      <c r="B65" s="1"/>
      <c r="C65" s="1"/>
      <c r="D65" s="1"/>
    </row>
    <row r="66">
      <c r="B66" s="1"/>
      <c r="C66" s="1"/>
      <c r="D66" s="1"/>
    </row>
    <row r="67">
      <c r="B67" s="1"/>
      <c r="C67" s="1"/>
      <c r="D67" s="1"/>
    </row>
    <row r="68">
      <c r="B68" s="1"/>
      <c r="C68" s="1"/>
      <c r="D68" s="1"/>
    </row>
    <row r="69">
      <c r="B69" s="1"/>
      <c r="C69" s="1"/>
      <c r="D69" s="1"/>
    </row>
    <row r="70">
      <c r="B70" s="1"/>
      <c r="C70" s="1"/>
      <c r="D70" s="1"/>
    </row>
    <row r="71">
      <c r="B71" s="1"/>
      <c r="C71" s="1"/>
      <c r="D71" s="1"/>
    </row>
    <row r="72">
      <c r="B72" s="1"/>
      <c r="C72" s="1"/>
      <c r="D72" s="1"/>
    </row>
    <row r="73">
      <c r="B73" s="1"/>
      <c r="C73" s="1"/>
      <c r="D73" s="1"/>
    </row>
    <row r="74">
      <c r="B74" s="1"/>
      <c r="C74" s="1"/>
      <c r="D74" s="1"/>
    </row>
    <row r="75">
      <c r="B75" s="1"/>
      <c r="C75" s="1"/>
      <c r="D75" s="1"/>
    </row>
    <row r="76">
      <c r="B76" s="1"/>
      <c r="C76" s="1"/>
      <c r="D76" s="1"/>
    </row>
    <row r="77">
      <c r="B77" s="1"/>
      <c r="C77" s="1"/>
      <c r="D77" s="1"/>
    </row>
    <row r="78">
      <c r="B78" s="1"/>
      <c r="C78" s="1"/>
      <c r="D78" s="1"/>
    </row>
    <row r="79">
      <c r="B79" s="1"/>
      <c r="C79" s="1"/>
      <c r="D79" s="1"/>
    </row>
    <row r="80">
      <c r="B80" s="1"/>
      <c r="C80" s="1"/>
      <c r="D80" s="1"/>
    </row>
    <row r="81">
      <c r="B81" s="1"/>
      <c r="C81" s="1"/>
      <c r="D81" s="1"/>
    </row>
    <row r="82">
      <c r="B82" s="1"/>
      <c r="C82" s="1"/>
      <c r="D82" s="1"/>
    </row>
    <row r="83">
      <c r="B83" s="1"/>
      <c r="C83" s="1"/>
      <c r="D83" s="1"/>
    </row>
    <row r="84">
      <c r="B84" s="1"/>
      <c r="C84" s="1"/>
      <c r="D84" s="1"/>
    </row>
    <row r="85">
      <c r="B85" s="1"/>
      <c r="C85" s="1"/>
      <c r="D85" s="1"/>
    </row>
    <row r="86">
      <c r="B86" s="1"/>
      <c r="C86" s="1"/>
      <c r="D86" s="1"/>
    </row>
    <row r="87">
      <c r="B87" s="1"/>
      <c r="C87" s="1"/>
      <c r="D87" s="1"/>
    </row>
    <row r="88">
      <c r="B88" s="1"/>
      <c r="C88" s="1"/>
      <c r="D88" s="1"/>
    </row>
    <row r="89">
      <c r="B89" s="1"/>
      <c r="C89" s="1"/>
      <c r="D89" s="1"/>
    </row>
    <row r="90">
      <c r="B90" s="1"/>
      <c r="C90" s="1"/>
      <c r="D90" s="1"/>
    </row>
    <row r="91">
      <c r="B91" s="1"/>
      <c r="C91" s="1"/>
      <c r="D91" s="1"/>
    </row>
    <row r="92">
      <c r="B92" s="1"/>
      <c r="C92" s="1"/>
      <c r="D92" s="1"/>
    </row>
    <row r="93">
      <c r="B93" s="1"/>
      <c r="C93" s="1"/>
      <c r="D93" s="1"/>
    </row>
    <row r="94">
      <c r="B94" s="1"/>
      <c r="C94" s="1"/>
      <c r="D94" s="1"/>
    </row>
    <row r="95">
      <c r="B95" s="1"/>
      <c r="C95" s="1"/>
      <c r="D95" s="1"/>
    </row>
    <row r="96">
      <c r="B96" s="1"/>
      <c r="C96" s="1"/>
      <c r="D96" s="1"/>
    </row>
    <row r="97">
      <c r="B97" s="1"/>
      <c r="C97" s="1"/>
      <c r="D97" s="1"/>
    </row>
    <row r="98">
      <c r="B98" s="1"/>
      <c r="C98" s="1"/>
      <c r="D98" s="1"/>
    </row>
    <row r="99">
      <c r="B99" s="1"/>
      <c r="C99" s="1"/>
      <c r="D99" s="1"/>
    </row>
    <row r="100">
      <c r="B100" s="1"/>
      <c r="C100" s="1"/>
      <c r="D100" s="1"/>
    </row>
    <row r="101">
      <c r="B101" s="1"/>
      <c r="C101" s="1"/>
      <c r="D101" s="1"/>
    </row>
    <row r="102">
      <c r="B102" s="1"/>
      <c r="C102" s="1"/>
      <c r="D102" s="1"/>
    </row>
    <row r="103">
      <c r="B103" s="1"/>
      <c r="C103" s="1"/>
      <c r="D103" s="1"/>
    </row>
    <row r="104">
      <c r="B104" s="1"/>
      <c r="C104" s="1"/>
      <c r="D104" s="1"/>
    </row>
    <row r="105">
      <c r="B105" s="1"/>
      <c r="C105" s="1"/>
      <c r="D105" s="1"/>
    </row>
    <row r="106">
      <c r="B106" s="1"/>
      <c r="C106" s="1"/>
      <c r="D106" s="1"/>
    </row>
    <row r="107">
      <c r="B107" s="1"/>
      <c r="C107" s="1"/>
      <c r="D107" s="1"/>
    </row>
    <row r="108">
      <c r="B108" s="1"/>
      <c r="C108" s="1"/>
      <c r="D108" s="1"/>
    </row>
    <row r="109">
      <c r="B109" s="1"/>
      <c r="C109" s="1"/>
      <c r="D109" s="1"/>
    </row>
    <row r="110">
      <c r="B110" s="1"/>
      <c r="C110" s="1"/>
      <c r="D110" s="1"/>
    </row>
    <row r="111">
      <c r="B111" s="1"/>
      <c r="C111" s="1"/>
      <c r="D111" s="1"/>
    </row>
    <row r="112">
      <c r="B112" s="1"/>
      <c r="C112" s="1"/>
      <c r="D112" s="1"/>
    </row>
    <row r="113">
      <c r="B113" s="1"/>
      <c r="C113" s="1"/>
      <c r="D113" s="1"/>
    </row>
    <row r="114">
      <c r="B114" s="1"/>
      <c r="C114" s="1"/>
      <c r="D114" s="1"/>
    </row>
    <row r="115">
      <c r="B115" s="1"/>
      <c r="C115" s="1"/>
      <c r="D115" s="1"/>
    </row>
    <row r="116">
      <c r="B116" s="1"/>
      <c r="C116" s="1"/>
      <c r="D116" s="1"/>
    </row>
    <row r="117">
      <c r="B117" s="1"/>
      <c r="C117" s="1"/>
      <c r="D117" s="1"/>
    </row>
    <row r="118">
      <c r="B118" s="1"/>
      <c r="C118" s="1"/>
      <c r="D118" s="1"/>
    </row>
    <row r="119">
      <c r="B119" s="1"/>
      <c r="C119" s="1"/>
      <c r="D119" s="1"/>
    </row>
    <row r="120">
      <c r="B120" s="1"/>
      <c r="C120" s="1"/>
      <c r="D120" s="1"/>
    </row>
    <row r="121">
      <c r="B121" s="1"/>
      <c r="C121" s="1"/>
      <c r="D121" s="1"/>
    </row>
    <row r="122">
      <c r="B122" s="1"/>
      <c r="C122" s="1"/>
      <c r="D122" s="1"/>
    </row>
    <row r="123">
      <c r="B123" s="1"/>
      <c r="C123" s="1"/>
      <c r="D123" s="1"/>
    </row>
    <row r="124">
      <c r="B124" s="1"/>
      <c r="C124" s="1"/>
      <c r="D124" s="1"/>
    </row>
    <row r="125">
      <c r="B125" s="1"/>
      <c r="C125" s="1"/>
      <c r="D125" s="1"/>
    </row>
    <row r="126">
      <c r="B126" s="1"/>
      <c r="C126" s="1"/>
      <c r="D126" s="1"/>
    </row>
    <row r="127">
      <c r="B127" s="1"/>
      <c r="C127" s="1"/>
      <c r="D127" s="1"/>
    </row>
    <row r="128">
      <c r="B128" s="1"/>
      <c r="C128" s="1"/>
      <c r="D128" s="1"/>
    </row>
    <row r="129">
      <c r="B129" s="1"/>
      <c r="C129" s="1"/>
      <c r="D129" s="1"/>
    </row>
    <row r="130">
      <c r="B130" s="1"/>
      <c r="C130" s="1"/>
      <c r="D130" s="1"/>
    </row>
    <row r="131">
      <c r="B131" s="1"/>
      <c r="C131" s="1"/>
      <c r="D131" s="1"/>
    </row>
    <row r="132">
      <c r="B132" s="1"/>
      <c r="C132" s="1"/>
      <c r="D132" s="1"/>
    </row>
    <row r="133">
      <c r="B133" s="1"/>
      <c r="C133" s="1"/>
      <c r="D133" s="1"/>
    </row>
    <row r="134">
      <c r="B134" s="1"/>
      <c r="C134" s="1"/>
      <c r="D134" s="1"/>
    </row>
    <row r="135">
      <c r="B135" s="1"/>
      <c r="C135" s="1"/>
      <c r="D135" s="1"/>
    </row>
    <row r="136">
      <c r="B136" s="1"/>
      <c r="C136" s="1"/>
      <c r="D136" s="1"/>
    </row>
    <row r="137">
      <c r="B137" s="1"/>
      <c r="C137" s="1"/>
      <c r="D137" s="1"/>
    </row>
    <row r="138">
      <c r="B138" s="1"/>
      <c r="C138" s="1"/>
      <c r="D138" s="1"/>
    </row>
    <row r="139">
      <c r="B139" s="1"/>
      <c r="C139" s="1"/>
      <c r="D139" s="1"/>
    </row>
    <row r="140">
      <c r="B140" s="1"/>
      <c r="C140" s="1"/>
      <c r="D140" s="1"/>
    </row>
    <row r="141">
      <c r="B141" s="1"/>
      <c r="C141" s="1"/>
      <c r="D141" s="1"/>
    </row>
    <row r="142">
      <c r="B142" s="1"/>
      <c r="C142" s="1"/>
      <c r="D142" s="1"/>
    </row>
    <row r="143">
      <c r="B143" s="1"/>
      <c r="C143" s="1"/>
      <c r="D143" s="1"/>
    </row>
    <row r="144">
      <c r="B144" s="1"/>
      <c r="C144" s="1"/>
      <c r="D144" s="1"/>
    </row>
    <row r="145">
      <c r="B145" s="1"/>
      <c r="C145" s="1"/>
      <c r="D145" s="1"/>
    </row>
    <row r="146">
      <c r="B146" s="1"/>
      <c r="C146" s="1"/>
      <c r="D146" s="1"/>
    </row>
    <row r="147">
      <c r="B147" s="1"/>
      <c r="C147" s="1"/>
      <c r="D147" s="1"/>
    </row>
    <row r="148">
      <c r="B148" s="1"/>
      <c r="C148" s="1"/>
      <c r="D148" s="1"/>
    </row>
    <row r="149">
      <c r="B149" s="1"/>
      <c r="C149" s="1"/>
      <c r="D149" s="1"/>
    </row>
    <row r="150">
      <c r="B150" s="1"/>
      <c r="C150" s="1"/>
      <c r="D150" s="1"/>
    </row>
    <row r="151">
      <c r="B151" s="1"/>
      <c r="C151" s="1"/>
      <c r="D151" s="1"/>
    </row>
    <row r="152">
      <c r="B152" s="1"/>
      <c r="C152" s="1"/>
      <c r="D152" s="1"/>
    </row>
    <row r="153">
      <c r="B153" s="1"/>
      <c r="C153" s="1"/>
      <c r="D153" s="1"/>
    </row>
    <row r="154">
      <c r="B154" s="1"/>
      <c r="C154" s="1"/>
      <c r="D154" s="1"/>
    </row>
    <row r="155">
      <c r="B155" s="1"/>
      <c r="C155" s="1"/>
      <c r="D155" s="1"/>
    </row>
    <row r="156">
      <c r="B156" s="1"/>
      <c r="C156" s="1"/>
      <c r="D156" s="1"/>
    </row>
    <row r="157">
      <c r="B157" s="1"/>
      <c r="C157" s="1"/>
      <c r="D157" s="1"/>
    </row>
    <row r="158">
      <c r="B158" s="1"/>
      <c r="C158" s="1"/>
      <c r="D158" s="1"/>
    </row>
    <row r="159">
      <c r="B159" s="1"/>
      <c r="C159" s="1"/>
      <c r="D159" s="1"/>
    </row>
    <row r="160">
      <c r="B160" s="1"/>
      <c r="C160" s="1"/>
      <c r="D160" s="1"/>
    </row>
    <row r="161">
      <c r="B161" s="1"/>
      <c r="C161" s="1"/>
      <c r="D161" s="1"/>
    </row>
    <row r="162">
      <c r="B162" s="1"/>
      <c r="C162" s="1"/>
      <c r="D162" s="1"/>
    </row>
    <row r="163">
      <c r="B163" s="1"/>
      <c r="C163" s="1"/>
      <c r="D163" s="1"/>
    </row>
    <row r="164">
      <c r="B164" s="1"/>
      <c r="C164" s="1"/>
      <c r="D164" s="1"/>
    </row>
    <row r="165">
      <c r="B165" s="1"/>
      <c r="C165" s="1"/>
      <c r="D165" s="1"/>
    </row>
    <row r="166">
      <c r="B166" s="1"/>
      <c r="C166" s="1"/>
      <c r="D166" s="1"/>
    </row>
    <row r="167">
      <c r="B167" s="1"/>
      <c r="C167" s="1"/>
      <c r="D167" s="1"/>
    </row>
    <row r="168">
      <c r="B168" s="1"/>
      <c r="C168" s="1"/>
      <c r="D168" s="1"/>
    </row>
    <row r="169">
      <c r="B169" s="1"/>
      <c r="C169" s="1"/>
      <c r="D169" s="1"/>
    </row>
    <row r="170">
      <c r="B170" s="1"/>
      <c r="C170" s="1"/>
      <c r="D170" s="1"/>
    </row>
    <row r="171">
      <c r="B171" s="1"/>
      <c r="C171" s="1"/>
      <c r="D171" s="1"/>
    </row>
    <row r="172">
      <c r="B172" s="1"/>
      <c r="C172" s="1"/>
      <c r="D172" s="1"/>
    </row>
    <row r="173">
      <c r="B173" s="1"/>
      <c r="C173" s="1"/>
      <c r="D173" s="1"/>
    </row>
    <row r="174">
      <c r="B174" s="1"/>
      <c r="C174" s="1"/>
      <c r="D174" s="1"/>
    </row>
    <row r="175">
      <c r="B175" s="1"/>
      <c r="C175" s="1"/>
      <c r="D175" s="1"/>
    </row>
    <row r="176">
      <c r="B176" s="1"/>
      <c r="C176" s="1"/>
      <c r="D176" s="1"/>
    </row>
    <row r="177">
      <c r="B177" s="1"/>
      <c r="C177" s="1"/>
      <c r="D177" s="1"/>
    </row>
    <row r="178">
      <c r="B178" s="1"/>
      <c r="C178" s="1"/>
      <c r="D178" s="1"/>
    </row>
    <row r="179">
      <c r="B179" s="1"/>
      <c r="C179" s="1"/>
      <c r="D179" s="1"/>
    </row>
    <row r="180">
      <c r="B180" s="1"/>
      <c r="C180" s="1"/>
      <c r="D180" s="1"/>
    </row>
    <row r="181">
      <c r="B181" s="1"/>
      <c r="C181" s="1"/>
      <c r="D181" s="1"/>
    </row>
    <row r="182">
      <c r="B182" s="1"/>
      <c r="C182" s="1"/>
      <c r="D182" s="1"/>
    </row>
    <row r="183">
      <c r="B183" s="1"/>
      <c r="C183" s="1"/>
      <c r="D183" s="1"/>
    </row>
    <row r="184">
      <c r="B184" s="1"/>
      <c r="C184" s="1"/>
      <c r="D184" s="1"/>
    </row>
    <row r="185">
      <c r="B185" s="1"/>
      <c r="C185" s="1"/>
      <c r="D185" s="1"/>
    </row>
    <row r="186">
      <c r="B186" s="1"/>
      <c r="C186" s="1"/>
      <c r="D186" s="1"/>
    </row>
    <row r="187">
      <c r="B187" s="1"/>
      <c r="C187" s="1"/>
      <c r="D187" s="1"/>
    </row>
    <row r="188">
      <c r="B188" s="1"/>
      <c r="C188" s="1"/>
      <c r="D188" s="1"/>
    </row>
    <row r="189">
      <c r="B189" s="1"/>
      <c r="C189" s="1"/>
      <c r="D189" s="1"/>
    </row>
    <row r="190">
      <c r="B190" s="1"/>
      <c r="C190" s="1"/>
      <c r="D190" s="1"/>
    </row>
    <row r="191">
      <c r="B191" s="1"/>
      <c r="C191" s="1"/>
      <c r="D191" s="1"/>
    </row>
    <row r="192">
      <c r="B192" s="1"/>
      <c r="C192" s="1"/>
      <c r="D192" s="1"/>
    </row>
    <row r="193">
      <c r="B193" s="1"/>
      <c r="C193" s="1"/>
      <c r="D193" s="1"/>
    </row>
    <row r="194">
      <c r="B194" s="1"/>
      <c r="C194" s="1"/>
      <c r="D194" s="1"/>
    </row>
    <row r="195">
      <c r="B195" s="1"/>
      <c r="C195" s="1"/>
      <c r="D195" s="1"/>
    </row>
    <row r="196">
      <c r="B196" s="1"/>
      <c r="C196" s="1"/>
      <c r="D196" s="1"/>
    </row>
    <row r="197">
      <c r="B197" s="1"/>
      <c r="C197" s="1"/>
      <c r="D197" s="1"/>
    </row>
    <row r="198">
      <c r="B198" s="1"/>
      <c r="C198" s="1"/>
      <c r="D198" s="1"/>
    </row>
    <row r="199">
      <c r="B199" s="1"/>
      <c r="C199" s="1"/>
      <c r="D199" s="1"/>
    </row>
    <row r="200">
      <c r="B200" s="1"/>
      <c r="C200" s="1"/>
      <c r="D200" s="1"/>
    </row>
    <row r="201">
      <c r="B201" s="1"/>
      <c r="C201" s="1"/>
      <c r="D201" s="1"/>
    </row>
    <row r="202">
      <c r="B202" s="1"/>
      <c r="C202" s="1"/>
      <c r="D202" s="1"/>
    </row>
    <row r="203">
      <c r="B203" s="1"/>
      <c r="C203" s="1"/>
      <c r="D203" s="1"/>
    </row>
    <row r="204">
      <c r="B204" s="1"/>
      <c r="C204" s="1"/>
      <c r="D204" s="1"/>
    </row>
    <row r="205">
      <c r="B205" s="1"/>
      <c r="C205" s="1"/>
      <c r="D205" s="1"/>
    </row>
    <row r="206">
      <c r="B206" s="1"/>
      <c r="C206" s="1"/>
      <c r="D206" s="1"/>
    </row>
    <row r="207">
      <c r="B207" s="1"/>
      <c r="C207" s="1"/>
      <c r="D207" s="1"/>
    </row>
    <row r="208">
      <c r="B208" s="1"/>
      <c r="C208" s="1"/>
      <c r="D208" s="1"/>
    </row>
    <row r="209">
      <c r="B209" s="1"/>
      <c r="C209" s="1"/>
      <c r="D209" s="1"/>
    </row>
    <row r="210">
      <c r="B210" s="1"/>
      <c r="C210" s="1"/>
      <c r="D210" s="1"/>
    </row>
    <row r="211">
      <c r="B211" s="1"/>
      <c r="C211" s="1"/>
      <c r="D211" s="1"/>
    </row>
    <row r="212">
      <c r="B212" s="1"/>
      <c r="C212" s="1"/>
      <c r="D212" s="1"/>
    </row>
    <row r="213">
      <c r="B213" s="1"/>
      <c r="C213" s="1"/>
      <c r="D213" s="1"/>
    </row>
    <row r="214">
      <c r="B214" s="1"/>
      <c r="C214" s="1"/>
      <c r="D214" s="1"/>
    </row>
    <row r="215">
      <c r="B215" s="1"/>
      <c r="C215" s="1"/>
      <c r="D215" s="1"/>
    </row>
    <row r="216">
      <c r="B216" s="1"/>
      <c r="C216" s="1"/>
      <c r="D216" s="1"/>
    </row>
    <row r="217">
      <c r="B217" s="1"/>
      <c r="C217" s="1"/>
      <c r="D217" s="1"/>
    </row>
    <row r="218">
      <c r="B218" s="1"/>
      <c r="C218" s="1"/>
      <c r="D218" s="1"/>
    </row>
    <row r="219">
      <c r="B219" s="1"/>
      <c r="C219" s="1"/>
      <c r="D219" s="1"/>
    </row>
    <row r="220">
      <c r="B220" s="1"/>
      <c r="C220" s="1"/>
      <c r="D220" s="1"/>
    </row>
    <row r="221">
      <c r="B221" s="1"/>
      <c r="C221" s="1"/>
      <c r="D221" s="1"/>
    </row>
    <row r="222">
      <c r="B222" s="1"/>
      <c r="C222" s="1"/>
      <c r="D222" s="1"/>
    </row>
    <row r="223">
      <c r="B223" s="1"/>
      <c r="C223" s="1"/>
      <c r="D223" s="1"/>
    </row>
    <row r="224">
      <c r="B224" s="1"/>
      <c r="C224" s="1"/>
      <c r="D224" s="1"/>
    </row>
    <row r="225">
      <c r="B225" s="1"/>
      <c r="C225" s="1"/>
      <c r="D225" s="1"/>
    </row>
    <row r="226">
      <c r="B226" s="1"/>
      <c r="C226" s="1"/>
      <c r="D226" s="1"/>
    </row>
    <row r="227">
      <c r="B227" s="1"/>
      <c r="C227" s="1"/>
      <c r="D227" s="1"/>
    </row>
    <row r="228">
      <c r="B228" s="1"/>
      <c r="C228" s="1"/>
      <c r="D228" s="1"/>
    </row>
    <row r="229">
      <c r="B229" s="1"/>
      <c r="C229" s="1"/>
      <c r="D229" s="1"/>
    </row>
    <row r="230">
      <c r="B230" s="1"/>
      <c r="C230" s="1"/>
      <c r="D230" s="1"/>
    </row>
    <row r="231">
      <c r="B231" s="1"/>
      <c r="C231" s="1"/>
      <c r="D231" s="1"/>
    </row>
    <row r="232">
      <c r="B232" s="1"/>
      <c r="C232" s="1"/>
      <c r="D232" s="1"/>
    </row>
    <row r="233">
      <c r="B233" s="1"/>
      <c r="C233" s="1"/>
      <c r="D233" s="1"/>
    </row>
    <row r="234">
      <c r="B234" s="1"/>
      <c r="C234" s="1"/>
      <c r="D234" s="1"/>
    </row>
    <row r="235">
      <c r="B235" s="1"/>
      <c r="C235" s="1"/>
      <c r="D235" s="1"/>
    </row>
    <row r="236">
      <c r="B236" s="1"/>
      <c r="C236" s="1"/>
      <c r="D236" s="1"/>
    </row>
    <row r="237">
      <c r="B237" s="1"/>
      <c r="C237" s="1"/>
      <c r="D237" s="1"/>
    </row>
    <row r="238">
      <c r="B238" s="1"/>
      <c r="C238" s="1"/>
      <c r="D238" s="1"/>
    </row>
    <row r="239">
      <c r="B239" s="1"/>
      <c r="C239" s="1"/>
      <c r="D239" s="1"/>
    </row>
    <row r="240">
      <c r="B240" s="1"/>
      <c r="C240" s="1"/>
      <c r="D240" s="1"/>
    </row>
    <row r="241">
      <c r="B241" s="1"/>
      <c r="C241" s="1"/>
      <c r="D241" s="1"/>
    </row>
    <row r="242">
      <c r="B242" s="1"/>
      <c r="C242" s="1"/>
      <c r="D242" s="1"/>
    </row>
    <row r="243">
      <c r="B243" s="1"/>
      <c r="C243" s="1"/>
      <c r="D243" s="1"/>
    </row>
    <row r="244">
      <c r="B244" s="1"/>
      <c r="C244" s="1"/>
      <c r="D244" s="1"/>
    </row>
    <row r="245">
      <c r="B245" s="1"/>
      <c r="C245" s="1"/>
      <c r="D245" s="1"/>
    </row>
    <row r="246">
      <c r="B246" s="1"/>
      <c r="C246" s="1"/>
      <c r="D246" s="1"/>
    </row>
    <row r="247">
      <c r="B247" s="1"/>
      <c r="C247" s="1"/>
      <c r="D247" s="1"/>
    </row>
    <row r="248">
      <c r="B248" s="1"/>
      <c r="C248" s="1"/>
      <c r="D248" s="1"/>
    </row>
    <row r="249">
      <c r="B249" s="1"/>
      <c r="C249" s="1"/>
      <c r="D249" s="1"/>
    </row>
    <row r="250">
      <c r="B250" s="1"/>
      <c r="C250" s="1"/>
      <c r="D250" s="1"/>
    </row>
    <row r="251">
      <c r="B251" s="1"/>
      <c r="C251" s="1"/>
      <c r="D251" s="1"/>
    </row>
    <row r="252">
      <c r="B252" s="1"/>
      <c r="C252" s="1"/>
      <c r="D252" s="1"/>
    </row>
    <row r="253">
      <c r="B253" s="1"/>
      <c r="C253" s="1"/>
      <c r="D253" s="1"/>
    </row>
    <row r="254">
      <c r="B254" s="1"/>
      <c r="C254" s="1"/>
      <c r="D254" s="1"/>
    </row>
    <row r="255">
      <c r="B255" s="1"/>
      <c r="C255" s="1"/>
      <c r="D255" s="1"/>
    </row>
    <row r="256">
      <c r="B256" s="1"/>
      <c r="C256" s="1"/>
      <c r="D256" s="1"/>
    </row>
    <row r="257">
      <c r="B257" s="1"/>
      <c r="C257" s="1"/>
      <c r="D257" s="1"/>
    </row>
    <row r="258">
      <c r="B258" s="1"/>
      <c r="C258" s="1"/>
      <c r="D258" s="1"/>
    </row>
    <row r="259">
      <c r="B259" s="1"/>
      <c r="C259" s="1"/>
      <c r="D259" s="1"/>
    </row>
    <row r="260">
      <c r="B260" s="1"/>
      <c r="C260" s="1"/>
      <c r="D260" s="1"/>
    </row>
    <row r="261">
      <c r="B261" s="1"/>
      <c r="C261" s="1"/>
      <c r="D261" s="1"/>
    </row>
    <row r="262">
      <c r="B262" s="1"/>
      <c r="C262" s="1"/>
      <c r="D262" s="1"/>
    </row>
    <row r="263">
      <c r="B263" s="1"/>
      <c r="C263" s="1"/>
      <c r="D263" s="1"/>
    </row>
    <row r="264">
      <c r="B264" s="1"/>
      <c r="C264" s="1"/>
      <c r="D264" s="1"/>
    </row>
    <row r="265">
      <c r="B265" s="1"/>
      <c r="C265" s="1"/>
      <c r="D265" s="1"/>
    </row>
    <row r="266">
      <c r="B266" s="1"/>
      <c r="C266" s="1"/>
      <c r="D266" s="1"/>
    </row>
    <row r="267">
      <c r="B267" s="1"/>
      <c r="C267" s="1"/>
      <c r="D267" s="1"/>
    </row>
    <row r="268">
      <c r="B268" s="1"/>
      <c r="C268" s="1"/>
      <c r="D268" s="1"/>
    </row>
    <row r="269">
      <c r="B269" s="1"/>
      <c r="C269" s="1"/>
      <c r="D269" s="1"/>
    </row>
    <row r="270">
      <c r="B270" s="1"/>
      <c r="C270" s="1"/>
      <c r="D270" s="1"/>
    </row>
    <row r="271">
      <c r="B271" s="1"/>
      <c r="C271" s="1"/>
      <c r="D271" s="1"/>
    </row>
    <row r="272">
      <c r="B272" s="1"/>
      <c r="C272" s="1"/>
      <c r="D272" s="1"/>
    </row>
    <row r="273">
      <c r="B273" s="1"/>
      <c r="C273" s="1"/>
      <c r="D273" s="1"/>
    </row>
    <row r="274">
      <c r="B274" s="1"/>
      <c r="C274" s="1"/>
      <c r="D274" s="1"/>
    </row>
    <row r="275">
      <c r="B275" s="1"/>
      <c r="C275" s="1"/>
      <c r="D275" s="1"/>
    </row>
    <row r="276">
      <c r="B276" s="1"/>
      <c r="C276" s="1"/>
      <c r="D276" s="1"/>
    </row>
    <row r="277">
      <c r="B277" s="1"/>
      <c r="C277" s="1"/>
      <c r="D277" s="1"/>
    </row>
    <row r="278">
      <c r="B278" s="1"/>
      <c r="C278" s="1"/>
      <c r="D278" s="1"/>
    </row>
    <row r="279">
      <c r="B279" s="1"/>
      <c r="C279" s="1"/>
      <c r="D279" s="1"/>
    </row>
    <row r="280">
      <c r="B280" s="1"/>
      <c r="C280" s="1"/>
      <c r="D280" s="1"/>
    </row>
    <row r="281">
      <c r="B281" s="1"/>
      <c r="C281" s="1"/>
      <c r="D281" s="1"/>
    </row>
    <row r="282">
      <c r="B282" s="1"/>
      <c r="C282" s="1"/>
      <c r="D282" s="1"/>
    </row>
    <row r="283">
      <c r="B283" s="1"/>
      <c r="C283" s="1"/>
      <c r="D283" s="1"/>
    </row>
    <row r="284">
      <c r="B284" s="1"/>
      <c r="C284" s="1"/>
      <c r="D284" s="1"/>
    </row>
    <row r="285">
      <c r="B285" s="1"/>
      <c r="C285" s="1"/>
      <c r="D285" s="1"/>
    </row>
    <row r="286">
      <c r="B286" s="1"/>
      <c r="C286" s="1"/>
      <c r="D286" s="1"/>
    </row>
    <row r="287">
      <c r="B287" s="1"/>
      <c r="C287" s="1"/>
      <c r="D287" s="1"/>
    </row>
    <row r="288">
      <c r="B288" s="1"/>
      <c r="C288" s="1"/>
      <c r="D288" s="1"/>
    </row>
    <row r="289">
      <c r="B289" s="1"/>
      <c r="C289" s="1"/>
      <c r="D289" s="1"/>
    </row>
    <row r="290">
      <c r="B290" s="1"/>
      <c r="C290" s="1"/>
      <c r="D290" s="1"/>
    </row>
    <row r="291">
      <c r="B291" s="1"/>
      <c r="C291" s="1"/>
      <c r="D291" s="1"/>
    </row>
    <row r="292">
      <c r="B292" s="1"/>
      <c r="C292" s="1"/>
      <c r="D292" s="1"/>
    </row>
    <row r="293">
      <c r="B293" s="1"/>
      <c r="C293" s="1"/>
      <c r="D293" s="1"/>
    </row>
    <row r="294">
      <c r="B294" s="1"/>
      <c r="C294" s="1"/>
      <c r="D294" s="1"/>
    </row>
    <row r="295">
      <c r="B295" s="1"/>
      <c r="C295" s="1"/>
      <c r="D295" s="1"/>
    </row>
    <row r="296">
      <c r="B296" s="1"/>
      <c r="C296" s="1"/>
      <c r="D296" s="1"/>
    </row>
    <row r="297">
      <c r="B297" s="1"/>
      <c r="C297" s="1"/>
      <c r="D297" s="1"/>
    </row>
    <row r="298">
      <c r="B298" s="1"/>
      <c r="C298" s="1"/>
      <c r="D298" s="1"/>
    </row>
    <row r="299">
      <c r="B299" s="1"/>
      <c r="C299" s="1"/>
      <c r="D299" s="1"/>
    </row>
    <row r="300">
      <c r="B300" s="1"/>
      <c r="C300" s="1"/>
      <c r="D300" s="1"/>
    </row>
    <row r="301">
      <c r="B301" s="1"/>
      <c r="C301" s="1"/>
      <c r="D301" s="1"/>
    </row>
    <row r="302">
      <c r="B302" s="1"/>
      <c r="C302" s="1"/>
      <c r="D302" s="1"/>
    </row>
    <row r="303">
      <c r="B303" s="1"/>
      <c r="C303" s="1"/>
      <c r="D303" s="1"/>
    </row>
    <row r="304">
      <c r="B304" s="1"/>
      <c r="C304" s="1"/>
      <c r="D304" s="1"/>
    </row>
    <row r="305">
      <c r="B305" s="1"/>
      <c r="C305" s="1"/>
      <c r="D305" s="1"/>
    </row>
    <row r="306">
      <c r="B306" s="1"/>
      <c r="C306" s="1"/>
      <c r="D306" s="1"/>
    </row>
    <row r="307">
      <c r="B307" s="1"/>
      <c r="C307" s="1"/>
      <c r="D307" s="1"/>
    </row>
    <row r="308">
      <c r="B308" s="1"/>
      <c r="C308" s="1"/>
      <c r="D308" s="1"/>
    </row>
    <row r="309">
      <c r="B309" s="1"/>
      <c r="C309" s="1"/>
      <c r="D309" s="1"/>
    </row>
    <row r="310">
      <c r="B310" s="1"/>
      <c r="C310" s="1"/>
      <c r="D310" s="1"/>
    </row>
    <row r="311">
      <c r="B311" s="1"/>
      <c r="C311" s="1"/>
      <c r="D311" s="1"/>
    </row>
    <row r="312">
      <c r="B312" s="1"/>
      <c r="C312" s="1"/>
      <c r="D312" s="1"/>
    </row>
    <row r="313">
      <c r="B313" s="1"/>
      <c r="C313" s="1"/>
      <c r="D313" s="1"/>
    </row>
    <row r="314">
      <c r="B314" s="1"/>
      <c r="C314" s="1"/>
      <c r="D314" s="1"/>
    </row>
    <row r="315">
      <c r="B315" s="1"/>
      <c r="C315" s="1"/>
      <c r="D315" s="1"/>
    </row>
    <row r="316">
      <c r="B316" s="1"/>
      <c r="C316" s="1"/>
      <c r="D316" s="1"/>
    </row>
    <row r="317">
      <c r="B317" s="1"/>
      <c r="C317" s="1"/>
      <c r="D317" s="1"/>
    </row>
    <row r="318">
      <c r="B318" s="1"/>
      <c r="C318" s="1"/>
      <c r="D318" s="1"/>
    </row>
    <row r="319">
      <c r="B319" s="1"/>
      <c r="C319" s="1"/>
      <c r="D319" s="1"/>
    </row>
    <row r="320">
      <c r="B320" s="1"/>
      <c r="C320" s="1"/>
      <c r="D320" s="1"/>
    </row>
    <row r="321">
      <c r="B321" s="1"/>
      <c r="C321" s="1"/>
      <c r="D321" s="1"/>
    </row>
    <row r="322">
      <c r="B322" s="1"/>
      <c r="C322" s="1"/>
      <c r="D322" s="1"/>
    </row>
    <row r="323">
      <c r="B323" s="1"/>
      <c r="C323" s="1"/>
      <c r="D323" s="1"/>
    </row>
    <row r="324">
      <c r="B324" s="1"/>
      <c r="C324" s="1"/>
      <c r="D324" s="1"/>
    </row>
    <row r="325">
      <c r="B325" s="1"/>
      <c r="C325" s="1"/>
      <c r="D325" s="1"/>
    </row>
    <row r="326">
      <c r="B326" s="1"/>
      <c r="C326" s="1"/>
      <c r="D326" s="1"/>
    </row>
    <row r="327">
      <c r="B327" s="1"/>
      <c r="C327" s="1"/>
      <c r="D327" s="1"/>
    </row>
    <row r="328">
      <c r="B328" s="1"/>
      <c r="C328" s="1"/>
      <c r="D328" s="1"/>
    </row>
    <row r="329">
      <c r="B329" s="1"/>
      <c r="C329" s="1"/>
      <c r="D329" s="1"/>
    </row>
    <row r="330">
      <c r="B330" s="1"/>
      <c r="C330" s="1"/>
      <c r="D330" s="1"/>
    </row>
    <row r="331">
      <c r="B331" s="1"/>
      <c r="C331" s="1"/>
      <c r="D331" s="1"/>
    </row>
    <row r="332">
      <c r="B332" s="1"/>
      <c r="C332" s="1"/>
      <c r="D332" s="1"/>
    </row>
    <row r="333">
      <c r="B333" s="1"/>
      <c r="C333" s="1"/>
      <c r="D333" s="1"/>
    </row>
    <row r="334">
      <c r="B334" s="1"/>
      <c r="C334" s="1"/>
      <c r="D334" s="1"/>
    </row>
    <row r="335">
      <c r="B335" s="1"/>
      <c r="C335" s="1"/>
      <c r="D335" s="1"/>
    </row>
    <row r="336">
      <c r="B336" s="1"/>
      <c r="C336" s="1"/>
      <c r="D336" s="1"/>
    </row>
    <row r="337">
      <c r="B337" s="1"/>
      <c r="C337" s="1"/>
      <c r="D337" s="1"/>
    </row>
    <row r="338">
      <c r="B338" s="1"/>
      <c r="C338" s="1"/>
      <c r="D338" s="1"/>
    </row>
    <row r="339">
      <c r="B339" s="1"/>
      <c r="C339" s="1"/>
      <c r="D339" s="1"/>
    </row>
    <row r="340">
      <c r="B340" s="1"/>
      <c r="C340" s="1"/>
      <c r="D340" s="1"/>
    </row>
    <row r="341">
      <c r="B341" s="1"/>
      <c r="C341" s="1"/>
      <c r="D341" s="1"/>
    </row>
    <row r="342">
      <c r="B342" s="1"/>
      <c r="C342" s="1"/>
      <c r="D342" s="1"/>
    </row>
    <row r="343">
      <c r="B343" s="1"/>
      <c r="C343" s="1"/>
      <c r="D343" s="1"/>
    </row>
    <row r="344">
      <c r="B344" s="1"/>
      <c r="C344" s="1"/>
      <c r="D344" s="1"/>
    </row>
    <row r="345">
      <c r="B345" s="1"/>
      <c r="C345" s="1"/>
      <c r="D345" s="1"/>
    </row>
    <row r="346">
      <c r="B346" s="1"/>
      <c r="C346" s="1"/>
      <c r="D346" s="1"/>
    </row>
    <row r="347">
      <c r="B347" s="1"/>
      <c r="C347" s="1"/>
      <c r="D347" s="1"/>
    </row>
    <row r="348">
      <c r="B348" s="1"/>
      <c r="C348" s="1"/>
      <c r="D348" s="1"/>
    </row>
    <row r="349">
      <c r="B349" s="1"/>
      <c r="C349" s="1"/>
      <c r="D349" s="1"/>
    </row>
    <row r="350">
      <c r="B350" s="1"/>
      <c r="C350" s="1"/>
      <c r="D350" s="1"/>
    </row>
    <row r="351">
      <c r="B351" s="1"/>
      <c r="C351" s="1"/>
      <c r="D351" s="1"/>
    </row>
    <row r="352">
      <c r="B352" s="1"/>
      <c r="C352" s="1"/>
      <c r="D352" s="1"/>
    </row>
    <row r="353">
      <c r="B353" s="1"/>
      <c r="C353" s="1"/>
      <c r="D353" s="1"/>
    </row>
    <row r="354">
      <c r="B354" s="1"/>
      <c r="C354" s="1"/>
      <c r="D354" s="1"/>
    </row>
    <row r="355">
      <c r="B355" s="1"/>
      <c r="C355" s="1"/>
      <c r="D355" s="1"/>
    </row>
    <row r="356">
      <c r="B356" s="1"/>
      <c r="C356" s="1"/>
      <c r="D356" s="1"/>
    </row>
    <row r="357">
      <c r="B357" s="1"/>
      <c r="C357" s="1"/>
      <c r="D357" s="1"/>
    </row>
    <row r="358">
      <c r="B358" s="1"/>
      <c r="C358" s="1"/>
      <c r="D358" s="1"/>
    </row>
    <row r="359">
      <c r="B359" s="1"/>
      <c r="C359" s="1"/>
      <c r="D359" s="1"/>
    </row>
    <row r="360">
      <c r="B360" s="1"/>
      <c r="C360" s="1"/>
      <c r="D360" s="1"/>
    </row>
    <row r="361">
      <c r="B361" s="1"/>
      <c r="C361" s="1"/>
      <c r="D361" s="1"/>
    </row>
    <row r="362">
      <c r="B362" s="1"/>
      <c r="C362" s="1"/>
      <c r="D362" s="1"/>
    </row>
    <row r="363">
      <c r="B363" s="1"/>
      <c r="C363" s="1"/>
      <c r="D363" s="1"/>
    </row>
    <row r="364">
      <c r="B364" s="1"/>
      <c r="C364" s="1"/>
      <c r="D364" s="1"/>
    </row>
    <row r="365">
      <c r="B365" s="1"/>
      <c r="C365" s="1"/>
      <c r="D365" s="1"/>
    </row>
    <row r="366">
      <c r="B366" s="1"/>
      <c r="C366" s="1"/>
      <c r="D366" s="1"/>
    </row>
    <row r="367">
      <c r="B367" s="1"/>
      <c r="C367" s="1"/>
      <c r="D367" s="1"/>
    </row>
    <row r="368">
      <c r="B368" s="1"/>
      <c r="C368" s="1"/>
      <c r="D368" s="1"/>
    </row>
    <row r="369">
      <c r="B369" s="1"/>
      <c r="C369" s="1"/>
      <c r="D369" s="1"/>
    </row>
    <row r="370">
      <c r="B370" s="1"/>
      <c r="C370" s="1"/>
      <c r="D370" s="1"/>
    </row>
    <row r="371">
      <c r="B371" s="1"/>
      <c r="C371" s="1"/>
      <c r="D371" s="1"/>
    </row>
    <row r="372">
      <c r="B372" s="1"/>
      <c r="C372" s="1"/>
      <c r="D372" s="1"/>
    </row>
    <row r="373">
      <c r="B373" s="1"/>
      <c r="C373" s="1"/>
      <c r="D373" s="1"/>
    </row>
    <row r="374">
      <c r="B374" s="1"/>
      <c r="C374" s="1"/>
      <c r="D374" s="1"/>
    </row>
    <row r="375">
      <c r="B375" s="1"/>
      <c r="C375" s="1"/>
      <c r="D375" s="1"/>
    </row>
    <row r="376">
      <c r="B376" s="1"/>
      <c r="C376" s="1"/>
      <c r="D376" s="1"/>
    </row>
    <row r="377">
      <c r="B377" s="1"/>
      <c r="C377" s="1"/>
      <c r="D377" s="1"/>
    </row>
    <row r="378">
      <c r="B378" s="1"/>
      <c r="C378" s="1"/>
      <c r="D378" s="1"/>
    </row>
    <row r="379">
      <c r="B379" s="1"/>
      <c r="C379" s="1"/>
      <c r="D379" s="1"/>
    </row>
    <row r="380">
      <c r="B380" s="1"/>
      <c r="C380" s="1"/>
      <c r="D380" s="1"/>
    </row>
    <row r="381">
      <c r="B381" s="1"/>
      <c r="C381" s="1"/>
      <c r="D381" s="1"/>
    </row>
    <row r="382">
      <c r="B382" s="1"/>
      <c r="C382" s="1"/>
      <c r="D382" s="1"/>
    </row>
    <row r="383">
      <c r="B383" s="1"/>
      <c r="C383" s="1"/>
      <c r="D383" s="1"/>
    </row>
    <row r="384">
      <c r="B384" s="1"/>
      <c r="C384" s="1"/>
      <c r="D384" s="1"/>
    </row>
    <row r="385">
      <c r="B385" s="1"/>
      <c r="C385" s="1"/>
      <c r="D385" s="1"/>
    </row>
    <row r="386">
      <c r="B386" s="1"/>
      <c r="C386" s="1"/>
      <c r="D386" s="1"/>
    </row>
    <row r="387">
      <c r="B387" s="1"/>
      <c r="C387" s="1"/>
      <c r="D387" s="1"/>
    </row>
    <row r="388">
      <c r="B388" s="1"/>
      <c r="C388" s="1"/>
      <c r="D388" s="1"/>
    </row>
    <row r="389">
      <c r="B389" s="1"/>
      <c r="C389" s="1"/>
      <c r="D389" s="1"/>
    </row>
    <row r="390">
      <c r="B390" s="1"/>
      <c r="C390" s="1"/>
      <c r="D390" s="1"/>
    </row>
    <row r="391">
      <c r="B391" s="1"/>
      <c r="C391" s="1"/>
      <c r="D391" s="1"/>
    </row>
    <row r="392">
      <c r="B392" s="1"/>
      <c r="C392" s="1"/>
      <c r="D392" s="1"/>
    </row>
    <row r="393">
      <c r="B393" s="1"/>
      <c r="C393" s="1"/>
      <c r="D393" s="1"/>
    </row>
    <row r="394">
      <c r="B394" s="1"/>
      <c r="C394" s="1"/>
      <c r="D394" s="1"/>
    </row>
    <row r="395">
      <c r="B395" s="1"/>
      <c r="C395" s="1"/>
      <c r="D395" s="1"/>
    </row>
    <row r="396">
      <c r="B396" s="1"/>
      <c r="C396" s="1"/>
      <c r="D396" s="1"/>
    </row>
    <row r="397">
      <c r="B397" s="1"/>
      <c r="C397" s="1"/>
      <c r="D397" s="1"/>
    </row>
    <row r="398">
      <c r="B398" s="1"/>
      <c r="C398" s="1"/>
      <c r="D398" s="1"/>
    </row>
    <row r="399">
      <c r="B399" s="1"/>
      <c r="C399" s="1"/>
      <c r="D399" s="1"/>
    </row>
    <row r="400">
      <c r="B400" s="1"/>
      <c r="C400" s="1"/>
      <c r="D400" s="1"/>
    </row>
    <row r="401">
      <c r="B401" s="1"/>
      <c r="C401" s="1"/>
      <c r="D401" s="1"/>
    </row>
    <row r="402">
      <c r="B402" s="1"/>
      <c r="C402" s="1"/>
      <c r="D402" s="1"/>
    </row>
    <row r="403">
      <c r="B403" s="1"/>
      <c r="C403" s="1"/>
      <c r="D403" s="1"/>
    </row>
    <row r="404">
      <c r="B404" s="1"/>
      <c r="C404" s="1"/>
      <c r="D404" s="1"/>
    </row>
    <row r="405">
      <c r="B405" s="1"/>
      <c r="C405" s="1"/>
      <c r="D405" s="1"/>
    </row>
    <row r="406">
      <c r="B406" s="1"/>
      <c r="C406" s="1"/>
      <c r="D406" s="1"/>
    </row>
    <row r="407">
      <c r="B407" s="1"/>
      <c r="C407" s="1"/>
      <c r="D407" s="1"/>
    </row>
    <row r="408">
      <c r="B408" s="1"/>
      <c r="C408" s="1"/>
      <c r="D408" s="1"/>
    </row>
    <row r="409">
      <c r="B409" s="1"/>
      <c r="C409" s="1"/>
      <c r="D409" s="1"/>
    </row>
    <row r="410">
      <c r="B410" s="1"/>
      <c r="C410" s="1"/>
      <c r="D410" s="1"/>
    </row>
    <row r="411">
      <c r="B411" s="1"/>
      <c r="C411" s="1"/>
      <c r="D411" s="1"/>
    </row>
    <row r="412">
      <c r="B412" s="1"/>
      <c r="C412" s="1"/>
      <c r="D412" s="1"/>
    </row>
    <row r="413">
      <c r="B413" s="1"/>
      <c r="C413" s="1"/>
      <c r="D413" s="1"/>
    </row>
    <row r="414">
      <c r="B414" s="1"/>
      <c r="C414" s="1"/>
      <c r="D414" s="1"/>
    </row>
    <row r="415">
      <c r="B415" s="1"/>
      <c r="C415" s="1"/>
      <c r="D415" s="1"/>
    </row>
    <row r="416">
      <c r="B416" s="1"/>
      <c r="C416" s="1"/>
      <c r="D416" s="1"/>
    </row>
    <row r="417">
      <c r="B417" s="1"/>
      <c r="C417" s="1"/>
      <c r="D417" s="1"/>
    </row>
    <row r="418">
      <c r="B418" s="1"/>
      <c r="C418" s="1"/>
      <c r="D418" s="1"/>
    </row>
    <row r="419">
      <c r="B419" s="1"/>
      <c r="C419" s="1"/>
      <c r="D419" s="1"/>
    </row>
    <row r="420">
      <c r="B420" s="1"/>
      <c r="C420" s="1"/>
      <c r="D420" s="1"/>
    </row>
    <row r="421">
      <c r="B421" s="1"/>
      <c r="C421" s="1"/>
      <c r="D421" s="1"/>
    </row>
    <row r="422">
      <c r="B422" s="1"/>
      <c r="C422" s="1"/>
      <c r="D422" s="1"/>
    </row>
    <row r="423">
      <c r="B423" s="1"/>
      <c r="C423" s="1"/>
      <c r="D423" s="1"/>
    </row>
    <row r="424">
      <c r="B424" s="1"/>
      <c r="C424" s="1"/>
      <c r="D424" s="1"/>
    </row>
    <row r="425">
      <c r="B425" s="1"/>
      <c r="C425" s="1"/>
      <c r="D425" s="1"/>
    </row>
    <row r="426">
      <c r="B426" s="1"/>
      <c r="C426" s="1"/>
      <c r="D426" s="1"/>
    </row>
    <row r="427">
      <c r="B427" s="1"/>
      <c r="C427" s="1"/>
      <c r="D427" s="1"/>
    </row>
    <row r="428">
      <c r="B428" s="1"/>
      <c r="C428" s="1"/>
      <c r="D428" s="1"/>
    </row>
    <row r="429">
      <c r="B429" s="1"/>
      <c r="C429" s="1"/>
      <c r="D429" s="1"/>
    </row>
    <row r="430">
      <c r="B430" s="1"/>
      <c r="C430" s="1"/>
      <c r="D430" s="1"/>
    </row>
    <row r="431">
      <c r="B431" s="1"/>
      <c r="C431" s="1"/>
      <c r="D431" s="1"/>
    </row>
    <row r="432">
      <c r="B432" s="1"/>
      <c r="C432" s="1"/>
      <c r="D432" s="1"/>
    </row>
    <row r="433">
      <c r="B433" s="1"/>
      <c r="C433" s="1"/>
      <c r="D433" s="1"/>
    </row>
    <row r="434">
      <c r="B434" s="1"/>
      <c r="C434" s="1"/>
      <c r="D434" s="1"/>
    </row>
    <row r="435">
      <c r="B435" s="1"/>
      <c r="C435" s="1"/>
      <c r="D435" s="1"/>
    </row>
    <row r="436">
      <c r="B436" s="1"/>
      <c r="C436" s="1"/>
      <c r="D436" s="1"/>
    </row>
    <row r="437">
      <c r="B437" s="1"/>
      <c r="C437" s="1"/>
      <c r="D437" s="1"/>
    </row>
    <row r="438">
      <c r="B438" s="1"/>
      <c r="C438" s="1"/>
      <c r="D438" s="1"/>
    </row>
    <row r="439">
      <c r="B439" s="1"/>
      <c r="C439" s="1"/>
      <c r="D439" s="1"/>
    </row>
    <row r="440">
      <c r="B440" s="1"/>
      <c r="C440" s="1"/>
      <c r="D440" s="1"/>
    </row>
    <row r="441">
      <c r="B441" s="1"/>
      <c r="C441" s="1"/>
      <c r="D441" s="1"/>
    </row>
    <row r="442">
      <c r="B442" s="1"/>
      <c r="C442" s="1"/>
      <c r="D442" s="1"/>
    </row>
    <row r="443">
      <c r="B443" s="1"/>
      <c r="C443" s="1"/>
      <c r="D443" s="1"/>
    </row>
    <row r="444">
      <c r="B444" s="1"/>
      <c r="C444" s="1"/>
      <c r="D444" s="1"/>
    </row>
    <row r="445">
      <c r="B445" s="1"/>
      <c r="C445" s="1"/>
      <c r="D445" s="1"/>
    </row>
    <row r="446">
      <c r="B446" s="1"/>
      <c r="C446" s="1"/>
      <c r="D446" s="1"/>
    </row>
    <row r="447">
      <c r="B447" s="1"/>
      <c r="C447" s="1"/>
      <c r="D447" s="1"/>
    </row>
    <row r="448">
      <c r="B448" s="1"/>
      <c r="C448" s="1"/>
      <c r="D448" s="1"/>
    </row>
    <row r="449">
      <c r="B449" s="1"/>
      <c r="C449" s="1"/>
      <c r="D449" s="1"/>
    </row>
    <row r="450">
      <c r="B450" s="1"/>
      <c r="C450" s="1"/>
      <c r="D450" s="1"/>
    </row>
    <row r="451">
      <c r="B451" s="1"/>
      <c r="C451" s="1"/>
      <c r="D451" s="1"/>
    </row>
    <row r="452">
      <c r="B452" s="1"/>
      <c r="C452" s="1"/>
      <c r="D452" s="1"/>
    </row>
    <row r="453">
      <c r="B453" s="1"/>
      <c r="C453" s="1"/>
      <c r="D453" s="1"/>
    </row>
    <row r="454">
      <c r="B454" s="1"/>
      <c r="C454" s="1"/>
      <c r="D454" s="1"/>
    </row>
    <row r="455">
      <c r="B455" s="1"/>
      <c r="C455" s="1"/>
      <c r="D455" s="1"/>
    </row>
    <row r="456">
      <c r="B456" s="1"/>
      <c r="C456" s="1"/>
      <c r="D456" s="1"/>
    </row>
    <row r="457">
      <c r="B457" s="1"/>
      <c r="C457" s="1"/>
      <c r="D457" s="1"/>
    </row>
    <row r="458">
      <c r="B458" s="1"/>
      <c r="C458" s="1"/>
      <c r="D458" s="1"/>
    </row>
    <row r="459">
      <c r="B459" s="1"/>
      <c r="C459" s="1"/>
      <c r="D459" s="1"/>
    </row>
    <row r="460">
      <c r="B460" s="1"/>
      <c r="C460" s="1"/>
      <c r="D460" s="1"/>
    </row>
    <row r="461">
      <c r="B461" s="1"/>
      <c r="C461" s="1"/>
      <c r="D461" s="1"/>
    </row>
    <row r="462">
      <c r="B462" s="1"/>
      <c r="C462" s="1"/>
      <c r="D462" s="1"/>
    </row>
    <row r="463">
      <c r="B463" s="1"/>
      <c r="C463" s="1"/>
      <c r="D463" s="1"/>
    </row>
    <row r="464">
      <c r="B464" s="1"/>
      <c r="C464" s="1"/>
      <c r="D464" s="1"/>
    </row>
    <row r="465">
      <c r="B465" s="1"/>
      <c r="C465" s="1"/>
      <c r="D465" s="1"/>
    </row>
    <row r="466">
      <c r="B466" s="1"/>
      <c r="C466" s="1"/>
      <c r="D466" s="1"/>
    </row>
    <row r="467">
      <c r="B467" s="1"/>
      <c r="C467" s="1"/>
      <c r="D467" s="1"/>
    </row>
    <row r="468">
      <c r="B468" s="1"/>
      <c r="C468" s="1"/>
      <c r="D468" s="1"/>
    </row>
    <row r="469">
      <c r="B469" s="1"/>
      <c r="C469" s="1"/>
      <c r="D469" s="1"/>
    </row>
    <row r="470">
      <c r="B470" s="1"/>
      <c r="C470" s="1"/>
      <c r="D470" s="1"/>
    </row>
    <row r="471">
      <c r="B471" s="1"/>
      <c r="C471" s="1"/>
      <c r="D471" s="1"/>
    </row>
    <row r="472">
      <c r="B472" s="1"/>
      <c r="C472" s="1"/>
      <c r="D472" s="1"/>
    </row>
    <row r="473">
      <c r="B473" s="1"/>
      <c r="C473" s="1"/>
      <c r="D473" s="1"/>
    </row>
    <row r="474">
      <c r="B474" s="1"/>
      <c r="C474" s="1"/>
      <c r="D474" s="1"/>
    </row>
    <row r="475">
      <c r="B475" s="1"/>
      <c r="C475" s="1"/>
      <c r="D475" s="1"/>
    </row>
    <row r="476">
      <c r="B476" s="1"/>
      <c r="C476" s="1"/>
      <c r="D476" s="1"/>
    </row>
    <row r="477">
      <c r="B477" s="1"/>
      <c r="C477" s="1"/>
      <c r="D477" s="1"/>
    </row>
    <row r="478">
      <c r="B478" s="1"/>
      <c r="C478" s="1"/>
      <c r="D478" s="1"/>
    </row>
    <row r="479">
      <c r="B479" s="1"/>
      <c r="C479" s="1"/>
      <c r="D479" s="1"/>
    </row>
    <row r="480">
      <c r="B480" s="1"/>
      <c r="C480" s="1"/>
      <c r="D480" s="1"/>
    </row>
    <row r="481">
      <c r="B481" s="1"/>
      <c r="C481" s="1"/>
      <c r="D481" s="1"/>
    </row>
    <row r="482">
      <c r="B482" s="1"/>
      <c r="C482" s="1"/>
      <c r="D482" s="1"/>
    </row>
    <row r="483">
      <c r="B483" s="1"/>
      <c r="C483" s="1"/>
      <c r="D483" s="1"/>
    </row>
    <row r="484">
      <c r="B484" s="1"/>
      <c r="C484" s="1"/>
      <c r="D484" s="1"/>
    </row>
    <row r="485">
      <c r="B485" s="1"/>
      <c r="C485" s="1"/>
      <c r="D485" s="1"/>
    </row>
    <row r="486">
      <c r="B486" s="1"/>
      <c r="C486" s="1"/>
      <c r="D486" s="1"/>
    </row>
    <row r="487">
      <c r="B487" s="1"/>
      <c r="C487" s="1"/>
      <c r="D487" s="1"/>
    </row>
    <row r="488">
      <c r="B488" s="1"/>
      <c r="C488" s="1"/>
      <c r="D488" s="1"/>
    </row>
    <row r="489">
      <c r="B489" s="1"/>
      <c r="C489" s="1"/>
      <c r="D489" s="1"/>
    </row>
    <row r="490">
      <c r="B490" s="1"/>
      <c r="C490" s="1"/>
      <c r="D490" s="1"/>
    </row>
    <row r="491">
      <c r="B491" s="1"/>
      <c r="C491" s="1"/>
      <c r="D491" s="1"/>
    </row>
    <row r="492">
      <c r="B492" s="1"/>
      <c r="C492" s="1"/>
      <c r="D492" s="1"/>
    </row>
    <row r="493">
      <c r="B493" s="1"/>
      <c r="C493" s="1"/>
      <c r="D493" s="1"/>
    </row>
    <row r="494">
      <c r="B494" s="1"/>
      <c r="C494" s="1"/>
      <c r="D494" s="1"/>
    </row>
    <row r="495">
      <c r="B495" s="1"/>
      <c r="C495" s="1"/>
      <c r="D495" s="1"/>
    </row>
    <row r="496">
      <c r="B496" s="1"/>
      <c r="C496" s="1"/>
      <c r="D496" s="1"/>
    </row>
    <row r="497">
      <c r="B497" s="1"/>
      <c r="C497" s="1"/>
      <c r="D497" s="1"/>
    </row>
    <row r="498">
      <c r="B498" s="1"/>
      <c r="C498" s="1"/>
      <c r="D498" s="1"/>
    </row>
    <row r="499">
      <c r="B499" s="1"/>
      <c r="C499" s="1"/>
      <c r="D499" s="1"/>
    </row>
    <row r="500">
      <c r="B500" s="1"/>
      <c r="C500" s="1"/>
      <c r="D500" s="1"/>
    </row>
    <row r="501">
      <c r="B501" s="1"/>
      <c r="C501" s="1"/>
      <c r="D501" s="1"/>
    </row>
    <row r="502">
      <c r="B502" s="1"/>
      <c r="C502" s="1"/>
      <c r="D502" s="1"/>
    </row>
    <row r="503">
      <c r="B503" s="1"/>
      <c r="C503" s="1"/>
      <c r="D503" s="1"/>
    </row>
    <row r="504">
      <c r="B504" s="1"/>
      <c r="C504" s="1"/>
      <c r="D504" s="1"/>
    </row>
    <row r="505">
      <c r="B505" s="1"/>
      <c r="C505" s="1"/>
      <c r="D505" s="1"/>
    </row>
    <row r="506">
      <c r="B506" s="1"/>
      <c r="C506" s="1"/>
      <c r="D506" s="1"/>
    </row>
    <row r="507">
      <c r="B507" s="1"/>
      <c r="C507" s="1"/>
      <c r="D507" s="1"/>
    </row>
    <row r="508">
      <c r="B508" s="1"/>
      <c r="C508" s="1"/>
      <c r="D508" s="1"/>
    </row>
    <row r="509">
      <c r="B509" s="1"/>
      <c r="C509" s="1"/>
      <c r="D509" s="1"/>
    </row>
    <row r="510">
      <c r="B510" s="1"/>
      <c r="C510" s="1"/>
      <c r="D510" s="1"/>
    </row>
    <row r="511">
      <c r="B511" s="1"/>
      <c r="C511" s="1"/>
      <c r="D511" s="1"/>
    </row>
    <row r="512">
      <c r="B512" s="1"/>
      <c r="C512" s="1"/>
      <c r="D512" s="1"/>
    </row>
    <row r="513">
      <c r="B513" s="1"/>
      <c r="C513" s="1"/>
      <c r="D513" s="1"/>
    </row>
    <row r="514">
      <c r="B514" s="1"/>
      <c r="C514" s="1"/>
      <c r="D514" s="1"/>
    </row>
    <row r="515">
      <c r="B515" s="1"/>
      <c r="C515" s="1"/>
      <c r="D515" s="1"/>
    </row>
    <row r="516">
      <c r="B516" s="1"/>
      <c r="C516" s="1"/>
      <c r="D516" s="1"/>
    </row>
    <row r="517">
      <c r="B517" s="1"/>
      <c r="C517" s="1"/>
      <c r="D517" s="1"/>
    </row>
    <row r="518">
      <c r="B518" s="1"/>
      <c r="C518" s="1"/>
      <c r="D518" s="1"/>
    </row>
    <row r="519">
      <c r="B519" s="1"/>
      <c r="C519" s="1"/>
      <c r="D519" s="1"/>
    </row>
    <row r="520">
      <c r="B520" s="1"/>
      <c r="C520" s="1"/>
      <c r="D520" s="1"/>
    </row>
    <row r="521">
      <c r="B521" s="1"/>
      <c r="C521" s="1"/>
      <c r="D521" s="1"/>
    </row>
    <row r="522">
      <c r="B522" s="1"/>
      <c r="C522" s="1"/>
      <c r="D522" s="1"/>
    </row>
    <row r="523">
      <c r="B523" s="1"/>
      <c r="C523" s="1"/>
      <c r="D523" s="1"/>
    </row>
    <row r="524">
      <c r="B524" s="1"/>
      <c r="C524" s="1"/>
      <c r="D524" s="1"/>
    </row>
    <row r="525">
      <c r="B525" s="1"/>
      <c r="C525" s="1"/>
      <c r="D525" s="1"/>
    </row>
    <row r="526">
      <c r="B526" s="1"/>
      <c r="C526" s="1"/>
      <c r="D526" s="1"/>
    </row>
    <row r="527">
      <c r="B527" s="1"/>
      <c r="C527" s="1"/>
      <c r="D527" s="1"/>
    </row>
    <row r="528">
      <c r="B528" s="1"/>
      <c r="C528" s="1"/>
      <c r="D528" s="1"/>
    </row>
    <row r="529">
      <c r="B529" s="1"/>
      <c r="C529" s="1"/>
      <c r="D529" s="1"/>
    </row>
    <row r="530">
      <c r="B530" s="1"/>
      <c r="C530" s="1"/>
      <c r="D530" s="1"/>
    </row>
    <row r="531">
      <c r="B531" s="1"/>
      <c r="C531" s="1"/>
      <c r="D531" s="1"/>
    </row>
    <row r="532">
      <c r="B532" s="1"/>
      <c r="C532" s="1"/>
      <c r="D532" s="1"/>
    </row>
    <row r="533">
      <c r="B533" s="1"/>
      <c r="C533" s="1"/>
      <c r="D533" s="1"/>
    </row>
    <row r="534">
      <c r="B534" s="1"/>
      <c r="C534" s="1"/>
      <c r="D534" s="1"/>
    </row>
    <row r="535">
      <c r="B535" s="1"/>
      <c r="C535" s="1"/>
      <c r="D535" s="1"/>
    </row>
    <row r="536">
      <c r="B536" s="1"/>
      <c r="C536" s="1"/>
      <c r="D536" s="1"/>
    </row>
    <row r="537">
      <c r="B537" s="1"/>
      <c r="C537" s="1"/>
      <c r="D537" s="1"/>
    </row>
    <row r="538">
      <c r="B538" s="1"/>
      <c r="C538" s="1"/>
      <c r="D538" s="1"/>
    </row>
    <row r="539">
      <c r="B539" s="1"/>
      <c r="C539" s="1"/>
      <c r="D539" s="1"/>
    </row>
    <row r="540">
      <c r="B540" s="1"/>
      <c r="C540" s="1"/>
      <c r="D540" s="1"/>
    </row>
    <row r="541">
      <c r="B541" s="1"/>
      <c r="C541" s="1"/>
      <c r="D541" s="1"/>
    </row>
    <row r="542">
      <c r="B542" s="1"/>
      <c r="C542" s="1"/>
      <c r="D542" s="1"/>
    </row>
    <row r="543">
      <c r="B543" s="1"/>
      <c r="C543" s="1"/>
      <c r="D543" s="1"/>
    </row>
    <row r="544">
      <c r="B544" s="1"/>
      <c r="C544" s="1"/>
      <c r="D544" s="1"/>
    </row>
    <row r="545">
      <c r="B545" s="1"/>
      <c r="C545" s="1"/>
      <c r="D545" s="1"/>
    </row>
    <row r="546">
      <c r="B546" s="1"/>
      <c r="C546" s="1"/>
      <c r="D546" s="1"/>
    </row>
    <row r="547">
      <c r="B547" s="1"/>
      <c r="C547" s="1"/>
      <c r="D547" s="1"/>
    </row>
    <row r="548">
      <c r="B548" s="1"/>
      <c r="C548" s="1"/>
      <c r="D548" s="1"/>
    </row>
    <row r="549">
      <c r="B549" s="1"/>
      <c r="C549" s="1"/>
      <c r="D549" s="1"/>
    </row>
    <row r="550">
      <c r="B550" s="1"/>
      <c r="C550" s="1"/>
      <c r="D550" s="1"/>
    </row>
    <row r="551">
      <c r="B551" s="1"/>
      <c r="C551" s="1"/>
      <c r="D551" s="1"/>
    </row>
    <row r="552">
      <c r="B552" s="1"/>
      <c r="C552" s="1"/>
      <c r="D552" s="1"/>
    </row>
    <row r="553">
      <c r="B553" s="1"/>
      <c r="C553" s="1"/>
      <c r="D553" s="1"/>
    </row>
    <row r="554">
      <c r="B554" s="1"/>
      <c r="C554" s="1"/>
      <c r="D554" s="1"/>
    </row>
    <row r="555">
      <c r="B555" s="1"/>
      <c r="C555" s="1"/>
      <c r="D555" s="1"/>
    </row>
    <row r="556">
      <c r="B556" s="1"/>
      <c r="C556" s="1"/>
      <c r="D556" s="1"/>
    </row>
    <row r="557">
      <c r="B557" s="1"/>
      <c r="C557" s="1"/>
      <c r="D557" s="1"/>
    </row>
    <row r="558">
      <c r="B558" s="1"/>
      <c r="C558" s="1"/>
      <c r="D558" s="1"/>
    </row>
    <row r="559">
      <c r="B559" s="1"/>
      <c r="C559" s="1"/>
      <c r="D559" s="1"/>
    </row>
    <row r="560">
      <c r="B560" s="1"/>
      <c r="C560" s="1"/>
      <c r="D560" s="1"/>
    </row>
    <row r="561">
      <c r="B561" s="1"/>
      <c r="C561" s="1"/>
      <c r="D561" s="1"/>
    </row>
    <row r="562">
      <c r="B562" s="1"/>
      <c r="C562" s="1"/>
      <c r="D562" s="1"/>
    </row>
    <row r="563">
      <c r="B563" s="1"/>
      <c r="C563" s="1"/>
      <c r="D563" s="1"/>
    </row>
    <row r="564">
      <c r="B564" s="1"/>
      <c r="C564" s="1"/>
      <c r="D564" s="1"/>
    </row>
    <row r="565">
      <c r="B565" s="1"/>
      <c r="C565" s="1"/>
      <c r="D565" s="1"/>
    </row>
    <row r="566">
      <c r="B566" s="1"/>
      <c r="C566" s="1"/>
      <c r="D566" s="1"/>
    </row>
    <row r="567">
      <c r="B567" s="1"/>
      <c r="C567" s="1"/>
      <c r="D567" s="1"/>
    </row>
    <row r="568">
      <c r="B568" s="1"/>
      <c r="C568" s="1"/>
      <c r="D568" s="1"/>
    </row>
    <row r="569">
      <c r="B569" s="1"/>
      <c r="C569" s="1"/>
      <c r="D569" s="1"/>
    </row>
    <row r="570">
      <c r="B570" s="1"/>
      <c r="C570" s="1"/>
      <c r="D570" s="1"/>
    </row>
    <row r="571">
      <c r="B571" s="1"/>
      <c r="C571" s="1"/>
      <c r="D571" s="1"/>
    </row>
    <row r="572">
      <c r="B572" s="1"/>
      <c r="C572" s="1"/>
      <c r="D572" s="1"/>
    </row>
    <row r="573">
      <c r="B573" s="1"/>
      <c r="C573" s="1"/>
      <c r="D573" s="1"/>
    </row>
    <row r="574">
      <c r="B574" s="1"/>
      <c r="C574" s="1"/>
      <c r="D574" s="1"/>
    </row>
    <row r="575">
      <c r="B575" s="1"/>
      <c r="C575" s="1"/>
      <c r="D575" s="1"/>
    </row>
    <row r="576">
      <c r="B576" s="1"/>
      <c r="C576" s="1"/>
      <c r="D576" s="1"/>
    </row>
    <row r="577">
      <c r="B577" s="1"/>
      <c r="C577" s="1"/>
      <c r="D577" s="1"/>
    </row>
    <row r="578">
      <c r="B578" s="1"/>
      <c r="C578" s="1"/>
      <c r="D578" s="1"/>
    </row>
    <row r="579">
      <c r="B579" s="1"/>
      <c r="C579" s="1"/>
      <c r="D579" s="1"/>
    </row>
    <row r="580">
      <c r="B580" s="1"/>
      <c r="C580" s="1"/>
      <c r="D580" s="1"/>
    </row>
    <row r="581">
      <c r="B581" s="1"/>
      <c r="C581" s="1"/>
      <c r="D581" s="1"/>
    </row>
    <row r="582">
      <c r="B582" s="1"/>
      <c r="C582" s="1"/>
      <c r="D582" s="1"/>
    </row>
    <row r="583">
      <c r="B583" s="1"/>
      <c r="C583" s="1"/>
      <c r="D583" s="1"/>
    </row>
    <row r="584">
      <c r="B584" s="1"/>
      <c r="C584" s="1"/>
      <c r="D584" s="1"/>
    </row>
    <row r="585">
      <c r="B585" s="1"/>
      <c r="C585" s="1"/>
      <c r="D585" s="1"/>
    </row>
    <row r="586">
      <c r="B586" s="1"/>
      <c r="C586" s="1"/>
      <c r="D586" s="1"/>
    </row>
    <row r="587">
      <c r="B587" s="1"/>
      <c r="C587" s="1"/>
      <c r="D587" s="1"/>
    </row>
    <row r="588">
      <c r="B588" s="1"/>
      <c r="C588" s="1"/>
      <c r="D588" s="1"/>
    </row>
    <row r="589">
      <c r="B589" s="1"/>
      <c r="C589" s="1"/>
      <c r="D589" s="1"/>
    </row>
    <row r="590">
      <c r="B590" s="1"/>
      <c r="C590" s="1"/>
      <c r="D590" s="1"/>
    </row>
    <row r="591">
      <c r="B591" s="1"/>
      <c r="C591" s="1"/>
      <c r="D591" s="1"/>
    </row>
    <row r="592">
      <c r="B592" s="1"/>
      <c r="C592" s="1"/>
      <c r="D592" s="1"/>
    </row>
    <row r="593">
      <c r="B593" s="1"/>
      <c r="C593" s="1"/>
      <c r="D593" s="1"/>
    </row>
    <row r="594">
      <c r="B594" s="1"/>
      <c r="C594" s="1"/>
      <c r="D594" s="1"/>
    </row>
    <row r="595">
      <c r="B595" s="1"/>
      <c r="C595" s="1"/>
      <c r="D595" s="1"/>
    </row>
    <row r="596">
      <c r="B596" s="1"/>
      <c r="C596" s="1"/>
      <c r="D596" s="1"/>
    </row>
    <row r="597">
      <c r="B597" s="1"/>
      <c r="C597" s="1"/>
      <c r="D597" s="1"/>
    </row>
    <row r="598">
      <c r="B598" s="1"/>
      <c r="C598" s="1"/>
      <c r="D598" s="1"/>
    </row>
    <row r="599">
      <c r="B599" s="1"/>
      <c r="C599" s="1"/>
      <c r="D599" s="1"/>
    </row>
    <row r="600">
      <c r="B600" s="1"/>
      <c r="C600" s="1"/>
      <c r="D600" s="1"/>
    </row>
    <row r="601">
      <c r="B601" s="1"/>
      <c r="C601" s="1"/>
      <c r="D601" s="1"/>
    </row>
    <row r="602">
      <c r="B602" s="1"/>
      <c r="C602" s="1"/>
      <c r="D602" s="1"/>
    </row>
    <row r="603">
      <c r="B603" s="1"/>
      <c r="C603" s="1"/>
      <c r="D603" s="1"/>
    </row>
    <row r="604">
      <c r="B604" s="1"/>
      <c r="C604" s="1"/>
      <c r="D604" s="1"/>
    </row>
    <row r="605">
      <c r="B605" s="1"/>
      <c r="C605" s="1"/>
      <c r="D605" s="1"/>
    </row>
    <row r="606">
      <c r="B606" s="1"/>
      <c r="C606" s="1"/>
      <c r="D606" s="1"/>
    </row>
    <row r="607">
      <c r="B607" s="1"/>
      <c r="C607" s="1"/>
      <c r="D607" s="1"/>
    </row>
    <row r="608">
      <c r="B608" s="1"/>
      <c r="C608" s="1"/>
      <c r="D608" s="1"/>
    </row>
    <row r="609">
      <c r="B609" s="1"/>
      <c r="C609" s="1"/>
      <c r="D609" s="1"/>
    </row>
    <row r="610">
      <c r="B610" s="1"/>
      <c r="C610" s="1"/>
      <c r="D610" s="1"/>
    </row>
    <row r="611">
      <c r="B611" s="1"/>
      <c r="C611" s="1"/>
      <c r="D611" s="1"/>
    </row>
    <row r="612">
      <c r="B612" s="1"/>
      <c r="C612" s="1"/>
      <c r="D612" s="1"/>
    </row>
    <row r="613">
      <c r="B613" s="1"/>
      <c r="C613" s="1"/>
      <c r="D613" s="1"/>
    </row>
    <row r="614">
      <c r="B614" s="1"/>
      <c r="C614" s="1"/>
      <c r="D614" s="1"/>
    </row>
    <row r="615">
      <c r="B615" s="1"/>
      <c r="C615" s="1"/>
      <c r="D615" s="1"/>
    </row>
    <row r="616">
      <c r="B616" s="1"/>
      <c r="C616" s="1"/>
      <c r="D616" s="1"/>
    </row>
    <row r="617">
      <c r="B617" s="1"/>
      <c r="C617" s="1"/>
      <c r="D617" s="1"/>
    </row>
    <row r="618">
      <c r="B618" s="1"/>
      <c r="C618" s="1"/>
      <c r="D618" s="1"/>
    </row>
    <row r="619">
      <c r="B619" s="1"/>
      <c r="C619" s="1"/>
      <c r="D619" s="1"/>
    </row>
    <row r="620">
      <c r="B620" s="1"/>
      <c r="C620" s="1"/>
      <c r="D620" s="1"/>
    </row>
    <row r="621">
      <c r="B621" s="1"/>
      <c r="C621" s="1"/>
      <c r="D621" s="1"/>
    </row>
    <row r="622">
      <c r="B622" s="1"/>
      <c r="C622" s="1"/>
      <c r="D622" s="1"/>
    </row>
    <row r="623">
      <c r="B623" s="1"/>
      <c r="C623" s="1"/>
      <c r="D623" s="1"/>
    </row>
    <row r="624">
      <c r="B624" s="1"/>
      <c r="C624" s="1"/>
      <c r="D624" s="1"/>
    </row>
    <row r="625">
      <c r="B625" s="1"/>
      <c r="C625" s="1"/>
      <c r="D625" s="1"/>
    </row>
    <row r="626">
      <c r="B626" s="1"/>
      <c r="C626" s="1"/>
      <c r="D626" s="1"/>
    </row>
    <row r="627">
      <c r="B627" s="1"/>
      <c r="C627" s="1"/>
      <c r="D627" s="1"/>
    </row>
    <row r="628">
      <c r="B628" s="1"/>
      <c r="C628" s="1"/>
      <c r="D628" s="1"/>
    </row>
    <row r="629">
      <c r="B629" s="1"/>
      <c r="C629" s="1"/>
      <c r="D629" s="1"/>
    </row>
    <row r="630">
      <c r="B630" s="1"/>
      <c r="C630" s="1"/>
      <c r="D630" s="1"/>
    </row>
    <row r="631">
      <c r="B631" s="1"/>
      <c r="C631" s="1"/>
      <c r="D631" s="1"/>
    </row>
    <row r="632">
      <c r="B632" s="1"/>
      <c r="C632" s="1"/>
      <c r="D632" s="1"/>
    </row>
    <row r="633">
      <c r="B633" s="1"/>
      <c r="C633" s="1"/>
      <c r="D633" s="1"/>
    </row>
    <row r="634">
      <c r="B634" s="1"/>
      <c r="C634" s="1"/>
      <c r="D634" s="1"/>
    </row>
    <row r="635">
      <c r="B635" s="1"/>
      <c r="C635" s="1"/>
      <c r="D635" s="1"/>
    </row>
    <row r="636">
      <c r="B636" s="1"/>
      <c r="C636" s="1"/>
      <c r="D636" s="1"/>
    </row>
    <row r="637">
      <c r="B637" s="1"/>
      <c r="C637" s="1"/>
      <c r="D637" s="1"/>
    </row>
    <row r="638">
      <c r="B638" s="1"/>
      <c r="C638" s="1"/>
      <c r="D638" s="1"/>
    </row>
    <row r="639">
      <c r="B639" s="1"/>
      <c r="C639" s="1"/>
      <c r="D639" s="1"/>
    </row>
    <row r="640">
      <c r="B640" s="1"/>
      <c r="C640" s="1"/>
      <c r="D640" s="1"/>
    </row>
    <row r="641">
      <c r="B641" s="1"/>
      <c r="C641" s="1"/>
      <c r="D641" s="1"/>
    </row>
    <row r="642">
      <c r="B642" s="1"/>
      <c r="C642" s="1"/>
      <c r="D642" s="1"/>
    </row>
    <row r="643">
      <c r="B643" s="1"/>
      <c r="C643" s="1"/>
      <c r="D643" s="1"/>
    </row>
    <row r="644">
      <c r="B644" s="1"/>
      <c r="C644" s="1"/>
      <c r="D644" s="1"/>
    </row>
    <row r="645">
      <c r="B645" s="1"/>
      <c r="C645" s="1"/>
      <c r="D645" s="1"/>
    </row>
    <row r="646">
      <c r="B646" s="1"/>
      <c r="C646" s="1"/>
      <c r="D646" s="1"/>
    </row>
    <row r="647">
      <c r="B647" s="1"/>
      <c r="C647" s="1"/>
      <c r="D647" s="1"/>
    </row>
    <row r="648">
      <c r="B648" s="1"/>
      <c r="C648" s="1"/>
      <c r="D648" s="1"/>
    </row>
    <row r="649">
      <c r="B649" s="1"/>
      <c r="C649" s="1"/>
      <c r="D649" s="1"/>
    </row>
    <row r="650">
      <c r="B650" s="1"/>
      <c r="C650" s="1"/>
      <c r="D650" s="1"/>
    </row>
    <row r="651">
      <c r="B651" s="1"/>
      <c r="C651" s="1"/>
      <c r="D651" s="1"/>
    </row>
    <row r="652">
      <c r="B652" s="1"/>
      <c r="C652" s="1"/>
      <c r="D652" s="1"/>
    </row>
    <row r="653">
      <c r="B653" s="1"/>
      <c r="C653" s="1"/>
      <c r="D653" s="1"/>
    </row>
    <row r="654">
      <c r="B654" s="1"/>
      <c r="C654" s="1"/>
      <c r="D654" s="1"/>
    </row>
    <row r="655">
      <c r="B655" s="1"/>
      <c r="C655" s="1"/>
      <c r="D655" s="1"/>
    </row>
    <row r="656">
      <c r="B656" s="1"/>
      <c r="C656" s="1"/>
      <c r="D656" s="1"/>
    </row>
    <row r="657">
      <c r="B657" s="1"/>
      <c r="C657" s="1"/>
      <c r="D657" s="1"/>
    </row>
    <row r="658">
      <c r="B658" s="1"/>
      <c r="C658" s="1"/>
      <c r="D658" s="1"/>
    </row>
    <row r="659">
      <c r="B659" s="1"/>
      <c r="C659" s="1"/>
      <c r="D659" s="1"/>
    </row>
    <row r="660">
      <c r="B660" s="1"/>
      <c r="C660" s="1"/>
      <c r="D660" s="1"/>
    </row>
    <row r="661">
      <c r="B661" s="1"/>
      <c r="C661" s="1"/>
      <c r="D661" s="1"/>
    </row>
    <row r="662">
      <c r="B662" s="1"/>
      <c r="C662" s="1"/>
      <c r="D662" s="1"/>
    </row>
    <row r="663">
      <c r="B663" s="1"/>
      <c r="C663" s="1"/>
      <c r="D663" s="1"/>
    </row>
    <row r="664">
      <c r="B664" s="1"/>
      <c r="C664" s="1"/>
      <c r="D664" s="1"/>
    </row>
    <row r="665">
      <c r="B665" s="1"/>
      <c r="C665" s="1"/>
      <c r="D665" s="1"/>
    </row>
    <row r="666">
      <c r="B666" s="1"/>
      <c r="C666" s="1"/>
      <c r="D666" s="1"/>
    </row>
    <row r="667">
      <c r="B667" s="1"/>
      <c r="C667" s="1"/>
      <c r="D667" s="1"/>
    </row>
    <row r="668">
      <c r="B668" s="1"/>
      <c r="C668" s="1"/>
      <c r="D668" s="1"/>
    </row>
    <row r="669">
      <c r="B669" s="1"/>
      <c r="C669" s="1"/>
      <c r="D669" s="1"/>
    </row>
    <row r="670">
      <c r="B670" s="1"/>
      <c r="C670" s="1"/>
      <c r="D670" s="1"/>
    </row>
    <row r="671">
      <c r="B671" s="1"/>
      <c r="C671" s="1"/>
      <c r="D671" s="1"/>
    </row>
    <row r="672">
      <c r="B672" s="1"/>
      <c r="C672" s="1"/>
      <c r="D672" s="1"/>
    </row>
    <row r="673">
      <c r="B673" s="1"/>
      <c r="C673" s="1"/>
      <c r="D673" s="1"/>
    </row>
    <row r="674">
      <c r="B674" s="1"/>
      <c r="C674" s="1"/>
      <c r="D674" s="1"/>
    </row>
    <row r="675">
      <c r="B675" s="1"/>
      <c r="C675" s="1"/>
      <c r="D675" s="1"/>
    </row>
    <row r="676">
      <c r="B676" s="1"/>
      <c r="C676" s="1"/>
      <c r="D676" s="1"/>
    </row>
    <row r="677">
      <c r="B677" s="1"/>
      <c r="C677" s="1"/>
      <c r="D677" s="1"/>
    </row>
    <row r="678">
      <c r="B678" s="1"/>
      <c r="C678" s="1"/>
      <c r="D678" s="1"/>
    </row>
    <row r="679">
      <c r="B679" s="1"/>
      <c r="C679" s="1"/>
      <c r="D679" s="1"/>
    </row>
    <row r="680">
      <c r="B680" s="1"/>
      <c r="C680" s="1"/>
      <c r="D680" s="1"/>
    </row>
    <row r="681">
      <c r="B681" s="1"/>
      <c r="C681" s="1"/>
      <c r="D681" s="1"/>
    </row>
    <row r="682">
      <c r="B682" s="1"/>
      <c r="C682" s="1"/>
      <c r="D682" s="1"/>
    </row>
    <row r="683">
      <c r="B683" s="1"/>
      <c r="C683" s="1"/>
      <c r="D683" s="1"/>
    </row>
    <row r="684">
      <c r="B684" s="1"/>
      <c r="C684" s="1"/>
      <c r="D684" s="1"/>
    </row>
    <row r="685">
      <c r="B685" s="1"/>
      <c r="C685" s="1"/>
      <c r="D685" s="1"/>
    </row>
    <row r="686">
      <c r="B686" s="1"/>
      <c r="C686" s="1"/>
      <c r="D686" s="1"/>
    </row>
    <row r="687">
      <c r="B687" s="1"/>
      <c r="C687" s="1"/>
      <c r="D687" s="1"/>
    </row>
    <row r="688">
      <c r="B688" s="1"/>
      <c r="C688" s="1"/>
      <c r="D688" s="1"/>
    </row>
    <row r="689">
      <c r="B689" s="1"/>
      <c r="C689" s="1"/>
      <c r="D689" s="1"/>
    </row>
    <row r="690">
      <c r="B690" s="1"/>
      <c r="C690" s="1"/>
      <c r="D690" s="1"/>
    </row>
    <row r="691">
      <c r="B691" s="1"/>
      <c r="C691" s="1"/>
      <c r="D691" s="1"/>
    </row>
    <row r="692">
      <c r="B692" s="1"/>
      <c r="C692" s="1"/>
      <c r="D692" s="1"/>
    </row>
    <row r="693">
      <c r="B693" s="1"/>
      <c r="C693" s="1"/>
      <c r="D693" s="1"/>
    </row>
    <row r="694">
      <c r="B694" s="1"/>
      <c r="C694" s="1"/>
      <c r="D694" s="1"/>
    </row>
    <row r="695">
      <c r="B695" s="1"/>
      <c r="C695" s="1"/>
      <c r="D695" s="1"/>
    </row>
    <row r="696">
      <c r="B696" s="1"/>
      <c r="C696" s="1"/>
      <c r="D696" s="1"/>
    </row>
    <row r="697">
      <c r="B697" s="1"/>
      <c r="C697" s="1"/>
      <c r="D697" s="1"/>
    </row>
    <row r="698">
      <c r="B698" s="1"/>
      <c r="C698" s="1"/>
      <c r="D698" s="1"/>
    </row>
    <row r="699">
      <c r="B699" s="1"/>
      <c r="C699" s="1"/>
      <c r="D699" s="1"/>
    </row>
    <row r="700">
      <c r="B700" s="1"/>
      <c r="C700" s="1"/>
      <c r="D700" s="1"/>
    </row>
    <row r="701">
      <c r="B701" s="1"/>
      <c r="C701" s="1"/>
      <c r="D701" s="1"/>
    </row>
    <row r="702">
      <c r="B702" s="1"/>
      <c r="C702" s="1"/>
      <c r="D702" s="1"/>
    </row>
    <row r="703">
      <c r="B703" s="1"/>
      <c r="C703" s="1"/>
      <c r="D703" s="1"/>
    </row>
    <row r="704">
      <c r="B704" s="1"/>
      <c r="C704" s="1"/>
      <c r="D704" s="1"/>
    </row>
    <row r="705">
      <c r="B705" s="1"/>
      <c r="C705" s="1"/>
      <c r="D705" s="1"/>
    </row>
    <row r="706">
      <c r="B706" s="1"/>
      <c r="C706" s="1"/>
      <c r="D706" s="1"/>
    </row>
    <row r="707">
      <c r="B707" s="1"/>
      <c r="C707" s="1"/>
      <c r="D707" s="1"/>
    </row>
    <row r="708">
      <c r="B708" s="1"/>
      <c r="C708" s="1"/>
      <c r="D708" s="1"/>
    </row>
    <row r="709">
      <c r="B709" s="1"/>
      <c r="C709" s="1"/>
      <c r="D709" s="1"/>
    </row>
    <row r="710">
      <c r="B710" s="1"/>
      <c r="C710" s="1"/>
      <c r="D710" s="1"/>
    </row>
    <row r="711">
      <c r="B711" s="1"/>
      <c r="C711" s="1"/>
      <c r="D711" s="1"/>
    </row>
    <row r="712">
      <c r="B712" s="1"/>
      <c r="C712" s="1"/>
      <c r="D712" s="1"/>
    </row>
    <row r="713">
      <c r="B713" s="1"/>
      <c r="C713" s="1"/>
      <c r="D713" s="1"/>
    </row>
    <row r="714">
      <c r="B714" s="1"/>
      <c r="C714" s="1"/>
      <c r="D714" s="1"/>
    </row>
    <row r="715">
      <c r="B715" s="1"/>
      <c r="C715" s="1"/>
      <c r="D715" s="1"/>
    </row>
    <row r="716">
      <c r="B716" s="1"/>
      <c r="C716" s="1"/>
      <c r="D716" s="1"/>
    </row>
    <row r="717">
      <c r="B717" s="1"/>
      <c r="C717" s="1"/>
      <c r="D717" s="1"/>
    </row>
    <row r="718">
      <c r="B718" s="1"/>
      <c r="C718" s="1"/>
      <c r="D718" s="1"/>
    </row>
    <row r="719">
      <c r="B719" s="1"/>
      <c r="C719" s="1"/>
      <c r="D719" s="1"/>
    </row>
    <row r="720">
      <c r="B720" s="1"/>
      <c r="C720" s="1"/>
      <c r="D720" s="1"/>
    </row>
    <row r="721">
      <c r="B721" s="1"/>
      <c r="C721" s="1"/>
      <c r="D721" s="1"/>
    </row>
    <row r="722">
      <c r="B722" s="1"/>
      <c r="C722" s="1"/>
      <c r="D722" s="1"/>
    </row>
    <row r="723">
      <c r="B723" s="1"/>
      <c r="C723" s="1"/>
      <c r="D723" s="1"/>
    </row>
    <row r="724">
      <c r="B724" s="1"/>
      <c r="C724" s="1"/>
      <c r="D724" s="1"/>
    </row>
    <row r="725">
      <c r="B725" s="1"/>
      <c r="C725" s="1"/>
      <c r="D725" s="1"/>
    </row>
    <row r="726">
      <c r="B726" s="1"/>
      <c r="C726" s="1"/>
      <c r="D726" s="1"/>
    </row>
    <row r="727">
      <c r="B727" s="1"/>
      <c r="C727" s="1"/>
      <c r="D727" s="1"/>
    </row>
    <row r="728">
      <c r="B728" s="1"/>
      <c r="C728" s="1"/>
      <c r="D728" s="1"/>
    </row>
    <row r="729">
      <c r="B729" s="1"/>
      <c r="C729" s="1"/>
      <c r="D729" s="1"/>
    </row>
    <row r="730">
      <c r="B730" s="1"/>
      <c r="C730" s="1"/>
      <c r="D730" s="1"/>
    </row>
    <row r="731">
      <c r="B731" s="1"/>
      <c r="C731" s="1"/>
      <c r="D731" s="1"/>
    </row>
    <row r="732">
      <c r="B732" s="1"/>
      <c r="C732" s="1"/>
      <c r="D732" s="1"/>
    </row>
    <row r="733">
      <c r="B733" s="1"/>
      <c r="C733" s="1"/>
      <c r="D733" s="1"/>
    </row>
    <row r="734">
      <c r="B734" s="1"/>
      <c r="C734" s="1"/>
      <c r="D734" s="1"/>
    </row>
    <row r="735">
      <c r="B735" s="1"/>
      <c r="C735" s="1"/>
      <c r="D735" s="1"/>
    </row>
    <row r="736">
      <c r="B736" s="1"/>
      <c r="C736" s="1"/>
      <c r="D736" s="1"/>
    </row>
    <row r="737">
      <c r="B737" s="1"/>
      <c r="C737" s="1"/>
      <c r="D737" s="1"/>
    </row>
    <row r="738">
      <c r="B738" s="1"/>
      <c r="C738" s="1"/>
      <c r="D738" s="1"/>
    </row>
    <row r="739">
      <c r="B739" s="1"/>
      <c r="C739" s="1"/>
      <c r="D739" s="1"/>
    </row>
    <row r="740">
      <c r="B740" s="1"/>
      <c r="C740" s="1"/>
      <c r="D740" s="1"/>
    </row>
    <row r="741">
      <c r="B741" s="1"/>
      <c r="C741" s="1"/>
      <c r="D741" s="1"/>
    </row>
    <row r="742">
      <c r="B742" s="1"/>
      <c r="C742" s="1"/>
      <c r="D742" s="1"/>
    </row>
    <row r="743">
      <c r="B743" s="1"/>
      <c r="C743" s="1"/>
      <c r="D743" s="1"/>
    </row>
    <row r="744">
      <c r="B744" s="1"/>
      <c r="C744" s="1"/>
      <c r="D744" s="1"/>
    </row>
    <row r="745">
      <c r="B745" s="1"/>
      <c r="C745" s="1"/>
      <c r="D745" s="1"/>
    </row>
    <row r="746">
      <c r="B746" s="1"/>
      <c r="C746" s="1"/>
      <c r="D746" s="1"/>
    </row>
    <row r="747">
      <c r="B747" s="1"/>
      <c r="C747" s="1"/>
      <c r="D747" s="1"/>
    </row>
    <row r="748">
      <c r="B748" s="1"/>
      <c r="C748" s="1"/>
      <c r="D748" s="1"/>
    </row>
    <row r="749">
      <c r="B749" s="1"/>
      <c r="C749" s="1"/>
      <c r="D749" s="1"/>
    </row>
    <row r="750">
      <c r="B750" s="1"/>
      <c r="C750" s="1"/>
      <c r="D750" s="1"/>
    </row>
    <row r="751">
      <c r="B751" s="1"/>
      <c r="C751" s="1"/>
      <c r="D751" s="1"/>
    </row>
    <row r="752">
      <c r="B752" s="1"/>
      <c r="C752" s="1"/>
      <c r="D752" s="1"/>
    </row>
    <row r="753">
      <c r="B753" s="1"/>
      <c r="C753" s="1"/>
      <c r="D753" s="1"/>
    </row>
    <row r="754">
      <c r="B754" s="1"/>
      <c r="C754" s="1"/>
      <c r="D754" s="1"/>
    </row>
    <row r="755">
      <c r="B755" s="1"/>
      <c r="C755" s="1"/>
      <c r="D755" s="1"/>
    </row>
    <row r="756">
      <c r="B756" s="1"/>
      <c r="C756" s="1"/>
      <c r="D756" s="1"/>
    </row>
    <row r="757">
      <c r="B757" s="1"/>
      <c r="C757" s="1"/>
      <c r="D757" s="1"/>
    </row>
    <row r="758">
      <c r="B758" s="1"/>
      <c r="C758" s="1"/>
      <c r="D758" s="1"/>
    </row>
    <row r="759">
      <c r="B759" s="1"/>
      <c r="C759" s="1"/>
      <c r="D759" s="1"/>
    </row>
    <row r="760">
      <c r="B760" s="1"/>
      <c r="C760" s="1"/>
      <c r="D760" s="1"/>
    </row>
    <row r="761">
      <c r="B761" s="1"/>
      <c r="C761" s="1"/>
      <c r="D761" s="1"/>
    </row>
    <row r="762">
      <c r="B762" s="1"/>
      <c r="C762" s="1"/>
      <c r="D762" s="1"/>
    </row>
    <row r="763">
      <c r="B763" s="1"/>
      <c r="C763" s="1"/>
      <c r="D763" s="1"/>
    </row>
    <row r="764">
      <c r="B764" s="1"/>
      <c r="C764" s="1"/>
      <c r="D764" s="1"/>
    </row>
    <row r="765">
      <c r="B765" s="1"/>
      <c r="C765" s="1"/>
      <c r="D765" s="1"/>
    </row>
    <row r="766">
      <c r="B766" s="1"/>
      <c r="C766" s="1"/>
      <c r="D766" s="1"/>
    </row>
    <row r="767">
      <c r="B767" s="1"/>
      <c r="C767" s="1"/>
      <c r="D767" s="1"/>
    </row>
    <row r="768">
      <c r="B768" s="1"/>
      <c r="C768" s="1"/>
      <c r="D768" s="1"/>
    </row>
    <row r="769">
      <c r="B769" s="1"/>
      <c r="C769" s="1"/>
      <c r="D769" s="1"/>
    </row>
    <row r="770">
      <c r="B770" s="1"/>
      <c r="C770" s="1"/>
      <c r="D770" s="1"/>
    </row>
    <row r="771">
      <c r="B771" s="1"/>
      <c r="C771" s="1"/>
      <c r="D771" s="1"/>
    </row>
    <row r="772">
      <c r="B772" s="1"/>
      <c r="C772" s="1"/>
      <c r="D772" s="1"/>
    </row>
    <row r="773">
      <c r="B773" s="1"/>
      <c r="C773" s="1"/>
      <c r="D773" s="1"/>
    </row>
    <row r="774">
      <c r="B774" s="1"/>
      <c r="C774" s="1"/>
      <c r="D774" s="1"/>
    </row>
    <row r="775">
      <c r="B775" s="1"/>
      <c r="C775" s="1"/>
      <c r="D775" s="1"/>
    </row>
    <row r="776">
      <c r="B776" s="1"/>
      <c r="C776" s="1"/>
      <c r="D776" s="1"/>
    </row>
    <row r="777">
      <c r="B777" s="1"/>
      <c r="C777" s="1"/>
      <c r="D777" s="1"/>
    </row>
    <row r="778">
      <c r="B778" s="1"/>
      <c r="C778" s="1"/>
      <c r="D778" s="1"/>
    </row>
    <row r="779">
      <c r="B779" s="1"/>
      <c r="C779" s="1"/>
      <c r="D779" s="1"/>
    </row>
    <row r="780">
      <c r="B780" s="1"/>
      <c r="C780" s="1"/>
      <c r="D780" s="1"/>
    </row>
    <row r="781">
      <c r="B781" s="1"/>
      <c r="C781" s="1"/>
      <c r="D781" s="1"/>
    </row>
    <row r="782">
      <c r="B782" s="1"/>
      <c r="C782" s="1"/>
      <c r="D782" s="1"/>
    </row>
    <row r="783">
      <c r="B783" s="1"/>
      <c r="C783" s="1"/>
      <c r="D783" s="1"/>
    </row>
    <row r="784">
      <c r="B784" s="1"/>
      <c r="C784" s="1"/>
      <c r="D784" s="1"/>
    </row>
    <row r="785">
      <c r="B785" s="1"/>
      <c r="C785" s="1"/>
      <c r="D785" s="1"/>
    </row>
    <row r="786">
      <c r="B786" s="1"/>
      <c r="C786" s="1"/>
      <c r="D786" s="1"/>
    </row>
    <row r="787">
      <c r="B787" s="1"/>
      <c r="C787" s="1"/>
      <c r="D787" s="1"/>
    </row>
    <row r="788">
      <c r="B788" s="1"/>
      <c r="C788" s="1"/>
      <c r="D788" s="1"/>
    </row>
    <row r="789">
      <c r="B789" s="1"/>
      <c r="C789" s="1"/>
      <c r="D789" s="1"/>
    </row>
    <row r="790">
      <c r="B790" s="1"/>
      <c r="C790" s="1"/>
      <c r="D790" s="1"/>
    </row>
    <row r="791">
      <c r="B791" s="1"/>
      <c r="C791" s="1"/>
      <c r="D791" s="1"/>
    </row>
    <row r="792">
      <c r="B792" s="1"/>
      <c r="C792" s="1"/>
      <c r="D792" s="1"/>
    </row>
    <row r="793">
      <c r="B793" s="1"/>
      <c r="C793" s="1"/>
      <c r="D793" s="1"/>
    </row>
    <row r="794">
      <c r="B794" s="1"/>
      <c r="C794" s="1"/>
      <c r="D794" s="1"/>
    </row>
    <row r="795">
      <c r="B795" s="1"/>
      <c r="C795" s="1"/>
      <c r="D795" s="1"/>
    </row>
    <row r="796">
      <c r="B796" s="1"/>
      <c r="C796" s="1"/>
      <c r="D796" s="1"/>
    </row>
    <row r="797">
      <c r="B797" s="1"/>
      <c r="C797" s="1"/>
      <c r="D797" s="1"/>
    </row>
    <row r="798">
      <c r="B798" s="1"/>
      <c r="C798" s="1"/>
      <c r="D798" s="1"/>
    </row>
    <row r="799">
      <c r="B799" s="1"/>
      <c r="C799" s="1"/>
      <c r="D799" s="1"/>
    </row>
    <row r="800">
      <c r="B800" s="1"/>
      <c r="C800" s="1"/>
      <c r="D800" s="1"/>
    </row>
    <row r="801">
      <c r="B801" s="1"/>
      <c r="C801" s="1"/>
      <c r="D801" s="1"/>
    </row>
    <row r="802">
      <c r="B802" s="1"/>
      <c r="C802" s="1"/>
      <c r="D802" s="1"/>
    </row>
    <row r="803">
      <c r="B803" s="1"/>
      <c r="C803" s="1"/>
      <c r="D803" s="1"/>
    </row>
    <row r="804">
      <c r="B804" s="1"/>
      <c r="C804" s="1"/>
      <c r="D804" s="1"/>
    </row>
    <row r="805">
      <c r="B805" s="1"/>
      <c r="C805" s="1"/>
      <c r="D805" s="1"/>
    </row>
    <row r="806">
      <c r="B806" s="1"/>
      <c r="C806" s="1"/>
      <c r="D806" s="1"/>
    </row>
    <row r="807">
      <c r="B807" s="1"/>
      <c r="C807" s="1"/>
      <c r="D807" s="1"/>
    </row>
    <row r="808">
      <c r="B808" s="1"/>
      <c r="C808" s="1"/>
      <c r="D808" s="1"/>
    </row>
    <row r="809">
      <c r="B809" s="1"/>
      <c r="C809" s="1"/>
      <c r="D809" s="1"/>
    </row>
    <row r="810">
      <c r="B810" s="1"/>
      <c r="C810" s="1"/>
      <c r="D810" s="1"/>
    </row>
    <row r="811">
      <c r="B811" s="1"/>
      <c r="C811" s="1"/>
      <c r="D811" s="1"/>
    </row>
    <row r="812">
      <c r="B812" s="1"/>
      <c r="C812" s="1"/>
      <c r="D812" s="1"/>
    </row>
    <row r="813">
      <c r="B813" s="1"/>
      <c r="C813" s="1"/>
      <c r="D813" s="1"/>
    </row>
    <row r="814">
      <c r="B814" s="1"/>
      <c r="C814" s="1"/>
      <c r="D814" s="1"/>
    </row>
    <row r="815">
      <c r="B815" s="1"/>
      <c r="C815" s="1"/>
      <c r="D815" s="1"/>
    </row>
    <row r="816">
      <c r="B816" s="1"/>
      <c r="C816" s="1"/>
      <c r="D816" s="1"/>
    </row>
    <row r="817">
      <c r="B817" s="1"/>
      <c r="C817" s="1"/>
      <c r="D817" s="1"/>
    </row>
    <row r="818">
      <c r="B818" s="1"/>
      <c r="C818" s="1"/>
      <c r="D818" s="1"/>
    </row>
    <row r="819">
      <c r="B819" s="1"/>
      <c r="C819" s="1"/>
      <c r="D819" s="1"/>
    </row>
    <row r="820">
      <c r="B820" s="1"/>
      <c r="C820" s="1"/>
      <c r="D820" s="1"/>
    </row>
    <row r="821">
      <c r="B821" s="1"/>
      <c r="C821" s="1"/>
      <c r="D821" s="1"/>
    </row>
    <row r="822">
      <c r="B822" s="1"/>
      <c r="C822" s="1"/>
      <c r="D822" s="1"/>
    </row>
    <row r="823">
      <c r="B823" s="1"/>
      <c r="C823" s="1"/>
      <c r="D823" s="1"/>
    </row>
    <row r="824">
      <c r="B824" s="1"/>
      <c r="C824" s="1"/>
      <c r="D824" s="1"/>
    </row>
    <row r="825">
      <c r="B825" s="1"/>
      <c r="C825" s="1"/>
      <c r="D825" s="1"/>
    </row>
    <row r="826">
      <c r="B826" s="1"/>
      <c r="C826" s="1"/>
      <c r="D826" s="1"/>
    </row>
    <row r="827">
      <c r="B827" s="1"/>
      <c r="C827" s="1"/>
      <c r="D827" s="1"/>
    </row>
    <row r="828">
      <c r="B828" s="1"/>
      <c r="C828" s="1"/>
      <c r="D828" s="1"/>
    </row>
    <row r="829">
      <c r="B829" s="1"/>
      <c r="C829" s="1"/>
      <c r="D829" s="1"/>
    </row>
    <row r="830">
      <c r="B830" s="1"/>
      <c r="C830" s="1"/>
      <c r="D830" s="1"/>
    </row>
    <row r="831">
      <c r="B831" s="1"/>
      <c r="C831" s="1"/>
      <c r="D831" s="1"/>
    </row>
    <row r="832">
      <c r="B832" s="1"/>
      <c r="C832" s="1"/>
      <c r="D832" s="1"/>
    </row>
    <row r="833">
      <c r="B833" s="1"/>
      <c r="C833" s="1"/>
      <c r="D833" s="1"/>
    </row>
    <row r="834">
      <c r="B834" s="1"/>
      <c r="C834" s="1"/>
      <c r="D834" s="1"/>
    </row>
    <row r="835">
      <c r="B835" s="1"/>
      <c r="C835" s="1"/>
      <c r="D835" s="1"/>
    </row>
    <row r="836">
      <c r="B836" s="1"/>
      <c r="C836" s="1"/>
      <c r="D836" s="1"/>
    </row>
    <row r="837">
      <c r="B837" s="1"/>
      <c r="C837" s="1"/>
      <c r="D837" s="1"/>
    </row>
    <row r="838">
      <c r="B838" s="1"/>
      <c r="C838" s="1"/>
      <c r="D838" s="1"/>
    </row>
    <row r="839">
      <c r="B839" s="1"/>
      <c r="C839" s="1"/>
      <c r="D839" s="1"/>
    </row>
    <row r="840">
      <c r="B840" s="1"/>
      <c r="C840" s="1"/>
      <c r="D840" s="1"/>
    </row>
    <row r="841">
      <c r="B841" s="1"/>
      <c r="C841" s="1"/>
      <c r="D841" s="1"/>
    </row>
    <row r="842">
      <c r="B842" s="1"/>
      <c r="C842" s="1"/>
      <c r="D842" s="1"/>
    </row>
    <row r="843">
      <c r="B843" s="1"/>
      <c r="C843" s="1"/>
      <c r="D843" s="1"/>
    </row>
    <row r="844">
      <c r="B844" s="1"/>
      <c r="C844" s="1"/>
      <c r="D844" s="1"/>
    </row>
    <row r="845">
      <c r="B845" s="1"/>
      <c r="C845" s="1"/>
      <c r="D845" s="1"/>
    </row>
    <row r="846">
      <c r="B846" s="1"/>
      <c r="C846" s="1"/>
      <c r="D846" s="1"/>
    </row>
    <row r="847">
      <c r="B847" s="1"/>
      <c r="C847" s="1"/>
      <c r="D847" s="1"/>
    </row>
    <row r="848">
      <c r="B848" s="1"/>
      <c r="C848" s="1"/>
      <c r="D848" s="1"/>
    </row>
    <row r="849">
      <c r="B849" s="1"/>
      <c r="C849" s="1"/>
      <c r="D849" s="1"/>
    </row>
    <row r="850">
      <c r="B850" s="1"/>
      <c r="C850" s="1"/>
      <c r="D850" s="1"/>
    </row>
    <row r="851">
      <c r="B851" s="1"/>
      <c r="C851" s="1"/>
      <c r="D851" s="1"/>
    </row>
    <row r="852">
      <c r="B852" s="1"/>
      <c r="C852" s="1"/>
      <c r="D852" s="1"/>
    </row>
    <row r="853">
      <c r="B853" s="1"/>
      <c r="C853" s="1"/>
      <c r="D853" s="1"/>
    </row>
    <row r="854">
      <c r="B854" s="1"/>
      <c r="C854" s="1"/>
      <c r="D854" s="1"/>
    </row>
    <row r="855">
      <c r="B855" s="1"/>
      <c r="C855" s="1"/>
      <c r="D855" s="1"/>
    </row>
    <row r="856">
      <c r="B856" s="1"/>
      <c r="C856" s="1"/>
      <c r="D856" s="1"/>
    </row>
    <row r="857">
      <c r="B857" s="1"/>
      <c r="C857" s="1"/>
      <c r="D857" s="1"/>
    </row>
    <row r="858">
      <c r="B858" s="1"/>
      <c r="C858" s="1"/>
      <c r="D858" s="1"/>
    </row>
    <row r="859">
      <c r="B859" s="1"/>
      <c r="C859" s="1"/>
      <c r="D859" s="1"/>
    </row>
    <row r="860">
      <c r="B860" s="1"/>
      <c r="C860" s="1"/>
      <c r="D860" s="1"/>
    </row>
    <row r="861">
      <c r="B861" s="1"/>
      <c r="C861" s="1"/>
      <c r="D861" s="1"/>
    </row>
    <row r="862">
      <c r="B862" s="1"/>
      <c r="C862" s="1"/>
      <c r="D862" s="1"/>
    </row>
    <row r="863">
      <c r="B863" s="1"/>
      <c r="C863" s="1"/>
      <c r="D863" s="1"/>
    </row>
    <row r="864">
      <c r="B864" s="1"/>
      <c r="C864" s="1"/>
      <c r="D864" s="1"/>
    </row>
    <row r="865">
      <c r="B865" s="1"/>
      <c r="C865" s="1"/>
      <c r="D865" s="1"/>
    </row>
    <row r="866">
      <c r="B866" s="1"/>
      <c r="C866" s="1"/>
      <c r="D866" s="1"/>
    </row>
    <row r="867">
      <c r="B867" s="1"/>
      <c r="C867" s="1"/>
      <c r="D867" s="1"/>
    </row>
    <row r="868">
      <c r="B868" s="1"/>
      <c r="C868" s="1"/>
      <c r="D868" s="1"/>
    </row>
    <row r="869">
      <c r="B869" s="1"/>
      <c r="C869" s="1"/>
      <c r="D869" s="1"/>
    </row>
    <row r="870">
      <c r="B870" s="1"/>
      <c r="C870" s="1"/>
      <c r="D870" s="1"/>
    </row>
    <row r="871">
      <c r="B871" s="1"/>
      <c r="C871" s="1"/>
      <c r="D871" s="1"/>
    </row>
    <row r="872">
      <c r="B872" s="1"/>
      <c r="C872" s="1"/>
      <c r="D872" s="1"/>
    </row>
    <row r="873">
      <c r="B873" s="1"/>
      <c r="C873" s="1"/>
      <c r="D873" s="1"/>
    </row>
    <row r="874">
      <c r="B874" s="1"/>
      <c r="C874" s="1"/>
      <c r="D874" s="1"/>
    </row>
    <row r="875">
      <c r="B875" s="1"/>
      <c r="C875" s="1"/>
      <c r="D875" s="1"/>
    </row>
    <row r="876">
      <c r="B876" s="1"/>
      <c r="C876" s="1"/>
      <c r="D876" s="1"/>
    </row>
    <row r="877">
      <c r="B877" s="1"/>
      <c r="C877" s="1"/>
      <c r="D877" s="1"/>
    </row>
    <row r="878">
      <c r="B878" s="1"/>
      <c r="C878" s="1"/>
      <c r="D878" s="1"/>
    </row>
    <row r="879">
      <c r="B879" s="1"/>
      <c r="C879" s="1"/>
      <c r="D879" s="1"/>
    </row>
    <row r="880">
      <c r="B880" s="1"/>
      <c r="C880" s="1"/>
      <c r="D880" s="1"/>
    </row>
    <row r="881">
      <c r="B881" s="1"/>
      <c r="C881" s="1"/>
      <c r="D881" s="1"/>
    </row>
    <row r="882">
      <c r="B882" s="1"/>
      <c r="C882" s="1"/>
      <c r="D882" s="1"/>
    </row>
    <row r="883">
      <c r="B883" s="1"/>
      <c r="C883" s="1"/>
      <c r="D883" s="1"/>
    </row>
    <row r="884">
      <c r="B884" s="1"/>
      <c r="C884" s="1"/>
      <c r="D884" s="1"/>
    </row>
    <row r="885">
      <c r="B885" s="1"/>
      <c r="C885" s="1"/>
      <c r="D885" s="1"/>
    </row>
    <row r="886">
      <c r="B886" s="1"/>
      <c r="C886" s="1"/>
      <c r="D886" s="1"/>
    </row>
    <row r="887">
      <c r="B887" s="1"/>
      <c r="C887" s="1"/>
      <c r="D887" s="1"/>
    </row>
    <row r="888">
      <c r="B888" s="1"/>
      <c r="C888" s="1"/>
      <c r="D888" s="1"/>
    </row>
    <row r="889">
      <c r="B889" s="1"/>
      <c r="C889" s="1"/>
      <c r="D889" s="1"/>
    </row>
    <row r="890">
      <c r="B890" s="1"/>
      <c r="C890" s="1"/>
      <c r="D890" s="1"/>
    </row>
    <row r="891">
      <c r="B891" s="1"/>
      <c r="C891" s="1"/>
      <c r="D891" s="1"/>
    </row>
    <row r="892">
      <c r="B892" s="1"/>
      <c r="C892" s="1"/>
      <c r="D892" s="1"/>
    </row>
    <row r="893">
      <c r="B893" s="1"/>
      <c r="C893" s="1"/>
      <c r="D893" s="1"/>
    </row>
    <row r="894">
      <c r="B894" s="1"/>
      <c r="C894" s="1"/>
      <c r="D894" s="1"/>
    </row>
    <row r="895">
      <c r="B895" s="1"/>
      <c r="C895" s="1"/>
      <c r="D895" s="1"/>
    </row>
    <row r="896">
      <c r="B896" s="1"/>
      <c r="C896" s="1"/>
      <c r="D896" s="1"/>
    </row>
    <row r="897">
      <c r="B897" s="1"/>
      <c r="C897" s="1"/>
      <c r="D897" s="1"/>
    </row>
    <row r="898">
      <c r="B898" s="1"/>
      <c r="C898" s="1"/>
      <c r="D898" s="1"/>
    </row>
    <row r="899">
      <c r="B899" s="1"/>
      <c r="C899" s="1"/>
      <c r="D899" s="1"/>
    </row>
    <row r="900">
      <c r="B900" s="1"/>
      <c r="C900" s="1"/>
      <c r="D900" s="1"/>
    </row>
    <row r="901">
      <c r="B901" s="1"/>
      <c r="C901" s="1"/>
      <c r="D901" s="1"/>
    </row>
    <row r="902">
      <c r="B902" s="1"/>
      <c r="C902" s="1"/>
      <c r="D902" s="1"/>
    </row>
    <row r="903">
      <c r="B903" s="1"/>
      <c r="C903" s="1"/>
      <c r="D903" s="1"/>
    </row>
    <row r="904">
      <c r="B904" s="1"/>
      <c r="C904" s="1"/>
      <c r="D904" s="1"/>
    </row>
    <row r="905">
      <c r="B905" s="1"/>
      <c r="C905" s="1"/>
      <c r="D905" s="1"/>
    </row>
    <row r="906">
      <c r="B906" s="1"/>
      <c r="C906" s="1"/>
      <c r="D906" s="1"/>
    </row>
    <row r="907">
      <c r="B907" s="1"/>
      <c r="C907" s="1"/>
      <c r="D907" s="1"/>
    </row>
    <row r="908">
      <c r="B908" s="1"/>
      <c r="C908" s="1"/>
      <c r="D908" s="1"/>
    </row>
    <row r="909">
      <c r="B909" s="1"/>
      <c r="C909" s="1"/>
      <c r="D909" s="1"/>
    </row>
    <row r="910">
      <c r="B910" s="1"/>
      <c r="C910" s="1"/>
      <c r="D910" s="1"/>
    </row>
    <row r="911">
      <c r="B911" s="1"/>
      <c r="C911" s="1"/>
      <c r="D911" s="1"/>
    </row>
    <row r="912">
      <c r="B912" s="1"/>
      <c r="C912" s="1"/>
      <c r="D912" s="1"/>
    </row>
    <row r="913">
      <c r="B913" s="1"/>
      <c r="C913" s="1"/>
      <c r="D913" s="1"/>
    </row>
    <row r="914">
      <c r="B914" s="1"/>
      <c r="C914" s="1"/>
      <c r="D914" s="1"/>
    </row>
    <row r="915">
      <c r="B915" s="1"/>
      <c r="C915" s="1"/>
      <c r="D915" s="1"/>
    </row>
    <row r="916">
      <c r="B916" s="1"/>
      <c r="C916" s="1"/>
      <c r="D916" s="1"/>
    </row>
    <row r="917">
      <c r="B917" s="1"/>
      <c r="C917" s="1"/>
      <c r="D917" s="1"/>
    </row>
    <row r="918">
      <c r="B918" s="1"/>
      <c r="C918" s="1"/>
      <c r="D918" s="1"/>
    </row>
    <row r="919">
      <c r="B919" s="1"/>
      <c r="C919" s="1"/>
      <c r="D919" s="1"/>
    </row>
    <row r="920">
      <c r="B920" s="1"/>
      <c r="C920" s="1"/>
      <c r="D920" s="1"/>
    </row>
    <row r="921">
      <c r="B921" s="1"/>
      <c r="C921" s="1"/>
      <c r="D921" s="1"/>
    </row>
    <row r="922">
      <c r="B922" s="1"/>
      <c r="C922" s="1"/>
      <c r="D922" s="1"/>
    </row>
    <row r="923">
      <c r="B923" s="1"/>
      <c r="C923" s="1"/>
      <c r="D923" s="1"/>
    </row>
    <row r="924">
      <c r="B924" s="1"/>
      <c r="C924" s="1"/>
      <c r="D924" s="1"/>
    </row>
    <row r="925">
      <c r="B925" s="1"/>
      <c r="C925" s="1"/>
      <c r="D925" s="1"/>
    </row>
    <row r="926">
      <c r="B926" s="1"/>
      <c r="C926" s="1"/>
      <c r="D926" s="1"/>
    </row>
    <row r="927">
      <c r="B927" s="1"/>
      <c r="C927" s="1"/>
      <c r="D927" s="1"/>
    </row>
    <row r="928">
      <c r="B928" s="1"/>
      <c r="C928" s="1"/>
      <c r="D928" s="1"/>
    </row>
    <row r="929">
      <c r="B929" s="1"/>
      <c r="C929" s="1"/>
      <c r="D929" s="1"/>
    </row>
    <row r="930">
      <c r="B930" s="1"/>
      <c r="C930" s="1"/>
      <c r="D930" s="1"/>
    </row>
    <row r="931">
      <c r="B931" s="1"/>
      <c r="C931" s="1"/>
      <c r="D931" s="1"/>
    </row>
    <row r="932">
      <c r="B932" s="1"/>
      <c r="C932" s="1"/>
      <c r="D932" s="1"/>
    </row>
    <row r="933">
      <c r="B933" s="1"/>
      <c r="C933" s="1"/>
      <c r="D933" s="1"/>
    </row>
    <row r="934">
      <c r="B934" s="1"/>
      <c r="C934" s="1"/>
      <c r="D934" s="1"/>
    </row>
    <row r="935">
      <c r="B935" s="1"/>
      <c r="C935" s="1"/>
      <c r="D935" s="1"/>
    </row>
    <row r="936">
      <c r="B936" s="1"/>
      <c r="C936" s="1"/>
      <c r="D936" s="1"/>
    </row>
    <row r="937">
      <c r="B937" s="1"/>
      <c r="C937" s="1"/>
      <c r="D937" s="1"/>
    </row>
    <row r="938">
      <c r="B938" s="1"/>
      <c r="C938" s="1"/>
      <c r="D938" s="1"/>
    </row>
    <row r="939">
      <c r="B939" s="1"/>
      <c r="C939" s="1"/>
      <c r="D939" s="1"/>
    </row>
    <row r="940">
      <c r="B940" s="1"/>
      <c r="C940" s="1"/>
      <c r="D940" s="1"/>
    </row>
    <row r="941">
      <c r="B941" s="1"/>
      <c r="C941" s="1"/>
      <c r="D941" s="1"/>
    </row>
    <row r="942">
      <c r="B942" s="1"/>
      <c r="C942" s="1"/>
      <c r="D942" s="1"/>
    </row>
    <row r="943">
      <c r="B943" s="1"/>
      <c r="C943" s="1"/>
      <c r="D943" s="1"/>
    </row>
    <row r="944">
      <c r="B944" s="1"/>
      <c r="C944" s="1"/>
      <c r="D944" s="1"/>
    </row>
    <row r="945">
      <c r="B945" s="1"/>
      <c r="C945" s="1"/>
      <c r="D945" s="1"/>
    </row>
    <row r="946">
      <c r="B946" s="1"/>
      <c r="C946" s="1"/>
      <c r="D946" s="1"/>
    </row>
    <row r="947">
      <c r="B947" s="1"/>
      <c r="C947" s="1"/>
      <c r="D947" s="1"/>
    </row>
    <row r="948">
      <c r="B948" s="1"/>
      <c r="C948" s="1"/>
      <c r="D948" s="1"/>
    </row>
    <row r="949">
      <c r="B949" s="1"/>
      <c r="C949" s="1"/>
      <c r="D949" s="1"/>
    </row>
    <row r="950">
      <c r="B950" s="1"/>
      <c r="C950" s="1"/>
      <c r="D950" s="1"/>
    </row>
    <row r="951">
      <c r="B951" s="1"/>
      <c r="C951" s="1"/>
      <c r="D951" s="1"/>
    </row>
    <row r="952">
      <c r="B952" s="1"/>
      <c r="C952" s="1"/>
      <c r="D952" s="1"/>
    </row>
    <row r="953">
      <c r="B953" s="1"/>
      <c r="C953" s="1"/>
      <c r="D953" s="1"/>
    </row>
    <row r="954">
      <c r="B954" s="1"/>
      <c r="C954" s="1"/>
      <c r="D954" s="1"/>
    </row>
    <row r="955">
      <c r="B955" s="1"/>
      <c r="C955" s="1"/>
      <c r="D955" s="1"/>
    </row>
    <row r="956">
      <c r="B956" s="1"/>
      <c r="C956" s="1"/>
      <c r="D956" s="1"/>
    </row>
    <row r="957">
      <c r="B957" s="1"/>
      <c r="C957" s="1"/>
      <c r="D957" s="1"/>
    </row>
    <row r="958">
      <c r="B958" s="1"/>
      <c r="C958" s="1"/>
      <c r="D958" s="1"/>
    </row>
    <row r="959">
      <c r="B959" s="1"/>
      <c r="C959" s="1"/>
      <c r="D959" s="1"/>
    </row>
    <row r="960">
      <c r="B960" s="1"/>
      <c r="C960" s="1"/>
      <c r="D960" s="1"/>
    </row>
    <row r="961">
      <c r="B961" s="1"/>
      <c r="C961" s="1"/>
      <c r="D961" s="1"/>
    </row>
    <row r="962">
      <c r="B962" s="1"/>
      <c r="C962" s="1"/>
      <c r="D962" s="1"/>
    </row>
    <row r="963">
      <c r="B963" s="1"/>
      <c r="C963" s="1"/>
      <c r="D963" s="1"/>
    </row>
    <row r="964">
      <c r="B964" s="1"/>
      <c r="C964" s="1"/>
      <c r="D964" s="1"/>
    </row>
    <row r="965">
      <c r="B965" s="1"/>
      <c r="C965" s="1"/>
      <c r="D965" s="1"/>
    </row>
    <row r="966">
      <c r="B966" s="1"/>
      <c r="C966" s="1"/>
      <c r="D966" s="1"/>
    </row>
    <row r="967">
      <c r="B967" s="1"/>
      <c r="C967" s="1"/>
      <c r="D967" s="1"/>
    </row>
    <row r="968">
      <c r="B968" s="1"/>
      <c r="C968" s="1"/>
      <c r="D968" s="1"/>
    </row>
    <row r="969">
      <c r="B969" s="1"/>
      <c r="C969" s="1"/>
      <c r="D969" s="1"/>
    </row>
    <row r="970">
      <c r="B970" s="1"/>
      <c r="C970" s="1"/>
      <c r="D970" s="1"/>
    </row>
    <row r="971">
      <c r="B971" s="1"/>
      <c r="C971" s="1"/>
      <c r="D971" s="1"/>
    </row>
    <row r="972">
      <c r="B972" s="1"/>
      <c r="C972" s="1"/>
      <c r="D972" s="1"/>
    </row>
    <row r="973">
      <c r="B973" s="1"/>
      <c r="C973" s="1"/>
      <c r="D973" s="1"/>
    </row>
    <row r="974">
      <c r="B974" s="1"/>
      <c r="C974" s="1"/>
      <c r="D974" s="1"/>
    </row>
    <row r="975">
      <c r="B975" s="1"/>
      <c r="C975" s="1"/>
      <c r="D975" s="1"/>
    </row>
    <row r="976">
      <c r="B976" s="1"/>
      <c r="C976" s="1"/>
      <c r="D976" s="1"/>
    </row>
    <row r="977">
      <c r="B977" s="1"/>
      <c r="C977" s="1"/>
      <c r="D977" s="1"/>
    </row>
    <row r="978">
      <c r="B978" s="1"/>
      <c r="C978" s="1"/>
      <c r="D978" s="1"/>
    </row>
    <row r="979">
      <c r="B979" s="1"/>
      <c r="C979" s="1"/>
      <c r="D979" s="1"/>
    </row>
    <row r="980">
      <c r="B980" s="1"/>
      <c r="C980" s="1"/>
      <c r="D980" s="1"/>
    </row>
    <row r="981">
      <c r="B981" s="1"/>
      <c r="C981" s="1"/>
      <c r="D981" s="1"/>
    </row>
    <row r="982">
      <c r="B982" s="1"/>
      <c r="C982" s="1"/>
      <c r="D982" s="1"/>
    </row>
    <row r="983">
      <c r="B983" s="1"/>
      <c r="C983" s="1"/>
      <c r="D983" s="1"/>
    </row>
    <row r="984">
      <c r="B984" s="1"/>
      <c r="C984" s="1"/>
      <c r="D984" s="1"/>
    </row>
    <row r="985">
      <c r="B985" s="1"/>
      <c r="C985" s="1"/>
      <c r="D985" s="1"/>
    </row>
    <row r="986">
      <c r="B986" s="1"/>
      <c r="C986" s="1"/>
      <c r="D986" s="1"/>
    </row>
    <row r="987">
      <c r="B987" s="1"/>
      <c r="C987" s="1"/>
      <c r="D987" s="1"/>
    </row>
    <row r="988">
      <c r="B988" s="1"/>
      <c r="C988" s="1"/>
      <c r="D988" s="1"/>
    </row>
    <row r="989">
      <c r="B989" s="1"/>
      <c r="C989" s="1"/>
      <c r="D989" s="1"/>
    </row>
    <row r="990">
      <c r="B990" s="1"/>
      <c r="C990" s="1"/>
      <c r="D990" s="1"/>
    </row>
    <row r="991">
      <c r="B991" s="1"/>
      <c r="C991" s="1"/>
      <c r="D991" s="1"/>
    </row>
    <row r="992">
      <c r="B992" s="1"/>
      <c r="C992" s="1"/>
      <c r="D992" s="1"/>
    </row>
    <row r="993">
      <c r="B993" s="1"/>
      <c r="C993" s="1"/>
      <c r="D993" s="1"/>
    </row>
    <row r="994">
      <c r="B994" s="1"/>
      <c r="C994" s="1"/>
      <c r="D994" s="1"/>
    </row>
    <row r="995">
      <c r="B995" s="1"/>
      <c r="C995" s="1"/>
      <c r="D995" s="1"/>
    </row>
    <row r="996">
      <c r="B996" s="1"/>
      <c r="C996" s="1"/>
      <c r="D996" s="1"/>
    </row>
    <row r="997">
      <c r="B997" s="1"/>
      <c r="C997" s="1"/>
      <c r="D997" s="1"/>
    </row>
    <row r="998">
      <c r="B998" s="1"/>
      <c r="C998" s="1"/>
      <c r="D998" s="1"/>
    </row>
    <row r="999">
      <c r="B999" s="1"/>
      <c r="C999" s="1"/>
      <c r="D999" s="1"/>
    </row>
    <row r="1000">
      <c r="B1000" s="1"/>
      <c r="C1000" s="1"/>
      <c r="D1000" s="1"/>
    </row>
    <row r="1001">
      <c r="B1001" s="1"/>
      <c r="C1001" s="1"/>
      <c r="D1001" s="1"/>
    </row>
    <row r="1002">
      <c r="B1002" s="1"/>
      <c r="C1002" s="1"/>
      <c r="D1002" s="1"/>
    </row>
  </sheetData>
  <mergeCells count="2">
    <mergeCell ref="E1:H1"/>
    <mergeCell ref="J1:L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2.25"/>
    <col customWidth="1" min="3" max="3" width="13.88"/>
    <col customWidth="1" min="4" max="4" width="16.0"/>
    <col customWidth="1" min="5" max="5" width="15.25"/>
    <col customWidth="1" min="6" max="6" width="16.5"/>
    <col customWidth="1" min="7" max="7" width="13.88"/>
    <col customWidth="1" min="9" max="9" width="24.38"/>
    <col customWidth="1" min="11" max="11" width="14.75"/>
    <col customWidth="1" min="12" max="12" width="18.75"/>
    <col customWidth="1" min="20" max="20" width="14.25"/>
    <col customWidth="1" min="21" max="21" width="15.38"/>
    <col customWidth="1" min="22" max="22" width="14.88"/>
    <col customWidth="1" min="23" max="23" width="15.75"/>
    <col customWidth="1" min="26" max="26" width="15.13"/>
    <col customWidth="1" min="31" max="31" width="14.38"/>
    <col customWidth="1" min="32" max="32" width="18.5"/>
    <col customWidth="1" min="33" max="33" width="17.88"/>
  </cols>
  <sheetData>
    <row r="1">
      <c r="A1" s="9" t="s">
        <v>462</v>
      </c>
      <c r="B1" s="23"/>
      <c r="C1" s="23">
        <v>1.0</v>
      </c>
      <c r="D1" s="23">
        <v>2.0</v>
      </c>
      <c r="E1" s="23">
        <v>3.0</v>
      </c>
      <c r="F1" s="23">
        <v>4.0</v>
      </c>
      <c r="G1" s="23">
        <v>5.0</v>
      </c>
      <c r="H1" s="23">
        <v>6.0</v>
      </c>
      <c r="I1" s="23">
        <v>7.0</v>
      </c>
      <c r="J1" s="23">
        <v>8.0</v>
      </c>
      <c r="K1" s="23">
        <v>9.0</v>
      </c>
      <c r="L1" s="23">
        <v>10.0</v>
      </c>
      <c r="M1" s="23">
        <v>11.0</v>
      </c>
      <c r="N1" s="23">
        <v>12.0</v>
      </c>
      <c r="O1" s="23">
        <v>13.0</v>
      </c>
      <c r="P1" s="23">
        <v>14.0</v>
      </c>
      <c r="Q1" s="23">
        <v>15.0</v>
      </c>
      <c r="R1" s="23">
        <v>16.0</v>
      </c>
      <c r="S1" s="23">
        <v>17.0</v>
      </c>
      <c r="T1" s="23">
        <v>18.0</v>
      </c>
      <c r="U1" s="23"/>
      <c r="V1" s="23">
        <v>19.0</v>
      </c>
      <c r="W1" s="23">
        <v>20.0</v>
      </c>
      <c r="X1" s="23">
        <v>21.0</v>
      </c>
      <c r="Y1" s="23">
        <v>22.0</v>
      </c>
      <c r="Z1" s="23">
        <v>23.0</v>
      </c>
      <c r="AA1" s="23">
        <v>24.0</v>
      </c>
      <c r="AB1" s="23">
        <v>25.0</v>
      </c>
      <c r="AC1" s="23">
        <v>26.0</v>
      </c>
      <c r="AD1" s="23">
        <v>27.0</v>
      </c>
      <c r="AE1" s="23">
        <v>28.0</v>
      </c>
      <c r="AF1" s="23">
        <v>29.0</v>
      </c>
      <c r="AG1" s="23">
        <v>30.0</v>
      </c>
    </row>
    <row r="2">
      <c r="A2" s="9" t="s">
        <v>467</v>
      </c>
      <c r="B2" s="71" t="s">
        <v>468</v>
      </c>
      <c r="C2" s="71" t="s">
        <v>470</v>
      </c>
      <c r="D2" s="59" t="s">
        <v>480</v>
      </c>
      <c r="E2" s="71" t="s">
        <v>493</v>
      </c>
      <c r="H2" s="72" t="s">
        <v>502</v>
      </c>
      <c r="I2" s="72" t="s">
        <v>505</v>
      </c>
      <c r="J2" s="12"/>
      <c r="K2" s="12"/>
      <c r="L2" s="12"/>
      <c r="M2" s="12"/>
      <c r="N2" s="12"/>
      <c r="O2" s="12"/>
      <c r="P2" s="12"/>
      <c r="Q2" s="12"/>
      <c r="R2" s="12"/>
      <c r="S2" s="12"/>
      <c r="T2" s="12"/>
      <c r="U2" s="12"/>
      <c r="V2" s="12"/>
      <c r="W2" s="12"/>
      <c r="X2" s="12"/>
      <c r="Y2" s="71" t="s">
        <v>512</v>
      </c>
      <c r="Z2" s="12"/>
      <c r="AA2" s="12"/>
      <c r="AB2" s="12"/>
      <c r="AC2" s="12"/>
      <c r="AD2" s="9" t="s">
        <v>515</v>
      </c>
      <c r="AE2" s="72" t="s">
        <v>516</v>
      </c>
      <c r="AF2" s="12"/>
      <c r="AG2" s="12"/>
    </row>
    <row r="3">
      <c r="A3" s="9" t="s">
        <v>521</v>
      </c>
      <c r="B3" s="2" t="s">
        <v>522</v>
      </c>
      <c r="C3" s="2" t="s">
        <v>118</v>
      </c>
      <c r="D3" s="2" t="s">
        <v>120</v>
      </c>
      <c r="E3" s="2" t="s">
        <v>122</v>
      </c>
      <c r="F3" s="2" t="s">
        <v>124</v>
      </c>
      <c r="G3" s="2" t="s">
        <v>523</v>
      </c>
      <c r="H3" s="2" t="s">
        <v>128</v>
      </c>
      <c r="I3" s="2" t="s">
        <v>525</v>
      </c>
      <c r="J3" s="2" t="s">
        <v>133</v>
      </c>
      <c r="K3" s="2" t="s">
        <v>135</v>
      </c>
      <c r="L3" s="2" t="s">
        <v>137</v>
      </c>
      <c r="M3" s="2" t="s">
        <v>139</v>
      </c>
      <c r="N3" s="2" t="s">
        <v>141</v>
      </c>
      <c r="O3" s="2" t="s">
        <v>143</v>
      </c>
      <c r="P3" s="2" t="s">
        <v>146</v>
      </c>
      <c r="Q3" s="2" t="s">
        <v>148</v>
      </c>
      <c r="R3" s="2" t="s">
        <v>150</v>
      </c>
      <c r="S3" s="2" t="s">
        <v>152</v>
      </c>
      <c r="T3" s="2" t="s">
        <v>154</v>
      </c>
      <c r="U3" s="2" t="s">
        <v>527</v>
      </c>
      <c r="V3" s="2" t="s">
        <v>157</v>
      </c>
      <c r="W3" s="37" t="s">
        <v>160</v>
      </c>
      <c r="X3" s="2" t="s">
        <v>163</v>
      </c>
      <c r="Y3" s="2" t="s">
        <v>166</v>
      </c>
      <c r="Z3" s="2" t="s">
        <v>169</v>
      </c>
      <c r="AA3" s="2" t="s">
        <v>172</v>
      </c>
      <c r="AB3" s="2" t="s">
        <v>174</v>
      </c>
      <c r="AC3" s="2" t="s">
        <v>177</v>
      </c>
      <c r="AD3" s="2" t="s">
        <v>180</v>
      </c>
      <c r="AE3" s="2" t="s">
        <v>182</v>
      </c>
      <c r="AF3" s="2" t="s">
        <v>184</v>
      </c>
      <c r="AG3" s="2" t="s">
        <v>187</v>
      </c>
    </row>
    <row r="4">
      <c r="A4" s="78" t="s">
        <v>529</v>
      </c>
      <c r="B4" s="2" t="s">
        <v>530</v>
      </c>
      <c r="C4" s="2" t="s">
        <v>531</v>
      </c>
      <c r="D4" s="2" t="s">
        <v>532</v>
      </c>
      <c r="E4" s="2" t="s">
        <v>534</v>
      </c>
      <c r="F4" s="2" t="s">
        <v>535</v>
      </c>
      <c r="G4" s="2" t="s">
        <v>536</v>
      </c>
      <c r="H4" s="79" t="s">
        <v>537</v>
      </c>
      <c r="I4" s="1"/>
      <c r="J4" s="1"/>
      <c r="K4" s="1"/>
      <c r="L4" s="1"/>
      <c r="M4" s="1"/>
      <c r="N4" s="1"/>
      <c r="O4" s="1"/>
      <c r="P4" s="1"/>
      <c r="Q4" s="1"/>
      <c r="R4" s="1"/>
      <c r="S4" s="1"/>
      <c r="T4" s="1"/>
      <c r="U4" s="1"/>
      <c r="V4" s="1"/>
      <c r="W4" s="1"/>
      <c r="X4" s="1"/>
      <c r="Y4" s="1"/>
      <c r="Z4" s="1"/>
      <c r="AA4" s="1"/>
      <c r="AB4" s="1"/>
      <c r="AC4" s="1"/>
      <c r="AD4" s="1"/>
      <c r="AE4" s="1"/>
      <c r="AF4" s="1"/>
      <c r="AG4" s="1"/>
    </row>
    <row r="5">
      <c r="A5" s="9" t="s">
        <v>539</v>
      </c>
      <c r="B5" s="80" t="s">
        <v>540</v>
      </c>
      <c r="C5" s="2" t="s">
        <v>541</v>
      </c>
      <c r="D5" s="59" t="s">
        <v>542</v>
      </c>
      <c r="E5" s="1"/>
      <c r="F5" s="1"/>
      <c r="G5" s="59" t="s">
        <v>545</v>
      </c>
      <c r="H5" s="1"/>
      <c r="I5" s="1"/>
      <c r="J5" s="1"/>
      <c r="K5" s="1"/>
      <c r="L5" s="1"/>
      <c r="M5" s="1"/>
      <c r="N5" s="1"/>
      <c r="O5" s="1"/>
      <c r="P5" s="1"/>
      <c r="Q5" s="1"/>
      <c r="R5" s="1"/>
      <c r="S5" s="1"/>
      <c r="T5" s="1"/>
      <c r="U5" s="1"/>
      <c r="V5" s="1"/>
      <c r="W5" s="1"/>
      <c r="X5" s="1"/>
      <c r="Y5" s="1"/>
      <c r="Z5" s="1"/>
      <c r="AA5" s="1"/>
      <c r="AB5" s="1"/>
      <c r="AC5" s="1"/>
      <c r="AD5" s="1"/>
      <c r="AE5" s="1"/>
      <c r="AF5" s="1"/>
      <c r="AG5" s="1"/>
    </row>
    <row r="6">
      <c r="A6" s="12"/>
    </row>
    <row r="7">
      <c r="A7" s="12"/>
    </row>
    <row r="8">
      <c r="A8" s="12"/>
    </row>
    <row r="9">
      <c r="A9" s="12"/>
    </row>
    <row r="10">
      <c r="A10" s="12"/>
    </row>
    <row r="11">
      <c r="A11" s="12"/>
    </row>
    <row r="12">
      <c r="A12" s="12"/>
    </row>
    <row r="13">
      <c r="A13" s="12"/>
    </row>
    <row r="14">
      <c r="A14" s="12"/>
    </row>
    <row r="15">
      <c r="A15" s="12"/>
    </row>
    <row r="16">
      <c r="A16" s="12"/>
    </row>
    <row r="17">
      <c r="A17" s="12"/>
    </row>
    <row r="18">
      <c r="A18" s="12"/>
    </row>
    <row r="19">
      <c r="A19" s="12"/>
    </row>
    <row r="20">
      <c r="A20" s="12"/>
    </row>
    <row r="21">
      <c r="A21" s="12"/>
    </row>
    <row r="22">
      <c r="A22" s="12"/>
    </row>
    <row r="23">
      <c r="A23" s="12"/>
    </row>
    <row r="24">
      <c r="A24" s="12"/>
    </row>
    <row r="25">
      <c r="A25" s="12"/>
    </row>
    <row r="26">
      <c r="A26" s="12"/>
    </row>
    <row r="27">
      <c r="A27" s="12"/>
    </row>
    <row r="28">
      <c r="A28" s="12"/>
    </row>
    <row r="29">
      <c r="A29" s="12"/>
    </row>
    <row r="30">
      <c r="A30" s="12"/>
    </row>
    <row r="31">
      <c r="A31" s="12"/>
    </row>
    <row r="32">
      <c r="A32" s="12"/>
    </row>
    <row r="33">
      <c r="A33" s="12"/>
    </row>
    <row r="34">
      <c r="A34" s="12"/>
    </row>
    <row r="35">
      <c r="A35" s="12"/>
    </row>
    <row r="36">
      <c r="A36" s="12"/>
    </row>
    <row r="37">
      <c r="A37" s="12"/>
    </row>
    <row r="38">
      <c r="A38" s="12"/>
    </row>
    <row r="39">
      <c r="A39" s="12"/>
    </row>
    <row r="40">
      <c r="A40" s="12"/>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sheetData>
  <mergeCells count="1">
    <mergeCell ref="E2:G2"/>
  </mergeCells>
  <hyperlinks>
    <hyperlink r:id="rId1" ref="C2"/>
    <hyperlink r:id="rId2" ref="D2"/>
    <hyperlink r:id="rId3" ref="E2"/>
    <hyperlink r:id="rId4" ref="H2"/>
    <hyperlink r:id="rId5" ref="I2"/>
    <hyperlink r:id="rId6" ref="Y2"/>
    <hyperlink r:id="rId7" ref="AE2"/>
    <hyperlink r:id="rId8" ref="D5"/>
    <hyperlink r:id="rId9" ref="G5"/>
  </hyperlinks>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hidden="1" min="1" max="4" width="12.63"/>
    <col customWidth="1" min="6" max="6" width="19.38"/>
    <col customWidth="1" min="7" max="7" width="19.88"/>
    <col customWidth="1" min="8" max="8" width="20.13"/>
    <col customWidth="1" min="9" max="9" width="18.25"/>
    <col customWidth="1" min="10" max="10" width="20.38"/>
    <col customWidth="1" min="11" max="25" width="22.0"/>
  </cols>
  <sheetData>
    <row r="1">
      <c r="A1" s="93" t="s">
        <v>577</v>
      </c>
      <c r="E1" s="94" t="s">
        <v>580</v>
      </c>
      <c r="F1" s="95">
        <f>COUNTA(F4:AR3365)</f>
        <v>56868</v>
      </c>
      <c r="G1" s="97" t="s">
        <v>583</v>
      </c>
      <c r="H1" s="98">
        <f>E2/F1</f>
        <v>12.14924035</v>
      </c>
      <c r="I1" s="99" t="s">
        <v>584</v>
      </c>
      <c r="J1" s="100">
        <f>COUNTIF(P4,"Gorp")</f>
        <v>0</v>
      </c>
      <c r="K1" s="67"/>
      <c r="L1" s="101"/>
      <c r="M1" s="101"/>
      <c r="N1" s="101"/>
      <c r="O1" s="101"/>
      <c r="P1" s="102"/>
      <c r="Q1" s="102"/>
      <c r="R1" s="103"/>
      <c r="S1" s="103"/>
      <c r="T1" s="103"/>
      <c r="U1" s="103"/>
      <c r="V1" s="103"/>
      <c r="W1" s="104"/>
      <c r="X1" s="104"/>
      <c r="Y1" s="104"/>
      <c r="Z1" s="105"/>
      <c r="AA1" s="106"/>
      <c r="AB1" s="106"/>
      <c r="AC1" s="107"/>
      <c r="AD1" s="107"/>
      <c r="AE1" s="107"/>
      <c r="AF1" s="108"/>
      <c r="AG1" s="108"/>
      <c r="AH1" s="108"/>
      <c r="AI1" s="108"/>
      <c r="AJ1" s="109"/>
      <c r="AK1" s="108"/>
      <c r="AM1" s="108"/>
      <c r="AN1" s="107"/>
      <c r="AO1" s="107"/>
      <c r="AP1" s="107"/>
      <c r="AQ1" s="55"/>
      <c r="AR1" s="55"/>
      <c r="AS1" s="107"/>
      <c r="AT1" s="108"/>
      <c r="AU1" s="108"/>
      <c r="AV1" s="108"/>
      <c r="AW1" s="108"/>
      <c r="AX1" s="108"/>
      <c r="AY1" s="108"/>
      <c r="AZ1" s="108"/>
      <c r="BA1" s="108"/>
      <c r="BB1" s="108"/>
      <c r="BC1" s="108"/>
      <c r="BD1" s="108"/>
      <c r="BE1" s="108"/>
      <c r="BF1" s="108"/>
      <c r="BG1" s="108"/>
      <c r="BH1" s="108"/>
    </row>
    <row r="2">
      <c r="A2" s="93" t="s">
        <v>586</v>
      </c>
      <c r="B2" s="93" t="s">
        <v>588</v>
      </c>
      <c r="C2" s="93" t="s">
        <v>589</v>
      </c>
      <c r="D2" s="93" t="s">
        <v>590</v>
      </c>
      <c r="E2" s="110">
        <f>Sum(E4:E3365)</f>
        <v>690903</v>
      </c>
      <c r="F2" s="67" t="s">
        <v>593</v>
      </c>
      <c r="G2" s="67" t="s">
        <v>594</v>
      </c>
      <c r="H2" s="67" t="s">
        <v>595</v>
      </c>
      <c r="I2" s="67" t="s">
        <v>596</v>
      </c>
      <c r="J2" s="67" t="s">
        <v>597</v>
      </c>
      <c r="K2" s="67" t="s">
        <v>598</v>
      </c>
      <c r="L2" s="111"/>
      <c r="M2" s="111">
        <v>44004.0</v>
      </c>
      <c r="N2" s="111">
        <v>44011.0</v>
      </c>
      <c r="O2" s="111">
        <v>44013.0</v>
      </c>
      <c r="P2" s="102">
        <v>44018.0</v>
      </c>
      <c r="Q2" s="102">
        <v>44020.0</v>
      </c>
      <c r="R2" s="103">
        <v>44034.0</v>
      </c>
      <c r="S2" s="103">
        <v>44036.0</v>
      </c>
      <c r="T2" s="103">
        <v>44039.0</v>
      </c>
      <c r="U2" s="103">
        <v>44041.0</v>
      </c>
      <c r="V2" s="103">
        <v>44043.0</v>
      </c>
      <c r="W2" s="104">
        <v>44048.0</v>
      </c>
      <c r="X2" s="104">
        <v>44050.0</v>
      </c>
      <c r="Y2" s="104">
        <v>44053.0</v>
      </c>
      <c r="Z2" s="105">
        <v>44055.0</v>
      </c>
      <c r="AA2" s="106">
        <v>44060.0</v>
      </c>
      <c r="AB2" s="106">
        <v>44062.0</v>
      </c>
      <c r="AC2" s="112">
        <v>24.0</v>
      </c>
      <c r="AD2" s="112">
        <v>26.0</v>
      </c>
      <c r="AE2" s="113">
        <v>44071.0</v>
      </c>
      <c r="AF2" s="115">
        <v>44074.0</v>
      </c>
      <c r="AG2" s="116" t="s">
        <v>601</v>
      </c>
      <c r="AH2" s="116" t="s">
        <v>602</v>
      </c>
      <c r="AI2" s="115">
        <v>44081.0</v>
      </c>
      <c r="AJ2" s="117" t="s">
        <v>603</v>
      </c>
      <c r="AK2" s="116" t="s">
        <v>604</v>
      </c>
      <c r="AL2" s="19" t="s">
        <v>605</v>
      </c>
      <c r="AM2" s="116" t="s">
        <v>606</v>
      </c>
      <c r="AN2" s="112" t="s">
        <v>607</v>
      </c>
      <c r="AO2" s="112" t="s">
        <v>608</v>
      </c>
      <c r="AP2" s="112" t="s">
        <v>609</v>
      </c>
      <c r="AQ2" s="67" t="s">
        <v>610</v>
      </c>
      <c r="AR2" s="118">
        <v>44109.0</v>
      </c>
      <c r="AS2" s="119">
        <v>44111.0</v>
      </c>
      <c r="AT2" s="120">
        <v>44113.0</v>
      </c>
      <c r="AU2" s="115">
        <v>44116.0</v>
      </c>
      <c r="AV2" s="115">
        <v>44118.0</v>
      </c>
      <c r="AW2" s="115">
        <v>44120.0</v>
      </c>
      <c r="AX2" s="115">
        <v>44123.0</v>
      </c>
      <c r="AY2" s="115">
        <v>44125.0</v>
      </c>
      <c r="AZ2" s="115">
        <v>44127.0</v>
      </c>
      <c r="BA2" s="115">
        <v>44130.0</v>
      </c>
      <c r="BB2" s="115">
        <v>44132.0</v>
      </c>
      <c r="BC2" s="115">
        <v>44134.0</v>
      </c>
      <c r="BD2" s="115">
        <v>44139.0</v>
      </c>
      <c r="BE2" s="115">
        <v>44141.0</v>
      </c>
      <c r="BF2" s="115"/>
      <c r="BG2" s="115"/>
      <c r="BH2" s="115"/>
    </row>
    <row r="3">
      <c r="A3" s="93">
        <f t="shared" ref="A3:D3" si="1">Sum(A3:A3365)</f>
        <v>1692</v>
      </c>
      <c r="B3" s="93">
        <f t="shared" si="1"/>
        <v>0</v>
      </c>
      <c r="C3" s="93">
        <f t="shared" si="1"/>
        <v>0</v>
      </c>
      <c r="D3" s="93">
        <f t="shared" si="1"/>
        <v>0</v>
      </c>
      <c r="E3" s="122">
        <f t="shared" ref="E3:E3365" si="2">len(trim(textjoin(" ",1,F3:BZ3)))-len(substitute(trim(textjoin(" ",1,F3:BZ3))," ",))+1</f>
        <v>31</v>
      </c>
      <c r="F3" s="67"/>
      <c r="G3" s="67"/>
      <c r="H3" s="67"/>
      <c r="I3" s="67"/>
      <c r="J3" s="67"/>
      <c r="K3" s="67"/>
      <c r="L3" s="123"/>
      <c r="M3" s="123"/>
      <c r="N3" s="123"/>
      <c r="O3" s="123" t="s">
        <v>615</v>
      </c>
      <c r="P3" s="102"/>
      <c r="Q3" s="102"/>
      <c r="R3" s="103"/>
      <c r="S3" s="103"/>
      <c r="T3" s="103"/>
      <c r="U3" s="103"/>
      <c r="V3" s="103"/>
      <c r="W3" s="104"/>
      <c r="X3" s="104"/>
      <c r="Y3" s="104"/>
      <c r="Z3" s="105"/>
      <c r="AA3" s="106"/>
      <c r="AB3" s="106"/>
      <c r="AC3" s="124"/>
      <c r="AD3" s="125">
        <v>0.005555555555555556</v>
      </c>
      <c r="AE3" s="126"/>
      <c r="AF3" s="124"/>
      <c r="AG3" s="124"/>
      <c r="AH3" s="124"/>
      <c r="AI3" s="127"/>
      <c r="AJ3" s="128"/>
      <c r="AK3" s="129"/>
      <c r="AL3" s="130"/>
      <c r="AM3" s="127"/>
      <c r="AN3" s="130"/>
      <c r="AO3" s="131"/>
      <c r="AP3" s="132"/>
      <c r="AQ3" s="132"/>
      <c r="AR3" s="55"/>
      <c r="AS3" s="128"/>
      <c r="AT3" s="124"/>
      <c r="AU3" s="128" t="s">
        <v>617</v>
      </c>
      <c r="AV3" s="133">
        <v>0.03611111111111111</v>
      </c>
      <c r="AW3" s="124"/>
      <c r="AX3" s="134" t="s">
        <v>621</v>
      </c>
      <c r="AY3" s="128" t="s">
        <v>623</v>
      </c>
      <c r="BA3" s="128" t="s">
        <v>625</v>
      </c>
      <c r="BB3" s="130">
        <v>0.05138888888888889</v>
      </c>
      <c r="BC3" s="124"/>
      <c r="BD3" s="124"/>
      <c r="BE3" s="131">
        <v>0.013194444444444444</v>
      </c>
      <c r="BF3" s="124"/>
      <c r="BG3" s="124"/>
      <c r="BH3" s="124"/>
    </row>
    <row r="4">
      <c r="A4" s="122">
        <f t="shared" ref="A4:A3365" si="3">countif(A4:BC4, "Thomas")</f>
        <v>0</v>
      </c>
      <c r="B4" s="122">
        <f>countif(B4:CH4, "Rachel")</f>
        <v>0</v>
      </c>
      <c r="C4" s="122">
        <f>countif(C4:CH4, "John")</f>
        <v>0</v>
      </c>
      <c r="D4" s="122">
        <f>countif(D4:CH4, "JP")</f>
        <v>0</v>
      </c>
      <c r="E4" s="122">
        <f t="shared" si="2"/>
        <v>177</v>
      </c>
      <c r="F4" s="122"/>
      <c r="H4" s="135" t="s">
        <v>628</v>
      </c>
      <c r="I4" s="135" t="s">
        <v>628</v>
      </c>
      <c r="J4" s="135" t="s">
        <v>628</v>
      </c>
      <c r="L4" s="123"/>
      <c r="M4" s="123"/>
      <c r="N4" s="123"/>
      <c r="O4" s="123" t="s">
        <v>631</v>
      </c>
      <c r="P4" s="136" t="s">
        <v>633</v>
      </c>
      <c r="Q4" s="136" t="s">
        <v>635</v>
      </c>
      <c r="R4" s="137" t="s">
        <v>636</v>
      </c>
      <c r="S4" s="138" t="s">
        <v>639</v>
      </c>
      <c r="T4" s="138" t="s">
        <v>641</v>
      </c>
      <c r="U4" s="138" t="s">
        <v>642</v>
      </c>
      <c r="V4" s="138" t="s">
        <v>642</v>
      </c>
      <c r="W4" s="138" t="s">
        <v>643</v>
      </c>
      <c r="X4" s="138" t="s">
        <v>644</v>
      </c>
      <c r="Y4" s="138" t="s">
        <v>645</v>
      </c>
      <c r="Z4" s="139" t="s">
        <v>646</v>
      </c>
      <c r="AA4" s="128" t="s">
        <v>647</v>
      </c>
      <c r="AB4" s="134" t="s">
        <v>648</v>
      </c>
      <c r="AC4" s="130">
        <v>0.05625</v>
      </c>
      <c r="AD4" s="125">
        <v>0.009027777777777777</v>
      </c>
      <c r="AE4" s="134" t="s">
        <v>649</v>
      </c>
      <c r="AF4" s="130">
        <v>0.004861111111111111</v>
      </c>
      <c r="AG4" s="130">
        <v>0.019444444444444445</v>
      </c>
      <c r="AH4" s="130">
        <v>0.011111111111111112</v>
      </c>
      <c r="AI4" s="138" t="s">
        <v>650</v>
      </c>
      <c r="AJ4" s="128" t="s">
        <v>651</v>
      </c>
      <c r="AK4" s="130">
        <v>0.0625</v>
      </c>
      <c r="AL4" s="134" t="s">
        <v>652</v>
      </c>
      <c r="AM4" s="138" t="s">
        <v>653</v>
      </c>
      <c r="AN4" s="130">
        <v>0.007638888888888889</v>
      </c>
      <c r="AO4" s="130">
        <v>0.04097222222222222</v>
      </c>
      <c r="AP4" s="130">
        <v>0.006944444444444444</v>
      </c>
      <c r="AQ4" s="130">
        <v>0.016666666666666666</v>
      </c>
      <c r="AR4" s="124"/>
      <c r="AS4" s="130">
        <v>0.2763888888888889</v>
      </c>
      <c r="AT4" s="130">
        <v>0.15208333333333332</v>
      </c>
      <c r="AU4" s="140">
        <v>0.05277777777777778</v>
      </c>
      <c r="AV4" s="128" t="s">
        <v>655</v>
      </c>
      <c r="AW4" s="130">
        <v>0.013888888888888888</v>
      </c>
      <c r="AX4" s="130">
        <v>0.015277777777777777</v>
      </c>
      <c r="AY4" s="140">
        <v>0.052083333333333336</v>
      </c>
      <c r="BA4" s="140">
        <v>0.02013888888888889</v>
      </c>
      <c r="BB4" s="130">
        <v>0.052083333333333336</v>
      </c>
      <c r="BC4" s="141" t="s">
        <v>656</v>
      </c>
      <c r="BD4" s="130">
        <v>0.014583333333333334</v>
      </c>
      <c r="BE4" s="130">
        <v>0.014583333333333334</v>
      </c>
      <c r="BF4" s="141"/>
      <c r="BG4" s="141"/>
      <c r="BH4" s="141"/>
    </row>
    <row r="5">
      <c r="A5" s="122">
        <f t="shared" si="3"/>
        <v>0</v>
      </c>
      <c r="B5" s="122">
        <f t="shared" ref="B5:B3365" si="4">countif(B5:BI5, "Rachel")</f>
        <v>0</v>
      </c>
      <c r="C5" s="122">
        <f t="shared" ref="C5:C3365" si="5">countif(C5:BJ5, "John")</f>
        <v>0</v>
      </c>
      <c r="D5" s="122">
        <f t="shared" ref="D5:D3365" si="6">countif(D5:BK5, "JP")</f>
        <v>0</v>
      </c>
      <c r="E5" s="122">
        <f t="shared" si="2"/>
        <v>82</v>
      </c>
      <c r="F5" s="135">
        <v>1.0</v>
      </c>
      <c r="H5" s="135">
        <v>1.0</v>
      </c>
      <c r="I5" s="135">
        <v>1.0</v>
      </c>
      <c r="J5" s="135">
        <v>1.0</v>
      </c>
      <c r="L5" s="123"/>
      <c r="M5" s="123"/>
      <c r="N5" s="123"/>
      <c r="O5" s="123" t="s">
        <v>661</v>
      </c>
      <c r="P5" s="142">
        <v>0.016666666666666666</v>
      </c>
      <c r="Q5" s="142">
        <v>0.034027777777777775</v>
      </c>
      <c r="R5" s="143">
        <v>0.004166666666666667</v>
      </c>
      <c r="S5" s="142">
        <v>0.011805555555555555</v>
      </c>
      <c r="T5" s="142">
        <v>0.005555555555555556</v>
      </c>
      <c r="U5" s="142">
        <v>0.2590277777777778</v>
      </c>
      <c r="V5" s="142">
        <v>0.2590277777777778</v>
      </c>
      <c r="W5" s="142">
        <v>0.059722222222222225</v>
      </c>
      <c r="X5" s="142">
        <v>0.0625</v>
      </c>
      <c r="Y5" s="142">
        <v>0.05486111111111111</v>
      </c>
      <c r="Z5" s="144">
        <v>0.013888888888888888</v>
      </c>
      <c r="AA5" s="145">
        <v>0.26875</v>
      </c>
      <c r="AB5" s="130">
        <v>0.08402777777777778</v>
      </c>
      <c r="AC5" s="128" t="s">
        <v>665</v>
      </c>
      <c r="AD5" s="125">
        <v>0.0125</v>
      </c>
      <c r="AE5" s="130">
        <v>0.25069444444444444</v>
      </c>
      <c r="AF5" s="130">
        <v>0.007638888888888889</v>
      </c>
      <c r="AG5" s="130">
        <v>0.08055555555555556</v>
      </c>
      <c r="AH5" s="130">
        <v>0.013888888888888888</v>
      </c>
      <c r="AI5" s="142">
        <v>0.011111111111111112</v>
      </c>
      <c r="AJ5" s="145">
        <v>0.03958333333333333</v>
      </c>
      <c r="AK5" s="130">
        <v>0.06319444444444444</v>
      </c>
      <c r="AL5" s="130">
        <v>0.004166666666666667</v>
      </c>
      <c r="AM5" s="142">
        <v>0.007638888888888889</v>
      </c>
      <c r="AN5" s="130">
        <v>0.015277777777777777</v>
      </c>
      <c r="AO5" s="130">
        <v>0.04513888888888889</v>
      </c>
      <c r="AP5" s="130">
        <v>0.011111111111111112</v>
      </c>
      <c r="AQ5" s="130">
        <v>0.019444444444444445</v>
      </c>
      <c r="AR5" s="130">
        <v>0.027083333333333334</v>
      </c>
      <c r="AS5" s="130">
        <v>0.27708333333333335</v>
      </c>
      <c r="AT5" s="130">
        <v>0.1527777777777778</v>
      </c>
      <c r="AU5" s="128" t="s">
        <v>666</v>
      </c>
      <c r="AV5" s="145">
        <v>0.0375</v>
      </c>
      <c r="AW5" s="130">
        <v>0.016666666666666666</v>
      </c>
      <c r="AX5" s="134" t="s">
        <v>667</v>
      </c>
      <c r="AY5" s="130">
        <v>0.058333333333333334</v>
      </c>
      <c r="BA5" s="130">
        <v>0.022222222222222223</v>
      </c>
      <c r="BB5" s="134" t="s">
        <v>668</v>
      </c>
      <c r="BC5" s="146">
        <v>0.40069444444444446</v>
      </c>
      <c r="BD5" s="130">
        <v>0.14166666666666666</v>
      </c>
      <c r="BE5" s="130">
        <v>0.01597222222222222</v>
      </c>
      <c r="BF5" s="146"/>
      <c r="BG5" s="146"/>
      <c r="BH5" s="146"/>
    </row>
    <row r="6">
      <c r="A6" s="122">
        <f t="shared" si="3"/>
        <v>1</v>
      </c>
      <c r="B6" s="122">
        <f t="shared" si="4"/>
        <v>0</v>
      </c>
      <c r="C6" s="122">
        <f t="shared" si="5"/>
        <v>0</v>
      </c>
      <c r="D6" s="122">
        <f t="shared" si="6"/>
        <v>0</v>
      </c>
      <c r="E6" s="122">
        <f t="shared" si="2"/>
        <v>295</v>
      </c>
      <c r="F6" s="135" t="s">
        <v>672</v>
      </c>
      <c r="G6" s="19" t="s">
        <v>673</v>
      </c>
      <c r="H6" s="135" t="s">
        <v>674</v>
      </c>
      <c r="I6" s="135" t="s">
        <v>675</v>
      </c>
      <c r="J6" s="135" t="s">
        <v>676</v>
      </c>
      <c r="L6" s="123"/>
      <c r="M6" s="123"/>
      <c r="N6" s="123"/>
      <c r="O6" s="123" t="s">
        <v>677</v>
      </c>
      <c r="P6" s="138" t="s">
        <v>678</v>
      </c>
      <c r="Q6" s="138" t="s">
        <v>679</v>
      </c>
      <c r="R6" s="138" t="s">
        <v>681</v>
      </c>
      <c r="S6" s="138" t="s">
        <v>683</v>
      </c>
      <c r="T6" s="138" t="s">
        <v>685</v>
      </c>
      <c r="U6" s="138" t="s">
        <v>686</v>
      </c>
      <c r="V6" s="138" t="s">
        <v>686</v>
      </c>
      <c r="W6" s="138" t="s">
        <v>687</v>
      </c>
      <c r="X6" s="138" t="s">
        <v>688</v>
      </c>
      <c r="Y6" s="138" t="s">
        <v>689</v>
      </c>
      <c r="Z6" s="138" t="s">
        <v>690</v>
      </c>
      <c r="AA6" s="128" t="s">
        <v>691</v>
      </c>
      <c r="AB6" s="134" t="s">
        <v>692</v>
      </c>
      <c r="AC6" s="140">
        <v>0.06041666666666667</v>
      </c>
      <c r="AD6" s="125">
        <v>0.015277777777777777</v>
      </c>
      <c r="AE6" s="134" t="s">
        <v>693</v>
      </c>
      <c r="AF6" s="130">
        <v>0.017361111111111112</v>
      </c>
      <c r="AG6" s="130">
        <v>0.08402777777777778</v>
      </c>
      <c r="AH6" s="130">
        <v>0.01597222222222222</v>
      </c>
      <c r="AI6" s="138" t="s">
        <v>694</v>
      </c>
      <c r="AJ6" s="128" t="s">
        <v>695</v>
      </c>
      <c r="AK6" s="134" t="s">
        <v>696</v>
      </c>
      <c r="AL6" s="134" t="s">
        <v>697</v>
      </c>
      <c r="AM6" s="138" t="s">
        <v>698</v>
      </c>
      <c r="AN6" s="130">
        <v>0.02013888888888889</v>
      </c>
      <c r="AO6" s="130">
        <v>0.050694444444444445</v>
      </c>
      <c r="AP6" s="130">
        <v>0.017361111111111112</v>
      </c>
      <c r="AQ6" s="130">
        <v>0.022222222222222223</v>
      </c>
      <c r="AR6" s="130">
        <v>0.02847222222222222</v>
      </c>
      <c r="AS6" s="130">
        <v>0.2777777777777778</v>
      </c>
      <c r="AT6" s="130">
        <v>0.15486111111111112</v>
      </c>
      <c r="AU6" s="140">
        <v>0.05347222222222222</v>
      </c>
      <c r="AV6" s="128" t="s">
        <v>700</v>
      </c>
      <c r="AW6" s="130">
        <v>0.020833333333333332</v>
      </c>
      <c r="AX6" s="130">
        <v>0.01875</v>
      </c>
      <c r="AY6" s="128" t="s">
        <v>703</v>
      </c>
      <c r="BA6" s="130">
        <v>0.025</v>
      </c>
      <c r="BB6" s="130">
        <v>0.05347222222222222</v>
      </c>
      <c r="BC6" s="141" t="s">
        <v>704</v>
      </c>
      <c r="BD6" s="130">
        <v>0.14375</v>
      </c>
      <c r="BE6" s="130">
        <v>0.022222222222222223</v>
      </c>
      <c r="BF6" s="141"/>
      <c r="BG6" s="141"/>
      <c r="BH6" s="141"/>
    </row>
    <row r="7">
      <c r="A7" s="122">
        <f t="shared" si="3"/>
        <v>0</v>
      </c>
      <c r="B7" s="122">
        <f t="shared" si="4"/>
        <v>0</v>
      </c>
      <c r="C7" s="122">
        <f t="shared" si="5"/>
        <v>0</v>
      </c>
      <c r="D7" s="122">
        <f t="shared" si="6"/>
        <v>0</v>
      </c>
      <c r="E7" s="122">
        <f t="shared" si="2"/>
        <v>103</v>
      </c>
      <c r="F7" s="135" t="s">
        <v>705</v>
      </c>
      <c r="H7" s="135" t="s">
        <v>706</v>
      </c>
      <c r="I7" s="135" t="s">
        <v>707</v>
      </c>
      <c r="J7" s="135" t="s">
        <v>709</v>
      </c>
      <c r="L7" s="123"/>
      <c r="M7" s="123"/>
      <c r="N7" s="123"/>
      <c r="O7" s="123" t="s">
        <v>712</v>
      </c>
      <c r="P7" s="142">
        <v>0.018055555555555554</v>
      </c>
      <c r="Q7" s="142">
        <v>0.03819444444444445</v>
      </c>
      <c r="R7" s="142">
        <v>0.006944444444444444</v>
      </c>
      <c r="S7" s="142">
        <v>0.013888888888888888</v>
      </c>
      <c r="T7" s="142">
        <v>0.007638888888888889</v>
      </c>
      <c r="U7" s="142">
        <v>0.2611111111111111</v>
      </c>
      <c r="V7" s="142">
        <v>0.2611111111111111</v>
      </c>
      <c r="W7" s="142">
        <v>0.06041666666666667</v>
      </c>
      <c r="X7" s="142">
        <v>0.10555555555555556</v>
      </c>
      <c r="Y7" s="142">
        <v>0.05625</v>
      </c>
      <c r="Z7" s="142">
        <v>0.017361111111111112</v>
      </c>
      <c r="AA7" s="145">
        <v>0.2763888888888889</v>
      </c>
      <c r="AB7" s="130">
        <v>0.08819444444444445</v>
      </c>
      <c r="AC7" s="128" t="s">
        <v>713</v>
      </c>
      <c r="AD7" s="125">
        <v>0.01875</v>
      </c>
      <c r="AE7" s="130">
        <v>0.25833333333333336</v>
      </c>
      <c r="AF7" s="130">
        <v>0.022222222222222223</v>
      </c>
      <c r="AG7" s="130">
        <v>0.0875</v>
      </c>
      <c r="AH7" s="130">
        <v>0.020833333333333332</v>
      </c>
      <c r="AI7" s="142">
        <v>0.013888888888888888</v>
      </c>
      <c r="AJ7" s="145">
        <v>0.04027777777777778</v>
      </c>
      <c r="AK7" s="130">
        <v>0.07083333333333333</v>
      </c>
      <c r="AL7" s="130">
        <v>0.010416666666666666</v>
      </c>
      <c r="AM7" s="142">
        <v>0.007638888888888889</v>
      </c>
      <c r="AN7" s="130">
        <v>0.020833333333333332</v>
      </c>
      <c r="AO7" s="130">
        <v>0.05486111111111111</v>
      </c>
      <c r="AP7" s="130">
        <v>0.019444444444444445</v>
      </c>
      <c r="AQ7" s="130">
        <v>0.034722222222222224</v>
      </c>
      <c r="AR7" s="130">
        <v>0.029861111111111113</v>
      </c>
      <c r="AS7" s="130">
        <v>0.27847222222222223</v>
      </c>
      <c r="AT7" s="134" t="s">
        <v>714</v>
      </c>
      <c r="AU7" s="128" t="s">
        <v>715</v>
      </c>
      <c r="AV7" s="145">
        <v>0.04027777777777778</v>
      </c>
      <c r="AW7" s="130">
        <v>0.024305555555555556</v>
      </c>
      <c r="AX7" s="130">
        <v>0.020833333333333332</v>
      </c>
      <c r="AY7" s="140">
        <v>0.06111111111111111</v>
      </c>
      <c r="BA7" s="128" t="s">
        <v>716</v>
      </c>
      <c r="BB7" s="134" t="s">
        <v>717</v>
      </c>
      <c r="BC7" s="146">
        <v>0.4027777777777778</v>
      </c>
      <c r="BD7" s="130">
        <v>0.1451388888888889</v>
      </c>
      <c r="BE7" s="130">
        <v>0.02638888888888889</v>
      </c>
      <c r="BF7" s="146"/>
      <c r="BG7" s="146"/>
      <c r="BH7" s="146"/>
    </row>
    <row r="8">
      <c r="A8" s="122">
        <f t="shared" si="3"/>
        <v>0</v>
      </c>
      <c r="B8" s="122">
        <f t="shared" si="4"/>
        <v>0</v>
      </c>
      <c r="C8" s="122">
        <f t="shared" si="5"/>
        <v>0</v>
      </c>
      <c r="D8" s="122">
        <f t="shared" si="6"/>
        <v>0</v>
      </c>
      <c r="E8" s="122">
        <f t="shared" si="2"/>
        <v>254</v>
      </c>
      <c r="F8" s="135">
        <v>2.0</v>
      </c>
      <c r="H8" s="135">
        <v>2.0</v>
      </c>
      <c r="I8" s="135">
        <v>2.0</v>
      </c>
      <c r="J8" s="135">
        <v>2.0</v>
      </c>
      <c r="L8" s="123"/>
      <c r="M8" s="123"/>
      <c r="N8" s="123"/>
      <c r="O8" s="123" t="s">
        <v>615</v>
      </c>
      <c r="P8" s="138" t="s">
        <v>720</v>
      </c>
      <c r="Q8" s="138" t="s">
        <v>721</v>
      </c>
      <c r="R8" s="138" t="s">
        <v>723</v>
      </c>
      <c r="S8" s="138" t="s">
        <v>724</v>
      </c>
      <c r="T8" s="138" t="s">
        <v>726</v>
      </c>
      <c r="U8" s="138" t="s">
        <v>728</v>
      </c>
      <c r="V8" s="138" t="s">
        <v>728</v>
      </c>
      <c r="W8" s="138" t="s">
        <v>686</v>
      </c>
      <c r="X8" s="138" t="s">
        <v>729</v>
      </c>
      <c r="Y8" s="138" t="s">
        <v>687</v>
      </c>
      <c r="Z8" s="136" t="s">
        <v>730</v>
      </c>
      <c r="AA8" s="128" t="s">
        <v>731</v>
      </c>
      <c r="AB8" s="134" t="s">
        <v>732</v>
      </c>
      <c r="AC8" s="140">
        <v>0.06388888888888888</v>
      </c>
      <c r="AD8" s="147" t="s">
        <v>733</v>
      </c>
      <c r="AE8" s="134" t="s">
        <v>734</v>
      </c>
      <c r="AF8" s="130">
        <v>0.02847222222222222</v>
      </c>
      <c r="AG8" s="130">
        <v>0.09027777777777778</v>
      </c>
      <c r="AH8" s="130">
        <v>0.022916666666666665</v>
      </c>
      <c r="AI8" s="138" t="s">
        <v>735</v>
      </c>
      <c r="AJ8" s="128" t="s">
        <v>736</v>
      </c>
      <c r="AK8" s="134" t="s">
        <v>737</v>
      </c>
      <c r="AL8" s="134" t="s">
        <v>738</v>
      </c>
      <c r="AM8" s="138" t="s">
        <v>739</v>
      </c>
      <c r="AN8" s="130">
        <v>0.022916666666666665</v>
      </c>
      <c r="AO8" s="130">
        <v>0.059722222222222225</v>
      </c>
      <c r="AP8" s="130">
        <v>0.021527777777777778</v>
      </c>
      <c r="AQ8" s="130">
        <v>0.04027777777777778</v>
      </c>
      <c r="AR8" s="130">
        <v>0.034027777777777775</v>
      </c>
      <c r="AS8" s="130">
        <v>0.2798611111111111</v>
      </c>
      <c r="AT8" s="130">
        <v>0.15625</v>
      </c>
      <c r="AU8" s="140">
        <v>0.05763888888888889</v>
      </c>
      <c r="AV8" s="128" t="s">
        <v>740</v>
      </c>
      <c r="AW8" s="130">
        <v>0.03125</v>
      </c>
      <c r="AX8" s="134" t="s">
        <v>741</v>
      </c>
      <c r="AY8" s="130">
        <v>0.06388888888888888</v>
      </c>
      <c r="BA8" s="140">
        <v>0.027777777777777776</v>
      </c>
      <c r="BB8" s="130">
        <v>0.05416666666666667</v>
      </c>
      <c r="BC8" s="141" t="s">
        <v>742</v>
      </c>
      <c r="BD8" s="130">
        <v>0.14722222222222223</v>
      </c>
      <c r="BE8" s="130">
        <v>0.029861111111111113</v>
      </c>
      <c r="BF8" s="141"/>
      <c r="BG8" s="141"/>
      <c r="BH8" s="141"/>
    </row>
    <row r="9">
      <c r="A9" s="122">
        <f t="shared" si="3"/>
        <v>0</v>
      </c>
      <c r="B9" s="122">
        <f t="shared" si="4"/>
        <v>0</v>
      </c>
      <c r="C9" s="122">
        <f t="shared" si="5"/>
        <v>0</v>
      </c>
      <c r="D9" s="122">
        <f t="shared" si="6"/>
        <v>0</v>
      </c>
      <c r="E9" s="122">
        <f t="shared" si="2"/>
        <v>100</v>
      </c>
      <c r="F9" s="135" t="s">
        <v>746</v>
      </c>
      <c r="H9" s="135" t="s">
        <v>747</v>
      </c>
      <c r="I9" s="135" t="s">
        <v>748</v>
      </c>
      <c r="J9" s="135" t="s">
        <v>749</v>
      </c>
      <c r="L9" s="123"/>
      <c r="M9" s="123"/>
      <c r="N9" s="123"/>
      <c r="O9" s="123" t="s">
        <v>750</v>
      </c>
      <c r="P9" s="142">
        <v>0.022916666666666665</v>
      </c>
      <c r="Q9" s="142">
        <v>0.04236111111111111</v>
      </c>
      <c r="R9" s="142">
        <v>0.013888888888888888</v>
      </c>
      <c r="S9" s="142">
        <v>0.016666666666666666</v>
      </c>
      <c r="T9" s="142">
        <v>0.011111111111111112</v>
      </c>
      <c r="U9" s="142">
        <v>0.2638888888888889</v>
      </c>
      <c r="V9" s="142">
        <v>0.2638888888888889</v>
      </c>
      <c r="W9" s="142">
        <v>0.06180555555555556</v>
      </c>
      <c r="X9" s="142">
        <v>0.10972222222222222</v>
      </c>
      <c r="Y9" s="142">
        <v>0.05763888888888889</v>
      </c>
      <c r="Z9" s="142">
        <v>0.02013888888888889</v>
      </c>
      <c r="AA9" s="145">
        <v>0.2861111111111111</v>
      </c>
      <c r="AB9" s="130">
        <v>0.09444444444444444</v>
      </c>
      <c r="AC9" s="130">
        <v>0.06666666666666667</v>
      </c>
      <c r="AD9" s="125">
        <v>0.025</v>
      </c>
      <c r="AE9" s="130">
        <v>0.2625</v>
      </c>
      <c r="AF9" s="130">
        <v>0.03194444444444444</v>
      </c>
      <c r="AG9" s="134" t="s">
        <v>751</v>
      </c>
      <c r="AH9" s="130">
        <v>0.02361111111111111</v>
      </c>
      <c r="AI9" s="142">
        <v>0.01597222222222222</v>
      </c>
      <c r="AJ9" s="145">
        <v>0.041666666666666664</v>
      </c>
      <c r="AK9" s="130">
        <v>0.08125</v>
      </c>
      <c r="AL9" s="130">
        <v>0.022916666666666665</v>
      </c>
      <c r="AM9" s="142">
        <v>0.011805555555555555</v>
      </c>
      <c r="AN9" s="130">
        <v>0.029861111111111113</v>
      </c>
      <c r="AO9" s="130">
        <v>0.06458333333333334</v>
      </c>
      <c r="AP9" s="130">
        <v>0.027083333333333334</v>
      </c>
      <c r="AQ9" s="130">
        <v>0.04236111111111111</v>
      </c>
      <c r="AR9" s="130">
        <v>0.03680555555555556</v>
      </c>
      <c r="AS9" s="130">
        <v>0.28055555555555556</v>
      </c>
      <c r="AT9" s="130">
        <v>0.16111111111111112</v>
      </c>
      <c r="AU9" s="128" t="s">
        <v>752</v>
      </c>
      <c r="AV9" s="145">
        <v>0.044444444444444446</v>
      </c>
      <c r="AW9" s="130">
        <v>0.03611111111111111</v>
      </c>
      <c r="AX9" s="130">
        <v>0.022222222222222223</v>
      </c>
      <c r="AY9" s="130">
        <v>0.06597222222222222</v>
      </c>
      <c r="BA9" s="128" t="s">
        <v>754</v>
      </c>
      <c r="BB9" s="130">
        <v>0.05555555555555555</v>
      </c>
      <c r="BC9" s="146">
        <v>0.4076388888888889</v>
      </c>
      <c r="BD9" s="130">
        <v>0.15138888888888888</v>
      </c>
      <c r="BE9" s="130">
        <v>0.03958333333333333</v>
      </c>
      <c r="BF9" s="146"/>
      <c r="BG9" s="146"/>
      <c r="BH9" s="146"/>
    </row>
    <row r="10">
      <c r="A10" s="122">
        <f t="shared" si="3"/>
        <v>0</v>
      </c>
      <c r="B10" s="122">
        <f t="shared" si="4"/>
        <v>0</v>
      </c>
      <c r="C10" s="122">
        <f t="shared" si="5"/>
        <v>0</v>
      </c>
      <c r="D10" s="122">
        <f t="shared" si="6"/>
        <v>0</v>
      </c>
      <c r="E10" s="122">
        <f t="shared" si="2"/>
        <v>324</v>
      </c>
      <c r="F10" s="135" t="s">
        <v>757</v>
      </c>
      <c r="H10" s="135" t="s">
        <v>758</v>
      </c>
      <c r="I10" s="135" t="s">
        <v>759</v>
      </c>
      <c r="J10" s="135" t="s">
        <v>760</v>
      </c>
      <c r="L10" s="123"/>
      <c r="M10" s="123"/>
      <c r="N10" s="123"/>
      <c r="O10" s="123" t="s">
        <v>761</v>
      </c>
      <c r="P10" s="138" t="s">
        <v>763</v>
      </c>
      <c r="Q10" s="138" t="s">
        <v>764</v>
      </c>
      <c r="R10" s="138" t="s">
        <v>766</v>
      </c>
      <c r="S10" s="138" t="s">
        <v>768</v>
      </c>
      <c r="T10" s="138" t="s">
        <v>770</v>
      </c>
      <c r="U10" s="138" t="s">
        <v>771</v>
      </c>
      <c r="V10" s="138" t="s">
        <v>771</v>
      </c>
      <c r="W10" s="138" t="s">
        <v>773</v>
      </c>
      <c r="X10" s="138" t="s">
        <v>774</v>
      </c>
      <c r="Y10" s="138" t="s">
        <v>775</v>
      </c>
      <c r="Z10" s="138" t="s">
        <v>776</v>
      </c>
      <c r="AA10" s="128" t="s">
        <v>777</v>
      </c>
      <c r="AB10" s="134" t="s">
        <v>778</v>
      </c>
      <c r="AC10" s="130">
        <v>0.07152777777777777</v>
      </c>
      <c r="AD10" s="125">
        <v>0.030555555555555555</v>
      </c>
      <c r="AE10" s="130">
        <v>0.2673611111111111</v>
      </c>
      <c r="AF10" s="134" t="s">
        <v>779</v>
      </c>
      <c r="AG10" s="130">
        <v>0.09513888888888888</v>
      </c>
      <c r="AH10" s="130">
        <v>0.025</v>
      </c>
      <c r="AI10" s="138" t="s">
        <v>780</v>
      </c>
      <c r="AJ10" s="128" t="s">
        <v>781</v>
      </c>
      <c r="AK10" s="130">
        <v>0.08402777777777778</v>
      </c>
      <c r="AL10" s="134" t="s">
        <v>782</v>
      </c>
      <c r="AM10" s="138" t="s">
        <v>783</v>
      </c>
      <c r="AN10" s="130">
        <v>0.03194444444444444</v>
      </c>
      <c r="AO10" s="134" t="s">
        <v>784</v>
      </c>
      <c r="AP10" s="130">
        <v>0.029166666666666667</v>
      </c>
      <c r="AQ10" s="130">
        <v>0.04513888888888889</v>
      </c>
      <c r="AR10" s="130">
        <v>0.04027777777777778</v>
      </c>
      <c r="AS10" s="130">
        <v>0.2826388888888889</v>
      </c>
      <c r="AT10" s="130">
        <v>0.1625</v>
      </c>
      <c r="AU10" s="140">
        <v>0.058333333333333334</v>
      </c>
      <c r="AV10" s="128" t="s">
        <v>785</v>
      </c>
      <c r="AW10" s="130">
        <v>0.04027777777777778</v>
      </c>
      <c r="AX10" s="134" t="s">
        <v>786</v>
      </c>
      <c r="AY10" s="130">
        <v>0.06944444444444445</v>
      </c>
      <c r="BA10" s="140">
        <v>0.027777777777777776</v>
      </c>
      <c r="BB10" s="130">
        <v>0.05694444444444444</v>
      </c>
      <c r="BC10" s="141" t="s">
        <v>787</v>
      </c>
      <c r="BD10" s="130">
        <v>0.1527777777777778</v>
      </c>
      <c r="BE10" s="128" t="s">
        <v>789</v>
      </c>
      <c r="BF10" s="141"/>
      <c r="BG10" s="141"/>
      <c r="BH10" s="141"/>
    </row>
    <row r="11">
      <c r="A11" s="122">
        <f t="shared" si="3"/>
        <v>0</v>
      </c>
      <c r="B11" s="122">
        <f t="shared" si="4"/>
        <v>0</v>
      </c>
      <c r="C11" s="122">
        <f t="shared" si="5"/>
        <v>0</v>
      </c>
      <c r="D11" s="122">
        <f t="shared" si="6"/>
        <v>0</v>
      </c>
      <c r="E11" s="122">
        <f t="shared" si="2"/>
        <v>136</v>
      </c>
      <c r="F11" s="135">
        <v>3.0</v>
      </c>
      <c r="H11" s="135">
        <v>3.0</v>
      </c>
      <c r="I11" s="135">
        <v>3.0</v>
      </c>
      <c r="J11" s="135">
        <v>3.0</v>
      </c>
      <c r="L11" s="123"/>
      <c r="M11" s="123"/>
      <c r="N11" s="123"/>
      <c r="O11" s="123" t="s">
        <v>792</v>
      </c>
      <c r="P11" s="142">
        <v>0.025</v>
      </c>
      <c r="Q11" s="142">
        <v>0.044444444444444446</v>
      </c>
      <c r="R11" s="142">
        <v>0.020833333333333332</v>
      </c>
      <c r="S11" s="142">
        <v>0.01875</v>
      </c>
      <c r="T11" s="142">
        <v>0.013194444444444444</v>
      </c>
      <c r="U11" s="142">
        <v>0.2652777777777778</v>
      </c>
      <c r="V11" s="142">
        <v>0.2652777777777778</v>
      </c>
      <c r="W11" s="142">
        <v>0.06319444444444444</v>
      </c>
      <c r="X11" s="142">
        <v>0.11736111111111111</v>
      </c>
      <c r="Y11" s="142">
        <v>0.058333333333333334</v>
      </c>
      <c r="Z11" s="142">
        <v>0.025</v>
      </c>
      <c r="AA11" s="145">
        <v>0.2916666666666667</v>
      </c>
      <c r="AB11" s="130">
        <v>0.09930555555555555</v>
      </c>
      <c r="AC11" s="130">
        <v>0.07847222222222222</v>
      </c>
      <c r="AD11" s="147" t="s">
        <v>795</v>
      </c>
      <c r="AE11" s="134" t="s">
        <v>797</v>
      </c>
      <c r="AF11" s="130">
        <v>0.03611111111111111</v>
      </c>
      <c r="AG11" s="130">
        <v>0.09930555555555555</v>
      </c>
      <c r="AH11" s="128" t="s">
        <v>798</v>
      </c>
      <c r="AI11" s="142">
        <v>0.020833333333333332</v>
      </c>
      <c r="AJ11" s="145">
        <v>0.043055555555555555</v>
      </c>
      <c r="AK11" s="130">
        <v>0.08958333333333333</v>
      </c>
      <c r="AL11" s="130">
        <v>0.034027777777777775</v>
      </c>
      <c r="AM11" s="142">
        <v>0.017361111111111112</v>
      </c>
      <c r="AN11" s="130">
        <v>0.035416666666666666</v>
      </c>
      <c r="AO11" s="130">
        <v>0.06944444444444445</v>
      </c>
      <c r="AP11" s="130">
        <v>0.03263888888888889</v>
      </c>
      <c r="AQ11" s="128" t="s">
        <v>799</v>
      </c>
      <c r="AR11" s="128" t="s">
        <v>800</v>
      </c>
      <c r="AS11" s="130">
        <v>0.2861111111111111</v>
      </c>
      <c r="AT11" s="130">
        <v>0.1673611111111111</v>
      </c>
      <c r="AU11" s="128" t="s">
        <v>801</v>
      </c>
      <c r="AV11" s="145">
        <v>0.04722222222222222</v>
      </c>
      <c r="AW11" s="130">
        <v>0.04722222222222222</v>
      </c>
      <c r="AX11" s="130">
        <v>0.024305555555555556</v>
      </c>
      <c r="AY11" s="130">
        <v>0.07083333333333333</v>
      </c>
      <c r="BA11" s="128" t="s">
        <v>802</v>
      </c>
      <c r="BB11" s="130">
        <v>0.059027777777777776</v>
      </c>
      <c r="BC11" s="146">
        <v>0.40902777777777777</v>
      </c>
      <c r="BD11" s="134" t="s">
        <v>803</v>
      </c>
      <c r="BE11" s="140">
        <v>0.04375</v>
      </c>
      <c r="BF11" s="146"/>
      <c r="BG11" s="146"/>
      <c r="BH11" s="146"/>
    </row>
    <row r="12">
      <c r="A12" s="122">
        <f t="shared" si="3"/>
        <v>0</v>
      </c>
      <c r="B12" s="122">
        <f t="shared" si="4"/>
        <v>0</v>
      </c>
      <c r="C12" s="122">
        <f t="shared" si="5"/>
        <v>0</v>
      </c>
      <c r="D12" s="122">
        <f t="shared" si="6"/>
        <v>0</v>
      </c>
      <c r="E12" s="122">
        <f t="shared" si="2"/>
        <v>457</v>
      </c>
      <c r="F12" s="135" t="s">
        <v>806</v>
      </c>
      <c r="H12" s="135" t="s">
        <v>807</v>
      </c>
      <c r="I12" s="135" t="s">
        <v>808</v>
      </c>
      <c r="J12" s="135" t="s">
        <v>809</v>
      </c>
      <c r="L12" s="123"/>
      <c r="M12" s="123"/>
      <c r="N12" s="123"/>
      <c r="O12" s="123" t="s">
        <v>661</v>
      </c>
      <c r="P12" s="138" t="s">
        <v>810</v>
      </c>
      <c r="Q12" s="138" t="s">
        <v>811</v>
      </c>
      <c r="R12" s="138" t="s">
        <v>812</v>
      </c>
      <c r="S12" s="138" t="s">
        <v>813</v>
      </c>
      <c r="T12" s="138" t="s">
        <v>814</v>
      </c>
      <c r="U12" s="138" t="s">
        <v>815</v>
      </c>
      <c r="V12" s="138" t="s">
        <v>815</v>
      </c>
      <c r="W12" s="138" t="s">
        <v>816</v>
      </c>
      <c r="X12" s="138" t="s">
        <v>817</v>
      </c>
      <c r="Y12" s="138" t="s">
        <v>818</v>
      </c>
      <c r="Z12" s="138" t="s">
        <v>819</v>
      </c>
      <c r="AA12" s="128" t="s">
        <v>820</v>
      </c>
      <c r="AB12" s="134" t="s">
        <v>822</v>
      </c>
      <c r="AC12" s="130">
        <v>0.08125</v>
      </c>
      <c r="AD12" s="125">
        <v>0.03611111111111111</v>
      </c>
      <c r="AE12" s="130">
        <v>0.2701388888888889</v>
      </c>
      <c r="AF12" s="134" t="s">
        <v>824</v>
      </c>
      <c r="AG12" s="134" t="s">
        <v>825</v>
      </c>
      <c r="AH12" s="140">
        <v>0.03194444444444444</v>
      </c>
      <c r="AI12" s="138" t="s">
        <v>827</v>
      </c>
      <c r="AJ12" s="128" t="s">
        <v>828</v>
      </c>
      <c r="AK12" s="130">
        <v>0.09166666666666666</v>
      </c>
      <c r="AL12" s="148" t="s">
        <v>830</v>
      </c>
      <c r="AM12" s="138" t="s">
        <v>831</v>
      </c>
      <c r="AN12" s="130">
        <v>0.04375</v>
      </c>
      <c r="AO12" s="130">
        <v>0.07361111111111111</v>
      </c>
      <c r="AP12" s="130">
        <v>0.03680555555555556</v>
      </c>
      <c r="AQ12" s="140">
        <v>0.04583333333333333</v>
      </c>
      <c r="AR12" s="140">
        <v>0.04583333333333333</v>
      </c>
      <c r="AS12" s="130">
        <v>0.29097222222222224</v>
      </c>
      <c r="AT12" s="134" t="s">
        <v>832</v>
      </c>
      <c r="AU12" s="140">
        <v>0.0625</v>
      </c>
      <c r="AV12" s="128" t="s">
        <v>833</v>
      </c>
      <c r="AW12" s="130">
        <v>0.05277777777777778</v>
      </c>
      <c r="AX12" s="134" t="s">
        <v>834</v>
      </c>
      <c r="AY12" s="130">
        <v>0.07222222222222222</v>
      </c>
      <c r="BA12" s="140">
        <v>0.029861111111111113</v>
      </c>
      <c r="BB12" s="134" t="s">
        <v>835</v>
      </c>
      <c r="BC12" s="141" t="s">
        <v>836</v>
      </c>
      <c r="BD12" s="130">
        <v>0.15694444444444444</v>
      </c>
      <c r="BE12" s="130">
        <v>0.04652777777777778</v>
      </c>
      <c r="BF12" s="141"/>
      <c r="BG12" s="141"/>
      <c r="BH12" s="141"/>
    </row>
    <row r="13">
      <c r="A13" s="122">
        <f t="shared" si="3"/>
        <v>0</v>
      </c>
      <c r="B13" s="122">
        <f t="shared" si="4"/>
        <v>0</v>
      </c>
      <c r="C13" s="122">
        <f t="shared" si="5"/>
        <v>0</v>
      </c>
      <c r="D13" s="122">
        <f t="shared" si="6"/>
        <v>0</v>
      </c>
      <c r="E13" s="122">
        <f t="shared" si="2"/>
        <v>154</v>
      </c>
      <c r="F13" s="135" t="s">
        <v>842</v>
      </c>
      <c r="H13" s="135" t="s">
        <v>844</v>
      </c>
      <c r="I13" s="135" t="s">
        <v>845</v>
      </c>
      <c r="J13" s="135" t="s">
        <v>847</v>
      </c>
      <c r="L13" s="123"/>
      <c r="M13" s="123"/>
      <c r="N13" s="123"/>
      <c r="O13" s="123" t="s">
        <v>848</v>
      </c>
      <c r="P13" s="142">
        <v>0.025694444444444443</v>
      </c>
      <c r="Q13" s="142">
        <v>0.04861111111111111</v>
      </c>
      <c r="R13" s="142">
        <v>0.02638888888888889</v>
      </c>
      <c r="S13" s="142">
        <v>0.02361111111111111</v>
      </c>
      <c r="T13" s="142">
        <v>0.016666666666666666</v>
      </c>
      <c r="U13" s="142">
        <v>0.27152777777777776</v>
      </c>
      <c r="V13" s="142">
        <v>0.27152777777777776</v>
      </c>
      <c r="W13" s="142">
        <v>0.06388888888888888</v>
      </c>
      <c r="X13" s="142">
        <v>0.11944444444444445</v>
      </c>
      <c r="Y13" s="142">
        <v>0.059722222222222225</v>
      </c>
      <c r="Z13" s="142">
        <v>0.029166666666666667</v>
      </c>
      <c r="AA13" s="145">
        <v>0.29583333333333334</v>
      </c>
      <c r="AB13" s="130">
        <v>0.10347222222222222</v>
      </c>
      <c r="AC13" s="130">
        <v>0.0875</v>
      </c>
      <c r="AD13" s="125">
        <v>0.041666666666666664</v>
      </c>
      <c r="AE13" s="134" t="s">
        <v>851</v>
      </c>
      <c r="AF13" s="130">
        <v>0.04027777777777778</v>
      </c>
      <c r="AG13" s="130">
        <v>0.10416666666666667</v>
      </c>
      <c r="AH13" s="128" t="s">
        <v>852</v>
      </c>
      <c r="AI13" s="142">
        <v>0.022916666666666665</v>
      </c>
      <c r="AJ13" s="145">
        <v>0.04375</v>
      </c>
      <c r="AK13" s="130">
        <v>0.09583333333333334</v>
      </c>
      <c r="AL13" s="134" t="s">
        <v>853</v>
      </c>
      <c r="AM13" s="142">
        <v>0.019444444444444445</v>
      </c>
      <c r="AN13" s="130">
        <v>0.04583333333333333</v>
      </c>
      <c r="AO13" s="130">
        <v>0.08055555555555556</v>
      </c>
      <c r="AP13" s="130">
        <v>0.04097222222222222</v>
      </c>
      <c r="AQ13" s="130">
        <v>0.04722222222222222</v>
      </c>
      <c r="AR13" s="128" t="s">
        <v>854</v>
      </c>
      <c r="AS13" s="130">
        <v>0.29583333333333334</v>
      </c>
      <c r="AT13" s="130">
        <v>0.16944444444444445</v>
      </c>
      <c r="AU13" s="128" t="s">
        <v>855</v>
      </c>
      <c r="AV13" s="145">
        <v>0.04861111111111111</v>
      </c>
      <c r="AW13" s="134" t="s">
        <v>859</v>
      </c>
      <c r="AX13" s="130">
        <v>0.02638888888888889</v>
      </c>
      <c r="AY13" s="128" t="s">
        <v>861</v>
      </c>
      <c r="BA13" s="128" t="s">
        <v>862</v>
      </c>
      <c r="BB13" s="130">
        <v>0.0625</v>
      </c>
      <c r="BC13" s="146">
        <v>0.4111111111111111</v>
      </c>
      <c r="BD13" s="134" t="s">
        <v>863</v>
      </c>
      <c r="BE13" s="130">
        <v>0.04861111111111111</v>
      </c>
      <c r="BF13" s="146"/>
      <c r="BG13" s="146"/>
      <c r="BH13" s="146"/>
    </row>
    <row r="14">
      <c r="A14" s="122">
        <f t="shared" si="3"/>
        <v>0</v>
      </c>
      <c r="B14" s="122">
        <f t="shared" si="4"/>
        <v>0</v>
      </c>
      <c r="C14" s="122">
        <f t="shared" si="5"/>
        <v>0</v>
      </c>
      <c r="D14" s="122">
        <f t="shared" si="6"/>
        <v>0</v>
      </c>
      <c r="E14" s="122">
        <f t="shared" si="2"/>
        <v>268</v>
      </c>
      <c r="F14" s="135">
        <v>4.0</v>
      </c>
      <c r="H14" s="135">
        <v>4.0</v>
      </c>
      <c r="I14" s="135">
        <v>4.0</v>
      </c>
      <c r="J14" s="135">
        <v>4.0</v>
      </c>
      <c r="L14" s="123"/>
      <c r="M14" s="123"/>
      <c r="N14" s="123"/>
      <c r="O14" s="123" t="s">
        <v>615</v>
      </c>
      <c r="P14" s="138" t="s">
        <v>866</v>
      </c>
      <c r="Q14" s="138" t="s">
        <v>867</v>
      </c>
      <c r="R14" s="138" t="s">
        <v>869</v>
      </c>
      <c r="S14" s="138" t="s">
        <v>870</v>
      </c>
      <c r="T14" s="138" t="s">
        <v>862</v>
      </c>
      <c r="U14" s="138" t="s">
        <v>872</v>
      </c>
      <c r="V14" s="138" t="s">
        <v>872</v>
      </c>
      <c r="W14" s="138" t="s">
        <v>873</v>
      </c>
      <c r="X14" s="138" t="s">
        <v>875</v>
      </c>
      <c r="Y14" s="138" t="s">
        <v>876</v>
      </c>
      <c r="Z14" s="138" t="s">
        <v>878</v>
      </c>
      <c r="AA14" s="128" t="s">
        <v>880</v>
      </c>
      <c r="AB14" s="134" t="s">
        <v>881</v>
      </c>
      <c r="AC14" s="128" t="s">
        <v>882</v>
      </c>
      <c r="AD14" s="125">
        <v>0.04861111111111111</v>
      </c>
      <c r="AE14" s="130">
        <v>0.27708333333333335</v>
      </c>
      <c r="AF14" s="130">
        <v>0.043055555555555555</v>
      </c>
      <c r="AG14" s="130">
        <v>0.10902777777777778</v>
      </c>
      <c r="AH14" s="140">
        <v>0.03680555555555556</v>
      </c>
      <c r="AI14" s="138" t="s">
        <v>883</v>
      </c>
      <c r="AJ14" s="128" t="s">
        <v>884</v>
      </c>
      <c r="AK14" s="130">
        <v>0.10069444444444445</v>
      </c>
      <c r="AL14" s="130">
        <v>0.04722222222222222</v>
      </c>
      <c r="AM14" s="137" t="s">
        <v>885</v>
      </c>
      <c r="AN14" s="134" t="s">
        <v>886</v>
      </c>
      <c r="AO14" s="134" t="s">
        <v>887</v>
      </c>
      <c r="AP14" s="128" t="s">
        <v>888</v>
      </c>
      <c r="AQ14" s="128" t="s">
        <v>889</v>
      </c>
      <c r="AR14" s="140">
        <v>0.049305555555555554</v>
      </c>
      <c r="AS14" s="130">
        <v>0.2972222222222222</v>
      </c>
      <c r="AT14" s="134" t="s">
        <v>890</v>
      </c>
      <c r="AU14" s="140">
        <v>0.06458333333333334</v>
      </c>
      <c r="AV14" s="128" t="s">
        <v>891</v>
      </c>
      <c r="AW14" s="130">
        <v>0.0625</v>
      </c>
      <c r="AX14" s="130">
        <v>0.030555555555555555</v>
      </c>
      <c r="AY14" s="140">
        <v>0.07361111111111111</v>
      </c>
      <c r="BA14" s="140">
        <v>0.03125</v>
      </c>
      <c r="BB14" s="134" t="s">
        <v>893</v>
      </c>
      <c r="BC14" s="141" t="s">
        <v>894</v>
      </c>
      <c r="BD14" s="130">
        <v>0.15833333333333333</v>
      </c>
      <c r="BE14" s="130">
        <v>0.05138888888888889</v>
      </c>
      <c r="BF14" s="141"/>
      <c r="BG14" s="141"/>
      <c r="BH14" s="141"/>
    </row>
    <row r="15">
      <c r="A15" s="122">
        <f t="shared" si="3"/>
        <v>0</v>
      </c>
      <c r="B15" s="122">
        <f t="shared" si="4"/>
        <v>0</v>
      </c>
      <c r="C15" s="122">
        <f t="shared" si="5"/>
        <v>0</v>
      </c>
      <c r="D15" s="122">
        <f t="shared" si="6"/>
        <v>0</v>
      </c>
      <c r="E15" s="122">
        <f t="shared" si="2"/>
        <v>212</v>
      </c>
      <c r="F15" s="135" t="s">
        <v>895</v>
      </c>
      <c r="H15" s="135" t="s">
        <v>896</v>
      </c>
      <c r="I15" s="135" t="s">
        <v>897</v>
      </c>
      <c r="J15" s="135" t="s">
        <v>898</v>
      </c>
      <c r="L15" s="123"/>
      <c r="M15" s="123"/>
      <c r="N15" s="123"/>
      <c r="O15" s="123" t="s">
        <v>899</v>
      </c>
      <c r="P15" s="142">
        <v>0.027083333333333334</v>
      </c>
      <c r="Q15" s="142">
        <v>0.05486111111111111</v>
      </c>
      <c r="R15" s="142">
        <v>0.02847222222222222</v>
      </c>
      <c r="S15" s="142">
        <v>0.027777777777777776</v>
      </c>
      <c r="T15" s="142">
        <v>0.018055555555555554</v>
      </c>
      <c r="U15" s="142">
        <v>0.2763888888888889</v>
      </c>
      <c r="V15" s="142">
        <v>0.2763888888888889</v>
      </c>
      <c r="W15" s="142">
        <v>0.06666666666666667</v>
      </c>
      <c r="X15" s="142">
        <v>0.12569444444444444</v>
      </c>
      <c r="Y15" s="142">
        <v>0.06597222222222222</v>
      </c>
      <c r="Z15" s="142">
        <v>0.03819444444444445</v>
      </c>
      <c r="AA15" s="145">
        <v>0.30277777777777776</v>
      </c>
      <c r="AB15" s="130">
        <v>0.10972222222222222</v>
      </c>
      <c r="AC15" s="140">
        <v>0.09097222222222222</v>
      </c>
      <c r="AD15" s="147" t="s">
        <v>900</v>
      </c>
      <c r="AE15" s="130">
        <v>0.28541666666666665</v>
      </c>
      <c r="AF15" s="134" t="s">
        <v>901</v>
      </c>
      <c r="AG15" s="130">
        <v>0.11597222222222223</v>
      </c>
      <c r="AH15" s="130">
        <v>0.052083333333333336</v>
      </c>
      <c r="AI15" s="142">
        <v>0.02361111111111111</v>
      </c>
      <c r="AJ15" s="145">
        <v>0.04583333333333333</v>
      </c>
      <c r="AK15" s="134" t="s">
        <v>902</v>
      </c>
      <c r="AL15" s="134" t="s">
        <v>903</v>
      </c>
      <c r="AM15" s="143">
        <v>0.025</v>
      </c>
      <c r="AN15" s="130">
        <v>0.05347222222222222</v>
      </c>
      <c r="AO15" s="130">
        <v>0.08541666666666667</v>
      </c>
      <c r="AP15" s="140">
        <v>0.041666666666666664</v>
      </c>
      <c r="AQ15" s="140">
        <v>0.05486111111111111</v>
      </c>
      <c r="AR15" s="130">
        <v>0.052083333333333336</v>
      </c>
      <c r="AS15" s="134" t="s">
        <v>905</v>
      </c>
      <c r="AT15" s="130">
        <v>0.17083333333333334</v>
      </c>
      <c r="AU15" s="128" t="s">
        <v>906</v>
      </c>
      <c r="AV15" s="145">
        <v>0.04861111111111111</v>
      </c>
      <c r="AW15" s="134" t="s">
        <v>907</v>
      </c>
      <c r="AX15" s="134" t="s">
        <v>908</v>
      </c>
      <c r="AY15" s="128" t="s">
        <v>909</v>
      </c>
      <c r="BA15" s="128" t="s">
        <v>910</v>
      </c>
      <c r="BB15" s="130">
        <v>0.06875</v>
      </c>
      <c r="BC15" s="146">
        <v>0.4152777777777778</v>
      </c>
      <c r="BD15" s="130">
        <v>0.15902777777777777</v>
      </c>
      <c r="BE15" s="130">
        <v>0.05486111111111111</v>
      </c>
      <c r="BF15" s="146"/>
      <c r="BG15" s="146"/>
      <c r="BH15" s="146"/>
    </row>
    <row r="16">
      <c r="A16" s="122">
        <f t="shared" si="3"/>
        <v>0</v>
      </c>
      <c r="B16" s="122">
        <f t="shared" si="4"/>
        <v>0</v>
      </c>
      <c r="C16" s="122">
        <f t="shared" si="5"/>
        <v>0</v>
      </c>
      <c r="D16" s="122">
        <f t="shared" si="6"/>
        <v>0</v>
      </c>
      <c r="E16" s="122">
        <f t="shared" si="2"/>
        <v>356</v>
      </c>
      <c r="F16" s="135" t="s">
        <v>912</v>
      </c>
      <c r="H16" s="135" t="s">
        <v>913</v>
      </c>
      <c r="I16" s="135" t="s">
        <v>914</v>
      </c>
      <c r="J16" s="135" t="s">
        <v>915</v>
      </c>
      <c r="L16" s="123"/>
      <c r="M16" s="123"/>
      <c r="N16" s="123"/>
      <c r="O16" s="123" t="s">
        <v>661</v>
      </c>
      <c r="P16" s="138" t="s">
        <v>916</v>
      </c>
      <c r="Q16" s="138" t="s">
        <v>917</v>
      </c>
      <c r="R16" s="138" t="s">
        <v>918</v>
      </c>
      <c r="S16" s="138" t="s">
        <v>919</v>
      </c>
      <c r="T16" s="138" t="s">
        <v>920</v>
      </c>
      <c r="U16" s="138" t="s">
        <v>921</v>
      </c>
      <c r="V16" s="138" t="s">
        <v>921</v>
      </c>
      <c r="W16" s="138" t="s">
        <v>922</v>
      </c>
      <c r="X16" s="138" t="s">
        <v>923</v>
      </c>
      <c r="Y16" s="138" t="s">
        <v>924</v>
      </c>
      <c r="Z16" s="138" t="s">
        <v>926</v>
      </c>
      <c r="AA16" s="128" t="s">
        <v>927</v>
      </c>
      <c r="AB16" s="134" t="s">
        <v>928</v>
      </c>
      <c r="AC16" s="128" t="s">
        <v>929</v>
      </c>
      <c r="AD16" s="125">
        <v>0.052083333333333336</v>
      </c>
      <c r="AE16" s="134" t="s">
        <v>930</v>
      </c>
      <c r="AF16" s="130">
        <v>0.049305555555555554</v>
      </c>
      <c r="AG16" s="134" t="s">
        <v>931</v>
      </c>
      <c r="AH16" s="130">
        <v>0.05625</v>
      </c>
      <c r="AI16" s="138" t="s">
        <v>932</v>
      </c>
      <c r="AJ16" s="128" t="s">
        <v>933</v>
      </c>
      <c r="AK16" s="130">
        <v>0.10208333333333333</v>
      </c>
      <c r="AL16" s="130">
        <v>0.05486111111111111</v>
      </c>
      <c r="AM16" s="138" t="s">
        <v>934</v>
      </c>
      <c r="AN16" s="134" t="s">
        <v>935</v>
      </c>
      <c r="AO16" s="134" t="s">
        <v>936</v>
      </c>
      <c r="AP16" s="128" t="s">
        <v>937</v>
      </c>
      <c r="AQ16" s="130">
        <v>0.059027777777777776</v>
      </c>
      <c r="AR16" s="128" t="s">
        <v>938</v>
      </c>
      <c r="AS16" s="130">
        <v>0.29930555555555555</v>
      </c>
      <c r="AT16" s="134" t="s">
        <v>940</v>
      </c>
      <c r="AU16" s="140">
        <v>0.06805555555555555</v>
      </c>
      <c r="AV16" s="128" t="s">
        <v>941</v>
      </c>
      <c r="AW16" s="130">
        <v>0.06597222222222222</v>
      </c>
      <c r="AX16" s="130">
        <v>0.03125</v>
      </c>
      <c r="AY16" s="140">
        <v>0.075</v>
      </c>
      <c r="BA16" s="140">
        <v>0.03263888888888889</v>
      </c>
      <c r="BB16" s="134" t="s">
        <v>942</v>
      </c>
      <c r="BC16" s="141" t="s">
        <v>943</v>
      </c>
      <c r="BD16" s="130">
        <v>0.16111111111111112</v>
      </c>
      <c r="BE16" s="130">
        <v>0.059027777777777776</v>
      </c>
      <c r="BF16" s="141"/>
      <c r="BG16" s="141"/>
      <c r="BH16" s="141"/>
    </row>
    <row r="17">
      <c r="A17" s="122">
        <f t="shared" si="3"/>
        <v>0</v>
      </c>
      <c r="B17" s="122">
        <f t="shared" si="4"/>
        <v>0</v>
      </c>
      <c r="C17" s="122">
        <f t="shared" si="5"/>
        <v>0</v>
      </c>
      <c r="D17" s="122">
        <f t="shared" si="6"/>
        <v>0</v>
      </c>
      <c r="E17" s="122">
        <f t="shared" si="2"/>
        <v>216</v>
      </c>
      <c r="F17" s="135">
        <v>5.0</v>
      </c>
      <c r="H17" s="135">
        <v>5.0</v>
      </c>
      <c r="I17" s="135">
        <v>5.0</v>
      </c>
      <c r="J17" s="135">
        <v>5.0</v>
      </c>
      <c r="L17" s="123"/>
      <c r="M17" s="123"/>
      <c r="N17" s="123"/>
      <c r="O17" s="123" t="s">
        <v>944</v>
      </c>
      <c r="P17" s="142">
        <v>0.02847222222222222</v>
      </c>
      <c r="Q17" s="142">
        <v>0.059027777777777776</v>
      </c>
      <c r="R17" s="142">
        <v>0.03194444444444444</v>
      </c>
      <c r="S17" s="142">
        <v>0.029861111111111113</v>
      </c>
      <c r="T17" s="142">
        <v>0.02013888888888889</v>
      </c>
      <c r="U17" s="142">
        <v>0.2777777777777778</v>
      </c>
      <c r="V17" s="142">
        <v>0.2777777777777778</v>
      </c>
      <c r="W17" s="142">
        <v>0.06875</v>
      </c>
      <c r="X17" s="142">
        <v>0.12708333333333333</v>
      </c>
      <c r="Y17" s="142">
        <v>0.06805555555555555</v>
      </c>
      <c r="Z17" s="142">
        <v>0.04236111111111111</v>
      </c>
      <c r="AA17" s="145">
        <v>0.30625</v>
      </c>
      <c r="AB17" s="130">
        <v>0.11388888888888889</v>
      </c>
      <c r="AC17" s="140">
        <v>0.09583333333333334</v>
      </c>
      <c r="AD17" s="147" t="s">
        <v>947</v>
      </c>
      <c r="AE17" s="130">
        <v>0.2916666666666667</v>
      </c>
      <c r="AF17" s="134" t="s">
        <v>948</v>
      </c>
      <c r="AG17" s="130">
        <v>0.12013888888888889</v>
      </c>
      <c r="AH17" s="130">
        <v>0.06111111111111111</v>
      </c>
      <c r="AI17" s="142">
        <v>0.025</v>
      </c>
      <c r="AJ17" s="145">
        <v>0.04652777777777778</v>
      </c>
      <c r="AK17" s="134" t="s">
        <v>949</v>
      </c>
      <c r="AL17" s="134" t="s">
        <v>950</v>
      </c>
      <c r="AM17" s="142">
        <v>0.03125</v>
      </c>
      <c r="AN17" s="130">
        <v>0.0625</v>
      </c>
      <c r="AO17" s="130">
        <v>0.08958333333333333</v>
      </c>
      <c r="AP17" s="140">
        <v>0.044444444444444446</v>
      </c>
      <c r="AQ17" s="128" t="s">
        <v>951</v>
      </c>
      <c r="AR17" s="140">
        <v>0.05416666666666667</v>
      </c>
      <c r="AS17" s="134" t="s">
        <v>952</v>
      </c>
      <c r="AT17" s="130">
        <v>0.17222222222222222</v>
      </c>
      <c r="AU17" s="128" t="s">
        <v>953</v>
      </c>
      <c r="AV17" s="145">
        <v>0.05555555555555555</v>
      </c>
      <c r="AW17" s="134" t="s">
        <v>954</v>
      </c>
      <c r="AX17" s="134" t="s">
        <v>955</v>
      </c>
      <c r="AY17" s="128" t="s">
        <v>956</v>
      </c>
      <c r="BA17" s="130">
        <v>0.034722222222222224</v>
      </c>
      <c r="BB17" s="130">
        <v>0.07013888888888889</v>
      </c>
      <c r="BC17" s="146">
        <v>0.4173611111111111</v>
      </c>
      <c r="BD17" s="130">
        <v>0.1638888888888889</v>
      </c>
      <c r="BE17" s="128" t="s">
        <v>724</v>
      </c>
      <c r="BF17" s="146"/>
      <c r="BG17" s="146"/>
      <c r="BH17" s="146"/>
    </row>
    <row r="18">
      <c r="A18" s="122">
        <f t="shared" si="3"/>
        <v>0</v>
      </c>
      <c r="B18" s="122">
        <f t="shared" si="4"/>
        <v>0</v>
      </c>
      <c r="C18" s="122">
        <f t="shared" si="5"/>
        <v>0</v>
      </c>
      <c r="D18" s="122">
        <f t="shared" si="6"/>
        <v>0</v>
      </c>
      <c r="E18" s="122">
        <f t="shared" si="2"/>
        <v>378</v>
      </c>
      <c r="F18" s="135" t="s">
        <v>959</v>
      </c>
      <c r="H18" s="135" t="s">
        <v>960</v>
      </c>
      <c r="I18" s="135" t="s">
        <v>961</v>
      </c>
      <c r="J18" s="135" t="s">
        <v>962</v>
      </c>
      <c r="L18" s="123"/>
      <c r="M18" s="123"/>
      <c r="N18" s="123"/>
      <c r="O18" s="123" t="s">
        <v>963</v>
      </c>
      <c r="P18" s="138" t="s">
        <v>964</v>
      </c>
      <c r="Q18" s="138" t="s">
        <v>862</v>
      </c>
      <c r="R18" s="138" t="s">
        <v>965</v>
      </c>
      <c r="S18" s="138" t="s">
        <v>966</v>
      </c>
      <c r="T18" s="138" t="s">
        <v>967</v>
      </c>
      <c r="U18" s="138" t="s">
        <v>968</v>
      </c>
      <c r="V18" s="138" t="s">
        <v>968</v>
      </c>
      <c r="W18" s="138" t="s">
        <v>969</v>
      </c>
      <c r="X18" s="138" t="s">
        <v>970</v>
      </c>
      <c r="Y18" s="138" t="s">
        <v>971</v>
      </c>
      <c r="Z18" s="138" t="s">
        <v>972</v>
      </c>
      <c r="AA18" s="128" t="s">
        <v>973</v>
      </c>
      <c r="AB18" s="130">
        <v>0.11875</v>
      </c>
      <c r="AC18" s="128" t="s">
        <v>974</v>
      </c>
      <c r="AD18" s="125">
        <v>0.05625</v>
      </c>
      <c r="AE18" s="134" t="s">
        <v>975</v>
      </c>
      <c r="AF18" s="130">
        <v>0.05277777777777778</v>
      </c>
      <c r="AG18" s="134" t="s">
        <v>976</v>
      </c>
      <c r="AH18" s="128" t="s">
        <v>977</v>
      </c>
      <c r="AI18" s="138" t="s">
        <v>798</v>
      </c>
      <c r="AJ18" s="128" t="s">
        <v>978</v>
      </c>
      <c r="AK18" s="130">
        <v>0.11805555555555555</v>
      </c>
      <c r="AL18" s="130">
        <v>0.06111111111111111</v>
      </c>
      <c r="AM18" s="138" t="s">
        <v>980</v>
      </c>
      <c r="AN18" s="134" t="s">
        <v>982</v>
      </c>
      <c r="AO18" s="134" t="s">
        <v>983</v>
      </c>
      <c r="AP18" s="128" t="s">
        <v>984</v>
      </c>
      <c r="AQ18" s="140">
        <v>0.06666666666666667</v>
      </c>
      <c r="AR18" s="128" t="s">
        <v>985</v>
      </c>
      <c r="AS18" s="130">
        <v>0.30069444444444443</v>
      </c>
      <c r="AT18" s="134" t="s">
        <v>986</v>
      </c>
      <c r="AU18" s="140">
        <v>0.07083333333333333</v>
      </c>
      <c r="AV18" s="128" t="s">
        <v>987</v>
      </c>
      <c r="AW18" s="130">
        <v>0.07152777777777777</v>
      </c>
      <c r="AX18" s="130">
        <v>0.03263888888888889</v>
      </c>
      <c r="AY18" s="140">
        <v>0.08055555555555556</v>
      </c>
      <c r="BA18" s="128" t="s">
        <v>988</v>
      </c>
      <c r="BB18" s="134" t="s">
        <v>989</v>
      </c>
      <c r="BC18" s="141" t="s">
        <v>990</v>
      </c>
      <c r="BD18" s="130">
        <v>0.17083333333333334</v>
      </c>
      <c r="BE18" s="140">
        <v>0.06458333333333334</v>
      </c>
      <c r="BF18" s="141"/>
      <c r="BG18" s="141"/>
      <c r="BH18" s="141"/>
    </row>
    <row r="19">
      <c r="A19" s="122">
        <f t="shared" si="3"/>
        <v>0</v>
      </c>
      <c r="B19" s="122">
        <f t="shared" si="4"/>
        <v>0</v>
      </c>
      <c r="C19" s="122">
        <f t="shared" si="5"/>
        <v>0</v>
      </c>
      <c r="D19" s="122">
        <f t="shared" si="6"/>
        <v>0</v>
      </c>
      <c r="E19" s="122">
        <f t="shared" si="2"/>
        <v>255</v>
      </c>
      <c r="F19" s="135" t="s">
        <v>991</v>
      </c>
      <c r="H19" s="135" t="s">
        <v>992</v>
      </c>
      <c r="I19" s="135" t="s">
        <v>993</v>
      </c>
      <c r="J19" s="135" t="s">
        <v>994</v>
      </c>
      <c r="L19" s="123"/>
      <c r="M19" s="123"/>
      <c r="N19" s="123"/>
      <c r="O19" s="123" t="s">
        <v>995</v>
      </c>
      <c r="P19" s="142">
        <v>0.03194444444444444</v>
      </c>
      <c r="Q19" s="142">
        <v>0.06111111111111111</v>
      </c>
      <c r="R19" s="142">
        <v>0.03888888888888889</v>
      </c>
      <c r="S19" s="142">
        <v>0.034027777777777775</v>
      </c>
      <c r="T19" s="142">
        <v>0.027777777777777776</v>
      </c>
      <c r="U19" s="142">
        <v>0.2798611111111111</v>
      </c>
      <c r="V19" s="142">
        <v>0.2798611111111111</v>
      </c>
      <c r="W19" s="142">
        <v>0.06875</v>
      </c>
      <c r="X19" s="142">
        <v>0.1284722222222222</v>
      </c>
      <c r="Y19" s="142">
        <v>0.06944444444444445</v>
      </c>
      <c r="Z19" s="142">
        <v>0.04375</v>
      </c>
      <c r="AA19" s="145">
        <v>0.3104166666666667</v>
      </c>
      <c r="AB19" s="134" t="s">
        <v>996</v>
      </c>
      <c r="AC19" s="140">
        <v>0.09861111111111111</v>
      </c>
      <c r="AD19" s="147" t="s">
        <v>997</v>
      </c>
      <c r="AE19" s="130">
        <v>0.29930555555555555</v>
      </c>
      <c r="AF19" s="134" t="s">
        <v>998</v>
      </c>
      <c r="AG19" s="130">
        <v>0.125</v>
      </c>
      <c r="AH19" s="140">
        <v>0.06458333333333334</v>
      </c>
      <c r="AI19" s="142">
        <v>0.03194444444444444</v>
      </c>
      <c r="AJ19" s="145">
        <v>0.049305555555555554</v>
      </c>
      <c r="AK19" s="134" t="s">
        <v>999</v>
      </c>
      <c r="AL19" s="134" t="s">
        <v>1000</v>
      </c>
      <c r="AM19" s="142">
        <v>0.041666666666666664</v>
      </c>
      <c r="AN19" s="130">
        <v>0.06805555555555555</v>
      </c>
      <c r="AO19" s="130">
        <v>0.09166666666666666</v>
      </c>
      <c r="AP19" s="140">
        <v>0.04583333333333333</v>
      </c>
      <c r="AQ19" s="128" t="s">
        <v>1001</v>
      </c>
      <c r="AR19" s="140">
        <v>0.05555555555555555</v>
      </c>
      <c r="AS19" s="134" t="s">
        <v>1002</v>
      </c>
      <c r="AT19" s="130">
        <v>0.17569444444444443</v>
      </c>
      <c r="AU19" s="128" t="s">
        <v>1003</v>
      </c>
      <c r="AV19" s="145">
        <v>0.05694444444444444</v>
      </c>
      <c r="AW19" s="134" t="s">
        <v>1004</v>
      </c>
      <c r="AX19" s="134" t="s">
        <v>1005</v>
      </c>
      <c r="AY19" s="128" t="s">
        <v>1006</v>
      </c>
      <c r="BA19" s="140">
        <v>0.03680555555555556</v>
      </c>
      <c r="BB19" s="130">
        <v>0.07152777777777777</v>
      </c>
      <c r="BC19" s="146">
        <v>0.41805555555555557</v>
      </c>
      <c r="BD19" s="134" t="s">
        <v>1008</v>
      </c>
      <c r="BE19" s="128" t="s">
        <v>1009</v>
      </c>
      <c r="BF19" s="146"/>
      <c r="BG19" s="146"/>
      <c r="BH19" s="146"/>
    </row>
    <row r="20">
      <c r="A20" s="122">
        <f t="shared" si="3"/>
        <v>0</v>
      </c>
      <c r="B20" s="122">
        <f t="shared" si="4"/>
        <v>0</v>
      </c>
      <c r="C20" s="122">
        <f t="shared" si="5"/>
        <v>0</v>
      </c>
      <c r="D20" s="122">
        <f t="shared" si="6"/>
        <v>0</v>
      </c>
      <c r="E20" s="122">
        <f t="shared" si="2"/>
        <v>356</v>
      </c>
      <c r="F20" s="135">
        <v>6.0</v>
      </c>
      <c r="H20" s="135">
        <v>6.0</v>
      </c>
      <c r="I20" s="135">
        <v>6.0</v>
      </c>
      <c r="J20" s="135">
        <v>6.0</v>
      </c>
      <c r="L20" s="123"/>
      <c r="M20" s="123"/>
      <c r="N20" s="123"/>
      <c r="O20" s="123" t="s">
        <v>1010</v>
      </c>
      <c r="P20" s="138" t="s">
        <v>1011</v>
      </c>
      <c r="Q20" s="138" t="s">
        <v>1012</v>
      </c>
      <c r="R20" s="138" t="s">
        <v>1013</v>
      </c>
      <c r="S20" s="138" t="s">
        <v>1014</v>
      </c>
      <c r="T20" s="138" t="s">
        <v>1015</v>
      </c>
      <c r="U20" s="138" t="s">
        <v>1016</v>
      </c>
      <c r="V20" s="138" t="s">
        <v>1016</v>
      </c>
      <c r="W20" s="138" t="s">
        <v>1017</v>
      </c>
      <c r="X20" s="138" t="s">
        <v>1018</v>
      </c>
      <c r="Y20" s="138" t="s">
        <v>1019</v>
      </c>
      <c r="Z20" s="138" t="s">
        <v>1020</v>
      </c>
      <c r="AA20" s="128" t="s">
        <v>1021</v>
      </c>
      <c r="AB20" s="130">
        <v>0.12152777777777778</v>
      </c>
      <c r="AC20" s="128" t="s">
        <v>1022</v>
      </c>
      <c r="AD20" s="125">
        <v>0.06180555555555556</v>
      </c>
      <c r="AE20" s="134" t="s">
        <v>1023</v>
      </c>
      <c r="AF20" s="130">
        <v>0.05486111111111111</v>
      </c>
      <c r="AG20" s="134" t="s">
        <v>1024</v>
      </c>
      <c r="AH20" s="128" t="s">
        <v>1025</v>
      </c>
      <c r="AI20" s="138" t="s">
        <v>852</v>
      </c>
      <c r="AJ20" s="128" t="s">
        <v>1026</v>
      </c>
      <c r="AK20" s="130">
        <v>0.13402777777777777</v>
      </c>
      <c r="AL20" s="130">
        <v>0.06736111111111111</v>
      </c>
      <c r="AM20" s="138" t="s">
        <v>1027</v>
      </c>
      <c r="AN20" s="134" t="s">
        <v>1028</v>
      </c>
      <c r="AO20" s="134" t="s">
        <v>1029</v>
      </c>
      <c r="AP20" s="128" t="s">
        <v>1030</v>
      </c>
      <c r="AQ20" s="140">
        <v>0.07222222222222222</v>
      </c>
      <c r="AR20" s="128" t="s">
        <v>1031</v>
      </c>
      <c r="AS20" s="130">
        <v>0.30277777777777776</v>
      </c>
      <c r="AT20" s="134" t="s">
        <v>1032</v>
      </c>
      <c r="AU20" s="140">
        <v>0.07361111111111111</v>
      </c>
      <c r="AV20" s="128" t="s">
        <v>1033</v>
      </c>
      <c r="AW20" s="130">
        <v>0.07430555555555556</v>
      </c>
      <c r="AX20" s="130">
        <v>0.03611111111111111</v>
      </c>
      <c r="AY20" s="140">
        <v>0.08333333333333333</v>
      </c>
      <c r="BA20" s="128" t="s">
        <v>1035</v>
      </c>
      <c r="BB20" s="134" t="s">
        <v>1036</v>
      </c>
      <c r="BC20" s="141" t="s">
        <v>1037</v>
      </c>
      <c r="BD20" s="130">
        <v>0.17708333333333334</v>
      </c>
      <c r="BE20" s="140">
        <v>0.06597222222222222</v>
      </c>
      <c r="BF20" s="141"/>
      <c r="BG20" s="141"/>
      <c r="BH20" s="141"/>
    </row>
    <row r="21">
      <c r="A21" s="122">
        <f t="shared" si="3"/>
        <v>0</v>
      </c>
      <c r="B21" s="122">
        <f t="shared" si="4"/>
        <v>0</v>
      </c>
      <c r="C21" s="122">
        <f t="shared" si="5"/>
        <v>0</v>
      </c>
      <c r="D21" s="122">
        <f t="shared" si="6"/>
        <v>0</v>
      </c>
      <c r="E21" s="122">
        <f t="shared" si="2"/>
        <v>226</v>
      </c>
      <c r="F21" s="135" t="s">
        <v>1038</v>
      </c>
      <c r="H21" s="135" t="s">
        <v>1039</v>
      </c>
      <c r="I21" s="135" t="s">
        <v>1040</v>
      </c>
      <c r="J21" s="135" t="s">
        <v>1041</v>
      </c>
      <c r="L21" s="123"/>
      <c r="M21" s="123"/>
      <c r="N21" s="123"/>
      <c r="O21" s="123" t="s">
        <v>1042</v>
      </c>
      <c r="P21" s="142">
        <v>0.03680555555555556</v>
      </c>
      <c r="Q21" s="142">
        <v>0.06319444444444444</v>
      </c>
      <c r="R21" s="142">
        <v>0.041666666666666664</v>
      </c>
      <c r="S21" s="142">
        <v>0.0375</v>
      </c>
      <c r="T21" s="142">
        <v>0.029861111111111113</v>
      </c>
      <c r="U21" s="142">
        <v>0.28888888888888886</v>
      </c>
      <c r="V21" s="142">
        <v>0.28888888888888886</v>
      </c>
      <c r="W21" s="142">
        <v>0.07013888888888889</v>
      </c>
      <c r="X21" s="142">
        <v>0.12986111111111112</v>
      </c>
      <c r="Y21" s="142">
        <v>0.07152777777777777</v>
      </c>
      <c r="Z21" s="142">
        <v>0.04652777777777778</v>
      </c>
      <c r="AA21" s="145">
        <v>0.31319444444444444</v>
      </c>
      <c r="AB21" s="134" t="s">
        <v>1043</v>
      </c>
      <c r="AC21" s="140">
        <v>0.10138888888888889</v>
      </c>
      <c r="AD21" s="147" t="s">
        <v>1045</v>
      </c>
      <c r="AE21" s="130">
        <v>0.30694444444444446</v>
      </c>
      <c r="AF21" s="134" t="s">
        <v>1046</v>
      </c>
      <c r="AG21" s="130">
        <v>0.12916666666666668</v>
      </c>
      <c r="AH21" s="140">
        <v>0.06805555555555555</v>
      </c>
      <c r="AI21" s="142">
        <v>0.03680555555555556</v>
      </c>
      <c r="AJ21" s="145">
        <v>0.05347222222222222</v>
      </c>
      <c r="AK21" s="134" t="s">
        <v>1047</v>
      </c>
      <c r="AL21" s="134" t="s">
        <v>1048</v>
      </c>
      <c r="AM21" s="142">
        <v>0.04583333333333333</v>
      </c>
      <c r="AN21" s="130">
        <v>0.06944444444444445</v>
      </c>
      <c r="AO21" s="130">
        <v>0.09444444444444444</v>
      </c>
      <c r="AP21" s="140">
        <v>0.049305555555555554</v>
      </c>
      <c r="AQ21" s="128" t="s">
        <v>1049</v>
      </c>
      <c r="AR21" s="140">
        <v>0.05625</v>
      </c>
      <c r="AS21" s="134" t="s">
        <v>1050</v>
      </c>
      <c r="AT21" s="130">
        <v>0.17777777777777778</v>
      </c>
      <c r="AU21" s="128" t="s">
        <v>1051</v>
      </c>
      <c r="AV21" s="145">
        <v>0.05763888888888889</v>
      </c>
      <c r="AW21" s="134" t="s">
        <v>1052</v>
      </c>
      <c r="AX21" s="134" t="s">
        <v>862</v>
      </c>
      <c r="AY21" s="128" t="s">
        <v>1053</v>
      </c>
      <c r="BA21" s="140">
        <v>0.03819444444444445</v>
      </c>
      <c r="BB21" s="130">
        <v>0.07916666666666666</v>
      </c>
      <c r="BC21" s="146">
        <v>0.42083333333333334</v>
      </c>
      <c r="BD21" s="134" t="s">
        <v>1054</v>
      </c>
      <c r="BE21" s="128" t="s">
        <v>1055</v>
      </c>
      <c r="BF21" s="146"/>
      <c r="BG21" s="146"/>
      <c r="BH21" s="146"/>
    </row>
    <row r="22">
      <c r="A22" s="122">
        <f t="shared" si="3"/>
        <v>0</v>
      </c>
      <c r="B22" s="122">
        <f t="shared" si="4"/>
        <v>0</v>
      </c>
      <c r="C22" s="122">
        <f t="shared" si="5"/>
        <v>0</v>
      </c>
      <c r="D22" s="122">
        <f t="shared" si="6"/>
        <v>0</v>
      </c>
      <c r="E22" s="122">
        <f t="shared" si="2"/>
        <v>522</v>
      </c>
      <c r="F22" s="135" t="s">
        <v>1056</v>
      </c>
      <c r="H22" s="135" t="s">
        <v>1057</v>
      </c>
      <c r="I22" s="135" t="s">
        <v>1058</v>
      </c>
      <c r="J22" s="135" t="s">
        <v>1059</v>
      </c>
      <c r="L22" s="123"/>
      <c r="M22" s="123"/>
      <c r="N22" s="123"/>
      <c r="O22" s="123" t="s">
        <v>1060</v>
      </c>
      <c r="P22" s="138" t="s">
        <v>1061</v>
      </c>
      <c r="Q22" s="138" t="s">
        <v>1062</v>
      </c>
      <c r="R22" s="138" t="s">
        <v>1063</v>
      </c>
      <c r="S22" s="138" t="s">
        <v>1064</v>
      </c>
      <c r="T22" s="138" t="s">
        <v>1065</v>
      </c>
      <c r="U22" s="138" t="s">
        <v>1066</v>
      </c>
      <c r="V22" s="138" t="s">
        <v>1066</v>
      </c>
      <c r="W22" s="138" t="s">
        <v>1067</v>
      </c>
      <c r="X22" s="138" t="s">
        <v>1068</v>
      </c>
      <c r="Y22" s="138" t="s">
        <v>1069</v>
      </c>
      <c r="Z22" s="138" t="s">
        <v>952</v>
      </c>
      <c r="AA22" s="133">
        <v>0.31875</v>
      </c>
      <c r="AB22" s="130">
        <v>0.12569444444444444</v>
      </c>
      <c r="AC22" s="128" t="s">
        <v>1070</v>
      </c>
      <c r="AD22" s="125">
        <v>0.06736111111111111</v>
      </c>
      <c r="AE22" s="134" t="s">
        <v>1071</v>
      </c>
      <c r="AF22" s="130">
        <v>0.059027777777777776</v>
      </c>
      <c r="AG22" s="134" t="s">
        <v>1072</v>
      </c>
      <c r="AH22" s="128" t="s">
        <v>1073</v>
      </c>
      <c r="AI22" s="138" t="s">
        <v>1074</v>
      </c>
      <c r="AJ22" s="128" t="s">
        <v>1075</v>
      </c>
      <c r="AK22" s="130">
        <v>0.13680555555555557</v>
      </c>
      <c r="AL22" s="130">
        <v>0.07152777777777777</v>
      </c>
      <c r="AM22" s="138" t="s">
        <v>1076</v>
      </c>
      <c r="AN22" s="134" t="s">
        <v>1077</v>
      </c>
      <c r="AO22" s="134" t="s">
        <v>1078</v>
      </c>
      <c r="AP22" s="128" t="s">
        <v>1079</v>
      </c>
      <c r="AQ22" s="140">
        <v>0.08541666666666667</v>
      </c>
      <c r="AR22" s="128" t="s">
        <v>1080</v>
      </c>
      <c r="AS22" s="130">
        <v>0.30486111111111114</v>
      </c>
      <c r="AT22" s="134" t="s">
        <v>1081</v>
      </c>
      <c r="AU22" s="140">
        <v>0.07361111111111111</v>
      </c>
      <c r="AV22" s="128" t="s">
        <v>653</v>
      </c>
      <c r="AW22" s="130">
        <v>0.07847222222222222</v>
      </c>
      <c r="AX22" s="130">
        <v>0.03819444444444445</v>
      </c>
      <c r="AY22" s="140">
        <v>0.08541666666666667</v>
      </c>
      <c r="BA22" s="128" t="s">
        <v>1082</v>
      </c>
      <c r="BB22" s="134" t="s">
        <v>1083</v>
      </c>
      <c r="BC22" s="141" t="s">
        <v>1084</v>
      </c>
      <c r="BD22" s="130">
        <v>0.18263888888888888</v>
      </c>
      <c r="BE22" s="140">
        <v>0.06944444444444445</v>
      </c>
      <c r="BF22" s="141"/>
      <c r="BG22" s="141"/>
      <c r="BH22" s="141"/>
    </row>
    <row r="23">
      <c r="A23" s="122">
        <f t="shared" si="3"/>
        <v>0</v>
      </c>
      <c r="B23" s="122">
        <f t="shared" si="4"/>
        <v>0</v>
      </c>
      <c r="C23" s="122">
        <f t="shared" si="5"/>
        <v>0</v>
      </c>
      <c r="D23" s="122">
        <f t="shared" si="6"/>
        <v>0</v>
      </c>
      <c r="E23" s="122">
        <f t="shared" si="2"/>
        <v>222</v>
      </c>
      <c r="F23" s="135">
        <v>7.0</v>
      </c>
      <c r="H23" s="135">
        <v>7.0</v>
      </c>
      <c r="I23" s="135">
        <v>7.0</v>
      </c>
      <c r="J23" s="135">
        <v>7.0</v>
      </c>
      <c r="L23" s="123"/>
      <c r="M23" s="123"/>
      <c r="N23" s="123"/>
      <c r="O23" s="123" t="s">
        <v>1087</v>
      </c>
      <c r="P23" s="142">
        <v>0.03888888888888889</v>
      </c>
      <c r="Q23" s="142">
        <v>0.06388888888888888</v>
      </c>
      <c r="R23" s="142">
        <v>0.04652777777777778</v>
      </c>
      <c r="S23" s="142">
        <v>0.04236111111111111</v>
      </c>
      <c r="T23" s="142">
        <v>0.035416666666666666</v>
      </c>
      <c r="U23" s="142">
        <v>0.2902777777777778</v>
      </c>
      <c r="V23" s="142">
        <v>0.2902777777777778</v>
      </c>
      <c r="W23" s="142">
        <v>0.07777777777777778</v>
      </c>
      <c r="X23" s="142">
        <v>0.13194444444444445</v>
      </c>
      <c r="Y23" s="142">
        <v>0.07222222222222222</v>
      </c>
      <c r="Z23" s="142">
        <v>0.05</v>
      </c>
      <c r="AA23" s="128" t="s">
        <v>1088</v>
      </c>
      <c r="AB23" s="134" t="s">
        <v>1089</v>
      </c>
      <c r="AC23" s="140">
        <v>0.1076388888888889</v>
      </c>
      <c r="AD23" s="147" t="s">
        <v>1090</v>
      </c>
      <c r="AE23" s="130">
        <v>0.3173611111111111</v>
      </c>
      <c r="AF23" s="134" t="s">
        <v>1091</v>
      </c>
      <c r="AG23" s="130">
        <v>0.13680555555555557</v>
      </c>
      <c r="AH23" s="140">
        <v>0.07083333333333333</v>
      </c>
      <c r="AI23" s="142">
        <v>0.052083333333333336</v>
      </c>
      <c r="AJ23" s="145">
        <v>0.05763888888888889</v>
      </c>
      <c r="AK23" s="134" t="s">
        <v>1092</v>
      </c>
      <c r="AL23" s="130">
        <v>0.07708333333333334</v>
      </c>
      <c r="AM23" s="142">
        <v>0.05</v>
      </c>
      <c r="AN23" s="130">
        <v>0.07152777777777777</v>
      </c>
      <c r="AO23" s="130">
        <v>0.10208333333333333</v>
      </c>
      <c r="AP23" s="140">
        <v>0.05694444444444444</v>
      </c>
      <c r="AQ23" s="128" t="s">
        <v>1093</v>
      </c>
      <c r="AR23" s="140">
        <v>0.05763888888888889</v>
      </c>
      <c r="AS23" s="134" t="s">
        <v>1094</v>
      </c>
      <c r="AT23" s="130">
        <v>0.17916666666666667</v>
      </c>
      <c r="AU23" s="128" t="s">
        <v>1095</v>
      </c>
      <c r="AV23" s="145">
        <v>0.059722222222222225</v>
      </c>
      <c r="AW23" s="134" t="s">
        <v>1096</v>
      </c>
      <c r="AX23" s="134" t="s">
        <v>1097</v>
      </c>
      <c r="AY23" s="128" t="s">
        <v>1098</v>
      </c>
      <c r="BA23" s="140">
        <v>0.04583333333333333</v>
      </c>
      <c r="BB23" s="130">
        <v>0.08541666666666667</v>
      </c>
      <c r="BC23" s="146">
        <v>0.4236111111111111</v>
      </c>
      <c r="BD23" s="134" t="s">
        <v>1099</v>
      </c>
      <c r="BE23" s="128" t="s">
        <v>1100</v>
      </c>
      <c r="BF23" s="146"/>
      <c r="BG23" s="146"/>
      <c r="BH23" s="146"/>
    </row>
    <row r="24">
      <c r="A24" s="122">
        <f t="shared" si="3"/>
        <v>0</v>
      </c>
      <c r="B24" s="122">
        <f t="shared" si="4"/>
        <v>0</v>
      </c>
      <c r="C24" s="122">
        <f t="shared" si="5"/>
        <v>0</v>
      </c>
      <c r="D24" s="122">
        <f t="shared" si="6"/>
        <v>0</v>
      </c>
      <c r="E24" s="122">
        <f t="shared" si="2"/>
        <v>422</v>
      </c>
      <c r="F24" s="135" t="s">
        <v>1102</v>
      </c>
      <c r="H24" s="135" t="s">
        <v>1103</v>
      </c>
      <c r="I24" s="135" t="s">
        <v>1105</v>
      </c>
      <c r="J24" s="135" t="s">
        <v>1106</v>
      </c>
      <c r="L24" s="123"/>
      <c r="M24" s="123"/>
      <c r="N24" s="123"/>
      <c r="O24" s="123" t="s">
        <v>1108</v>
      </c>
      <c r="P24" s="138" t="s">
        <v>1109</v>
      </c>
      <c r="Q24" s="138" t="s">
        <v>1110</v>
      </c>
      <c r="R24" s="138" t="s">
        <v>1111</v>
      </c>
      <c r="S24" s="138" t="s">
        <v>1112</v>
      </c>
      <c r="T24" s="138" t="s">
        <v>1113</v>
      </c>
      <c r="U24" s="138" t="s">
        <v>1114</v>
      </c>
      <c r="V24" s="138" t="s">
        <v>1114</v>
      </c>
      <c r="W24" s="138" t="s">
        <v>1116</v>
      </c>
      <c r="X24" s="138" t="s">
        <v>1117</v>
      </c>
      <c r="Y24" s="138" t="s">
        <v>1118</v>
      </c>
      <c r="Z24" s="138" t="s">
        <v>1119</v>
      </c>
      <c r="AA24" s="145">
        <v>0.32569444444444445</v>
      </c>
      <c r="AB24" s="130">
        <v>0.13125</v>
      </c>
      <c r="AC24" s="128" t="s">
        <v>1121</v>
      </c>
      <c r="AD24" s="125">
        <v>0.07361111111111111</v>
      </c>
      <c r="AE24" s="134" t="s">
        <v>1122</v>
      </c>
      <c r="AF24" s="130">
        <v>0.06666666666666667</v>
      </c>
      <c r="AG24" s="134" t="s">
        <v>1123</v>
      </c>
      <c r="AH24" s="128" t="s">
        <v>1124</v>
      </c>
      <c r="AI24" s="138" t="s">
        <v>1125</v>
      </c>
      <c r="AJ24" s="128" t="s">
        <v>1126</v>
      </c>
      <c r="AK24" s="130">
        <v>0.14583333333333334</v>
      </c>
      <c r="AL24" s="134" t="s">
        <v>1127</v>
      </c>
      <c r="AM24" s="138" t="s">
        <v>1128</v>
      </c>
      <c r="AN24" s="134" t="s">
        <v>1129</v>
      </c>
      <c r="AO24" s="134" t="s">
        <v>1130</v>
      </c>
      <c r="AP24" s="128" t="s">
        <v>1131</v>
      </c>
      <c r="AQ24" s="140">
        <v>0.08958333333333333</v>
      </c>
      <c r="AR24" s="128" t="s">
        <v>1132</v>
      </c>
      <c r="AS24" s="130">
        <v>0.30625</v>
      </c>
      <c r="AT24" s="134" t="s">
        <v>1133</v>
      </c>
      <c r="AU24" s="140">
        <v>0.07569444444444444</v>
      </c>
      <c r="AV24" s="128" t="s">
        <v>1134</v>
      </c>
      <c r="AW24" s="130">
        <v>0.08194444444444444</v>
      </c>
      <c r="AX24" s="130">
        <v>0.04027777777777778</v>
      </c>
      <c r="AY24" s="140">
        <v>0.08958333333333333</v>
      </c>
      <c r="BA24" s="128" t="s">
        <v>1135</v>
      </c>
      <c r="BB24" s="134" t="s">
        <v>1136</v>
      </c>
      <c r="BC24" s="141" t="s">
        <v>1137</v>
      </c>
      <c r="BD24" s="130">
        <v>0.18611111111111112</v>
      </c>
      <c r="BE24" s="140">
        <v>0.07222222222222222</v>
      </c>
      <c r="BF24" s="141"/>
      <c r="BG24" s="141"/>
      <c r="BH24" s="141"/>
    </row>
    <row r="25">
      <c r="A25" s="122">
        <f t="shared" si="3"/>
        <v>0</v>
      </c>
      <c r="B25" s="122">
        <f t="shared" si="4"/>
        <v>0</v>
      </c>
      <c r="C25" s="122">
        <f t="shared" si="5"/>
        <v>0</v>
      </c>
      <c r="D25" s="122">
        <f t="shared" si="6"/>
        <v>0</v>
      </c>
      <c r="E25" s="122">
        <f t="shared" si="2"/>
        <v>302</v>
      </c>
      <c r="F25" s="135" t="s">
        <v>1141</v>
      </c>
      <c r="H25" s="135" t="s">
        <v>1142</v>
      </c>
      <c r="I25" s="135" t="s">
        <v>1143</v>
      </c>
      <c r="J25" s="135" t="s">
        <v>1144</v>
      </c>
      <c r="L25" s="123"/>
      <c r="M25" s="123"/>
      <c r="N25" s="123"/>
      <c r="O25" s="123" t="s">
        <v>1145</v>
      </c>
      <c r="P25" s="142">
        <v>0.04513888888888889</v>
      </c>
      <c r="Q25" s="142">
        <v>0.06597222222222222</v>
      </c>
      <c r="R25" s="142">
        <v>0.05138888888888889</v>
      </c>
      <c r="S25" s="142">
        <v>0.04583333333333333</v>
      </c>
      <c r="T25" s="142">
        <v>0.03958333333333333</v>
      </c>
      <c r="U25" s="142">
        <v>0.30277777777777776</v>
      </c>
      <c r="V25" s="142">
        <v>0.30277777777777776</v>
      </c>
      <c r="W25" s="142">
        <v>0.08055555555555556</v>
      </c>
      <c r="X25" s="142">
        <v>0.13333333333333333</v>
      </c>
      <c r="Y25" s="142">
        <v>0.07430555555555556</v>
      </c>
      <c r="Z25" s="142">
        <v>0.05138888888888889</v>
      </c>
      <c r="AA25" s="128" t="s">
        <v>1146</v>
      </c>
      <c r="AB25" s="134" t="s">
        <v>1147</v>
      </c>
      <c r="AC25" s="140">
        <v>0.11180555555555556</v>
      </c>
      <c r="AD25" s="147" t="s">
        <v>1148</v>
      </c>
      <c r="AE25" s="130">
        <v>0.32430555555555557</v>
      </c>
      <c r="AF25" s="134" t="s">
        <v>1149</v>
      </c>
      <c r="AG25" s="130">
        <v>0.13958333333333334</v>
      </c>
      <c r="AH25" s="140">
        <v>0.07222222222222222</v>
      </c>
      <c r="AI25" s="142">
        <v>0.05625</v>
      </c>
      <c r="AJ25" s="145">
        <v>0.06041666666666667</v>
      </c>
      <c r="AK25" s="134" t="s">
        <v>1150</v>
      </c>
      <c r="AL25" s="130">
        <v>0.08055555555555556</v>
      </c>
      <c r="AM25" s="142">
        <v>0.05416666666666667</v>
      </c>
      <c r="AN25" s="130">
        <v>0.07569444444444444</v>
      </c>
      <c r="AO25" s="130">
        <v>0.10833333333333334</v>
      </c>
      <c r="AP25" s="140">
        <v>0.059722222222222225</v>
      </c>
      <c r="AQ25" s="128" t="s">
        <v>1151</v>
      </c>
      <c r="AR25" s="140">
        <v>0.06388888888888888</v>
      </c>
      <c r="AS25" s="134" t="s">
        <v>1152</v>
      </c>
      <c r="AT25" s="130">
        <v>0.1840277777777778</v>
      </c>
      <c r="AU25" s="128" t="s">
        <v>1153</v>
      </c>
      <c r="AV25" s="145">
        <v>0.06111111111111111</v>
      </c>
      <c r="AW25" s="134" t="s">
        <v>1154</v>
      </c>
      <c r="AX25" s="134" t="s">
        <v>1155</v>
      </c>
      <c r="AY25" s="128" t="s">
        <v>1156</v>
      </c>
      <c r="BA25" s="140">
        <v>0.04722222222222222</v>
      </c>
      <c r="BB25" s="130">
        <v>0.09305555555555556</v>
      </c>
      <c r="BC25" s="146">
        <v>0.425</v>
      </c>
      <c r="BD25" s="134" t="s">
        <v>1157</v>
      </c>
      <c r="BE25" s="128" t="s">
        <v>1158</v>
      </c>
      <c r="BF25" s="146"/>
      <c r="BG25" s="146"/>
      <c r="BH25" s="146"/>
    </row>
    <row r="26">
      <c r="A26" s="122">
        <f t="shared" si="3"/>
        <v>0</v>
      </c>
      <c r="B26" s="122">
        <f t="shared" si="4"/>
        <v>0</v>
      </c>
      <c r="C26" s="122">
        <f t="shared" si="5"/>
        <v>0</v>
      </c>
      <c r="D26" s="122">
        <f t="shared" si="6"/>
        <v>0</v>
      </c>
      <c r="E26" s="122">
        <f t="shared" si="2"/>
        <v>291</v>
      </c>
      <c r="F26" s="135">
        <v>8.0</v>
      </c>
      <c r="H26" s="135">
        <v>8.0</v>
      </c>
      <c r="I26" s="135">
        <v>8.0</v>
      </c>
      <c r="J26" s="135">
        <v>8.0</v>
      </c>
      <c r="L26" s="123"/>
      <c r="M26" s="123"/>
      <c r="N26" s="123"/>
      <c r="O26" s="123" t="s">
        <v>1160</v>
      </c>
      <c r="P26" s="138" t="s">
        <v>1161</v>
      </c>
      <c r="Q26" s="138" t="s">
        <v>1163</v>
      </c>
      <c r="R26" s="138" t="s">
        <v>1164</v>
      </c>
      <c r="S26" s="138" t="s">
        <v>1165</v>
      </c>
      <c r="T26" s="138" t="s">
        <v>1167</v>
      </c>
      <c r="U26" s="138" t="s">
        <v>1168</v>
      </c>
      <c r="V26" s="138" t="s">
        <v>1168</v>
      </c>
      <c r="W26" s="138" t="s">
        <v>1169</v>
      </c>
      <c r="X26" s="138" t="s">
        <v>1170</v>
      </c>
      <c r="Y26" s="138" t="s">
        <v>1171</v>
      </c>
      <c r="Z26" s="137" t="s">
        <v>1172</v>
      </c>
      <c r="AA26" s="145">
        <v>0.3333333333333333</v>
      </c>
      <c r="AB26" s="130">
        <v>0.13541666666666666</v>
      </c>
      <c r="AC26" s="128" t="s">
        <v>1174</v>
      </c>
      <c r="AD26" s="125">
        <v>0.07847222222222222</v>
      </c>
      <c r="AE26" s="134" t="s">
        <v>1175</v>
      </c>
      <c r="AF26" s="130">
        <v>0.07291666666666667</v>
      </c>
      <c r="AG26" s="134" t="s">
        <v>1176</v>
      </c>
      <c r="AH26" s="128" t="s">
        <v>1177</v>
      </c>
      <c r="AI26" s="138" t="s">
        <v>1178</v>
      </c>
      <c r="AJ26" s="128" t="s">
        <v>1179</v>
      </c>
      <c r="AK26" s="130">
        <v>0.15069444444444444</v>
      </c>
      <c r="AL26" s="134" t="s">
        <v>1180</v>
      </c>
      <c r="AM26" s="138" t="s">
        <v>1181</v>
      </c>
      <c r="AN26" s="134" t="s">
        <v>1182</v>
      </c>
      <c r="AO26" s="134" t="s">
        <v>1183</v>
      </c>
      <c r="AP26" s="128" t="s">
        <v>1184</v>
      </c>
      <c r="AQ26" s="140">
        <v>0.09375</v>
      </c>
      <c r="AR26" s="128" t="s">
        <v>1185</v>
      </c>
      <c r="AS26" s="130">
        <v>0.3104166666666667</v>
      </c>
      <c r="AT26" s="134" t="s">
        <v>1186</v>
      </c>
      <c r="AU26" s="140">
        <v>0.07777777777777778</v>
      </c>
      <c r="AV26" s="128" t="s">
        <v>1187</v>
      </c>
      <c r="AW26" s="130">
        <v>0.08611111111111111</v>
      </c>
      <c r="AX26" s="130">
        <v>0.043055555555555555</v>
      </c>
      <c r="AY26" s="140">
        <v>0.09513888888888888</v>
      </c>
      <c r="BA26" s="128" t="s">
        <v>1188</v>
      </c>
      <c r="BB26" s="134" t="s">
        <v>1189</v>
      </c>
      <c r="BC26" s="141" t="s">
        <v>1190</v>
      </c>
      <c r="BD26" s="130">
        <v>0.18819444444444444</v>
      </c>
      <c r="BE26" s="140">
        <v>0.07569444444444444</v>
      </c>
      <c r="BF26" s="141"/>
      <c r="BG26" s="141"/>
      <c r="BH26" s="141"/>
    </row>
    <row r="27">
      <c r="A27" s="122">
        <f t="shared" si="3"/>
        <v>0</v>
      </c>
      <c r="B27" s="122">
        <f t="shared" si="4"/>
        <v>0</v>
      </c>
      <c r="C27" s="122">
        <f t="shared" si="5"/>
        <v>0</v>
      </c>
      <c r="D27" s="122">
        <f t="shared" si="6"/>
        <v>0</v>
      </c>
      <c r="E27" s="122">
        <f t="shared" si="2"/>
        <v>244</v>
      </c>
      <c r="F27" s="135" t="s">
        <v>1191</v>
      </c>
      <c r="H27" s="135" t="s">
        <v>1193</v>
      </c>
      <c r="I27" s="135" t="s">
        <v>1194</v>
      </c>
      <c r="J27" s="135" t="s">
        <v>1195</v>
      </c>
      <c r="L27" s="123"/>
      <c r="M27" s="123"/>
      <c r="N27" s="123"/>
      <c r="O27" s="123" t="s">
        <v>1196</v>
      </c>
      <c r="P27" s="142">
        <v>0.04652777777777778</v>
      </c>
      <c r="Q27" s="142">
        <v>0.06805555555555555</v>
      </c>
      <c r="R27" s="142">
        <v>0.05277777777777778</v>
      </c>
      <c r="S27" s="142">
        <v>0.04722222222222222</v>
      </c>
      <c r="T27" s="142">
        <v>0.044444444444444446</v>
      </c>
      <c r="U27" s="142">
        <v>0.3090277777777778</v>
      </c>
      <c r="V27" s="142">
        <v>0.3090277777777778</v>
      </c>
      <c r="W27" s="142">
        <v>0.08333333333333333</v>
      </c>
      <c r="X27" s="142">
        <v>0.1423611111111111</v>
      </c>
      <c r="Y27" s="142">
        <v>0.07916666666666666</v>
      </c>
      <c r="Z27" s="143">
        <v>0.05694444444444444</v>
      </c>
      <c r="AA27" s="128" t="s">
        <v>1197</v>
      </c>
      <c r="AB27" s="130">
        <v>0.1388888888888889</v>
      </c>
      <c r="AC27" s="140">
        <v>0.11666666666666667</v>
      </c>
      <c r="AD27" s="147" t="s">
        <v>1198</v>
      </c>
      <c r="AE27" s="130">
        <v>0.3298611111111111</v>
      </c>
      <c r="AF27" s="134" t="s">
        <v>1199</v>
      </c>
      <c r="AG27" s="130">
        <v>0.14583333333333334</v>
      </c>
      <c r="AH27" s="140">
        <v>0.07361111111111111</v>
      </c>
      <c r="AI27" s="142">
        <v>0.06111111111111111</v>
      </c>
      <c r="AJ27" s="145">
        <v>0.0625</v>
      </c>
      <c r="AK27" s="134" t="s">
        <v>1200</v>
      </c>
      <c r="AL27" s="130">
        <v>0.08402777777777778</v>
      </c>
      <c r="AM27" s="142">
        <v>0.05625</v>
      </c>
      <c r="AN27" s="130">
        <v>0.07708333333333334</v>
      </c>
      <c r="AO27" s="130">
        <v>0.11319444444444444</v>
      </c>
      <c r="AP27" s="140">
        <v>0.0625</v>
      </c>
      <c r="AQ27" s="128" t="s">
        <v>1201</v>
      </c>
      <c r="AR27" s="140">
        <v>0.06527777777777778</v>
      </c>
      <c r="AS27" s="134" t="s">
        <v>1202</v>
      </c>
      <c r="AT27" s="130">
        <v>0.19027777777777777</v>
      </c>
      <c r="AU27" s="128" t="s">
        <v>1203</v>
      </c>
      <c r="AV27" s="145">
        <v>0.06597222222222222</v>
      </c>
      <c r="AW27" s="134" t="s">
        <v>1204</v>
      </c>
      <c r="AX27" s="134" t="s">
        <v>1055</v>
      </c>
      <c r="AY27" s="128" t="s">
        <v>1205</v>
      </c>
      <c r="BA27" s="140">
        <v>0.05347222222222222</v>
      </c>
      <c r="BB27" s="130">
        <v>0.09722222222222222</v>
      </c>
      <c r="BC27" s="146">
        <v>0.4263888888888889</v>
      </c>
      <c r="BD27" s="134" t="s">
        <v>876</v>
      </c>
      <c r="BE27" s="128" t="s">
        <v>1206</v>
      </c>
      <c r="BF27" s="146"/>
      <c r="BG27" s="146"/>
      <c r="BH27" s="146"/>
    </row>
    <row r="28">
      <c r="A28" s="122">
        <f t="shared" si="3"/>
        <v>0</v>
      </c>
      <c r="B28" s="122">
        <f t="shared" si="4"/>
        <v>0</v>
      </c>
      <c r="C28" s="122">
        <f t="shared" si="5"/>
        <v>0</v>
      </c>
      <c r="D28" s="122">
        <f t="shared" si="6"/>
        <v>0</v>
      </c>
      <c r="E28" s="122">
        <f t="shared" si="2"/>
        <v>386</v>
      </c>
      <c r="F28" s="135" t="s">
        <v>1212</v>
      </c>
      <c r="H28" s="135" t="s">
        <v>1213</v>
      </c>
      <c r="I28" s="135" t="s">
        <v>1215</v>
      </c>
      <c r="J28" s="135" t="s">
        <v>1216</v>
      </c>
      <c r="L28" s="123"/>
      <c r="M28" s="123"/>
      <c r="N28" s="123"/>
      <c r="O28" s="123" t="s">
        <v>1217</v>
      </c>
      <c r="P28" s="138" t="s">
        <v>1218</v>
      </c>
      <c r="Q28" s="138" t="s">
        <v>1219</v>
      </c>
      <c r="R28" s="138" t="s">
        <v>1220</v>
      </c>
      <c r="S28" s="138" t="s">
        <v>1221</v>
      </c>
      <c r="T28" s="138" t="s">
        <v>1222</v>
      </c>
      <c r="U28" s="138" t="s">
        <v>1223</v>
      </c>
      <c r="V28" s="138" t="s">
        <v>1223</v>
      </c>
      <c r="W28" s="138" t="s">
        <v>1224</v>
      </c>
      <c r="X28" s="138" t="s">
        <v>1225</v>
      </c>
      <c r="Y28" s="138" t="s">
        <v>1226</v>
      </c>
      <c r="Z28" s="138" t="s">
        <v>1227</v>
      </c>
      <c r="AA28" s="145">
        <v>0.33958333333333335</v>
      </c>
      <c r="AB28" s="134" t="s">
        <v>1228</v>
      </c>
      <c r="AC28" s="128" t="s">
        <v>1229</v>
      </c>
      <c r="AD28" s="125">
        <v>0.08472222222222223</v>
      </c>
      <c r="AE28" s="134" t="s">
        <v>1230</v>
      </c>
      <c r="AF28" s="130">
        <v>0.07708333333333334</v>
      </c>
      <c r="AG28" s="134" t="s">
        <v>1231</v>
      </c>
      <c r="AH28" s="128" t="s">
        <v>1232</v>
      </c>
      <c r="AI28" s="138" t="s">
        <v>977</v>
      </c>
      <c r="AJ28" s="133">
        <v>0.06597222222222222</v>
      </c>
      <c r="AK28" s="130">
        <v>0.15902777777777777</v>
      </c>
      <c r="AL28" s="134" t="s">
        <v>1233</v>
      </c>
      <c r="AM28" s="138" t="s">
        <v>1234</v>
      </c>
      <c r="AN28" s="134" t="s">
        <v>1235</v>
      </c>
      <c r="AO28" s="134" t="s">
        <v>1236</v>
      </c>
      <c r="AP28" s="128" t="s">
        <v>1237</v>
      </c>
      <c r="AQ28" s="140">
        <v>0.09722222222222222</v>
      </c>
      <c r="AR28" s="128" t="s">
        <v>1238</v>
      </c>
      <c r="AS28" s="130">
        <v>0.31319444444444444</v>
      </c>
      <c r="AT28" s="134" t="s">
        <v>1239</v>
      </c>
      <c r="AU28" s="140">
        <v>0.08125</v>
      </c>
      <c r="AV28" s="128" t="s">
        <v>1240</v>
      </c>
      <c r="AW28" s="130">
        <v>0.09166666666666666</v>
      </c>
      <c r="AX28" s="130">
        <v>0.04583333333333333</v>
      </c>
      <c r="AY28" s="140">
        <v>0.09791666666666667</v>
      </c>
      <c r="BA28" s="128" t="s">
        <v>1241</v>
      </c>
      <c r="BB28" s="134" t="s">
        <v>1242</v>
      </c>
      <c r="BC28" s="141" t="s">
        <v>1243</v>
      </c>
      <c r="BD28" s="130">
        <v>0.19444444444444445</v>
      </c>
      <c r="BE28" s="140">
        <v>0.07847222222222222</v>
      </c>
      <c r="BF28" s="141"/>
      <c r="BG28" s="141"/>
      <c r="BH28" s="141"/>
    </row>
    <row r="29">
      <c r="A29" s="122">
        <f t="shared" si="3"/>
        <v>0</v>
      </c>
      <c r="B29" s="122">
        <f t="shared" si="4"/>
        <v>0</v>
      </c>
      <c r="C29" s="122">
        <f t="shared" si="5"/>
        <v>0</v>
      </c>
      <c r="D29" s="122">
        <f t="shared" si="6"/>
        <v>0</v>
      </c>
      <c r="E29" s="122">
        <f t="shared" si="2"/>
        <v>157</v>
      </c>
      <c r="F29" s="135">
        <v>9.0</v>
      </c>
      <c r="H29" s="135">
        <v>9.0</v>
      </c>
      <c r="I29" s="135">
        <v>9.0</v>
      </c>
      <c r="J29" s="135">
        <v>9.0</v>
      </c>
      <c r="L29" s="123"/>
      <c r="M29" s="123"/>
      <c r="N29" s="123"/>
      <c r="O29" s="123" t="s">
        <v>1247</v>
      </c>
      <c r="P29" s="142">
        <v>0.04861111111111111</v>
      </c>
      <c r="Q29" s="142">
        <v>0.07013888888888889</v>
      </c>
      <c r="R29" s="142">
        <v>0.06388888888888888</v>
      </c>
      <c r="S29" s="142">
        <v>0.050694444444444445</v>
      </c>
      <c r="T29" s="142">
        <v>0.04652777777777778</v>
      </c>
      <c r="U29" s="142">
        <v>0.31180555555555556</v>
      </c>
      <c r="V29" s="142">
        <v>0.31180555555555556</v>
      </c>
      <c r="W29" s="142">
        <v>0.08611111111111111</v>
      </c>
      <c r="X29" s="142">
        <v>0.14305555555555555</v>
      </c>
      <c r="Y29" s="142">
        <v>0.08333333333333333</v>
      </c>
      <c r="Z29" s="142">
        <v>0.06041666666666667</v>
      </c>
      <c r="AA29" s="128" t="s">
        <v>1248</v>
      </c>
      <c r="AB29" s="130">
        <v>0.14375</v>
      </c>
      <c r="AC29" s="140">
        <v>0.12013888888888889</v>
      </c>
      <c r="AD29" s="147" t="s">
        <v>1249</v>
      </c>
      <c r="AE29" s="130">
        <v>0.3347222222222222</v>
      </c>
      <c r="AF29" s="134" t="s">
        <v>1250</v>
      </c>
      <c r="AG29" s="130">
        <v>0.14930555555555555</v>
      </c>
      <c r="AH29" s="140">
        <v>0.0798611111111111</v>
      </c>
      <c r="AI29" s="142">
        <v>0.06458333333333334</v>
      </c>
      <c r="AJ29" s="133">
        <v>0.06805555555555555</v>
      </c>
      <c r="AK29" s="134" t="s">
        <v>1251</v>
      </c>
      <c r="AL29" s="130">
        <v>0.09027777777777778</v>
      </c>
      <c r="AM29" s="142">
        <v>0.058333333333333334</v>
      </c>
      <c r="AN29" s="130">
        <v>0.0798611111111111</v>
      </c>
      <c r="AO29" s="130">
        <v>0.11875</v>
      </c>
      <c r="AP29" s="140">
        <v>0.06597222222222222</v>
      </c>
      <c r="AQ29" s="128" t="s">
        <v>1252</v>
      </c>
      <c r="AR29" s="140">
        <v>0.06597222222222222</v>
      </c>
      <c r="AS29" s="134" t="s">
        <v>1254</v>
      </c>
      <c r="AT29" s="130">
        <v>0.19375</v>
      </c>
      <c r="AU29" s="128" t="s">
        <v>1256</v>
      </c>
      <c r="AV29" s="145">
        <v>0.06805555555555555</v>
      </c>
      <c r="AW29" s="134" t="s">
        <v>653</v>
      </c>
      <c r="AX29" s="134" t="s">
        <v>1257</v>
      </c>
      <c r="AY29" s="128" t="s">
        <v>1258</v>
      </c>
      <c r="BA29" s="140">
        <v>0.05486111111111111</v>
      </c>
      <c r="BB29" s="130">
        <v>0.10069444444444445</v>
      </c>
      <c r="BC29" s="146">
        <v>0.4284722222222222</v>
      </c>
      <c r="BD29" s="134" t="s">
        <v>1259</v>
      </c>
      <c r="BE29" s="128" t="s">
        <v>1260</v>
      </c>
      <c r="BF29" s="146"/>
      <c r="BG29" s="146"/>
      <c r="BH29" s="146"/>
    </row>
    <row r="30">
      <c r="A30" s="122">
        <f t="shared" si="3"/>
        <v>0</v>
      </c>
      <c r="B30" s="122">
        <f t="shared" si="4"/>
        <v>0</v>
      </c>
      <c r="C30" s="122">
        <f t="shared" si="5"/>
        <v>0</v>
      </c>
      <c r="D30" s="122">
        <f t="shared" si="6"/>
        <v>0</v>
      </c>
      <c r="E30" s="122">
        <f t="shared" si="2"/>
        <v>428</v>
      </c>
      <c r="F30" s="135" t="s">
        <v>1261</v>
      </c>
      <c r="H30" s="135" t="s">
        <v>1262</v>
      </c>
      <c r="I30" s="135" t="s">
        <v>1263</v>
      </c>
      <c r="J30" s="135" t="s">
        <v>1264</v>
      </c>
      <c r="L30" s="123"/>
      <c r="M30" s="123"/>
      <c r="N30" s="123"/>
      <c r="O30" s="123" t="s">
        <v>1265</v>
      </c>
      <c r="P30" s="138" t="s">
        <v>1266</v>
      </c>
      <c r="Q30" s="138" t="s">
        <v>1267</v>
      </c>
      <c r="R30" s="138" t="s">
        <v>1268</v>
      </c>
      <c r="S30" s="138" t="s">
        <v>1269</v>
      </c>
      <c r="T30" s="138" t="s">
        <v>1270</v>
      </c>
      <c r="U30" s="138" t="s">
        <v>1271</v>
      </c>
      <c r="V30" s="138" t="s">
        <v>1271</v>
      </c>
      <c r="W30" s="138" t="s">
        <v>1273</v>
      </c>
      <c r="X30" s="138" t="s">
        <v>1274</v>
      </c>
      <c r="Y30" s="138" t="s">
        <v>1275</v>
      </c>
      <c r="Z30" s="138" t="s">
        <v>1276</v>
      </c>
      <c r="AA30" s="145">
        <v>0.3472222222222222</v>
      </c>
      <c r="AB30" s="134" t="s">
        <v>1278</v>
      </c>
      <c r="AC30" s="128" t="s">
        <v>1279</v>
      </c>
      <c r="AD30" s="125">
        <v>0.09097222222222222</v>
      </c>
      <c r="AE30" s="130">
        <v>0.3416666666666667</v>
      </c>
      <c r="AF30" s="130">
        <v>0.08125</v>
      </c>
      <c r="AG30" s="134" t="s">
        <v>1281</v>
      </c>
      <c r="AH30" s="128" t="s">
        <v>1282</v>
      </c>
      <c r="AI30" s="137" t="s">
        <v>1025</v>
      </c>
      <c r="AJ30" s="128" t="s">
        <v>1284</v>
      </c>
      <c r="AK30" s="130">
        <v>0.16666666666666666</v>
      </c>
      <c r="AL30" s="134" t="s">
        <v>1285</v>
      </c>
      <c r="AM30" s="138" t="s">
        <v>1287</v>
      </c>
      <c r="AN30" s="134" t="s">
        <v>1288</v>
      </c>
      <c r="AO30" s="134" t="s">
        <v>1289</v>
      </c>
      <c r="AP30" s="128" t="s">
        <v>1290</v>
      </c>
      <c r="AQ30" s="140">
        <v>0.11041666666666666</v>
      </c>
      <c r="AR30" s="128" t="s">
        <v>1291</v>
      </c>
      <c r="AS30" s="130">
        <v>0.3138888888888889</v>
      </c>
      <c r="AT30" s="134" t="s">
        <v>1292</v>
      </c>
      <c r="AU30" s="140">
        <v>0.08402777777777778</v>
      </c>
      <c r="AV30" s="128" t="s">
        <v>1293</v>
      </c>
      <c r="AW30" s="130">
        <v>0.10069444444444445</v>
      </c>
      <c r="AX30" s="130">
        <v>0.04861111111111111</v>
      </c>
      <c r="AY30" s="140">
        <v>0.1</v>
      </c>
      <c r="BA30" s="128" t="s">
        <v>1294</v>
      </c>
      <c r="BB30" s="134" t="s">
        <v>1295</v>
      </c>
      <c r="BC30" s="141" t="s">
        <v>1296</v>
      </c>
      <c r="BD30" s="130">
        <v>0.19652777777777777</v>
      </c>
      <c r="BE30" s="140">
        <v>0.08194444444444444</v>
      </c>
      <c r="BF30" s="141"/>
      <c r="BG30" s="141"/>
      <c r="BH30" s="141"/>
    </row>
    <row r="31">
      <c r="A31" s="122">
        <f t="shared" si="3"/>
        <v>0</v>
      </c>
      <c r="B31" s="122">
        <f t="shared" si="4"/>
        <v>0</v>
      </c>
      <c r="C31" s="122">
        <f t="shared" si="5"/>
        <v>0</v>
      </c>
      <c r="D31" s="122">
        <f t="shared" si="6"/>
        <v>0</v>
      </c>
      <c r="E31" s="122">
        <f t="shared" si="2"/>
        <v>167</v>
      </c>
      <c r="F31" s="135" t="s">
        <v>1297</v>
      </c>
      <c r="H31" s="135" t="s">
        <v>1298</v>
      </c>
      <c r="I31" s="135" t="s">
        <v>1300</v>
      </c>
      <c r="J31" s="135" t="s">
        <v>1301</v>
      </c>
      <c r="L31" s="123"/>
      <c r="M31" s="123"/>
      <c r="N31" s="123"/>
      <c r="O31" s="123" t="s">
        <v>661</v>
      </c>
      <c r="P31" s="142">
        <v>0.05</v>
      </c>
      <c r="Q31" s="142">
        <v>0.07430555555555556</v>
      </c>
      <c r="R31" s="142">
        <v>0.06944444444444445</v>
      </c>
      <c r="S31" s="142">
        <v>0.05347222222222222</v>
      </c>
      <c r="T31" s="142">
        <v>0.04652777777777778</v>
      </c>
      <c r="U31" s="142">
        <v>0.31527777777777777</v>
      </c>
      <c r="V31" s="142">
        <v>0.31527777777777777</v>
      </c>
      <c r="W31" s="142">
        <v>0.09305555555555556</v>
      </c>
      <c r="X31" s="142">
        <v>0.14375</v>
      </c>
      <c r="Y31" s="142">
        <v>0.08541666666666667</v>
      </c>
      <c r="Z31" s="142">
        <v>0.06458333333333334</v>
      </c>
      <c r="AA31" s="133">
        <v>0.34791666666666665</v>
      </c>
      <c r="AB31" s="130">
        <v>0.14722222222222223</v>
      </c>
      <c r="AC31" s="140">
        <v>0.1284722222222222</v>
      </c>
      <c r="AD31" s="147" t="s">
        <v>1306</v>
      </c>
      <c r="AE31" s="134" t="s">
        <v>1307</v>
      </c>
      <c r="AF31" s="134" t="s">
        <v>1308</v>
      </c>
      <c r="AG31" s="130">
        <v>0.15138888888888888</v>
      </c>
      <c r="AH31" s="140">
        <v>0.10347222222222222</v>
      </c>
      <c r="AI31" s="143">
        <v>0.06805555555555555</v>
      </c>
      <c r="AJ31" s="145">
        <v>0.07222222222222222</v>
      </c>
      <c r="AK31" s="134" t="s">
        <v>1310</v>
      </c>
      <c r="AL31" s="130">
        <v>0.09652777777777778</v>
      </c>
      <c r="AM31" s="142">
        <v>0.06041666666666667</v>
      </c>
      <c r="AN31" s="130">
        <v>0.08680555555555555</v>
      </c>
      <c r="AO31" s="130">
        <v>0.12222222222222222</v>
      </c>
      <c r="AP31" s="140">
        <v>0.06875</v>
      </c>
      <c r="AQ31" s="128" t="s">
        <v>1311</v>
      </c>
      <c r="AR31" s="140">
        <v>0.07013888888888889</v>
      </c>
      <c r="AS31" s="134" t="s">
        <v>1312</v>
      </c>
      <c r="AT31" s="130">
        <v>0.19652777777777777</v>
      </c>
      <c r="AU31" s="128" t="s">
        <v>1112</v>
      </c>
      <c r="AV31" s="145">
        <v>0.075</v>
      </c>
      <c r="AW31" s="134" t="s">
        <v>1313</v>
      </c>
      <c r="AX31" s="134" t="s">
        <v>653</v>
      </c>
      <c r="AY31" s="128" t="s">
        <v>1314</v>
      </c>
      <c r="BA31" s="140">
        <v>0.05763888888888889</v>
      </c>
      <c r="BB31" s="130">
        <v>0.10277777777777777</v>
      </c>
      <c r="BC31" s="146">
        <v>0.43125</v>
      </c>
      <c r="BD31" s="134" t="s">
        <v>1315</v>
      </c>
      <c r="BE31" s="128" t="s">
        <v>1316</v>
      </c>
      <c r="BF31" s="146"/>
      <c r="BG31" s="146"/>
      <c r="BH31" s="146"/>
    </row>
    <row r="32">
      <c r="A32" s="122">
        <f t="shared" si="3"/>
        <v>0</v>
      </c>
      <c r="B32" s="122">
        <f t="shared" si="4"/>
        <v>0</v>
      </c>
      <c r="C32" s="122">
        <f t="shared" si="5"/>
        <v>0</v>
      </c>
      <c r="D32" s="122">
        <f t="shared" si="6"/>
        <v>0</v>
      </c>
      <c r="E32" s="122">
        <f t="shared" si="2"/>
        <v>396</v>
      </c>
      <c r="F32" s="135">
        <v>10.0</v>
      </c>
      <c r="H32" s="135">
        <v>10.0</v>
      </c>
      <c r="I32" s="135">
        <v>10.0</v>
      </c>
      <c r="J32" s="135">
        <v>10.0</v>
      </c>
      <c r="L32" s="123"/>
      <c r="M32" s="123"/>
      <c r="N32" s="123"/>
      <c r="O32" s="123" t="s">
        <v>1320</v>
      </c>
      <c r="P32" s="138" t="s">
        <v>1321</v>
      </c>
      <c r="Q32" s="138" t="s">
        <v>1323</v>
      </c>
      <c r="R32" s="138" t="s">
        <v>1324</v>
      </c>
      <c r="S32" s="138" t="s">
        <v>1325</v>
      </c>
      <c r="T32" s="138" t="s">
        <v>1326</v>
      </c>
      <c r="U32" s="138" t="s">
        <v>1327</v>
      </c>
      <c r="V32" s="138" t="s">
        <v>1327</v>
      </c>
      <c r="W32" s="138" t="s">
        <v>1329</v>
      </c>
      <c r="X32" s="138" t="s">
        <v>1330</v>
      </c>
      <c r="Y32" s="138" t="s">
        <v>1331</v>
      </c>
      <c r="Z32" s="138" t="s">
        <v>1332</v>
      </c>
      <c r="AA32" s="128" t="s">
        <v>1334</v>
      </c>
      <c r="AB32" s="134" t="s">
        <v>1335</v>
      </c>
      <c r="AC32" s="128" t="s">
        <v>1336</v>
      </c>
      <c r="AD32" s="125">
        <v>0.09444444444444444</v>
      </c>
      <c r="AE32" s="130">
        <v>0.3451388888888889</v>
      </c>
      <c r="AF32" s="130">
        <v>0.08541666666666667</v>
      </c>
      <c r="AG32" s="134" t="s">
        <v>1337</v>
      </c>
      <c r="AH32" s="128" t="s">
        <v>1338</v>
      </c>
      <c r="AI32" s="138" t="s">
        <v>1073</v>
      </c>
      <c r="AJ32" s="128" t="s">
        <v>1339</v>
      </c>
      <c r="AK32" s="130">
        <v>0.1763888888888889</v>
      </c>
      <c r="AL32" s="134" t="s">
        <v>1341</v>
      </c>
      <c r="AM32" s="138" t="s">
        <v>1342</v>
      </c>
      <c r="AN32" s="134" t="s">
        <v>1343</v>
      </c>
      <c r="AO32" s="134" t="s">
        <v>1344</v>
      </c>
      <c r="AP32" s="128" t="s">
        <v>1345</v>
      </c>
      <c r="AQ32" s="140">
        <v>0.1111111111111111</v>
      </c>
      <c r="AR32" s="128" t="s">
        <v>1346</v>
      </c>
      <c r="AS32" s="130">
        <v>0.31666666666666665</v>
      </c>
      <c r="AT32" s="134" t="s">
        <v>1348</v>
      </c>
      <c r="AU32" s="140">
        <v>0.08611111111111111</v>
      </c>
      <c r="AV32" s="128" t="s">
        <v>1349</v>
      </c>
      <c r="AW32" s="130">
        <v>0.10138888888888889</v>
      </c>
      <c r="AX32" s="130">
        <v>0.050694444444444445</v>
      </c>
      <c r="AY32" s="140">
        <v>0.10208333333333333</v>
      </c>
      <c r="BA32" s="128" t="s">
        <v>1351</v>
      </c>
      <c r="BB32" s="134" t="s">
        <v>862</v>
      </c>
      <c r="BC32" s="141" t="s">
        <v>1352</v>
      </c>
      <c r="BD32" s="130">
        <v>0.1986111111111111</v>
      </c>
      <c r="BE32" s="140">
        <v>0.08472222222222223</v>
      </c>
      <c r="BF32" s="141"/>
      <c r="BG32" s="141"/>
      <c r="BH32" s="141"/>
    </row>
    <row r="33">
      <c r="A33" s="122">
        <f t="shared" si="3"/>
        <v>0</v>
      </c>
      <c r="B33" s="122">
        <f t="shared" si="4"/>
        <v>0</v>
      </c>
      <c r="C33" s="122">
        <f t="shared" si="5"/>
        <v>0</v>
      </c>
      <c r="D33" s="122">
        <f t="shared" si="6"/>
        <v>0</v>
      </c>
      <c r="E33" s="122">
        <f t="shared" si="2"/>
        <v>246</v>
      </c>
      <c r="F33" s="135" t="s">
        <v>1353</v>
      </c>
      <c r="H33" s="135" t="s">
        <v>1354</v>
      </c>
      <c r="I33" s="135" t="s">
        <v>1355</v>
      </c>
      <c r="J33" s="135" t="s">
        <v>1356</v>
      </c>
      <c r="L33" s="123"/>
      <c r="M33" s="123"/>
      <c r="N33" s="123"/>
      <c r="O33" s="123" t="s">
        <v>1196</v>
      </c>
      <c r="P33" s="142">
        <v>0.05763888888888889</v>
      </c>
      <c r="Q33" s="142">
        <v>0.08472222222222223</v>
      </c>
      <c r="R33" s="142">
        <v>0.07430555555555556</v>
      </c>
      <c r="S33" s="142">
        <v>0.05555555555555555</v>
      </c>
      <c r="T33" s="142">
        <v>0.06736111111111111</v>
      </c>
      <c r="U33" s="142">
        <v>0.3229166666666667</v>
      </c>
      <c r="V33" s="142">
        <v>0.3229166666666667</v>
      </c>
      <c r="W33" s="142">
        <v>0.09513888888888888</v>
      </c>
      <c r="X33" s="142">
        <v>0.14583333333333334</v>
      </c>
      <c r="Y33" s="142">
        <v>0.08611111111111111</v>
      </c>
      <c r="Z33" s="142">
        <v>0.06805555555555555</v>
      </c>
      <c r="AA33" s="145">
        <v>0.3541666666666667</v>
      </c>
      <c r="AB33" s="130">
        <v>0.15069444444444444</v>
      </c>
      <c r="AC33" s="140">
        <v>0.1326388888888889</v>
      </c>
      <c r="AD33" s="147" t="s">
        <v>1360</v>
      </c>
      <c r="AE33" s="134" t="s">
        <v>1361</v>
      </c>
      <c r="AF33" s="134" t="s">
        <v>1362</v>
      </c>
      <c r="AG33" s="130">
        <v>0.15694444444444444</v>
      </c>
      <c r="AH33" s="140">
        <v>0.10902777777777778</v>
      </c>
      <c r="AI33" s="142">
        <v>0.07083333333333333</v>
      </c>
      <c r="AJ33" s="145">
        <v>0.07361111111111111</v>
      </c>
      <c r="AK33" s="134" t="s">
        <v>1364</v>
      </c>
      <c r="AL33" s="130">
        <v>0.09861111111111111</v>
      </c>
      <c r="AM33" s="142">
        <v>0.06180555555555556</v>
      </c>
      <c r="AN33" s="130">
        <v>0.09236111111111112</v>
      </c>
      <c r="AO33" s="130">
        <v>0.12708333333333333</v>
      </c>
      <c r="AP33" s="140">
        <v>0.0763888888888889</v>
      </c>
      <c r="AQ33" s="128" t="s">
        <v>1366</v>
      </c>
      <c r="AR33" s="140">
        <v>0.07569444444444444</v>
      </c>
      <c r="AS33" s="134" t="s">
        <v>1368</v>
      </c>
      <c r="AT33" s="130">
        <v>0.19930555555555557</v>
      </c>
      <c r="AU33" s="128" t="s">
        <v>1369</v>
      </c>
      <c r="AV33" s="145">
        <v>0.07847222222222222</v>
      </c>
      <c r="AW33" s="134" t="s">
        <v>1371</v>
      </c>
      <c r="AX33" s="134" t="s">
        <v>1372</v>
      </c>
      <c r="AY33" s="128" t="s">
        <v>1373</v>
      </c>
      <c r="BA33" s="140">
        <v>0.059027777777777776</v>
      </c>
      <c r="BB33" s="130">
        <v>0.10625</v>
      </c>
      <c r="BC33" s="146">
        <v>0.43680555555555556</v>
      </c>
      <c r="BD33" s="134" t="s">
        <v>1375</v>
      </c>
      <c r="BE33" s="128" t="s">
        <v>1376</v>
      </c>
      <c r="BF33" s="146"/>
      <c r="BG33" s="146"/>
      <c r="BH33" s="146"/>
    </row>
    <row r="34">
      <c r="A34" s="122">
        <f t="shared" si="3"/>
        <v>0</v>
      </c>
      <c r="B34" s="122">
        <f t="shared" si="4"/>
        <v>0</v>
      </c>
      <c r="C34" s="122">
        <f t="shared" si="5"/>
        <v>0</v>
      </c>
      <c r="D34" s="122">
        <f t="shared" si="6"/>
        <v>0</v>
      </c>
      <c r="E34" s="122">
        <f t="shared" si="2"/>
        <v>384</v>
      </c>
      <c r="F34" s="135" t="s">
        <v>1380</v>
      </c>
      <c r="H34" s="135" t="s">
        <v>1381</v>
      </c>
      <c r="I34" s="135" t="s">
        <v>1382</v>
      </c>
      <c r="J34" s="135" t="s">
        <v>1383</v>
      </c>
      <c r="L34" s="123"/>
      <c r="M34" s="123"/>
      <c r="N34" s="123"/>
      <c r="O34" s="123" t="s">
        <v>1384</v>
      </c>
      <c r="P34" s="138" t="s">
        <v>1385</v>
      </c>
      <c r="Q34" s="138" t="s">
        <v>1386</v>
      </c>
      <c r="R34" s="138" t="s">
        <v>1387</v>
      </c>
      <c r="S34" s="138" t="s">
        <v>876</v>
      </c>
      <c r="T34" s="138" t="s">
        <v>1388</v>
      </c>
      <c r="U34" s="138" t="s">
        <v>1389</v>
      </c>
      <c r="V34" s="138" t="s">
        <v>1389</v>
      </c>
      <c r="W34" s="138" t="s">
        <v>1390</v>
      </c>
      <c r="X34" s="138" t="s">
        <v>1391</v>
      </c>
      <c r="Y34" s="138" t="s">
        <v>1392</v>
      </c>
      <c r="Z34" s="138" t="s">
        <v>1393</v>
      </c>
      <c r="AA34" s="128" t="s">
        <v>1394</v>
      </c>
      <c r="AB34" s="134" t="s">
        <v>1395</v>
      </c>
      <c r="AC34" s="128" t="s">
        <v>1396</v>
      </c>
      <c r="AD34" s="125">
        <v>0.09722222222222222</v>
      </c>
      <c r="AE34" s="130">
        <v>0.3458333333333333</v>
      </c>
      <c r="AF34" s="130">
        <v>0.09236111111111112</v>
      </c>
      <c r="AG34" s="134" t="s">
        <v>1397</v>
      </c>
      <c r="AH34" s="128" t="s">
        <v>1398</v>
      </c>
      <c r="AI34" s="138" t="s">
        <v>1124</v>
      </c>
      <c r="AJ34" s="128" t="s">
        <v>1399</v>
      </c>
      <c r="AK34" s="130">
        <v>0.17916666666666667</v>
      </c>
      <c r="AL34" s="134" t="s">
        <v>1400</v>
      </c>
      <c r="AM34" s="138" t="s">
        <v>1402</v>
      </c>
      <c r="AN34" s="134" t="s">
        <v>1403</v>
      </c>
      <c r="AO34" s="134" t="s">
        <v>1404</v>
      </c>
      <c r="AP34" s="128" t="s">
        <v>1405</v>
      </c>
      <c r="AQ34" s="140">
        <v>0.11319444444444444</v>
      </c>
      <c r="AR34" s="128" t="s">
        <v>1406</v>
      </c>
      <c r="AS34" s="130">
        <v>0.32222222222222224</v>
      </c>
      <c r="AT34" s="134" t="s">
        <v>668</v>
      </c>
      <c r="AU34" s="140">
        <v>0.08680555555555555</v>
      </c>
      <c r="AV34" s="128" t="s">
        <v>1408</v>
      </c>
      <c r="AW34" s="130">
        <v>0.10138888888888889</v>
      </c>
      <c r="AX34" s="130">
        <v>0.052083333333333336</v>
      </c>
      <c r="AY34" s="140">
        <v>0.10416666666666667</v>
      </c>
      <c r="BA34" s="128" t="s">
        <v>1409</v>
      </c>
      <c r="BB34" s="134" t="s">
        <v>1410</v>
      </c>
      <c r="BC34" s="141" t="s">
        <v>1411</v>
      </c>
      <c r="BD34" s="130">
        <v>0.20277777777777778</v>
      </c>
      <c r="BE34" s="140">
        <v>0.08888888888888889</v>
      </c>
      <c r="BF34" s="141"/>
      <c r="BG34" s="141"/>
      <c r="BH34" s="141"/>
    </row>
    <row r="35">
      <c r="A35" s="122">
        <f t="shared" si="3"/>
        <v>0</v>
      </c>
      <c r="B35" s="122">
        <f t="shared" si="4"/>
        <v>0</v>
      </c>
      <c r="C35" s="122">
        <f t="shared" si="5"/>
        <v>0</v>
      </c>
      <c r="D35" s="122">
        <f t="shared" si="6"/>
        <v>0</v>
      </c>
      <c r="E35" s="122">
        <f t="shared" si="2"/>
        <v>275</v>
      </c>
      <c r="F35" s="135">
        <v>11.0</v>
      </c>
      <c r="H35" s="135">
        <v>11.0</v>
      </c>
      <c r="I35" s="135">
        <v>11.0</v>
      </c>
      <c r="J35" s="135">
        <v>11.0</v>
      </c>
      <c r="L35" s="167" t="s">
        <v>1413</v>
      </c>
      <c r="M35" s="167" t="s">
        <v>1414</v>
      </c>
      <c r="N35" s="168" t="s">
        <v>615</v>
      </c>
      <c r="O35" s="123" t="s">
        <v>661</v>
      </c>
      <c r="P35" s="142">
        <v>0.06041666666666667</v>
      </c>
      <c r="Q35" s="142">
        <v>0.09166666666666666</v>
      </c>
      <c r="R35" s="142">
        <v>0.08055555555555556</v>
      </c>
      <c r="S35" s="142">
        <v>0.06111111111111111</v>
      </c>
      <c r="T35" s="142">
        <v>0.06805555555555555</v>
      </c>
      <c r="U35" s="142">
        <v>0.32916666666666666</v>
      </c>
      <c r="V35" s="142">
        <v>0.32916666666666666</v>
      </c>
      <c r="W35" s="142">
        <v>0.09652777777777778</v>
      </c>
      <c r="X35" s="142">
        <v>0.15763888888888888</v>
      </c>
      <c r="Y35" s="142">
        <v>0.08888888888888889</v>
      </c>
      <c r="Z35" s="142">
        <v>0.06944444444444445</v>
      </c>
      <c r="AA35" s="145">
        <v>0.36180555555555555</v>
      </c>
      <c r="AB35" s="130">
        <v>0.15486111111111112</v>
      </c>
      <c r="AC35" s="140">
        <v>0.1375</v>
      </c>
      <c r="AD35" s="147" t="s">
        <v>1416</v>
      </c>
      <c r="AE35" s="134" t="s">
        <v>1417</v>
      </c>
      <c r="AF35" s="134" t="s">
        <v>1418</v>
      </c>
      <c r="AG35" s="130">
        <v>0.16180555555555556</v>
      </c>
      <c r="AH35" s="140">
        <v>0.11180555555555556</v>
      </c>
      <c r="AI35" s="142">
        <v>0.07222222222222222</v>
      </c>
      <c r="AJ35" s="145">
        <v>0.0798611111111111</v>
      </c>
      <c r="AK35" s="134" t="s">
        <v>1419</v>
      </c>
      <c r="AL35" s="130">
        <v>0.10416666666666667</v>
      </c>
      <c r="AM35" s="142">
        <v>0.06736111111111111</v>
      </c>
      <c r="AN35" s="130">
        <v>0.09583333333333334</v>
      </c>
      <c r="AO35" s="130">
        <v>0.13055555555555556</v>
      </c>
      <c r="AP35" s="140">
        <v>0.07777777777777778</v>
      </c>
      <c r="AQ35" s="128" t="s">
        <v>1420</v>
      </c>
      <c r="AR35" s="140">
        <v>0.07916666666666666</v>
      </c>
      <c r="AS35" s="134" t="s">
        <v>1421</v>
      </c>
      <c r="AT35" s="130">
        <v>0.20347222222222222</v>
      </c>
      <c r="AU35" s="128" t="s">
        <v>1422</v>
      </c>
      <c r="AV35" s="145">
        <v>0.08472222222222223</v>
      </c>
      <c r="AW35" s="134" t="s">
        <v>1423</v>
      </c>
      <c r="AX35" s="134" t="s">
        <v>1424</v>
      </c>
      <c r="AY35" s="128" t="s">
        <v>1425</v>
      </c>
      <c r="BA35" s="140">
        <v>0.06180555555555556</v>
      </c>
      <c r="BB35" s="130">
        <v>0.1076388888888889</v>
      </c>
      <c r="BC35" s="146">
        <v>0.4388888888888889</v>
      </c>
      <c r="BD35" s="134" t="s">
        <v>1426</v>
      </c>
      <c r="BE35" s="128" t="s">
        <v>1427</v>
      </c>
      <c r="BF35" s="146"/>
      <c r="BG35" s="146"/>
      <c r="BH35" s="146"/>
    </row>
    <row r="36">
      <c r="A36" s="122">
        <f t="shared" si="3"/>
        <v>0</v>
      </c>
      <c r="B36" s="122">
        <f t="shared" si="4"/>
        <v>0</v>
      </c>
      <c r="C36" s="122">
        <f t="shared" si="5"/>
        <v>0</v>
      </c>
      <c r="D36" s="122">
        <f t="shared" si="6"/>
        <v>0</v>
      </c>
      <c r="E36" s="122">
        <f t="shared" si="2"/>
        <v>386</v>
      </c>
      <c r="F36" s="135" t="s">
        <v>1428</v>
      </c>
      <c r="H36" s="135" t="s">
        <v>1429</v>
      </c>
      <c r="I36" s="135" t="s">
        <v>1430</v>
      </c>
      <c r="J36" s="135" t="s">
        <v>1431</v>
      </c>
      <c r="L36" s="167" t="s">
        <v>1432</v>
      </c>
      <c r="M36" s="167" t="s">
        <v>1433</v>
      </c>
      <c r="N36" s="169" t="s">
        <v>1434</v>
      </c>
      <c r="O36" s="123" t="s">
        <v>1435</v>
      </c>
      <c r="P36" s="138" t="s">
        <v>1436</v>
      </c>
      <c r="Q36" s="138" t="s">
        <v>1437</v>
      </c>
      <c r="R36" s="138" t="s">
        <v>1438</v>
      </c>
      <c r="S36" s="138" t="s">
        <v>1439</v>
      </c>
      <c r="T36" s="138" t="s">
        <v>1440</v>
      </c>
      <c r="U36" s="138" t="s">
        <v>1441</v>
      </c>
      <c r="V36" s="138" t="s">
        <v>1441</v>
      </c>
      <c r="W36" s="138" t="s">
        <v>1442</v>
      </c>
      <c r="X36" s="138" t="s">
        <v>1443</v>
      </c>
      <c r="Y36" s="138" t="s">
        <v>1444</v>
      </c>
      <c r="Z36" s="138" t="s">
        <v>1445</v>
      </c>
      <c r="AA36" s="128" t="s">
        <v>1447</v>
      </c>
      <c r="AB36" s="134" t="s">
        <v>1448</v>
      </c>
      <c r="AC36" s="128" t="s">
        <v>1449</v>
      </c>
      <c r="AD36" s="125">
        <v>0.10347222222222222</v>
      </c>
      <c r="AE36" s="130">
        <v>0.3548611111111111</v>
      </c>
      <c r="AF36" s="130">
        <v>0.09930555555555555</v>
      </c>
      <c r="AG36" s="134" t="s">
        <v>1451</v>
      </c>
      <c r="AH36" s="128" t="s">
        <v>1452</v>
      </c>
      <c r="AI36" s="137" t="s">
        <v>1177</v>
      </c>
      <c r="AJ36" s="128" t="s">
        <v>862</v>
      </c>
      <c r="AK36" s="130">
        <v>0.18472222222222223</v>
      </c>
      <c r="AL36" s="134" t="s">
        <v>1453</v>
      </c>
      <c r="AM36" s="138" t="s">
        <v>1454</v>
      </c>
      <c r="AN36" s="134" t="s">
        <v>1455</v>
      </c>
      <c r="AO36" s="134" t="s">
        <v>1457</v>
      </c>
      <c r="AP36" s="128" t="s">
        <v>1458</v>
      </c>
      <c r="AQ36" s="140">
        <v>0.11527777777777778</v>
      </c>
      <c r="AR36" s="128" t="s">
        <v>1459</v>
      </c>
      <c r="AS36" s="130">
        <v>0.32708333333333334</v>
      </c>
      <c r="AT36" s="134" t="s">
        <v>1461</v>
      </c>
      <c r="AU36" s="140">
        <v>0.09027777777777778</v>
      </c>
      <c r="AV36" s="128" t="s">
        <v>1462</v>
      </c>
      <c r="AW36" s="130">
        <v>0.10486111111111111</v>
      </c>
      <c r="AX36" s="130">
        <v>0.05486111111111111</v>
      </c>
      <c r="AY36" s="140">
        <v>0.10486111111111111</v>
      </c>
      <c r="BA36" s="128" t="s">
        <v>1464</v>
      </c>
      <c r="BB36" s="134" t="s">
        <v>1465</v>
      </c>
      <c r="BC36" s="141" t="s">
        <v>1466</v>
      </c>
      <c r="BD36" s="130">
        <v>0.21458333333333332</v>
      </c>
      <c r="BE36" s="140">
        <v>0.09722222222222222</v>
      </c>
      <c r="BF36" s="141"/>
      <c r="BG36" s="141"/>
      <c r="BH36" s="141"/>
    </row>
    <row r="37">
      <c r="A37" s="122">
        <f t="shared" si="3"/>
        <v>0</v>
      </c>
      <c r="B37" s="122">
        <f t="shared" si="4"/>
        <v>0</v>
      </c>
      <c r="C37" s="122">
        <f t="shared" si="5"/>
        <v>0</v>
      </c>
      <c r="D37" s="122">
        <f t="shared" si="6"/>
        <v>0</v>
      </c>
      <c r="E37" s="122">
        <f t="shared" si="2"/>
        <v>237</v>
      </c>
      <c r="F37" s="135" t="s">
        <v>1467</v>
      </c>
      <c r="H37" s="135" t="s">
        <v>1468</v>
      </c>
      <c r="I37" s="135" t="s">
        <v>1469</v>
      </c>
      <c r="J37" s="135" t="s">
        <v>1470</v>
      </c>
      <c r="L37" s="167" t="s">
        <v>1472</v>
      </c>
      <c r="M37" s="167" t="s">
        <v>1473</v>
      </c>
      <c r="N37" s="169" t="s">
        <v>1196</v>
      </c>
      <c r="O37" s="123" t="s">
        <v>615</v>
      </c>
      <c r="P37" s="142">
        <v>0.06527777777777778</v>
      </c>
      <c r="Q37" s="142">
        <v>0.09652777777777778</v>
      </c>
      <c r="R37" s="142">
        <v>0.08263888888888889</v>
      </c>
      <c r="S37" s="142">
        <v>0.06319444444444444</v>
      </c>
      <c r="T37" s="142">
        <v>0.07152777777777777</v>
      </c>
      <c r="U37" s="142">
        <v>0.33055555555555555</v>
      </c>
      <c r="V37" s="142">
        <v>0.33055555555555555</v>
      </c>
      <c r="W37" s="142">
        <v>0.10069444444444445</v>
      </c>
      <c r="X37" s="142">
        <v>0.15763888888888888</v>
      </c>
      <c r="Y37" s="142">
        <v>0.08958333333333333</v>
      </c>
      <c r="Z37" s="142">
        <v>0.07291666666666667</v>
      </c>
      <c r="AA37" s="145">
        <v>0.36666666666666664</v>
      </c>
      <c r="AB37" s="130">
        <v>0.16041666666666668</v>
      </c>
      <c r="AC37" s="140">
        <v>0.15208333333333332</v>
      </c>
      <c r="AD37" s="147" t="s">
        <v>1478</v>
      </c>
      <c r="AE37" s="130">
        <v>0.3625</v>
      </c>
      <c r="AF37" s="134" t="s">
        <v>1479</v>
      </c>
      <c r="AG37" s="130">
        <v>0.16666666666666666</v>
      </c>
      <c r="AH37" s="140">
        <v>0.11736111111111111</v>
      </c>
      <c r="AI37" s="143">
        <v>0.07361111111111111</v>
      </c>
      <c r="AJ37" s="145">
        <v>0.08472222222222223</v>
      </c>
      <c r="AK37" s="134" t="s">
        <v>1480</v>
      </c>
      <c r="AL37" s="130">
        <v>0.10972222222222222</v>
      </c>
      <c r="AM37" s="142">
        <v>0.07083333333333333</v>
      </c>
      <c r="AN37" s="130">
        <v>0.1</v>
      </c>
      <c r="AO37" s="130">
        <v>0.1361111111111111</v>
      </c>
      <c r="AP37" s="140">
        <v>0.07916666666666666</v>
      </c>
      <c r="AQ37" s="128" t="s">
        <v>1481</v>
      </c>
      <c r="AR37" s="140">
        <v>0.08055555555555556</v>
      </c>
      <c r="AS37" s="134" t="s">
        <v>1482</v>
      </c>
      <c r="AT37" s="130">
        <v>0.20555555555555555</v>
      </c>
      <c r="AU37" s="128" t="s">
        <v>653</v>
      </c>
      <c r="AV37" s="145">
        <v>0.08819444444444445</v>
      </c>
      <c r="AW37" s="134" t="s">
        <v>1483</v>
      </c>
      <c r="AX37" s="134" t="s">
        <v>1484</v>
      </c>
      <c r="AY37" s="128" t="s">
        <v>1485</v>
      </c>
      <c r="BA37" s="140">
        <v>0.06805555555555555</v>
      </c>
      <c r="BB37" s="130">
        <v>0.10833333333333334</v>
      </c>
      <c r="BC37" s="146">
        <v>0.44027777777777777</v>
      </c>
      <c r="BD37" s="134" t="s">
        <v>1486</v>
      </c>
      <c r="BE37" s="128" t="s">
        <v>1487</v>
      </c>
      <c r="BF37" s="146"/>
      <c r="BG37" s="146"/>
      <c r="BH37" s="146"/>
    </row>
    <row r="38">
      <c r="A38" s="122">
        <f t="shared" si="3"/>
        <v>0</v>
      </c>
      <c r="B38" s="122">
        <f t="shared" si="4"/>
        <v>0</v>
      </c>
      <c r="C38" s="122">
        <f t="shared" si="5"/>
        <v>0</v>
      </c>
      <c r="D38" s="122">
        <f t="shared" si="6"/>
        <v>0</v>
      </c>
      <c r="E38" s="122">
        <f t="shared" si="2"/>
        <v>341</v>
      </c>
      <c r="F38" s="135">
        <v>12.0</v>
      </c>
      <c r="H38" s="135">
        <v>12.0</v>
      </c>
      <c r="I38" s="135">
        <v>12.0</v>
      </c>
      <c r="J38" s="135">
        <v>12.0</v>
      </c>
      <c r="L38" s="167" t="s">
        <v>1489</v>
      </c>
      <c r="M38" s="175" t="s">
        <v>1196</v>
      </c>
      <c r="N38" s="169" t="s">
        <v>1490</v>
      </c>
      <c r="O38" s="123" t="s">
        <v>1491</v>
      </c>
      <c r="P38" s="138" t="s">
        <v>1492</v>
      </c>
      <c r="Q38" s="138" t="s">
        <v>1493</v>
      </c>
      <c r="R38" s="138" t="s">
        <v>1494</v>
      </c>
      <c r="S38" s="138" t="s">
        <v>1495</v>
      </c>
      <c r="T38" s="138" t="s">
        <v>1496</v>
      </c>
      <c r="U38" s="138" t="s">
        <v>1497</v>
      </c>
      <c r="V38" s="138" t="s">
        <v>1497</v>
      </c>
      <c r="W38" s="138" t="s">
        <v>1498</v>
      </c>
      <c r="X38" s="138" t="s">
        <v>1499</v>
      </c>
      <c r="Y38" s="138" t="s">
        <v>774</v>
      </c>
      <c r="Z38" s="138" t="s">
        <v>1500</v>
      </c>
      <c r="AA38" s="128" t="s">
        <v>1501</v>
      </c>
      <c r="AB38" s="134" t="s">
        <v>1502</v>
      </c>
      <c r="AC38" s="128" t="s">
        <v>1504</v>
      </c>
      <c r="AD38" s="125">
        <v>0.11180555555555556</v>
      </c>
      <c r="AE38" s="134" t="s">
        <v>1505</v>
      </c>
      <c r="AF38" s="130">
        <v>0.10555555555555556</v>
      </c>
      <c r="AG38" s="134" t="s">
        <v>1507</v>
      </c>
      <c r="AH38" s="128" t="s">
        <v>1116</v>
      </c>
      <c r="AI38" s="138" t="s">
        <v>1232</v>
      </c>
      <c r="AJ38" s="128" t="s">
        <v>1508</v>
      </c>
      <c r="AK38" s="130">
        <v>0.19305555555555556</v>
      </c>
      <c r="AL38" s="134" t="s">
        <v>1510</v>
      </c>
      <c r="AM38" s="138" t="s">
        <v>1511</v>
      </c>
      <c r="AN38" s="134" t="s">
        <v>1512</v>
      </c>
      <c r="AO38" s="134" t="s">
        <v>1513</v>
      </c>
      <c r="AP38" s="128" t="s">
        <v>1514</v>
      </c>
      <c r="AQ38" s="140">
        <v>0.11805555555555555</v>
      </c>
      <c r="AR38" s="128" t="s">
        <v>1515</v>
      </c>
      <c r="AS38" s="130">
        <v>0.33194444444444443</v>
      </c>
      <c r="AT38" s="134" t="s">
        <v>1495</v>
      </c>
      <c r="AU38" s="140">
        <v>0.09166666666666666</v>
      </c>
      <c r="AV38" s="128" t="s">
        <v>1516</v>
      </c>
      <c r="AW38" s="130">
        <v>0.11388888888888889</v>
      </c>
      <c r="AX38" s="130">
        <v>0.059722222222222225</v>
      </c>
      <c r="AY38" s="140">
        <v>0.10694444444444444</v>
      </c>
      <c r="BA38" s="128" t="s">
        <v>1517</v>
      </c>
      <c r="BB38" s="134" t="s">
        <v>1518</v>
      </c>
      <c r="BC38" s="141" t="s">
        <v>1519</v>
      </c>
      <c r="BD38" s="130">
        <v>0.22083333333333333</v>
      </c>
      <c r="BE38" s="140">
        <v>0.10694444444444444</v>
      </c>
      <c r="BF38" s="141"/>
      <c r="BG38" s="141"/>
      <c r="BH38" s="141"/>
    </row>
    <row r="39">
      <c r="A39" s="122">
        <f t="shared" si="3"/>
        <v>0</v>
      </c>
      <c r="B39" s="122">
        <f t="shared" si="4"/>
        <v>0</v>
      </c>
      <c r="C39" s="122">
        <f t="shared" si="5"/>
        <v>0</v>
      </c>
      <c r="D39" s="122">
        <f t="shared" si="6"/>
        <v>0</v>
      </c>
      <c r="E39" s="122">
        <f t="shared" si="2"/>
        <v>160</v>
      </c>
      <c r="F39" s="135" t="s">
        <v>1521</v>
      </c>
      <c r="H39" s="135" t="s">
        <v>1522</v>
      </c>
      <c r="I39" s="135" t="s">
        <v>1523</v>
      </c>
      <c r="J39" s="135" t="s">
        <v>1524</v>
      </c>
      <c r="L39" s="167" t="s">
        <v>1525</v>
      </c>
      <c r="M39" s="175" t="s">
        <v>1526</v>
      </c>
      <c r="N39" s="169" t="s">
        <v>615</v>
      </c>
      <c r="O39" s="123" t="s">
        <v>661</v>
      </c>
      <c r="P39" s="142">
        <v>0.06736111111111111</v>
      </c>
      <c r="Q39" s="142">
        <v>0.09861111111111111</v>
      </c>
      <c r="R39" s="142">
        <v>0.08402777777777778</v>
      </c>
      <c r="S39" s="142">
        <v>0.06805555555555555</v>
      </c>
      <c r="T39" s="142">
        <v>0.07430555555555556</v>
      </c>
      <c r="U39" s="142">
        <v>0.3333333333333333</v>
      </c>
      <c r="V39" s="142">
        <v>0.3333333333333333</v>
      </c>
      <c r="W39" s="142">
        <v>0.10138888888888889</v>
      </c>
      <c r="X39" s="142">
        <v>0.15902777777777777</v>
      </c>
      <c r="Y39" s="142">
        <v>0.09305555555555556</v>
      </c>
      <c r="Z39" s="142">
        <v>0.07430555555555556</v>
      </c>
      <c r="AA39" s="145">
        <v>0.3729166666666667</v>
      </c>
      <c r="AB39" s="130">
        <v>0.16319444444444445</v>
      </c>
      <c r="AC39" s="140">
        <v>0.15486111111111112</v>
      </c>
      <c r="AD39" s="147" t="s">
        <v>1527</v>
      </c>
      <c r="AE39" s="130">
        <v>0.36666666666666664</v>
      </c>
      <c r="AF39" s="134" t="s">
        <v>1529</v>
      </c>
      <c r="AG39" s="130">
        <v>0.17083333333333334</v>
      </c>
      <c r="AH39" s="140">
        <v>0.12152777777777778</v>
      </c>
      <c r="AI39" s="142">
        <v>0.0798611111111111</v>
      </c>
      <c r="AJ39" s="145">
        <v>0.08611111111111111</v>
      </c>
      <c r="AK39" s="134" t="s">
        <v>1530</v>
      </c>
      <c r="AL39" s="130">
        <v>0.11736111111111111</v>
      </c>
      <c r="AM39" s="142">
        <v>0.0763888888888889</v>
      </c>
      <c r="AN39" s="130">
        <v>0.10347222222222222</v>
      </c>
      <c r="AO39" s="130">
        <v>0.14305555555555555</v>
      </c>
      <c r="AP39" s="140">
        <v>0.08055555555555556</v>
      </c>
      <c r="AQ39" s="128" t="s">
        <v>1532</v>
      </c>
      <c r="AR39" s="140">
        <v>0.08402777777777778</v>
      </c>
      <c r="AS39" s="134" t="s">
        <v>1533</v>
      </c>
      <c r="AT39" s="130">
        <v>0.20694444444444443</v>
      </c>
      <c r="AU39" s="128" t="s">
        <v>1534</v>
      </c>
      <c r="AV39" s="145">
        <v>0.10138888888888889</v>
      </c>
      <c r="AW39" s="134" t="s">
        <v>1535</v>
      </c>
      <c r="AX39" s="134" t="s">
        <v>1536</v>
      </c>
      <c r="AY39" s="128" t="s">
        <v>1537</v>
      </c>
      <c r="BA39" s="140">
        <v>0.07152777777777777</v>
      </c>
      <c r="BB39" s="130">
        <v>0.1125</v>
      </c>
      <c r="BC39" s="146">
        <v>0.44375</v>
      </c>
      <c r="BD39" s="134" t="s">
        <v>1538</v>
      </c>
      <c r="BE39" s="128" t="s">
        <v>1540</v>
      </c>
      <c r="BF39" s="146"/>
      <c r="BG39" s="146"/>
      <c r="BH39" s="146"/>
    </row>
    <row r="40">
      <c r="A40" s="122">
        <f t="shared" si="3"/>
        <v>0</v>
      </c>
      <c r="B40" s="122">
        <f t="shared" si="4"/>
        <v>0</v>
      </c>
      <c r="C40" s="122">
        <f t="shared" si="5"/>
        <v>0</v>
      </c>
      <c r="D40" s="122">
        <f t="shared" si="6"/>
        <v>0</v>
      </c>
      <c r="E40" s="122">
        <f t="shared" si="2"/>
        <v>468</v>
      </c>
      <c r="F40" s="135" t="s">
        <v>1541</v>
      </c>
      <c r="H40" s="135" t="s">
        <v>1542</v>
      </c>
      <c r="I40" s="135" t="s">
        <v>1543</v>
      </c>
      <c r="J40" s="135" t="s">
        <v>1544</v>
      </c>
      <c r="L40" s="167" t="s">
        <v>1545</v>
      </c>
      <c r="M40" s="175" t="s">
        <v>661</v>
      </c>
      <c r="N40" s="169" t="s">
        <v>1546</v>
      </c>
      <c r="O40" s="123" t="s">
        <v>1547</v>
      </c>
      <c r="P40" s="138" t="s">
        <v>1548</v>
      </c>
      <c r="Q40" s="138" t="s">
        <v>1549</v>
      </c>
      <c r="R40" s="138" t="s">
        <v>1550</v>
      </c>
      <c r="S40" s="138" t="s">
        <v>1551</v>
      </c>
      <c r="T40" s="138" t="s">
        <v>1552</v>
      </c>
      <c r="U40" s="138" t="s">
        <v>1553</v>
      </c>
      <c r="V40" s="138" t="s">
        <v>1553</v>
      </c>
      <c r="W40" s="138" t="s">
        <v>1554</v>
      </c>
      <c r="X40" s="138" t="s">
        <v>1555</v>
      </c>
      <c r="Y40" s="138" t="s">
        <v>1556</v>
      </c>
      <c r="Z40" s="138" t="s">
        <v>1557</v>
      </c>
      <c r="AA40" s="128" t="s">
        <v>1558</v>
      </c>
      <c r="AB40" s="134" t="s">
        <v>1559</v>
      </c>
      <c r="AC40" s="128" t="s">
        <v>1560</v>
      </c>
      <c r="AD40" s="125">
        <v>0.11805555555555555</v>
      </c>
      <c r="AE40" s="134" t="s">
        <v>1561</v>
      </c>
      <c r="AF40" s="130">
        <v>0.10902777777777778</v>
      </c>
      <c r="AG40" s="134" t="s">
        <v>1562</v>
      </c>
      <c r="AH40" s="128" t="s">
        <v>1563</v>
      </c>
      <c r="AI40" s="138" t="s">
        <v>1282</v>
      </c>
      <c r="AJ40" s="128" t="s">
        <v>1564</v>
      </c>
      <c r="AK40" s="130">
        <v>0.19444444444444445</v>
      </c>
      <c r="AL40" s="134" t="s">
        <v>1565</v>
      </c>
      <c r="AM40" s="138" t="s">
        <v>1566</v>
      </c>
      <c r="AN40" s="134" t="s">
        <v>1567</v>
      </c>
      <c r="AO40" s="134" t="s">
        <v>1568</v>
      </c>
      <c r="AP40" s="128" t="s">
        <v>1569</v>
      </c>
      <c r="AQ40" s="140">
        <v>0.12013888888888889</v>
      </c>
      <c r="AR40" s="128" t="s">
        <v>1570</v>
      </c>
      <c r="AS40" s="130">
        <v>0.3368055555555556</v>
      </c>
      <c r="AT40" s="134" t="s">
        <v>1571</v>
      </c>
      <c r="AU40" s="140">
        <v>0.09305555555555556</v>
      </c>
      <c r="AV40" s="128" t="s">
        <v>1572</v>
      </c>
      <c r="AW40" s="130">
        <v>0.11805555555555555</v>
      </c>
      <c r="AX40" s="130">
        <v>0.06111111111111111</v>
      </c>
      <c r="AY40" s="140">
        <v>0.10833333333333334</v>
      </c>
      <c r="BA40" s="128" t="s">
        <v>1573</v>
      </c>
      <c r="BB40" s="134" t="s">
        <v>1574</v>
      </c>
      <c r="BC40" s="141" t="s">
        <v>1575</v>
      </c>
      <c r="BD40" s="130">
        <v>0.22291666666666668</v>
      </c>
      <c r="BE40" s="140">
        <v>0.11041666666666666</v>
      </c>
      <c r="BF40" s="141"/>
      <c r="BG40" s="141"/>
      <c r="BH40" s="141"/>
    </row>
    <row r="41">
      <c r="A41" s="122">
        <f t="shared" si="3"/>
        <v>0</v>
      </c>
      <c r="B41" s="122">
        <f t="shared" si="4"/>
        <v>0</v>
      </c>
      <c r="C41" s="122">
        <f t="shared" si="5"/>
        <v>0</v>
      </c>
      <c r="D41" s="122">
        <f t="shared" si="6"/>
        <v>0</v>
      </c>
      <c r="E41" s="122">
        <f t="shared" si="2"/>
        <v>211</v>
      </c>
      <c r="F41" s="135">
        <v>13.0</v>
      </c>
      <c r="H41" s="135">
        <v>13.0</v>
      </c>
      <c r="I41" s="135">
        <v>13.0</v>
      </c>
      <c r="J41" s="135">
        <v>13.0</v>
      </c>
      <c r="L41" s="167" t="s">
        <v>1577</v>
      </c>
      <c r="M41" s="175" t="s">
        <v>1578</v>
      </c>
      <c r="N41" s="169" t="s">
        <v>1579</v>
      </c>
      <c r="O41" s="123" t="s">
        <v>1196</v>
      </c>
      <c r="P41" s="142">
        <v>0.07152777777777777</v>
      </c>
      <c r="Q41" s="142">
        <v>0.10138888888888889</v>
      </c>
      <c r="R41" s="142">
        <v>0.0875</v>
      </c>
      <c r="S41" s="142">
        <v>0.06875</v>
      </c>
      <c r="T41" s="142">
        <v>0.0763888888888889</v>
      </c>
      <c r="U41" s="142">
        <v>0.33402777777777776</v>
      </c>
      <c r="V41" s="142">
        <v>0.33402777777777776</v>
      </c>
      <c r="W41" s="142">
        <v>0.10208333333333333</v>
      </c>
      <c r="X41" s="142">
        <v>0.16180555555555556</v>
      </c>
      <c r="Y41" s="142">
        <v>0.09513888888888888</v>
      </c>
      <c r="Z41" s="142">
        <v>0.07569444444444444</v>
      </c>
      <c r="AA41" s="145">
        <v>0.37916666666666665</v>
      </c>
      <c r="AB41" s="130">
        <v>0.16944444444444445</v>
      </c>
      <c r="AC41" s="140">
        <v>0.16597222222222222</v>
      </c>
      <c r="AD41" s="147" t="s">
        <v>1583</v>
      </c>
      <c r="AE41" s="130">
        <v>0.37430555555555556</v>
      </c>
      <c r="AF41" s="134" t="s">
        <v>1585</v>
      </c>
      <c r="AG41" s="130">
        <v>0.1763888888888889</v>
      </c>
      <c r="AH41" s="140">
        <v>0.12291666666666666</v>
      </c>
      <c r="AI41" s="142">
        <v>0.10347222222222222</v>
      </c>
      <c r="AJ41" s="145">
        <v>0.08819444444444445</v>
      </c>
      <c r="AK41" s="134" t="s">
        <v>1586</v>
      </c>
      <c r="AL41" s="130">
        <v>0.12083333333333333</v>
      </c>
      <c r="AM41" s="142">
        <v>0.07847222222222222</v>
      </c>
      <c r="AN41" s="130">
        <v>0.10833333333333334</v>
      </c>
      <c r="AO41" s="130">
        <v>0.14652777777777778</v>
      </c>
      <c r="AP41" s="140">
        <v>0.08194444444444444</v>
      </c>
      <c r="AQ41" s="128" t="s">
        <v>1587</v>
      </c>
      <c r="AR41" s="140">
        <v>0.08541666666666667</v>
      </c>
      <c r="AS41" s="134" t="s">
        <v>1588</v>
      </c>
      <c r="AT41" s="130">
        <v>0.2076388888888889</v>
      </c>
      <c r="AU41" s="128" t="s">
        <v>1589</v>
      </c>
      <c r="AV41" s="145">
        <v>0.10833333333333334</v>
      </c>
      <c r="AW41" s="134" t="s">
        <v>1590</v>
      </c>
      <c r="AX41" s="134" t="s">
        <v>1591</v>
      </c>
      <c r="AY41" s="128" t="s">
        <v>1592</v>
      </c>
      <c r="BA41" s="140">
        <v>0.07222222222222222</v>
      </c>
      <c r="BB41" s="130">
        <v>0.12013888888888889</v>
      </c>
      <c r="BC41" s="146">
        <v>0.4465277777777778</v>
      </c>
      <c r="BD41" s="134" t="s">
        <v>1593</v>
      </c>
      <c r="BE41" s="128" t="s">
        <v>1594</v>
      </c>
      <c r="BF41" s="146"/>
      <c r="BG41" s="146"/>
      <c r="BH41" s="146"/>
    </row>
    <row r="42">
      <c r="A42" s="122">
        <f t="shared" si="3"/>
        <v>0</v>
      </c>
      <c r="B42" s="122">
        <f t="shared" si="4"/>
        <v>0</v>
      </c>
      <c r="C42" s="122">
        <f t="shared" si="5"/>
        <v>0</v>
      </c>
      <c r="D42" s="122">
        <f t="shared" si="6"/>
        <v>0</v>
      </c>
      <c r="E42" s="122">
        <f t="shared" si="2"/>
        <v>503</v>
      </c>
      <c r="F42" s="135" t="s">
        <v>1596</v>
      </c>
      <c r="H42" s="135" t="s">
        <v>1598</v>
      </c>
      <c r="I42" s="135" t="s">
        <v>1600</v>
      </c>
      <c r="J42" s="135" t="s">
        <v>1601</v>
      </c>
      <c r="L42" s="167" t="s">
        <v>1603</v>
      </c>
      <c r="M42" s="175" t="s">
        <v>615</v>
      </c>
      <c r="N42" s="169" t="s">
        <v>1604</v>
      </c>
      <c r="O42" s="123" t="s">
        <v>1605</v>
      </c>
      <c r="P42" s="138" t="s">
        <v>1606</v>
      </c>
      <c r="Q42" s="138" t="s">
        <v>1607</v>
      </c>
      <c r="R42" s="138" t="s">
        <v>1608</v>
      </c>
      <c r="S42" s="138" t="s">
        <v>1609</v>
      </c>
      <c r="T42" s="138" t="s">
        <v>1610</v>
      </c>
      <c r="U42" s="138" t="s">
        <v>1611</v>
      </c>
      <c r="V42" s="138" t="s">
        <v>1611</v>
      </c>
      <c r="W42" s="138" t="s">
        <v>1612</v>
      </c>
      <c r="X42" s="138" t="s">
        <v>1613</v>
      </c>
      <c r="Y42" s="138" t="s">
        <v>1614</v>
      </c>
      <c r="Z42" s="138" t="s">
        <v>1615</v>
      </c>
      <c r="AA42" s="128" t="s">
        <v>1616</v>
      </c>
      <c r="AB42" s="134" t="s">
        <v>1617</v>
      </c>
      <c r="AC42" s="128" t="s">
        <v>1618</v>
      </c>
      <c r="AD42" s="125">
        <v>0.12291666666666666</v>
      </c>
      <c r="AE42" s="134" t="s">
        <v>1619</v>
      </c>
      <c r="AF42" s="130">
        <v>0.11388888888888889</v>
      </c>
      <c r="AG42" s="134" t="s">
        <v>1620</v>
      </c>
      <c r="AH42" s="128" t="s">
        <v>1621</v>
      </c>
      <c r="AI42" s="138" t="s">
        <v>1338</v>
      </c>
      <c r="AJ42" s="128" t="s">
        <v>1622</v>
      </c>
      <c r="AK42" s="130">
        <v>0.20069444444444445</v>
      </c>
      <c r="AL42" s="134" t="s">
        <v>1623</v>
      </c>
      <c r="AM42" s="138" t="s">
        <v>1624</v>
      </c>
      <c r="AN42" s="134" t="s">
        <v>1625</v>
      </c>
      <c r="AO42" s="134" t="s">
        <v>1627</v>
      </c>
      <c r="AP42" s="128" t="s">
        <v>1628</v>
      </c>
      <c r="AQ42" s="140">
        <v>0.12152777777777778</v>
      </c>
      <c r="AR42" s="128" t="s">
        <v>1629</v>
      </c>
      <c r="AS42" s="130">
        <v>0.3416666666666667</v>
      </c>
      <c r="AT42" s="134" t="s">
        <v>1630</v>
      </c>
      <c r="AU42" s="140">
        <v>0.09444444444444444</v>
      </c>
      <c r="AV42" s="128" t="s">
        <v>1631</v>
      </c>
      <c r="AW42" s="130">
        <v>0.12152777777777778</v>
      </c>
      <c r="AX42" s="130">
        <v>0.0625</v>
      </c>
      <c r="AY42" s="140">
        <v>0.10972222222222222</v>
      </c>
      <c r="BA42" s="128" t="s">
        <v>1632</v>
      </c>
      <c r="BB42" s="134" t="s">
        <v>1633</v>
      </c>
      <c r="BC42" s="141" t="s">
        <v>1137</v>
      </c>
      <c r="BD42" s="130">
        <v>0.22569444444444445</v>
      </c>
      <c r="BE42" s="140">
        <v>0.1125</v>
      </c>
      <c r="BF42" s="141"/>
      <c r="BG42" s="141"/>
      <c r="BH42" s="141"/>
    </row>
    <row r="43">
      <c r="A43" s="122">
        <f t="shared" si="3"/>
        <v>0</v>
      </c>
      <c r="B43" s="122">
        <f t="shared" si="4"/>
        <v>0</v>
      </c>
      <c r="C43" s="122">
        <f t="shared" si="5"/>
        <v>0</v>
      </c>
      <c r="D43" s="122">
        <f t="shared" si="6"/>
        <v>0</v>
      </c>
      <c r="E43" s="122">
        <f t="shared" si="2"/>
        <v>233</v>
      </c>
      <c r="F43" s="135" t="s">
        <v>1635</v>
      </c>
      <c r="H43" s="135" t="s">
        <v>1637</v>
      </c>
      <c r="I43" s="135" t="s">
        <v>1639</v>
      </c>
      <c r="J43" s="135" t="s">
        <v>1640</v>
      </c>
      <c r="L43" s="175" t="s">
        <v>661</v>
      </c>
      <c r="M43" s="175" t="s">
        <v>1642</v>
      </c>
      <c r="N43" s="169" t="s">
        <v>1643</v>
      </c>
      <c r="O43" s="123" t="s">
        <v>661</v>
      </c>
      <c r="P43" s="142">
        <v>0.07569444444444444</v>
      </c>
      <c r="Q43" s="142">
        <v>0.10625</v>
      </c>
      <c r="R43" s="142">
        <v>0.09513888888888888</v>
      </c>
      <c r="S43" s="142">
        <v>0.07152777777777777</v>
      </c>
      <c r="T43" s="142">
        <v>0.07777777777777778</v>
      </c>
      <c r="U43" s="142">
        <v>0.33611111111111114</v>
      </c>
      <c r="V43" s="142">
        <v>0.33611111111111114</v>
      </c>
      <c r="W43" s="142">
        <v>0.10347222222222222</v>
      </c>
      <c r="X43" s="142">
        <v>0.1625</v>
      </c>
      <c r="Y43" s="142">
        <v>0.09652777777777778</v>
      </c>
      <c r="Z43" s="142">
        <v>0.08541666666666667</v>
      </c>
      <c r="AA43" s="145">
        <v>0.3798611111111111</v>
      </c>
      <c r="AB43" s="130">
        <v>0.17291666666666666</v>
      </c>
      <c r="AC43" s="140">
        <v>0.17152777777777778</v>
      </c>
      <c r="AD43" s="147" t="s">
        <v>1644</v>
      </c>
      <c r="AE43" s="130">
        <v>0.37777777777777777</v>
      </c>
      <c r="AF43" s="134" t="s">
        <v>1645</v>
      </c>
      <c r="AG43" s="130">
        <v>0.18194444444444444</v>
      </c>
      <c r="AH43" s="140">
        <v>0.12361111111111112</v>
      </c>
      <c r="AI43" s="142">
        <v>0.10902777777777778</v>
      </c>
      <c r="AJ43" s="145">
        <v>0.09097222222222222</v>
      </c>
      <c r="AK43" s="134" t="s">
        <v>1646</v>
      </c>
      <c r="AL43" s="130">
        <v>0.1284722222222222</v>
      </c>
      <c r="AM43" s="142">
        <v>0.08194444444444444</v>
      </c>
      <c r="AN43" s="130">
        <v>0.1111111111111111</v>
      </c>
      <c r="AO43" s="130">
        <v>0.15208333333333332</v>
      </c>
      <c r="AP43" s="140">
        <v>0.08958333333333333</v>
      </c>
      <c r="AQ43" s="128" t="s">
        <v>1647</v>
      </c>
      <c r="AR43" s="140">
        <v>0.0875</v>
      </c>
      <c r="AS43" s="134" t="s">
        <v>1648</v>
      </c>
      <c r="AT43" s="130">
        <v>0.20833333333333334</v>
      </c>
      <c r="AU43" s="128" t="s">
        <v>1650</v>
      </c>
      <c r="AV43" s="145">
        <v>0.12361111111111112</v>
      </c>
      <c r="AW43" s="134" t="s">
        <v>1651</v>
      </c>
      <c r="AX43" s="134" t="s">
        <v>1652</v>
      </c>
      <c r="AY43" s="128" t="s">
        <v>1653</v>
      </c>
      <c r="BA43" s="140">
        <v>0.07361111111111111</v>
      </c>
      <c r="BB43" s="130">
        <v>0.125</v>
      </c>
      <c r="BC43" s="146">
        <v>0.4479166666666667</v>
      </c>
      <c r="BD43" s="134" t="s">
        <v>1654</v>
      </c>
      <c r="BE43" s="128" t="s">
        <v>724</v>
      </c>
      <c r="BF43" s="146"/>
      <c r="BG43" s="146"/>
      <c r="BH43" s="146"/>
    </row>
    <row r="44">
      <c r="A44" s="122">
        <f t="shared" si="3"/>
        <v>0</v>
      </c>
      <c r="B44" s="122">
        <f t="shared" si="4"/>
        <v>0</v>
      </c>
      <c r="C44" s="122">
        <f t="shared" si="5"/>
        <v>0</v>
      </c>
      <c r="D44" s="122">
        <f t="shared" si="6"/>
        <v>0</v>
      </c>
      <c r="E44" s="122">
        <f t="shared" si="2"/>
        <v>433</v>
      </c>
      <c r="F44" s="135">
        <v>14.0</v>
      </c>
      <c r="H44" s="135">
        <v>14.0</v>
      </c>
      <c r="I44" s="135">
        <v>14.0</v>
      </c>
      <c r="J44" s="135">
        <v>14.0</v>
      </c>
      <c r="L44" s="175" t="s">
        <v>1655</v>
      </c>
      <c r="M44" s="175" t="s">
        <v>1656</v>
      </c>
      <c r="N44" s="169" t="s">
        <v>615</v>
      </c>
      <c r="O44" s="123" t="s">
        <v>1657</v>
      </c>
      <c r="P44" s="138" t="s">
        <v>1658</v>
      </c>
      <c r="Q44" s="138" t="s">
        <v>1660</v>
      </c>
      <c r="R44" s="138" t="s">
        <v>1661</v>
      </c>
      <c r="S44" s="138" t="s">
        <v>1663</v>
      </c>
      <c r="T44" s="138" t="s">
        <v>1664</v>
      </c>
      <c r="U44" s="138" t="s">
        <v>1666</v>
      </c>
      <c r="V44" s="138" t="s">
        <v>1666</v>
      </c>
      <c r="W44" s="138" t="s">
        <v>1667</v>
      </c>
      <c r="X44" s="138" t="s">
        <v>1292</v>
      </c>
      <c r="Y44" s="138" t="s">
        <v>1668</v>
      </c>
      <c r="Z44" s="138" t="s">
        <v>1669</v>
      </c>
      <c r="AA44" s="128" t="s">
        <v>1670</v>
      </c>
      <c r="AB44" s="134" t="s">
        <v>1671</v>
      </c>
      <c r="AC44" s="128" t="s">
        <v>1672</v>
      </c>
      <c r="AD44" s="125">
        <v>0.12708333333333333</v>
      </c>
      <c r="AE44" s="134" t="s">
        <v>1673</v>
      </c>
      <c r="AF44" s="130">
        <v>0.11736111111111111</v>
      </c>
      <c r="AG44" s="134" t="s">
        <v>1674</v>
      </c>
      <c r="AH44" s="128" t="s">
        <v>1675</v>
      </c>
      <c r="AI44" s="138" t="s">
        <v>1398</v>
      </c>
      <c r="AJ44" s="128" t="s">
        <v>1676</v>
      </c>
      <c r="AK44" s="130">
        <v>0.20625</v>
      </c>
      <c r="AL44" s="130">
        <v>0.13680555555555557</v>
      </c>
      <c r="AM44" s="138" t="s">
        <v>1677</v>
      </c>
      <c r="AN44" s="134" t="s">
        <v>1678</v>
      </c>
      <c r="AO44" s="134" t="s">
        <v>1679</v>
      </c>
      <c r="AP44" s="128" t="s">
        <v>1680</v>
      </c>
      <c r="AQ44" s="140">
        <v>0.125</v>
      </c>
      <c r="AR44" s="128" t="s">
        <v>1681</v>
      </c>
      <c r="AS44" s="130">
        <v>0.34375</v>
      </c>
      <c r="AT44" s="134" t="s">
        <v>1055</v>
      </c>
      <c r="AU44" s="140">
        <v>0.09652777777777778</v>
      </c>
      <c r="AV44" s="128" t="s">
        <v>1682</v>
      </c>
      <c r="AW44" s="130">
        <v>0.12638888888888888</v>
      </c>
      <c r="AX44" s="130">
        <v>0.06458333333333334</v>
      </c>
      <c r="AY44" s="140">
        <v>0.1111111111111111</v>
      </c>
      <c r="BA44" s="128" t="s">
        <v>1683</v>
      </c>
      <c r="BB44" s="134" t="s">
        <v>1651</v>
      </c>
      <c r="BC44" s="141" t="s">
        <v>1685</v>
      </c>
      <c r="BD44" s="130">
        <v>0.23472222222222222</v>
      </c>
      <c r="BE44" s="140">
        <v>0.12152777777777778</v>
      </c>
      <c r="BF44" s="141"/>
      <c r="BG44" s="141"/>
      <c r="BH44" s="141"/>
    </row>
    <row r="45">
      <c r="A45" s="122">
        <f t="shared" si="3"/>
        <v>0</v>
      </c>
      <c r="B45" s="122">
        <f t="shared" si="4"/>
        <v>0</v>
      </c>
      <c r="C45" s="122">
        <f t="shared" si="5"/>
        <v>0</v>
      </c>
      <c r="D45" s="122">
        <f t="shared" si="6"/>
        <v>0</v>
      </c>
      <c r="E45" s="122">
        <f t="shared" si="2"/>
        <v>292</v>
      </c>
      <c r="F45" s="135" t="s">
        <v>1690</v>
      </c>
      <c r="H45" s="135" t="s">
        <v>1691</v>
      </c>
      <c r="I45" s="135" t="s">
        <v>1692</v>
      </c>
      <c r="J45" s="135" t="s">
        <v>1693</v>
      </c>
      <c r="L45" s="175" t="s">
        <v>1694</v>
      </c>
      <c r="M45" s="175" t="s">
        <v>661</v>
      </c>
      <c r="N45" s="169" t="s">
        <v>1695</v>
      </c>
      <c r="O45" s="123" t="s">
        <v>1696</v>
      </c>
      <c r="P45" s="142">
        <v>0.07777777777777778</v>
      </c>
      <c r="Q45" s="142">
        <v>0.10972222222222222</v>
      </c>
      <c r="R45" s="142">
        <v>0.1076388888888889</v>
      </c>
      <c r="S45" s="142">
        <v>0.07430555555555556</v>
      </c>
      <c r="T45" s="142">
        <v>0.0798611111111111</v>
      </c>
      <c r="U45" s="142">
        <v>0.3375</v>
      </c>
      <c r="V45" s="142">
        <v>0.3375</v>
      </c>
      <c r="W45" s="142">
        <v>0.10486111111111111</v>
      </c>
      <c r="X45" s="142">
        <v>0.16458333333333333</v>
      </c>
      <c r="Y45" s="142">
        <v>0.09791666666666667</v>
      </c>
      <c r="Z45" s="142">
        <v>0.08819444444444445</v>
      </c>
      <c r="AA45" s="145">
        <v>0.3854166666666667</v>
      </c>
      <c r="AB45" s="130">
        <v>0.17430555555555555</v>
      </c>
      <c r="AC45" s="140">
        <v>0.17569444444444443</v>
      </c>
      <c r="AD45" s="147" t="s">
        <v>1698</v>
      </c>
      <c r="AE45" s="130">
        <v>0.38333333333333336</v>
      </c>
      <c r="AF45" s="134" t="s">
        <v>1699</v>
      </c>
      <c r="AG45" s="130">
        <v>0.18472222222222223</v>
      </c>
      <c r="AH45" s="140">
        <v>0.12638888888888888</v>
      </c>
      <c r="AI45" s="142">
        <v>0.11180555555555556</v>
      </c>
      <c r="AJ45" s="145">
        <v>0.09861111111111111</v>
      </c>
      <c r="AK45" s="134" t="s">
        <v>1700</v>
      </c>
      <c r="AL45" s="134" t="s">
        <v>1701</v>
      </c>
      <c r="AM45" s="142">
        <v>0.08680555555555555</v>
      </c>
      <c r="AN45" s="130">
        <v>0.11319444444444444</v>
      </c>
      <c r="AO45" s="130">
        <v>0.15625</v>
      </c>
      <c r="AP45" s="140">
        <v>0.09652777777777778</v>
      </c>
      <c r="AQ45" s="128" t="s">
        <v>1702</v>
      </c>
      <c r="AR45" s="140">
        <v>0.08888888888888889</v>
      </c>
      <c r="AS45" s="134" t="s">
        <v>1703</v>
      </c>
      <c r="AT45" s="130">
        <v>0.21875</v>
      </c>
      <c r="AU45" s="128" t="s">
        <v>1704</v>
      </c>
      <c r="AV45" s="145">
        <v>0.13402777777777777</v>
      </c>
      <c r="AW45" s="134" t="s">
        <v>1705</v>
      </c>
      <c r="AX45" s="134" t="s">
        <v>1707</v>
      </c>
      <c r="AY45" s="128" t="s">
        <v>1708</v>
      </c>
      <c r="BA45" s="140">
        <v>0.08055555555555556</v>
      </c>
      <c r="BB45" s="130">
        <v>0.1284722222222222</v>
      </c>
      <c r="BC45" s="146">
        <v>0.44930555555555557</v>
      </c>
      <c r="BD45" s="134" t="s">
        <v>1710</v>
      </c>
      <c r="BE45" s="128" t="s">
        <v>1711</v>
      </c>
      <c r="BF45" s="146"/>
      <c r="BG45" s="146"/>
      <c r="BH45" s="146"/>
    </row>
    <row r="46">
      <c r="A46" s="122">
        <f t="shared" si="3"/>
        <v>0</v>
      </c>
      <c r="B46" s="122">
        <f t="shared" si="4"/>
        <v>0</v>
      </c>
      <c r="C46" s="122">
        <f t="shared" si="5"/>
        <v>0</v>
      </c>
      <c r="D46" s="122">
        <f t="shared" si="6"/>
        <v>0</v>
      </c>
      <c r="E46" s="122">
        <f t="shared" si="2"/>
        <v>361</v>
      </c>
      <c r="F46" s="135" t="s">
        <v>1715</v>
      </c>
      <c r="H46" s="135" t="s">
        <v>1716</v>
      </c>
      <c r="I46" s="135" t="s">
        <v>1718</v>
      </c>
      <c r="J46" s="135" t="s">
        <v>1719</v>
      </c>
      <c r="L46" s="175" t="s">
        <v>615</v>
      </c>
      <c r="M46" s="175" t="s">
        <v>1720</v>
      </c>
      <c r="N46" s="169" t="s">
        <v>1721</v>
      </c>
      <c r="O46" s="123" t="s">
        <v>615</v>
      </c>
      <c r="P46" s="138" t="s">
        <v>1722</v>
      </c>
      <c r="Q46" s="138" t="s">
        <v>1723</v>
      </c>
      <c r="R46" s="138" t="s">
        <v>1724</v>
      </c>
      <c r="S46" s="138" t="s">
        <v>1725</v>
      </c>
      <c r="T46" s="138" t="s">
        <v>1726</v>
      </c>
      <c r="U46" s="138" t="s">
        <v>728</v>
      </c>
      <c r="V46" s="138" t="s">
        <v>728</v>
      </c>
      <c r="W46" s="138" t="s">
        <v>1727</v>
      </c>
      <c r="X46" s="138" t="s">
        <v>1728</v>
      </c>
      <c r="Y46" s="138" t="s">
        <v>1729</v>
      </c>
      <c r="Z46" s="138" t="s">
        <v>1730</v>
      </c>
      <c r="AA46" s="128" t="s">
        <v>1731</v>
      </c>
      <c r="AB46" s="134" t="s">
        <v>1732</v>
      </c>
      <c r="AC46" s="128" t="s">
        <v>1733</v>
      </c>
      <c r="AD46" s="125">
        <v>0.13125</v>
      </c>
      <c r="AE46" s="130">
        <v>0.3902777777777778</v>
      </c>
      <c r="AF46" s="130">
        <v>0.12291666666666666</v>
      </c>
      <c r="AG46" s="134" t="s">
        <v>1734</v>
      </c>
      <c r="AH46" s="128" t="s">
        <v>1735</v>
      </c>
      <c r="AI46" s="138" t="s">
        <v>1452</v>
      </c>
      <c r="AJ46" s="128" t="s">
        <v>1736</v>
      </c>
      <c r="AK46" s="130">
        <v>0.225</v>
      </c>
      <c r="AL46" s="130">
        <v>0.14305555555555555</v>
      </c>
      <c r="AM46" s="138" t="s">
        <v>1737</v>
      </c>
      <c r="AN46" s="134" t="s">
        <v>1739</v>
      </c>
      <c r="AO46" s="134" t="s">
        <v>1740</v>
      </c>
      <c r="AP46" s="130">
        <v>0.11319444444444444</v>
      </c>
      <c r="AQ46" s="140">
        <v>0.12708333333333333</v>
      </c>
      <c r="AR46" s="128" t="s">
        <v>1742</v>
      </c>
      <c r="AS46" s="130">
        <v>0.3451388888888889</v>
      </c>
      <c r="AT46" s="134" t="s">
        <v>1743</v>
      </c>
      <c r="AU46" s="140">
        <v>0.09930555555555555</v>
      </c>
      <c r="AV46" s="128" t="s">
        <v>1744</v>
      </c>
      <c r="AW46" s="130">
        <v>0.12986111111111112</v>
      </c>
      <c r="AX46" s="130">
        <v>0.06666666666666667</v>
      </c>
      <c r="AY46" s="140">
        <v>0.11458333333333333</v>
      </c>
      <c r="BA46" s="128" t="s">
        <v>1746</v>
      </c>
      <c r="BB46" s="134" t="s">
        <v>1747</v>
      </c>
      <c r="BC46" s="141" t="s">
        <v>1748</v>
      </c>
      <c r="BD46" s="130">
        <v>0.24097222222222223</v>
      </c>
      <c r="BE46" s="140">
        <v>0.12291666666666666</v>
      </c>
      <c r="BF46" s="141"/>
      <c r="BG46" s="141"/>
      <c r="BH46" s="141"/>
    </row>
    <row r="47">
      <c r="A47" s="122">
        <f t="shared" si="3"/>
        <v>0</v>
      </c>
      <c r="B47" s="122">
        <f t="shared" si="4"/>
        <v>0</v>
      </c>
      <c r="C47" s="122">
        <f t="shared" si="5"/>
        <v>0</v>
      </c>
      <c r="D47" s="122">
        <f t="shared" si="6"/>
        <v>0</v>
      </c>
      <c r="E47" s="122">
        <f t="shared" si="2"/>
        <v>296</v>
      </c>
      <c r="F47" s="135">
        <v>15.0</v>
      </c>
      <c r="H47" s="135">
        <v>15.0</v>
      </c>
      <c r="I47" s="135">
        <v>15.0</v>
      </c>
      <c r="J47" s="135">
        <v>15.0</v>
      </c>
      <c r="L47" s="175" t="s">
        <v>1749</v>
      </c>
      <c r="M47" s="175" t="s">
        <v>615</v>
      </c>
      <c r="N47" s="169" t="s">
        <v>1750</v>
      </c>
      <c r="O47" s="123" t="s">
        <v>1751</v>
      </c>
      <c r="P47" s="142">
        <v>0.0798611111111111</v>
      </c>
      <c r="Q47" s="142">
        <v>0.11319444444444444</v>
      </c>
      <c r="R47" s="142">
        <v>0.10972222222222222</v>
      </c>
      <c r="S47" s="142">
        <v>0.0763888888888889</v>
      </c>
      <c r="T47" s="142">
        <v>0.08194444444444444</v>
      </c>
      <c r="U47" s="142">
        <v>0.3416666666666667</v>
      </c>
      <c r="V47" s="142">
        <v>0.3416666666666667</v>
      </c>
      <c r="W47" s="142">
        <v>0.10694444444444444</v>
      </c>
      <c r="X47" s="142">
        <v>0.16597222222222222</v>
      </c>
      <c r="Y47" s="142">
        <v>0.09930555555555555</v>
      </c>
      <c r="Z47" s="142">
        <v>0.09236111111111112</v>
      </c>
      <c r="AA47" s="145">
        <v>0.3902777777777778</v>
      </c>
      <c r="AB47" s="130">
        <v>0.18125</v>
      </c>
      <c r="AC47" s="140">
        <v>0.17916666666666667</v>
      </c>
      <c r="AD47" s="147" t="s">
        <v>1752</v>
      </c>
      <c r="AE47" s="134" t="s">
        <v>1754</v>
      </c>
      <c r="AF47" s="134" t="s">
        <v>1755</v>
      </c>
      <c r="AG47" s="130">
        <v>0.18958333333333333</v>
      </c>
      <c r="AH47" s="140">
        <v>0.12916666666666668</v>
      </c>
      <c r="AI47" s="142">
        <v>0.11736111111111111</v>
      </c>
      <c r="AJ47" s="145">
        <v>0.10277777777777777</v>
      </c>
      <c r="AK47" s="134" t="s">
        <v>1758</v>
      </c>
      <c r="AL47" s="134" t="s">
        <v>1759</v>
      </c>
      <c r="AM47" s="142">
        <v>0.09166666666666666</v>
      </c>
      <c r="AN47" s="130">
        <v>0.12361111111111112</v>
      </c>
      <c r="AO47" s="130">
        <v>0.15763888888888888</v>
      </c>
      <c r="AP47" s="128" t="s">
        <v>1761</v>
      </c>
      <c r="AQ47" s="128" t="s">
        <v>1762</v>
      </c>
      <c r="AR47" s="140">
        <v>0.09097222222222222</v>
      </c>
      <c r="AS47" s="134" t="s">
        <v>1495</v>
      </c>
      <c r="AT47" s="130">
        <v>0.22013888888888888</v>
      </c>
      <c r="AU47" s="128" t="s">
        <v>1763</v>
      </c>
      <c r="AV47" s="145">
        <v>0.13680555555555557</v>
      </c>
      <c r="AW47" s="134" t="s">
        <v>1764</v>
      </c>
      <c r="AX47" s="134" t="s">
        <v>1765</v>
      </c>
      <c r="AY47" s="128" t="s">
        <v>1766</v>
      </c>
      <c r="BA47" s="140">
        <v>0.08125</v>
      </c>
      <c r="BB47" s="130">
        <v>0.13055555555555556</v>
      </c>
      <c r="BC47" s="146">
        <v>0.4576388888888889</v>
      </c>
      <c r="BD47" s="134" t="s">
        <v>1767</v>
      </c>
      <c r="BE47" s="128" t="s">
        <v>1768</v>
      </c>
      <c r="BF47" s="146"/>
      <c r="BG47" s="146"/>
      <c r="BH47" s="146"/>
    </row>
    <row r="48">
      <c r="A48" s="122">
        <f t="shared" si="3"/>
        <v>0</v>
      </c>
      <c r="B48" s="122">
        <f t="shared" si="4"/>
        <v>0</v>
      </c>
      <c r="C48" s="122">
        <f t="shared" si="5"/>
        <v>0</v>
      </c>
      <c r="D48" s="122">
        <f t="shared" si="6"/>
        <v>0</v>
      </c>
      <c r="E48" s="122">
        <f t="shared" si="2"/>
        <v>348</v>
      </c>
      <c r="F48" s="135" t="s">
        <v>1770</v>
      </c>
      <c r="H48" s="135" t="s">
        <v>1771</v>
      </c>
      <c r="I48" s="135" t="s">
        <v>1772</v>
      </c>
      <c r="J48" s="135" t="s">
        <v>1773</v>
      </c>
      <c r="L48" s="175" t="s">
        <v>1774</v>
      </c>
      <c r="M48" s="175" t="s">
        <v>1775</v>
      </c>
      <c r="N48" s="169" t="s">
        <v>1196</v>
      </c>
      <c r="O48" s="123" t="s">
        <v>661</v>
      </c>
      <c r="P48" s="138" t="s">
        <v>1776</v>
      </c>
      <c r="Q48" s="138" t="s">
        <v>1777</v>
      </c>
      <c r="R48" s="138" t="s">
        <v>1778</v>
      </c>
      <c r="S48" s="138" t="s">
        <v>1779</v>
      </c>
      <c r="T48" s="138" t="s">
        <v>1780</v>
      </c>
      <c r="U48" s="138" t="s">
        <v>1781</v>
      </c>
      <c r="V48" s="138" t="s">
        <v>1781</v>
      </c>
      <c r="W48" s="138" t="s">
        <v>1782</v>
      </c>
      <c r="X48" s="138" t="s">
        <v>1783</v>
      </c>
      <c r="Y48" s="138" t="s">
        <v>1785</v>
      </c>
      <c r="Z48" s="138" t="s">
        <v>1786</v>
      </c>
      <c r="AA48" s="128" t="s">
        <v>1787</v>
      </c>
      <c r="AB48" s="134" t="s">
        <v>1788</v>
      </c>
      <c r="AC48" s="128" t="s">
        <v>1789</v>
      </c>
      <c r="AD48" s="125">
        <v>0.13472222222222222</v>
      </c>
      <c r="AE48" s="130">
        <v>0.39444444444444443</v>
      </c>
      <c r="AF48" s="130">
        <v>0.12638888888888888</v>
      </c>
      <c r="AG48" s="134" t="s">
        <v>1790</v>
      </c>
      <c r="AH48" s="128" t="s">
        <v>1791</v>
      </c>
      <c r="AI48" s="138" t="s">
        <v>1116</v>
      </c>
      <c r="AJ48" s="128" t="s">
        <v>1792</v>
      </c>
      <c r="AK48" s="130">
        <v>0.2361111111111111</v>
      </c>
      <c r="AL48" s="130">
        <v>0.1486111111111111</v>
      </c>
      <c r="AM48" s="138" t="s">
        <v>1793</v>
      </c>
      <c r="AN48" s="134" t="s">
        <v>1794</v>
      </c>
      <c r="AO48" s="134" t="s">
        <v>1795</v>
      </c>
      <c r="AP48" s="140">
        <v>0.11597222222222223</v>
      </c>
      <c r="AQ48" s="140">
        <v>0.14097222222222222</v>
      </c>
      <c r="AR48" s="128" t="s">
        <v>1796</v>
      </c>
      <c r="AS48" s="130">
        <v>0.35</v>
      </c>
      <c r="AT48" s="134" t="s">
        <v>1797</v>
      </c>
      <c r="AU48" s="140">
        <v>0.10138888888888889</v>
      </c>
      <c r="AV48" s="128" t="s">
        <v>1798</v>
      </c>
      <c r="AW48" s="130">
        <v>0.13402777777777777</v>
      </c>
      <c r="AX48" s="130">
        <v>0.07083333333333333</v>
      </c>
      <c r="AY48" s="140">
        <v>0.11736111111111111</v>
      </c>
      <c r="BA48" s="128" t="s">
        <v>1799</v>
      </c>
      <c r="BB48" s="134" t="s">
        <v>1800</v>
      </c>
      <c r="BC48" s="141" t="s">
        <v>862</v>
      </c>
      <c r="BD48" s="130">
        <v>0.2520833333333333</v>
      </c>
      <c r="BE48" s="140">
        <v>0.1284722222222222</v>
      </c>
      <c r="BF48" s="141"/>
      <c r="BG48" s="141"/>
      <c r="BH48" s="141"/>
    </row>
    <row r="49">
      <c r="A49" s="122">
        <f t="shared" si="3"/>
        <v>0</v>
      </c>
      <c r="B49" s="122">
        <f t="shared" si="4"/>
        <v>0</v>
      </c>
      <c r="C49" s="122">
        <f t="shared" si="5"/>
        <v>0</v>
      </c>
      <c r="D49" s="122">
        <f t="shared" si="6"/>
        <v>0</v>
      </c>
      <c r="E49" s="122">
        <f t="shared" si="2"/>
        <v>280</v>
      </c>
      <c r="F49" s="135" t="s">
        <v>1804</v>
      </c>
      <c r="H49" s="135" t="s">
        <v>1805</v>
      </c>
      <c r="I49" s="135" t="s">
        <v>1807</v>
      </c>
      <c r="J49" s="135" t="s">
        <v>1808</v>
      </c>
      <c r="L49" s="175" t="s">
        <v>1810</v>
      </c>
      <c r="M49" s="175" t="s">
        <v>1811</v>
      </c>
      <c r="N49" s="169" t="s">
        <v>1812</v>
      </c>
      <c r="O49" s="123" t="s">
        <v>1813</v>
      </c>
      <c r="P49" s="142">
        <v>0.08402777777777778</v>
      </c>
      <c r="Q49" s="142">
        <v>0.11527777777777778</v>
      </c>
      <c r="R49" s="142">
        <v>0.11944444444444445</v>
      </c>
      <c r="S49" s="142">
        <v>0.07916666666666666</v>
      </c>
      <c r="T49" s="142">
        <v>0.08333333333333333</v>
      </c>
      <c r="U49" s="142">
        <v>0.34305555555555556</v>
      </c>
      <c r="V49" s="142">
        <v>0.34305555555555556</v>
      </c>
      <c r="W49" s="142">
        <v>0.10902777777777778</v>
      </c>
      <c r="X49" s="142">
        <v>0.1701388888888889</v>
      </c>
      <c r="Y49" s="142">
        <v>0.10277777777777777</v>
      </c>
      <c r="Z49" s="142">
        <v>0.09791666666666667</v>
      </c>
      <c r="AA49" s="145">
        <v>0.39444444444444443</v>
      </c>
      <c r="AB49" s="130">
        <v>0.18611111111111112</v>
      </c>
      <c r="AC49" s="140">
        <v>0.18125</v>
      </c>
      <c r="AD49" s="147" t="s">
        <v>1815</v>
      </c>
      <c r="AE49" s="130">
        <v>0.40347222222222223</v>
      </c>
      <c r="AF49" s="134" t="s">
        <v>1816</v>
      </c>
      <c r="AG49" s="130">
        <v>0.19444444444444445</v>
      </c>
      <c r="AH49" s="140">
        <v>0.1361111111111111</v>
      </c>
      <c r="AI49" s="142">
        <v>0.12152777777777778</v>
      </c>
      <c r="AJ49" s="145">
        <v>0.10347222222222222</v>
      </c>
      <c r="AK49" s="134" t="s">
        <v>1817</v>
      </c>
      <c r="AL49" s="134" t="s">
        <v>1818</v>
      </c>
      <c r="AM49" s="142">
        <v>0.09513888888888888</v>
      </c>
      <c r="AN49" s="130">
        <v>0.12569444444444444</v>
      </c>
      <c r="AO49" s="130">
        <v>0.16597222222222222</v>
      </c>
      <c r="AP49" s="128" t="s">
        <v>1819</v>
      </c>
      <c r="AQ49" s="128" t="s">
        <v>1820</v>
      </c>
      <c r="AR49" s="140">
        <v>0.09166666666666666</v>
      </c>
      <c r="AS49" s="134" t="s">
        <v>1821</v>
      </c>
      <c r="AT49" s="130">
        <v>0.2222222222222222</v>
      </c>
      <c r="AU49" s="128" t="s">
        <v>1822</v>
      </c>
      <c r="AV49" s="145">
        <v>0.13819444444444445</v>
      </c>
      <c r="AW49" s="134" t="s">
        <v>1823</v>
      </c>
      <c r="AX49" s="134" t="s">
        <v>1824</v>
      </c>
      <c r="AY49" s="128" t="s">
        <v>1826</v>
      </c>
      <c r="BA49" s="140">
        <v>0.08611111111111111</v>
      </c>
      <c r="BB49" s="130">
        <v>0.1361111111111111</v>
      </c>
      <c r="BC49" s="146">
        <v>0.4597222222222222</v>
      </c>
      <c r="BD49" s="134" t="s">
        <v>1827</v>
      </c>
      <c r="BE49" s="128" t="s">
        <v>1828</v>
      </c>
      <c r="BF49" s="146"/>
      <c r="BG49" s="146"/>
      <c r="BH49" s="146"/>
    </row>
    <row r="50">
      <c r="A50" s="122">
        <f t="shared" si="3"/>
        <v>0</v>
      </c>
      <c r="B50" s="122">
        <f t="shared" si="4"/>
        <v>0</v>
      </c>
      <c r="C50" s="122">
        <f t="shared" si="5"/>
        <v>0</v>
      </c>
      <c r="D50" s="122">
        <f t="shared" si="6"/>
        <v>0</v>
      </c>
      <c r="E50" s="122">
        <f t="shared" si="2"/>
        <v>325</v>
      </c>
      <c r="F50" s="135">
        <v>16.0</v>
      </c>
      <c r="H50" s="135">
        <v>16.0</v>
      </c>
      <c r="I50" s="135">
        <v>16.0</v>
      </c>
      <c r="J50" s="135">
        <v>16.0</v>
      </c>
      <c r="L50" s="175" t="s">
        <v>1829</v>
      </c>
      <c r="M50" s="175" t="s">
        <v>1830</v>
      </c>
      <c r="N50" s="169" t="s">
        <v>1831</v>
      </c>
      <c r="O50" s="123" t="s">
        <v>1832</v>
      </c>
      <c r="P50" s="138" t="s">
        <v>1833</v>
      </c>
      <c r="Q50" s="138" t="s">
        <v>1835</v>
      </c>
      <c r="R50" s="138" t="s">
        <v>1836</v>
      </c>
      <c r="S50" s="138" t="s">
        <v>1837</v>
      </c>
      <c r="T50" s="138" t="s">
        <v>1838</v>
      </c>
      <c r="U50" s="138" t="s">
        <v>1840</v>
      </c>
      <c r="V50" s="138" t="s">
        <v>1840</v>
      </c>
      <c r="W50" s="138" t="s">
        <v>686</v>
      </c>
      <c r="X50" s="138" t="s">
        <v>1841</v>
      </c>
      <c r="Y50" s="138" t="s">
        <v>1842</v>
      </c>
      <c r="Z50" s="138" t="s">
        <v>1843</v>
      </c>
      <c r="AA50" s="128" t="s">
        <v>1845</v>
      </c>
      <c r="AB50" s="134" t="s">
        <v>1846</v>
      </c>
      <c r="AC50" s="128" t="s">
        <v>1847</v>
      </c>
      <c r="AD50" s="125">
        <v>0.1388888888888889</v>
      </c>
      <c r="AE50" s="134" t="s">
        <v>1848</v>
      </c>
      <c r="AF50" s="130">
        <v>0.13125</v>
      </c>
      <c r="AG50" s="134" t="s">
        <v>1849</v>
      </c>
      <c r="AH50" s="128" t="s">
        <v>1850</v>
      </c>
      <c r="AI50" s="138" t="s">
        <v>1563</v>
      </c>
      <c r="AJ50" s="128" t="s">
        <v>1851</v>
      </c>
      <c r="AK50" s="130">
        <v>0.25069444444444444</v>
      </c>
      <c r="AL50" s="130">
        <v>0.15347222222222223</v>
      </c>
      <c r="AM50" s="138" t="s">
        <v>1852</v>
      </c>
      <c r="AN50" s="134" t="s">
        <v>1853</v>
      </c>
      <c r="AO50" s="134" t="s">
        <v>1854</v>
      </c>
      <c r="AP50" s="140">
        <v>0.12083333333333333</v>
      </c>
      <c r="AQ50" s="140">
        <v>0.1451388888888889</v>
      </c>
      <c r="AR50" s="128" t="s">
        <v>1796</v>
      </c>
      <c r="AS50" s="130">
        <v>0.35138888888888886</v>
      </c>
      <c r="AT50" s="134" t="s">
        <v>1855</v>
      </c>
      <c r="AU50" s="140">
        <v>0.10486111111111111</v>
      </c>
      <c r="AV50" s="128" t="s">
        <v>1856</v>
      </c>
      <c r="AW50" s="130">
        <v>0.13541666666666666</v>
      </c>
      <c r="AX50" s="130">
        <v>0.07361111111111111</v>
      </c>
      <c r="AY50" s="140">
        <v>0.11805555555555555</v>
      </c>
      <c r="BA50" s="128" t="s">
        <v>1857</v>
      </c>
      <c r="BB50" s="134" t="s">
        <v>1858</v>
      </c>
      <c r="BC50" s="141" t="s">
        <v>1859</v>
      </c>
      <c r="BD50" s="130">
        <v>0.25763888888888886</v>
      </c>
      <c r="BE50" s="140">
        <v>0.14305555555555555</v>
      </c>
      <c r="BF50" s="141"/>
      <c r="BG50" s="141"/>
      <c r="BH50" s="141"/>
    </row>
    <row r="51">
      <c r="A51" s="122">
        <f t="shared" si="3"/>
        <v>0</v>
      </c>
      <c r="B51" s="122">
        <f t="shared" si="4"/>
        <v>0</v>
      </c>
      <c r="C51" s="122">
        <f t="shared" si="5"/>
        <v>0</v>
      </c>
      <c r="D51" s="122">
        <f t="shared" si="6"/>
        <v>0</v>
      </c>
      <c r="E51" s="122">
        <f t="shared" si="2"/>
        <v>300</v>
      </c>
      <c r="F51" s="135" t="s">
        <v>1861</v>
      </c>
      <c r="H51" s="135" t="s">
        <v>1862</v>
      </c>
      <c r="I51" s="135" t="s">
        <v>1863</v>
      </c>
      <c r="J51" s="135" t="s">
        <v>1864</v>
      </c>
      <c r="L51" s="175" t="s">
        <v>1865</v>
      </c>
      <c r="M51" s="175" t="s">
        <v>1196</v>
      </c>
      <c r="N51" s="169" t="s">
        <v>661</v>
      </c>
      <c r="O51" s="123" t="s">
        <v>615</v>
      </c>
      <c r="P51" s="142">
        <v>0.08611111111111111</v>
      </c>
      <c r="Q51" s="142">
        <v>0.11666666666666667</v>
      </c>
      <c r="R51" s="142">
        <v>0.12777777777777777</v>
      </c>
      <c r="S51" s="142">
        <v>0.08055555555555556</v>
      </c>
      <c r="T51" s="142">
        <v>0.08888888888888889</v>
      </c>
      <c r="U51" s="142">
        <v>0.3451388888888889</v>
      </c>
      <c r="V51" s="142">
        <v>0.3451388888888889</v>
      </c>
      <c r="W51" s="142">
        <v>0.10972222222222222</v>
      </c>
      <c r="X51" s="142">
        <v>0.175</v>
      </c>
      <c r="Y51" s="142">
        <v>0.10347222222222222</v>
      </c>
      <c r="Z51" s="142">
        <v>0.09930555555555555</v>
      </c>
      <c r="AA51" s="145">
        <v>0.3993055555555556</v>
      </c>
      <c r="AB51" s="130">
        <v>0.19027777777777777</v>
      </c>
      <c r="AC51" s="140">
        <v>0.18541666666666667</v>
      </c>
      <c r="AD51" s="147" t="s">
        <v>1866</v>
      </c>
      <c r="AE51" s="130">
        <v>0.4131944444444444</v>
      </c>
      <c r="AF51" s="134" t="s">
        <v>1867</v>
      </c>
      <c r="AG51" s="130">
        <v>0.19722222222222222</v>
      </c>
      <c r="AH51" s="140">
        <v>0.14027777777777778</v>
      </c>
      <c r="AI51" s="142">
        <v>0.12291666666666666</v>
      </c>
      <c r="AJ51" s="145">
        <v>0.10625</v>
      </c>
      <c r="AK51" s="134" t="s">
        <v>1868</v>
      </c>
      <c r="AL51" s="134" t="s">
        <v>1869</v>
      </c>
      <c r="AM51" s="142">
        <v>0.09583333333333334</v>
      </c>
      <c r="AN51" s="130">
        <v>0.13472222222222222</v>
      </c>
      <c r="AO51" s="130">
        <v>0.17083333333333334</v>
      </c>
      <c r="AP51" s="128" t="s">
        <v>1538</v>
      </c>
      <c r="AQ51" s="128" t="s">
        <v>1870</v>
      </c>
      <c r="AR51" s="140">
        <v>0.09375</v>
      </c>
      <c r="AS51" s="134" t="s">
        <v>1871</v>
      </c>
      <c r="AT51" s="130">
        <v>0.22430555555555556</v>
      </c>
      <c r="AU51" s="128" t="s">
        <v>1872</v>
      </c>
      <c r="AV51" s="145">
        <v>0.14583333333333334</v>
      </c>
      <c r="AW51" s="134" t="s">
        <v>1873</v>
      </c>
      <c r="AX51" s="134" t="s">
        <v>1874</v>
      </c>
      <c r="AY51" s="128" t="s">
        <v>1875</v>
      </c>
      <c r="BA51" s="140">
        <v>0.08819444444444445</v>
      </c>
      <c r="BB51" s="130">
        <v>0.1375</v>
      </c>
      <c r="BC51" s="146">
        <v>0.46111111111111114</v>
      </c>
      <c r="BD51" s="134" t="s">
        <v>1345</v>
      </c>
      <c r="BE51" s="128" t="s">
        <v>1876</v>
      </c>
      <c r="BF51" s="146"/>
      <c r="BG51" s="146"/>
      <c r="BH51" s="146"/>
    </row>
    <row r="52">
      <c r="A52" s="122">
        <f t="shared" si="3"/>
        <v>0</v>
      </c>
      <c r="B52" s="122">
        <f t="shared" si="4"/>
        <v>0</v>
      </c>
      <c r="C52" s="122">
        <f t="shared" si="5"/>
        <v>0</v>
      </c>
      <c r="D52" s="122">
        <f t="shared" si="6"/>
        <v>0</v>
      </c>
      <c r="E52" s="122">
        <f t="shared" si="2"/>
        <v>436</v>
      </c>
      <c r="F52" s="135" t="s">
        <v>1877</v>
      </c>
      <c r="H52" s="135" t="s">
        <v>1878</v>
      </c>
      <c r="I52" s="135" t="s">
        <v>1879</v>
      </c>
      <c r="J52" s="135" t="s">
        <v>1880</v>
      </c>
      <c r="L52" s="175" t="s">
        <v>1881</v>
      </c>
      <c r="M52" s="175" t="s">
        <v>1882</v>
      </c>
      <c r="N52" s="169" t="s">
        <v>1883</v>
      </c>
      <c r="O52" s="123" t="s">
        <v>1884</v>
      </c>
      <c r="P52" s="138" t="s">
        <v>1885</v>
      </c>
      <c r="Q52" s="138" t="s">
        <v>1886</v>
      </c>
      <c r="R52" s="138" t="s">
        <v>1888</v>
      </c>
      <c r="S52" s="138" t="s">
        <v>1889</v>
      </c>
      <c r="T52" s="138" t="s">
        <v>1890</v>
      </c>
      <c r="U52" s="138" t="s">
        <v>1891</v>
      </c>
      <c r="V52" s="138" t="s">
        <v>1891</v>
      </c>
      <c r="W52" s="138" t="s">
        <v>1892</v>
      </c>
      <c r="X52" s="138" t="s">
        <v>1893</v>
      </c>
      <c r="Y52" s="138" t="s">
        <v>1894</v>
      </c>
      <c r="Z52" s="138" t="s">
        <v>1895</v>
      </c>
      <c r="AA52" s="128" t="s">
        <v>1897</v>
      </c>
      <c r="AB52" s="134" t="s">
        <v>1898</v>
      </c>
      <c r="AC52" s="128" t="s">
        <v>1899</v>
      </c>
      <c r="AD52" s="125">
        <v>0.14375</v>
      </c>
      <c r="AE52" s="134" t="s">
        <v>1900</v>
      </c>
      <c r="AF52" s="130">
        <v>0.1388888888888889</v>
      </c>
      <c r="AG52" s="134" t="s">
        <v>1901</v>
      </c>
      <c r="AH52" s="128" t="s">
        <v>1902</v>
      </c>
      <c r="AI52" s="138" t="s">
        <v>1621</v>
      </c>
      <c r="AJ52" s="128" t="s">
        <v>1904</v>
      </c>
      <c r="AK52" s="130">
        <v>0.26180555555555557</v>
      </c>
      <c r="AL52" s="130">
        <v>0.15763888888888888</v>
      </c>
      <c r="AM52" s="138" t="s">
        <v>1905</v>
      </c>
      <c r="AN52" s="134" t="s">
        <v>1906</v>
      </c>
      <c r="AO52" s="134" t="s">
        <v>1907</v>
      </c>
      <c r="AP52" s="140">
        <v>0.125</v>
      </c>
      <c r="AQ52" s="140">
        <v>0.14791666666666667</v>
      </c>
      <c r="AR52" s="128" t="s">
        <v>1908</v>
      </c>
      <c r="AS52" s="130">
        <v>0.35625</v>
      </c>
      <c r="AT52" s="134" t="s">
        <v>1909</v>
      </c>
      <c r="AU52" s="140">
        <v>0.10833333333333334</v>
      </c>
      <c r="AV52" s="128" t="s">
        <v>1910</v>
      </c>
      <c r="AW52" s="130">
        <v>0.13819444444444445</v>
      </c>
      <c r="AX52" s="130">
        <v>0.075</v>
      </c>
      <c r="AY52" s="140">
        <v>0.11944444444444445</v>
      </c>
      <c r="BA52" s="128" t="s">
        <v>1911</v>
      </c>
      <c r="BB52" s="134" t="s">
        <v>1912</v>
      </c>
      <c r="BC52" s="141" t="s">
        <v>1913</v>
      </c>
      <c r="BD52" s="130">
        <v>0.25833333333333336</v>
      </c>
      <c r="BE52" s="140">
        <v>0.14722222222222223</v>
      </c>
      <c r="BF52" s="141"/>
      <c r="BG52" s="141"/>
      <c r="BH52" s="141"/>
    </row>
    <row r="53">
      <c r="A53" s="122">
        <f t="shared" si="3"/>
        <v>0</v>
      </c>
      <c r="B53" s="122">
        <f t="shared" si="4"/>
        <v>0</v>
      </c>
      <c r="C53" s="122">
        <f t="shared" si="5"/>
        <v>0</v>
      </c>
      <c r="D53" s="122">
        <f t="shared" si="6"/>
        <v>0</v>
      </c>
      <c r="E53" s="122">
        <f t="shared" si="2"/>
        <v>271</v>
      </c>
      <c r="F53" s="135">
        <v>17.0</v>
      </c>
      <c r="H53" s="135">
        <v>17.0</v>
      </c>
      <c r="I53" s="135">
        <v>17.0</v>
      </c>
      <c r="J53" s="135">
        <v>17.0</v>
      </c>
      <c r="L53" s="175" t="s">
        <v>1915</v>
      </c>
      <c r="M53" s="175" t="s">
        <v>1916</v>
      </c>
      <c r="N53" s="169" t="s">
        <v>615</v>
      </c>
      <c r="O53" s="123" t="s">
        <v>661</v>
      </c>
      <c r="P53" s="142">
        <v>0.08888888888888889</v>
      </c>
      <c r="Q53" s="142">
        <v>0.11944444444444445</v>
      </c>
      <c r="R53" s="142">
        <v>0.1284722222222222</v>
      </c>
      <c r="S53" s="142">
        <v>0.08472222222222223</v>
      </c>
      <c r="T53" s="142">
        <v>0.09236111111111112</v>
      </c>
      <c r="U53" s="142">
        <v>0.34791666666666665</v>
      </c>
      <c r="V53" s="142">
        <v>0.34791666666666665</v>
      </c>
      <c r="W53" s="142">
        <v>0.1111111111111111</v>
      </c>
      <c r="X53" s="142">
        <v>0.1798611111111111</v>
      </c>
      <c r="Y53" s="142">
        <v>0.10555555555555556</v>
      </c>
      <c r="Z53" s="142">
        <v>0.10069444444444445</v>
      </c>
      <c r="AA53" s="145">
        <v>0.4027777777777778</v>
      </c>
      <c r="AB53" s="130">
        <v>0.19583333333333333</v>
      </c>
      <c r="AC53" s="140">
        <v>0.18888888888888888</v>
      </c>
      <c r="AD53" s="147" t="s">
        <v>1917</v>
      </c>
      <c r="AE53" s="130">
        <v>0.42083333333333334</v>
      </c>
      <c r="AF53" s="134" t="s">
        <v>1918</v>
      </c>
      <c r="AG53" s="130">
        <v>0.20208333333333334</v>
      </c>
      <c r="AH53" s="140">
        <v>0.14444444444444443</v>
      </c>
      <c r="AI53" s="142">
        <v>0.12361111111111112</v>
      </c>
      <c r="AJ53" s="145">
        <v>0.10902777777777778</v>
      </c>
      <c r="AK53" s="134" t="s">
        <v>1919</v>
      </c>
      <c r="AL53" s="134" t="s">
        <v>1920</v>
      </c>
      <c r="AM53" s="142">
        <v>0.1</v>
      </c>
      <c r="AN53" s="130">
        <v>0.13958333333333334</v>
      </c>
      <c r="AO53" s="130">
        <v>0.17708333333333334</v>
      </c>
      <c r="AP53" s="128" t="s">
        <v>1921</v>
      </c>
      <c r="AQ53" s="128" t="s">
        <v>1922</v>
      </c>
      <c r="AR53" s="140">
        <v>0.09444444444444444</v>
      </c>
      <c r="AS53" s="134" t="s">
        <v>1923</v>
      </c>
      <c r="AT53" s="130">
        <v>0.22569444444444445</v>
      </c>
      <c r="AU53" s="128" t="s">
        <v>1924</v>
      </c>
      <c r="AV53" s="145">
        <v>0.14722222222222223</v>
      </c>
      <c r="AW53" s="134" t="s">
        <v>1925</v>
      </c>
      <c r="AX53" s="134" t="s">
        <v>1926</v>
      </c>
      <c r="AY53" s="128" t="s">
        <v>1927</v>
      </c>
      <c r="BA53" s="140">
        <v>0.08888888888888889</v>
      </c>
      <c r="BB53" s="130">
        <v>0.14166666666666666</v>
      </c>
      <c r="BC53" s="146">
        <v>0.4638888888888889</v>
      </c>
      <c r="BD53" s="134" t="s">
        <v>1928</v>
      </c>
      <c r="BE53" s="128" t="s">
        <v>1929</v>
      </c>
      <c r="BF53" s="146"/>
      <c r="BG53" s="146"/>
      <c r="BH53" s="146"/>
    </row>
    <row r="54">
      <c r="A54" s="122">
        <f t="shared" si="3"/>
        <v>0</v>
      </c>
      <c r="B54" s="122">
        <f t="shared" si="4"/>
        <v>0</v>
      </c>
      <c r="C54" s="122">
        <f t="shared" si="5"/>
        <v>0</v>
      </c>
      <c r="D54" s="122">
        <f t="shared" si="6"/>
        <v>0</v>
      </c>
      <c r="E54" s="122">
        <f t="shared" si="2"/>
        <v>542</v>
      </c>
      <c r="F54" s="135" t="s">
        <v>1931</v>
      </c>
      <c r="H54" s="135" t="s">
        <v>1932</v>
      </c>
      <c r="I54" s="135" t="s">
        <v>1933</v>
      </c>
      <c r="J54" s="135" t="s">
        <v>1934</v>
      </c>
      <c r="L54" s="175" t="s">
        <v>615</v>
      </c>
      <c r="M54" s="175" t="s">
        <v>1935</v>
      </c>
      <c r="N54" s="169" t="s">
        <v>1936</v>
      </c>
      <c r="O54" s="123" t="s">
        <v>1937</v>
      </c>
      <c r="P54" s="138" t="s">
        <v>1938</v>
      </c>
      <c r="Q54" s="138" t="s">
        <v>1939</v>
      </c>
      <c r="R54" s="138" t="s">
        <v>1940</v>
      </c>
      <c r="S54" s="138" t="s">
        <v>1941</v>
      </c>
      <c r="T54" s="138" t="s">
        <v>1942</v>
      </c>
      <c r="U54" s="138" t="s">
        <v>1943</v>
      </c>
      <c r="V54" s="138" t="s">
        <v>1943</v>
      </c>
      <c r="W54" s="138" t="s">
        <v>1944</v>
      </c>
      <c r="X54" s="138" t="s">
        <v>1945</v>
      </c>
      <c r="Y54" s="138" t="s">
        <v>1946</v>
      </c>
      <c r="Z54" s="138" t="s">
        <v>1947</v>
      </c>
      <c r="AA54" s="128" t="s">
        <v>1948</v>
      </c>
      <c r="AB54" s="134" t="s">
        <v>1949</v>
      </c>
      <c r="AC54" s="128" t="s">
        <v>1950</v>
      </c>
      <c r="AD54" s="125">
        <v>0.15069444444444444</v>
      </c>
      <c r="AE54" s="134" t="s">
        <v>1951</v>
      </c>
      <c r="AF54" s="130">
        <v>0.14305555555555555</v>
      </c>
      <c r="AG54" s="134" t="s">
        <v>1952</v>
      </c>
      <c r="AH54" s="128" t="s">
        <v>1954</v>
      </c>
      <c r="AI54" s="138" t="s">
        <v>1675</v>
      </c>
      <c r="AJ54" s="128" t="s">
        <v>1956</v>
      </c>
      <c r="AK54" s="130">
        <v>0.26875</v>
      </c>
      <c r="AL54" s="130">
        <v>0.1638888888888889</v>
      </c>
      <c r="AM54" s="138" t="s">
        <v>1958</v>
      </c>
      <c r="AN54" s="134" t="s">
        <v>1959</v>
      </c>
      <c r="AO54" s="134" t="s">
        <v>1960</v>
      </c>
      <c r="AP54" s="140">
        <v>0.12638888888888888</v>
      </c>
      <c r="AQ54" s="140">
        <v>0.15625</v>
      </c>
      <c r="AR54" s="128" t="s">
        <v>1962</v>
      </c>
      <c r="AS54" s="130">
        <v>0.3576388888888889</v>
      </c>
      <c r="AT54" s="134" t="s">
        <v>1963</v>
      </c>
      <c r="AU54" s="140">
        <v>0.11388888888888889</v>
      </c>
      <c r="AV54" s="128" t="s">
        <v>1964</v>
      </c>
      <c r="AW54" s="130">
        <v>0.15069444444444444</v>
      </c>
      <c r="AX54" s="130">
        <v>0.07777777777777778</v>
      </c>
      <c r="AY54" s="140">
        <v>0.12916666666666668</v>
      </c>
      <c r="BA54" s="128" t="s">
        <v>1966</v>
      </c>
      <c r="BB54" s="134" t="s">
        <v>1967</v>
      </c>
      <c r="BC54" s="141" t="s">
        <v>1968</v>
      </c>
      <c r="BD54" s="130">
        <v>0.2604166666666667</v>
      </c>
      <c r="BE54" s="140">
        <v>0.15347222222222223</v>
      </c>
      <c r="BF54" s="141"/>
      <c r="BG54" s="141"/>
      <c r="BH54" s="141"/>
    </row>
    <row r="55">
      <c r="A55" s="122">
        <f t="shared" si="3"/>
        <v>0</v>
      </c>
      <c r="B55" s="122">
        <f t="shared" si="4"/>
        <v>0</v>
      </c>
      <c r="C55" s="122">
        <f t="shared" si="5"/>
        <v>0</v>
      </c>
      <c r="D55" s="122">
        <f t="shared" si="6"/>
        <v>0</v>
      </c>
      <c r="E55" s="122">
        <f t="shared" si="2"/>
        <v>296</v>
      </c>
      <c r="F55" s="135" t="s">
        <v>1055</v>
      </c>
      <c r="H55" s="135" t="s">
        <v>1969</v>
      </c>
      <c r="I55" s="135" t="s">
        <v>1970</v>
      </c>
      <c r="J55" s="135" t="s">
        <v>1971</v>
      </c>
      <c r="L55" s="175" t="s">
        <v>1972</v>
      </c>
      <c r="M55" s="175" t="s">
        <v>1973</v>
      </c>
      <c r="N55" s="169" t="s">
        <v>1974</v>
      </c>
      <c r="O55" s="123" t="s">
        <v>1975</v>
      </c>
      <c r="P55" s="142">
        <v>0.09027777777777778</v>
      </c>
      <c r="Q55" s="142">
        <v>0.12013888888888889</v>
      </c>
      <c r="R55" s="142">
        <v>0.13125</v>
      </c>
      <c r="S55" s="142">
        <v>0.08958333333333333</v>
      </c>
      <c r="T55" s="142">
        <v>0.09444444444444444</v>
      </c>
      <c r="U55" s="142">
        <v>0.3541666666666667</v>
      </c>
      <c r="V55" s="142">
        <v>0.3541666666666667</v>
      </c>
      <c r="W55" s="142">
        <v>0.11319444444444444</v>
      </c>
      <c r="X55" s="142">
        <v>0.18611111111111112</v>
      </c>
      <c r="Y55" s="142">
        <v>0.1076388888888889</v>
      </c>
      <c r="Z55" s="142">
        <v>0.10486111111111111</v>
      </c>
      <c r="AA55" s="145">
        <v>0.40625</v>
      </c>
      <c r="AB55" s="130">
        <v>0.20416666666666666</v>
      </c>
      <c r="AC55" s="140">
        <v>0.19375</v>
      </c>
      <c r="AD55" s="147" t="s">
        <v>1976</v>
      </c>
      <c r="AE55" s="130">
        <v>0.425</v>
      </c>
      <c r="AF55" s="134" t="s">
        <v>1977</v>
      </c>
      <c r="AG55" s="130">
        <v>0.2048611111111111</v>
      </c>
      <c r="AH55" s="140">
        <v>0.14791666666666667</v>
      </c>
      <c r="AI55" s="142">
        <v>0.12638888888888888</v>
      </c>
      <c r="AJ55" s="145">
        <v>0.12083333333333333</v>
      </c>
      <c r="AK55" s="134" t="s">
        <v>1978</v>
      </c>
      <c r="AL55" s="134" t="s">
        <v>1980</v>
      </c>
      <c r="AM55" s="142">
        <v>0.10208333333333333</v>
      </c>
      <c r="AN55" s="130">
        <v>0.14375</v>
      </c>
      <c r="AO55" s="130">
        <v>0.18055555555555555</v>
      </c>
      <c r="AP55" s="128" t="s">
        <v>1981</v>
      </c>
      <c r="AQ55" s="128" t="s">
        <v>923</v>
      </c>
      <c r="AR55" s="140">
        <v>0.09930555555555555</v>
      </c>
      <c r="AS55" s="134" t="s">
        <v>1983</v>
      </c>
      <c r="AT55" s="130">
        <v>0.22777777777777777</v>
      </c>
      <c r="AU55" s="128" t="s">
        <v>1985</v>
      </c>
      <c r="AV55" s="145">
        <v>0.15902777777777777</v>
      </c>
      <c r="AW55" s="134" t="s">
        <v>1987</v>
      </c>
      <c r="AX55" s="134" t="s">
        <v>1988</v>
      </c>
      <c r="AY55" s="128" t="s">
        <v>1989</v>
      </c>
      <c r="BA55" s="140">
        <v>0.08958333333333333</v>
      </c>
      <c r="BB55" s="130">
        <v>0.14375</v>
      </c>
      <c r="BC55" s="146">
        <v>0.4666666666666667</v>
      </c>
      <c r="BD55" s="134" t="s">
        <v>1990</v>
      </c>
      <c r="BE55" s="128" t="s">
        <v>1991</v>
      </c>
      <c r="BF55" s="146"/>
      <c r="BG55" s="146"/>
      <c r="BH55" s="146"/>
    </row>
    <row r="56">
      <c r="A56" s="122">
        <f t="shared" si="3"/>
        <v>0</v>
      </c>
      <c r="B56" s="122">
        <f t="shared" si="4"/>
        <v>0</v>
      </c>
      <c r="C56" s="122">
        <f t="shared" si="5"/>
        <v>0</v>
      </c>
      <c r="D56" s="122">
        <f t="shared" si="6"/>
        <v>0</v>
      </c>
      <c r="E56" s="122">
        <f t="shared" si="2"/>
        <v>495</v>
      </c>
      <c r="F56" s="135">
        <v>18.0</v>
      </c>
      <c r="H56" s="135">
        <v>18.0</v>
      </c>
      <c r="I56" s="135">
        <v>18.0</v>
      </c>
      <c r="J56" s="135">
        <v>18.0</v>
      </c>
      <c r="L56" s="175" t="s">
        <v>661</v>
      </c>
      <c r="M56" s="175" t="s">
        <v>1196</v>
      </c>
      <c r="N56" s="169" t="s">
        <v>1992</v>
      </c>
      <c r="O56" s="123" t="s">
        <v>615</v>
      </c>
      <c r="P56" s="138" t="s">
        <v>1993</v>
      </c>
      <c r="Q56" s="138" t="s">
        <v>1994</v>
      </c>
      <c r="R56" s="138" t="s">
        <v>1995</v>
      </c>
      <c r="S56" s="138" t="s">
        <v>1996</v>
      </c>
      <c r="T56" s="138" t="s">
        <v>1998</v>
      </c>
      <c r="U56" s="138" t="s">
        <v>1999</v>
      </c>
      <c r="V56" s="138" t="s">
        <v>1999</v>
      </c>
      <c r="W56" s="138" t="s">
        <v>2001</v>
      </c>
      <c r="X56" s="138" t="s">
        <v>2003</v>
      </c>
      <c r="Y56" s="138" t="s">
        <v>2004</v>
      </c>
      <c r="Z56" s="138" t="s">
        <v>2005</v>
      </c>
      <c r="AA56" s="128" t="s">
        <v>2006</v>
      </c>
      <c r="AB56" s="134" t="s">
        <v>2007</v>
      </c>
      <c r="AC56" s="128" t="s">
        <v>2009</v>
      </c>
      <c r="AD56" s="125">
        <v>0.15555555555555556</v>
      </c>
      <c r="AE56" s="134" t="s">
        <v>2010</v>
      </c>
      <c r="AF56" s="130">
        <v>0.14583333333333334</v>
      </c>
      <c r="AG56" s="134" t="s">
        <v>2012</v>
      </c>
      <c r="AH56" s="128" t="s">
        <v>2013</v>
      </c>
      <c r="AI56" s="138" t="s">
        <v>1735</v>
      </c>
      <c r="AJ56" s="128" t="s">
        <v>2015</v>
      </c>
      <c r="AK56" s="130">
        <v>0.2763888888888889</v>
      </c>
      <c r="AL56" s="130">
        <v>0.17083333333333334</v>
      </c>
      <c r="AM56" s="138" t="s">
        <v>2016</v>
      </c>
      <c r="AN56" s="134" t="s">
        <v>2017</v>
      </c>
      <c r="AO56" s="134" t="s">
        <v>2018</v>
      </c>
      <c r="AP56" s="140">
        <v>0.13541666666666666</v>
      </c>
      <c r="AQ56" s="140">
        <v>0.15833333333333333</v>
      </c>
      <c r="AR56" s="128" t="s">
        <v>2020</v>
      </c>
      <c r="AS56" s="130">
        <v>0.3597222222222222</v>
      </c>
      <c r="AT56" s="134" t="s">
        <v>2022</v>
      </c>
      <c r="AU56" s="140">
        <v>0.11666666666666667</v>
      </c>
      <c r="AV56" s="128" t="s">
        <v>2023</v>
      </c>
      <c r="AW56" s="130">
        <v>0.15555555555555556</v>
      </c>
      <c r="AX56" s="130">
        <v>0.08125</v>
      </c>
      <c r="AY56" s="140">
        <v>0.13402777777777777</v>
      </c>
      <c r="BA56" s="128" t="s">
        <v>2024</v>
      </c>
      <c r="BB56" s="134" t="s">
        <v>2025</v>
      </c>
      <c r="BC56" s="141" t="s">
        <v>2026</v>
      </c>
      <c r="BD56" s="130">
        <v>0.2625</v>
      </c>
      <c r="BE56" s="140">
        <v>0.15833333333333333</v>
      </c>
      <c r="BF56" s="141"/>
      <c r="BG56" s="141"/>
      <c r="BH56" s="141"/>
    </row>
    <row r="57">
      <c r="A57" s="122">
        <f t="shared" si="3"/>
        <v>0</v>
      </c>
      <c r="B57" s="122">
        <f t="shared" si="4"/>
        <v>0</v>
      </c>
      <c r="C57" s="122">
        <f t="shared" si="5"/>
        <v>0</v>
      </c>
      <c r="D57" s="122">
        <f t="shared" si="6"/>
        <v>0</v>
      </c>
      <c r="E57" s="122">
        <f t="shared" si="2"/>
        <v>229</v>
      </c>
      <c r="F57" s="135" t="s">
        <v>2028</v>
      </c>
      <c r="H57" s="135" t="s">
        <v>2029</v>
      </c>
      <c r="I57" s="135" t="s">
        <v>2030</v>
      </c>
      <c r="J57" s="135" t="s">
        <v>2031</v>
      </c>
      <c r="L57" s="175" t="s">
        <v>2032</v>
      </c>
      <c r="M57" s="175" t="s">
        <v>2033</v>
      </c>
      <c r="N57" s="169" t="s">
        <v>2034</v>
      </c>
      <c r="O57" s="123" t="s">
        <v>2035</v>
      </c>
      <c r="P57" s="142">
        <v>0.09513888888888888</v>
      </c>
      <c r="Q57" s="142">
        <v>0.12222222222222222</v>
      </c>
      <c r="R57" s="142">
        <v>0.13402777777777777</v>
      </c>
      <c r="S57" s="142">
        <v>0.09305555555555556</v>
      </c>
      <c r="T57" s="142">
        <v>0.09722222222222222</v>
      </c>
      <c r="U57" s="142">
        <v>0.3590277777777778</v>
      </c>
      <c r="V57" s="142">
        <v>0.3590277777777778</v>
      </c>
      <c r="W57" s="142">
        <v>0.11527777777777778</v>
      </c>
      <c r="X57" s="142">
        <v>0.19930555555555557</v>
      </c>
      <c r="Y57" s="142">
        <v>0.1111111111111111</v>
      </c>
      <c r="Z57" s="142">
        <v>0.10625</v>
      </c>
      <c r="AA57" s="145">
        <v>0.41388888888888886</v>
      </c>
      <c r="AB57" s="130">
        <v>0.21041666666666667</v>
      </c>
      <c r="AC57" s="140">
        <v>0.19791666666666666</v>
      </c>
      <c r="AD57" s="147" t="s">
        <v>2038</v>
      </c>
      <c r="AE57" s="130">
        <v>0.42777777777777776</v>
      </c>
      <c r="AF57" s="134" t="s">
        <v>2040</v>
      </c>
      <c r="AG57" s="130">
        <v>0.2076388888888889</v>
      </c>
      <c r="AH57" s="140">
        <v>0.15069444444444444</v>
      </c>
      <c r="AI57" s="142">
        <v>0.12916666666666668</v>
      </c>
      <c r="AJ57" s="145">
        <v>0.13125</v>
      </c>
      <c r="AK57" s="134" t="s">
        <v>2042</v>
      </c>
      <c r="AL57" s="134" t="s">
        <v>2043</v>
      </c>
      <c r="AM57" s="142">
        <v>0.10902777777777778</v>
      </c>
      <c r="AN57" s="130">
        <v>0.14791666666666667</v>
      </c>
      <c r="AO57" s="130">
        <v>0.18819444444444444</v>
      </c>
      <c r="AP57" s="128" t="s">
        <v>2045</v>
      </c>
      <c r="AQ57" s="128" t="s">
        <v>2046</v>
      </c>
      <c r="AR57" s="140">
        <v>0.10833333333333334</v>
      </c>
      <c r="AS57" s="134" t="s">
        <v>2047</v>
      </c>
      <c r="AT57" s="130">
        <v>0.23125</v>
      </c>
      <c r="AU57" s="128" t="s">
        <v>862</v>
      </c>
      <c r="AV57" s="145">
        <v>0.1701388888888889</v>
      </c>
      <c r="AW57" s="134" t="s">
        <v>2049</v>
      </c>
      <c r="AX57" s="134" t="s">
        <v>2050</v>
      </c>
      <c r="AY57" s="128" t="s">
        <v>2051</v>
      </c>
      <c r="BA57" s="140">
        <v>0.09097222222222222</v>
      </c>
      <c r="BB57" s="130">
        <v>0.14652777777777778</v>
      </c>
      <c r="BC57" s="146">
        <v>0.46875</v>
      </c>
      <c r="BD57" s="134" t="s">
        <v>2053</v>
      </c>
      <c r="BE57" s="128" t="s">
        <v>2055</v>
      </c>
      <c r="BF57" s="146"/>
      <c r="BG57" s="146"/>
      <c r="BH57" s="146"/>
    </row>
    <row r="58">
      <c r="A58" s="122">
        <f t="shared" si="3"/>
        <v>0</v>
      </c>
      <c r="B58" s="122">
        <f t="shared" si="4"/>
        <v>0</v>
      </c>
      <c r="C58" s="122">
        <f t="shared" si="5"/>
        <v>0</v>
      </c>
      <c r="D58" s="122">
        <f t="shared" si="6"/>
        <v>0</v>
      </c>
      <c r="E58" s="122">
        <f t="shared" si="2"/>
        <v>494</v>
      </c>
      <c r="F58" s="135" t="s">
        <v>2058</v>
      </c>
      <c r="H58" s="135" t="s">
        <v>2059</v>
      </c>
      <c r="I58" s="135" t="s">
        <v>2061</v>
      </c>
      <c r="J58" s="135" t="s">
        <v>2062</v>
      </c>
      <c r="L58" s="175" t="s">
        <v>2064</v>
      </c>
      <c r="M58" s="175" t="s">
        <v>2065</v>
      </c>
      <c r="N58" s="169" t="s">
        <v>2066</v>
      </c>
      <c r="O58" s="123" t="s">
        <v>2067</v>
      </c>
      <c r="P58" s="138" t="s">
        <v>2069</v>
      </c>
      <c r="Q58" s="138" t="s">
        <v>1497</v>
      </c>
      <c r="R58" s="138" t="s">
        <v>2070</v>
      </c>
      <c r="S58" s="138" t="s">
        <v>2072</v>
      </c>
      <c r="T58" s="138" t="s">
        <v>2073</v>
      </c>
      <c r="U58" s="138" t="s">
        <v>2074</v>
      </c>
      <c r="V58" s="138" t="s">
        <v>2074</v>
      </c>
      <c r="W58" s="138" t="s">
        <v>2075</v>
      </c>
      <c r="X58" s="138" t="s">
        <v>2076</v>
      </c>
      <c r="Y58" s="138" t="s">
        <v>1880</v>
      </c>
      <c r="Z58" s="138" t="s">
        <v>2077</v>
      </c>
      <c r="AA58" s="128" t="s">
        <v>2078</v>
      </c>
      <c r="AB58" s="134" t="s">
        <v>2079</v>
      </c>
      <c r="AC58" s="128" t="s">
        <v>2080</v>
      </c>
      <c r="AD58" s="125">
        <v>0.1625</v>
      </c>
      <c r="AE58" s="134" t="s">
        <v>2081</v>
      </c>
      <c r="AF58" s="130">
        <v>0.15138888888888888</v>
      </c>
      <c r="AG58" s="134" t="s">
        <v>2082</v>
      </c>
      <c r="AH58" s="128" t="s">
        <v>2083</v>
      </c>
      <c r="AI58" s="138" t="s">
        <v>1791</v>
      </c>
      <c r="AJ58" s="128" t="s">
        <v>2084</v>
      </c>
      <c r="AK58" s="130">
        <v>0.2798611111111111</v>
      </c>
      <c r="AL58" s="130">
        <v>0.17777777777777778</v>
      </c>
      <c r="AM58" s="138" t="s">
        <v>2085</v>
      </c>
      <c r="AN58" s="134" t="s">
        <v>2086</v>
      </c>
      <c r="AO58" s="134" t="s">
        <v>2087</v>
      </c>
      <c r="AP58" s="140">
        <v>0.14097222222222222</v>
      </c>
      <c r="AQ58" s="140">
        <v>0.1597222222222222</v>
      </c>
      <c r="AR58" s="128" t="s">
        <v>2088</v>
      </c>
      <c r="AS58" s="130">
        <v>0.3625</v>
      </c>
      <c r="AT58" s="134" t="s">
        <v>2089</v>
      </c>
      <c r="AU58" s="140">
        <v>0.11875</v>
      </c>
      <c r="AV58" s="128" t="s">
        <v>2090</v>
      </c>
      <c r="AW58" s="130">
        <v>0.16041666666666668</v>
      </c>
      <c r="AX58" s="130">
        <v>0.08333333333333333</v>
      </c>
      <c r="AY58" s="140">
        <v>0.14166666666666666</v>
      </c>
      <c r="BA58" s="128" t="s">
        <v>2091</v>
      </c>
      <c r="BB58" s="134" t="s">
        <v>2092</v>
      </c>
      <c r="BC58" s="141" t="s">
        <v>2093</v>
      </c>
      <c r="BD58" s="130">
        <v>0.26805555555555555</v>
      </c>
      <c r="BE58" s="140">
        <v>0.16180555555555556</v>
      </c>
      <c r="BF58" s="141"/>
      <c r="BG58" s="141"/>
      <c r="BH58" s="141"/>
    </row>
    <row r="59">
      <c r="A59" s="122">
        <f t="shared" si="3"/>
        <v>0</v>
      </c>
      <c r="B59" s="122">
        <f t="shared" si="4"/>
        <v>0</v>
      </c>
      <c r="C59" s="122">
        <f t="shared" si="5"/>
        <v>0</v>
      </c>
      <c r="D59" s="122">
        <f t="shared" si="6"/>
        <v>0</v>
      </c>
      <c r="E59" s="122">
        <f t="shared" si="2"/>
        <v>281</v>
      </c>
      <c r="F59" s="135">
        <v>19.0</v>
      </c>
      <c r="H59" s="135">
        <v>19.0</v>
      </c>
      <c r="I59" s="135">
        <v>19.0</v>
      </c>
      <c r="J59" s="135">
        <v>19.0</v>
      </c>
      <c r="L59" s="175" t="s">
        <v>615</v>
      </c>
      <c r="M59" s="175" t="s">
        <v>2094</v>
      </c>
      <c r="N59" s="169" t="s">
        <v>1196</v>
      </c>
      <c r="O59" s="123" t="s">
        <v>615</v>
      </c>
      <c r="P59" s="142">
        <v>0.09861111111111111</v>
      </c>
      <c r="Q59" s="142">
        <v>0.12638888888888888</v>
      </c>
      <c r="R59" s="142">
        <v>0.1361111111111111</v>
      </c>
      <c r="S59" s="142">
        <v>0.1</v>
      </c>
      <c r="T59" s="142">
        <v>0.10277777777777777</v>
      </c>
      <c r="U59" s="142">
        <v>0.3645833333333333</v>
      </c>
      <c r="V59" s="142">
        <v>0.3645833333333333</v>
      </c>
      <c r="W59" s="142">
        <v>0.125</v>
      </c>
      <c r="X59" s="142">
        <v>0.20277777777777778</v>
      </c>
      <c r="Y59" s="142">
        <v>0.1125</v>
      </c>
      <c r="Z59" s="142">
        <v>0.11805555555555555</v>
      </c>
      <c r="AA59" s="145">
        <v>0.42430555555555555</v>
      </c>
      <c r="AB59" s="130">
        <v>0.21736111111111112</v>
      </c>
      <c r="AC59" s="140">
        <v>0.20416666666666666</v>
      </c>
      <c r="AD59" s="147" t="s">
        <v>2097</v>
      </c>
      <c r="AE59" s="130">
        <v>0.4326388888888889</v>
      </c>
      <c r="AF59" s="134" t="s">
        <v>2098</v>
      </c>
      <c r="AG59" s="130">
        <v>0.2125</v>
      </c>
      <c r="AH59" s="140">
        <v>0.15625</v>
      </c>
      <c r="AI59" s="142">
        <v>0.1361111111111111</v>
      </c>
      <c r="AJ59" s="145">
        <v>0.13194444444444445</v>
      </c>
      <c r="AK59" s="134" t="s">
        <v>2099</v>
      </c>
      <c r="AL59" s="134" t="s">
        <v>2100</v>
      </c>
      <c r="AM59" s="142">
        <v>0.1125</v>
      </c>
      <c r="AN59" s="130">
        <v>0.1527777777777778</v>
      </c>
      <c r="AO59" s="130">
        <v>0.19305555555555556</v>
      </c>
      <c r="AP59" s="128" t="s">
        <v>2101</v>
      </c>
      <c r="AQ59" s="128" t="s">
        <v>2102</v>
      </c>
      <c r="AR59" s="140">
        <v>0.11180555555555556</v>
      </c>
      <c r="AS59" s="134" t="s">
        <v>2103</v>
      </c>
      <c r="AT59" s="130">
        <v>0.23472222222222222</v>
      </c>
      <c r="AU59" s="128" t="s">
        <v>2104</v>
      </c>
      <c r="AV59" s="145">
        <v>0.17152777777777778</v>
      </c>
      <c r="AW59" s="134" t="s">
        <v>2105</v>
      </c>
      <c r="AX59" s="134" t="s">
        <v>2106</v>
      </c>
      <c r="AY59" s="128" t="s">
        <v>2107</v>
      </c>
      <c r="BA59" s="140">
        <v>0.09305555555555556</v>
      </c>
      <c r="BB59" s="130">
        <v>0.15416666666666667</v>
      </c>
      <c r="BC59" s="146">
        <v>0.4736111111111111</v>
      </c>
      <c r="BD59" s="134" t="s">
        <v>2108</v>
      </c>
      <c r="BE59" s="128" t="s">
        <v>2109</v>
      </c>
      <c r="BF59" s="146"/>
      <c r="BG59" s="146"/>
      <c r="BH59" s="146"/>
    </row>
    <row r="60">
      <c r="A60" s="122">
        <f t="shared" si="3"/>
        <v>0</v>
      </c>
      <c r="B60" s="122">
        <f t="shared" si="4"/>
        <v>0</v>
      </c>
      <c r="C60" s="122">
        <f t="shared" si="5"/>
        <v>0</v>
      </c>
      <c r="D60" s="122">
        <f t="shared" si="6"/>
        <v>0</v>
      </c>
      <c r="E60" s="122">
        <f t="shared" si="2"/>
        <v>464</v>
      </c>
      <c r="F60" s="135" t="s">
        <v>2113</v>
      </c>
      <c r="H60" s="135" t="s">
        <v>2114</v>
      </c>
      <c r="I60" s="135" t="s">
        <v>2115</v>
      </c>
      <c r="J60" s="135" t="s">
        <v>2117</v>
      </c>
      <c r="L60" s="175" t="s">
        <v>2118</v>
      </c>
      <c r="M60" s="175" t="s">
        <v>2119</v>
      </c>
      <c r="N60" s="169" t="s">
        <v>2120</v>
      </c>
      <c r="O60" s="123" t="s">
        <v>2121</v>
      </c>
      <c r="P60" s="138" t="s">
        <v>2122</v>
      </c>
      <c r="Q60" s="138" t="s">
        <v>2123</v>
      </c>
      <c r="R60" s="138" t="s">
        <v>2124</v>
      </c>
      <c r="S60" s="138" t="s">
        <v>1345</v>
      </c>
      <c r="T60" s="138" t="s">
        <v>2125</v>
      </c>
      <c r="U60" s="138" t="s">
        <v>2126</v>
      </c>
      <c r="V60" s="138" t="s">
        <v>2126</v>
      </c>
      <c r="W60" s="138" t="s">
        <v>2128</v>
      </c>
      <c r="X60" s="138" t="s">
        <v>2130</v>
      </c>
      <c r="Y60" s="138" t="s">
        <v>2132</v>
      </c>
      <c r="Z60" s="138" t="s">
        <v>2133</v>
      </c>
      <c r="AA60" s="128" t="s">
        <v>2134</v>
      </c>
      <c r="AB60" s="134" t="s">
        <v>2136</v>
      </c>
      <c r="AC60" s="128" t="s">
        <v>2137</v>
      </c>
      <c r="AD60" s="125">
        <v>0.16666666666666666</v>
      </c>
      <c r="AE60" s="130">
        <v>0.43819444444444444</v>
      </c>
      <c r="AF60" s="130">
        <v>0.15833333333333333</v>
      </c>
      <c r="AG60" s="134" t="s">
        <v>2140</v>
      </c>
      <c r="AH60" s="128" t="s">
        <v>2141</v>
      </c>
      <c r="AI60" s="138" t="s">
        <v>1850</v>
      </c>
      <c r="AJ60" s="128" t="s">
        <v>2143</v>
      </c>
      <c r="AK60" s="130">
        <v>0.28402777777777777</v>
      </c>
      <c r="AL60" s="130">
        <v>0.1798611111111111</v>
      </c>
      <c r="AM60" s="138" t="s">
        <v>653</v>
      </c>
      <c r="AN60" s="134" t="s">
        <v>2146</v>
      </c>
      <c r="AO60" s="134" t="s">
        <v>2148</v>
      </c>
      <c r="AP60" s="140">
        <v>0.14722222222222223</v>
      </c>
      <c r="AQ60" s="140">
        <v>0.16111111111111112</v>
      </c>
      <c r="AR60" s="128" t="s">
        <v>2151</v>
      </c>
      <c r="AS60" s="130">
        <v>0.36319444444444443</v>
      </c>
      <c r="AT60" s="134" t="s">
        <v>2154</v>
      </c>
      <c r="AU60" s="140">
        <v>0.12013888888888889</v>
      </c>
      <c r="AV60" s="128" t="s">
        <v>2156</v>
      </c>
      <c r="AW60" s="130">
        <v>0.16805555555555557</v>
      </c>
      <c r="AX60" s="130">
        <v>0.08541666666666667</v>
      </c>
      <c r="AY60" s="140">
        <v>0.14375</v>
      </c>
      <c r="BA60" s="128" t="s">
        <v>2158</v>
      </c>
      <c r="BB60" s="134" t="s">
        <v>1651</v>
      </c>
      <c r="BC60" s="141" t="s">
        <v>2159</v>
      </c>
      <c r="BD60" s="130">
        <v>0.26875</v>
      </c>
      <c r="BE60" s="140">
        <v>0.16597222222222222</v>
      </c>
      <c r="BF60" s="141"/>
      <c r="BG60" s="141"/>
      <c r="BH60" s="141"/>
    </row>
    <row r="61">
      <c r="A61" s="122">
        <f t="shared" si="3"/>
        <v>0</v>
      </c>
      <c r="B61" s="122">
        <f t="shared" si="4"/>
        <v>0</v>
      </c>
      <c r="C61" s="122">
        <f t="shared" si="5"/>
        <v>0</v>
      </c>
      <c r="D61" s="122">
        <f t="shared" si="6"/>
        <v>0</v>
      </c>
      <c r="E61" s="122">
        <f t="shared" si="2"/>
        <v>278</v>
      </c>
      <c r="F61" s="135" t="s">
        <v>2161</v>
      </c>
      <c r="H61" s="135" t="s">
        <v>2163</v>
      </c>
      <c r="I61" s="135" t="s">
        <v>2164</v>
      </c>
      <c r="J61" s="135" t="s">
        <v>1178</v>
      </c>
      <c r="L61" s="175" t="s">
        <v>2165</v>
      </c>
      <c r="M61" s="175" t="s">
        <v>2166</v>
      </c>
      <c r="N61" s="169" t="s">
        <v>615</v>
      </c>
      <c r="O61" s="123" t="s">
        <v>2168</v>
      </c>
      <c r="P61" s="142">
        <v>0.10208333333333333</v>
      </c>
      <c r="Q61" s="142">
        <v>0.12638888888888888</v>
      </c>
      <c r="R61" s="142">
        <v>0.1388888888888889</v>
      </c>
      <c r="S61" s="142">
        <v>0.10486111111111111</v>
      </c>
      <c r="T61" s="142">
        <v>0.11597222222222223</v>
      </c>
      <c r="U61" s="142">
        <v>0.36666666666666664</v>
      </c>
      <c r="V61" s="142">
        <v>0.36666666666666664</v>
      </c>
      <c r="W61" s="142">
        <v>0.1326388888888889</v>
      </c>
      <c r="X61" s="142">
        <v>0.20625</v>
      </c>
      <c r="Y61" s="142">
        <v>0.11388888888888889</v>
      </c>
      <c r="Z61" s="142">
        <v>0.12083333333333333</v>
      </c>
      <c r="AA61" s="145">
        <v>0.42777777777777776</v>
      </c>
      <c r="AB61" s="130">
        <v>0.22361111111111112</v>
      </c>
      <c r="AC61" s="140">
        <v>0.2076388888888889</v>
      </c>
      <c r="AD61" s="147" t="s">
        <v>2174</v>
      </c>
      <c r="AE61" s="130">
        <v>0.4479166666666667</v>
      </c>
      <c r="AF61" s="134" t="s">
        <v>2176</v>
      </c>
      <c r="AG61" s="130">
        <v>0.21597222222222223</v>
      </c>
      <c r="AH61" s="140">
        <v>0.16111111111111112</v>
      </c>
      <c r="AI61" s="142">
        <v>0.14027777777777778</v>
      </c>
      <c r="AJ61" s="145">
        <v>0.13472222222222222</v>
      </c>
      <c r="AK61" s="134" t="s">
        <v>2180</v>
      </c>
      <c r="AL61" s="134" t="s">
        <v>2182</v>
      </c>
      <c r="AM61" s="142">
        <v>0.12361111111111112</v>
      </c>
      <c r="AN61" s="130">
        <v>0.15555555555555556</v>
      </c>
      <c r="AO61" s="130">
        <v>0.19583333333333333</v>
      </c>
      <c r="AP61" s="128" t="s">
        <v>2183</v>
      </c>
      <c r="AQ61" s="128" t="s">
        <v>862</v>
      </c>
      <c r="AR61" s="140">
        <v>0.11319444444444444</v>
      </c>
      <c r="AS61" s="134" t="s">
        <v>2184</v>
      </c>
      <c r="AT61" s="130">
        <v>0.23541666666666666</v>
      </c>
      <c r="AU61" s="128" t="s">
        <v>862</v>
      </c>
      <c r="AV61" s="145">
        <v>0.17847222222222223</v>
      </c>
      <c r="AW61" s="134" t="s">
        <v>2187</v>
      </c>
      <c r="AX61" s="134" t="s">
        <v>2189</v>
      </c>
      <c r="AY61" s="128" t="s">
        <v>2190</v>
      </c>
      <c r="BA61" s="140">
        <v>0.09722222222222222</v>
      </c>
      <c r="BB61" s="130">
        <v>0.15763888888888888</v>
      </c>
      <c r="BC61" s="146">
        <v>0.4777777777777778</v>
      </c>
      <c r="BD61" s="134" t="s">
        <v>2193</v>
      </c>
      <c r="BE61" s="128" t="s">
        <v>2195</v>
      </c>
      <c r="BF61" s="146"/>
      <c r="BG61" s="146"/>
      <c r="BH61" s="146"/>
    </row>
    <row r="62">
      <c r="A62" s="122">
        <f t="shared" si="3"/>
        <v>0</v>
      </c>
      <c r="B62" s="122">
        <f t="shared" si="4"/>
        <v>0</v>
      </c>
      <c r="C62" s="122">
        <f t="shared" si="5"/>
        <v>0</v>
      </c>
      <c r="D62" s="122">
        <f t="shared" si="6"/>
        <v>0</v>
      </c>
      <c r="E62" s="122">
        <f t="shared" si="2"/>
        <v>387</v>
      </c>
      <c r="F62" s="135">
        <v>20.0</v>
      </c>
      <c r="H62" s="135">
        <v>20.0</v>
      </c>
      <c r="I62" s="135">
        <v>20.0</v>
      </c>
      <c r="J62" s="135">
        <v>20.0</v>
      </c>
      <c r="L62" s="175" t="s">
        <v>615</v>
      </c>
      <c r="M62" s="175" t="s">
        <v>2204</v>
      </c>
      <c r="N62" s="169" t="s">
        <v>2206</v>
      </c>
      <c r="O62" s="123" t="s">
        <v>2208</v>
      </c>
      <c r="P62" s="138" t="s">
        <v>2209</v>
      </c>
      <c r="Q62" s="138" t="s">
        <v>2211</v>
      </c>
      <c r="R62" s="138" t="s">
        <v>2212</v>
      </c>
      <c r="S62" s="138" t="s">
        <v>2214</v>
      </c>
      <c r="T62" s="138" t="s">
        <v>2215</v>
      </c>
      <c r="U62" s="138" t="s">
        <v>2216</v>
      </c>
      <c r="V62" s="138" t="s">
        <v>2216</v>
      </c>
      <c r="W62" s="138" t="s">
        <v>2219</v>
      </c>
      <c r="X62" s="138" t="s">
        <v>686</v>
      </c>
      <c r="Y62" s="138" t="s">
        <v>2223</v>
      </c>
      <c r="Z62" s="138" t="s">
        <v>2225</v>
      </c>
      <c r="AA62" s="128" t="s">
        <v>2227</v>
      </c>
      <c r="AB62" s="134" t="s">
        <v>2229</v>
      </c>
      <c r="AC62" s="128" t="s">
        <v>2231</v>
      </c>
      <c r="AD62" s="125">
        <v>0.17222222222222222</v>
      </c>
      <c r="AE62" s="134" t="s">
        <v>2234</v>
      </c>
      <c r="AF62" s="130">
        <v>0.16319444444444445</v>
      </c>
      <c r="AG62" s="134" t="s">
        <v>2236</v>
      </c>
      <c r="AH62" s="128" t="s">
        <v>2238</v>
      </c>
      <c r="AI62" s="138" t="s">
        <v>1902</v>
      </c>
      <c r="AJ62" s="128" t="s">
        <v>2240</v>
      </c>
      <c r="AK62" s="130">
        <v>0.2951388888888889</v>
      </c>
      <c r="AL62" s="130">
        <v>0.1840277777777778</v>
      </c>
      <c r="AM62" s="138" t="s">
        <v>2242</v>
      </c>
      <c r="AN62" s="134" t="s">
        <v>2244</v>
      </c>
      <c r="AO62" s="134" t="s">
        <v>2247</v>
      </c>
      <c r="AP62" s="140">
        <v>0.1527777777777778</v>
      </c>
      <c r="AQ62" s="140">
        <v>0.16180555555555556</v>
      </c>
      <c r="AR62" s="128" t="s">
        <v>2249</v>
      </c>
      <c r="AS62" s="130">
        <v>0.3645833333333333</v>
      </c>
      <c r="AT62" s="134" t="s">
        <v>2252</v>
      </c>
      <c r="AU62" s="140">
        <v>0.1284722222222222</v>
      </c>
      <c r="AV62" s="128" t="s">
        <v>2255</v>
      </c>
      <c r="AW62" s="130">
        <v>0.17152777777777778</v>
      </c>
      <c r="AX62" s="130">
        <v>0.0875</v>
      </c>
      <c r="AY62" s="140">
        <v>0.14930555555555555</v>
      </c>
      <c r="BA62" s="128" t="s">
        <v>2257</v>
      </c>
      <c r="BB62" s="134" t="s">
        <v>2259</v>
      </c>
      <c r="BC62" s="141" t="s">
        <v>2261</v>
      </c>
      <c r="BD62" s="130">
        <v>0.27152777777777776</v>
      </c>
      <c r="BE62" s="140">
        <v>0.17569444444444443</v>
      </c>
      <c r="BF62" s="141"/>
      <c r="BG62" s="141"/>
      <c r="BH62" s="141"/>
    </row>
    <row r="63">
      <c r="A63" s="122">
        <f t="shared" si="3"/>
        <v>0</v>
      </c>
      <c r="B63" s="122">
        <f t="shared" si="4"/>
        <v>0</v>
      </c>
      <c r="C63" s="122">
        <f t="shared" si="5"/>
        <v>0</v>
      </c>
      <c r="D63" s="122">
        <f t="shared" si="6"/>
        <v>0</v>
      </c>
      <c r="E63" s="122">
        <f t="shared" si="2"/>
        <v>194</v>
      </c>
      <c r="F63" s="135" t="s">
        <v>2269</v>
      </c>
      <c r="H63" s="135" t="s">
        <v>2272</v>
      </c>
      <c r="I63" s="135" t="s">
        <v>2273</v>
      </c>
      <c r="J63" s="135" t="s">
        <v>2274</v>
      </c>
      <c r="L63" s="175" t="s">
        <v>2275</v>
      </c>
      <c r="M63" s="175" t="s">
        <v>2276</v>
      </c>
      <c r="N63" s="169" t="s">
        <v>2277</v>
      </c>
      <c r="O63" s="123" t="s">
        <v>615</v>
      </c>
      <c r="P63" s="142">
        <v>0.10277777777777777</v>
      </c>
      <c r="Q63" s="142">
        <v>0.13680555555555557</v>
      </c>
      <c r="R63" s="142">
        <v>0.1451388888888889</v>
      </c>
      <c r="S63" s="142">
        <v>0.10694444444444444</v>
      </c>
      <c r="T63" s="142">
        <v>0.12777777777777777</v>
      </c>
      <c r="U63" s="142">
        <v>0.3680555555555556</v>
      </c>
      <c r="V63" s="142">
        <v>0.3680555555555556</v>
      </c>
      <c r="W63" s="142">
        <v>0.13680555555555557</v>
      </c>
      <c r="X63" s="142">
        <v>0.21666666666666667</v>
      </c>
      <c r="Y63" s="142">
        <v>0.11597222222222223</v>
      </c>
      <c r="Z63" s="142">
        <v>0.12222222222222222</v>
      </c>
      <c r="AA63" s="145">
        <v>0.43333333333333335</v>
      </c>
      <c r="AB63" s="130">
        <v>0.22847222222222222</v>
      </c>
      <c r="AC63" s="140">
        <v>0.21388888888888888</v>
      </c>
      <c r="AD63" s="147" t="s">
        <v>2285</v>
      </c>
      <c r="AE63" s="130">
        <v>0.4534722222222222</v>
      </c>
      <c r="AF63" s="134" t="s">
        <v>2286</v>
      </c>
      <c r="AG63" s="130">
        <v>0.22013888888888888</v>
      </c>
      <c r="AH63" s="140">
        <v>0.16458333333333333</v>
      </c>
      <c r="AI63" s="142">
        <v>0.14444444444444443</v>
      </c>
      <c r="AJ63" s="145">
        <v>0.13541666666666666</v>
      </c>
      <c r="AK63" s="134" t="s">
        <v>2288</v>
      </c>
      <c r="AL63" s="134" t="s">
        <v>2291</v>
      </c>
      <c r="AM63" s="142">
        <v>0.12638888888888888</v>
      </c>
      <c r="AN63" s="130">
        <v>0.16319444444444445</v>
      </c>
      <c r="AO63" s="130">
        <v>0.20208333333333334</v>
      </c>
      <c r="AP63" s="128" t="s">
        <v>2295</v>
      </c>
      <c r="AQ63" s="128" t="s">
        <v>2297</v>
      </c>
      <c r="AR63" s="140">
        <v>0.11736111111111111</v>
      </c>
      <c r="AS63" s="134" t="s">
        <v>2299</v>
      </c>
      <c r="AT63" s="130">
        <v>0.2388888888888889</v>
      </c>
      <c r="AU63" s="128" t="s">
        <v>2302</v>
      </c>
      <c r="AV63" s="145">
        <v>0.18472222222222223</v>
      </c>
      <c r="AW63" s="134" t="s">
        <v>2303</v>
      </c>
      <c r="AX63" s="134" t="s">
        <v>2305</v>
      </c>
      <c r="AY63" s="128" t="s">
        <v>2306</v>
      </c>
      <c r="BA63" s="140">
        <v>0.09930555555555555</v>
      </c>
      <c r="BB63" s="130">
        <v>0.15902777777777777</v>
      </c>
      <c r="BC63" s="146">
        <v>0.4777777777777778</v>
      </c>
      <c r="BD63" s="134" t="s">
        <v>2307</v>
      </c>
      <c r="BE63" s="128" t="s">
        <v>2308</v>
      </c>
      <c r="BF63" s="146"/>
      <c r="BG63" s="146"/>
      <c r="BH63" s="146"/>
    </row>
    <row r="64">
      <c r="A64" s="122">
        <f t="shared" si="3"/>
        <v>0</v>
      </c>
      <c r="B64" s="122">
        <f t="shared" si="4"/>
        <v>0</v>
      </c>
      <c r="C64" s="122">
        <f t="shared" si="5"/>
        <v>0</v>
      </c>
      <c r="D64" s="122">
        <f t="shared" si="6"/>
        <v>0</v>
      </c>
      <c r="E64" s="122">
        <f t="shared" si="2"/>
        <v>395</v>
      </c>
      <c r="F64" s="135" t="s">
        <v>2316</v>
      </c>
      <c r="H64" s="135" t="s">
        <v>2317</v>
      </c>
      <c r="I64" s="135" t="s">
        <v>2318</v>
      </c>
      <c r="J64" s="135" t="s">
        <v>2319</v>
      </c>
      <c r="L64" s="175" t="s">
        <v>2320</v>
      </c>
      <c r="M64" s="175" t="s">
        <v>2321</v>
      </c>
      <c r="N64" s="169" t="s">
        <v>2323</v>
      </c>
      <c r="O64" s="123" t="s">
        <v>2325</v>
      </c>
      <c r="P64" s="138" t="s">
        <v>2327</v>
      </c>
      <c r="Q64" s="138" t="s">
        <v>1969</v>
      </c>
      <c r="R64" s="138" t="s">
        <v>2329</v>
      </c>
      <c r="S64" s="138" t="s">
        <v>2330</v>
      </c>
      <c r="T64" s="138" t="s">
        <v>2332</v>
      </c>
      <c r="U64" s="138" t="s">
        <v>2334</v>
      </c>
      <c r="V64" s="138" t="s">
        <v>2334</v>
      </c>
      <c r="W64" s="138" t="s">
        <v>2336</v>
      </c>
      <c r="X64" s="138" t="s">
        <v>2337</v>
      </c>
      <c r="Y64" s="138" t="s">
        <v>2339</v>
      </c>
      <c r="Z64" s="138" t="s">
        <v>2340</v>
      </c>
      <c r="AA64" s="128" t="s">
        <v>2341</v>
      </c>
      <c r="AB64" s="134" t="s">
        <v>2342</v>
      </c>
      <c r="AC64" s="128" t="s">
        <v>2343</v>
      </c>
      <c r="AD64" s="125">
        <v>0.1798611111111111</v>
      </c>
      <c r="AE64" s="134" t="s">
        <v>2344</v>
      </c>
      <c r="AF64" s="130">
        <v>0.16805555555555557</v>
      </c>
      <c r="AG64" s="134" t="s">
        <v>2346</v>
      </c>
      <c r="AH64" s="128" t="s">
        <v>2348</v>
      </c>
      <c r="AI64" s="138" t="s">
        <v>1954</v>
      </c>
      <c r="AJ64" s="128" t="s">
        <v>2350</v>
      </c>
      <c r="AK64" s="130">
        <v>0.30625</v>
      </c>
      <c r="AL64" s="130">
        <v>0.19027777777777777</v>
      </c>
      <c r="AM64" s="138" t="s">
        <v>2352</v>
      </c>
      <c r="AN64" s="134" t="s">
        <v>2354</v>
      </c>
      <c r="AO64" s="134" t="s">
        <v>2356</v>
      </c>
      <c r="AP64" s="140">
        <v>0.1597222222222222</v>
      </c>
      <c r="AQ64" s="140">
        <v>0.16319444444444445</v>
      </c>
      <c r="AR64" s="128" t="s">
        <v>2357</v>
      </c>
      <c r="AS64" s="130">
        <v>0.36527777777777776</v>
      </c>
      <c r="AT64" s="134" t="s">
        <v>2359</v>
      </c>
      <c r="AU64" s="140">
        <v>0.13055555555555556</v>
      </c>
      <c r="AV64" s="128" t="s">
        <v>2360</v>
      </c>
      <c r="AW64" s="130">
        <v>0.17430555555555555</v>
      </c>
      <c r="AX64" s="130">
        <v>0.08958333333333333</v>
      </c>
      <c r="AY64" s="140">
        <v>0.15555555555555556</v>
      </c>
      <c r="BA64" s="128" t="s">
        <v>2361</v>
      </c>
      <c r="BB64" s="134" t="s">
        <v>2362</v>
      </c>
      <c r="BC64" s="141" t="s">
        <v>2363</v>
      </c>
      <c r="BD64" s="130">
        <v>0.28194444444444444</v>
      </c>
      <c r="BE64" s="140">
        <v>0.17708333333333334</v>
      </c>
      <c r="BF64" s="141"/>
      <c r="BG64" s="141"/>
      <c r="BH64" s="141"/>
    </row>
    <row r="65">
      <c r="A65" s="122">
        <f t="shared" si="3"/>
        <v>0</v>
      </c>
      <c r="B65" s="122">
        <f t="shared" si="4"/>
        <v>0</v>
      </c>
      <c r="C65" s="122">
        <f t="shared" si="5"/>
        <v>0</v>
      </c>
      <c r="D65" s="122">
        <f t="shared" si="6"/>
        <v>0</v>
      </c>
      <c r="E65" s="122">
        <f t="shared" si="2"/>
        <v>234</v>
      </c>
      <c r="F65" s="135">
        <v>21.0</v>
      </c>
      <c r="H65" s="135">
        <v>21.0</v>
      </c>
      <c r="I65" s="135">
        <v>21.0</v>
      </c>
      <c r="J65" s="135">
        <v>21.0</v>
      </c>
      <c r="L65" s="175" t="s">
        <v>2372</v>
      </c>
      <c r="M65" s="175" t="s">
        <v>2374</v>
      </c>
      <c r="N65" s="169" t="s">
        <v>661</v>
      </c>
      <c r="O65" s="123" t="s">
        <v>2377</v>
      </c>
      <c r="P65" s="142">
        <v>0.1076388888888889</v>
      </c>
      <c r="Q65" s="142">
        <v>0.14027777777777778</v>
      </c>
      <c r="R65" s="142">
        <v>0.14722222222222223</v>
      </c>
      <c r="S65" s="142">
        <v>0.10972222222222222</v>
      </c>
      <c r="T65" s="142">
        <v>0.12916666666666668</v>
      </c>
      <c r="U65" s="142">
        <v>0.36944444444444446</v>
      </c>
      <c r="V65" s="142">
        <v>0.36944444444444446</v>
      </c>
      <c r="W65" s="142">
        <v>0.14444444444444443</v>
      </c>
      <c r="X65" s="142">
        <v>0.21805555555555556</v>
      </c>
      <c r="Y65" s="142">
        <v>0.11666666666666667</v>
      </c>
      <c r="Z65" s="142">
        <v>0.12361111111111112</v>
      </c>
      <c r="AA65" s="145">
        <v>0.43680555555555556</v>
      </c>
      <c r="AB65" s="130">
        <v>0.23402777777777778</v>
      </c>
      <c r="AC65" s="140">
        <v>0.2152777777777778</v>
      </c>
      <c r="AD65" s="147" t="s">
        <v>2383</v>
      </c>
      <c r="AE65" s="130">
        <v>0.4583333333333333</v>
      </c>
      <c r="AF65" s="134" t="s">
        <v>2385</v>
      </c>
      <c r="AG65" s="130">
        <v>0.2222222222222222</v>
      </c>
      <c r="AH65" s="140">
        <v>0.1736111111111111</v>
      </c>
      <c r="AI65" s="142">
        <v>0.14791666666666667</v>
      </c>
      <c r="AJ65" s="145">
        <v>0.1388888888888889</v>
      </c>
      <c r="AK65" s="134" t="s">
        <v>2391</v>
      </c>
      <c r="AL65" s="134" t="s">
        <v>2392</v>
      </c>
      <c r="AM65" s="142">
        <v>0.12916666666666668</v>
      </c>
      <c r="AN65" s="130">
        <v>0.16597222222222222</v>
      </c>
      <c r="AO65" s="130">
        <v>0.20902777777777778</v>
      </c>
      <c r="AP65" s="128" t="s">
        <v>2396</v>
      </c>
      <c r="AQ65" s="128" t="s">
        <v>2397</v>
      </c>
      <c r="AR65" s="140">
        <v>0.12222222222222222</v>
      </c>
      <c r="AS65" s="134" t="s">
        <v>2398</v>
      </c>
      <c r="AT65" s="130">
        <v>0.2423611111111111</v>
      </c>
      <c r="AU65" s="128" t="s">
        <v>2401</v>
      </c>
      <c r="AV65" s="145">
        <v>0.1986111111111111</v>
      </c>
      <c r="AW65" s="134" t="s">
        <v>2404</v>
      </c>
      <c r="AX65" s="134" t="s">
        <v>2405</v>
      </c>
      <c r="AY65" s="128" t="s">
        <v>2407</v>
      </c>
      <c r="BA65" s="140">
        <v>0.10416666666666667</v>
      </c>
      <c r="BB65" s="130">
        <v>0.1638888888888889</v>
      </c>
      <c r="BC65" s="146">
        <v>0.4798611111111111</v>
      </c>
      <c r="BD65" s="134" t="s">
        <v>2410</v>
      </c>
      <c r="BE65" s="128" t="s">
        <v>2411</v>
      </c>
      <c r="BF65" s="146"/>
      <c r="BG65" s="146"/>
      <c r="BH65" s="146"/>
    </row>
    <row r="66">
      <c r="A66" s="122">
        <f t="shared" si="3"/>
        <v>0</v>
      </c>
      <c r="B66" s="122">
        <f t="shared" si="4"/>
        <v>0</v>
      </c>
      <c r="C66" s="122">
        <f t="shared" si="5"/>
        <v>0</v>
      </c>
      <c r="D66" s="122">
        <f t="shared" si="6"/>
        <v>0</v>
      </c>
      <c r="E66" s="122">
        <f t="shared" si="2"/>
        <v>499</v>
      </c>
      <c r="F66" s="135" t="s">
        <v>2422</v>
      </c>
      <c r="H66" s="135" t="s">
        <v>2424</v>
      </c>
      <c r="I66" s="135" t="s">
        <v>2426</v>
      </c>
      <c r="J66" s="135" t="s">
        <v>2428</v>
      </c>
      <c r="L66" s="175" t="s">
        <v>2430</v>
      </c>
      <c r="M66" s="175" t="s">
        <v>2431</v>
      </c>
      <c r="N66" s="169" t="s">
        <v>2433</v>
      </c>
      <c r="O66" s="123" t="s">
        <v>615</v>
      </c>
      <c r="P66" s="138" t="s">
        <v>2434</v>
      </c>
      <c r="Q66" s="138" t="s">
        <v>2435</v>
      </c>
      <c r="R66" s="138" t="s">
        <v>2436</v>
      </c>
      <c r="S66" s="138" t="s">
        <v>2438</v>
      </c>
      <c r="T66" s="138" t="s">
        <v>2440</v>
      </c>
      <c r="U66" s="138" t="s">
        <v>2442</v>
      </c>
      <c r="V66" s="138" t="s">
        <v>2442</v>
      </c>
      <c r="W66" s="138" t="s">
        <v>2444</v>
      </c>
      <c r="X66" s="138" t="s">
        <v>2446</v>
      </c>
      <c r="Y66" s="138" t="s">
        <v>2447</v>
      </c>
      <c r="Z66" s="138" t="s">
        <v>728</v>
      </c>
      <c r="AA66" s="128" t="s">
        <v>2448</v>
      </c>
      <c r="AB66" s="134" t="s">
        <v>2449</v>
      </c>
      <c r="AC66" s="128" t="s">
        <v>2450</v>
      </c>
      <c r="AD66" s="125">
        <v>0.18611111111111112</v>
      </c>
      <c r="AE66" s="134" t="s">
        <v>2451</v>
      </c>
      <c r="AF66" s="130">
        <v>0.17083333333333334</v>
      </c>
      <c r="AG66" s="134" t="s">
        <v>2452</v>
      </c>
      <c r="AH66" s="128" t="s">
        <v>2453</v>
      </c>
      <c r="AI66" s="138" t="s">
        <v>2013</v>
      </c>
      <c r="AJ66" s="128" t="s">
        <v>2454</v>
      </c>
      <c r="AK66" s="130">
        <v>0.3111111111111111</v>
      </c>
      <c r="AL66" s="130">
        <v>0.19583333333333333</v>
      </c>
      <c r="AM66" s="138" t="s">
        <v>2455</v>
      </c>
      <c r="AN66" s="134" t="s">
        <v>2457</v>
      </c>
      <c r="AO66" s="134" t="s">
        <v>2458</v>
      </c>
      <c r="AP66" s="140">
        <v>0.16527777777777777</v>
      </c>
      <c r="AQ66" s="140">
        <v>0.1673611111111111</v>
      </c>
      <c r="AR66" s="128" t="s">
        <v>1116</v>
      </c>
      <c r="AS66" s="130">
        <v>0.36736111111111114</v>
      </c>
      <c r="AT66" s="134" t="s">
        <v>2462</v>
      </c>
      <c r="AU66" s="140">
        <v>0.13472222222222222</v>
      </c>
      <c r="AV66" s="128" t="s">
        <v>2464</v>
      </c>
      <c r="AW66" s="130">
        <v>0.17777777777777778</v>
      </c>
      <c r="AX66" s="130">
        <v>0.09097222222222222</v>
      </c>
      <c r="AY66" s="140">
        <v>0.15763888888888888</v>
      </c>
      <c r="BA66" s="128" t="s">
        <v>2467</v>
      </c>
      <c r="BB66" s="134" t="s">
        <v>2468</v>
      </c>
      <c r="BC66" s="141" t="s">
        <v>2469</v>
      </c>
      <c r="BD66" s="130">
        <v>0.28888888888888886</v>
      </c>
      <c r="BE66" s="140">
        <v>0.18194444444444444</v>
      </c>
      <c r="BF66" s="141"/>
      <c r="BG66" s="141"/>
      <c r="BH66" s="141"/>
    </row>
    <row r="67">
      <c r="A67" s="122">
        <f t="shared" si="3"/>
        <v>0</v>
      </c>
      <c r="B67" s="122">
        <f t="shared" si="4"/>
        <v>0</v>
      </c>
      <c r="C67" s="122">
        <f t="shared" si="5"/>
        <v>0</v>
      </c>
      <c r="D67" s="122">
        <f t="shared" si="6"/>
        <v>0</v>
      </c>
      <c r="E67" s="122">
        <f t="shared" si="2"/>
        <v>295</v>
      </c>
      <c r="F67" s="135" t="s">
        <v>2482</v>
      </c>
      <c r="H67" s="135" t="s">
        <v>2486</v>
      </c>
      <c r="I67" s="135" t="s">
        <v>2487</v>
      </c>
      <c r="J67" s="135" t="s">
        <v>2489</v>
      </c>
      <c r="L67" s="175" t="s">
        <v>661</v>
      </c>
      <c r="M67" s="175" t="s">
        <v>2492</v>
      </c>
      <c r="N67" s="169" t="s">
        <v>2493</v>
      </c>
      <c r="O67" s="123" t="s">
        <v>2494</v>
      </c>
      <c r="P67" s="142">
        <v>0.10972222222222222</v>
      </c>
      <c r="Q67" s="142">
        <v>0.14027777777777778</v>
      </c>
      <c r="R67" s="142">
        <v>0.15416666666666667</v>
      </c>
      <c r="S67" s="142">
        <v>0.11319444444444444</v>
      </c>
      <c r="T67" s="142">
        <v>0.13333333333333333</v>
      </c>
      <c r="U67" s="142">
        <v>0.3715277777777778</v>
      </c>
      <c r="V67" s="142">
        <v>0.3715277777777778</v>
      </c>
      <c r="W67" s="142">
        <v>0.1486111111111111</v>
      </c>
      <c r="X67" s="142">
        <v>0.21944444444444444</v>
      </c>
      <c r="Y67" s="142">
        <v>0.12013888888888889</v>
      </c>
      <c r="Z67" s="142">
        <v>0.1284722222222222</v>
      </c>
      <c r="AA67" s="145">
        <v>0.4423611111111111</v>
      </c>
      <c r="AB67" s="130">
        <v>0.2375</v>
      </c>
      <c r="AC67" s="140">
        <v>0.22013888888888888</v>
      </c>
      <c r="AD67" s="147" t="s">
        <v>2501</v>
      </c>
      <c r="AE67" s="130">
        <v>0.46458333333333335</v>
      </c>
      <c r="AF67" s="134" t="s">
        <v>2503</v>
      </c>
      <c r="AG67" s="130">
        <v>0.2263888888888889</v>
      </c>
      <c r="AH67" s="140">
        <v>0.1763888888888889</v>
      </c>
      <c r="AI67" s="142">
        <v>0.15069444444444444</v>
      </c>
      <c r="AJ67" s="145">
        <v>0.14027777777777778</v>
      </c>
      <c r="AK67" s="134" t="s">
        <v>2507</v>
      </c>
      <c r="AL67" s="134" t="s">
        <v>2508</v>
      </c>
      <c r="AM67" s="142">
        <v>0.13541666666666666</v>
      </c>
      <c r="AN67" s="130">
        <v>0.16875</v>
      </c>
      <c r="AO67" s="130">
        <v>0.21944444444444444</v>
      </c>
      <c r="AP67" s="128" t="s">
        <v>2514</v>
      </c>
      <c r="AQ67" s="128" t="s">
        <v>651</v>
      </c>
      <c r="AR67" s="140">
        <v>0.12569444444444444</v>
      </c>
      <c r="AS67" s="134" t="s">
        <v>2518</v>
      </c>
      <c r="AT67" s="130">
        <v>0.24583333333333332</v>
      </c>
      <c r="AU67" s="128" t="s">
        <v>2520</v>
      </c>
      <c r="AV67" s="145">
        <v>0.20208333333333334</v>
      </c>
      <c r="AW67" s="134" t="s">
        <v>2522</v>
      </c>
      <c r="AX67" s="134" t="s">
        <v>2523</v>
      </c>
      <c r="AY67" s="128" t="s">
        <v>872</v>
      </c>
      <c r="BA67" s="140">
        <v>0.10486111111111111</v>
      </c>
      <c r="BB67" s="130">
        <v>0.16458333333333333</v>
      </c>
      <c r="BC67" s="146">
        <v>0.48333333333333334</v>
      </c>
      <c r="BD67" s="134" t="s">
        <v>2527</v>
      </c>
      <c r="BE67" s="128" t="s">
        <v>2528</v>
      </c>
      <c r="BF67" s="146"/>
      <c r="BG67" s="146"/>
      <c r="BH67" s="146"/>
    </row>
    <row r="68">
      <c r="A68" s="122">
        <f t="shared" si="3"/>
        <v>0</v>
      </c>
      <c r="B68" s="122">
        <f t="shared" si="4"/>
        <v>0</v>
      </c>
      <c r="C68" s="122">
        <f t="shared" si="5"/>
        <v>0</v>
      </c>
      <c r="D68" s="122">
        <f t="shared" si="6"/>
        <v>0</v>
      </c>
      <c r="E68" s="122">
        <f t="shared" si="2"/>
        <v>583</v>
      </c>
      <c r="F68" s="135">
        <v>22.0</v>
      </c>
      <c r="H68" s="135">
        <v>22.0</v>
      </c>
      <c r="I68" s="135">
        <v>22.0</v>
      </c>
      <c r="J68" s="135">
        <v>22.0</v>
      </c>
      <c r="L68" s="175" t="s">
        <v>2541</v>
      </c>
      <c r="M68" s="175" t="s">
        <v>2543</v>
      </c>
      <c r="N68" s="169" t="s">
        <v>2545</v>
      </c>
      <c r="O68" s="123" t="s">
        <v>2546</v>
      </c>
      <c r="P68" s="138" t="s">
        <v>2548</v>
      </c>
      <c r="Q68" s="138" t="s">
        <v>2549</v>
      </c>
      <c r="R68" s="138" t="s">
        <v>2551</v>
      </c>
      <c r="S68" s="138" t="s">
        <v>2552</v>
      </c>
      <c r="T68" s="138" t="s">
        <v>2553</v>
      </c>
      <c r="U68" s="138" t="s">
        <v>2554</v>
      </c>
      <c r="V68" s="138" t="s">
        <v>2554</v>
      </c>
      <c r="W68" s="138" t="s">
        <v>2555</v>
      </c>
      <c r="X68" s="138" t="s">
        <v>2557</v>
      </c>
      <c r="Y68" s="138" t="s">
        <v>2558</v>
      </c>
      <c r="Z68" s="138" t="s">
        <v>2560</v>
      </c>
      <c r="AA68" s="128" t="s">
        <v>2561</v>
      </c>
      <c r="AB68" s="134" t="s">
        <v>2563</v>
      </c>
      <c r="AC68" s="128" t="s">
        <v>2565</v>
      </c>
      <c r="AD68" s="125">
        <v>0.19444444444444445</v>
      </c>
      <c r="AE68" s="134" t="s">
        <v>2567</v>
      </c>
      <c r="AF68" s="130">
        <v>0.17430555555555555</v>
      </c>
      <c r="AG68" s="134" t="s">
        <v>2569</v>
      </c>
      <c r="AH68" s="128" t="s">
        <v>2570</v>
      </c>
      <c r="AI68" s="138" t="s">
        <v>2083</v>
      </c>
      <c r="AJ68" s="128" t="s">
        <v>2572</v>
      </c>
      <c r="AK68" s="130">
        <v>0.31527777777777777</v>
      </c>
      <c r="AL68" s="130">
        <v>0.19930555555555557</v>
      </c>
      <c r="AM68" s="138" t="s">
        <v>2573</v>
      </c>
      <c r="AN68" s="134" t="s">
        <v>2574</v>
      </c>
      <c r="AO68" s="134" t="s">
        <v>2575</v>
      </c>
      <c r="AP68" s="140">
        <v>0.1701388888888889</v>
      </c>
      <c r="AQ68" s="140">
        <v>0.16944444444444445</v>
      </c>
      <c r="AR68" s="128" t="s">
        <v>2576</v>
      </c>
      <c r="AS68" s="130">
        <v>0.36736111111111114</v>
      </c>
      <c r="AT68" s="134" t="s">
        <v>2577</v>
      </c>
      <c r="AU68" s="140">
        <v>0.13541666666666666</v>
      </c>
      <c r="AV68" s="128" t="s">
        <v>2578</v>
      </c>
      <c r="AW68" s="130">
        <v>0.18541666666666667</v>
      </c>
      <c r="AX68" s="130">
        <v>0.09305555555555556</v>
      </c>
      <c r="AY68" s="140">
        <v>0.15833333333333333</v>
      </c>
      <c r="BA68" s="128" t="s">
        <v>2583</v>
      </c>
      <c r="BB68" s="134" t="s">
        <v>2584</v>
      </c>
      <c r="BC68" s="141" t="s">
        <v>2586</v>
      </c>
      <c r="BD68" s="130">
        <v>0.29444444444444445</v>
      </c>
      <c r="BE68" s="140">
        <v>0.1840277777777778</v>
      </c>
      <c r="BF68" s="141"/>
      <c r="BG68" s="141"/>
      <c r="BH68" s="141"/>
    </row>
    <row r="69">
      <c r="A69" s="122">
        <f t="shared" si="3"/>
        <v>0</v>
      </c>
      <c r="B69" s="122">
        <f t="shared" si="4"/>
        <v>0</v>
      </c>
      <c r="C69" s="122">
        <f t="shared" si="5"/>
        <v>0</v>
      </c>
      <c r="D69" s="122">
        <f t="shared" si="6"/>
        <v>0</v>
      </c>
      <c r="E69" s="122">
        <f t="shared" si="2"/>
        <v>260</v>
      </c>
      <c r="F69" s="135" t="s">
        <v>2596</v>
      </c>
      <c r="H69" s="135" t="s">
        <v>2597</v>
      </c>
      <c r="I69" s="135" t="s">
        <v>2599</v>
      </c>
      <c r="J69" s="135" t="s">
        <v>2602</v>
      </c>
      <c r="L69" s="175" t="s">
        <v>615</v>
      </c>
      <c r="M69" s="175" t="s">
        <v>2605</v>
      </c>
      <c r="N69" s="169" t="s">
        <v>615</v>
      </c>
      <c r="O69" s="123" t="s">
        <v>2607</v>
      </c>
      <c r="P69" s="142">
        <v>0.11041666666666666</v>
      </c>
      <c r="Q69" s="142">
        <v>0.15069444444444444</v>
      </c>
      <c r="R69" s="142">
        <v>0.16875</v>
      </c>
      <c r="S69" s="142">
        <v>0.125</v>
      </c>
      <c r="T69" s="142">
        <v>0.13680555555555557</v>
      </c>
      <c r="U69" s="142">
        <v>0.37916666666666665</v>
      </c>
      <c r="V69" s="142">
        <v>0.37916666666666665</v>
      </c>
      <c r="W69" s="142">
        <v>0.15</v>
      </c>
      <c r="X69" s="142">
        <v>0.225</v>
      </c>
      <c r="Y69" s="142">
        <v>0.12361111111111112</v>
      </c>
      <c r="Z69" s="142">
        <v>0.1284722222222222</v>
      </c>
      <c r="AA69" s="145">
        <v>0.4486111111111111</v>
      </c>
      <c r="AB69" s="130">
        <v>0.24027777777777778</v>
      </c>
      <c r="AC69" s="140">
        <v>0.22291666666666668</v>
      </c>
      <c r="AD69" s="147" t="s">
        <v>2613</v>
      </c>
      <c r="AE69" s="130">
        <v>0.47152777777777777</v>
      </c>
      <c r="AF69" s="134" t="s">
        <v>2616</v>
      </c>
      <c r="AG69" s="130">
        <v>0.22916666666666666</v>
      </c>
      <c r="AH69" s="140">
        <v>0.18680555555555556</v>
      </c>
      <c r="AI69" s="142">
        <v>0.15625</v>
      </c>
      <c r="AJ69" s="145">
        <v>0.1423611111111111</v>
      </c>
      <c r="AK69" s="134" t="s">
        <v>2618</v>
      </c>
      <c r="AL69" s="134" t="s">
        <v>2619</v>
      </c>
      <c r="AM69" s="142">
        <v>0.1388888888888889</v>
      </c>
      <c r="AN69" s="130">
        <v>0.17430555555555555</v>
      </c>
      <c r="AO69" s="130">
        <v>0.22569444444444445</v>
      </c>
      <c r="AP69" s="128" t="s">
        <v>2621</v>
      </c>
      <c r="AQ69" s="128" t="s">
        <v>2624</v>
      </c>
      <c r="AR69" s="140">
        <v>0.12708333333333333</v>
      </c>
      <c r="AS69" s="134" t="s">
        <v>2626</v>
      </c>
      <c r="AT69" s="130">
        <v>0.25</v>
      </c>
      <c r="AU69" s="128" t="s">
        <v>2628</v>
      </c>
      <c r="AV69" s="145">
        <v>0.20555555555555555</v>
      </c>
      <c r="AW69" s="134" t="s">
        <v>2630</v>
      </c>
      <c r="AX69" s="134" t="s">
        <v>2632</v>
      </c>
      <c r="AY69" s="128" t="s">
        <v>2633</v>
      </c>
      <c r="BA69" s="140">
        <v>0.1076388888888889</v>
      </c>
      <c r="BB69" s="130">
        <v>0.17083333333333334</v>
      </c>
      <c r="BC69" s="146">
        <v>0.4861111111111111</v>
      </c>
      <c r="BD69" s="134" t="s">
        <v>724</v>
      </c>
      <c r="BE69" s="128" t="s">
        <v>2634</v>
      </c>
      <c r="BF69" s="146"/>
      <c r="BG69" s="146"/>
      <c r="BH69" s="146"/>
    </row>
    <row r="70">
      <c r="A70" s="122">
        <f t="shared" si="3"/>
        <v>0</v>
      </c>
      <c r="B70" s="122">
        <f t="shared" si="4"/>
        <v>0</v>
      </c>
      <c r="C70" s="122">
        <f t="shared" si="5"/>
        <v>0</v>
      </c>
      <c r="D70" s="122">
        <f t="shared" si="6"/>
        <v>0</v>
      </c>
      <c r="E70" s="122">
        <f t="shared" si="2"/>
        <v>533</v>
      </c>
      <c r="F70" s="135" t="s">
        <v>724</v>
      </c>
      <c r="H70" s="135" t="s">
        <v>2652</v>
      </c>
      <c r="I70" s="135" t="s">
        <v>2653</v>
      </c>
      <c r="J70" s="135" t="s">
        <v>2654</v>
      </c>
      <c r="L70" s="175" t="s">
        <v>2655</v>
      </c>
      <c r="M70" s="175" t="s">
        <v>2656</v>
      </c>
      <c r="N70" s="169" t="s">
        <v>2657</v>
      </c>
      <c r="O70" s="123" t="s">
        <v>2658</v>
      </c>
      <c r="P70" s="138" t="s">
        <v>2659</v>
      </c>
      <c r="Q70" s="138" t="s">
        <v>2661</v>
      </c>
      <c r="R70" s="138" t="s">
        <v>1225</v>
      </c>
      <c r="S70" s="138" t="s">
        <v>2665</v>
      </c>
      <c r="T70" s="138" t="s">
        <v>2667</v>
      </c>
      <c r="U70" s="138" t="s">
        <v>2668</v>
      </c>
      <c r="V70" s="138" t="s">
        <v>2668</v>
      </c>
      <c r="W70" s="138" t="s">
        <v>2670</v>
      </c>
      <c r="X70" s="138" t="s">
        <v>2672</v>
      </c>
      <c r="Y70" s="138" t="s">
        <v>2674</v>
      </c>
      <c r="Z70" s="138" t="s">
        <v>2675</v>
      </c>
      <c r="AA70" s="128" t="s">
        <v>2676</v>
      </c>
      <c r="AB70" s="134" t="s">
        <v>2677</v>
      </c>
      <c r="AC70" s="128" t="s">
        <v>2678</v>
      </c>
      <c r="AD70" s="125">
        <v>0.2</v>
      </c>
      <c r="AE70" s="134" t="s">
        <v>2680</v>
      </c>
      <c r="AF70" s="130">
        <v>0.17777777777777778</v>
      </c>
      <c r="AG70" s="134" t="s">
        <v>2684</v>
      </c>
      <c r="AH70" s="128" t="s">
        <v>2687</v>
      </c>
      <c r="AI70" s="138" t="s">
        <v>2141</v>
      </c>
      <c r="AJ70" s="128" t="s">
        <v>2689</v>
      </c>
      <c r="AK70" s="130">
        <v>0.32430555555555557</v>
      </c>
      <c r="AL70" s="130">
        <v>0.20416666666666666</v>
      </c>
      <c r="AM70" s="138" t="s">
        <v>2692</v>
      </c>
      <c r="AN70" s="134" t="s">
        <v>2694</v>
      </c>
      <c r="AO70" s="134" t="s">
        <v>2695</v>
      </c>
      <c r="AP70" s="140">
        <v>0.1763888888888889</v>
      </c>
      <c r="AQ70" s="140">
        <v>0.17152777777777778</v>
      </c>
      <c r="AR70" s="128" t="s">
        <v>2696</v>
      </c>
      <c r="AS70" s="130">
        <v>0.36944444444444446</v>
      </c>
      <c r="AT70" s="134" t="s">
        <v>2697</v>
      </c>
      <c r="AU70" s="140">
        <v>0.1388888888888889</v>
      </c>
      <c r="AV70" s="128" t="s">
        <v>2698</v>
      </c>
      <c r="AW70" s="130">
        <v>0.19375</v>
      </c>
      <c r="AX70" s="130">
        <v>0.09861111111111111</v>
      </c>
      <c r="AY70" s="140">
        <v>0.15902777777777777</v>
      </c>
      <c r="BA70" s="128" t="s">
        <v>2702</v>
      </c>
      <c r="BB70" s="134" t="s">
        <v>2704</v>
      </c>
      <c r="BC70" s="141" t="s">
        <v>2705</v>
      </c>
      <c r="BD70" s="130">
        <v>0.2965277777777778</v>
      </c>
      <c r="BE70" s="140">
        <v>0.18819444444444444</v>
      </c>
      <c r="BF70" s="141"/>
      <c r="BG70" s="141"/>
      <c r="BH70" s="141"/>
    </row>
    <row r="71">
      <c r="A71" s="122">
        <f t="shared" si="3"/>
        <v>0</v>
      </c>
      <c r="B71" s="122">
        <f t="shared" si="4"/>
        <v>0</v>
      </c>
      <c r="C71" s="122">
        <f t="shared" si="5"/>
        <v>0</v>
      </c>
      <c r="D71" s="122">
        <f t="shared" si="6"/>
        <v>0</v>
      </c>
      <c r="E71" s="122">
        <f t="shared" si="2"/>
        <v>258</v>
      </c>
      <c r="F71" s="135">
        <v>23.0</v>
      </c>
      <c r="H71" s="135">
        <v>23.0</v>
      </c>
      <c r="I71" s="135">
        <v>23.0</v>
      </c>
      <c r="J71" s="135">
        <v>23.0</v>
      </c>
      <c r="L71" s="175" t="s">
        <v>2713</v>
      </c>
      <c r="M71" s="175" t="s">
        <v>2715</v>
      </c>
      <c r="N71" s="169" t="s">
        <v>2717</v>
      </c>
      <c r="O71" s="123" t="s">
        <v>2718</v>
      </c>
      <c r="P71" s="142">
        <v>0.11319444444444444</v>
      </c>
      <c r="Q71" s="142">
        <v>0.1527777777777778</v>
      </c>
      <c r="R71" s="142">
        <v>0.18125</v>
      </c>
      <c r="S71" s="142">
        <v>0.13125</v>
      </c>
      <c r="T71" s="142">
        <v>0.14097222222222222</v>
      </c>
      <c r="U71" s="142">
        <v>0.38958333333333334</v>
      </c>
      <c r="V71" s="142">
        <v>0.38958333333333334</v>
      </c>
      <c r="W71" s="142">
        <v>0.15625</v>
      </c>
      <c r="X71" s="142">
        <v>0.23541666666666666</v>
      </c>
      <c r="Y71" s="142">
        <v>0.125</v>
      </c>
      <c r="Z71" s="142">
        <v>0.13472222222222222</v>
      </c>
      <c r="AA71" s="145">
        <v>0.45416666666666666</v>
      </c>
      <c r="AB71" s="130">
        <v>0.24305555555555555</v>
      </c>
      <c r="AC71" s="140">
        <v>0.2326388888888889</v>
      </c>
      <c r="AD71" s="147" t="s">
        <v>2722</v>
      </c>
      <c r="AE71" s="130">
        <v>0.4736111111111111</v>
      </c>
      <c r="AF71" s="134" t="s">
        <v>2724</v>
      </c>
      <c r="AG71" s="130">
        <v>0.2361111111111111</v>
      </c>
      <c r="AH71" s="140">
        <v>0.1875</v>
      </c>
      <c r="AI71" s="142">
        <v>0.16111111111111112</v>
      </c>
      <c r="AJ71" s="145">
        <v>0.1486111111111111</v>
      </c>
      <c r="AK71" s="134" t="s">
        <v>2726</v>
      </c>
      <c r="AL71" s="134" t="s">
        <v>2728</v>
      </c>
      <c r="AM71" s="142">
        <v>0.14097222222222222</v>
      </c>
      <c r="AN71" s="130">
        <v>0.17708333333333334</v>
      </c>
      <c r="AO71" s="130">
        <v>0.23125</v>
      </c>
      <c r="AP71" s="128" t="s">
        <v>2729</v>
      </c>
      <c r="AQ71" s="128" t="s">
        <v>2730</v>
      </c>
      <c r="AR71" s="140">
        <v>0.13055555555555556</v>
      </c>
      <c r="AS71" s="134" t="s">
        <v>2732</v>
      </c>
      <c r="AT71" s="130">
        <v>0.2534722222222222</v>
      </c>
      <c r="AU71" s="128" t="s">
        <v>2734</v>
      </c>
      <c r="AV71" s="145">
        <v>0.21944444444444444</v>
      </c>
      <c r="AW71" s="134" t="s">
        <v>2736</v>
      </c>
      <c r="AX71" s="134" t="s">
        <v>862</v>
      </c>
      <c r="AY71" s="128" t="s">
        <v>2738</v>
      </c>
      <c r="BA71" s="140">
        <v>0.11180555555555556</v>
      </c>
      <c r="BB71" s="130">
        <v>0.175</v>
      </c>
      <c r="BC71" s="146">
        <v>0.4888888888888889</v>
      </c>
      <c r="BD71" s="134" t="s">
        <v>2740</v>
      </c>
      <c r="BE71" s="128" t="s">
        <v>686</v>
      </c>
      <c r="BF71" s="146"/>
      <c r="BG71" s="146"/>
      <c r="BH71" s="146"/>
    </row>
    <row r="72">
      <c r="A72" s="122">
        <f t="shared" si="3"/>
        <v>0</v>
      </c>
      <c r="B72" s="122">
        <f t="shared" si="4"/>
        <v>0</v>
      </c>
      <c r="C72" s="122">
        <f t="shared" si="5"/>
        <v>0</v>
      </c>
      <c r="D72" s="122">
        <f t="shared" si="6"/>
        <v>0</v>
      </c>
      <c r="E72" s="122">
        <f t="shared" si="2"/>
        <v>573</v>
      </c>
      <c r="F72" s="135" t="s">
        <v>2742</v>
      </c>
      <c r="H72" s="135" t="s">
        <v>2743</v>
      </c>
      <c r="I72" s="135" t="s">
        <v>2744</v>
      </c>
      <c r="J72" s="135" t="s">
        <v>2745</v>
      </c>
      <c r="L72" s="175" t="s">
        <v>2747</v>
      </c>
      <c r="M72" s="175" t="s">
        <v>2748</v>
      </c>
      <c r="N72" s="169" t="s">
        <v>2749</v>
      </c>
      <c r="O72" s="123" t="s">
        <v>2750</v>
      </c>
      <c r="P72" s="138" t="s">
        <v>2752</v>
      </c>
      <c r="Q72" s="138" t="s">
        <v>2753</v>
      </c>
      <c r="R72" s="138" t="s">
        <v>2754</v>
      </c>
      <c r="S72" s="138" t="s">
        <v>2756</v>
      </c>
      <c r="T72" s="138" t="s">
        <v>2758</v>
      </c>
      <c r="U72" s="138" t="s">
        <v>2760</v>
      </c>
      <c r="V72" s="138" t="s">
        <v>2760</v>
      </c>
      <c r="W72" s="138" t="s">
        <v>2762</v>
      </c>
      <c r="X72" s="138" t="s">
        <v>2764</v>
      </c>
      <c r="Y72" s="138" t="s">
        <v>2766</v>
      </c>
      <c r="Z72" s="138" t="s">
        <v>2767</v>
      </c>
      <c r="AA72" s="128" t="s">
        <v>2768</v>
      </c>
      <c r="AB72" s="134" t="s">
        <v>2770</v>
      </c>
      <c r="AC72" s="128" t="s">
        <v>2771</v>
      </c>
      <c r="AD72" s="125">
        <v>0.20833333333333334</v>
      </c>
      <c r="AE72" s="134" t="s">
        <v>2772</v>
      </c>
      <c r="AF72" s="130">
        <v>0.1875</v>
      </c>
      <c r="AG72" s="134" t="s">
        <v>2773</v>
      </c>
      <c r="AH72" s="128" t="s">
        <v>653</v>
      </c>
      <c r="AI72" s="138" t="s">
        <v>2238</v>
      </c>
      <c r="AJ72" s="128" t="s">
        <v>2775</v>
      </c>
      <c r="AK72" s="130">
        <v>0.3298611111111111</v>
      </c>
      <c r="AL72" s="130">
        <v>0.2076388888888889</v>
      </c>
      <c r="AM72" s="138" t="s">
        <v>2776</v>
      </c>
      <c r="AN72" s="134" t="s">
        <v>2777</v>
      </c>
      <c r="AO72" s="134" t="s">
        <v>2778</v>
      </c>
      <c r="AP72" s="140">
        <v>0.18333333333333332</v>
      </c>
      <c r="AQ72" s="140">
        <v>0.175</v>
      </c>
      <c r="AR72" s="128" t="s">
        <v>668</v>
      </c>
      <c r="AS72" s="130">
        <v>0.375</v>
      </c>
      <c r="AT72" s="134" t="s">
        <v>2779</v>
      </c>
      <c r="AU72" s="140">
        <v>0.14166666666666666</v>
      </c>
      <c r="AV72" s="128" t="s">
        <v>2780</v>
      </c>
      <c r="AW72" s="130">
        <v>0.19722222222222222</v>
      </c>
      <c r="AX72" s="130">
        <v>0.10486111111111111</v>
      </c>
      <c r="AY72" s="140">
        <v>0.1597222222222222</v>
      </c>
      <c r="BA72" s="128" t="s">
        <v>2781</v>
      </c>
      <c r="BB72" s="134" t="s">
        <v>2784</v>
      </c>
      <c r="BC72" s="141" t="s">
        <v>2786</v>
      </c>
      <c r="BD72" s="130">
        <v>0.29791666666666666</v>
      </c>
      <c r="BE72" s="140">
        <v>0.18958333333333333</v>
      </c>
      <c r="BF72" s="141"/>
      <c r="BG72" s="141"/>
      <c r="BH72" s="141"/>
    </row>
    <row r="73">
      <c r="A73" s="122">
        <f t="shared" si="3"/>
        <v>0</v>
      </c>
      <c r="B73" s="122">
        <f t="shared" si="4"/>
        <v>0</v>
      </c>
      <c r="C73" s="122">
        <f t="shared" si="5"/>
        <v>0</v>
      </c>
      <c r="D73" s="122">
        <f t="shared" si="6"/>
        <v>0</v>
      </c>
      <c r="E73" s="122">
        <f t="shared" si="2"/>
        <v>287</v>
      </c>
      <c r="F73" s="135" t="s">
        <v>2793</v>
      </c>
      <c r="H73" s="135" t="s">
        <v>2794</v>
      </c>
      <c r="I73" s="135" t="s">
        <v>2795</v>
      </c>
      <c r="J73" s="135" t="s">
        <v>2797</v>
      </c>
      <c r="L73" s="175" t="s">
        <v>2798</v>
      </c>
      <c r="M73" s="175" t="s">
        <v>2799</v>
      </c>
      <c r="N73" s="169" t="s">
        <v>2800</v>
      </c>
      <c r="O73" s="123" t="s">
        <v>2801</v>
      </c>
      <c r="P73" s="142">
        <v>0.11388888888888889</v>
      </c>
      <c r="Q73" s="142">
        <v>0.15694444444444444</v>
      </c>
      <c r="R73" s="142">
        <v>0.18333333333333332</v>
      </c>
      <c r="S73" s="142">
        <v>0.13819444444444445</v>
      </c>
      <c r="T73" s="142">
        <v>0.14930555555555555</v>
      </c>
      <c r="U73" s="142">
        <v>0.39791666666666664</v>
      </c>
      <c r="V73" s="142">
        <v>0.39791666666666664</v>
      </c>
      <c r="W73" s="142">
        <v>0.15763888888888888</v>
      </c>
      <c r="X73" s="142">
        <v>0.24375</v>
      </c>
      <c r="Y73" s="142">
        <v>0.1361111111111111</v>
      </c>
      <c r="Z73" s="142">
        <v>0.13680555555555557</v>
      </c>
      <c r="AA73" s="145">
        <v>0.45694444444444443</v>
      </c>
      <c r="AB73" s="130">
        <v>0.24722222222222223</v>
      </c>
      <c r="AC73" s="140">
        <v>0.23819444444444443</v>
      </c>
      <c r="AD73" s="147" t="s">
        <v>2806</v>
      </c>
      <c r="AE73" s="130">
        <v>0.4791666666666667</v>
      </c>
      <c r="AF73" s="134" t="s">
        <v>2807</v>
      </c>
      <c r="AG73" s="130">
        <v>0.2423611111111111</v>
      </c>
      <c r="AH73" s="140">
        <v>0.19236111111111112</v>
      </c>
      <c r="AI73" s="142">
        <v>0.16458333333333333</v>
      </c>
      <c r="AJ73" s="145">
        <v>0.15069444444444444</v>
      </c>
      <c r="AK73" s="134" t="s">
        <v>2810</v>
      </c>
      <c r="AL73" s="134" t="s">
        <v>2811</v>
      </c>
      <c r="AM73" s="142">
        <v>0.1451388888888889</v>
      </c>
      <c r="AN73" s="130">
        <v>0.1909722222222222</v>
      </c>
      <c r="AO73" s="130">
        <v>0.24027777777777778</v>
      </c>
      <c r="AP73" s="128" t="s">
        <v>2812</v>
      </c>
      <c r="AQ73" s="128" t="s">
        <v>1116</v>
      </c>
      <c r="AR73" s="140">
        <v>0.13194444444444445</v>
      </c>
      <c r="AS73" s="134" t="s">
        <v>2814</v>
      </c>
      <c r="AT73" s="130">
        <v>0.25625</v>
      </c>
      <c r="AU73" s="128" t="s">
        <v>2816</v>
      </c>
      <c r="AV73" s="145">
        <v>0.22291666666666668</v>
      </c>
      <c r="AW73" s="134" t="s">
        <v>2817</v>
      </c>
      <c r="AX73" s="134" t="s">
        <v>653</v>
      </c>
      <c r="AY73" s="128" t="s">
        <v>2818</v>
      </c>
      <c r="BA73" s="140">
        <v>0.1125</v>
      </c>
      <c r="BB73" s="130">
        <v>0.17708333333333334</v>
      </c>
      <c r="BC73" s="146">
        <v>0.4930555555555556</v>
      </c>
      <c r="BD73" s="134" t="s">
        <v>2820</v>
      </c>
      <c r="BE73" s="128" t="s">
        <v>2821</v>
      </c>
      <c r="BF73" s="146"/>
      <c r="BG73" s="146"/>
      <c r="BH73" s="146"/>
    </row>
    <row r="74">
      <c r="A74" s="122">
        <f t="shared" si="3"/>
        <v>0</v>
      </c>
      <c r="B74" s="122">
        <f t="shared" si="4"/>
        <v>0</v>
      </c>
      <c r="C74" s="122">
        <f t="shared" si="5"/>
        <v>0</v>
      </c>
      <c r="D74" s="122">
        <f t="shared" si="6"/>
        <v>0</v>
      </c>
      <c r="E74" s="122">
        <f t="shared" si="2"/>
        <v>518</v>
      </c>
      <c r="F74" s="135">
        <v>24.0</v>
      </c>
      <c r="H74" s="135">
        <v>24.0</v>
      </c>
      <c r="I74" s="135">
        <v>24.0</v>
      </c>
      <c r="J74" s="135">
        <v>24.0</v>
      </c>
      <c r="L74" s="175" t="s">
        <v>2829</v>
      </c>
      <c r="M74" s="175" t="s">
        <v>2831</v>
      </c>
      <c r="N74" s="169" t="s">
        <v>661</v>
      </c>
      <c r="O74" s="123" t="s">
        <v>2832</v>
      </c>
      <c r="P74" s="138" t="s">
        <v>2833</v>
      </c>
      <c r="Q74" s="138" t="s">
        <v>2834</v>
      </c>
      <c r="R74" s="138" t="s">
        <v>2836</v>
      </c>
      <c r="S74" s="138" t="s">
        <v>724</v>
      </c>
      <c r="T74" s="138" t="s">
        <v>2837</v>
      </c>
      <c r="U74" s="138" t="s">
        <v>2839</v>
      </c>
      <c r="V74" s="138" t="s">
        <v>2839</v>
      </c>
      <c r="W74" s="138" t="s">
        <v>2841</v>
      </c>
      <c r="X74" s="138" t="s">
        <v>2842</v>
      </c>
      <c r="Y74" s="138" t="s">
        <v>2843</v>
      </c>
      <c r="Z74" s="138" t="s">
        <v>1880</v>
      </c>
      <c r="AA74" s="128" t="s">
        <v>2844</v>
      </c>
      <c r="AB74" s="134" t="s">
        <v>2845</v>
      </c>
      <c r="AC74" s="128" t="s">
        <v>2847</v>
      </c>
      <c r="AD74" s="125">
        <v>0.21736111111111112</v>
      </c>
      <c r="AE74" s="130">
        <v>0.48333333333333334</v>
      </c>
      <c r="AF74" s="130">
        <v>0.19236111111111112</v>
      </c>
      <c r="AG74" s="134" t="s">
        <v>2848</v>
      </c>
      <c r="AH74" s="128" t="s">
        <v>2849</v>
      </c>
      <c r="AI74" s="138" t="s">
        <v>2348</v>
      </c>
      <c r="AJ74" s="128" t="s">
        <v>2850</v>
      </c>
      <c r="AK74" s="130">
        <v>0.34097222222222223</v>
      </c>
      <c r="AL74" s="130">
        <v>0.2111111111111111</v>
      </c>
      <c r="AM74" s="138" t="s">
        <v>2851</v>
      </c>
      <c r="AN74" s="134" t="s">
        <v>2852</v>
      </c>
      <c r="AO74" s="134" t="s">
        <v>2853</v>
      </c>
      <c r="AP74" s="140">
        <v>0.18611111111111112</v>
      </c>
      <c r="AQ74" s="140">
        <v>0.18472222222222223</v>
      </c>
      <c r="AR74" s="128" t="s">
        <v>2854</v>
      </c>
      <c r="AS74" s="130">
        <v>0.3770833333333333</v>
      </c>
      <c r="AT74" s="134" t="s">
        <v>2855</v>
      </c>
      <c r="AU74" s="140">
        <v>0.14375</v>
      </c>
      <c r="AV74" s="128" t="s">
        <v>2857</v>
      </c>
      <c r="AW74" s="130">
        <v>0.20277777777777778</v>
      </c>
      <c r="AX74" s="130">
        <v>0.10625</v>
      </c>
      <c r="AY74" s="140">
        <v>0.1638888888888889</v>
      </c>
      <c r="BA74" s="128" t="s">
        <v>2858</v>
      </c>
      <c r="BB74" s="134" t="s">
        <v>2859</v>
      </c>
      <c r="BC74" s="141" t="s">
        <v>2861</v>
      </c>
      <c r="BD74" s="130">
        <v>0.30069444444444443</v>
      </c>
      <c r="BE74" s="140">
        <v>0.19166666666666668</v>
      </c>
      <c r="BF74" s="141"/>
      <c r="BG74" s="141"/>
      <c r="BH74" s="141"/>
    </row>
    <row r="75">
      <c r="A75" s="122">
        <f t="shared" si="3"/>
        <v>0</v>
      </c>
      <c r="B75" s="122">
        <f t="shared" si="4"/>
        <v>0</v>
      </c>
      <c r="C75" s="122">
        <f t="shared" si="5"/>
        <v>0</v>
      </c>
      <c r="D75" s="122">
        <f t="shared" si="6"/>
        <v>0</v>
      </c>
      <c r="E75" s="122">
        <f t="shared" si="2"/>
        <v>197</v>
      </c>
      <c r="F75" s="135" t="s">
        <v>2867</v>
      </c>
      <c r="H75" s="135" t="s">
        <v>2868</v>
      </c>
      <c r="I75" s="135" t="s">
        <v>2869</v>
      </c>
      <c r="J75" s="135" t="s">
        <v>2871</v>
      </c>
      <c r="L75" s="175" t="s">
        <v>2872</v>
      </c>
      <c r="M75" s="175" t="s">
        <v>615</v>
      </c>
      <c r="N75" s="169" t="s">
        <v>2873</v>
      </c>
      <c r="O75" s="123" t="s">
        <v>661</v>
      </c>
      <c r="P75" s="142">
        <v>0.11666666666666667</v>
      </c>
      <c r="Q75" s="142">
        <v>0.15902777777777777</v>
      </c>
      <c r="R75" s="142">
        <v>0.18611111111111112</v>
      </c>
      <c r="S75" s="142">
        <v>0.14375</v>
      </c>
      <c r="T75" s="142">
        <v>0.1638888888888889</v>
      </c>
      <c r="U75" s="142">
        <v>0.4048611111111111</v>
      </c>
      <c r="V75" s="142">
        <v>0.4048611111111111</v>
      </c>
      <c r="W75" s="142">
        <v>0.16527777777777777</v>
      </c>
      <c r="X75" s="142">
        <v>0.25</v>
      </c>
      <c r="Y75" s="142">
        <v>0.1388888888888889</v>
      </c>
      <c r="Z75" s="142">
        <v>0.13819444444444445</v>
      </c>
      <c r="AA75" s="145">
        <v>0.4625</v>
      </c>
      <c r="AB75" s="130">
        <v>0.2520833333333333</v>
      </c>
      <c r="AC75" s="140">
        <v>0.24166666666666667</v>
      </c>
      <c r="AD75" s="147" t="s">
        <v>2876</v>
      </c>
      <c r="AE75" s="134" t="s">
        <v>2877</v>
      </c>
      <c r="AF75" s="134" t="s">
        <v>2879</v>
      </c>
      <c r="AG75" s="130">
        <v>0.24444444444444444</v>
      </c>
      <c r="AH75" s="140">
        <v>0.19305555555555556</v>
      </c>
      <c r="AI75" s="142">
        <v>0.1736111111111111</v>
      </c>
      <c r="AJ75" s="145">
        <v>0.15694444444444444</v>
      </c>
      <c r="AK75" s="134" t="s">
        <v>2880</v>
      </c>
      <c r="AL75" s="134" t="s">
        <v>2881</v>
      </c>
      <c r="AM75" s="142">
        <v>0.14652777777777778</v>
      </c>
      <c r="AN75" s="130">
        <v>0.19652777777777777</v>
      </c>
      <c r="AO75" s="130">
        <v>0.24583333333333332</v>
      </c>
      <c r="AP75" s="128" t="s">
        <v>1332</v>
      </c>
      <c r="AQ75" s="128" t="s">
        <v>2882</v>
      </c>
      <c r="AR75" s="140">
        <v>0.1326388888888889</v>
      </c>
      <c r="AS75" s="134" t="s">
        <v>2883</v>
      </c>
      <c r="AT75" s="130">
        <v>0.25763888888888886</v>
      </c>
      <c r="AU75" s="128" t="s">
        <v>2884</v>
      </c>
      <c r="AV75" s="145">
        <v>0.23333333333333334</v>
      </c>
      <c r="AW75" s="134" t="s">
        <v>2885</v>
      </c>
      <c r="AX75" s="134" t="s">
        <v>2886</v>
      </c>
      <c r="AY75" s="128" t="s">
        <v>2887</v>
      </c>
      <c r="BA75" s="140">
        <v>0.11666666666666667</v>
      </c>
      <c r="BB75" s="130">
        <v>0.18680555555555556</v>
      </c>
      <c r="BC75" s="146">
        <v>0.4965277777777778</v>
      </c>
      <c r="BD75" s="134" t="s">
        <v>2888</v>
      </c>
      <c r="BE75" s="128" t="s">
        <v>2889</v>
      </c>
      <c r="BF75" s="146"/>
      <c r="BG75" s="146"/>
      <c r="BH75" s="146"/>
    </row>
    <row r="76">
      <c r="A76" s="122">
        <f t="shared" si="3"/>
        <v>0</v>
      </c>
      <c r="B76" s="122">
        <f t="shared" si="4"/>
        <v>0</v>
      </c>
      <c r="C76" s="122">
        <f t="shared" si="5"/>
        <v>0</v>
      </c>
      <c r="D76" s="122">
        <f t="shared" si="6"/>
        <v>0</v>
      </c>
      <c r="E76" s="122">
        <f t="shared" si="2"/>
        <v>553</v>
      </c>
      <c r="F76" s="135" t="s">
        <v>2893</v>
      </c>
      <c r="H76" s="135" t="s">
        <v>2895</v>
      </c>
      <c r="I76" s="135" t="s">
        <v>728</v>
      </c>
      <c r="J76" s="135" t="s">
        <v>2898</v>
      </c>
      <c r="L76" s="175" t="s">
        <v>2899</v>
      </c>
      <c r="M76" s="175" t="s">
        <v>2900</v>
      </c>
      <c r="N76" s="169" t="s">
        <v>615</v>
      </c>
      <c r="O76" s="123" t="s">
        <v>2901</v>
      </c>
      <c r="P76" s="138" t="s">
        <v>2902</v>
      </c>
      <c r="Q76" s="138" t="s">
        <v>1391</v>
      </c>
      <c r="R76" s="138" t="s">
        <v>2903</v>
      </c>
      <c r="S76" s="138" t="s">
        <v>2904</v>
      </c>
      <c r="T76" s="138" t="s">
        <v>2905</v>
      </c>
      <c r="U76" s="138" t="s">
        <v>1055</v>
      </c>
      <c r="V76" s="138" t="s">
        <v>1055</v>
      </c>
      <c r="W76" s="138" t="s">
        <v>2906</v>
      </c>
      <c r="X76" s="138" t="s">
        <v>2907</v>
      </c>
      <c r="Y76" s="138" t="s">
        <v>2908</v>
      </c>
      <c r="Z76" s="138" t="s">
        <v>2909</v>
      </c>
      <c r="AA76" s="128" t="s">
        <v>2910</v>
      </c>
      <c r="AB76" s="134" t="s">
        <v>2911</v>
      </c>
      <c r="AC76" s="128" t="s">
        <v>2912</v>
      </c>
      <c r="AD76" s="125">
        <v>0.22430555555555556</v>
      </c>
      <c r="AE76" s="130">
        <v>0.49027777777777776</v>
      </c>
      <c r="AF76" s="130">
        <v>0.19583333333333333</v>
      </c>
      <c r="AG76" s="134" t="s">
        <v>2913</v>
      </c>
      <c r="AH76" s="128" t="s">
        <v>2914</v>
      </c>
      <c r="AI76" s="138" t="s">
        <v>2453</v>
      </c>
      <c r="AJ76" s="128" t="s">
        <v>2915</v>
      </c>
      <c r="AK76" s="130">
        <v>0.35625</v>
      </c>
      <c r="AL76" s="130">
        <v>0.21458333333333332</v>
      </c>
      <c r="AM76" s="138" t="s">
        <v>2917</v>
      </c>
      <c r="AN76" s="134" t="s">
        <v>2918</v>
      </c>
      <c r="AO76" s="134" t="s">
        <v>2920</v>
      </c>
      <c r="AP76" s="140">
        <v>0.19027777777777777</v>
      </c>
      <c r="AQ76" s="140">
        <v>0.18611111111111112</v>
      </c>
      <c r="AR76" s="128" t="s">
        <v>2921</v>
      </c>
      <c r="AS76" s="130">
        <v>0.37916666666666665</v>
      </c>
      <c r="AT76" s="134" t="s">
        <v>2923</v>
      </c>
      <c r="AU76" s="140">
        <v>0.14583333333333334</v>
      </c>
      <c r="AV76" s="128" t="s">
        <v>2924</v>
      </c>
      <c r="AW76" s="130">
        <v>0.20694444444444443</v>
      </c>
      <c r="AX76" s="130">
        <v>0.10694444444444444</v>
      </c>
      <c r="AY76" s="140">
        <v>0.16527777777777777</v>
      </c>
      <c r="BA76" s="128" t="s">
        <v>2926</v>
      </c>
      <c r="BB76" s="134" t="s">
        <v>2927</v>
      </c>
      <c r="BC76" s="141" t="s">
        <v>2929</v>
      </c>
      <c r="BD76" s="130">
        <v>0.30277777777777776</v>
      </c>
      <c r="BE76" s="140">
        <v>0.1951388888888889</v>
      </c>
      <c r="BF76" s="141"/>
      <c r="BG76" s="141"/>
      <c r="BH76" s="141"/>
    </row>
    <row r="77">
      <c r="A77" s="122">
        <f t="shared" si="3"/>
        <v>0</v>
      </c>
      <c r="B77" s="122">
        <f t="shared" si="4"/>
        <v>0</v>
      </c>
      <c r="C77" s="122">
        <f t="shared" si="5"/>
        <v>0</v>
      </c>
      <c r="D77" s="122">
        <f t="shared" si="6"/>
        <v>0</v>
      </c>
      <c r="E77" s="122">
        <f t="shared" si="2"/>
        <v>239</v>
      </c>
      <c r="F77" s="135">
        <v>25.0</v>
      </c>
      <c r="H77" s="135">
        <v>25.0</v>
      </c>
      <c r="I77" s="135">
        <v>25.0</v>
      </c>
      <c r="J77" s="135">
        <v>25.0</v>
      </c>
      <c r="L77" s="175" t="s">
        <v>2932</v>
      </c>
      <c r="M77" s="175" t="s">
        <v>661</v>
      </c>
      <c r="N77" s="169" t="s">
        <v>2933</v>
      </c>
      <c r="O77" s="123" t="s">
        <v>615</v>
      </c>
      <c r="P77" s="142">
        <v>0.12152777777777778</v>
      </c>
      <c r="Q77" s="142">
        <v>0.16180555555555556</v>
      </c>
      <c r="R77" s="142">
        <v>0.19166666666666668</v>
      </c>
      <c r="S77" s="142">
        <v>0.1451388888888889</v>
      </c>
      <c r="T77" s="142">
        <v>0.17152777777777778</v>
      </c>
      <c r="U77" s="142">
        <v>0.41180555555555554</v>
      </c>
      <c r="V77" s="142">
        <v>0.41180555555555554</v>
      </c>
      <c r="W77" s="142">
        <v>0.16944444444444445</v>
      </c>
      <c r="X77" s="142">
        <v>0.2569444444444444</v>
      </c>
      <c r="Y77" s="142">
        <v>0.14444444444444443</v>
      </c>
      <c r="Z77" s="142">
        <v>0.13958333333333334</v>
      </c>
      <c r="AA77" s="145">
        <v>0.46597222222222223</v>
      </c>
      <c r="AB77" s="130">
        <v>0.2590277777777778</v>
      </c>
      <c r="AC77" s="140">
        <v>0.24791666666666667</v>
      </c>
      <c r="AD77" s="147" t="s">
        <v>2935</v>
      </c>
      <c r="AE77" s="134" t="s">
        <v>2936</v>
      </c>
      <c r="AF77" s="134" t="s">
        <v>2937</v>
      </c>
      <c r="AG77" s="130">
        <v>0.25</v>
      </c>
      <c r="AH77" s="140">
        <v>0.19652777777777777</v>
      </c>
      <c r="AI77" s="142">
        <v>0.1763888888888889</v>
      </c>
      <c r="AJ77" s="145">
        <v>0.15902777777777777</v>
      </c>
      <c r="AK77" s="134" t="s">
        <v>2940</v>
      </c>
      <c r="AL77" s="134" t="s">
        <v>2941</v>
      </c>
      <c r="AM77" s="142">
        <v>0.14791666666666667</v>
      </c>
      <c r="AN77" s="130">
        <v>0.20347222222222222</v>
      </c>
      <c r="AO77" s="130">
        <v>0.2520833333333333</v>
      </c>
      <c r="AP77" s="128" t="s">
        <v>2942</v>
      </c>
      <c r="AQ77" s="128" t="s">
        <v>2943</v>
      </c>
      <c r="AR77" s="140">
        <v>0.1375</v>
      </c>
      <c r="AS77" s="134" t="s">
        <v>2944</v>
      </c>
      <c r="AT77" s="130">
        <v>0.25972222222222224</v>
      </c>
      <c r="AU77" s="128" t="s">
        <v>2945</v>
      </c>
      <c r="AV77" s="145">
        <v>0.24166666666666667</v>
      </c>
      <c r="AW77" s="134" t="s">
        <v>2946</v>
      </c>
      <c r="AX77" s="134" t="s">
        <v>876</v>
      </c>
      <c r="AY77" s="128" t="s">
        <v>2947</v>
      </c>
      <c r="BA77" s="140">
        <v>0.11805555555555555</v>
      </c>
      <c r="BB77" s="130">
        <v>0.19236111111111112</v>
      </c>
      <c r="BC77" s="146">
        <v>0.5020833333333333</v>
      </c>
      <c r="BD77" s="134" t="s">
        <v>2948</v>
      </c>
      <c r="BE77" s="128" t="s">
        <v>2949</v>
      </c>
      <c r="BF77" s="146"/>
      <c r="BG77" s="146"/>
      <c r="BH77" s="146"/>
    </row>
    <row r="78">
      <c r="A78" s="122">
        <f t="shared" si="3"/>
        <v>0</v>
      </c>
      <c r="B78" s="122">
        <f t="shared" si="4"/>
        <v>0</v>
      </c>
      <c r="C78" s="122">
        <f t="shared" si="5"/>
        <v>0</v>
      </c>
      <c r="D78" s="122">
        <f t="shared" si="6"/>
        <v>0</v>
      </c>
      <c r="E78" s="122">
        <f t="shared" si="2"/>
        <v>445</v>
      </c>
      <c r="F78" s="135" t="s">
        <v>2955</v>
      </c>
      <c r="H78" s="135" t="s">
        <v>2958</v>
      </c>
      <c r="I78" s="135" t="s">
        <v>2959</v>
      </c>
      <c r="J78" s="135" t="s">
        <v>2961</v>
      </c>
      <c r="L78" s="175" t="s">
        <v>2962</v>
      </c>
      <c r="M78" s="175" t="s">
        <v>2964</v>
      </c>
      <c r="N78" s="169" t="s">
        <v>2965</v>
      </c>
      <c r="O78" s="123" t="s">
        <v>2966</v>
      </c>
      <c r="P78" s="138" t="s">
        <v>2967</v>
      </c>
      <c r="Q78" s="138" t="s">
        <v>2968</v>
      </c>
      <c r="R78" s="138" t="s">
        <v>2969</v>
      </c>
      <c r="S78" s="138" t="s">
        <v>2970</v>
      </c>
      <c r="T78" s="138" t="s">
        <v>2971</v>
      </c>
      <c r="U78" s="138" t="s">
        <v>2972</v>
      </c>
      <c r="V78" s="138" t="s">
        <v>2972</v>
      </c>
      <c r="W78" s="138" t="s">
        <v>2974</v>
      </c>
      <c r="X78" s="138" t="s">
        <v>2975</v>
      </c>
      <c r="Y78" s="138" t="s">
        <v>2976</v>
      </c>
      <c r="Z78" s="138" t="s">
        <v>728</v>
      </c>
      <c r="AA78" s="128" t="s">
        <v>2977</v>
      </c>
      <c r="AB78" s="134" t="s">
        <v>2978</v>
      </c>
      <c r="AC78" s="128" t="s">
        <v>2979</v>
      </c>
      <c r="AD78" s="125">
        <v>0.22916666666666666</v>
      </c>
      <c r="AE78" s="130">
        <v>0.49375</v>
      </c>
      <c r="AF78" s="130">
        <v>0.20069444444444445</v>
      </c>
      <c r="AG78" s="134" t="s">
        <v>2980</v>
      </c>
      <c r="AH78" s="128" t="s">
        <v>844</v>
      </c>
      <c r="AI78" s="138" t="s">
        <v>2570</v>
      </c>
      <c r="AJ78" s="128" t="s">
        <v>2981</v>
      </c>
      <c r="AK78" s="130">
        <v>0.3590277777777778</v>
      </c>
      <c r="AL78" s="130">
        <v>0.22291666666666668</v>
      </c>
      <c r="AM78" s="138" t="s">
        <v>2984</v>
      </c>
      <c r="AN78" s="134" t="s">
        <v>2986</v>
      </c>
      <c r="AO78" s="134" t="s">
        <v>2987</v>
      </c>
      <c r="AP78" s="140">
        <v>0.19305555555555556</v>
      </c>
      <c r="AQ78" s="140">
        <v>0.18958333333333333</v>
      </c>
      <c r="AR78" s="128" t="s">
        <v>2988</v>
      </c>
      <c r="AS78" s="130">
        <v>0.3798611111111111</v>
      </c>
      <c r="AT78" s="134" t="s">
        <v>2989</v>
      </c>
      <c r="AU78" s="140">
        <v>0.14930555555555555</v>
      </c>
      <c r="AV78" s="128" t="s">
        <v>2990</v>
      </c>
      <c r="AW78" s="130">
        <v>0.21388888888888888</v>
      </c>
      <c r="AX78" s="130">
        <v>0.10833333333333334</v>
      </c>
      <c r="AY78" s="140">
        <v>0.1673611111111111</v>
      </c>
      <c r="BA78" s="128" t="s">
        <v>2991</v>
      </c>
      <c r="BB78" s="134" t="s">
        <v>1651</v>
      </c>
      <c r="BC78" s="141" t="s">
        <v>2992</v>
      </c>
      <c r="BD78" s="130">
        <v>0.3034722222222222</v>
      </c>
      <c r="BE78" s="140">
        <v>0.19722222222222222</v>
      </c>
      <c r="BF78" s="141"/>
      <c r="BG78" s="141"/>
      <c r="BH78" s="141"/>
    </row>
    <row r="79">
      <c r="A79" s="122">
        <f t="shared" si="3"/>
        <v>0</v>
      </c>
      <c r="B79" s="122">
        <f t="shared" si="4"/>
        <v>0</v>
      </c>
      <c r="C79" s="122">
        <f t="shared" si="5"/>
        <v>0</v>
      </c>
      <c r="D79" s="122">
        <f t="shared" si="6"/>
        <v>0</v>
      </c>
      <c r="E79" s="122">
        <f t="shared" si="2"/>
        <v>300</v>
      </c>
      <c r="F79" s="135" t="s">
        <v>2996</v>
      </c>
      <c r="H79" s="135" t="s">
        <v>2997</v>
      </c>
      <c r="I79" s="135" t="s">
        <v>2998</v>
      </c>
      <c r="J79" s="135" t="s">
        <v>2999</v>
      </c>
      <c r="L79" s="175" t="s">
        <v>3002</v>
      </c>
      <c r="M79" s="175" t="s">
        <v>3003</v>
      </c>
      <c r="N79" s="169" t="s">
        <v>661</v>
      </c>
      <c r="O79" s="123" t="s">
        <v>3004</v>
      </c>
      <c r="P79" s="142">
        <v>0.12708333333333333</v>
      </c>
      <c r="Q79" s="142">
        <v>0.16319444444444445</v>
      </c>
      <c r="R79" s="142">
        <v>0.20347222222222222</v>
      </c>
      <c r="S79" s="142">
        <v>0.14930555555555555</v>
      </c>
      <c r="T79" s="142">
        <v>0.17708333333333334</v>
      </c>
      <c r="U79" s="142">
        <v>0.4131944444444444</v>
      </c>
      <c r="V79" s="142">
        <v>0.4131944444444444</v>
      </c>
      <c r="W79" s="142">
        <v>0.17291666666666666</v>
      </c>
      <c r="X79" s="142">
        <v>0.25833333333333336</v>
      </c>
      <c r="Y79" s="142">
        <v>0.1451388888888889</v>
      </c>
      <c r="Z79" s="142">
        <v>0.1451388888888889</v>
      </c>
      <c r="AA79" s="145">
        <v>0.46944444444444444</v>
      </c>
      <c r="AB79" s="130">
        <v>0.26319444444444445</v>
      </c>
      <c r="AC79" s="140">
        <v>0.2513888888888889</v>
      </c>
      <c r="AD79" s="147" t="s">
        <v>3007</v>
      </c>
      <c r="AE79" s="134" t="s">
        <v>3008</v>
      </c>
      <c r="AF79" s="134" t="s">
        <v>3009</v>
      </c>
      <c r="AG79" s="130">
        <v>0.2520833333333333</v>
      </c>
      <c r="AH79" s="140">
        <v>0.19722222222222222</v>
      </c>
      <c r="AI79" s="142">
        <v>0.18680555555555556</v>
      </c>
      <c r="AJ79" s="145">
        <v>0.16458333333333333</v>
      </c>
      <c r="AK79" s="134" t="s">
        <v>3011</v>
      </c>
      <c r="AL79" s="134" t="s">
        <v>3012</v>
      </c>
      <c r="AM79" s="142">
        <v>0.15069444444444444</v>
      </c>
      <c r="AN79" s="130">
        <v>0.2152777777777778</v>
      </c>
      <c r="AO79" s="130">
        <v>0.25972222222222224</v>
      </c>
      <c r="AP79" s="128" t="s">
        <v>3013</v>
      </c>
      <c r="AQ79" s="128" t="s">
        <v>3014</v>
      </c>
      <c r="AR79" s="140">
        <v>0.13958333333333334</v>
      </c>
      <c r="AS79" s="134" t="s">
        <v>3015</v>
      </c>
      <c r="AT79" s="130">
        <v>0.2625</v>
      </c>
      <c r="AU79" s="128" t="s">
        <v>3016</v>
      </c>
      <c r="AV79" s="145">
        <v>0.25277777777777777</v>
      </c>
      <c r="AW79" s="134" t="s">
        <v>3017</v>
      </c>
      <c r="AX79" s="134" t="s">
        <v>3018</v>
      </c>
      <c r="AY79" s="128" t="s">
        <v>3019</v>
      </c>
      <c r="BA79" s="140">
        <v>0.12083333333333333</v>
      </c>
      <c r="BB79" s="130">
        <v>0.19930555555555557</v>
      </c>
      <c r="BC79" s="146">
        <v>0.5076388888888889</v>
      </c>
      <c r="BD79" s="134" t="s">
        <v>3021</v>
      </c>
      <c r="BE79" s="128" t="s">
        <v>3022</v>
      </c>
      <c r="BF79" s="146"/>
      <c r="BG79" s="146"/>
      <c r="BH79" s="146"/>
    </row>
    <row r="80">
      <c r="A80" s="122">
        <f t="shared" si="3"/>
        <v>0</v>
      </c>
      <c r="B80" s="122">
        <f t="shared" si="4"/>
        <v>0</v>
      </c>
      <c r="C80" s="122">
        <f t="shared" si="5"/>
        <v>0</v>
      </c>
      <c r="D80" s="122">
        <f t="shared" si="6"/>
        <v>0</v>
      </c>
      <c r="E80" s="122">
        <f t="shared" si="2"/>
        <v>489</v>
      </c>
      <c r="F80" s="135">
        <v>26.0</v>
      </c>
      <c r="H80" s="135">
        <v>26.0</v>
      </c>
      <c r="I80" s="135">
        <v>26.0</v>
      </c>
      <c r="J80" s="135">
        <v>26.0</v>
      </c>
      <c r="L80" s="175" t="s">
        <v>3030</v>
      </c>
      <c r="M80" s="175" t="s">
        <v>3032</v>
      </c>
      <c r="N80" s="169" t="s">
        <v>3033</v>
      </c>
      <c r="O80" s="123" t="s">
        <v>3034</v>
      </c>
      <c r="P80" s="138" t="s">
        <v>3035</v>
      </c>
      <c r="Q80" s="138" t="s">
        <v>3036</v>
      </c>
      <c r="R80" s="138" t="s">
        <v>3038</v>
      </c>
      <c r="S80" s="138" t="s">
        <v>1332</v>
      </c>
      <c r="T80" s="138" t="s">
        <v>3039</v>
      </c>
      <c r="U80" s="138" t="s">
        <v>3040</v>
      </c>
      <c r="V80" s="138" t="s">
        <v>3040</v>
      </c>
      <c r="W80" s="138" t="s">
        <v>3041</v>
      </c>
      <c r="X80" s="138" t="s">
        <v>3043</v>
      </c>
      <c r="Y80" s="138" t="s">
        <v>3044</v>
      </c>
      <c r="Z80" s="138" t="s">
        <v>3045</v>
      </c>
      <c r="AA80" s="128" t="s">
        <v>3046</v>
      </c>
      <c r="AB80" s="134" t="s">
        <v>3047</v>
      </c>
      <c r="AC80" s="128" t="s">
        <v>3048</v>
      </c>
      <c r="AD80" s="125">
        <v>0.23680555555555555</v>
      </c>
      <c r="AE80" s="130">
        <v>0.49722222222222223</v>
      </c>
      <c r="AF80" s="130">
        <v>0.20555555555555555</v>
      </c>
      <c r="AG80" s="134" t="s">
        <v>3049</v>
      </c>
      <c r="AH80" s="128" t="s">
        <v>3050</v>
      </c>
      <c r="AI80" s="138" t="s">
        <v>2687</v>
      </c>
      <c r="AJ80" s="128" t="s">
        <v>653</v>
      </c>
      <c r="AK80" s="130">
        <v>0.36527777777777776</v>
      </c>
      <c r="AL80" s="130">
        <v>0.22847222222222222</v>
      </c>
      <c r="AM80" s="138" t="s">
        <v>653</v>
      </c>
      <c r="AN80" s="134" t="s">
        <v>3051</v>
      </c>
      <c r="AO80" s="134" t="s">
        <v>3052</v>
      </c>
      <c r="AP80" s="140">
        <v>0.19583333333333333</v>
      </c>
      <c r="AQ80" s="140">
        <v>0.19444444444444445</v>
      </c>
      <c r="AR80" s="128" t="s">
        <v>3054</v>
      </c>
      <c r="AS80" s="130">
        <v>0.3819444444444444</v>
      </c>
      <c r="AT80" s="134" t="s">
        <v>937</v>
      </c>
      <c r="AU80" s="140">
        <v>0.15416666666666667</v>
      </c>
      <c r="AV80" s="128" t="s">
        <v>3056</v>
      </c>
      <c r="AW80" s="130">
        <v>0.2152777777777778</v>
      </c>
      <c r="AX80" s="130">
        <v>0.10902777777777778</v>
      </c>
      <c r="AY80" s="140">
        <v>0.16875</v>
      </c>
      <c r="BA80" s="128" t="s">
        <v>3057</v>
      </c>
      <c r="BB80" s="134" t="s">
        <v>3058</v>
      </c>
      <c r="BC80" s="141" t="s">
        <v>3059</v>
      </c>
      <c r="BD80" s="130">
        <v>0.3104166666666667</v>
      </c>
      <c r="BE80" s="140">
        <v>0.20069444444444445</v>
      </c>
      <c r="BF80" s="141"/>
      <c r="BG80" s="141"/>
      <c r="BH80" s="141"/>
    </row>
    <row r="81">
      <c r="A81" s="122">
        <f t="shared" si="3"/>
        <v>0</v>
      </c>
      <c r="B81" s="122">
        <f t="shared" si="4"/>
        <v>0</v>
      </c>
      <c r="C81" s="122">
        <f t="shared" si="5"/>
        <v>0</v>
      </c>
      <c r="D81" s="122">
        <f t="shared" si="6"/>
        <v>0</v>
      </c>
      <c r="E81" s="122">
        <f t="shared" si="2"/>
        <v>277</v>
      </c>
      <c r="F81" s="135" t="s">
        <v>3061</v>
      </c>
      <c r="H81" s="135" t="s">
        <v>3062</v>
      </c>
      <c r="I81" s="135" t="s">
        <v>3063</v>
      </c>
      <c r="J81" s="135" t="s">
        <v>3065</v>
      </c>
      <c r="L81" s="175" t="s">
        <v>3067</v>
      </c>
      <c r="M81" s="175" t="s">
        <v>3068</v>
      </c>
      <c r="N81" s="169" t="s">
        <v>1196</v>
      </c>
      <c r="O81" s="123" t="s">
        <v>1196</v>
      </c>
      <c r="P81" s="142">
        <v>0.12986111111111112</v>
      </c>
      <c r="Q81" s="142">
        <v>0.16597222222222222</v>
      </c>
      <c r="R81" s="142">
        <v>0.20972222222222223</v>
      </c>
      <c r="S81" s="142">
        <v>0.15138888888888888</v>
      </c>
      <c r="T81" s="142">
        <v>0.18472222222222223</v>
      </c>
      <c r="U81" s="142">
        <v>0.4173611111111111</v>
      </c>
      <c r="V81" s="142">
        <v>0.4173611111111111</v>
      </c>
      <c r="W81" s="142">
        <v>0.1798611111111111</v>
      </c>
      <c r="X81" s="142">
        <v>0.2590277777777778</v>
      </c>
      <c r="Y81" s="142">
        <v>0.14791666666666667</v>
      </c>
      <c r="Z81" s="142">
        <v>0.14722222222222223</v>
      </c>
      <c r="AA81" s="145">
        <v>0.4736111111111111</v>
      </c>
      <c r="AB81" s="130">
        <v>0.2652777777777778</v>
      </c>
      <c r="AC81" s="140">
        <v>0.25972222222222224</v>
      </c>
      <c r="AD81" s="147" t="s">
        <v>3074</v>
      </c>
      <c r="AE81" s="134" t="s">
        <v>3076</v>
      </c>
      <c r="AF81" s="134" t="s">
        <v>3077</v>
      </c>
      <c r="AG81" s="130">
        <v>0.25416666666666665</v>
      </c>
      <c r="AH81" s="140">
        <v>0.19791666666666666</v>
      </c>
      <c r="AI81" s="142">
        <v>0.1875</v>
      </c>
      <c r="AJ81" s="145">
        <v>0.16805555555555557</v>
      </c>
      <c r="AK81" s="134" t="s">
        <v>3080</v>
      </c>
      <c r="AL81" s="134" t="s">
        <v>3081</v>
      </c>
      <c r="AM81" s="142">
        <v>0.15208333333333332</v>
      </c>
      <c r="AN81" s="130">
        <v>0.2263888888888889</v>
      </c>
      <c r="AO81" s="130">
        <v>0.26319444444444445</v>
      </c>
      <c r="AP81" s="128" t="s">
        <v>3082</v>
      </c>
      <c r="AQ81" s="128" t="s">
        <v>3083</v>
      </c>
      <c r="AR81" s="140">
        <v>0.14305555555555555</v>
      </c>
      <c r="AS81" s="134" t="s">
        <v>3084</v>
      </c>
      <c r="AT81" s="130">
        <v>0.2652777777777778</v>
      </c>
      <c r="AU81" s="128" t="s">
        <v>3085</v>
      </c>
      <c r="AV81" s="145">
        <v>0.2604166666666667</v>
      </c>
      <c r="AW81" s="134" t="s">
        <v>3086</v>
      </c>
      <c r="AX81" s="134" t="s">
        <v>3087</v>
      </c>
      <c r="AY81" s="128" t="s">
        <v>3088</v>
      </c>
      <c r="BA81" s="140">
        <v>0.125</v>
      </c>
      <c r="BB81" s="130">
        <v>0.20069444444444445</v>
      </c>
      <c r="BC81" s="146">
        <v>0.5201388888888889</v>
      </c>
      <c r="BD81" s="134" t="s">
        <v>3092</v>
      </c>
      <c r="BE81" s="128" t="s">
        <v>3093</v>
      </c>
      <c r="BF81" s="146"/>
      <c r="BG81" s="146"/>
      <c r="BH81" s="146"/>
    </row>
    <row r="82">
      <c r="A82" s="122">
        <f t="shared" si="3"/>
        <v>0</v>
      </c>
      <c r="B82" s="122">
        <f t="shared" si="4"/>
        <v>0</v>
      </c>
      <c r="C82" s="122">
        <f t="shared" si="5"/>
        <v>0</v>
      </c>
      <c r="D82" s="122">
        <f t="shared" si="6"/>
        <v>0</v>
      </c>
      <c r="E82" s="122">
        <f t="shared" si="2"/>
        <v>527</v>
      </c>
      <c r="F82" s="135" t="s">
        <v>3098</v>
      </c>
      <c r="H82" s="135" t="s">
        <v>3100</v>
      </c>
      <c r="I82" s="135" t="s">
        <v>3101</v>
      </c>
      <c r="J82" s="135" t="s">
        <v>862</v>
      </c>
      <c r="L82" s="175" t="s">
        <v>3102</v>
      </c>
      <c r="M82" s="175" t="s">
        <v>3103</v>
      </c>
      <c r="N82" s="169" t="s">
        <v>3105</v>
      </c>
      <c r="O82" s="123" t="s">
        <v>3108</v>
      </c>
      <c r="P82" s="138" t="s">
        <v>3110</v>
      </c>
      <c r="Q82" s="138" t="s">
        <v>3111</v>
      </c>
      <c r="R82" s="138" t="s">
        <v>3112</v>
      </c>
      <c r="S82" s="138" t="s">
        <v>3113</v>
      </c>
      <c r="T82" s="138" t="s">
        <v>3116</v>
      </c>
      <c r="U82" s="138" t="s">
        <v>3117</v>
      </c>
      <c r="V82" s="138" t="s">
        <v>3117</v>
      </c>
      <c r="W82" s="138" t="s">
        <v>3118</v>
      </c>
      <c r="X82" s="138" t="s">
        <v>3119</v>
      </c>
      <c r="Y82" s="138" t="s">
        <v>3120</v>
      </c>
      <c r="Z82" s="138" t="s">
        <v>3121</v>
      </c>
      <c r="AA82" s="128" t="s">
        <v>3123</v>
      </c>
      <c r="AB82" s="134" t="s">
        <v>3125</v>
      </c>
      <c r="AC82" s="128" t="s">
        <v>3126</v>
      </c>
      <c r="AD82" s="125">
        <v>0.24583333333333332</v>
      </c>
      <c r="AE82" s="130">
        <v>0.5055555555555555</v>
      </c>
      <c r="AF82" s="130">
        <v>0.21319444444444444</v>
      </c>
      <c r="AG82" s="134" t="s">
        <v>3127</v>
      </c>
      <c r="AH82" s="128" t="s">
        <v>3128</v>
      </c>
      <c r="AI82" s="138" t="s">
        <v>653</v>
      </c>
      <c r="AJ82" s="133">
        <v>0.16944444444444445</v>
      </c>
      <c r="AK82" s="130">
        <v>0.37222222222222223</v>
      </c>
      <c r="AL82" s="130">
        <v>0.2326388888888889</v>
      </c>
      <c r="AM82" s="138" t="s">
        <v>3129</v>
      </c>
      <c r="AN82" s="134" t="s">
        <v>3130</v>
      </c>
      <c r="AO82" s="134" t="s">
        <v>3131</v>
      </c>
      <c r="AP82" s="140">
        <v>0.20208333333333334</v>
      </c>
      <c r="AQ82" s="140">
        <v>0.19652777777777777</v>
      </c>
      <c r="AR82" s="128" t="s">
        <v>3132</v>
      </c>
      <c r="AS82" s="130">
        <v>0.3840277777777778</v>
      </c>
      <c r="AT82" s="134" t="s">
        <v>3133</v>
      </c>
      <c r="AU82" s="140">
        <v>0.15555555555555556</v>
      </c>
      <c r="AV82" s="128" t="s">
        <v>3134</v>
      </c>
      <c r="AW82" s="130">
        <v>0.21875</v>
      </c>
      <c r="AX82" s="130">
        <v>0.10972222222222222</v>
      </c>
      <c r="AY82" s="140">
        <v>0.16944444444444445</v>
      </c>
      <c r="BA82" s="128" t="s">
        <v>862</v>
      </c>
      <c r="BB82" s="134" t="s">
        <v>3136</v>
      </c>
      <c r="BC82" s="141" t="s">
        <v>3137</v>
      </c>
      <c r="BD82" s="130">
        <v>0.31666666666666665</v>
      </c>
      <c r="BE82" s="140">
        <v>0.20347222222222222</v>
      </c>
      <c r="BF82" s="141"/>
      <c r="BG82" s="141"/>
      <c r="BH82" s="141"/>
    </row>
    <row r="83">
      <c r="A83" s="122">
        <f t="shared" si="3"/>
        <v>0</v>
      </c>
      <c r="B83" s="122">
        <f t="shared" si="4"/>
        <v>0</v>
      </c>
      <c r="C83" s="122">
        <f t="shared" si="5"/>
        <v>0</v>
      </c>
      <c r="D83" s="122">
        <f t="shared" si="6"/>
        <v>0</v>
      </c>
      <c r="E83" s="122">
        <f t="shared" si="2"/>
        <v>233</v>
      </c>
      <c r="F83" s="135">
        <v>27.0</v>
      </c>
      <c r="H83" s="135">
        <v>27.0</v>
      </c>
      <c r="I83" s="135">
        <v>27.0</v>
      </c>
      <c r="J83" s="135">
        <v>27.0</v>
      </c>
      <c r="L83" s="175" t="s">
        <v>3145</v>
      </c>
      <c r="M83" s="175" t="s">
        <v>615</v>
      </c>
      <c r="N83" s="169" t="s">
        <v>661</v>
      </c>
      <c r="O83" s="123" t="s">
        <v>615</v>
      </c>
      <c r="P83" s="142">
        <v>0.13194444444444445</v>
      </c>
      <c r="Q83" s="142">
        <v>0.17222222222222222</v>
      </c>
      <c r="R83" s="142">
        <v>0.22013888888888888</v>
      </c>
      <c r="S83" s="142">
        <v>0.1527777777777778</v>
      </c>
      <c r="T83" s="142">
        <v>0.19027777777777777</v>
      </c>
      <c r="U83" s="142">
        <v>0.4222222222222222</v>
      </c>
      <c r="V83" s="142">
        <v>0.4222222222222222</v>
      </c>
      <c r="W83" s="142">
        <v>0.18125</v>
      </c>
      <c r="X83" s="142">
        <v>0.26180555555555557</v>
      </c>
      <c r="Y83" s="142">
        <v>0.15486111111111112</v>
      </c>
      <c r="Z83" s="142">
        <v>0.14930555555555555</v>
      </c>
      <c r="AA83" s="145">
        <v>0.4777777777777778</v>
      </c>
      <c r="AB83" s="130">
        <v>0.27291666666666664</v>
      </c>
      <c r="AC83" s="140">
        <v>0.26805555555555555</v>
      </c>
      <c r="AD83" s="147" t="s">
        <v>3147</v>
      </c>
      <c r="AE83" s="130">
        <v>0.5097222222222222</v>
      </c>
      <c r="AF83" s="134" t="s">
        <v>3149</v>
      </c>
      <c r="AG83" s="130">
        <v>0.25763888888888886</v>
      </c>
      <c r="AH83" s="140">
        <v>0.20694444444444443</v>
      </c>
      <c r="AI83" s="142">
        <v>0.19236111111111112</v>
      </c>
      <c r="AJ83" s="128" t="s">
        <v>3150</v>
      </c>
      <c r="AK83" s="134" t="s">
        <v>3151</v>
      </c>
      <c r="AL83" s="134" t="s">
        <v>3152</v>
      </c>
      <c r="AM83" s="142">
        <v>0.1527777777777778</v>
      </c>
      <c r="AN83" s="130">
        <v>0.2298611111111111</v>
      </c>
      <c r="AO83" s="130">
        <v>0.26875</v>
      </c>
      <c r="AP83" s="128" t="s">
        <v>3153</v>
      </c>
      <c r="AQ83" s="128" t="s">
        <v>3154</v>
      </c>
      <c r="AR83" s="140">
        <v>0.14791666666666667</v>
      </c>
      <c r="AS83" s="134" t="s">
        <v>3156</v>
      </c>
      <c r="AT83" s="130">
        <v>0.2652777777777778</v>
      </c>
      <c r="AU83" s="128" t="s">
        <v>3157</v>
      </c>
      <c r="AV83" s="145">
        <v>0.2743055555555556</v>
      </c>
      <c r="AW83" s="134" t="s">
        <v>3158</v>
      </c>
      <c r="AX83" s="134" t="s">
        <v>3159</v>
      </c>
      <c r="AY83" s="128" t="s">
        <v>3160</v>
      </c>
      <c r="BA83" s="140">
        <v>0.13541666666666666</v>
      </c>
      <c r="BB83" s="130">
        <v>0.20277777777777778</v>
      </c>
      <c r="BC83" s="146">
        <v>0.5236111111111111</v>
      </c>
      <c r="BD83" s="134" t="s">
        <v>3161</v>
      </c>
      <c r="BE83" s="128" t="s">
        <v>1326</v>
      </c>
      <c r="BF83" s="146"/>
      <c r="BG83" s="146"/>
      <c r="BH83" s="146"/>
    </row>
    <row r="84">
      <c r="A84" s="122">
        <f t="shared" si="3"/>
        <v>0</v>
      </c>
      <c r="B84" s="122">
        <f t="shared" si="4"/>
        <v>0</v>
      </c>
      <c r="C84" s="122">
        <f t="shared" si="5"/>
        <v>0</v>
      </c>
      <c r="D84" s="122">
        <f t="shared" si="6"/>
        <v>0</v>
      </c>
      <c r="E84" s="122">
        <f t="shared" si="2"/>
        <v>424</v>
      </c>
      <c r="F84" s="135" t="s">
        <v>3164</v>
      </c>
      <c r="H84" s="135" t="s">
        <v>3165</v>
      </c>
      <c r="I84" s="135" t="s">
        <v>3167</v>
      </c>
      <c r="J84" s="135" t="s">
        <v>3168</v>
      </c>
      <c r="L84" s="175" t="s">
        <v>615</v>
      </c>
      <c r="M84" s="175" t="s">
        <v>3169</v>
      </c>
      <c r="N84" s="169" t="s">
        <v>3170</v>
      </c>
      <c r="O84" s="123" t="s">
        <v>3171</v>
      </c>
      <c r="P84" s="138" t="s">
        <v>876</v>
      </c>
      <c r="Q84" s="138" t="s">
        <v>3173</v>
      </c>
      <c r="R84" s="138" t="s">
        <v>3174</v>
      </c>
      <c r="S84" s="138" t="s">
        <v>3175</v>
      </c>
      <c r="T84" s="138" t="s">
        <v>3176</v>
      </c>
      <c r="U84" s="138" t="s">
        <v>3177</v>
      </c>
      <c r="V84" s="138" t="s">
        <v>3177</v>
      </c>
      <c r="W84" s="138" t="s">
        <v>1116</v>
      </c>
      <c r="X84" s="138" t="s">
        <v>3179</v>
      </c>
      <c r="Y84" s="138" t="s">
        <v>3180</v>
      </c>
      <c r="Z84" s="138" t="s">
        <v>3181</v>
      </c>
      <c r="AA84" s="128" t="s">
        <v>3182</v>
      </c>
      <c r="AB84" s="134" t="s">
        <v>3184</v>
      </c>
      <c r="AC84" s="128" t="s">
        <v>3185</v>
      </c>
      <c r="AD84" s="125">
        <v>0.24930555555555556</v>
      </c>
      <c r="AE84" s="134" t="s">
        <v>3187</v>
      </c>
      <c r="AF84" s="130">
        <v>0.21875</v>
      </c>
      <c r="AG84" s="134" t="s">
        <v>3188</v>
      </c>
      <c r="AH84" s="128" t="s">
        <v>3189</v>
      </c>
      <c r="AI84" s="138" t="s">
        <v>2849</v>
      </c>
      <c r="AJ84" s="145">
        <v>0.17291666666666666</v>
      </c>
      <c r="AK84" s="130">
        <v>0.38333333333333336</v>
      </c>
      <c r="AL84" s="130">
        <v>0.2388888888888889</v>
      </c>
      <c r="AM84" s="138" t="s">
        <v>3190</v>
      </c>
      <c r="AN84" s="134" t="s">
        <v>3191</v>
      </c>
      <c r="AO84" s="134" t="s">
        <v>3192</v>
      </c>
      <c r="AP84" s="140">
        <v>0.20833333333333334</v>
      </c>
      <c r="AQ84" s="140">
        <v>0.1986111111111111</v>
      </c>
      <c r="AR84" s="128" t="s">
        <v>3193</v>
      </c>
      <c r="AS84" s="130">
        <v>0.3854166666666667</v>
      </c>
      <c r="AT84" s="134" t="s">
        <v>3194</v>
      </c>
      <c r="AU84" s="140">
        <v>0.15763888888888888</v>
      </c>
      <c r="AV84" s="128" t="s">
        <v>3195</v>
      </c>
      <c r="AW84" s="130">
        <v>0.22708333333333333</v>
      </c>
      <c r="AX84" s="130">
        <v>0.1111111111111111</v>
      </c>
      <c r="AY84" s="140">
        <v>0.17222222222222222</v>
      </c>
      <c r="BA84" s="128" t="s">
        <v>3196</v>
      </c>
      <c r="BB84" s="134" t="s">
        <v>3197</v>
      </c>
      <c r="BC84" s="141" t="s">
        <v>3198</v>
      </c>
      <c r="BD84" s="130">
        <v>0.3173611111111111</v>
      </c>
      <c r="BE84" s="140">
        <v>0.2048611111111111</v>
      </c>
      <c r="BF84" s="141"/>
      <c r="BG84" s="141"/>
      <c r="BH84" s="141"/>
    </row>
    <row r="85">
      <c r="A85" s="122">
        <f t="shared" si="3"/>
        <v>0</v>
      </c>
      <c r="B85" s="122">
        <f t="shared" si="4"/>
        <v>0</v>
      </c>
      <c r="C85" s="122">
        <f t="shared" si="5"/>
        <v>0</v>
      </c>
      <c r="D85" s="122">
        <f t="shared" si="6"/>
        <v>0</v>
      </c>
      <c r="E85" s="122">
        <f t="shared" si="2"/>
        <v>376</v>
      </c>
      <c r="F85" s="135" t="s">
        <v>3201</v>
      </c>
      <c r="H85" s="135" t="s">
        <v>3202</v>
      </c>
      <c r="I85" s="135" t="s">
        <v>3203</v>
      </c>
      <c r="J85" s="135" t="s">
        <v>3204</v>
      </c>
      <c r="L85" s="175" t="s">
        <v>3205</v>
      </c>
      <c r="M85" s="175" t="s">
        <v>661</v>
      </c>
      <c r="N85" s="169" t="s">
        <v>1196</v>
      </c>
      <c r="O85" s="123" t="s">
        <v>3206</v>
      </c>
      <c r="P85" s="142">
        <v>0.14375</v>
      </c>
      <c r="Q85" s="142">
        <v>0.17777777777777778</v>
      </c>
      <c r="R85" s="142">
        <v>0.22569444444444445</v>
      </c>
      <c r="S85" s="142">
        <v>0.1597222222222222</v>
      </c>
      <c r="T85" s="142">
        <v>0.19652777777777777</v>
      </c>
      <c r="U85" s="142">
        <v>0.42569444444444443</v>
      </c>
      <c r="V85" s="142">
        <v>0.42569444444444443</v>
      </c>
      <c r="W85" s="142">
        <v>0.18333333333333332</v>
      </c>
      <c r="X85" s="142">
        <v>0.2652777777777778</v>
      </c>
      <c r="Y85" s="142">
        <v>0.1597222222222222</v>
      </c>
      <c r="Z85" s="142">
        <v>0.15138888888888888</v>
      </c>
      <c r="AA85" s="145">
        <v>0.48194444444444445</v>
      </c>
      <c r="AB85" s="130">
        <v>0.2763888888888889</v>
      </c>
      <c r="AC85" s="140">
        <v>0.2791666666666667</v>
      </c>
      <c r="AD85" s="147" t="s">
        <v>3209</v>
      </c>
      <c r="AE85" s="130">
        <v>0.5138888888888888</v>
      </c>
      <c r="AF85" s="134" t="s">
        <v>3210</v>
      </c>
      <c r="AG85" s="130">
        <v>0.25972222222222224</v>
      </c>
      <c r="AH85" s="140">
        <v>0.20972222222222223</v>
      </c>
      <c r="AI85" s="142">
        <v>0.19305555555555556</v>
      </c>
      <c r="AJ85" s="128" t="s">
        <v>3212</v>
      </c>
      <c r="AK85" s="134" t="s">
        <v>3214</v>
      </c>
      <c r="AL85" s="130">
        <v>0.24305555555555555</v>
      </c>
      <c r="AM85" s="142">
        <v>0.15625</v>
      </c>
      <c r="AN85" s="130">
        <v>0.23402777777777778</v>
      </c>
      <c r="AO85" s="130">
        <v>0.275</v>
      </c>
      <c r="AP85" s="128" t="s">
        <v>3215</v>
      </c>
      <c r="AQ85" s="128" t="s">
        <v>3216</v>
      </c>
      <c r="AR85" s="140">
        <v>0.15138888888888888</v>
      </c>
      <c r="AS85" s="134" t="s">
        <v>3217</v>
      </c>
      <c r="AT85" s="130">
        <v>0.26944444444444443</v>
      </c>
      <c r="AU85" s="128" t="s">
        <v>3218</v>
      </c>
      <c r="AV85" s="145">
        <v>0.28541666666666665</v>
      </c>
      <c r="AW85" s="134" t="s">
        <v>3219</v>
      </c>
      <c r="AX85" s="134" t="s">
        <v>3220</v>
      </c>
      <c r="AY85" s="128" t="s">
        <v>3221</v>
      </c>
      <c r="BA85" s="140">
        <v>0.1375</v>
      </c>
      <c r="BB85" s="130">
        <v>0.20694444444444443</v>
      </c>
      <c r="BC85" s="146">
        <v>0.5243055555555556</v>
      </c>
      <c r="BD85" s="134" t="s">
        <v>3222</v>
      </c>
      <c r="BE85" s="128" t="s">
        <v>3223</v>
      </c>
      <c r="BF85" s="146"/>
      <c r="BG85" s="146"/>
      <c r="BH85" s="146"/>
    </row>
    <row r="86">
      <c r="A86" s="122">
        <f t="shared" si="3"/>
        <v>0</v>
      </c>
      <c r="B86" s="122">
        <f t="shared" si="4"/>
        <v>0</v>
      </c>
      <c r="C86" s="122">
        <f t="shared" si="5"/>
        <v>0</v>
      </c>
      <c r="D86" s="122">
        <f t="shared" si="6"/>
        <v>0</v>
      </c>
      <c r="E86" s="122">
        <f t="shared" si="2"/>
        <v>574</v>
      </c>
      <c r="F86" s="135">
        <v>28.0</v>
      </c>
      <c r="H86" s="135">
        <v>28.0</v>
      </c>
      <c r="I86" s="135">
        <v>28.0</v>
      </c>
      <c r="J86" s="135">
        <v>28.0</v>
      </c>
      <c r="L86" s="175" t="s">
        <v>3227</v>
      </c>
      <c r="M86" s="175" t="s">
        <v>3228</v>
      </c>
      <c r="N86" s="169" t="s">
        <v>3229</v>
      </c>
      <c r="O86" s="123" t="s">
        <v>3230</v>
      </c>
      <c r="P86" s="138" t="s">
        <v>3231</v>
      </c>
      <c r="Q86" s="138" t="s">
        <v>3232</v>
      </c>
      <c r="R86" s="138" t="s">
        <v>3233</v>
      </c>
      <c r="S86" s="138" t="s">
        <v>3234</v>
      </c>
      <c r="T86" s="138" t="s">
        <v>3235</v>
      </c>
      <c r="U86" s="138" t="s">
        <v>3236</v>
      </c>
      <c r="V86" s="138" t="s">
        <v>3236</v>
      </c>
      <c r="W86" s="138" t="s">
        <v>3237</v>
      </c>
      <c r="X86" s="138" t="s">
        <v>3238</v>
      </c>
      <c r="Y86" s="138" t="s">
        <v>3239</v>
      </c>
      <c r="Z86" s="138" t="s">
        <v>3240</v>
      </c>
      <c r="AA86" s="128" t="s">
        <v>3241</v>
      </c>
      <c r="AB86" s="134" t="s">
        <v>3242</v>
      </c>
      <c r="AC86" s="128" t="s">
        <v>3243</v>
      </c>
      <c r="AD86" s="125">
        <v>0.25277777777777777</v>
      </c>
      <c r="AE86" s="134" t="s">
        <v>3244</v>
      </c>
      <c r="AF86" s="130">
        <v>0.22430555555555556</v>
      </c>
      <c r="AG86" s="134" t="s">
        <v>3245</v>
      </c>
      <c r="AH86" s="128" t="s">
        <v>3246</v>
      </c>
      <c r="AI86" s="138" t="s">
        <v>2914</v>
      </c>
      <c r="AJ86" s="145">
        <v>0.17847222222222223</v>
      </c>
      <c r="AK86" s="130">
        <v>0.39305555555555555</v>
      </c>
      <c r="AL86" s="134" t="s">
        <v>3248</v>
      </c>
      <c r="AM86" s="138" t="s">
        <v>653</v>
      </c>
      <c r="AN86" s="134" t="s">
        <v>3249</v>
      </c>
      <c r="AO86" s="134" t="s">
        <v>3250</v>
      </c>
      <c r="AP86" s="140">
        <v>0.21041666666666667</v>
      </c>
      <c r="AQ86" s="140">
        <v>0.2013888888888889</v>
      </c>
      <c r="AR86" s="128" t="s">
        <v>3251</v>
      </c>
      <c r="AS86" s="130">
        <v>0.38819444444444445</v>
      </c>
      <c r="AT86" s="134" t="s">
        <v>3252</v>
      </c>
      <c r="AU86" s="140">
        <v>0.1625</v>
      </c>
      <c r="AV86" s="128" t="s">
        <v>3253</v>
      </c>
      <c r="AW86" s="130">
        <v>0.2326388888888889</v>
      </c>
      <c r="AX86" s="130">
        <v>0.11388888888888889</v>
      </c>
      <c r="AY86" s="140">
        <v>0.175</v>
      </c>
      <c r="BA86" s="128" t="s">
        <v>3254</v>
      </c>
      <c r="BB86" s="134" t="s">
        <v>3255</v>
      </c>
      <c r="BC86" s="141" t="s">
        <v>3256</v>
      </c>
      <c r="BD86" s="130">
        <v>0.31805555555555554</v>
      </c>
      <c r="BE86" s="140">
        <v>0.20625</v>
      </c>
      <c r="BF86" s="141"/>
      <c r="BG86" s="141"/>
      <c r="BH86" s="141"/>
    </row>
    <row r="87">
      <c r="A87" s="122">
        <f t="shared" si="3"/>
        <v>0</v>
      </c>
      <c r="B87" s="122">
        <f t="shared" si="4"/>
        <v>0</v>
      </c>
      <c r="C87" s="122">
        <f t="shared" si="5"/>
        <v>0</v>
      </c>
      <c r="D87" s="122">
        <f t="shared" si="6"/>
        <v>0</v>
      </c>
      <c r="E87" s="122">
        <f t="shared" si="2"/>
        <v>264</v>
      </c>
      <c r="F87" s="135" t="s">
        <v>3257</v>
      </c>
      <c r="H87" s="135" t="s">
        <v>3259</v>
      </c>
      <c r="I87" s="135" t="s">
        <v>3260</v>
      </c>
      <c r="J87" s="135" t="s">
        <v>3261</v>
      </c>
      <c r="L87" s="175" t="s">
        <v>3263</v>
      </c>
      <c r="M87" s="175" t="s">
        <v>3264</v>
      </c>
      <c r="N87" s="169" t="s">
        <v>661</v>
      </c>
      <c r="O87" s="123" t="s">
        <v>1196</v>
      </c>
      <c r="P87" s="142">
        <v>0.14444444444444443</v>
      </c>
      <c r="Q87" s="142">
        <v>0.18194444444444444</v>
      </c>
      <c r="R87" s="142">
        <v>0.22847222222222222</v>
      </c>
      <c r="S87" s="142">
        <v>0.16319444444444445</v>
      </c>
      <c r="T87" s="142">
        <v>0.20694444444444443</v>
      </c>
      <c r="U87" s="142">
        <v>0.43333333333333335</v>
      </c>
      <c r="V87" s="142">
        <v>0.43333333333333335</v>
      </c>
      <c r="W87" s="142">
        <v>0.1840277777777778</v>
      </c>
      <c r="X87" s="142">
        <v>0.26805555555555555</v>
      </c>
      <c r="Y87" s="142">
        <v>0.16319444444444445</v>
      </c>
      <c r="Z87" s="142">
        <v>0.15486111111111112</v>
      </c>
      <c r="AA87" s="145">
        <v>0.4895833333333333</v>
      </c>
      <c r="AB87" s="130">
        <v>0.28402777777777777</v>
      </c>
      <c r="AC87" s="140">
        <v>0.28402777777777777</v>
      </c>
      <c r="AD87" s="147" t="s">
        <v>3268</v>
      </c>
      <c r="AE87" s="130">
        <v>0.51875</v>
      </c>
      <c r="AF87" s="134" t="s">
        <v>3269</v>
      </c>
      <c r="AG87" s="130">
        <v>0.2625</v>
      </c>
      <c r="AH87" s="140">
        <v>0.21388888888888888</v>
      </c>
      <c r="AI87" s="142">
        <v>0.19652777777777777</v>
      </c>
      <c r="AJ87" s="128" t="s">
        <v>3270</v>
      </c>
      <c r="AK87" s="134" t="s">
        <v>3271</v>
      </c>
      <c r="AL87" s="130">
        <v>0.25</v>
      </c>
      <c r="AM87" s="142">
        <v>0.15902777777777777</v>
      </c>
      <c r="AN87" s="130">
        <v>0.2388888888888889</v>
      </c>
      <c r="AO87" s="130">
        <v>0.2798611111111111</v>
      </c>
      <c r="AP87" s="128" t="s">
        <v>3272</v>
      </c>
      <c r="AQ87" s="128" t="s">
        <v>3273</v>
      </c>
      <c r="AR87" s="140">
        <v>0.15902777777777777</v>
      </c>
      <c r="AS87" s="134" t="s">
        <v>3274</v>
      </c>
      <c r="AT87" s="130">
        <v>0.2722222222222222</v>
      </c>
      <c r="AU87" s="128" t="s">
        <v>3275</v>
      </c>
      <c r="AV87" s="145">
        <v>0.2881944444444444</v>
      </c>
      <c r="AW87" s="134" t="s">
        <v>3276</v>
      </c>
      <c r="AX87" s="134" t="s">
        <v>3277</v>
      </c>
      <c r="AY87" s="128" t="s">
        <v>3278</v>
      </c>
      <c r="BA87" s="140">
        <v>0.14027777777777778</v>
      </c>
      <c r="BB87" s="130">
        <v>0.20833333333333334</v>
      </c>
      <c r="BC87" s="146">
        <v>0.5256944444444445</v>
      </c>
      <c r="BD87" s="134" t="s">
        <v>3279</v>
      </c>
      <c r="BE87" s="128" t="s">
        <v>3280</v>
      </c>
      <c r="BF87" s="146"/>
      <c r="BG87" s="146"/>
      <c r="BH87" s="146"/>
    </row>
    <row r="88">
      <c r="A88" s="122">
        <f t="shared" si="3"/>
        <v>0</v>
      </c>
      <c r="B88" s="122">
        <f t="shared" si="4"/>
        <v>0</v>
      </c>
      <c r="C88" s="122">
        <f t="shared" si="5"/>
        <v>0</v>
      </c>
      <c r="D88" s="122">
        <f t="shared" si="6"/>
        <v>0</v>
      </c>
      <c r="E88" s="122">
        <f t="shared" si="2"/>
        <v>417</v>
      </c>
      <c r="F88" s="135" t="s">
        <v>3281</v>
      </c>
      <c r="H88" s="135" t="s">
        <v>3282</v>
      </c>
      <c r="I88" s="135" t="s">
        <v>3284</v>
      </c>
      <c r="J88" s="135" t="s">
        <v>1055</v>
      </c>
      <c r="L88" s="175" t="s">
        <v>661</v>
      </c>
      <c r="M88" s="175" t="s">
        <v>3286</v>
      </c>
      <c r="N88" s="169" t="s">
        <v>3287</v>
      </c>
      <c r="O88" s="123" t="s">
        <v>3289</v>
      </c>
      <c r="P88" s="138" t="s">
        <v>3290</v>
      </c>
      <c r="Q88" s="138" t="s">
        <v>3292</v>
      </c>
      <c r="R88" s="138" t="s">
        <v>3293</v>
      </c>
      <c r="S88" s="138" t="s">
        <v>3295</v>
      </c>
      <c r="T88" s="138" t="s">
        <v>3296</v>
      </c>
      <c r="U88" s="138" t="s">
        <v>3298</v>
      </c>
      <c r="V88" s="138" t="s">
        <v>3298</v>
      </c>
      <c r="W88" s="138" t="s">
        <v>3300</v>
      </c>
      <c r="X88" s="138" t="s">
        <v>3301</v>
      </c>
      <c r="Y88" s="138" t="s">
        <v>3302</v>
      </c>
      <c r="Z88" s="138" t="s">
        <v>3304</v>
      </c>
      <c r="AA88" s="128" t="s">
        <v>3305</v>
      </c>
      <c r="AB88" s="134" t="s">
        <v>3306</v>
      </c>
      <c r="AC88" s="128" t="s">
        <v>3307</v>
      </c>
      <c r="AD88" s="125">
        <v>0.2590277777777778</v>
      </c>
      <c r="AE88" s="134" t="s">
        <v>3308</v>
      </c>
      <c r="AF88" s="130">
        <v>0.22847222222222222</v>
      </c>
      <c r="AG88" s="134" t="s">
        <v>3309</v>
      </c>
      <c r="AH88" s="128" t="s">
        <v>3310</v>
      </c>
      <c r="AI88" s="138" t="s">
        <v>844</v>
      </c>
      <c r="AJ88" s="145">
        <v>0.18680555555555556</v>
      </c>
      <c r="AK88" s="130">
        <v>0.40208333333333335</v>
      </c>
      <c r="AL88" s="130">
        <v>0.25416666666666665</v>
      </c>
      <c r="AM88" s="138" t="s">
        <v>3311</v>
      </c>
      <c r="AN88" s="134" t="s">
        <v>3312</v>
      </c>
      <c r="AO88" s="134" t="s">
        <v>3313</v>
      </c>
      <c r="AP88" s="140">
        <v>0.21388888888888888</v>
      </c>
      <c r="AQ88" s="140">
        <v>0.2076388888888889</v>
      </c>
      <c r="AR88" s="128" t="s">
        <v>3314</v>
      </c>
      <c r="AS88" s="130">
        <v>0.3888888888888889</v>
      </c>
      <c r="AT88" s="134" t="s">
        <v>3315</v>
      </c>
      <c r="AU88" s="140">
        <v>0.16666666666666666</v>
      </c>
      <c r="AV88" s="128" t="s">
        <v>3316</v>
      </c>
      <c r="AW88" s="130">
        <v>0.23680555555555555</v>
      </c>
      <c r="AX88" s="130">
        <v>0.11597222222222223</v>
      </c>
      <c r="AY88" s="140">
        <v>0.1763888888888889</v>
      </c>
      <c r="BA88" s="128" t="s">
        <v>3318</v>
      </c>
      <c r="BB88" s="134" t="s">
        <v>3319</v>
      </c>
      <c r="BC88" s="141" t="s">
        <v>3320</v>
      </c>
      <c r="BD88" s="130">
        <v>0.33194444444444443</v>
      </c>
      <c r="BE88" s="140">
        <v>0.20902777777777778</v>
      </c>
      <c r="BF88" s="141"/>
      <c r="BG88" s="141"/>
      <c r="BH88" s="141"/>
    </row>
    <row r="89">
      <c r="A89" s="122">
        <f t="shared" si="3"/>
        <v>0</v>
      </c>
      <c r="B89" s="122">
        <f t="shared" si="4"/>
        <v>0</v>
      </c>
      <c r="C89" s="122">
        <f t="shared" si="5"/>
        <v>0</v>
      </c>
      <c r="D89" s="122">
        <f t="shared" si="6"/>
        <v>0</v>
      </c>
      <c r="E89" s="122">
        <f t="shared" si="2"/>
        <v>251</v>
      </c>
      <c r="F89" s="135">
        <v>29.0</v>
      </c>
      <c r="H89" s="135">
        <v>29.0</v>
      </c>
      <c r="I89" s="135">
        <v>29.0</v>
      </c>
      <c r="J89" s="135">
        <v>29.0</v>
      </c>
      <c r="L89" s="175" t="s">
        <v>3325</v>
      </c>
      <c r="M89" s="175" t="s">
        <v>615</v>
      </c>
      <c r="N89" s="169" t="s">
        <v>1196</v>
      </c>
      <c r="O89" s="123" t="s">
        <v>661</v>
      </c>
      <c r="P89" s="142">
        <v>0.15069444444444444</v>
      </c>
      <c r="Q89" s="142">
        <v>0.18888888888888888</v>
      </c>
      <c r="R89" s="142">
        <v>0.22916666666666666</v>
      </c>
      <c r="S89" s="142">
        <v>0.16666666666666666</v>
      </c>
      <c r="T89" s="142">
        <v>0.20902777777777778</v>
      </c>
      <c r="U89" s="142">
        <v>0.4423611111111111</v>
      </c>
      <c r="V89" s="142">
        <v>0.4423611111111111</v>
      </c>
      <c r="W89" s="142">
        <v>0.18888888888888888</v>
      </c>
      <c r="X89" s="142">
        <v>0.2722222222222222</v>
      </c>
      <c r="Y89" s="142">
        <v>0.17430555555555555</v>
      </c>
      <c r="Z89" s="142">
        <v>0.16180555555555556</v>
      </c>
      <c r="AA89" s="145">
        <v>0.49444444444444446</v>
      </c>
      <c r="AB89" s="130">
        <v>0.2875</v>
      </c>
      <c r="AC89" s="140">
        <v>0.28680555555555554</v>
      </c>
      <c r="AD89" s="147" t="s">
        <v>3326</v>
      </c>
      <c r="AE89" s="130">
        <v>0.5222222222222223</v>
      </c>
      <c r="AF89" s="134" t="s">
        <v>3327</v>
      </c>
      <c r="AG89" s="130">
        <v>0.2673611111111111</v>
      </c>
      <c r="AH89" s="140">
        <v>0.2152777777777778</v>
      </c>
      <c r="AI89" s="142">
        <v>0.19722222222222222</v>
      </c>
      <c r="AJ89" s="128" t="s">
        <v>3328</v>
      </c>
      <c r="AK89" s="134" t="s">
        <v>3330</v>
      </c>
      <c r="AL89" s="134" t="s">
        <v>3331</v>
      </c>
      <c r="AM89" s="142">
        <v>0.1597222222222222</v>
      </c>
      <c r="AN89" s="130">
        <v>0.24166666666666667</v>
      </c>
      <c r="AO89" s="130">
        <v>0.28402777777777777</v>
      </c>
      <c r="AP89" s="128" t="s">
        <v>3333</v>
      </c>
      <c r="AQ89" s="128" t="s">
        <v>3334</v>
      </c>
      <c r="AR89" s="140">
        <v>0.16180555555555556</v>
      </c>
      <c r="AS89" s="134" t="s">
        <v>3336</v>
      </c>
      <c r="AT89" s="130">
        <v>0.275</v>
      </c>
      <c r="AU89" s="128" t="s">
        <v>3338</v>
      </c>
      <c r="AV89" s="145">
        <v>0.2986111111111111</v>
      </c>
      <c r="AW89" s="134" t="s">
        <v>3339</v>
      </c>
      <c r="AX89" s="134" t="s">
        <v>3341</v>
      </c>
      <c r="AY89" s="128" t="s">
        <v>3342</v>
      </c>
      <c r="BA89" s="140">
        <v>0.1451388888888889</v>
      </c>
      <c r="BB89" s="130">
        <v>0.21388888888888888</v>
      </c>
      <c r="BC89" s="146">
        <v>0.5270833333333333</v>
      </c>
      <c r="BD89" s="134" t="s">
        <v>3344</v>
      </c>
      <c r="BE89" s="128" t="s">
        <v>3345</v>
      </c>
      <c r="BF89" s="146"/>
      <c r="BG89" s="146"/>
      <c r="BH89" s="146"/>
    </row>
    <row r="90">
      <c r="A90" s="122">
        <f t="shared" si="3"/>
        <v>0</v>
      </c>
      <c r="B90" s="122">
        <f t="shared" si="4"/>
        <v>0</v>
      </c>
      <c r="C90" s="122">
        <f t="shared" si="5"/>
        <v>0</v>
      </c>
      <c r="D90" s="122">
        <f t="shared" si="6"/>
        <v>0</v>
      </c>
      <c r="E90" s="122">
        <f t="shared" si="2"/>
        <v>537</v>
      </c>
      <c r="F90" s="135" t="s">
        <v>3346</v>
      </c>
      <c r="H90" s="135" t="s">
        <v>3347</v>
      </c>
      <c r="I90" s="135" t="s">
        <v>3348</v>
      </c>
      <c r="J90" s="135" t="s">
        <v>3350</v>
      </c>
      <c r="L90" s="175" t="s">
        <v>3351</v>
      </c>
      <c r="M90" s="175" t="s">
        <v>3352</v>
      </c>
      <c r="N90" s="169" t="s">
        <v>3354</v>
      </c>
      <c r="O90" s="123" t="s">
        <v>3355</v>
      </c>
      <c r="P90" s="138" t="s">
        <v>3356</v>
      </c>
      <c r="Q90" s="138" t="s">
        <v>3357</v>
      </c>
      <c r="R90" s="138" t="s">
        <v>3358</v>
      </c>
      <c r="S90" s="138" t="s">
        <v>3359</v>
      </c>
      <c r="T90" s="138" t="s">
        <v>3360</v>
      </c>
      <c r="U90" s="138" t="s">
        <v>3361</v>
      </c>
      <c r="V90" s="138" t="s">
        <v>3361</v>
      </c>
      <c r="W90" s="138" t="s">
        <v>3362</v>
      </c>
      <c r="X90" s="138" t="s">
        <v>3363</v>
      </c>
      <c r="Y90" s="138" t="s">
        <v>3364</v>
      </c>
      <c r="Z90" s="138" t="s">
        <v>3365</v>
      </c>
      <c r="AA90" s="128" t="s">
        <v>3366</v>
      </c>
      <c r="AB90" s="134" t="s">
        <v>3367</v>
      </c>
      <c r="AC90" s="128" t="s">
        <v>3368</v>
      </c>
      <c r="AD90" s="125">
        <v>0.2625</v>
      </c>
      <c r="AE90" s="134" t="s">
        <v>3369</v>
      </c>
      <c r="AF90" s="130">
        <v>0.23541666666666666</v>
      </c>
      <c r="AG90" s="134" t="s">
        <v>3370</v>
      </c>
      <c r="AH90" s="128" t="s">
        <v>3371</v>
      </c>
      <c r="AI90" s="138" t="s">
        <v>3050</v>
      </c>
      <c r="AJ90" s="145">
        <v>0.18819444444444444</v>
      </c>
      <c r="AK90" s="130">
        <v>0.41180555555555554</v>
      </c>
      <c r="AL90" s="130">
        <v>0.2611111111111111</v>
      </c>
      <c r="AM90" s="138" t="s">
        <v>3372</v>
      </c>
      <c r="AN90" s="134" t="s">
        <v>3373</v>
      </c>
      <c r="AO90" s="134" t="s">
        <v>3374</v>
      </c>
      <c r="AP90" s="140">
        <v>0.21875</v>
      </c>
      <c r="AQ90" s="140">
        <v>0.21041666666666667</v>
      </c>
      <c r="AR90" s="128" t="s">
        <v>3375</v>
      </c>
      <c r="AS90" s="130">
        <v>0.3909722222222222</v>
      </c>
      <c r="AT90" s="134" t="s">
        <v>3376</v>
      </c>
      <c r="AU90" s="140">
        <v>0.17222222222222222</v>
      </c>
      <c r="AV90" s="128" t="s">
        <v>3377</v>
      </c>
      <c r="AW90" s="130">
        <v>0.24166666666666667</v>
      </c>
      <c r="AX90" s="130">
        <v>0.11944444444444445</v>
      </c>
      <c r="AY90" s="140">
        <v>0.17777777777777778</v>
      </c>
      <c r="BA90" s="128" t="s">
        <v>3378</v>
      </c>
      <c r="BB90" s="134" t="s">
        <v>3379</v>
      </c>
      <c r="BC90" s="141" t="s">
        <v>3380</v>
      </c>
      <c r="BD90" s="130">
        <v>0.3333333333333333</v>
      </c>
      <c r="BE90" s="140">
        <v>0.2125</v>
      </c>
      <c r="BF90" s="141"/>
      <c r="BG90" s="141"/>
      <c r="BH90" s="141"/>
    </row>
    <row r="91">
      <c r="A91" s="122">
        <f t="shared" si="3"/>
        <v>0</v>
      </c>
      <c r="B91" s="122">
        <f t="shared" si="4"/>
        <v>0</v>
      </c>
      <c r="C91" s="122">
        <f t="shared" si="5"/>
        <v>0</v>
      </c>
      <c r="D91" s="122">
        <f t="shared" si="6"/>
        <v>0</v>
      </c>
      <c r="E91" s="122">
        <f t="shared" si="2"/>
        <v>347</v>
      </c>
      <c r="F91" s="135" t="s">
        <v>3382</v>
      </c>
      <c r="H91" s="135" t="s">
        <v>3383</v>
      </c>
      <c r="I91" s="135" t="s">
        <v>3384</v>
      </c>
      <c r="J91" s="135" t="s">
        <v>3385</v>
      </c>
      <c r="L91" s="175" t="s">
        <v>615</v>
      </c>
      <c r="M91" s="175" t="s">
        <v>3386</v>
      </c>
      <c r="N91" s="169" t="s">
        <v>661</v>
      </c>
      <c r="O91" s="123" t="s">
        <v>1196</v>
      </c>
      <c r="P91" s="142">
        <v>0.15208333333333332</v>
      </c>
      <c r="Q91" s="142">
        <v>0.19722222222222222</v>
      </c>
      <c r="R91" s="142">
        <v>0.23125</v>
      </c>
      <c r="S91" s="142">
        <v>0.17083333333333334</v>
      </c>
      <c r="T91" s="142">
        <v>0.21458333333333332</v>
      </c>
      <c r="U91" s="142">
        <v>0.44930555555555557</v>
      </c>
      <c r="V91" s="142">
        <v>0.44930555555555557</v>
      </c>
      <c r="W91" s="142">
        <v>0.19027777777777777</v>
      </c>
      <c r="X91" s="142">
        <v>0.27361111111111114</v>
      </c>
      <c r="Y91" s="142">
        <v>0.17777777777777778</v>
      </c>
      <c r="Z91" s="142">
        <v>0.1638888888888889</v>
      </c>
      <c r="AA91" s="145">
        <v>0.5006944444444444</v>
      </c>
      <c r="AB91" s="130">
        <v>0.2916666666666667</v>
      </c>
      <c r="AC91" s="140">
        <v>0.28888888888888886</v>
      </c>
      <c r="AD91" s="147" t="s">
        <v>3387</v>
      </c>
      <c r="AE91" s="130">
        <v>0.5256944444444445</v>
      </c>
      <c r="AF91" s="134" t="s">
        <v>3388</v>
      </c>
      <c r="AG91" s="130">
        <v>0.26805555555555555</v>
      </c>
      <c r="AH91" s="140">
        <v>0.21736111111111112</v>
      </c>
      <c r="AI91" s="142">
        <v>0.19791666666666666</v>
      </c>
      <c r="AJ91" s="128" t="s">
        <v>3389</v>
      </c>
      <c r="AK91" s="134" t="s">
        <v>3390</v>
      </c>
      <c r="AL91" s="134" t="s">
        <v>3391</v>
      </c>
      <c r="AM91" s="142">
        <v>0.16111111111111112</v>
      </c>
      <c r="AN91" s="130">
        <v>0.24305555555555555</v>
      </c>
      <c r="AO91" s="130">
        <v>0.28680555555555554</v>
      </c>
      <c r="AP91" s="128" t="s">
        <v>3392</v>
      </c>
      <c r="AQ91" s="128" t="s">
        <v>3393</v>
      </c>
      <c r="AR91" s="140">
        <v>0.1638888888888889</v>
      </c>
      <c r="AS91" s="134" t="s">
        <v>3394</v>
      </c>
      <c r="AT91" s="130">
        <v>0.27847222222222223</v>
      </c>
      <c r="AU91" s="128" t="s">
        <v>3395</v>
      </c>
      <c r="AV91" s="145">
        <v>0.3034722222222222</v>
      </c>
      <c r="AW91" s="134" t="s">
        <v>3396</v>
      </c>
      <c r="AX91" s="134" t="s">
        <v>3397</v>
      </c>
      <c r="AY91" s="128" t="s">
        <v>3398</v>
      </c>
      <c r="BA91" s="140">
        <v>0.14722222222222223</v>
      </c>
      <c r="BB91" s="130">
        <v>0.21805555555555556</v>
      </c>
      <c r="BC91" s="146">
        <v>0.5291666666666667</v>
      </c>
      <c r="BD91" s="134" t="s">
        <v>3399</v>
      </c>
      <c r="BE91" s="128" t="s">
        <v>3400</v>
      </c>
      <c r="BF91" s="146"/>
      <c r="BG91" s="146"/>
      <c r="BH91" s="146"/>
    </row>
    <row r="92">
      <c r="A92" s="122">
        <f t="shared" si="3"/>
        <v>0</v>
      </c>
      <c r="B92" s="122">
        <f t="shared" si="4"/>
        <v>0</v>
      </c>
      <c r="C92" s="122">
        <f t="shared" si="5"/>
        <v>0</v>
      </c>
      <c r="D92" s="122">
        <f t="shared" si="6"/>
        <v>0</v>
      </c>
      <c r="E92" s="122">
        <f t="shared" si="2"/>
        <v>492</v>
      </c>
      <c r="F92" s="135">
        <v>30.0</v>
      </c>
      <c r="H92" s="135">
        <v>30.0</v>
      </c>
      <c r="I92" s="135">
        <v>30.0</v>
      </c>
      <c r="J92" s="135">
        <v>30.0</v>
      </c>
      <c r="L92" s="175" t="s">
        <v>3401</v>
      </c>
      <c r="M92" s="175" t="s">
        <v>3402</v>
      </c>
      <c r="N92" s="169" t="s">
        <v>3403</v>
      </c>
      <c r="O92" s="123" t="s">
        <v>3404</v>
      </c>
      <c r="P92" s="138" t="s">
        <v>3405</v>
      </c>
      <c r="Q92" s="138" t="s">
        <v>3406</v>
      </c>
      <c r="R92" s="138" t="s">
        <v>3407</v>
      </c>
      <c r="S92" s="138" t="s">
        <v>3408</v>
      </c>
      <c r="T92" s="138" t="s">
        <v>3409</v>
      </c>
      <c r="U92" s="138" t="s">
        <v>3410</v>
      </c>
      <c r="V92" s="138" t="s">
        <v>3410</v>
      </c>
      <c r="W92" s="138" t="s">
        <v>3411</v>
      </c>
      <c r="X92" s="138" t="s">
        <v>3412</v>
      </c>
      <c r="Y92" s="138" t="s">
        <v>3413</v>
      </c>
      <c r="Z92" s="138" t="s">
        <v>3414</v>
      </c>
      <c r="AA92" s="128" t="s">
        <v>3415</v>
      </c>
      <c r="AB92" s="134" t="s">
        <v>3416</v>
      </c>
      <c r="AC92" s="128" t="s">
        <v>3417</v>
      </c>
      <c r="AD92" s="125">
        <v>0.2659722222222222</v>
      </c>
      <c r="AE92" s="134" t="s">
        <v>3418</v>
      </c>
      <c r="AF92" s="130">
        <v>0.2423611111111111</v>
      </c>
      <c r="AG92" s="134" t="s">
        <v>3419</v>
      </c>
      <c r="AH92" s="128" t="s">
        <v>3420</v>
      </c>
      <c r="AI92" s="138" t="s">
        <v>3128</v>
      </c>
      <c r="AJ92" s="145">
        <v>0.18958333333333333</v>
      </c>
      <c r="AK92" s="130">
        <v>0.42430555555555555</v>
      </c>
      <c r="AL92" s="130">
        <v>0.2673611111111111</v>
      </c>
      <c r="AM92" s="138" t="s">
        <v>3421</v>
      </c>
      <c r="AN92" s="134" t="s">
        <v>3422</v>
      </c>
      <c r="AO92" s="134" t="s">
        <v>3423</v>
      </c>
      <c r="AP92" s="140">
        <v>0.22083333333333333</v>
      </c>
      <c r="AQ92" s="140">
        <v>0.21458333333333332</v>
      </c>
      <c r="AR92" s="128" t="s">
        <v>3424</v>
      </c>
      <c r="AS92" s="130">
        <v>0.3923611111111111</v>
      </c>
      <c r="AT92" s="134" t="s">
        <v>3426</v>
      </c>
      <c r="AU92" s="140">
        <v>0.175</v>
      </c>
      <c r="AV92" s="128" t="s">
        <v>3428</v>
      </c>
      <c r="AW92" s="130">
        <v>0.24722222222222223</v>
      </c>
      <c r="AX92" s="130">
        <v>0.125</v>
      </c>
      <c r="AY92" s="140">
        <v>0.18055555555555555</v>
      </c>
      <c r="BA92" s="128" t="s">
        <v>3429</v>
      </c>
      <c r="BB92" s="134" t="s">
        <v>3430</v>
      </c>
      <c r="BC92" s="141" t="s">
        <v>1880</v>
      </c>
      <c r="BD92" s="130">
        <v>0.33541666666666664</v>
      </c>
      <c r="BE92" s="140">
        <v>0.21458333333333332</v>
      </c>
      <c r="BF92" s="141"/>
      <c r="BG92" s="141"/>
      <c r="BH92" s="141"/>
    </row>
    <row r="93">
      <c r="A93" s="122">
        <f t="shared" si="3"/>
        <v>0</v>
      </c>
      <c r="B93" s="122">
        <f t="shared" si="4"/>
        <v>0</v>
      </c>
      <c r="C93" s="122">
        <f t="shared" si="5"/>
        <v>0</v>
      </c>
      <c r="D93" s="122">
        <f t="shared" si="6"/>
        <v>0</v>
      </c>
      <c r="E93" s="122">
        <f t="shared" si="2"/>
        <v>292</v>
      </c>
      <c r="F93" s="135" t="s">
        <v>3431</v>
      </c>
      <c r="H93" s="135" t="s">
        <v>3432</v>
      </c>
      <c r="I93" s="135" t="s">
        <v>3433</v>
      </c>
      <c r="J93" s="135" t="s">
        <v>3435</v>
      </c>
      <c r="L93" s="175" t="s">
        <v>3436</v>
      </c>
      <c r="M93" s="175" t="s">
        <v>1196</v>
      </c>
      <c r="N93" s="169" t="s">
        <v>3438</v>
      </c>
      <c r="O93" s="123" t="s">
        <v>661</v>
      </c>
      <c r="P93" s="142">
        <v>0.15347222222222223</v>
      </c>
      <c r="Q93" s="142">
        <v>0.19930555555555557</v>
      </c>
      <c r="R93" s="142">
        <v>0.23194444444444445</v>
      </c>
      <c r="S93" s="142">
        <v>0.17291666666666666</v>
      </c>
      <c r="T93" s="142">
        <v>0.2222222222222222</v>
      </c>
      <c r="U93" s="142">
        <v>0.4583333333333333</v>
      </c>
      <c r="V93" s="142">
        <v>0.4583333333333333</v>
      </c>
      <c r="W93" s="142">
        <v>0.19930555555555557</v>
      </c>
      <c r="X93" s="142">
        <v>0.2777777777777778</v>
      </c>
      <c r="Y93" s="142">
        <v>0.17916666666666667</v>
      </c>
      <c r="Z93" s="142">
        <v>0.16875</v>
      </c>
      <c r="AA93" s="145">
        <v>0.5048611111111111</v>
      </c>
      <c r="AB93" s="130">
        <v>0.29930555555555555</v>
      </c>
      <c r="AC93" s="140">
        <v>0.29444444444444445</v>
      </c>
      <c r="AD93" s="147" t="s">
        <v>3443</v>
      </c>
      <c r="AE93" s="130">
        <v>0.53125</v>
      </c>
      <c r="AF93" s="134" t="s">
        <v>3445</v>
      </c>
      <c r="AG93" s="130">
        <v>0.275</v>
      </c>
      <c r="AH93" s="140">
        <v>0.22777777777777777</v>
      </c>
      <c r="AI93" s="142">
        <v>0.20694444444444443</v>
      </c>
      <c r="AJ93" s="128" t="s">
        <v>3448</v>
      </c>
      <c r="AK93" s="134" t="s">
        <v>3449</v>
      </c>
      <c r="AL93" s="134" t="s">
        <v>3450</v>
      </c>
      <c r="AM93" s="142">
        <v>0.16666666666666666</v>
      </c>
      <c r="AN93" s="130">
        <v>0.25277777777777777</v>
      </c>
      <c r="AO93" s="130">
        <v>0.29097222222222224</v>
      </c>
      <c r="AP93" s="128" t="s">
        <v>3451</v>
      </c>
      <c r="AQ93" s="128" t="s">
        <v>3452</v>
      </c>
      <c r="AR93" s="140">
        <v>0.1673611111111111</v>
      </c>
      <c r="AS93" s="134" t="s">
        <v>3453</v>
      </c>
      <c r="AT93" s="130">
        <v>0.2798611111111111</v>
      </c>
      <c r="AU93" s="128" t="s">
        <v>3454</v>
      </c>
      <c r="AV93" s="145">
        <v>0.3104166666666667</v>
      </c>
      <c r="AW93" s="134" t="s">
        <v>3456</v>
      </c>
      <c r="AX93" s="134" t="s">
        <v>3457</v>
      </c>
      <c r="AY93" s="128" t="s">
        <v>3458</v>
      </c>
      <c r="BA93" s="140">
        <v>0.15138888888888888</v>
      </c>
      <c r="BB93" s="130">
        <v>0.2222222222222222</v>
      </c>
      <c r="BC93" s="146">
        <v>0.5305555555555556</v>
      </c>
      <c r="BD93" s="134" t="s">
        <v>3459</v>
      </c>
      <c r="BE93" s="128" t="s">
        <v>3460</v>
      </c>
      <c r="BF93" s="146"/>
      <c r="BG93" s="146"/>
      <c r="BH93" s="146"/>
    </row>
    <row r="94">
      <c r="A94" s="122">
        <f t="shared" si="3"/>
        <v>0</v>
      </c>
      <c r="B94" s="122">
        <f t="shared" si="4"/>
        <v>0</v>
      </c>
      <c r="C94" s="122">
        <f t="shared" si="5"/>
        <v>0</v>
      </c>
      <c r="D94" s="122">
        <f t="shared" si="6"/>
        <v>0</v>
      </c>
      <c r="E94" s="122">
        <f t="shared" si="2"/>
        <v>515</v>
      </c>
      <c r="F94" s="135" t="s">
        <v>3462</v>
      </c>
      <c r="H94" s="135" t="s">
        <v>728</v>
      </c>
      <c r="I94" s="135" t="s">
        <v>3464</v>
      </c>
      <c r="J94" s="135" t="s">
        <v>3465</v>
      </c>
      <c r="L94" s="175" t="s">
        <v>3467</v>
      </c>
      <c r="M94" s="175" t="s">
        <v>3469</v>
      </c>
      <c r="N94" s="169" t="s">
        <v>3470</v>
      </c>
      <c r="O94" s="123" t="s">
        <v>3471</v>
      </c>
      <c r="P94" s="138" t="s">
        <v>3472</v>
      </c>
      <c r="Q94" s="138" t="s">
        <v>3473</v>
      </c>
      <c r="R94" s="138" t="s">
        <v>3474</v>
      </c>
      <c r="S94" s="138" t="s">
        <v>3475</v>
      </c>
      <c r="T94" s="138" t="s">
        <v>3476</v>
      </c>
      <c r="U94" s="138" t="s">
        <v>3477</v>
      </c>
      <c r="V94" s="138" t="s">
        <v>3477</v>
      </c>
      <c r="W94" s="138" t="s">
        <v>3478</v>
      </c>
      <c r="X94" s="138" t="s">
        <v>1610</v>
      </c>
      <c r="Y94" s="138" t="s">
        <v>3479</v>
      </c>
      <c r="Z94" s="138" t="s">
        <v>866</v>
      </c>
      <c r="AA94" s="128" t="s">
        <v>3480</v>
      </c>
      <c r="AB94" s="134" t="s">
        <v>3481</v>
      </c>
      <c r="AC94" s="128" t="s">
        <v>3482</v>
      </c>
      <c r="AD94" s="125">
        <v>0.27291666666666664</v>
      </c>
      <c r="AE94" s="134" t="s">
        <v>3483</v>
      </c>
      <c r="AF94" s="130">
        <v>0.24791666666666667</v>
      </c>
      <c r="AG94" s="134" t="s">
        <v>3484</v>
      </c>
      <c r="AH94" s="128" t="s">
        <v>3485</v>
      </c>
      <c r="AI94" s="138" t="s">
        <v>3189</v>
      </c>
      <c r="AJ94" s="145">
        <v>0.1909722222222222</v>
      </c>
      <c r="AK94" s="130">
        <v>0.42986111111111114</v>
      </c>
      <c r="AL94" s="130">
        <v>0.27708333333333335</v>
      </c>
      <c r="AM94" s="138" t="s">
        <v>3488</v>
      </c>
      <c r="AN94" s="134" t="s">
        <v>3490</v>
      </c>
      <c r="AO94" s="134" t="s">
        <v>3491</v>
      </c>
      <c r="AP94" s="140">
        <v>0.22847222222222222</v>
      </c>
      <c r="AQ94" s="140">
        <v>0.22083333333333333</v>
      </c>
      <c r="AR94" s="128" t="s">
        <v>3492</v>
      </c>
      <c r="AS94" s="130">
        <v>0.3958333333333333</v>
      </c>
      <c r="AT94" s="134" t="s">
        <v>3493</v>
      </c>
      <c r="AU94" s="140">
        <v>0.18125</v>
      </c>
      <c r="AV94" s="128" t="s">
        <v>3494</v>
      </c>
      <c r="AW94" s="130">
        <v>0.25763888888888886</v>
      </c>
      <c r="AX94" s="130">
        <v>0.12708333333333333</v>
      </c>
      <c r="AY94" s="140">
        <v>0.18263888888888888</v>
      </c>
      <c r="BA94" s="128" t="s">
        <v>3495</v>
      </c>
      <c r="BB94" s="134" t="s">
        <v>3496</v>
      </c>
      <c r="BC94" s="141" t="s">
        <v>3497</v>
      </c>
      <c r="BD94" s="130">
        <v>0.33541666666666664</v>
      </c>
      <c r="BE94" s="140">
        <v>0.22152777777777777</v>
      </c>
      <c r="BF94" s="141"/>
      <c r="BG94" s="141"/>
      <c r="BH94" s="141"/>
    </row>
    <row r="95">
      <c r="A95" s="122">
        <f t="shared" si="3"/>
        <v>0</v>
      </c>
      <c r="B95" s="122">
        <f t="shared" si="4"/>
        <v>0</v>
      </c>
      <c r="C95" s="122">
        <f t="shared" si="5"/>
        <v>0</v>
      </c>
      <c r="D95" s="122">
        <f t="shared" si="6"/>
        <v>0</v>
      </c>
      <c r="E95" s="122">
        <f t="shared" si="2"/>
        <v>252</v>
      </c>
      <c r="F95" s="135">
        <v>31.0</v>
      </c>
      <c r="H95" s="135">
        <v>31.0</v>
      </c>
      <c r="I95" s="135">
        <v>31.0</v>
      </c>
      <c r="J95" s="135">
        <v>31.0</v>
      </c>
      <c r="L95" s="175" t="s">
        <v>3498</v>
      </c>
      <c r="M95" s="175" t="s">
        <v>615</v>
      </c>
      <c r="N95" s="169" t="s">
        <v>3499</v>
      </c>
      <c r="O95" s="123" t="s">
        <v>3500</v>
      </c>
      <c r="P95" s="142">
        <v>0.15694444444444444</v>
      </c>
      <c r="Q95" s="142">
        <v>0.20694444444444443</v>
      </c>
      <c r="R95" s="142">
        <v>0.2388888888888889</v>
      </c>
      <c r="S95" s="142">
        <v>0.18194444444444444</v>
      </c>
      <c r="T95" s="142">
        <v>0.2263888888888889</v>
      </c>
      <c r="U95" s="142">
        <v>0.46597222222222223</v>
      </c>
      <c r="V95" s="142">
        <v>0.46597222222222223</v>
      </c>
      <c r="W95" s="142">
        <v>0.2</v>
      </c>
      <c r="X95" s="142">
        <v>0.2798611111111111</v>
      </c>
      <c r="Y95" s="142">
        <v>0.18125</v>
      </c>
      <c r="Z95" s="142">
        <v>0.1701388888888889</v>
      </c>
      <c r="AA95" s="145">
        <v>0.5097222222222222</v>
      </c>
      <c r="AB95" s="130">
        <v>0.30625</v>
      </c>
      <c r="AC95" s="140">
        <v>0.29930555555555555</v>
      </c>
      <c r="AD95" s="147" t="s">
        <v>3501</v>
      </c>
      <c r="AE95" s="130">
        <v>0.5361111111111111</v>
      </c>
      <c r="AF95" s="134" t="s">
        <v>3502</v>
      </c>
      <c r="AG95" s="130">
        <v>0.28125</v>
      </c>
      <c r="AH95" s="140">
        <v>0.23055555555555557</v>
      </c>
      <c r="AI95" s="142">
        <v>0.20972222222222223</v>
      </c>
      <c r="AJ95" s="128" t="s">
        <v>3503</v>
      </c>
      <c r="AK95" s="134" t="s">
        <v>3504</v>
      </c>
      <c r="AL95" s="134" t="s">
        <v>3505</v>
      </c>
      <c r="AM95" s="142">
        <v>0.1701388888888889</v>
      </c>
      <c r="AN95" s="130">
        <v>0.26180555555555557</v>
      </c>
      <c r="AO95" s="130">
        <v>0.2972222222222222</v>
      </c>
      <c r="AP95" s="128" t="s">
        <v>3506</v>
      </c>
      <c r="AQ95" s="128" t="s">
        <v>3507</v>
      </c>
      <c r="AR95" s="140">
        <v>0.17083333333333334</v>
      </c>
      <c r="AS95" s="134" t="s">
        <v>3508</v>
      </c>
      <c r="AT95" s="130">
        <v>0.28125</v>
      </c>
      <c r="AU95" s="128" t="s">
        <v>3509</v>
      </c>
      <c r="AV95" s="145">
        <v>0.3263888888888889</v>
      </c>
      <c r="AW95" s="134" t="s">
        <v>3511</v>
      </c>
      <c r="AX95" s="134" t="s">
        <v>3513</v>
      </c>
      <c r="AY95" s="128" t="s">
        <v>3514</v>
      </c>
      <c r="BA95" s="140">
        <v>0.15347222222222223</v>
      </c>
      <c r="BB95" s="130">
        <v>0.2263888888888889</v>
      </c>
      <c r="BC95" s="146">
        <v>0.5319444444444444</v>
      </c>
      <c r="BD95" s="134" t="s">
        <v>3516</v>
      </c>
      <c r="BE95" s="128" t="s">
        <v>3517</v>
      </c>
      <c r="BF95" s="146"/>
      <c r="BG95" s="146"/>
      <c r="BH95" s="146"/>
    </row>
    <row r="96">
      <c r="A96" s="122">
        <f t="shared" si="3"/>
        <v>0</v>
      </c>
      <c r="B96" s="122">
        <f t="shared" si="4"/>
        <v>0</v>
      </c>
      <c r="C96" s="122">
        <f t="shared" si="5"/>
        <v>0</v>
      </c>
      <c r="D96" s="122">
        <f t="shared" si="6"/>
        <v>0</v>
      </c>
      <c r="E96" s="122">
        <f t="shared" si="2"/>
        <v>539</v>
      </c>
      <c r="F96" s="135" t="s">
        <v>3520</v>
      </c>
      <c r="H96" s="135" t="s">
        <v>3521</v>
      </c>
      <c r="I96" s="135" t="s">
        <v>3522</v>
      </c>
      <c r="J96" s="135" t="s">
        <v>3523</v>
      </c>
      <c r="L96" s="175" t="s">
        <v>3524</v>
      </c>
      <c r="M96" s="175" t="s">
        <v>3525</v>
      </c>
      <c r="N96" s="169" t="s">
        <v>3526</v>
      </c>
      <c r="O96" s="123" t="s">
        <v>3527</v>
      </c>
      <c r="P96" s="138" t="s">
        <v>3528</v>
      </c>
      <c r="Q96" s="138" t="s">
        <v>3529</v>
      </c>
      <c r="R96" s="138" t="s">
        <v>3530</v>
      </c>
      <c r="S96" s="138" t="s">
        <v>3531</v>
      </c>
      <c r="T96" s="138" t="s">
        <v>3532</v>
      </c>
      <c r="U96" s="138" t="s">
        <v>3533</v>
      </c>
      <c r="V96" s="138" t="s">
        <v>3533</v>
      </c>
      <c r="W96" s="138" t="s">
        <v>862</v>
      </c>
      <c r="X96" s="138" t="s">
        <v>3534</v>
      </c>
      <c r="Y96" s="138" t="s">
        <v>3535</v>
      </c>
      <c r="Z96" s="138" t="s">
        <v>3536</v>
      </c>
      <c r="AA96" s="128" t="s">
        <v>3537</v>
      </c>
      <c r="AB96" s="134" t="s">
        <v>3538</v>
      </c>
      <c r="AC96" s="128" t="s">
        <v>3539</v>
      </c>
      <c r="AD96" s="125">
        <v>0.2791666666666667</v>
      </c>
      <c r="AE96" s="134" t="s">
        <v>3540</v>
      </c>
      <c r="AF96" s="130">
        <v>0.2548611111111111</v>
      </c>
      <c r="AG96" s="134" t="s">
        <v>3541</v>
      </c>
      <c r="AH96" s="128" t="s">
        <v>3542</v>
      </c>
      <c r="AI96" s="138" t="s">
        <v>3246</v>
      </c>
      <c r="AJ96" s="145">
        <v>0.19236111111111112</v>
      </c>
      <c r="AK96" s="130">
        <v>0.4388888888888889</v>
      </c>
      <c r="AL96" s="130">
        <v>0.28055555555555556</v>
      </c>
      <c r="AM96" s="138" t="s">
        <v>3543</v>
      </c>
      <c r="AN96" s="134" t="s">
        <v>3545</v>
      </c>
      <c r="AO96" s="134" t="s">
        <v>3547</v>
      </c>
      <c r="AP96" s="140">
        <v>0.23125</v>
      </c>
      <c r="AQ96" s="140">
        <v>0.22152777777777777</v>
      </c>
      <c r="AR96" s="128" t="s">
        <v>3549</v>
      </c>
      <c r="AS96" s="130">
        <v>0.4048611111111111</v>
      </c>
      <c r="AT96" s="134" t="s">
        <v>3551</v>
      </c>
      <c r="AU96" s="140">
        <v>0.18472222222222223</v>
      </c>
      <c r="AV96" s="128" t="s">
        <v>3552</v>
      </c>
      <c r="AW96" s="130">
        <v>0.26319444444444445</v>
      </c>
      <c r="AX96" s="130">
        <v>0.12708333333333333</v>
      </c>
      <c r="AY96" s="140">
        <v>0.18541666666666667</v>
      </c>
      <c r="BA96" s="128" t="s">
        <v>3553</v>
      </c>
      <c r="BB96" s="134" t="s">
        <v>3554</v>
      </c>
      <c r="BC96" s="141" t="s">
        <v>3555</v>
      </c>
      <c r="BD96" s="130">
        <v>0.34305555555555556</v>
      </c>
      <c r="BE96" s="140">
        <v>0.22291666666666668</v>
      </c>
      <c r="BF96" s="141"/>
      <c r="BG96" s="141"/>
      <c r="BH96" s="141"/>
    </row>
    <row r="97">
      <c r="A97" s="122">
        <f t="shared" si="3"/>
        <v>0</v>
      </c>
      <c r="B97" s="122">
        <f t="shared" si="4"/>
        <v>0</v>
      </c>
      <c r="C97" s="122">
        <f t="shared" si="5"/>
        <v>0</v>
      </c>
      <c r="D97" s="122">
        <f t="shared" si="6"/>
        <v>0</v>
      </c>
      <c r="E97" s="122">
        <f t="shared" si="2"/>
        <v>304</v>
      </c>
      <c r="F97" s="135" t="s">
        <v>3556</v>
      </c>
      <c r="H97" s="135" t="s">
        <v>866</v>
      </c>
      <c r="I97" s="135" t="s">
        <v>3557</v>
      </c>
      <c r="J97" s="135" t="s">
        <v>3558</v>
      </c>
      <c r="L97" s="175" t="s">
        <v>3560</v>
      </c>
      <c r="M97" s="175" t="s">
        <v>3561</v>
      </c>
      <c r="N97" s="169" t="s">
        <v>615</v>
      </c>
      <c r="O97" s="123" t="s">
        <v>615</v>
      </c>
      <c r="P97" s="142">
        <v>0.15902777777777777</v>
      </c>
      <c r="Q97" s="142">
        <v>0.21944444444444444</v>
      </c>
      <c r="R97" s="142">
        <v>0.24097222222222223</v>
      </c>
      <c r="S97" s="142">
        <v>0.19027777777777777</v>
      </c>
      <c r="T97" s="142">
        <v>0.23055555555555557</v>
      </c>
      <c r="U97" s="142">
        <v>0.46944444444444444</v>
      </c>
      <c r="V97" s="142">
        <v>0.46944444444444444</v>
      </c>
      <c r="W97" s="142">
        <v>0.20208333333333334</v>
      </c>
      <c r="X97" s="142">
        <v>0.28194444444444444</v>
      </c>
      <c r="Y97" s="142">
        <v>0.18611111111111112</v>
      </c>
      <c r="Z97" s="142">
        <v>0.17222222222222222</v>
      </c>
      <c r="AA97" s="145">
        <v>0.5131944444444444</v>
      </c>
      <c r="AB97" s="130">
        <v>0.3090277777777778</v>
      </c>
      <c r="AC97" s="140">
        <v>0.3013888888888889</v>
      </c>
      <c r="AD97" s="147" t="s">
        <v>3566</v>
      </c>
      <c r="AE97" s="130">
        <v>0.5409722222222222</v>
      </c>
      <c r="AF97" s="134" t="s">
        <v>3568</v>
      </c>
      <c r="AG97" s="130">
        <v>0.28541666666666665</v>
      </c>
      <c r="AH97" s="140">
        <v>0.23680555555555555</v>
      </c>
      <c r="AI97" s="142">
        <v>0.21388888888888888</v>
      </c>
      <c r="AJ97" s="128" t="s">
        <v>3570</v>
      </c>
      <c r="AK97" s="134" t="s">
        <v>3572</v>
      </c>
      <c r="AL97" s="134" t="s">
        <v>3574</v>
      </c>
      <c r="AM97" s="142">
        <v>0.17083333333333334</v>
      </c>
      <c r="AN97" s="130">
        <v>0.2673611111111111</v>
      </c>
      <c r="AO97" s="130">
        <v>0.30416666666666664</v>
      </c>
      <c r="AP97" s="128" t="s">
        <v>3576</v>
      </c>
      <c r="AQ97" s="128" t="s">
        <v>3577</v>
      </c>
      <c r="AR97" s="140">
        <v>0.17222222222222222</v>
      </c>
      <c r="AS97" s="134" t="s">
        <v>3578</v>
      </c>
      <c r="AT97" s="130">
        <v>0.2826388888888889</v>
      </c>
      <c r="AU97" s="128" t="s">
        <v>3579</v>
      </c>
      <c r="AV97" s="145">
        <v>0.3347222222222222</v>
      </c>
      <c r="AW97" s="134" t="s">
        <v>3580</v>
      </c>
      <c r="AX97" s="134" t="s">
        <v>3581</v>
      </c>
      <c r="AY97" s="128" t="s">
        <v>653</v>
      </c>
      <c r="BA97" s="140">
        <v>0.16111111111111112</v>
      </c>
      <c r="BB97" s="130">
        <v>0.22916666666666666</v>
      </c>
      <c r="BC97" s="146">
        <v>0.5361111111111111</v>
      </c>
      <c r="BD97" s="134" t="s">
        <v>3582</v>
      </c>
      <c r="BE97" s="128" t="s">
        <v>3583</v>
      </c>
      <c r="BF97" s="146"/>
      <c r="BG97" s="146"/>
      <c r="BH97" s="146"/>
    </row>
    <row r="98">
      <c r="A98" s="122">
        <f t="shared" si="3"/>
        <v>0</v>
      </c>
      <c r="B98" s="122">
        <f t="shared" si="4"/>
        <v>0</v>
      </c>
      <c r="C98" s="122">
        <f t="shared" si="5"/>
        <v>0</v>
      </c>
      <c r="D98" s="122">
        <f t="shared" si="6"/>
        <v>0</v>
      </c>
      <c r="E98" s="122">
        <f t="shared" si="2"/>
        <v>467</v>
      </c>
      <c r="F98" s="135">
        <v>32.0</v>
      </c>
      <c r="H98" s="135">
        <v>32.0</v>
      </c>
      <c r="I98" s="135">
        <v>32.0</v>
      </c>
      <c r="J98" s="135">
        <v>32.0</v>
      </c>
      <c r="L98" s="175" t="s">
        <v>3584</v>
      </c>
      <c r="M98" s="175" t="s">
        <v>3585</v>
      </c>
      <c r="N98" s="169" t="s">
        <v>3586</v>
      </c>
      <c r="O98" s="123" t="s">
        <v>3587</v>
      </c>
      <c r="P98" s="138" t="s">
        <v>3588</v>
      </c>
      <c r="Q98" s="138" t="s">
        <v>3589</v>
      </c>
      <c r="R98" s="138" t="s">
        <v>3590</v>
      </c>
      <c r="S98" s="138" t="s">
        <v>3591</v>
      </c>
      <c r="T98" s="138" t="s">
        <v>3592</v>
      </c>
      <c r="U98" s="138" t="s">
        <v>3593</v>
      </c>
      <c r="V98" s="138" t="s">
        <v>3593</v>
      </c>
      <c r="W98" s="138" t="s">
        <v>3594</v>
      </c>
      <c r="X98" s="138" t="s">
        <v>3595</v>
      </c>
      <c r="Y98" s="138" t="s">
        <v>3596</v>
      </c>
      <c r="Z98" s="138" t="s">
        <v>3597</v>
      </c>
      <c r="AA98" s="133">
        <v>0.5194444444444445</v>
      </c>
      <c r="AB98" s="134" t="s">
        <v>3598</v>
      </c>
      <c r="AC98" s="128" t="s">
        <v>3599</v>
      </c>
      <c r="AD98" s="125">
        <v>0.28680555555555554</v>
      </c>
      <c r="AE98" s="134" t="s">
        <v>3600</v>
      </c>
      <c r="AF98" s="130">
        <v>0.25763888888888886</v>
      </c>
      <c r="AG98" s="134" t="s">
        <v>3601</v>
      </c>
      <c r="AH98" s="128" t="s">
        <v>3602</v>
      </c>
      <c r="AI98" s="138" t="s">
        <v>3310</v>
      </c>
      <c r="AJ98" s="145">
        <v>0.19375</v>
      </c>
      <c r="AK98" s="130">
        <v>0.45416666666666666</v>
      </c>
      <c r="AL98" s="130">
        <v>0.2833333333333333</v>
      </c>
      <c r="AM98" s="138" t="s">
        <v>3603</v>
      </c>
      <c r="AN98" s="134" t="s">
        <v>3604</v>
      </c>
      <c r="AO98" s="134" t="s">
        <v>3605</v>
      </c>
      <c r="AP98" s="140">
        <v>0.23402777777777778</v>
      </c>
      <c r="AQ98" s="140">
        <v>0.22361111111111112</v>
      </c>
      <c r="AR98" s="128" t="s">
        <v>3606</v>
      </c>
      <c r="AS98" s="130">
        <v>0.40555555555555556</v>
      </c>
      <c r="AT98" s="134" t="s">
        <v>3607</v>
      </c>
      <c r="AU98" s="140">
        <v>0.18958333333333333</v>
      </c>
      <c r="AV98" s="128" t="s">
        <v>3609</v>
      </c>
      <c r="AW98" s="130">
        <v>0.2722222222222222</v>
      </c>
      <c r="AX98" s="130">
        <v>0.13055555555555556</v>
      </c>
      <c r="AY98" s="140">
        <v>0.18819444444444444</v>
      </c>
      <c r="BA98" s="128" t="s">
        <v>3611</v>
      </c>
      <c r="BB98" s="134" t="s">
        <v>3612</v>
      </c>
      <c r="BC98" s="141" t="s">
        <v>3613</v>
      </c>
      <c r="BD98" s="130">
        <v>0.3458333333333333</v>
      </c>
      <c r="BE98" s="140">
        <v>0.22430555555555556</v>
      </c>
      <c r="BF98" s="141"/>
      <c r="BG98" s="141"/>
      <c r="BH98" s="141"/>
    </row>
    <row r="99">
      <c r="A99" s="122">
        <f t="shared" si="3"/>
        <v>0</v>
      </c>
      <c r="B99" s="122">
        <f t="shared" si="4"/>
        <v>0</v>
      </c>
      <c r="C99" s="122">
        <f t="shared" si="5"/>
        <v>0</v>
      </c>
      <c r="D99" s="122">
        <f t="shared" si="6"/>
        <v>0</v>
      </c>
      <c r="E99" s="122">
        <f t="shared" si="2"/>
        <v>355</v>
      </c>
      <c r="F99" s="135" t="s">
        <v>3614</v>
      </c>
      <c r="H99" s="135" t="s">
        <v>3615</v>
      </c>
      <c r="I99" s="135" t="s">
        <v>3616</v>
      </c>
      <c r="J99" s="135" t="s">
        <v>3617</v>
      </c>
      <c r="L99" s="175" t="s">
        <v>3618</v>
      </c>
      <c r="M99" s="175" t="s">
        <v>3619</v>
      </c>
      <c r="N99" s="169" t="s">
        <v>3620</v>
      </c>
      <c r="O99" s="123" t="s">
        <v>661</v>
      </c>
      <c r="P99" s="142">
        <v>0.16180555555555556</v>
      </c>
      <c r="Q99" s="142">
        <v>0.22916666666666666</v>
      </c>
      <c r="R99" s="142">
        <v>0.2513888888888889</v>
      </c>
      <c r="S99" s="142">
        <v>0.19583333333333333</v>
      </c>
      <c r="T99" s="142">
        <v>0.23958333333333334</v>
      </c>
      <c r="U99" s="142">
        <v>0.47708333333333336</v>
      </c>
      <c r="V99" s="142">
        <v>0.47708333333333336</v>
      </c>
      <c r="W99" s="142">
        <v>0.20347222222222222</v>
      </c>
      <c r="X99" s="142">
        <v>0.2847222222222222</v>
      </c>
      <c r="Y99" s="142">
        <v>0.19166666666666668</v>
      </c>
      <c r="Z99" s="142">
        <v>0.17430555555555555</v>
      </c>
      <c r="AA99" s="128" t="s">
        <v>3621</v>
      </c>
      <c r="AB99" s="130">
        <v>0.31319444444444444</v>
      </c>
      <c r="AC99" s="140">
        <v>0.3055555555555556</v>
      </c>
      <c r="AD99" s="147" t="s">
        <v>3622</v>
      </c>
      <c r="AE99" s="130">
        <v>0.5486111111111112</v>
      </c>
      <c r="AF99" s="134" t="s">
        <v>3623</v>
      </c>
      <c r="AG99" s="130">
        <v>0.2902777777777778</v>
      </c>
      <c r="AH99" s="140">
        <v>0.24097222222222223</v>
      </c>
      <c r="AI99" s="142">
        <v>0.2152777777777778</v>
      </c>
      <c r="AJ99" s="128" t="s">
        <v>3624</v>
      </c>
      <c r="AK99" s="134" t="s">
        <v>3625</v>
      </c>
      <c r="AL99" s="134" t="s">
        <v>3626</v>
      </c>
      <c r="AM99" s="142">
        <v>0.17430555555555555</v>
      </c>
      <c r="AN99" s="130">
        <v>0.2777777777777778</v>
      </c>
      <c r="AO99" s="130">
        <v>0.3076388888888889</v>
      </c>
      <c r="AP99" s="128" t="s">
        <v>3627</v>
      </c>
      <c r="AQ99" s="128" t="s">
        <v>3628</v>
      </c>
      <c r="AR99" s="140">
        <v>0.17569444444444443</v>
      </c>
      <c r="AS99" s="134" t="s">
        <v>3629</v>
      </c>
      <c r="AT99" s="130">
        <v>0.2833333333333333</v>
      </c>
      <c r="AU99" s="128" t="s">
        <v>3630</v>
      </c>
      <c r="AV99" s="145">
        <v>0.3423611111111111</v>
      </c>
      <c r="AW99" s="134" t="s">
        <v>3631</v>
      </c>
      <c r="AX99" s="134" t="s">
        <v>3632</v>
      </c>
      <c r="AY99" s="128" t="s">
        <v>3633</v>
      </c>
      <c r="BA99" s="140">
        <v>0.16458333333333333</v>
      </c>
      <c r="BB99" s="130">
        <v>0.2298611111111111</v>
      </c>
      <c r="BC99" s="146">
        <v>0.5388888888888889</v>
      </c>
      <c r="BD99" s="134" t="s">
        <v>3634</v>
      </c>
      <c r="BE99" s="128" t="s">
        <v>3635</v>
      </c>
      <c r="BF99" s="146"/>
      <c r="BG99" s="146"/>
      <c r="BH99" s="146"/>
    </row>
    <row r="100">
      <c r="A100" s="122">
        <f t="shared" si="3"/>
        <v>0</v>
      </c>
      <c r="B100" s="122">
        <f t="shared" si="4"/>
        <v>0</v>
      </c>
      <c r="C100" s="122">
        <f t="shared" si="5"/>
        <v>0</v>
      </c>
      <c r="D100" s="122">
        <f t="shared" si="6"/>
        <v>0</v>
      </c>
      <c r="E100" s="122">
        <f t="shared" si="2"/>
        <v>544</v>
      </c>
      <c r="F100" s="135" t="s">
        <v>3636</v>
      </c>
      <c r="H100" s="135" t="s">
        <v>3637</v>
      </c>
      <c r="I100" s="135" t="s">
        <v>3638</v>
      </c>
      <c r="J100" s="135" t="s">
        <v>3639</v>
      </c>
      <c r="L100" s="175" t="s">
        <v>3640</v>
      </c>
      <c r="M100" s="175" t="s">
        <v>3641</v>
      </c>
      <c r="N100" s="169" t="s">
        <v>661</v>
      </c>
      <c r="O100" s="123" t="s">
        <v>3642</v>
      </c>
      <c r="P100" s="138" t="s">
        <v>3643</v>
      </c>
      <c r="Q100" s="138" t="s">
        <v>1880</v>
      </c>
      <c r="R100" s="138" t="s">
        <v>3644</v>
      </c>
      <c r="S100" s="138" t="s">
        <v>1055</v>
      </c>
      <c r="T100" s="138" t="s">
        <v>3645</v>
      </c>
      <c r="U100" s="138" t="s">
        <v>3646</v>
      </c>
      <c r="V100" s="138" t="s">
        <v>3646</v>
      </c>
      <c r="W100" s="138" t="s">
        <v>3647</v>
      </c>
      <c r="X100" s="138" t="s">
        <v>3648</v>
      </c>
      <c r="Y100" s="138" t="s">
        <v>3649</v>
      </c>
      <c r="Z100" s="138" t="s">
        <v>3650</v>
      </c>
      <c r="AA100" s="145">
        <v>0.5222222222222223</v>
      </c>
      <c r="AB100" s="134" t="s">
        <v>3651</v>
      </c>
      <c r="AC100" s="128" t="s">
        <v>3653</v>
      </c>
      <c r="AD100" s="125">
        <v>0.2916666666666667</v>
      </c>
      <c r="AE100" s="134" t="s">
        <v>3655</v>
      </c>
      <c r="AF100" s="130">
        <v>0.26319444444444445</v>
      </c>
      <c r="AG100" s="134" t="s">
        <v>3657</v>
      </c>
      <c r="AH100" s="128" t="s">
        <v>3659</v>
      </c>
      <c r="AI100" s="138" t="s">
        <v>3371</v>
      </c>
      <c r="AJ100" s="145">
        <v>0.1951388888888889</v>
      </c>
      <c r="AK100" s="130">
        <v>0.46319444444444446</v>
      </c>
      <c r="AL100" s="130">
        <v>0.2875</v>
      </c>
      <c r="AM100" s="138" t="s">
        <v>3661</v>
      </c>
      <c r="AN100" s="134" t="s">
        <v>3662</v>
      </c>
      <c r="AO100" s="134" t="s">
        <v>3663</v>
      </c>
      <c r="AP100" s="140">
        <v>0.23680555555555555</v>
      </c>
      <c r="AQ100" s="140">
        <v>0.22569444444444445</v>
      </c>
      <c r="AR100" s="128" t="s">
        <v>3664</v>
      </c>
      <c r="AS100" s="130">
        <v>0.40694444444444444</v>
      </c>
      <c r="AT100" s="134" t="s">
        <v>686</v>
      </c>
      <c r="AU100" s="140">
        <v>0.19930555555555557</v>
      </c>
      <c r="AV100" s="128" t="s">
        <v>3665</v>
      </c>
      <c r="AW100" s="130">
        <v>0.27361111111111114</v>
      </c>
      <c r="AX100" s="130">
        <v>0.13680555555555557</v>
      </c>
      <c r="AY100" s="140">
        <v>0.18819444444444444</v>
      </c>
      <c r="BA100" s="128" t="s">
        <v>3666</v>
      </c>
      <c r="BB100" s="134" t="s">
        <v>1651</v>
      </c>
      <c r="BC100" s="141" t="s">
        <v>3667</v>
      </c>
      <c r="BD100" s="130">
        <v>0.35347222222222224</v>
      </c>
      <c r="BE100" s="140">
        <v>0.22847222222222222</v>
      </c>
      <c r="BF100" s="141"/>
      <c r="BG100" s="141"/>
      <c r="BH100" s="141"/>
    </row>
    <row r="101">
      <c r="A101" s="122">
        <f t="shared" si="3"/>
        <v>0</v>
      </c>
      <c r="B101" s="122">
        <f t="shared" si="4"/>
        <v>0</v>
      </c>
      <c r="C101" s="122">
        <f t="shared" si="5"/>
        <v>0</v>
      </c>
      <c r="D101" s="122">
        <f t="shared" si="6"/>
        <v>0</v>
      </c>
      <c r="E101" s="122">
        <f t="shared" si="2"/>
        <v>310</v>
      </c>
      <c r="F101" s="135">
        <v>33.0</v>
      </c>
      <c r="H101" s="135">
        <v>33.0</v>
      </c>
      <c r="I101" s="135">
        <v>33.0</v>
      </c>
      <c r="J101" s="135">
        <v>33.0</v>
      </c>
      <c r="L101" s="175" t="s">
        <v>3668</v>
      </c>
      <c r="M101" s="175" t="s">
        <v>3669</v>
      </c>
      <c r="N101" s="169" t="s">
        <v>3670</v>
      </c>
      <c r="O101" s="123" t="s">
        <v>615</v>
      </c>
      <c r="P101" s="142">
        <v>0.16319444444444445</v>
      </c>
      <c r="Q101" s="142">
        <v>0.23333333333333334</v>
      </c>
      <c r="R101" s="142">
        <v>0.25416666666666665</v>
      </c>
      <c r="S101" s="142">
        <v>0.20625</v>
      </c>
      <c r="T101" s="142">
        <v>0.24722222222222223</v>
      </c>
      <c r="U101" s="142">
        <v>0.48541666666666666</v>
      </c>
      <c r="V101" s="142">
        <v>0.48541666666666666</v>
      </c>
      <c r="W101" s="142">
        <v>0.20694444444444443</v>
      </c>
      <c r="X101" s="142">
        <v>0.28680555555555554</v>
      </c>
      <c r="Y101" s="142">
        <v>0.1951388888888889</v>
      </c>
      <c r="Z101" s="142">
        <v>0.1763888888888889</v>
      </c>
      <c r="AA101" s="128" t="s">
        <v>3673</v>
      </c>
      <c r="AB101" s="130">
        <v>0.31805555555555554</v>
      </c>
      <c r="AC101" s="140">
        <v>0.31319444444444444</v>
      </c>
      <c r="AD101" s="147" t="s">
        <v>3674</v>
      </c>
      <c r="AE101" s="130">
        <v>0.5506944444444445</v>
      </c>
      <c r="AF101" s="134" t="s">
        <v>3675</v>
      </c>
      <c r="AG101" s="130">
        <v>0.29375</v>
      </c>
      <c r="AH101" s="140">
        <v>0.24305555555555555</v>
      </c>
      <c r="AI101" s="142">
        <v>0.21736111111111112</v>
      </c>
      <c r="AJ101" s="128" t="s">
        <v>3676</v>
      </c>
      <c r="AK101" s="134" t="s">
        <v>3677</v>
      </c>
      <c r="AL101" s="134" t="s">
        <v>3678</v>
      </c>
      <c r="AM101" s="142">
        <v>0.1763888888888889</v>
      </c>
      <c r="AN101" s="130">
        <v>0.2861111111111111</v>
      </c>
      <c r="AO101" s="130">
        <v>0.3111111111111111</v>
      </c>
      <c r="AP101" s="128" t="s">
        <v>3679</v>
      </c>
      <c r="AQ101" s="128" t="s">
        <v>3680</v>
      </c>
      <c r="AR101" s="140">
        <v>0.18055555555555555</v>
      </c>
      <c r="AS101" s="134" t="s">
        <v>3681</v>
      </c>
      <c r="AT101" s="130">
        <v>0.28402777777777777</v>
      </c>
      <c r="AU101" s="128" t="s">
        <v>3682</v>
      </c>
      <c r="AV101" s="145">
        <v>0.3486111111111111</v>
      </c>
      <c r="AW101" s="134" t="s">
        <v>3683</v>
      </c>
      <c r="AX101" s="134" t="s">
        <v>3684</v>
      </c>
      <c r="AY101" s="128" t="s">
        <v>3685</v>
      </c>
      <c r="BA101" s="140">
        <v>0.16527777777777777</v>
      </c>
      <c r="BB101" s="130">
        <v>0.23541666666666666</v>
      </c>
      <c r="BC101" s="146">
        <v>0.54375</v>
      </c>
      <c r="BD101" s="134" t="s">
        <v>3686</v>
      </c>
      <c r="BE101" s="128" t="s">
        <v>3687</v>
      </c>
      <c r="BF101" s="146"/>
      <c r="BG101" s="146"/>
      <c r="BH101" s="146"/>
    </row>
    <row r="102">
      <c r="A102" s="122">
        <f t="shared" si="3"/>
        <v>0</v>
      </c>
      <c r="B102" s="122">
        <f t="shared" si="4"/>
        <v>0</v>
      </c>
      <c r="C102" s="122">
        <f t="shared" si="5"/>
        <v>0</v>
      </c>
      <c r="D102" s="122">
        <f t="shared" si="6"/>
        <v>0</v>
      </c>
      <c r="E102" s="122">
        <f t="shared" si="2"/>
        <v>471</v>
      </c>
      <c r="F102" s="135" t="s">
        <v>3688</v>
      </c>
      <c r="H102" s="135" t="s">
        <v>3689</v>
      </c>
      <c r="I102" s="135" t="s">
        <v>3690</v>
      </c>
      <c r="J102" s="135" t="s">
        <v>3691</v>
      </c>
      <c r="L102" s="175" t="s">
        <v>3692</v>
      </c>
      <c r="M102" s="175" t="s">
        <v>3693</v>
      </c>
      <c r="N102" s="169" t="s">
        <v>615</v>
      </c>
      <c r="O102" s="123" t="s">
        <v>3694</v>
      </c>
      <c r="P102" s="138" t="s">
        <v>3695</v>
      </c>
      <c r="Q102" s="138" t="s">
        <v>3696</v>
      </c>
      <c r="R102" s="138" t="s">
        <v>3697</v>
      </c>
      <c r="S102" s="138" t="s">
        <v>3698</v>
      </c>
      <c r="T102" s="138" t="s">
        <v>3699</v>
      </c>
      <c r="U102" s="138" t="s">
        <v>3700</v>
      </c>
      <c r="V102" s="138" t="s">
        <v>3700</v>
      </c>
      <c r="W102" s="138" t="s">
        <v>876</v>
      </c>
      <c r="X102" s="138" t="s">
        <v>3701</v>
      </c>
      <c r="Y102" s="138" t="s">
        <v>1969</v>
      </c>
      <c r="Z102" s="138" t="s">
        <v>3704</v>
      </c>
      <c r="AA102" s="145">
        <v>0.5305555555555556</v>
      </c>
      <c r="AB102" s="134" t="s">
        <v>3706</v>
      </c>
      <c r="AC102" s="128" t="s">
        <v>3707</v>
      </c>
      <c r="AD102" s="125">
        <v>0.30069444444444443</v>
      </c>
      <c r="AE102" s="134" t="s">
        <v>3709</v>
      </c>
      <c r="AF102" s="130">
        <v>0.2701388888888889</v>
      </c>
      <c r="AG102" s="134" t="s">
        <v>3711</v>
      </c>
      <c r="AH102" s="128" t="s">
        <v>3712</v>
      </c>
      <c r="AI102" s="138" t="s">
        <v>3420</v>
      </c>
      <c r="AJ102" s="145">
        <v>0.19722222222222222</v>
      </c>
      <c r="AK102" s="130">
        <v>0.46875</v>
      </c>
      <c r="AL102" s="130">
        <v>0.28958333333333336</v>
      </c>
      <c r="AM102" s="138" t="s">
        <v>3714</v>
      </c>
      <c r="AN102" s="134" t="s">
        <v>3716</v>
      </c>
      <c r="AO102" s="134" t="s">
        <v>3717</v>
      </c>
      <c r="AP102" s="140">
        <v>0.24722222222222223</v>
      </c>
      <c r="AQ102" s="140">
        <v>0.22847222222222222</v>
      </c>
      <c r="AR102" s="128" t="s">
        <v>3719</v>
      </c>
      <c r="AS102" s="130">
        <v>0.4083333333333333</v>
      </c>
      <c r="AT102" s="134" t="s">
        <v>3721</v>
      </c>
      <c r="AU102" s="140">
        <v>0.20277777777777778</v>
      </c>
      <c r="AV102" s="128" t="s">
        <v>3723</v>
      </c>
      <c r="AW102" s="130">
        <v>0.27569444444444446</v>
      </c>
      <c r="AX102" s="130">
        <v>0.14027777777777778</v>
      </c>
      <c r="AY102" s="140">
        <v>0.19236111111111112</v>
      </c>
      <c r="BA102" s="128" t="s">
        <v>3725</v>
      </c>
      <c r="BB102" s="134" t="s">
        <v>3726</v>
      </c>
      <c r="BC102" s="141" t="s">
        <v>3727</v>
      </c>
      <c r="BD102" s="130">
        <v>0.3680555555555556</v>
      </c>
      <c r="BE102" s="140">
        <v>0.23055555555555557</v>
      </c>
      <c r="BF102" s="141"/>
      <c r="BG102" s="141"/>
      <c r="BH102" s="141"/>
    </row>
    <row r="103">
      <c r="A103" s="122">
        <f t="shared" si="3"/>
        <v>0</v>
      </c>
      <c r="B103" s="122">
        <f t="shared" si="4"/>
        <v>0</v>
      </c>
      <c r="C103" s="122">
        <f t="shared" si="5"/>
        <v>0</v>
      </c>
      <c r="D103" s="122">
        <f t="shared" si="6"/>
        <v>0</v>
      </c>
      <c r="E103" s="122">
        <f t="shared" si="2"/>
        <v>271</v>
      </c>
      <c r="F103" s="135" t="s">
        <v>3731</v>
      </c>
      <c r="H103" s="135" t="s">
        <v>3732</v>
      </c>
      <c r="I103" s="135" t="s">
        <v>3733</v>
      </c>
      <c r="J103" s="135" t="s">
        <v>2434</v>
      </c>
      <c r="L103" s="175" t="s">
        <v>3734</v>
      </c>
      <c r="M103" s="175" t="s">
        <v>3735</v>
      </c>
      <c r="N103" s="169" t="s">
        <v>3736</v>
      </c>
      <c r="O103" s="123" t="s">
        <v>661</v>
      </c>
      <c r="P103" s="142">
        <v>0.16458333333333333</v>
      </c>
      <c r="Q103" s="142">
        <v>0.23472222222222222</v>
      </c>
      <c r="R103" s="142">
        <v>0.26319444444444445</v>
      </c>
      <c r="S103" s="142">
        <v>0.20694444444444443</v>
      </c>
      <c r="T103" s="142">
        <v>0.25833333333333336</v>
      </c>
      <c r="U103" s="142">
        <v>0.49236111111111114</v>
      </c>
      <c r="V103" s="142">
        <v>0.49236111111111114</v>
      </c>
      <c r="W103" s="142">
        <v>0.20833333333333334</v>
      </c>
      <c r="X103" s="142">
        <v>0.28888888888888886</v>
      </c>
      <c r="Y103" s="142">
        <v>0.19791666666666666</v>
      </c>
      <c r="Z103" s="142">
        <v>0.18194444444444444</v>
      </c>
      <c r="AA103" s="128" t="s">
        <v>3740</v>
      </c>
      <c r="AB103" s="130">
        <v>0.325</v>
      </c>
      <c r="AC103" s="140">
        <v>0.31875</v>
      </c>
      <c r="AD103" s="147" t="s">
        <v>3743</v>
      </c>
      <c r="AE103" s="130">
        <v>0.5555555555555556</v>
      </c>
      <c r="AF103" s="134" t="s">
        <v>3745</v>
      </c>
      <c r="AG103" s="130">
        <v>0.29930555555555555</v>
      </c>
      <c r="AH103" s="140">
        <v>0.25763888888888886</v>
      </c>
      <c r="AI103" s="142">
        <v>0.22777777777777777</v>
      </c>
      <c r="AJ103" s="128" t="s">
        <v>3746</v>
      </c>
      <c r="AK103" s="134" t="s">
        <v>3748</v>
      </c>
      <c r="AL103" s="134" t="s">
        <v>3749</v>
      </c>
      <c r="AM103" s="142">
        <v>0.17708333333333334</v>
      </c>
      <c r="AN103" s="130">
        <v>0.2972222222222222</v>
      </c>
      <c r="AO103" s="130">
        <v>0.3173611111111111</v>
      </c>
      <c r="AP103" s="128" t="s">
        <v>3752</v>
      </c>
      <c r="AQ103" s="128" t="s">
        <v>3754</v>
      </c>
      <c r="AR103" s="140">
        <v>0.18263888888888888</v>
      </c>
      <c r="AS103" s="134" t="s">
        <v>3757</v>
      </c>
      <c r="AT103" s="130">
        <v>0.28541666666666665</v>
      </c>
      <c r="AU103" s="128" t="s">
        <v>3760</v>
      </c>
      <c r="AV103" s="145">
        <v>0.35</v>
      </c>
      <c r="AW103" s="134" t="s">
        <v>3763</v>
      </c>
      <c r="AX103" s="134" t="s">
        <v>3764</v>
      </c>
      <c r="AY103" s="128" t="s">
        <v>3766</v>
      </c>
      <c r="BA103" s="140">
        <v>0.16666666666666666</v>
      </c>
      <c r="BB103" s="130">
        <v>0.2361111111111111</v>
      </c>
      <c r="BC103" s="146">
        <v>0.5506944444444445</v>
      </c>
      <c r="BD103" s="134" t="s">
        <v>3768</v>
      </c>
      <c r="BE103" s="128" t="s">
        <v>3769</v>
      </c>
      <c r="BF103" s="146"/>
      <c r="BG103" s="146"/>
      <c r="BH103" s="146"/>
    </row>
    <row r="104">
      <c r="A104" s="122">
        <f t="shared" si="3"/>
        <v>0</v>
      </c>
      <c r="B104" s="122">
        <f t="shared" si="4"/>
        <v>0</v>
      </c>
      <c r="C104" s="122">
        <f t="shared" si="5"/>
        <v>0</v>
      </c>
      <c r="D104" s="122">
        <f t="shared" si="6"/>
        <v>0</v>
      </c>
      <c r="E104" s="122">
        <f t="shared" si="2"/>
        <v>440</v>
      </c>
      <c r="F104" s="135">
        <v>34.0</v>
      </c>
      <c r="H104" s="135">
        <v>34.0</v>
      </c>
      <c r="I104" s="135">
        <v>34.0</v>
      </c>
      <c r="J104" s="135">
        <v>34.0</v>
      </c>
      <c r="L104" s="175" t="s">
        <v>3773</v>
      </c>
      <c r="M104" s="175" t="s">
        <v>3774</v>
      </c>
      <c r="N104" s="169" t="s">
        <v>3775</v>
      </c>
      <c r="O104" s="123" t="s">
        <v>3777</v>
      </c>
      <c r="P104" s="138" t="s">
        <v>686</v>
      </c>
      <c r="Q104" s="138" t="s">
        <v>3778</v>
      </c>
      <c r="R104" s="138" t="s">
        <v>3779</v>
      </c>
      <c r="S104" s="138" t="s">
        <v>3781</v>
      </c>
      <c r="T104" s="138" t="s">
        <v>1391</v>
      </c>
      <c r="U104" s="138" t="s">
        <v>3783</v>
      </c>
      <c r="V104" s="138" t="s">
        <v>3783</v>
      </c>
      <c r="W104" s="138" t="s">
        <v>3785</v>
      </c>
      <c r="X104" s="138" t="s">
        <v>3787</v>
      </c>
      <c r="Y104" s="138" t="s">
        <v>1880</v>
      </c>
      <c r="Z104" s="138" t="s">
        <v>3788</v>
      </c>
      <c r="AA104" s="145">
        <v>0.5354166666666667</v>
      </c>
      <c r="AB104" s="130">
        <v>0.3284722222222222</v>
      </c>
      <c r="AC104" s="128" t="s">
        <v>3789</v>
      </c>
      <c r="AD104" s="125">
        <v>0.3159722222222222</v>
      </c>
      <c r="AE104" s="134" t="s">
        <v>3790</v>
      </c>
      <c r="AF104" s="130">
        <v>0.27708333333333335</v>
      </c>
      <c r="AG104" s="134" t="s">
        <v>3791</v>
      </c>
      <c r="AH104" s="128" t="s">
        <v>3792</v>
      </c>
      <c r="AI104" s="138" t="s">
        <v>3485</v>
      </c>
      <c r="AJ104" s="145">
        <v>0.19791666666666666</v>
      </c>
      <c r="AK104" s="130">
        <v>0.48194444444444445</v>
      </c>
      <c r="AL104" s="130">
        <v>0.29375</v>
      </c>
      <c r="AM104" s="138" t="s">
        <v>3793</v>
      </c>
      <c r="AN104" s="134" t="s">
        <v>3794</v>
      </c>
      <c r="AO104" s="134" t="s">
        <v>3795</v>
      </c>
      <c r="AP104" s="140">
        <v>0.2569444444444444</v>
      </c>
      <c r="AQ104" s="140">
        <v>0.2298611111111111</v>
      </c>
      <c r="AR104" s="128" t="s">
        <v>3796</v>
      </c>
      <c r="AS104" s="130">
        <v>0.41180555555555554</v>
      </c>
      <c r="AT104" s="134" t="s">
        <v>3797</v>
      </c>
      <c r="AU104" s="140">
        <v>0.20625</v>
      </c>
      <c r="AV104" s="128" t="s">
        <v>3798</v>
      </c>
      <c r="AW104" s="130">
        <v>0.28958333333333336</v>
      </c>
      <c r="AX104" s="130">
        <v>0.1423611111111111</v>
      </c>
      <c r="AY104" s="140">
        <v>0.19444444444444445</v>
      </c>
      <c r="BA104" s="128" t="s">
        <v>3800</v>
      </c>
      <c r="BB104" s="134" t="s">
        <v>1651</v>
      </c>
      <c r="BC104" s="141" t="s">
        <v>3801</v>
      </c>
      <c r="BD104" s="130">
        <v>0.36875</v>
      </c>
      <c r="BE104" s="140">
        <v>0.23194444444444445</v>
      </c>
      <c r="BF104" s="141"/>
      <c r="BG104" s="141"/>
      <c r="BH104" s="141"/>
    </row>
    <row r="105">
      <c r="A105" s="122">
        <f t="shared" si="3"/>
        <v>0</v>
      </c>
      <c r="B105" s="122">
        <f t="shared" si="4"/>
        <v>0</v>
      </c>
      <c r="C105" s="122">
        <f t="shared" si="5"/>
        <v>0</v>
      </c>
      <c r="D105" s="122">
        <f t="shared" si="6"/>
        <v>0</v>
      </c>
      <c r="E105" s="122">
        <f t="shared" si="2"/>
        <v>332</v>
      </c>
      <c r="F105" s="135" t="s">
        <v>3805</v>
      </c>
      <c r="H105" s="135" t="s">
        <v>3806</v>
      </c>
      <c r="I105" s="135" t="s">
        <v>3807</v>
      </c>
      <c r="J105" s="135" t="s">
        <v>3808</v>
      </c>
      <c r="L105" s="175" t="s">
        <v>3809</v>
      </c>
      <c r="M105" s="175" t="s">
        <v>3810</v>
      </c>
      <c r="N105" s="169" t="s">
        <v>3811</v>
      </c>
      <c r="O105" s="123" t="s">
        <v>3812</v>
      </c>
      <c r="P105" s="142">
        <v>0.16666666666666666</v>
      </c>
      <c r="Q105" s="142">
        <v>0.23680555555555555</v>
      </c>
      <c r="R105" s="142">
        <v>0.2708333333333333</v>
      </c>
      <c r="S105" s="142">
        <v>0.21180555555555555</v>
      </c>
      <c r="T105" s="142">
        <v>0.2604166666666667</v>
      </c>
      <c r="U105" s="142">
        <v>0.49930555555555556</v>
      </c>
      <c r="V105" s="142">
        <v>0.49930555555555556</v>
      </c>
      <c r="W105" s="142">
        <v>0.20972222222222223</v>
      </c>
      <c r="X105" s="142">
        <v>0.2965277777777778</v>
      </c>
      <c r="Y105" s="142">
        <v>0.1986111111111111</v>
      </c>
      <c r="Z105" s="142">
        <v>0.18541666666666667</v>
      </c>
      <c r="AA105" s="128" t="s">
        <v>3813</v>
      </c>
      <c r="AB105" s="130">
        <v>0.33125</v>
      </c>
      <c r="AC105" s="140">
        <v>0.3229166666666667</v>
      </c>
      <c r="AD105" s="147" t="s">
        <v>3814</v>
      </c>
      <c r="AE105" s="130">
        <v>0.5590277777777778</v>
      </c>
      <c r="AF105" s="134" t="s">
        <v>3815</v>
      </c>
      <c r="AG105" s="130">
        <v>0.3076388888888889</v>
      </c>
      <c r="AH105" s="140">
        <v>0.2638888888888889</v>
      </c>
      <c r="AI105" s="142">
        <v>0.23055555555555557</v>
      </c>
      <c r="AJ105" s="128" t="s">
        <v>3816</v>
      </c>
      <c r="AK105" s="134" t="s">
        <v>3817</v>
      </c>
      <c r="AL105" s="134" t="s">
        <v>3818</v>
      </c>
      <c r="AM105" s="142">
        <v>0.18611111111111112</v>
      </c>
      <c r="AN105" s="130">
        <v>0.3013888888888889</v>
      </c>
      <c r="AO105" s="130">
        <v>0.32013888888888886</v>
      </c>
      <c r="AP105" s="128" t="s">
        <v>3820</v>
      </c>
      <c r="AQ105" s="128" t="s">
        <v>3821</v>
      </c>
      <c r="AR105" s="140">
        <v>0.18472222222222223</v>
      </c>
      <c r="AS105" s="134" t="s">
        <v>3822</v>
      </c>
      <c r="AT105" s="130">
        <v>0.28958333333333336</v>
      </c>
      <c r="AU105" s="128" t="s">
        <v>3823</v>
      </c>
      <c r="AV105" s="145">
        <v>0.3597222222222222</v>
      </c>
      <c r="AW105" s="134" t="s">
        <v>3824</v>
      </c>
      <c r="AX105" s="134" t="s">
        <v>3825</v>
      </c>
      <c r="AY105" s="128" t="s">
        <v>3826</v>
      </c>
      <c r="BA105" s="140">
        <v>0.1673611111111111</v>
      </c>
      <c r="BB105" s="130">
        <v>0.2388888888888889</v>
      </c>
      <c r="BC105" s="146">
        <v>0.5520833333333334</v>
      </c>
      <c r="BD105" s="134" t="s">
        <v>3827</v>
      </c>
      <c r="BE105" s="128" t="s">
        <v>3828</v>
      </c>
      <c r="BF105" s="146"/>
      <c r="BG105" s="146"/>
      <c r="BH105" s="146"/>
    </row>
    <row r="106">
      <c r="A106" s="122">
        <f t="shared" si="3"/>
        <v>0</v>
      </c>
      <c r="B106" s="122">
        <f t="shared" si="4"/>
        <v>0</v>
      </c>
      <c r="C106" s="122">
        <f t="shared" si="5"/>
        <v>0</v>
      </c>
      <c r="D106" s="122">
        <f t="shared" si="6"/>
        <v>0</v>
      </c>
      <c r="E106" s="122">
        <f t="shared" si="2"/>
        <v>439</v>
      </c>
      <c r="F106" s="135" t="s">
        <v>3829</v>
      </c>
      <c r="H106" s="135" t="s">
        <v>3830</v>
      </c>
      <c r="I106" s="135" t="s">
        <v>3832</v>
      </c>
      <c r="J106" s="135" t="s">
        <v>3833</v>
      </c>
      <c r="L106" s="175" t="s">
        <v>3834</v>
      </c>
      <c r="M106" s="175" t="s">
        <v>3835</v>
      </c>
      <c r="N106" s="169" t="s">
        <v>3836</v>
      </c>
      <c r="O106" s="123" t="s">
        <v>1196</v>
      </c>
      <c r="P106" s="138" t="s">
        <v>3837</v>
      </c>
      <c r="Q106" s="138" t="s">
        <v>3838</v>
      </c>
      <c r="R106" s="138" t="s">
        <v>3839</v>
      </c>
      <c r="S106" s="138" t="s">
        <v>1055</v>
      </c>
      <c r="T106" s="138" t="s">
        <v>3840</v>
      </c>
      <c r="U106" s="138" t="s">
        <v>3841</v>
      </c>
      <c r="V106" s="138" t="s">
        <v>3841</v>
      </c>
      <c r="W106" s="138" t="s">
        <v>3842</v>
      </c>
      <c r="X106" s="138" t="s">
        <v>3843</v>
      </c>
      <c r="Y106" s="138" t="s">
        <v>3844</v>
      </c>
      <c r="Z106" s="138" t="s">
        <v>3845</v>
      </c>
      <c r="AA106" s="145">
        <v>0.5402777777777777</v>
      </c>
      <c r="AB106" s="130">
        <v>0.33541666666666664</v>
      </c>
      <c r="AC106" s="128" t="s">
        <v>3846</v>
      </c>
      <c r="AD106" s="125">
        <v>0.3298611111111111</v>
      </c>
      <c r="AE106" s="134" t="s">
        <v>3847</v>
      </c>
      <c r="AF106" s="130">
        <v>0.2826388888888889</v>
      </c>
      <c r="AG106" s="134" t="s">
        <v>3848</v>
      </c>
      <c r="AH106" s="128" t="s">
        <v>3849</v>
      </c>
      <c r="AI106" s="138" t="s">
        <v>3542</v>
      </c>
      <c r="AJ106" s="145">
        <v>0.2</v>
      </c>
      <c r="AK106" s="130">
        <v>0.48541666666666666</v>
      </c>
      <c r="AL106" s="130">
        <v>0.2965277777777778</v>
      </c>
      <c r="AM106" s="138" t="s">
        <v>3850</v>
      </c>
      <c r="AN106" s="134" t="s">
        <v>3852</v>
      </c>
      <c r="AO106" s="134" t="s">
        <v>3853</v>
      </c>
      <c r="AP106" s="140">
        <v>0.2638888888888889</v>
      </c>
      <c r="AQ106" s="140">
        <v>0.23541666666666666</v>
      </c>
      <c r="AR106" s="128" t="s">
        <v>3854</v>
      </c>
      <c r="AS106" s="130">
        <v>0.4152777777777778</v>
      </c>
      <c r="AT106" s="134" t="s">
        <v>3855</v>
      </c>
      <c r="AU106" s="140">
        <v>0.20833333333333334</v>
      </c>
      <c r="AV106" s="128" t="s">
        <v>3856</v>
      </c>
      <c r="AW106" s="130">
        <v>0.29305555555555557</v>
      </c>
      <c r="AX106" s="130">
        <v>0.14444444444444443</v>
      </c>
      <c r="AY106" s="140">
        <v>0.19791666666666666</v>
      </c>
      <c r="BA106" s="128" t="s">
        <v>3857</v>
      </c>
      <c r="BB106" s="134" t="s">
        <v>3858</v>
      </c>
      <c r="BC106" s="141" t="s">
        <v>3859</v>
      </c>
      <c r="BD106" s="130">
        <v>0.3715277777777778</v>
      </c>
      <c r="BE106" s="140">
        <v>0.23402777777777778</v>
      </c>
      <c r="BF106" s="141"/>
      <c r="BG106" s="141"/>
      <c r="BH106" s="141"/>
    </row>
    <row r="107">
      <c r="A107" s="122">
        <f t="shared" si="3"/>
        <v>0</v>
      </c>
      <c r="B107" s="122">
        <f t="shared" si="4"/>
        <v>0</v>
      </c>
      <c r="C107" s="122">
        <f t="shared" si="5"/>
        <v>0</v>
      </c>
      <c r="D107" s="122">
        <f t="shared" si="6"/>
        <v>0</v>
      </c>
      <c r="E107" s="122">
        <f t="shared" si="2"/>
        <v>319</v>
      </c>
      <c r="F107" s="135">
        <v>35.0</v>
      </c>
      <c r="H107" s="135">
        <v>35.0</v>
      </c>
      <c r="I107" s="135">
        <v>35.0</v>
      </c>
      <c r="J107" s="135">
        <v>35.0</v>
      </c>
      <c r="L107" s="175" t="s">
        <v>615</v>
      </c>
      <c r="M107" s="175" t="s">
        <v>3861</v>
      </c>
      <c r="N107" s="169" t="s">
        <v>3862</v>
      </c>
      <c r="O107" s="123" t="s">
        <v>3863</v>
      </c>
      <c r="P107" s="142">
        <v>0.16805555555555557</v>
      </c>
      <c r="Q107" s="142">
        <v>0.23958333333333334</v>
      </c>
      <c r="R107" s="142">
        <v>0.275</v>
      </c>
      <c r="S107" s="142">
        <v>0.21805555555555556</v>
      </c>
      <c r="T107" s="142">
        <v>0.2625</v>
      </c>
      <c r="U107" s="142">
        <v>0.5041666666666667</v>
      </c>
      <c r="V107" s="142">
        <v>0.5041666666666667</v>
      </c>
      <c r="W107" s="142">
        <v>0.21597222222222223</v>
      </c>
      <c r="X107" s="142">
        <v>0.29930555555555555</v>
      </c>
      <c r="Y107" s="142">
        <v>0.20069444444444445</v>
      </c>
      <c r="Z107" s="142">
        <v>0.18680555555555556</v>
      </c>
      <c r="AA107" s="128" t="s">
        <v>3864</v>
      </c>
      <c r="AB107" s="134" t="s">
        <v>3865</v>
      </c>
      <c r="AC107" s="140">
        <v>0.32569444444444445</v>
      </c>
      <c r="AD107" s="147" t="s">
        <v>3866</v>
      </c>
      <c r="AE107" s="130">
        <v>0.5618055555555556</v>
      </c>
      <c r="AF107" s="134" t="s">
        <v>3867</v>
      </c>
      <c r="AG107" s="130">
        <v>0.31319444444444444</v>
      </c>
      <c r="AH107" s="140">
        <v>0.26666666666666666</v>
      </c>
      <c r="AI107" s="142">
        <v>0.23680555555555555</v>
      </c>
      <c r="AJ107" s="128" t="s">
        <v>862</v>
      </c>
      <c r="AK107" s="134" t="s">
        <v>3868</v>
      </c>
      <c r="AL107" s="134" t="s">
        <v>3869</v>
      </c>
      <c r="AM107" s="142">
        <v>0.1875</v>
      </c>
      <c r="AN107" s="130">
        <v>0.3138888888888889</v>
      </c>
      <c r="AO107" s="130">
        <v>0.3236111111111111</v>
      </c>
      <c r="AP107" s="128" t="s">
        <v>3870</v>
      </c>
      <c r="AQ107" s="128" t="s">
        <v>3872</v>
      </c>
      <c r="AR107" s="140">
        <v>0.19027777777777777</v>
      </c>
      <c r="AS107" s="134" t="s">
        <v>3413</v>
      </c>
      <c r="AT107" s="130">
        <v>0.2923611111111111</v>
      </c>
      <c r="AU107" s="128" t="s">
        <v>3873</v>
      </c>
      <c r="AV107" s="145">
        <v>0.3736111111111111</v>
      </c>
      <c r="AW107" s="134" t="s">
        <v>3874</v>
      </c>
      <c r="AX107" s="134" t="s">
        <v>724</v>
      </c>
      <c r="AY107" s="128" t="s">
        <v>3875</v>
      </c>
      <c r="BA107" s="140">
        <v>0.16944444444444445</v>
      </c>
      <c r="BB107" s="130">
        <v>0.24027777777777778</v>
      </c>
      <c r="BC107" s="146">
        <v>0.5527777777777778</v>
      </c>
      <c r="BD107" s="134" t="s">
        <v>3876</v>
      </c>
      <c r="BE107" s="128" t="s">
        <v>3877</v>
      </c>
      <c r="BF107" s="146"/>
      <c r="BG107" s="146"/>
      <c r="BH107" s="146"/>
    </row>
    <row r="108">
      <c r="A108" s="122">
        <f t="shared" si="3"/>
        <v>0</v>
      </c>
      <c r="B108" s="122">
        <f t="shared" si="4"/>
        <v>0</v>
      </c>
      <c r="C108" s="122">
        <f t="shared" si="5"/>
        <v>0</v>
      </c>
      <c r="D108" s="122">
        <f t="shared" si="6"/>
        <v>0</v>
      </c>
      <c r="E108" s="122">
        <f t="shared" si="2"/>
        <v>456</v>
      </c>
      <c r="F108" s="135" t="s">
        <v>3878</v>
      </c>
      <c r="H108" s="135" t="s">
        <v>3879</v>
      </c>
      <c r="I108" s="135" t="s">
        <v>3881</v>
      </c>
      <c r="J108" s="135" t="s">
        <v>3882</v>
      </c>
      <c r="L108" s="175" t="s">
        <v>3884</v>
      </c>
      <c r="M108" s="175" t="s">
        <v>3885</v>
      </c>
      <c r="N108" s="169" t="s">
        <v>615</v>
      </c>
      <c r="O108" s="123" t="s">
        <v>3886</v>
      </c>
      <c r="P108" s="138" t="s">
        <v>3887</v>
      </c>
      <c r="Q108" s="138" t="s">
        <v>3888</v>
      </c>
      <c r="R108" s="138" t="s">
        <v>3889</v>
      </c>
      <c r="S108" s="138" t="s">
        <v>3890</v>
      </c>
      <c r="T108" s="138" t="s">
        <v>3891</v>
      </c>
      <c r="U108" s="138" t="s">
        <v>3892</v>
      </c>
      <c r="V108" s="138" t="s">
        <v>3892</v>
      </c>
      <c r="W108" s="138" t="s">
        <v>3893</v>
      </c>
      <c r="X108" s="138" t="s">
        <v>3894</v>
      </c>
      <c r="Y108" s="138" t="s">
        <v>3895</v>
      </c>
      <c r="Z108" s="138" t="s">
        <v>3896</v>
      </c>
      <c r="AA108" s="145">
        <v>0.5513888888888889</v>
      </c>
      <c r="AB108" s="130">
        <v>0.34097222222222223</v>
      </c>
      <c r="AC108" s="128" t="s">
        <v>3897</v>
      </c>
      <c r="AD108" s="125">
        <v>0.3326388888888889</v>
      </c>
      <c r="AE108" s="134" t="s">
        <v>3898</v>
      </c>
      <c r="AF108" s="130">
        <v>0.28958333333333336</v>
      </c>
      <c r="AG108" s="134" t="s">
        <v>3899</v>
      </c>
      <c r="AH108" s="128" t="s">
        <v>3900</v>
      </c>
      <c r="AI108" s="138" t="s">
        <v>3602</v>
      </c>
      <c r="AJ108" s="145">
        <v>0.2013888888888889</v>
      </c>
      <c r="AK108" s="130">
        <v>0.49583333333333335</v>
      </c>
      <c r="AL108" s="130">
        <v>0.29930555555555555</v>
      </c>
      <c r="AM108" s="138" t="s">
        <v>3901</v>
      </c>
      <c r="AN108" s="134" t="s">
        <v>3902</v>
      </c>
      <c r="AO108" s="134" t="s">
        <v>3903</v>
      </c>
      <c r="AP108" s="140">
        <v>0.2652777777777778</v>
      </c>
      <c r="AQ108" s="140">
        <v>0.23958333333333334</v>
      </c>
      <c r="AR108" s="128" t="s">
        <v>876</v>
      </c>
      <c r="AS108" s="130">
        <v>0.4173611111111111</v>
      </c>
      <c r="AT108" s="134" t="s">
        <v>3904</v>
      </c>
      <c r="AU108" s="140">
        <v>0.20972222222222223</v>
      </c>
      <c r="AV108" s="128" t="s">
        <v>3905</v>
      </c>
      <c r="AW108" s="130">
        <v>0.29583333333333334</v>
      </c>
      <c r="AX108" s="130">
        <v>0.15347222222222223</v>
      </c>
      <c r="AY108" s="140">
        <v>0.2</v>
      </c>
      <c r="BA108" s="128" t="s">
        <v>3906</v>
      </c>
      <c r="BB108" s="134" t="s">
        <v>3907</v>
      </c>
      <c r="BC108" s="141" t="s">
        <v>3908</v>
      </c>
      <c r="BD108" s="130">
        <v>0.3763888888888889</v>
      </c>
      <c r="BE108" s="140">
        <v>0.24097222222222223</v>
      </c>
      <c r="BF108" s="141"/>
      <c r="BG108" s="141"/>
      <c r="BH108" s="141"/>
    </row>
    <row r="109">
      <c r="A109" s="122">
        <f t="shared" si="3"/>
        <v>0</v>
      </c>
      <c r="B109" s="122">
        <f t="shared" si="4"/>
        <v>0</v>
      </c>
      <c r="C109" s="122">
        <f t="shared" si="5"/>
        <v>0</v>
      </c>
      <c r="D109" s="122">
        <f t="shared" si="6"/>
        <v>0</v>
      </c>
      <c r="E109" s="122">
        <f t="shared" si="2"/>
        <v>307</v>
      </c>
      <c r="F109" s="135" t="s">
        <v>3909</v>
      </c>
      <c r="H109" s="135" t="s">
        <v>3910</v>
      </c>
      <c r="I109" s="135" t="s">
        <v>3911</v>
      </c>
      <c r="J109" s="135" t="s">
        <v>3912</v>
      </c>
      <c r="L109" s="175" t="s">
        <v>3913</v>
      </c>
      <c r="M109" s="175" t="s">
        <v>1196</v>
      </c>
      <c r="N109" s="169" t="s">
        <v>3914</v>
      </c>
      <c r="O109" s="123" t="s">
        <v>3915</v>
      </c>
      <c r="P109" s="142">
        <v>0.16944444444444445</v>
      </c>
      <c r="Q109" s="142">
        <v>0.24027777777777778</v>
      </c>
      <c r="R109" s="142">
        <v>0.27847222222222223</v>
      </c>
      <c r="S109" s="142">
        <v>0.22083333333333333</v>
      </c>
      <c r="T109" s="142">
        <v>0.2708333333333333</v>
      </c>
      <c r="U109" s="142">
        <v>0.5076388888888889</v>
      </c>
      <c r="V109" s="142">
        <v>0.5076388888888889</v>
      </c>
      <c r="W109" s="142">
        <v>0.21666666666666667</v>
      </c>
      <c r="X109" s="142">
        <v>0.3020833333333333</v>
      </c>
      <c r="Y109" s="142">
        <v>0.2125</v>
      </c>
      <c r="Z109" s="142">
        <v>0.18958333333333333</v>
      </c>
      <c r="AA109" s="128" t="s">
        <v>3916</v>
      </c>
      <c r="AB109" s="134" t="s">
        <v>3917</v>
      </c>
      <c r="AC109" s="140">
        <v>0.33125</v>
      </c>
      <c r="AD109" s="147" t="s">
        <v>3918</v>
      </c>
      <c r="AE109" s="130">
        <v>0.56875</v>
      </c>
      <c r="AF109" s="134" t="s">
        <v>3919</v>
      </c>
      <c r="AG109" s="130">
        <v>0.3159722222222222</v>
      </c>
      <c r="AH109" s="140">
        <v>0.27152777777777776</v>
      </c>
      <c r="AI109" s="142">
        <v>0.24097222222222223</v>
      </c>
      <c r="AJ109" s="128" t="s">
        <v>3920</v>
      </c>
      <c r="AK109" s="134" t="s">
        <v>3921</v>
      </c>
      <c r="AL109" s="134" t="s">
        <v>3922</v>
      </c>
      <c r="AM109" s="142">
        <v>0.19236111111111112</v>
      </c>
      <c r="AN109" s="130">
        <v>0.31666666666666665</v>
      </c>
      <c r="AO109" s="130">
        <v>0.32708333333333334</v>
      </c>
      <c r="AP109" s="128" t="s">
        <v>3923</v>
      </c>
      <c r="AQ109" s="128" t="s">
        <v>3924</v>
      </c>
      <c r="AR109" s="140">
        <v>0.1951388888888889</v>
      </c>
      <c r="AS109" s="134" t="s">
        <v>985</v>
      </c>
      <c r="AT109" s="130">
        <v>0.2972222222222222</v>
      </c>
      <c r="AU109" s="128" t="s">
        <v>3925</v>
      </c>
      <c r="AV109" s="145">
        <v>0.3819444444444444</v>
      </c>
      <c r="AW109" s="134" t="s">
        <v>3926</v>
      </c>
      <c r="AX109" s="134" t="s">
        <v>3927</v>
      </c>
      <c r="AY109" s="128" t="s">
        <v>862</v>
      </c>
      <c r="BA109" s="140">
        <v>0.17152777777777778</v>
      </c>
      <c r="BB109" s="130">
        <v>0.2423611111111111</v>
      </c>
      <c r="BC109" s="146">
        <v>0.55625</v>
      </c>
      <c r="BD109" s="134" t="s">
        <v>3928</v>
      </c>
      <c r="BE109" s="128" t="s">
        <v>3929</v>
      </c>
      <c r="BF109" s="146"/>
      <c r="BG109" s="146"/>
      <c r="BH109" s="146"/>
    </row>
    <row r="110">
      <c r="A110" s="122">
        <f t="shared" si="3"/>
        <v>0</v>
      </c>
      <c r="B110" s="122">
        <f t="shared" si="4"/>
        <v>0</v>
      </c>
      <c r="C110" s="122">
        <f t="shared" si="5"/>
        <v>0</v>
      </c>
      <c r="D110" s="122">
        <f t="shared" si="6"/>
        <v>0</v>
      </c>
      <c r="E110" s="122">
        <f t="shared" si="2"/>
        <v>396</v>
      </c>
      <c r="F110" s="135">
        <v>36.0</v>
      </c>
      <c r="H110" s="135">
        <v>36.0</v>
      </c>
      <c r="I110" s="135">
        <v>36.0</v>
      </c>
      <c r="J110" s="135">
        <v>36.0</v>
      </c>
      <c r="L110" s="175" t="s">
        <v>3932</v>
      </c>
      <c r="M110" s="175" t="s">
        <v>3933</v>
      </c>
      <c r="N110" s="169" t="s">
        <v>3934</v>
      </c>
      <c r="O110" s="123" t="s">
        <v>3935</v>
      </c>
      <c r="P110" s="138" t="s">
        <v>3936</v>
      </c>
      <c r="Q110" s="138" t="s">
        <v>942</v>
      </c>
      <c r="R110" s="138" t="s">
        <v>3937</v>
      </c>
      <c r="S110" s="138" t="s">
        <v>3938</v>
      </c>
      <c r="T110" s="138" t="s">
        <v>3939</v>
      </c>
      <c r="U110" s="138" t="s">
        <v>3940</v>
      </c>
      <c r="V110" s="138" t="s">
        <v>3940</v>
      </c>
      <c r="W110" s="138" t="s">
        <v>3941</v>
      </c>
      <c r="X110" s="138" t="s">
        <v>3942</v>
      </c>
      <c r="Y110" s="138" t="s">
        <v>3943</v>
      </c>
      <c r="Z110" s="138" t="s">
        <v>3944</v>
      </c>
      <c r="AA110" s="145">
        <v>0.5583333333333333</v>
      </c>
      <c r="AB110" s="130">
        <v>0.34444444444444444</v>
      </c>
      <c r="AC110" s="128" t="s">
        <v>3945</v>
      </c>
      <c r="AD110" s="125">
        <v>0.3375</v>
      </c>
      <c r="AE110" s="130">
        <v>0.5722222222222222</v>
      </c>
      <c r="AF110" s="130">
        <v>0.2951388888888889</v>
      </c>
      <c r="AG110" s="134" t="s">
        <v>3946</v>
      </c>
      <c r="AH110" s="128" t="s">
        <v>3947</v>
      </c>
      <c r="AI110" s="138" t="s">
        <v>3659</v>
      </c>
      <c r="AJ110" s="145">
        <v>0.20277777777777778</v>
      </c>
      <c r="AK110" s="130">
        <v>0.5055555555555555</v>
      </c>
      <c r="AL110" s="130">
        <v>0.3020833333333333</v>
      </c>
      <c r="AM110" s="138" t="s">
        <v>3948</v>
      </c>
      <c r="AN110" s="134" t="s">
        <v>3949</v>
      </c>
      <c r="AO110" s="134" t="s">
        <v>3950</v>
      </c>
      <c r="AP110" s="140">
        <v>0.2777777777777778</v>
      </c>
      <c r="AQ110" s="140">
        <v>0.24444444444444444</v>
      </c>
      <c r="AR110" s="128" t="s">
        <v>3951</v>
      </c>
      <c r="AS110" s="130">
        <v>0.41944444444444445</v>
      </c>
      <c r="AT110" s="134" t="s">
        <v>3952</v>
      </c>
      <c r="AU110" s="140">
        <v>0.21944444444444444</v>
      </c>
      <c r="AV110" s="128" t="s">
        <v>3953</v>
      </c>
      <c r="AW110" s="130">
        <v>0.30625</v>
      </c>
      <c r="AX110" s="130">
        <v>0.15486111111111112</v>
      </c>
      <c r="AY110" s="140">
        <v>0.20416666666666666</v>
      </c>
      <c r="BA110" s="128" t="s">
        <v>3954</v>
      </c>
      <c r="BB110" s="134" t="s">
        <v>3955</v>
      </c>
      <c r="BC110" s="141" t="s">
        <v>3956</v>
      </c>
      <c r="BD110" s="130">
        <v>0.3798611111111111</v>
      </c>
      <c r="BE110" s="140">
        <v>0.24305555555555555</v>
      </c>
      <c r="BF110" s="141"/>
      <c r="BG110" s="141"/>
      <c r="BH110" s="141"/>
    </row>
    <row r="111">
      <c r="A111" s="122">
        <f t="shared" si="3"/>
        <v>0</v>
      </c>
      <c r="B111" s="122">
        <f t="shared" si="4"/>
        <v>0</v>
      </c>
      <c r="C111" s="122">
        <f t="shared" si="5"/>
        <v>0</v>
      </c>
      <c r="D111" s="122">
        <f t="shared" si="6"/>
        <v>0</v>
      </c>
      <c r="E111" s="122">
        <f t="shared" si="2"/>
        <v>338</v>
      </c>
      <c r="F111" s="135" t="s">
        <v>3957</v>
      </c>
      <c r="H111" s="135" t="s">
        <v>3958</v>
      </c>
      <c r="I111" s="135" t="s">
        <v>3959</v>
      </c>
      <c r="J111" s="135" t="s">
        <v>3960</v>
      </c>
      <c r="L111" s="175" t="s">
        <v>661</v>
      </c>
      <c r="M111" s="175" t="s">
        <v>3961</v>
      </c>
      <c r="N111" s="169" t="s">
        <v>661</v>
      </c>
      <c r="O111" s="123" t="s">
        <v>1196</v>
      </c>
      <c r="P111" s="142">
        <v>0.17083333333333334</v>
      </c>
      <c r="Q111" s="142">
        <v>0.24305555555555555</v>
      </c>
      <c r="R111" s="142">
        <v>0.2833333333333333</v>
      </c>
      <c r="S111" s="142">
        <v>0.2361111111111111</v>
      </c>
      <c r="T111" s="142">
        <v>0.2833333333333333</v>
      </c>
      <c r="U111" s="142">
        <v>0.5131944444444444</v>
      </c>
      <c r="V111" s="142">
        <v>0.5131944444444444</v>
      </c>
      <c r="W111" s="142">
        <v>0.21875</v>
      </c>
      <c r="X111" s="142">
        <v>0.3055555555555556</v>
      </c>
      <c r="Y111" s="142">
        <v>0.21666666666666667</v>
      </c>
      <c r="Z111" s="142">
        <v>0.19166666666666668</v>
      </c>
      <c r="AA111" s="128" t="s">
        <v>3962</v>
      </c>
      <c r="AB111" s="134" t="s">
        <v>3964</v>
      </c>
      <c r="AC111" s="140">
        <v>0.33402777777777776</v>
      </c>
      <c r="AD111" s="147" t="s">
        <v>3966</v>
      </c>
      <c r="AE111" s="130">
        <v>0.5791666666666667</v>
      </c>
      <c r="AF111" s="134" t="s">
        <v>3967</v>
      </c>
      <c r="AG111" s="130">
        <v>0.32013888888888886</v>
      </c>
      <c r="AH111" s="140">
        <v>0.275</v>
      </c>
      <c r="AI111" s="142">
        <v>0.24305555555555555</v>
      </c>
      <c r="AJ111" s="128" t="s">
        <v>3968</v>
      </c>
      <c r="AK111" s="134" t="s">
        <v>3969</v>
      </c>
      <c r="AL111" s="134" t="s">
        <v>3970</v>
      </c>
      <c r="AM111" s="142">
        <v>0.19444444444444445</v>
      </c>
      <c r="AN111" s="130">
        <v>0.32013888888888886</v>
      </c>
      <c r="AO111" s="130">
        <v>0.33125</v>
      </c>
      <c r="AP111" s="128" t="s">
        <v>3971</v>
      </c>
      <c r="AQ111" s="128" t="s">
        <v>3972</v>
      </c>
      <c r="AR111" s="140">
        <v>0.1951388888888889</v>
      </c>
      <c r="AS111" s="134" t="s">
        <v>3973</v>
      </c>
      <c r="AT111" s="130">
        <v>0.3</v>
      </c>
      <c r="AU111" s="128" t="s">
        <v>3974</v>
      </c>
      <c r="AV111" s="145">
        <v>0.39444444444444443</v>
      </c>
      <c r="AW111" s="134" t="s">
        <v>3975</v>
      </c>
      <c r="AX111" s="280">
        <v>2.0</v>
      </c>
      <c r="AY111" s="128" t="s">
        <v>876</v>
      </c>
      <c r="BA111" s="140">
        <v>0.17430555555555555</v>
      </c>
      <c r="BB111" s="130">
        <v>0.24513888888888888</v>
      </c>
      <c r="BC111" s="146">
        <v>0.5590277777777778</v>
      </c>
      <c r="BD111" s="134" t="s">
        <v>3976</v>
      </c>
      <c r="BE111" s="128" t="s">
        <v>3977</v>
      </c>
      <c r="BF111" s="146"/>
      <c r="BG111" s="146"/>
      <c r="BH111" s="146"/>
    </row>
    <row r="112">
      <c r="A112" s="122">
        <f t="shared" si="3"/>
        <v>0</v>
      </c>
      <c r="B112" s="122">
        <f t="shared" si="4"/>
        <v>0</v>
      </c>
      <c r="C112" s="122">
        <f t="shared" si="5"/>
        <v>0</v>
      </c>
      <c r="D112" s="122">
        <f t="shared" si="6"/>
        <v>0</v>
      </c>
      <c r="E112" s="122">
        <f t="shared" si="2"/>
        <v>350</v>
      </c>
      <c r="F112" s="281">
        <v>0.07</v>
      </c>
      <c r="H112" s="135" t="s">
        <v>862</v>
      </c>
      <c r="I112" s="135" t="s">
        <v>3978</v>
      </c>
      <c r="J112" s="135" t="s">
        <v>3979</v>
      </c>
      <c r="L112" s="175" t="s">
        <v>3980</v>
      </c>
      <c r="M112" s="175" t="s">
        <v>3981</v>
      </c>
      <c r="N112" s="169" t="s">
        <v>3982</v>
      </c>
      <c r="O112" s="123" t="s">
        <v>3983</v>
      </c>
      <c r="P112" s="138" t="s">
        <v>3984</v>
      </c>
      <c r="Q112" s="138" t="s">
        <v>3985</v>
      </c>
      <c r="R112" s="138" t="s">
        <v>3986</v>
      </c>
      <c r="S112" s="138" t="s">
        <v>3987</v>
      </c>
      <c r="T112" s="138" t="s">
        <v>3988</v>
      </c>
      <c r="U112" s="138" t="s">
        <v>3989</v>
      </c>
      <c r="V112" s="138" t="s">
        <v>3989</v>
      </c>
      <c r="W112" s="138" t="s">
        <v>3990</v>
      </c>
      <c r="X112" s="138" t="s">
        <v>3991</v>
      </c>
      <c r="Y112" s="138" t="s">
        <v>3992</v>
      </c>
      <c r="Z112" s="138" t="s">
        <v>3993</v>
      </c>
      <c r="AA112" s="145">
        <v>0.5631944444444444</v>
      </c>
      <c r="AB112" s="130">
        <v>0.35</v>
      </c>
      <c r="AC112" s="128" t="s">
        <v>3994</v>
      </c>
      <c r="AD112" s="125">
        <v>0.34791666666666665</v>
      </c>
      <c r="AE112" s="134" t="s">
        <v>3995</v>
      </c>
      <c r="AF112" s="130">
        <v>0.30069444444444443</v>
      </c>
      <c r="AG112" s="134" t="s">
        <v>3997</v>
      </c>
      <c r="AH112" s="128" t="s">
        <v>3999</v>
      </c>
      <c r="AI112" s="138" t="s">
        <v>3712</v>
      </c>
      <c r="AJ112" s="145">
        <v>0.20347222222222222</v>
      </c>
      <c r="AK112" s="130">
        <v>0.5076388888888889</v>
      </c>
      <c r="AL112" s="130">
        <v>0.30833333333333335</v>
      </c>
      <c r="AM112" s="138" t="s">
        <v>653</v>
      </c>
      <c r="AN112" s="134" t="s">
        <v>4001</v>
      </c>
      <c r="AO112" s="134" t="s">
        <v>4002</v>
      </c>
      <c r="AP112" s="140">
        <v>0.2791666666666667</v>
      </c>
      <c r="AQ112" s="140">
        <v>0.24583333333333332</v>
      </c>
      <c r="AR112" s="128" t="s">
        <v>4003</v>
      </c>
      <c r="AS112" s="130">
        <v>0.4201388888888889</v>
      </c>
      <c r="AT112" s="134" t="s">
        <v>4004</v>
      </c>
      <c r="AU112" s="140">
        <v>0.22430555555555556</v>
      </c>
      <c r="AV112" s="128" t="s">
        <v>4005</v>
      </c>
      <c r="AW112" s="130">
        <v>0.30694444444444446</v>
      </c>
      <c r="AX112" s="130">
        <v>0.16041666666666668</v>
      </c>
      <c r="AY112" s="140">
        <v>0.20555555555555555</v>
      </c>
      <c r="BA112" s="128" t="s">
        <v>4006</v>
      </c>
      <c r="BB112" s="134" t="s">
        <v>4007</v>
      </c>
      <c r="BC112" s="141" t="s">
        <v>4008</v>
      </c>
      <c r="BD112" s="130">
        <v>0.3875</v>
      </c>
      <c r="BE112" s="140">
        <v>0.24375</v>
      </c>
      <c r="BF112" s="141"/>
      <c r="BG112" s="141"/>
      <c r="BH112" s="141"/>
    </row>
    <row r="113">
      <c r="A113" s="122">
        <f t="shared" si="3"/>
        <v>0</v>
      </c>
      <c r="B113" s="122">
        <f t="shared" si="4"/>
        <v>0</v>
      </c>
      <c r="C113" s="122">
        <f t="shared" si="5"/>
        <v>0</v>
      </c>
      <c r="D113" s="122">
        <f t="shared" si="6"/>
        <v>0</v>
      </c>
      <c r="E113" s="122">
        <f t="shared" si="2"/>
        <v>262</v>
      </c>
      <c r="F113" s="135">
        <v>37.0</v>
      </c>
      <c r="H113" s="135">
        <v>37.0</v>
      </c>
      <c r="I113" s="135">
        <v>37.0</v>
      </c>
      <c r="J113" s="135">
        <v>37.0</v>
      </c>
      <c r="L113" s="175" t="s">
        <v>4009</v>
      </c>
      <c r="M113" s="175" t="s">
        <v>615</v>
      </c>
      <c r="N113" s="169" t="s">
        <v>1196</v>
      </c>
      <c r="O113" s="123" t="s">
        <v>615</v>
      </c>
      <c r="P113" s="142">
        <v>0.17222222222222222</v>
      </c>
      <c r="Q113" s="142">
        <v>0.24375</v>
      </c>
      <c r="R113" s="142">
        <v>0.28541666666666665</v>
      </c>
      <c r="S113" s="142">
        <v>0.23958333333333334</v>
      </c>
      <c r="T113" s="142">
        <v>0.29375</v>
      </c>
      <c r="U113" s="142">
        <v>0.5201388888888889</v>
      </c>
      <c r="V113" s="142">
        <v>0.5201388888888889</v>
      </c>
      <c r="W113" s="142">
        <v>0.21944444444444444</v>
      </c>
      <c r="X113" s="142">
        <v>0.30972222222222223</v>
      </c>
      <c r="Y113" s="142">
        <v>0.21875</v>
      </c>
      <c r="Z113" s="142">
        <v>0.19375</v>
      </c>
      <c r="AA113" s="128" t="s">
        <v>4013</v>
      </c>
      <c r="AB113" s="134" t="s">
        <v>4014</v>
      </c>
      <c r="AC113" s="140">
        <v>0.3368055555555556</v>
      </c>
      <c r="AD113" s="147" t="s">
        <v>4015</v>
      </c>
      <c r="AE113" s="130">
        <v>0.5847222222222223</v>
      </c>
      <c r="AF113" s="134" t="s">
        <v>4016</v>
      </c>
      <c r="AG113" s="130">
        <v>0.32569444444444445</v>
      </c>
      <c r="AH113" s="140">
        <v>0.27708333333333335</v>
      </c>
      <c r="AI113" s="142">
        <v>0.25763888888888886</v>
      </c>
      <c r="AJ113" s="128" t="s">
        <v>4017</v>
      </c>
      <c r="AK113" s="134" t="s">
        <v>4018</v>
      </c>
      <c r="AL113" s="134" t="s">
        <v>4019</v>
      </c>
      <c r="AM113" s="142">
        <v>0.19930555555555557</v>
      </c>
      <c r="AN113" s="130">
        <v>0.33055555555555555</v>
      </c>
      <c r="AO113" s="130">
        <v>0.33541666666666664</v>
      </c>
      <c r="AP113" s="128" t="s">
        <v>4020</v>
      </c>
      <c r="AQ113" s="128" t="s">
        <v>4021</v>
      </c>
      <c r="AR113" s="140">
        <v>0.1986111111111111</v>
      </c>
      <c r="AS113" s="134" t="s">
        <v>4022</v>
      </c>
      <c r="AT113" s="130">
        <v>0.30069444444444443</v>
      </c>
      <c r="AU113" s="128" t="s">
        <v>4023</v>
      </c>
      <c r="AV113" s="145">
        <v>0.39861111111111114</v>
      </c>
      <c r="AW113" s="134" t="s">
        <v>728</v>
      </c>
      <c r="AX113" s="134" t="s">
        <v>4024</v>
      </c>
      <c r="AY113" s="128" t="s">
        <v>4026</v>
      </c>
      <c r="BA113" s="140">
        <v>0.1763888888888889</v>
      </c>
      <c r="BB113" s="130">
        <v>0.24791666666666667</v>
      </c>
      <c r="BC113" s="146">
        <v>0.5597222222222222</v>
      </c>
      <c r="BD113" s="134" t="s">
        <v>4028</v>
      </c>
      <c r="BE113" s="128" t="s">
        <v>4029</v>
      </c>
      <c r="BF113" s="146"/>
      <c r="BG113" s="146"/>
      <c r="BH113" s="146"/>
    </row>
    <row r="114">
      <c r="A114" s="122">
        <f t="shared" si="3"/>
        <v>0</v>
      </c>
      <c r="B114" s="122">
        <f t="shared" si="4"/>
        <v>0</v>
      </c>
      <c r="C114" s="122">
        <f t="shared" si="5"/>
        <v>0</v>
      </c>
      <c r="D114" s="122">
        <f t="shared" si="6"/>
        <v>0</v>
      </c>
      <c r="E114" s="122">
        <f t="shared" si="2"/>
        <v>475</v>
      </c>
      <c r="F114" s="135" t="s">
        <v>4030</v>
      </c>
      <c r="H114" s="135" t="s">
        <v>4031</v>
      </c>
      <c r="I114" s="135" t="s">
        <v>4032</v>
      </c>
      <c r="J114" s="135" t="s">
        <v>4033</v>
      </c>
      <c r="L114" s="175" t="s">
        <v>615</v>
      </c>
      <c r="M114" s="175" t="s">
        <v>4034</v>
      </c>
      <c r="N114" s="169" t="s">
        <v>4035</v>
      </c>
      <c r="O114" s="123" t="s">
        <v>4036</v>
      </c>
      <c r="P114" s="138" t="s">
        <v>4037</v>
      </c>
      <c r="Q114" s="138" t="s">
        <v>4038</v>
      </c>
      <c r="R114" s="138" t="s">
        <v>4040</v>
      </c>
      <c r="S114" s="138" t="s">
        <v>4041</v>
      </c>
      <c r="T114" s="138" t="s">
        <v>4043</v>
      </c>
      <c r="U114" s="138" t="s">
        <v>4044</v>
      </c>
      <c r="V114" s="138" t="s">
        <v>4044</v>
      </c>
      <c r="W114" s="138" t="s">
        <v>4046</v>
      </c>
      <c r="X114" s="138" t="s">
        <v>4048</v>
      </c>
      <c r="Y114" s="138" t="s">
        <v>4049</v>
      </c>
      <c r="Z114" s="138" t="s">
        <v>2405</v>
      </c>
      <c r="AA114" s="145">
        <v>0.5666666666666667</v>
      </c>
      <c r="AB114" s="130">
        <v>0.3548611111111111</v>
      </c>
      <c r="AC114" s="128" t="s">
        <v>4050</v>
      </c>
      <c r="AD114" s="125">
        <v>0.3576388888888889</v>
      </c>
      <c r="AE114" s="134" t="s">
        <v>4051</v>
      </c>
      <c r="AF114" s="130">
        <v>0.30277777777777776</v>
      </c>
      <c r="AG114" s="134" t="s">
        <v>4052</v>
      </c>
      <c r="AH114" s="128" t="s">
        <v>4053</v>
      </c>
      <c r="AI114" s="138" t="s">
        <v>3792</v>
      </c>
      <c r="AJ114" s="145">
        <v>0.2125</v>
      </c>
      <c r="AK114" s="130">
        <v>0.5145833333333333</v>
      </c>
      <c r="AL114" s="130">
        <v>0.3145833333333333</v>
      </c>
      <c r="AM114" s="138" t="s">
        <v>4054</v>
      </c>
      <c r="AN114" s="134" t="s">
        <v>4055</v>
      </c>
      <c r="AO114" s="134" t="s">
        <v>4056</v>
      </c>
      <c r="AP114" s="140">
        <v>0.28541666666666665</v>
      </c>
      <c r="AQ114" s="140">
        <v>0.2465277777777778</v>
      </c>
      <c r="AR114" s="128" t="s">
        <v>4057</v>
      </c>
      <c r="AS114" s="130">
        <v>0.4263888888888889</v>
      </c>
      <c r="AT114" s="134" t="s">
        <v>4058</v>
      </c>
      <c r="AU114" s="140">
        <v>0.2298611111111111</v>
      </c>
      <c r="AV114" s="128" t="s">
        <v>4059</v>
      </c>
      <c r="AW114" s="130">
        <v>0.3159722222222222</v>
      </c>
      <c r="AX114" s="130">
        <v>0.16527777777777777</v>
      </c>
      <c r="AY114" s="140">
        <v>0.20555555555555555</v>
      </c>
      <c r="BA114" s="128" t="s">
        <v>4061</v>
      </c>
      <c r="BB114" s="134" t="s">
        <v>1651</v>
      </c>
      <c r="BC114" s="141" t="s">
        <v>4062</v>
      </c>
      <c r="BD114" s="130">
        <v>0.3909722222222222</v>
      </c>
      <c r="BE114" s="140">
        <v>0.25972222222222224</v>
      </c>
      <c r="BF114" s="141"/>
      <c r="BG114" s="141"/>
      <c r="BH114" s="141"/>
    </row>
    <row r="115">
      <c r="A115" s="122">
        <f t="shared" si="3"/>
        <v>0</v>
      </c>
      <c r="B115" s="122">
        <f t="shared" si="4"/>
        <v>0</v>
      </c>
      <c r="C115" s="122">
        <f t="shared" si="5"/>
        <v>0</v>
      </c>
      <c r="D115" s="122">
        <f t="shared" si="6"/>
        <v>0</v>
      </c>
      <c r="E115" s="122">
        <f t="shared" si="2"/>
        <v>396</v>
      </c>
      <c r="F115" s="135" t="s">
        <v>4067</v>
      </c>
      <c r="H115" s="135" t="s">
        <v>4068</v>
      </c>
      <c r="I115" s="135" t="s">
        <v>1880</v>
      </c>
      <c r="J115" s="135" t="s">
        <v>4069</v>
      </c>
      <c r="L115" s="175" t="s">
        <v>4070</v>
      </c>
      <c r="M115" s="175" t="s">
        <v>4071</v>
      </c>
      <c r="N115" s="169" t="s">
        <v>661</v>
      </c>
      <c r="O115" s="123" t="s">
        <v>1196</v>
      </c>
      <c r="P115" s="142">
        <v>0.175</v>
      </c>
      <c r="Q115" s="142">
        <v>0.24791666666666667</v>
      </c>
      <c r="R115" s="142">
        <v>0.28958333333333336</v>
      </c>
      <c r="S115" s="142">
        <v>0.24305555555555555</v>
      </c>
      <c r="T115" s="142">
        <v>0.29583333333333334</v>
      </c>
      <c r="U115" s="142">
        <v>0.5222222222222223</v>
      </c>
      <c r="V115" s="142">
        <v>0.5222222222222223</v>
      </c>
      <c r="W115" s="142">
        <v>0.22013888888888888</v>
      </c>
      <c r="X115" s="142">
        <v>0.31180555555555556</v>
      </c>
      <c r="Y115" s="142">
        <v>0.2222222222222222</v>
      </c>
      <c r="Z115" s="142">
        <v>0.1951388888888889</v>
      </c>
      <c r="AA115" s="128" t="s">
        <v>4072</v>
      </c>
      <c r="AB115" s="134" t="s">
        <v>4073</v>
      </c>
      <c r="AC115" s="140">
        <v>0.3402777777777778</v>
      </c>
      <c r="AD115" s="147" t="s">
        <v>4074</v>
      </c>
      <c r="AE115" s="130">
        <v>0.5881944444444445</v>
      </c>
      <c r="AF115" s="134" t="s">
        <v>4075</v>
      </c>
      <c r="AG115" s="130">
        <v>0.33055555555555555</v>
      </c>
      <c r="AH115" s="140">
        <v>0.2791666666666667</v>
      </c>
      <c r="AI115" s="142">
        <v>0.2638888888888889</v>
      </c>
      <c r="AJ115" s="128" t="s">
        <v>4076</v>
      </c>
      <c r="AK115" s="134" t="s">
        <v>4077</v>
      </c>
      <c r="AL115" s="134" t="s">
        <v>4078</v>
      </c>
      <c r="AM115" s="142">
        <v>0.20208333333333334</v>
      </c>
      <c r="AN115" s="130">
        <v>0.33402777777777776</v>
      </c>
      <c r="AO115" s="130">
        <v>0.3375</v>
      </c>
      <c r="AP115" s="128" t="s">
        <v>4079</v>
      </c>
      <c r="AQ115" s="128" t="s">
        <v>4080</v>
      </c>
      <c r="AR115" s="140">
        <v>0.20277777777777778</v>
      </c>
      <c r="AS115" s="134" t="s">
        <v>4081</v>
      </c>
      <c r="AT115" s="130">
        <v>0.3013888888888889</v>
      </c>
      <c r="AU115" s="128" t="s">
        <v>4082</v>
      </c>
      <c r="AV115" s="145">
        <v>0.40694444444444444</v>
      </c>
      <c r="AW115" s="134" t="s">
        <v>4083</v>
      </c>
      <c r="AX115" s="134" t="s">
        <v>4084</v>
      </c>
      <c r="AY115" s="128" t="s">
        <v>4085</v>
      </c>
      <c r="BA115" s="140">
        <v>0.17777777777777778</v>
      </c>
      <c r="BB115" s="130">
        <v>0.25277777777777777</v>
      </c>
      <c r="BC115" s="146">
        <v>0.5666666666666667</v>
      </c>
      <c r="BD115" s="134" t="s">
        <v>4086</v>
      </c>
      <c r="BE115" s="128" t="s">
        <v>4087</v>
      </c>
      <c r="BF115" s="146"/>
      <c r="BG115" s="146"/>
      <c r="BH115" s="146"/>
    </row>
    <row r="116">
      <c r="A116" s="122">
        <f t="shared" si="3"/>
        <v>0</v>
      </c>
      <c r="B116" s="122">
        <f t="shared" si="4"/>
        <v>0</v>
      </c>
      <c r="C116" s="122">
        <f t="shared" si="5"/>
        <v>0</v>
      </c>
      <c r="D116" s="122">
        <f t="shared" si="6"/>
        <v>0</v>
      </c>
      <c r="E116" s="122">
        <f t="shared" si="2"/>
        <v>454</v>
      </c>
      <c r="F116" s="135">
        <v>38.0</v>
      </c>
      <c r="H116" s="135">
        <v>38.0</v>
      </c>
      <c r="I116" s="135">
        <v>38.0</v>
      </c>
      <c r="J116" s="135">
        <v>38.0</v>
      </c>
      <c r="L116" s="175" t="s">
        <v>4089</v>
      </c>
      <c r="M116" s="175" t="s">
        <v>4091</v>
      </c>
      <c r="N116" s="169" t="s">
        <v>4092</v>
      </c>
      <c r="O116" s="123" t="s">
        <v>4093</v>
      </c>
      <c r="P116" s="138" t="s">
        <v>4094</v>
      </c>
      <c r="Q116" s="138" t="s">
        <v>4095</v>
      </c>
      <c r="R116" s="138" t="s">
        <v>4096</v>
      </c>
      <c r="S116" s="138" t="s">
        <v>4098</v>
      </c>
      <c r="T116" s="138" t="s">
        <v>4099</v>
      </c>
      <c r="U116" s="138" t="s">
        <v>728</v>
      </c>
      <c r="V116" s="138" t="s">
        <v>728</v>
      </c>
      <c r="W116" s="138" t="s">
        <v>4100</v>
      </c>
      <c r="X116" s="138" t="s">
        <v>923</v>
      </c>
      <c r="Y116" s="138" t="s">
        <v>4101</v>
      </c>
      <c r="Z116" s="138" t="s">
        <v>1055</v>
      </c>
      <c r="AA116" s="145">
        <v>0.5736111111111111</v>
      </c>
      <c r="AB116" s="130">
        <v>0.3597222222222222</v>
      </c>
      <c r="AC116" s="128" t="s">
        <v>4102</v>
      </c>
      <c r="AD116" s="125">
        <v>0.36180555555555555</v>
      </c>
      <c r="AE116" s="134" t="s">
        <v>4103</v>
      </c>
      <c r="AF116" s="130">
        <v>0.3076388888888889</v>
      </c>
      <c r="AG116" s="134" t="s">
        <v>4104</v>
      </c>
      <c r="AH116" s="128" t="s">
        <v>4105</v>
      </c>
      <c r="AI116" s="138" t="s">
        <v>3849</v>
      </c>
      <c r="AJ116" s="145">
        <v>0.22083333333333333</v>
      </c>
      <c r="AK116" s="130">
        <v>0.5236111111111111</v>
      </c>
      <c r="AL116" s="130">
        <v>0.3173611111111111</v>
      </c>
      <c r="AM116" s="138" t="s">
        <v>4106</v>
      </c>
      <c r="AN116" s="134" t="s">
        <v>4107</v>
      </c>
      <c r="AO116" s="134" t="s">
        <v>4108</v>
      </c>
      <c r="AP116" s="140">
        <v>0.2875</v>
      </c>
      <c r="AQ116" s="140">
        <v>0.24861111111111112</v>
      </c>
      <c r="AR116" s="128" t="s">
        <v>4110</v>
      </c>
      <c r="AS116" s="130">
        <v>0.42916666666666664</v>
      </c>
      <c r="AT116" s="134" t="s">
        <v>4112</v>
      </c>
      <c r="AU116" s="140">
        <v>0.23402777777777778</v>
      </c>
      <c r="AV116" s="128" t="s">
        <v>4113</v>
      </c>
      <c r="AW116" s="130">
        <v>0.31875</v>
      </c>
      <c r="AX116" s="130">
        <v>0.16875</v>
      </c>
      <c r="AY116" s="140">
        <v>0.2076388888888889</v>
      </c>
      <c r="BA116" s="128" t="s">
        <v>4115</v>
      </c>
      <c r="BB116" s="134" t="s">
        <v>4117</v>
      </c>
      <c r="BC116" s="141" t="s">
        <v>4119</v>
      </c>
      <c r="BD116" s="130">
        <v>0.39166666666666666</v>
      </c>
      <c r="BE116" s="140">
        <v>0.26180555555555557</v>
      </c>
      <c r="BF116" s="141"/>
      <c r="BG116" s="141"/>
      <c r="BH116" s="141"/>
    </row>
    <row r="117">
      <c r="A117" s="122">
        <f t="shared" si="3"/>
        <v>0</v>
      </c>
      <c r="B117" s="122">
        <f t="shared" si="4"/>
        <v>0</v>
      </c>
      <c r="C117" s="122">
        <f t="shared" si="5"/>
        <v>0</v>
      </c>
      <c r="D117" s="122">
        <f t="shared" si="6"/>
        <v>0</v>
      </c>
      <c r="E117" s="122">
        <f t="shared" si="2"/>
        <v>320</v>
      </c>
      <c r="F117" s="135" t="s">
        <v>4120</v>
      </c>
      <c r="H117" s="135" t="s">
        <v>4121</v>
      </c>
      <c r="I117" s="135" t="s">
        <v>4122</v>
      </c>
      <c r="J117" s="135" t="s">
        <v>4123</v>
      </c>
      <c r="L117" s="175" t="s">
        <v>4124</v>
      </c>
      <c r="M117" s="175" t="s">
        <v>4126</v>
      </c>
      <c r="N117" s="169" t="s">
        <v>4127</v>
      </c>
      <c r="O117" s="123" t="s">
        <v>661</v>
      </c>
      <c r="P117" s="142">
        <v>0.18263888888888888</v>
      </c>
      <c r="Q117" s="142">
        <v>0.25555555555555554</v>
      </c>
      <c r="R117" s="142">
        <v>0.2951388888888889</v>
      </c>
      <c r="S117" s="142">
        <v>0.25</v>
      </c>
      <c r="T117" s="142">
        <v>0.29791666666666666</v>
      </c>
      <c r="U117" s="142">
        <v>0.5243055555555556</v>
      </c>
      <c r="V117" s="142">
        <v>0.5243055555555556</v>
      </c>
      <c r="W117" s="142">
        <v>0.2222222222222222</v>
      </c>
      <c r="X117" s="142">
        <v>0.3173611111111111</v>
      </c>
      <c r="Y117" s="142">
        <v>0.22847222222222222</v>
      </c>
      <c r="Z117" s="142">
        <v>0.19652777777777777</v>
      </c>
      <c r="AA117" s="128" t="s">
        <v>4129</v>
      </c>
      <c r="AB117" s="134" t="s">
        <v>4130</v>
      </c>
      <c r="AC117" s="140">
        <v>0.34652777777777777</v>
      </c>
      <c r="AD117" s="147" t="s">
        <v>4131</v>
      </c>
      <c r="AE117" s="130">
        <v>0.5916666666666667</v>
      </c>
      <c r="AF117" s="134" t="s">
        <v>4132</v>
      </c>
      <c r="AG117" s="130">
        <v>0.3368055555555556</v>
      </c>
      <c r="AH117" s="140">
        <v>0.2826388888888889</v>
      </c>
      <c r="AI117" s="142">
        <v>0.26666666666666666</v>
      </c>
      <c r="AJ117" s="128" t="s">
        <v>4133</v>
      </c>
      <c r="AK117" s="134" t="s">
        <v>4134</v>
      </c>
      <c r="AL117" s="134" t="s">
        <v>4135</v>
      </c>
      <c r="AM117" s="142">
        <v>0.2125</v>
      </c>
      <c r="AN117" s="130">
        <v>0.3388888888888889</v>
      </c>
      <c r="AO117" s="130">
        <v>0.34375</v>
      </c>
      <c r="AP117" s="128" t="s">
        <v>4136</v>
      </c>
      <c r="AQ117" s="128" t="s">
        <v>4137</v>
      </c>
      <c r="AR117" s="140">
        <v>0.20625</v>
      </c>
      <c r="AS117" s="134" t="s">
        <v>4139</v>
      </c>
      <c r="AT117" s="130">
        <v>0.30625</v>
      </c>
      <c r="AU117" s="128" t="s">
        <v>4141</v>
      </c>
      <c r="AV117" s="145">
        <v>0.4125</v>
      </c>
      <c r="AW117" s="134" t="s">
        <v>4143</v>
      </c>
      <c r="AX117" s="134" t="s">
        <v>4145</v>
      </c>
      <c r="AY117" s="128" t="s">
        <v>4146</v>
      </c>
      <c r="BA117" s="140">
        <v>0.18333333333333332</v>
      </c>
      <c r="BB117" s="130">
        <v>0.2548611111111111</v>
      </c>
      <c r="BC117" s="146">
        <v>0.5694444444444444</v>
      </c>
      <c r="BD117" s="134" t="s">
        <v>4147</v>
      </c>
      <c r="BE117" s="128" t="s">
        <v>4148</v>
      </c>
      <c r="BF117" s="146"/>
      <c r="BG117" s="146"/>
      <c r="BH117" s="146"/>
    </row>
    <row r="118">
      <c r="A118" s="122">
        <f t="shared" si="3"/>
        <v>0</v>
      </c>
      <c r="B118" s="122">
        <f t="shared" si="4"/>
        <v>0</v>
      </c>
      <c r="C118" s="122">
        <f t="shared" si="5"/>
        <v>0</v>
      </c>
      <c r="D118" s="122">
        <f t="shared" si="6"/>
        <v>0</v>
      </c>
      <c r="E118" s="122">
        <f t="shared" si="2"/>
        <v>487</v>
      </c>
      <c r="F118" s="135" t="s">
        <v>4149</v>
      </c>
      <c r="H118" s="135" t="s">
        <v>4150</v>
      </c>
      <c r="I118" s="135" t="s">
        <v>4151</v>
      </c>
      <c r="J118" s="135" t="s">
        <v>4152</v>
      </c>
      <c r="L118" s="175" t="s">
        <v>4154</v>
      </c>
      <c r="M118" s="175" t="s">
        <v>4156</v>
      </c>
      <c r="N118" s="169" t="s">
        <v>4157</v>
      </c>
      <c r="O118" s="123" t="s">
        <v>4159</v>
      </c>
      <c r="P118" s="138" t="s">
        <v>4160</v>
      </c>
      <c r="Q118" s="138" t="s">
        <v>4162</v>
      </c>
      <c r="R118" s="138" t="s">
        <v>4164</v>
      </c>
      <c r="S118" s="138" t="s">
        <v>4165</v>
      </c>
      <c r="T118" s="138" t="s">
        <v>4166</v>
      </c>
      <c r="U118" s="138" t="s">
        <v>3554</v>
      </c>
      <c r="V118" s="138" t="s">
        <v>3554</v>
      </c>
      <c r="W118" s="138" t="s">
        <v>4167</v>
      </c>
      <c r="X118" s="138" t="s">
        <v>4168</v>
      </c>
      <c r="Y118" s="138" t="s">
        <v>4169</v>
      </c>
      <c r="Z118" s="138" t="s">
        <v>4170</v>
      </c>
      <c r="AA118" s="145">
        <v>0.5770833333333333</v>
      </c>
      <c r="AB118" s="130">
        <v>0.36527777777777776</v>
      </c>
      <c r="AC118" s="128" t="s">
        <v>4171</v>
      </c>
      <c r="AD118" s="125">
        <v>0.36944444444444446</v>
      </c>
      <c r="AE118" s="134" t="s">
        <v>4172</v>
      </c>
      <c r="AF118" s="130">
        <v>0.3145833333333333</v>
      </c>
      <c r="AG118" s="134" t="s">
        <v>4173</v>
      </c>
      <c r="AH118" s="128" t="s">
        <v>4174</v>
      </c>
      <c r="AI118" s="138" t="s">
        <v>3900</v>
      </c>
      <c r="AJ118" s="145">
        <v>0.22291666666666668</v>
      </c>
      <c r="AK118" s="130">
        <v>0.5388888888888889</v>
      </c>
      <c r="AL118" s="130">
        <v>0.325</v>
      </c>
      <c r="AM118" s="138" t="s">
        <v>4175</v>
      </c>
      <c r="AN118" s="134" t="s">
        <v>4176</v>
      </c>
      <c r="AO118" s="134" t="s">
        <v>4177</v>
      </c>
      <c r="AP118" s="140">
        <v>0.29305555555555557</v>
      </c>
      <c r="AQ118" s="140">
        <v>0.2611111111111111</v>
      </c>
      <c r="AR118" s="128" t="s">
        <v>3920</v>
      </c>
      <c r="AS118" s="130">
        <v>0.43125</v>
      </c>
      <c r="AT118" s="134" t="s">
        <v>862</v>
      </c>
      <c r="AU118" s="140">
        <v>0.23680555555555555</v>
      </c>
      <c r="AV118" s="128" t="s">
        <v>4178</v>
      </c>
      <c r="AW118" s="130">
        <v>0.3277777777777778</v>
      </c>
      <c r="AX118" s="130">
        <v>0.1701388888888889</v>
      </c>
      <c r="AY118" s="140">
        <v>0.20902777777777778</v>
      </c>
      <c r="BA118" s="128" t="s">
        <v>4179</v>
      </c>
      <c r="BB118" s="134" t="s">
        <v>1651</v>
      </c>
      <c r="BC118" s="141" t="s">
        <v>4181</v>
      </c>
      <c r="BD118" s="130">
        <v>0.39375</v>
      </c>
      <c r="BE118" s="140">
        <v>0.26805555555555555</v>
      </c>
      <c r="BF118" s="141"/>
      <c r="BG118" s="141"/>
      <c r="BH118" s="141"/>
    </row>
    <row r="119">
      <c r="A119" s="122">
        <f t="shared" si="3"/>
        <v>0</v>
      </c>
      <c r="B119" s="122">
        <f t="shared" si="4"/>
        <v>0</v>
      </c>
      <c r="C119" s="122">
        <f t="shared" si="5"/>
        <v>0</v>
      </c>
      <c r="D119" s="122">
        <f t="shared" si="6"/>
        <v>0</v>
      </c>
      <c r="E119" s="122">
        <f t="shared" si="2"/>
        <v>332</v>
      </c>
      <c r="F119" s="135">
        <v>39.0</v>
      </c>
      <c r="H119" s="135">
        <v>39.0</v>
      </c>
      <c r="I119" s="135">
        <v>39.0</v>
      </c>
      <c r="J119" s="135">
        <v>39.0</v>
      </c>
      <c r="L119" s="175" t="s">
        <v>4186</v>
      </c>
      <c r="M119" s="175" t="s">
        <v>4187</v>
      </c>
      <c r="N119" s="169" t="s">
        <v>4188</v>
      </c>
      <c r="O119" s="123" t="s">
        <v>615</v>
      </c>
      <c r="P119" s="142">
        <v>0.1840277777777778</v>
      </c>
      <c r="Q119" s="142">
        <v>0.2569444444444444</v>
      </c>
      <c r="R119" s="142">
        <v>0.2972222222222222</v>
      </c>
      <c r="S119" s="142">
        <v>0.25833333333333336</v>
      </c>
      <c r="T119" s="142">
        <v>0.30277777777777776</v>
      </c>
      <c r="U119" s="142">
        <v>0.5256944444444445</v>
      </c>
      <c r="V119" s="142">
        <v>0.5256944444444445</v>
      </c>
      <c r="W119" s="142">
        <v>0.22430555555555556</v>
      </c>
      <c r="X119" s="142">
        <v>0.31875</v>
      </c>
      <c r="Y119" s="142">
        <v>0.23125</v>
      </c>
      <c r="Z119" s="142">
        <v>0.19930555555555557</v>
      </c>
      <c r="AA119" s="128" t="s">
        <v>4191</v>
      </c>
      <c r="AB119" s="134" t="s">
        <v>4192</v>
      </c>
      <c r="AC119" s="140">
        <v>0.3506944444444444</v>
      </c>
      <c r="AD119" s="147" t="s">
        <v>4194</v>
      </c>
      <c r="AE119" s="130">
        <v>0.5972222222222222</v>
      </c>
      <c r="AF119" s="134" t="s">
        <v>4195</v>
      </c>
      <c r="AG119" s="130">
        <v>0.34791666666666665</v>
      </c>
      <c r="AH119" s="140">
        <v>0.28680555555555554</v>
      </c>
      <c r="AI119" s="142">
        <v>0.27152777777777776</v>
      </c>
      <c r="AJ119" s="128" t="s">
        <v>3920</v>
      </c>
      <c r="AK119" s="134" t="s">
        <v>4197</v>
      </c>
      <c r="AL119" s="134" t="s">
        <v>4198</v>
      </c>
      <c r="AM119" s="142">
        <v>0.22083333333333333</v>
      </c>
      <c r="AN119" s="130">
        <v>0.3486111111111111</v>
      </c>
      <c r="AO119" s="130">
        <v>0.34930555555555554</v>
      </c>
      <c r="AP119" s="128" t="s">
        <v>4200</v>
      </c>
      <c r="AQ119" s="128" t="s">
        <v>4201</v>
      </c>
      <c r="AR119" s="140">
        <v>0.21180555555555555</v>
      </c>
      <c r="AS119" s="134" t="s">
        <v>4202</v>
      </c>
      <c r="AT119" s="130">
        <v>0.30833333333333335</v>
      </c>
      <c r="AU119" s="128" t="s">
        <v>4204</v>
      </c>
      <c r="AV119" s="145">
        <v>0.4173611111111111</v>
      </c>
      <c r="AW119" s="134" t="s">
        <v>4206</v>
      </c>
      <c r="AX119" s="134" t="s">
        <v>4207</v>
      </c>
      <c r="AY119" s="128" t="s">
        <v>4208</v>
      </c>
      <c r="BA119" s="140">
        <v>0.18541666666666667</v>
      </c>
      <c r="BB119" s="130">
        <v>0.26180555555555557</v>
      </c>
      <c r="BC119" s="146">
        <v>0.5763888888888888</v>
      </c>
      <c r="BD119" s="134" t="s">
        <v>4211</v>
      </c>
      <c r="BE119" s="128" t="s">
        <v>4213</v>
      </c>
      <c r="BF119" s="146"/>
      <c r="BG119" s="146"/>
      <c r="BH119" s="146"/>
    </row>
    <row r="120">
      <c r="A120" s="122">
        <f t="shared" si="3"/>
        <v>0</v>
      </c>
      <c r="B120" s="122">
        <f t="shared" si="4"/>
        <v>0</v>
      </c>
      <c r="C120" s="122">
        <f t="shared" si="5"/>
        <v>0</v>
      </c>
      <c r="D120" s="122">
        <f t="shared" si="6"/>
        <v>0</v>
      </c>
      <c r="E120" s="122">
        <f t="shared" si="2"/>
        <v>385</v>
      </c>
      <c r="F120" s="135" t="s">
        <v>4214</v>
      </c>
      <c r="H120" s="135" t="s">
        <v>4215</v>
      </c>
      <c r="I120" s="135" t="s">
        <v>4216</v>
      </c>
      <c r="J120" s="135" t="s">
        <v>4217</v>
      </c>
      <c r="L120" s="175" t="s">
        <v>1196</v>
      </c>
      <c r="M120" s="175" t="s">
        <v>4219</v>
      </c>
      <c r="N120" s="169" t="s">
        <v>4221</v>
      </c>
      <c r="O120" s="123" t="s">
        <v>4223</v>
      </c>
      <c r="P120" s="138" t="s">
        <v>4224</v>
      </c>
      <c r="Q120" s="138" t="s">
        <v>4225</v>
      </c>
      <c r="R120" s="138" t="s">
        <v>4226</v>
      </c>
      <c r="S120" s="138" t="s">
        <v>4227</v>
      </c>
      <c r="T120" s="138" t="s">
        <v>4229</v>
      </c>
      <c r="U120" s="138" t="s">
        <v>4230</v>
      </c>
      <c r="V120" s="138" t="s">
        <v>4230</v>
      </c>
      <c r="W120" s="138" t="s">
        <v>4232</v>
      </c>
      <c r="X120" s="138" t="s">
        <v>4233</v>
      </c>
      <c r="Y120" s="138" t="s">
        <v>4234</v>
      </c>
      <c r="Z120" s="138" t="s">
        <v>4235</v>
      </c>
      <c r="AA120" s="145">
        <v>0.5826388888888889</v>
      </c>
      <c r="AB120" s="130">
        <v>0.37083333333333335</v>
      </c>
      <c r="AC120" s="128" t="s">
        <v>4236</v>
      </c>
      <c r="AD120" s="125">
        <v>0.3736111111111111</v>
      </c>
      <c r="AE120" s="134" t="s">
        <v>4237</v>
      </c>
      <c r="AF120" s="130">
        <v>0.31875</v>
      </c>
      <c r="AG120" s="134" t="s">
        <v>4238</v>
      </c>
      <c r="AH120" s="128" t="s">
        <v>4239</v>
      </c>
      <c r="AI120" s="138" t="s">
        <v>3947</v>
      </c>
      <c r="AJ120" s="145">
        <v>0.22708333333333333</v>
      </c>
      <c r="AK120" s="130">
        <v>0.5423611111111111</v>
      </c>
      <c r="AL120" s="130">
        <v>0.3277777777777778</v>
      </c>
      <c r="AM120" s="138" t="s">
        <v>4240</v>
      </c>
      <c r="AN120" s="134" t="s">
        <v>4241</v>
      </c>
      <c r="AO120" s="134" t="s">
        <v>4242</v>
      </c>
      <c r="AP120" s="140">
        <v>0.30069444444444443</v>
      </c>
      <c r="AQ120" s="140">
        <v>0.2722222222222222</v>
      </c>
      <c r="AR120" s="128" t="s">
        <v>4243</v>
      </c>
      <c r="AS120" s="130">
        <v>0.4354166666666667</v>
      </c>
      <c r="AT120" s="134" t="s">
        <v>4244</v>
      </c>
      <c r="AU120" s="140">
        <v>0.23819444444444443</v>
      </c>
      <c r="AV120" s="128" t="s">
        <v>4245</v>
      </c>
      <c r="AW120" s="130">
        <v>0.33402777777777776</v>
      </c>
      <c r="AX120" s="130">
        <v>0.17152777777777778</v>
      </c>
      <c r="AY120" s="140">
        <v>0.21319444444444444</v>
      </c>
      <c r="BA120" s="128" t="s">
        <v>4247</v>
      </c>
      <c r="BB120" s="134" t="s">
        <v>4248</v>
      </c>
      <c r="BC120" s="141" t="s">
        <v>4250</v>
      </c>
      <c r="BD120" s="130">
        <v>0.3972222222222222</v>
      </c>
      <c r="BE120" s="140">
        <v>0.2708333333333333</v>
      </c>
      <c r="BF120" s="141"/>
      <c r="BG120" s="141"/>
      <c r="BH120" s="141"/>
    </row>
    <row r="121">
      <c r="A121" s="122">
        <f t="shared" si="3"/>
        <v>0</v>
      </c>
      <c r="B121" s="122">
        <f t="shared" si="4"/>
        <v>0</v>
      </c>
      <c r="C121" s="122">
        <f t="shared" si="5"/>
        <v>0</v>
      </c>
      <c r="D121" s="122">
        <f t="shared" si="6"/>
        <v>0</v>
      </c>
      <c r="E121" s="122">
        <f t="shared" si="2"/>
        <v>321</v>
      </c>
      <c r="F121" s="135" t="s">
        <v>4252</v>
      </c>
      <c r="H121" s="135" t="s">
        <v>3413</v>
      </c>
      <c r="I121" s="135" t="s">
        <v>4253</v>
      </c>
      <c r="J121" s="135" t="s">
        <v>4254</v>
      </c>
      <c r="L121" s="175" t="s">
        <v>4255</v>
      </c>
      <c r="M121" s="175" t="s">
        <v>4256</v>
      </c>
      <c r="N121" s="169" t="s">
        <v>1196</v>
      </c>
      <c r="O121" s="123" t="s">
        <v>4258</v>
      </c>
      <c r="P121" s="142">
        <v>0.18611111111111112</v>
      </c>
      <c r="Q121" s="142">
        <v>0.2604166666666667</v>
      </c>
      <c r="R121" s="142">
        <v>0.3020833333333333</v>
      </c>
      <c r="S121" s="142">
        <v>0.2604166666666667</v>
      </c>
      <c r="T121" s="142">
        <v>0.30625</v>
      </c>
      <c r="U121" s="142">
        <v>0.5270833333333333</v>
      </c>
      <c r="V121" s="142">
        <v>0.5270833333333333</v>
      </c>
      <c r="W121" s="142">
        <v>0.22708333333333333</v>
      </c>
      <c r="X121" s="142">
        <v>0.3298611111111111</v>
      </c>
      <c r="Y121" s="142">
        <v>0.23333333333333334</v>
      </c>
      <c r="Z121" s="142">
        <v>0.2013888888888889</v>
      </c>
      <c r="AA121" s="128" t="s">
        <v>4261</v>
      </c>
      <c r="AB121" s="130">
        <v>0.37430555555555556</v>
      </c>
      <c r="AC121" s="140">
        <v>0.3548611111111111</v>
      </c>
      <c r="AD121" s="147" t="s">
        <v>4262</v>
      </c>
      <c r="AE121" s="130">
        <v>0.6</v>
      </c>
      <c r="AF121" s="134" t="s">
        <v>4263</v>
      </c>
      <c r="AG121" s="130">
        <v>0.35208333333333336</v>
      </c>
      <c r="AH121" s="140">
        <v>0.28958333333333336</v>
      </c>
      <c r="AI121" s="142">
        <v>0.275</v>
      </c>
      <c r="AJ121" s="128" t="s">
        <v>4264</v>
      </c>
      <c r="AK121" s="134" t="s">
        <v>4265</v>
      </c>
      <c r="AL121" s="134" t="s">
        <v>4266</v>
      </c>
      <c r="AM121" s="142">
        <v>0.23055555555555557</v>
      </c>
      <c r="AN121" s="130">
        <v>0.35833333333333334</v>
      </c>
      <c r="AO121" s="130">
        <v>0.3527777777777778</v>
      </c>
      <c r="AP121" s="128" t="s">
        <v>4267</v>
      </c>
      <c r="AQ121" s="128" t="s">
        <v>4268</v>
      </c>
      <c r="AR121" s="140">
        <v>0.2125</v>
      </c>
      <c r="AS121" s="134" t="s">
        <v>4269</v>
      </c>
      <c r="AT121" s="130">
        <v>0.3104166666666667</v>
      </c>
      <c r="AU121" s="128" t="s">
        <v>4270</v>
      </c>
      <c r="AV121" s="145">
        <v>0.425</v>
      </c>
      <c r="AW121" s="134" t="s">
        <v>4271</v>
      </c>
      <c r="AX121" s="134" t="s">
        <v>4273</v>
      </c>
      <c r="AY121" s="128" t="s">
        <v>4274</v>
      </c>
      <c r="BA121" s="140">
        <v>0.1875</v>
      </c>
      <c r="BB121" s="130">
        <v>0.26319444444444445</v>
      </c>
      <c r="BC121" s="146">
        <v>0.5833333333333334</v>
      </c>
      <c r="BD121" s="134" t="s">
        <v>1055</v>
      </c>
      <c r="BE121" s="128" t="s">
        <v>4275</v>
      </c>
      <c r="BF121" s="146"/>
      <c r="BG121" s="146"/>
      <c r="BH121" s="146"/>
    </row>
    <row r="122">
      <c r="A122" s="122">
        <f t="shared" si="3"/>
        <v>0</v>
      </c>
      <c r="B122" s="122">
        <f t="shared" si="4"/>
        <v>0</v>
      </c>
      <c r="C122" s="122">
        <f t="shared" si="5"/>
        <v>0</v>
      </c>
      <c r="D122" s="122">
        <f t="shared" si="6"/>
        <v>0</v>
      </c>
      <c r="E122" s="122">
        <f t="shared" si="2"/>
        <v>288</v>
      </c>
      <c r="F122" s="135">
        <v>40.0</v>
      </c>
      <c r="H122" s="135">
        <v>40.0</v>
      </c>
      <c r="I122" s="135">
        <v>40.0</v>
      </c>
      <c r="J122" s="135">
        <v>40.0</v>
      </c>
      <c r="L122" s="175" t="s">
        <v>615</v>
      </c>
      <c r="M122" s="175" t="s">
        <v>4278</v>
      </c>
      <c r="N122" s="169" t="s">
        <v>4279</v>
      </c>
      <c r="O122" s="123" t="s">
        <v>4280</v>
      </c>
      <c r="P122" s="138" t="s">
        <v>4281</v>
      </c>
      <c r="Q122" s="138" t="s">
        <v>4282</v>
      </c>
      <c r="R122" s="138" t="s">
        <v>4283</v>
      </c>
      <c r="S122" s="138" t="s">
        <v>4284</v>
      </c>
      <c r="T122" s="138" t="s">
        <v>4285</v>
      </c>
      <c r="U122" s="138" t="s">
        <v>4287</v>
      </c>
      <c r="V122" s="138" t="s">
        <v>4287</v>
      </c>
      <c r="W122" s="138" t="s">
        <v>4288</v>
      </c>
      <c r="X122" s="138" t="s">
        <v>4289</v>
      </c>
      <c r="Y122" s="138" t="s">
        <v>4290</v>
      </c>
      <c r="Z122" s="138" t="s">
        <v>4291</v>
      </c>
      <c r="AA122" s="145">
        <v>0.5895833333333333</v>
      </c>
      <c r="AB122" s="134" t="s">
        <v>4292</v>
      </c>
      <c r="AC122" s="128" t="s">
        <v>4293</v>
      </c>
      <c r="AD122" s="125">
        <v>0.3798611111111111</v>
      </c>
      <c r="AE122" s="134" t="s">
        <v>4294</v>
      </c>
      <c r="AF122" s="130">
        <v>0.3229166666666667</v>
      </c>
      <c r="AG122" s="134" t="s">
        <v>4295</v>
      </c>
      <c r="AH122" s="128" t="s">
        <v>4296</v>
      </c>
      <c r="AI122" s="138" t="s">
        <v>3999</v>
      </c>
      <c r="AJ122" s="145">
        <v>0.22847222222222222</v>
      </c>
      <c r="AK122" s="130">
        <v>0.5472222222222223</v>
      </c>
      <c r="AL122" s="130">
        <v>0.33541666666666664</v>
      </c>
      <c r="AM122" s="138" t="s">
        <v>4297</v>
      </c>
      <c r="AN122" s="134" t="s">
        <v>4298</v>
      </c>
      <c r="AO122" s="134" t="s">
        <v>4299</v>
      </c>
      <c r="AP122" s="140">
        <v>0.30625</v>
      </c>
      <c r="AQ122" s="140">
        <v>0.2763888888888889</v>
      </c>
      <c r="AR122" s="128" t="s">
        <v>876</v>
      </c>
      <c r="AS122" s="130">
        <v>0.4395833333333333</v>
      </c>
      <c r="AT122" s="134" t="s">
        <v>862</v>
      </c>
      <c r="AU122" s="140">
        <v>0.24166666666666667</v>
      </c>
      <c r="AV122" s="128" t="s">
        <v>4300</v>
      </c>
      <c r="AW122" s="130">
        <v>0.3388888888888889</v>
      </c>
      <c r="AX122" s="130">
        <v>0.1736111111111111</v>
      </c>
      <c r="AY122" s="140">
        <v>0.21597222222222223</v>
      </c>
      <c r="BA122" s="128" t="s">
        <v>4302</v>
      </c>
      <c r="BB122" s="134" t="s">
        <v>4303</v>
      </c>
      <c r="BC122" s="141" t="s">
        <v>4304</v>
      </c>
      <c r="BD122" s="130">
        <v>0.4027777777777778</v>
      </c>
      <c r="BE122" s="140">
        <v>0.275</v>
      </c>
      <c r="BF122" s="141"/>
      <c r="BG122" s="141"/>
      <c r="BH122" s="141"/>
    </row>
    <row r="123">
      <c r="A123" s="122">
        <f t="shared" si="3"/>
        <v>0</v>
      </c>
      <c r="B123" s="122">
        <f t="shared" si="4"/>
        <v>0</v>
      </c>
      <c r="C123" s="122">
        <f t="shared" si="5"/>
        <v>0</v>
      </c>
      <c r="D123" s="122">
        <f t="shared" si="6"/>
        <v>0</v>
      </c>
      <c r="E123" s="122">
        <f t="shared" si="2"/>
        <v>264</v>
      </c>
      <c r="F123" s="135" t="s">
        <v>4307</v>
      </c>
      <c r="H123" s="135" t="s">
        <v>4308</v>
      </c>
      <c r="I123" s="135" t="s">
        <v>4309</v>
      </c>
      <c r="J123" s="135" t="s">
        <v>4310</v>
      </c>
      <c r="L123" s="175" t="s">
        <v>4312</v>
      </c>
      <c r="M123" s="175" t="s">
        <v>4313</v>
      </c>
      <c r="N123" s="169" t="s">
        <v>661</v>
      </c>
      <c r="O123" s="123" t="s">
        <v>4314</v>
      </c>
      <c r="P123" s="142">
        <v>0.18819444444444444</v>
      </c>
      <c r="Q123" s="142">
        <v>0.2625</v>
      </c>
      <c r="R123" s="142">
        <v>0.3034722222222222</v>
      </c>
      <c r="S123" s="142">
        <v>0.27152777777777776</v>
      </c>
      <c r="T123" s="142">
        <v>0.3111111111111111</v>
      </c>
      <c r="U123" s="142">
        <v>0.5347222222222222</v>
      </c>
      <c r="V123" s="142">
        <v>0.5347222222222222</v>
      </c>
      <c r="W123" s="142">
        <v>0.2298611111111111</v>
      </c>
      <c r="X123" s="142">
        <v>0.33194444444444443</v>
      </c>
      <c r="Y123" s="142">
        <v>0.2361111111111111</v>
      </c>
      <c r="Z123" s="142">
        <v>0.20625</v>
      </c>
      <c r="AA123" s="128" t="s">
        <v>4315</v>
      </c>
      <c r="AB123" s="130">
        <v>0.38055555555555554</v>
      </c>
      <c r="AC123" s="140">
        <v>0.35833333333333334</v>
      </c>
      <c r="AD123" s="147" t="s">
        <v>4316</v>
      </c>
      <c r="AE123" s="130">
        <v>0.60625</v>
      </c>
      <c r="AF123" s="134" t="s">
        <v>4318</v>
      </c>
      <c r="AG123" s="130">
        <v>0.3597222222222222</v>
      </c>
      <c r="AH123" s="140">
        <v>0.29375</v>
      </c>
      <c r="AI123" s="142">
        <v>0.27708333333333335</v>
      </c>
      <c r="AJ123" s="128" t="s">
        <v>4319</v>
      </c>
      <c r="AK123" s="134" t="s">
        <v>4320</v>
      </c>
      <c r="AL123" s="134" t="s">
        <v>4321</v>
      </c>
      <c r="AM123" s="142">
        <v>0.23333333333333334</v>
      </c>
      <c r="AN123" s="130">
        <v>0.36180555555555555</v>
      </c>
      <c r="AO123" s="130">
        <v>0.35833333333333334</v>
      </c>
      <c r="AP123" s="128" t="s">
        <v>4322</v>
      </c>
      <c r="AQ123" s="128" t="s">
        <v>4323</v>
      </c>
      <c r="AR123" s="140">
        <v>0.21666666666666667</v>
      </c>
      <c r="AS123" s="134" t="s">
        <v>653</v>
      </c>
      <c r="AT123" s="130">
        <v>0.3125</v>
      </c>
      <c r="AU123" s="128" t="s">
        <v>4324</v>
      </c>
      <c r="AV123" s="145">
        <v>0.4270833333333333</v>
      </c>
      <c r="AW123" s="134" t="s">
        <v>728</v>
      </c>
      <c r="AX123" s="134" t="s">
        <v>4325</v>
      </c>
      <c r="AY123" s="128" t="s">
        <v>4326</v>
      </c>
      <c r="BA123" s="140">
        <v>0.18888888888888888</v>
      </c>
      <c r="BB123" s="130">
        <v>0.2659722222222222</v>
      </c>
      <c r="BC123" s="146">
        <v>0.5861111111111111</v>
      </c>
      <c r="BD123" s="134" t="s">
        <v>4329</v>
      </c>
      <c r="BE123" s="128" t="s">
        <v>4330</v>
      </c>
      <c r="BF123" s="146"/>
      <c r="BG123" s="146"/>
      <c r="BH123" s="146"/>
    </row>
    <row r="124">
      <c r="A124" s="122">
        <f t="shared" si="3"/>
        <v>0</v>
      </c>
      <c r="B124" s="122">
        <f t="shared" si="4"/>
        <v>0</v>
      </c>
      <c r="C124" s="122">
        <f t="shared" si="5"/>
        <v>0</v>
      </c>
      <c r="D124" s="122">
        <f t="shared" si="6"/>
        <v>0</v>
      </c>
      <c r="E124" s="122">
        <f t="shared" si="2"/>
        <v>478</v>
      </c>
      <c r="F124" s="135" t="s">
        <v>4337</v>
      </c>
      <c r="H124" s="135" t="s">
        <v>4338</v>
      </c>
      <c r="I124" s="135" t="s">
        <v>4339</v>
      </c>
      <c r="J124" s="135" t="s">
        <v>1055</v>
      </c>
      <c r="L124" s="175" t="s">
        <v>4340</v>
      </c>
      <c r="M124" s="175" t="s">
        <v>4341</v>
      </c>
      <c r="N124" s="169" t="s">
        <v>4342</v>
      </c>
      <c r="O124" s="123" t="s">
        <v>4343</v>
      </c>
      <c r="P124" s="138" t="s">
        <v>4344</v>
      </c>
      <c r="Q124" s="138" t="s">
        <v>4345</v>
      </c>
      <c r="R124" s="138" t="s">
        <v>4346</v>
      </c>
      <c r="S124" s="138" t="s">
        <v>4348</v>
      </c>
      <c r="T124" s="138" t="s">
        <v>4349</v>
      </c>
      <c r="U124" s="138" t="s">
        <v>4350</v>
      </c>
      <c r="V124" s="138" t="s">
        <v>4350</v>
      </c>
      <c r="W124" s="138" t="s">
        <v>4351</v>
      </c>
      <c r="X124" s="138" t="s">
        <v>4352</v>
      </c>
      <c r="Y124" s="138" t="s">
        <v>4353</v>
      </c>
      <c r="Z124" s="138" t="s">
        <v>4354</v>
      </c>
      <c r="AA124" s="145">
        <v>0.5958333333333333</v>
      </c>
      <c r="AB124" s="134" t="s">
        <v>4355</v>
      </c>
      <c r="AC124" s="128" t="s">
        <v>4356</v>
      </c>
      <c r="AD124" s="125">
        <v>0.38472222222222224</v>
      </c>
      <c r="AE124" s="134" t="s">
        <v>4358</v>
      </c>
      <c r="AF124" s="130">
        <v>0.33055555555555555</v>
      </c>
      <c r="AG124" s="134" t="s">
        <v>4359</v>
      </c>
      <c r="AH124" s="128" t="s">
        <v>4360</v>
      </c>
      <c r="AI124" s="138" t="s">
        <v>4053</v>
      </c>
      <c r="AJ124" s="145">
        <v>0.2298611111111111</v>
      </c>
      <c r="AK124" s="130">
        <v>0.5569444444444445</v>
      </c>
      <c r="AL124" s="130">
        <v>0.3451388888888889</v>
      </c>
      <c r="AM124" s="138" t="s">
        <v>4361</v>
      </c>
      <c r="AN124" s="134" t="s">
        <v>923</v>
      </c>
      <c r="AO124" s="134" t="s">
        <v>4364</v>
      </c>
      <c r="AP124" s="140">
        <v>0.30972222222222223</v>
      </c>
      <c r="AQ124" s="140">
        <v>0.28958333333333336</v>
      </c>
      <c r="AR124" s="128" t="s">
        <v>4366</v>
      </c>
      <c r="AS124" s="130">
        <v>0.4444444444444444</v>
      </c>
      <c r="AT124" s="134" t="s">
        <v>4368</v>
      </c>
      <c r="AU124" s="140">
        <v>0.24583333333333332</v>
      </c>
      <c r="AV124" s="128" t="s">
        <v>4370</v>
      </c>
      <c r="AW124" s="130">
        <v>0.3423611111111111</v>
      </c>
      <c r="AX124" s="130">
        <v>0.17916666666666667</v>
      </c>
      <c r="AY124" s="140">
        <v>0.21736111111111112</v>
      </c>
      <c r="BA124" s="128" t="s">
        <v>1332</v>
      </c>
      <c r="BB124" s="134" t="s">
        <v>4372</v>
      </c>
      <c r="BC124" s="141" t="s">
        <v>4374</v>
      </c>
      <c r="BD124" s="130">
        <v>0.40347222222222223</v>
      </c>
      <c r="BE124" s="140">
        <v>0.2798611111111111</v>
      </c>
      <c r="BF124" s="141"/>
      <c r="BG124" s="141"/>
      <c r="BH124" s="141"/>
    </row>
    <row r="125">
      <c r="A125" s="122">
        <f t="shared" si="3"/>
        <v>0</v>
      </c>
      <c r="B125" s="122">
        <f t="shared" si="4"/>
        <v>0</v>
      </c>
      <c r="C125" s="122">
        <f t="shared" si="5"/>
        <v>0</v>
      </c>
      <c r="D125" s="122">
        <f t="shared" si="6"/>
        <v>0</v>
      </c>
      <c r="E125" s="122">
        <f t="shared" si="2"/>
        <v>387</v>
      </c>
      <c r="F125" s="135">
        <v>41.0</v>
      </c>
      <c r="H125" s="135">
        <v>41.0</v>
      </c>
      <c r="I125" s="135">
        <v>41.0</v>
      </c>
      <c r="J125" s="135">
        <v>41.0</v>
      </c>
      <c r="L125" s="175" t="s">
        <v>4377</v>
      </c>
      <c r="M125" s="175" t="s">
        <v>4378</v>
      </c>
      <c r="N125" s="169" t="s">
        <v>4379</v>
      </c>
      <c r="O125" s="123" t="s">
        <v>4380</v>
      </c>
      <c r="P125" s="142">
        <v>0.19236111111111112</v>
      </c>
      <c r="Q125" s="142">
        <v>0.26944444444444443</v>
      </c>
      <c r="R125" s="142">
        <v>0.30972222222222223</v>
      </c>
      <c r="S125" s="142">
        <v>0.2743055555555556</v>
      </c>
      <c r="T125" s="142">
        <v>0.31666666666666665</v>
      </c>
      <c r="U125" s="142">
        <v>0.5368055555555555</v>
      </c>
      <c r="V125" s="142">
        <v>0.5368055555555555</v>
      </c>
      <c r="W125" s="142">
        <v>0.23055555555555557</v>
      </c>
      <c r="X125" s="142">
        <v>0.33402777777777776</v>
      </c>
      <c r="Y125" s="142">
        <v>0.2388888888888889</v>
      </c>
      <c r="Z125" s="142">
        <v>0.2076388888888889</v>
      </c>
      <c r="AA125" s="128" t="s">
        <v>4381</v>
      </c>
      <c r="AB125" s="130">
        <v>0.38819444444444445</v>
      </c>
      <c r="AC125" s="140">
        <v>0.3611111111111111</v>
      </c>
      <c r="AD125" s="147" t="s">
        <v>4384</v>
      </c>
      <c r="AE125" s="130">
        <v>0.6305555555555555</v>
      </c>
      <c r="AF125" s="134" t="s">
        <v>4386</v>
      </c>
      <c r="AG125" s="130">
        <v>0.36527777777777776</v>
      </c>
      <c r="AH125" s="140">
        <v>0.2951388888888889</v>
      </c>
      <c r="AI125" s="142">
        <v>0.2791666666666667</v>
      </c>
      <c r="AJ125" s="128" t="s">
        <v>4390</v>
      </c>
      <c r="AK125" s="134" t="s">
        <v>4391</v>
      </c>
      <c r="AL125" s="134" t="s">
        <v>4392</v>
      </c>
      <c r="AM125" s="142">
        <v>0.23472222222222222</v>
      </c>
      <c r="AN125" s="130">
        <v>0.3645833333333333</v>
      </c>
      <c r="AO125" s="130">
        <v>0.3625</v>
      </c>
      <c r="AP125" s="128" t="s">
        <v>4394</v>
      </c>
      <c r="AQ125" s="128" t="s">
        <v>4395</v>
      </c>
      <c r="AR125" s="140">
        <v>0.21805555555555556</v>
      </c>
      <c r="AS125" s="134" t="s">
        <v>4396</v>
      </c>
      <c r="AT125" s="130">
        <v>0.3138888888888889</v>
      </c>
      <c r="AU125" s="128" t="s">
        <v>4397</v>
      </c>
      <c r="AV125" s="145">
        <v>0.4326388888888889</v>
      </c>
      <c r="AW125" s="134" t="s">
        <v>1055</v>
      </c>
      <c r="AX125" s="134" t="s">
        <v>653</v>
      </c>
      <c r="AY125" s="128" t="s">
        <v>4398</v>
      </c>
      <c r="BA125" s="140">
        <v>0.19166666666666668</v>
      </c>
      <c r="BB125" s="130">
        <v>0.26875</v>
      </c>
      <c r="BC125" s="146">
        <v>0.5895833333333333</v>
      </c>
      <c r="BD125" s="134" t="s">
        <v>4400</v>
      </c>
      <c r="BE125" s="128" t="s">
        <v>4401</v>
      </c>
      <c r="BF125" s="146"/>
      <c r="BG125" s="146"/>
      <c r="BH125" s="146"/>
    </row>
    <row r="126">
      <c r="A126" s="122">
        <f t="shared" si="3"/>
        <v>0</v>
      </c>
      <c r="B126" s="122">
        <f t="shared" si="4"/>
        <v>0</v>
      </c>
      <c r="C126" s="122">
        <f t="shared" si="5"/>
        <v>0</v>
      </c>
      <c r="D126" s="122">
        <f t="shared" si="6"/>
        <v>0</v>
      </c>
      <c r="E126" s="122">
        <f t="shared" si="2"/>
        <v>484</v>
      </c>
      <c r="F126" s="135" t="s">
        <v>4403</v>
      </c>
      <c r="H126" s="135" t="s">
        <v>4404</v>
      </c>
      <c r="I126" s="135" t="s">
        <v>4405</v>
      </c>
      <c r="J126" s="135" t="s">
        <v>4406</v>
      </c>
      <c r="L126" s="175" t="s">
        <v>4407</v>
      </c>
      <c r="M126" s="175" t="s">
        <v>4409</v>
      </c>
      <c r="N126" s="169" t="s">
        <v>4410</v>
      </c>
      <c r="O126" s="123" t="s">
        <v>4412</v>
      </c>
      <c r="P126" s="138" t="s">
        <v>4414</v>
      </c>
      <c r="Q126" s="138" t="s">
        <v>4415</v>
      </c>
      <c r="R126" s="138" t="s">
        <v>4417</v>
      </c>
      <c r="S126" s="138" t="s">
        <v>4419</v>
      </c>
      <c r="T126" s="138" t="s">
        <v>4421</v>
      </c>
      <c r="U126" s="138" t="s">
        <v>4422</v>
      </c>
      <c r="V126" s="138" t="s">
        <v>4422</v>
      </c>
      <c r="W126" s="138" t="s">
        <v>4424</v>
      </c>
      <c r="X126" s="138" t="s">
        <v>4425</v>
      </c>
      <c r="Y126" s="138" t="s">
        <v>4426</v>
      </c>
      <c r="Z126" s="138" t="s">
        <v>4427</v>
      </c>
      <c r="AA126" s="145">
        <v>0.5986111111111111</v>
      </c>
      <c r="AB126" s="134" t="s">
        <v>4428</v>
      </c>
      <c r="AC126" s="128" t="s">
        <v>4429</v>
      </c>
      <c r="AD126" s="125">
        <v>0.3923611111111111</v>
      </c>
      <c r="AE126" s="134" t="s">
        <v>4430</v>
      </c>
      <c r="AF126" s="130">
        <v>0.33819444444444446</v>
      </c>
      <c r="AG126" s="134" t="s">
        <v>4431</v>
      </c>
      <c r="AH126" s="128" t="s">
        <v>4432</v>
      </c>
      <c r="AI126" s="138" t="s">
        <v>4105</v>
      </c>
      <c r="AJ126" s="145">
        <v>0.23541666666666666</v>
      </c>
      <c r="AK126" s="130">
        <v>0.5604166666666667</v>
      </c>
      <c r="AL126" s="130">
        <v>0.34791666666666665</v>
      </c>
      <c r="AM126" s="138" t="s">
        <v>4433</v>
      </c>
      <c r="AN126" s="134" t="s">
        <v>4434</v>
      </c>
      <c r="AO126" s="134" t="s">
        <v>4435</v>
      </c>
      <c r="AP126" s="140">
        <v>0.3125</v>
      </c>
      <c r="AQ126" s="140">
        <v>0.29583333333333334</v>
      </c>
      <c r="AR126" s="128" t="s">
        <v>4437</v>
      </c>
      <c r="AS126" s="130">
        <v>0.44513888888888886</v>
      </c>
      <c r="AT126" s="134" t="s">
        <v>4439</v>
      </c>
      <c r="AU126" s="140">
        <v>0.2520833333333333</v>
      </c>
      <c r="AV126" s="128" t="s">
        <v>4440</v>
      </c>
      <c r="AW126" s="130">
        <v>0.34444444444444444</v>
      </c>
      <c r="AX126" s="130">
        <v>0.18333333333333332</v>
      </c>
      <c r="AY126" s="140">
        <v>0.22083333333333333</v>
      </c>
      <c r="BA126" s="128" t="s">
        <v>4441</v>
      </c>
      <c r="BB126" s="134" t="s">
        <v>4442</v>
      </c>
      <c r="BC126" s="141" t="s">
        <v>4443</v>
      </c>
      <c r="BD126" s="130">
        <v>0.4041666666666667</v>
      </c>
      <c r="BE126" s="140">
        <v>0.2826388888888889</v>
      </c>
      <c r="BF126" s="141"/>
      <c r="BG126" s="141"/>
      <c r="BH126" s="141"/>
    </row>
    <row r="127">
      <c r="A127" s="122">
        <f t="shared" si="3"/>
        <v>0</v>
      </c>
      <c r="B127" s="122">
        <f t="shared" si="4"/>
        <v>0</v>
      </c>
      <c r="C127" s="122">
        <f t="shared" si="5"/>
        <v>0</v>
      </c>
      <c r="D127" s="122">
        <f t="shared" si="6"/>
        <v>0</v>
      </c>
      <c r="E127" s="122">
        <f t="shared" si="2"/>
        <v>404</v>
      </c>
      <c r="F127" s="135" t="s">
        <v>4448</v>
      </c>
      <c r="H127" s="135" t="s">
        <v>4450</v>
      </c>
      <c r="I127" s="135" t="s">
        <v>4451</v>
      </c>
      <c r="J127" s="135" t="s">
        <v>4452</v>
      </c>
      <c r="L127" s="175" t="s">
        <v>4453</v>
      </c>
      <c r="M127" s="175" t="s">
        <v>4454</v>
      </c>
      <c r="N127" s="169" t="s">
        <v>4455</v>
      </c>
      <c r="O127" s="123" t="s">
        <v>615</v>
      </c>
      <c r="P127" s="142">
        <v>0.2013888888888889</v>
      </c>
      <c r="Q127" s="142">
        <v>0.2743055555555556</v>
      </c>
      <c r="R127" s="142">
        <v>0.3145833333333333</v>
      </c>
      <c r="S127" s="142">
        <v>0.28194444444444444</v>
      </c>
      <c r="T127" s="142">
        <v>0.325</v>
      </c>
      <c r="U127" s="142">
        <v>0.5402777777777777</v>
      </c>
      <c r="V127" s="142">
        <v>0.5402777777777777</v>
      </c>
      <c r="W127" s="142">
        <v>0.23402777777777778</v>
      </c>
      <c r="X127" s="142">
        <v>0.33611111111111114</v>
      </c>
      <c r="Y127" s="142">
        <v>0.24166666666666667</v>
      </c>
      <c r="Z127" s="142">
        <v>0.20972222222222223</v>
      </c>
      <c r="AA127" s="128" t="s">
        <v>4457</v>
      </c>
      <c r="AB127" s="130">
        <v>0.3951388888888889</v>
      </c>
      <c r="AC127" s="140">
        <v>0.3680555555555556</v>
      </c>
      <c r="AD127" s="147" t="s">
        <v>4458</v>
      </c>
      <c r="AE127" s="130">
        <v>0.6333333333333333</v>
      </c>
      <c r="AF127" s="134" t="s">
        <v>4459</v>
      </c>
      <c r="AG127" s="130">
        <v>0.36736111111111114</v>
      </c>
      <c r="AH127" s="140">
        <v>0.29930555555555555</v>
      </c>
      <c r="AI127" s="142">
        <v>0.2826388888888889</v>
      </c>
      <c r="AJ127" s="128" t="s">
        <v>4460</v>
      </c>
      <c r="AK127" s="134" t="s">
        <v>4461</v>
      </c>
      <c r="AL127" s="134" t="s">
        <v>4462</v>
      </c>
      <c r="AM127" s="142">
        <v>0.2375</v>
      </c>
      <c r="AN127" s="130">
        <v>0.36527777777777776</v>
      </c>
      <c r="AO127" s="130">
        <v>0.36666666666666664</v>
      </c>
      <c r="AP127" s="128" t="s">
        <v>4464</v>
      </c>
      <c r="AQ127" s="128" t="s">
        <v>4466</v>
      </c>
      <c r="AR127" s="140">
        <v>0.21944444444444444</v>
      </c>
      <c r="AS127" s="134" t="s">
        <v>4467</v>
      </c>
      <c r="AT127" s="130">
        <v>0.31805555555555554</v>
      </c>
      <c r="AU127" s="128" t="s">
        <v>4469</v>
      </c>
      <c r="AV127" s="145">
        <v>0.4395833333333333</v>
      </c>
      <c r="AW127" s="134" t="s">
        <v>4470</v>
      </c>
      <c r="AX127" s="134" t="s">
        <v>4472</v>
      </c>
      <c r="AY127" s="128" t="s">
        <v>4473</v>
      </c>
      <c r="BA127" s="140">
        <v>0.19305555555555556</v>
      </c>
      <c r="BB127" s="130">
        <v>0.2763888888888889</v>
      </c>
      <c r="BC127" s="146">
        <v>0.5902777777777778</v>
      </c>
      <c r="BD127" s="134" t="s">
        <v>4476</v>
      </c>
      <c r="BE127" s="128" t="s">
        <v>4477</v>
      </c>
      <c r="BF127" s="146"/>
      <c r="BG127" s="146"/>
      <c r="BH127" s="146"/>
    </row>
    <row r="128">
      <c r="A128" s="122">
        <f t="shared" si="3"/>
        <v>0</v>
      </c>
      <c r="B128" s="122">
        <f t="shared" si="4"/>
        <v>0</v>
      </c>
      <c r="C128" s="122">
        <f t="shared" si="5"/>
        <v>0</v>
      </c>
      <c r="D128" s="122">
        <f t="shared" si="6"/>
        <v>0</v>
      </c>
      <c r="E128" s="122">
        <f t="shared" si="2"/>
        <v>379</v>
      </c>
      <c r="F128" s="135">
        <v>42.0</v>
      </c>
      <c r="H128" s="135">
        <v>42.0</v>
      </c>
      <c r="I128" s="135">
        <v>42.0</v>
      </c>
      <c r="J128" s="135">
        <v>42.0</v>
      </c>
      <c r="L128" s="175" t="s">
        <v>4478</v>
      </c>
      <c r="M128" s="175" t="s">
        <v>4479</v>
      </c>
      <c r="N128" s="169" t="s">
        <v>661</v>
      </c>
      <c r="O128" s="123" t="s">
        <v>4481</v>
      </c>
      <c r="P128" s="138" t="s">
        <v>1538</v>
      </c>
      <c r="Q128" s="138" t="s">
        <v>2405</v>
      </c>
      <c r="R128" s="138" t="s">
        <v>4484</v>
      </c>
      <c r="S128" s="138" t="s">
        <v>4486</v>
      </c>
      <c r="T128" s="138" t="s">
        <v>4488</v>
      </c>
      <c r="U128" s="138" t="s">
        <v>4489</v>
      </c>
      <c r="V128" s="138" t="s">
        <v>4489</v>
      </c>
      <c r="W128" s="138" t="s">
        <v>4491</v>
      </c>
      <c r="X128" s="138" t="s">
        <v>4492</v>
      </c>
      <c r="Y128" s="138" t="s">
        <v>4493</v>
      </c>
      <c r="Z128" s="138" t="s">
        <v>4494</v>
      </c>
      <c r="AA128" s="145">
        <v>0.6027777777777777</v>
      </c>
      <c r="AB128" s="134" t="s">
        <v>4495</v>
      </c>
      <c r="AC128" s="128" t="s">
        <v>4496</v>
      </c>
      <c r="AD128" s="125">
        <v>0.4013888888888889</v>
      </c>
      <c r="AE128" s="130">
        <v>0.6388888888888888</v>
      </c>
      <c r="AF128" s="130">
        <v>0.3416666666666667</v>
      </c>
      <c r="AG128" s="134" t="s">
        <v>4498</v>
      </c>
      <c r="AH128" s="128" t="s">
        <v>4499</v>
      </c>
      <c r="AI128" s="138" t="s">
        <v>4174</v>
      </c>
      <c r="AJ128" s="145">
        <v>0.2465277777777778</v>
      </c>
      <c r="AK128" s="130">
        <v>0.5673611111111111</v>
      </c>
      <c r="AL128" s="130">
        <v>0.3548611111111111</v>
      </c>
      <c r="AM128" s="138" t="s">
        <v>2570</v>
      </c>
      <c r="AN128" s="134" t="s">
        <v>4501</v>
      </c>
      <c r="AO128" s="134" t="s">
        <v>4502</v>
      </c>
      <c r="AP128" s="140">
        <v>0.3173611111111111</v>
      </c>
      <c r="AQ128" s="140">
        <v>0.30625</v>
      </c>
      <c r="AR128" s="128" t="s">
        <v>4503</v>
      </c>
      <c r="AS128" s="130">
        <v>0.4465277777777778</v>
      </c>
      <c r="AT128" s="134" t="s">
        <v>4505</v>
      </c>
      <c r="AU128" s="140">
        <v>0.25972222222222224</v>
      </c>
      <c r="AV128" s="128" t="s">
        <v>4506</v>
      </c>
      <c r="AW128" s="130">
        <v>0.3458333333333333</v>
      </c>
      <c r="AX128" s="130">
        <v>0.18611111111111112</v>
      </c>
      <c r="AY128" s="140">
        <v>0.22152777777777777</v>
      </c>
      <c r="BA128" s="128" t="s">
        <v>4508</v>
      </c>
      <c r="BB128" s="134" t="s">
        <v>4509</v>
      </c>
      <c r="BC128" s="141" t="s">
        <v>4510</v>
      </c>
      <c r="BD128" s="130">
        <v>0.41180555555555554</v>
      </c>
      <c r="BE128" s="140">
        <v>0.2861111111111111</v>
      </c>
      <c r="BF128" s="141"/>
      <c r="BG128" s="141"/>
      <c r="BH128" s="141"/>
    </row>
    <row r="129">
      <c r="A129" s="122">
        <f t="shared" si="3"/>
        <v>0</v>
      </c>
      <c r="B129" s="122">
        <f t="shared" si="4"/>
        <v>0</v>
      </c>
      <c r="C129" s="122">
        <f t="shared" si="5"/>
        <v>0</v>
      </c>
      <c r="D129" s="122">
        <f t="shared" si="6"/>
        <v>0</v>
      </c>
      <c r="E129" s="122">
        <f t="shared" si="2"/>
        <v>366</v>
      </c>
      <c r="F129" s="135" t="s">
        <v>4513</v>
      </c>
      <c r="H129" s="135" t="s">
        <v>4515</v>
      </c>
      <c r="I129" s="135" t="s">
        <v>4516</v>
      </c>
      <c r="J129" s="135" t="s">
        <v>4517</v>
      </c>
      <c r="L129" s="175" t="s">
        <v>4519</v>
      </c>
      <c r="M129" s="175" t="s">
        <v>4520</v>
      </c>
      <c r="N129" s="169" t="s">
        <v>4521</v>
      </c>
      <c r="O129" s="123" t="s">
        <v>4523</v>
      </c>
      <c r="P129" s="142">
        <v>0.20208333333333334</v>
      </c>
      <c r="Q129" s="142">
        <v>0.27708333333333335</v>
      </c>
      <c r="R129" s="142">
        <v>0.31527777777777777</v>
      </c>
      <c r="S129" s="142">
        <v>0.2916666666666667</v>
      </c>
      <c r="T129" s="142">
        <v>0.33125</v>
      </c>
      <c r="U129" s="142">
        <v>0.5416666666666666</v>
      </c>
      <c r="V129" s="142">
        <v>0.5416666666666666</v>
      </c>
      <c r="W129" s="142">
        <v>0.23541666666666666</v>
      </c>
      <c r="X129" s="142">
        <v>0.3388888888888889</v>
      </c>
      <c r="Y129" s="142">
        <v>0.24444444444444444</v>
      </c>
      <c r="Z129" s="142">
        <v>0.2125</v>
      </c>
      <c r="AA129" s="128" t="s">
        <v>4526</v>
      </c>
      <c r="AB129" s="130">
        <v>0.4027777777777778</v>
      </c>
      <c r="AC129" s="140">
        <v>0.37222222222222223</v>
      </c>
      <c r="AD129" s="147" t="s">
        <v>4527</v>
      </c>
      <c r="AE129" s="134" t="s">
        <v>4528</v>
      </c>
      <c r="AF129" s="134" t="s">
        <v>4529</v>
      </c>
      <c r="AG129" s="130">
        <v>0.37430555555555556</v>
      </c>
      <c r="AH129" s="140">
        <v>0.3020833333333333</v>
      </c>
      <c r="AI129" s="142">
        <v>0.28680555555555554</v>
      </c>
      <c r="AJ129" s="128" t="s">
        <v>4530</v>
      </c>
      <c r="AK129" s="134" t="s">
        <v>4531</v>
      </c>
      <c r="AL129" s="134" t="s">
        <v>4532</v>
      </c>
      <c r="AM129" s="142">
        <v>0.24513888888888888</v>
      </c>
      <c r="AN129" s="130">
        <v>0.3680555555555556</v>
      </c>
      <c r="AO129" s="130">
        <v>0.37083333333333335</v>
      </c>
      <c r="AP129" s="128" t="s">
        <v>4533</v>
      </c>
      <c r="AQ129" s="128" t="s">
        <v>1055</v>
      </c>
      <c r="AR129" s="140">
        <v>0.22361111111111112</v>
      </c>
      <c r="AS129" s="134" t="s">
        <v>4534</v>
      </c>
      <c r="AT129" s="130">
        <v>0.32083333333333336</v>
      </c>
      <c r="AU129" s="128" t="s">
        <v>4535</v>
      </c>
      <c r="AV129" s="145">
        <v>0.44930555555555557</v>
      </c>
      <c r="AW129" s="134" t="s">
        <v>4537</v>
      </c>
      <c r="AX129" s="134" t="s">
        <v>4538</v>
      </c>
      <c r="AY129" s="128" t="s">
        <v>4539</v>
      </c>
      <c r="BA129" s="140">
        <v>0.19583333333333333</v>
      </c>
      <c r="BB129" s="130">
        <v>0.2798611111111111</v>
      </c>
      <c r="BC129" s="146">
        <v>0.5916666666666667</v>
      </c>
      <c r="BD129" s="134" t="s">
        <v>4541</v>
      </c>
      <c r="BE129" s="128" t="s">
        <v>4542</v>
      </c>
      <c r="BF129" s="146"/>
      <c r="BG129" s="146"/>
      <c r="BH129" s="146"/>
    </row>
    <row r="130">
      <c r="A130" s="122">
        <f t="shared" si="3"/>
        <v>0</v>
      </c>
      <c r="B130" s="122">
        <f t="shared" si="4"/>
        <v>0</v>
      </c>
      <c r="C130" s="122">
        <f t="shared" si="5"/>
        <v>0</v>
      </c>
      <c r="D130" s="122">
        <f t="shared" si="6"/>
        <v>0</v>
      </c>
      <c r="E130" s="122">
        <f t="shared" si="2"/>
        <v>428</v>
      </c>
      <c r="F130" s="135" t="s">
        <v>862</v>
      </c>
      <c r="H130" s="135" t="s">
        <v>655</v>
      </c>
      <c r="I130" s="135" t="s">
        <v>4543</v>
      </c>
      <c r="J130" s="135" t="s">
        <v>4544</v>
      </c>
      <c r="L130" s="175" t="s">
        <v>4545</v>
      </c>
      <c r="M130" s="175" t="s">
        <v>4546</v>
      </c>
      <c r="N130" s="169" t="s">
        <v>615</v>
      </c>
      <c r="O130" s="123" t="s">
        <v>661</v>
      </c>
      <c r="P130" s="138" t="s">
        <v>4547</v>
      </c>
      <c r="Q130" s="138" t="s">
        <v>4550</v>
      </c>
      <c r="R130" s="138" t="s">
        <v>2299</v>
      </c>
      <c r="S130" s="138" t="s">
        <v>4551</v>
      </c>
      <c r="T130" s="138" t="s">
        <v>4553</v>
      </c>
      <c r="U130" s="138" t="s">
        <v>4554</v>
      </c>
      <c r="V130" s="138" t="s">
        <v>4554</v>
      </c>
      <c r="W130" s="138" t="s">
        <v>4555</v>
      </c>
      <c r="X130" s="138" t="s">
        <v>4557</v>
      </c>
      <c r="Y130" s="138" t="s">
        <v>4558</v>
      </c>
      <c r="Z130" s="138" t="s">
        <v>4559</v>
      </c>
      <c r="AA130" s="145">
        <v>0.6076388888888888</v>
      </c>
      <c r="AB130" s="134" t="s">
        <v>4561</v>
      </c>
      <c r="AC130" s="128" t="s">
        <v>4562</v>
      </c>
      <c r="AD130" s="125">
        <v>0.40694444444444444</v>
      </c>
      <c r="AE130" s="130">
        <v>0.6444444444444445</v>
      </c>
      <c r="AF130" s="130">
        <v>0.3472222222222222</v>
      </c>
      <c r="AG130" s="134" t="s">
        <v>4564</v>
      </c>
      <c r="AH130" s="128" t="s">
        <v>4566</v>
      </c>
      <c r="AI130" s="138" t="s">
        <v>4239</v>
      </c>
      <c r="AJ130" s="145">
        <v>0.24722222222222223</v>
      </c>
      <c r="AK130" s="130">
        <v>0.5736111111111111</v>
      </c>
      <c r="AL130" s="130">
        <v>0.3576388888888889</v>
      </c>
      <c r="AM130" s="138" t="s">
        <v>4567</v>
      </c>
      <c r="AN130" s="134" t="s">
        <v>4568</v>
      </c>
      <c r="AO130" s="134" t="s">
        <v>4569</v>
      </c>
      <c r="AP130" s="140">
        <v>0.32013888888888886</v>
      </c>
      <c r="AQ130" s="140">
        <v>0.3076388888888889</v>
      </c>
      <c r="AR130" s="128" t="s">
        <v>4570</v>
      </c>
      <c r="AS130" s="130">
        <v>0.45208333333333334</v>
      </c>
      <c r="AT130" s="134" t="s">
        <v>4571</v>
      </c>
      <c r="AU130" s="140">
        <v>0.2673611111111111</v>
      </c>
      <c r="AV130" s="128" t="s">
        <v>4572</v>
      </c>
      <c r="AW130" s="130">
        <v>0.34930555555555554</v>
      </c>
      <c r="AX130" s="130">
        <v>0.18819444444444444</v>
      </c>
      <c r="AY130" s="140">
        <v>0.22361111111111112</v>
      </c>
      <c r="BA130" s="128" t="s">
        <v>4573</v>
      </c>
      <c r="BB130" s="134" t="s">
        <v>4574</v>
      </c>
      <c r="BC130" s="141" t="s">
        <v>4576</v>
      </c>
      <c r="BD130" s="130">
        <v>0.4236111111111111</v>
      </c>
      <c r="BE130" s="140">
        <v>0.2923611111111111</v>
      </c>
      <c r="BF130" s="141"/>
      <c r="BG130" s="141"/>
      <c r="BH130" s="141"/>
    </row>
    <row r="131">
      <c r="A131" s="122">
        <f t="shared" si="3"/>
        <v>0</v>
      </c>
      <c r="B131" s="122">
        <f t="shared" si="4"/>
        <v>0</v>
      </c>
      <c r="C131" s="122">
        <f t="shared" si="5"/>
        <v>0</v>
      </c>
      <c r="D131" s="122">
        <f t="shared" si="6"/>
        <v>0</v>
      </c>
      <c r="E131" s="122">
        <f t="shared" si="2"/>
        <v>309</v>
      </c>
      <c r="F131" s="135">
        <v>43.0</v>
      </c>
      <c r="H131" s="135">
        <v>43.0</v>
      </c>
      <c r="I131" s="135">
        <v>43.0</v>
      </c>
      <c r="J131" s="135">
        <v>43.0</v>
      </c>
      <c r="L131" s="175" t="s">
        <v>4590</v>
      </c>
      <c r="M131" s="175" t="s">
        <v>1196</v>
      </c>
      <c r="N131" s="169" t="s">
        <v>4592</v>
      </c>
      <c r="O131" s="123" t="s">
        <v>4593</v>
      </c>
      <c r="P131" s="142">
        <v>0.20347222222222222</v>
      </c>
      <c r="Q131" s="142">
        <v>0.2777777777777778</v>
      </c>
      <c r="R131" s="142">
        <v>0.325</v>
      </c>
      <c r="S131" s="142">
        <v>0.29930555555555555</v>
      </c>
      <c r="T131" s="142">
        <v>0.33819444444444446</v>
      </c>
      <c r="U131" s="142">
        <v>0.5423611111111111</v>
      </c>
      <c r="V131" s="142">
        <v>0.5423611111111111</v>
      </c>
      <c r="W131" s="142">
        <v>0.2361111111111111</v>
      </c>
      <c r="X131" s="142">
        <v>0.3423611111111111</v>
      </c>
      <c r="Y131" s="142">
        <v>0.24513888888888888</v>
      </c>
      <c r="Z131" s="142">
        <v>0.21597222222222223</v>
      </c>
      <c r="AA131" s="128" t="s">
        <v>4594</v>
      </c>
      <c r="AB131" s="130">
        <v>0.40555555555555556</v>
      </c>
      <c r="AC131" s="140">
        <v>0.37569444444444444</v>
      </c>
      <c r="AD131" s="147" t="s">
        <v>4595</v>
      </c>
      <c r="AE131" s="134" t="s">
        <v>4597</v>
      </c>
      <c r="AF131" s="134" t="s">
        <v>4599</v>
      </c>
      <c r="AG131" s="130">
        <v>0.38125</v>
      </c>
      <c r="AH131" s="140">
        <v>0.30416666666666664</v>
      </c>
      <c r="AI131" s="142">
        <v>0.28958333333333336</v>
      </c>
      <c r="AJ131" s="128" t="s">
        <v>4601</v>
      </c>
      <c r="AK131" s="134" t="s">
        <v>4602</v>
      </c>
      <c r="AL131" s="134" t="s">
        <v>4604</v>
      </c>
      <c r="AM131" s="142">
        <v>0.2465277777777778</v>
      </c>
      <c r="AN131" s="130">
        <v>0.36944444444444446</v>
      </c>
      <c r="AO131" s="130">
        <v>0.3763888888888889</v>
      </c>
      <c r="AP131" s="128" t="s">
        <v>4606</v>
      </c>
      <c r="AQ131" s="128" t="s">
        <v>4607</v>
      </c>
      <c r="AR131" s="140">
        <v>0.225</v>
      </c>
      <c r="AS131" s="134" t="s">
        <v>653</v>
      </c>
      <c r="AT131" s="130">
        <v>0.325</v>
      </c>
      <c r="AU131" s="128" t="s">
        <v>4608</v>
      </c>
      <c r="AV131" s="145">
        <v>0.4597222222222222</v>
      </c>
      <c r="AW131" s="134" t="s">
        <v>4609</v>
      </c>
      <c r="AX131" s="134" t="s">
        <v>4610</v>
      </c>
      <c r="AY131" s="128" t="s">
        <v>4611</v>
      </c>
      <c r="BA131" s="140">
        <v>0.19652777777777777</v>
      </c>
      <c r="BB131" s="130">
        <v>0.28194444444444444</v>
      </c>
      <c r="BC131" s="146">
        <v>0.5965277777777778</v>
      </c>
      <c r="BD131" s="134" t="s">
        <v>4374</v>
      </c>
      <c r="BE131" s="128" t="s">
        <v>4612</v>
      </c>
      <c r="BF131" s="146"/>
      <c r="BG131" s="146"/>
      <c r="BH131" s="146"/>
    </row>
    <row r="132">
      <c r="A132" s="122">
        <f t="shared" si="3"/>
        <v>0</v>
      </c>
      <c r="B132" s="122">
        <f t="shared" si="4"/>
        <v>0</v>
      </c>
      <c r="C132" s="122">
        <f t="shared" si="5"/>
        <v>0</v>
      </c>
      <c r="D132" s="122">
        <f t="shared" si="6"/>
        <v>0</v>
      </c>
      <c r="E132" s="122">
        <f t="shared" si="2"/>
        <v>460</v>
      </c>
      <c r="F132" s="135" t="s">
        <v>4614</v>
      </c>
      <c r="H132" s="135" t="s">
        <v>4615</v>
      </c>
      <c r="I132" s="135" t="s">
        <v>4616</v>
      </c>
      <c r="J132" s="135" t="s">
        <v>4617</v>
      </c>
      <c r="L132" s="175" t="s">
        <v>4618</v>
      </c>
      <c r="M132" s="175" t="s">
        <v>4620</v>
      </c>
      <c r="N132" s="169" t="s">
        <v>661</v>
      </c>
      <c r="O132" s="123" t="s">
        <v>4623</v>
      </c>
      <c r="P132" s="138" t="s">
        <v>4624</v>
      </c>
      <c r="Q132" s="138" t="s">
        <v>1969</v>
      </c>
      <c r="R132" s="138" t="s">
        <v>4625</v>
      </c>
      <c r="S132" s="138" t="s">
        <v>4626</v>
      </c>
      <c r="T132" s="138" t="s">
        <v>4627</v>
      </c>
      <c r="U132" s="138" t="s">
        <v>4628</v>
      </c>
      <c r="V132" s="138" t="s">
        <v>4628</v>
      </c>
      <c r="W132" s="138" t="s">
        <v>4630</v>
      </c>
      <c r="X132" s="138" t="s">
        <v>4267</v>
      </c>
      <c r="Y132" s="138" t="s">
        <v>4631</v>
      </c>
      <c r="Z132" s="138" t="s">
        <v>4632</v>
      </c>
      <c r="AA132" s="145">
        <v>0.6131944444444445</v>
      </c>
      <c r="AB132" s="130">
        <v>0.40902777777777777</v>
      </c>
      <c r="AC132" s="128" t="s">
        <v>4633</v>
      </c>
      <c r="AD132" s="125">
        <v>0.4125</v>
      </c>
      <c r="AE132" s="130">
        <v>0.6479166666666667</v>
      </c>
      <c r="AF132" s="130">
        <v>0.35208333333333336</v>
      </c>
      <c r="AG132" s="134" t="s">
        <v>4637</v>
      </c>
      <c r="AH132" s="128" t="s">
        <v>4639</v>
      </c>
      <c r="AI132" s="138" t="s">
        <v>4296</v>
      </c>
      <c r="AJ132" s="145">
        <v>0.24930555555555556</v>
      </c>
      <c r="AK132" s="130">
        <v>0.5819444444444445</v>
      </c>
      <c r="AL132" s="130">
        <v>0.3611111111111111</v>
      </c>
      <c r="AM132" s="138" t="s">
        <v>4643</v>
      </c>
      <c r="AN132" s="134" t="s">
        <v>4644</v>
      </c>
      <c r="AO132" s="134" t="s">
        <v>4645</v>
      </c>
      <c r="AP132" s="140">
        <v>0.33055555555555555</v>
      </c>
      <c r="AQ132" s="140">
        <v>0.30833333333333335</v>
      </c>
      <c r="AR132" s="128" t="s">
        <v>4647</v>
      </c>
      <c r="AS132" s="130">
        <v>0.45555555555555555</v>
      </c>
      <c r="AT132" s="134" t="s">
        <v>4648</v>
      </c>
      <c r="AU132" s="140">
        <v>0.2701388888888889</v>
      </c>
      <c r="AV132" s="128" t="s">
        <v>4650</v>
      </c>
      <c r="AW132" s="130">
        <v>0.3527777777777778</v>
      </c>
      <c r="AX132" s="130">
        <v>0.19236111111111112</v>
      </c>
      <c r="AY132" s="140">
        <v>0.22430555555555556</v>
      </c>
      <c r="BA132" s="128" t="s">
        <v>4651</v>
      </c>
      <c r="BB132" s="134" t="s">
        <v>4653</v>
      </c>
      <c r="BC132" s="141" t="s">
        <v>4654</v>
      </c>
      <c r="BD132" s="130">
        <v>0.42986111111111114</v>
      </c>
      <c r="BE132" s="140">
        <v>0.3055555555555556</v>
      </c>
      <c r="BF132" s="141"/>
      <c r="BG132" s="141"/>
      <c r="BH132" s="141"/>
    </row>
    <row r="133">
      <c r="A133" s="122">
        <f t="shared" si="3"/>
        <v>0</v>
      </c>
      <c r="B133" s="122">
        <f t="shared" si="4"/>
        <v>0</v>
      </c>
      <c r="C133" s="122">
        <f t="shared" si="5"/>
        <v>0</v>
      </c>
      <c r="D133" s="122">
        <f t="shared" si="6"/>
        <v>0</v>
      </c>
      <c r="E133" s="122">
        <f t="shared" si="2"/>
        <v>361</v>
      </c>
      <c r="F133" s="135" t="s">
        <v>4665</v>
      </c>
      <c r="H133" s="135" t="s">
        <v>728</v>
      </c>
      <c r="I133" s="135" t="s">
        <v>4667</v>
      </c>
      <c r="J133" s="135" t="s">
        <v>4669</v>
      </c>
      <c r="L133" s="175" t="s">
        <v>4672</v>
      </c>
      <c r="M133" s="175" t="s">
        <v>4673</v>
      </c>
      <c r="N133" s="169" t="s">
        <v>4674</v>
      </c>
      <c r="O133" s="123" t="s">
        <v>1196</v>
      </c>
      <c r="P133" s="142">
        <v>0.2048611111111111</v>
      </c>
      <c r="Q133" s="142">
        <v>0.28055555555555556</v>
      </c>
      <c r="R133" s="142">
        <v>0.3263888888888889</v>
      </c>
      <c r="S133" s="142">
        <v>0.30416666666666664</v>
      </c>
      <c r="T133" s="142">
        <v>0.3423611111111111</v>
      </c>
      <c r="U133" s="142">
        <v>0.5465277777777777</v>
      </c>
      <c r="V133" s="142">
        <v>0.5465277777777777</v>
      </c>
      <c r="W133" s="142">
        <v>0.2388888888888889</v>
      </c>
      <c r="X133" s="142">
        <v>0.3451388888888889</v>
      </c>
      <c r="Y133" s="142">
        <v>0.2513888888888889</v>
      </c>
      <c r="Z133" s="142">
        <v>0.21805555555555556</v>
      </c>
      <c r="AA133" s="128" t="s">
        <v>4680</v>
      </c>
      <c r="AB133" s="134" t="s">
        <v>4681</v>
      </c>
      <c r="AC133" s="140">
        <v>0.38055555555555554</v>
      </c>
      <c r="AD133" s="147" t="s">
        <v>4682</v>
      </c>
      <c r="AE133" s="134" t="s">
        <v>4683</v>
      </c>
      <c r="AF133" s="134" t="s">
        <v>4686</v>
      </c>
      <c r="AG133" s="130">
        <v>0.3875</v>
      </c>
      <c r="AH133" s="140">
        <v>0.31180555555555556</v>
      </c>
      <c r="AI133" s="142">
        <v>0.29375</v>
      </c>
      <c r="AJ133" s="128" t="s">
        <v>4688</v>
      </c>
      <c r="AK133" s="134" t="s">
        <v>4689</v>
      </c>
      <c r="AL133" s="134" t="s">
        <v>4691</v>
      </c>
      <c r="AM133" s="142">
        <v>0.24861111111111112</v>
      </c>
      <c r="AN133" s="130">
        <v>0.37430555555555556</v>
      </c>
      <c r="AO133" s="130">
        <v>0.38125</v>
      </c>
      <c r="AP133" s="128" t="s">
        <v>4693</v>
      </c>
      <c r="AQ133" s="128" t="s">
        <v>4695</v>
      </c>
      <c r="AR133" s="140">
        <v>0.22847222222222222</v>
      </c>
      <c r="AS133" s="134" t="s">
        <v>4696</v>
      </c>
      <c r="AT133" s="130">
        <v>0.32916666666666666</v>
      </c>
      <c r="AU133" s="128" t="s">
        <v>4698</v>
      </c>
      <c r="AV133" s="145">
        <v>0.4618055555555556</v>
      </c>
      <c r="AW133" s="134" t="s">
        <v>4700</v>
      </c>
      <c r="AX133" s="134" t="s">
        <v>4702</v>
      </c>
      <c r="AY133" s="128" t="s">
        <v>4704</v>
      </c>
      <c r="BA133" s="140">
        <v>0.19930555555555557</v>
      </c>
      <c r="BB133" s="130">
        <v>0.2861111111111111</v>
      </c>
      <c r="BC133" s="146">
        <v>0.6041666666666666</v>
      </c>
      <c r="BD133" s="134" t="s">
        <v>4709</v>
      </c>
      <c r="BE133" s="128" t="s">
        <v>4711</v>
      </c>
      <c r="BF133" s="146"/>
      <c r="BG133" s="146"/>
      <c r="BH133" s="146"/>
    </row>
    <row r="134">
      <c r="A134" s="122">
        <f t="shared" si="3"/>
        <v>0</v>
      </c>
      <c r="B134" s="122">
        <f t="shared" si="4"/>
        <v>0</v>
      </c>
      <c r="C134" s="122">
        <f t="shared" si="5"/>
        <v>0</v>
      </c>
      <c r="D134" s="122">
        <f t="shared" si="6"/>
        <v>0</v>
      </c>
      <c r="E134" s="122">
        <f t="shared" si="2"/>
        <v>344</v>
      </c>
      <c r="F134" s="135">
        <v>44.0</v>
      </c>
      <c r="H134" s="135">
        <v>44.0</v>
      </c>
      <c r="I134" s="135">
        <v>44.0</v>
      </c>
      <c r="J134" s="135">
        <v>44.0</v>
      </c>
      <c r="L134" s="175" t="s">
        <v>4719</v>
      </c>
      <c r="M134" s="175" t="s">
        <v>4720</v>
      </c>
      <c r="N134" s="169" t="s">
        <v>615</v>
      </c>
      <c r="O134" s="123" t="s">
        <v>4722</v>
      </c>
      <c r="P134" s="138" t="s">
        <v>4723</v>
      </c>
      <c r="Q134" s="138" t="s">
        <v>4724</v>
      </c>
      <c r="R134" s="138" t="s">
        <v>4725</v>
      </c>
      <c r="S134" s="138" t="s">
        <v>4726</v>
      </c>
      <c r="T134" s="138" t="s">
        <v>4728</v>
      </c>
      <c r="U134" s="138" t="s">
        <v>4729</v>
      </c>
      <c r="V134" s="138" t="s">
        <v>4729</v>
      </c>
      <c r="W134" s="138" t="s">
        <v>4730</v>
      </c>
      <c r="X134" s="138" t="s">
        <v>4732</v>
      </c>
      <c r="Y134" s="138" t="s">
        <v>4734</v>
      </c>
      <c r="Z134" s="138" t="s">
        <v>4736</v>
      </c>
      <c r="AA134" s="145">
        <v>0.6215277777777778</v>
      </c>
      <c r="AB134" s="130">
        <v>0.4125</v>
      </c>
      <c r="AC134" s="128" t="s">
        <v>4738</v>
      </c>
      <c r="AD134" s="125">
        <v>0.4166666666666667</v>
      </c>
      <c r="AE134" s="130">
        <v>0.6548611111111111</v>
      </c>
      <c r="AF134" s="130">
        <v>0.35625</v>
      </c>
      <c r="AG134" s="134" t="s">
        <v>4741</v>
      </c>
      <c r="AH134" s="128" t="s">
        <v>4742</v>
      </c>
      <c r="AI134" s="138" t="s">
        <v>4360</v>
      </c>
      <c r="AJ134" s="145">
        <v>0.25416666666666665</v>
      </c>
      <c r="AK134" s="130">
        <v>0.5930555555555556</v>
      </c>
      <c r="AL134" s="130">
        <v>0.3611111111111111</v>
      </c>
      <c r="AM134" s="138" t="s">
        <v>4744</v>
      </c>
      <c r="AN134" s="134" t="s">
        <v>4745</v>
      </c>
      <c r="AO134" s="134" t="s">
        <v>4746</v>
      </c>
      <c r="AP134" s="140">
        <v>0.3326388888888889</v>
      </c>
      <c r="AQ134" s="140">
        <v>0.3104166666666667</v>
      </c>
      <c r="AR134" s="128" t="s">
        <v>4748</v>
      </c>
      <c r="AS134" s="130">
        <v>0.45694444444444443</v>
      </c>
      <c r="AT134" s="134" t="s">
        <v>4749</v>
      </c>
      <c r="AU134" s="140">
        <v>0.27569444444444446</v>
      </c>
      <c r="AV134" s="128" t="s">
        <v>4750</v>
      </c>
      <c r="AW134" s="130">
        <v>0.3590277777777778</v>
      </c>
      <c r="AX134" s="130">
        <v>0.20069444444444445</v>
      </c>
      <c r="AY134" s="140">
        <v>0.2263888888888889</v>
      </c>
      <c r="BA134" s="128" t="s">
        <v>4752</v>
      </c>
      <c r="BB134" s="134" t="s">
        <v>4753</v>
      </c>
      <c r="BC134" s="141" t="s">
        <v>4754</v>
      </c>
      <c r="BD134" s="130">
        <v>0.4305555555555556</v>
      </c>
      <c r="BE134" s="140">
        <v>0.31319444444444444</v>
      </c>
      <c r="BF134" s="141"/>
      <c r="BG134" s="141"/>
      <c r="BH134" s="141"/>
    </row>
    <row r="135">
      <c r="A135" s="122">
        <f t="shared" si="3"/>
        <v>0</v>
      </c>
      <c r="B135" s="122">
        <f t="shared" si="4"/>
        <v>0</v>
      </c>
      <c r="C135" s="122">
        <f t="shared" si="5"/>
        <v>0</v>
      </c>
      <c r="D135" s="122">
        <f t="shared" si="6"/>
        <v>0</v>
      </c>
      <c r="E135" s="122">
        <f t="shared" si="2"/>
        <v>403</v>
      </c>
      <c r="F135" s="135" t="s">
        <v>4761</v>
      </c>
      <c r="H135" s="135" t="s">
        <v>4763</v>
      </c>
      <c r="I135" s="135" t="s">
        <v>4764</v>
      </c>
      <c r="J135" s="135" t="s">
        <v>4765</v>
      </c>
      <c r="L135" s="175" t="s">
        <v>4767</v>
      </c>
      <c r="M135" s="175" t="s">
        <v>4768</v>
      </c>
      <c r="N135" s="169" t="s">
        <v>4769</v>
      </c>
      <c r="O135" s="123" t="s">
        <v>661</v>
      </c>
      <c r="P135" s="142">
        <v>0.2076388888888889</v>
      </c>
      <c r="Q135" s="142">
        <v>0.2833333333333333</v>
      </c>
      <c r="R135" s="142">
        <v>0.3298611111111111</v>
      </c>
      <c r="S135" s="142">
        <v>0.31319444444444444</v>
      </c>
      <c r="T135" s="142">
        <v>0.3486111111111111</v>
      </c>
      <c r="U135" s="142">
        <v>0.5479166666666667</v>
      </c>
      <c r="V135" s="142">
        <v>0.5479166666666667</v>
      </c>
      <c r="W135" s="142">
        <v>0.24027777777777778</v>
      </c>
      <c r="X135" s="142">
        <v>0.34652777777777777</v>
      </c>
      <c r="Y135" s="142">
        <v>0.2520833333333333</v>
      </c>
      <c r="Z135" s="142">
        <v>0.23194444444444445</v>
      </c>
      <c r="AA135" s="128" t="s">
        <v>4773</v>
      </c>
      <c r="AB135" s="134" t="s">
        <v>4774</v>
      </c>
      <c r="AC135" s="140">
        <v>0.38472222222222224</v>
      </c>
      <c r="AD135" s="147" t="s">
        <v>4775</v>
      </c>
      <c r="AE135" s="134" t="s">
        <v>4776</v>
      </c>
      <c r="AF135" s="134" t="s">
        <v>4778</v>
      </c>
      <c r="AG135" s="130">
        <v>0.39166666666666666</v>
      </c>
      <c r="AH135" s="140">
        <v>0.31666666666666665</v>
      </c>
      <c r="AI135" s="142">
        <v>0.2951388888888889</v>
      </c>
      <c r="AJ135" s="128" t="s">
        <v>4779</v>
      </c>
      <c r="AK135" s="134" t="s">
        <v>4780</v>
      </c>
      <c r="AL135" s="134" t="s">
        <v>4782</v>
      </c>
      <c r="AM135" s="142">
        <v>0.2520833333333333</v>
      </c>
      <c r="AN135" s="130">
        <v>0.37777777777777777</v>
      </c>
      <c r="AO135" s="130">
        <v>0.38472222222222224</v>
      </c>
      <c r="AP135" s="128" t="s">
        <v>4783</v>
      </c>
      <c r="AQ135" s="128" t="s">
        <v>4784</v>
      </c>
      <c r="AR135" s="140">
        <v>0.23402777777777778</v>
      </c>
      <c r="AS135" s="134" t="s">
        <v>4786</v>
      </c>
      <c r="AT135" s="130">
        <v>0.33055555555555555</v>
      </c>
      <c r="AU135" s="128" t="s">
        <v>4787</v>
      </c>
      <c r="AV135" s="145">
        <v>0.46805555555555556</v>
      </c>
      <c r="AW135" s="134" t="s">
        <v>4788</v>
      </c>
      <c r="AX135" s="134" t="s">
        <v>4790</v>
      </c>
      <c r="AY135" s="128" t="s">
        <v>4792</v>
      </c>
      <c r="BA135" s="140">
        <v>0.2013888888888889</v>
      </c>
      <c r="BB135" s="130">
        <v>0.28888888888888886</v>
      </c>
      <c r="BC135" s="146">
        <v>0.6194444444444445</v>
      </c>
      <c r="BD135" s="134" t="s">
        <v>4794</v>
      </c>
      <c r="BE135" s="128" t="s">
        <v>4795</v>
      </c>
      <c r="BF135" s="146"/>
      <c r="BG135" s="146"/>
      <c r="BH135" s="146"/>
    </row>
    <row r="136">
      <c r="A136" s="122">
        <f t="shared" si="3"/>
        <v>0</v>
      </c>
      <c r="B136" s="122">
        <f t="shared" si="4"/>
        <v>0</v>
      </c>
      <c r="C136" s="122">
        <f t="shared" si="5"/>
        <v>0</v>
      </c>
      <c r="D136" s="122">
        <f t="shared" si="6"/>
        <v>0</v>
      </c>
      <c r="E136" s="122">
        <f t="shared" si="2"/>
        <v>463</v>
      </c>
      <c r="F136" s="135" t="s">
        <v>4799</v>
      </c>
      <c r="H136" s="135" t="s">
        <v>3414</v>
      </c>
      <c r="I136" s="135" t="s">
        <v>4801</v>
      </c>
      <c r="J136" s="135" t="s">
        <v>4802</v>
      </c>
      <c r="L136" s="175" t="s">
        <v>4804</v>
      </c>
      <c r="M136" s="175" t="s">
        <v>4806</v>
      </c>
      <c r="N136" s="169" t="s">
        <v>661</v>
      </c>
      <c r="O136" s="123" t="s">
        <v>4807</v>
      </c>
      <c r="P136" s="138" t="s">
        <v>4809</v>
      </c>
      <c r="Q136" s="138" t="s">
        <v>4810</v>
      </c>
      <c r="R136" s="138" t="s">
        <v>4813</v>
      </c>
      <c r="S136" s="138" t="s">
        <v>4814</v>
      </c>
      <c r="T136" s="138" t="s">
        <v>4815</v>
      </c>
      <c r="U136" s="138" t="s">
        <v>4816</v>
      </c>
      <c r="V136" s="138" t="s">
        <v>4816</v>
      </c>
      <c r="W136" s="138" t="s">
        <v>4818</v>
      </c>
      <c r="X136" s="138" t="s">
        <v>4819</v>
      </c>
      <c r="Y136" s="138" t="s">
        <v>4820</v>
      </c>
      <c r="Z136" s="138" t="s">
        <v>4821</v>
      </c>
      <c r="AA136" s="145">
        <v>0.6256944444444444</v>
      </c>
      <c r="AB136" s="130">
        <v>0.41805555555555557</v>
      </c>
      <c r="AC136" s="128" t="s">
        <v>4823</v>
      </c>
      <c r="AD136" s="125">
        <v>0.41875</v>
      </c>
      <c r="AE136" s="130">
        <v>0.6611111111111111</v>
      </c>
      <c r="AF136" s="130">
        <v>0.3590277777777778</v>
      </c>
      <c r="AG136" s="134" t="s">
        <v>4824</v>
      </c>
      <c r="AH136" s="128" t="s">
        <v>4826</v>
      </c>
      <c r="AI136" s="138" t="s">
        <v>4432</v>
      </c>
      <c r="AJ136" s="145">
        <v>0.2569444444444444</v>
      </c>
      <c r="AK136" s="130">
        <v>0.5972222222222222</v>
      </c>
      <c r="AL136" s="130">
        <v>0.3659722222222222</v>
      </c>
      <c r="AM136" s="138" t="s">
        <v>4827</v>
      </c>
      <c r="AN136" s="134" t="s">
        <v>4829</v>
      </c>
      <c r="AO136" s="134" t="s">
        <v>4830</v>
      </c>
      <c r="AP136" s="140">
        <v>0.34097222222222223</v>
      </c>
      <c r="AQ136" s="140">
        <v>0.3138888888888889</v>
      </c>
      <c r="AR136" s="128" t="s">
        <v>4832</v>
      </c>
      <c r="AS136" s="130">
        <v>0.4576388888888889</v>
      </c>
      <c r="AT136" s="134" t="s">
        <v>4833</v>
      </c>
      <c r="AU136" s="140">
        <v>0.2881944444444444</v>
      </c>
      <c r="AV136" s="128" t="s">
        <v>4836</v>
      </c>
      <c r="AW136" s="130">
        <v>0.36041666666666666</v>
      </c>
      <c r="AX136" s="130">
        <v>0.2013888888888889</v>
      </c>
      <c r="AY136" s="140">
        <v>0.23055555555555557</v>
      </c>
      <c r="BA136" s="128" t="s">
        <v>4838</v>
      </c>
      <c r="BB136" s="134" t="s">
        <v>4840</v>
      </c>
      <c r="BC136" s="141" t="s">
        <v>4842</v>
      </c>
      <c r="BD136" s="130">
        <v>0.43333333333333335</v>
      </c>
      <c r="BE136" s="140">
        <v>0.31527777777777777</v>
      </c>
      <c r="BF136" s="141"/>
      <c r="BG136" s="141"/>
      <c r="BH136" s="141"/>
    </row>
    <row r="137">
      <c r="A137" s="122">
        <f t="shared" si="3"/>
        <v>0</v>
      </c>
      <c r="B137" s="122">
        <f t="shared" si="4"/>
        <v>0</v>
      </c>
      <c r="C137" s="122">
        <f t="shared" si="5"/>
        <v>0</v>
      </c>
      <c r="D137" s="122">
        <f t="shared" si="6"/>
        <v>0</v>
      </c>
      <c r="E137" s="122">
        <f t="shared" si="2"/>
        <v>348</v>
      </c>
      <c r="F137" s="135">
        <v>45.0</v>
      </c>
      <c r="H137" s="135">
        <v>45.0</v>
      </c>
      <c r="I137" s="135">
        <v>45.0</v>
      </c>
      <c r="J137" s="135">
        <v>45.0</v>
      </c>
      <c r="L137" s="175" t="s">
        <v>4851</v>
      </c>
      <c r="M137" s="175" t="s">
        <v>4852</v>
      </c>
      <c r="N137" s="169" t="s">
        <v>4853</v>
      </c>
      <c r="O137" s="123" t="s">
        <v>4855</v>
      </c>
      <c r="P137" s="142">
        <v>0.20972222222222223</v>
      </c>
      <c r="Q137" s="142">
        <v>0.28541666666666665</v>
      </c>
      <c r="R137" s="142">
        <v>0.33125</v>
      </c>
      <c r="S137" s="142">
        <v>0.325</v>
      </c>
      <c r="T137" s="142">
        <v>0.35208333333333336</v>
      </c>
      <c r="U137" s="142">
        <v>0.5493055555555556</v>
      </c>
      <c r="V137" s="142">
        <v>0.5493055555555556</v>
      </c>
      <c r="W137" s="142">
        <v>0.24166666666666667</v>
      </c>
      <c r="X137" s="142">
        <v>0.34930555555555554</v>
      </c>
      <c r="Y137" s="142">
        <v>0.25555555555555554</v>
      </c>
      <c r="Z137" s="142">
        <v>0.23333333333333334</v>
      </c>
      <c r="AA137" s="128" t="s">
        <v>4857</v>
      </c>
      <c r="AB137" s="134" t="s">
        <v>4858</v>
      </c>
      <c r="AC137" s="140">
        <v>0.39166666666666666</v>
      </c>
      <c r="AD137" s="147" t="s">
        <v>4859</v>
      </c>
      <c r="AE137" s="130">
        <v>0.6638888888888889</v>
      </c>
      <c r="AF137" s="134" t="s">
        <v>4861</v>
      </c>
      <c r="AG137" s="130">
        <v>0.39652777777777776</v>
      </c>
      <c r="AH137" s="140">
        <v>0.31805555555555554</v>
      </c>
      <c r="AI137" s="142">
        <v>0.29930555555555555</v>
      </c>
      <c r="AJ137" s="128" t="s">
        <v>4862</v>
      </c>
      <c r="AK137" s="134" t="s">
        <v>4864</v>
      </c>
      <c r="AL137" s="134" t="s">
        <v>4867</v>
      </c>
      <c r="AM137" s="142">
        <v>0.2534722222222222</v>
      </c>
      <c r="AN137" s="130">
        <v>0.3798611111111111</v>
      </c>
      <c r="AO137" s="130">
        <v>0.39652777777777776</v>
      </c>
      <c r="AP137" s="128" t="s">
        <v>4870</v>
      </c>
      <c r="AQ137" s="128" t="s">
        <v>4872</v>
      </c>
      <c r="AR137" s="140">
        <v>0.23541666666666666</v>
      </c>
      <c r="AS137" s="134" t="s">
        <v>4873</v>
      </c>
      <c r="AT137" s="130">
        <v>0.3388888888888889</v>
      </c>
      <c r="AU137" s="128" t="s">
        <v>4874</v>
      </c>
      <c r="AV137" s="145">
        <v>0.47638888888888886</v>
      </c>
      <c r="AW137" s="134" t="s">
        <v>4876</v>
      </c>
      <c r="AX137" s="134" t="s">
        <v>4877</v>
      </c>
      <c r="AY137" s="128" t="s">
        <v>4878</v>
      </c>
      <c r="BA137" s="140">
        <v>0.20416666666666666</v>
      </c>
      <c r="BB137" s="130">
        <v>0.29583333333333334</v>
      </c>
      <c r="BC137" s="146">
        <v>0.6277777777777778</v>
      </c>
      <c r="BD137" s="134" t="s">
        <v>4880</v>
      </c>
      <c r="BE137" s="128" t="s">
        <v>4881</v>
      </c>
      <c r="BF137" s="146"/>
      <c r="BG137" s="146"/>
      <c r="BH137" s="146"/>
    </row>
    <row r="138">
      <c r="A138" s="122">
        <f t="shared" si="3"/>
        <v>0</v>
      </c>
      <c r="B138" s="122">
        <f t="shared" si="4"/>
        <v>0</v>
      </c>
      <c r="C138" s="122">
        <f t="shared" si="5"/>
        <v>0</v>
      </c>
      <c r="D138" s="122">
        <f t="shared" si="6"/>
        <v>0</v>
      </c>
      <c r="E138" s="122">
        <f t="shared" si="2"/>
        <v>435</v>
      </c>
      <c r="F138" s="135" t="s">
        <v>4887</v>
      </c>
      <c r="H138" s="135" t="s">
        <v>4890</v>
      </c>
      <c r="I138" s="135" t="s">
        <v>4891</v>
      </c>
      <c r="J138" s="135" t="s">
        <v>4892</v>
      </c>
      <c r="L138" s="175" t="s">
        <v>4893</v>
      </c>
      <c r="M138" s="175" t="s">
        <v>4895</v>
      </c>
      <c r="N138" s="169" t="s">
        <v>4896</v>
      </c>
      <c r="O138" s="123" t="s">
        <v>4897</v>
      </c>
      <c r="P138" s="138" t="s">
        <v>4898</v>
      </c>
      <c r="Q138" s="138" t="s">
        <v>4899</v>
      </c>
      <c r="R138" s="138" t="s">
        <v>4900</v>
      </c>
      <c r="S138" s="138" t="s">
        <v>4902</v>
      </c>
      <c r="T138" s="138" t="s">
        <v>4903</v>
      </c>
      <c r="U138" s="138" t="s">
        <v>1055</v>
      </c>
      <c r="V138" s="138" t="s">
        <v>1055</v>
      </c>
      <c r="W138" s="138" t="s">
        <v>4904</v>
      </c>
      <c r="X138" s="138" t="s">
        <v>4905</v>
      </c>
      <c r="Y138" s="138" t="s">
        <v>4907</v>
      </c>
      <c r="Z138" s="138" t="s">
        <v>4908</v>
      </c>
      <c r="AA138" s="145">
        <v>0.6354166666666666</v>
      </c>
      <c r="AB138" s="130">
        <v>0.4222222222222222</v>
      </c>
      <c r="AC138" s="128" t="s">
        <v>4909</v>
      </c>
      <c r="AD138" s="125">
        <v>0.42569444444444443</v>
      </c>
      <c r="AE138" s="134" t="s">
        <v>4911</v>
      </c>
      <c r="AF138" s="130">
        <v>0.36527777777777776</v>
      </c>
      <c r="AG138" s="134" t="s">
        <v>4913</v>
      </c>
      <c r="AH138" s="128" t="s">
        <v>4915</v>
      </c>
      <c r="AI138" s="138" t="s">
        <v>4499</v>
      </c>
      <c r="AJ138" s="145">
        <v>0.2625</v>
      </c>
      <c r="AK138" s="130">
        <v>0.6048611111111111</v>
      </c>
      <c r="AL138" s="130">
        <v>0.3729166666666667</v>
      </c>
      <c r="AM138" s="138" t="s">
        <v>4919</v>
      </c>
      <c r="AN138" s="134" t="s">
        <v>923</v>
      </c>
      <c r="AO138" s="134" t="s">
        <v>4922</v>
      </c>
      <c r="AP138" s="140">
        <v>0.34375</v>
      </c>
      <c r="AQ138" s="140">
        <v>0.3263888888888889</v>
      </c>
      <c r="AR138" s="128" t="s">
        <v>4923</v>
      </c>
      <c r="AS138" s="130">
        <v>0.4597222222222222</v>
      </c>
      <c r="AT138" s="134" t="s">
        <v>4924</v>
      </c>
      <c r="AU138" s="140">
        <v>0.29791666666666666</v>
      </c>
      <c r="AV138" s="128" t="s">
        <v>4926</v>
      </c>
      <c r="AW138" s="130">
        <v>0.3701388888888889</v>
      </c>
      <c r="AX138" s="130">
        <v>0.20208333333333334</v>
      </c>
      <c r="AY138" s="140">
        <v>0.23402777777777778</v>
      </c>
      <c r="BA138" s="128" t="s">
        <v>4927</v>
      </c>
      <c r="BB138" s="134" t="s">
        <v>4928</v>
      </c>
      <c r="BC138" s="141" t="s">
        <v>4930</v>
      </c>
      <c r="BD138" s="130">
        <v>0.4395833333333333</v>
      </c>
      <c r="BE138" s="140">
        <v>0.32013888888888886</v>
      </c>
      <c r="BF138" s="141"/>
      <c r="BG138" s="141"/>
      <c r="BH138" s="141"/>
    </row>
    <row r="139">
      <c r="A139" s="122">
        <f t="shared" si="3"/>
        <v>0</v>
      </c>
      <c r="B139" s="122">
        <f t="shared" si="4"/>
        <v>0</v>
      </c>
      <c r="C139" s="122">
        <f t="shared" si="5"/>
        <v>0</v>
      </c>
      <c r="D139" s="122">
        <f t="shared" si="6"/>
        <v>0</v>
      </c>
      <c r="E139" s="122">
        <f t="shared" si="2"/>
        <v>402</v>
      </c>
      <c r="F139" s="135" t="s">
        <v>1969</v>
      </c>
      <c r="H139" s="135" t="s">
        <v>4937</v>
      </c>
      <c r="I139" s="135" t="s">
        <v>4939</v>
      </c>
      <c r="J139" s="135" t="s">
        <v>4940</v>
      </c>
      <c r="L139" s="175" t="s">
        <v>4943</v>
      </c>
      <c r="M139" s="175" t="s">
        <v>4944</v>
      </c>
      <c r="N139" s="169" t="s">
        <v>615</v>
      </c>
      <c r="O139" s="123" t="s">
        <v>4945</v>
      </c>
      <c r="P139" s="142">
        <v>0.2111111111111111</v>
      </c>
      <c r="Q139" s="142">
        <v>0.2881944444444444</v>
      </c>
      <c r="R139" s="142">
        <v>0.33402777777777776</v>
      </c>
      <c r="S139" s="142">
        <v>0.33055555555555555</v>
      </c>
      <c r="T139" s="142">
        <v>0.36180555555555555</v>
      </c>
      <c r="U139" s="142">
        <v>0.5534722222222223</v>
      </c>
      <c r="V139" s="142">
        <v>0.5534722222222223</v>
      </c>
      <c r="W139" s="142">
        <v>0.24513888888888888</v>
      </c>
      <c r="X139" s="142">
        <v>0.35208333333333336</v>
      </c>
      <c r="Y139" s="142">
        <v>0.26319444444444445</v>
      </c>
      <c r="Z139" s="142">
        <v>0.2361111111111111</v>
      </c>
      <c r="AA139" s="128" t="s">
        <v>4948</v>
      </c>
      <c r="AB139" s="134" t="s">
        <v>4949</v>
      </c>
      <c r="AC139" s="140">
        <v>0.39444444444444443</v>
      </c>
      <c r="AD139" s="147" t="s">
        <v>4950</v>
      </c>
      <c r="AE139" s="130">
        <v>0.6722222222222223</v>
      </c>
      <c r="AF139" s="134" t="s">
        <v>4951</v>
      </c>
      <c r="AG139" s="130">
        <v>0.40208333333333335</v>
      </c>
      <c r="AH139" s="140">
        <v>0.32083333333333336</v>
      </c>
      <c r="AI139" s="142">
        <v>0.3020833333333333</v>
      </c>
      <c r="AJ139" s="128" t="s">
        <v>4953</v>
      </c>
      <c r="AK139" s="134" t="s">
        <v>4954</v>
      </c>
      <c r="AL139" s="134" t="s">
        <v>4956</v>
      </c>
      <c r="AM139" s="142">
        <v>0.2534722222222222</v>
      </c>
      <c r="AN139" s="130">
        <v>0.38125</v>
      </c>
      <c r="AO139" s="130">
        <v>0.4041666666666667</v>
      </c>
      <c r="AP139" s="128" t="s">
        <v>4959</v>
      </c>
      <c r="AQ139" s="128" t="s">
        <v>4960</v>
      </c>
      <c r="AR139" s="140">
        <v>0.2388888888888889</v>
      </c>
      <c r="AS139" s="134" t="s">
        <v>4962</v>
      </c>
      <c r="AT139" s="130">
        <v>0.3472222222222222</v>
      </c>
      <c r="AU139" s="128" t="s">
        <v>4964</v>
      </c>
      <c r="AV139" s="145">
        <v>0.4888888888888889</v>
      </c>
      <c r="AW139" s="134" t="s">
        <v>4965</v>
      </c>
      <c r="AX139" s="134" t="s">
        <v>4966</v>
      </c>
      <c r="AY139" s="128" t="s">
        <v>4967</v>
      </c>
      <c r="BA139" s="140">
        <v>0.20555555555555555</v>
      </c>
      <c r="BB139" s="130">
        <v>0.3</v>
      </c>
      <c r="BC139" s="146">
        <v>0.6354166666666666</v>
      </c>
      <c r="BD139" s="134" t="s">
        <v>4969</v>
      </c>
      <c r="BE139" s="128" t="s">
        <v>4970</v>
      </c>
      <c r="BF139" s="146"/>
      <c r="BG139" s="146"/>
      <c r="BH139" s="146"/>
    </row>
    <row r="140">
      <c r="A140" s="122">
        <f t="shared" si="3"/>
        <v>0</v>
      </c>
      <c r="B140" s="122">
        <f t="shared" si="4"/>
        <v>0</v>
      </c>
      <c r="C140" s="122">
        <f t="shared" si="5"/>
        <v>0</v>
      </c>
      <c r="D140" s="122">
        <f t="shared" si="6"/>
        <v>0</v>
      </c>
      <c r="E140" s="122">
        <f t="shared" si="2"/>
        <v>484</v>
      </c>
      <c r="F140" s="135">
        <v>46.0</v>
      </c>
      <c r="H140" s="135">
        <v>46.0</v>
      </c>
      <c r="I140" s="135">
        <v>46.0</v>
      </c>
      <c r="J140" s="135">
        <v>46.0</v>
      </c>
      <c r="L140" s="175" t="s">
        <v>4975</v>
      </c>
      <c r="M140" s="175" t="s">
        <v>615</v>
      </c>
      <c r="N140" s="169" t="s">
        <v>4977</v>
      </c>
      <c r="O140" s="123" t="s">
        <v>1196</v>
      </c>
      <c r="P140" s="138" t="s">
        <v>4978</v>
      </c>
      <c r="Q140" s="138" t="s">
        <v>4979</v>
      </c>
      <c r="R140" s="138" t="s">
        <v>4981</v>
      </c>
      <c r="S140" s="138" t="s">
        <v>4982</v>
      </c>
      <c r="T140" s="138" t="s">
        <v>4983</v>
      </c>
      <c r="U140" s="138" t="s">
        <v>4984</v>
      </c>
      <c r="V140" s="138" t="s">
        <v>4984</v>
      </c>
      <c r="W140" s="138" t="s">
        <v>4986</v>
      </c>
      <c r="X140" s="138" t="s">
        <v>4987</v>
      </c>
      <c r="Y140" s="138" t="s">
        <v>1055</v>
      </c>
      <c r="Z140" s="138" t="s">
        <v>4988</v>
      </c>
      <c r="AA140" s="145">
        <v>0.6416666666666667</v>
      </c>
      <c r="AB140" s="130">
        <v>0.4270833333333333</v>
      </c>
      <c r="AC140" s="128" t="s">
        <v>4990</v>
      </c>
      <c r="AD140" s="125">
        <v>0.42986111111111114</v>
      </c>
      <c r="AE140" s="134" t="s">
        <v>4991</v>
      </c>
      <c r="AF140" s="130">
        <v>0.36875</v>
      </c>
      <c r="AG140" s="134" t="s">
        <v>4992</v>
      </c>
      <c r="AH140" s="128" t="s">
        <v>4994</v>
      </c>
      <c r="AI140" s="138" t="s">
        <v>4566</v>
      </c>
      <c r="AJ140" s="145">
        <v>0.2652777777777778</v>
      </c>
      <c r="AK140" s="130">
        <v>0.6138888888888889</v>
      </c>
      <c r="AL140" s="130">
        <v>0.3763888888888889</v>
      </c>
      <c r="AM140" s="138" t="s">
        <v>4827</v>
      </c>
      <c r="AN140" s="134" t="s">
        <v>4997</v>
      </c>
      <c r="AO140" s="134" t="s">
        <v>4999</v>
      </c>
      <c r="AP140" s="140">
        <v>0.35347222222222224</v>
      </c>
      <c r="AQ140" s="140">
        <v>0.32916666666666666</v>
      </c>
      <c r="AR140" s="128" t="s">
        <v>5001</v>
      </c>
      <c r="AS140" s="130">
        <v>0.4618055555555556</v>
      </c>
      <c r="AT140" s="134" t="s">
        <v>5003</v>
      </c>
      <c r="AU140" s="140">
        <v>0.30416666666666664</v>
      </c>
      <c r="AV140" s="128" t="s">
        <v>5005</v>
      </c>
      <c r="AW140" s="130">
        <v>0.37430555555555556</v>
      </c>
      <c r="AX140" s="130">
        <v>0.2048611111111111</v>
      </c>
      <c r="AY140" s="140">
        <v>0.23402777777777778</v>
      </c>
      <c r="BA140" s="128" t="s">
        <v>5007</v>
      </c>
      <c r="BB140" s="134" t="s">
        <v>5009</v>
      </c>
      <c r="BC140" s="141" t="s">
        <v>5010</v>
      </c>
      <c r="BD140" s="130">
        <v>0.44375</v>
      </c>
      <c r="BE140" s="140">
        <v>0.32222222222222224</v>
      </c>
      <c r="BF140" s="141"/>
      <c r="BG140" s="141"/>
      <c r="BH140" s="141"/>
    </row>
    <row r="141">
      <c r="A141" s="122">
        <f t="shared" si="3"/>
        <v>0</v>
      </c>
      <c r="B141" s="122">
        <f t="shared" si="4"/>
        <v>0</v>
      </c>
      <c r="C141" s="122">
        <f t="shared" si="5"/>
        <v>0</v>
      </c>
      <c r="D141" s="122">
        <f t="shared" si="6"/>
        <v>0</v>
      </c>
      <c r="E141" s="122">
        <f t="shared" si="2"/>
        <v>220</v>
      </c>
      <c r="F141" s="135" t="s">
        <v>5017</v>
      </c>
      <c r="H141" s="135" t="s">
        <v>5020</v>
      </c>
      <c r="I141" s="135" t="s">
        <v>5021</v>
      </c>
      <c r="J141" s="135" t="s">
        <v>5022</v>
      </c>
      <c r="L141" s="175" t="s">
        <v>5024</v>
      </c>
      <c r="M141" s="175" t="s">
        <v>5025</v>
      </c>
      <c r="N141" s="169" t="s">
        <v>661</v>
      </c>
      <c r="O141" s="123" t="s">
        <v>5027</v>
      </c>
      <c r="P141" s="142">
        <v>0.21319444444444444</v>
      </c>
      <c r="Q141" s="142">
        <v>0.28958333333333336</v>
      </c>
      <c r="R141" s="142">
        <v>0.33958333333333335</v>
      </c>
      <c r="S141" s="142">
        <v>0.33958333333333335</v>
      </c>
      <c r="T141" s="142">
        <v>0.3659722222222222</v>
      </c>
      <c r="U141" s="142">
        <v>0.5548611111111111</v>
      </c>
      <c r="V141" s="142">
        <v>0.5548611111111111</v>
      </c>
      <c r="W141" s="142">
        <v>0.2534722222222222</v>
      </c>
      <c r="X141" s="142">
        <v>0.3527777777777778</v>
      </c>
      <c r="Y141" s="142">
        <v>0.27152777777777776</v>
      </c>
      <c r="Z141" s="142">
        <v>0.23819444444444443</v>
      </c>
      <c r="AA141" s="133">
        <v>0.6479166666666667</v>
      </c>
      <c r="AB141" s="134" t="s">
        <v>5030</v>
      </c>
      <c r="AC141" s="140">
        <v>0.4</v>
      </c>
      <c r="AD141" s="147" t="s">
        <v>5032</v>
      </c>
      <c r="AE141" s="130">
        <v>0.6756944444444445</v>
      </c>
      <c r="AF141" s="134" t="s">
        <v>5033</v>
      </c>
      <c r="AG141" s="130">
        <v>0.40902777777777777</v>
      </c>
      <c r="AH141" s="140">
        <v>0.3229166666666667</v>
      </c>
      <c r="AI141" s="142">
        <v>0.30416666666666664</v>
      </c>
      <c r="AJ141" s="128" t="s">
        <v>5035</v>
      </c>
      <c r="AK141" s="134" t="s">
        <v>728</v>
      </c>
      <c r="AL141" s="134" t="s">
        <v>5036</v>
      </c>
      <c r="AM141" s="142">
        <v>0.25625</v>
      </c>
      <c r="AN141" s="130">
        <v>0.38263888888888886</v>
      </c>
      <c r="AO141" s="130">
        <v>0.41041666666666665</v>
      </c>
      <c r="AP141" s="128" t="s">
        <v>5039</v>
      </c>
      <c r="AQ141" s="128" t="s">
        <v>5041</v>
      </c>
      <c r="AR141" s="140">
        <v>0.24097222222222223</v>
      </c>
      <c r="AS141" s="134" t="s">
        <v>5044</v>
      </c>
      <c r="AT141" s="130">
        <v>0.35</v>
      </c>
      <c r="AU141" s="128" t="s">
        <v>5046</v>
      </c>
      <c r="AV141" s="145">
        <v>0.49722222222222223</v>
      </c>
      <c r="AW141" s="134" t="s">
        <v>5047</v>
      </c>
      <c r="AX141" s="134" t="s">
        <v>5049</v>
      </c>
      <c r="AY141" s="128" t="s">
        <v>2398</v>
      </c>
      <c r="BA141" s="140">
        <v>0.20972222222222223</v>
      </c>
      <c r="BB141" s="130">
        <v>0.3013888888888889</v>
      </c>
      <c r="BC141" s="146">
        <v>0.6444444444444445</v>
      </c>
      <c r="BD141" s="134" t="s">
        <v>5051</v>
      </c>
      <c r="BE141" s="128" t="s">
        <v>5052</v>
      </c>
      <c r="BF141" s="146"/>
      <c r="BG141" s="146"/>
      <c r="BH141" s="146"/>
    </row>
    <row r="142">
      <c r="A142" s="122">
        <f t="shared" si="3"/>
        <v>0</v>
      </c>
      <c r="B142" s="122">
        <f t="shared" si="4"/>
        <v>0</v>
      </c>
      <c r="C142" s="122">
        <f t="shared" si="5"/>
        <v>0</v>
      </c>
      <c r="D142" s="122">
        <f t="shared" si="6"/>
        <v>0</v>
      </c>
      <c r="E142" s="122">
        <f t="shared" si="2"/>
        <v>535</v>
      </c>
      <c r="F142" s="135" t="s">
        <v>5056</v>
      </c>
      <c r="H142" s="135" t="s">
        <v>5058</v>
      </c>
      <c r="I142" s="135" t="s">
        <v>5060</v>
      </c>
      <c r="J142" s="135" t="s">
        <v>5061</v>
      </c>
      <c r="L142" s="175" t="s">
        <v>5063</v>
      </c>
      <c r="M142" s="175" t="s">
        <v>5065</v>
      </c>
      <c r="N142" s="169" t="s">
        <v>5067</v>
      </c>
      <c r="O142" s="123" t="s">
        <v>661</v>
      </c>
      <c r="P142" s="138" t="s">
        <v>5068</v>
      </c>
      <c r="Q142" s="138" t="s">
        <v>5069</v>
      </c>
      <c r="R142" s="138" t="s">
        <v>5071</v>
      </c>
      <c r="S142" s="138" t="s">
        <v>5072</v>
      </c>
      <c r="T142" s="138" t="s">
        <v>5073</v>
      </c>
      <c r="U142" s="138" t="s">
        <v>5074</v>
      </c>
      <c r="V142" s="138" t="s">
        <v>5074</v>
      </c>
      <c r="W142" s="138" t="s">
        <v>5076</v>
      </c>
      <c r="X142" s="138" t="s">
        <v>5077</v>
      </c>
      <c r="Y142" s="138" t="s">
        <v>5078</v>
      </c>
      <c r="Z142" s="138" t="s">
        <v>5079</v>
      </c>
      <c r="AA142" s="128" t="s">
        <v>5081</v>
      </c>
      <c r="AB142" s="130">
        <v>0.43333333333333335</v>
      </c>
      <c r="AC142" s="128" t="s">
        <v>5082</v>
      </c>
      <c r="AD142" s="125">
        <v>0.4388888888888889</v>
      </c>
      <c r="AE142" s="134" t="s">
        <v>5083</v>
      </c>
      <c r="AF142" s="130">
        <v>0.37430555555555556</v>
      </c>
      <c r="AG142" s="134" t="s">
        <v>5085</v>
      </c>
      <c r="AH142" s="128" t="s">
        <v>5086</v>
      </c>
      <c r="AI142" s="138" t="s">
        <v>4639</v>
      </c>
      <c r="AJ142" s="145">
        <v>0.2673611111111111</v>
      </c>
      <c r="AK142" s="130">
        <v>0.6152777777777778</v>
      </c>
      <c r="AL142" s="130">
        <v>0.38472222222222224</v>
      </c>
      <c r="AM142" s="138" t="s">
        <v>5089</v>
      </c>
      <c r="AN142" s="134" t="s">
        <v>5090</v>
      </c>
      <c r="AO142" s="134" t="s">
        <v>5092</v>
      </c>
      <c r="AP142" s="140">
        <v>0.35833333333333334</v>
      </c>
      <c r="AQ142" s="140">
        <v>0.33125</v>
      </c>
      <c r="AR142" s="128" t="s">
        <v>5094</v>
      </c>
      <c r="AS142" s="130">
        <v>0.46597222222222223</v>
      </c>
      <c r="AT142" s="134" t="s">
        <v>5096</v>
      </c>
      <c r="AU142" s="140">
        <v>0.3055555555555556</v>
      </c>
      <c r="AV142" s="128" t="s">
        <v>5097</v>
      </c>
      <c r="AW142" s="130">
        <v>0.38125</v>
      </c>
      <c r="AX142" s="130">
        <v>0.20902777777777778</v>
      </c>
      <c r="AY142" s="140">
        <v>0.23680555555555555</v>
      </c>
      <c r="BA142" s="128" t="s">
        <v>1651</v>
      </c>
      <c r="BB142" s="134" t="s">
        <v>5100</v>
      </c>
      <c r="BC142" s="141" t="s">
        <v>5101</v>
      </c>
      <c r="BD142" s="130">
        <v>0.44930555555555557</v>
      </c>
      <c r="BE142" s="140">
        <v>0.32569444444444445</v>
      </c>
      <c r="BF142" s="141"/>
      <c r="BG142" s="141"/>
      <c r="BH142" s="141"/>
    </row>
    <row r="143">
      <c r="A143" s="122">
        <f t="shared" si="3"/>
        <v>0</v>
      </c>
      <c r="B143" s="122">
        <f t="shared" si="4"/>
        <v>0</v>
      </c>
      <c r="C143" s="122">
        <f t="shared" si="5"/>
        <v>0</v>
      </c>
      <c r="D143" s="122">
        <f t="shared" si="6"/>
        <v>0</v>
      </c>
      <c r="E143" s="122">
        <f t="shared" si="2"/>
        <v>252</v>
      </c>
      <c r="F143" s="135">
        <v>47.0</v>
      </c>
      <c r="H143" s="135">
        <v>47.0</v>
      </c>
      <c r="I143" s="135">
        <v>47.0</v>
      </c>
      <c r="J143" s="135">
        <v>47.0</v>
      </c>
      <c r="L143" s="175" t="s">
        <v>5109</v>
      </c>
      <c r="M143" s="175" t="s">
        <v>5110</v>
      </c>
      <c r="N143" s="169" t="s">
        <v>615</v>
      </c>
      <c r="O143" s="123" t="s">
        <v>5112</v>
      </c>
      <c r="P143" s="142">
        <v>0.22013888888888888</v>
      </c>
      <c r="Q143" s="142">
        <v>0.29930555555555555</v>
      </c>
      <c r="R143" s="142">
        <v>0.34444444444444444</v>
      </c>
      <c r="S143" s="142">
        <v>0.3472222222222222</v>
      </c>
      <c r="T143" s="142">
        <v>0.3819444444444444</v>
      </c>
      <c r="U143" s="142">
        <v>0.5625</v>
      </c>
      <c r="V143" s="142">
        <v>0.5625</v>
      </c>
      <c r="W143" s="142">
        <v>0.2548611111111111</v>
      </c>
      <c r="X143" s="142">
        <v>0.3541666666666667</v>
      </c>
      <c r="Y143" s="142">
        <v>0.27291666666666664</v>
      </c>
      <c r="Z143" s="142">
        <v>0.24375</v>
      </c>
      <c r="AA143" s="145">
        <v>0.6513888888888889</v>
      </c>
      <c r="AB143" s="134" t="s">
        <v>5114</v>
      </c>
      <c r="AC143" s="140">
        <v>0.4048611111111111</v>
      </c>
      <c r="AD143" s="147" t="s">
        <v>5115</v>
      </c>
      <c r="AE143" s="130">
        <v>0.6798611111111111</v>
      </c>
      <c r="AF143" s="134" t="s">
        <v>5117</v>
      </c>
      <c r="AG143" s="130">
        <v>0.41458333333333336</v>
      </c>
      <c r="AH143" s="140">
        <v>0.3277777777777778</v>
      </c>
      <c r="AI143" s="142">
        <v>0.31180555555555556</v>
      </c>
      <c r="AJ143" s="128" t="s">
        <v>5118</v>
      </c>
      <c r="AK143" s="134" t="s">
        <v>5119</v>
      </c>
      <c r="AL143" s="134" t="s">
        <v>5121</v>
      </c>
      <c r="AM143" s="142">
        <v>0.2569444444444444</v>
      </c>
      <c r="AN143" s="130">
        <v>0.3840277777777778</v>
      </c>
      <c r="AO143" s="130">
        <v>0.4152777777777778</v>
      </c>
      <c r="AP143" s="128" t="s">
        <v>5122</v>
      </c>
      <c r="AQ143" s="128" t="s">
        <v>5123</v>
      </c>
      <c r="AR143" s="140">
        <v>0.24791666666666667</v>
      </c>
      <c r="AS143" s="134" t="s">
        <v>5125</v>
      </c>
      <c r="AT143" s="130">
        <v>0.3611111111111111</v>
      </c>
      <c r="AU143" s="128" t="s">
        <v>5126</v>
      </c>
      <c r="AV143" s="145">
        <v>0.5048611111111111</v>
      </c>
      <c r="AW143" s="134" t="s">
        <v>5127</v>
      </c>
      <c r="AX143" s="134" t="s">
        <v>5128</v>
      </c>
      <c r="AY143" s="128" t="s">
        <v>5130</v>
      </c>
      <c r="BA143" s="140">
        <v>0.21180555555555555</v>
      </c>
      <c r="BB143" s="130">
        <v>0.3034722222222222</v>
      </c>
      <c r="BC143" s="146">
        <v>0.6541666666666667</v>
      </c>
      <c r="BD143" s="134" t="s">
        <v>5131</v>
      </c>
      <c r="BE143" s="128" t="s">
        <v>5132</v>
      </c>
      <c r="BF143" s="146"/>
      <c r="BG143" s="146"/>
      <c r="BH143" s="146"/>
    </row>
    <row r="144">
      <c r="A144" s="122">
        <f t="shared" si="3"/>
        <v>0</v>
      </c>
      <c r="B144" s="122">
        <f t="shared" si="4"/>
        <v>0</v>
      </c>
      <c r="C144" s="122">
        <f t="shared" si="5"/>
        <v>0</v>
      </c>
      <c r="D144" s="122">
        <f t="shared" si="6"/>
        <v>0</v>
      </c>
      <c r="E144" s="122">
        <f t="shared" si="2"/>
        <v>459</v>
      </c>
      <c r="F144" s="135" t="s">
        <v>5138</v>
      </c>
      <c r="H144" s="135" t="s">
        <v>5140</v>
      </c>
      <c r="I144" s="135" t="s">
        <v>5141</v>
      </c>
      <c r="J144" s="135" t="s">
        <v>5142</v>
      </c>
      <c r="L144" s="175" t="s">
        <v>5143</v>
      </c>
      <c r="M144" s="175" t="s">
        <v>5145</v>
      </c>
      <c r="N144" s="169" t="s">
        <v>5146</v>
      </c>
      <c r="O144" s="123" t="s">
        <v>615</v>
      </c>
      <c r="P144" s="138" t="s">
        <v>5147</v>
      </c>
      <c r="Q144" s="138" t="s">
        <v>5148</v>
      </c>
      <c r="R144" s="138" t="s">
        <v>5150</v>
      </c>
      <c r="S144" s="138" t="s">
        <v>5151</v>
      </c>
      <c r="T144" s="138" t="s">
        <v>5153</v>
      </c>
      <c r="U144" s="138" t="s">
        <v>5154</v>
      </c>
      <c r="V144" s="138" t="s">
        <v>5154</v>
      </c>
      <c r="W144" s="138" t="s">
        <v>5157</v>
      </c>
      <c r="X144" s="138" t="s">
        <v>5158</v>
      </c>
      <c r="Y144" s="138" t="s">
        <v>5159</v>
      </c>
      <c r="Z144" s="138" t="s">
        <v>5161</v>
      </c>
      <c r="AA144" s="128" t="s">
        <v>5162</v>
      </c>
      <c r="AB144" s="130">
        <v>0.4375</v>
      </c>
      <c r="AC144" s="128" t="s">
        <v>5163</v>
      </c>
      <c r="AD144" s="125">
        <v>0.4465277777777778</v>
      </c>
      <c r="AE144" s="134" t="s">
        <v>5164</v>
      </c>
      <c r="AF144" s="130">
        <v>0.3854166666666667</v>
      </c>
      <c r="AG144" s="134" t="s">
        <v>5166</v>
      </c>
      <c r="AH144" s="128" t="s">
        <v>3926</v>
      </c>
      <c r="AI144" s="138" t="s">
        <v>4742</v>
      </c>
      <c r="AJ144" s="145">
        <v>0.2701388888888889</v>
      </c>
      <c r="AK144" s="130">
        <v>0.6173611111111111</v>
      </c>
      <c r="AL144" s="130">
        <v>0.3909722222222222</v>
      </c>
      <c r="AM144" s="138" t="s">
        <v>5168</v>
      </c>
      <c r="AN144" s="134" t="s">
        <v>5169</v>
      </c>
      <c r="AO144" s="134" t="s">
        <v>5170</v>
      </c>
      <c r="AP144" s="140">
        <v>0.36527777777777776</v>
      </c>
      <c r="AQ144" s="140">
        <v>0.3333333333333333</v>
      </c>
      <c r="AR144" s="128" t="s">
        <v>5171</v>
      </c>
      <c r="AS144" s="130">
        <v>0.46875</v>
      </c>
      <c r="AT144" s="134" t="s">
        <v>5173</v>
      </c>
      <c r="AU144" s="140">
        <v>0.30833333333333335</v>
      </c>
      <c r="AV144" s="128" t="s">
        <v>5174</v>
      </c>
      <c r="AW144" s="130">
        <v>0.38263888888888886</v>
      </c>
      <c r="AX144" s="130">
        <v>0.20972222222222223</v>
      </c>
      <c r="AY144" s="140">
        <v>0.23680555555555555</v>
      </c>
      <c r="BA144" s="128" t="s">
        <v>5178</v>
      </c>
      <c r="BB144" s="134" t="s">
        <v>5180</v>
      </c>
      <c r="BC144" s="141" t="s">
        <v>5181</v>
      </c>
      <c r="BD144" s="130">
        <v>0.45</v>
      </c>
      <c r="BE144" s="140">
        <v>0.32708333333333334</v>
      </c>
      <c r="BF144" s="141"/>
      <c r="BG144" s="141"/>
      <c r="BH144" s="141"/>
    </row>
    <row r="145">
      <c r="A145" s="122">
        <f t="shared" si="3"/>
        <v>0</v>
      </c>
      <c r="B145" s="122">
        <f t="shared" si="4"/>
        <v>0</v>
      </c>
      <c r="C145" s="122">
        <f t="shared" si="5"/>
        <v>0</v>
      </c>
      <c r="D145" s="122">
        <f t="shared" si="6"/>
        <v>0</v>
      </c>
      <c r="E145" s="122">
        <f t="shared" si="2"/>
        <v>223</v>
      </c>
      <c r="F145" s="135" t="s">
        <v>862</v>
      </c>
      <c r="H145" s="135" t="s">
        <v>5186</v>
      </c>
      <c r="I145" s="135" t="s">
        <v>866</v>
      </c>
      <c r="J145" s="135" t="s">
        <v>5188</v>
      </c>
      <c r="L145" s="175" t="s">
        <v>5189</v>
      </c>
      <c r="M145" s="175" t="s">
        <v>1196</v>
      </c>
      <c r="N145" s="169" t="s">
        <v>661</v>
      </c>
      <c r="O145" s="123" t="s">
        <v>5191</v>
      </c>
      <c r="P145" s="142">
        <v>0.22291666666666668</v>
      </c>
      <c r="Q145" s="142">
        <v>0.3034722222222222</v>
      </c>
      <c r="R145" s="142">
        <v>0.3506944444444444</v>
      </c>
      <c r="S145" s="142">
        <v>0.35347222222222224</v>
      </c>
      <c r="T145" s="142">
        <v>0.38819444444444445</v>
      </c>
      <c r="U145" s="142">
        <v>0.5673611111111111</v>
      </c>
      <c r="V145" s="142">
        <v>0.5673611111111111</v>
      </c>
      <c r="W145" s="142">
        <v>0.25555555555555554</v>
      </c>
      <c r="X145" s="142">
        <v>0.35625</v>
      </c>
      <c r="Y145" s="142">
        <v>0.28680555555555554</v>
      </c>
      <c r="Z145" s="142">
        <v>0.24791666666666667</v>
      </c>
      <c r="AA145" s="145">
        <v>0.6590277777777778</v>
      </c>
      <c r="AB145" s="134" t="s">
        <v>5195</v>
      </c>
      <c r="AC145" s="140">
        <v>0.41388888888888886</v>
      </c>
      <c r="AD145" s="147" t="s">
        <v>5196</v>
      </c>
      <c r="AE145" s="130">
        <v>0.6902777777777778</v>
      </c>
      <c r="AF145" s="134" t="s">
        <v>5198</v>
      </c>
      <c r="AG145" s="130">
        <v>0.41875</v>
      </c>
      <c r="AH145" s="140">
        <v>0.33055555555555555</v>
      </c>
      <c r="AI145" s="142">
        <v>0.31666666666666665</v>
      </c>
      <c r="AJ145" s="128" t="s">
        <v>5199</v>
      </c>
      <c r="AK145" s="134" t="s">
        <v>3554</v>
      </c>
      <c r="AL145" s="134" t="s">
        <v>5201</v>
      </c>
      <c r="AM145" s="142">
        <v>0.25833333333333336</v>
      </c>
      <c r="AN145" s="130">
        <v>0.3888888888888889</v>
      </c>
      <c r="AO145" s="130">
        <v>0.41875</v>
      </c>
      <c r="AP145" s="128" t="s">
        <v>5202</v>
      </c>
      <c r="AQ145" s="128" t="s">
        <v>5203</v>
      </c>
      <c r="AR145" s="140">
        <v>0.25</v>
      </c>
      <c r="AS145" s="134" t="s">
        <v>5205</v>
      </c>
      <c r="AT145" s="130">
        <v>0.3645833333333333</v>
      </c>
      <c r="AU145" s="128" t="s">
        <v>5206</v>
      </c>
      <c r="AV145" s="145">
        <v>0.5069444444444444</v>
      </c>
      <c r="AW145" s="134" t="s">
        <v>5208</v>
      </c>
      <c r="AX145" s="134" t="s">
        <v>5209</v>
      </c>
      <c r="AY145" s="128" t="s">
        <v>5211</v>
      </c>
      <c r="BA145" s="140">
        <v>0.21319444444444444</v>
      </c>
      <c r="BB145" s="130">
        <v>0.30625</v>
      </c>
      <c r="BC145" s="146">
        <v>0.6583333333333333</v>
      </c>
      <c r="BD145" s="134" t="s">
        <v>4924</v>
      </c>
      <c r="BE145" s="128" t="s">
        <v>1332</v>
      </c>
      <c r="BF145" s="146"/>
      <c r="BG145" s="146"/>
      <c r="BH145" s="146"/>
    </row>
    <row r="146">
      <c r="A146" s="122">
        <f t="shared" si="3"/>
        <v>0</v>
      </c>
      <c r="B146" s="122">
        <f t="shared" si="4"/>
        <v>0</v>
      </c>
      <c r="C146" s="122">
        <f t="shared" si="5"/>
        <v>0</v>
      </c>
      <c r="D146" s="122">
        <f t="shared" si="6"/>
        <v>0</v>
      </c>
      <c r="E146" s="122">
        <f t="shared" si="2"/>
        <v>456</v>
      </c>
      <c r="F146" s="135">
        <v>48.0</v>
      </c>
      <c r="H146" s="135">
        <v>48.0</v>
      </c>
      <c r="I146" s="135">
        <v>48.0</v>
      </c>
      <c r="J146" s="135">
        <v>48.0</v>
      </c>
      <c r="L146" s="175" t="s">
        <v>5218</v>
      </c>
      <c r="M146" s="175" t="s">
        <v>5219</v>
      </c>
      <c r="N146" s="169" t="s">
        <v>5220</v>
      </c>
      <c r="O146" s="123" t="s">
        <v>5222</v>
      </c>
      <c r="P146" s="138" t="s">
        <v>5223</v>
      </c>
      <c r="Q146" s="138" t="s">
        <v>5225</v>
      </c>
      <c r="R146" s="138" t="s">
        <v>5226</v>
      </c>
      <c r="S146" s="138" t="s">
        <v>5229</v>
      </c>
      <c r="T146" s="138" t="s">
        <v>5231</v>
      </c>
      <c r="U146" s="138" t="s">
        <v>5233</v>
      </c>
      <c r="V146" s="138" t="s">
        <v>5233</v>
      </c>
      <c r="W146" s="138" t="s">
        <v>5235</v>
      </c>
      <c r="X146" s="138" t="s">
        <v>5237</v>
      </c>
      <c r="Y146" s="138" t="s">
        <v>5239</v>
      </c>
      <c r="Z146" s="138" t="s">
        <v>5241</v>
      </c>
      <c r="AA146" s="128" t="s">
        <v>5242</v>
      </c>
      <c r="AB146" s="130">
        <v>0.44027777777777777</v>
      </c>
      <c r="AC146" s="128" t="s">
        <v>5245</v>
      </c>
      <c r="AD146" s="125">
        <v>0.4534722222222222</v>
      </c>
      <c r="AE146" s="134" t="s">
        <v>5247</v>
      </c>
      <c r="AF146" s="130">
        <v>0.38819444444444445</v>
      </c>
      <c r="AG146" s="134" t="s">
        <v>5249</v>
      </c>
      <c r="AH146" s="128" t="s">
        <v>5250</v>
      </c>
      <c r="AI146" s="138" t="s">
        <v>4826</v>
      </c>
      <c r="AJ146" s="145">
        <v>0.27152777777777776</v>
      </c>
      <c r="AK146" s="130">
        <v>0.6194444444444445</v>
      </c>
      <c r="AL146" s="130">
        <v>0.3951388888888889</v>
      </c>
      <c r="AM146" s="138" t="s">
        <v>5252</v>
      </c>
      <c r="AN146" s="134" t="s">
        <v>5253</v>
      </c>
      <c r="AO146" s="134" t="s">
        <v>5254</v>
      </c>
      <c r="AP146" s="140">
        <v>0.36666666666666664</v>
      </c>
      <c r="AQ146" s="140">
        <v>0.3388888888888889</v>
      </c>
      <c r="AR146" s="128" t="s">
        <v>5256</v>
      </c>
      <c r="AS146" s="130">
        <v>0.47291666666666665</v>
      </c>
      <c r="AT146" s="134" t="s">
        <v>5257</v>
      </c>
      <c r="AU146" s="140">
        <v>0.30972222222222223</v>
      </c>
      <c r="AV146" s="128" t="s">
        <v>5259</v>
      </c>
      <c r="AW146" s="130">
        <v>0.38819444444444445</v>
      </c>
      <c r="AX146" s="130">
        <v>0.2152777777777778</v>
      </c>
      <c r="AY146" s="140">
        <v>0.2375</v>
      </c>
      <c r="BA146" s="128" t="s">
        <v>653</v>
      </c>
      <c r="BB146" s="134" t="s">
        <v>5261</v>
      </c>
      <c r="BC146" s="141" t="s">
        <v>5262</v>
      </c>
      <c r="BD146" s="130">
        <v>0.45555555555555555</v>
      </c>
      <c r="BE146" s="140">
        <v>0.33055555555555555</v>
      </c>
      <c r="BF146" s="141"/>
      <c r="BG146" s="141"/>
      <c r="BH146" s="141"/>
    </row>
    <row r="147">
      <c r="A147" s="122">
        <f t="shared" si="3"/>
        <v>0</v>
      </c>
      <c r="B147" s="122">
        <f t="shared" si="4"/>
        <v>0</v>
      </c>
      <c r="C147" s="122">
        <f t="shared" si="5"/>
        <v>0</v>
      </c>
      <c r="D147" s="122">
        <f t="shared" si="6"/>
        <v>0</v>
      </c>
      <c r="E147" s="122">
        <f t="shared" si="2"/>
        <v>287</v>
      </c>
      <c r="F147" s="135" t="s">
        <v>5269</v>
      </c>
      <c r="H147" s="135" t="s">
        <v>5270</v>
      </c>
      <c r="I147" s="135" t="s">
        <v>5271</v>
      </c>
      <c r="J147" s="135" t="s">
        <v>5272</v>
      </c>
      <c r="L147" s="175" t="s">
        <v>5274</v>
      </c>
      <c r="M147" s="175" t="s">
        <v>5275</v>
      </c>
      <c r="N147" s="169" t="s">
        <v>5276</v>
      </c>
      <c r="O147" s="123" t="s">
        <v>5277</v>
      </c>
      <c r="P147" s="142">
        <v>0.22916666666666666</v>
      </c>
      <c r="Q147" s="142">
        <v>0.3076388888888889</v>
      </c>
      <c r="R147" s="142">
        <v>0.3527777777777778</v>
      </c>
      <c r="S147" s="142">
        <v>0.36041666666666666</v>
      </c>
      <c r="T147" s="142">
        <v>0.39861111111111114</v>
      </c>
      <c r="U147" s="142">
        <v>0.5694444444444444</v>
      </c>
      <c r="V147" s="142">
        <v>0.5694444444444444</v>
      </c>
      <c r="W147" s="142">
        <v>0.26180555555555557</v>
      </c>
      <c r="X147" s="142">
        <v>0.36041666666666666</v>
      </c>
      <c r="Y147" s="142">
        <v>0.28958333333333336</v>
      </c>
      <c r="Z147" s="142">
        <v>0.2604166666666667</v>
      </c>
      <c r="AA147" s="145">
        <v>0.6611111111111111</v>
      </c>
      <c r="AB147" s="134" t="s">
        <v>5282</v>
      </c>
      <c r="AC147" s="140">
        <v>0.41875</v>
      </c>
      <c r="AD147" s="147" t="s">
        <v>5283</v>
      </c>
      <c r="AE147" s="130">
        <v>0.6923611111111111</v>
      </c>
      <c r="AF147" s="134" t="s">
        <v>5284</v>
      </c>
      <c r="AG147" s="130">
        <v>0.4236111111111111</v>
      </c>
      <c r="AH147" s="140">
        <v>0.33194444444444443</v>
      </c>
      <c r="AI147" s="142">
        <v>0.31805555555555554</v>
      </c>
      <c r="AJ147" s="128" t="s">
        <v>5286</v>
      </c>
      <c r="AK147" s="134" t="s">
        <v>5287</v>
      </c>
      <c r="AL147" s="134" t="s">
        <v>5288</v>
      </c>
      <c r="AM147" s="142">
        <v>0.2604166666666667</v>
      </c>
      <c r="AN147" s="130">
        <v>0.3888888888888889</v>
      </c>
      <c r="AO147" s="130">
        <v>0.42430555555555555</v>
      </c>
      <c r="AP147" s="128" t="s">
        <v>5290</v>
      </c>
      <c r="AQ147" s="128" t="s">
        <v>5291</v>
      </c>
      <c r="AR147" s="140">
        <v>0.2520833333333333</v>
      </c>
      <c r="AS147" s="134" t="s">
        <v>5292</v>
      </c>
      <c r="AT147" s="130">
        <v>0.36666666666666664</v>
      </c>
      <c r="AU147" s="128" t="s">
        <v>1055</v>
      </c>
      <c r="AV147" s="145">
        <v>0.5076388888888889</v>
      </c>
      <c r="AW147" s="134" t="s">
        <v>5294</v>
      </c>
      <c r="AX147" s="134" t="s">
        <v>5295</v>
      </c>
      <c r="AY147" s="128" t="s">
        <v>5296</v>
      </c>
      <c r="BA147" s="140">
        <v>0.21875</v>
      </c>
      <c r="BB147" s="130">
        <v>0.3138888888888889</v>
      </c>
      <c r="BC147" s="146">
        <v>0.6611111111111111</v>
      </c>
      <c r="BD147" s="134" t="s">
        <v>5299</v>
      </c>
      <c r="BE147" s="128" t="s">
        <v>5301</v>
      </c>
      <c r="BF147" s="146"/>
      <c r="BG147" s="146"/>
      <c r="BH147" s="146"/>
    </row>
    <row r="148">
      <c r="A148" s="122">
        <f t="shared" si="3"/>
        <v>0</v>
      </c>
      <c r="B148" s="122">
        <f t="shared" si="4"/>
        <v>0</v>
      </c>
      <c r="C148" s="122">
        <f t="shared" si="5"/>
        <v>0</v>
      </c>
      <c r="D148" s="122">
        <f t="shared" si="6"/>
        <v>0</v>
      </c>
      <c r="E148" s="122">
        <f t="shared" si="2"/>
        <v>480</v>
      </c>
      <c r="F148" s="135" t="s">
        <v>1969</v>
      </c>
      <c r="H148" s="135" t="s">
        <v>5305</v>
      </c>
      <c r="I148" s="135" t="s">
        <v>5306</v>
      </c>
      <c r="J148" s="135" t="s">
        <v>5307</v>
      </c>
      <c r="L148" s="175" t="s">
        <v>5309</v>
      </c>
      <c r="M148" s="175" t="s">
        <v>615</v>
      </c>
      <c r="N148" s="169" t="s">
        <v>5310</v>
      </c>
      <c r="O148" s="123" t="s">
        <v>661</v>
      </c>
      <c r="P148" s="138" t="s">
        <v>5311</v>
      </c>
      <c r="Q148" s="138" t="s">
        <v>5314</v>
      </c>
      <c r="R148" s="138" t="s">
        <v>5316</v>
      </c>
      <c r="S148" s="138" t="s">
        <v>5317</v>
      </c>
      <c r="T148" s="138" t="s">
        <v>5318</v>
      </c>
      <c r="U148" s="138" t="s">
        <v>5320</v>
      </c>
      <c r="V148" s="138" t="s">
        <v>5320</v>
      </c>
      <c r="W148" s="138" t="s">
        <v>5322</v>
      </c>
      <c r="X148" s="138" t="s">
        <v>5323</v>
      </c>
      <c r="Y148" s="138" t="s">
        <v>5324</v>
      </c>
      <c r="Z148" s="138" t="s">
        <v>5326</v>
      </c>
      <c r="AA148" s="128" t="s">
        <v>5328</v>
      </c>
      <c r="AB148" s="130">
        <v>0.4479166666666667</v>
      </c>
      <c r="AC148" s="128" t="s">
        <v>5330</v>
      </c>
      <c r="AD148" s="125">
        <v>0.45694444444444443</v>
      </c>
      <c r="AE148" s="134" t="s">
        <v>5331</v>
      </c>
      <c r="AF148" s="130">
        <v>0.3909722222222222</v>
      </c>
      <c r="AG148" s="134" t="s">
        <v>5334</v>
      </c>
      <c r="AH148" s="128" t="s">
        <v>5335</v>
      </c>
      <c r="AI148" s="138" t="s">
        <v>4915</v>
      </c>
      <c r="AJ148" s="145">
        <v>0.2743055555555556</v>
      </c>
      <c r="AK148" s="130">
        <v>0.6201388888888889</v>
      </c>
      <c r="AL148" s="130">
        <v>0.40208333333333335</v>
      </c>
      <c r="AM148" s="138" t="s">
        <v>5338</v>
      </c>
      <c r="AN148" s="134" t="s">
        <v>5339</v>
      </c>
      <c r="AO148" s="134" t="s">
        <v>5340</v>
      </c>
      <c r="AP148" s="140">
        <v>0.3701388888888889</v>
      </c>
      <c r="AQ148" s="140">
        <v>0.34444444444444444</v>
      </c>
      <c r="AR148" s="128" t="s">
        <v>5343</v>
      </c>
      <c r="AS148" s="130">
        <v>0.47708333333333336</v>
      </c>
      <c r="AT148" s="134" t="s">
        <v>5344</v>
      </c>
      <c r="AU148" s="140">
        <v>0.31319444444444444</v>
      </c>
      <c r="AV148" s="128" t="s">
        <v>5345</v>
      </c>
      <c r="AW148" s="130">
        <v>0.39166666666666666</v>
      </c>
      <c r="AX148" s="130">
        <v>0.21666666666666667</v>
      </c>
      <c r="AY148" s="140">
        <v>0.2388888888888889</v>
      </c>
      <c r="BA148" s="128" t="s">
        <v>4503</v>
      </c>
      <c r="BB148" s="134" t="s">
        <v>5347</v>
      </c>
      <c r="BC148" s="141" t="s">
        <v>5348</v>
      </c>
      <c r="BD148" s="130">
        <v>0.45625</v>
      </c>
      <c r="BE148" s="140">
        <v>0.33125</v>
      </c>
      <c r="BF148" s="141"/>
      <c r="BG148" s="141"/>
      <c r="BH148" s="141"/>
    </row>
    <row r="149">
      <c r="A149" s="122">
        <f t="shared" si="3"/>
        <v>0</v>
      </c>
      <c r="B149" s="122">
        <f t="shared" si="4"/>
        <v>0</v>
      </c>
      <c r="C149" s="122">
        <f t="shared" si="5"/>
        <v>0</v>
      </c>
      <c r="D149" s="122">
        <f t="shared" si="6"/>
        <v>0</v>
      </c>
      <c r="E149" s="122">
        <f t="shared" si="2"/>
        <v>347</v>
      </c>
      <c r="F149" s="135">
        <v>49.0</v>
      </c>
      <c r="H149" s="135">
        <v>49.0</v>
      </c>
      <c r="I149" s="135">
        <v>49.0</v>
      </c>
      <c r="J149" s="135">
        <v>49.0</v>
      </c>
      <c r="L149" s="175" t="s">
        <v>1196</v>
      </c>
      <c r="M149" s="175" t="s">
        <v>5358</v>
      </c>
      <c r="N149" s="169" t="s">
        <v>5359</v>
      </c>
      <c r="O149" s="123" t="s">
        <v>5360</v>
      </c>
      <c r="P149" s="142">
        <v>0.2298611111111111</v>
      </c>
      <c r="Q149" s="142">
        <v>0.3138888888888889</v>
      </c>
      <c r="R149" s="142">
        <v>0.35625</v>
      </c>
      <c r="S149" s="142">
        <v>0.36666666666666664</v>
      </c>
      <c r="T149" s="142">
        <v>0.4097222222222222</v>
      </c>
      <c r="U149" s="142">
        <v>0.5708333333333333</v>
      </c>
      <c r="V149" s="142">
        <v>0.5708333333333333</v>
      </c>
      <c r="W149" s="142">
        <v>0.2652777777777778</v>
      </c>
      <c r="X149" s="142">
        <v>0.36527777777777776</v>
      </c>
      <c r="Y149" s="142">
        <v>0.2986111111111111</v>
      </c>
      <c r="Z149" s="142">
        <v>0.2625</v>
      </c>
      <c r="AA149" s="145">
        <v>0.6680555555555555</v>
      </c>
      <c r="AB149" s="134" t="s">
        <v>5364</v>
      </c>
      <c r="AC149" s="140">
        <v>0.4222222222222222</v>
      </c>
      <c r="AD149" s="147" t="s">
        <v>5365</v>
      </c>
      <c r="AE149" s="130">
        <v>0.6951388888888889</v>
      </c>
      <c r="AF149" s="134" t="s">
        <v>5366</v>
      </c>
      <c r="AG149" s="130">
        <v>0.4263888888888889</v>
      </c>
      <c r="AH149" s="140">
        <v>0.33541666666666664</v>
      </c>
      <c r="AI149" s="142">
        <v>0.32083333333333336</v>
      </c>
      <c r="AJ149" s="128" t="s">
        <v>5368</v>
      </c>
      <c r="AK149" s="134" t="s">
        <v>5369</v>
      </c>
      <c r="AL149" s="134" t="s">
        <v>5370</v>
      </c>
      <c r="AM149" s="142">
        <v>0.2659722222222222</v>
      </c>
      <c r="AN149" s="130">
        <v>0.3958333333333333</v>
      </c>
      <c r="AO149" s="130">
        <v>0.4284722222222222</v>
      </c>
      <c r="AP149" s="128" t="s">
        <v>5372</v>
      </c>
      <c r="AQ149" s="128" t="s">
        <v>5374</v>
      </c>
      <c r="AR149" s="140">
        <v>0.2548611111111111</v>
      </c>
      <c r="AS149" s="134" t="s">
        <v>5377</v>
      </c>
      <c r="AT149" s="130">
        <v>0.3680555555555556</v>
      </c>
      <c r="AU149" s="128" t="s">
        <v>5378</v>
      </c>
      <c r="AV149" s="145">
        <v>0.5118055555555555</v>
      </c>
      <c r="AW149" s="134" t="s">
        <v>5379</v>
      </c>
      <c r="AX149" s="134" t="s">
        <v>5381</v>
      </c>
      <c r="AY149" s="128" t="s">
        <v>5382</v>
      </c>
      <c r="BA149" s="140">
        <v>0.21944444444444444</v>
      </c>
      <c r="BB149" s="130">
        <v>0.3173611111111111</v>
      </c>
      <c r="BC149" s="146">
        <v>0.6722222222222223</v>
      </c>
      <c r="BD149" s="134" t="s">
        <v>5383</v>
      </c>
      <c r="BE149" s="128" t="s">
        <v>5385</v>
      </c>
      <c r="BF149" s="146"/>
      <c r="BG149" s="146"/>
      <c r="BH149" s="146"/>
    </row>
    <row r="150">
      <c r="A150" s="122">
        <f t="shared" si="3"/>
        <v>0</v>
      </c>
      <c r="B150" s="122">
        <f t="shared" si="4"/>
        <v>0</v>
      </c>
      <c r="C150" s="122">
        <f t="shared" si="5"/>
        <v>0</v>
      </c>
      <c r="D150" s="122">
        <f t="shared" si="6"/>
        <v>0</v>
      </c>
      <c r="E150" s="122">
        <f t="shared" si="2"/>
        <v>420</v>
      </c>
      <c r="F150" s="135" t="s">
        <v>5391</v>
      </c>
      <c r="H150" s="135" t="s">
        <v>5393</v>
      </c>
      <c r="I150" s="135" t="s">
        <v>5394</v>
      </c>
      <c r="J150" s="135" t="s">
        <v>5395</v>
      </c>
      <c r="L150" s="175" t="s">
        <v>5398</v>
      </c>
      <c r="M150" s="175" t="s">
        <v>5399</v>
      </c>
      <c r="N150" s="169" t="s">
        <v>5400</v>
      </c>
      <c r="O150" s="123" t="s">
        <v>615</v>
      </c>
      <c r="P150" s="138" t="s">
        <v>5404</v>
      </c>
      <c r="Q150" s="138" t="s">
        <v>5405</v>
      </c>
      <c r="R150" s="138" t="s">
        <v>5407</v>
      </c>
      <c r="S150" s="138" t="s">
        <v>5408</v>
      </c>
      <c r="T150" s="138" t="s">
        <v>5409</v>
      </c>
      <c r="U150" s="138" t="s">
        <v>2299</v>
      </c>
      <c r="V150" s="138" t="s">
        <v>2299</v>
      </c>
      <c r="W150" s="138" t="s">
        <v>1857</v>
      </c>
      <c r="X150" s="138" t="s">
        <v>5413</v>
      </c>
      <c r="Y150" s="138" t="s">
        <v>5414</v>
      </c>
      <c r="Z150" s="138" t="s">
        <v>5416</v>
      </c>
      <c r="AA150" s="128" t="s">
        <v>5417</v>
      </c>
      <c r="AB150" s="130">
        <v>0.4513888888888889</v>
      </c>
      <c r="AC150" s="128" t="s">
        <v>5418</v>
      </c>
      <c r="AD150" s="125">
        <v>0.4618055555555556</v>
      </c>
      <c r="AE150" s="134" t="s">
        <v>5420</v>
      </c>
      <c r="AF150" s="130">
        <v>0.39652777777777776</v>
      </c>
      <c r="AG150" s="134" t="s">
        <v>5421</v>
      </c>
      <c r="AH150" s="128" t="s">
        <v>724</v>
      </c>
      <c r="AI150" s="138" t="s">
        <v>4994</v>
      </c>
      <c r="AJ150" s="145">
        <v>0.28194444444444444</v>
      </c>
      <c r="AK150" s="130">
        <v>0.6236111111111111</v>
      </c>
      <c r="AL150" s="130">
        <v>0.4083333333333333</v>
      </c>
      <c r="AM150" s="138" t="s">
        <v>5423</v>
      </c>
      <c r="AN150" s="134" t="s">
        <v>5424</v>
      </c>
      <c r="AO150" s="134" t="s">
        <v>5425</v>
      </c>
      <c r="AP150" s="140">
        <v>0.3770833333333333</v>
      </c>
      <c r="AQ150" s="140">
        <v>0.3506944444444444</v>
      </c>
      <c r="AR150" s="128" t="s">
        <v>5428</v>
      </c>
      <c r="AS150" s="130">
        <v>0.47847222222222224</v>
      </c>
      <c r="AT150" s="134" t="s">
        <v>5429</v>
      </c>
      <c r="AU150" s="140">
        <v>0.3145833333333333</v>
      </c>
      <c r="AV150" s="128" t="s">
        <v>5431</v>
      </c>
      <c r="AW150" s="130">
        <v>0.3993055555555556</v>
      </c>
      <c r="AX150" s="130">
        <v>0.21805555555555556</v>
      </c>
      <c r="AY150" s="140">
        <v>0.23958333333333334</v>
      </c>
      <c r="BA150" s="128" t="s">
        <v>5434</v>
      </c>
      <c r="BB150" s="134" t="s">
        <v>1082</v>
      </c>
      <c r="BC150" s="141" t="s">
        <v>5436</v>
      </c>
      <c r="BD150" s="130">
        <v>0.4583333333333333</v>
      </c>
      <c r="BE150" s="140">
        <v>0.33402777777777776</v>
      </c>
      <c r="BF150" s="141"/>
      <c r="BG150" s="141"/>
      <c r="BH150" s="141"/>
    </row>
    <row r="151">
      <c r="A151" s="122">
        <f t="shared" si="3"/>
        <v>0</v>
      </c>
      <c r="B151" s="122">
        <f t="shared" si="4"/>
        <v>0</v>
      </c>
      <c r="C151" s="122">
        <f t="shared" si="5"/>
        <v>0</v>
      </c>
      <c r="D151" s="122">
        <f t="shared" si="6"/>
        <v>0</v>
      </c>
      <c r="E151" s="122">
        <f t="shared" si="2"/>
        <v>240</v>
      </c>
      <c r="F151" s="135" t="s">
        <v>5443</v>
      </c>
      <c r="H151" s="135" t="s">
        <v>5444</v>
      </c>
      <c r="I151" s="135" t="s">
        <v>5445</v>
      </c>
      <c r="J151" s="135" t="s">
        <v>5446</v>
      </c>
      <c r="L151" s="175" t="s">
        <v>615</v>
      </c>
      <c r="M151" s="175" t="s">
        <v>5448</v>
      </c>
      <c r="N151" s="169" t="s">
        <v>5449</v>
      </c>
      <c r="O151" s="123" t="s">
        <v>5450</v>
      </c>
      <c r="P151" s="142">
        <v>0.2326388888888889</v>
      </c>
      <c r="Q151" s="142">
        <v>0.31666666666666665</v>
      </c>
      <c r="R151" s="142">
        <v>0.3611111111111111</v>
      </c>
      <c r="S151" s="142">
        <v>0.37430555555555556</v>
      </c>
      <c r="T151" s="142">
        <v>0.4173611111111111</v>
      </c>
      <c r="U151" s="142">
        <v>0.5736111111111111</v>
      </c>
      <c r="V151" s="142">
        <v>0.5736111111111111</v>
      </c>
      <c r="W151" s="142">
        <v>0.26875</v>
      </c>
      <c r="X151" s="142">
        <v>0.375</v>
      </c>
      <c r="Y151" s="142">
        <v>0.3013888888888889</v>
      </c>
      <c r="Z151" s="142">
        <v>0.27152777777777776</v>
      </c>
      <c r="AA151" s="145">
        <v>0.6708333333333333</v>
      </c>
      <c r="AB151" s="134" t="s">
        <v>5452</v>
      </c>
      <c r="AC151" s="140">
        <v>0.42777777777777776</v>
      </c>
      <c r="AD151" s="147" t="s">
        <v>5454</v>
      </c>
      <c r="AE151" s="130">
        <v>0.7020833333333333</v>
      </c>
      <c r="AF151" s="134" t="s">
        <v>5455</v>
      </c>
      <c r="AG151" s="130">
        <v>0.43472222222222223</v>
      </c>
      <c r="AH151" s="140">
        <v>0.3416666666666667</v>
      </c>
      <c r="AI151" s="142">
        <v>0.3229166666666667</v>
      </c>
      <c r="AJ151" s="128" t="s">
        <v>5456</v>
      </c>
      <c r="AK151" s="134" t="s">
        <v>5457</v>
      </c>
      <c r="AL151" s="134" t="s">
        <v>5459</v>
      </c>
      <c r="AM151" s="142">
        <v>0.2708333333333333</v>
      </c>
      <c r="AN151" s="130">
        <v>0.39861111111111114</v>
      </c>
      <c r="AO151" s="130">
        <v>0.4388888888888889</v>
      </c>
      <c r="AP151" s="128" t="s">
        <v>5460</v>
      </c>
      <c r="AQ151" s="128" t="s">
        <v>5461</v>
      </c>
      <c r="AR151" s="140">
        <v>0.2569444444444444</v>
      </c>
      <c r="AS151" s="134" t="s">
        <v>5462</v>
      </c>
      <c r="AT151" s="130">
        <v>0.37083333333333335</v>
      </c>
      <c r="AU151" s="128" t="s">
        <v>5464</v>
      </c>
      <c r="AV151" s="145">
        <v>0.5145833333333333</v>
      </c>
      <c r="AW151" s="134" t="s">
        <v>5465</v>
      </c>
      <c r="AX151" s="134" t="s">
        <v>5466</v>
      </c>
      <c r="AY151" s="128" t="s">
        <v>5467</v>
      </c>
      <c r="BA151" s="140">
        <v>0.21944444444444444</v>
      </c>
      <c r="BB151" s="130">
        <v>0.32569444444444445</v>
      </c>
      <c r="BC151" s="146">
        <v>0.68125</v>
      </c>
      <c r="BD151" s="134" t="s">
        <v>5468</v>
      </c>
      <c r="BE151" s="128" t="s">
        <v>5470</v>
      </c>
      <c r="BF151" s="146"/>
      <c r="BG151" s="146"/>
      <c r="BH151" s="146"/>
    </row>
    <row r="152">
      <c r="A152" s="122">
        <f t="shared" si="3"/>
        <v>0</v>
      </c>
      <c r="B152" s="122">
        <f t="shared" si="4"/>
        <v>0</v>
      </c>
      <c r="C152" s="122">
        <f t="shared" si="5"/>
        <v>0</v>
      </c>
      <c r="D152" s="122">
        <f t="shared" si="6"/>
        <v>0</v>
      </c>
      <c r="E152" s="122">
        <f t="shared" si="2"/>
        <v>482</v>
      </c>
      <c r="F152" s="135">
        <v>50.0</v>
      </c>
      <c r="H152" s="135">
        <v>50.0</v>
      </c>
      <c r="I152" s="135">
        <v>50.0</v>
      </c>
      <c r="J152" s="135">
        <v>50.0</v>
      </c>
      <c r="L152" s="175" t="s">
        <v>5471</v>
      </c>
      <c r="M152" s="175" t="s">
        <v>5472</v>
      </c>
      <c r="N152" s="169" t="s">
        <v>5473</v>
      </c>
      <c r="O152" s="123" t="s">
        <v>5474</v>
      </c>
      <c r="P152" s="138" t="s">
        <v>5475</v>
      </c>
      <c r="Q152" s="138" t="s">
        <v>5477</v>
      </c>
      <c r="R152" s="138" t="s">
        <v>5478</v>
      </c>
      <c r="S152" s="138" t="s">
        <v>5479</v>
      </c>
      <c r="T152" s="138" t="s">
        <v>5480</v>
      </c>
      <c r="U152" s="138" t="s">
        <v>5481</v>
      </c>
      <c r="V152" s="138" t="s">
        <v>5481</v>
      </c>
      <c r="W152" s="138" t="s">
        <v>5483</v>
      </c>
      <c r="X152" s="138" t="s">
        <v>5484</v>
      </c>
      <c r="Y152" s="138" t="s">
        <v>1345</v>
      </c>
      <c r="Z152" s="138" t="s">
        <v>5485</v>
      </c>
      <c r="AA152" s="128" t="s">
        <v>5486</v>
      </c>
      <c r="AB152" s="130">
        <v>0.4548611111111111</v>
      </c>
      <c r="AC152" s="128" t="s">
        <v>5487</v>
      </c>
      <c r="AD152" s="125">
        <v>0.4666666666666667</v>
      </c>
      <c r="AE152" s="134" t="s">
        <v>5489</v>
      </c>
      <c r="AF152" s="130">
        <v>0.40208333333333335</v>
      </c>
      <c r="AG152" s="134" t="s">
        <v>5490</v>
      </c>
      <c r="AH152" s="128" t="s">
        <v>5491</v>
      </c>
      <c r="AI152" s="138" t="s">
        <v>5086</v>
      </c>
      <c r="AJ152" s="145">
        <v>0.29097222222222224</v>
      </c>
      <c r="AK152" s="130">
        <v>0.6368055555555555</v>
      </c>
      <c r="AL152" s="130">
        <v>0.41388888888888886</v>
      </c>
      <c r="AM152" s="138" t="s">
        <v>5493</v>
      </c>
      <c r="AN152" s="134" t="s">
        <v>5494</v>
      </c>
      <c r="AO152" s="134" t="s">
        <v>5495</v>
      </c>
      <c r="AP152" s="140">
        <v>0.38472222222222224</v>
      </c>
      <c r="AQ152" s="140">
        <v>0.3541666666666667</v>
      </c>
      <c r="AR152" s="128" t="s">
        <v>5496</v>
      </c>
      <c r="AS152" s="130">
        <v>0.4875</v>
      </c>
      <c r="AT152" s="134" t="s">
        <v>2696</v>
      </c>
      <c r="AU152" s="140">
        <v>0.3194444444444444</v>
      </c>
      <c r="AV152" s="128" t="s">
        <v>5498</v>
      </c>
      <c r="AW152" s="130">
        <v>0.40347222222222223</v>
      </c>
      <c r="AX152" s="130">
        <v>0.22291666666666668</v>
      </c>
      <c r="AY152" s="140">
        <v>0.24097222222222223</v>
      </c>
      <c r="BA152" s="128" t="s">
        <v>5499</v>
      </c>
      <c r="BB152" s="134" t="s">
        <v>5500</v>
      </c>
      <c r="BC152" s="141" t="s">
        <v>5501</v>
      </c>
      <c r="BD152" s="130">
        <v>0.4652777777777778</v>
      </c>
      <c r="BE152" s="140">
        <v>0.33819444444444446</v>
      </c>
      <c r="BF152" s="141"/>
      <c r="BG152" s="141"/>
      <c r="BH152" s="141"/>
    </row>
    <row r="153">
      <c r="A153" s="122">
        <f t="shared" si="3"/>
        <v>0</v>
      </c>
      <c r="B153" s="122">
        <f t="shared" si="4"/>
        <v>0</v>
      </c>
      <c r="C153" s="122">
        <f t="shared" si="5"/>
        <v>0</v>
      </c>
      <c r="D153" s="122">
        <f t="shared" si="6"/>
        <v>0</v>
      </c>
      <c r="E153" s="122">
        <f t="shared" si="2"/>
        <v>276</v>
      </c>
      <c r="F153" s="135" t="s">
        <v>5504</v>
      </c>
      <c r="H153" s="135" t="s">
        <v>5506</v>
      </c>
      <c r="I153" s="135" t="s">
        <v>5507</v>
      </c>
      <c r="J153" s="135" t="s">
        <v>5508</v>
      </c>
      <c r="L153" s="175" t="s">
        <v>5509</v>
      </c>
      <c r="M153" s="175" t="s">
        <v>1196</v>
      </c>
      <c r="N153" s="169" t="s">
        <v>5511</v>
      </c>
      <c r="O153" s="123" t="s">
        <v>5512</v>
      </c>
      <c r="P153" s="142">
        <v>0.24722222222222223</v>
      </c>
      <c r="Q153" s="142">
        <v>0.31875</v>
      </c>
      <c r="R153" s="142">
        <v>0.3638888888888889</v>
      </c>
      <c r="S153" s="142">
        <v>0.38819444444444445</v>
      </c>
      <c r="T153" s="142">
        <v>0.4222222222222222</v>
      </c>
      <c r="U153" s="142">
        <v>0.5736111111111111</v>
      </c>
      <c r="V153" s="142">
        <v>0.5736111111111111</v>
      </c>
      <c r="W153" s="142">
        <v>0.26944444444444443</v>
      </c>
      <c r="X153" s="142">
        <v>0.37916666666666665</v>
      </c>
      <c r="Y153" s="142">
        <v>0.30486111111111114</v>
      </c>
      <c r="Z153" s="142">
        <v>0.27569444444444446</v>
      </c>
      <c r="AA153" s="145">
        <v>0.6798611111111111</v>
      </c>
      <c r="AB153" s="134" t="s">
        <v>5514</v>
      </c>
      <c r="AC153" s="140">
        <v>0.4340277777777778</v>
      </c>
      <c r="AD153" s="147" t="s">
        <v>5515</v>
      </c>
      <c r="AE153" s="130">
        <v>0.7055555555555556</v>
      </c>
      <c r="AF153" s="134" t="s">
        <v>5516</v>
      </c>
      <c r="AG153" s="130">
        <v>0.4395833333333333</v>
      </c>
      <c r="AH153" s="140">
        <v>0.34305555555555556</v>
      </c>
      <c r="AI153" s="142">
        <v>0.3277777777777778</v>
      </c>
      <c r="AJ153" s="128" t="s">
        <v>5518</v>
      </c>
      <c r="AK153" s="134" t="s">
        <v>5519</v>
      </c>
      <c r="AL153" s="134" t="s">
        <v>5520</v>
      </c>
      <c r="AM153" s="142">
        <v>0.2722222222222222</v>
      </c>
      <c r="AN153" s="130">
        <v>0.4</v>
      </c>
      <c r="AO153" s="130">
        <v>0.44305555555555554</v>
      </c>
      <c r="AP153" s="128" t="s">
        <v>5521</v>
      </c>
      <c r="AQ153" s="128" t="s">
        <v>5523</v>
      </c>
      <c r="AR153" s="140">
        <v>0.2590277777777778</v>
      </c>
      <c r="AS153" s="134" t="s">
        <v>5524</v>
      </c>
      <c r="AT153" s="130">
        <v>0.3798611111111111</v>
      </c>
      <c r="AU153" s="128" t="s">
        <v>5525</v>
      </c>
      <c r="AV153" s="145">
        <v>0.5152777777777777</v>
      </c>
      <c r="AW153" s="134" t="s">
        <v>5526</v>
      </c>
      <c r="AX153" s="134" t="s">
        <v>5527</v>
      </c>
      <c r="AY153" s="128" t="s">
        <v>5529</v>
      </c>
      <c r="BA153" s="140">
        <v>0.22152777777777777</v>
      </c>
      <c r="BB153" s="130">
        <v>0.32708333333333334</v>
      </c>
      <c r="BC153" s="146">
        <v>0.6916666666666667</v>
      </c>
      <c r="BD153" s="134" t="s">
        <v>1055</v>
      </c>
      <c r="BE153" s="128" t="s">
        <v>5530</v>
      </c>
      <c r="BF153" s="146"/>
      <c r="BG153" s="146"/>
      <c r="BH153" s="146"/>
    </row>
    <row r="154">
      <c r="A154" s="122">
        <f t="shared" si="3"/>
        <v>0</v>
      </c>
      <c r="B154" s="122">
        <f t="shared" si="4"/>
        <v>0</v>
      </c>
      <c r="C154" s="122">
        <f t="shared" si="5"/>
        <v>0</v>
      </c>
      <c r="D154" s="122">
        <f t="shared" si="6"/>
        <v>0</v>
      </c>
      <c r="E154" s="122">
        <f t="shared" si="2"/>
        <v>522</v>
      </c>
      <c r="F154" s="135" t="s">
        <v>5049</v>
      </c>
      <c r="H154" s="135" t="s">
        <v>5533</v>
      </c>
      <c r="I154" s="135" t="s">
        <v>5534</v>
      </c>
      <c r="J154" s="135" t="s">
        <v>5535</v>
      </c>
      <c r="L154" s="175" t="s">
        <v>5536</v>
      </c>
      <c r="M154" s="175" t="s">
        <v>5538</v>
      </c>
      <c r="N154" s="169" t="s">
        <v>5539</v>
      </c>
      <c r="O154" s="123" t="s">
        <v>5540</v>
      </c>
      <c r="P154" s="138" t="s">
        <v>5541</v>
      </c>
      <c r="Q154" s="138" t="s">
        <v>5542</v>
      </c>
      <c r="R154" s="138" t="s">
        <v>5543</v>
      </c>
      <c r="S154" s="138" t="s">
        <v>5544</v>
      </c>
      <c r="T154" s="138" t="s">
        <v>5545</v>
      </c>
      <c r="U154" s="138" t="s">
        <v>5547</v>
      </c>
      <c r="V154" s="138" t="s">
        <v>5547</v>
      </c>
      <c r="W154" s="138" t="s">
        <v>5548</v>
      </c>
      <c r="X154" s="138" t="s">
        <v>5549</v>
      </c>
      <c r="Y154" s="138" t="s">
        <v>5550</v>
      </c>
      <c r="Z154" s="138" t="s">
        <v>5551</v>
      </c>
      <c r="AA154" s="128" t="s">
        <v>5552</v>
      </c>
      <c r="AB154" s="130">
        <v>0.4597222222222222</v>
      </c>
      <c r="AC154" s="128" t="s">
        <v>5554</v>
      </c>
      <c r="AD154" s="125">
        <v>0.4708333333333333</v>
      </c>
      <c r="AE154" s="130">
        <v>0.7076388888888889</v>
      </c>
      <c r="AF154" s="130">
        <v>0.4048611111111111</v>
      </c>
      <c r="AG154" s="134" t="s">
        <v>5555</v>
      </c>
      <c r="AH154" s="128" t="s">
        <v>5556</v>
      </c>
      <c r="AI154" s="138" t="s">
        <v>3926</v>
      </c>
      <c r="AJ154" s="145">
        <v>0.2923611111111111</v>
      </c>
      <c r="AK154" s="130">
        <v>0.6416666666666667</v>
      </c>
      <c r="AL154" s="130">
        <v>0.4215277777777778</v>
      </c>
      <c r="AM154" s="138" t="s">
        <v>5558</v>
      </c>
      <c r="AN154" s="134" t="s">
        <v>5559</v>
      </c>
      <c r="AO154" s="134" t="s">
        <v>5560</v>
      </c>
      <c r="AP154" s="140">
        <v>0.3861111111111111</v>
      </c>
      <c r="AQ154" s="140">
        <v>0.35555555555555557</v>
      </c>
      <c r="AR154" s="128" t="s">
        <v>5561</v>
      </c>
      <c r="AS154" s="130">
        <v>0.4909722222222222</v>
      </c>
      <c r="AT154" s="134" t="s">
        <v>5562</v>
      </c>
      <c r="AU154" s="140">
        <v>0.3229166666666667</v>
      </c>
      <c r="AV154" s="128" t="s">
        <v>5564</v>
      </c>
      <c r="AW154" s="130">
        <v>0.40555555555555556</v>
      </c>
      <c r="AX154" s="130">
        <v>0.22430555555555556</v>
      </c>
      <c r="AY154" s="140">
        <v>0.24513888888888888</v>
      </c>
      <c r="BA154" s="128" t="s">
        <v>5565</v>
      </c>
      <c r="BB154" s="134" t="s">
        <v>5566</v>
      </c>
      <c r="BC154" s="141" t="s">
        <v>5567</v>
      </c>
      <c r="BD154" s="130">
        <v>0.4722222222222222</v>
      </c>
      <c r="BE154" s="140">
        <v>0.3388888888888889</v>
      </c>
      <c r="BF154" s="141"/>
      <c r="BG154" s="141"/>
      <c r="BH154" s="141"/>
    </row>
    <row r="155">
      <c r="A155" s="122">
        <f t="shared" si="3"/>
        <v>0</v>
      </c>
      <c r="B155" s="122">
        <f t="shared" si="4"/>
        <v>0</v>
      </c>
      <c r="C155" s="122">
        <f t="shared" si="5"/>
        <v>0</v>
      </c>
      <c r="D155" s="122">
        <f t="shared" si="6"/>
        <v>0</v>
      </c>
      <c r="E155" s="122">
        <f t="shared" si="2"/>
        <v>320</v>
      </c>
      <c r="F155" s="135">
        <v>51.0</v>
      </c>
      <c r="H155" s="135">
        <v>51.0</v>
      </c>
      <c r="I155" s="135">
        <v>51.0</v>
      </c>
      <c r="J155" s="135">
        <v>51.0</v>
      </c>
      <c r="L155" s="175" t="s">
        <v>5571</v>
      </c>
      <c r="M155" s="175" t="s">
        <v>615</v>
      </c>
      <c r="N155" s="169" t="s">
        <v>5572</v>
      </c>
      <c r="O155" s="123" t="s">
        <v>5573</v>
      </c>
      <c r="P155" s="142">
        <v>0.2534722222222222</v>
      </c>
      <c r="Q155" s="142">
        <v>0.3263888888888889</v>
      </c>
      <c r="R155" s="142">
        <v>0.3659722222222222</v>
      </c>
      <c r="S155" s="142">
        <v>0.3958333333333333</v>
      </c>
      <c r="T155" s="142">
        <v>0.4326388888888889</v>
      </c>
      <c r="U155" s="142">
        <v>0.5798611111111112</v>
      </c>
      <c r="V155" s="142">
        <v>0.5798611111111112</v>
      </c>
      <c r="W155" s="142">
        <v>0.2701388888888889</v>
      </c>
      <c r="X155" s="142">
        <v>0.3840277777777778</v>
      </c>
      <c r="Y155" s="142">
        <v>0.3055555555555556</v>
      </c>
      <c r="Z155" s="142">
        <v>0.2798611111111111</v>
      </c>
      <c r="AA155" s="145">
        <v>0.6861111111111111</v>
      </c>
      <c r="AB155" s="134" t="s">
        <v>5575</v>
      </c>
      <c r="AC155" s="140">
        <v>0.4388888888888889</v>
      </c>
      <c r="AD155" s="147" t="s">
        <v>5576</v>
      </c>
      <c r="AE155" s="134" t="s">
        <v>5577</v>
      </c>
      <c r="AF155" s="134" t="s">
        <v>5578</v>
      </c>
      <c r="AG155" s="130">
        <v>0.44305555555555554</v>
      </c>
      <c r="AH155" s="140">
        <v>0.3506944444444444</v>
      </c>
      <c r="AI155" s="142">
        <v>0.33055555555555555</v>
      </c>
      <c r="AJ155" s="128" t="s">
        <v>5579</v>
      </c>
      <c r="AK155" s="134" t="s">
        <v>5580</v>
      </c>
      <c r="AL155" s="134" t="s">
        <v>5582</v>
      </c>
      <c r="AM155" s="142">
        <v>0.2777777777777778</v>
      </c>
      <c r="AN155" s="130">
        <v>0.4076388888888889</v>
      </c>
      <c r="AO155" s="130">
        <v>0.4486111111111111</v>
      </c>
      <c r="AP155" s="128" t="s">
        <v>5583</v>
      </c>
      <c r="AQ155" s="128" t="s">
        <v>5584</v>
      </c>
      <c r="AR155" s="140">
        <v>0.26458333333333334</v>
      </c>
      <c r="AS155" s="134" t="s">
        <v>5585</v>
      </c>
      <c r="AT155" s="130">
        <v>0.38055555555555554</v>
      </c>
      <c r="AU155" s="128" t="s">
        <v>5586</v>
      </c>
      <c r="AV155" s="145">
        <v>0.5159722222222223</v>
      </c>
      <c r="AW155" s="134" t="s">
        <v>5587</v>
      </c>
      <c r="AX155" s="134" t="s">
        <v>5588</v>
      </c>
      <c r="AY155" s="128" t="s">
        <v>5589</v>
      </c>
      <c r="BA155" s="140">
        <v>0.22430555555555556</v>
      </c>
      <c r="BB155" s="130">
        <v>0.32916666666666666</v>
      </c>
      <c r="BC155" s="146">
        <v>0.7</v>
      </c>
      <c r="BD155" s="134" t="s">
        <v>5590</v>
      </c>
      <c r="BE155" s="128" t="s">
        <v>5591</v>
      </c>
      <c r="BF155" s="146"/>
      <c r="BG155" s="146"/>
      <c r="BH155" s="146"/>
    </row>
    <row r="156">
      <c r="A156" s="122">
        <f t="shared" si="3"/>
        <v>0</v>
      </c>
      <c r="B156" s="122">
        <f t="shared" si="4"/>
        <v>0</v>
      </c>
      <c r="C156" s="122">
        <f t="shared" si="5"/>
        <v>0</v>
      </c>
      <c r="D156" s="122">
        <f t="shared" si="6"/>
        <v>0</v>
      </c>
      <c r="E156" s="122">
        <f t="shared" si="2"/>
        <v>605</v>
      </c>
      <c r="F156" s="135" t="s">
        <v>5592</v>
      </c>
      <c r="H156" s="135" t="s">
        <v>5593</v>
      </c>
      <c r="I156" s="135" t="s">
        <v>5594</v>
      </c>
      <c r="J156" s="135" t="s">
        <v>5595</v>
      </c>
      <c r="L156" s="175" t="s">
        <v>5596</v>
      </c>
      <c r="M156" s="175" t="s">
        <v>5597</v>
      </c>
      <c r="N156" s="169" t="s">
        <v>5598</v>
      </c>
      <c r="O156" s="123" t="s">
        <v>661</v>
      </c>
      <c r="P156" s="138" t="s">
        <v>5599</v>
      </c>
      <c r="Q156" s="138" t="s">
        <v>5600</v>
      </c>
      <c r="R156" s="138" t="s">
        <v>5602</v>
      </c>
      <c r="S156" s="138" t="s">
        <v>5603</v>
      </c>
      <c r="T156" s="138" t="s">
        <v>5604</v>
      </c>
      <c r="U156" s="138" t="s">
        <v>5605</v>
      </c>
      <c r="V156" s="138" t="s">
        <v>5605</v>
      </c>
      <c r="W156" s="138" t="s">
        <v>5607</v>
      </c>
      <c r="X156" s="138" t="s">
        <v>5608</v>
      </c>
      <c r="Y156" s="138" t="s">
        <v>5609</v>
      </c>
      <c r="Z156" s="138" t="s">
        <v>5610</v>
      </c>
      <c r="AA156" s="128" t="s">
        <v>5611</v>
      </c>
      <c r="AB156" s="130">
        <v>0.46597222222222223</v>
      </c>
      <c r="AC156" s="128" t="s">
        <v>5612</v>
      </c>
      <c r="AD156" s="125">
        <v>0.47638888888888886</v>
      </c>
      <c r="AE156" s="130">
        <v>0.7159722222222222</v>
      </c>
      <c r="AF156" s="130">
        <v>0.41180555555555554</v>
      </c>
      <c r="AG156" s="134" t="s">
        <v>5614</v>
      </c>
      <c r="AH156" s="128" t="s">
        <v>5616</v>
      </c>
      <c r="AI156" s="138" t="s">
        <v>5250</v>
      </c>
      <c r="AJ156" s="145">
        <v>0.29305555555555557</v>
      </c>
      <c r="AK156" s="130">
        <v>0.6472222222222223</v>
      </c>
      <c r="AL156" s="130">
        <v>0.42569444444444443</v>
      </c>
      <c r="AM156" s="138" t="s">
        <v>5618</v>
      </c>
      <c r="AN156" s="134" t="s">
        <v>5620</v>
      </c>
      <c r="AO156" s="134" t="s">
        <v>5621</v>
      </c>
      <c r="AP156" s="140">
        <v>0.3875</v>
      </c>
      <c r="AQ156" s="140">
        <v>0.3576388888888889</v>
      </c>
      <c r="AR156" s="128" t="s">
        <v>5623</v>
      </c>
      <c r="AS156" s="130">
        <v>0.49236111111111114</v>
      </c>
      <c r="AT156" s="134" t="s">
        <v>5624</v>
      </c>
      <c r="AU156" s="140">
        <v>0.3277777777777778</v>
      </c>
      <c r="AV156" s="128" t="s">
        <v>5625</v>
      </c>
      <c r="AW156" s="130">
        <v>0.41041666666666665</v>
      </c>
      <c r="AX156" s="130">
        <v>0.23402777777777778</v>
      </c>
      <c r="AY156" s="140">
        <v>0.2465277777777778</v>
      </c>
      <c r="BA156" s="128" t="s">
        <v>5628</v>
      </c>
      <c r="BB156" s="134" t="s">
        <v>5629</v>
      </c>
      <c r="BC156" s="141" t="s">
        <v>5631</v>
      </c>
      <c r="BD156" s="130">
        <v>0.4736111111111111</v>
      </c>
      <c r="BE156" s="140">
        <v>0.34097222222222223</v>
      </c>
      <c r="BF156" s="141"/>
      <c r="BG156" s="141"/>
      <c r="BH156" s="141"/>
    </row>
    <row r="157">
      <c r="A157" s="122">
        <f t="shared" si="3"/>
        <v>0</v>
      </c>
      <c r="B157" s="122">
        <f t="shared" si="4"/>
        <v>0</v>
      </c>
      <c r="C157" s="122">
        <f t="shared" si="5"/>
        <v>0</v>
      </c>
      <c r="D157" s="122">
        <f t="shared" si="6"/>
        <v>0</v>
      </c>
      <c r="E157" s="122">
        <f t="shared" si="2"/>
        <v>341</v>
      </c>
      <c r="F157" s="135" t="s">
        <v>5637</v>
      </c>
      <c r="H157" s="135" t="s">
        <v>5639</v>
      </c>
      <c r="I157" s="135" t="s">
        <v>5641</v>
      </c>
      <c r="J157" s="135" t="s">
        <v>862</v>
      </c>
      <c r="L157" s="175" t="s">
        <v>5644</v>
      </c>
      <c r="M157" s="175" t="s">
        <v>5645</v>
      </c>
      <c r="N157" s="169" t="s">
        <v>661</v>
      </c>
      <c r="O157" s="123" t="s">
        <v>5647</v>
      </c>
      <c r="P157" s="142">
        <v>0.2548611111111111</v>
      </c>
      <c r="Q157" s="142">
        <v>0.32916666666666666</v>
      </c>
      <c r="R157" s="142">
        <v>0.36875</v>
      </c>
      <c r="S157" s="142">
        <v>0.4097222222222222</v>
      </c>
      <c r="T157" s="142">
        <v>0.4486111111111111</v>
      </c>
      <c r="U157" s="142">
        <v>0.5888888888888889</v>
      </c>
      <c r="V157" s="142">
        <v>0.5888888888888889</v>
      </c>
      <c r="W157" s="142">
        <v>0.2708333333333333</v>
      </c>
      <c r="X157" s="142">
        <v>0.38472222222222224</v>
      </c>
      <c r="Y157" s="142">
        <v>0.31805555555555554</v>
      </c>
      <c r="Z157" s="142">
        <v>0.2875</v>
      </c>
      <c r="AA157" s="145">
        <v>0.6895833333333333</v>
      </c>
      <c r="AB157" s="134" t="s">
        <v>5650</v>
      </c>
      <c r="AC157" s="140">
        <v>0.44375</v>
      </c>
      <c r="AD157" s="147" t="s">
        <v>5651</v>
      </c>
      <c r="AE157" s="134" t="s">
        <v>5653</v>
      </c>
      <c r="AF157" s="134" t="s">
        <v>5654</v>
      </c>
      <c r="AG157" s="130">
        <v>0.4465277777777778</v>
      </c>
      <c r="AH157" s="140">
        <v>0.35208333333333336</v>
      </c>
      <c r="AI157" s="142">
        <v>0.33194444444444443</v>
      </c>
      <c r="AJ157" s="128" t="s">
        <v>5656</v>
      </c>
      <c r="AK157" s="134" t="s">
        <v>5657</v>
      </c>
      <c r="AL157" s="134" t="s">
        <v>5659</v>
      </c>
      <c r="AM157" s="142">
        <v>0.28125</v>
      </c>
      <c r="AN157" s="130">
        <v>0.40902777777777777</v>
      </c>
      <c r="AO157" s="130">
        <v>0.4534722222222222</v>
      </c>
      <c r="AP157" s="128" t="s">
        <v>5663</v>
      </c>
      <c r="AQ157" s="128" t="s">
        <v>5665</v>
      </c>
      <c r="AR157" s="140">
        <v>0.26805555555555555</v>
      </c>
      <c r="AS157" s="134" t="s">
        <v>5667</v>
      </c>
      <c r="AT157" s="130">
        <v>0.3819444444444444</v>
      </c>
      <c r="AU157" s="128" t="s">
        <v>923</v>
      </c>
      <c r="AV157" s="145">
        <v>0.525</v>
      </c>
      <c r="AW157" s="134" t="s">
        <v>5670</v>
      </c>
      <c r="AX157" s="134" t="s">
        <v>5671</v>
      </c>
      <c r="AY157" s="128" t="s">
        <v>5672</v>
      </c>
      <c r="BA157" s="140">
        <v>0.23402777777777778</v>
      </c>
      <c r="BB157" s="130">
        <v>0.3298611111111111</v>
      </c>
      <c r="BC157" s="146">
        <v>0.7006944444444444</v>
      </c>
      <c r="BD157" s="134" t="s">
        <v>5673</v>
      </c>
      <c r="BE157" s="128" t="s">
        <v>5675</v>
      </c>
      <c r="BF157" s="146"/>
      <c r="BG157" s="146"/>
      <c r="BH157" s="146"/>
    </row>
    <row r="158">
      <c r="A158" s="122">
        <f t="shared" si="3"/>
        <v>0</v>
      </c>
      <c r="B158" s="122">
        <f t="shared" si="4"/>
        <v>0</v>
      </c>
      <c r="C158" s="122">
        <f t="shared" si="5"/>
        <v>0</v>
      </c>
      <c r="D158" s="122">
        <f t="shared" si="6"/>
        <v>0</v>
      </c>
      <c r="E158" s="122">
        <f t="shared" si="2"/>
        <v>485</v>
      </c>
      <c r="F158" s="135">
        <v>52.0</v>
      </c>
      <c r="H158" s="135">
        <v>52.0</v>
      </c>
      <c r="I158" s="135">
        <v>52.0</v>
      </c>
      <c r="J158" s="135">
        <v>52.0</v>
      </c>
      <c r="L158" s="175" t="s">
        <v>5681</v>
      </c>
      <c r="M158" s="175" t="s">
        <v>5682</v>
      </c>
      <c r="N158" s="169" t="s">
        <v>5683</v>
      </c>
      <c r="O158" s="123" t="s">
        <v>615</v>
      </c>
      <c r="P158" s="138" t="s">
        <v>5684</v>
      </c>
      <c r="Q158" s="138" t="s">
        <v>5685</v>
      </c>
      <c r="R158" s="138" t="s">
        <v>5687</v>
      </c>
      <c r="S158" s="138" t="s">
        <v>5688</v>
      </c>
      <c r="T158" s="138" t="s">
        <v>5689</v>
      </c>
      <c r="U158" s="138" t="s">
        <v>5690</v>
      </c>
      <c r="V158" s="138" t="s">
        <v>5690</v>
      </c>
      <c r="W158" s="138" t="s">
        <v>5691</v>
      </c>
      <c r="X158" s="138" t="s">
        <v>5693</v>
      </c>
      <c r="Y158" s="138" t="s">
        <v>5694</v>
      </c>
      <c r="Z158" s="138" t="s">
        <v>5695</v>
      </c>
      <c r="AA158" s="128" t="s">
        <v>5696</v>
      </c>
      <c r="AB158" s="130">
        <v>0.46944444444444444</v>
      </c>
      <c r="AC158" s="128" t="s">
        <v>5698</v>
      </c>
      <c r="AD158" s="125">
        <v>0.48194444444444445</v>
      </c>
      <c r="AE158" s="130">
        <v>0.7277777777777777</v>
      </c>
      <c r="AF158" s="130">
        <v>0.41597222222222224</v>
      </c>
      <c r="AG158" s="134" t="s">
        <v>5699</v>
      </c>
      <c r="AH158" s="128" t="s">
        <v>5701</v>
      </c>
      <c r="AI158" s="138" t="s">
        <v>5335</v>
      </c>
      <c r="AJ158" s="145">
        <v>0.3013888888888889</v>
      </c>
      <c r="AK158" s="130">
        <v>0.6486111111111111</v>
      </c>
      <c r="AL158" s="130">
        <v>0.43472222222222223</v>
      </c>
      <c r="AM158" s="138" t="s">
        <v>5704</v>
      </c>
      <c r="AN158" s="134" t="s">
        <v>5706</v>
      </c>
      <c r="AO158" s="134" t="s">
        <v>5708</v>
      </c>
      <c r="AP158" s="140">
        <v>0.39166666666666666</v>
      </c>
      <c r="AQ158" s="140">
        <v>0.36041666666666666</v>
      </c>
      <c r="AR158" s="128" t="s">
        <v>5710</v>
      </c>
      <c r="AS158" s="130">
        <v>0.4930555555555556</v>
      </c>
      <c r="AT158" s="134" t="s">
        <v>5712</v>
      </c>
      <c r="AU158" s="140">
        <v>0.3326388888888889</v>
      </c>
      <c r="AV158" s="128" t="s">
        <v>5713</v>
      </c>
      <c r="AW158" s="130">
        <v>0.4131944444444444</v>
      </c>
      <c r="AX158" s="130">
        <v>0.2388888888888889</v>
      </c>
      <c r="AY158" s="140">
        <v>0.25277777777777777</v>
      </c>
      <c r="BA158" s="128" t="s">
        <v>5714</v>
      </c>
      <c r="BB158" s="134" t="s">
        <v>5716</v>
      </c>
      <c r="BC158" s="141" t="s">
        <v>5717</v>
      </c>
      <c r="BD158" s="130">
        <v>0.47638888888888886</v>
      </c>
      <c r="BE158" s="140">
        <v>0.3423611111111111</v>
      </c>
      <c r="BF158" s="141"/>
      <c r="BG158" s="141"/>
      <c r="BH158" s="141"/>
    </row>
    <row r="159">
      <c r="A159" s="122">
        <f t="shared" si="3"/>
        <v>0</v>
      </c>
      <c r="B159" s="122">
        <f t="shared" si="4"/>
        <v>0</v>
      </c>
      <c r="C159" s="122">
        <f t="shared" si="5"/>
        <v>0</v>
      </c>
      <c r="D159" s="122">
        <f t="shared" si="6"/>
        <v>0</v>
      </c>
      <c r="E159" s="122">
        <f t="shared" si="2"/>
        <v>294</v>
      </c>
      <c r="F159" s="135" t="s">
        <v>5724</v>
      </c>
      <c r="H159" s="135" t="s">
        <v>5726</v>
      </c>
      <c r="I159" s="135" t="s">
        <v>5727</v>
      </c>
      <c r="J159" s="135" t="s">
        <v>5728</v>
      </c>
      <c r="L159" s="175" t="s">
        <v>5731</v>
      </c>
      <c r="M159" s="175" t="s">
        <v>5732</v>
      </c>
      <c r="N159" s="169" t="s">
        <v>5733</v>
      </c>
      <c r="O159" s="123" t="s">
        <v>5734</v>
      </c>
      <c r="P159" s="142">
        <v>0.2590277777777778</v>
      </c>
      <c r="Q159" s="142">
        <v>0.33402777777777776</v>
      </c>
      <c r="R159" s="142">
        <v>0.37083333333333335</v>
      </c>
      <c r="S159" s="142">
        <v>0.425</v>
      </c>
      <c r="T159" s="142">
        <v>0.45902777777777776</v>
      </c>
      <c r="U159" s="142">
        <v>0.5979166666666667</v>
      </c>
      <c r="V159" s="142">
        <v>0.5979166666666667</v>
      </c>
      <c r="W159" s="142">
        <v>0.2847222222222222</v>
      </c>
      <c r="X159" s="142">
        <v>0.39375</v>
      </c>
      <c r="Y159" s="142">
        <v>0.32430555555555557</v>
      </c>
      <c r="Z159" s="142">
        <v>0.28888888888888886</v>
      </c>
      <c r="AA159" s="145">
        <v>0.6986111111111111</v>
      </c>
      <c r="AB159" s="134" t="s">
        <v>5737</v>
      </c>
      <c r="AC159" s="140">
        <v>0.45208333333333334</v>
      </c>
      <c r="AD159" s="147" t="s">
        <v>5738</v>
      </c>
      <c r="AE159" s="134" t="s">
        <v>5739</v>
      </c>
      <c r="AF159" s="134" t="s">
        <v>5740</v>
      </c>
      <c r="AG159" s="130">
        <v>0.4527777777777778</v>
      </c>
      <c r="AH159" s="140">
        <v>0.36180555555555555</v>
      </c>
      <c r="AI159" s="142">
        <v>0.33541666666666664</v>
      </c>
      <c r="AJ159" s="128" t="s">
        <v>5742</v>
      </c>
      <c r="AK159" s="134" t="s">
        <v>5743</v>
      </c>
      <c r="AL159" s="134" t="s">
        <v>5744</v>
      </c>
      <c r="AM159" s="142">
        <v>0.28402777777777777</v>
      </c>
      <c r="AN159" s="130">
        <v>0.4111111111111111</v>
      </c>
      <c r="AO159" s="130">
        <v>0.4597222222222222</v>
      </c>
      <c r="AP159" s="128" t="s">
        <v>5747</v>
      </c>
      <c r="AQ159" s="128" t="s">
        <v>1116</v>
      </c>
      <c r="AR159" s="140">
        <v>0.27291666666666664</v>
      </c>
      <c r="AS159" s="134" t="s">
        <v>5750</v>
      </c>
      <c r="AT159" s="130">
        <v>0.38472222222222224</v>
      </c>
      <c r="AU159" s="128" t="s">
        <v>3992</v>
      </c>
      <c r="AV159" s="145">
        <v>0.5263888888888889</v>
      </c>
      <c r="AW159" s="134" t="s">
        <v>5751</v>
      </c>
      <c r="AX159" s="134" t="s">
        <v>5752</v>
      </c>
      <c r="AY159" s="128" t="s">
        <v>5753</v>
      </c>
      <c r="BA159" s="140">
        <v>0.2375</v>
      </c>
      <c r="BB159" s="130">
        <v>0.33194444444444443</v>
      </c>
      <c r="BC159" s="146">
        <v>0.7020833333333333</v>
      </c>
      <c r="BD159" s="134" t="s">
        <v>5754</v>
      </c>
      <c r="BE159" s="128" t="s">
        <v>5755</v>
      </c>
      <c r="BF159" s="146"/>
      <c r="BG159" s="146"/>
      <c r="BH159" s="146"/>
    </row>
    <row r="160">
      <c r="A160" s="122">
        <f t="shared" si="3"/>
        <v>0</v>
      </c>
      <c r="B160" s="122">
        <f t="shared" si="4"/>
        <v>0</v>
      </c>
      <c r="C160" s="122">
        <f t="shared" si="5"/>
        <v>0</v>
      </c>
      <c r="D160" s="122">
        <f t="shared" si="6"/>
        <v>0</v>
      </c>
      <c r="E160" s="122">
        <f t="shared" si="2"/>
        <v>504</v>
      </c>
      <c r="F160" s="135" t="s">
        <v>5758</v>
      </c>
      <c r="H160" s="135" t="s">
        <v>5759</v>
      </c>
      <c r="I160" s="135" t="s">
        <v>5761</v>
      </c>
      <c r="J160" s="135" t="s">
        <v>866</v>
      </c>
      <c r="L160" s="175" t="s">
        <v>5763</v>
      </c>
      <c r="M160" s="175" t="s">
        <v>1196</v>
      </c>
      <c r="N160" s="169" t="s">
        <v>615</v>
      </c>
      <c r="O160" s="123" t="s">
        <v>5765</v>
      </c>
      <c r="P160" s="138" t="s">
        <v>5766</v>
      </c>
      <c r="Q160" s="138" t="s">
        <v>5767</v>
      </c>
      <c r="R160" s="138" t="s">
        <v>5768</v>
      </c>
      <c r="S160" s="138" t="s">
        <v>5769</v>
      </c>
      <c r="T160" s="138" t="s">
        <v>5770</v>
      </c>
      <c r="U160" s="138" t="s">
        <v>5771</v>
      </c>
      <c r="V160" s="138" t="s">
        <v>5771</v>
      </c>
      <c r="W160" s="138" t="s">
        <v>5773</v>
      </c>
      <c r="X160" s="138" t="s">
        <v>5774</v>
      </c>
      <c r="Y160" s="138" t="s">
        <v>5775</v>
      </c>
      <c r="Z160" s="138" t="s">
        <v>5776</v>
      </c>
      <c r="AA160" s="128" t="s">
        <v>5777</v>
      </c>
      <c r="AB160" s="130">
        <v>0.4736111111111111</v>
      </c>
      <c r="AC160" s="128" t="s">
        <v>5779</v>
      </c>
      <c r="AD160" s="125">
        <v>0.4875</v>
      </c>
      <c r="AE160" s="130">
        <v>0.7333333333333333</v>
      </c>
      <c r="AF160" s="130">
        <v>0.4201388888888889</v>
      </c>
      <c r="AG160" s="134" t="s">
        <v>5780</v>
      </c>
      <c r="AH160" s="128" t="s">
        <v>5122</v>
      </c>
      <c r="AI160" s="138" t="s">
        <v>724</v>
      </c>
      <c r="AJ160" s="145">
        <v>0.30486111111111114</v>
      </c>
      <c r="AK160" s="130">
        <v>0.6555555555555556</v>
      </c>
      <c r="AL160" s="130">
        <v>0.4388888888888889</v>
      </c>
      <c r="AM160" s="138" t="s">
        <v>5783</v>
      </c>
      <c r="AN160" s="134" t="s">
        <v>5784</v>
      </c>
      <c r="AO160" s="134" t="s">
        <v>5785</v>
      </c>
      <c r="AP160" s="140">
        <v>0.39652777777777776</v>
      </c>
      <c r="AQ160" s="140">
        <v>0.36527777777777776</v>
      </c>
      <c r="AR160" s="128" t="s">
        <v>5786</v>
      </c>
      <c r="AS160" s="130">
        <v>0.4951388888888889</v>
      </c>
      <c r="AT160" s="134" t="s">
        <v>5787</v>
      </c>
      <c r="AU160" s="140">
        <v>0.3368055555555556</v>
      </c>
      <c r="AV160" s="128" t="s">
        <v>5788</v>
      </c>
      <c r="AW160" s="130">
        <v>0.41458333333333336</v>
      </c>
      <c r="AX160" s="130">
        <v>0.24027777777777778</v>
      </c>
      <c r="AY160" s="140">
        <v>0.25555555555555554</v>
      </c>
      <c r="BA160" s="128" t="s">
        <v>1112</v>
      </c>
      <c r="BB160" s="134" t="s">
        <v>5789</v>
      </c>
      <c r="BC160" s="141" t="s">
        <v>5790</v>
      </c>
      <c r="BD160" s="130">
        <v>0.47847222222222224</v>
      </c>
      <c r="BE160" s="140">
        <v>0.34305555555555556</v>
      </c>
      <c r="BF160" s="141"/>
      <c r="BG160" s="141"/>
      <c r="BH160" s="141"/>
    </row>
    <row r="161">
      <c r="A161" s="122">
        <f t="shared" si="3"/>
        <v>0</v>
      </c>
      <c r="B161" s="122">
        <f t="shared" si="4"/>
        <v>0</v>
      </c>
      <c r="C161" s="122">
        <f t="shared" si="5"/>
        <v>0</v>
      </c>
      <c r="D161" s="122">
        <f t="shared" si="6"/>
        <v>0</v>
      </c>
      <c r="E161" s="122">
        <f t="shared" si="2"/>
        <v>240</v>
      </c>
      <c r="F161" s="135">
        <v>53.0</v>
      </c>
      <c r="H161" s="135">
        <v>53.0</v>
      </c>
      <c r="I161" s="135">
        <v>53.0</v>
      </c>
      <c r="J161" s="135">
        <v>53.0</v>
      </c>
      <c r="L161" s="175" t="s">
        <v>5792</v>
      </c>
      <c r="M161" s="175" t="s">
        <v>5793</v>
      </c>
      <c r="N161" s="169" t="s">
        <v>5794</v>
      </c>
      <c r="O161" s="123" t="s">
        <v>5795</v>
      </c>
      <c r="P161" s="142">
        <v>0.2611111111111111</v>
      </c>
      <c r="Q161" s="142">
        <v>0.33541666666666664</v>
      </c>
      <c r="R161" s="142">
        <v>0.37916666666666665</v>
      </c>
      <c r="S161" s="142">
        <v>0.4284722222222222</v>
      </c>
      <c r="T161" s="142">
        <v>0.4618055555555556</v>
      </c>
      <c r="U161" s="142">
        <v>0.6090277777777777</v>
      </c>
      <c r="V161" s="142">
        <v>0.6090277777777777</v>
      </c>
      <c r="W161" s="142">
        <v>0.28888888888888886</v>
      </c>
      <c r="X161" s="142">
        <v>0.4041666666666667</v>
      </c>
      <c r="Y161" s="142">
        <v>0.33055555555555555</v>
      </c>
      <c r="Z161" s="142">
        <v>0.29305555555555557</v>
      </c>
      <c r="AA161" s="145">
        <v>0.7048611111111112</v>
      </c>
      <c r="AB161" s="134" t="s">
        <v>5796</v>
      </c>
      <c r="AC161" s="140">
        <v>0.4576388888888889</v>
      </c>
      <c r="AD161" s="147" t="s">
        <v>5797</v>
      </c>
      <c r="AE161" s="134" t="s">
        <v>5798</v>
      </c>
      <c r="AF161" s="134" t="s">
        <v>5799</v>
      </c>
      <c r="AG161" s="130">
        <v>0.45902777777777776</v>
      </c>
      <c r="AH161" s="140">
        <v>0.375</v>
      </c>
      <c r="AI161" s="142">
        <v>0.3416666666666667</v>
      </c>
      <c r="AJ161" s="128" t="s">
        <v>5802</v>
      </c>
      <c r="AK161" s="134" t="s">
        <v>5803</v>
      </c>
      <c r="AL161" s="134" t="s">
        <v>5804</v>
      </c>
      <c r="AM161" s="142">
        <v>0.28680555555555554</v>
      </c>
      <c r="AN161" s="130">
        <v>0.41597222222222224</v>
      </c>
      <c r="AO161" s="130">
        <v>0.46458333333333335</v>
      </c>
      <c r="AP161" s="128" t="s">
        <v>5805</v>
      </c>
      <c r="AQ161" s="128" t="s">
        <v>5806</v>
      </c>
      <c r="AR161" s="140">
        <v>0.2763888888888889</v>
      </c>
      <c r="AS161" s="134" t="s">
        <v>5807</v>
      </c>
      <c r="AT161" s="130">
        <v>0.3875</v>
      </c>
      <c r="AU161" s="128" t="s">
        <v>5808</v>
      </c>
      <c r="AV161" s="145">
        <v>0.5333333333333333</v>
      </c>
      <c r="AW161" s="134" t="s">
        <v>3926</v>
      </c>
      <c r="AX161" s="134" t="s">
        <v>653</v>
      </c>
      <c r="AY161" s="128" t="s">
        <v>5809</v>
      </c>
      <c r="BA161" s="140">
        <v>0.24097222222222223</v>
      </c>
      <c r="BB161" s="130">
        <v>0.33611111111111114</v>
      </c>
      <c r="BC161" s="146">
        <v>0.7034722222222223</v>
      </c>
      <c r="BD161" s="134" t="s">
        <v>5810</v>
      </c>
      <c r="BE161" s="128" t="s">
        <v>5811</v>
      </c>
      <c r="BF161" s="146"/>
      <c r="BG161" s="146"/>
      <c r="BH161" s="146"/>
    </row>
    <row r="162">
      <c r="A162" s="122">
        <f t="shared" si="3"/>
        <v>0</v>
      </c>
      <c r="B162" s="122">
        <f t="shared" si="4"/>
        <v>0</v>
      </c>
      <c r="C162" s="122">
        <f t="shared" si="5"/>
        <v>0</v>
      </c>
      <c r="D162" s="122">
        <f t="shared" si="6"/>
        <v>0</v>
      </c>
      <c r="E162" s="122">
        <f t="shared" si="2"/>
        <v>558</v>
      </c>
      <c r="F162" s="135" t="s">
        <v>5814</v>
      </c>
      <c r="H162" s="135" t="s">
        <v>5815</v>
      </c>
      <c r="I162" s="135" t="s">
        <v>5817</v>
      </c>
      <c r="J162" s="135" t="s">
        <v>5818</v>
      </c>
      <c r="L162" s="175" t="s">
        <v>5820</v>
      </c>
      <c r="M162" s="175" t="s">
        <v>5821</v>
      </c>
      <c r="N162" s="169" t="s">
        <v>661</v>
      </c>
      <c r="O162" s="123" t="s">
        <v>5822</v>
      </c>
      <c r="P162" s="138" t="s">
        <v>5823</v>
      </c>
      <c r="Q162" s="138" t="s">
        <v>5824</v>
      </c>
      <c r="R162" s="138" t="s">
        <v>5826</v>
      </c>
      <c r="S162" s="138" t="s">
        <v>5827</v>
      </c>
      <c r="T162" s="138" t="s">
        <v>5828</v>
      </c>
      <c r="U162" s="138" t="s">
        <v>5829</v>
      </c>
      <c r="V162" s="138" t="s">
        <v>5829</v>
      </c>
      <c r="W162" s="138" t="s">
        <v>5830</v>
      </c>
      <c r="X162" s="138" t="s">
        <v>5832</v>
      </c>
      <c r="Y162" s="138" t="s">
        <v>5833</v>
      </c>
      <c r="Z162" s="138" t="s">
        <v>5834</v>
      </c>
      <c r="AA162" s="128" t="s">
        <v>5835</v>
      </c>
      <c r="AB162" s="130">
        <v>0.47638888888888886</v>
      </c>
      <c r="AC162" s="128" t="s">
        <v>5837</v>
      </c>
      <c r="AD162" s="125">
        <v>0.4930555555555556</v>
      </c>
      <c r="AE162" s="130">
        <v>0.7375</v>
      </c>
      <c r="AF162" s="130">
        <v>0.42430555555555555</v>
      </c>
      <c r="AG162" s="134" t="s">
        <v>5838</v>
      </c>
      <c r="AH162" s="128" t="s">
        <v>5839</v>
      </c>
      <c r="AI162" s="138" t="s">
        <v>5491</v>
      </c>
      <c r="AJ162" s="145">
        <v>0.3159722222222222</v>
      </c>
      <c r="AK162" s="130">
        <v>0.6625</v>
      </c>
      <c r="AL162" s="130">
        <v>0.44513888888888886</v>
      </c>
      <c r="AM162" s="138" t="s">
        <v>5840</v>
      </c>
      <c r="AN162" s="134" t="s">
        <v>5841</v>
      </c>
      <c r="AO162" s="134" t="s">
        <v>5842</v>
      </c>
      <c r="AP162" s="140">
        <v>0.40694444444444444</v>
      </c>
      <c r="AQ162" s="140">
        <v>0.3659722222222222</v>
      </c>
      <c r="AR162" s="128" t="s">
        <v>5844</v>
      </c>
      <c r="AS162" s="130">
        <v>0.49583333333333335</v>
      </c>
      <c r="AT162" s="134" t="s">
        <v>5845</v>
      </c>
      <c r="AU162" s="140">
        <v>0.3388888888888889</v>
      </c>
      <c r="AV162" s="128" t="s">
        <v>5846</v>
      </c>
      <c r="AW162" s="130">
        <v>0.42291666666666666</v>
      </c>
      <c r="AX162" s="130">
        <v>0.24166666666666667</v>
      </c>
      <c r="AY162" s="140">
        <v>0.25625</v>
      </c>
      <c r="BA162" s="128" t="s">
        <v>5848</v>
      </c>
      <c r="BB162" s="134" t="s">
        <v>5850</v>
      </c>
      <c r="BC162" s="141" t="s">
        <v>5851</v>
      </c>
      <c r="BD162" s="130">
        <v>0.48055555555555557</v>
      </c>
      <c r="BE162" s="140">
        <v>0.34444444444444444</v>
      </c>
      <c r="BF162" s="141"/>
      <c r="BG162" s="141"/>
      <c r="BH162" s="141"/>
    </row>
    <row r="163">
      <c r="A163" s="122">
        <f t="shared" si="3"/>
        <v>0</v>
      </c>
      <c r="B163" s="122">
        <f t="shared" si="4"/>
        <v>0</v>
      </c>
      <c r="C163" s="122">
        <f t="shared" si="5"/>
        <v>0</v>
      </c>
      <c r="D163" s="122">
        <f t="shared" si="6"/>
        <v>0</v>
      </c>
      <c r="E163" s="122">
        <f t="shared" si="2"/>
        <v>374</v>
      </c>
      <c r="F163" s="135" t="s">
        <v>5854</v>
      </c>
      <c r="H163" s="135" t="s">
        <v>5855</v>
      </c>
      <c r="I163" s="135" t="s">
        <v>5856</v>
      </c>
      <c r="J163" s="135" t="s">
        <v>5857</v>
      </c>
      <c r="L163" s="175" t="s">
        <v>5858</v>
      </c>
      <c r="M163" s="175" t="s">
        <v>5859</v>
      </c>
      <c r="N163" s="169" t="s">
        <v>5860</v>
      </c>
      <c r="O163" s="123" t="s">
        <v>615</v>
      </c>
      <c r="P163" s="142">
        <v>0.26319444444444445</v>
      </c>
      <c r="Q163" s="142">
        <v>0.33819444444444446</v>
      </c>
      <c r="R163" s="142">
        <v>0.3819444444444444</v>
      </c>
      <c r="S163" s="142">
        <v>0.4395833333333333</v>
      </c>
      <c r="T163" s="142">
        <v>0.4708333333333333</v>
      </c>
      <c r="U163" s="142">
        <v>0.6180555555555556</v>
      </c>
      <c r="V163" s="142">
        <v>0.6180555555555556</v>
      </c>
      <c r="W163" s="142">
        <v>0.29097222222222224</v>
      </c>
      <c r="X163" s="142">
        <v>0.40902777777777777</v>
      </c>
      <c r="Y163" s="142">
        <v>0.33958333333333335</v>
      </c>
      <c r="Z163" s="142">
        <v>0.2965277777777778</v>
      </c>
      <c r="AA163" s="145">
        <v>0.7090277777777778</v>
      </c>
      <c r="AB163" s="134" t="s">
        <v>5863</v>
      </c>
      <c r="AC163" s="140">
        <v>0.4625</v>
      </c>
      <c r="AD163" s="147" t="s">
        <v>5864</v>
      </c>
      <c r="AE163" s="134" t="s">
        <v>5865</v>
      </c>
      <c r="AF163" s="134" t="s">
        <v>5866</v>
      </c>
      <c r="AG163" s="130">
        <v>0.4638888888888889</v>
      </c>
      <c r="AH163" s="140">
        <v>0.3763888888888889</v>
      </c>
      <c r="AI163" s="142">
        <v>0.34305555555555556</v>
      </c>
      <c r="AJ163" s="128" t="s">
        <v>5867</v>
      </c>
      <c r="AK163" s="134" t="s">
        <v>5868</v>
      </c>
      <c r="AL163" s="134" t="s">
        <v>5869</v>
      </c>
      <c r="AM163" s="142">
        <v>0.28958333333333336</v>
      </c>
      <c r="AN163" s="130">
        <v>0.42083333333333334</v>
      </c>
      <c r="AO163" s="130">
        <v>0.47291666666666665</v>
      </c>
      <c r="AP163" s="128" t="s">
        <v>5870</v>
      </c>
      <c r="AQ163" s="128" t="s">
        <v>1651</v>
      </c>
      <c r="AR163" s="140">
        <v>0.2791666666666667</v>
      </c>
      <c r="AS163" s="134" t="s">
        <v>5872</v>
      </c>
      <c r="AT163" s="130">
        <v>0.39305555555555555</v>
      </c>
      <c r="AU163" s="128" t="s">
        <v>5874</v>
      </c>
      <c r="AV163" s="145">
        <v>0.5388888888888889</v>
      </c>
      <c r="AW163" s="134" t="s">
        <v>5876</v>
      </c>
      <c r="AX163" s="134" t="s">
        <v>5877</v>
      </c>
      <c r="AY163" s="128" t="s">
        <v>5879</v>
      </c>
      <c r="BA163" s="140">
        <v>0.24097222222222223</v>
      </c>
      <c r="BB163" s="130">
        <v>0.34097222222222223</v>
      </c>
      <c r="BC163" s="146">
        <v>0.7069444444444445</v>
      </c>
      <c r="BD163" s="134" t="s">
        <v>5881</v>
      </c>
      <c r="BE163" s="128" t="s">
        <v>5882</v>
      </c>
      <c r="BF163" s="146"/>
      <c r="BG163" s="146"/>
      <c r="BH163" s="146"/>
    </row>
    <row r="164">
      <c r="A164" s="122">
        <f t="shared" si="3"/>
        <v>0</v>
      </c>
      <c r="B164" s="122">
        <f t="shared" si="4"/>
        <v>0</v>
      </c>
      <c r="C164" s="122">
        <f t="shared" si="5"/>
        <v>0</v>
      </c>
      <c r="D164" s="122">
        <f t="shared" si="6"/>
        <v>0</v>
      </c>
      <c r="E164" s="122">
        <f t="shared" si="2"/>
        <v>444</v>
      </c>
      <c r="F164" s="135">
        <v>54.0</v>
      </c>
      <c r="H164" s="135">
        <v>54.0</v>
      </c>
      <c r="I164" s="135">
        <v>54.0</v>
      </c>
      <c r="J164" s="135">
        <v>54.0</v>
      </c>
      <c r="L164" s="175" t="s">
        <v>5885</v>
      </c>
      <c r="M164" s="175" t="s">
        <v>5887</v>
      </c>
      <c r="N164" s="169" t="s">
        <v>1196</v>
      </c>
      <c r="O164" s="123" t="s">
        <v>5888</v>
      </c>
      <c r="P164" s="138" t="s">
        <v>5889</v>
      </c>
      <c r="Q164" s="138" t="s">
        <v>5890</v>
      </c>
      <c r="R164" s="138" t="s">
        <v>5891</v>
      </c>
      <c r="S164" s="138" t="s">
        <v>5892</v>
      </c>
      <c r="T164" s="138" t="s">
        <v>5894</v>
      </c>
      <c r="U164" s="138" t="s">
        <v>5895</v>
      </c>
      <c r="V164" s="138" t="s">
        <v>5895</v>
      </c>
      <c r="W164" s="138" t="s">
        <v>5897</v>
      </c>
      <c r="X164" s="138" t="s">
        <v>5898</v>
      </c>
      <c r="Y164" s="138" t="s">
        <v>5900</v>
      </c>
      <c r="Z164" s="138" t="s">
        <v>5901</v>
      </c>
      <c r="AA164" s="128" t="s">
        <v>5902</v>
      </c>
      <c r="AB164" s="130">
        <v>0.47847222222222224</v>
      </c>
      <c r="AC164" s="128" t="s">
        <v>5903</v>
      </c>
      <c r="AD164" s="125">
        <v>0.50625</v>
      </c>
      <c r="AE164" s="130">
        <v>0.7430555555555556</v>
      </c>
      <c r="AF164" s="130">
        <v>0.43194444444444446</v>
      </c>
      <c r="AG164" s="134" t="s">
        <v>5904</v>
      </c>
      <c r="AH164" s="128" t="s">
        <v>5906</v>
      </c>
      <c r="AI164" s="138" t="s">
        <v>5556</v>
      </c>
      <c r="AJ164" s="145">
        <v>0.3229166666666667</v>
      </c>
      <c r="AK164" s="130">
        <v>0.6680555555555555</v>
      </c>
      <c r="AL164" s="130">
        <v>0.45</v>
      </c>
      <c r="AM164" s="138" t="s">
        <v>5423</v>
      </c>
      <c r="AN164" s="134" t="s">
        <v>5908</v>
      </c>
      <c r="AO164" s="134" t="s">
        <v>5909</v>
      </c>
      <c r="AP164" s="140">
        <v>0.40902777777777777</v>
      </c>
      <c r="AQ164" s="140">
        <v>0.36736111111111114</v>
      </c>
      <c r="AR164" s="128" t="s">
        <v>5911</v>
      </c>
      <c r="AS164" s="130">
        <v>0.4986111111111111</v>
      </c>
      <c r="AT164" s="134" t="s">
        <v>5912</v>
      </c>
      <c r="AU164" s="140">
        <v>0.34097222222222223</v>
      </c>
      <c r="AV164" s="128" t="s">
        <v>5913</v>
      </c>
      <c r="AW164" s="130">
        <v>0.42291666666666666</v>
      </c>
      <c r="AX164" s="130">
        <v>0.24166666666666667</v>
      </c>
      <c r="AY164" s="140">
        <v>0.25833333333333336</v>
      </c>
      <c r="BA164" s="128" t="s">
        <v>5914</v>
      </c>
      <c r="BB164" s="134" t="s">
        <v>5915</v>
      </c>
      <c r="BC164" s="141" t="s">
        <v>5916</v>
      </c>
      <c r="BD164" s="130">
        <v>0.4861111111111111</v>
      </c>
      <c r="BE164" s="140">
        <v>0.3458333333333333</v>
      </c>
      <c r="BF164" s="141"/>
      <c r="BG164" s="141"/>
      <c r="BH164" s="141"/>
    </row>
    <row r="165">
      <c r="A165" s="122">
        <f t="shared" si="3"/>
        <v>0</v>
      </c>
      <c r="B165" s="122">
        <f t="shared" si="4"/>
        <v>0</v>
      </c>
      <c r="C165" s="122">
        <f t="shared" si="5"/>
        <v>0</v>
      </c>
      <c r="D165" s="122">
        <f t="shared" si="6"/>
        <v>0</v>
      </c>
      <c r="E165" s="122">
        <f t="shared" si="2"/>
        <v>344</v>
      </c>
      <c r="F165" s="135" t="s">
        <v>5918</v>
      </c>
      <c r="H165" s="135" t="s">
        <v>5919</v>
      </c>
      <c r="I165" s="135" t="s">
        <v>5920</v>
      </c>
      <c r="J165" s="135" t="s">
        <v>5921</v>
      </c>
      <c r="L165" s="175" t="s">
        <v>5922</v>
      </c>
      <c r="M165" s="175" t="s">
        <v>5923</v>
      </c>
      <c r="N165" s="169" t="s">
        <v>5924</v>
      </c>
      <c r="O165" s="123" t="s">
        <v>5925</v>
      </c>
      <c r="P165" s="142">
        <v>0.2652777777777778</v>
      </c>
      <c r="Q165" s="142">
        <v>0.3388888888888889</v>
      </c>
      <c r="R165" s="142">
        <v>0.3958333333333333</v>
      </c>
      <c r="S165" s="142">
        <v>0.44583333333333336</v>
      </c>
      <c r="T165" s="142">
        <v>0.47847222222222224</v>
      </c>
      <c r="U165" s="142">
        <v>0.6208333333333333</v>
      </c>
      <c r="V165" s="142">
        <v>0.6208333333333333</v>
      </c>
      <c r="W165" s="142">
        <v>0.29375</v>
      </c>
      <c r="X165" s="142">
        <v>0.41805555555555557</v>
      </c>
      <c r="Y165" s="142">
        <v>0.3472222222222222</v>
      </c>
      <c r="Z165" s="142">
        <v>0.30972222222222223</v>
      </c>
      <c r="AA165" s="145">
        <v>0.7145833333333333</v>
      </c>
      <c r="AB165" s="134" t="s">
        <v>5926</v>
      </c>
      <c r="AC165" s="140">
        <v>0.46597222222222223</v>
      </c>
      <c r="AD165" s="147" t="s">
        <v>5927</v>
      </c>
      <c r="AE165" s="130">
        <v>0.7486111111111111</v>
      </c>
      <c r="AF165" s="134" t="s">
        <v>5929</v>
      </c>
      <c r="AG165" s="130">
        <v>0.4666666666666667</v>
      </c>
      <c r="AH165" s="140">
        <v>0.37777777777777777</v>
      </c>
      <c r="AI165" s="142">
        <v>0.3506944444444444</v>
      </c>
      <c r="AJ165" s="128" t="s">
        <v>5932</v>
      </c>
      <c r="AK165" s="134" t="s">
        <v>5933</v>
      </c>
      <c r="AL165" s="134" t="s">
        <v>5934</v>
      </c>
      <c r="AM165" s="142">
        <v>0.29097222222222224</v>
      </c>
      <c r="AN165" s="130">
        <v>0.425</v>
      </c>
      <c r="AO165" s="130">
        <v>0.48194444444444445</v>
      </c>
      <c r="AP165" s="128" t="s">
        <v>5936</v>
      </c>
      <c r="AQ165" s="128" t="s">
        <v>5937</v>
      </c>
      <c r="AR165" s="140">
        <v>0.2798611111111111</v>
      </c>
      <c r="AS165" s="134" t="s">
        <v>862</v>
      </c>
      <c r="AT165" s="130">
        <v>0.39861111111111114</v>
      </c>
      <c r="AU165" s="128" t="s">
        <v>5939</v>
      </c>
      <c r="AV165" s="145">
        <v>0.5486111111111112</v>
      </c>
      <c r="AW165" s="134" t="s">
        <v>5940</v>
      </c>
      <c r="AX165" s="134" t="s">
        <v>5942</v>
      </c>
      <c r="AY165" s="128" t="s">
        <v>5943</v>
      </c>
      <c r="BA165" s="140">
        <v>0.24444444444444444</v>
      </c>
      <c r="BB165" s="130">
        <v>0.34375</v>
      </c>
      <c r="BC165" s="146">
        <v>0.7076388888888889</v>
      </c>
      <c r="BD165" s="134" t="s">
        <v>5945</v>
      </c>
      <c r="BE165" s="128" t="s">
        <v>5946</v>
      </c>
      <c r="BF165" s="146"/>
      <c r="BG165" s="146"/>
      <c r="BH165" s="146"/>
    </row>
    <row r="166">
      <c r="A166" s="122">
        <f t="shared" si="3"/>
        <v>0</v>
      </c>
      <c r="B166" s="122">
        <f t="shared" si="4"/>
        <v>0</v>
      </c>
      <c r="C166" s="122">
        <f t="shared" si="5"/>
        <v>0</v>
      </c>
      <c r="D166" s="122">
        <f t="shared" si="6"/>
        <v>0</v>
      </c>
      <c r="E166" s="122">
        <f t="shared" si="2"/>
        <v>578</v>
      </c>
      <c r="F166" s="135" t="s">
        <v>5949</v>
      </c>
      <c r="H166" s="135" t="s">
        <v>5950</v>
      </c>
      <c r="I166" s="135" t="s">
        <v>876</v>
      </c>
      <c r="J166" s="135" t="s">
        <v>5951</v>
      </c>
      <c r="L166" s="175" t="s">
        <v>5952</v>
      </c>
      <c r="M166" s="175" t="s">
        <v>5953</v>
      </c>
      <c r="N166" s="169" t="s">
        <v>661</v>
      </c>
      <c r="O166" s="123" t="s">
        <v>5954</v>
      </c>
      <c r="P166" s="138" t="s">
        <v>5955</v>
      </c>
      <c r="Q166" s="138" t="s">
        <v>5956</v>
      </c>
      <c r="R166" s="138" t="s">
        <v>5957</v>
      </c>
      <c r="S166" s="138" t="s">
        <v>5958</v>
      </c>
      <c r="T166" s="138" t="s">
        <v>5959</v>
      </c>
      <c r="U166" s="138" t="s">
        <v>5960</v>
      </c>
      <c r="V166" s="138" t="s">
        <v>5960</v>
      </c>
      <c r="W166" s="138" t="s">
        <v>5961</v>
      </c>
      <c r="X166" s="138" t="s">
        <v>5962</v>
      </c>
      <c r="Y166" s="138" t="s">
        <v>5963</v>
      </c>
      <c r="Z166" s="138" t="s">
        <v>5964</v>
      </c>
      <c r="AA166" s="128" t="s">
        <v>5965</v>
      </c>
      <c r="AB166" s="130">
        <v>0.4861111111111111</v>
      </c>
      <c r="AC166" s="128" t="s">
        <v>5966</v>
      </c>
      <c r="AD166" s="125">
        <v>0.5097222222222222</v>
      </c>
      <c r="AE166" s="134" t="s">
        <v>5967</v>
      </c>
      <c r="AF166" s="130">
        <v>0.43680555555555556</v>
      </c>
      <c r="AG166" s="134" t="s">
        <v>5968</v>
      </c>
      <c r="AH166" s="128" t="s">
        <v>5969</v>
      </c>
      <c r="AI166" s="138" t="s">
        <v>5616</v>
      </c>
      <c r="AJ166" s="145">
        <v>0.32430555555555557</v>
      </c>
      <c r="AK166" s="130">
        <v>0.6763888888888889</v>
      </c>
      <c r="AL166" s="130">
        <v>0.4534722222222222</v>
      </c>
      <c r="AM166" s="138" t="s">
        <v>5971</v>
      </c>
      <c r="AN166" s="134" t="s">
        <v>5972</v>
      </c>
      <c r="AO166" s="134" t="s">
        <v>5973</v>
      </c>
      <c r="AP166" s="140">
        <v>0.41458333333333336</v>
      </c>
      <c r="AQ166" s="140">
        <v>0.3680555555555556</v>
      </c>
      <c r="AR166" s="128" t="s">
        <v>5974</v>
      </c>
      <c r="AS166" s="130">
        <v>0.5020833333333333</v>
      </c>
      <c r="AT166" s="134" t="s">
        <v>5976</v>
      </c>
      <c r="AU166" s="140">
        <v>0.34791666666666665</v>
      </c>
      <c r="AV166" s="128" t="s">
        <v>5977</v>
      </c>
      <c r="AW166" s="130">
        <v>0.4326388888888889</v>
      </c>
      <c r="AX166" s="130">
        <v>0.24375</v>
      </c>
      <c r="AY166" s="140">
        <v>0.26180555555555557</v>
      </c>
      <c r="BA166" s="128" t="s">
        <v>5978</v>
      </c>
      <c r="BB166" s="134" t="s">
        <v>5979</v>
      </c>
      <c r="BC166" s="141" t="s">
        <v>5980</v>
      </c>
      <c r="BD166" s="130">
        <v>0.4895833333333333</v>
      </c>
      <c r="BE166" s="140">
        <v>0.34791666666666665</v>
      </c>
      <c r="BF166" s="141"/>
      <c r="BG166" s="141"/>
      <c r="BH166" s="141"/>
    </row>
    <row r="167">
      <c r="A167" s="122">
        <f t="shared" si="3"/>
        <v>0</v>
      </c>
      <c r="B167" s="122">
        <f t="shared" si="4"/>
        <v>0</v>
      </c>
      <c r="C167" s="122">
        <f t="shared" si="5"/>
        <v>0</v>
      </c>
      <c r="D167" s="122">
        <f t="shared" si="6"/>
        <v>0</v>
      </c>
      <c r="E167" s="122">
        <f t="shared" si="2"/>
        <v>296</v>
      </c>
      <c r="F167" s="135">
        <v>55.0</v>
      </c>
      <c r="H167" s="135">
        <v>55.0</v>
      </c>
      <c r="I167" s="135">
        <v>55.0</v>
      </c>
      <c r="J167" s="135">
        <v>55.0</v>
      </c>
      <c r="L167" s="175" t="s">
        <v>5983</v>
      </c>
      <c r="M167" s="175" t="s">
        <v>5984</v>
      </c>
      <c r="N167" s="169" t="s">
        <v>5985</v>
      </c>
      <c r="O167" s="123" t="s">
        <v>5986</v>
      </c>
      <c r="P167" s="142">
        <v>0.26666666666666666</v>
      </c>
      <c r="Q167" s="142">
        <v>0.3402777777777778</v>
      </c>
      <c r="R167" s="142">
        <v>0.4</v>
      </c>
      <c r="S167" s="142">
        <v>0.4534722222222222</v>
      </c>
      <c r="T167" s="142">
        <v>0.49027777777777776</v>
      </c>
      <c r="U167" s="142">
        <v>0.6263888888888889</v>
      </c>
      <c r="V167" s="142">
        <v>0.6263888888888889</v>
      </c>
      <c r="W167" s="142">
        <v>0.29583333333333334</v>
      </c>
      <c r="X167" s="142">
        <v>0.4263888888888889</v>
      </c>
      <c r="Y167" s="142">
        <v>0.3548611111111111</v>
      </c>
      <c r="Z167" s="142">
        <v>0.31319444444444444</v>
      </c>
      <c r="AA167" s="145">
        <v>0.7194444444444444</v>
      </c>
      <c r="AB167" s="134" t="s">
        <v>5987</v>
      </c>
      <c r="AC167" s="140">
        <v>0.46875</v>
      </c>
      <c r="AD167" s="147" t="s">
        <v>5988</v>
      </c>
      <c r="AE167" s="130">
        <v>0.7597222222222222</v>
      </c>
      <c r="AF167" s="134" t="s">
        <v>5990</v>
      </c>
      <c r="AG167" s="130">
        <v>0.4708333333333333</v>
      </c>
      <c r="AH167" s="140">
        <v>0.3923611111111111</v>
      </c>
      <c r="AI167" s="142">
        <v>0.35208333333333336</v>
      </c>
      <c r="AJ167" s="128" t="s">
        <v>3676</v>
      </c>
      <c r="AK167" s="134" t="s">
        <v>5991</v>
      </c>
      <c r="AL167" s="134" t="s">
        <v>5992</v>
      </c>
      <c r="AM167" s="142">
        <v>0.29305555555555557</v>
      </c>
      <c r="AN167" s="130">
        <v>0.4270833333333333</v>
      </c>
      <c r="AO167" s="130">
        <v>0.48680555555555555</v>
      </c>
      <c r="AP167" s="128" t="s">
        <v>5993</v>
      </c>
      <c r="AQ167" s="128" t="s">
        <v>5994</v>
      </c>
      <c r="AR167" s="140">
        <v>0.28402777777777777</v>
      </c>
      <c r="AS167" s="134" t="s">
        <v>1345</v>
      </c>
      <c r="AT167" s="130">
        <v>0.4</v>
      </c>
      <c r="AU167" s="128" t="s">
        <v>5996</v>
      </c>
      <c r="AV167" s="145">
        <v>0.5534722222222223</v>
      </c>
      <c r="AW167" s="134" t="s">
        <v>5997</v>
      </c>
      <c r="AX167" s="134" t="s">
        <v>5998</v>
      </c>
      <c r="AY167" s="128" t="s">
        <v>5999</v>
      </c>
      <c r="BA167" s="140">
        <v>0.24513888888888888</v>
      </c>
      <c r="BB167" s="130">
        <v>0.34791666666666665</v>
      </c>
      <c r="BC167" s="146">
        <v>0.7090277777777778</v>
      </c>
      <c r="BD167" s="134" t="s">
        <v>6001</v>
      </c>
      <c r="BE167" s="128" t="s">
        <v>6002</v>
      </c>
      <c r="BF167" s="146"/>
      <c r="BG167" s="146"/>
      <c r="BH167" s="146"/>
    </row>
    <row r="168">
      <c r="A168" s="122">
        <f t="shared" si="3"/>
        <v>0</v>
      </c>
      <c r="B168" s="122">
        <f t="shared" si="4"/>
        <v>0</v>
      </c>
      <c r="C168" s="122">
        <f t="shared" si="5"/>
        <v>0</v>
      </c>
      <c r="D168" s="122">
        <f t="shared" si="6"/>
        <v>0</v>
      </c>
      <c r="E168" s="122">
        <f t="shared" si="2"/>
        <v>480</v>
      </c>
      <c r="F168" s="135" t="s">
        <v>6005</v>
      </c>
      <c r="H168" s="135" t="s">
        <v>6006</v>
      </c>
      <c r="I168" s="135" t="s">
        <v>6007</v>
      </c>
      <c r="J168" s="135" t="s">
        <v>6008</v>
      </c>
      <c r="L168" s="175" t="s">
        <v>6009</v>
      </c>
      <c r="M168" s="175" t="s">
        <v>615</v>
      </c>
      <c r="N168" s="169" t="s">
        <v>1196</v>
      </c>
      <c r="O168" s="123" t="s">
        <v>1196</v>
      </c>
      <c r="P168" s="138" t="s">
        <v>6010</v>
      </c>
      <c r="Q168" s="138" t="s">
        <v>862</v>
      </c>
      <c r="R168" s="138" t="s">
        <v>6011</v>
      </c>
      <c r="S168" s="138" t="s">
        <v>6012</v>
      </c>
      <c r="T168" s="138" t="s">
        <v>6013</v>
      </c>
      <c r="U168" s="138" t="s">
        <v>6014</v>
      </c>
      <c r="V168" s="138" t="s">
        <v>6014</v>
      </c>
      <c r="W168" s="138" t="s">
        <v>6016</v>
      </c>
      <c r="X168" s="138" t="s">
        <v>6018</v>
      </c>
      <c r="Y168" s="138" t="s">
        <v>6019</v>
      </c>
      <c r="Z168" s="138" t="s">
        <v>6020</v>
      </c>
      <c r="AA168" s="128" t="s">
        <v>6021</v>
      </c>
      <c r="AB168" s="130">
        <v>0.49027777777777776</v>
      </c>
      <c r="AC168" s="128" t="s">
        <v>6023</v>
      </c>
      <c r="AD168" s="125">
        <v>0.5180555555555556</v>
      </c>
      <c r="AE168" s="130">
        <v>0.7625</v>
      </c>
      <c r="AF168" s="130">
        <v>0.44305555555555554</v>
      </c>
      <c r="AG168" s="134" t="s">
        <v>6024</v>
      </c>
      <c r="AH168" s="128" t="s">
        <v>6025</v>
      </c>
      <c r="AI168" s="138" t="s">
        <v>5701</v>
      </c>
      <c r="AJ168" s="145">
        <v>0.3284722222222222</v>
      </c>
      <c r="AK168" s="130">
        <v>0.6840277777777778</v>
      </c>
      <c r="AL168" s="130">
        <v>0.4597222222222222</v>
      </c>
      <c r="AM168" s="138" t="s">
        <v>6026</v>
      </c>
      <c r="AN168" s="134" t="s">
        <v>6027</v>
      </c>
      <c r="AO168" s="134" t="s">
        <v>6028</v>
      </c>
      <c r="AP168" s="140">
        <v>0.41875</v>
      </c>
      <c r="AQ168" s="140">
        <v>0.3715277777777778</v>
      </c>
      <c r="AR168" s="128" t="s">
        <v>6029</v>
      </c>
      <c r="AS168" s="130">
        <v>0.5027777777777778</v>
      </c>
      <c r="AT168" s="134" t="s">
        <v>6030</v>
      </c>
      <c r="AU168" s="140">
        <v>0.36041666666666666</v>
      </c>
      <c r="AV168" s="128" t="s">
        <v>6031</v>
      </c>
      <c r="AW168" s="130">
        <v>0.4375</v>
      </c>
      <c r="AX168" s="130">
        <v>0.24791666666666667</v>
      </c>
      <c r="AY168" s="140">
        <v>0.26180555555555557</v>
      </c>
      <c r="BA168" s="128" t="s">
        <v>6032</v>
      </c>
      <c r="BB168" s="134" t="s">
        <v>6033</v>
      </c>
      <c r="BC168" s="141" t="s">
        <v>862</v>
      </c>
      <c r="BD168" s="130">
        <v>0.4930555555555556</v>
      </c>
      <c r="BE168" s="140">
        <v>0.3486111111111111</v>
      </c>
      <c r="BF168" s="141"/>
      <c r="BG168" s="141"/>
      <c r="BH168" s="141"/>
    </row>
    <row r="169">
      <c r="A169" s="122">
        <f t="shared" si="3"/>
        <v>0</v>
      </c>
      <c r="B169" s="122">
        <f t="shared" si="4"/>
        <v>0</v>
      </c>
      <c r="C169" s="122">
        <f t="shared" si="5"/>
        <v>0</v>
      </c>
      <c r="D169" s="122">
        <f t="shared" si="6"/>
        <v>0</v>
      </c>
      <c r="E169" s="122">
        <f t="shared" si="2"/>
        <v>405</v>
      </c>
      <c r="F169" s="135" t="s">
        <v>6036</v>
      </c>
      <c r="H169" s="135" t="s">
        <v>6037</v>
      </c>
      <c r="I169" s="135" t="s">
        <v>6038</v>
      </c>
      <c r="J169" s="135" t="s">
        <v>6039</v>
      </c>
      <c r="L169" s="175" t="s">
        <v>6040</v>
      </c>
      <c r="M169" s="175" t="s">
        <v>6041</v>
      </c>
      <c r="N169" s="169" t="s">
        <v>6042</v>
      </c>
      <c r="O169" s="123" t="s">
        <v>6043</v>
      </c>
      <c r="P169" s="142">
        <v>0.26875</v>
      </c>
      <c r="Q169" s="142">
        <v>0.3416666666666667</v>
      </c>
      <c r="R169" s="142">
        <v>0.40694444444444444</v>
      </c>
      <c r="S169" s="142">
        <v>0.4583333333333333</v>
      </c>
      <c r="T169" s="142">
        <v>0.49722222222222223</v>
      </c>
      <c r="U169" s="142">
        <v>0.6340277777777777</v>
      </c>
      <c r="V169" s="142">
        <v>0.6340277777777777</v>
      </c>
      <c r="W169" s="142">
        <v>0.29791666666666666</v>
      </c>
      <c r="X169" s="142">
        <v>0.4375</v>
      </c>
      <c r="Y169" s="142">
        <v>0.36319444444444443</v>
      </c>
      <c r="Z169" s="142">
        <v>0.31527777777777777</v>
      </c>
      <c r="AA169" s="145">
        <v>0.7222222222222222</v>
      </c>
      <c r="AB169" s="134" t="s">
        <v>6045</v>
      </c>
      <c r="AC169" s="140">
        <v>0.4722222222222222</v>
      </c>
      <c r="AD169" s="147" t="s">
        <v>6048</v>
      </c>
      <c r="AE169" s="134" t="s">
        <v>6049</v>
      </c>
      <c r="AF169" s="134" t="s">
        <v>6050</v>
      </c>
      <c r="AG169" s="130">
        <v>0.47430555555555554</v>
      </c>
      <c r="AH169" s="140">
        <v>0.39652777777777776</v>
      </c>
      <c r="AI169" s="142">
        <v>0.36180555555555555</v>
      </c>
      <c r="AJ169" s="128" t="s">
        <v>6051</v>
      </c>
      <c r="AK169" s="134" t="s">
        <v>6052</v>
      </c>
      <c r="AL169" s="130">
        <v>0.46458333333333335</v>
      </c>
      <c r="AM169" s="142">
        <v>0.2965277777777778</v>
      </c>
      <c r="AN169" s="130">
        <v>0.4284722222222222</v>
      </c>
      <c r="AO169" s="130">
        <v>0.4930555555555556</v>
      </c>
      <c r="AP169" s="128" t="s">
        <v>6054</v>
      </c>
      <c r="AQ169" s="128" t="s">
        <v>6055</v>
      </c>
      <c r="AR169" s="140">
        <v>0.28680555555555554</v>
      </c>
      <c r="AS169" s="134" t="s">
        <v>6056</v>
      </c>
      <c r="AT169" s="130">
        <v>0.40208333333333335</v>
      </c>
      <c r="AU169" s="128" t="s">
        <v>6057</v>
      </c>
      <c r="AV169" s="145">
        <v>0.5638888888888889</v>
      </c>
      <c r="AW169" s="134" t="s">
        <v>4226</v>
      </c>
      <c r="AX169" s="134" t="s">
        <v>6059</v>
      </c>
      <c r="AY169" s="128" t="s">
        <v>6060</v>
      </c>
      <c r="BA169" s="140">
        <v>0.25069444444444444</v>
      </c>
      <c r="BB169" s="130">
        <v>0.3506944444444444</v>
      </c>
      <c r="BC169" s="146">
        <v>0.7104166666666667</v>
      </c>
      <c r="BD169" s="134" t="s">
        <v>6061</v>
      </c>
      <c r="BE169" s="128" t="s">
        <v>6062</v>
      </c>
      <c r="BF169" s="146"/>
      <c r="BG169" s="146"/>
      <c r="BH169" s="146"/>
    </row>
    <row r="170">
      <c r="A170" s="122">
        <f t="shared" si="3"/>
        <v>0</v>
      </c>
      <c r="B170" s="122">
        <f t="shared" si="4"/>
        <v>0</v>
      </c>
      <c r="C170" s="122">
        <f t="shared" si="5"/>
        <v>0</v>
      </c>
      <c r="D170" s="122">
        <f t="shared" si="6"/>
        <v>0</v>
      </c>
      <c r="E170" s="122">
        <f t="shared" si="2"/>
        <v>627</v>
      </c>
      <c r="F170" s="135">
        <v>56.0</v>
      </c>
      <c r="H170" s="135">
        <v>56.0</v>
      </c>
      <c r="I170" s="135">
        <v>56.0</v>
      </c>
      <c r="J170" s="135">
        <v>56.0</v>
      </c>
      <c r="L170" s="175" t="s">
        <v>6064</v>
      </c>
      <c r="M170" s="175" t="s">
        <v>6065</v>
      </c>
      <c r="N170" s="169" t="s">
        <v>661</v>
      </c>
      <c r="O170" s="123" t="s">
        <v>6066</v>
      </c>
      <c r="P170" s="138" t="s">
        <v>6068</v>
      </c>
      <c r="Q170" s="138" t="s">
        <v>6069</v>
      </c>
      <c r="R170" s="138" t="s">
        <v>6071</v>
      </c>
      <c r="S170" s="138" t="s">
        <v>6072</v>
      </c>
      <c r="T170" s="138" t="s">
        <v>6073</v>
      </c>
      <c r="U170" s="138" t="s">
        <v>6075</v>
      </c>
      <c r="V170" s="138" t="s">
        <v>6075</v>
      </c>
      <c r="W170" s="138" t="s">
        <v>6076</v>
      </c>
      <c r="X170" s="138" t="s">
        <v>6077</v>
      </c>
      <c r="Y170" s="138" t="s">
        <v>6079</v>
      </c>
      <c r="Z170" s="138" t="s">
        <v>6080</v>
      </c>
      <c r="AA170" s="128" t="s">
        <v>6081</v>
      </c>
      <c r="AB170" s="130">
        <v>0.49583333333333335</v>
      </c>
      <c r="AC170" s="128" t="s">
        <v>6082</v>
      </c>
      <c r="AD170" s="125">
        <v>0.5229166666666667</v>
      </c>
      <c r="AE170" s="130">
        <v>0.7694444444444445</v>
      </c>
      <c r="AF170" s="130">
        <v>0.4479166666666667</v>
      </c>
      <c r="AG170" s="134" t="s">
        <v>6083</v>
      </c>
      <c r="AH170" s="128" t="s">
        <v>6084</v>
      </c>
      <c r="AI170" s="138" t="s">
        <v>5122</v>
      </c>
      <c r="AJ170" s="145">
        <v>0.32916666666666666</v>
      </c>
      <c r="AK170" s="130">
        <v>0.6902777777777778</v>
      </c>
      <c r="AL170" s="134" t="s">
        <v>6085</v>
      </c>
      <c r="AM170" s="138" t="s">
        <v>6086</v>
      </c>
      <c r="AN170" s="134" t="s">
        <v>6087</v>
      </c>
      <c r="AO170" s="134" t="s">
        <v>6088</v>
      </c>
      <c r="AP170" s="140">
        <v>0.4222222222222222</v>
      </c>
      <c r="AQ170" s="140">
        <v>0.3729166666666667</v>
      </c>
      <c r="AR170" s="128" t="s">
        <v>6089</v>
      </c>
      <c r="AS170" s="130">
        <v>0.5041666666666667</v>
      </c>
      <c r="AT170" s="134" t="s">
        <v>6090</v>
      </c>
      <c r="AU170" s="140">
        <v>0.36319444444444443</v>
      </c>
      <c r="AV170" s="128" t="s">
        <v>6091</v>
      </c>
      <c r="AW170" s="130">
        <v>0.4395833333333333</v>
      </c>
      <c r="AX170" s="130">
        <v>0.2520833333333333</v>
      </c>
      <c r="AY170" s="140">
        <v>0.2652777777777778</v>
      </c>
      <c r="BA170" s="128" t="s">
        <v>6092</v>
      </c>
      <c r="BB170" s="134" t="s">
        <v>6093</v>
      </c>
      <c r="BC170" s="141" t="s">
        <v>6095</v>
      </c>
      <c r="BD170" s="130">
        <v>0.49444444444444446</v>
      </c>
      <c r="BE170" s="140">
        <v>0.35208333333333336</v>
      </c>
      <c r="BF170" s="141"/>
      <c r="BG170" s="141"/>
      <c r="BH170" s="141"/>
    </row>
    <row r="171">
      <c r="A171" s="122">
        <f t="shared" si="3"/>
        <v>0</v>
      </c>
      <c r="B171" s="122">
        <f t="shared" si="4"/>
        <v>0</v>
      </c>
      <c r="C171" s="122">
        <f t="shared" si="5"/>
        <v>0</v>
      </c>
      <c r="D171" s="122">
        <f t="shared" si="6"/>
        <v>0</v>
      </c>
      <c r="E171" s="122">
        <f t="shared" si="2"/>
        <v>337</v>
      </c>
      <c r="F171" s="135" t="s">
        <v>6100</v>
      </c>
      <c r="H171" s="135" t="s">
        <v>6101</v>
      </c>
      <c r="I171" s="135" t="s">
        <v>6102</v>
      </c>
      <c r="J171" s="135" t="s">
        <v>6103</v>
      </c>
      <c r="L171" s="175" t="s">
        <v>6104</v>
      </c>
      <c r="M171" s="175" t="s">
        <v>6105</v>
      </c>
      <c r="N171" s="169" t="s">
        <v>6106</v>
      </c>
      <c r="O171" s="123" t="s">
        <v>615</v>
      </c>
      <c r="P171" s="142">
        <v>0.27152777777777776</v>
      </c>
      <c r="Q171" s="142">
        <v>0.34305555555555556</v>
      </c>
      <c r="R171" s="142">
        <v>0.41458333333333336</v>
      </c>
      <c r="S171" s="142">
        <v>0.4638888888888889</v>
      </c>
      <c r="T171" s="142">
        <v>0.5027777777777778</v>
      </c>
      <c r="U171" s="142">
        <v>0.6395833333333333</v>
      </c>
      <c r="V171" s="142">
        <v>0.6395833333333333</v>
      </c>
      <c r="W171" s="142">
        <v>0.29930555555555555</v>
      </c>
      <c r="X171" s="142">
        <v>0.44513888888888886</v>
      </c>
      <c r="Y171" s="142">
        <v>0.36944444444444446</v>
      </c>
      <c r="Z171" s="142">
        <v>0.32013888888888886</v>
      </c>
      <c r="AA171" s="145">
        <v>0.7277777777777777</v>
      </c>
      <c r="AB171" s="134" t="s">
        <v>6108</v>
      </c>
      <c r="AC171" s="140">
        <v>0.47430555555555554</v>
      </c>
      <c r="AD171" s="147" t="s">
        <v>6109</v>
      </c>
      <c r="AE171" s="134" t="s">
        <v>6110</v>
      </c>
      <c r="AF171" s="134" t="s">
        <v>6111</v>
      </c>
      <c r="AG171" s="130">
        <v>0.48333333333333334</v>
      </c>
      <c r="AH171" s="140">
        <v>0.3993055555555556</v>
      </c>
      <c r="AI171" s="142">
        <v>0.375</v>
      </c>
      <c r="AJ171" s="128" t="s">
        <v>6112</v>
      </c>
      <c r="AK171" s="134" t="s">
        <v>6113</v>
      </c>
      <c r="AL171" s="130">
        <v>0.4701388888888889</v>
      </c>
      <c r="AM171" s="142">
        <v>0.2986111111111111</v>
      </c>
      <c r="AN171" s="130">
        <v>0.43680555555555556</v>
      </c>
      <c r="AO171" s="130">
        <v>0.49583333333333335</v>
      </c>
      <c r="AP171" s="128" t="s">
        <v>6115</v>
      </c>
      <c r="AQ171" s="128" t="s">
        <v>6116</v>
      </c>
      <c r="AR171" s="140">
        <v>0.2875</v>
      </c>
      <c r="AS171" s="134" t="s">
        <v>6117</v>
      </c>
      <c r="AT171" s="130">
        <v>0.41388888888888886</v>
      </c>
      <c r="AU171" s="128" t="s">
        <v>6118</v>
      </c>
      <c r="AV171" s="145">
        <v>0.5715277777777777</v>
      </c>
      <c r="AW171" s="134" t="s">
        <v>6119</v>
      </c>
      <c r="AX171" s="134" t="s">
        <v>6121</v>
      </c>
      <c r="AY171" s="128" t="s">
        <v>6122</v>
      </c>
      <c r="BA171" s="140">
        <v>0.2520833333333333</v>
      </c>
      <c r="BB171" s="130">
        <v>0.3541666666666667</v>
      </c>
      <c r="BC171" s="146">
        <v>0.7125</v>
      </c>
      <c r="BD171" s="134" t="s">
        <v>6125</v>
      </c>
      <c r="BE171" s="128" t="s">
        <v>6126</v>
      </c>
      <c r="BF171" s="146"/>
      <c r="BG171" s="146"/>
      <c r="BH171" s="146"/>
    </row>
    <row r="172">
      <c r="A172" s="122">
        <f t="shared" si="3"/>
        <v>0</v>
      </c>
      <c r="B172" s="122">
        <f t="shared" si="4"/>
        <v>0</v>
      </c>
      <c r="C172" s="122">
        <f t="shared" si="5"/>
        <v>0</v>
      </c>
      <c r="D172" s="122">
        <f t="shared" si="6"/>
        <v>0</v>
      </c>
      <c r="E172" s="122">
        <f t="shared" si="2"/>
        <v>501</v>
      </c>
      <c r="F172" s="135" t="s">
        <v>6127</v>
      </c>
      <c r="H172" s="135" t="s">
        <v>6128</v>
      </c>
      <c r="I172" s="135" t="s">
        <v>6129</v>
      </c>
      <c r="J172" s="135" t="s">
        <v>6130</v>
      </c>
      <c r="L172" s="175" t="s">
        <v>6131</v>
      </c>
      <c r="M172" s="175" t="s">
        <v>6132</v>
      </c>
      <c r="N172" s="169" t="s">
        <v>615</v>
      </c>
      <c r="O172" s="123" t="s">
        <v>6133</v>
      </c>
      <c r="P172" s="138" t="s">
        <v>6134</v>
      </c>
      <c r="Q172" s="138" t="s">
        <v>1969</v>
      </c>
      <c r="R172" s="138" t="s">
        <v>6136</v>
      </c>
      <c r="S172" s="138" t="s">
        <v>6137</v>
      </c>
      <c r="T172" s="138" t="s">
        <v>6139</v>
      </c>
      <c r="U172" s="138" t="s">
        <v>6140</v>
      </c>
      <c r="V172" s="138" t="s">
        <v>6140</v>
      </c>
      <c r="W172" s="138" t="s">
        <v>6141</v>
      </c>
      <c r="X172" s="138" t="s">
        <v>6142</v>
      </c>
      <c r="Y172" s="138" t="s">
        <v>6143</v>
      </c>
      <c r="Z172" s="138" t="s">
        <v>6144</v>
      </c>
      <c r="AA172" s="128" t="s">
        <v>6145</v>
      </c>
      <c r="AB172" s="130">
        <v>0.5055555555555555</v>
      </c>
      <c r="AC172" s="128" t="s">
        <v>6146</v>
      </c>
      <c r="AD172" s="125">
        <v>0.5291666666666667</v>
      </c>
      <c r="AE172" s="130">
        <v>0.7763888888888889</v>
      </c>
      <c r="AF172" s="130">
        <v>0.4527777777777778</v>
      </c>
      <c r="AG172" s="134" t="s">
        <v>6147</v>
      </c>
      <c r="AH172" s="128" t="s">
        <v>6148</v>
      </c>
      <c r="AI172" s="138" t="s">
        <v>5839</v>
      </c>
      <c r="AJ172" s="145">
        <v>0.33125</v>
      </c>
      <c r="AK172" s="130">
        <v>0.7</v>
      </c>
      <c r="AL172" s="134" t="s">
        <v>6149</v>
      </c>
      <c r="AM172" s="138" t="s">
        <v>6150</v>
      </c>
      <c r="AN172" s="134" t="s">
        <v>6151</v>
      </c>
      <c r="AO172" s="134" t="s">
        <v>6152</v>
      </c>
      <c r="AP172" s="140">
        <v>0.4236111111111111</v>
      </c>
      <c r="AQ172" s="140">
        <v>0.375</v>
      </c>
      <c r="AR172" s="128" t="s">
        <v>6153</v>
      </c>
      <c r="AS172" s="130">
        <v>0.5104166666666666</v>
      </c>
      <c r="AT172" s="134" t="s">
        <v>6154</v>
      </c>
      <c r="AU172" s="140">
        <v>0.36666666666666664</v>
      </c>
      <c r="AV172" s="128" t="s">
        <v>6155</v>
      </c>
      <c r="AW172" s="130">
        <v>0.44027777777777777</v>
      </c>
      <c r="AX172" s="130">
        <v>0.25277777777777777</v>
      </c>
      <c r="AY172" s="140">
        <v>0.2673611111111111</v>
      </c>
      <c r="BA172" s="128" t="s">
        <v>6157</v>
      </c>
      <c r="BB172" s="134" t="s">
        <v>6158</v>
      </c>
      <c r="BC172" s="141" t="s">
        <v>2570</v>
      </c>
      <c r="BD172" s="130">
        <v>0.5</v>
      </c>
      <c r="BE172" s="140">
        <v>0.35625</v>
      </c>
      <c r="BF172" s="141"/>
      <c r="BG172" s="141"/>
      <c r="BH172" s="141"/>
    </row>
    <row r="173">
      <c r="A173" s="122">
        <f t="shared" si="3"/>
        <v>0</v>
      </c>
      <c r="B173" s="122">
        <f t="shared" si="4"/>
        <v>0</v>
      </c>
      <c r="C173" s="122">
        <f t="shared" si="5"/>
        <v>0</v>
      </c>
      <c r="D173" s="122">
        <f t="shared" si="6"/>
        <v>0</v>
      </c>
      <c r="E173" s="122">
        <f t="shared" si="2"/>
        <v>262</v>
      </c>
      <c r="F173" s="135">
        <v>57.0</v>
      </c>
      <c r="H173" s="135">
        <v>57.0</v>
      </c>
      <c r="I173" s="135">
        <v>57.0</v>
      </c>
      <c r="J173" s="135">
        <v>57.0</v>
      </c>
      <c r="L173" s="175" t="s">
        <v>6163</v>
      </c>
      <c r="M173" s="175" t="s">
        <v>6164</v>
      </c>
      <c r="N173" s="169" t="s">
        <v>6166</v>
      </c>
      <c r="O173" s="123" t="s">
        <v>6167</v>
      </c>
      <c r="P173" s="142">
        <v>0.2798611111111111</v>
      </c>
      <c r="Q173" s="142">
        <v>0.3541666666666667</v>
      </c>
      <c r="R173" s="142">
        <v>0.42291666666666666</v>
      </c>
      <c r="S173" s="142">
        <v>0.47430555555555554</v>
      </c>
      <c r="T173" s="142">
        <v>0.5104166666666666</v>
      </c>
      <c r="U173" s="142">
        <v>0.6465277777777778</v>
      </c>
      <c r="V173" s="142">
        <v>0.6465277777777778</v>
      </c>
      <c r="W173" s="142">
        <v>0.3034722222222222</v>
      </c>
      <c r="X173" s="142">
        <v>0.44722222222222224</v>
      </c>
      <c r="Y173" s="142">
        <v>0.3736111111111111</v>
      </c>
      <c r="Z173" s="142">
        <v>0.33402777777777776</v>
      </c>
      <c r="AA173" s="145">
        <v>0.7305555555555555</v>
      </c>
      <c r="AB173" s="134" t="s">
        <v>6170</v>
      </c>
      <c r="AC173" s="140">
        <v>0.48125</v>
      </c>
      <c r="AD173" s="147" t="s">
        <v>6171</v>
      </c>
      <c r="AE173" s="130">
        <v>0.7805555555555556</v>
      </c>
      <c r="AF173" s="134" t="s">
        <v>6172</v>
      </c>
      <c r="AG173" s="130">
        <v>0.48680555555555555</v>
      </c>
      <c r="AH173" s="140">
        <v>0.4125</v>
      </c>
      <c r="AI173" s="142">
        <v>0.3763888888888889</v>
      </c>
      <c r="AJ173" s="128" t="s">
        <v>6173</v>
      </c>
      <c r="AK173" s="134" t="s">
        <v>6174</v>
      </c>
      <c r="AL173" s="130">
        <v>0.475</v>
      </c>
      <c r="AM173" s="142">
        <v>0.30069444444444443</v>
      </c>
      <c r="AN173" s="130">
        <v>0.4388888888888889</v>
      </c>
      <c r="AO173" s="130">
        <v>0.5020833333333333</v>
      </c>
      <c r="AP173" s="128" t="s">
        <v>6175</v>
      </c>
      <c r="AQ173" s="128" t="s">
        <v>6176</v>
      </c>
      <c r="AR173" s="140">
        <v>0.2902777777777778</v>
      </c>
      <c r="AS173" s="134" t="s">
        <v>6177</v>
      </c>
      <c r="AT173" s="130">
        <v>0.4222222222222222</v>
      </c>
      <c r="AU173" s="128" t="s">
        <v>6178</v>
      </c>
      <c r="AV173" s="145">
        <v>0.5819444444444445</v>
      </c>
      <c r="AW173" s="134" t="s">
        <v>6179</v>
      </c>
      <c r="AX173" s="134" t="s">
        <v>6180</v>
      </c>
      <c r="AY173" s="128" t="s">
        <v>6181</v>
      </c>
      <c r="BA173" s="140">
        <v>0.2534722222222222</v>
      </c>
      <c r="BB173" s="130">
        <v>0.3611111111111111</v>
      </c>
      <c r="BC173" s="146">
        <v>0.7145833333333333</v>
      </c>
      <c r="BD173" s="134" t="s">
        <v>6182</v>
      </c>
      <c r="BE173" s="128" t="s">
        <v>6183</v>
      </c>
      <c r="BF173" s="146"/>
      <c r="BG173" s="146"/>
      <c r="BH173" s="146"/>
    </row>
    <row r="174">
      <c r="A174" s="122">
        <f t="shared" si="3"/>
        <v>0</v>
      </c>
      <c r="B174" s="122">
        <f t="shared" si="4"/>
        <v>0</v>
      </c>
      <c r="C174" s="122">
        <f t="shared" si="5"/>
        <v>0</v>
      </c>
      <c r="D174" s="122">
        <f t="shared" si="6"/>
        <v>0</v>
      </c>
      <c r="E174" s="122">
        <f t="shared" si="2"/>
        <v>591</v>
      </c>
      <c r="F174" s="135" t="s">
        <v>6186</v>
      </c>
      <c r="H174" s="135" t="s">
        <v>6187</v>
      </c>
      <c r="I174" s="135" t="s">
        <v>6189</v>
      </c>
      <c r="J174" s="135" t="s">
        <v>6190</v>
      </c>
      <c r="L174" s="175" t="s">
        <v>6191</v>
      </c>
      <c r="M174" s="175" t="s">
        <v>6192</v>
      </c>
      <c r="N174" s="169" t="s">
        <v>661</v>
      </c>
      <c r="O174" s="123" t="s">
        <v>615</v>
      </c>
      <c r="P174" s="138" t="s">
        <v>6193</v>
      </c>
      <c r="Q174" s="138" t="s">
        <v>6195</v>
      </c>
      <c r="R174" s="138" t="s">
        <v>6196</v>
      </c>
      <c r="S174" s="138" t="s">
        <v>6197</v>
      </c>
      <c r="T174" s="138" t="s">
        <v>6198</v>
      </c>
      <c r="U174" s="138" t="s">
        <v>6199</v>
      </c>
      <c r="V174" s="138" t="s">
        <v>6199</v>
      </c>
      <c r="W174" s="138" t="s">
        <v>6200</v>
      </c>
      <c r="X174" s="138" t="s">
        <v>6201</v>
      </c>
      <c r="Y174" s="138" t="s">
        <v>6202</v>
      </c>
      <c r="Z174" s="138" t="s">
        <v>6203</v>
      </c>
      <c r="AA174" s="128" t="s">
        <v>6205</v>
      </c>
      <c r="AB174" s="130">
        <v>0.5104166666666666</v>
      </c>
      <c r="AC174" s="128" t="s">
        <v>6206</v>
      </c>
      <c r="AD174" s="125">
        <v>0.5326388888888889</v>
      </c>
      <c r="AE174" s="130">
        <v>0.7826388888888889</v>
      </c>
      <c r="AF174" s="130">
        <v>0.45902777777777776</v>
      </c>
      <c r="AG174" s="134" t="s">
        <v>6208</v>
      </c>
      <c r="AH174" s="128" t="s">
        <v>6209</v>
      </c>
      <c r="AI174" s="138" t="s">
        <v>5906</v>
      </c>
      <c r="AJ174" s="145">
        <v>0.3368055555555556</v>
      </c>
      <c r="AK174" s="130">
        <v>0.7118055555555556</v>
      </c>
      <c r="AL174" s="134" t="s">
        <v>6212</v>
      </c>
      <c r="AM174" s="138" t="s">
        <v>6213</v>
      </c>
      <c r="AN174" s="134" t="s">
        <v>6215</v>
      </c>
      <c r="AO174" s="134" t="s">
        <v>6216</v>
      </c>
      <c r="AP174" s="140">
        <v>0.42916666666666664</v>
      </c>
      <c r="AQ174" s="140">
        <v>0.38055555555555554</v>
      </c>
      <c r="AR174" s="128" t="s">
        <v>876</v>
      </c>
      <c r="AS174" s="130">
        <v>0.5138888888888888</v>
      </c>
      <c r="AT174" s="134" t="s">
        <v>6217</v>
      </c>
      <c r="AU174" s="140">
        <v>0.3763888888888889</v>
      </c>
      <c r="AV174" s="128" t="s">
        <v>6218</v>
      </c>
      <c r="AW174" s="130">
        <v>0.4465277777777778</v>
      </c>
      <c r="AX174" s="130">
        <v>0.2569444444444444</v>
      </c>
      <c r="AY174" s="140">
        <v>0.26805555555555555</v>
      </c>
      <c r="BA174" s="128" t="s">
        <v>6219</v>
      </c>
      <c r="BB174" s="134" t="s">
        <v>6220</v>
      </c>
      <c r="BC174" s="141" t="s">
        <v>6221</v>
      </c>
      <c r="BD174" s="130">
        <v>0.5027777777777778</v>
      </c>
      <c r="BE174" s="140">
        <v>0.3597222222222222</v>
      </c>
      <c r="BF174" s="141"/>
      <c r="BG174" s="141"/>
      <c r="BH174" s="141"/>
    </row>
    <row r="175">
      <c r="A175" s="122">
        <f t="shared" si="3"/>
        <v>0</v>
      </c>
      <c r="B175" s="122">
        <f t="shared" si="4"/>
        <v>0</v>
      </c>
      <c r="C175" s="122">
        <f t="shared" si="5"/>
        <v>0</v>
      </c>
      <c r="D175" s="122">
        <f t="shared" si="6"/>
        <v>0</v>
      </c>
      <c r="E175" s="122">
        <f t="shared" si="2"/>
        <v>363</v>
      </c>
      <c r="F175" s="135" t="s">
        <v>6224</v>
      </c>
      <c r="H175" s="135" t="s">
        <v>6225</v>
      </c>
      <c r="I175" s="135" t="s">
        <v>6226</v>
      </c>
      <c r="J175" s="135" t="s">
        <v>6227</v>
      </c>
      <c r="L175" s="175" t="s">
        <v>6228</v>
      </c>
      <c r="M175" s="175" t="s">
        <v>6230</v>
      </c>
      <c r="N175" s="169" t="s">
        <v>6231</v>
      </c>
      <c r="O175" s="123" t="s">
        <v>6232</v>
      </c>
      <c r="P175" s="142">
        <v>0.28125</v>
      </c>
      <c r="Q175" s="142">
        <v>0.3548611111111111</v>
      </c>
      <c r="R175" s="142">
        <v>0.42777777777777776</v>
      </c>
      <c r="S175" s="142">
        <v>0.4888888888888889</v>
      </c>
      <c r="T175" s="142">
        <v>0.5180555555555556</v>
      </c>
      <c r="U175" s="142">
        <v>0.6541666666666667</v>
      </c>
      <c r="V175" s="142">
        <v>0.6541666666666667</v>
      </c>
      <c r="W175" s="142">
        <v>0.30486111111111114</v>
      </c>
      <c r="X175" s="142">
        <v>0.45416666666666666</v>
      </c>
      <c r="Y175" s="142">
        <v>0.3770833333333333</v>
      </c>
      <c r="Z175" s="142">
        <v>0.3347222222222222</v>
      </c>
      <c r="AA175" s="145">
        <v>0.7347222222222223</v>
      </c>
      <c r="AB175" s="134" t="s">
        <v>6235</v>
      </c>
      <c r="AC175" s="140">
        <v>0.48541666666666666</v>
      </c>
      <c r="AD175" s="147" t="s">
        <v>6236</v>
      </c>
      <c r="AE175" s="130">
        <v>0.7854166666666667</v>
      </c>
      <c r="AF175" s="134" t="s">
        <v>6238</v>
      </c>
      <c r="AG175" s="130">
        <v>0.4909722222222222</v>
      </c>
      <c r="AH175" s="140">
        <v>0.41458333333333336</v>
      </c>
      <c r="AI175" s="142">
        <v>0.37777777777777777</v>
      </c>
      <c r="AJ175" s="128" t="s">
        <v>6239</v>
      </c>
      <c r="AK175" s="134" t="s">
        <v>6241</v>
      </c>
      <c r="AL175" s="130">
        <v>0.4798611111111111</v>
      </c>
      <c r="AM175" s="142">
        <v>0.30416666666666664</v>
      </c>
      <c r="AN175" s="130">
        <v>0.44930555555555557</v>
      </c>
      <c r="AO175" s="130">
        <v>0.5076388888888889</v>
      </c>
      <c r="AP175" s="128" t="s">
        <v>6242</v>
      </c>
      <c r="AQ175" s="128" t="s">
        <v>6243</v>
      </c>
      <c r="AR175" s="140">
        <v>0.29375</v>
      </c>
      <c r="AS175" s="134" t="s">
        <v>6244</v>
      </c>
      <c r="AT175" s="130">
        <v>0.425</v>
      </c>
      <c r="AU175" s="128" t="s">
        <v>6245</v>
      </c>
      <c r="AV175" s="145">
        <v>0.5881944444444445</v>
      </c>
      <c r="AW175" s="134" t="s">
        <v>6246</v>
      </c>
      <c r="AX175" s="134" t="s">
        <v>6247</v>
      </c>
      <c r="AY175" s="128" t="s">
        <v>724</v>
      </c>
      <c r="BA175" s="140">
        <v>0.25833333333333336</v>
      </c>
      <c r="BB175" s="130">
        <v>0.3659722222222222</v>
      </c>
      <c r="BC175" s="146">
        <v>0.7159722222222222</v>
      </c>
      <c r="BD175" s="134" t="s">
        <v>6248</v>
      </c>
      <c r="BE175" s="128" t="s">
        <v>6249</v>
      </c>
      <c r="BF175" s="146"/>
      <c r="BG175" s="146"/>
      <c r="BH175" s="146"/>
    </row>
    <row r="176">
      <c r="A176" s="122">
        <f t="shared" si="3"/>
        <v>0</v>
      </c>
      <c r="B176" s="122">
        <f t="shared" si="4"/>
        <v>0</v>
      </c>
      <c r="C176" s="122">
        <f t="shared" si="5"/>
        <v>0</v>
      </c>
      <c r="D176" s="122">
        <f t="shared" si="6"/>
        <v>0</v>
      </c>
      <c r="E176" s="122">
        <f t="shared" si="2"/>
        <v>573</v>
      </c>
      <c r="F176" s="135">
        <v>58.0</v>
      </c>
      <c r="H176" s="135">
        <v>58.0</v>
      </c>
      <c r="I176" s="135">
        <v>58.0</v>
      </c>
      <c r="J176" s="135">
        <v>58.0</v>
      </c>
      <c r="L176" s="175" t="s">
        <v>6258</v>
      </c>
      <c r="M176" s="175" t="s">
        <v>6259</v>
      </c>
      <c r="N176" s="169" t="s">
        <v>6260</v>
      </c>
      <c r="O176" s="123" t="s">
        <v>661</v>
      </c>
      <c r="P176" s="138" t="s">
        <v>6261</v>
      </c>
      <c r="Q176" s="138" t="s">
        <v>6262</v>
      </c>
      <c r="R176" s="138" t="s">
        <v>6263</v>
      </c>
      <c r="S176" s="138" t="s">
        <v>6264</v>
      </c>
      <c r="T176" s="138" t="s">
        <v>6265</v>
      </c>
      <c r="U176" s="138" t="s">
        <v>6266</v>
      </c>
      <c r="V176" s="138" t="s">
        <v>6266</v>
      </c>
      <c r="W176" s="138" t="s">
        <v>6267</v>
      </c>
      <c r="X176" s="138" t="s">
        <v>6268</v>
      </c>
      <c r="Y176" s="138" t="s">
        <v>1055</v>
      </c>
      <c r="Z176" s="138" t="s">
        <v>6269</v>
      </c>
      <c r="AA176" s="128" t="s">
        <v>6270</v>
      </c>
      <c r="AB176" s="130">
        <v>0.5138888888888888</v>
      </c>
      <c r="AC176" s="128" t="s">
        <v>6271</v>
      </c>
      <c r="AD176" s="125">
        <v>0.5395833333333333</v>
      </c>
      <c r="AE176" s="134" t="s">
        <v>6273</v>
      </c>
      <c r="AF176" s="130">
        <v>0.46319444444444446</v>
      </c>
      <c r="AG176" s="134" t="s">
        <v>6274</v>
      </c>
      <c r="AH176" s="128" t="s">
        <v>6275</v>
      </c>
      <c r="AI176" s="138" t="s">
        <v>5969</v>
      </c>
      <c r="AJ176" s="145">
        <v>0.3375</v>
      </c>
      <c r="AK176" s="130">
        <v>0.7152777777777778</v>
      </c>
      <c r="AL176" s="134" t="s">
        <v>6276</v>
      </c>
      <c r="AM176" s="138" t="s">
        <v>6277</v>
      </c>
      <c r="AN176" s="134" t="s">
        <v>6278</v>
      </c>
      <c r="AO176" s="134" t="s">
        <v>6279</v>
      </c>
      <c r="AP176" s="140">
        <v>0.43333333333333335</v>
      </c>
      <c r="AQ176" s="140">
        <v>0.3840277777777778</v>
      </c>
      <c r="AR176" s="128" t="s">
        <v>6281</v>
      </c>
      <c r="AS176" s="130">
        <v>0.5173611111111112</v>
      </c>
      <c r="AT176" s="134" t="s">
        <v>6283</v>
      </c>
      <c r="AU176" s="140">
        <v>0.3784722222222222</v>
      </c>
      <c r="AV176" s="128" t="s">
        <v>6284</v>
      </c>
      <c r="AW176" s="130">
        <v>0.44930555555555557</v>
      </c>
      <c r="AX176" s="130">
        <v>0.25972222222222224</v>
      </c>
      <c r="AY176" s="140">
        <v>0.27152777777777776</v>
      </c>
      <c r="BA176" s="128" t="s">
        <v>6286</v>
      </c>
      <c r="BB176" s="134" t="s">
        <v>6287</v>
      </c>
      <c r="BC176" s="141" t="s">
        <v>6288</v>
      </c>
      <c r="BD176" s="130">
        <v>0.5083333333333333</v>
      </c>
      <c r="BE176" s="140">
        <v>0.37083333333333335</v>
      </c>
      <c r="BF176" s="141"/>
      <c r="BG176" s="141"/>
      <c r="BH176" s="141"/>
    </row>
    <row r="177">
      <c r="A177" s="122">
        <f t="shared" si="3"/>
        <v>0</v>
      </c>
      <c r="B177" s="122">
        <f t="shared" si="4"/>
        <v>0</v>
      </c>
      <c r="C177" s="122">
        <f t="shared" si="5"/>
        <v>0</v>
      </c>
      <c r="D177" s="122">
        <f t="shared" si="6"/>
        <v>0</v>
      </c>
      <c r="E177" s="122">
        <f t="shared" si="2"/>
        <v>242</v>
      </c>
      <c r="F177" s="135" t="s">
        <v>6290</v>
      </c>
      <c r="H177" s="135" t="s">
        <v>6291</v>
      </c>
      <c r="I177" s="135" t="s">
        <v>6293</v>
      </c>
      <c r="J177" s="135" t="s">
        <v>6294</v>
      </c>
      <c r="L177" s="175" t="s">
        <v>6295</v>
      </c>
      <c r="M177" s="175" t="s">
        <v>1196</v>
      </c>
      <c r="N177" s="169" t="s">
        <v>615</v>
      </c>
      <c r="O177" s="123" t="s">
        <v>6296</v>
      </c>
      <c r="P177" s="142">
        <v>0.2881944444444444</v>
      </c>
      <c r="Q177" s="142">
        <v>0.3576388888888889</v>
      </c>
      <c r="R177" s="142">
        <v>0.4361111111111111</v>
      </c>
      <c r="S177" s="142">
        <v>0.49722222222222223</v>
      </c>
      <c r="T177" s="142">
        <v>0.525</v>
      </c>
      <c r="U177" s="142">
        <v>0.6625</v>
      </c>
      <c r="V177" s="142">
        <v>0.6625</v>
      </c>
      <c r="W177" s="142">
        <v>0.30694444444444446</v>
      </c>
      <c r="X177" s="142">
        <v>0.45694444444444443</v>
      </c>
      <c r="Y177" s="142">
        <v>0.3854166666666667</v>
      </c>
      <c r="Z177" s="142">
        <v>0.3416666666666667</v>
      </c>
      <c r="AA177" s="145">
        <v>0.7416666666666667</v>
      </c>
      <c r="AB177" s="130">
        <v>0.5159722222222223</v>
      </c>
      <c r="AC177" s="140">
        <v>0.4895833333333333</v>
      </c>
      <c r="AD177" s="147" t="s">
        <v>6299</v>
      </c>
      <c r="AE177" s="130">
        <v>0.7951388888888888</v>
      </c>
      <c r="AF177" s="134" t="s">
        <v>6301</v>
      </c>
      <c r="AG177" s="130">
        <v>0.4951388888888889</v>
      </c>
      <c r="AH177" s="140">
        <v>0.41597222222222224</v>
      </c>
      <c r="AI177" s="142">
        <v>0.3923611111111111</v>
      </c>
      <c r="AJ177" s="128" t="s">
        <v>6302</v>
      </c>
      <c r="AK177" s="134" t="s">
        <v>6303</v>
      </c>
      <c r="AL177" s="130">
        <v>0.4847222222222222</v>
      </c>
      <c r="AM177" s="142">
        <v>0.3076388888888889</v>
      </c>
      <c r="AN177" s="130">
        <v>0.45</v>
      </c>
      <c r="AO177" s="130">
        <v>0.5097222222222222</v>
      </c>
      <c r="AP177" s="128" t="s">
        <v>3920</v>
      </c>
      <c r="AQ177" s="128" t="s">
        <v>6304</v>
      </c>
      <c r="AR177" s="140">
        <v>0.29375</v>
      </c>
      <c r="AS177" s="134" t="s">
        <v>6305</v>
      </c>
      <c r="AT177" s="130">
        <v>0.4263888888888889</v>
      </c>
      <c r="AU177" s="128" t="s">
        <v>724</v>
      </c>
      <c r="AV177" s="145">
        <v>0.6</v>
      </c>
      <c r="AW177" s="134" t="s">
        <v>6307</v>
      </c>
      <c r="AX177" s="134" t="s">
        <v>6309</v>
      </c>
      <c r="AY177" s="128" t="s">
        <v>6310</v>
      </c>
      <c r="BA177" s="140">
        <v>0.2652777777777778</v>
      </c>
      <c r="BB177" s="130">
        <v>0.36875</v>
      </c>
      <c r="BC177" s="146">
        <v>0.7166666666666667</v>
      </c>
      <c r="BD177" s="134" t="s">
        <v>6312</v>
      </c>
      <c r="BE177" s="128" t="s">
        <v>6313</v>
      </c>
      <c r="BF177" s="146"/>
      <c r="BG177" s="146"/>
      <c r="BH177" s="146"/>
    </row>
    <row r="178">
      <c r="A178" s="122">
        <f t="shared" si="3"/>
        <v>0</v>
      </c>
      <c r="B178" s="122">
        <f t="shared" si="4"/>
        <v>0</v>
      </c>
      <c r="C178" s="122">
        <f t="shared" si="5"/>
        <v>0</v>
      </c>
      <c r="D178" s="122">
        <f t="shared" si="6"/>
        <v>0</v>
      </c>
      <c r="E178" s="122">
        <f t="shared" si="2"/>
        <v>423</v>
      </c>
      <c r="F178" s="135" t="s">
        <v>6319</v>
      </c>
      <c r="H178" s="135" t="s">
        <v>6321</v>
      </c>
      <c r="I178" s="135" t="s">
        <v>6322</v>
      </c>
      <c r="J178" s="135" t="s">
        <v>6323</v>
      </c>
      <c r="L178" s="175" t="s">
        <v>615</v>
      </c>
      <c r="M178" s="175" t="s">
        <v>6324</v>
      </c>
      <c r="N178" s="169" t="s">
        <v>6325</v>
      </c>
      <c r="O178" s="123" t="s">
        <v>1196</v>
      </c>
      <c r="P178" s="138" t="s">
        <v>6326</v>
      </c>
      <c r="Q178" s="138" t="s">
        <v>6327</v>
      </c>
      <c r="R178" s="138" t="s">
        <v>6328</v>
      </c>
      <c r="S178" s="138" t="s">
        <v>6329</v>
      </c>
      <c r="T178" s="138" t="s">
        <v>6330</v>
      </c>
      <c r="U178" s="138" t="s">
        <v>6331</v>
      </c>
      <c r="V178" s="138" t="s">
        <v>6331</v>
      </c>
      <c r="W178" s="138" t="s">
        <v>6332</v>
      </c>
      <c r="X178" s="138" t="s">
        <v>6333</v>
      </c>
      <c r="Y178" s="138" t="s">
        <v>6334</v>
      </c>
      <c r="Z178" s="138" t="s">
        <v>6335</v>
      </c>
      <c r="AA178" s="128" t="s">
        <v>6336</v>
      </c>
      <c r="AB178" s="134" t="s">
        <v>6337</v>
      </c>
      <c r="AC178" s="128" t="s">
        <v>6338</v>
      </c>
      <c r="AD178" s="125">
        <v>0.54375</v>
      </c>
      <c r="AE178" s="134" t="s">
        <v>6339</v>
      </c>
      <c r="AF178" s="130">
        <v>0.4701388888888889</v>
      </c>
      <c r="AG178" s="134" t="s">
        <v>6340</v>
      </c>
      <c r="AH178" s="128" t="s">
        <v>724</v>
      </c>
      <c r="AI178" s="138" t="s">
        <v>6025</v>
      </c>
      <c r="AJ178" s="145">
        <v>0.33958333333333335</v>
      </c>
      <c r="AK178" s="130">
        <v>0.7236111111111111</v>
      </c>
      <c r="AL178" s="134" t="s">
        <v>6343</v>
      </c>
      <c r="AM178" s="138" t="s">
        <v>6345</v>
      </c>
      <c r="AN178" s="134" t="s">
        <v>6346</v>
      </c>
      <c r="AO178" s="134" t="s">
        <v>6347</v>
      </c>
      <c r="AP178" s="140">
        <v>0.43680555555555556</v>
      </c>
      <c r="AQ178" s="140">
        <v>0.3875</v>
      </c>
      <c r="AR178" s="128" t="s">
        <v>6349</v>
      </c>
      <c r="AS178" s="130">
        <v>0.5263888888888889</v>
      </c>
      <c r="AT178" s="134" t="s">
        <v>923</v>
      </c>
      <c r="AU178" s="140">
        <v>0.3798611111111111</v>
      </c>
      <c r="AV178" s="128" t="s">
        <v>6350</v>
      </c>
      <c r="AW178" s="130">
        <v>0.44930555555555557</v>
      </c>
      <c r="AX178" s="130">
        <v>0.26458333333333334</v>
      </c>
      <c r="AY178" s="140">
        <v>0.27291666666666664</v>
      </c>
      <c r="BA178" s="128" t="s">
        <v>6351</v>
      </c>
      <c r="BB178" s="134" t="s">
        <v>6352</v>
      </c>
      <c r="BC178" s="141" t="s">
        <v>6353</v>
      </c>
      <c r="BD178" s="130">
        <v>0.5131944444444444</v>
      </c>
      <c r="BE178" s="140">
        <v>0.3736111111111111</v>
      </c>
      <c r="BF178" s="141"/>
      <c r="BG178" s="141"/>
      <c r="BH178" s="141"/>
    </row>
    <row r="179">
      <c r="A179" s="122">
        <f t="shared" si="3"/>
        <v>0</v>
      </c>
      <c r="B179" s="122">
        <f t="shared" si="4"/>
        <v>0</v>
      </c>
      <c r="C179" s="122">
        <f t="shared" si="5"/>
        <v>0</v>
      </c>
      <c r="D179" s="122">
        <f t="shared" si="6"/>
        <v>0</v>
      </c>
      <c r="E179" s="122">
        <f t="shared" si="2"/>
        <v>188</v>
      </c>
      <c r="F179" s="135">
        <v>59.0</v>
      </c>
      <c r="H179" s="135">
        <v>59.0</v>
      </c>
      <c r="I179" s="135">
        <v>59.0</v>
      </c>
      <c r="J179" s="135">
        <v>59.0</v>
      </c>
      <c r="L179" s="175" t="s">
        <v>6356</v>
      </c>
      <c r="M179" s="175" t="s">
        <v>615</v>
      </c>
      <c r="N179" s="169" t="s">
        <v>6357</v>
      </c>
      <c r="O179" s="123" t="s">
        <v>6359</v>
      </c>
      <c r="P179" s="142">
        <v>0.2965277777777778</v>
      </c>
      <c r="Q179" s="142">
        <v>0.36180555555555555</v>
      </c>
      <c r="R179" s="142">
        <v>0.4444444444444444</v>
      </c>
      <c r="S179" s="142">
        <v>0.5034722222222222</v>
      </c>
      <c r="T179" s="142">
        <v>0.5298611111111111</v>
      </c>
      <c r="U179" s="142">
        <v>0.6729166666666667</v>
      </c>
      <c r="V179" s="142">
        <v>0.6729166666666667</v>
      </c>
      <c r="W179" s="142">
        <v>0.31180555555555556</v>
      </c>
      <c r="X179" s="142">
        <v>0.4701388888888889</v>
      </c>
      <c r="Y179" s="142">
        <v>0.3875</v>
      </c>
      <c r="Z179" s="142">
        <v>0.34444444444444444</v>
      </c>
      <c r="AA179" s="145">
        <v>0.7472222222222222</v>
      </c>
      <c r="AB179" s="130">
        <v>0.5215277777777778</v>
      </c>
      <c r="AC179" s="140">
        <v>0.49236111111111114</v>
      </c>
      <c r="AD179" s="147" t="s">
        <v>6361</v>
      </c>
      <c r="AE179" s="130">
        <v>0.8020833333333334</v>
      </c>
      <c r="AF179" s="134" t="s">
        <v>6362</v>
      </c>
      <c r="AG179" s="130">
        <v>0.49722222222222223</v>
      </c>
      <c r="AH179" s="140">
        <v>0.42291666666666666</v>
      </c>
      <c r="AI179" s="142">
        <v>0.39652777777777776</v>
      </c>
      <c r="AJ179" s="128" t="s">
        <v>6363</v>
      </c>
      <c r="AK179" s="134" t="s">
        <v>6365</v>
      </c>
      <c r="AL179" s="130">
        <v>0.4895833333333333</v>
      </c>
      <c r="AM179" s="142">
        <v>0.3111111111111111</v>
      </c>
      <c r="AN179" s="130">
        <v>0.45416666666666666</v>
      </c>
      <c r="AO179" s="130">
        <v>0.5145833333333333</v>
      </c>
      <c r="AP179" s="128" t="s">
        <v>6366</v>
      </c>
      <c r="AQ179" s="128" t="s">
        <v>6367</v>
      </c>
      <c r="AR179" s="140">
        <v>0.29791666666666666</v>
      </c>
      <c r="AS179" s="134" t="s">
        <v>6368</v>
      </c>
      <c r="AT179" s="130">
        <v>0.43125</v>
      </c>
      <c r="AU179" s="128" t="s">
        <v>6369</v>
      </c>
      <c r="AV179" s="145">
        <v>0.6027777777777777</v>
      </c>
      <c r="AW179" s="134" t="s">
        <v>6370</v>
      </c>
      <c r="AX179" s="134" t="s">
        <v>6371</v>
      </c>
      <c r="AY179" s="128" t="s">
        <v>6372</v>
      </c>
      <c r="BA179" s="140">
        <v>0.26875</v>
      </c>
      <c r="BB179" s="130">
        <v>0.3763888888888889</v>
      </c>
      <c r="BC179" s="146">
        <v>0.71875</v>
      </c>
      <c r="BD179" s="134" t="s">
        <v>6373</v>
      </c>
      <c r="BE179" s="128" t="s">
        <v>6374</v>
      </c>
      <c r="BF179" s="146"/>
      <c r="BG179" s="146"/>
      <c r="BH179" s="146"/>
    </row>
    <row r="180">
      <c r="A180" s="122">
        <f t="shared" si="3"/>
        <v>0</v>
      </c>
      <c r="B180" s="122">
        <f t="shared" si="4"/>
        <v>0</v>
      </c>
      <c r="C180" s="122">
        <f t="shared" si="5"/>
        <v>0</v>
      </c>
      <c r="D180" s="122">
        <f t="shared" si="6"/>
        <v>0</v>
      </c>
      <c r="E180" s="122">
        <f t="shared" si="2"/>
        <v>553</v>
      </c>
      <c r="F180" s="135" t="s">
        <v>6379</v>
      </c>
      <c r="H180" s="135" t="s">
        <v>6380</v>
      </c>
      <c r="I180" s="135" t="s">
        <v>6381</v>
      </c>
      <c r="J180" s="135" t="s">
        <v>6382</v>
      </c>
      <c r="L180" s="175" t="s">
        <v>6383</v>
      </c>
      <c r="M180" s="175" t="s">
        <v>6384</v>
      </c>
      <c r="N180" s="169" t="s">
        <v>6386</v>
      </c>
      <c r="O180" s="123" t="s">
        <v>6387</v>
      </c>
      <c r="P180" s="138" t="s">
        <v>6388</v>
      </c>
      <c r="Q180" s="138" t="s">
        <v>6389</v>
      </c>
      <c r="R180" s="138" t="s">
        <v>6390</v>
      </c>
      <c r="S180" s="138" t="s">
        <v>6391</v>
      </c>
      <c r="T180" s="138" t="s">
        <v>6392</v>
      </c>
      <c r="U180" s="138" t="s">
        <v>6393</v>
      </c>
      <c r="V180" s="138" t="s">
        <v>6393</v>
      </c>
      <c r="W180" s="138" t="s">
        <v>6394</v>
      </c>
      <c r="X180" s="138" t="s">
        <v>6395</v>
      </c>
      <c r="Y180" s="138" t="s">
        <v>6396</v>
      </c>
      <c r="Z180" s="138" t="s">
        <v>6397</v>
      </c>
      <c r="AA180" s="128" t="s">
        <v>6398</v>
      </c>
      <c r="AB180" s="130">
        <v>0.5270833333333333</v>
      </c>
      <c r="AC180" s="128" t="s">
        <v>6400</v>
      </c>
      <c r="AD180" s="125">
        <v>0.5472222222222223</v>
      </c>
      <c r="AE180" s="134" t="s">
        <v>6402</v>
      </c>
      <c r="AF180" s="130">
        <v>0.47291666666666665</v>
      </c>
      <c r="AG180" s="134" t="s">
        <v>6404</v>
      </c>
      <c r="AH180" s="128" t="s">
        <v>6405</v>
      </c>
      <c r="AI180" s="138" t="s">
        <v>6084</v>
      </c>
      <c r="AJ180" s="145">
        <v>0.3423611111111111</v>
      </c>
      <c r="AK180" s="130">
        <v>0.7298611111111111</v>
      </c>
      <c r="AL180" s="134" t="s">
        <v>6408</v>
      </c>
      <c r="AM180" s="138" t="s">
        <v>862</v>
      </c>
      <c r="AN180" s="134" t="s">
        <v>6409</v>
      </c>
      <c r="AO180" s="134" t="s">
        <v>6410</v>
      </c>
      <c r="AP180" s="140">
        <v>0.43680555555555556</v>
      </c>
      <c r="AQ180" s="140">
        <v>0.38819444444444445</v>
      </c>
      <c r="AR180" s="128" t="s">
        <v>6412</v>
      </c>
      <c r="AS180" s="130">
        <v>0.5277777777777778</v>
      </c>
      <c r="AT180" s="134" t="s">
        <v>6414</v>
      </c>
      <c r="AU180" s="140">
        <v>0.38125</v>
      </c>
      <c r="AV180" s="128" t="s">
        <v>6416</v>
      </c>
      <c r="AW180" s="130">
        <v>0.45555555555555555</v>
      </c>
      <c r="AX180" s="130">
        <v>0.26944444444444443</v>
      </c>
      <c r="AY180" s="140">
        <v>0.27708333333333335</v>
      </c>
      <c r="BA180" s="128" t="s">
        <v>6417</v>
      </c>
      <c r="BB180" s="134" t="s">
        <v>6419</v>
      </c>
      <c r="BC180" s="141" t="s">
        <v>6420</v>
      </c>
      <c r="BD180" s="130">
        <v>0.5270833333333333</v>
      </c>
      <c r="BE180" s="140">
        <v>0.38125</v>
      </c>
      <c r="BF180" s="141"/>
      <c r="BG180" s="141"/>
      <c r="BH180" s="141"/>
    </row>
    <row r="181">
      <c r="A181" s="122">
        <f t="shared" si="3"/>
        <v>0</v>
      </c>
      <c r="B181" s="122">
        <f t="shared" si="4"/>
        <v>0</v>
      </c>
      <c r="C181" s="122">
        <f t="shared" si="5"/>
        <v>0</v>
      </c>
      <c r="D181" s="122">
        <f t="shared" si="6"/>
        <v>0</v>
      </c>
      <c r="E181" s="122">
        <f t="shared" si="2"/>
        <v>292</v>
      </c>
      <c r="F181" s="135" t="s">
        <v>6423</v>
      </c>
      <c r="H181" s="135" t="s">
        <v>6424</v>
      </c>
      <c r="I181" s="135" t="s">
        <v>6425</v>
      </c>
      <c r="J181" s="135" t="s">
        <v>6426</v>
      </c>
      <c r="L181" s="175" t="s">
        <v>6427</v>
      </c>
      <c r="M181" s="175" t="s">
        <v>1196</v>
      </c>
      <c r="N181" s="169" t="s">
        <v>661</v>
      </c>
      <c r="O181" s="123" t="s">
        <v>661</v>
      </c>
      <c r="P181" s="142">
        <v>0.29930555555555555</v>
      </c>
      <c r="Q181" s="142">
        <v>0.3625</v>
      </c>
      <c r="R181" s="142">
        <v>0.44583333333333336</v>
      </c>
      <c r="S181" s="142">
        <v>0.5069444444444444</v>
      </c>
      <c r="T181" s="142">
        <v>0.5340277777777778</v>
      </c>
      <c r="U181" s="142">
        <v>0.6743055555555556</v>
      </c>
      <c r="V181" s="142">
        <v>0.6743055555555556</v>
      </c>
      <c r="W181" s="142">
        <v>0.31319444444444444</v>
      </c>
      <c r="X181" s="142">
        <v>0.4791666666666667</v>
      </c>
      <c r="Y181" s="142">
        <v>0.39166666666666666</v>
      </c>
      <c r="Z181" s="142">
        <v>0.3486111111111111</v>
      </c>
      <c r="AA181" s="145">
        <v>0.7520833333333333</v>
      </c>
      <c r="AB181" s="134" t="s">
        <v>6434</v>
      </c>
      <c r="AC181" s="140">
        <v>0.49583333333333335</v>
      </c>
      <c r="AD181" s="147" t="s">
        <v>6435</v>
      </c>
      <c r="AE181" s="130">
        <v>0.8055555555555556</v>
      </c>
      <c r="AF181" s="134" t="s">
        <v>6436</v>
      </c>
      <c r="AG181" s="130">
        <v>0.5013888888888889</v>
      </c>
      <c r="AH181" s="140">
        <v>0.425</v>
      </c>
      <c r="AI181" s="142">
        <v>0.3993055555555556</v>
      </c>
      <c r="AJ181" s="128" t="s">
        <v>6437</v>
      </c>
      <c r="AK181" s="134" t="s">
        <v>6439</v>
      </c>
      <c r="AL181" s="130">
        <v>0.49722222222222223</v>
      </c>
      <c r="AM181" s="142">
        <v>0.31319444444444444</v>
      </c>
      <c r="AN181" s="130">
        <v>0.45902777777777776</v>
      </c>
      <c r="AO181" s="130">
        <v>0.5173611111111112</v>
      </c>
      <c r="AP181" s="128" t="s">
        <v>6440</v>
      </c>
      <c r="AQ181" s="128" t="s">
        <v>1534</v>
      </c>
      <c r="AR181" s="140">
        <v>0.3013888888888889</v>
      </c>
      <c r="AS181" s="134" t="s">
        <v>6441</v>
      </c>
      <c r="AT181" s="130">
        <v>0.43125</v>
      </c>
      <c r="AU181" s="128" t="s">
        <v>6442</v>
      </c>
      <c r="AV181" s="145">
        <v>0.6055555555555555</v>
      </c>
      <c r="AW181" s="134" t="s">
        <v>6443</v>
      </c>
      <c r="AX181" s="134" t="s">
        <v>6444</v>
      </c>
      <c r="AY181" s="128" t="s">
        <v>6445</v>
      </c>
      <c r="BA181" s="140">
        <v>0.2701388888888889</v>
      </c>
      <c r="BB181" s="130">
        <v>0.3819444444444444</v>
      </c>
      <c r="BC181" s="146">
        <v>0.7208333333333333</v>
      </c>
      <c r="BD181" s="134" t="s">
        <v>6446</v>
      </c>
      <c r="BE181" s="128" t="s">
        <v>6447</v>
      </c>
      <c r="BF181" s="146"/>
      <c r="BG181" s="146"/>
      <c r="BH181" s="146"/>
    </row>
    <row r="182">
      <c r="A182" s="122">
        <f t="shared" si="3"/>
        <v>0</v>
      </c>
      <c r="B182" s="122">
        <f t="shared" si="4"/>
        <v>0</v>
      </c>
      <c r="C182" s="122">
        <f t="shared" si="5"/>
        <v>0</v>
      </c>
      <c r="D182" s="122">
        <f t="shared" si="6"/>
        <v>0</v>
      </c>
      <c r="E182" s="122">
        <f t="shared" si="2"/>
        <v>505</v>
      </c>
      <c r="F182" s="135">
        <v>60.0</v>
      </c>
      <c r="H182" s="135">
        <v>60.0</v>
      </c>
      <c r="I182" s="135">
        <v>60.0</v>
      </c>
      <c r="J182" s="135">
        <v>60.0</v>
      </c>
      <c r="L182" s="175" t="s">
        <v>6449</v>
      </c>
      <c r="M182" s="175" t="s">
        <v>6450</v>
      </c>
      <c r="N182" s="169" t="s">
        <v>6452</v>
      </c>
      <c r="O182" s="123" t="s">
        <v>6453</v>
      </c>
      <c r="P182" s="138" t="s">
        <v>6454</v>
      </c>
      <c r="Q182" s="138" t="s">
        <v>6456</v>
      </c>
      <c r="R182" s="138" t="s">
        <v>6457</v>
      </c>
      <c r="S182" s="138" t="s">
        <v>6458</v>
      </c>
      <c r="T182" s="138" t="s">
        <v>6459</v>
      </c>
      <c r="U182" s="138" t="s">
        <v>6460</v>
      </c>
      <c r="V182" s="138" t="s">
        <v>6460</v>
      </c>
      <c r="W182" s="138" t="s">
        <v>6462</v>
      </c>
      <c r="X182" s="138" t="s">
        <v>6464</v>
      </c>
      <c r="Y182" s="138" t="s">
        <v>6466</v>
      </c>
      <c r="Z182" s="138" t="s">
        <v>6467</v>
      </c>
      <c r="AA182" s="128" t="s">
        <v>6468</v>
      </c>
      <c r="AB182" s="130">
        <v>0.5291666666666667</v>
      </c>
      <c r="AC182" s="128" t="s">
        <v>6469</v>
      </c>
      <c r="AD182" s="125">
        <v>0.5520833333333334</v>
      </c>
      <c r="AE182" s="134" t="s">
        <v>6470</v>
      </c>
      <c r="AF182" s="130">
        <v>0.48125</v>
      </c>
      <c r="AG182" s="134" t="s">
        <v>6471</v>
      </c>
      <c r="AH182" s="128" t="s">
        <v>6472</v>
      </c>
      <c r="AI182" s="138" t="s">
        <v>6148</v>
      </c>
      <c r="AJ182" s="145">
        <v>0.34444444444444444</v>
      </c>
      <c r="AK182" s="130">
        <v>0.7347222222222223</v>
      </c>
      <c r="AL182" s="134" t="s">
        <v>6473</v>
      </c>
      <c r="AM182" s="138" t="s">
        <v>6474</v>
      </c>
      <c r="AN182" s="134" t="s">
        <v>6475</v>
      </c>
      <c r="AO182" s="134" t="s">
        <v>6476</v>
      </c>
      <c r="AP182" s="140">
        <v>0.44166666666666665</v>
      </c>
      <c r="AQ182" s="140">
        <v>0.39166666666666666</v>
      </c>
      <c r="AR182" s="128" t="s">
        <v>1880</v>
      </c>
      <c r="AS182" s="130">
        <v>0.5291666666666667</v>
      </c>
      <c r="AT182" s="134" t="s">
        <v>6477</v>
      </c>
      <c r="AU182" s="140">
        <v>0.38472222222222224</v>
      </c>
      <c r="AV182" s="128" t="s">
        <v>6478</v>
      </c>
      <c r="AW182" s="130">
        <v>0.45625</v>
      </c>
      <c r="AX182" s="130">
        <v>0.2708333333333333</v>
      </c>
      <c r="AY182" s="140">
        <v>0.27847222222222223</v>
      </c>
      <c r="BA182" s="128" t="s">
        <v>6480</v>
      </c>
      <c r="BB182" s="134" t="s">
        <v>6481</v>
      </c>
      <c r="BC182" s="141" t="s">
        <v>6482</v>
      </c>
      <c r="BD182" s="130">
        <v>0.5277777777777778</v>
      </c>
      <c r="BE182" s="140">
        <v>0.3861111111111111</v>
      </c>
      <c r="BF182" s="141"/>
      <c r="BG182" s="141"/>
      <c r="BH182" s="141"/>
    </row>
    <row r="183">
      <c r="A183" s="122">
        <f t="shared" si="3"/>
        <v>0</v>
      </c>
      <c r="B183" s="122">
        <f t="shared" si="4"/>
        <v>0</v>
      </c>
      <c r="C183" s="122">
        <f t="shared" si="5"/>
        <v>0</v>
      </c>
      <c r="D183" s="122">
        <f t="shared" si="6"/>
        <v>0</v>
      </c>
      <c r="E183" s="122">
        <f t="shared" si="2"/>
        <v>370</v>
      </c>
      <c r="F183" s="135" t="s">
        <v>6489</v>
      </c>
      <c r="H183" s="135" t="s">
        <v>6490</v>
      </c>
      <c r="I183" s="135" t="s">
        <v>6491</v>
      </c>
      <c r="J183" s="135" t="s">
        <v>6493</v>
      </c>
      <c r="L183" s="175" t="s">
        <v>6494</v>
      </c>
      <c r="M183" s="175" t="s">
        <v>6495</v>
      </c>
      <c r="N183" s="169" t="s">
        <v>615</v>
      </c>
      <c r="O183" s="123" t="s">
        <v>6497</v>
      </c>
      <c r="P183" s="142">
        <v>0.30833333333333335</v>
      </c>
      <c r="Q183" s="142">
        <v>0.36319444444444443</v>
      </c>
      <c r="R183" s="142">
        <v>0.4625</v>
      </c>
      <c r="S183" s="142">
        <v>0.5090277777777777</v>
      </c>
      <c r="T183" s="142">
        <v>0.5375</v>
      </c>
      <c r="U183" s="142">
        <v>0.6826388888888889</v>
      </c>
      <c r="V183" s="142">
        <v>0.6826388888888889</v>
      </c>
      <c r="W183" s="142">
        <v>0.31666666666666665</v>
      </c>
      <c r="X183" s="142">
        <v>0.48333333333333334</v>
      </c>
      <c r="Y183" s="142">
        <v>0.3972222222222222</v>
      </c>
      <c r="Z183" s="142">
        <v>0.35</v>
      </c>
      <c r="AA183" s="145">
        <v>0.7597222222222222</v>
      </c>
      <c r="AB183" s="134" t="s">
        <v>6500</v>
      </c>
      <c r="AC183" s="140">
        <v>0.5006944444444444</v>
      </c>
      <c r="AD183" s="147" t="s">
        <v>6501</v>
      </c>
      <c r="AE183" s="130">
        <v>0.8090277777777778</v>
      </c>
      <c r="AF183" s="134" t="s">
        <v>6503</v>
      </c>
      <c r="AG183" s="130">
        <v>0.5055555555555555</v>
      </c>
      <c r="AH183" s="140">
        <v>0.4340277777777778</v>
      </c>
      <c r="AI183" s="142">
        <v>0.4125</v>
      </c>
      <c r="AJ183" s="128" t="s">
        <v>6505</v>
      </c>
      <c r="AK183" s="134" t="s">
        <v>6506</v>
      </c>
      <c r="AL183" s="130">
        <v>0.5027777777777778</v>
      </c>
      <c r="AM183" s="142">
        <v>0.31527777777777777</v>
      </c>
      <c r="AN183" s="130">
        <v>0.4638888888888889</v>
      </c>
      <c r="AO183" s="130">
        <v>0.5222222222222223</v>
      </c>
      <c r="AP183" s="128" t="s">
        <v>6510</v>
      </c>
      <c r="AQ183" s="128" t="s">
        <v>6512</v>
      </c>
      <c r="AR183" s="140">
        <v>0.30277777777777776</v>
      </c>
      <c r="AS183" s="134" t="s">
        <v>6513</v>
      </c>
      <c r="AT183" s="130">
        <v>0.4326388888888889</v>
      </c>
      <c r="AU183" s="128" t="s">
        <v>6514</v>
      </c>
      <c r="AV183" s="145">
        <v>0.6111111111111112</v>
      </c>
      <c r="AW183" s="134" t="s">
        <v>6515</v>
      </c>
      <c r="AX183" s="134" t="s">
        <v>6516</v>
      </c>
      <c r="AY183" s="128" t="s">
        <v>1345</v>
      </c>
      <c r="BA183" s="140">
        <v>0.2708333333333333</v>
      </c>
      <c r="BB183" s="130">
        <v>0.3854166666666667</v>
      </c>
      <c r="BC183" s="146">
        <v>0.7236111111111111</v>
      </c>
      <c r="BD183" s="134" t="s">
        <v>6518</v>
      </c>
      <c r="BE183" s="128" t="s">
        <v>6519</v>
      </c>
      <c r="BF183" s="146"/>
      <c r="BG183" s="146"/>
      <c r="BH183" s="146"/>
    </row>
    <row r="184">
      <c r="A184" s="122">
        <f t="shared" si="3"/>
        <v>0</v>
      </c>
      <c r="B184" s="122">
        <f t="shared" si="4"/>
        <v>0</v>
      </c>
      <c r="C184" s="122">
        <f t="shared" si="5"/>
        <v>0</v>
      </c>
      <c r="D184" s="122">
        <f t="shared" si="6"/>
        <v>0</v>
      </c>
      <c r="E184" s="122">
        <f t="shared" si="2"/>
        <v>560</v>
      </c>
      <c r="F184" s="135" t="s">
        <v>6524</v>
      </c>
      <c r="H184" s="135" t="s">
        <v>6525</v>
      </c>
      <c r="I184" s="135" t="s">
        <v>6526</v>
      </c>
      <c r="J184" s="135" t="s">
        <v>6527</v>
      </c>
      <c r="L184" s="175" t="s">
        <v>6528</v>
      </c>
      <c r="M184" s="175" t="s">
        <v>6529</v>
      </c>
      <c r="N184" s="169" t="s">
        <v>6530</v>
      </c>
      <c r="O184" s="123" t="s">
        <v>615</v>
      </c>
      <c r="P184" s="138" t="s">
        <v>6531</v>
      </c>
      <c r="Q184" s="138" t="s">
        <v>6532</v>
      </c>
      <c r="R184" s="138" t="s">
        <v>6533</v>
      </c>
      <c r="S184" s="138" t="s">
        <v>6534</v>
      </c>
      <c r="T184" s="138" t="s">
        <v>6535</v>
      </c>
      <c r="U184" s="138" t="s">
        <v>6536</v>
      </c>
      <c r="V184" s="138" t="s">
        <v>6536</v>
      </c>
      <c r="W184" s="138" t="s">
        <v>862</v>
      </c>
      <c r="X184" s="138" t="s">
        <v>6538</v>
      </c>
      <c r="Y184" s="138" t="s">
        <v>6540</v>
      </c>
      <c r="Z184" s="138" t="s">
        <v>6541</v>
      </c>
      <c r="AA184" s="128" t="s">
        <v>6543</v>
      </c>
      <c r="AB184" s="130">
        <v>0.5340277777777778</v>
      </c>
      <c r="AC184" s="128" t="s">
        <v>6545</v>
      </c>
      <c r="AD184" s="125">
        <v>0.5569444444444445</v>
      </c>
      <c r="AE184" s="134" t="s">
        <v>6546</v>
      </c>
      <c r="AF184" s="130">
        <v>0.4861111111111111</v>
      </c>
      <c r="AG184" s="134" t="s">
        <v>6548</v>
      </c>
      <c r="AH184" s="128" t="s">
        <v>6549</v>
      </c>
      <c r="AI184" s="138" t="s">
        <v>6209</v>
      </c>
      <c r="AJ184" s="145">
        <v>0.34791666666666665</v>
      </c>
      <c r="AK184" s="130">
        <v>0.7395833333333334</v>
      </c>
      <c r="AL184" s="134" t="s">
        <v>6551</v>
      </c>
      <c r="AM184" s="138" t="s">
        <v>6552</v>
      </c>
      <c r="AN184" s="134" t="s">
        <v>6553</v>
      </c>
      <c r="AO184" s="134" t="s">
        <v>6555</v>
      </c>
      <c r="AP184" s="140">
        <v>0.4444444444444444</v>
      </c>
      <c r="AQ184" s="140">
        <v>0.39305555555555555</v>
      </c>
      <c r="AR184" s="128" t="s">
        <v>862</v>
      </c>
      <c r="AS184" s="130">
        <v>0.5326388888888889</v>
      </c>
      <c r="AT184" s="134" t="s">
        <v>6557</v>
      </c>
      <c r="AU184" s="140">
        <v>0.38680555555555557</v>
      </c>
      <c r="AV184" s="128" t="s">
        <v>6558</v>
      </c>
      <c r="AW184" s="130">
        <v>0.45694444444444443</v>
      </c>
      <c r="AX184" s="130">
        <v>0.2722222222222222</v>
      </c>
      <c r="AY184" s="140">
        <v>0.28055555555555556</v>
      </c>
      <c r="BA184" s="128" t="s">
        <v>6559</v>
      </c>
      <c r="BB184" s="134" t="s">
        <v>6560</v>
      </c>
      <c r="BC184" s="141" t="s">
        <v>6561</v>
      </c>
      <c r="BD184" s="130">
        <v>0.5347222222222222</v>
      </c>
      <c r="BE184" s="140">
        <v>0.3923611111111111</v>
      </c>
      <c r="BF184" s="141"/>
      <c r="BG184" s="141"/>
      <c r="BH184" s="141"/>
    </row>
    <row r="185">
      <c r="A185" s="122">
        <f t="shared" si="3"/>
        <v>0</v>
      </c>
      <c r="B185" s="122">
        <f t="shared" si="4"/>
        <v>0</v>
      </c>
      <c r="C185" s="122">
        <f t="shared" si="5"/>
        <v>0</v>
      </c>
      <c r="D185" s="122">
        <f t="shared" si="6"/>
        <v>0</v>
      </c>
      <c r="E185" s="122">
        <f t="shared" si="2"/>
        <v>300</v>
      </c>
      <c r="F185" s="135">
        <v>61.0</v>
      </c>
      <c r="H185" s="135">
        <v>61.0</v>
      </c>
      <c r="I185" s="135">
        <v>61.0</v>
      </c>
      <c r="J185" s="135">
        <v>61.0</v>
      </c>
      <c r="L185" s="175" t="s">
        <v>6564</v>
      </c>
      <c r="M185" s="175" t="s">
        <v>6565</v>
      </c>
      <c r="N185" s="169" t="s">
        <v>6566</v>
      </c>
      <c r="O185" s="123" t="s">
        <v>6567</v>
      </c>
      <c r="P185" s="142">
        <v>0.32222222222222224</v>
      </c>
      <c r="Q185" s="142">
        <v>0.3680555555555556</v>
      </c>
      <c r="R185" s="142">
        <v>0.4638888888888889</v>
      </c>
      <c r="S185" s="142">
        <v>0.5152777777777777</v>
      </c>
      <c r="T185" s="142">
        <v>0.5430555555555555</v>
      </c>
      <c r="U185" s="142">
        <v>0.6895833333333333</v>
      </c>
      <c r="V185" s="142">
        <v>0.6895833333333333</v>
      </c>
      <c r="W185" s="142">
        <v>0.31875</v>
      </c>
      <c r="X185" s="142">
        <v>0.4895833333333333</v>
      </c>
      <c r="Y185" s="142">
        <v>0.4097222222222222</v>
      </c>
      <c r="Z185" s="142">
        <v>0.35347222222222224</v>
      </c>
      <c r="AA185" s="145">
        <v>0.7631944444444444</v>
      </c>
      <c r="AB185" s="134" t="s">
        <v>6569</v>
      </c>
      <c r="AC185" s="140">
        <v>0.5041666666666667</v>
      </c>
      <c r="AD185" s="147" t="s">
        <v>6570</v>
      </c>
      <c r="AE185" s="130">
        <v>0.8118055555555556</v>
      </c>
      <c r="AF185" s="134" t="s">
        <v>6571</v>
      </c>
      <c r="AG185" s="130">
        <v>0.5097222222222222</v>
      </c>
      <c r="AH185" s="140">
        <v>0.44513888888888886</v>
      </c>
      <c r="AI185" s="142">
        <v>0.41458333333333336</v>
      </c>
      <c r="AJ185" s="128" t="s">
        <v>6572</v>
      </c>
      <c r="AK185" s="134" t="s">
        <v>6573</v>
      </c>
      <c r="AL185" s="130">
        <v>0.5090277777777777</v>
      </c>
      <c r="AM185" s="142">
        <v>0.32083333333333336</v>
      </c>
      <c r="AN185" s="130">
        <v>0.4666666666666667</v>
      </c>
      <c r="AO185" s="130">
        <v>0.5326388888888889</v>
      </c>
      <c r="AP185" s="128" t="s">
        <v>6574</v>
      </c>
      <c r="AQ185" s="128" t="s">
        <v>6575</v>
      </c>
      <c r="AR185" s="140">
        <v>0.30416666666666664</v>
      </c>
      <c r="AS185" s="134" t="s">
        <v>6577</v>
      </c>
      <c r="AT185" s="130">
        <v>0.4423611111111111</v>
      </c>
      <c r="AU185" s="128" t="s">
        <v>6578</v>
      </c>
      <c r="AV185" s="145">
        <v>0.6111111111111112</v>
      </c>
      <c r="AW185" s="134" t="s">
        <v>1538</v>
      </c>
      <c r="AX185" s="134" t="s">
        <v>6579</v>
      </c>
      <c r="AY185" s="128" t="s">
        <v>6581</v>
      </c>
      <c r="BA185" s="140">
        <v>0.2722222222222222</v>
      </c>
      <c r="BB185" s="130">
        <v>0.38680555555555557</v>
      </c>
      <c r="BC185" s="146">
        <v>0.7256944444444444</v>
      </c>
      <c r="BD185" s="134" t="s">
        <v>6582</v>
      </c>
      <c r="BE185" s="128" t="s">
        <v>6583</v>
      </c>
      <c r="BF185" s="146"/>
      <c r="BG185" s="146"/>
      <c r="BH185" s="146"/>
    </row>
    <row r="186">
      <c r="A186" s="122">
        <f t="shared" si="3"/>
        <v>0</v>
      </c>
      <c r="B186" s="122">
        <f t="shared" si="4"/>
        <v>0</v>
      </c>
      <c r="C186" s="122">
        <f t="shared" si="5"/>
        <v>0</v>
      </c>
      <c r="D186" s="122">
        <f t="shared" si="6"/>
        <v>0</v>
      </c>
      <c r="E186" s="122">
        <f t="shared" si="2"/>
        <v>565</v>
      </c>
      <c r="F186" s="135" t="s">
        <v>6588</v>
      </c>
      <c r="H186" s="135" t="s">
        <v>6589</v>
      </c>
      <c r="I186" s="135" t="s">
        <v>6590</v>
      </c>
      <c r="J186" s="135" t="s">
        <v>6591</v>
      </c>
      <c r="L186" s="175" t="s">
        <v>6592</v>
      </c>
      <c r="M186" s="175" t="s">
        <v>6593</v>
      </c>
      <c r="N186" s="169" t="s">
        <v>6594</v>
      </c>
      <c r="O186" s="123" t="s">
        <v>1196</v>
      </c>
      <c r="P186" s="138" t="s">
        <v>994</v>
      </c>
      <c r="Q186" s="138" t="s">
        <v>6596</v>
      </c>
      <c r="R186" s="138" t="s">
        <v>6597</v>
      </c>
      <c r="S186" s="138" t="s">
        <v>6598</v>
      </c>
      <c r="T186" s="138" t="s">
        <v>6599</v>
      </c>
      <c r="U186" s="138" t="s">
        <v>6601</v>
      </c>
      <c r="V186" s="138" t="s">
        <v>6601</v>
      </c>
      <c r="W186" s="138" t="s">
        <v>6602</v>
      </c>
      <c r="X186" s="138" t="s">
        <v>6603</v>
      </c>
      <c r="Y186" s="138" t="s">
        <v>6604</v>
      </c>
      <c r="Z186" s="138" t="s">
        <v>6606</v>
      </c>
      <c r="AA186" s="128" t="s">
        <v>6607</v>
      </c>
      <c r="AB186" s="130">
        <v>0.5375</v>
      </c>
      <c r="AC186" s="128" t="s">
        <v>6609</v>
      </c>
      <c r="AD186" s="125">
        <v>0.5625</v>
      </c>
      <c r="AE186" s="134" t="s">
        <v>6610</v>
      </c>
      <c r="AF186" s="130">
        <v>0.49444444444444446</v>
      </c>
      <c r="AG186" s="134" t="s">
        <v>6611</v>
      </c>
      <c r="AH186" s="128" t="s">
        <v>6613</v>
      </c>
      <c r="AI186" s="138" t="s">
        <v>6275</v>
      </c>
      <c r="AJ186" s="145">
        <v>0.35833333333333334</v>
      </c>
      <c r="AK186" s="130">
        <v>0.74375</v>
      </c>
      <c r="AL186" s="134" t="s">
        <v>6614</v>
      </c>
      <c r="AM186" s="138" t="s">
        <v>6615</v>
      </c>
      <c r="AN186" s="134" t="s">
        <v>6616</v>
      </c>
      <c r="AO186" s="134" t="s">
        <v>6617</v>
      </c>
      <c r="AP186" s="140">
        <v>0.45208333333333334</v>
      </c>
      <c r="AQ186" s="140">
        <v>0.3972222222222222</v>
      </c>
      <c r="AR186" s="128" t="s">
        <v>6619</v>
      </c>
      <c r="AS186" s="130">
        <v>0.5347222222222222</v>
      </c>
      <c r="AT186" s="134" t="s">
        <v>6620</v>
      </c>
      <c r="AU186" s="140">
        <v>0.3923611111111111</v>
      </c>
      <c r="AV186" s="128" t="s">
        <v>6621</v>
      </c>
      <c r="AW186" s="130">
        <v>0.4583333333333333</v>
      </c>
      <c r="AX186" s="130">
        <v>0.27291666666666664</v>
      </c>
      <c r="AY186" s="140">
        <v>0.28194444444444444</v>
      </c>
      <c r="BA186" s="128" t="s">
        <v>1116</v>
      </c>
      <c r="BB186" s="134" t="s">
        <v>6624</v>
      </c>
      <c r="BC186" s="141" t="s">
        <v>6625</v>
      </c>
      <c r="BD186" s="130">
        <v>0.5409722222222222</v>
      </c>
      <c r="BE186" s="140">
        <v>0.40069444444444446</v>
      </c>
      <c r="BF186" s="141"/>
      <c r="BG186" s="141"/>
      <c r="BH186" s="141"/>
    </row>
    <row r="187">
      <c r="A187" s="122">
        <f t="shared" si="3"/>
        <v>0</v>
      </c>
      <c r="B187" s="122">
        <f t="shared" si="4"/>
        <v>0</v>
      </c>
      <c r="C187" s="122">
        <f t="shared" si="5"/>
        <v>0</v>
      </c>
      <c r="D187" s="122">
        <f t="shared" si="6"/>
        <v>0</v>
      </c>
      <c r="E187" s="122">
        <f t="shared" si="2"/>
        <v>378</v>
      </c>
      <c r="F187" s="135" t="s">
        <v>6629</v>
      </c>
      <c r="H187" s="135" t="s">
        <v>6630</v>
      </c>
      <c r="I187" s="135" t="s">
        <v>6631</v>
      </c>
      <c r="J187" s="135" t="s">
        <v>6632</v>
      </c>
      <c r="L187" s="175" t="s">
        <v>661</v>
      </c>
      <c r="M187" s="175" t="s">
        <v>6633</v>
      </c>
      <c r="N187" s="169" t="s">
        <v>6634</v>
      </c>
      <c r="O187" s="123" t="s">
        <v>6635</v>
      </c>
      <c r="P187" s="142">
        <v>0.32916666666666666</v>
      </c>
      <c r="Q187" s="142">
        <v>0.37083333333333335</v>
      </c>
      <c r="R187" s="142">
        <v>0.4652777777777778</v>
      </c>
      <c r="S187" s="142">
        <v>0.5173611111111112</v>
      </c>
      <c r="T187" s="142">
        <v>0.5513888888888889</v>
      </c>
      <c r="U187" s="142">
        <v>0.7013888888888888</v>
      </c>
      <c r="V187" s="142">
        <v>0.7013888888888888</v>
      </c>
      <c r="W187" s="142">
        <v>0.3194444444444444</v>
      </c>
      <c r="X187" s="142">
        <v>0.49930555555555556</v>
      </c>
      <c r="Y187" s="142">
        <v>0.41180555555555554</v>
      </c>
      <c r="Z187" s="142">
        <v>0.3541666666666667</v>
      </c>
      <c r="AA187" s="145">
        <v>0.7666666666666667</v>
      </c>
      <c r="AB187" s="134" t="s">
        <v>6637</v>
      </c>
      <c r="AC187" s="140">
        <v>0.5055555555555555</v>
      </c>
      <c r="AD187" s="147" t="s">
        <v>6638</v>
      </c>
      <c r="AE187" s="130">
        <v>0.8152777777777778</v>
      </c>
      <c r="AF187" s="134" t="s">
        <v>6640</v>
      </c>
      <c r="AG187" s="130">
        <v>0.5166666666666667</v>
      </c>
      <c r="AH187" s="140">
        <v>0.4534722222222222</v>
      </c>
      <c r="AI187" s="142">
        <v>0.41597222222222224</v>
      </c>
      <c r="AJ187" s="128" t="s">
        <v>862</v>
      </c>
      <c r="AK187" s="134" t="s">
        <v>6641</v>
      </c>
      <c r="AL187" s="130">
        <v>0.5131944444444444</v>
      </c>
      <c r="AM187" s="142">
        <v>0.3215277777777778</v>
      </c>
      <c r="AN187" s="130">
        <v>0.4736111111111111</v>
      </c>
      <c r="AO187" s="130">
        <v>0.5381944444444444</v>
      </c>
      <c r="AP187" s="128" t="s">
        <v>1538</v>
      </c>
      <c r="AQ187" s="128" t="s">
        <v>6642</v>
      </c>
      <c r="AR187" s="140">
        <v>0.3055555555555556</v>
      </c>
      <c r="AS187" s="134" t="s">
        <v>6644</v>
      </c>
      <c r="AT187" s="130">
        <v>0.4444444444444444</v>
      </c>
      <c r="AU187" s="128" t="s">
        <v>6645</v>
      </c>
      <c r="AV187" s="145">
        <v>0.6125</v>
      </c>
      <c r="AW187" s="134" t="s">
        <v>876</v>
      </c>
      <c r="AX187" s="134" t="s">
        <v>6646</v>
      </c>
      <c r="AY187" s="128" t="s">
        <v>6647</v>
      </c>
      <c r="BA187" s="140">
        <v>0.2763888888888889</v>
      </c>
      <c r="BB187" s="130">
        <v>0.38819444444444445</v>
      </c>
      <c r="BC187" s="146">
        <v>0.7270833333333333</v>
      </c>
      <c r="BD187" s="134" t="s">
        <v>6649</v>
      </c>
      <c r="BE187" s="128" t="s">
        <v>6650</v>
      </c>
      <c r="BF187" s="146"/>
      <c r="BG187" s="146"/>
      <c r="BH187" s="146"/>
    </row>
    <row r="188">
      <c r="A188" s="122">
        <f t="shared" si="3"/>
        <v>0</v>
      </c>
      <c r="B188" s="122">
        <f t="shared" si="4"/>
        <v>0</v>
      </c>
      <c r="C188" s="122">
        <f t="shared" si="5"/>
        <v>0</v>
      </c>
      <c r="D188" s="122">
        <f t="shared" si="6"/>
        <v>0</v>
      </c>
      <c r="E188" s="122">
        <f t="shared" si="2"/>
        <v>405</v>
      </c>
      <c r="F188" s="135">
        <v>62.0</v>
      </c>
      <c r="H188" s="135">
        <v>62.0</v>
      </c>
      <c r="I188" s="135">
        <v>62.0</v>
      </c>
      <c r="J188" s="135">
        <v>62.0</v>
      </c>
      <c r="L188" s="175" t="s">
        <v>6656</v>
      </c>
      <c r="M188" s="175" t="s">
        <v>6657</v>
      </c>
      <c r="N188" s="169" t="s">
        <v>6658</v>
      </c>
      <c r="O188" s="123" t="s">
        <v>661</v>
      </c>
      <c r="P188" s="138" t="s">
        <v>6659</v>
      </c>
      <c r="Q188" s="138" t="s">
        <v>1969</v>
      </c>
      <c r="R188" s="138" t="s">
        <v>6661</v>
      </c>
      <c r="S188" s="138" t="s">
        <v>6662</v>
      </c>
      <c r="T188" s="138" t="s">
        <v>6663</v>
      </c>
      <c r="U188" s="138" t="s">
        <v>6664</v>
      </c>
      <c r="V188" s="138" t="s">
        <v>6664</v>
      </c>
      <c r="W188" s="138" t="s">
        <v>6665</v>
      </c>
      <c r="X188" s="138" t="s">
        <v>6666</v>
      </c>
      <c r="Y188" s="138" t="s">
        <v>6667</v>
      </c>
      <c r="Z188" s="138" t="s">
        <v>6668</v>
      </c>
      <c r="AA188" s="128" t="s">
        <v>6669</v>
      </c>
      <c r="AB188" s="130">
        <v>0.5430555555555555</v>
      </c>
      <c r="AC188" s="128" t="s">
        <v>6670</v>
      </c>
      <c r="AD188" s="125">
        <v>0.5680555555555555</v>
      </c>
      <c r="AE188" s="130">
        <v>0.8208333333333333</v>
      </c>
      <c r="AF188" s="130">
        <v>0.49722222222222223</v>
      </c>
      <c r="AG188" s="134" t="s">
        <v>6672</v>
      </c>
      <c r="AH188" s="128" t="s">
        <v>6673</v>
      </c>
      <c r="AI188" s="138" t="s">
        <v>724</v>
      </c>
      <c r="AJ188" s="145">
        <v>0.3645833333333333</v>
      </c>
      <c r="AK188" s="130">
        <v>0.7541666666666667</v>
      </c>
      <c r="AL188" s="134" t="s">
        <v>6674</v>
      </c>
      <c r="AM188" s="138" t="s">
        <v>6675</v>
      </c>
      <c r="AN188" s="134" t="s">
        <v>6676</v>
      </c>
      <c r="AO188" s="134" t="s">
        <v>6678</v>
      </c>
      <c r="AP188" s="140">
        <v>0.45555555555555555</v>
      </c>
      <c r="AQ188" s="140">
        <v>0.3993055555555556</v>
      </c>
      <c r="AR188" s="128" t="s">
        <v>6679</v>
      </c>
      <c r="AS188" s="130">
        <v>0.5368055555555555</v>
      </c>
      <c r="AT188" s="134" t="s">
        <v>6681</v>
      </c>
      <c r="AU188" s="140">
        <v>0.40625</v>
      </c>
      <c r="AV188" s="128" t="s">
        <v>876</v>
      </c>
      <c r="AW188" s="130">
        <v>0.46111111111111114</v>
      </c>
      <c r="AX188" s="130">
        <v>0.2743055555555556</v>
      </c>
      <c r="AY188" s="140">
        <v>0.2902777777777778</v>
      </c>
      <c r="BA188" s="128" t="s">
        <v>6682</v>
      </c>
      <c r="BB188" s="134" t="s">
        <v>6683</v>
      </c>
      <c r="BC188" s="141" t="s">
        <v>6684</v>
      </c>
      <c r="BD188" s="130">
        <v>0.5430555555555555</v>
      </c>
      <c r="BE188" s="140">
        <v>0.40208333333333335</v>
      </c>
      <c r="BF188" s="141"/>
      <c r="BG188" s="141"/>
      <c r="BH188" s="141"/>
    </row>
    <row r="189">
      <c r="A189" s="122">
        <f t="shared" si="3"/>
        <v>0</v>
      </c>
      <c r="B189" s="122">
        <f t="shared" si="4"/>
        <v>0</v>
      </c>
      <c r="C189" s="122">
        <f t="shared" si="5"/>
        <v>0</v>
      </c>
      <c r="D189" s="122">
        <f t="shared" si="6"/>
        <v>0</v>
      </c>
      <c r="E189" s="122">
        <f t="shared" si="2"/>
        <v>244</v>
      </c>
      <c r="F189" s="135" t="s">
        <v>6685</v>
      </c>
      <c r="H189" s="135" t="s">
        <v>6686</v>
      </c>
      <c r="I189" s="135" t="s">
        <v>6687</v>
      </c>
      <c r="J189" s="135" t="s">
        <v>6688</v>
      </c>
      <c r="L189" s="175" t="s">
        <v>615</v>
      </c>
      <c r="M189" s="175" t="s">
        <v>6689</v>
      </c>
      <c r="N189" s="169" t="s">
        <v>6690</v>
      </c>
      <c r="O189" s="123" t="s">
        <v>6692</v>
      </c>
      <c r="P189" s="142">
        <v>0.32916666666666666</v>
      </c>
      <c r="Q189" s="142">
        <v>0.3763888888888889</v>
      </c>
      <c r="R189" s="142">
        <v>0.4701388888888889</v>
      </c>
      <c r="S189" s="142">
        <v>0.5201388888888889</v>
      </c>
      <c r="T189" s="142">
        <v>0.55625</v>
      </c>
      <c r="U189" s="142">
        <v>0.7097222222222223</v>
      </c>
      <c r="V189" s="142">
        <v>0.7097222222222223</v>
      </c>
      <c r="W189" s="142">
        <v>0.32013888888888886</v>
      </c>
      <c r="X189" s="142">
        <v>0.5034722222222222</v>
      </c>
      <c r="Y189" s="142">
        <v>0.4236111111111111</v>
      </c>
      <c r="Z189" s="142">
        <v>0.35555555555555557</v>
      </c>
      <c r="AA189" s="145">
        <v>0.7694444444444445</v>
      </c>
      <c r="AB189" s="134" t="s">
        <v>6694</v>
      </c>
      <c r="AC189" s="140">
        <v>0.5152777777777777</v>
      </c>
      <c r="AD189" s="147" t="s">
        <v>6695</v>
      </c>
      <c r="AE189" s="134" t="s">
        <v>6696</v>
      </c>
      <c r="AF189" s="134" t="s">
        <v>6697</v>
      </c>
      <c r="AG189" s="130">
        <v>0.5208333333333334</v>
      </c>
      <c r="AH189" s="140">
        <v>0.4583333333333333</v>
      </c>
      <c r="AI189" s="142">
        <v>0.42291666666666666</v>
      </c>
      <c r="AJ189" s="128" t="s">
        <v>6698</v>
      </c>
      <c r="AK189" s="134" t="s">
        <v>6699</v>
      </c>
      <c r="AL189" s="130">
        <v>0.5208333333333334</v>
      </c>
      <c r="AM189" s="142">
        <v>0.325</v>
      </c>
      <c r="AN189" s="130">
        <v>0.47638888888888886</v>
      </c>
      <c r="AO189" s="130">
        <v>0.5423611111111111</v>
      </c>
      <c r="AP189" s="128" t="s">
        <v>6701</v>
      </c>
      <c r="AQ189" s="128" t="s">
        <v>2570</v>
      </c>
      <c r="AR189" s="140">
        <v>0.31180555555555556</v>
      </c>
      <c r="AS189" s="134" t="s">
        <v>6702</v>
      </c>
      <c r="AT189" s="130">
        <v>0.44513888888888886</v>
      </c>
      <c r="AU189" s="128" t="s">
        <v>1332</v>
      </c>
      <c r="AV189" s="145">
        <v>0.6173611111111111</v>
      </c>
      <c r="AW189" s="134" t="s">
        <v>6703</v>
      </c>
      <c r="AX189" s="134" t="s">
        <v>6704</v>
      </c>
      <c r="AY189" s="128" t="s">
        <v>6706</v>
      </c>
      <c r="BA189" s="140">
        <v>0.27708333333333335</v>
      </c>
      <c r="BB189" s="130">
        <v>0.3902777777777778</v>
      </c>
      <c r="BC189" s="146">
        <v>0.7326388888888888</v>
      </c>
      <c r="BD189" s="134" t="s">
        <v>6707</v>
      </c>
      <c r="BE189" s="128" t="s">
        <v>6708</v>
      </c>
      <c r="BF189" s="146"/>
      <c r="BG189" s="146"/>
      <c r="BH189" s="146"/>
    </row>
    <row r="190">
      <c r="A190" s="122">
        <f t="shared" si="3"/>
        <v>0</v>
      </c>
      <c r="B190" s="122">
        <f t="shared" si="4"/>
        <v>0</v>
      </c>
      <c r="C190" s="122">
        <f t="shared" si="5"/>
        <v>0</v>
      </c>
      <c r="D190" s="122">
        <f t="shared" si="6"/>
        <v>0</v>
      </c>
      <c r="E190" s="122">
        <f t="shared" si="2"/>
        <v>537</v>
      </c>
      <c r="F190" s="135" t="s">
        <v>6711</v>
      </c>
      <c r="H190" s="135" t="s">
        <v>6713</v>
      </c>
      <c r="I190" s="135" t="s">
        <v>6714</v>
      </c>
      <c r="J190" s="135" t="s">
        <v>6715</v>
      </c>
      <c r="L190" s="175" t="s">
        <v>6716</v>
      </c>
      <c r="M190" s="175" t="s">
        <v>615</v>
      </c>
      <c r="N190" s="169" t="s">
        <v>6718</v>
      </c>
      <c r="O190" s="123" t="s">
        <v>1196</v>
      </c>
      <c r="P190" s="138" t="s">
        <v>6719</v>
      </c>
      <c r="Q190" s="138" t="s">
        <v>4329</v>
      </c>
      <c r="R190" s="138" t="s">
        <v>6721</v>
      </c>
      <c r="S190" s="138" t="s">
        <v>6722</v>
      </c>
      <c r="T190" s="138" t="s">
        <v>6723</v>
      </c>
      <c r="U190" s="138" t="s">
        <v>6724</v>
      </c>
      <c r="V190" s="138" t="s">
        <v>6724</v>
      </c>
      <c r="W190" s="138" t="s">
        <v>6726</v>
      </c>
      <c r="X190" s="138" t="s">
        <v>5754</v>
      </c>
      <c r="Y190" s="138" t="s">
        <v>6727</v>
      </c>
      <c r="Z190" s="138" t="s">
        <v>1969</v>
      </c>
      <c r="AA190" s="128" t="s">
        <v>6728</v>
      </c>
      <c r="AB190" s="130">
        <v>0.5493055555555556</v>
      </c>
      <c r="AC190" s="128" t="s">
        <v>6729</v>
      </c>
      <c r="AD190" s="125">
        <v>0.575</v>
      </c>
      <c r="AE190" s="130">
        <v>0.825</v>
      </c>
      <c r="AF190" s="130">
        <v>0.5048611111111111</v>
      </c>
      <c r="AG190" s="134" t="s">
        <v>6730</v>
      </c>
      <c r="AH190" s="128" t="s">
        <v>6731</v>
      </c>
      <c r="AI190" s="138" t="s">
        <v>6405</v>
      </c>
      <c r="AJ190" s="145">
        <v>0.3659722222222222</v>
      </c>
      <c r="AK190" s="130">
        <v>0.7569444444444444</v>
      </c>
      <c r="AL190" s="134" t="s">
        <v>6732</v>
      </c>
      <c r="AM190" s="138" t="s">
        <v>6734</v>
      </c>
      <c r="AN190" s="134" t="s">
        <v>6735</v>
      </c>
      <c r="AO190" s="134" t="s">
        <v>6736</v>
      </c>
      <c r="AP190" s="140">
        <v>0.45694444444444443</v>
      </c>
      <c r="AQ190" s="140">
        <v>0.4083333333333333</v>
      </c>
      <c r="AR190" s="128" t="s">
        <v>6738</v>
      </c>
      <c r="AS190" s="130">
        <v>0.5430555555555555</v>
      </c>
      <c r="AT190" s="134" t="s">
        <v>6739</v>
      </c>
      <c r="AU190" s="140">
        <v>0.4125</v>
      </c>
      <c r="AV190" s="128" t="s">
        <v>6741</v>
      </c>
      <c r="AW190" s="130">
        <v>0.4625</v>
      </c>
      <c r="AX190" s="130">
        <v>0.27708333333333335</v>
      </c>
      <c r="AY190" s="140">
        <v>0.2951388888888889</v>
      </c>
      <c r="BA190" s="128" t="s">
        <v>6742</v>
      </c>
      <c r="BB190" s="134" t="s">
        <v>6743</v>
      </c>
      <c r="BC190" s="141" t="s">
        <v>6744</v>
      </c>
      <c r="BD190" s="130">
        <v>0.5472222222222223</v>
      </c>
      <c r="BE190" s="140">
        <v>0.40347222222222223</v>
      </c>
      <c r="BF190" s="141"/>
      <c r="BG190" s="141"/>
      <c r="BH190" s="141"/>
    </row>
    <row r="191">
      <c r="A191" s="122">
        <f t="shared" si="3"/>
        <v>0</v>
      </c>
      <c r="B191" s="122">
        <f t="shared" si="4"/>
        <v>0</v>
      </c>
      <c r="C191" s="122">
        <f t="shared" si="5"/>
        <v>0</v>
      </c>
      <c r="D191" s="122">
        <f t="shared" si="6"/>
        <v>0</v>
      </c>
      <c r="E191" s="122">
        <f t="shared" si="2"/>
        <v>242</v>
      </c>
      <c r="F191" s="135">
        <v>63.0</v>
      </c>
      <c r="H191" s="135">
        <v>63.0</v>
      </c>
      <c r="I191" s="135">
        <v>63.0</v>
      </c>
      <c r="J191" s="135">
        <v>63.0</v>
      </c>
      <c r="L191" s="175" t="s">
        <v>6745</v>
      </c>
      <c r="M191" s="175" t="s">
        <v>6747</v>
      </c>
      <c r="N191" s="169" t="s">
        <v>6748</v>
      </c>
      <c r="O191" s="123" t="s">
        <v>6749</v>
      </c>
      <c r="P191" s="142">
        <v>0.33125</v>
      </c>
      <c r="Q191" s="142">
        <v>0.37777777777777777</v>
      </c>
      <c r="R191" s="142">
        <v>0.4756944444444444</v>
      </c>
      <c r="S191" s="142">
        <v>0.5229166666666667</v>
      </c>
      <c r="T191" s="142">
        <v>0.5590277777777778</v>
      </c>
      <c r="U191" s="142">
        <v>0.7138888888888889</v>
      </c>
      <c r="V191" s="142">
        <v>0.7138888888888889</v>
      </c>
      <c r="W191" s="142">
        <v>0.3229166666666667</v>
      </c>
      <c r="X191" s="142">
        <v>0.5097222222222222</v>
      </c>
      <c r="Y191" s="142">
        <v>0.4305555555555556</v>
      </c>
      <c r="Z191" s="142">
        <v>0.3611111111111111</v>
      </c>
      <c r="AA191" s="145">
        <v>0.775</v>
      </c>
      <c r="AB191" s="134" t="s">
        <v>6750</v>
      </c>
      <c r="AC191" s="140">
        <v>0.5194444444444445</v>
      </c>
      <c r="AD191" s="147" t="s">
        <v>6751</v>
      </c>
      <c r="AE191" s="134" t="s">
        <v>6752</v>
      </c>
      <c r="AF191" s="134" t="s">
        <v>6753</v>
      </c>
      <c r="AG191" s="130">
        <v>0.5263888888888889</v>
      </c>
      <c r="AH191" s="140">
        <v>0.46319444444444446</v>
      </c>
      <c r="AI191" s="142">
        <v>0.425</v>
      </c>
      <c r="AJ191" s="128" t="s">
        <v>6754</v>
      </c>
      <c r="AK191" s="134" t="s">
        <v>6755</v>
      </c>
      <c r="AL191" s="130">
        <v>0.5256944444444445</v>
      </c>
      <c r="AM191" s="142">
        <v>0.3277777777777778</v>
      </c>
      <c r="AN191" s="130">
        <v>0.4777777777777778</v>
      </c>
      <c r="AO191" s="130">
        <v>0.5486111111111112</v>
      </c>
      <c r="AP191" s="128" t="s">
        <v>952</v>
      </c>
      <c r="AQ191" s="128" t="s">
        <v>6756</v>
      </c>
      <c r="AR191" s="140">
        <v>0.3145833333333333</v>
      </c>
      <c r="AS191" s="134" t="s">
        <v>6757</v>
      </c>
      <c r="AT191" s="130">
        <v>0.4486111111111111</v>
      </c>
      <c r="AU191" s="128" t="s">
        <v>6758</v>
      </c>
      <c r="AV191" s="145">
        <v>0.61875</v>
      </c>
      <c r="AW191" s="134" t="s">
        <v>6759</v>
      </c>
      <c r="AX191" s="134" t="s">
        <v>6760</v>
      </c>
      <c r="AY191" s="128" t="s">
        <v>6761</v>
      </c>
      <c r="BA191" s="140">
        <v>0.2798611111111111</v>
      </c>
      <c r="BB191" s="130">
        <v>0.39305555555555555</v>
      </c>
      <c r="BC191" s="146">
        <v>0.7361111111111112</v>
      </c>
      <c r="BD191" s="134" t="s">
        <v>6762</v>
      </c>
      <c r="BE191" s="128" t="s">
        <v>6763</v>
      </c>
      <c r="BF191" s="146"/>
      <c r="BG191" s="146"/>
      <c r="BH191" s="146"/>
    </row>
    <row r="192">
      <c r="A192" s="122">
        <f t="shared" si="3"/>
        <v>0</v>
      </c>
      <c r="B192" s="122">
        <f t="shared" si="4"/>
        <v>0</v>
      </c>
      <c r="C192" s="122">
        <f t="shared" si="5"/>
        <v>0</v>
      </c>
      <c r="D192" s="122">
        <f t="shared" si="6"/>
        <v>0</v>
      </c>
      <c r="E192" s="122">
        <f t="shared" si="2"/>
        <v>468</v>
      </c>
      <c r="F192" s="135" t="s">
        <v>6765</v>
      </c>
      <c r="H192" s="135" t="s">
        <v>6766</v>
      </c>
      <c r="I192" s="135" t="s">
        <v>6767</v>
      </c>
      <c r="J192" s="135" t="s">
        <v>6768</v>
      </c>
      <c r="L192" s="175" t="s">
        <v>6769</v>
      </c>
      <c r="M192" s="175" t="s">
        <v>661</v>
      </c>
      <c r="N192" s="169" t="s">
        <v>6770</v>
      </c>
      <c r="O192" s="123" t="s">
        <v>6771</v>
      </c>
      <c r="P192" s="138" t="s">
        <v>6772</v>
      </c>
      <c r="Q192" s="138" t="s">
        <v>6773</v>
      </c>
      <c r="R192" s="138" t="s">
        <v>6774</v>
      </c>
      <c r="S192" s="138" t="s">
        <v>6775</v>
      </c>
      <c r="T192" s="138" t="s">
        <v>6776</v>
      </c>
      <c r="U192" s="138" t="s">
        <v>6777</v>
      </c>
      <c r="V192" s="138" t="s">
        <v>6777</v>
      </c>
      <c r="W192" s="138" t="s">
        <v>6778</v>
      </c>
      <c r="X192" s="138" t="s">
        <v>6779</v>
      </c>
      <c r="Y192" s="138" t="s">
        <v>6780</v>
      </c>
      <c r="Z192" s="138" t="s">
        <v>6781</v>
      </c>
      <c r="AA192" s="128" t="s">
        <v>6782</v>
      </c>
      <c r="AB192" s="130">
        <v>0.5534722222222223</v>
      </c>
      <c r="AC192" s="128" t="s">
        <v>6783</v>
      </c>
      <c r="AD192" s="125">
        <v>0.5805555555555556</v>
      </c>
      <c r="AE192" s="130">
        <v>0.8277777777777777</v>
      </c>
      <c r="AF192" s="130">
        <v>0.5097222222222222</v>
      </c>
      <c r="AG192" s="134" t="s">
        <v>6784</v>
      </c>
      <c r="AH192" s="128" t="s">
        <v>6785</v>
      </c>
      <c r="AI192" s="138" t="s">
        <v>6472</v>
      </c>
      <c r="AJ192" s="145">
        <v>0.36666666666666664</v>
      </c>
      <c r="AK192" s="130">
        <v>0.7604166666666666</v>
      </c>
      <c r="AL192" s="134" t="s">
        <v>6786</v>
      </c>
      <c r="AM192" s="138" t="s">
        <v>6787</v>
      </c>
      <c r="AN192" s="134" t="s">
        <v>6789</v>
      </c>
      <c r="AO192" s="134" t="s">
        <v>6790</v>
      </c>
      <c r="AP192" s="140">
        <v>0.4673611111111111</v>
      </c>
      <c r="AQ192" s="140">
        <v>0.40902777777777777</v>
      </c>
      <c r="AR192" s="128" t="s">
        <v>6791</v>
      </c>
      <c r="AS192" s="130">
        <v>0.54375</v>
      </c>
      <c r="AT192" s="134" t="s">
        <v>6792</v>
      </c>
      <c r="AU192" s="140">
        <v>0.4131944444444444</v>
      </c>
      <c r="AV192" s="128" t="s">
        <v>6793</v>
      </c>
      <c r="AW192" s="130">
        <v>0.46805555555555556</v>
      </c>
      <c r="AX192" s="130">
        <v>0.2798611111111111</v>
      </c>
      <c r="AY192" s="140">
        <v>0.29791666666666666</v>
      </c>
      <c r="BA192" s="128" t="s">
        <v>6794</v>
      </c>
      <c r="BB192" s="134" t="s">
        <v>6795</v>
      </c>
      <c r="BC192" s="141" t="s">
        <v>6796</v>
      </c>
      <c r="BD192" s="130">
        <v>0.55</v>
      </c>
      <c r="BE192" s="140">
        <v>0.40555555555555556</v>
      </c>
      <c r="BF192" s="141"/>
      <c r="BG192" s="141"/>
      <c r="BH192" s="141"/>
    </row>
    <row r="193">
      <c r="A193" s="122">
        <f t="shared" si="3"/>
        <v>0</v>
      </c>
      <c r="B193" s="122">
        <f t="shared" si="4"/>
        <v>0</v>
      </c>
      <c r="C193" s="122">
        <f t="shared" si="5"/>
        <v>0</v>
      </c>
      <c r="D193" s="122">
        <f t="shared" si="6"/>
        <v>0</v>
      </c>
      <c r="E193" s="122">
        <f t="shared" si="2"/>
        <v>437</v>
      </c>
      <c r="F193" s="135" t="s">
        <v>6800</v>
      </c>
      <c r="H193" s="135" t="s">
        <v>6801</v>
      </c>
      <c r="I193" s="135" t="s">
        <v>6802</v>
      </c>
      <c r="J193" s="135" t="s">
        <v>6803</v>
      </c>
      <c r="L193" s="175" t="s">
        <v>6804</v>
      </c>
      <c r="M193" s="175" t="s">
        <v>6805</v>
      </c>
      <c r="N193" s="169" t="s">
        <v>6806</v>
      </c>
      <c r="O193" s="123" t="s">
        <v>6808</v>
      </c>
      <c r="P193" s="142">
        <v>0.3347222222222222</v>
      </c>
      <c r="Q193" s="142">
        <v>0.37916666666666665</v>
      </c>
      <c r="R193" s="142">
        <v>0.48125</v>
      </c>
      <c r="S193" s="142">
        <v>0.5305555555555556</v>
      </c>
      <c r="T193" s="142">
        <v>0.5659722222222222</v>
      </c>
      <c r="U193" s="142">
        <v>0.7236111111111111</v>
      </c>
      <c r="V193" s="142">
        <v>0.7236111111111111</v>
      </c>
      <c r="W193" s="142">
        <v>0.32569444444444445</v>
      </c>
      <c r="X193" s="142">
        <v>0.5118055555555555</v>
      </c>
      <c r="Y193" s="142">
        <v>0.4444444444444444</v>
      </c>
      <c r="Z193" s="142">
        <v>0.36180555555555555</v>
      </c>
      <c r="AA193" s="145">
        <v>0.7833333333333333</v>
      </c>
      <c r="AB193" s="134" t="s">
        <v>6810</v>
      </c>
      <c r="AC193" s="140">
        <v>0.5236111111111111</v>
      </c>
      <c r="AD193" s="147" t="s">
        <v>6812</v>
      </c>
      <c r="AE193" s="134" t="s">
        <v>6813</v>
      </c>
      <c r="AF193" s="134" t="s">
        <v>6814</v>
      </c>
      <c r="AG193" s="130">
        <v>0.5291666666666667</v>
      </c>
      <c r="AH193" s="140">
        <v>0.46597222222222223</v>
      </c>
      <c r="AI193" s="142">
        <v>0.4340277777777778</v>
      </c>
      <c r="AJ193" s="128" t="s">
        <v>6815</v>
      </c>
      <c r="AK193" s="134" t="s">
        <v>6817</v>
      </c>
      <c r="AL193" s="130">
        <v>0.5319444444444444</v>
      </c>
      <c r="AM193" s="142">
        <v>0.32916666666666666</v>
      </c>
      <c r="AN193" s="130">
        <v>0.48055555555555557</v>
      </c>
      <c r="AO193" s="130">
        <v>0.5520833333333334</v>
      </c>
      <c r="AP193" s="128" t="s">
        <v>6818</v>
      </c>
      <c r="AQ193" s="128" t="s">
        <v>6820</v>
      </c>
      <c r="AR193" s="140">
        <v>0.31666666666666665</v>
      </c>
      <c r="AS193" s="134" t="s">
        <v>6821</v>
      </c>
      <c r="AT193" s="130">
        <v>0.45208333333333334</v>
      </c>
      <c r="AU193" s="128" t="s">
        <v>6822</v>
      </c>
      <c r="AV193" s="145">
        <v>0.6222222222222222</v>
      </c>
      <c r="AW193" s="134" t="s">
        <v>6823</v>
      </c>
      <c r="AX193" s="134" t="s">
        <v>1055</v>
      </c>
      <c r="AY193" s="128" t="s">
        <v>6824</v>
      </c>
      <c r="BA193" s="140">
        <v>0.28125</v>
      </c>
      <c r="BB193" s="130">
        <v>0.39652777777777776</v>
      </c>
      <c r="BC193" s="146">
        <v>0.7368055555555556</v>
      </c>
      <c r="BD193" s="134" t="s">
        <v>6825</v>
      </c>
      <c r="BE193" s="128" t="s">
        <v>6826</v>
      </c>
      <c r="BF193" s="146"/>
      <c r="BG193" s="146"/>
      <c r="BH193" s="146"/>
    </row>
    <row r="194">
      <c r="A194" s="122">
        <f t="shared" si="3"/>
        <v>0</v>
      </c>
      <c r="B194" s="122">
        <f t="shared" si="4"/>
        <v>0</v>
      </c>
      <c r="C194" s="122">
        <f t="shared" si="5"/>
        <v>0</v>
      </c>
      <c r="D194" s="122">
        <f t="shared" si="6"/>
        <v>0</v>
      </c>
      <c r="E194" s="122">
        <f t="shared" si="2"/>
        <v>547</v>
      </c>
      <c r="F194" s="135">
        <v>64.0</v>
      </c>
      <c r="H194" s="135">
        <v>64.0</v>
      </c>
      <c r="I194" s="135">
        <v>64.0</v>
      </c>
      <c r="J194" s="135">
        <v>64.0</v>
      </c>
      <c r="L194" s="175" t="s">
        <v>6829</v>
      </c>
      <c r="M194" s="175" t="s">
        <v>6830</v>
      </c>
      <c r="N194" s="169" t="s">
        <v>6831</v>
      </c>
      <c r="O194" s="123" t="s">
        <v>6832</v>
      </c>
      <c r="P194" s="138" t="s">
        <v>6833</v>
      </c>
      <c r="Q194" s="138" t="s">
        <v>6834</v>
      </c>
      <c r="R194" s="138" t="s">
        <v>6835</v>
      </c>
      <c r="S194" s="138" t="s">
        <v>6836</v>
      </c>
      <c r="T194" s="138" t="s">
        <v>6837</v>
      </c>
      <c r="U194" s="138" t="s">
        <v>6838</v>
      </c>
      <c r="V194" s="138" t="s">
        <v>6838</v>
      </c>
      <c r="W194" s="138" t="s">
        <v>6839</v>
      </c>
      <c r="X194" s="138" t="s">
        <v>6840</v>
      </c>
      <c r="Y194" s="138" t="s">
        <v>6841</v>
      </c>
      <c r="Z194" s="138" t="s">
        <v>1969</v>
      </c>
      <c r="AA194" s="128" t="s">
        <v>6842</v>
      </c>
      <c r="AB194" s="130">
        <v>0.55625</v>
      </c>
      <c r="AC194" s="128" t="s">
        <v>6843</v>
      </c>
      <c r="AD194" s="125">
        <v>0.5854166666666667</v>
      </c>
      <c r="AE194" s="130">
        <v>0.8326388888888889</v>
      </c>
      <c r="AF194" s="130">
        <v>0.5159722222222223</v>
      </c>
      <c r="AG194" s="134" t="s">
        <v>6845</v>
      </c>
      <c r="AH194" s="128" t="s">
        <v>6847</v>
      </c>
      <c r="AI194" s="138" t="s">
        <v>6549</v>
      </c>
      <c r="AJ194" s="145">
        <v>0.36944444444444446</v>
      </c>
      <c r="AK194" s="130">
        <v>0.7701388888888889</v>
      </c>
      <c r="AL194" s="134" t="s">
        <v>6849</v>
      </c>
      <c r="AM194" s="138" t="s">
        <v>6850</v>
      </c>
      <c r="AN194" s="134" t="s">
        <v>6851</v>
      </c>
      <c r="AO194" s="134" t="s">
        <v>6852</v>
      </c>
      <c r="AP194" s="140">
        <v>0.4708333333333333</v>
      </c>
      <c r="AQ194" s="140">
        <v>0.4097222222222222</v>
      </c>
      <c r="AR194" s="128" t="s">
        <v>6853</v>
      </c>
      <c r="AS194" s="130">
        <v>0.5465277777777777</v>
      </c>
      <c r="AT194" s="134" t="s">
        <v>6854</v>
      </c>
      <c r="AU194" s="140">
        <v>0.41875</v>
      </c>
      <c r="AV194" s="128" t="s">
        <v>6855</v>
      </c>
      <c r="AW194" s="130">
        <v>0.4701388888888889</v>
      </c>
      <c r="AX194" s="130">
        <v>0.2861111111111111</v>
      </c>
      <c r="AY194" s="140">
        <v>0.30069444444444443</v>
      </c>
      <c r="BA194" s="128" t="s">
        <v>6856</v>
      </c>
      <c r="BB194" s="134" t="s">
        <v>6857</v>
      </c>
      <c r="BC194" s="141" t="s">
        <v>6858</v>
      </c>
      <c r="BD194" s="130">
        <v>0.5520833333333334</v>
      </c>
      <c r="BE194" s="140">
        <v>0.4083333333333333</v>
      </c>
      <c r="BF194" s="141"/>
      <c r="BG194" s="141"/>
      <c r="BH194" s="141"/>
    </row>
    <row r="195">
      <c r="A195" s="122">
        <f t="shared" si="3"/>
        <v>0</v>
      </c>
      <c r="B195" s="122">
        <f t="shared" si="4"/>
        <v>0</v>
      </c>
      <c r="C195" s="122">
        <f t="shared" si="5"/>
        <v>0</v>
      </c>
      <c r="D195" s="122">
        <f t="shared" si="6"/>
        <v>0</v>
      </c>
      <c r="E195" s="122">
        <f t="shared" si="2"/>
        <v>271</v>
      </c>
      <c r="F195" s="135" t="s">
        <v>6860</v>
      </c>
      <c r="H195" s="135" t="s">
        <v>6862</v>
      </c>
      <c r="I195" s="135" t="s">
        <v>6863</v>
      </c>
      <c r="J195" s="135" t="s">
        <v>6864</v>
      </c>
      <c r="L195" s="175" t="s">
        <v>661</v>
      </c>
      <c r="M195" s="175" t="s">
        <v>6865</v>
      </c>
      <c r="N195" s="169" t="s">
        <v>6866</v>
      </c>
      <c r="O195" s="123" t="s">
        <v>6867</v>
      </c>
      <c r="P195" s="142">
        <v>0.33541666666666664</v>
      </c>
      <c r="Q195" s="142">
        <v>0.38472222222222224</v>
      </c>
      <c r="R195" s="142">
        <v>0.48333333333333334</v>
      </c>
      <c r="S195" s="142">
        <v>0.5361111111111111</v>
      </c>
      <c r="T195" s="142">
        <v>0.5729166666666666</v>
      </c>
      <c r="U195" s="142">
        <v>0.7277777777777777</v>
      </c>
      <c r="V195" s="142">
        <v>0.7277777777777777</v>
      </c>
      <c r="W195" s="142">
        <v>0.33125</v>
      </c>
      <c r="X195" s="142">
        <v>0.5208333333333334</v>
      </c>
      <c r="Y195" s="142">
        <v>0.4527777777777778</v>
      </c>
      <c r="Z195" s="142">
        <v>0.36527777777777776</v>
      </c>
      <c r="AA195" s="145">
        <v>0.7888888888888889</v>
      </c>
      <c r="AB195" s="130">
        <v>0.5631944444444444</v>
      </c>
      <c r="AC195" s="140">
        <v>0.5277777777777778</v>
      </c>
      <c r="AD195" s="147" t="s">
        <v>6870</v>
      </c>
      <c r="AE195" s="134" t="s">
        <v>6871</v>
      </c>
      <c r="AF195" s="134" t="s">
        <v>6872</v>
      </c>
      <c r="AG195" s="130">
        <v>0.5319444444444444</v>
      </c>
      <c r="AH195" s="140">
        <v>0.47638888888888886</v>
      </c>
      <c r="AI195" s="142">
        <v>0.44513888888888886</v>
      </c>
      <c r="AJ195" s="128" t="s">
        <v>6874</v>
      </c>
      <c r="AK195" s="134" t="s">
        <v>6875</v>
      </c>
      <c r="AL195" s="130">
        <v>0.5347222222222222</v>
      </c>
      <c r="AM195" s="142">
        <v>0.3333333333333333</v>
      </c>
      <c r="AN195" s="130">
        <v>0.48333333333333334</v>
      </c>
      <c r="AO195" s="130">
        <v>0.5604166666666667</v>
      </c>
      <c r="AP195" s="128" t="s">
        <v>6876</v>
      </c>
      <c r="AQ195" s="128" t="s">
        <v>6877</v>
      </c>
      <c r="AR195" s="140">
        <v>0.31875</v>
      </c>
      <c r="AS195" s="134" t="s">
        <v>6878</v>
      </c>
      <c r="AT195" s="130">
        <v>0.4527777777777778</v>
      </c>
      <c r="AU195" s="128" t="s">
        <v>6880</v>
      </c>
      <c r="AV195" s="145">
        <v>0.6256944444444444</v>
      </c>
      <c r="AW195" s="134" t="s">
        <v>6881</v>
      </c>
      <c r="AX195" s="134" t="s">
        <v>6882</v>
      </c>
      <c r="AY195" s="128" t="s">
        <v>653</v>
      </c>
      <c r="BA195" s="140">
        <v>0.2826388888888889</v>
      </c>
      <c r="BB195" s="130">
        <v>0.39791666666666664</v>
      </c>
      <c r="BC195" s="146">
        <v>0.7381944444444445</v>
      </c>
      <c r="BD195" s="134" t="s">
        <v>6884</v>
      </c>
      <c r="BE195" s="128" t="s">
        <v>6885</v>
      </c>
      <c r="BF195" s="146"/>
      <c r="BG195" s="146"/>
      <c r="BH195" s="146"/>
    </row>
    <row r="196">
      <c r="A196" s="122">
        <f t="shared" si="3"/>
        <v>0</v>
      </c>
      <c r="B196" s="122">
        <f t="shared" si="4"/>
        <v>0</v>
      </c>
      <c r="C196" s="122">
        <f t="shared" si="5"/>
        <v>0</v>
      </c>
      <c r="D196" s="122">
        <f t="shared" si="6"/>
        <v>0</v>
      </c>
      <c r="E196" s="122">
        <f t="shared" si="2"/>
        <v>501</v>
      </c>
      <c r="F196" s="135" t="s">
        <v>6888</v>
      </c>
      <c r="H196" s="135" t="s">
        <v>6890</v>
      </c>
      <c r="I196" s="135" t="s">
        <v>724</v>
      </c>
      <c r="J196" s="135" t="s">
        <v>6891</v>
      </c>
      <c r="L196" s="175" t="s">
        <v>6893</v>
      </c>
      <c r="M196" s="175" t="s">
        <v>6894</v>
      </c>
      <c r="N196" s="169" t="s">
        <v>661</v>
      </c>
      <c r="O196" s="123" t="s">
        <v>6895</v>
      </c>
      <c r="P196" s="138" t="s">
        <v>6897</v>
      </c>
      <c r="Q196" s="138" t="s">
        <v>6898</v>
      </c>
      <c r="R196" s="138" t="s">
        <v>6899</v>
      </c>
      <c r="S196" s="138" t="s">
        <v>6900</v>
      </c>
      <c r="T196" s="138" t="s">
        <v>6901</v>
      </c>
      <c r="U196" s="138" t="s">
        <v>6902</v>
      </c>
      <c r="V196" s="138" t="s">
        <v>6902</v>
      </c>
      <c r="W196" s="138" t="s">
        <v>6904</v>
      </c>
      <c r="X196" s="138" t="s">
        <v>6905</v>
      </c>
      <c r="Y196" s="138" t="s">
        <v>6906</v>
      </c>
      <c r="Z196" s="138" t="s">
        <v>6907</v>
      </c>
      <c r="AA196" s="128" t="s">
        <v>6909</v>
      </c>
      <c r="AB196" s="134" t="s">
        <v>6910</v>
      </c>
      <c r="AC196" s="128" t="s">
        <v>6911</v>
      </c>
      <c r="AD196" s="125">
        <v>0.5930555555555556</v>
      </c>
      <c r="AE196" s="130">
        <v>0.8368055555555556</v>
      </c>
      <c r="AF196" s="130">
        <v>0.5229166666666667</v>
      </c>
      <c r="AG196" s="134" t="s">
        <v>6913</v>
      </c>
      <c r="AH196" s="128" t="s">
        <v>6914</v>
      </c>
      <c r="AI196" s="138" t="s">
        <v>6613</v>
      </c>
      <c r="AJ196" s="145">
        <v>0.37083333333333335</v>
      </c>
      <c r="AK196" s="130">
        <v>0.7784722222222222</v>
      </c>
      <c r="AL196" s="134" t="s">
        <v>6916</v>
      </c>
      <c r="AM196" s="138" t="s">
        <v>6917</v>
      </c>
      <c r="AN196" s="134" t="s">
        <v>6918</v>
      </c>
      <c r="AO196" s="134" t="s">
        <v>6919</v>
      </c>
      <c r="AP196" s="140">
        <v>0.47638888888888886</v>
      </c>
      <c r="AQ196" s="140">
        <v>0.4111111111111111</v>
      </c>
      <c r="AR196" s="128" t="s">
        <v>6920</v>
      </c>
      <c r="AS196" s="130">
        <v>0.5520833333333334</v>
      </c>
      <c r="AT196" s="134" t="s">
        <v>6921</v>
      </c>
      <c r="AU196" s="140">
        <v>0.4215277777777778</v>
      </c>
      <c r="AV196" s="128" t="s">
        <v>6922</v>
      </c>
      <c r="AW196" s="130">
        <v>0.4722222222222222</v>
      </c>
      <c r="AX196" s="130">
        <v>0.2881944444444444</v>
      </c>
      <c r="AY196" s="140">
        <v>0.30416666666666664</v>
      </c>
      <c r="BA196" s="128" t="s">
        <v>6923</v>
      </c>
      <c r="BB196" s="134" t="s">
        <v>6924</v>
      </c>
      <c r="BC196" s="141" t="s">
        <v>6925</v>
      </c>
      <c r="BD196" s="130">
        <v>0.5548611111111111</v>
      </c>
      <c r="BE196" s="140">
        <v>0.4131944444444444</v>
      </c>
      <c r="BF196" s="141"/>
      <c r="BG196" s="141"/>
      <c r="BH196" s="141"/>
    </row>
    <row r="197">
      <c r="A197" s="122">
        <f t="shared" si="3"/>
        <v>0</v>
      </c>
      <c r="B197" s="122">
        <f t="shared" si="4"/>
        <v>0</v>
      </c>
      <c r="C197" s="122">
        <f t="shared" si="5"/>
        <v>0</v>
      </c>
      <c r="D197" s="122">
        <f t="shared" si="6"/>
        <v>0</v>
      </c>
      <c r="E197" s="122">
        <f t="shared" si="2"/>
        <v>215</v>
      </c>
      <c r="F197" s="135">
        <v>65.0</v>
      </c>
      <c r="H197" s="135">
        <v>65.0</v>
      </c>
      <c r="I197" s="135">
        <v>65.0</v>
      </c>
      <c r="J197" s="135">
        <v>65.0</v>
      </c>
      <c r="L197" s="175" t="s">
        <v>615</v>
      </c>
      <c r="M197" s="175" t="s">
        <v>661</v>
      </c>
      <c r="N197" s="169" t="s">
        <v>6929</v>
      </c>
      <c r="O197" s="123" t="s">
        <v>6930</v>
      </c>
      <c r="P197" s="142">
        <v>0.3451388888888889</v>
      </c>
      <c r="Q197" s="142">
        <v>0.39305555555555555</v>
      </c>
      <c r="R197" s="142">
        <v>0.49027777777777776</v>
      </c>
      <c r="S197" s="142">
        <v>0.5388888888888889</v>
      </c>
      <c r="T197" s="142">
        <v>0.58125</v>
      </c>
      <c r="U197" s="142">
        <v>0.7340277777777777</v>
      </c>
      <c r="V197" s="142">
        <v>0.7340277777777777</v>
      </c>
      <c r="W197" s="142">
        <v>0.3347222222222222</v>
      </c>
      <c r="X197" s="142">
        <v>0.5229166666666667</v>
      </c>
      <c r="Y197" s="142">
        <v>0.4576388888888889</v>
      </c>
      <c r="Z197" s="142">
        <v>0.3659722222222222</v>
      </c>
      <c r="AA197" s="145">
        <v>0.7951388888888888</v>
      </c>
      <c r="AB197" s="130">
        <v>0.56875</v>
      </c>
      <c r="AC197" s="140">
        <v>0.5333333333333333</v>
      </c>
      <c r="AD197" s="147" t="s">
        <v>6931</v>
      </c>
      <c r="AE197" s="134" t="s">
        <v>6932</v>
      </c>
      <c r="AF197" s="134" t="s">
        <v>6934</v>
      </c>
      <c r="AG197" s="130">
        <v>0.5381944444444444</v>
      </c>
      <c r="AH197" s="140">
        <v>0.4840277777777778</v>
      </c>
      <c r="AI197" s="142">
        <v>0.4534722222222222</v>
      </c>
      <c r="AJ197" s="128" t="s">
        <v>6935</v>
      </c>
      <c r="AK197" s="134" t="s">
        <v>6936</v>
      </c>
      <c r="AL197" s="130">
        <v>0.5381944444444444</v>
      </c>
      <c r="AM197" s="142">
        <v>0.3368055555555556</v>
      </c>
      <c r="AN197" s="130">
        <v>0.4895833333333333</v>
      </c>
      <c r="AO197" s="130">
        <v>0.5680555555555555</v>
      </c>
      <c r="AP197" s="128" t="s">
        <v>6937</v>
      </c>
      <c r="AQ197" s="128" t="s">
        <v>6938</v>
      </c>
      <c r="AR197" s="140">
        <v>0.3229166666666667</v>
      </c>
      <c r="AS197" s="134" t="s">
        <v>6939</v>
      </c>
      <c r="AT197" s="130">
        <v>0.45694444444444443</v>
      </c>
      <c r="AU197" s="128" t="s">
        <v>6940</v>
      </c>
      <c r="AV197" s="145">
        <v>0.63125</v>
      </c>
      <c r="AW197" s="134" t="s">
        <v>6941</v>
      </c>
      <c r="AX197" s="134" t="s">
        <v>6943</v>
      </c>
      <c r="AY197" s="128" t="s">
        <v>6944</v>
      </c>
      <c r="BA197" s="140">
        <v>0.2861111111111111</v>
      </c>
      <c r="BB197" s="130">
        <v>0.3993055555555556</v>
      </c>
      <c r="BC197" s="146">
        <v>0.7409722222222223</v>
      </c>
      <c r="BD197" s="134" t="s">
        <v>6945</v>
      </c>
      <c r="BE197" s="128" t="s">
        <v>6947</v>
      </c>
      <c r="BF197" s="146"/>
      <c r="BG197" s="146"/>
      <c r="BH197" s="146"/>
    </row>
    <row r="198">
      <c r="A198" s="122">
        <f t="shared" si="3"/>
        <v>0</v>
      </c>
      <c r="B198" s="122">
        <f t="shared" si="4"/>
        <v>0</v>
      </c>
      <c r="C198" s="122">
        <f t="shared" si="5"/>
        <v>0</v>
      </c>
      <c r="D198" s="122">
        <f t="shared" si="6"/>
        <v>0</v>
      </c>
      <c r="E198" s="122">
        <f t="shared" si="2"/>
        <v>497</v>
      </c>
      <c r="F198" s="135" t="s">
        <v>6951</v>
      </c>
      <c r="H198" s="135" t="s">
        <v>6952</v>
      </c>
      <c r="I198" s="135" t="s">
        <v>6953</v>
      </c>
      <c r="J198" s="135" t="s">
        <v>6954</v>
      </c>
      <c r="L198" s="175" t="s">
        <v>6955</v>
      </c>
      <c r="M198" s="175" t="s">
        <v>6956</v>
      </c>
      <c r="N198" s="169" t="s">
        <v>615</v>
      </c>
      <c r="O198" s="123" t="s">
        <v>6957</v>
      </c>
      <c r="P198" s="138" t="s">
        <v>1055</v>
      </c>
      <c r="Q198" s="138" t="s">
        <v>6958</v>
      </c>
      <c r="R198" s="138" t="s">
        <v>6959</v>
      </c>
      <c r="S198" s="138" t="s">
        <v>6960</v>
      </c>
      <c r="T198" s="138" t="s">
        <v>6961</v>
      </c>
      <c r="U198" s="138" t="s">
        <v>6962</v>
      </c>
      <c r="V198" s="138" t="s">
        <v>6962</v>
      </c>
      <c r="W198" s="138" t="s">
        <v>6963</v>
      </c>
      <c r="X198" s="138" t="s">
        <v>6964</v>
      </c>
      <c r="Y198" s="138" t="s">
        <v>6966</v>
      </c>
      <c r="Z198" s="138" t="s">
        <v>6967</v>
      </c>
      <c r="AA198" s="133">
        <v>0.8</v>
      </c>
      <c r="AB198" s="134" t="s">
        <v>6968</v>
      </c>
      <c r="AC198" s="128" t="s">
        <v>6969</v>
      </c>
      <c r="AD198" s="125">
        <v>0.5958333333333333</v>
      </c>
      <c r="AE198" s="130">
        <v>0.8402777777777778</v>
      </c>
      <c r="AF198" s="130">
        <v>0.5291666666666667</v>
      </c>
      <c r="AG198" s="134" t="s">
        <v>6970</v>
      </c>
      <c r="AH198" s="128" t="s">
        <v>6972</v>
      </c>
      <c r="AI198" s="138" t="s">
        <v>6673</v>
      </c>
      <c r="AJ198" s="145">
        <v>0.37430555555555556</v>
      </c>
      <c r="AK198" s="130">
        <v>0.7909722222222222</v>
      </c>
      <c r="AL198" s="134" t="s">
        <v>6973</v>
      </c>
      <c r="AM198" s="138" t="s">
        <v>6974</v>
      </c>
      <c r="AN198" s="134" t="s">
        <v>6975</v>
      </c>
      <c r="AO198" s="134" t="s">
        <v>6976</v>
      </c>
      <c r="AP198" s="140">
        <v>0.47847222222222224</v>
      </c>
      <c r="AQ198" s="140">
        <v>0.4125</v>
      </c>
      <c r="AR198" s="128" t="s">
        <v>6978</v>
      </c>
      <c r="AS198" s="130">
        <v>0.5625</v>
      </c>
      <c r="AT198" s="134" t="s">
        <v>6979</v>
      </c>
      <c r="AU198" s="140">
        <v>0.42430555555555555</v>
      </c>
      <c r="AV198" s="128" t="s">
        <v>6980</v>
      </c>
      <c r="AW198" s="130">
        <v>0.475</v>
      </c>
      <c r="AX198" s="130">
        <v>0.28958333333333336</v>
      </c>
      <c r="AY198" s="140">
        <v>0.30486111111111114</v>
      </c>
      <c r="BA198" s="128" t="s">
        <v>6982</v>
      </c>
      <c r="BB198" s="134" t="s">
        <v>6983</v>
      </c>
      <c r="BC198" s="141" t="s">
        <v>6984</v>
      </c>
      <c r="BD198" s="130">
        <v>0.5597222222222222</v>
      </c>
      <c r="BE198" s="140">
        <v>0.4152777777777778</v>
      </c>
      <c r="BF198" s="141"/>
      <c r="BG198" s="141"/>
      <c r="BH198" s="141"/>
    </row>
    <row r="199">
      <c r="A199" s="122">
        <f t="shared" si="3"/>
        <v>0</v>
      </c>
      <c r="B199" s="122">
        <f t="shared" si="4"/>
        <v>0</v>
      </c>
      <c r="C199" s="122">
        <f t="shared" si="5"/>
        <v>0</v>
      </c>
      <c r="D199" s="122">
        <f t="shared" si="6"/>
        <v>0</v>
      </c>
      <c r="E199" s="122">
        <f t="shared" si="2"/>
        <v>325</v>
      </c>
      <c r="F199" s="135" t="s">
        <v>6988</v>
      </c>
      <c r="H199" s="135" t="s">
        <v>6989</v>
      </c>
      <c r="I199" s="135" t="s">
        <v>6990</v>
      </c>
      <c r="J199" s="135" t="s">
        <v>6991</v>
      </c>
      <c r="L199" s="175" t="s">
        <v>6992</v>
      </c>
      <c r="M199" s="175" t="s">
        <v>615</v>
      </c>
      <c r="N199" s="169" t="s">
        <v>6993</v>
      </c>
      <c r="O199" s="123" t="s">
        <v>615</v>
      </c>
      <c r="P199" s="142">
        <v>0.34930555555555554</v>
      </c>
      <c r="Q199" s="142">
        <v>0.3958333333333333</v>
      </c>
      <c r="R199" s="142">
        <v>0.5034722222222222</v>
      </c>
      <c r="S199" s="142">
        <v>0.5409722222222222</v>
      </c>
      <c r="T199" s="142">
        <v>0.5840277777777778</v>
      </c>
      <c r="U199" s="142">
        <v>0.7388888888888889</v>
      </c>
      <c r="V199" s="142">
        <v>0.7388888888888889</v>
      </c>
      <c r="W199" s="142">
        <v>0.33611111111111114</v>
      </c>
      <c r="X199" s="142">
        <v>0.5305555555555556</v>
      </c>
      <c r="Y199" s="142">
        <v>0.46875</v>
      </c>
      <c r="Z199" s="142">
        <v>0.3680555555555556</v>
      </c>
      <c r="AA199" s="128" t="s">
        <v>6996</v>
      </c>
      <c r="AB199" s="130">
        <v>0.5777777777777777</v>
      </c>
      <c r="AC199" s="140">
        <v>0.5423611111111111</v>
      </c>
      <c r="AD199" s="147" t="s">
        <v>6997</v>
      </c>
      <c r="AE199" s="130">
        <v>0.8430555555555556</v>
      </c>
      <c r="AF199" s="134" t="s">
        <v>6998</v>
      </c>
      <c r="AG199" s="130">
        <v>0.5416666666666666</v>
      </c>
      <c r="AH199" s="140">
        <v>0.48680555555555555</v>
      </c>
      <c r="AI199" s="142">
        <v>0.4583333333333333</v>
      </c>
      <c r="AJ199" s="133">
        <v>0.37916666666666665</v>
      </c>
      <c r="AK199" s="134" t="s">
        <v>6999</v>
      </c>
      <c r="AL199" s="130">
        <v>0.5430555555555555</v>
      </c>
      <c r="AM199" s="142">
        <v>0.3375</v>
      </c>
      <c r="AN199" s="130">
        <v>0.4930555555555556</v>
      </c>
      <c r="AO199" s="130">
        <v>0.5694444444444444</v>
      </c>
      <c r="AP199" s="128" t="s">
        <v>7000</v>
      </c>
      <c r="AQ199" s="128" t="s">
        <v>7001</v>
      </c>
      <c r="AR199" s="140">
        <v>0.32569444444444445</v>
      </c>
      <c r="AS199" s="134" t="s">
        <v>7002</v>
      </c>
      <c r="AT199" s="130">
        <v>0.46041666666666664</v>
      </c>
      <c r="AU199" s="128" t="s">
        <v>7003</v>
      </c>
      <c r="AV199" s="145">
        <v>0.6361111111111111</v>
      </c>
      <c r="AW199" s="134" t="s">
        <v>7004</v>
      </c>
      <c r="AX199" s="134" t="s">
        <v>7005</v>
      </c>
      <c r="AY199" s="128" t="s">
        <v>7006</v>
      </c>
      <c r="BA199" s="140">
        <v>0.2881944444444444</v>
      </c>
      <c r="BB199" s="130">
        <v>0.40694444444444444</v>
      </c>
      <c r="BC199" s="146">
        <v>0.7444444444444445</v>
      </c>
      <c r="BD199" s="134" t="s">
        <v>7007</v>
      </c>
      <c r="BE199" s="128" t="s">
        <v>7008</v>
      </c>
      <c r="BF199" s="146"/>
      <c r="BG199" s="146"/>
      <c r="BH199" s="146"/>
    </row>
    <row r="200">
      <c r="A200" s="122">
        <f t="shared" si="3"/>
        <v>0</v>
      </c>
      <c r="B200" s="122">
        <f t="shared" si="4"/>
        <v>0</v>
      </c>
      <c r="C200" s="122">
        <f t="shared" si="5"/>
        <v>0</v>
      </c>
      <c r="D200" s="122">
        <f t="shared" si="6"/>
        <v>0</v>
      </c>
      <c r="E200" s="122">
        <f t="shared" si="2"/>
        <v>547</v>
      </c>
      <c r="F200" s="135">
        <v>66.0</v>
      </c>
      <c r="H200" s="135">
        <v>66.0</v>
      </c>
      <c r="I200" s="135">
        <v>66.0</v>
      </c>
      <c r="J200" s="135">
        <v>66.0</v>
      </c>
      <c r="L200" s="175" t="s">
        <v>7013</v>
      </c>
      <c r="M200" s="175" t="s">
        <v>7015</v>
      </c>
      <c r="N200" s="169" t="s">
        <v>7016</v>
      </c>
      <c r="O200" s="123" t="s">
        <v>7017</v>
      </c>
      <c r="P200" s="138" t="s">
        <v>7018</v>
      </c>
      <c r="Q200" s="138" t="s">
        <v>7019</v>
      </c>
      <c r="R200" s="138" t="s">
        <v>7020</v>
      </c>
      <c r="S200" s="138" t="s">
        <v>7021</v>
      </c>
      <c r="T200" s="138" t="s">
        <v>7022</v>
      </c>
      <c r="U200" s="138" t="s">
        <v>7023</v>
      </c>
      <c r="V200" s="138" t="s">
        <v>7023</v>
      </c>
      <c r="W200" s="138" t="s">
        <v>2434</v>
      </c>
      <c r="X200" s="138" t="s">
        <v>7025</v>
      </c>
      <c r="Y200" s="138" t="s">
        <v>1055</v>
      </c>
      <c r="Z200" s="138" t="s">
        <v>7026</v>
      </c>
      <c r="AA200" s="145">
        <v>0.8034722222222223</v>
      </c>
      <c r="AB200" s="134" t="s">
        <v>7027</v>
      </c>
      <c r="AC200" s="128" t="s">
        <v>7028</v>
      </c>
      <c r="AD200" s="125">
        <v>0.6020833333333333</v>
      </c>
      <c r="AE200" s="134" t="s">
        <v>7030</v>
      </c>
      <c r="AF200" s="130">
        <v>0.5340277777777778</v>
      </c>
      <c r="AG200" s="134" t="s">
        <v>7031</v>
      </c>
      <c r="AH200" s="128" t="s">
        <v>7032</v>
      </c>
      <c r="AI200" s="138" t="s">
        <v>6731</v>
      </c>
      <c r="AJ200" s="128" t="s">
        <v>7033</v>
      </c>
      <c r="AK200" s="130">
        <v>0.7930555555555555</v>
      </c>
      <c r="AL200" s="134" t="s">
        <v>7034</v>
      </c>
      <c r="AM200" s="138" t="s">
        <v>7035</v>
      </c>
      <c r="AN200" s="134" t="s">
        <v>7036</v>
      </c>
      <c r="AO200" s="134" t="s">
        <v>7037</v>
      </c>
      <c r="AP200" s="140">
        <v>0.48194444444444445</v>
      </c>
      <c r="AQ200" s="140">
        <v>0.4152777777777778</v>
      </c>
      <c r="AR200" s="128" t="s">
        <v>7039</v>
      </c>
      <c r="AS200" s="130">
        <v>0.5680555555555555</v>
      </c>
      <c r="AT200" s="134" t="s">
        <v>7040</v>
      </c>
      <c r="AU200" s="140">
        <v>0.4284722222222222</v>
      </c>
      <c r="AV200" s="128" t="s">
        <v>7041</v>
      </c>
      <c r="AW200" s="130">
        <v>0.47847222222222224</v>
      </c>
      <c r="AX200" s="130">
        <v>0.29583333333333334</v>
      </c>
      <c r="AY200" s="140">
        <v>0.3076388888888889</v>
      </c>
      <c r="BA200" s="128" t="s">
        <v>7042</v>
      </c>
      <c r="BB200" s="134" t="s">
        <v>1651</v>
      </c>
      <c r="BC200" s="141" t="s">
        <v>7044</v>
      </c>
      <c r="BD200" s="130">
        <v>0.5625</v>
      </c>
      <c r="BE200" s="140">
        <v>0.4166666666666667</v>
      </c>
      <c r="BF200" s="141"/>
      <c r="BG200" s="141"/>
      <c r="BH200" s="141"/>
    </row>
    <row r="201">
      <c r="A201" s="122">
        <f t="shared" si="3"/>
        <v>0</v>
      </c>
      <c r="B201" s="122">
        <f t="shared" si="4"/>
        <v>0</v>
      </c>
      <c r="C201" s="122">
        <f t="shared" si="5"/>
        <v>0</v>
      </c>
      <c r="D201" s="122">
        <f t="shared" si="6"/>
        <v>0</v>
      </c>
      <c r="E201" s="122">
        <f t="shared" si="2"/>
        <v>310</v>
      </c>
      <c r="F201" s="135" t="s">
        <v>7047</v>
      </c>
      <c r="H201" s="135" t="s">
        <v>7048</v>
      </c>
      <c r="I201" s="135" t="s">
        <v>7049</v>
      </c>
      <c r="J201" s="135" t="s">
        <v>7050</v>
      </c>
      <c r="L201" s="175" t="s">
        <v>7051</v>
      </c>
      <c r="M201" s="175" t="s">
        <v>7052</v>
      </c>
      <c r="N201" s="169" t="s">
        <v>7053</v>
      </c>
      <c r="O201" s="123" t="s">
        <v>1196</v>
      </c>
      <c r="P201" s="142">
        <v>0.3506944444444444</v>
      </c>
      <c r="Q201" s="142">
        <v>0.4</v>
      </c>
      <c r="R201" s="142">
        <v>0.5125</v>
      </c>
      <c r="S201" s="142">
        <v>0.54375</v>
      </c>
      <c r="T201" s="142">
        <v>0.5951388888888889</v>
      </c>
      <c r="U201" s="142">
        <v>0.7465277777777778</v>
      </c>
      <c r="V201" s="142">
        <v>0.7465277777777778</v>
      </c>
      <c r="W201" s="142">
        <v>0.3375</v>
      </c>
      <c r="X201" s="142">
        <v>0.5354166666666667</v>
      </c>
      <c r="Y201" s="142">
        <v>0.47430555555555554</v>
      </c>
      <c r="Z201" s="142">
        <v>0.375</v>
      </c>
      <c r="AA201" s="128" t="s">
        <v>7055</v>
      </c>
      <c r="AB201" s="130">
        <v>0.5847222222222223</v>
      </c>
      <c r="AC201" s="140">
        <v>0.5493055555555556</v>
      </c>
      <c r="AD201" s="147" t="s">
        <v>7056</v>
      </c>
      <c r="AE201" s="130">
        <v>0.8486111111111111</v>
      </c>
      <c r="AF201" s="134" t="s">
        <v>7057</v>
      </c>
      <c r="AG201" s="130">
        <v>0.5479166666666667</v>
      </c>
      <c r="AH201" s="140">
        <v>0.49375</v>
      </c>
      <c r="AI201" s="142">
        <v>0.46319444444444446</v>
      </c>
      <c r="AJ201" s="145">
        <v>0.38263888888888886</v>
      </c>
      <c r="AK201" s="134" t="s">
        <v>7058</v>
      </c>
      <c r="AL201" s="130">
        <v>0.5472222222222223</v>
      </c>
      <c r="AM201" s="142">
        <v>0.34305555555555556</v>
      </c>
      <c r="AN201" s="130">
        <v>0.4951388888888889</v>
      </c>
      <c r="AO201" s="130">
        <v>0.5743055555555555</v>
      </c>
      <c r="AP201" s="128" t="s">
        <v>7060</v>
      </c>
      <c r="AQ201" s="128" t="s">
        <v>7061</v>
      </c>
      <c r="AR201" s="140">
        <v>0.3284722222222222</v>
      </c>
      <c r="AS201" s="134" t="s">
        <v>7062</v>
      </c>
      <c r="AT201" s="130">
        <v>0.4618055555555556</v>
      </c>
      <c r="AU201" s="128" t="s">
        <v>7063</v>
      </c>
      <c r="AV201" s="145">
        <v>0.6416666666666667</v>
      </c>
      <c r="AW201" s="134" t="s">
        <v>7064</v>
      </c>
      <c r="AX201" s="134" t="s">
        <v>7065</v>
      </c>
      <c r="AY201" s="128" t="s">
        <v>7066</v>
      </c>
      <c r="BA201" s="140">
        <v>0.28958333333333336</v>
      </c>
      <c r="BB201" s="130">
        <v>0.41041666666666665</v>
      </c>
      <c r="BC201" s="146">
        <v>0.7465277777777778</v>
      </c>
      <c r="BD201" s="134" t="s">
        <v>7067</v>
      </c>
      <c r="BE201" s="128" t="s">
        <v>7068</v>
      </c>
      <c r="BF201" s="146"/>
      <c r="BG201" s="146"/>
      <c r="BH201" s="146"/>
    </row>
    <row r="202">
      <c r="A202" s="122">
        <f t="shared" si="3"/>
        <v>0</v>
      </c>
      <c r="B202" s="122">
        <f t="shared" si="4"/>
        <v>0</v>
      </c>
      <c r="C202" s="122">
        <f t="shared" si="5"/>
        <v>0</v>
      </c>
      <c r="D202" s="122">
        <f t="shared" si="6"/>
        <v>0</v>
      </c>
      <c r="E202" s="122">
        <f t="shared" si="2"/>
        <v>531</v>
      </c>
      <c r="F202" s="135" t="s">
        <v>7069</v>
      </c>
      <c r="H202" s="135" t="s">
        <v>7070</v>
      </c>
      <c r="I202" s="135" t="s">
        <v>7072</v>
      </c>
      <c r="J202" s="135" t="s">
        <v>7073</v>
      </c>
      <c r="L202" s="175" t="s">
        <v>7074</v>
      </c>
      <c r="M202" s="175" t="s">
        <v>7075</v>
      </c>
      <c r="N202" s="169" t="s">
        <v>7076</v>
      </c>
      <c r="O202" s="123" t="s">
        <v>7077</v>
      </c>
      <c r="P202" s="138" t="s">
        <v>7078</v>
      </c>
      <c r="Q202" s="138" t="s">
        <v>7079</v>
      </c>
      <c r="R202" s="138" t="s">
        <v>7080</v>
      </c>
      <c r="S202" s="138" t="s">
        <v>7081</v>
      </c>
      <c r="T202" s="138" t="s">
        <v>7082</v>
      </c>
      <c r="U202" s="138" t="s">
        <v>724</v>
      </c>
      <c r="V202" s="138" t="s">
        <v>724</v>
      </c>
      <c r="W202" s="138" t="s">
        <v>7083</v>
      </c>
      <c r="X202" s="138" t="s">
        <v>7084</v>
      </c>
      <c r="Y202" s="138" t="s">
        <v>7085</v>
      </c>
      <c r="Z202" s="138" t="s">
        <v>1332</v>
      </c>
      <c r="AA202" s="145">
        <v>0.8076388888888889</v>
      </c>
      <c r="AB202" s="134" t="s">
        <v>7086</v>
      </c>
      <c r="AC202" s="128" t="s">
        <v>7087</v>
      </c>
      <c r="AD202" s="125">
        <v>0.60625</v>
      </c>
      <c r="AE202" s="134" t="s">
        <v>7088</v>
      </c>
      <c r="AF202" s="130">
        <v>0.5388888888888889</v>
      </c>
      <c r="AG202" s="134" t="s">
        <v>7089</v>
      </c>
      <c r="AH202" s="128" t="s">
        <v>7090</v>
      </c>
      <c r="AI202" s="138" t="s">
        <v>6785</v>
      </c>
      <c r="AJ202" s="128" t="s">
        <v>7091</v>
      </c>
      <c r="AK202" s="130">
        <v>0.7993055555555556</v>
      </c>
      <c r="AL202" s="134" t="s">
        <v>7092</v>
      </c>
      <c r="AM202" s="138" t="s">
        <v>7093</v>
      </c>
      <c r="AN202" s="134" t="s">
        <v>7094</v>
      </c>
      <c r="AO202" s="134" t="s">
        <v>7095</v>
      </c>
      <c r="AP202" s="140">
        <v>0.4847222222222222</v>
      </c>
      <c r="AQ202" s="140">
        <v>0.41597222222222224</v>
      </c>
      <c r="AR202" s="128" t="s">
        <v>7096</v>
      </c>
      <c r="AS202" s="130">
        <v>0.5708333333333333</v>
      </c>
      <c r="AT202" s="134" t="s">
        <v>7097</v>
      </c>
      <c r="AU202" s="140">
        <v>0.4354166666666667</v>
      </c>
      <c r="AV202" s="128" t="s">
        <v>7098</v>
      </c>
      <c r="AW202" s="130">
        <v>0.48541666666666666</v>
      </c>
      <c r="AX202" s="130">
        <v>0.2972222222222222</v>
      </c>
      <c r="AY202" s="140">
        <v>0.30833333333333335</v>
      </c>
      <c r="BA202" s="128" t="s">
        <v>7099</v>
      </c>
      <c r="BB202" s="134" t="s">
        <v>7100</v>
      </c>
      <c r="BC202" s="141" t="s">
        <v>7101</v>
      </c>
      <c r="BD202" s="130">
        <v>0.5631944444444444</v>
      </c>
      <c r="BE202" s="140">
        <v>0.41805555555555557</v>
      </c>
      <c r="BF202" s="141"/>
      <c r="BG202" s="141"/>
      <c r="BH202" s="141"/>
    </row>
    <row r="203">
      <c r="A203" s="122">
        <f t="shared" si="3"/>
        <v>0</v>
      </c>
      <c r="B203" s="122">
        <f t="shared" si="4"/>
        <v>0</v>
      </c>
      <c r="C203" s="122">
        <f t="shared" si="5"/>
        <v>0</v>
      </c>
      <c r="D203" s="122">
        <f t="shared" si="6"/>
        <v>0</v>
      </c>
      <c r="E203" s="122">
        <f t="shared" si="2"/>
        <v>264</v>
      </c>
      <c r="F203" s="135">
        <v>67.0</v>
      </c>
      <c r="H203" s="135">
        <v>67.0</v>
      </c>
      <c r="I203" s="135">
        <v>67.0</v>
      </c>
      <c r="J203" s="135">
        <v>67.0</v>
      </c>
      <c r="L203" s="175" t="s">
        <v>7103</v>
      </c>
      <c r="M203" s="175" t="s">
        <v>661</v>
      </c>
      <c r="N203" s="169" t="s">
        <v>7104</v>
      </c>
      <c r="O203" s="123" t="s">
        <v>615</v>
      </c>
      <c r="P203" s="142">
        <v>0.35208333333333336</v>
      </c>
      <c r="Q203" s="142">
        <v>0.40347222222222223</v>
      </c>
      <c r="R203" s="142">
        <v>0.5201388888888889</v>
      </c>
      <c r="S203" s="142">
        <v>0.5472222222222223</v>
      </c>
      <c r="T203" s="142">
        <v>0.5972222222222222</v>
      </c>
      <c r="U203" s="142">
        <v>0.7611111111111111</v>
      </c>
      <c r="V203" s="142">
        <v>0.7611111111111111</v>
      </c>
      <c r="W203" s="142">
        <v>0.3388888888888889</v>
      </c>
      <c r="X203" s="142">
        <v>0.5402777777777777</v>
      </c>
      <c r="Y203" s="142">
        <v>0.4756944444444444</v>
      </c>
      <c r="Z203" s="142">
        <v>0.37777777777777777</v>
      </c>
      <c r="AA203" s="128" t="s">
        <v>7105</v>
      </c>
      <c r="AB203" s="130">
        <v>0.5902777777777778</v>
      </c>
      <c r="AC203" s="140">
        <v>0.5534722222222223</v>
      </c>
      <c r="AD203" s="147" t="s">
        <v>7106</v>
      </c>
      <c r="AE203" s="130">
        <v>0.8527777777777777</v>
      </c>
      <c r="AF203" s="134" t="s">
        <v>7107</v>
      </c>
      <c r="AG203" s="130">
        <v>0.5513888888888889</v>
      </c>
      <c r="AH203" s="140">
        <v>0.5041666666666667</v>
      </c>
      <c r="AI203" s="142">
        <v>0.46597222222222223</v>
      </c>
      <c r="AJ203" s="145">
        <v>0.3854166666666667</v>
      </c>
      <c r="AK203" s="134" t="s">
        <v>7108</v>
      </c>
      <c r="AL203" s="130">
        <v>0.5506944444444445</v>
      </c>
      <c r="AM203" s="142">
        <v>0.3506944444444444</v>
      </c>
      <c r="AN203" s="130">
        <v>0.49722222222222223</v>
      </c>
      <c r="AO203" s="130">
        <v>0.5784722222222223</v>
      </c>
      <c r="AP203" s="128" t="s">
        <v>7110</v>
      </c>
      <c r="AQ203" s="128" t="s">
        <v>1332</v>
      </c>
      <c r="AR203" s="140">
        <v>0.33055555555555555</v>
      </c>
      <c r="AS203" s="134" t="s">
        <v>7111</v>
      </c>
      <c r="AT203" s="130">
        <v>0.4638888888888889</v>
      </c>
      <c r="AU203" s="128" t="s">
        <v>7112</v>
      </c>
      <c r="AV203" s="145">
        <v>0.6506944444444445</v>
      </c>
      <c r="AW203" s="134" t="s">
        <v>7113</v>
      </c>
      <c r="AX203" s="134" t="s">
        <v>7114</v>
      </c>
      <c r="AY203" s="128" t="s">
        <v>7115</v>
      </c>
      <c r="BA203" s="140">
        <v>0.29097222222222224</v>
      </c>
      <c r="BB203" s="130">
        <v>0.4125</v>
      </c>
      <c r="BC203" s="146">
        <v>0.7493055555555556</v>
      </c>
      <c r="BD203" s="134" t="s">
        <v>7116</v>
      </c>
      <c r="BE203" s="128" t="s">
        <v>7117</v>
      </c>
      <c r="BF203" s="146"/>
      <c r="BG203" s="146"/>
      <c r="BH203" s="146"/>
    </row>
    <row r="204">
      <c r="A204" s="122">
        <f t="shared" si="3"/>
        <v>0</v>
      </c>
      <c r="B204" s="122">
        <f t="shared" si="4"/>
        <v>0</v>
      </c>
      <c r="C204" s="122">
        <f t="shared" si="5"/>
        <v>0</v>
      </c>
      <c r="D204" s="122">
        <f t="shared" si="6"/>
        <v>0</v>
      </c>
      <c r="E204" s="122">
        <f t="shared" si="2"/>
        <v>493</v>
      </c>
      <c r="F204" s="135" t="s">
        <v>7119</v>
      </c>
      <c r="H204" s="135" t="s">
        <v>7120</v>
      </c>
      <c r="I204" s="135" t="s">
        <v>7121</v>
      </c>
      <c r="J204" s="135" t="s">
        <v>7122</v>
      </c>
      <c r="L204" s="175" t="s">
        <v>7123</v>
      </c>
      <c r="M204" s="175" t="s">
        <v>7124</v>
      </c>
      <c r="N204" s="169" t="s">
        <v>7125</v>
      </c>
      <c r="O204" s="123" t="s">
        <v>7126</v>
      </c>
      <c r="P204" s="138" t="s">
        <v>7127</v>
      </c>
      <c r="Q204" s="138" t="s">
        <v>7128</v>
      </c>
      <c r="R204" s="138" t="s">
        <v>7129</v>
      </c>
      <c r="S204" s="138" t="s">
        <v>7130</v>
      </c>
      <c r="T204" s="138" t="s">
        <v>7131</v>
      </c>
      <c r="U204" s="138" t="s">
        <v>7132</v>
      </c>
      <c r="V204" s="138" t="s">
        <v>7132</v>
      </c>
      <c r="W204" s="138" t="s">
        <v>1345</v>
      </c>
      <c r="X204" s="138" t="s">
        <v>7133</v>
      </c>
      <c r="Y204" s="138" t="s">
        <v>7135</v>
      </c>
      <c r="Z204" s="138" t="s">
        <v>7136</v>
      </c>
      <c r="AA204" s="145">
        <v>0.8118055555555556</v>
      </c>
      <c r="AB204" s="134" t="s">
        <v>7137</v>
      </c>
      <c r="AC204" s="128" t="s">
        <v>7138</v>
      </c>
      <c r="AD204" s="125">
        <v>0.6111111111111112</v>
      </c>
      <c r="AE204" s="130">
        <v>0.8576388888888888</v>
      </c>
      <c r="AF204" s="130">
        <v>0.54375</v>
      </c>
      <c r="AG204" s="134" t="s">
        <v>7139</v>
      </c>
      <c r="AH204" s="128" t="s">
        <v>7140</v>
      </c>
      <c r="AI204" s="138" t="s">
        <v>6847</v>
      </c>
      <c r="AJ204" s="128" t="s">
        <v>7141</v>
      </c>
      <c r="AK204" s="130">
        <v>0.8097222222222222</v>
      </c>
      <c r="AL204" s="134" t="s">
        <v>7142</v>
      </c>
      <c r="AM204" s="138" t="s">
        <v>7143</v>
      </c>
      <c r="AN204" s="134" t="s">
        <v>7144</v>
      </c>
      <c r="AO204" s="134" t="s">
        <v>7145</v>
      </c>
      <c r="AP204" s="140">
        <v>0.48819444444444443</v>
      </c>
      <c r="AQ204" s="140">
        <v>0.4201388888888889</v>
      </c>
      <c r="AR204" s="128" t="s">
        <v>7146</v>
      </c>
      <c r="AS204" s="130">
        <v>0.5729166666666666</v>
      </c>
      <c r="AT204" s="134" t="s">
        <v>7147</v>
      </c>
      <c r="AU204" s="140">
        <v>0.4409722222222222</v>
      </c>
      <c r="AV204" s="128" t="s">
        <v>7148</v>
      </c>
      <c r="AW204" s="130">
        <v>0.49236111111111114</v>
      </c>
      <c r="AX204" s="130">
        <v>0.30069444444444443</v>
      </c>
      <c r="AY204" s="140">
        <v>0.31527777777777777</v>
      </c>
      <c r="BA204" s="128" t="s">
        <v>7149</v>
      </c>
      <c r="BB204" s="134" t="s">
        <v>952</v>
      </c>
      <c r="BC204" s="141" t="s">
        <v>7150</v>
      </c>
      <c r="BD204" s="130">
        <v>0.5659722222222222</v>
      </c>
      <c r="BE204" s="140">
        <v>0.42569444444444443</v>
      </c>
      <c r="BF204" s="141"/>
      <c r="BG204" s="141"/>
      <c r="BH204" s="141"/>
    </row>
    <row r="205">
      <c r="A205" s="122">
        <f t="shared" si="3"/>
        <v>0</v>
      </c>
      <c r="B205" s="122">
        <f t="shared" si="4"/>
        <v>0</v>
      </c>
      <c r="C205" s="122">
        <f t="shared" si="5"/>
        <v>0</v>
      </c>
      <c r="D205" s="122">
        <f t="shared" si="6"/>
        <v>0</v>
      </c>
      <c r="E205" s="122">
        <f t="shared" si="2"/>
        <v>465</v>
      </c>
      <c r="F205" s="135" t="s">
        <v>7154</v>
      </c>
      <c r="H205" s="135" t="s">
        <v>7155</v>
      </c>
      <c r="I205" s="135" t="s">
        <v>7156</v>
      </c>
      <c r="J205" s="135" t="s">
        <v>7157</v>
      </c>
      <c r="L205" s="175" t="s">
        <v>7158</v>
      </c>
      <c r="M205" s="175" t="s">
        <v>7159</v>
      </c>
      <c r="N205" s="169" t="s">
        <v>7160</v>
      </c>
      <c r="O205" s="123" t="s">
        <v>661</v>
      </c>
      <c r="P205" s="142">
        <v>0.36319444444444443</v>
      </c>
      <c r="Q205" s="142">
        <v>0.41041666666666665</v>
      </c>
      <c r="R205" s="142">
        <v>0.5229166666666667</v>
      </c>
      <c r="S205" s="142">
        <v>0.5486111111111112</v>
      </c>
      <c r="T205" s="142">
        <v>0.5979166666666667</v>
      </c>
      <c r="U205" s="142">
        <v>0.7618055555555555</v>
      </c>
      <c r="V205" s="142">
        <v>0.7618055555555555</v>
      </c>
      <c r="W205" s="142">
        <v>0.3423611111111111</v>
      </c>
      <c r="X205" s="142">
        <v>0.5534722222222223</v>
      </c>
      <c r="Y205" s="142">
        <v>0.48055555555555557</v>
      </c>
      <c r="Z205" s="142">
        <v>0.38055555555555554</v>
      </c>
      <c r="AA205" s="128" t="s">
        <v>7162</v>
      </c>
      <c r="AB205" s="130">
        <v>0.5944444444444444</v>
      </c>
      <c r="AC205" s="140">
        <v>0.5569444444444445</v>
      </c>
      <c r="AD205" s="147" t="s">
        <v>7164</v>
      </c>
      <c r="AE205" s="134" t="s">
        <v>7166</v>
      </c>
      <c r="AF205" s="134" t="s">
        <v>7167</v>
      </c>
      <c r="AG205" s="130">
        <v>0.5576388888888889</v>
      </c>
      <c r="AH205" s="140">
        <v>0.5083333333333333</v>
      </c>
      <c r="AI205" s="142">
        <v>0.47638888888888886</v>
      </c>
      <c r="AJ205" s="145">
        <v>0.38819444444444445</v>
      </c>
      <c r="AK205" s="134" t="s">
        <v>7170</v>
      </c>
      <c r="AL205" s="130">
        <v>0.5569444444444445</v>
      </c>
      <c r="AM205" s="142">
        <v>0.3527777777777778</v>
      </c>
      <c r="AN205" s="130">
        <v>0.5013888888888889</v>
      </c>
      <c r="AO205" s="130">
        <v>0.5833333333333334</v>
      </c>
      <c r="AP205" s="128" t="s">
        <v>7172</v>
      </c>
      <c r="AQ205" s="128" t="s">
        <v>7173</v>
      </c>
      <c r="AR205" s="140">
        <v>0.3333333333333333</v>
      </c>
      <c r="AS205" s="134" t="s">
        <v>7174</v>
      </c>
      <c r="AT205" s="130">
        <v>0.47291666666666665</v>
      </c>
      <c r="AU205" s="128" t="s">
        <v>7176</v>
      </c>
      <c r="AV205" s="145">
        <v>0.6527777777777778</v>
      </c>
      <c r="AW205" s="134" t="s">
        <v>7178</v>
      </c>
      <c r="AX205" s="134" t="s">
        <v>7179</v>
      </c>
      <c r="AY205" s="128" t="s">
        <v>7181</v>
      </c>
      <c r="BA205" s="140">
        <v>0.2951388888888889</v>
      </c>
      <c r="BB205" s="130">
        <v>0.4166666666666667</v>
      </c>
      <c r="BC205" s="146">
        <v>0.7513888888888889</v>
      </c>
      <c r="BD205" s="134" t="s">
        <v>7182</v>
      </c>
      <c r="BE205" s="128" t="s">
        <v>7183</v>
      </c>
      <c r="BF205" s="146"/>
      <c r="BG205" s="146"/>
      <c r="BH205" s="146"/>
    </row>
    <row r="206">
      <c r="A206" s="122">
        <f t="shared" si="3"/>
        <v>0</v>
      </c>
      <c r="B206" s="122">
        <f t="shared" si="4"/>
        <v>0</v>
      </c>
      <c r="C206" s="122">
        <f t="shared" si="5"/>
        <v>0</v>
      </c>
      <c r="D206" s="122">
        <f t="shared" si="6"/>
        <v>0</v>
      </c>
      <c r="E206" s="122">
        <f t="shared" si="2"/>
        <v>492</v>
      </c>
      <c r="F206" s="135">
        <v>68.0</v>
      </c>
      <c r="H206" s="135">
        <v>68.0</v>
      </c>
      <c r="I206" s="135">
        <v>68.0</v>
      </c>
      <c r="J206" s="135">
        <v>68.0</v>
      </c>
      <c r="L206" s="175" t="s">
        <v>7185</v>
      </c>
      <c r="M206" s="175" t="s">
        <v>615</v>
      </c>
      <c r="N206" s="169" t="s">
        <v>7186</v>
      </c>
      <c r="O206" s="123" t="s">
        <v>7187</v>
      </c>
      <c r="P206" s="138" t="s">
        <v>7188</v>
      </c>
      <c r="Q206" s="138" t="s">
        <v>7189</v>
      </c>
      <c r="R206" s="138" t="s">
        <v>7190</v>
      </c>
      <c r="S206" s="138" t="s">
        <v>7191</v>
      </c>
      <c r="T206" s="138" t="s">
        <v>7192</v>
      </c>
      <c r="U206" s="138" t="s">
        <v>7193</v>
      </c>
      <c r="V206" s="138" t="s">
        <v>7193</v>
      </c>
      <c r="W206" s="138" t="s">
        <v>7195</v>
      </c>
      <c r="X206" s="138" t="s">
        <v>7196</v>
      </c>
      <c r="Y206" s="138" t="s">
        <v>7197</v>
      </c>
      <c r="Z206" s="138" t="s">
        <v>7198</v>
      </c>
      <c r="AA206" s="145">
        <v>0.8173611111111111</v>
      </c>
      <c r="AB206" s="134" t="s">
        <v>7199</v>
      </c>
      <c r="AC206" s="128" t="s">
        <v>7200</v>
      </c>
      <c r="AD206" s="125">
        <v>0.6201388888888889</v>
      </c>
      <c r="AE206" s="130">
        <v>0.8652777777777778</v>
      </c>
      <c r="AF206" s="130">
        <v>0.5486111111111112</v>
      </c>
      <c r="AG206" s="134" t="s">
        <v>7201</v>
      </c>
      <c r="AH206" s="128" t="s">
        <v>7202</v>
      </c>
      <c r="AI206" s="138" t="s">
        <v>6914</v>
      </c>
      <c r="AJ206" s="128" t="s">
        <v>7203</v>
      </c>
      <c r="AK206" s="130">
        <v>0.8201388888888889</v>
      </c>
      <c r="AL206" s="134" t="s">
        <v>7205</v>
      </c>
      <c r="AM206" s="138" t="s">
        <v>7206</v>
      </c>
      <c r="AN206" s="134" t="s">
        <v>7207</v>
      </c>
      <c r="AO206" s="134" t="s">
        <v>7208</v>
      </c>
      <c r="AP206" s="140">
        <v>0.49166666666666664</v>
      </c>
      <c r="AQ206" s="140">
        <v>0.4215277777777778</v>
      </c>
      <c r="AR206" s="128" t="s">
        <v>7209</v>
      </c>
      <c r="AS206" s="130">
        <v>0.5777777777777777</v>
      </c>
      <c r="AT206" s="134" t="s">
        <v>7210</v>
      </c>
      <c r="AU206" s="140">
        <v>0.4465277777777778</v>
      </c>
      <c r="AV206" s="128" t="s">
        <v>7211</v>
      </c>
      <c r="AW206" s="130">
        <v>0.4951388888888889</v>
      </c>
      <c r="AX206" s="130">
        <v>0.30694444444444446</v>
      </c>
      <c r="AY206" s="140">
        <v>0.3159722222222222</v>
      </c>
      <c r="BA206" s="128" t="s">
        <v>7212</v>
      </c>
      <c r="BB206" s="134" t="s">
        <v>653</v>
      </c>
      <c r="BC206" s="141" t="s">
        <v>7213</v>
      </c>
      <c r="BD206" s="130">
        <v>0.5666666666666667</v>
      </c>
      <c r="BE206" s="140">
        <v>0.4305555555555556</v>
      </c>
      <c r="BF206" s="141"/>
      <c r="BG206" s="141"/>
      <c r="BH206" s="141"/>
    </row>
    <row r="207">
      <c r="A207" s="122">
        <f t="shared" si="3"/>
        <v>0</v>
      </c>
      <c r="B207" s="122">
        <f t="shared" si="4"/>
        <v>0</v>
      </c>
      <c r="C207" s="122">
        <f t="shared" si="5"/>
        <v>0</v>
      </c>
      <c r="D207" s="122">
        <f t="shared" si="6"/>
        <v>0</v>
      </c>
      <c r="E207" s="122">
        <f t="shared" si="2"/>
        <v>321</v>
      </c>
      <c r="F207" s="135" t="s">
        <v>7215</v>
      </c>
      <c r="H207" s="135" t="s">
        <v>7217</v>
      </c>
      <c r="I207" s="135" t="s">
        <v>7219</v>
      </c>
      <c r="J207" s="135" t="s">
        <v>7220</v>
      </c>
      <c r="L207" s="175" t="s">
        <v>7222</v>
      </c>
      <c r="M207" s="175" t="s">
        <v>7224</v>
      </c>
      <c r="N207" s="169" t="s">
        <v>7225</v>
      </c>
      <c r="O207" s="123" t="s">
        <v>615</v>
      </c>
      <c r="P207" s="142">
        <v>0.3729166666666667</v>
      </c>
      <c r="Q207" s="142">
        <v>0.4152777777777778</v>
      </c>
      <c r="R207" s="142">
        <v>0.5291666666666667</v>
      </c>
      <c r="S207" s="142">
        <v>0.5541666666666667</v>
      </c>
      <c r="T207" s="142">
        <v>0.5993055555555555</v>
      </c>
      <c r="U207" s="142">
        <v>0.7652777777777777</v>
      </c>
      <c r="V207" s="142">
        <v>0.7652777777777777</v>
      </c>
      <c r="W207" s="142">
        <v>0.34305555555555556</v>
      </c>
      <c r="X207" s="142">
        <v>0.5576388888888889</v>
      </c>
      <c r="Y207" s="142">
        <v>0.4840277777777778</v>
      </c>
      <c r="Z207" s="142">
        <v>0.38333333333333336</v>
      </c>
      <c r="AA207" s="128" t="s">
        <v>7226</v>
      </c>
      <c r="AB207" s="130">
        <v>0.5979166666666667</v>
      </c>
      <c r="AC207" s="140">
        <v>0.5611111111111111</v>
      </c>
      <c r="AD207" s="147" t="s">
        <v>7227</v>
      </c>
      <c r="AE207" s="130">
        <v>0.8715277777777778</v>
      </c>
      <c r="AF207" s="134" t="s">
        <v>7228</v>
      </c>
      <c r="AG207" s="130">
        <v>0.5611111111111111</v>
      </c>
      <c r="AH207" s="140">
        <v>0.5180555555555556</v>
      </c>
      <c r="AI207" s="142">
        <v>0.4840277777777778</v>
      </c>
      <c r="AJ207" s="145">
        <v>0.3923611111111111</v>
      </c>
      <c r="AK207" s="134" t="s">
        <v>7229</v>
      </c>
      <c r="AL207" s="130">
        <v>0.5604166666666667</v>
      </c>
      <c r="AM207" s="142">
        <v>0.3541666666666667</v>
      </c>
      <c r="AN207" s="130">
        <v>0.5125</v>
      </c>
      <c r="AO207" s="130">
        <v>0.59375</v>
      </c>
      <c r="AP207" s="128" t="s">
        <v>7230</v>
      </c>
      <c r="AQ207" s="128" t="s">
        <v>7231</v>
      </c>
      <c r="AR207" s="140">
        <v>0.3347222222222222</v>
      </c>
      <c r="AS207" s="134" t="s">
        <v>7233</v>
      </c>
      <c r="AT207" s="130">
        <v>0.4798611111111111</v>
      </c>
      <c r="AU207" s="128" t="s">
        <v>7234</v>
      </c>
      <c r="AV207" s="145">
        <v>0.6541666666666667</v>
      </c>
      <c r="AW207" s="134" t="s">
        <v>7235</v>
      </c>
      <c r="AX207" s="134" t="s">
        <v>862</v>
      </c>
      <c r="AY207" s="128" t="s">
        <v>1082</v>
      </c>
      <c r="BA207" s="140">
        <v>0.3013888888888889</v>
      </c>
      <c r="BB207" s="130">
        <v>0.41875</v>
      </c>
      <c r="BC207" s="146">
        <v>0.7520833333333333</v>
      </c>
      <c r="BD207" s="134" t="s">
        <v>7237</v>
      </c>
      <c r="BE207" s="128" t="s">
        <v>7238</v>
      </c>
      <c r="BF207" s="146"/>
      <c r="BG207" s="146"/>
      <c r="BH207" s="146"/>
    </row>
    <row r="208">
      <c r="A208" s="122">
        <f t="shared" si="3"/>
        <v>0</v>
      </c>
      <c r="B208" s="122">
        <f t="shared" si="4"/>
        <v>0</v>
      </c>
      <c r="C208" s="122">
        <f t="shared" si="5"/>
        <v>0</v>
      </c>
      <c r="D208" s="122">
        <f t="shared" si="6"/>
        <v>0</v>
      </c>
      <c r="E208" s="122">
        <f t="shared" si="2"/>
        <v>706</v>
      </c>
      <c r="F208" s="135" t="s">
        <v>7239</v>
      </c>
      <c r="H208" s="135" t="s">
        <v>7241</v>
      </c>
      <c r="I208" s="135" t="s">
        <v>7242</v>
      </c>
      <c r="J208" s="135" t="s">
        <v>7244</v>
      </c>
      <c r="L208" s="175" t="s">
        <v>7245</v>
      </c>
      <c r="M208" s="175" t="s">
        <v>7246</v>
      </c>
      <c r="N208" s="169" t="s">
        <v>7247</v>
      </c>
      <c r="O208" s="123" t="s">
        <v>7248</v>
      </c>
      <c r="P208" s="138" t="s">
        <v>7249</v>
      </c>
      <c r="Q208" s="138" t="s">
        <v>7250</v>
      </c>
      <c r="R208" s="138" t="s">
        <v>7251</v>
      </c>
      <c r="S208" s="138" t="s">
        <v>7252</v>
      </c>
      <c r="T208" s="138" t="s">
        <v>7253</v>
      </c>
      <c r="U208" s="138" t="s">
        <v>7254</v>
      </c>
      <c r="V208" s="138" t="s">
        <v>7254</v>
      </c>
      <c r="W208" s="138" t="s">
        <v>7255</v>
      </c>
      <c r="X208" s="138" t="s">
        <v>7256</v>
      </c>
      <c r="Y208" s="138" t="s">
        <v>7257</v>
      </c>
      <c r="Z208" s="138" t="s">
        <v>7258</v>
      </c>
      <c r="AA208" s="145">
        <v>0.8215277777777777</v>
      </c>
      <c r="AB208" s="134" t="s">
        <v>7260</v>
      </c>
      <c r="AC208" s="128" t="s">
        <v>7261</v>
      </c>
      <c r="AD208" s="125">
        <v>0.6298611111111111</v>
      </c>
      <c r="AE208" s="134" t="s">
        <v>7262</v>
      </c>
      <c r="AF208" s="130">
        <v>0.5569444444444445</v>
      </c>
      <c r="AG208" s="134" t="s">
        <v>7264</v>
      </c>
      <c r="AH208" s="128" t="s">
        <v>7265</v>
      </c>
      <c r="AI208" s="138" t="s">
        <v>6972</v>
      </c>
      <c r="AJ208" s="128" t="s">
        <v>7267</v>
      </c>
      <c r="AK208" s="130">
        <v>0.8354166666666667</v>
      </c>
      <c r="AL208" s="134" t="s">
        <v>7268</v>
      </c>
      <c r="AM208" s="138" t="s">
        <v>7270</v>
      </c>
      <c r="AN208" s="134" t="s">
        <v>7271</v>
      </c>
      <c r="AO208" s="134" t="s">
        <v>7272</v>
      </c>
      <c r="AP208" s="140">
        <v>0.4930555555555556</v>
      </c>
      <c r="AQ208" s="140">
        <v>0.4222222222222222</v>
      </c>
      <c r="AR208" s="128" t="s">
        <v>7273</v>
      </c>
      <c r="AS208" s="130">
        <v>0.5833333333333334</v>
      </c>
      <c r="AT208" s="134" t="s">
        <v>7275</v>
      </c>
      <c r="AU208" s="140">
        <v>0.45625</v>
      </c>
      <c r="AV208" s="128" t="s">
        <v>7276</v>
      </c>
      <c r="AW208" s="130">
        <v>0.5006944444444444</v>
      </c>
      <c r="AX208" s="130">
        <v>0.31180555555555556</v>
      </c>
      <c r="AY208" s="140">
        <v>0.33125</v>
      </c>
      <c r="BA208" s="128" t="s">
        <v>7277</v>
      </c>
      <c r="BB208" s="134" t="s">
        <v>7278</v>
      </c>
      <c r="BC208" s="141" t="s">
        <v>7279</v>
      </c>
      <c r="BD208" s="130">
        <v>0.5708333333333333</v>
      </c>
      <c r="BE208" s="140">
        <v>0.4326388888888889</v>
      </c>
      <c r="BF208" s="141"/>
      <c r="BG208" s="141"/>
      <c r="BH208" s="141"/>
    </row>
    <row r="209">
      <c r="A209" s="122">
        <f t="shared" si="3"/>
        <v>0</v>
      </c>
      <c r="B209" s="122">
        <f t="shared" si="4"/>
        <v>0</v>
      </c>
      <c r="C209" s="122">
        <f t="shared" si="5"/>
        <v>0</v>
      </c>
      <c r="D209" s="122">
        <f t="shared" si="6"/>
        <v>0</v>
      </c>
      <c r="E209" s="122">
        <f t="shared" si="2"/>
        <v>344</v>
      </c>
      <c r="F209" s="135">
        <v>69.0</v>
      </c>
      <c r="H209" s="135">
        <v>69.0</v>
      </c>
      <c r="I209" s="135">
        <v>69.0</v>
      </c>
      <c r="J209" s="135">
        <v>69.0</v>
      </c>
      <c r="L209" s="175" t="s">
        <v>7282</v>
      </c>
      <c r="M209" s="175" t="s">
        <v>7283</v>
      </c>
      <c r="N209" s="169" t="s">
        <v>7284</v>
      </c>
      <c r="O209" s="123" t="s">
        <v>7285</v>
      </c>
      <c r="P209" s="142">
        <v>0.37777777777777777</v>
      </c>
      <c r="Q209" s="142">
        <v>0.4173611111111111</v>
      </c>
      <c r="R209" s="142">
        <v>0.5305555555555556</v>
      </c>
      <c r="S209" s="142">
        <v>0.5611111111111111</v>
      </c>
      <c r="T209" s="142">
        <v>0.6</v>
      </c>
      <c r="U209" s="142">
        <v>0.7666666666666667</v>
      </c>
      <c r="V209" s="142">
        <v>0.7666666666666667</v>
      </c>
      <c r="W209" s="142">
        <v>0.34930555555555554</v>
      </c>
      <c r="X209" s="142">
        <v>0.5625</v>
      </c>
      <c r="Y209" s="142">
        <v>0.49027777777777776</v>
      </c>
      <c r="Z209" s="142">
        <v>0.3888888888888889</v>
      </c>
      <c r="AA209" s="128" t="s">
        <v>7286</v>
      </c>
      <c r="AB209" s="130">
        <v>0.6034722222222222</v>
      </c>
      <c r="AC209" s="140">
        <v>0.5659722222222222</v>
      </c>
      <c r="AD209" s="147" t="s">
        <v>7287</v>
      </c>
      <c r="AE209" s="130">
        <v>0.8777777777777778</v>
      </c>
      <c r="AF209" s="134" t="s">
        <v>7288</v>
      </c>
      <c r="AG209" s="130">
        <v>0.5666666666666667</v>
      </c>
      <c r="AH209" s="140">
        <v>0.5201388888888889</v>
      </c>
      <c r="AI209" s="142">
        <v>0.48680555555555555</v>
      </c>
      <c r="AJ209" s="145">
        <v>0.3972222222222222</v>
      </c>
      <c r="AK209" s="134" t="s">
        <v>7289</v>
      </c>
      <c r="AL209" s="130">
        <v>0.5645833333333333</v>
      </c>
      <c r="AM209" s="142">
        <v>0.35694444444444445</v>
      </c>
      <c r="AN209" s="130">
        <v>0.5173611111111112</v>
      </c>
      <c r="AO209" s="130">
        <v>0.6</v>
      </c>
      <c r="AP209" s="128" t="s">
        <v>7290</v>
      </c>
      <c r="AQ209" s="128" t="s">
        <v>7291</v>
      </c>
      <c r="AR209" s="140">
        <v>0.33819444444444446</v>
      </c>
      <c r="AS209" s="134" t="s">
        <v>862</v>
      </c>
      <c r="AT209" s="130">
        <v>0.4895833333333333</v>
      </c>
      <c r="AU209" s="128" t="s">
        <v>7292</v>
      </c>
      <c r="AV209" s="145">
        <v>0.6569444444444444</v>
      </c>
      <c r="AW209" s="134" t="s">
        <v>7293</v>
      </c>
      <c r="AX209" s="134" t="s">
        <v>7294</v>
      </c>
      <c r="AY209" s="128" t="s">
        <v>7295</v>
      </c>
      <c r="BA209" s="140">
        <v>0.30277777777777776</v>
      </c>
      <c r="BB209" s="130">
        <v>0.41944444444444445</v>
      </c>
      <c r="BC209" s="146">
        <v>0.7541666666666667</v>
      </c>
      <c r="BD209" s="134" t="s">
        <v>7296</v>
      </c>
      <c r="BE209" s="128" t="s">
        <v>7297</v>
      </c>
      <c r="BF209" s="146"/>
      <c r="BG209" s="146"/>
      <c r="BH209" s="146"/>
    </row>
    <row r="210">
      <c r="A210" s="122">
        <f t="shared" si="3"/>
        <v>0</v>
      </c>
      <c r="B210" s="122">
        <f t="shared" si="4"/>
        <v>0</v>
      </c>
      <c r="C210" s="122">
        <f t="shared" si="5"/>
        <v>0</v>
      </c>
      <c r="D210" s="122">
        <f t="shared" si="6"/>
        <v>0</v>
      </c>
      <c r="E210" s="122">
        <f t="shared" si="2"/>
        <v>487</v>
      </c>
      <c r="F210" s="135" t="s">
        <v>7301</v>
      </c>
      <c r="H210" s="135" t="s">
        <v>7302</v>
      </c>
      <c r="I210" s="135" t="s">
        <v>7303</v>
      </c>
      <c r="J210" s="135" t="s">
        <v>7305</v>
      </c>
      <c r="L210" s="175" t="s">
        <v>7306</v>
      </c>
      <c r="M210" s="175" t="s">
        <v>7307</v>
      </c>
      <c r="N210" s="169" t="s">
        <v>7308</v>
      </c>
      <c r="O210" s="123" t="s">
        <v>7309</v>
      </c>
      <c r="P210" s="138" t="s">
        <v>7311</v>
      </c>
      <c r="Q210" s="138" t="s">
        <v>7312</v>
      </c>
      <c r="R210" s="138" t="s">
        <v>7313</v>
      </c>
      <c r="S210" s="138" t="s">
        <v>7314</v>
      </c>
      <c r="T210" s="138" t="s">
        <v>7315</v>
      </c>
      <c r="U210" s="138" t="s">
        <v>7316</v>
      </c>
      <c r="V210" s="138" t="s">
        <v>7316</v>
      </c>
      <c r="W210" s="138" t="s">
        <v>7317</v>
      </c>
      <c r="X210" s="138" t="s">
        <v>7318</v>
      </c>
      <c r="Y210" s="138" t="s">
        <v>7319</v>
      </c>
      <c r="Z210" s="138" t="s">
        <v>1969</v>
      </c>
      <c r="AA210" s="145">
        <v>0.8243055555555555</v>
      </c>
      <c r="AB210" s="134" t="s">
        <v>7320</v>
      </c>
      <c r="AC210" s="128" t="s">
        <v>7321</v>
      </c>
      <c r="AD210" s="125">
        <v>0.6347222222222222</v>
      </c>
      <c r="AE210" s="130">
        <v>0.8826388888888889</v>
      </c>
      <c r="AF210" s="130">
        <v>0.5666666666666667</v>
      </c>
      <c r="AG210" s="134" t="s">
        <v>7322</v>
      </c>
      <c r="AH210" s="128" t="s">
        <v>7324</v>
      </c>
      <c r="AI210" s="138" t="s">
        <v>7032</v>
      </c>
      <c r="AJ210" s="128" t="s">
        <v>7326</v>
      </c>
      <c r="AK210" s="130">
        <v>0.8534722222222222</v>
      </c>
      <c r="AL210" s="134" t="s">
        <v>7327</v>
      </c>
      <c r="AM210" s="138" t="s">
        <v>7329</v>
      </c>
      <c r="AN210" s="134" t="s">
        <v>7330</v>
      </c>
      <c r="AO210" s="134" t="s">
        <v>7331</v>
      </c>
      <c r="AP210" s="140">
        <v>0.49930555555555556</v>
      </c>
      <c r="AQ210" s="140">
        <v>0.42291666666666666</v>
      </c>
      <c r="AR210" s="128" t="s">
        <v>7332</v>
      </c>
      <c r="AS210" s="130">
        <v>0.5854166666666667</v>
      </c>
      <c r="AT210" s="134" t="s">
        <v>7333</v>
      </c>
      <c r="AU210" s="140">
        <v>0.46319444444444446</v>
      </c>
      <c r="AV210" s="128" t="s">
        <v>7335</v>
      </c>
      <c r="AW210" s="130">
        <v>0.5104166666666666</v>
      </c>
      <c r="AX210" s="130">
        <v>0.31319444444444444</v>
      </c>
      <c r="AY210" s="140">
        <v>0.3326388888888889</v>
      </c>
      <c r="BA210" s="128" t="s">
        <v>7336</v>
      </c>
      <c r="BB210" s="134" t="s">
        <v>7337</v>
      </c>
      <c r="BC210" s="141" t="s">
        <v>7338</v>
      </c>
      <c r="BD210" s="130">
        <v>0.5729166666666666</v>
      </c>
      <c r="BE210" s="140">
        <v>0.43472222222222223</v>
      </c>
      <c r="BF210" s="141"/>
      <c r="BG210" s="141"/>
      <c r="BH210" s="141"/>
    </row>
    <row r="211">
      <c r="A211" s="122">
        <f t="shared" si="3"/>
        <v>0</v>
      </c>
      <c r="B211" s="122">
        <f t="shared" si="4"/>
        <v>0</v>
      </c>
      <c r="C211" s="122">
        <f t="shared" si="5"/>
        <v>0</v>
      </c>
      <c r="D211" s="122">
        <f t="shared" si="6"/>
        <v>0</v>
      </c>
      <c r="E211" s="122">
        <f t="shared" si="2"/>
        <v>388</v>
      </c>
      <c r="F211" s="135" t="s">
        <v>7342</v>
      </c>
      <c r="H211" s="135" t="s">
        <v>7343</v>
      </c>
      <c r="I211" s="135" t="s">
        <v>7344</v>
      </c>
      <c r="J211" s="135" t="s">
        <v>7345</v>
      </c>
      <c r="L211" s="175" t="s">
        <v>661</v>
      </c>
      <c r="M211" s="175" t="s">
        <v>1196</v>
      </c>
      <c r="N211" s="169" t="s">
        <v>7346</v>
      </c>
      <c r="O211" s="123" t="s">
        <v>7347</v>
      </c>
      <c r="P211" s="142">
        <v>0.3798611111111111</v>
      </c>
      <c r="Q211" s="142">
        <v>0.41944444444444445</v>
      </c>
      <c r="R211" s="142">
        <v>0.5333333333333333</v>
      </c>
      <c r="S211" s="142">
        <v>0.5680555555555555</v>
      </c>
      <c r="T211" s="142">
        <v>0.6020833333333333</v>
      </c>
      <c r="U211" s="142">
        <v>0.775</v>
      </c>
      <c r="V211" s="142">
        <v>0.775</v>
      </c>
      <c r="W211" s="142">
        <v>0.35347222222222224</v>
      </c>
      <c r="X211" s="142">
        <v>0.5722222222222222</v>
      </c>
      <c r="Y211" s="142">
        <v>0.5041666666666667</v>
      </c>
      <c r="Z211" s="142">
        <v>0.39166666666666666</v>
      </c>
      <c r="AA211" s="128" t="s">
        <v>7349</v>
      </c>
      <c r="AB211" s="130">
        <v>0.6083333333333333</v>
      </c>
      <c r="AC211" s="140">
        <v>0.5694444444444444</v>
      </c>
      <c r="AD211" s="147" t="s">
        <v>7350</v>
      </c>
      <c r="AE211" s="130">
        <v>0.8854166666666666</v>
      </c>
      <c r="AF211" s="134" t="s">
        <v>7351</v>
      </c>
      <c r="AG211" s="130">
        <v>0.5715277777777777</v>
      </c>
      <c r="AH211" s="140">
        <v>0.5215277777777778</v>
      </c>
      <c r="AI211" s="142">
        <v>0.49375</v>
      </c>
      <c r="AJ211" s="145">
        <v>0.3993055555555556</v>
      </c>
      <c r="AK211" s="134" t="s">
        <v>7352</v>
      </c>
      <c r="AL211" s="130">
        <v>0.5680555555555555</v>
      </c>
      <c r="AM211" s="142">
        <v>0.3590277777777778</v>
      </c>
      <c r="AN211" s="130">
        <v>0.5236111111111111</v>
      </c>
      <c r="AO211" s="130">
        <v>0.6055555555555555</v>
      </c>
      <c r="AP211" s="128" t="s">
        <v>7353</v>
      </c>
      <c r="AQ211" s="128" t="s">
        <v>7354</v>
      </c>
      <c r="AR211" s="140">
        <v>0.34791666666666665</v>
      </c>
      <c r="AS211" s="134" t="s">
        <v>7356</v>
      </c>
      <c r="AT211" s="130">
        <v>0.4909722222222222</v>
      </c>
      <c r="AU211" s="128" t="s">
        <v>7357</v>
      </c>
      <c r="AV211" s="145">
        <v>0.6611111111111111</v>
      </c>
      <c r="AW211" s="134" t="s">
        <v>7358</v>
      </c>
      <c r="AX211" s="134" t="s">
        <v>2570</v>
      </c>
      <c r="AY211" s="128" t="s">
        <v>7359</v>
      </c>
      <c r="BA211" s="140">
        <v>0.3076388888888889</v>
      </c>
      <c r="BB211" s="130">
        <v>0.4263888888888889</v>
      </c>
      <c r="BC211" s="146">
        <v>0.7597222222222222</v>
      </c>
      <c r="BD211" s="134" t="s">
        <v>7360</v>
      </c>
      <c r="BE211" s="128" t="s">
        <v>7361</v>
      </c>
      <c r="BF211" s="146"/>
      <c r="BG211" s="146"/>
      <c r="BH211" s="146"/>
    </row>
    <row r="212">
      <c r="A212" s="122">
        <f t="shared" si="3"/>
        <v>0</v>
      </c>
      <c r="B212" s="122">
        <f t="shared" si="4"/>
        <v>0</v>
      </c>
      <c r="C212" s="122">
        <f t="shared" si="5"/>
        <v>0</v>
      </c>
      <c r="D212" s="122">
        <f t="shared" si="6"/>
        <v>0</v>
      </c>
      <c r="E212" s="122">
        <f t="shared" si="2"/>
        <v>425</v>
      </c>
      <c r="F212" s="135">
        <v>70.0</v>
      </c>
      <c r="H212" s="135">
        <v>70.0</v>
      </c>
      <c r="I212" s="135">
        <v>70.0</v>
      </c>
      <c r="J212" s="135">
        <v>70.0</v>
      </c>
      <c r="L212" s="175" t="s">
        <v>7363</v>
      </c>
      <c r="M212" s="175" t="s">
        <v>7364</v>
      </c>
      <c r="N212" s="169" t="s">
        <v>7365</v>
      </c>
      <c r="O212" s="123" t="s">
        <v>7366</v>
      </c>
      <c r="P212" s="138" t="s">
        <v>7367</v>
      </c>
      <c r="Q212" s="138" t="s">
        <v>7368</v>
      </c>
      <c r="R212" s="138" t="s">
        <v>7369</v>
      </c>
      <c r="S212" s="138" t="s">
        <v>7370</v>
      </c>
      <c r="T212" s="138" t="s">
        <v>7371</v>
      </c>
      <c r="U212" s="138" t="s">
        <v>7372</v>
      </c>
      <c r="V212" s="138" t="s">
        <v>7372</v>
      </c>
      <c r="W212" s="138" t="s">
        <v>7373</v>
      </c>
      <c r="X212" s="138" t="s">
        <v>7374</v>
      </c>
      <c r="Y212" s="138" t="s">
        <v>7375</v>
      </c>
      <c r="Z212" s="138" t="s">
        <v>7376</v>
      </c>
      <c r="AA212" s="145">
        <v>0.8305555555555556</v>
      </c>
      <c r="AB212" s="134" t="s">
        <v>7377</v>
      </c>
      <c r="AC212" s="128" t="s">
        <v>7378</v>
      </c>
      <c r="AD212" s="125">
        <v>0.6388888888888888</v>
      </c>
      <c r="AE212" s="130">
        <v>0.8902777777777777</v>
      </c>
      <c r="AF212" s="130">
        <v>0.5715277777777777</v>
      </c>
      <c r="AG212" s="134" t="s">
        <v>7379</v>
      </c>
      <c r="AH212" s="128" t="s">
        <v>7380</v>
      </c>
      <c r="AI212" s="138" t="s">
        <v>7090</v>
      </c>
      <c r="AJ212" s="128" t="s">
        <v>923</v>
      </c>
      <c r="AK212" s="130">
        <v>0.8708333333333333</v>
      </c>
      <c r="AL212" s="134" t="s">
        <v>7381</v>
      </c>
      <c r="AM212" s="138" t="s">
        <v>7384</v>
      </c>
      <c r="AN212" s="134" t="s">
        <v>3413</v>
      </c>
      <c r="AO212" s="134" t="s">
        <v>7385</v>
      </c>
      <c r="AP212" s="140">
        <v>0.5027777777777778</v>
      </c>
      <c r="AQ212" s="140">
        <v>0.425</v>
      </c>
      <c r="AR212" s="128" t="s">
        <v>7386</v>
      </c>
      <c r="AS212" s="130">
        <v>0.5868055555555556</v>
      </c>
      <c r="AT212" s="134" t="s">
        <v>7387</v>
      </c>
      <c r="AU212" s="140">
        <v>0.4701388888888889</v>
      </c>
      <c r="AV212" s="128" t="s">
        <v>7388</v>
      </c>
      <c r="AW212" s="130">
        <v>0.5222222222222223</v>
      </c>
      <c r="AX212" s="130">
        <v>0.31319444444444444</v>
      </c>
      <c r="AY212" s="140">
        <v>0.33819444444444446</v>
      </c>
      <c r="BA212" s="128" t="s">
        <v>7389</v>
      </c>
      <c r="BB212" s="134" t="s">
        <v>7390</v>
      </c>
      <c r="BC212" s="141" t="s">
        <v>7391</v>
      </c>
      <c r="BD212" s="130">
        <v>0.5833333333333334</v>
      </c>
      <c r="BE212" s="140">
        <v>0.4354166666666667</v>
      </c>
      <c r="BF212" s="141"/>
      <c r="BG212" s="141"/>
      <c r="BH212" s="141"/>
    </row>
    <row r="213">
      <c r="A213" s="122">
        <f t="shared" si="3"/>
        <v>0</v>
      </c>
      <c r="B213" s="122">
        <f t="shared" si="4"/>
        <v>0</v>
      </c>
      <c r="C213" s="122">
        <f t="shared" si="5"/>
        <v>0</v>
      </c>
      <c r="D213" s="122">
        <f t="shared" si="6"/>
        <v>0</v>
      </c>
      <c r="E213" s="122">
        <f t="shared" si="2"/>
        <v>259</v>
      </c>
      <c r="F213" s="135" t="s">
        <v>7392</v>
      </c>
      <c r="H213" s="135" t="s">
        <v>7393</v>
      </c>
      <c r="I213" s="135" t="s">
        <v>7394</v>
      </c>
      <c r="J213" s="135" t="s">
        <v>7395</v>
      </c>
      <c r="L213" s="175" t="s">
        <v>615</v>
      </c>
      <c r="M213" s="175" t="s">
        <v>7396</v>
      </c>
      <c r="N213" s="169" t="s">
        <v>7397</v>
      </c>
      <c r="O213" s="123" t="s">
        <v>7398</v>
      </c>
      <c r="P213" s="142">
        <v>0.38055555555555554</v>
      </c>
      <c r="Q213" s="142">
        <v>0.42291666666666666</v>
      </c>
      <c r="R213" s="142">
        <v>0.5375</v>
      </c>
      <c r="S213" s="142">
        <v>0.575</v>
      </c>
      <c r="T213" s="142">
        <v>0.6041666666666666</v>
      </c>
      <c r="U213" s="142">
        <v>0.7819444444444444</v>
      </c>
      <c r="V213" s="142">
        <v>0.7819444444444444</v>
      </c>
      <c r="W213" s="142">
        <v>0.35694444444444445</v>
      </c>
      <c r="X213" s="142">
        <v>0.5791666666666667</v>
      </c>
      <c r="Y213" s="142">
        <v>0.50625</v>
      </c>
      <c r="Z213" s="142">
        <v>0.39444444444444443</v>
      </c>
      <c r="AA213" s="128" t="s">
        <v>7401</v>
      </c>
      <c r="AB213" s="130">
        <v>0.6118055555555556</v>
      </c>
      <c r="AC213" s="140">
        <v>0.5743055555555555</v>
      </c>
      <c r="AD213" s="147" t="s">
        <v>7402</v>
      </c>
      <c r="AE213" s="130">
        <v>0.89375</v>
      </c>
      <c r="AF213" s="134" t="s">
        <v>7403</v>
      </c>
      <c r="AG213" s="130">
        <v>0.5763888888888888</v>
      </c>
      <c r="AH213" s="140">
        <v>0.53125</v>
      </c>
      <c r="AI213" s="142">
        <v>0.5041666666666667</v>
      </c>
      <c r="AJ213" s="145">
        <v>0.4013888888888889</v>
      </c>
      <c r="AK213" s="134" t="s">
        <v>7404</v>
      </c>
      <c r="AL213" s="130">
        <v>0.5722222222222222</v>
      </c>
      <c r="AM213" s="142">
        <v>0.36041666666666666</v>
      </c>
      <c r="AN213" s="130">
        <v>0.5326388888888889</v>
      </c>
      <c r="AO213" s="130">
        <v>0.6090277777777777</v>
      </c>
      <c r="AP213" s="128" t="s">
        <v>7405</v>
      </c>
      <c r="AQ213" s="128" t="s">
        <v>7406</v>
      </c>
      <c r="AR213" s="140">
        <v>0.34791666666666665</v>
      </c>
      <c r="AS213" s="134" t="s">
        <v>7407</v>
      </c>
      <c r="AT213" s="130">
        <v>0.49375</v>
      </c>
      <c r="AU213" s="128" t="s">
        <v>7408</v>
      </c>
      <c r="AV213" s="145">
        <v>0.6638888888888889</v>
      </c>
      <c r="AW213" s="134" t="s">
        <v>7409</v>
      </c>
      <c r="AX213" s="134" t="s">
        <v>7410</v>
      </c>
      <c r="AY213" s="128" t="s">
        <v>1558</v>
      </c>
      <c r="BA213" s="140">
        <v>0.3090277777777778</v>
      </c>
      <c r="BB213" s="130">
        <v>0.4284722222222222</v>
      </c>
      <c r="BC213" s="146">
        <v>0.7611111111111111</v>
      </c>
      <c r="BD213" s="134" t="s">
        <v>7411</v>
      </c>
      <c r="BE213" s="128" t="s">
        <v>7412</v>
      </c>
      <c r="BF213" s="146"/>
      <c r="BG213" s="146"/>
      <c r="BH213" s="146"/>
    </row>
    <row r="214">
      <c r="A214" s="122">
        <f t="shared" si="3"/>
        <v>0</v>
      </c>
      <c r="B214" s="122">
        <f t="shared" si="4"/>
        <v>0</v>
      </c>
      <c r="C214" s="122">
        <f t="shared" si="5"/>
        <v>0</v>
      </c>
      <c r="D214" s="122">
        <f t="shared" si="6"/>
        <v>0</v>
      </c>
      <c r="E214" s="122">
        <f t="shared" si="2"/>
        <v>695</v>
      </c>
      <c r="F214" s="135" t="s">
        <v>7416</v>
      </c>
      <c r="H214" s="135" t="s">
        <v>7417</v>
      </c>
      <c r="I214" s="135" t="s">
        <v>7418</v>
      </c>
      <c r="J214" s="135" t="s">
        <v>7419</v>
      </c>
      <c r="L214" s="175" t="s">
        <v>7420</v>
      </c>
      <c r="M214" s="175" t="s">
        <v>7421</v>
      </c>
      <c r="N214" s="169" t="s">
        <v>7422</v>
      </c>
      <c r="O214" s="123" t="s">
        <v>7423</v>
      </c>
      <c r="P214" s="138" t="s">
        <v>7424</v>
      </c>
      <c r="Q214" s="138" t="s">
        <v>7425</v>
      </c>
      <c r="R214" s="138" t="s">
        <v>7426</v>
      </c>
      <c r="S214" s="138" t="s">
        <v>7427</v>
      </c>
      <c r="T214" s="138" t="s">
        <v>7428</v>
      </c>
      <c r="U214" s="138" t="s">
        <v>7429</v>
      </c>
      <c r="V214" s="138" t="s">
        <v>7429</v>
      </c>
      <c r="W214" s="138" t="s">
        <v>7430</v>
      </c>
      <c r="X214" s="138" t="s">
        <v>7431</v>
      </c>
      <c r="Y214" s="138" t="s">
        <v>7432</v>
      </c>
      <c r="Z214" s="138" t="s">
        <v>7433</v>
      </c>
      <c r="AA214" s="145">
        <v>0.8361111111111111</v>
      </c>
      <c r="AB214" s="134" t="s">
        <v>7435</v>
      </c>
      <c r="AC214" s="128" t="s">
        <v>7436</v>
      </c>
      <c r="AD214" s="125">
        <v>0.6472222222222223</v>
      </c>
      <c r="AE214" s="130">
        <v>0.9041666666666667</v>
      </c>
      <c r="AF214" s="130">
        <v>0.575</v>
      </c>
      <c r="AG214" s="134" t="s">
        <v>7437</v>
      </c>
      <c r="AH214" s="128" t="s">
        <v>7438</v>
      </c>
      <c r="AI214" s="138" t="s">
        <v>7140</v>
      </c>
      <c r="AJ214" s="128" t="s">
        <v>7439</v>
      </c>
      <c r="AK214" s="130">
        <v>0.8729166666666667</v>
      </c>
      <c r="AL214" s="134" t="s">
        <v>7440</v>
      </c>
      <c r="AM214" s="138" t="s">
        <v>7441</v>
      </c>
      <c r="AN214" s="134" t="s">
        <v>7442</v>
      </c>
      <c r="AO214" s="134" t="s">
        <v>7443</v>
      </c>
      <c r="AP214" s="140">
        <v>0.5048611111111111</v>
      </c>
      <c r="AQ214" s="140">
        <v>0.42569444444444443</v>
      </c>
      <c r="AR214" s="128" t="s">
        <v>7444</v>
      </c>
      <c r="AS214" s="130">
        <v>0.5916666666666667</v>
      </c>
      <c r="AT214" s="134" t="s">
        <v>7446</v>
      </c>
      <c r="AU214" s="140">
        <v>0.48055555555555557</v>
      </c>
      <c r="AV214" s="128" t="s">
        <v>7447</v>
      </c>
      <c r="AW214" s="130">
        <v>0.5263888888888889</v>
      </c>
      <c r="AX214" s="130">
        <v>0.3145833333333333</v>
      </c>
      <c r="AY214" s="140">
        <v>0.3506944444444444</v>
      </c>
      <c r="BA214" s="128" t="s">
        <v>7448</v>
      </c>
      <c r="BB214" s="134" t="s">
        <v>7449</v>
      </c>
      <c r="BC214" s="141" t="s">
        <v>4374</v>
      </c>
      <c r="BD214" s="130">
        <v>0.59375</v>
      </c>
      <c r="BE214" s="140">
        <v>0.43819444444444444</v>
      </c>
      <c r="BF214" s="141"/>
      <c r="BG214" s="141"/>
      <c r="BH214" s="141"/>
    </row>
    <row r="215">
      <c r="A215" s="122">
        <f t="shared" si="3"/>
        <v>0</v>
      </c>
      <c r="B215" s="122">
        <f t="shared" si="4"/>
        <v>0</v>
      </c>
      <c r="C215" s="122">
        <f t="shared" si="5"/>
        <v>0</v>
      </c>
      <c r="D215" s="122">
        <f t="shared" si="6"/>
        <v>0</v>
      </c>
      <c r="E215" s="122">
        <f t="shared" si="2"/>
        <v>323</v>
      </c>
      <c r="F215" s="135">
        <v>71.0</v>
      </c>
      <c r="H215" s="135">
        <v>71.0</v>
      </c>
      <c r="I215" s="135">
        <v>71.0</v>
      </c>
      <c r="J215" s="135">
        <v>71.0</v>
      </c>
      <c r="L215" s="175" t="s">
        <v>7450</v>
      </c>
      <c r="M215" s="175" t="s">
        <v>7452</v>
      </c>
      <c r="N215" s="169" t="s">
        <v>7453</v>
      </c>
      <c r="O215" s="123" t="s">
        <v>7455</v>
      </c>
      <c r="P215" s="142">
        <v>0.38333333333333336</v>
      </c>
      <c r="Q215" s="142">
        <v>0.4263888888888889</v>
      </c>
      <c r="R215" s="142">
        <v>0.5388888888888889</v>
      </c>
      <c r="S215" s="142">
        <v>0.5847222222222223</v>
      </c>
      <c r="T215" s="142">
        <v>0.60625</v>
      </c>
      <c r="U215" s="142">
        <v>0.79375</v>
      </c>
      <c r="V215" s="142">
        <v>0.79375</v>
      </c>
      <c r="W215" s="142">
        <v>0.35833333333333334</v>
      </c>
      <c r="X215" s="142">
        <v>0.5895833333333333</v>
      </c>
      <c r="Y215" s="142">
        <v>0.5090277777777777</v>
      </c>
      <c r="Z215" s="142">
        <v>0.39861111111111114</v>
      </c>
      <c r="AA215" s="128" t="s">
        <v>7459</v>
      </c>
      <c r="AB215" s="130">
        <v>0.6152777777777778</v>
      </c>
      <c r="AC215" s="140">
        <v>0.5756944444444444</v>
      </c>
      <c r="AD215" s="147" t="s">
        <v>7460</v>
      </c>
      <c r="AE215" s="130">
        <v>0.9090277777777778</v>
      </c>
      <c r="AF215" s="134" t="s">
        <v>7461</v>
      </c>
      <c r="AG215" s="130">
        <v>0.58125</v>
      </c>
      <c r="AH215" s="140">
        <v>0.5333333333333333</v>
      </c>
      <c r="AI215" s="142">
        <v>0.5083333333333333</v>
      </c>
      <c r="AJ215" s="145">
        <v>0.40208333333333335</v>
      </c>
      <c r="AK215" s="134" t="s">
        <v>7462</v>
      </c>
      <c r="AL215" s="130">
        <v>0.575</v>
      </c>
      <c r="AM215" s="142">
        <v>0.3638888888888889</v>
      </c>
      <c r="AN215" s="130">
        <v>0.5354166666666667</v>
      </c>
      <c r="AO215" s="130">
        <v>0.6138888888888889</v>
      </c>
      <c r="AP215" s="128" t="s">
        <v>7463</v>
      </c>
      <c r="AQ215" s="128" t="s">
        <v>7464</v>
      </c>
      <c r="AR215" s="140">
        <v>0.3527777777777778</v>
      </c>
      <c r="AS215" s="134" t="s">
        <v>7465</v>
      </c>
      <c r="AT215" s="130">
        <v>0.4951388888888889</v>
      </c>
      <c r="AU215" s="128" t="s">
        <v>7466</v>
      </c>
      <c r="AV215" s="145">
        <v>0.6659722222222222</v>
      </c>
      <c r="AW215" s="134" t="s">
        <v>7467</v>
      </c>
      <c r="AX215" s="134" t="s">
        <v>7468</v>
      </c>
      <c r="AY215" s="128" t="s">
        <v>7469</v>
      </c>
      <c r="BA215" s="140">
        <v>0.3111111111111111</v>
      </c>
      <c r="BB215" s="130">
        <v>0.43125</v>
      </c>
      <c r="BC215" s="146">
        <v>0.7625</v>
      </c>
      <c r="BD215" s="134" t="s">
        <v>7471</v>
      </c>
      <c r="BE215" s="128" t="s">
        <v>7472</v>
      </c>
      <c r="BF215" s="146"/>
      <c r="BG215" s="146"/>
      <c r="BH215" s="146"/>
    </row>
    <row r="216">
      <c r="A216" s="122">
        <f t="shared" si="3"/>
        <v>0</v>
      </c>
      <c r="B216" s="122">
        <f t="shared" si="4"/>
        <v>0</v>
      </c>
      <c r="C216" s="122">
        <f t="shared" si="5"/>
        <v>0</v>
      </c>
      <c r="D216" s="122">
        <f t="shared" si="6"/>
        <v>0</v>
      </c>
      <c r="E216" s="122">
        <f t="shared" si="2"/>
        <v>598</v>
      </c>
      <c r="F216" s="135" t="s">
        <v>7474</v>
      </c>
      <c r="H216" s="135" t="s">
        <v>7475</v>
      </c>
      <c r="I216" s="135" t="s">
        <v>7477</v>
      </c>
      <c r="J216" s="135" t="s">
        <v>7478</v>
      </c>
      <c r="L216" s="175" t="s">
        <v>7479</v>
      </c>
      <c r="M216" s="175" t="s">
        <v>7480</v>
      </c>
      <c r="N216" s="169" t="s">
        <v>7481</v>
      </c>
      <c r="O216" s="123" t="s">
        <v>661</v>
      </c>
      <c r="P216" s="138" t="s">
        <v>7482</v>
      </c>
      <c r="Q216" s="138" t="s">
        <v>862</v>
      </c>
      <c r="R216" s="138" t="s">
        <v>7483</v>
      </c>
      <c r="S216" s="138" t="s">
        <v>7484</v>
      </c>
      <c r="T216" s="138" t="s">
        <v>7485</v>
      </c>
      <c r="U216" s="138" t="s">
        <v>7486</v>
      </c>
      <c r="V216" s="138" t="s">
        <v>7486</v>
      </c>
      <c r="W216" s="138" t="s">
        <v>7488</v>
      </c>
      <c r="X216" s="138" t="s">
        <v>1055</v>
      </c>
      <c r="Y216" s="138" t="s">
        <v>7489</v>
      </c>
      <c r="Z216" s="138" t="s">
        <v>7490</v>
      </c>
      <c r="AA216" s="145">
        <v>0.8388888888888889</v>
      </c>
      <c r="AB216" s="130">
        <v>0.6208333333333333</v>
      </c>
      <c r="AC216" s="128" t="s">
        <v>7491</v>
      </c>
      <c r="AD216" s="125">
        <v>0.6513888888888889</v>
      </c>
      <c r="AE216" s="130">
        <v>0.9138888888888889</v>
      </c>
      <c r="AF216" s="130">
        <v>0.5798611111111112</v>
      </c>
      <c r="AG216" s="134" t="s">
        <v>7493</v>
      </c>
      <c r="AH216" s="128" t="s">
        <v>7494</v>
      </c>
      <c r="AI216" s="138" t="s">
        <v>7202</v>
      </c>
      <c r="AJ216" s="128" t="s">
        <v>7495</v>
      </c>
      <c r="AK216" s="130">
        <v>0.8798611111111111</v>
      </c>
      <c r="AL216" s="134" t="s">
        <v>7496</v>
      </c>
      <c r="AM216" s="138" t="s">
        <v>7497</v>
      </c>
      <c r="AN216" s="134" t="s">
        <v>7498</v>
      </c>
      <c r="AO216" s="134" t="s">
        <v>7499</v>
      </c>
      <c r="AP216" s="140">
        <v>0.5083333333333333</v>
      </c>
      <c r="AQ216" s="140">
        <v>0.4270833333333333</v>
      </c>
      <c r="AR216" s="128" t="s">
        <v>7500</v>
      </c>
      <c r="AS216" s="130">
        <v>0.5965277777777778</v>
      </c>
      <c r="AT216" s="134" t="s">
        <v>7501</v>
      </c>
      <c r="AU216" s="140">
        <v>0.48333333333333334</v>
      </c>
      <c r="AV216" s="128" t="s">
        <v>7502</v>
      </c>
      <c r="AW216" s="130">
        <v>0.5298611111111111</v>
      </c>
      <c r="AX216" s="130">
        <v>0.32013888888888886</v>
      </c>
      <c r="AY216" s="140">
        <v>0.35208333333333336</v>
      </c>
      <c r="BA216" s="128" t="s">
        <v>952</v>
      </c>
      <c r="BB216" s="134" t="s">
        <v>952</v>
      </c>
      <c r="BC216" s="141" t="s">
        <v>7503</v>
      </c>
      <c r="BD216" s="130">
        <v>0.5944444444444444</v>
      </c>
      <c r="BE216" s="140">
        <v>0.4444444444444444</v>
      </c>
      <c r="BF216" s="141"/>
      <c r="BG216" s="141"/>
      <c r="BH216" s="141"/>
    </row>
    <row r="217">
      <c r="A217" s="122">
        <f t="shared" si="3"/>
        <v>0</v>
      </c>
      <c r="B217" s="122">
        <f t="shared" si="4"/>
        <v>0</v>
      </c>
      <c r="C217" s="122">
        <f t="shared" si="5"/>
        <v>0</v>
      </c>
      <c r="D217" s="122">
        <f t="shared" si="6"/>
        <v>0</v>
      </c>
      <c r="E217" s="122">
        <f t="shared" si="2"/>
        <v>331</v>
      </c>
      <c r="F217" s="135" t="s">
        <v>7505</v>
      </c>
      <c r="H217" s="135" t="s">
        <v>7507</v>
      </c>
      <c r="I217" s="135" t="s">
        <v>7509</v>
      </c>
      <c r="J217" s="135" t="s">
        <v>7510</v>
      </c>
      <c r="L217" s="175" t="s">
        <v>7511</v>
      </c>
      <c r="M217" s="175" t="s">
        <v>615</v>
      </c>
      <c r="N217" s="169" t="s">
        <v>7512</v>
      </c>
      <c r="O217" s="123" t="s">
        <v>7513</v>
      </c>
      <c r="P217" s="142">
        <v>0.39375</v>
      </c>
      <c r="Q217" s="142">
        <v>0.43194444444444446</v>
      </c>
      <c r="R217" s="142">
        <v>0.5416666666666666</v>
      </c>
      <c r="S217" s="142">
        <v>0.5868055555555556</v>
      </c>
      <c r="T217" s="142">
        <v>0.6083333333333333</v>
      </c>
      <c r="U217" s="142">
        <v>0.8006944444444445</v>
      </c>
      <c r="V217" s="142">
        <v>0.8006944444444445</v>
      </c>
      <c r="W217" s="142">
        <v>0.3597222222222222</v>
      </c>
      <c r="X217" s="142">
        <v>0.6020833333333333</v>
      </c>
      <c r="Y217" s="142">
        <v>0.5145833333333333</v>
      </c>
      <c r="Z217" s="142">
        <v>0.4027777777777778</v>
      </c>
      <c r="AA217" s="128" t="s">
        <v>7515</v>
      </c>
      <c r="AB217" s="134" t="s">
        <v>7516</v>
      </c>
      <c r="AC217" s="140">
        <v>0.5826388888888889</v>
      </c>
      <c r="AD217" s="147" t="s">
        <v>7517</v>
      </c>
      <c r="AE217" s="130">
        <v>0.91875</v>
      </c>
      <c r="AF217" s="134" t="s">
        <v>7519</v>
      </c>
      <c r="AG217" s="130">
        <v>0.5847222222222223</v>
      </c>
      <c r="AH217" s="140">
        <v>0.5465277777777777</v>
      </c>
      <c r="AI217" s="142">
        <v>0.5180555555555556</v>
      </c>
      <c r="AJ217" s="145">
        <v>0.4027777777777778</v>
      </c>
      <c r="AK217" s="134" t="s">
        <v>7520</v>
      </c>
      <c r="AL217" s="130">
        <v>0.5819444444444445</v>
      </c>
      <c r="AM217" s="142">
        <v>0.3645833333333333</v>
      </c>
      <c r="AN217" s="130">
        <v>0.5409722222222222</v>
      </c>
      <c r="AO217" s="130">
        <v>0.6180555555555556</v>
      </c>
      <c r="AP217" s="128" t="s">
        <v>7522</v>
      </c>
      <c r="AQ217" s="128" t="s">
        <v>7523</v>
      </c>
      <c r="AR217" s="140">
        <v>0.35694444444444445</v>
      </c>
      <c r="AS217" s="134" t="s">
        <v>7524</v>
      </c>
      <c r="AT217" s="130">
        <v>0.5006944444444444</v>
      </c>
      <c r="AU217" s="128" t="s">
        <v>7526</v>
      </c>
      <c r="AV217" s="145">
        <v>0.6736111111111112</v>
      </c>
      <c r="AW217" s="134" t="s">
        <v>7528</v>
      </c>
      <c r="AX217" s="134" t="s">
        <v>7529</v>
      </c>
      <c r="AY217" s="128" t="s">
        <v>7530</v>
      </c>
      <c r="BA217" s="140">
        <v>0.3138888888888889</v>
      </c>
      <c r="BB217" s="130">
        <v>0.4395833333333333</v>
      </c>
      <c r="BC217" s="146">
        <v>0.7638888888888888</v>
      </c>
      <c r="BD217" s="134" t="s">
        <v>7531</v>
      </c>
      <c r="BE217" s="128" t="s">
        <v>7532</v>
      </c>
      <c r="BF217" s="146"/>
      <c r="BG217" s="146"/>
      <c r="BH217" s="146"/>
    </row>
    <row r="218">
      <c r="A218" s="122">
        <f t="shared" si="3"/>
        <v>0</v>
      </c>
      <c r="B218" s="122">
        <f t="shared" si="4"/>
        <v>0</v>
      </c>
      <c r="C218" s="122">
        <f t="shared" si="5"/>
        <v>0</v>
      </c>
      <c r="D218" s="122">
        <f t="shared" si="6"/>
        <v>0</v>
      </c>
      <c r="E218" s="122">
        <f t="shared" si="2"/>
        <v>589</v>
      </c>
      <c r="F218" s="135">
        <v>72.0</v>
      </c>
      <c r="H218" s="135">
        <v>72.0</v>
      </c>
      <c r="I218" s="135">
        <v>72.0</v>
      </c>
      <c r="J218" s="135">
        <v>72.0</v>
      </c>
      <c r="L218" s="175" t="s">
        <v>7536</v>
      </c>
      <c r="M218" s="175" t="s">
        <v>7537</v>
      </c>
      <c r="N218" s="169" t="s">
        <v>7539</v>
      </c>
      <c r="O218" s="123" t="s">
        <v>615</v>
      </c>
      <c r="P218" s="138" t="s">
        <v>7540</v>
      </c>
      <c r="Q218" s="138" t="s">
        <v>7541</v>
      </c>
      <c r="R218" s="138" t="s">
        <v>7542</v>
      </c>
      <c r="S218" s="138" t="s">
        <v>7543</v>
      </c>
      <c r="T218" s="138" t="s">
        <v>7545</v>
      </c>
      <c r="U218" s="138" t="s">
        <v>7547</v>
      </c>
      <c r="V218" s="138" t="s">
        <v>7547</v>
      </c>
      <c r="W218" s="138" t="s">
        <v>7548</v>
      </c>
      <c r="X218" s="138" t="s">
        <v>7549</v>
      </c>
      <c r="Y218" s="138" t="s">
        <v>7550</v>
      </c>
      <c r="Z218" s="138" t="s">
        <v>7551</v>
      </c>
      <c r="AA218" s="145">
        <v>0.8444444444444444</v>
      </c>
      <c r="AB218" s="130">
        <v>0.6263888888888889</v>
      </c>
      <c r="AC218" s="128" t="s">
        <v>7552</v>
      </c>
      <c r="AD218" s="125">
        <v>0.6541666666666667</v>
      </c>
      <c r="AE218" s="134" t="s">
        <v>7553</v>
      </c>
      <c r="AF218" s="130">
        <v>0.5840277777777778</v>
      </c>
      <c r="AG218" s="134" t="s">
        <v>7554</v>
      </c>
      <c r="AH218" s="128" t="s">
        <v>7556</v>
      </c>
      <c r="AI218" s="138" t="s">
        <v>7265</v>
      </c>
      <c r="AJ218" s="128" t="s">
        <v>7557</v>
      </c>
      <c r="AK218" s="130">
        <v>0.89375</v>
      </c>
      <c r="AL218" s="134" t="s">
        <v>7558</v>
      </c>
      <c r="AM218" s="138" t="s">
        <v>7559</v>
      </c>
      <c r="AN218" s="134" t="s">
        <v>7560</v>
      </c>
      <c r="AO218" s="134" t="s">
        <v>7561</v>
      </c>
      <c r="AP218" s="140">
        <v>0.5125</v>
      </c>
      <c r="AQ218" s="140">
        <v>0.42777777777777776</v>
      </c>
      <c r="AR218" s="128" t="s">
        <v>7562</v>
      </c>
      <c r="AS218" s="130">
        <v>0.6048611111111111</v>
      </c>
      <c r="AT218" s="134" t="s">
        <v>7563</v>
      </c>
      <c r="AU218" s="140">
        <v>0.4888888888888889</v>
      </c>
      <c r="AV218" s="128" t="s">
        <v>7564</v>
      </c>
      <c r="AW218" s="130">
        <v>0.5388888888888889</v>
      </c>
      <c r="AX218" s="130">
        <v>0.32430555555555557</v>
      </c>
      <c r="AY218" s="140">
        <v>0.35347222222222224</v>
      </c>
      <c r="BA218" s="128" t="s">
        <v>7565</v>
      </c>
      <c r="BB218" s="134" t="s">
        <v>7566</v>
      </c>
      <c r="BC218" s="141" t="s">
        <v>7567</v>
      </c>
      <c r="BD218" s="130">
        <v>0.5951388888888889</v>
      </c>
      <c r="BE218" s="140">
        <v>0.44583333333333336</v>
      </c>
      <c r="BF218" s="141"/>
      <c r="BG218" s="141"/>
      <c r="BH218" s="141"/>
    </row>
    <row r="219">
      <c r="A219" s="122">
        <f t="shared" si="3"/>
        <v>0</v>
      </c>
      <c r="B219" s="122">
        <f t="shared" si="4"/>
        <v>0</v>
      </c>
      <c r="C219" s="122">
        <f t="shared" si="5"/>
        <v>0</v>
      </c>
      <c r="D219" s="122">
        <f t="shared" si="6"/>
        <v>0</v>
      </c>
      <c r="E219" s="122">
        <f t="shared" si="2"/>
        <v>300</v>
      </c>
      <c r="F219" s="135" t="s">
        <v>7570</v>
      </c>
      <c r="H219" s="135" t="s">
        <v>7571</v>
      </c>
      <c r="I219" s="135" t="s">
        <v>7572</v>
      </c>
      <c r="J219" s="135" t="s">
        <v>7573</v>
      </c>
      <c r="L219" s="175" t="s">
        <v>7574</v>
      </c>
      <c r="M219" s="175" t="s">
        <v>7575</v>
      </c>
      <c r="N219" s="169" t="s">
        <v>7576</v>
      </c>
      <c r="O219" s="123" t="s">
        <v>7577</v>
      </c>
      <c r="P219" s="142">
        <v>0.3993055555555556</v>
      </c>
      <c r="Q219" s="142">
        <v>0.43333333333333335</v>
      </c>
      <c r="R219" s="142">
        <v>0.5479166666666667</v>
      </c>
      <c r="S219" s="142">
        <v>0.5930555555555556</v>
      </c>
      <c r="T219" s="142">
        <v>0.6125</v>
      </c>
      <c r="U219" s="142">
        <v>0.8083333333333333</v>
      </c>
      <c r="V219" s="142">
        <v>0.8083333333333333</v>
      </c>
      <c r="W219" s="142">
        <v>0.36319444444444443</v>
      </c>
      <c r="X219" s="142">
        <v>0.6034722222222222</v>
      </c>
      <c r="Y219" s="142">
        <v>0.5222222222222223</v>
      </c>
      <c r="Z219" s="142">
        <v>0.4076388888888889</v>
      </c>
      <c r="AA219" s="128" t="s">
        <v>7578</v>
      </c>
      <c r="AB219" s="134" t="s">
        <v>7579</v>
      </c>
      <c r="AC219" s="140">
        <v>0.5868055555555556</v>
      </c>
      <c r="AD219" s="147" t="s">
        <v>7581</v>
      </c>
      <c r="AE219" s="130">
        <v>0.9229166666666667</v>
      </c>
      <c r="AF219" s="134" t="s">
        <v>7582</v>
      </c>
      <c r="AG219" s="130">
        <v>0.59375</v>
      </c>
      <c r="AH219" s="140">
        <v>0.5597222222222222</v>
      </c>
      <c r="AI219" s="142">
        <v>0.5201388888888889</v>
      </c>
      <c r="AJ219" s="145">
        <v>0.4048611111111111</v>
      </c>
      <c r="AK219" s="134" t="s">
        <v>7583</v>
      </c>
      <c r="AL219" s="130">
        <v>0.5881944444444445</v>
      </c>
      <c r="AM219" s="142">
        <v>0.3770833333333333</v>
      </c>
      <c r="AN219" s="130">
        <v>0.5493055555555556</v>
      </c>
      <c r="AO219" s="130">
        <v>0.6215277777777778</v>
      </c>
      <c r="AP219" s="128" t="s">
        <v>7584</v>
      </c>
      <c r="AQ219" s="128" t="s">
        <v>7585</v>
      </c>
      <c r="AR219" s="140">
        <v>0.36319444444444443</v>
      </c>
      <c r="AS219" s="134" t="s">
        <v>7586</v>
      </c>
      <c r="AT219" s="130">
        <v>0.5041666666666667</v>
      </c>
      <c r="AU219" s="128" t="s">
        <v>7587</v>
      </c>
      <c r="AV219" s="145">
        <v>0.6756944444444445</v>
      </c>
      <c r="AW219" s="134" t="s">
        <v>7589</v>
      </c>
      <c r="AX219" s="134" t="s">
        <v>7590</v>
      </c>
      <c r="AY219" s="128" t="s">
        <v>7591</v>
      </c>
      <c r="BA219" s="140">
        <v>0.31527777777777777</v>
      </c>
      <c r="BB219" s="130">
        <v>0.4409722222222222</v>
      </c>
      <c r="BC219" s="146">
        <v>0.7666666666666667</v>
      </c>
      <c r="BD219" s="134" t="s">
        <v>7593</v>
      </c>
      <c r="BE219" s="128" t="s">
        <v>4374</v>
      </c>
      <c r="BF219" s="146"/>
      <c r="BG219" s="146"/>
      <c r="BH219" s="146"/>
    </row>
    <row r="220">
      <c r="A220" s="122">
        <f t="shared" si="3"/>
        <v>0</v>
      </c>
      <c r="B220" s="122">
        <f t="shared" si="4"/>
        <v>0</v>
      </c>
      <c r="C220" s="122">
        <f t="shared" si="5"/>
        <v>0</v>
      </c>
      <c r="D220" s="122">
        <f t="shared" si="6"/>
        <v>0</v>
      </c>
      <c r="E220" s="122">
        <f t="shared" si="2"/>
        <v>601</v>
      </c>
      <c r="F220" s="135" t="s">
        <v>7599</v>
      </c>
      <c r="H220" s="135" t="s">
        <v>7600</v>
      </c>
      <c r="I220" s="135" t="s">
        <v>7602</v>
      </c>
      <c r="J220" s="135" t="s">
        <v>7603</v>
      </c>
      <c r="L220" s="175" t="s">
        <v>7604</v>
      </c>
      <c r="M220" s="175" t="s">
        <v>1196</v>
      </c>
      <c r="N220" s="169" t="s">
        <v>7605</v>
      </c>
      <c r="O220" s="123" t="s">
        <v>1196</v>
      </c>
      <c r="P220" s="138" t="s">
        <v>7606</v>
      </c>
      <c r="Q220" s="138" t="s">
        <v>7607</v>
      </c>
      <c r="R220" s="138" t="s">
        <v>7608</v>
      </c>
      <c r="S220" s="138" t="s">
        <v>7609</v>
      </c>
      <c r="T220" s="138" t="s">
        <v>7610</v>
      </c>
      <c r="U220" s="138" t="s">
        <v>7611</v>
      </c>
      <c r="V220" s="138" t="s">
        <v>7611</v>
      </c>
      <c r="W220" s="138" t="s">
        <v>7612</v>
      </c>
      <c r="X220" s="138" t="s">
        <v>7614</v>
      </c>
      <c r="Y220" s="138" t="s">
        <v>7615</v>
      </c>
      <c r="Z220" s="138" t="s">
        <v>7617</v>
      </c>
      <c r="AA220" s="145">
        <v>0.8486111111111111</v>
      </c>
      <c r="AB220" s="130">
        <v>0.6291666666666667</v>
      </c>
      <c r="AC220" s="128" t="s">
        <v>7619</v>
      </c>
      <c r="AD220" s="125">
        <v>0.6604166666666667</v>
      </c>
      <c r="AE220" s="130">
        <v>0.9263888888888889</v>
      </c>
      <c r="AF220" s="130">
        <v>0.5902777777777778</v>
      </c>
      <c r="AG220" s="134" t="s">
        <v>7621</v>
      </c>
      <c r="AH220" s="128" t="s">
        <v>7622</v>
      </c>
      <c r="AI220" s="138" t="s">
        <v>7324</v>
      </c>
      <c r="AJ220" s="128" t="s">
        <v>7624</v>
      </c>
      <c r="AK220" s="130">
        <v>0.8972222222222223</v>
      </c>
      <c r="AL220" s="134" t="s">
        <v>7625</v>
      </c>
      <c r="AM220" s="138" t="s">
        <v>7626</v>
      </c>
      <c r="AN220" s="134" t="s">
        <v>7627</v>
      </c>
      <c r="AO220" s="134" t="s">
        <v>7628</v>
      </c>
      <c r="AP220" s="140">
        <v>0.5145833333333333</v>
      </c>
      <c r="AQ220" s="140">
        <v>0.42916666666666664</v>
      </c>
      <c r="AR220" s="128" t="s">
        <v>7629</v>
      </c>
      <c r="AS220" s="130">
        <v>0.60625</v>
      </c>
      <c r="AT220" s="134" t="s">
        <v>7630</v>
      </c>
      <c r="AU220" s="140">
        <v>0.49583333333333335</v>
      </c>
      <c r="AV220" s="128" t="s">
        <v>7631</v>
      </c>
      <c r="AW220" s="130">
        <v>0.5416666666666666</v>
      </c>
      <c r="AX220" s="130">
        <v>0.32569444444444445</v>
      </c>
      <c r="AY220" s="140">
        <v>0.35625</v>
      </c>
      <c r="BA220" s="128" t="s">
        <v>876</v>
      </c>
      <c r="BB220" s="134" t="s">
        <v>7632</v>
      </c>
      <c r="BC220" s="141" t="s">
        <v>7633</v>
      </c>
      <c r="BD220" s="130">
        <v>0.6020833333333333</v>
      </c>
      <c r="BE220" s="140">
        <v>0.44722222222222224</v>
      </c>
      <c r="BF220" s="141"/>
      <c r="BG220" s="141"/>
      <c r="BH220" s="141"/>
    </row>
    <row r="221">
      <c r="A221" s="122">
        <f t="shared" si="3"/>
        <v>0</v>
      </c>
      <c r="B221" s="122">
        <f t="shared" si="4"/>
        <v>0</v>
      </c>
      <c r="C221" s="122">
        <f t="shared" si="5"/>
        <v>0</v>
      </c>
      <c r="D221" s="122">
        <f t="shared" si="6"/>
        <v>0</v>
      </c>
      <c r="E221" s="122">
        <f t="shared" si="2"/>
        <v>257</v>
      </c>
      <c r="F221" s="135">
        <v>73.0</v>
      </c>
      <c r="H221" s="135">
        <v>73.0</v>
      </c>
      <c r="I221" s="135">
        <v>73.0</v>
      </c>
      <c r="J221" s="135">
        <v>73.0</v>
      </c>
      <c r="L221" s="175" t="s">
        <v>7634</v>
      </c>
      <c r="M221" s="175" t="s">
        <v>7635</v>
      </c>
      <c r="N221" s="169" t="s">
        <v>7636</v>
      </c>
      <c r="O221" s="123" t="s">
        <v>7638</v>
      </c>
      <c r="P221" s="142">
        <v>0.4076388888888889</v>
      </c>
      <c r="Q221" s="142">
        <v>0.4395833333333333</v>
      </c>
      <c r="R221" s="142">
        <v>0.5506944444444445</v>
      </c>
      <c r="S221" s="142">
        <v>0.6020833333333333</v>
      </c>
      <c r="T221" s="142">
        <v>0.6201388888888889</v>
      </c>
      <c r="U221" s="142">
        <v>0.8125</v>
      </c>
      <c r="V221" s="142">
        <v>0.8125</v>
      </c>
      <c r="W221" s="142">
        <v>0.36527777777777776</v>
      </c>
      <c r="X221" s="142">
        <v>0.6076388888888888</v>
      </c>
      <c r="Y221" s="142">
        <v>0.5270833333333333</v>
      </c>
      <c r="Z221" s="142">
        <v>0.4111111111111111</v>
      </c>
      <c r="AA221" s="128" t="s">
        <v>7640</v>
      </c>
      <c r="AB221" s="134" t="s">
        <v>7642</v>
      </c>
      <c r="AC221" s="140">
        <v>0.5916666666666667</v>
      </c>
      <c r="AD221" s="147" t="s">
        <v>7644</v>
      </c>
      <c r="AE221" s="134" t="s">
        <v>7645</v>
      </c>
      <c r="AF221" s="134" t="s">
        <v>7647</v>
      </c>
      <c r="AG221" s="130">
        <v>0.6006944444444444</v>
      </c>
      <c r="AH221" s="140">
        <v>0.56875</v>
      </c>
      <c r="AI221" s="142">
        <v>0.5215277777777778</v>
      </c>
      <c r="AJ221" s="145">
        <v>0.40902777777777777</v>
      </c>
      <c r="AK221" s="134" t="s">
        <v>7648</v>
      </c>
      <c r="AL221" s="130">
        <v>0.5930555555555556</v>
      </c>
      <c r="AM221" s="142">
        <v>0.3798611111111111</v>
      </c>
      <c r="AN221" s="130">
        <v>0.5569444444444445</v>
      </c>
      <c r="AO221" s="130">
        <v>0.6256944444444444</v>
      </c>
      <c r="AP221" s="128" t="s">
        <v>7649</v>
      </c>
      <c r="AQ221" s="128" t="s">
        <v>7650</v>
      </c>
      <c r="AR221" s="140">
        <v>0.3638888888888889</v>
      </c>
      <c r="AS221" s="134" t="s">
        <v>7651</v>
      </c>
      <c r="AT221" s="130">
        <v>0.5159722222222223</v>
      </c>
      <c r="AU221" s="128" t="s">
        <v>7652</v>
      </c>
      <c r="AV221" s="145">
        <v>0.6854166666666667</v>
      </c>
      <c r="AW221" s="134" t="s">
        <v>7653</v>
      </c>
      <c r="AX221" s="134" t="s">
        <v>7654</v>
      </c>
      <c r="AY221" s="128" t="s">
        <v>7655</v>
      </c>
      <c r="BA221" s="140">
        <v>0.3173611111111111</v>
      </c>
      <c r="BB221" s="130">
        <v>0.44305555555555554</v>
      </c>
      <c r="BC221" s="146">
        <v>0.7756944444444445</v>
      </c>
      <c r="BD221" s="134" t="s">
        <v>7656</v>
      </c>
      <c r="BE221" s="128" t="s">
        <v>7657</v>
      </c>
      <c r="BF221" s="146"/>
      <c r="BG221" s="146"/>
      <c r="BH221" s="146"/>
    </row>
    <row r="222">
      <c r="A222" s="122">
        <f t="shared" si="3"/>
        <v>0</v>
      </c>
      <c r="B222" s="122">
        <f t="shared" si="4"/>
        <v>0</v>
      </c>
      <c r="C222" s="122">
        <f t="shared" si="5"/>
        <v>0</v>
      </c>
      <c r="D222" s="122">
        <f t="shared" si="6"/>
        <v>0</v>
      </c>
      <c r="E222" s="122">
        <f t="shared" si="2"/>
        <v>623</v>
      </c>
      <c r="F222" s="135" t="s">
        <v>7659</v>
      </c>
      <c r="H222" s="135" t="s">
        <v>7660</v>
      </c>
      <c r="I222" s="135" t="s">
        <v>7661</v>
      </c>
      <c r="J222" s="135" t="s">
        <v>7662</v>
      </c>
      <c r="L222" s="175" t="s">
        <v>7663</v>
      </c>
      <c r="M222" s="175" t="s">
        <v>661</v>
      </c>
      <c r="N222" s="169" t="s">
        <v>7664</v>
      </c>
      <c r="O222" s="123" t="s">
        <v>7665</v>
      </c>
      <c r="P222" s="138" t="s">
        <v>862</v>
      </c>
      <c r="Q222" s="138" t="s">
        <v>7666</v>
      </c>
      <c r="R222" s="138" t="s">
        <v>7667</v>
      </c>
      <c r="S222" s="138" t="s">
        <v>7668</v>
      </c>
      <c r="T222" s="138" t="s">
        <v>7669</v>
      </c>
      <c r="U222" s="138" t="s">
        <v>7670</v>
      </c>
      <c r="V222" s="138" t="s">
        <v>7670</v>
      </c>
      <c r="W222" s="138" t="s">
        <v>7671</v>
      </c>
      <c r="X222" s="138" t="s">
        <v>7673</v>
      </c>
      <c r="Y222" s="138" t="s">
        <v>7674</v>
      </c>
      <c r="Z222" s="138" t="s">
        <v>7675</v>
      </c>
      <c r="AA222" s="145">
        <v>0.8506944444444444</v>
      </c>
      <c r="AB222" s="130">
        <v>0.6368055555555555</v>
      </c>
      <c r="AC222" s="128" t="s">
        <v>7676</v>
      </c>
      <c r="AD222" s="125">
        <v>0.6673611111111111</v>
      </c>
      <c r="AE222" s="130">
        <v>0.9319444444444445</v>
      </c>
      <c r="AF222" s="130">
        <v>0.5951388888888889</v>
      </c>
      <c r="AG222" s="134" t="s">
        <v>7677</v>
      </c>
      <c r="AH222" s="128" t="s">
        <v>7678</v>
      </c>
      <c r="AI222" s="138" t="s">
        <v>7380</v>
      </c>
      <c r="AJ222" s="128" t="s">
        <v>7679</v>
      </c>
      <c r="AK222" s="130">
        <v>0.9</v>
      </c>
      <c r="AL222" s="134" t="s">
        <v>7680</v>
      </c>
      <c r="AM222" s="138" t="s">
        <v>7681</v>
      </c>
      <c r="AN222" s="134" t="s">
        <v>7682</v>
      </c>
      <c r="AO222" s="134" t="s">
        <v>7683</v>
      </c>
      <c r="AP222" s="140">
        <v>0.5173611111111112</v>
      </c>
      <c r="AQ222" s="140">
        <v>0.43194444444444446</v>
      </c>
      <c r="AR222" s="128" t="s">
        <v>7684</v>
      </c>
      <c r="AS222" s="130">
        <v>0.6090277777777777</v>
      </c>
      <c r="AT222" s="134" t="s">
        <v>7685</v>
      </c>
      <c r="AU222" s="140">
        <v>0.5090277777777777</v>
      </c>
      <c r="AV222" s="128" t="s">
        <v>7686</v>
      </c>
      <c r="AW222" s="130">
        <v>0.5569444444444445</v>
      </c>
      <c r="AX222" s="130">
        <v>0.32708333333333334</v>
      </c>
      <c r="AY222" s="140">
        <v>0.3576388888888889</v>
      </c>
      <c r="BA222" s="128" t="s">
        <v>7687</v>
      </c>
      <c r="BB222" s="134" t="s">
        <v>7688</v>
      </c>
      <c r="BC222" s="141" t="s">
        <v>7689</v>
      </c>
      <c r="BD222" s="130">
        <v>0.6069444444444444</v>
      </c>
      <c r="BE222" s="140">
        <v>0.4479166666666667</v>
      </c>
      <c r="BF222" s="141"/>
      <c r="BG222" s="141"/>
      <c r="BH222" s="141"/>
    </row>
    <row r="223">
      <c r="A223" s="122">
        <f t="shared" si="3"/>
        <v>0</v>
      </c>
      <c r="B223" s="122">
        <f t="shared" si="4"/>
        <v>0</v>
      </c>
      <c r="C223" s="122">
        <f t="shared" si="5"/>
        <v>0</v>
      </c>
      <c r="D223" s="122">
        <f t="shared" si="6"/>
        <v>0</v>
      </c>
      <c r="E223" s="122">
        <f t="shared" si="2"/>
        <v>404</v>
      </c>
      <c r="F223" s="135" t="s">
        <v>7691</v>
      </c>
      <c r="H223" s="135" t="s">
        <v>7693</v>
      </c>
      <c r="I223" s="135" t="s">
        <v>7695</v>
      </c>
      <c r="J223" s="135" t="s">
        <v>7696</v>
      </c>
      <c r="L223" s="175" t="s">
        <v>7697</v>
      </c>
      <c r="M223" s="175" t="s">
        <v>7698</v>
      </c>
      <c r="N223" s="169" t="s">
        <v>7699</v>
      </c>
      <c r="O223" s="123" t="s">
        <v>7701</v>
      </c>
      <c r="P223" s="142">
        <v>0.41597222222222224</v>
      </c>
      <c r="Q223" s="142">
        <v>0.44166666666666665</v>
      </c>
      <c r="R223" s="142">
        <v>0.5541666666666667</v>
      </c>
      <c r="S223" s="142">
        <v>0.6118055555555556</v>
      </c>
      <c r="T223" s="142">
        <v>0.625</v>
      </c>
      <c r="U223" s="142">
        <v>0.825</v>
      </c>
      <c r="V223" s="142">
        <v>0.825</v>
      </c>
      <c r="W223" s="142">
        <v>0.3701388888888889</v>
      </c>
      <c r="X223" s="142">
        <v>0.6173611111111111</v>
      </c>
      <c r="Y223" s="142">
        <v>0.5340277777777778</v>
      </c>
      <c r="Z223" s="142">
        <v>0.4131944444444444</v>
      </c>
      <c r="AA223" s="128" t="s">
        <v>7702</v>
      </c>
      <c r="AB223" s="134" t="s">
        <v>7703</v>
      </c>
      <c r="AC223" s="140">
        <v>0.5965277777777778</v>
      </c>
      <c r="AD223" s="147" t="s">
        <v>7704</v>
      </c>
      <c r="AE223" s="134" t="s">
        <v>7705</v>
      </c>
      <c r="AF223" s="134" t="s">
        <v>7706</v>
      </c>
      <c r="AG223" s="130">
        <v>0.6041666666666666</v>
      </c>
      <c r="AH223" s="140">
        <v>0.5715277777777777</v>
      </c>
      <c r="AI223" s="142">
        <v>0.53125</v>
      </c>
      <c r="AJ223" s="145">
        <v>0.4152777777777778</v>
      </c>
      <c r="AK223" s="134" t="s">
        <v>7707</v>
      </c>
      <c r="AL223" s="130">
        <v>0.5986111111111111</v>
      </c>
      <c r="AM223" s="142">
        <v>0.38055555555555554</v>
      </c>
      <c r="AN223" s="130">
        <v>0.5590277777777778</v>
      </c>
      <c r="AO223" s="130">
        <v>0.6298611111111111</v>
      </c>
      <c r="AP223" s="128" t="s">
        <v>7708</v>
      </c>
      <c r="AQ223" s="128" t="s">
        <v>7709</v>
      </c>
      <c r="AR223" s="140">
        <v>0.3659722222222222</v>
      </c>
      <c r="AS223" s="134" t="s">
        <v>1137</v>
      </c>
      <c r="AT223" s="130">
        <v>0.5208333333333334</v>
      </c>
      <c r="AU223" s="128" t="s">
        <v>7710</v>
      </c>
      <c r="AV223" s="145">
        <v>0.6868055555555556</v>
      </c>
      <c r="AW223" s="134" t="s">
        <v>7711</v>
      </c>
      <c r="AX223" s="134" t="s">
        <v>7712</v>
      </c>
      <c r="AY223" s="128" t="s">
        <v>7713</v>
      </c>
      <c r="BA223" s="140">
        <v>0.31805555555555554</v>
      </c>
      <c r="BB223" s="130">
        <v>0.44513888888888886</v>
      </c>
      <c r="BC223" s="146">
        <v>0.7916666666666666</v>
      </c>
      <c r="BD223" s="134" t="s">
        <v>7714</v>
      </c>
      <c r="BE223" s="128" t="s">
        <v>7715</v>
      </c>
      <c r="BF223" s="146"/>
      <c r="BG223" s="146"/>
      <c r="BH223" s="146"/>
    </row>
    <row r="224">
      <c r="A224" s="122">
        <f t="shared" si="3"/>
        <v>0</v>
      </c>
      <c r="B224" s="122">
        <f t="shared" si="4"/>
        <v>0</v>
      </c>
      <c r="C224" s="122">
        <f t="shared" si="5"/>
        <v>0</v>
      </c>
      <c r="D224" s="122">
        <f t="shared" si="6"/>
        <v>0</v>
      </c>
      <c r="E224" s="122">
        <f t="shared" si="2"/>
        <v>465</v>
      </c>
      <c r="F224" s="135">
        <v>74.0</v>
      </c>
      <c r="H224" s="135">
        <v>74.0</v>
      </c>
      <c r="I224" s="135">
        <v>74.0</v>
      </c>
      <c r="J224" s="135">
        <v>74.0</v>
      </c>
      <c r="L224" s="175" t="s">
        <v>7717</v>
      </c>
      <c r="M224" s="175" t="s">
        <v>615</v>
      </c>
      <c r="N224" s="169" t="s">
        <v>7718</v>
      </c>
      <c r="O224" s="123" t="s">
        <v>7719</v>
      </c>
      <c r="P224" s="138" t="s">
        <v>1055</v>
      </c>
      <c r="Q224" s="138" t="s">
        <v>7720</v>
      </c>
      <c r="R224" s="138" t="s">
        <v>7721</v>
      </c>
      <c r="S224" s="138" t="s">
        <v>7722</v>
      </c>
      <c r="T224" s="138" t="s">
        <v>7723</v>
      </c>
      <c r="U224" s="138" t="s">
        <v>7724</v>
      </c>
      <c r="V224" s="138" t="s">
        <v>7724</v>
      </c>
      <c r="W224" s="138" t="s">
        <v>7725</v>
      </c>
      <c r="X224" s="138" t="s">
        <v>7726</v>
      </c>
      <c r="Y224" s="138" t="s">
        <v>7727</v>
      </c>
      <c r="Z224" s="138" t="s">
        <v>7728</v>
      </c>
      <c r="AA224" s="145">
        <v>0.8555555555555555</v>
      </c>
      <c r="AB224" s="130">
        <v>0.64375</v>
      </c>
      <c r="AC224" s="128" t="s">
        <v>7729</v>
      </c>
      <c r="AD224" s="125">
        <v>0.6722222222222223</v>
      </c>
      <c r="AE224" s="130">
        <v>0.9368055555555556</v>
      </c>
      <c r="AF224" s="130">
        <v>0.5993055555555555</v>
      </c>
      <c r="AG224" s="134" t="s">
        <v>7731</v>
      </c>
      <c r="AH224" s="128" t="s">
        <v>7732</v>
      </c>
      <c r="AI224" s="138" t="s">
        <v>7438</v>
      </c>
      <c r="AJ224" s="128" t="s">
        <v>7733</v>
      </c>
      <c r="AK224" s="130">
        <v>0.9034722222222222</v>
      </c>
      <c r="AL224" s="134" t="s">
        <v>7734</v>
      </c>
      <c r="AM224" s="138" t="s">
        <v>7735</v>
      </c>
      <c r="AN224" s="134" t="s">
        <v>7736</v>
      </c>
      <c r="AO224" s="134" t="s">
        <v>7737</v>
      </c>
      <c r="AP224" s="140">
        <v>0.5263888888888889</v>
      </c>
      <c r="AQ224" s="140">
        <v>0.43819444444444444</v>
      </c>
      <c r="AR224" s="128" t="s">
        <v>1178</v>
      </c>
      <c r="AS224" s="130">
        <v>0.6104166666666667</v>
      </c>
      <c r="AT224" s="134" t="s">
        <v>7738</v>
      </c>
      <c r="AU224" s="140">
        <v>0.5166666666666667</v>
      </c>
      <c r="AV224" s="128" t="s">
        <v>7739</v>
      </c>
      <c r="AW224" s="130">
        <v>0.5597222222222222</v>
      </c>
      <c r="AX224" s="130">
        <v>0.33125</v>
      </c>
      <c r="AY224" s="140">
        <v>0.36180555555555555</v>
      </c>
      <c r="BA224" s="128" t="s">
        <v>6134</v>
      </c>
      <c r="BB224" s="134" t="s">
        <v>7740</v>
      </c>
      <c r="BC224" s="141" t="s">
        <v>7741</v>
      </c>
      <c r="BD224" s="130">
        <v>0.6090277777777777</v>
      </c>
      <c r="BE224" s="140">
        <v>0.4527777777777778</v>
      </c>
      <c r="BF224" s="141"/>
      <c r="BG224" s="141"/>
      <c r="BH224" s="141"/>
    </row>
    <row r="225">
      <c r="A225" s="122">
        <f t="shared" si="3"/>
        <v>0</v>
      </c>
      <c r="B225" s="122">
        <f t="shared" si="4"/>
        <v>0</v>
      </c>
      <c r="C225" s="122">
        <f t="shared" si="5"/>
        <v>0</v>
      </c>
      <c r="D225" s="122">
        <f t="shared" si="6"/>
        <v>0</v>
      </c>
      <c r="E225" s="122">
        <f t="shared" si="2"/>
        <v>300</v>
      </c>
      <c r="F225" s="135" t="s">
        <v>7742</v>
      </c>
      <c r="H225" s="135" t="s">
        <v>7743</v>
      </c>
      <c r="I225" s="135" t="s">
        <v>7744</v>
      </c>
      <c r="J225" s="135" t="s">
        <v>7745</v>
      </c>
      <c r="L225" s="175" t="s">
        <v>7746</v>
      </c>
      <c r="M225" s="175" t="s">
        <v>7747</v>
      </c>
      <c r="N225" s="169" t="s">
        <v>615</v>
      </c>
      <c r="O225" s="123" t="s">
        <v>615</v>
      </c>
      <c r="P225" s="142">
        <v>0.4173611111111111</v>
      </c>
      <c r="Q225" s="142">
        <v>0.44583333333333336</v>
      </c>
      <c r="R225" s="142">
        <v>0.5625</v>
      </c>
      <c r="S225" s="142">
        <v>0.6173611111111111</v>
      </c>
      <c r="T225" s="142">
        <v>0.6305555555555555</v>
      </c>
      <c r="U225" s="142">
        <v>0.8347222222222223</v>
      </c>
      <c r="V225" s="142">
        <v>0.8347222222222223</v>
      </c>
      <c r="W225" s="142">
        <v>0.37222222222222223</v>
      </c>
      <c r="X225" s="142">
        <v>0.6298611111111111</v>
      </c>
      <c r="Y225" s="142">
        <v>0.5375</v>
      </c>
      <c r="Z225" s="142">
        <v>0.4166666666666667</v>
      </c>
      <c r="AA225" s="128" t="s">
        <v>7749</v>
      </c>
      <c r="AB225" s="134" t="s">
        <v>7750</v>
      </c>
      <c r="AC225" s="140">
        <v>0.5993055555555555</v>
      </c>
      <c r="AD225" s="147" t="s">
        <v>7751</v>
      </c>
      <c r="AE225" s="134" t="s">
        <v>7752</v>
      </c>
      <c r="AF225" s="134" t="s">
        <v>7753</v>
      </c>
      <c r="AG225" s="130">
        <v>0.6083333333333333</v>
      </c>
      <c r="AH225" s="140">
        <v>0.5798611111111112</v>
      </c>
      <c r="AI225" s="142">
        <v>0.5333333333333333</v>
      </c>
      <c r="AJ225" s="145">
        <v>0.42083333333333334</v>
      </c>
      <c r="AK225" s="134" t="s">
        <v>7756</v>
      </c>
      <c r="AL225" s="130">
        <v>0.6055555555555555</v>
      </c>
      <c r="AM225" s="142">
        <v>0.3819444444444444</v>
      </c>
      <c r="AN225" s="130">
        <v>0.5618055555555556</v>
      </c>
      <c r="AO225" s="130">
        <v>0.6326388888888889</v>
      </c>
      <c r="AP225" s="128" t="s">
        <v>7758</v>
      </c>
      <c r="AQ225" s="128" t="s">
        <v>7761</v>
      </c>
      <c r="AR225" s="140">
        <v>0.37083333333333335</v>
      </c>
      <c r="AS225" s="134" t="s">
        <v>7762</v>
      </c>
      <c r="AT225" s="130">
        <v>0.5291666666666667</v>
      </c>
      <c r="AU225" s="128" t="s">
        <v>7763</v>
      </c>
      <c r="AV225" s="145">
        <v>0.7</v>
      </c>
      <c r="AW225" s="134" t="s">
        <v>7765</v>
      </c>
      <c r="AX225" s="134" t="s">
        <v>7766</v>
      </c>
      <c r="AY225" s="128" t="s">
        <v>7767</v>
      </c>
      <c r="BA225" s="140">
        <v>0.3194444444444444</v>
      </c>
      <c r="BB225" s="130">
        <v>0.4479166666666667</v>
      </c>
      <c r="BC225" s="146">
        <v>0.7972222222222223</v>
      </c>
      <c r="BD225" s="134" t="s">
        <v>7769</v>
      </c>
      <c r="BE225" s="128" t="s">
        <v>7770</v>
      </c>
      <c r="BF225" s="146"/>
      <c r="BG225" s="146"/>
      <c r="BH225" s="146"/>
    </row>
    <row r="226">
      <c r="A226" s="122">
        <f t="shared" si="3"/>
        <v>0</v>
      </c>
      <c r="B226" s="122">
        <f t="shared" si="4"/>
        <v>0</v>
      </c>
      <c r="C226" s="122">
        <f t="shared" si="5"/>
        <v>0</v>
      </c>
      <c r="D226" s="122">
        <f t="shared" si="6"/>
        <v>0</v>
      </c>
      <c r="E226" s="122">
        <f t="shared" si="2"/>
        <v>630</v>
      </c>
      <c r="F226" s="135" t="s">
        <v>7772</v>
      </c>
      <c r="H226" s="135" t="s">
        <v>7773</v>
      </c>
      <c r="I226" s="135" t="s">
        <v>7774</v>
      </c>
      <c r="J226" s="135" t="s">
        <v>7775</v>
      </c>
      <c r="L226" s="175" t="s">
        <v>7776</v>
      </c>
      <c r="M226" s="175" t="s">
        <v>7777</v>
      </c>
      <c r="N226" s="169" t="s">
        <v>7778</v>
      </c>
      <c r="O226" s="123" t="s">
        <v>7779</v>
      </c>
      <c r="P226" s="138" t="s">
        <v>7780</v>
      </c>
      <c r="Q226" s="138" t="s">
        <v>7781</v>
      </c>
      <c r="R226" s="138" t="s">
        <v>7782</v>
      </c>
      <c r="S226" s="138" t="s">
        <v>7783</v>
      </c>
      <c r="T226" s="138" t="s">
        <v>7784</v>
      </c>
      <c r="U226" s="138" t="s">
        <v>7785</v>
      </c>
      <c r="V226" s="138" t="s">
        <v>7785</v>
      </c>
      <c r="W226" s="138" t="s">
        <v>7786</v>
      </c>
      <c r="X226" s="138" t="s">
        <v>7787</v>
      </c>
      <c r="Y226" s="138" t="s">
        <v>1055</v>
      </c>
      <c r="Z226" s="138" t="s">
        <v>7788</v>
      </c>
      <c r="AA226" s="145">
        <v>0.8611111111111112</v>
      </c>
      <c r="AB226" s="130">
        <v>0.6479166666666667</v>
      </c>
      <c r="AC226" s="128" t="s">
        <v>7789</v>
      </c>
      <c r="AD226" s="125">
        <v>0.6777777777777778</v>
      </c>
      <c r="AE226" s="130">
        <v>0.94375</v>
      </c>
      <c r="AF226" s="130">
        <v>0.6048611111111111</v>
      </c>
      <c r="AG226" s="134" t="s">
        <v>7790</v>
      </c>
      <c r="AH226" s="128" t="s">
        <v>7791</v>
      </c>
      <c r="AI226" s="138" t="s">
        <v>7494</v>
      </c>
      <c r="AJ226" s="128" t="s">
        <v>724</v>
      </c>
      <c r="AK226" s="130">
        <v>0.9125</v>
      </c>
      <c r="AL226" s="134" t="s">
        <v>7792</v>
      </c>
      <c r="AM226" s="138" t="s">
        <v>7793</v>
      </c>
      <c r="AN226" s="134" t="s">
        <v>7794</v>
      </c>
      <c r="AO226" s="134" t="s">
        <v>7795</v>
      </c>
      <c r="AP226" s="140">
        <v>0.5298611111111111</v>
      </c>
      <c r="AQ226" s="140">
        <v>0.4395833333333333</v>
      </c>
      <c r="AR226" s="128" t="s">
        <v>7796</v>
      </c>
      <c r="AS226" s="130">
        <v>0.6118055555555556</v>
      </c>
      <c r="AT226" s="134" t="s">
        <v>7797</v>
      </c>
      <c r="AU226" s="140">
        <v>0.5229166666666667</v>
      </c>
      <c r="AV226" s="128" t="s">
        <v>7799</v>
      </c>
      <c r="AW226" s="130">
        <v>0.5611111111111111</v>
      </c>
      <c r="AX226" s="130">
        <v>0.3333333333333333</v>
      </c>
      <c r="AY226" s="140">
        <v>0.36736111111111114</v>
      </c>
      <c r="BA226" s="128" t="s">
        <v>7800</v>
      </c>
      <c r="BB226" s="134" t="s">
        <v>7801</v>
      </c>
      <c r="BC226" s="141" t="s">
        <v>7802</v>
      </c>
      <c r="BD226" s="130">
        <v>0.6111111111111112</v>
      </c>
      <c r="BE226" s="140">
        <v>0.45694444444444443</v>
      </c>
      <c r="BF226" s="141"/>
      <c r="BG226" s="141"/>
      <c r="BH226" s="141"/>
    </row>
    <row r="227">
      <c r="A227" s="122">
        <f t="shared" si="3"/>
        <v>0</v>
      </c>
      <c r="B227" s="122">
        <f t="shared" si="4"/>
        <v>0</v>
      </c>
      <c r="C227" s="122">
        <f t="shared" si="5"/>
        <v>0</v>
      </c>
      <c r="D227" s="122">
        <f t="shared" si="6"/>
        <v>0</v>
      </c>
      <c r="E227" s="122">
        <f t="shared" si="2"/>
        <v>368</v>
      </c>
      <c r="F227" s="135">
        <v>75.0</v>
      </c>
      <c r="H227" s="135">
        <v>75.0</v>
      </c>
      <c r="I227" s="135">
        <v>75.0</v>
      </c>
      <c r="J227" s="135">
        <v>75.0</v>
      </c>
      <c r="L227" s="175" t="s">
        <v>7803</v>
      </c>
      <c r="M227" s="175" t="s">
        <v>7804</v>
      </c>
      <c r="N227" s="169" t="s">
        <v>7805</v>
      </c>
      <c r="O227" s="123" t="s">
        <v>7806</v>
      </c>
      <c r="P227" s="142">
        <v>0.4173611111111111</v>
      </c>
      <c r="Q227" s="142">
        <v>0.45</v>
      </c>
      <c r="R227" s="142">
        <v>0.5666666666666667</v>
      </c>
      <c r="S227" s="142">
        <v>0.6215277777777778</v>
      </c>
      <c r="T227" s="142">
        <v>0.6347222222222222</v>
      </c>
      <c r="U227" s="142">
        <v>0.8423611111111111</v>
      </c>
      <c r="V227" s="142">
        <v>0.8423611111111111</v>
      </c>
      <c r="W227" s="142">
        <v>0.3736111111111111</v>
      </c>
      <c r="X227" s="142">
        <v>0.6375</v>
      </c>
      <c r="Y227" s="142">
        <v>0.5388888888888889</v>
      </c>
      <c r="Z227" s="142">
        <v>0.41875</v>
      </c>
      <c r="AA227" s="128" t="s">
        <v>7807</v>
      </c>
      <c r="AB227" s="134" t="s">
        <v>7808</v>
      </c>
      <c r="AC227" s="140">
        <v>0.60625</v>
      </c>
      <c r="AD227" s="147" t="s">
        <v>7809</v>
      </c>
      <c r="AE227" s="130">
        <v>0.9472222222222222</v>
      </c>
      <c r="AF227" s="134" t="s">
        <v>7811</v>
      </c>
      <c r="AG227" s="130">
        <v>0.6145833333333334</v>
      </c>
      <c r="AH227" s="140">
        <v>0.5868055555555556</v>
      </c>
      <c r="AI227" s="142">
        <v>0.5465277777777777</v>
      </c>
      <c r="AJ227" s="145">
        <v>0.42986111111111114</v>
      </c>
      <c r="AK227" s="134" t="s">
        <v>7812</v>
      </c>
      <c r="AL227" s="130">
        <v>0.6083333333333333</v>
      </c>
      <c r="AM227" s="142">
        <v>0.3861111111111111</v>
      </c>
      <c r="AN227" s="130">
        <v>0.5659722222222222</v>
      </c>
      <c r="AO227" s="130">
        <v>0.6361111111111111</v>
      </c>
      <c r="AP227" s="128" t="s">
        <v>7813</v>
      </c>
      <c r="AQ227" s="128" t="s">
        <v>923</v>
      </c>
      <c r="AR227" s="140">
        <v>0.3729166666666667</v>
      </c>
      <c r="AS227" s="134" t="s">
        <v>7814</v>
      </c>
      <c r="AT227" s="130">
        <v>0.5416666666666666</v>
      </c>
      <c r="AU227" s="128" t="s">
        <v>7815</v>
      </c>
      <c r="AV227" s="145">
        <v>0.7006944444444444</v>
      </c>
      <c r="AW227" s="134" t="s">
        <v>7816</v>
      </c>
      <c r="AX227" s="134" t="s">
        <v>7817</v>
      </c>
      <c r="AY227" s="128" t="s">
        <v>7818</v>
      </c>
      <c r="BA227" s="140">
        <v>0.32013888888888886</v>
      </c>
      <c r="BB227" s="130">
        <v>0.4534722222222222</v>
      </c>
      <c r="BC227" s="146">
        <v>0.8020833333333334</v>
      </c>
      <c r="BD227" s="134" t="s">
        <v>7819</v>
      </c>
      <c r="BE227" s="128" t="s">
        <v>7820</v>
      </c>
      <c r="BF227" s="146"/>
      <c r="BG227" s="146"/>
      <c r="BH227" s="146"/>
    </row>
    <row r="228">
      <c r="A228" s="122">
        <f t="shared" si="3"/>
        <v>0</v>
      </c>
      <c r="B228" s="122">
        <f t="shared" si="4"/>
        <v>0</v>
      </c>
      <c r="C228" s="122">
        <f t="shared" si="5"/>
        <v>0</v>
      </c>
      <c r="D228" s="122">
        <f t="shared" si="6"/>
        <v>0</v>
      </c>
      <c r="E228" s="122">
        <f t="shared" si="2"/>
        <v>442</v>
      </c>
      <c r="F228" s="135" t="s">
        <v>7821</v>
      </c>
      <c r="H228" s="135" t="s">
        <v>7822</v>
      </c>
      <c r="I228" s="135" t="s">
        <v>7823</v>
      </c>
      <c r="J228" s="135" t="s">
        <v>7824</v>
      </c>
      <c r="L228" s="175" t="s">
        <v>7825</v>
      </c>
      <c r="M228" s="175" t="s">
        <v>7826</v>
      </c>
      <c r="N228" s="169" t="s">
        <v>7827</v>
      </c>
      <c r="O228" s="123" t="s">
        <v>7828</v>
      </c>
      <c r="P228" s="138" t="s">
        <v>862</v>
      </c>
      <c r="Q228" s="138" t="s">
        <v>7829</v>
      </c>
      <c r="R228" s="138" t="s">
        <v>7830</v>
      </c>
      <c r="S228" s="138" t="s">
        <v>7832</v>
      </c>
      <c r="T228" s="138" t="s">
        <v>7833</v>
      </c>
      <c r="U228" s="138" t="s">
        <v>7834</v>
      </c>
      <c r="V228" s="138" t="s">
        <v>7834</v>
      </c>
      <c r="W228" s="138" t="s">
        <v>729</v>
      </c>
      <c r="X228" s="138" t="s">
        <v>724</v>
      </c>
      <c r="Y228" s="138" t="s">
        <v>7835</v>
      </c>
      <c r="Z228" s="138" t="s">
        <v>7836</v>
      </c>
      <c r="AA228" s="145">
        <v>0.8680555555555556</v>
      </c>
      <c r="AB228" s="130">
        <v>0.6527777777777778</v>
      </c>
      <c r="AC228" s="128" t="s">
        <v>7837</v>
      </c>
      <c r="AD228" s="125">
        <v>0.6805555555555556</v>
      </c>
      <c r="AE228" s="134" t="s">
        <v>7839</v>
      </c>
      <c r="AF228" s="130">
        <v>0.6076388888888888</v>
      </c>
      <c r="AG228" s="134" t="s">
        <v>7840</v>
      </c>
      <c r="AH228" s="128" t="s">
        <v>7842</v>
      </c>
      <c r="AI228" s="138" t="s">
        <v>7556</v>
      </c>
      <c r="AJ228" s="128" t="s">
        <v>7843</v>
      </c>
      <c r="AK228" s="130">
        <v>0.9180555555555555</v>
      </c>
      <c r="AL228" s="134" t="s">
        <v>7845</v>
      </c>
      <c r="AM228" s="138" t="s">
        <v>7846</v>
      </c>
      <c r="AN228" s="134" t="s">
        <v>7847</v>
      </c>
      <c r="AO228" s="134" t="s">
        <v>7848</v>
      </c>
      <c r="AP228" s="140">
        <v>0.5326388888888889</v>
      </c>
      <c r="AQ228" s="140">
        <v>0.44166666666666665</v>
      </c>
      <c r="AR228" s="128" t="s">
        <v>7850</v>
      </c>
      <c r="AS228" s="130">
        <v>0.6194444444444445</v>
      </c>
      <c r="AT228" s="134" t="s">
        <v>7851</v>
      </c>
      <c r="AU228" s="140">
        <v>0.5319444444444444</v>
      </c>
      <c r="AV228" s="128" t="s">
        <v>1055</v>
      </c>
      <c r="AW228" s="130">
        <v>0.5638888888888889</v>
      </c>
      <c r="AX228" s="130">
        <v>0.3375</v>
      </c>
      <c r="AY228" s="140">
        <v>0.3680555555555556</v>
      </c>
      <c r="BA228" s="128" t="s">
        <v>862</v>
      </c>
      <c r="BB228" s="134" t="s">
        <v>7852</v>
      </c>
      <c r="BC228" s="141" t="s">
        <v>7854</v>
      </c>
      <c r="BD228" s="130">
        <v>0.6138888888888889</v>
      </c>
      <c r="BE228" s="140">
        <v>0.4638888888888889</v>
      </c>
      <c r="BF228" s="141"/>
      <c r="BG228" s="141"/>
      <c r="BH228" s="141"/>
    </row>
    <row r="229">
      <c r="A229" s="122">
        <f t="shared" si="3"/>
        <v>0</v>
      </c>
      <c r="B229" s="122">
        <f t="shared" si="4"/>
        <v>0</v>
      </c>
      <c r="C229" s="122">
        <f t="shared" si="5"/>
        <v>0</v>
      </c>
      <c r="D229" s="122">
        <f t="shared" si="6"/>
        <v>0</v>
      </c>
      <c r="E229" s="122">
        <f t="shared" si="2"/>
        <v>312</v>
      </c>
      <c r="F229" s="135" t="s">
        <v>7855</v>
      </c>
      <c r="H229" s="135" t="s">
        <v>1012</v>
      </c>
      <c r="I229" s="135" t="s">
        <v>6327</v>
      </c>
      <c r="J229" s="135" t="s">
        <v>7857</v>
      </c>
      <c r="L229" s="175" t="s">
        <v>7858</v>
      </c>
      <c r="M229" s="175" t="s">
        <v>7859</v>
      </c>
      <c r="N229" s="169" t="s">
        <v>7860</v>
      </c>
      <c r="O229" s="123" t="s">
        <v>7861</v>
      </c>
      <c r="P229" s="142">
        <v>0.41875</v>
      </c>
      <c r="Q229" s="142">
        <v>0.4527777777777778</v>
      </c>
      <c r="R229" s="142">
        <v>0.5673611111111111</v>
      </c>
      <c r="S229" s="142">
        <v>0.6361111111111111</v>
      </c>
      <c r="T229" s="142">
        <v>0.6451388888888889</v>
      </c>
      <c r="U229" s="142">
        <v>0.8486111111111111</v>
      </c>
      <c r="V229" s="142">
        <v>0.8486111111111111</v>
      </c>
      <c r="W229" s="142">
        <v>0.37569444444444444</v>
      </c>
      <c r="X229" s="142">
        <v>0.6451388888888889</v>
      </c>
      <c r="Y229" s="142">
        <v>0.5402777777777777</v>
      </c>
      <c r="Z229" s="142">
        <v>0.42083333333333334</v>
      </c>
      <c r="AA229" s="128" t="s">
        <v>7863</v>
      </c>
      <c r="AB229" s="134" t="s">
        <v>7864</v>
      </c>
      <c r="AC229" s="140">
        <v>0.6104166666666667</v>
      </c>
      <c r="AD229" s="147" t="s">
        <v>7865</v>
      </c>
      <c r="AE229" s="130">
        <v>0.9506944444444444</v>
      </c>
      <c r="AF229" s="134" t="s">
        <v>7866</v>
      </c>
      <c r="AG229" s="130">
        <v>0.6208333333333333</v>
      </c>
      <c r="AH229" s="140">
        <v>0.5986111111111111</v>
      </c>
      <c r="AI229" s="142">
        <v>0.5597222222222222</v>
      </c>
      <c r="AJ229" s="145">
        <v>0.43194444444444446</v>
      </c>
      <c r="AK229" s="134" t="s">
        <v>7867</v>
      </c>
      <c r="AL229" s="130">
        <v>0.6145833333333334</v>
      </c>
      <c r="AM229" s="142">
        <v>0.3923611111111111</v>
      </c>
      <c r="AN229" s="130">
        <v>0.5673611111111111</v>
      </c>
      <c r="AO229" s="130">
        <v>0.6416666666666667</v>
      </c>
      <c r="AP229" s="128" t="s">
        <v>7868</v>
      </c>
      <c r="AQ229" s="128" t="s">
        <v>923</v>
      </c>
      <c r="AR229" s="140">
        <v>0.38125</v>
      </c>
      <c r="AS229" s="134" t="s">
        <v>7869</v>
      </c>
      <c r="AT229" s="130">
        <v>0.5423611111111111</v>
      </c>
      <c r="AU229" s="128" t="s">
        <v>7870</v>
      </c>
      <c r="AV229" s="145">
        <v>0.7104166666666667</v>
      </c>
      <c r="AW229" s="134" t="s">
        <v>7872</v>
      </c>
      <c r="AX229" s="134" t="s">
        <v>7873</v>
      </c>
      <c r="AY229" s="128" t="s">
        <v>7874</v>
      </c>
      <c r="BA229" s="140">
        <v>0.3215277777777778</v>
      </c>
      <c r="BB229" s="130">
        <v>0.45555555555555555</v>
      </c>
      <c r="BC229" s="146">
        <v>0.8034722222222223</v>
      </c>
      <c r="BD229" s="134" t="s">
        <v>7875</v>
      </c>
      <c r="BE229" s="128" t="s">
        <v>7876</v>
      </c>
      <c r="BF229" s="146"/>
      <c r="BG229" s="146"/>
      <c r="BH229" s="146"/>
    </row>
    <row r="230">
      <c r="A230" s="122">
        <f t="shared" si="3"/>
        <v>0</v>
      </c>
      <c r="B230" s="122">
        <f t="shared" si="4"/>
        <v>0</v>
      </c>
      <c r="C230" s="122">
        <f t="shared" si="5"/>
        <v>0</v>
      </c>
      <c r="D230" s="122">
        <f t="shared" si="6"/>
        <v>0</v>
      </c>
      <c r="E230" s="122">
        <f t="shared" si="2"/>
        <v>525</v>
      </c>
      <c r="F230" s="135">
        <v>76.0</v>
      </c>
      <c r="H230" s="135">
        <v>76.0</v>
      </c>
      <c r="I230" s="135">
        <v>76.0</v>
      </c>
      <c r="J230" s="135">
        <v>76.0</v>
      </c>
      <c r="L230" s="175" t="s">
        <v>7878</v>
      </c>
      <c r="M230" s="175" t="s">
        <v>7879</v>
      </c>
      <c r="N230" s="169" t="s">
        <v>7880</v>
      </c>
      <c r="O230" s="123" t="s">
        <v>1196</v>
      </c>
      <c r="P230" s="138" t="s">
        <v>7882</v>
      </c>
      <c r="Q230" s="138" t="s">
        <v>7883</v>
      </c>
      <c r="R230" s="138" t="s">
        <v>7884</v>
      </c>
      <c r="S230" s="138" t="s">
        <v>7886</v>
      </c>
      <c r="T230" s="138" t="s">
        <v>7887</v>
      </c>
      <c r="U230" s="138" t="s">
        <v>7888</v>
      </c>
      <c r="V230" s="138" t="s">
        <v>7888</v>
      </c>
      <c r="W230" s="138" t="s">
        <v>1969</v>
      </c>
      <c r="X230" s="138" t="s">
        <v>7889</v>
      </c>
      <c r="Y230" s="138" t="s">
        <v>7890</v>
      </c>
      <c r="Z230" s="138" t="s">
        <v>7891</v>
      </c>
      <c r="AA230" s="145">
        <v>0.8770833333333333</v>
      </c>
      <c r="AB230" s="130">
        <v>0.6590277777777778</v>
      </c>
      <c r="AC230" s="128" t="s">
        <v>7892</v>
      </c>
      <c r="AD230" s="125">
        <v>0.6875</v>
      </c>
      <c r="AE230" s="134" t="s">
        <v>7893</v>
      </c>
      <c r="AF230" s="130">
        <v>0.6138888888888889</v>
      </c>
      <c r="AG230" s="134" t="s">
        <v>7894</v>
      </c>
      <c r="AH230" s="128" t="s">
        <v>7895</v>
      </c>
      <c r="AI230" s="138" t="s">
        <v>7622</v>
      </c>
      <c r="AJ230" s="128" t="s">
        <v>7896</v>
      </c>
      <c r="AK230" s="130">
        <v>0.9256944444444445</v>
      </c>
      <c r="AL230" s="130">
        <v>0.61875</v>
      </c>
      <c r="AM230" s="138" t="s">
        <v>7898</v>
      </c>
      <c r="AN230" s="134" t="s">
        <v>7899</v>
      </c>
      <c r="AO230" s="134" t="s">
        <v>7900</v>
      </c>
      <c r="AP230" s="140">
        <v>0.5402777777777777</v>
      </c>
      <c r="AQ230" s="140">
        <v>0.44305555555555554</v>
      </c>
      <c r="AR230" s="128" t="s">
        <v>7901</v>
      </c>
      <c r="AS230" s="130">
        <v>0.6277777777777778</v>
      </c>
      <c r="AT230" s="134" t="s">
        <v>7902</v>
      </c>
      <c r="AU230" s="140">
        <v>0.5416666666666666</v>
      </c>
      <c r="AV230" s="128" t="s">
        <v>7903</v>
      </c>
      <c r="AW230" s="130">
        <v>0.56875</v>
      </c>
      <c r="AX230" s="130">
        <v>0.34097222222222223</v>
      </c>
      <c r="AY230" s="140">
        <v>0.37083333333333335</v>
      </c>
      <c r="BA230" s="128" t="s">
        <v>7904</v>
      </c>
      <c r="BB230" s="134" t="s">
        <v>7905</v>
      </c>
      <c r="BC230" s="141" t="s">
        <v>7906</v>
      </c>
      <c r="BD230" s="130">
        <v>0.6145833333333334</v>
      </c>
      <c r="BE230" s="140">
        <v>0.46805555555555556</v>
      </c>
      <c r="BF230" s="141"/>
      <c r="BG230" s="141"/>
      <c r="BH230" s="141"/>
    </row>
    <row r="231">
      <c r="A231" s="122">
        <f t="shared" si="3"/>
        <v>0</v>
      </c>
      <c r="B231" s="122">
        <f t="shared" si="4"/>
        <v>0</v>
      </c>
      <c r="C231" s="122">
        <f t="shared" si="5"/>
        <v>0</v>
      </c>
      <c r="D231" s="122">
        <f t="shared" si="6"/>
        <v>0</v>
      </c>
      <c r="E231" s="122">
        <f t="shared" si="2"/>
        <v>285</v>
      </c>
      <c r="F231" s="135" t="s">
        <v>7907</v>
      </c>
      <c r="H231" s="135" t="s">
        <v>7908</v>
      </c>
      <c r="I231" s="135" t="s">
        <v>7909</v>
      </c>
      <c r="J231" s="135" t="s">
        <v>7912</v>
      </c>
      <c r="L231" s="175" t="s">
        <v>7913</v>
      </c>
      <c r="M231" s="175" t="s">
        <v>7914</v>
      </c>
      <c r="N231" s="169" t="s">
        <v>7915</v>
      </c>
      <c r="O231" s="123" t="s">
        <v>7916</v>
      </c>
      <c r="P231" s="142">
        <v>0.4201388888888889</v>
      </c>
      <c r="Q231" s="142">
        <v>0.4527777777777778</v>
      </c>
      <c r="R231" s="142">
        <v>0.575</v>
      </c>
      <c r="S231" s="142">
        <v>0.6381944444444444</v>
      </c>
      <c r="T231" s="142">
        <v>0.6548611111111111</v>
      </c>
      <c r="U231" s="142">
        <v>0.8527777777777777</v>
      </c>
      <c r="V231" s="142">
        <v>0.8527777777777777</v>
      </c>
      <c r="W231" s="142">
        <v>0.3770833333333333</v>
      </c>
      <c r="X231" s="142">
        <v>0.6486111111111111</v>
      </c>
      <c r="Y231" s="142">
        <v>0.5423611111111111</v>
      </c>
      <c r="Z231" s="142">
        <v>0.42291666666666666</v>
      </c>
      <c r="AA231" s="128" t="s">
        <v>7917</v>
      </c>
      <c r="AB231" s="134" t="s">
        <v>7918</v>
      </c>
      <c r="AC231" s="140">
        <v>0.6145833333333334</v>
      </c>
      <c r="AD231" s="147" t="s">
        <v>7919</v>
      </c>
      <c r="AE231" s="130">
        <v>0.9548611111111112</v>
      </c>
      <c r="AF231" s="134" t="s">
        <v>7920</v>
      </c>
      <c r="AG231" s="130">
        <v>0.6263888888888889</v>
      </c>
      <c r="AH231" s="140">
        <v>0.6041666666666666</v>
      </c>
      <c r="AI231" s="142">
        <v>0.56875</v>
      </c>
      <c r="AJ231" s="145">
        <v>0.44027777777777777</v>
      </c>
      <c r="AK231" s="134" t="s">
        <v>7921</v>
      </c>
      <c r="AL231" s="134" t="s">
        <v>7922</v>
      </c>
      <c r="AM231" s="142">
        <v>0.3951388888888889</v>
      </c>
      <c r="AN231" s="130">
        <v>0.5743055555555555</v>
      </c>
      <c r="AO231" s="130">
        <v>0.6451388888888889</v>
      </c>
      <c r="AP231" s="128" t="s">
        <v>7923</v>
      </c>
      <c r="AQ231" s="128" t="s">
        <v>7924</v>
      </c>
      <c r="AR231" s="140">
        <v>0.38333333333333336</v>
      </c>
      <c r="AS231" s="134" t="s">
        <v>7925</v>
      </c>
      <c r="AT231" s="130">
        <v>0.5444444444444444</v>
      </c>
      <c r="AU231" s="128" t="s">
        <v>7926</v>
      </c>
      <c r="AV231" s="145">
        <v>0.7125</v>
      </c>
      <c r="AW231" s="134" t="s">
        <v>7927</v>
      </c>
      <c r="AX231" s="134" t="s">
        <v>7929</v>
      </c>
      <c r="AY231" s="128" t="s">
        <v>7930</v>
      </c>
      <c r="BA231" s="140">
        <v>0.3236111111111111</v>
      </c>
      <c r="BB231" s="130">
        <v>0.4583333333333333</v>
      </c>
      <c r="BC231" s="146">
        <v>0.8069444444444445</v>
      </c>
      <c r="BD231" s="134" t="s">
        <v>7931</v>
      </c>
      <c r="BE231" s="128" t="s">
        <v>7932</v>
      </c>
      <c r="BF231" s="146"/>
      <c r="BG231" s="146"/>
      <c r="BH231" s="146"/>
    </row>
    <row r="232">
      <c r="A232" s="122">
        <f t="shared" si="3"/>
        <v>0</v>
      </c>
      <c r="B232" s="122">
        <f t="shared" si="4"/>
        <v>0</v>
      </c>
      <c r="C232" s="122">
        <f t="shared" si="5"/>
        <v>0</v>
      </c>
      <c r="D232" s="122">
        <f t="shared" si="6"/>
        <v>0</v>
      </c>
      <c r="E232" s="122">
        <f t="shared" si="2"/>
        <v>707</v>
      </c>
      <c r="F232" s="135" t="s">
        <v>7934</v>
      </c>
      <c r="H232" s="135" t="s">
        <v>7935</v>
      </c>
      <c r="I232" s="135" t="s">
        <v>7936</v>
      </c>
      <c r="J232" s="135" t="s">
        <v>7937</v>
      </c>
      <c r="L232" s="175" t="s">
        <v>7938</v>
      </c>
      <c r="M232" s="175" t="s">
        <v>7939</v>
      </c>
      <c r="N232" s="169" t="s">
        <v>7940</v>
      </c>
      <c r="O232" s="123" t="s">
        <v>7941</v>
      </c>
      <c r="P232" s="138" t="s">
        <v>7942</v>
      </c>
      <c r="Q232" s="138" t="s">
        <v>7943</v>
      </c>
      <c r="R232" s="138" t="s">
        <v>7944</v>
      </c>
      <c r="S232" s="138" t="s">
        <v>1909</v>
      </c>
      <c r="T232" s="138" t="s">
        <v>7946</v>
      </c>
      <c r="U232" s="138" t="s">
        <v>7947</v>
      </c>
      <c r="V232" s="138" t="s">
        <v>7947</v>
      </c>
      <c r="W232" s="138" t="s">
        <v>7948</v>
      </c>
      <c r="X232" s="138" t="s">
        <v>7949</v>
      </c>
      <c r="Y232" s="138" t="s">
        <v>7950</v>
      </c>
      <c r="Z232" s="138" t="s">
        <v>7951</v>
      </c>
      <c r="AA232" s="145">
        <v>0.8798611111111111</v>
      </c>
      <c r="AB232" s="130">
        <v>0.6611111111111111</v>
      </c>
      <c r="AC232" s="128" t="s">
        <v>7952</v>
      </c>
      <c r="AD232" s="125">
        <v>0.69375</v>
      </c>
      <c r="AE232" s="134" t="s">
        <v>7954</v>
      </c>
      <c r="AF232" s="130">
        <v>0.6236111111111111</v>
      </c>
      <c r="AG232" s="134" t="s">
        <v>7955</v>
      </c>
      <c r="AH232" s="128" t="s">
        <v>7956</v>
      </c>
      <c r="AI232" s="138" t="s">
        <v>7678</v>
      </c>
      <c r="AJ232" s="128" t="s">
        <v>7957</v>
      </c>
      <c r="AK232" s="130">
        <v>0.9375</v>
      </c>
      <c r="AL232" s="130">
        <v>0.6256944444444444</v>
      </c>
      <c r="AM232" s="138" t="s">
        <v>7958</v>
      </c>
      <c r="AN232" s="134" t="s">
        <v>7959</v>
      </c>
      <c r="AO232" s="134" t="s">
        <v>7960</v>
      </c>
      <c r="AP232" s="140">
        <v>0.54375</v>
      </c>
      <c r="AQ232" s="140">
        <v>0.44375</v>
      </c>
      <c r="AR232" s="128" t="s">
        <v>7961</v>
      </c>
      <c r="AS232" s="130">
        <v>0.6319444444444444</v>
      </c>
      <c r="AT232" s="134" t="s">
        <v>7962</v>
      </c>
      <c r="AU232" s="140">
        <v>0.5458333333333333</v>
      </c>
      <c r="AV232" s="128" t="s">
        <v>7963</v>
      </c>
      <c r="AW232" s="130">
        <v>0.5701388888888889</v>
      </c>
      <c r="AX232" s="130">
        <v>0.3451388888888889</v>
      </c>
      <c r="AY232" s="140">
        <v>0.3729166666666667</v>
      </c>
      <c r="BA232" s="128" t="s">
        <v>7964</v>
      </c>
      <c r="BB232" s="134" t="s">
        <v>7965</v>
      </c>
      <c r="BC232" s="141" t="s">
        <v>7966</v>
      </c>
      <c r="BD232" s="130">
        <v>0.6194444444444445</v>
      </c>
      <c r="BE232" s="140">
        <v>0.47152777777777777</v>
      </c>
      <c r="BF232" s="141"/>
      <c r="BG232" s="141"/>
      <c r="BH232" s="141"/>
    </row>
    <row r="233">
      <c r="A233" s="122">
        <f t="shared" si="3"/>
        <v>0</v>
      </c>
      <c r="B233" s="122">
        <f t="shared" si="4"/>
        <v>0</v>
      </c>
      <c r="C233" s="122">
        <f t="shared" si="5"/>
        <v>0</v>
      </c>
      <c r="D233" s="122">
        <f t="shared" si="6"/>
        <v>0</v>
      </c>
      <c r="E233" s="122">
        <f t="shared" si="2"/>
        <v>295</v>
      </c>
      <c r="F233" s="135">
        <v>77.0</v>
      </c>
      <c r="H233" s="135">
        <v>77.0</v>
      </c>
      <c r="I233" s="135">
        <v>77.0</v>
      </c>
      <c r="J233" s="135">
        <v>77.0</v>
      </c>
      <c r="L233" s="175" t="s">
        <v>7967</v>
      </c>
      <c r="M233" s="175" t="s">
        <v>7968</v>
      </c>
      <c r="N233" s="169" t="s">
        <v>7971</v>
      </c>
      <c r="O233" s="123" t="s">
        <v>7972</v>
      </c>
      <c r="P233" s="142">
        <v>0.4222222222222222</v>
      </c>
      <c r="Q233" s="142">
        <v>0.4534722222222222</v>
      </c>
      <c r="R233" s="142">
        <v>0.5770833333333333</v>
      </c>
      <c r="S233" s="142">
        <v>0.6423611111111112</v>
      </c>
      <c r="T233" s="142">
        <v>0.6631944444444444</v>
      </c>
      <c r="U233" s="142">
        <v>0.8576388888888888</v>
      </c>
      <c r="V233" s="142">
        <v>0.8576388888888888</v>
      </c>
      <c r="W233" s="142">
        <v>0.37777777777777777</v>
      </c>
      <c r="X233" s="142">
        <v>0.6548611111111111</v>
      </c>
      <c r="Y233" s="142">
        <v>0.55</v>
      </c>
      <c r="Z233" s="142">
        <v>0.42430555555555555</v>
      </c>
      <c r="AA233" s="128" t="s">
        <v>7973</v>
      </c>
      <c r="AB233" s="134" t="s">
        <v>7974</v>
      </c>
      <c r="AC233" s="140">
        <v>0.6194444444444445</v>
      </c>
      <c r="AD233" s="147" t="s">
        <v>7975</v>
      </c>
      <c r="AE233" s="130">
        <v>0.9611111111111111</v>
      </c>
      <c r="AF233" s="134" t="s">
        <v>7976</v>
      </c>
      <c r="AG233" s="130">
        <v>0.6298611111111111</v>
      </c>
      <c r="AH233" s="140">
        <v>0.6138888888888889</v>
      </c>
      <c r="AI233" s="142">
        <v>0.5715277777777777</v>
      </c>
      <c r="AJ233" s="145">
        <v>0.44583333333333336</v>
      </c>
      <c r="AK233" s="134" t="s">
        <v>7977</v>
      </c>
      <c r="AL233" s="134" t="s">
        <v>7978</v>
      </c>
      <c r="AM233" s="142">
        <v>0.40555555555555556</v>
      </c>
      <c r="AN233" s="130">
        <v>0.5763888888888888</v>
      </c>
      <c r="AO233" s="130">
        <v>0.6513888888888889</v>
      </c>
      <c r="AP233" s="128" t="s">
        <v>7979</v>
      </c>
      <c r="AQ233" s="128" t="s">
        <v>7980</v>
      </c>
      <c r="AR233" s="140">
        <v>0.3854166666666667</v>
      </c>
      <c r="AS233" s="134" t="s">
        <v>7981</v>
      </c>
      <c r="AT233" s="130">
        <v>0.5513888888888889</v>
      </c>
      <c r="AU233" s="128" t="s">
        <v>7982</v>
      </c>
      <c r="AV233" s="145">
        <v>0.7173611111111111</v>
      </c>
      <c r="AW233" s="134" t="s">
        <v>7983</v>
      </c>
      <c r="AX233" s="134" t="s">
        <v>7984</v>
      </c>
      <c r="AY233" s="128" t="s">
        <v>7985</v>
      </c>
      <c r="BA233" s="140">
        <v>0.3263888888888889</v>
      </c>
      <c r="BB233" s="130">
        <v>0.4597222222222222</v>
      </c>
      <c r="BC233" s="146">
        <v>0.8097222222222222</v>
      </c>
      <c r="BD233" s="134" t="s">
        <v>7988</v>
      </c>
      <c r="BE233" s="128" t="s">
        <v>7989</v>
      </c>
      <c r="BF233" s="146"/>
      <c r="BG233" s="146"/>
      <c r="BH233" s="146"/>
    </row>
    <row r="234">
      <c r="A234" s="122">
        <f t="shared" si="3"/>
        <v>0</v>
      </c>
      <c r="B234" s="122">
        <f t="shared" si="4"/>
        <v>0</v>
      </c>
      <c r="C234" s="122">
        <f t="shared" si="5"/>
        <v>0</v>
      </c>
      <c r="D234" s="122">
        <f t="shared" si="6"/>
        <v>0</v>
      </c>
      <c r="E234" s="122">
        <f t="shared" si="2"/>
        <v>528</v>
      </c>
      <c r="F234" s="135" t="s">
        <v>7993</v>
      </c>
      <c r="H234" s="135" t="s">
        <v>7994</v>
      </c>
      <c r="I234" s="135" t="s">
        <v>7995</v>
      </c>
      <c r="J234" s="135" t="s">
        <v>7996</v>
      </c>
      <c r="L234" s="175" t="s">
        <v>661</v>
      </c>
      <c r="M234" s="175" t="s">
        <v>1196</v>
      </c>
      <c r="N234" s="169" t="s">
        <v>7997</v>
      </c>
      <c r="O234" s="123" t="s">
        <v>7998</v>
      </c>
      <c r="P234" s="138" t="s">
        <v>7999</v>
      </c>
      <c r="Q234" s="138" t="s">
        <v>8000</v>
      </c>
      <c r="R234" s="138" t="s">
        <v>8001</v>
      </c>
      <c r="S234" s="138" t="s">
        <v>8002</v>
      </c>
      <c r="T234" s="138" t="s">
        <v>8003</v>
      </c>
      <c r="U234" s="138" t="s">
        <v>8004</v>
      </c>
      <c r="V234" s="138" t="s">
        <v>8004</v>
      </c>
      <c r="W234" s="138" t="s">
        <v>8005</v>
      </c>
      <c r="X234" s="138" t="s">
        <v>8006</v>
      </c>
      <c r="Y234" s="138" t="s">
        <v>8007</v>
      </c>
      <c r="Z234" s="138" t="s">
        <v>8008</v>
      </c>
      <c r="AA234" s="145">
        <v>0.8826388888888889</v>
      </c>
      <c r="AB234" s="130">
        <v>0.6666666666666666</v>
      </c>
      <c r="AC234" s="128" t="s">
        <v>8010</v>
      </c>
      <c r="AD234" s="125">
        <v>0.7006944444444444</v>
      </c>
      <c r="AE234" s="134" t="s">
        <v>8011</v>
      </c>
      <c r="AF234" s="130">
        <v>0.63125</v>
      </c>
      <c r="AG234" s="134" t="s">
        <v>8012</v>
      </c>
      <c r="AH234" s="128" t="s">
        <v>8013</v>
      </c>
      <c r="AI234" s="138" t="s">
        <v>7732</v>
      </c>
      <c r="AJ234" s="128" t="s">
        <v>8014</v>
      </c>
      <c r="AK234" s="130">
        <v>0.9430555555555555</v>
      </c>
      <c r="AL234" s="130">
        <v>0.6298611111111111</v>
      </c>
      <c r="AM234" s="138" t="s">
        <v>8016</v>
      </c>
      <c r="AN234" s="134" t="s">
        <v>8017</v>
      </c>
      <c r="AO234" s="134" t="s">
        <v>8018</v>
      </c>
      <c r="AP234" s="140">
        <v>0.5611111111111111</v>
      </c>
      <c r="AQ234" s="140">
        <v>0.4444444444444444</v>
      </c>
      <c r="AR234" s="128" t="s">
        <v>8019</v>
      </c>
      <c r="AS234" s="130">
        <v>0.6354166666666666</v>
      </c>
      <c r="AT234" s="134" t="s">
        <v>8020</v>
      </c>
      <c r="AU234" s="140">
        <v>0.55</v>
      </c>
      <c r="AV234" s="128" t="s">
        <v>8021</v>
      </c>
      <c r="AW234" s="130">
        <v>0.5736111111111111</v>
      </c>
      <c r="AX234" s="130">
        <v>0.3472222222222222</v>
      </c>
      <c r="AY234" s="140">
        <v>0.37430555555555556</v>
      </c>
      <c r="BA234" s="128" t="s">
        <v>8022</v>
      </c>
      <c r="BB234" s="134" t="s">
        <v>8023</v>
      </c>
      <c r="BC234" s="141" t="s">
        <v>8024</v>
      </c>
      <c r="BD234" s="130">
        <v>0.6229166666666667</v>
      </c>
      <c r="BE234" s="140">
        <v>0.47291666666666665</v>
      </c>
      <c r="BF234" s="141"/>
      <c r="BG234" s="141"/>
      <c r="BH234" s="141"/>
    </row>
    <row r="235">
      <c r="A235" s="122">
        <f t="shared" si="3"/>
        <v>0</v>
      </c>
      <c r="B235" s="122">
        <f t="shared" si="4"/>
        <v>0</v>
      </c>
      <c r="C235" s="122">
        <f t="shared" si="5"/>
        <v>0</v>
      </c>
      <c r="D235" s="122">
        <f t="shared" si="6"/>
        <v>0</v>
      </c>
      <c r="E235" s="122">
        <f t="shared" si="2"/>
        <v>333</v>
      </c>
      <c r="F235" s="135" t="s">
        <v>8026</v>
      </c>
      <c r="H235" s="135" t="s">
        <v>8028</v>
      </c>
      <c r="I235" s="135" t="s">
        <v>8029</v>
      </c>
      <c r="J235" s="135" t="s">
        <v>8030</v>
      </c>
      <c r="L235" s="175" t="s">
        <v>8032</v>
      </c>
      <c r="M235" s="175" t="s">
        <v>8033</v>
      </c>
      <c r="N235" s="169" t="s">
        <v>8034</v>
      </c>
      <c r="O235" s="123" t="s">
        <v>8035</v>
      </c>
      <c r="P235" s="142">
        <v>0.4263888888888889</v>
      </c>
      <c r="Q235" s="142">
        <v>0.4583333333333333</v>
      </c>
      <c r="R235" s="142">
        <v>0.5791666666666667</v>
      </c>
      <c r="S235" s="142">
        <v>0.64375</v>
      </c>
      <c r="T235" s="142">
        <v>0.6784722222222223</v>
      </c>
      <c r="U235" s="142">
        <v>0.8673611111111111</v>
      </c>
      <c r="V235" s="142">
        <v>0.8673611111111111</v>
      </c>
      <c r="W235" s="142">
        <v>0.3798611111111111</v>
      </c>
      <c r="X235" s="142">
        <v>0.6652777777777777</v>
      </c>
      <c r="Y235" s="142">
        <v>0.5534722222222223</v>
      </c>
      <c r="Z235" s="142">
        <v>0.4284722222222222</v>
      </c>
      <c r="AA235" s="128" t="s">
        <v>8036</v>
      </c>
      <c r="AB235" s="134" t="s">
        <v>8037</v>
      </c>
      <c r="AC235" s="140">
        <v>0.6243055555555556</v>
      </c>
      <c r="AD235" s="147" t="s">
        <v>8038</v>
      </c>
      <c r="AE235" s="130">
        <v>0.9673611111111111</v>
      </c>
      <c r="AF235" s="134" t="s">
        <v>8039</v>
      </c>
      <c r="AG235" s="130">
        <v>0.6368055555555555</v>
      </c>
      <c r="AH235" s="140">
        <v>0.6180555555555556</v>
      </c>
      <c r="AI235" s="142">
        <v>0.5798611111111112</v>
      </c>
      <c r="AJ235" s="145">
        <v>0.44722222222222224</v>
      </c>
      <c r="AK235" s="134" t="s">
        <v>8040</v>
      </c>
      <c r="AL235" s="134" t="s">
        <v>8041</v>
      </c>
      <c r="AM235" s="142">
        <v>0.4076388888888889</v>
      </c>
      <c r="AN235" s="130">
        <v>0.5784722222222223</v>
      </c>
      <c r="AO235" s="130">
        <v>0.6555555555555556</v>
      </c>
      <c r="AP235" s="128" t="s">
        <v>8042</v>
      </c>
      <c r="AQ235" s="128" t="s">
        <v>8043</v>
      </c>
      <c r="AR235" s="140">
        <v>0.38819444444444445</v>
      </c>
      <c r="AS235" s="134" t="s">
        <v>8044</v>
      </c>
      <c r="AT235" s="130">
        <v>0.5590277777777778</v>
      </c>
      <c r="AU235" s="128" t="s">
        <v>8045</v>
      </c>
      <c r="AV235" s="145">
        <v>0.7208333333333333</v>
      </c>
      <c r="AW235" s="134" t="s">
        <v>8046</v>
      </c>
      <c r="AX235" s="134" t="s">
        <v>8047</v>
      </c>
      <c r="AY235" s="128" t="s">
        <v>876</v>
      </c>
      <c r="BA235" s="140">
        <v>0.3298611111111111</v>
      </c>
      <c r="BB235" s="130">
        <v>0.46041666666666664</v>
      </c>
      <c r="BC235" s="146">
        <v>0.8138888888888889</v>
      </c>
      <c r="BD235" s="134" t="s">
        <v>8048</v>
      </c>
      <c r="BE235" s="128" t="s">
        <v>1880</v>
      </c>
      <c r="BF235" s="146"/>
      <c r="BG235" s="146"/>
      <c r="BH235" s="146"/>
    </row>
    <row r="236">
      <c r="A236" s="122">
        <f t="shared" si="3"/>
        <v>0</v>
      </c>
      <c r="B236" s="122">
        <f t="shared" si="4"/>
        <v>0</v>
      </c>
      <c r="C236" s="122">
        <f t="shared" si="5"/>
        <v>0</v>
      </c>
      <c r="D236" s="122">
        <f t="shared" si="6"/>
        <v>0</v>
      </c>
      <c r="E236" s="122">
        <f t="shared" si="2"/>
        <v>635</v>
      </c>
      <c r="F236" s="135">
        <v>78.0</v>
      </c>
      <c r="H236" s="135">
        <v>78.0</v>
      </c>
      <c r="I236" s="135">
        <v>78.0</v>
      </c>
      <c r="J236" s="135">
        <v>78.0</v>
      </c>
      <c r="L236" s="175" t="s">
        <v>615</v>
      </c>
      <c r="M236" s="175" t="s">
        <v>8050</v>
      </c>
      <c r="N236" s="169" t="s">
        <v>8051</v>
      </c>
      <c r="O236" s="123" t="s">
        <v>8052</v>
      </c>
      <c r="P236" s="138" t="s">
        <v>1332</v>
      </c>
      <c r="Q236" s="138" t="s">
        <v>8053</v>
      </c>
      <c r="R236" s="138" t="s">
        <v>8054</v>
      </c>
      <c r="S236" s="138" t="s">
        <v>8055</v>
      </c>
      <c r="T236" s="138" t="s">
        <v>8056</v>
      </c>
      <c r="U236" s="138" t="s">
        <v>8058</v>
      </c>
      <c r="V236" s="138" t="s">
        <v>8058</v>
      </c>
      <c r="W236" s="138" t="s">
        <v>8060</v>
      </c>
      <c r="X236" s="138" t="s">
        <v>8062</v>
      </c>
      <c r="Y236" s="138" t="s">
        <v>8063</v>
      </c>
      <c r="Z236" s="138" t="s">
        <v>8064</v>
      </c>
      <c r="AA236" s="145">
        <v>0.8875</v>
      </c>
      <c r="AB236" s="130">
        <v>0.6708333333333333</v>
      </c>
      <c r="AC236" s="128" t="s">
        <v>8065</v>
      </c>
      <c r="AD236" s="125">
        <v>0.7069444444444445</v>
      </c>
      <c r="AE236" s="134" t="s">
        <v>8066</v>
      </c>
      <c r="AF236" s="130">
        <v>0.6347222222222222</v>
      </c>
      <c r="AG236" s="134" t="s">
        <v>8067</v>
      </c>
      <c r="AH236" s="128" t="s">
        <v>8068</v>
      </c>
      <c r="AI236" s="138" t="s">
        <v>7791</v>
      </c>
      <c r="AJ236" s="128" t="s">
        <v>653</v>
      </c>
      <c r="AK236" s="130">
        <v>0.9534722222222223</v>
      </c>
      <c r="AL236" s="130">
        <v>0.6354166666666666</v>
      </c>
      <c r="AM236" s="138" t="s">
        <v>8069</v>
      </c>
      <c r="AN236" s="134" t="s">
        <v>8070</v>
      </c>
      <c r="AO236" s="134" t="s">
        <v>8071</v>
      </c>
      <c r="AP236" s="140">
        <v>0.5638888888888889</v>
      </c>
      <c r="AQ236" s="140">
        <v>0.4465277777777778</v>
      </c>
      <c r="AR236" s="128" t="s">
        <v>8072</v>
      </c>
      <c r="AS236" s="130">
        <v>0.6381944444444444</v>
      </c>
      <c r="AT236" s="134" t="s">
        <v>8073</v>
      </c>
      <c r="AU236" s="140">
        <v>0.55625</v>
      </c>
      <c r="AV236" s="128" t="s">
        <v>8074</v>
      </c>
      <c r="AW236" s="130">
        <v>0.575</v>
      </c>
      <c r="AX236" s="130">
        <v>0.34930555555555554</v>
      </c>
      <c r="AY236" s="140">
        <v>0.37916666666666665</v>
      </c>
      <c r="BA236" s="128" t="s">
        <v>8075</v>
      </c>
      <c r="BB236" s="134" t="s">
        <v>862</v>
      </c>
      <c r="BC236" s="141" t="s">
        <v>8076</v>
      </c>
      <c r="BD236" s="130">
        <v>0.625</v>
      </c>
      <c r="BE236" s="140">
        <v>0.47430555555555554</v>
      </c>
      <c r="BF236" s="141"/>
      <c r="BG236" s="141"/>
      <c r="BH236" s="141"/>
    </row>
    <row r="237">
      <c r="A237" s="122">
        <f t="shared" si="3"/>
        <v>0</v>
      </c>
      <c r="B237" s="122">
        <f t="shared" si="4"/>
        <v>0</v>
      </c>
      <c r="C237" s="122">
        <f t="shared" si="5"/>
        <v>0</v>
      </c>
      <c r="D237" s="122">
        <f t="shared" si="6"/>
        <v>0</v>
      </c>
      <c r="E237" s="122">
        <f t="shared" si="2"/>
        <v>278</v>
      </c>
      <c r="F237" s="135" t="s">
        <v>8079</v>
      </c>
      <c r="H237" s="135" t="s">
        <v>8080</v>
      </c>
      <c r="I237" s="135" t="s">
        <v>8081</v>
      </c>
      <c r="J237" s="135" t="s">
        <v>8082</v>
      </c>
      <c r="L237" s="175" t="s">
        <v>8083</v>
      </c>
      <c r="M237" s="175" t="s">
        <v>661</v>
      </c>
      <c r="N237" s="169" t="s">
        <v>8084</v>
      </c>
      <c r="O237" s="123" t="s">
        <v>8085</v>
      </c>
      <c r="P237" s="142">
        <v>0.4270833333333333</v>
      </c>
      <c r="Q237" s="142">
        <v>0.4638888888888889</v>
      </c>
      <c r="R237" s="142">
        <v>0.5833333333333334</v>
      </c>
      <c r="S237" s="142">
        <v>0.6472222222222223</v>
      </c>
      <c r="T237" s="142">
        <v>0.6854166666666667</v>
      </c>
      <c r="U237" s="142">
        <v>0.8708333333333333</v>
      </c>
      <c r="V237" s="142">
        <v>0.8708333333333333</v>
      </c>
      <c r="W237" s="142">
        <v>0.38125</v>
      </c>
      <c r="X237" s="142">
        <v>0.6659722222222222</v>
      </c>
      <c r="Y237" s="142">
        <v>0.5611111111111111</v>
      </c>
      <c r="Z237" s="142">
        <v>0.4305555555555556</v>
      </c>
      <c r="AA237" s="128" t="s">
        <v>8086</v>
      </c>
      <c r="AB237" s="130">
        <v>0.6736111111111112</v>
      </c>
      <c r="AC237" s="140">
        <v>0.6298611111111111</v>
      </c>
      <c r="AD237" s="147" t="s">
        <v>8088</v>
      </c>
      <c r="AE237" s="130">
        <v>0.9736111111111111</v>
      </c>
      <c r="AF237" s="134" t="s">
        <v>8089</v>
      </c>
      <c r="AG237" s="130">
        <v>0.6402777777777777</v>
      </c>
      <c r="AH237" s="140">
        <v>0.6243055555555556</v>
      </c>
      <c r="AI237" s="142">
        <v>0.5868055555555556</v>
      </c>
      <c r="AJ237" s="145">
        <v>0.4513888888888889</v>
      </c>
      <c r="AK237" s="134" t="s">
        <v>8091</v>
      </c>
      <c r="AL237" s="134" t="s">
        <v>8092</v>
      </c>
      <c r="AM237" s="142">
        <v>0.4097222222222222</v>
      </c>
      <c r="AN237" s="130">
        <v>0.5854166666666667</v>
      </c>
      <c r="AO237" s="130">
        <v>0.6604166666666667</v>
      </c>
      <c r="AP237" s="128" t="s">
        <v>8094</v>
      </c>
      <c r="AQ237" s="128" t="s">
        <v>8095</v>
      </c>
      <c r="AR237" s="140">
        <v>0.4</v>
      </c>
      <c r="AS237" s="134" t="s">
        <v>8097</v>
      </c>
      <c r="AT237" s="130">
        <v>0.5722222222222222</v>
      </c>
      <c r="AU237" s="128" t="s">
        <v>8098</v>
      </c>
      <c r="AV237" s="145">
        <v>0.7340277777777777</v>
      </c>
      <c r="AW237" s="134" t="s">
        <v>8100</v>
      </c>
      <c r="AX237" s="134" t="s">
        <v>8101</v>
      </c>
      <c r="AY237" s="128" t="s">
        <v>8102</v>
      </c>
      <c r="BA237" s="140">
        <v>0.3333333333333333</v>
      </c>
      <c r="BB237" s="130">
        <v>0.4625</v>
      </c>
      <c r="BC237" s="146">
        <v>0.8152777777777778</v>
      </c>
      <c r="BD237" s="134" t="s">
        <v>8104</v>
      </c>
      <c r="BE237" s="128" t="s">
        <v>8106</v>
      </c>
      <c r="BF237" s="146"/>
      <c r="BG237" s="146"/>
      <c r="BH237" s="146"/>
    </row>
    <row r="238">
      <c r="A238" s="122">
        <f t="shared" si="3"/>
        <v>0</v>
      </c>
      <c r="B238" s="122">
        <f t="shared" si="4"/>
        <v>0</v>
      </c>
      <c r="C238" s="122">
        <f t="shared" si="5"/>
        <v>0</v>
      </c>
      <c r="D238" s="122">
        <f t="shared" si="6"/>
        <v>0</v>
      </c>
      <c r="E238" s="122">
        <f t="shared" si="2"/>
        <v>605</v>
      </c>
      <c r="F238" s="135" t="s">
        <v>8110</v>
      </c>
      <c r="H238" s="135" t="s">
        <v>8111</v>
      </c>
      <c r="I238" s="135" t="s">
        <v>8112</v>
      </c>
      <c r="J238" s="135" t="s">
        <v>8113</v>
      </c>
      <c r="L238" s="175" t="s">
        <v>8114</v>
      </c>
      <c r="M238" s="175" t="s">
        <v>8115</v>
      </c>
      <c r="N238" s="169" t="s">
        <v>8116</v>
      </c>
      <c r="O238" s="123" t="s">
        <v>8117</v>
      </c>
      <c r="P238" s="138" t="s">
        <v>8118</v>
      </c>
      <c r="Q238" s="138" t="s">
        <v>7891</v>
      </c>
      <c r="R238" s="138" t="s">
        <v>8120</v>
      </c>
      <c r="S238" s="138" t="s">
        <v>8121</v>
      </c>
      <c r="T238" s="138" t="s">
        <v>8122</v>
      </c>
      <c r="U238" s="138" t="s">
        <v>8123</v>
      </c>
      <c r="V238" s="138" t="s">
        <v>8123</v>
      </c>
      <c r="W238" s="138" t="s">
        <v>8124</v>
      </c>
      <c r="X238" s="138" t="s">
        <v>724</v>
      </c>
      <c r="Y238" s="138" t="s">
        <v>8125</v>
      </c>
      <c r="Z238" s="138" t="s">
        <v>8126</v>
      </c>
      <c r="AA238" s="145">
        <v>0.8930555555555556</v>
      </c>
      <c r="AB238" s="130">
        <v>0.6777777777777778</v>
      </c>
      <c r="AC238" s="128" t="s">
        <v>8127</v>
      </c>
      <c r="AD238" s="125">
        <v>0.7125</v>
      </c>
      <c r="AE238" s="134" t="s">
        <v>8128</v>
      </c>
      <c r="AF238" s="130">
        <v>0.6416666666666667</v>
      </c>
      <c r="AG238" s="134" t="s">
        <v>8129</v>
      </c>
      <c r="AH238" s="128" t="s">
        <v>8130</v>
      </c>
      <c r="AI238" s="138" t="s">
        <v>7842</v>
      </c>
      <c r="AJ238" s="128" t="s">
        <v>8131</v>
      </c>
      <c r="AK238" s="130">
        <v>0.9604166666666667</v>
      </c>
      <c r="AL238" s="130">
        <v>0.6381944444444444</v>
      </c>
      <c r="AM238" s="138" t="s">
        <v>8132</v>
      </c>
      <c r="AN238" s="134" t="s">
        <v>8133</v>
      </c>
      <c r="AO238" s="134" t="s">
        <v>8134</v>
      </c>
      <c r="AP238" s="140">
        <v>0.5673611111111111</v>
      </c>
      <c r="AQ238" s="140">
        <v>0.44722222222222224</v>
      </c>
      <c r="AR238" s="128" t="s">
        <v>8135</v>
      </c>
      <c r="AS238" s="130">
        <v>0.6416666666666667</v>
      </c>
      <c r="AT238" s="134" t="s">
        <v>8136</v>
      </c>
      <c r="AU238" s="140">
        <v>0.5604166666666667</v>
      </c>
      <c r="AV238" s="128" t="s">
        <v>8137</v>
      </c>
      <c r="AW238" s="130">
        <v>0.5847222222222223</v>
      </c>
      <c r="AX238" s="130">
        <v>0.3506944444444444</v>
      </c>
      <c r="AY238" s="140">
        <v>0.3798611111111111</v>
      </c>
      <c r="BA238" s="128" t="s">
        <v>8138</v>
      </c>
      <c r="BB238" s="134" t="s">
        <v>8139</v>
      </c>
      <c r="BC238" s="141" t="s">
        <v>8140</v>
      </c>
      <c r="BD238" s="130">
        <v>0.6277777777777778</v>
      </c>
      <c r="BE238" s="140">
        <v>0.475</v>
      </c>
      <c r="BF238" s="141"/>
      <c r="BG238" s="141"/>
      <c r="BH238" s="141"/>
    </row>
    <row r="239">
      <c r="A239" s="122">
        <f t="shared" si="3"/>
        <v>0</v>
      </c>
      <c r="B239" s="122">
        <f t="shared" si="4"/>
        <v>0</v>
      </c>
      <c r="C239" s="122">
        <f t="shared" si="5"/>
        <v>0</v>
      </c>
      <c r="D239" s="122">
        <f t="shared" si="6"/>
        <v>0</v>
      </c>
      <c r="E239" s="122">
        <f t="shared" si="2"/>
        <v>336</v>
      </c>
      <c r="F239" s="135">
        <v>79.0</v>
      </c>
      <c r="H239" s="135">
        <v>79.0</v>
      </c>
      <c r="I239" s="135">
        <v>79.0</v>
      </c>
      <c r="J239" s="135">
        <v>79.0</v>
      </c>
      <c r="L239" s="175" t="s">
        <v>8143</v>
      </c>
      <c r="M239" s="175" t="s">
        <v>8144</v>
      </c>
      <c r="N239" s="169" t="s">
        <v>8145</v>
      </c>
      <c r="O239" s="123" t="s">
        <v>8146</v>
      </c>
      <c r="P239" s="142">
        <v>0.4284722222222222</v>
      </c>
      <c r="Q239" s="142">
        <v>0.46944444444444444</v>
      </c>
      <c r="R239" s="142">
        <v>0.5861111111111111</v>
      </c>
      <c r="S239" s="142">
        <v>0.6569444444444444</v>
      </c>
      <c r="T239" s="142">
        <v>0.69375</v>
      </c>
      <c r="U239" s="142">
        <v>0.8805555555555555</v>
      </c>
      <c r="V239" s="142">
        <v>0.8805555555555555</v>
      </c>
      <c r="W239" s="142">
        <v>0.38472222222222224</v>
      </c>
      <c r="X239" s="142">
        <v>0.6694444444444444</v>
      </c>
      <c r="Y239" s="142">
        <v>0.5652777777777778</v>
      </c>
      <c r="Z239" s="142">
        <v>0.43819444444444444</v>
      </c>
      <c r="AA239" s="128" t="s">
        <v>8147</v>
      </c>
      <c r="AB239" s="134" t="s">
        <v>8148</v>
      </c>
      <c r="AC239" s="140">
        <v>0.6354166666666666</v>
      </c>
      <c r="AD239" s="147" t="s">
        <v>8149</v>
      </c>
      <c r="AE239" s="130">
        <v>0.9798611111111111</v>
      </c>
      <c r="AF239" s="134" t="s">
        <v>8150</v>
      </c>
      <c r="AG239" s="130">
        <v>0.64375</v>
      </c>
      <c r="AH239" s="140">
        <v>0.6305555555555555</v>
      </c>
      <c r="AI239" s="142">
        <v>0.5986111111111111</v>
      </c>
      <c r="AJ239" s="145">
        <v>0.4513888888888889</v>
      </c>
      <c r="AK239" s="134" t="s">
        <v>8151</v>
      </c>
      <c r="AL239" s="134" t="s">
        <v>8152</v>
      </c>
      <c r="AM239" s="142">
        <v>0.4125</v>
      </c>
      <c r="AN239" s="130">
        <v>0.5923611111111111</v>
      </c>
      <c r="AO239" s="130">
        <v>0.6673611111111111</v>
      </c>
      <c r="AP239" s="128" t="s">
        <v>8153</v>
      </c>
      <c r="AQ239" s="128" t="s">
        <v>8155</v>
      </c>
      <c r="AR239" s="140">
        <v>0.41041666666666665</v>
      </c>
      <c r="AS239" s="134" t="s">
        <v>8156</v>
      </c>
      <c r="AT239" s="130">
        <v>0.58125</v>
      </c>
      <c r="AU239" s="128" t="s">
        <v>8158</v>
      </c>
      <c r="AV239" s="145">
        <v>0.7402777777777778</v>
      </c>
      <c r="AW239" s="134" t="s">
        <v>724</v>
      </c>
      <c r="AX239" s="134" t="s">
        <v>5754</v>
      </c>
      <c r="AY239" s="128" t="s">
        <v>8159</v>
      </c>
      <c r="BA239" s="140">
        <v>0.3347222222222222</v>
      </c>
      <c r="BB239" s="130">
        <v>0.4638888888888889</v>
      </c>
      <c r="BC239" s="146">
        <v>0.81875</v>
      </c>
      <c r="BD239" s="134" t="s">
        <v>8162</v>
      </c>
      <c r="BE239" s="128" t="s">
        <v>8163</v>
      </c>
      <c r="BF239" s="146"/>
      <c r="BG239" s="146"/>
      <c r="BH239" s="146"/>
    </row>
    <row r="240">
      <c r="A240" s="122">
        <f t="shared" si="3"/>
        <v>0</v>
      </c>
      <c r="B240" s="122">
        <f t="shared" si="4"/>
        <v>0</v>
      </c>
      <c r="C240" s="122">
        <f t="shared" si="5"/>
        <v>0</v>
      </c>
      <c r="D240" s="122">
        <f t="shared" si="6"/>
        <v>0</v>
      </c>
      <c r="E240" s="122">
        <f t="shared" si="2"/>
        <v>609</v>
      </c>
      <c r="F240" s="135" t="s">
        <v>8166</v>
      </c>
      <c r="H240" s="135" t="s">
        <v>8167</v>
      </c>
      <c r="I240" s="135" t="s">
        <v>8168</v>
      </c>
      <c r="J240" s="135" t="s">
        <v>8170</v>
      </c>
      <c r="L240" s="175" t="s">
        <v>8171</v>
      </c>
      <c r="M240" s="175" t="s">
        <v>8172</v>
      </c>
      <c r="N240" s="169" t="s">
        <v>8173</v>
      </c>
      <c r="O240" s="123" t="s">
        <v>8174</v>
      </c>
      <c r="P240" s="138" t="s">
        <v>8175</v>
      </c>
      <c r="Q240" s="138" t="s">
        <v>8176</v>
      </c>
      <c r="R240" s="138" t="s">
        <v>8177</v>
      </c>
      <c r="S240" s="138" t="s">
        <v>8178</v>
      </c>
      <c r="T240" s="138" t="s">
        <v>8179</v>
      </c>
      <c r="U240" s="138" t="s">
        <v>8180</v>
      </c>
      <c r="V240" s="138" t="s">
        <v>8180</v>
      </c>
      <c r="W240" s="138" t="s">
        <v>8181</v>
      </c>
      <c r="X240" s="138" t="s">
        <v>8182</v>
      </c>
      <c r="Y240" s="138" t="s">
        <v>8183</v>
      </c>
      <c r="Z240" s="138" t="s">
        <v>8184</v>
      </c>
      <c r="AA240" s="145">
        <v>0.9</v>
      </c>
      <c r="AB240" s="130">
        <v>0.6833333333333333</v>
      </c>
      <c r="AC240" s="128" t="s">
        <v>8185</v>
      </c>
      <c r="AD240" s="125">
        <v>0.7180555555555556</v>
      </c>
      <c r="AE240" s="134" t="s">
        <v>8186</v>
      </c>
      <c r="AF240" s="130">
        <v>0.6465277777777778</v>
      </c>
      <c r="AG240" s="134" t="s">
        <v>8188</v>
      </c>
      <c r="AH240" s="128" t="s">
        <v>8191</v>
      </c>
      <c r="AI240" s="138" t="s">
        <v>7895</v>
      </c>
      <c r="AJ240" s="128" t="s">
        <v>8193</v>
      </c>
      <c r="AK240" s="130">
        <v>0.9680555555555556</v>
      </c>
      <c r="AL240" s="130">
        <v>0.64375</v>
      </c>
      <c r="AM240" s="138" t="s">
        <v>8195</v>
      </c>
      <c r="AN240" s="134" t="s">
        <v>8196</v>
      </c>
      <c r="AO240" s="134" t="s">
        <v>8197</v>
      </c>
      <c r="AP240" s="140">
        <v>0.56875</v>
      </c>
      <c r="AQ240" s="140">
        <v>0.45069444444444445</v>
      </c>
      <c r="AR240" s="128" t="s">
        <v>8198</v>
      </c>
      <c r="AS240" s="130">
        <v>0.6465277777777778</v>
      </c>
      <c r="AT240" s="134" t="s">
        <v>8199</v>
      </c>
      <c r="AU240" s="140">
        <v>0.5638888888888889</v>
      </c>
      <c r="AV240" s="128" t="s">
        <v>8200</v>
      </c>
      <c r="AW240" s="130">
        <v>0.5986111111111111</v>
      </c>
      <c r="AX240" s="130">
        <v>0.3527777777777778</v>
      </c>
      <c r="AY240" s="140">
        <v>0.3819444444444444</v>
      </c>
      <c r="BA240" s="128" t="s">
        <v>8201</v>
      </c>
      <c r="BB240" s="134" t="s">
        <v>8202</v>
      </c>
      <c r="BC240" s="141" t="s">
        <v>8203</v>
      </c>
      <c r="BD240" s="130">
        <v>0.6305555555555555</v>
      </c>
      <c r="BE240" s="140">
        <v>0.47847222222222224</v>
      </c>
      <c r="BF240" s="141"/>
      <c r="BG240" s="141"/>
      <c r="BH240" s="141"/>
    </row>
    <row r="241">
      <c r="A241" s="122">
        <f t="shared" si="3"/>
        <v>0</v>
      </c>
      <c r="B241" s="122">
        <f t="shared" si="4"/>
        <v>0</v>
      </c>
      <c r="C241" s="122">
        <f t="shared" si="5"/>
        <v>0</v>
      </c>
      <c r="D241" s="122">
        <f t="shared" si="6"/>
        <v>0</v>
      </c>
      <c r="E241" s="122">
        <f t="shared" si="2"/>
        <v>410</v>
      </c>
      <c r="F241" s="135" t="s">
        <v>8207</v>
      </c>
      <c r="H241" s="135" t="s">
        <v>8208</v>
      </c>
      <c r="I241" s="135" t="s">
        <v>8209</v>
      </c>
      <c r="J241" s="135" t="s">
        <v>8210</v>
      </c>
      <c r="L241" s="175" t="s">
        <v>8211</v>
      </c>
      <c r="M241" s="175" t="s">
        <v>8213</v>
      </c>
      <c r="N241" s="169" t="s">
        <v>8214</v>
      </c>
      <c r="O241" s="123" t="s">
        <v>8215</v>
      </c>
      <c r="P241" s="142">
        <v>0.4305555555555556</v>
      </c>
      <c r="Q241" s="142">
        <v>0.4722222222222222</v>
      </c>
      <c r="R241" s="142">
        <v>0.5881944444444445</v>
      </c>
      <c r="S241" s="142">
        <v>0.6604166666666667</v>
      </c>
      <c r="T241" s="142">
        <v>0.7034722222222223</v>
      </c>
      <c r="U241" s="142">
        <v>0.8847222222222222</v>
      </c>
      <c r="V241" s="142">
        <v>0.8847222222222222</v>
      </c>
      <c r="W241" s="142">
        <v>0.3861111111111111</v>
      </c>
      <c r="X241" s="142">
        <v>0.6701388888888888</v>
      </c>
      <c r="Y241" s="142">
        <v>0.5722222222222222</v>
      </c>
      <c r="Z241" s="142">
        <v>0.4409722222222222</v>
      </c>
      <c r="AA241" s="128" t="s">
        <v>8216</v>
      </c>
      <c r="AB241" s="130">
        <v>0.6861111111111111</v>
      </c>
      <c r="AC241" s="140">
        <v>0.6395833333333333</v>
      </c>
      <c r="AD241" s="147" t="s">
        <v>8217</v>
      </c>
      <c r="AE241" s="130">
        <v>0.9861111111111112</v>
      </c>
      <c r="AF241" s="134" t="s">
        <v>8218</v>
      </c>
      <c r="AG241" s="130">
        <v>0.6486111111111111</v>
      </c>
      <c r="AH241" s="140">
        <v>0.6395833333333333</v>
      </c>
      <c r="AI241" s="142">
        <v>0.6041666666666666</v>
      </c>
      <c r="AJ241" s="145">
        <v>0.46111111111111114</v>
      </c>
      <c r="AK241" s="134" t="s">
        <v>8219</v>
      </c>
      <c r="AL241" s="134" t="s">
        <v>8220</v>
      </c>
      <c r="AM241" s="142">
        <v>0.42291666666666666</v>
      </c>
      <c r="AN241" s="130">
        <v>0.59375</v>
      </c>
      <c r="AO241" s="130">
        <v>0.6701388888888888</v>
      </c>
      <c r="AP241" s="128" t="s">
        <v>8222</v>
      </c>
      <c r="AQ241" s="128" t="s">
        <v>8223</v>
      </c>
      <c r="AR241" s="140">
        <v>0.41597222222222224</v>
      </c>
      <c r="AS241" s="134" t="s">
        <v>8224</v>
      </c>
      <c r="AT241" s="130">
        <v>0.5861111111111111</v>
      </c>
      <c r="AU241" s="128" t="s">
        <v>724</v>
      </c>
      <c r="AV241" s="145">
        <v>0.74375</v>
      </c>
      <c r="AW241" s="134" t="s">
        <v>668</v>
      </c>
      <c r="AX241" s="134" t="s">
        <v>8225</v>
      </c>
      <c r="AY241" s="128" t="s">
        <v>8226</v>
      </c>
      <c r="BA241" s="140">
        <v>0.33611111111111114</v>
      </c>
      <c r="BB241" s="130">
        <v>0.46805555555555556</v>
      </c>
      <c r="BC241" s="146">
        <v>0.8215277777777777</v>
      </c>
      <c r="BD241" s="134" t="s">
        <v>8227</v>
      </c>
      <c r="BE241" s="128" t="s">
        <v>8228</v>
      </c>
      <c r="BF241" s="146"/>
      <c r="BG241" s="146"/>
      <c r="BH241" s="146"/>
    </row>
    <row r="242">
      <c r="A242" s="122">
        <f t="shared" si="3"/>
        <v>0</v>
      </c>
      <c r="B242" s="122">
        <f t="shared" si="4"/>
        <v>0</v>
      </c>
      <c r="C242" s="122">
        <f t="shared" si="5"/>
        <v>0</v>
      </c>
      <c r="D242" s="122">
        <f t="shared" si="6"/>
        <v>0</v>
      </c>
      <c r="E242" s="122">
        <f t="shared" si="2"/>
        <v>690</v>
      </c>
      <c r="F242" s="135">
        <v>80.0</v>
      </c>
      <c r="H242" s="135">
        <v>80.0</v>
      </c>
      <c r="I242" s="135">
        <v>80.0</v>
      </c>
      <c r="J242" s="135">
        <v>80.0</v>
      </c>
      <c r="L242" s="175" t="s">
        <v>8229</v>
      </c>
      <c r="M242" s="175" t="s">
        <v>8230</v>
      </c>
      <c r="N242" s="169" t="s">
        <v>8231</v>
      </c>
      <c r="O242" s="123" t="s">
        <v>8232</v>
      </c>
      <c r="P242" s="138" t="s">
        <v>8233</v>
      </c>
      <c r="Q242" s="138" t="s">
        <v>8235</v>
      </c>
      <c r="R242" s="138" t="s">
        <v>4725</v>
      </c>
      <c r="S242" s="138" t="s">
        <v>8236</v>
      </c>
      <c r="T242" s="138" t="s">
        <v>8237</v>
      </c>
      <c r="U242" s="138" t="s">
        <v>8238</v>
      </c>
      <c r="V242" s="138" t="s">
        <v>8238</v>
      </c>
      <c r="W242" s="138" t="s">
        <v>8240</v>
      </c>
      <c r="X242" s="138" t="s">
        <v>8241</v>
      </c>
      <c r="Y242" s="138" t="s">
        <v>8243</v>
      </c>
      <c r="Z242" s="138" t="s">
        <v>8244</v>
      </c>
      <c r="AA242" s="145">
        <v>0.9041666666666667</v>
      </c>
      <c r="AB242" s="134" t="s">
        <v>8246</v>
      </c>
      <c r="AC242" s="128" t="s">
        <v>8247</v>
      </c>
      <c r="AD242" s="125">
        <v>0.7201388888888889</v>
      </c>
      <c r="AE242" s="134" t="s">
        <v>8249</v>
      </c>
      <c r="AF242" s="130">
        <v>0.6520833333333333</v>
      </c>
      <c r="AG242" s="134" t="s">
        <v>8250</v>
      </c>
      <c r="AH242" s="128" t="s">
        <v>8251</v>
      </c>
      <c r="AI242" s="138" t="s">
        <v>7956</v>
      </c>
      <c r="AJ242" s="128" t="s">
        <v>8252</v>
      </c>
      <c r="AK242" s="130">
        <v>0.9805555555555555</v>
      </c>
      <c r="AL242" s="130">
        <v>0.6479166666666667</v>
      </c>
      <c r="AM242" s="138" t="s">
        <v>8253</v>
      </c>
      <c r="AN242" s="134" t="s">
        <v>8254</v>
      </c>
      <c r="AO242" s="134" t="s">
        <v>8255</v>
      </c>
      <c r="AP242" s="140">
        <v>0.5708333333333333</v>
      </c>
      <c r="AQ242" s="140">
        <v>0.45208333333333334</v>
      </c>
      <c r="AR242" s="128" t="s">
        <v>8256</v>
      </c>
      <c r="AS242" s="130">
        <v>0.6479166666666667</v>
      </c>
      <c r="AT242" s="134" t="s">
        <v>8257</v>
      </c>
      <c r="AU242" s="140">
        <v>0.5763888888888888</v>
      </c>
      <c r="AV242" s="128" t="s">
        <v>872</v>
      </c>
      <c r="AW242" s="130">
        <v>0.6</v>
      </c>
      <c r="AX242" s="130">
        <v>0.3541666666666667</v>
      </c>
      <c r="AY242" s="140">
        <v>0.3840277777777778</v>
      </c>
      <c r="BA242" s="128" t="s">
        <v>8260</v>
      </c>
      <c r="BB242" s="134" t="s">
        <v>8261</v>
      </c>
      <c r="BC242" s="141" t="s">
        <v>8262</v>
      </c>
      <c r="BD242" s="130">
        <v>0.6333333333333333</v>
      </c>
      <c r="BE242" s="140">
        <v>0.48333333333333334</v>
      </c>
      <c r="BF242" s="141"/>
      <c r="BG242" s="141"/>
      <c r="BH242" s="141"/>
    </row>
    <row r="243">
      <c r="A243" s="122">
        <f t="shared" si="3"/>
        <v>0</v>
      </c>
      <c r="B243" s="122">
        <f t="shared" si="4"/>
        <v>0</v>
      </c>
      <c r="C243" s="122">
        <f t="shared" si="5"/>
        <v>0</v>
      </c>
      <c r="D243" s="122">
        <f t="shared" si="6"/>
        <v>0</v>
      </c>
      <c r="E243" s="122">
        <f t="shared" si="2"/>
        <v>244</v>
      </c>
      <c r="F243" s="135" t="s">
        <v>8264</v>
      </c>
      <c r="H243" s="135" t="s">
        <v>8265</v>
      </c>
      <c r="I243" s="135" t="s">
        <v>8266</v>
      </c>
      <c r="J243" s="135" t="s">
        <v>8267</v>
      </c>
      <c r="L243" s="175" t="s">
        <v>8268</v>
      </c>
      <c r="M243" s="175" t="s">
        <v>8269</v>
      </c>
      <c r="N243" s="169" t="s">
        <v>8270</v>
      </c>
      <c r="O243" s="123" t="s">
        <v>8271</v>
      </c>
      <c r="P243" s="142">
        <v>0.43194444444444446</v>
      </c>
      <c r="Q243" s="142">
        <v>0.47430555555555554</v>
      </c>
      <c r="R243" s="142">
        <v>0.5958333333333333</v>
      </c>
      <c r="S243" s="142">
        <v>0.6673611111111111</v>
      </c>
      <c r="T243" s="142">
        <v>0.7145833333333333</v>
      </c>
      <c r="U243" s="142">
        <v>0.8965277777777778</v>
      </c>
      <c r="V243" s="142">
        <v>0.8965277777777778</v>
      </c>
      <c r="W243" s="142">
        <v>0.38819444444444445</v>
      </c>
      <c r="X243" s="142">
        <v>0.6722222222222223</v>
      </c>
      <c r="Y243" s="142">
        <v>0.5763888888888888</v>
      </c>
      <c r="Z243" s="142">
        <v>0.44375</v>
      </c>
      <c r="AA243" s="128" t="s">
        <v>8273</v>
      </c>
      <c r="AB243" s="130">
        <v>0.6923611111111111</v>
      </c>
      <c r="AC243" s="140">
        <v>0.6423611111111112</v>
      </c>
      <c r="AD243" s="147" t="s">
        <v>8274</v>
      </c>
      <c r="AE243" s="130">
        <v>0.9944444444444445</v>
      </c>
      <c r="AF243" s="134" t="s">
        <v>8275</v>
      </c>
      <c r="AG243" s="130">
        <v>0.6541666666666667</v>
      </c>
      <c r="AH243" s="140">
        <v>0.6513888888888889</v>
      </c>
      <c r="AI243" s="142">
        <v>0.6138888888888889</v>
      </c>
      <c r="AJ243" s="145">
        <v>0.46597222222222223</v>
      </c>
      <c r="AK243" s="134" t="s">
        <v>8276</v>
      </c>
      <c r="AL243" s="134" t="s">
        <v>8277</v>
      </c>
      <c r="AM243" s="142">
        <v>0.4326388888888889</v>
      </c>
      <c r="AN243" s="130">
        <v>0.5979166666666667</v>
      </c>
      <c r="AO243" s="130">
        <v>0.6743055555555556</v>
      </c>
      <c r="AP243" s="128" t="s">
        <v>862</v>
      </c>
      <c r="AQ243" s="128" t="s">
        <v>8279</v>
      </c>
      <c r="AR243" s="140">
        <v>0.4236111111111111</v>
      </c>
      <c r="AS243" s="134" t="s">
        <v>8280</v>
      </c>
      <c r="AT243" s="130">
        <v>0.59375</v>
      </c>
      <c r="AU243" s="128" t="s">
        <v>8281</v>
      </c>
      <c r="AV243" s="145">
        <v>0.7513888888888889</v>
      </c>
      <c r="AW243" s="134" t="s">
        <v>8282</v>
      </c>
      <c r="AX243" s="134" t="s">
        <v>8283</v>
      </c>
      <c r="AY243" s="128" t="s">
        <v>8284</v>
      </c>
      <c r="BA243" s="140">
        <v>0.3368055555555556</v>
      </c>
      <c r="BB243" s="130">
        <v>0.47638888888888886</v>
      </c>
      <c r="BC243" s="146">
        <v>0.825</v>
      </c>
      <c r="BD243" s="134" t="s">
        <v>8285</v>
      </c>
      <c r="BE243" s="128" t="s">
        <v>8286</v>
      </c>
      <c r="BF243" s="146"/>
      <c r="BG243" s="146"/>
      <c r="BH243" s="146"/>
    </row>
    <row r="244">
      <c r="A244" s="122">
        <f t="shared" si="3"/>
        <v>0</v>
      </c>
      <c r="B244" s="122">
        <f t="shared" si="4"/>
        <v>0</v>
      </c>
      <c r="C244" s="122">
        <f t="shared" si="5"/>
        <v>0</v>
      </c>
      <c r="D244" s="122">
        <f t="shared" si="6"/>
        <v>0</v>
      </c>
      <c r="E244" s="122">
        <f t="shared" si="2"/>
        <v>593</v>
      </c>
      <c r="F244" s="135" t="s">
        <v>8289</v>
      </c>
      <c r="H244" s="135" t="s">
        <v>8290</v>
      </c>
      <c r="I244" s="135" t="s">
        <v>8291</v>
      </c>
      <c r="J244" s="135" t="s">
        <v>8293</v>
      </c>
      <c r="L244" s="175" t="s">
        <v>8295</v>
      </c>
      <c r="M244" s="175" t="s">
        <v>1196</v>
      </c>
      <c r="N244" s="169" t="s">
        <v>8297</v>
      </c>
      <c r="O244" s="123" t="s">
        <v>8299</v>
      </c>
      <c r="P244" s="138" t="s">
        <v>8300</v>
      </c>
      <c r="Q244" s="138" t="s">
        <v>8301</v>
      </c>
      <c r="R244" s="138" t="s">
        <v>8302</v>
      </c>
      <c r="S244" s="138" t="s">
        <v>1055</v>
      </c>
      <c r="T244" s="138" t="s">
        <v>8303</v>
      </c>
      <c r="U244" s="138" t="s">
        <v>8304</v>
      </c>
      <c r="V244" s="138" t="s">
        <v>8304</v>
      </c>
      <c r="W244" s="138" t="s">
        <v>8306</v>
      </c>
      <c r="X244" s="138" t="s">
        <v>8307</v>
      </c>
      <c r="Y244" s="138" t="s">
        <v>8308</v>
      </c>
      <c r="Z244" s="138" t="s">
        <v>8309</v>
      </c>
      <c r="AA244" s="145">
        <v>0.9076388888888889</v>
      </c>
      <c r="AB244" s="130">
        <v>0.6972222222222222</v>
      </c>
      <c r="AC244" s="128" t="s">
        <v>8311</v>
      </c>
      <c r="AD244" s="125">
        <v>0.7236111111111111</v>
      </c>
      <c r="AE244" s="134" t="s">
        <v>8313</v>
      </c>
      <c r="AF244" s="130">
        <v>0.65625</v>
      </c>
      <c r="AG244" s="134" t="s">
        <v>8315</v>
      </c>
      <c r="AH244" s="128" t="s">
        <v>8316</v>
      </c>
      <c r="AI244" s="138" t="s">
        <v>8013</v>
      </c>
      <c r="AJ244" s="128" t="s">
        <v>1651</v>
      </c>
      <c r="AK244" s="130">
        <v>0.9881944444444445</v>
      </c>
      <c r="AL244" s="130">
        <v>0.6506944444444445</v>
      </c>
      <c r="AM244" s="138" t="s">
        <v>8318</v>
      </c>
      <c r="AN244" s="134" t="s">
        <v>8319</v>
      </c>
      <c r="AO244" s="134" t="s">
        <v>8320</v>
      </c>
      <c r="AP244" s="140">
        <v>0.5763888888888888</v>
      </c>
      <c r="AQ244" s="140">
        <v>0.4638888888888889</v>
      </c>
      <c r="AR244" s="128" t="s">
        <v>8321</v>
      </c>
      <c r="AS244" s="130">
        <v>0.65</v>
      </c>
      <c r="AT244" s="134" t="s">
        <v>8322</v>
      </c>
      <c r="AU244" s="140">
        <v>0.5777777777777777</v>
      </c>
      <c r="AV244" s="128" t="s">
        <v>2570</v>
      </c>
      <c r="AW244" s="130">
        <v>0.6020833333333333</v>
      </c>
      <c r="AX244" s="130">
        <v>0.3597222222222222</v>
      </c>
      <c r="AY244" s="140">
        <v>0.3888888888888889</v>
      </c>
      <c r="BA244" s="128" t="s">
        <v>8323</v>
      </c>
      <c r="BB244" s="134" t="s">
        <v>8324</v>
      </c>
      <c r="BC244" s="141" t="s">
        <v>8325</v>
      </c>
      <c r="BD244" s="130">
        <v>0.6340277777777777</v>
      </c>
      <c r="BE244" s="140">
        <v>0.49166666666666664</v>
      </c>
      <c r="BF244" s="141"/>
      <c r="BG244" s="141"/>
      <c r="BH244" s="141"/>
    </row>
    <row r="245">
      <c r="A245" s="122">
        <f t="shared" si="3"/>
        <v>0</v>
      </c>
      <c r="B245" s="122">
        <f t="shared" si="4"/>
        <v>0</v>
      </c>
      <c r="C245" s="122">
        <f t="shared" si="5"/>
        <v>0</v>
      </c>
      <c r="D245" s="122">
        <f t="shared" si="6"/>
        <v>0</v>
      </c>
      <c r="E245" s="122">
        <f t="shared" si="2"/>
        <v>351</v>
      </c>
      <c r="F245" s="135">
        <v>81.0</v>
      </c>
      <c r="H245" s="135">
        <v>81.0</v>
      </c>
      <c r="I245" s="135">
        <v>81.0</v>
      </c>
      <c r="J245" s="135">
        <v>81.0</v>
      </c>
      <c r="L245" s="175" t="s">
        <v>8329</v>
      </c>
      <c r="M245" s="175" t="s">
        <v>8331</v>
      </c>
      <c r="N245" s="169" t="s">
        <v>8332</v>
      </c>
      <c r="O245" s="123" t="s">
        <v>8333</v>
      </c>
      <c r="P245" s="142">
        <v>0.43680555555555556</v>
      </c>
      <c r="Q245" s="142">
        <v>0.48194444444444445</v>
      </c>
      <c r="R245" s="142">
        <v>0.5965277777777778</v>
      </c>
      <c r="S245" s="142">
        <v>0.6756944444444445</v>
      </c>
      <c r="T245" s="142">
        <v>0.7256944444444444</v>
      </c>
      <c r="U245" s="142">
        <v>0.9097222222222222</v>
      </c>
      <c r="V245" s="142">
        <v>0.9097222222222222</v>
      </c>
      <c r="W245" s="142">
        <v>0.38958333333333334</v>
      </c>
      <c r="X245" s="142">
        <v>0.6798611111111111</v>
      </c>
      <c r="Y245" s="142">
        <v>0.5833333333333334</v>
      </c>
      <c r="Z245" s="142">
        <v>0.4513888888888889</v>
      </c>
      <c r="AA245" s="128" t="s">
        <v>8335</v>
      </c>
      <c r="AB245" s="134" t="s">
        <v>8336</v>
      </c>
      <c r="AC245" s="140">
        <v>0.64375</v>
      </c>
      <c r="AD245" s="147" t="s">
        <v>8337</v>
      </c>
      <c r="AE245" s="130">
        <v>0.9972222222222222</v>
      </c>
      <c r="AF245" s="134" t="s">
        <v>8338</v>
      </c>
      <c r="AG245" s="130">
        <v>0.6604166666666667</v>
      </c>
      <c r="AH245" s="140">
        <v>0.6534722222222222</v>
      </c>
      <c r="AI245" s="142">
        <v>0.6180555555555556</v>
      </c>
      <c r="AJ245" s="145">
        <v>0.46875</v>
      </c>
      <c r="AK245" s="134" t="s">
        <v>8339</v>
      </c>
      <c r="AL245" s="134" t="s">
        <v>8340</v>
      </c>
      <c r="AM245" s="142">
        <v>0.43819444444444444</v>
      </c>
      <c r="AN245" s="130">
        <v>0.6048611111111111</v>
      </c>
      <c r="AO245" s="130">
        <v>0.6875</v>
      </c>
      <c r="AP245" s="128" t="s">
        <v>8342</v>
      </c>
      <c r="AQ245" s="128" t="s">
        <v>8344</v>
      </c>
      <c r="AR245" s="140">
        <v>0.4263888888888889</v>
      </c>
      <c r="AS245" s="134" t="s">
        <v>8346</v>
      </c>
      <c r="AT245" s="130">
        <v>0.6069444444444444</v>
      </c>
      <c r="AU245" s="128" t="s">
        <v>8349</v>
      </c>
      <c r="AV245" s="145">
        <v>0.7541666666666667</v>
      </c>
      <c r="AW245" s="134" t="s">
        <v>8350</v>
      </c>
      <c r="AX245" s="134" t="s">
        <v>8351</v>
      </c>
      <c r="AY245" s="128" t="s">
        <v>653</v>
      </c>
      <c r="BA245" s="140">
        <v>0.3375</v>
      </c>
      <c r="BB245" s="130">
        <v>0.4791666666666667</v>
      </c>
      <c r="BC245" s="146">
        <v>0.8298611111111112</v>
      </c>
      <c r="BD245" s="134" t="s">
        <v>8353</v>
      </c>
      <c r="BE245" s="128" t="s">
        <v>8354</v>
      </c>
      <c r="BF245" s="146"/>
      <c r="BG245" s="146"/>
      <c r="BH245" s="146"/>
    </row>
    <row r="246">
      <c r="A246" s="122">
        <f t="shared" si="3"/>
        <v>0</v>
      </c>
      <c r="B246" s="122">
        <f t="shared" si="4"/>
        <v>0</v>
      </c>
      <c r="C246" s="122">
        <f t="shared" si="5"/>
        <v>0</v>
      </c>
      <c r="D246" s="122">
        <f t="shared" si="6"/>
        <v>0</v>
      </c>
      <c r="E246" s="122">
        <f t="shared" si="2"/>
        <v>600</v>
      </c>
      <c r="F246" s="135" t="s">
        <v>8356</v>
      </c>
      <c r="H246" s="135" t="s">
        <v>8358</v>
      </c>
      <c r="I246" s="135" t="s">
        <v>8359</v>
      </c>
      <c r="J246" s="135" t="s">
        <v>8360</v>
      </c>
      <c r="L246" s="175" t="s">
        <v>8361</v>
      </c>
      <c r="M246" s="175" t="s">
        <v>8363</v>
      </c>
      <c r="N246" s="169" t="s">
        <v>8364</v>
      </c>
      <c r="O246" s="123" t="s">
        <v>8365</v>
      </c>
      <c r="P246" s="138" t="s">
        <v>8366</v>
      </c>
      <c r="Q246" s="138" t="s">
        <v>8367</v>
      </c>
      <c r="R246" s="138" t="s">
        <v>8368</v>
      </c>
      <c r="S246" s="138" t="s">
        <v>8369</v>
      </c>
      <c r="T246" s="138" t="s">
        <v>8370</v>
      </c>
      <c r="U246" s="138" t="s">
        <v>8372</v>
      </c>
      <c r="V246" s="138" t="s">
        <v>8372</v>
      </c>
      <c r="W246" s="138" t="s">
        <v>8373</v>
      </c>
      <c r="X246" s="138" t="s">
        <v>8374</v>
      </c>
      <c r="Y246" s="138" t="s">
        <v>8376</v>
      </c>
      <c r="Z246" s="138" t="s">
        <v>8378</v>
      </c>
      <c r="AA246" s="145">
        <v>0.9145833333333333</v>
      </c>
      <c r="AB246" s="130">
        <v>0.7020833333333333</v>
      </c>
      <c r="AC246" s="128" t="s">
        <v>8379</v>
      </c>
      <c r="AD246" s="125">
        <v>0.7347222222222223</v>
      </c>
      <c r="AE246" s="134" t="s">
        <v>8381</v>
      </c>
      <c r="AF246" s="130">
        <v>0.6597222222222222</v>
      </c>
      <c r="AG246" s="134" t="s">
        <v>8382</v>
      </c>
      <c r="AH246" s="128" t="s">
        <v>8383</v>
      </c>
      <c r="AI246" s="138" t="s">
        <v>8068</v>
      </c>
      <c r="AJ246" s="128" t="s">
        <v>8384</v>
      </c>
      <c r="AK246" s="130">
        <v>0.9916666666666667</v>
      </c>
      <c r="AL246" s="130">
        <v>0.65625</v>
      </c>
      <c r="AM246" s="138" t="s">
        <v>8385</v>
      </c>
      <c r="AN246" s="134" t="s">
        <v>8387</v>
      </c>
      <c r="AO246" s="134" t="s">
        <v>8388</v>
      </c>
      <c r="AP246" s="140">
        <v>0.5784722222222223</v>
      </c>
      <c r="AQ246" s="140">
        <v>0.46597222222222223</v>
      </c>
      <c r="AR246" s="128" t="s">
        <v>8389</v>
      </c>
      <c r="AS246" s="130">
        <v>0.6527777777777778</v>
      </c>
      <c r="AT246" s="134" t="s">
        <v>8390</v>
      </c>
      <c r="AU246" s="140">
        <v>0.5826388888888889</v>
      </c>
      <c r="AV246" s="128" t="s">
        <v>8391</v>
      </c>
      <c r="AW246" s="130">
        <v>0.60625</v>
      </c>
      <c r="AX246" s="130">
        <v>0.36041666666666666</v>
      </c>
      <c r="AY246" s="140">
        <v>0.3909722222222222</v>
      </c>
      <c r="BA246" s="128" t="s">
        <v>8392</v>
      </c>
      <c r="BB246" s="134" t="s">
        <v>8393</v>
      </c>
      <c r="BC246" s="141" t="s">
        <v>8394</v>
      </c>
      <c r="BD246" s="130">
        <v>0.6395833333333333</v>
      </c>
      <c r="BE246" s="140">
        <v>0.4930555555555556</v>
      </c>
      <c r="BF246" s="141"/>
      <c r="BG246" s="141"/>
      <c r="BH246" s="141"/>
    </row>
    <row r="247">
      <c r="A247" s="122">
        <f t="shared" si="3"/>
        <v>0</v>
      </c>
      <c r="B247" s="122">
        <f t="shared" si="4"/>
        <v>0</v>
      </c>
      <c r="C247" s="122">
        <f t="shared" si="5"/>
        <v>0</v>
      </c>
      <c r="D247" s="122">
        <f t="shared" si="6"/>
        <v>0</v>
      </c>
      <c r="E247" s="122">
        <f t="shared" si="2"/>
        <v>359</v>
      </c>
      <c r="F247" s="135" t="s">
        <v>8395</v>
      </c>
      <c r="H247" s="135" t="s">
        <v>8397</v>
      </c>
      <c r="I247" s="135" t="s">
        <v>8399</v>
      </c>
      <c r="J247" s="135" t="s">
        <v>6602</v>
      </c>
      <c r="L247" s="175" t="s">
        <v>8402</v>
      </c>
      <c r="M247" s="175" t="s">
        <v>8404</v>
      </c>
      <c r="N247" s="169" t="s">
        <v>8406</v>
      </c>
      <c r="O247" s="123" t="s">
        <v>8407</v>
      </c>
      <c r="P247" s="142">
        <v>0.4388888888888889</v>
      </c>
      <c r="Q247" s="142">
        <v>0.4826388888888889</v>
      </c>
      <c r="R247" s="142">
        <v>0.5986111111111111</v>
      </c>
      <c r="S247" s="142">
        <v>0.6763888888888889</v>
      </c>
      <c r="T247" s="142">
        <v>0.7263888888888889</v>
      </c>
      <c r="U247" s="142">
        <v>0.9180555555555555</v>
      </c>
      <c r="V247" s="142">
        <v>0.9180555555555555</v>
      </c>
      <c r="W247" s="142">
        <v>0.4</v>
      </c>
      <c r="X247" s="142">
        <v>0.6861111111111111</v>
      </c>
      <c r="Y247" s="142">
        <v>0.5854166666666667</v>
      </c>
      <c r="Z247" s="142">
        <v>0.45416666666666666</v>
      </c>
      <c r="AA247" s="128" t="s">
        <v>8411</v>
      </c>
      <c r="AB247" s="134" t="s">
        <v>8412</v>
      </c>
      <c r="AC247" s="140">
        <v>0.6493055555555556</v>
      </c>
      <c r="AD247" s="147" t="s">
        <v>8413</v>
      </c>
      <c r="AE247" s="379">
        <v>1.0027777777777778</v>
      </c>
      <c r="AF247" s="134" t="s">
        <v>8414</v>
      </c>
      <c r="AG247" s="130">
        <v>0.6673611111111111</v>
      </c>
      <c r="AH247" s="140">
        <v>0.6604166666666667</v>
      </c>
      <c r="AI247" s="142">
        <v>0.6243055555555556</v>
      </c>
      <c r="AJ247" s="145">
        <v>0.4701388888888889</v>
      </c>
      <c r="AK247" s="134" t="s">
        <v>8416</v>
      </c>
      <c r="AL247" s="134" t="s">
        <v>8417</v>
      </c>
      <c r="AM247" s="142">
        <v>0.4423611111111111</v>
      </c>
      <c r="AN247" s="130">
        <v>0.6083333333333333</v>
      </c>
      <c r="AO247" s="130">
        <v>0.6951388888888889</v>
      </c>
      <c r="AP247" s="128" t="s">
        <v>8418</v>
      </c>
      <c r="AQ247" s="128" t="s">
        <v>862</v>
      </c>
      <c r="AR247" s="140">
        <v>0.4270833333333333</v>
      </c>
      <c r="AS247" s="134" t="s">
        <v>8420</v>
      </c>
      <c r="AT247" s="130">
        <v>0.6131944444444445</v>
      </c>
      <c r="AU247" s="128" t="s">
        <v>8421</v>
      </c>
      <c r="AV247" s="145">
        <v>0.75625</v>
      </c>
      <c r="AW247" s="134" t="s">
        <v>8423</v>
      </c>
      <c r="AX247" s="134" t="s">
        <v>8424</v>
      </c>
      <c r="AY247" s="128" t="s">
        <v>8425</v>
      </c>
      <c r="BA247" s="140">
        <v>0.3402777777777778</v>
      </c>
      <c r="BB247" s="130">
        <v>0.4798611111111111</v>
      </c>
      <c r="BC247" s="146">
        <v>0.8333333333333334</v>
      </c>
      <c r="BD247" s="134" t="s">
        <v>8427</v>
      </c>
      <c r="BE247" s="128" t="s">
        <v>8428</v>
      </c>
      <c r="BF247" s="146"/>
      <c r="BG247" s="146"/>
      <c r="BH247" s="146"/>
    </row>
    <row r="248">
      <c r="A248" s="122">
        <f t="shared" si="3"/>
        <v>0</v>
      </c>
      <c r="B248" s="122">
        <f t="shared" si="4"/>
        <v>0</v>
      </c>
      <c r="C248" s="122">
        <f t="shared" si="5"/>
        <v>0</v>
      </c>
      <c r="D248" s="122">
        <f t="shared" si="6"/>
        <v>0</v>
      </c>
      <c r="E248" s="122">
        <f t="shared" si="2"/>
        <v>633</v>
      </c>
      <c r="F248" s="135">
        <v>82.0</v>
      </c>
      <c r="H248" s="135">
        <v>82.0</v>
      </c>
      <c r="I248" s="135">
        <v>82.0</v>
      </c>
      <c r="J248" s="135">
        <v>82.0</v>
      </c>
      <c r="L248" s="175" t="s">
        <v>8430</v>
      </c>
      <c r="M248" s="175" t="s">
        <v>8432</v>
      </c>
      <c r="N248" s="169" t="s">
        <v>8433</v>
      </c>
      <c r="O248" s="123" t="s">
        <v>8434</v>
      </c>
      <c r="P248" s="138" t="s">
        <v>8435</v>
      </c>
      <c r="Q248" s="138" t="s">
        <v>1969</v>
      </c>
      <c r="R248" s="138" t="s">
        <v>8436</v>
      </c>
      <c r="S248" s="138" t="s">
        <v>8437</v>
      </c>
      <c r="T248" s="138" t="s">
        <v>8438</v>
      </c>
      <c r="U248" s="138" t="s">
        <v>8439</v>
      </c>
      <c r="V248" s="138" t="s">
        <v>8439</v>
      </c>
      <c r="W248" s="138" t="s">
        <v>8440</v>
      </c>
      <c r="X248" s="138" t="s">
        <v>8441</v>
      </c>
      <c r="Y248" s="138" t="s">
        <v>8442</v>
      </c>
      <c r="Z248" s="138" t="s">
        <v>8443</v>
      </c>
      <c r="AA248" s="145">
        <v>0.9166666666666666</v>
      </c>
      <c r="AB248" s="130">
        <v>0.7076388888888889</v>
      </c>
      <c r="AC248" s="128" t="s">
        <v>8444</v>
      </c>
      <c r="AD248" s="125">
        <v>0.7430555555555556</v>
      </c>
      <c r="AE248" s="379">
        <v>1.007638888888889</v>
      </c>
      <c r="AF248" s="130">
        <v>0.6645833333333333</v>
      </c>
      <c r="AG248" s="134" t="s">
        <v>8445</v>
      </c>
      <c r="AH248" s="128" t="s">
        <v>8446</v>
      </c>
      <c r="AI248" s="138" t="s">
        <v>8130</v>
      </c>
      <c r="AJ248" s="128" t="s">
        <v>8447</v>
      </c>
      <c r="AK248" s="379">
        <v>1.0055555555555555</v>
      </c>
      <c r="AL248" s="130">
        <v>0.6631944444444444</v>
      </c>
      <c r="AM248" s="138" t="s">
        <v>8448</v>
      </c>
      <c r="AN248" s="134" t="s">
        <v>8449</v>
      </c>
      <c r="AO248" s="134" t="s">
        <v>8450</v>
      </c>
      <c r="AP248" s="140">
        <v>0.58125</v>
      </c>
      <c r="AQ248" s="140">
        <v>0.4673611111111111</v>
      </c>
      <c r="AR248" s="128" t="s">
        <v>8451</v>
      </c>
      <c r="AS248" s="130">
        <v>0.6555555555555556</v>
      </c>
      <c r="AT248" s="134" t="s">
        <v>8452</v>
      </c>
      <c r="AU248" s="140">
        <v>0.5895833333333333</v>
      </c>
      <c r="AV248" s="128" t="s">
        <v>8453</v>
      </c>
      <c r="AW248" s="130">
        <v>0.6118055555555556</v>
      </c>
      <c r="AX248" s="130">
        <v>0.36180555555555555</v>
      </c>
      <c r="AY248" s="140">
        <v>0.39166666666666666</v>
      </c>
      <c r="BA248" s="128" t="s">
        <v>8456</v>
      </c>
      <c r="BB248" s="134" t="s">
        <v>952</v>
      </c>
      <c r="BC248" s="141" t="s">
        <v>8457</v>
      </c>
      <c r="BD248" s="130">
        <v>0.6430555555555556</v>
      </c>
      <c r="BE248" s="140">
        <v>0.49930555555555556</v>
      </c>
      <c r="BF248" s="141"/>
      <c r="BG248" s="141"/>
      <c r="BH248" s="141"/>
    </row>
    <row r="249">
      <c r="A249" s="122">
        <f t="shared" si="3"/>
        <v>0</v>
      </c>
      <c r="B249" s="122">
        <f t="shared" si="4"/>
        <v>0</v>
      </c>
      <c r="C249" s="122">
        <f t="shared" si="5"/>
        <v>0</v>
      </c>
      <c r="D249" s="122">
        <f t="shared" si="6"/>
        <v>0</v>
      </c>
      <c r="E249" s="122">
        <f t="shared" si="2"/>
        <v>358</v>
      </c>
      <c r="F249" s="135" t="s">
        <v>8459</v>
      </c>
      <c r="H249" s="135" t="s">
        <v>8460</v>
      </c>
      <c r="I249" s="135" t="s">
        <v>8461</v>
      </c>
      <c r="J249" s="135" t="s">
        <v>8462</v>
      </c>
      <c r="L249" s="175" t="s">
        <v>8463</v>
      </c>
      <c r="M249" s="175" t="s">
        <v>8464</v>
      </c>
      <c r="N249" s="169" t="s">
        <v>8465</v>
      </c>
      <c r="O249" s="123" t="s">
        <v>8466</v>
      </c>
      <c r="P249" s="142">
        <v>0.4409722222222222</v>
      </c>
      <c r="Q249" s="142">
        <v>0.49027777777777776</v>
      </c>
      <c r="R249" s="142">
        <v>0.6013888888888889</v>
      </c>
      <c r="S249" s="142">
        <v>0.6819444444444445</v>
      </c>
      <c r="T249" s="142">
        <v>0.7305555555555555</v>
      </c>
      <c r="U249" s="142">
        <v>0.9284722222222223</v>
      </c>
      <c r="V249" s="142">
        <v>0.9284722222222223</v>
      </c>
      <c r="W249" s="142">
        <v>0.40347222222222223</v>
      </c>
      <c r="X249" s="142">
        <v>0.6916666666666667</v>
      </c>
      <c r="Y249" s="142">
        <v>0.5958333333333333</v>
      </c>
      <c r="Z249" s="142">
        <v>0.4625</v>
      </c>
      <c r="AA249" s="128" t="s">
        <v>8468</v>
      </c>
      <c r="AB249" s="134" t="s">
        <v>8469</v>
      </c>
      <c r="AC249" s="140">
        <v>0.6541666666666667</v>
      </c>
      <c r="AD249" s="147" t="s">
        <v>8470</v>
      </c>
      <c r="AE249" s="134" t="s">
        <v>8471</v>
      </c>
      <c r="AF249" s="134" t="s">
        <v>8472</v>
      </c>
      <c r="AG249" s="130">
        <v>0.6708333333333333</v>
      </c>
      <c r="AH249" s="140">
        <v>0.6701388888888888</v>
      </c>
      <c r="AI249" s="142">
        <v>0.6305555555555555</v>
      </c>
      <c r="AJ249" s="145">
        <v>0.47291666666666665</v>
      </c>
      <c r="AK249" s="134" t="s">
        <v>8473</v>
      </c>
      <c r="AL249" s="134" t="s">
        <v>8474</v>
      </c>
      <c r="AM249" s="142">
        <v>0.4479166666666667</v>
      </c>
      <c r="AN249" s="130">
        <v>0.6111111111111112</v>
      </c>
      <c r="AO249" s="130">
        <v>0.7006944444444444</v>
      </c>
      <c r="AP249" s="128" t="s">
        <v>8475</v>
      </c>
      <c r="AQ249" s="128" t="s">
        <v>8476</v>
      </c>
      <c r="AR249" s="140">
        <v>0.4305555555555556</v>
      </c>
      <c r="AS249" s="134" t="s">
        <v>8477</v>
      </c>
      <c r="AT249" s="130">
        <v>0.6208333333333333</v>
      </c>
      <c r="AU249" s="128" t="s">
        <v>8478</v>
      </c>
      <c r="AV249" s="145">
        <v>0.7583333333333333</v>
      </c>
      <c r="AW249" s="134" t="s">
        <v>8479</v>
      </c>
      <c r="AX249" s="134" t="s">
        <v>8480</v>
      </c>
      <c r="AY249" s="128" t="s">
        <v>8481</v>
      </c>
      <c r="BA249" s="140">
        <v>0.34444444444444444</v>
      </c>
      <c r="BB249" s="130">
        <v>0.4840277777777778</v>
      </c>
      <c r="BC249" s="146">
        <v>0.8368055555555556</v>
      </c>
      <c r="BD249" s="134" t="s">
        <v>8482</v>
      </c>
      <c r="BE249" s="128" t="s">
        <v>8483</v>
      </c>
      <c r="BF249" s="146"/>
      <c r="BG249" s="146"/>
      <c r="BH249" s="146"/>
    </row>
    <row r="250">
      <c r="A250" s="122">
        <f t="shared" si="3"/>
        <v>0</v>
      </c>
      <c r="B250" s="122">
        <f t="shared" si="4"/>
        <v>0</v>
      </c>
      <c r="C250" s="122">
        <f t="shared" si="5"/>
        <v>0</v>
      </c>
      <c r="D250" s="122">
        <f t="shared" si="6"/>
        <v>0</v>
      </c>
      <c r="E250" s="122">
        <f t="shared" si="2"/>
        <v>528</v>
      </c>
      <c r="F250" s="135" t="s">
        <v>8490</v>
      </c>
      <c r="H250" s="135" t="s">
        <v>8491</v>
      </c>
      <c r="I250" s="135" t="s">
        <v>1055</v>
      </c>
      <c r="J250" s="135" t="s">
        <v>8492</v>
      </c>
      <c r="L250" s="175" t="s">
        <v>8493</v>
      </c>
      <c r="M250" s="175" t="s">
        <v>661</v>
      </c>
      <c r="N250" s="169" t="s">
        <v>8494</v>
      </c>
      <c r="O250" s="123" t="s">
        <v>8495</v>
      </c>
      <c r="P250" s="138" t="s">
        <v>8496</v>
      </c>
      <c r="Q250" s="138" t="s">
        <v>8497</v>
      </c>
      <c r="R250" s="138" t="s">
        <v>8498</v>
      </c>
      <c r="S250" s="138" t="s">
        <v>8499</v>
      </c>
      <c r="T250" s="138" t="s">
        <v>8500</v>
      </c>
      <c r="U250" s="138" t="s">
        <v>8501</v>
      </c>
      <c r="V250" s="138" t="s">
        <v>8501</v>
      </c>
      <c r="W250" s="138" t="s">
        <v>8502</v>
      </c>
      <c r="X250" s="138" t="s">
        <v>1055</v>
      </c>
      <c r="Y250" s="138" t="s">
        <v>8503</v>
      </c>
      <c r="Z250" s="138" t="s">
        <v>1969</v>
      </c>
      <c r="AA250" s="145">
        <v>0.9222222222222223</v>
      </c>
      <c r="AB250" s="130">
        <v>0.7131944444444445</v>
      </c>
      <c r="AC250" s="128" t="s">
        <v>8505</v>
      </c>
      <c r="AD250" s="125">
        <v>0.7493055555555556</v>
      </c>
      <c r="AE250" s="379">
        <v>1.0118055555555556</v>
      </c>
      <c r="AF250" s="130">
        <v>0.6673611111111111</v>
      </c>
      <c r="AG250" s="134" t="s">
        <v>8506</v>
      </c>
      <c r="AH250" s="128" t="s">
        <v>8508</v>
      </c>
      <c r="AI250" s="138" t="s">
        <v>8191</v>
      </c>
      <c r="AJ250" s="128" t="s">
        <v>8509</v>
      </c>
      <c r="AK250" s="379">
        <v>1.0118055555555556</v>
      </c>
      <c r="AL250" s="130">
        <v>0.6680555555555555</v>
      </c>
      <c r="AM250" s="138" t="s">
        <v>8511</v>
      </c>
      <c r="AN250" s="134" t="s">
        <v>8512</v>
      </c>
      <c r="AO250" s="134" t="s">
        <v>8513</v>
      </c>
      <c r="AP250" s="140">
        <v>0.5861111111111111</v>
      </c>
      <c r="AQ250" s="140">
        <v>0.46875</v>
      </c>
      <c r="AR250" s="128" t="s">
        <v>8514</v>
      </c>
      <c r="AS250" s="130">
        <v>0.6569444444444444</v>
      </c>
      <c r="AT250" s="134" t="s">
        <v>8515</v>
      </c>
      <c r="AU250" s="140">
        <v>0.5944444444444444</v>
      </c>
      <c r="AV250" s="128" t="s">
        <v>8516</v>
      </c>
      <c r="AW250" s="130">
        <v>0.6215277777777778</v>
      </c>
      <c r="AX250" s="130">
        <v>0.36319444444444443</v>
      </c>
      <c r="AY250" s="140">
        <v>0.39375</v>
      </c>
      <c r="BA250" s="128" t="s">
        <v>8517</v>
      </c>
      <c r="BB250" s="134" t="s">
        <v>8518</v>
      </c>
      <c r="BC250" s="141" t="s">
        <v>8519</v>
      </c>
      <c r="BD250" s="130">
        <v>0.6451388888888889</v>
      </c>
      <c r="BE250" s="140">
        <v>0.5</v>
      </c>
      <c r="BF250" s="141"/>
      <c r="BG250" s="141"/>
      <c r="BH250" s="141"/>
    </row>
    <row r="251">
      <c r="A251" s="122">
        <f t="shared" si="3"/>
        <v>0</v>
      </c>
      <c r="B251" s="122">
        <f t="shared" si="4"/>
        <v>0</v>
      </c>
      <c r="C251" s="122">
        <f t="shared" si="5"/>
        <v>0</v>
      </c>
      <c r="D251" s="122">
        <f t="shared" si="6"/>
        <v>0</v>
      </c>
      <c r="E251" s="122">
        <f t="shared" si="2"/>
        <v>343</v>
      </c>
      <c r="F251" s="135">
        <v>83.0</v>
      </c>
      <c r="H251" s="135">
        <v>83.0</v>
      </c>
      <c r="I251" s="135">
        <v>83.0</v>
      </c>
      <c r="J251" s="135">
        <v>83.0</v>
      </c>
      <c r="L251" s="175" t="s">
        <v>8521</v>
      </c>
      <c r="M251" s="175" t="s">
        <v>8522</v>
      </c>
      <c r="N251" s="169" t="s">
        <v>8523</v>
      </c>
      <c r="O251" s="123" t="s">
        <v>8525</v>
      </c>
      <c r="P251" s="142">
        <v>0.44583333333333336</v>
      </c>
      <c r="Q251" s="142">
        <v>0.4909722222222222</v>
      </c>
      <c r="R251" s="142">
        <v>0.60625</v>
      </c>
      <c r="S251" s="142">
        <v>0.6930555555555555</v>
      </c>
      <c r="T251" s="142">
        <v>0.7368055555555556</v>
      </c>
      <c r="U251" s="142">
        <v>0.9361111111111111</v>
      </c>
      <c r="V251" s="142">
        <v>0.9361111111111111</v>
      </c>
      <c r="W251" s="142">
        <v>0.4048611111111111</v>
      </c>
      <c r="X251" s="142">
        <v>0.6986111111111111</v>
      </c>
      <c r="Y251" s="142">
        <v>0.6013888888888889</v>
      </c>
      <c r="Z251" s="142">
        <v>0.47152777777777777</v>
      </c>
      <c r="AA251" s="128" t="s">
        <v>8526</v>
      </c>
      <c r="AB251" s="134" t="s">
        <v>8527</v>
      </c>
      <c r="AC251" s="140">
        <v>0.6576388888888889</v>
      </c>
      <c r="AD251" s="147" t="s">
        <v>8528</v>
      </c>
      <c r="AE251" s="379">
        <v>1.0145833333333334</v>
      </c>
      <c r="AF251" s="134" t="s">
        <v>8529</v>
      </c>
      <c r="AG251" s="130">
        <v>0.6791666666666667</v>
      </c>
      <c r="AH251" s="140">
        <v>0.6826388888888889</v>
      </c>
      <c r="AI251" s="142">
        <v>0.6395833333333333</v>
      </c>
      <c r="AJ251" s="145">
        <v>0.47638888888888886</v>
      </c>
      <c r="AK251" s="134" t="s">
        <v>8530</v>
      </c>
      <c r="AL251" s="134" t="s">
        <v>8531</v>
      </c>
      <c r="AM251" s="142">
        <v>0.45416666666666666</v>
      </c>
      <c r="AN251" s="130">
        <v>0.6173611111111111</v>
      </c>
      <c r="AO251" s="130">
        <v>0.70625</v>
      </c>
      <c r="AP251" s="128" t="s">
        <v>8532</v>
      </c>
      <c r="AQ251" s="128" t="s">
        <v>8533</v>
      </c>
      <c r="AR251" s="140">
        <v>0.4354166666666667</v>
      </c>
      <c r="AS251" s="134" t="s">
        <v>8534</v>
      </c>
      <c r="AT251" s="130">
        <v>0.63125</v>
      </c>
      <c r="AU251" s="128" t="s">
        <v>8535</v>
      </c>
      <c r="AV251" s="145">
        <v>0.7625</v>
      </c>
      <c r="AW251" s="134" t="s">
        <v>8537</v>
      </c>
      <c r="AX251" s="134" t="s">
        <v>8538</v>
      </c>
      <c r="AY251" s="128" t="s">
        <v>653</v>
      </c>
      <c r="BA251" s="140">
        <v>0.35625</v>
      </c>
      <c r="BB251" s="130">
        <v>0.48541666666666666</v>
      </c>
      <c r="BC251" s="146">
        <v>0.8381944444444445</v>
      </c>
      <c r="BD251" s="134" t="s">
        <v>8541</v>
      </c>
      <c r="BE251" s="128" t="s">
        <v>8542</v>
      </c>
      <c r="BF251" s="146"/>
      <c r="BG251" s="146"/>
      <c r="BH251" s="146"/>
    </row>
    <row r="252">
      <c r="A252" s="122">
        <f t="shared" si="3"/>
        <v>0</v>
      </c>
      <c r="B252" s="122">
        <f t="shared" si="4"/>
        <v>0</v>
      </c>
      <c r="C252" s="122">
        <f t="shared" si="5"/>
        <v>0</v>
      </c>
      <c r="D252" s="122">
        <f t="shared" si="6"/>
        <v>0</v>
      </c>
      <c r="E252" s="122">
        <f t="shared" si="2"/>
        <v>443</v>
      </c>
      <c r="F252" s="135" t="s">
        <v>8544</v>
      </c>
      <c r="H252" s="135" t="s">
        <v>8546</v>
      </c>
      <c r="I252" s="135" t="s">
        <v>8547</v>
      </c>
      <c r="J252" s="135" t="s">
        <v>8548</v>
      </c>
      <c r="L252" s="175" t="s">
        <v>8549</v>
      </c>
      <c r="M252" s="175" t="s">
        <v>8550</v>
      </c>
      <c r="N252" s="169" t="s">
        <v>8551</v>
      </c>
      <c r="O252" s="123" t="s">
        <v>8552</v>
      </c>
      <c r="P252" s="138" t="s">
        <v>8553</v>
      </c>
      <c r="Q252" s="138" t="s">
        <v>1969</v>
      </c>
      <c r="R252" s="138" t="s">
        <v>8554</v>
      </c>
      <c r="S252" s="138" t="s">
        <v>8555</v>
      </c>
      <c r="T252" s="138" t="s">
        <v>8556</v>
      </c>
      <c r="U252" s="138" t="s">
        <v>8557</v>
      </c>
      <c r="V252" s="138" t="s">
        <v>8557</v>
      </c>
      <c r="W252" s="138" t="s">
        <v>8558</v>
      </c>
      <c r="X252" s="138" t="s">
        <v>8559</v>
      </c>
      <c r="Y252" s="138" t="s">
        <v>8560</v>
      </c>
      <c r="Z252" s="138" t="s">
        <v>8561</v>
      </c>
      <c r="AA252" s="145">
        <v>0.9284722222222223</v>
      </c>
      <c r="AB252" s="130">
        <v>0.7201388888888889</v>
      </c>
      <c r="AC252" s="128" t="s">
        <v>8562</v>
      </c>
      <c r="AD252" s="125">
        <v>0.7534722222222222</v>
      </c>
      <c r="AE252" s="134" t="s">
        <v>8564</v>
      </c>
      <c r="AF252" s="130">
        <v>0.6736111111111112</v>
      </c>
      <c r="AG252" s="134" t="s">
        <v>8567</v>
      </c>
      <c r="AH252" s="128" t="s">
        <v>8568</v>
      </c>
      <c r="AI252" s="138" t="s">
        <v>8251</v>
      </c>
      <c r="AJ252" s="128" t="s">
        <v>8569</v>
      </c>
      <c r="AK252" s="379">
        <v>1.0215277777777778</v>
      </c>
      <c r="AL252" s="130">
        <v>0.6722222222222223</v>
      </c>
      <c r="AM252" s="138" t="s">
        <v>8570</v>
      </c>
      <c r="AN252" s="134" t="s">
        <v>8571</v>
      </c>
      <c r="AO252" s="134" t="s">
        <v>8572</v>
      </c>
      <c r="AP252" s="140">
        <v>0.5909722222222222</v>
      </c>
      <c r="AQ252" s="140">
        <v>0.4708333333333333</v>
      </c>
      <c r="AR252" s="128" t="s">
        <v>8573</v>
      </c>
      <c r="AS252" s="130">
        <v>0.6576388888888889</v>
      </c>
      <c r="AT252" s="134" t="s">
        <v>8574</v>
      </c>
      <c r="AU252" s="140">
        <v>0.6083333333333333</v>
      </c>
      <c r="AV252" s="128" t="s">
        <v>8575</v>
      </c>
      <c r="AW252" s="130">
        <v>0.6243055555555556</v>
      </c>
      <c r="AX252" s="130">
        <v>0.36736111111111114</v>
      </c>
      <c r="AY252" s="140">
        <v>0.39652777777777776</v>
      </c>
      <c r="BA252" s="128" t="s">
        <v>8576</v>
      </c>
      <c r="BB252" s="134" t="s">
        <v>8577</v>
      </c>
      <c r="BC252" s="141" t="s">
        <v>8578</v>
      </c>
      <c r="BD252" s="130">
        <v>0.6479166666666667</v>
      </c>
      <c r="BE252" s="140">
        <v>0.5013888888888889</v>
      </c>
      <c r="BF252" s="141"/>
      <c r="BG252" s="141"/>
      <c r="BH252" s="141"/>
    </row>
    <row r="253">
      <c r="A253" s="122">
        <f t="shared" si="3"/>
        <v>0</v>
      </c>
      <c r="B253" s="122">
        <f t="shared" si="4"/>
        <v>0</v>
      </c>
      <c r="C253" s="122">
        <f t="shared" si="5"/>
        <v>0</v>
      </c>
      <c r="D253" s="122">
        <f t="shared" si="6"/>
        <v>0</v>
      </c>
      <c r="E253" s="122">
        <f t="shared" si="2"/>
        <v>372</v>
      </c>
      <c r="F253" s="135" t="s">
        <v>8580</v>
      </c>
      <c r="H253" s="135" t="s">
        <v>8581</v>
      </c>
      <c r="I253" s="135" t="s">
        <v>8582</v>
      </c>
      <c r="J253" s="135" t="s">
        <v>8583</v>
      </c>
      <c r="L253" s="175" t="s">
        <v>8584</v>
      </c>
      <c r="M253" s="175" t="s">
        <v>8585</v>
      </c>
      <c r="N253" s="169" t="s">
        <v>8586</v>
      </c>
      <c r="O253" s="123" t="s">
        <v>8587</v>
      </c>
      <c r="P253" s="142">
        <v>0.4513888888888889</v>
      </c>
      <c r="Q253" s="142">
        <v>0.4930555555555556</v>
      </c>
      <c r="R253" s="142">
        <v>0.6090277777777777</v>
      </c>
      <c r="S253" s="142">
        <v>0.6958333333333333</v>
      </c>
      <c r="T253" s="142">
        <v>0.7430555555555556</v>
      </c>
      <c r="U253" s="142">
        <v>0.9444444444444444</v>
      </c>
      <c r="V253" s="142">
        <v>0.9444444444444444</v>
      </c>
      <c r="W253" s="142">
        <v>0.40625</v>
      </c>
      <c r="X253" s="142">
        <v>0.7</v>
      </c>
      <c r="Y253" s="142">
        <v>0.6111111111111112</v>
      </c>
      <c r="Z253" s="142">
        <v>0.4736111111111111</v>
      </c>
      <c r="AA253" s="128" t="s">
        <v>8588</v>
      </c>
      <c r="AB253" s="134" t="s">
        <v>8589</v>
      </c>
      <c r="AC253" s="140">
        <v>0.6638888888888889</v>
      </c>
      <c r="AD253" s="147" t="s">
        <v>8590</v>
      </c>
      <c r="AE253" s="379">
        <v>1.0180555555555555</v>
      </c>
      <c r="AF253" s="134" t="s">
        <v>8591</v>
      </c>
      <c r="AG253" s="130">
        <v>0.6833333333333333</v>
      </c>
      <c r="AH253" s="140">
        <v>0.6951388888888889</v>
      </c>
      <c r="AI253" s="142">
        <v>0.6513888888888889</v>
      </c>
      <c r="AJ253" s="145">
        <v>0.48194444444444445</v>
      </c>
      <c r="AK253" s="134" t="s">
        <v>8592</v>
      </c>
      <c r="AL253" s="134" t="s">
        <v>8593</v>
      </c>
      <c r="AM253" s="142">
        <v>0.46319444444444446</v>
      </c>
      <c r="AN253" s="130">
        <v>0.6208333333333333</v>
      </c>
      <c r="AO253" s="130">
        <v>0.7118055555555556</v>
      </c>
      <c r="AP253" s="128" t="s">
        <v>8594</v>
      </c>
      <c r="AQ253" s="128" t="s">
        <v>8595</v>
      </c>
      <c r="AR253" s="140">
        <v>0.4409722222222222</v>
      </c>
      <c r="AS253" s="134" t="s">
        <v>8597</v>
      </c>
      <c r="AT253" s="130">
        <v>0.6347222222222222</v>
      </c>
      <c r="AU253" s="128" t="s">
        <v>8598</v>
      </c>
      <c r="AV253" s="145">
        <v>0.7645833333333333</v>
      </c>
      <c r="AW253" s="134" t="s">
        <v>8599</v>
      </c>
      <c r="AX253" s="134" t="s">
        <v>8600</v>
      </c>
      <c r="AY253" s="128" t="s">
        <v>8601</v>
      </c>
      <c r="BA253" s="140">
        <v>0.3576388888888889</v>
      </c>
      <c r="BB253" s="130">
        <v>0.49236111111111114</v>
      </c>
      <c r="BC253" s="146">
        <v>0.8409722222222222</v>
      </c>
      <c r="BD253" s="134" t="s">
        <v>8603</v>
      </c>
      <c r="BE253" s="128" t="s">
        <v>872</v>
      </c>
      <c r="BF253" s="146"/>
      <c r="BG253" s="146"/>
      <c r="BH253" s="146"/>
    </row>
    <row r="254">
      <c r="A254" s="122">
        <f t="shared" si="3"/>
        <v>0</v>
      </c>
      <c r="B254" s="122">
        <f t="shared" si="4"/>
        <v>0</v>
      </c>
      <c r="C254" s="122">
        <f t="shared" si="5"/>
        <v>0</v>
      </c>
      <c r="D254" s="122">
        <f t="shared" si="6"/>
        <v>0</v>
      </c>
      <c r="E254" s="122">
        <f t="shared" si="2"/>
        <v>541</v>
      </c>
      <c r="F254" s="135">
        <v>84.0</v>
      </c>
      <c r="H254" s="135">
        <v>84.0</v>
      </c>
      <c r="I254" s="135">
        <v>84.0</v>
      </c>
      <c r="J254" s="135">
        <v>84.0</v>
      </c>
      <c r="L254" s="175" t="s">
        <v>661</v>
      </c>
      <c r="M254" s="175" t="s">
        <v>8606</v>
      </c>
      <c r="N254" s="169" t="s">
        <v>8607</v>
      </c>
      <c r="O254" s="123" t="s">
        <v>8609</v>
      </c>
      <c r="P254" s="138" t="s">
        <v>8610</v>
      </c>
      <c r="Q254" s="138" t="s">
        <v>8611</v>
      </c>
      <c r="R254" s="138" t="s">
        <v>8612</v>
      </c>
      <c r="S254" s="138" t="s">
        <v>8613</v>
      </c>
      <c r="T254" s="138" t="s">
        <v>8614</v>
      </c>
      <c r="U254" s="138" t="s">
        <v>8615</v>
      </c>
      <c r="V254" s="138" t="s">
        <v>8615</v>
      </c>
      <c r="W254" s="138" t="s">
        <v>8617</v>
      </c>
      <c r="X254" s="138" t="s">
        <v>8619</v>
      </c>
      <c r="Y254" s="138" t="s">
        <v>8620</v>
      </c>
      <c r="Z254" s="138" t="s">
        <v>8621</v>
      </c>
      <c r="AA254" s="145">
        <v>0.9326388888888889</v>
      </c>
      <c r="AB254" s="130">
        <v>0.7277777777777777</v>
      </c>
      <c r="AC254" s="128" t="s">
        <v>8623</v>
      </c>
      <c r="AD254" s="125">
        <v>0.7569444444444444</v>
      </c>
      <c r="AE254" s="379">
        <v>1.0256944444444445</v>
      </c>
      <c r="AF254" s="130">
        <v>0.6763888888888889</v>
      </c>
      <c r="AG254" s="134" t="s">
        <v>8624</v>
      </c>
      <c r="AH254" s="128" t="s">
        <v>8625</v>
      </c>
      <c r="AI254" s="138" t="s">
        <v>8316</v>
      </c>
      <c r="AJ254" s="128" t="s">
        <v>8626</v>
      </c>
      <c r="AK254" s="379">
        <v>1.0305555555555554</v>
      </c>
      <c r="AL254" s="130">
        <v>0.6798611111111111</v>
      </c>
      <c r="AM254" s="138" t="s">
        <v>8627</v>
      </c>
      <c r="AN254" s="134" t="s">
        <v>8628</v>
      </c>
      <c r="AO254" s="134" t="s">
        <v>8629</v>
      </c>
      <c r="AP254" s="140">
        <v>0.5923611111111111</v>
      </c>
      <c r="AQ254" s="140">
        <v>0.48541666666666666</v>
      </c>
      <c r="AR254" s="128" t="s">
        <v>8630</v>
      </c>
      <c r="AS254" s="130">
        <v>0.6604166666666667</v>
      </c>
      <c r="AT254" s="134" t="s">
        <v>8631</v>
      </c>
      <c r="AU254" s="140">
        <v>0.6097222222222223</v>
      </c>
      <c r="AV254" s="128" t="s">
        <v>8633</v>
      </c>
      <c r="AW254" s="130">
        <v>0.6284722222222222</v>
      </c>
      <c r="AX254" s="130">
        <v>0.37083333333333335</v>
      </c>
      <c r="AY254" s="140">
        <v>0.3972222222222222</v>
      </c>
      <c r="BA254" s="128" t="s">
        <v>8634</v>
      </c>
      <c r="BB254" s="134" t="s">
        <v>8635</v>
      </c>
      <c r="BC254" s="141" t="s">
        <v>8636</v>
      </c>
      <c r="BD254" s="130">
        <v>0.65</v>
      </c>
      <c r="BE254" s="140">
        <v>0.5125</v>
      </c>
      <c r="BF254" s="141"/>
      <c r="BG254" s="141"/>
      <c r="BH254" s="141"/>
    </row>
    <row r="255">
      <c r="A255" s="122">
        <f t="shared" si="3"/>
        <v>0</v>
      </c>
      <c r="B255" s="122">
        <f t="shared" si="4"/>
        <v>0</v>
      </c>
      <c r="C255" s="122">
        <f t="shared" si="5"/>
        <v>0</v>
      </c>
      <c r="D255" s="122">
        <f t="shared" si="6"/>
        <v>0</v>
      </c>
      <c r="E255" s="122">
        <f t="shared" si="2"/>
        <v>350</v>
      </c>
      <c r="F255" s="135" t="s">
        <v>8637</v>
      </c>
      <c r="H255" s="135" t="s">
        <v>8638</v>
      </c>
      <c r="I255" s="135" t="s">
        <v>8640</v>
      </c>
      <c r="J255" s="135" t="s">
        <v>8641</v>
      </c>
      <c r="L255" s="175" t="s">
        <v>8642</v>
      </c>
      <c r="M255" s="175" t="s">
        <v>8643</v>
      </c>
      <c r="N255" s="169" t="s">
        <v>8644</v>
      </c>
      <c r="O255" s="123" t="s">
        <v>8645</v>
      </c>
      <c r="P255" s="142">
        <v>0.4534722222222222</v>
      </c>
      <c r="Q255" s="142">
        <v>0.49375</v>
      </c>
      <c r="R255" s="142">
        <v>0.6118055555555556</v>
      </c>
      <c r="S255" s="142">
        <v>0.7034722222222223</v>
      </c>
      <c r="T255" s="142">
        <v>0.7506944444444444</v>
      </c>
      <c r="U255" s="142">
        <v>0.9506944444444444</v>
      </c>
      <c r="V255" s="142">
        <v>0.9506944444444444</v>
      </c>
      <c r="W255" s="142">
        <v>0.4131944444444444</v>
      </c>
      <c r="X255" s="142">
        <v>0.7034722222222223</v>
      </c>
      <c r="Y255" s="142">
        <v>0.6194444444444445</v>
      </c>
      <c r="Z255" s="142">
        <v>0.4756944444444444</v>
      </c>
      <c r="AA255" s="128" t="s">
        <v>8647</v>
      </c>
      <c r="AB255" s="134" t="s">
        <v>8648</v>
      </c>
      <c r="AC255" s="140">
        <v>0.6701388888888888</v>
      </c>
      <c r="AD255" s="147" t="s">
        <v>8649</v>
      </c>
      <c r="AE255" s="134" t="s">
        <v>8650</v>
      </c>
      <c r="AF255" s="134" t="s">
        <v>8651</v>
      </c>
      <c r="AG255" s="130">
        <v>0.69375</v>
      </c>
      <c r="AH255" s="140">
        <v>0.6986111111111111</v>
      </c>
      <c r="AI255" s="142">
        <v>0.6534722222222222</v>
      </c>
      <c r="AJ255" s="145">
        <v>0.4847222222222222</v>
      </c>
      <c r="AK255" s="134" t="s">
        <v>8652</v>
      </c>
      <c r="AL255" s="134" t="s">
        <v>8653</v>
      </c>
      <c r="AM255" s="142">
        <v>0.4666666666666667</v>
      </c>
      <c r="AN255" s="130">
        <v>0.6256944444444444</v>
      </c>
      <c r="AO255" s="130">
        <v>0.7173611111111111</v>
      </c>
      <c r="AP255" s="128" t="s">
        <v>8654</v>
      </c>
      <c r="AQ255" s="128" t="s">
        <v>8655</v>
      </c>
      <c r="AR255" s="140">
        <v>0.44513888888888886</v>
      </c>
      <c r="AS255" s="134" t="s">
        <v>8656</v>
      </c>
      <c r="AT255" s="130">
        <v>0.6361111111111111</v>
      </c>
      <c r="AU255" s="128" t="s">
        <v>8657</v>
      </c>
      <c r="AV255" s="145">
        <v>0.7673611111111112</v>
      </c>
      <c r="AW255" s="134" t="s">
        <v>8658</v>
      </c>
      <c r="AX255" s="134" t="s">
        <v>8659</v>
      </c>
      <c r="AY255" s="128" t="s">
        <v>8660</v>
      </c>
      <c r="BA255" s="140">
        <v>0.36041666666666666</v>
      </c>
      <c r="BB255" s="130">
        <v>0.4951388888888889</v>
      </c>
      <c r="BC255" s="146">
        <v>0.8458333333333333</v>
      </c>
      <c r="BD255" s="134" t="s">
        <v>8661</v>
      </c>
      <c r="BE255" s="128" t="s">
        <v>8662</v>
      </c>
      <c r="BF255" s="146"/>
      <c r="BG255" s="146"/>
      <c r="BH255" s="146"/>
    </row>
    <row r="256">
      <c r="A256" s="122">
        <f t="shared" si="3"/>
        <v>0</v>
      </c>
      <c r="B256" s="122">
        <f t="shared" si="4"/>
        <v>0</v>
      </c>
      <c r="C256" s="122">
        <f t="shared" si="5"/>
        <v>0</v>
      </c>
      <c r="D256" s="122">
        <f t="shared" si="6"/>
        <v>0</v>
      </c>
      <c r="E256" s="122">
        <f t="shared" si="2"/>
        <v>591</v>
      </c>
      <c r="F256" s="135" t="s">
        <v>8665</v>
      </c>
      <c r="H256" s="135" t="s">
        <v>8666</v>
      </c>
      <c r="I256" s="135" t="s">
        <v>8667</v>
      </c>
      <c r="J256" s="135" t="s">
        <v>8668</v>
      </c>
      <c r="L256" s="175" t="s">
        <v>8669</v>
      </c>
      <c r="M256" s="175" t="s">
        <v>8670</v>
      </c>
      <c r="N256" s="169" t="s">
        <v>8671</v>
      </c>
      <c r="O256" s="123" t="s">
        <v>8672</v>
      </c>
      <c r="P256" s="138" t="s">
        <v>8673</v>
      </c>
      <c r="Q256" s="138" t="s">
        <v>862</v>
      </c>
      <c r="R256" s="138" t="s">
        <v>8674</v>
      </c>
      <c r="S256" s="138" t="s">
        <v>8675</v>
      </c>
      <c r="T256" s="138" t="s">
        <v>8676</v>
      </c>
      <c r="U256" s="138" t="s">
        <v>8677</v>
      </c>
      <c r="V256" s="138" t="s">
        <v>8677</v>
      </c>
      <c r="W256" s="138" t="s">
        <v>862</v>
      </c>
      <c r="X256" s="138" t="s">
        <v>8678</v>
      </c>
      <c r="Y256" s="138" t="s">
        <v>8679</v>
      </c>
      <c r="Z256" s="138" t="s">
        <v>8680</v>
      </c>
      <c r="AA256" s="145">
        <v>0.9381944444444444</v>
      </c>
      <c r="AB256" s="130">
        <v>0.7347222222222223</v>
      </c>
      <c r="AC256" s="128" t="s">
        <v>8681</v>
      </c>
      <c r="AD256" s="125">
        <v>0.7597222222222222</v>
      </c>
      <c r="AE256" s="379">
        <v>1.0291666666666666</v>
      </c>
      <c r="AF256" s="130">
        <v>0.68125</v>
      </c>
      <c r="AG256" s="134" t="s">
        <v>8682</v>
      </c>
      <c r="AH256" s="128" t="s">
        <v>8683</v>
      </c>
      <c r="AI256" s="138" t="s">
        <v>8383</v>
      </c>
      <c r="AJ256" s="128" t="s">
        <v>8685</v>
      </c>
      <c r="AK256" s="379">
        <v>1.0381944444444444</v>
      </c>
      <c r="AL256" s="130">
        <v>0.6847222222222222</v>
      </c>
      <c r="AM256" s="138" t="s">
        <v>8687</v>
      </c>
      <c r="AN256" s="134" t="s">
        <v>8688</v>
      </c>
      <c r="AO256" s="134" t="s">
        <v>8689</v>
      </c>
      <c r="AP256" s="140">
        <v>0.59375</v>
      </c>
      <c r="AQ256" s="140">
        <v>0.48819444444444443</v>
      </c>
      <c r="AR256" s="128" t="s">
        <v>8690</v>
      </c>
      <c r="AS256" s="130">
        <v>0.6659722222222222</v>
      </c>
      <c r="AT256" s="134" t="s">
        <v>8692</v>
      </c>
      <c r="AU256" s="140">
        <v>0.6118055555555556</v>
      </c>
      <c r="AV256" s="128" t="s">
        <v>8693</v>
      </c>
      <c r="AW256" s="130">
        <v>0.6361111111111111</v>
      </c>
      <c r="AX256" s="130">
        <v>0.3736111111111111</v>
      </c>
      <c r="AY256" s="140">
        <v>0.39791666666666664</v>
      </c>
      <c r="BA256" s="128" t="s">
        <v>8694</v>
      </c>
      <c r="BB256" s="134" t="s">
        <v>8695</v>
      </c>
      <c r="BC256" s="141" t="s">
        <v>2405</v>
      </c>
      <c r="BD256" s="130">
        <v>0.6534722222222222</v>
      </c>
      <c r="BE256" s="140">
        <v>0.5131944444444444</v>
      </c>
      <c r="BF256" s="141"/>
      <c r="BG256" s="141"/>
      <c r="BH256" s="141"/>
    </row>
    <row r="257">
      <c r="A257" s="122">
        <f t="shared" si="3"/>
        <v>0</v>
      </c>
      <c r="B257" s="122">
        <f t="shared" si="4"/>
        <v>0</v>
      </c>
      <c r="C257" s="122">
        <f t="shared" si="5"/>
        <v>0</v>
      </c>
      <c r="D257" s="122">
        <f t="shared" si="6"/>
        <v>0</v>
      </c>
      <c r="E257" s="122">
        <f t="shared" si="2"/>
        <v>246</v>
      </c>
      <c r="F257" s="135">
        <v>85.0</v>
      </c>
      <c r="H257" s="135">
        <v>85.0</v>
      </c>
      <c r="I257" s="135">
        <v>85.0</v>
      </c>
      <c r="J257" s="135">
        <v>85.0</v>
      </c>
      <c r="L257" s="175" t="s">
        <v>8696</v>
      </c>
      <c r="M257" s="175" t="s">
        <v>8698</v>
      </c>
      <c r="N257" s="169" t="s">
        <v>8699</v>
      </c>
      <c r="O257" s="123" t="s">
        <v>8700</v>
      </c>
      <c r="P257" s="142">
        <v>0.46111111111111114</v>
      </c>
      <c r="Q257" s="142">
        <v>0.4951388888888889</v>
      </c>
      <c r="R257" s="142">
        <v>0.6131944444444445</v>
      </c>
      <c r="S257" s="142">
        <v>0.7083333333333334</v>
      </c>
      <c r="T257" s="142">
        <v>0.7513888888888889</v>
      </c>
      <c r="U257" s="142">
        <v>0.9548611111111112</v>
      </c>
      <c r="V257" s="142">
        <v>0.9548611111111112</v>
      </c>
      <c r="W257" s="142">
        <v>0.41458333333333336</v>
      </c>
      <c r="X257" s="142">
        <v>0.7083333333333334</v>
      </c>
      <c r="Y257" s="142">
        <v>0.6277777777777778</v>
      </c>
      <c r="Z257" s="142">
        <v>0.4798611111111111</v>
      </c>
      <c r="AA257" s="133">
        <v>0.9430555555555555</v>
      </c>
      <c r="AB257" s="134" t="s">
        <v>8701</v>
      </c>
      <c r="AC257" s="140">
        <v>0.6736111111111112</v>
      </c>
      <c r="AD257" s="147" t="s">
        <v>8702</v>
      </c>
      <c r="AE257" s="134" t="s">
        <v>8703</v>
      </c>
      <c r="AF257" s="134" t="s">
        <v>8704</v>
      </c>
      <c r="AG257" s="130">
        <v>0.6965277777777777</v>
      </c>
      <c r="AH257" s="140">
        <v>0.7069444444444445</v>
      </c>
      <c r="AI257" s="142">
        <v>0.6604166666666667</v>
      </c>
      <c r="AJ257" s="145">
        <v>0.49027777777777776</v>
      </c>
      <c r="AK257" s="134" t="s">
        <v>8705</v>
      </c>
      <c r="AL257" s="134" t="s">
        <v>8706</v>
      </c>
      <c r="AM257" s="142">
        <v>0.47430555555555554</v>
      </c>
      <c r="AN257" s="130">
        <v>0.6368055555555555</v>
      </c>
      <c r="AO257" s="130">
        <v>0.7201388888888889</v>
      </c>
      <c r="AP257" s="128" t="s">
        <v>8707</v>
      </c>
      <c r="AQ257" s="128" t="s">
        <v>8709</v>
      </c>
      <c r="AR257" s="140">
        <v>0.4479166666666667</v>
      </c>
      <c r="AS257" s="134" t="s">
        <v>8710</v>
      </c>
      <c r="AT257" s="130">
        <v>0.6381944444444444</v>
      </c>
      <c r="AU257" s="128" t="s">
        <v>8711</v>
      </c>
      <c r="AV257" s="145">
        <v>0.7722222222222223</v>
      </c>
      <c r="AW257" s="134" t="s">
        <v>8712</v>
      </c>
      <c r="AX257" s="134" t="s">
        <v>8713</v>
      </c>
      <c r="AY257" s="128" t="s">
        <v>8714</v>
      </c>
      <c r="BA257" s="140">
        <v>0.3701388888888889</v>
      </c>
      <c r="BB257" s="130">
        <v>0.4979166666666667</v>
      </c>
      <c r="BC257" s="146">
        <v>0.8472222222222222</v>
      </c>
      <c r="BD257" s="134" t="s">
        <v>8715</v>
      </c>
      <c r="BE257" s="128" t="s">
        <v>8717</v>
      </c>
      <c r="BF257" s="146"/>
      <c r="BG257" s="146"/>
      <c r="BH257" s="146"/>
    </row>
    <row r="258">
      <c r="A258" s="122">
        <f t="shared" si="3"/>
        <v>0</v>
      </c>
      <c r="B258" s="122">
        <f t="shared" si="4"/>
        <v>0</v>
      </c>
      <c r="C258" s="122">
        <f t="shared" si="5"/>
        <v>0</v>
      </c>
      <c r="D258" s="122">
        <f t="shared" si="6"/>
        <v>0</v>
      </c>
      <c r="E258" s="122">
        <f t="shared" si="2"/>
        <v>458</v>
      </c>
      <c r="F258" s="135" t="s">
        <v>8718</v>
      </c>
      <c r="H258" s="135" t="s">
        <v>8719</v>
      </c>
      <c r="I258" s="135" t="s">
        <v>8721</v>
      </c>
      <c r="J258" s="135" t="s">
        <v>8723</v>
      </c>
      <c r="L258" s="175" t="s">
        <v>615</v>
      </c>
      <c r="M258" s="175" t="s">
        <v>8726</v>
      </c>
      <c r="N258" s="169" t="s">
        <v>8728</v>
      </c>
      <c r="O258" s="123" t="s">
        <v>8729</v>
      </c>
      <c r="P258" s="138" t="s">
        <v>8731</v>
      </c>
      <c r="Q258" s="138" t="s">
        <v>8732</v>
      </c>
      <c r="R258" s="138" t="s">
        <v>8733</v>
      </c>
      <c r="S258" s="138" t="s">
        <v>8734</v>
      </c>
      <c r="T258" s="138" t="s">
        <v>8736</v>
      </c>
      <c r="U258" s="138" t="s">
        <v>8738</v>
      </c>
      <c r="V258" s="138" t="s">
        <v>8738</v>
      </c>
      <c r="W258" s="138" t="s">
        <v>8740</v>
      </c>
      <c r="X258" s="138" t="s">
        <v>8742</v>
      </c>
      <c r="Y258" s="138" t="s">
        <v>8744</v>
      </c>
      <c r="Z258" s="138" t="s">
        <v>1969</v>
      </c>
      <c r="AA258" s="128" t="s">
        <v>8746</v>
      </c>
      <c r="AB258" s="130">
        <v>0.7388888888888889</v>
      </c>
      <c r="AC258" s="128" t="s">
        <v>8748</v>
      </c>
      <c r="AD258" s="125">
        <v>0.7652777777777777</v>
      </c>
      <c r="AE258" s="379">
        <v>1.0368055555555555</v>
      </c>
      <c r="AF258" s="130">
        <v>0.6847222222222222</v>
      </c>
      <c r="AG258" s="134" t="s">
        <v>8751</v>
      </c>
      <c r="AH258" s="128" t="s">
        <v>8753</v>
      </c>
      <c r="AI258" s="138" t="s">
        <v>8446</v>
      </c>
      <c r="AJ258" s="128" t="s">
        <v>8756</v>
      </c>
      <c r="AK258" s="379">
        <v>1.04375</v>
      </c>
      <c r="AL258" s="130">
        <v>0.6902777777777778</v>
      </c>
      <c r="AM258" s="138" t="s">
        <v>8759</v>
      </c>
      <c r="AN258" s="134" t="s">
        <v>8761</v>
      </c>
      <c r="AO258" s="134" t="s">
        <v>8763</v>
      </c>
      <c r="AP258" s="140">
        <v>0.5965277777777778</v>
      </c>
      <c r="AQ258" s="140">
        <v>0.4930555555555556</v>
      </c>
      <c r="AR258" s="128" t="s">
        <v>8764</v>
      </c>
      <c r="AS258" s="130">
        <v>0.6701388888888888</v>
      </c>
      <c r="AT258" s="134" t="s">
        <v>8765</v>
      </c>
      <c r="AU258" s="140">
        <v>0.6131944444444445</v>
      </c>
      <c r="AV258" s="128" t="s">
        <v>8766</v>
      </c>
      <c r="AW258" s="130">
        <v>0.6416666666666667</v>
      </c>
      <c r="AX258" s="130">
        <v>0.38055555555555554</v>
      </c>
      <c r="AY258" s="140">
        <v>0.3993055555555556</v>
      </c>
      <c r="BA258" s="128" t="s">
        <v>8767</v>
      </c>
      <c r="BB258" s="134" t="s">
        <v>952</v>
      </c>
      <c r="BC258" s="141" t="s">
        <v>8768</v>
      </c>
      <c r="BD258" s="130">
        <v>0.65625</v>
      </c>
      <c r="BE258" s="140">
        <v>0.5166666666666667</v>
      </c>
      <c r="BF258" s="141"/>
      <c r="BG258" s="141"/>
      <c r="BH258" s="141"/>
    </row>
    <row r="259">
      <c r="A259" s="122">
        <f t="shared" si="3"/>
        <v>0</v>
      </c>
      <c r="B259" s="122">
        <f t="shared" si="4"/>
        <v>0</v>
      </c>
      <c r="C259" s="122">
        <f t="shared" si="5"/>
        <v>0</v>
      </c>
      <c r="D259" s="122">
        <f t="shared" si="6"/>
        <v>0</v>
      </c>
      <c r="E259" s="122">
        <f t="shared" si="2"/>
        <v>394</v>
      </c>
      <c r="F259" s="135" t="s">
        <v>8771</v>
      </c>
      <c r="H259" s="135" t="s">
        <v>8772</v>
      </c>
      <c r="I259" s="135" t="s">
        <v>7311</v>
      </c>
      <c r="J259" s="135" t="s">
        <v>4112</v>
      </c>
      <c r="L259" s="175" t="s">
        <v>8773</v>
      </c>
      <c r="M259" s="175" t="s">
        <v>8774</v>
      </c>
      <c r="N259" s="169" t="s">
        <v>8775</v>
      </c>
      <c r="O259" s="123" t="s">
        <v>8776</v>
      </c>
      <c r="P259" s="142">
        <v>0.46805555555555556</v>
      </c>
      <c r="Q259" s="142">
        <v>0.49722222222222223</v>
      </c>
      <c r="R259" s="142">
        <v>0.6166666666666667</v>
      </c>
      <c r="S259" s="142">
        <v>0.7208333333333333</v>
      </c>
      <c r="T259" s="142">
        <v>0.7527777777777778</v>
      </c>
      <c r="U259" s="142">
        <v>0.9659722222222222</v>
      </c>
      <c r="V259" s="142">
        <v>0.9659722222222222</v>
      </c>
      <c r="W259" s="142">
        <v>0.4166666666666667</v>
      </c>
      <c r="X259" s="142">
        <v>0.725</v>
      </c>
      <c r="Y259" s="142">
        <v>0.6354166666666666</v>
      </c>
      <c r="Z259" s="142">
        <v>0.48125</v>
      </c>
      <c r="AA259" s="145">
        <v>0.9486111111111111</v>
      </c>
      <c r="AB259" s="134" t="s">
        <v>8777</v>
      </c>
      <c r="AC259" s="140">
        <v>0.6798611111111111</v>
      </c>
      <c r="AD259" s="147" t="s">
        <v>8778</v>
      </c>
      <c r="AE259" s="134" t="s">
        <v>8779</v>
      </c>
      <c r="AF259" s="134" t="s">
        <v>8780</v>
      </c>
      <c r="AG259" s="130">
        <v>0.7027777777777777</v>
      </c>
      <c r="AH259" s="140">
        <v>0.7111111111111111</v>
      </c>
      <c r="AI259" s="142">
        <v>0.6701388888888888</v>
      </c>
      <c r="AJ259" s="145">
        <v>0.49166666666666664</v>
      </c>
      <c r="AK259" s="134" t="s">
        <v>8781</v>
      </c>
      <c r="AL259" s="134" t="s">
        <v>8783</v>
      </c>
      <c r="AM259" s="142">
        <v>0.47847222222222224</v>
      </c>
      <c r="AN259" s="130">
        <v>0.6402777777777777</v>
      </c>
      <c r="AO259" s="130">
        <v>0.7284722222222222</v>
      </c>
      <c r="AP259" s="128" t="s">
        <v>8784</v>
      </c>
      <c r="AQ259" s="128" t="s">
        <v>8786</v>
      </c>
      <c r="AR259" s="140">
        <v>0.44930555555555557</v>
      </c>
      <c r="AS259" s="134" t="s">
        <v>8788</v>
      </c>
      <c r="AT259" s="130">
        <v>0.6381944444444444</v>
      </c>
      <c r="AU259" s="128" t="s">
        <v>8789</v>
      </c>
      <c r="AV259" s="145">
        <v>0.7756944444444445</v>
      </c>
      <c r="AW259" s="134" t="s">
        <v>8791</v>
      </c>
      <c r="AX259" s="134" t="s">
        <v>8792</v>
      </c>
      <c r="AY259" s="128" t="s">
        <v>8793</v>
      </c>
      <c r="BA259" s="140">
        <v>0.38125</v>
      </c>
      <c r="BB259" s="130">
        <v>0.5027777777777778</v>
      </c>
      <c r="BC259" s="146">
        <v>0.8493055555555555</v>
      </c>
      <c r="BD259" s="134" t="s">
        <v>8794</v>
      </c>
      <c r="BE259" s="128" t="s">
        <v>8795</v>
      </c>
      <c r="BF259" s="146"/>
      <c r="BG259" s="146"/>
      <c r="BH259" s="146"/>
    </row>
    <row r="260">
      <c r="A260" s="122">
        <f t="shared" si="3"/>
        <v>0</v>
      </c>
      <c r="B260" s="122">
        <f t="shared" si="4"/>
        <v>0</v>
      </c>
      <c r="C260" s="122">
        <f t="shared" si="5"/>
        <v>0</v>
      </c>
      <c r="D260" s="122">
        <f t="shared" si="6"/>
        <v>0</v>
      </c>
      <c r="E260" s="122">
        <f t="shared" si="2"/>
        <v>470</v>
      </c>
      <c r="F260" s="135">
        <v>86.0</v>
      </c>
      <c r="H260" s="135">
        <v>86.0</v>
      </c>
      <c r="I260" s="135">
        <v>86.0</v>
      </c>
      <c r="J260" s="135">
        <v>86.0</v>
      </c>
      <c r="L260" s="175" t="s">
        <v>8797</v>
      </c>
      <c r="M260" s="175" t="s">
        <v>8798</v>
      </c>
      <c r="N260" s="169" t="s">
        <v>8799</v>
      </c>
      <c r="O260" s="123" t="s">
        <v>661</v>
      </c>
      <c r="P260" s="138" t="s">
        <v>8800</v>
      </c>
      <c r="Q260" s="138" t="s">
        <v>8801</v>
      </c>
      <c r="R260" s="138" t="s">
        <v>876</v>
      </c>
      <c r="S260" s="138" t="s">
        <v>8802</v>
      </c>
      <c r="T260" s="138" t="s">
        <v>8803</v>
      </c>
      <c r="U260" s="138" t="s">
        <v>8805</v>
      </c>
      <c r="V260" s="138" t="s">
        <v>8805</v>
      </c>
      <c r="W260" s="138" t="s">
        <v>8806</v>
      </c>
      <c r="X260" s="138" t="s">
        <v>8807</v>
      </c>
      <c r="Y260" s="138" t="s">
        <v>8808</v>
      </c>
      <c r="Z260" s="138" t="s">
        <v>668</v>
      </c>
      <c r="AA260" s="128" t="s">
        <v>8809</v>
      </c>
      <c r="AB260" s="130">
        <v>0.74375</v>
      </c>
      <c r="AC260" s="128" t="s">
        <v>8810</v>
      </c>
      <c r="AD260" s="125">
        <v>0.7673611111111112</v>
      </c>
      <c r="AE260" s="379">
        <v>1.0409722222222222</v>
      </c>
      <c r="AF260" s="130">
        <v>0.6895833333333333</v>
      </c>
      <c r="AG260" s="134" t="s">
        <v>8811</v>
      </c>
      <c r="AH260" s="128" t="s">
        <v>8812</v>
      </c>
      <c r="AI260" s="138" t="s">
        <v>8508</v>
      </c>
      <c r="AJ260" s="128" t="s">
        <v>8813</v>
      </c>
      <c r="AK260" s="379">
        <v>1.054861111111111</v>
      </c>
      <c r="AL260" s="130">
        <v>0.6930555555555555</v>
      </c>
      <c r="AM260" s="138" t="s">
        <v>8814</v>
      </c>
      <c r="AN260" s="134" t="s">
        <v>8815</v>
      </c>
      <c r="AO260" s="134" t="s">
        <v>8816</v>
      </c>
      <c r="AP260" s="140">
        <v>0.5986111111111111</v>
      </c>
      <c r="AQ260" s="140">
        <v>0.4979166666666667</v>
      </c>
      <c r="AR260" s="128" t="s">
        <v>8817</v>
      </c>
      <c r="AS260" s="130">
        <v>0.6715277777777777</v>
      </c>
      <c r="AT260" s="134" t="s">
        <v>8818</v>
      </c>
      <c r="AU260" s="140">
        <v>0.6159722222222223</v>
      </c>
      <c r="AV260" s="128" t="s">
        <v>8819</v>
      </c>
      <c r="AW260" s="130">
        <v>0.6486111111111111</v>
      </c>
      <c r="AX260" s="130">
        <v>0.38958333333333334</v>
      </c>
      <c r="AY260" s="140">
        <v>0.4</v>
      </c>
      <c r="BA260" s="128" t="s">
        <v>8821</v>
      </c>
      <c r="BB260" s="134" t="s">
        <v>1445</v>
      </c>
      <c r="BC260" s="141" t="s">
        <v>3666</v>
      </c>
      <c r="BD260" s="130">
        <v>0.6583333333333333</v>
      </c>
      <c r="BE260" s="140">
        <v>0.5173611111111112</v>
      </c>
      <c r="BF260" s="141"/>
      <c r="BG260" s="141"/>
      <c r="BH260" s="141"/>
    </row>
    <row r="261">
      <c r="A261" s="122">
        <f t="shared" si="3"/>
        <v>0</v>
      </c>
      <c r="B261" s="122">
        <f t="shared" si="4"/>
        <v>0</v>
      </c>
      <c r="C261" s="122">
        <f t="shared" si="5"/>
        <v>0</v>
      </c>
      <c r="D261" s="122">
        <f t="shared" si="6"/>
        <v>0</v>
      </c>
      <c r="E261" s="122">
        <f t="shared" si="2"/>
        <v>271</v>
      </c>
      <c r="F261" s="135" t="s">
        <v>8826</v>
      </c>
      <c r="H261" s="135" t="s">
        <v>8827</v>
      </c>
      <c r="I261" s="135" t="s">
        <v>8828</v>
      </c>
      <c r="J261" s="135" t="s">
        <v>8829</v>
      </c>
      <c r="L261" s="175" t="s">
        <v>8830</v>
      </c>
      <c r="M261" s="175" t="s">
        <v>8831</v>
      </c>
      <c r="N261" s="169" t="s">
        <v>8832</v>
      </c>
      <c r="O261" s="123" t="s">
        <v>8833</v>
      </c>
      <c r="P261" s="142">
        <v>0.475</v>
      </c>
      <c r="Q261" s="142">
        <v>0.5</v>
      </c>
      <c r="R261" s="142">
        <v>0.6215277777777778</v>
      </c>
      <c r="S261" s="142">
        <v>0.73125</v>
      </c>
      <c r="T261" s="142">
        <v>0.7576388888888889</v>
      </c>
      <c r="U261" s="142">
        <v>0.9673611111111111</v>
      </c>
      <c r="V261" s="142">
        <v>0.9673611111111111</v>
      </c>
      <c r="W261" s="142">
        <v>0.4222222222222222</v>
      </c>
      <c r="X261" s="142">
        <v>0.7326388888888888</v>
      </c>
      <c r="Y261" s="142">
        <v>0.6493055555555556</v>
      </c>
      <c r="Z261" s="142">
        <v>0.4826388888888889</v>
      </c>
      <c r="AA261" s="145">
        <v>0.9534722222222223</v>
      </c>
      <c r="AB261" s="134" t="s">
        <v>8835</v>
      </c>
      <c r="AC261" s="140">
        <v>0.6826388888888889</v>
      </c>
      <c r="AD261" s="147" t="s">
        <v>8836</v>
      </c>
      <c r="AE261" s="134" t="s">
        <v>8837</v>
      </c>
      <c r="AF261" s="134" t="s">
        <v>8838</v>
      </c>
      <c r="AG261" s="130">
        <v>0.7097222222222223</v>
      </c>
      <c r="AH261" s="140">
        <v>0.7131944444444445</v>
      </c>
      <c r="AI261" s="142">
        <v>0.6826388888888889</v>
      </c>
      <c r="AJ261" s="145">
        <v>0.4951388888888889</v>
      </c>
      <c r="AK261" s="134" t="s">
        <v>8839</v>
      </c>
      <c r="AL261" s="134" t="s">
        <v>8840</v>
      </c>
      <c r="AM261" s="142">
        <v>0.48333333333333334</v>
      </c>
      <c r="AN261" s="130">
        <v>0.6479166666666667</v>
      </c>
      <c r="AO261" s="130">
        <v>0.7305555555555555</v>
      </c>
      <c r="AP261" s="128" t="s">
        <v>8841</v>
      </c>
      <c r="AQ261" s="128" t="s">
        <v>8843</v>
      </c>
      <c r="AR261" s="140">
        <v>0.45208333333333334</v>
      </c>
      <c r="AS261" s="134" t="s">
        <v>862</v>
      </c>
      <c r="AT261" s="130">
        <v>0.6395833333333333</v>
      </c>
      <c r="AU261" s="128" t="s">
        <v>8844</v>
      </c>
      <c r="AV261" s="145">
        <v>0.7784722222222222</v>
      </c>
      <c r="AW261" s="134" t="s">
        <v>8846</v>
      </c>
      <c r="AX261" s="134" t="s">
        <v>8848</v>
      </c>
      <c r="AY261" s="128" t="s">
        <v>8849</v>
      </c>
      <c r="BA261" s="140">
        <v>0.38472222222222224</v>
      </c>
      <c r="BB261" s="130">
        <v>0.5041666666666667</v>
      </c>
      <c r="BC261" s="146">
        <v>0.8513888888888889</v>
      </c>
      <c r="BD261" s="134" t="s">
        <v>8851</v>
      </c>
      <c r="BE261" s="128" t="s">
        <v>8852</v>
      </c>
      <c r="BF261" s="146"/>
      <c r="BG261" s="146"/>
      <c r="BH261" s="146"/>
    </row>
    <row r="262">
      <c r="A262" s="122">
        <f t="shared" si="3"/>
        <v>0</v>
      </c>
      <c r="B262" s="122">
        <f t="shared" si="4"/>
        <v>0</v>
      </c>
      <c r="C262" s="122">
        <f t="shared" si="5"/>
        <v>0</v>
      </c>
      <c r="D262" s="122">
        <f t="shared" si="6"/>
        <v>0</v>
      </c>
      <c r="E262" s="122">
        <f t="shared" si="2"/>
        <v>523</v>
      </c>
      <c r="F262" s="135" t="s">
        <v>8853</v>
      </c>
      <c r="H262" s="135" t="s">
        <v>6370</v>
      </c>
      <c r="I262" s="135" t="s">
        <v>8855</v>
      </c>
      <c r="J262" s="135" t="s">
        <v>8856</v>
      </c>
      <c r="L262" s="175" t="s">
        <v>8858</v>
      </c>
      <c r="M262" s="175" t="s">
        <v>8859</v>
      </c>
      <c r="N262" s="169" t="s">
        <v>8860</v>
      </c>
      <c r="O262" s="123" t="s">
        <v>1196</v>
      </c>
      <c r="P262" s="138" t="s">
        <v>8861</v>
      </c>
      <c r="Q262" s="138" t="s">
        <v>8862</v>
      </c>
      <c r="R262" s="138" t="s">
        <v>8863</v>
      </c>
      <c r="S262" s="138" t="s">
        <v>8864</v>
      </c>
      <c r="T262" s="138" t="s">
        <v>8865</v>
      </c>
      <c r="U262" s="138" t="s">
        <v>8866</v>
      </c>
      <c r="V262" s="138" t="s">
        <v>8866</v>
      </c>
      <c r="W262" s="138" t="s">
        <v>8867</v>
      </c>
      <c r="X262" s="138" t="s">
        <v>8868</v>
      </c>
      <c r="Y262" s="138" t="s">
        <v>8869</v>
      </c>
      <c r="Z262" s="138" t="s">
        <v>8870</v>
      </c>
      <c r="AA262" s="128" t="s">
        <v>8871</v>
      </c>
      <c r="AB262" s="130">
        <v>0.7479166666666667</v>
      </c>
      <c r="AC262" s="128" t="s">
        <v>8872</v>
      </c>
      <c r="AD262" s="125">
        <v>0.7743055555555556</v>
      </c>
      <c r="AE262" s="379">
        <v>1.0465277777777777</v>
      </c>
      <c r="AF262" s="130">
        <v>0.6930555555555555</v>
      </c>
      <c r="AG262" s="134" t="s">
        <v>8873</v>
      </c>
      <c r="AH262" s="128" t="s">
        <v>8874</v>
      </c>
      <c r="AI262" s="138" t="s">
        <v>8568</v>
      </c>
      <c r="AJ262" s="128" t="s">
        <v>8875</v>
      </c>
      <c r="AK262" s="379">
        <v>1.0659722222222223</v>
      </c>
      <c r="AL262" s="130">
        <v>0.6965277777777777</v>
      </c>
      <c r="AM262" s="138" t="s">
        <v>8877</v>
      </c>
      <c r="AN262" s="134" t="s">
        <v>8878</v>
      </c>
      <c r="AO262" s="134" t="s">
        <v>8879</v>
      </c>
      <c r="AP262" s="140">
        <v>0.6027777777777777</v>
      </c>
      <c r="AQ262" s="140">
        <v>0.5048611111111111</v>
      </c>
      <c r="AR262" s="128" t="s">
        <v>8880</v>
      </c>
      <c r="AS262" s="130">
        <v>0.675</v>
      </c>
      <c r="AT262" s="134" t="s">
        <v>8881</v>
      </c>
      <c r="AU262" s="140">
        <v>0.6263888888888889</v>
      </c>
      <c r="AV262" s="128" t="s">
        <v>8882</v>
      </c>
      <c r="AW262" s="130">
        <v>0.6569444444444444</v>
      </c>
      <c r="AX262" s="130">
        <v>0.41875</v>
      </c>
      <c r="AY262" s="140">
        <v>0.40208333333333335</v>
      </c>
      <c r="BA262" s="128" t="s">
        <v>724</v>
      </c>
      <c r="BB262" s="134" t="s">
        <v>8883</v>
      </c>
      <c r="BC262" s="141" t="s">
        <v>8884</v>
      </c>
      <c r="BD262" s="130">
        <v>0.6631944444444444</v>
      </c>
      <c r="BE262" s="140">
        <v>0.5215277777777778</v>
      </c>
      <c r="BF262" s="141"/>
      <c r="BG262" s="141"/>
      <c r="BH262" s="141"/>
    </row>
    <row r="263">
      <c r="A263" s="122">
        <f t="shared" si="3"/>
        <v>0</v>
      </c>
      <c r="B263" s="122">
        <f t="shared" si="4"/>
        <v>0</v>
      </c>
      <c r="C263" s="122">
        <f t="shared" si="5"/>
        <v>0</v>
      </c>
      <c r="D263" s="122">
        <f t="shared" si="6"/>
        <v>0</v>
      </c>
      <c r="E263" s="122">
        <f t="shared" si="2"/>
        <v>297</v>
      </c>
      <c r="F263" s="135">
        <v>87.0</v>
      </c>
      <c r="H263" s="135">
        <v>87.0</v>
      </c>
      <c r="I263" s="135">
        <v>87.0</v>
      </c>
      <c r="J263" s="135">
        <v>87.0</v>
      </c>
      <c r="L263" s="175" t="s">
        <v>8886</v>
      </c>
      <c r="M263" s="175" t="s">
        <v>8887</v>
      </c>
      <c r="N263" s="169" t="s">
        <v>8888</v>
      </c>
      <c r="O263" s="123" t="s">
        <v>8889</v>
      </c>
      <c r="P263" s="142">
        <v>0.4895833333333333</v>
      </c>
      <c r="Q263" s="142">
        <v>0.50625</v>
      </c>
      <c r="R263" s="142">
        <v>0.6229166666666667</v>
      </c>
      <c r="S263" s="142">
        <v>0.7409722222222223</v>
      </c>
      <c r="T263" s="142">
        <v>0.7618055555555555</v>
      </c>
      <c r="U263" s="142">
        <v>0.96875</v>
      </c>
      <c r="V263" s="142">
        <v>0.96875</v>
      </c>
      <c r="W263" s="142">
        <v>0.42291666666666666</v>
      </c>
      <c r="X263" s="142">
        <v>0.7368055555555556</v>
      </c>
      <c r="Y263" s="142">
        <v>0.6506944444444445</v>
      </c>
      <c r="Z263" s="142">
        <v>0.48333333333333334</v>
      </c>
      <c r="AA263" s="145">
        <v>0.95625</v>
      </c>
      <c r="AB263" s="134" t="s">
        <v>8890</v>
      </c>
      <c r="AC263" s="140">
        <v>0.6888888888888889</v>
      </c>
      <c r="AD263" s="147" t="s">
        <v>8891</v>
      </c>
      <c r="AE263" s="379">
        <v>1.05625</v>
      </c>
      <c r="AF263" s="134" t="s">
        <v>8893</v>
      </c>
      <c r="AG263" s="130">
        <v>0.7125</v>
      </c>
      <c r="AH263" s="140">
        <v>0.7166666666666667</v>
      </c>
      <c r="AI263" s="142">
        <v>0.6951388888888889</v>
      </c>
      <c r="AJ263" s="145">
        <v>0.5</v>
      </c>
      <c r="AK263" s="134" t="s">
        <v>8894</v>
      </c>
      <c r="AL263" s="134" t="s">
        <v>8895</v>
      </c>
      <c r="AM263" s="142">
        <v>0.4888888888888889</v>
      </c>
      <c r="AN263" s="130">
        <v>0.6493055555555556</v>
      </c>
      <c r="AO263" s="130">
        <v>0.7361111111111112</v>
      </c>
      <c r="AP263" s="128" t="s">
        <v>8897</v>
      </c>
      <c r="AQ263" s="128" t="s">
        <v>8898</v>
      </c>
      <c r="AR263" s="140">
        <v>0.45416666666666666</v>
      </c>
      <c r="AS263" s="134" t="s">
        <v>8899</v>
      </c>
      <c r="AT263" s="130">
        <v>0.64375</v>
      </c>
      <c r="AU263" s="128" t="s">
        <v>8900</v>
      </c>
      <c r="AV263" s="145">
        <v>0.7826388888888889</v>
      </c>
      <c r="AW263" s="134" t="s">
        <v>8901</v>
      </c>
      <c r="AX263" s="134" t="s">
        <v>8902</v>
      </c>
      <c r="AY263" s="128" t="s">
        <v>8903</v>
      </c>
      <c r="BA263" s="140">
        <v>0.39166666666666666</v>
      </c>
      <c r="BB263" s="130">
        <v>0.5055555555555555</v>
      </c>
      <c r="BC263" s="146">
        <v>0.8534722222222222</v>
      </c>
      <c r="BD263" s="134" t="s">
        <v>8904</v>
      </c>
      <c r="BE263" s="128" t="s">
        <v>8905</v>
      </c>
      <c r="BF263" s="146"/>
      <c r="BG263" s="146"/>
      <c r="BH263" s="146"/>
    </row>
    <row r="264">
      <c r="A264" s="122">
        <f t="shared" si="3"/>
        <v>0</v>
      </c>
      <c r="B264" s="122">
        <f t="shared" si="4"/>
        <v>0</v>
      </c>
      <c r="C264" s="122">
        <f t="shared" si="5"/>
        <v>0</v>
      </c>
      <c r="D264" s="122">
        <f t="shared" si="6"/>
        <v>0</v>
      </c>
      <c r="E264" s="122">
        <f t="shared" si="2"/>
        <v>479</v>
      </c>
      <c r="F264" s="135" t="s">
        <v>8907</v>
      </c>
      <c r="H264" s="135" t="s">
        <v>8908</v>
      </c>
      <c r="I264" s="135" t="s">
        <v>8909</v>
      </c>
      <c r="J264" s="135" t="s">
        <v>8910</v>
      </c>
      <c r="L264" s="175" t="s">
        <v>615</v>
      </c>
      <c r="M264" s="175" t="s">
        <v>8911</v>
      </c>
      <c r="N264" s="169" t="s">
        <v>8912</v>
      </c>
      <c r="O264" s="123" t="s">
        <v>8913</v>
      </c>
      <c r="P264" s="138" t="s">
        <v>8914</v>
      </c>
      <c r="Q264" s="138" t="s">
        <v>8916</v>
      </c>
      <c r="R264" s="138" t="s">
        <v>724</v>
      </c>
      <c r="S264" s="138" t="s">
        <v>8917</v>
      </c>
      <c r="T264" s="138" t="s">
        <v>8918</v>
      </c>
      <c r="U264" s="138" t="s">
        <v>8919</v>
      </c>
      <c r="V264" s="138" t="s">
        <v>8919</v>
      </c>
      <c r="W264" s="138" t="s">
        <v>8920</v>
      </c>
      <c r="X264" s="138" t="s">
        <v>8921</v>
      </c>
      <c r="Y264" s="138" t="s">
        <v>8922</v>
      </c>
      <c r="Z264" s="138" t="s">
        <v>1969</v>
      </c>
      <c r="AA264" s="128" t="s">
        <v>8923</v>
      </c>
      <c r="AB264" s="130">
        <v>0.7548611111111111</v>
      </c>
      <c r="AC264" s="128" t="s">
        <v>8924</v>
      </c>
      <c r="AD264" s="125">
        <v>0.7861111111111111</v>
      </c>
      <c r="AE264" s="134" t="s">
        <v>8925</v>
      </c>
      <c r="AF264" s="130">
        <v>0.6979166666666666</v>
      </c>
      <c r="AG264" s="134" t="s">
        <v>8926</v>
      </c>
      <c r="AH264" s="128" t="s">
        <v>8927</v>
      </c>
      <c r="AI264" s="138" t="s">
        <v>8625</v>
      </c>
      <c r="AJ264" s="128" t="s">
        <v>8928</v>
      </c>
      <c r="AK264" s="379">
        <v>1.070138888888889</v>
      </c>
      <c r="AL264" s="130">
        <v>0.7013888888888888</v>
      </c>
      <c r="AM264" s="138" t="s">
        <v>8929</v>
      </c>
      <c r="AN264" s="134" t="s">
        <v>8930</v>
      </c>
      <c r="AO264" s="134" t="s">
        <v>8931</v>
      </c>
      <c r="AP264" s="140">
        <v>0.6069444444444444</v>
      </c>
      <c r="AQ264" s="140">
        <v>0.50625</v>
      </c>
      <c r="AR264" s="128" t="s">
        <v>8932</v>
      </c>
      <c r="AS264" s="130">
        <v>0.6763888888888889</v>
      </c>
      <c r="AT264" s="134" t="s">
        <v>8933</v>
      </c>
      <c r="AU264" s="140">
        <v>0.6284722222222222</v>
      </c>
      <c r="AV264" s="128" t="s">
        <v>8934</v>
      </c>
      <c r="AW264" s="130">
        <v>0.66875</v>
      </c>
      <c r="AX264" s="130">
        <v>0.42430555555555555</v>
      </c>
      <c r="AY264" s="140">
        <v>0.4027777777777778</v>
      </c>
      <c r="BA264" s="128" t="s">
        <v>8935</v>
      </c>
      <c r="BB264" s="134" t="s">
        <v>8936</v>
      </c>
      <c r="BC264" s="141" t="s">
        <v>8938</v>
      </c>
      <c r="BD264" s="130">
        <v>0.6645833333333333</v>
      </c>
      <c r="BE264" s="140">
        <v>0.5291666666666667</v>
      </c>
      <c r="BF264" s="141"/>
      <c r="BG264" s="141"/>
      <c r="BH264" s="141"/>
    </row>
    <row r="265">
      <c r="A265" s="122">
        <f t="shared" si="3"/>
        <v>0</v>
      </c>
      <c r="B265" s="122">
        <f t="shared" si="4"/>
        <v>0</v>
      </c>
      <c r="C265" s="122">
        <f t="shared" si="5"/>
        <v>0</v>
      </c>
      <c r="D265" s="122">
        <f t="shared" si="6"/>
        <v>0</v>
      </c>
      <c r="E265" s="122">
        <f t="shared" si="2"/>
        <v>434</v>
      </c>
      <c r="F265" s="135" t="s">
        <v>8940</v>
      </c>
      <c r="H265" s="135" t="s">
        <v>8941</v>
      </c>
      <c r="I265" s="135" t="s">
        <v>1055</v>
      </c>
      <c r="J265" s="135" t="s">
        <v>8942</v>
      </c>
      <c r="L265" s="175" t="s">
        <v>8943</v>
      </c>
      <c r="M265" s="175" t="s">
        <v>8944</v>
      </c>
      <c r="N265" s="169" t="s">
        <v>8945</v>
      </c>
      <c r="O265" s="123" t="s">
        <v>8946</v>
      </c>
      <c r="P265" s="142">
        <v>0.49583333333333335</v>
      </c>
      <c r="Q265" s="142">
        <v>0.5090277777777777</v>
      </c>
      <c r="R265" s="142">
        <v>0.6326388888888889</v>
      </c>
      <c r="S265" s="142">
        <v>0.7465277777777778</v>
      </c>
      <c r="T265" s="142">
        <v>0.7659722222222223</v>
      </c>
      <c r="U265" s="142">
        <v>0.9743055555555555</v>
      </c>
      <c r="V265" s="142">
        <v>0.9743055555555555</v>
      </c>
      <c r="W265" s="142">
        <v>0.42430555555555555</v>
      </c>
      <c r="X265" s="142">
        <v>0.7444444444444445</v>
      </c>
      <c r="Y265" s="142">
        <v>0.6590277777777778</v>
      </c>
      <c r="Z265" s="142">
        <v>0.4895833333333333</v>
      </c>
      <c r="AA265" s="145">
        <v>0.9631944444444445</v>
      </c>
      <c r="AB265" s="134" t="s">
        <v>8947</v>
      </c>
      <c r="AC265" s="140">
        <v>0.6958333333333333</v>
      </c>
      <c r="AD265" s="147" t="s">
        <v>8948</v>
      </c>
      <c r="AE265" s="379">
        <v>1.0638888888888889</v>
      </c>
      <c r="AF265" s="134" t="s">
        <v>8949</v>
      </c>
      <c r="AG265" s="130">
        <v>0.7222222222222222</v>
      </c>
      <c r="AH265" s="140">
        <v>0.7215277777777778</v>
      </c>
      <c r="AI265" s="142">
        <v>0.6986111111111111</v>
      </c>
      <c r="AJ265" s="145">
        <v>0.5027777777777778</v>
      </c>
      <c r="AK265" s="134" t="s">
        <v>8951</v>
      </c>
      <c r="AL265" s="134" t="s">
        <v>8952</v>
      </c>
      <c r="AM265" s="142">
        <v>0.49722222222222223</v>
      </c>
      <c r="AN265" s="130">
        <v>0.6513888888888889</v>
      </c>
      <c r="AO265" s="130">
        <v>0.7423611111111111</v>
      </c>
      <c r="AP265" s="128" t="s">
        <v>8954</v>
      </c>
      <c r="AQ265" s="128" t="s">
        <v>8955</v>
      </c>
      <c r="AR265" s="140">
        <v>0.45694444444444443</v>
      </c>
      <c r="AS265" s="134" t="s">
        <v>8956</v>
      </c>
      <c r="AT265" s="130">
        <v>0.6451388888888889</v>
      </c>
      <c r="AU265" s="128" t="s">
        <v>8958</v>
      </c>
      <c r="AV265" s="145">
        <v>0.7881944444444444</v>
      </c>
      <c r="AW265" s="134" t="s">
        <v>8959</v>
      </c>
      <c r="AX265" s="134" t="s">
        <v>8960</v>
      </c>
      <c r="AY265" s="128" t="s">
        <v>8961</v>
      </c>
      <c r="BA265" s="140">
        <v>0.39305555555555555</v>
      </c>
      <c r="BB265" s="130">
        <v>0.5083333333333333</v>
      </c>
      <c r="BC265" s="146">
        <v>0.8555555555555555</v>
      </c>
      <c r="BD265" s="134" t="s">
        <v>8963</v>
      </c>
      <c r="BE265" s="128" t="s">
        <v>8964</v>
      </c>
      <c r="BF265" s="146"/>
      <c r="BG265" s="146"/>
      <c r="BH265" s="146"/>
    </row>
    <row r="266">
      <c r="A266" s="122">
        <f t="shared" si="3"/>
        <v>0</v>
      </c>
      <c r="B266" s="122">
        <f t="shared" si="4"/>
        <v>0</v>
      </c>
      <c r="C266" s="122">
        <f t="shared" si="5"/>
        <v>0</v>
      </c>
      <c r="D266" s="122">
        <f t="shared" si="6"/>
        <v>0</v>
      </c>
      <c r="E266" s="122">
        <f t="shared" si="2"/>
        <v>500</v>
      </c>
      <c r="F266" s="135">
        <v>88.0</v>
      </c>
      <c r="H266" s="135">
        <v>88.0</v>
      </c>
      <c r="I266" s="135">
        <v>88.0</v>
      </c>
      <c r="J266" s="135">
        <v>88.0</v>
      </c>
      <c r="L266" s="175" t="s">
        <v>8968</v>
      </c>
      <c r="M266" s="175" t="s">
        <v>615</v>
      </c>
      <c r="N266" s="169" t="s">
        <v>8969</v>
      </c>
      <c r="O266" s="123" t="s">
        <v>8970</v>
      </c>
      <c r="P266" s="138" t="s">
        <v>8971</v>
      </c>
      <c r="Q266" s="138" t="s">
        <v>8972</v>
      </c>
      <c r="R266" s="138" t="s">
        <v>8973</v>
      </c>
      <c r="S266" s="138" t="s">
        <v>8974</v>
      </c>
      <c r="T266" s="138" t="s">
        <v>8975</v>
      </c>
      <c r="U266" s="138" t="s">
        <v>8977</v>
      </c>
      <c r="V266" s="138" t="s">
        <v>8977</v>
      </c>
      <c r="W266" s="138" t="s">
        <v>8978</v>
      </c>
      <c r="X266" s="138" t="s">
        <v>8979</v>
      </c>
      <c r="Y266" s="138" t="s">
        <v>8981</v>
      </c>
      <c r="Z266" s="138" t="s">
        <v>8982</v>
      </c>
      <c r="AA266" s="128" t="s">
        <v>8983</v>
      </c>
      <c r="AB266" s="130">
        <v>0.7576388888888889</v>
      </c>
      <c r="AC266" s="128" t="s">
        <v>8984</v>
      </c>
      <c r="AD266" s="125">
        <v>0.7916666666666666</v>
      </c>
      <c r="AE266" s="134" t="s">
        <v>8985</v>
      </c>
      <c r="AF266" s="130">
        <v>0.7006944444444444</v>
      </c>
      <c r="AG266" s="134" t="s">
        <v>8986</v>
      </c>
      <c r="AH266" s="128" t="s">
        <v>8988</v>
      </c>
      <c r="AI266" s="138" t="s">
        <v>8683</v>
      </c>
      <c r="AJ266" s="128" t="s">
        <v>8989</v>
      </c>
      <c r="AK266" s="379">
        <v>1.075</v>
      </c>
      <c r="AL266" s="130">
        <v>0.7041666666666667</v>
      </c>
      <c r="AM266" s="138" t="s">
        <v>8990</v>
      </c>
      <c r="AN266" s="134" t="s">
        <v>5754</v>
      </c>
      <c r="AO266" s="134" t="s">
        <v>8991</v>
      </c>
      <c r="AP266" s="140">
        <v>0.6111111111111112</v>
      </c>
      <c r="AQ266" s="140">
        <v>0.5097222222222222</v>
      </c>
      <c r="AR266" s="128" t="s">
        <v>8992</v>
      </c>
      <c r="AS266" s="130">
        <v>0.6784722222222223</v>
      </c>
      <c r="AT266" s="134" t="s">
        <v>8993</v>
      </c>
      <c r="AU266" s="140">
        <v>0.6319444444444444</v>
      </c>
      <c r="AV266" s="128" t="s">
        <v>8994</v>
      </c>
      <c r="AW266" s="130">
        <v>0.6743055555555556</v>
      </c>
      <c r="AX266" s="130">
        <v>0.425</v>
      </c>
      <c r="AY266" s="140">
        <v>0.4125</v>
      </c>
      <c r="BA266" s="128" t="s">
        <v>8995</v>
      </c>
      <c r="BB266" s="134" t="s">
        <v>8996</v>
      </c>
      <c r="BC266" s="141" t="s">
        <v>8997</v>
      </c>
      <c r="BD266" s="130">
        <v>0.6659722222222222</v>
      </c>
      <c r="BE266" s="140">
        <v>0.5402777777777777</v>
      </c>
      <c r="BF266" s="141"/>
      <c r="BG266" s="141"/>
      <c r="BH266" s="141"/>
    </row>
    <row r="267">
      <c r="A267" s="122">
        <f t="shared" si="3"/>
        <v>0</v>
      </c>
      <c r="B267" s="122">
        <f t="shared" si="4"/>
        <v>0</v>
      </c>
      <c r="C267" s="122">
        <f t="shared" si="5"/>
        <v>0</v>
      </c>
      <c r="D267" s="122">
        <f t="shared" si="6"/>
        <v>0</v>
      </c>
      <c r="E267" s="122">
        <f t="shared" si="2"/>
        <v>391</v>
      </c>
      <c r="F267" s="135" t="s">
        <v>9000</v>
      </c>
      <c r="H267" s="135" t="s">
        <v>9002</v>
      </c>
      <c r="I267" s="135" t="s">
        <v>9003</v>
      </c>
      <c r="J267" s="135" t="s">
        <v>9004</v>
      </c>
      <c r="L267" s="175" t="s">
        <v>9005</v>
      </c>
      <c r="M267" s="175" t="s">
        <v>9006</v>
      </c>
      <c r="N267" s="169" t="s">
        <v>9007</v>
      </c>
      <c r="O267" s="123" t="s">
        <v>9008</v>
      </c>
      <c r="P267" s="142">
        <v>0.49930555555555556</v>
      </c>
      <c r="Q267" s="142">
        <v>0.5194444444444445</v>
      </c>
      <c r="R267" s="142">
        <v>0.6347222222222222</v>
      </c>
      <c r="S267" s="142">
        <v>0.7520833333333333</v>
      </c>
      <c r="T267" s="142">
        <v>0.7701388888888889</v>
      </c>
      <c r="U267" s="142">
        <v>0.9777777777777777</v>
      </c>
      <c r="V267" s="142">
        <v>0.9777777777777777</v>
      </c>
      <c r="W267" s="142">
        <v>0.425</v>
      </c>
      <c r="X267" s="142">
        <v>0.7479166666666667</v>
      </c>
      <c r="Y267" s="142">
        <v>0.6618055555555555</v>
      </c>
      <c r="Z267" s="142">
        <v>0.4909722222222222</v>
      </c>
      <c r="AA267" s="145">
        <v>0.9652777777777778</v>
      </c>
      <c r="AB267" s="134" t="s">
        <v>9009</v>
      </c>
      <c r="AC267" s="140">
        <v>0.7027777777777777</v>
      </c>
      <c r="AD267" s="147" t="s">
        <v>9010</v>
      </c>
      <c r="AE267" s="379">
        <v>1.0673611111111112</v>
      </c>
      <c r="AF267" s="134" t="s">
        <v>9011</v>
      </c>
      <c r="AG267" s="130">
        <v>0.7263888888888889</v>
      </c>
      <c r="AH267" s="140">
        <v>0.7291666666666666</v>
      </c>
      <c r="AI267" s="142">
        <v>0.7069444444444445</v>
      </c>
      <c r="AJ267" s="145">
        <v>0.5055555555555555</v>
      </c>
      <c r="AK267" s="134" t="s">
        <v>9013</v>
      </c>
      <c r="AL267" s="134" t="s">
        <v>9014</v>
      </c>
      <c r="AM267" s="142">
        <v>0.49930555555555556</v>
      </c>
      <c r="AN267" s="130">
        <v>0.6576388888888889</v>
      </c>
      <c r="AO267" s="130">
        <v>0.7444444444444445</v>
      </c>
      <c r="AP267" s="128" t="s">
        <v>9015</v>
      </c>
      <c r="AQ267" s="128" t="s">
        <v>9016</v>
      </c>
      <c r="AR267" s="140">
        <v>0.45902777777777776</v>
      </c>
      <c r="AS267" s="134" t="s">
        <v>9017</v>
      </c>
      <c r="AT267" s="130">
        <v>0.6486111111111111</v>
      </c>
      <c r="AU267" s="128" t="s">
        <v>3926</v>
      </c>
      <c r="AV267" s="145">
        <v>0.7944444444444444</v>
      </c>
      <c r="AW267" s="134" t="s">
        <v>9018</v>
      </c>
      <c r="AX267" s="134" t="s">
        <v>686</v>
      </c>
      <c r="AY267" s="128" t="s">
        <v>9019</v>
      </c>
      <c r="BA267" s="140">
        <v>0.39652777777777776</v>
      </c>
      <c r="BB267" s="130">
        <v>0.5111111111111111</v>
      </c>
      <c r="BC267" s="146">
        <v>0.8604166666666667</v>
      </c>
      <c r="BD267" s="134" t="s">
        <v>9020</v>
      </c>
      <c r="BE267" s="128" t="s">
        <v>9021</v>
      </c>
      <c r="BF267" s="146"/>
      <c r="BG267" s="146"/>
      <c r="BH267" s="146"/>
    </row>
    <row r="268">
      <c r="A268" s="122">
        <f t="shared" si="3"/>
        <v>0</v>
      </c>
      <c r="B268" s="122">
        <f t="shared" si="4"/>
        <v>0</v>
      </c>
      <c r="C268" s="122">
        <f t="shared" si="5"/>
        <v>0</v>
      </c>
      <c r="D268" s="122">
        <f t="shared" si="6"/>
        <v>0</v>
      </c>
      <c r="E268" s="122">
        <f t="shared" si="2"/>
        <v>528</v>
      </c>
      <c r="F268" s="135" t="s">
        <v>9023</v>
      </c>
      <c r="H268" s="135" t="s">
        <v>9024</v>
      </c>
      <c r="I268" s="135" t="s">
        <v>9025</v>
      </c>
      <c r="J268" s="135" t="s">
        <v>9026</v>
      </c>
      <c r="L268" s="175" t="s">
        <v>9027</v>
      </c>
      <c r="M268" s="175" t="s">
        <v>9028</v>
      </c>
      <c r="N268" s="169" t="s">
        <v>9029</v>
      </c>
      <c r="O268" s="123" t="s">
        <v>9030</v>
      </c>
      <c r="P268" s="138" t="s">
        <v>9031</v>
      </c>
      <c r="Q268" s="138" t="s">
        <v>9033</v>
      </c>
      <c r="R268" s="138" t="s">
        <v>9034</v>
      </c>
      <c r="S268" s="138" t="s">
        <v>9035</v>
      </c>
      <c r="T268" s="138" t="s">
        <v>9036</v>
      </c>
      <c r="U268" s="138" t="s">
        <v>9037</v>
      </c>
      <c r="V268" s="138" t="s">
        <v>9037</v>
      </c>
      <c r="W268" s="138" t="s">
        <v>9038</v>
      </c>
      <c r="X268" s="138" t="s">
        <v>9039</v>
      </c>
      <c r="Y268" s="138" t="s">
        <v>724</v>
      </c>
      <c r="Z268" s="138" t="s">
        <v>9040</v>
      </c>
      <c r="AA268" s="128" t="s">
        <v>9041</v>
      </c>
      <c r="AB268" s="130">
        <v>0.7652777777777777</v>
      </c>
      <c r="AC268" s="128" t="s">
        <v>9042</v>
      </c>
      <c r="AD268" s="125">
        <v>0.7944444444444444</v>
      </c>
      <c r="AE268" s="134" t="s">
        <v>9043</v>
      </c>
      <c r="AF268" s="130">
        <v>0.70625</v>
      </c>
      <c r="AG268" s="134" t="s">
        <v>9044</v>
      </c>
      <c r="AH268" s="128" t="s">
        <v>9045</v>
      </c>
      <c r="AI268" s="138" t="s">
        <v>8753</v>
      </c>
      <c r="AJ268" s="128" t="s">
        <v>9046</v>
      </c>
      <c r="AK268" s="379">
        <v>1.0798611111111112</v>
      </c>
      <c r="AL268" s="130">
        <v>0.7076388888888889</v>
      </c>
      <c r="AM268" s="138" t="s">
        <v>9047</v>
      </c>
      <c r="AN268" s="134" t="s">
        <v>9049</v>
      </c>
      <c r="AO268" s="134" t="s">
        <v>9050</v>
      </c>
      <c r="AP268" s="140">
        <v>0.6138888888888889</v>
      </c>
      <c r="AQ268" s="140">
        <v>0.5118055555555555</v>
      </c>
      <c r="AR268" s="128" t="s">
        <v>9053</v>
      </c>
      <c r="AS268" s="130">
        <v>0.6798611111111111</v>
      </c>
      <c r="AT268" s="134" t="s">
        <v>9055</v>
      </c>
      <c r="AU268" s="140">
        <v>0.6430555555555556</v>
      </c>
      <c r="AV268" s="128" t="s">
        <v>9057</v>
      </c>
      <c r="AW268" s="130">
        <v>0.6888888888888889</v>
      </c>
      <c r="AX268" s="130">
        <v>0.42569444444444443</v>
      </c>
      <c r="AY268" s="140">
        <v>0.41597222222222224</v>
      </c>
      <c r="BA268" s="128" t="s">
        <v>9059</v>
      </c>
      <c r="BB268" s="134" t="s">
        <v>9060</v>
      </c>
      <c r="BC268" s="141" t="s">
        <v>9061</v>
      </c>
      <c r="BD268" s="130">
        <v>0.6743055555555556</v>
      </c>
      <c r="BE268" s="140">
        <v>0.5479166666666667</v>
      </c>
      <c r="BF268" s="141"/>
      <c r="BG268" s="141"/>
      <c r="BH268" s="141"/>
    </row>
    <row r="269">
      <c r="A269" s="122">
        <f t="shared" si="3"/>
        <v>0</v>
      </c>
      <c r="B269" s="122">
        <f t="shared" si="4"/>
        <v>0</v>
      </c>
      <c r="C269" s="122">
        <f t="shared" si="5"/>
        <v>0</v>
      </c>
      <c r="D269" s="122">
        <f t="shared" si="6"/>
        <v>0</v>
      </c>
      <c r="E269" s="122">
        <f t="shared" si="2"/>
        <v>414</v>
      </c>
      <c r="F269" s="135">
        <v>89.0</v>
      </c>
      <c r="H269" s="135">
        <v>89.0</v>
      </c>
      <c r="I269" s="135">
        <v>89.0</v>
      </c>
      <c r="J269" s="135">
        <v>89.0</v>
      </c>
      <c r="L269" s="175" t="s">
        <v>9063</v>
      </c>
      <c r="M269" s="175" t="s">
        <v>9064</v>
      </c>
      <c r="N269" s="169" t="s">
        <v>9066</v>
      </c>
      <c r="O269" s="123" t="s">
        <v>9068</v>
      </c>
      <c r="P269" s="142">
        <v>0.5006944444444444</v>
      </c>
      <c r="Q269" s="142">
        <v>0.5270833333333333</v>
      </c>
      <c r="R269" s="142">
        <v>0.6486111111111111</v>
      </c>
      <c r="S269" s="142">
        <v>0.7652777777777777</v>
      </c>
      <c r="T269" s="142">
        <v>0.7756944444444445</v>
      </c>
      <c r="U269" s="142">
        <v>0.9805555555555555</v>
      </c>
      <c r="V269" s="142">
        <v>0.9805555555555555</v>
      </c>
      <c r="W269" s="142">
        <v>0.42777777777777776</v>
      </c>
      <c r="X269" s="142">
        <v>0.7520833333333333</v>
      </c>
      <c r="Y269" s="142">
        <v>0.6659722222222222</v>
      </c>
      <c r="Z269" s="142">
        <v>0.49375</v>
      </c>
      <c r="AA269" s="145">
        <v>0.9701388888888889</v>
      </c>
      <c r="AB269" s="134" t="s">
        <v>9070</v>
      </c>
      <c r="AC269" s="140">
        <v>0.70625</v>
      </c>
      <c r="AD269" s="147" t="s">
        <v>9073</v>
      </c>
      <c r="AE269" s="379">
        <v>1.0708333333333333</v>
      </c>
      <c r="AF269" s="134" t="s">
        <v>9075</v>
      </c>
      <c r="AG269" s="130">
        <v>0.7277777777777777</v>
      </c>
      <c r="AH269" s="140">
        <v>0.7395833333333334</v>
      </c>
      <c r="AI269" s="142">
        <v>0.7111111111111111</v>
      </c>
      <c r="AJ269" s="145">
        <v>0.5097222222222222</v>
      </c>
      <c r="AK269" s="134" t="s">
        <v>9077</v>
      </c>
      <c r="AL269" s="134" t="s">
        <v>9078</v>
      </c>
      <c r="AM269" s="142">
        <v>0.5006944444444444</v>
      </c>
      <c r="AN269" s="130">
        <v>0.6583333333333333</v>
      </c>
      <c r="AO269" s="130">
        <v>0.75</v>
      </c>
      <c r="AP269" s="128" t="s">
        <v>9079</v>
      </c>
      <c r="AQ269" s="128" t="s">
        <v>9080</v>
      </c>
      <c r="AR269" s="140">
        <v>0.4597222222222222</v>
      </c>
      <c r="AS269" s="134" t="s">
        <v>1793</v>
      </c>
      <c r="AT269" s="130">
        <v>0.6534722222222222</v>
      </c>
      <c r="AU269" s="128" t="s">
        <v>9081</v>
      </c>
      <c r="AV269" s="145">
        <v>0.7986111111111112</v>
      </c>
      <c r="AW269" s="134" t="s">
        <v>9082</v>
      </c>
      <c r="AX269" s="134" t="s">
        <v>9083</v>
      </c>
      <c r="AY269" s="128" t="s">
        <v>9084</v>
      </c>
      <c r="BA269" s="140">
        <v>0.4041666666666667</v>
      </c>
      <c r="BB269" s="130">
        <v>0.5131944444444444</v>
      </c>
      <c r="BC269" s="146">
        <v>0.8638888888888889</v>
      </c>
      <c r="BD269" s="134" t="s">
        <v>9085</v>
      </c>
      <c r="BE269" s="128" t="s">
        <v>9086</v>
      </c>
      <c r="BF269" s="146"/>
      <c r="BG269" s="146"/>
      <c r="BH269" s="146"/>
    </row>
    <row r="270">
      <c r="A270" s="122">
        <f t="shared" si="3"/>
        <v>0</v>
      </c>
      <c r="B270" s="122">
        <f t="shared" si="4"/>
        <v>0</v>
      </c>
      <c r="C270" s="122">
        <f t="shared" si="5"/>
        <v>0</v>
      </c>
      <c r="D270" s="122">
        <f t="shared" si="6"/>
        <v>0</v>
      </c>
      <c r="E270" s="122">
        <f t="shared" si="2"/>
        <v>562</v>
      </c>
      <c r="F270" s="135" t="s">
        <v>9089</v>
      </c>
      <c r="H270" s="135" t="s">
        <v>9090</v>
      </c>
      <c r="I270" s="135" t="s">
        <v>9091</v>
      </c>
      <c r="J270" s="135" t="s">
        <v>9092</v>
      </c>
      <c r="L270" s="175" t="s">
        <v>9093</v>
      </c>
      <c r="M270" s="175" t="s">
        <v>9094</v>
      </c>
      <c r="N270" s="169" t="s">
        <v>9095</v>
      </c>
      <c r="O270" s="123" t="s">
        <v>9096</v>
      </c>
      <c r="P270" s="138" t="s">
        <v>9097</v>
      </c>
      <c r="Q270" s="138" t="s">
        <v>9098</v>
      </c>
      <c r="R270" s="138" t="s">
        <v>9099</v>
      </c>
      <c r="S270" s="138" t="s">
        <v>9100</v>
      </c>
      <c r="T270" s="138" t="s">
        <v>9101</v>
      </c>
      <c r="U270" s="138" t="s">
        <v>9102</v>
      </c>
      <c r="V270" s="138" t="s">
        <v>9102</v>
      </c>
      <c r="W270" s="138" t="s">
        <v>9103</v>
      </c>
      <c r="X270" s="138" t="s">
        <v>9104</v>
      </c>
      <c r="Y270" s="138" t="s">
        <v>9105</v>
      </c>
      <c r="Z270" s="138" t="s">
        <v>9106</v>
      </c>
      <c r="AA270" s="128" t="s">
        <v>9108</v>
      </c>
      <c r="AB270" s="130">
        <v>0.7694444444444445</v>
      </c>
      <c r="AC270" s="128" t="s">
        <v>9109</v>
      </c>
      <c r="AD270" s="125">
        <v>0.7972222222222223</v>
      </c>
      <c r="AE270" s="134" t="s">
        <v>9110</v>
      </c>
      <c r="AF270" s="130">
        <v>0.7131944444444445</v>
      </c>
      <c r="AG270" s="134" t="s">
        <v>9111</v>
      </c>
      <c r="AH270" s="128" t="s">
        <v>9112</v>
      </c>
      <c r="AI270" s="138" t="s">
        <v>8812</v>
      </c>
      <c r="AJ270" s="128" t="s">
        <v>9113</v>
      </c>
      <c r="AK270" s="379">
        <v>1.0868055555555556</v>
      </c>
      <c r="AL270" s="130">
        <v>0.7138888888888889</v>
      </c>
      <c r="AM270" s="138" t="s">
        <v>9114</v>
      </c>
      <c r="AN270" s="134" t="s">
        <v>9115</v>
      </c>
      <c r="AO270" s="134" t="s">
        <v>9116</v>
      </c>
      <c r="AP270" s="140">
        <v>0.6194444444444445</v>
      </c>
      <c r="AQ270" s="140">
        <v>0.5159722222222223</v>
      </c>
      <c r="AR270" s="128" t="s">
        <v>9117</v>
      </c>
      <c r="AS270" s="130">
        <v>0.6833333333333333</v>
      </c>
      <c r="AT270" s="134" t="s">
        <v>9119</v>
      </c>
      <c r="AU270" s="140">
        <v>0.6451388888888889</v>
      </c>
      <c r="AV270" s="128" t="s">
        <v>9120</v>
      </c>
      <c r="AW270" s="130">
        <v>0.6972222222222222</v>
      </c>
      <c r="AX270" s="130">
        <v>0.4270833333333333</v>
      </c>
      <c r="AY270" s="140">
        <v>0.41875</v>
      </c>
      <c r="BA270" s="128" t="s">
        <v>9121</v>
      </c>
      <c r="BB270" s="134" t="s">
        <v>653</v>
      </c>
      <c r="BC270" s="141" t="s">
        <v>9124</v>
      </c>
      <c r="BD270" s="130">
        <v>0.6840277777777778</v>
      </c>
      <c r="BE270" s="140">
        <v>0.5576388888888889</v>
      </c>
      <c r="BF270" s="141"/>
      <c r="BG270" s="141"/>
      <c r="BH270" s="141"/>
    </row>
    <row r="271">
      <c r="A271" s="122">
        <f t="shared" si="3"/>
        <v>0</v>
      </c>
      <c r="B271" s="122">
        <f t="shared" si="4"/>
        <v>0</v>
      </c>
      <c r="C271" s="122">
        <f t="shared" si="5"/>
        <v>0</v>
      </c>
      <c r="D271" s="122">
        <f t="shared" si="6"/>
        <v>0</v>
      </c>
      <c r="E271" s="122">
        <f t="shared" si="2"/>
        <v>308</v>
      </c>
      <c r="F271" s="135" t="s">
        <v>8208</v>
      </c>
      <c r="H271" s="135" t="s">
        <v>9125</v>
      </c>
      <c r="I271" s="135" t="s">
        <v>9126</v>
      </c>
      <c r="J271" s="135" t="s">
        <v>9127</v>
      </c>
      <c r="L271" s="175" t="s">
        <v>9128</v>
      </c>
      <c r="M271" s="175" t="s">
        <v>9129</v>
      </c>
      <c r="N271" s="169" t="s">
        <v>9130</v>
      </c>
      <c r="O271" s="123" t="s">
        <v>9132</v>
      </c>
      <c r="P271" s="142">
        <v>0.5020833333333333</v>
      </c>
      <c r="Q271" s="142">
        <v>0.5354166666666667</v>
      </c>
      <c r="R271" s="142">
        <v>0.6576388888888889</v>
      </c>
      <c r="S271" s="142">
        <v>0.7680555555555556</v>
      </c>
      <c r="T271" s="142">
        <v>0.78125</v>
      </c>
      <c r="U271" s="142">
        <v>0.9826388888888888</v>
      </c>
      <c r="V271" s="142">
        <v>0.9826388888888888</v>
      </c>
      <c r="W271" s="142">
        <v>0.42986111111111114</v>
      </c>
      <c r="X271" s="142">
        <v>0.7583333333333333</v>
      </c>
      <c r="Y271" s="142">
        <v>0.6673611111111111</v>
      </c>
      <c r="Z271" s="142">
        <v>0.49722222222222223</v>
      </c>
      <c r="AA271" s="145">
        <v>0.975</v>
      </c>
      <c r="AB271" s="134" t="s">
        <v>9134</v>
      </c>
      <c r="AC271" s="140">
        <v>0.7090277777777778</v>
      </c>
      <c r="AD271" s="147" t="s">
        <v>9135</v>
      </c>
      <c r="AE271" s="379">
        <v>1.0743055555555556</v>
      </c>
      <c r="AF271" s="134" t="s">
        <v>9136</v>
      </c>
      <c r="AG271" s="130">
        <v>0.7354166666666667</v>
      </c>
      <c r="AH271" s="140">
        <v>0.7458333333333333</v>
      </c>
      <c r="AI271" s="142">
        <v>0.7131944444444445</v>
      </c>
      <c r="AJ271" s="145">
        <v>0.5166666666666667</v>
      </c>
      <c r="AK271" s="134" t="s">
        <v>9137</v>
      </c>
      <c r="AL271" s="134" t="s">
        <v>9138</v>
      </c>
      <c r="AM271" s="142">
        <v>0.5020833333333333</v>
      </c>
      <c r="AN271" s="130">
        <v>0.6694444444444444</v>
      </c>
      <c r="AO271" s="130">
        <v>0.7541666666666667</v>
      </c>
      <c r="AP271" s="128" t="s">
        <v>9139</v>
      </c>
      <c r="AQ271" s="128" t="s">
        <v>9140</v>
      </c>
      <c r="AR271" s="140">
        <v>0.46805555555555556</v>
      </c>
      <c r="AS271" s="134" t="s">
        <v>9141</v>
      </c>
      <c r="AT271" s="130">
        <v>0.6604166666666667</v>
      </c>
      <c r="AU271" s="128" t="s">
        <v>9142</v>
      </c>
      <c r="AV271" s="145">
        <v>0.8013888888888889</v>
      </c>
      <c r="AW271" s="134" t="s">
        <v>9143</v>
      </c>
      <c r="AX271" s="134" t="s">
        <v>9144</v>
      </c>
      <c r="AY271" s="128" t="s">
        <v>653</v>
      </c>
      <c r="BA271" s="140">
        <v>0.40902777777777777</v>
      </c>
      <c r="BB271" s="130">
        <v>0.5159722222222223</v>
      </c>
      <c r="BC271" s="146">
        <v>0.8666666666666667</v>
      </c>
      <c r="BD271" s="134" t="s">
        <v>9145</v>
      </c>
      <c r="BE271" s="128" t="s">
        <v>9146</v>
      </c>
      <c r="BF271" s="146"/>
      <c r="BG271" s="146"/>
      <c r="BH271" s="146"/>
    </row>
    <row r="272">
      <c r="A272" s="122">
        <f t="shared" si="3"/>
        <v>0</v>
      </c>
      <c r="B272" s="122">
        <f t="shared" si="4"/>
        <v>0</v>
      </c>
      <c r="C272" s="122">
        <f t="shared" si="5"/>
        <v>0</v>
      </c>
      <c r="D272" s="122">
        <f t="shared" si="6"/>
        <v>0</v>
      </c>
      <c r="E272" s="122">
        <f t="shared" si="2"/>
        <v>447</v>
      </c>
      <c r="F272" s="135">
        <v>90.0</v>
      </c>
      <c r="H272" s="135">
        <v>90.0</v>
      </c>
      <c r="I272" s="135">
        <v>90.0</v>
      </c>
      <c r="J272" s="135">
        <v>90.0</v>
      </c>
      <c r="L272" s="175" t="s">
        <v>9148</v>
      </c>
      <c r="M272" s="175" t="s">
        <v>9149</v>
      </c>
      <c r="N272" s="169" t="s">
        <v>9151</v>
      </c>
      <c r="O272" s="123" t="s">
        <v>9152</v>
      </c>
      <c r="P272" s="138" t="s">
        <v>9153</v>
      </c>
      <c r="Q272" s="138" t="s">
        <v>9154</v>
      </c>
      <c r="R272" s="138" t="s">
        <v>9155</v>
      </c>
      <c r="S272" s="138" t="s">
        <v>9156</v>
      </c>
      <c r="T272" s="138" t="s">
        <v>9157</v>
      </c>
      <c r="U272" s="138" t="s">
        <v>9158</v>
      </c>
      <c r="V272" s="138" t="s">
        <v>9158</v>
      </c>
      <c r="W272" s="138" t="s">
        <v>3382</v>
      </c>
      <c r="X272" s="138" t="s">
        <v>9159</v>
      </c>
      <c r="Y272" s="138" t="s">
        <v>9161</v>
      </c>
      <c r="Z272" s="138" t="s">
        <v>9162</v>
      </c>
      <c r="AA272" s="128" t="s">
        <v>9164</v>
      </c>
      <c r="AB272" s="130">
        <v>0.7784722222222222</v>
      </c>
      <c r="AC272" s="128" t="s">
        <v>9165</v>
      </c>
      <c r="AD272" s="125">
        <v>0.8027777777777778</v>
      </c>
      <c r="AE272" s="379">
        <v>1.0805555555555555</v>
      </c>
      <c r="AF272" s="130">
        <v>0.7159722222222222</v>
      </c>
      <c r="AG272" s="134" t="s">
        <v>9167</v>
      </c>
      <c r="AH272" s="128" t="s">
        <v>9168</v>
      </c>
      <c r="AI272" s="138" t="s">
        <v>8874</v>
      </c>
      <c r="AJ272" s="128" t="s">
        <v>9170</v>
      </c>
      <c r="AK272" s="379">
        <v>1.0979166666666667</v>
      </c>
      <c r="AL272" s="130">
        <v>0.7201388888888889</v>
      </c>
      <c r="AM272" s="138" t="s">
        <v>9171</v>
      </c>
      <c r="AN272" s="134" t="s">
        <v>9172</v>
      </c>
      <c r="AO272" s="134" t="s">
        <v>9173</v>
      </c>
      <c r="AP272" s="140">
        <v>0.6319444444444444</v>
      </c>
      <c r="AQ272" s="140">
        <v>0.5194444444444445</v>
      </c>
      <c r="AR272" s="128" t="s">
        <v>9175</v>
      </c>
      <c r="AS272" s="130">
        <v>0.6854166666666667</v>
      </c>
      <c r="AT272" s="134" t="s">
        <v>9176</v>
      </c>
      <c r="AU272" s="140">
        <v>0.6472222222222223</v>
      </c>
      <c r="AV272" s="128" t="s">
        <v>862</v>
      </c>
      <c r="AW272" s="130">
        <v>0.7041666666666667</v>
      </c>
      <c r="AX272" s="130">
        <v>0.42986111111111114</v>
      </c>
      <c r="AY272" s="140">
        <v>0.42777777777777776</v>
      </c>
      <c r="BA272" s="128" t="s">
        <v>724</v>
      </c>
      <c r="BB272" s="134" t="s">
        <v>9178</v>
      </c>
      <c r="BC272" s="141" t="s">
        <v>9179</v>
      </c>
      <c r="BD272" s="130">
        <v>0.6881944444444444</v>
      </c>
      <c r="BE272" s="140">
        <v>0.5625</v>
      </c>
      <c r="BF272" s="141"/>
      <c r="BG272" s="141"/>
      <c r="BH272" s="141"/>
    </row>
    <row r="273">
      <c r="A273" s="122">
        <f t="shared" si="3"/>
        <v>0</v>
      </c>
      <c r="B273" s="122">
        <f t="shared" si="4"/>
        <v>0</v>
      </c>
      <c r="C273" s="122">
        <f t="shared" si="5"/>
        <v>0</v>
      </c>
      <c r="D273" s="122">
        <f t="shared" si="6"/>
        <v>0</v>
      </c>
      <c r="E273" s="122">
        <f t="shared" si="2"/>
        <v>338</v>
      </c>
      <c r="F273" s="135" t="s">
        <v>9182</v>
      </c>
      <c r="H273" s="135" t="s">
        <v>9183</v>
      </c>
      <c r="I273" s="135" t="s">
        <v>9184</v>
      </c>
      <c r="J273" s="135" t="s">
        <v>9185</v>
      </c>
      <c r="L273" s="175" t="s">
        <v>9186</v>
      </c>
      <c r="M273" s="175" t="s">
        <v>9187</v>
      </c>
      <c r="N273" s="169" t="s">
        <v>9188</v>
      </c>
      <c r="O273" s="123" t="s">
        <v>9189</v>
      </c>
      <c r="P273" s="142">
        <v>0.5041666666666667</v>
      </c>
      <c r="Q273" s="142">
        <v>0.5430555555555555</v>
      </c>
      <c r="R273" s="142">
        <v>0.6645833333333333</v>
      </c>
      <c r="S273" s="142">
        <v>0.7708333333333334</v>
      </c>
      <c r="T273" s="142">
        <v>0.7875</v>
      </c>
      <c r="U273" s="142">
        <v>0.9854166666666667</v>
      </c>
      <c r="V273" s="142">
        <v>0.9854166666666667</v>
      </c>
      <c r="W273" s="142">
        <v>0.43125</v>
      </c>
      <c r="X273" s="142">
        <v>0.7673611111111112</v>
      </c>
      <c r="Y273" s="142">
        <v>0.6791666666666667</v>
      </c>
      <c r="Z273" s="142">
        <v>0.5006944444444444</v>
      </c>
      <c r="AA273" s="145">
        <v>0.9798611111111111</v>
      </c>
      <c r="AB273" s="134" t="s">
        <v>9190</v>
      </c>
      <c r="AC273" s="140">
        <v>0.7125</v>
      </c>
      <c r="AD273" s="147" t="s">
        <v>9191</v>
      </c>
      <c r="AE273" s="134" t="s">
        <v>9192</v>
      </c>
      <c r="AF273" s="134" t="s">
        <v>9193</v>
      </c>
      <c r="AG273" s="130">
        <v>0.74375</v>
      </c>
      <c r="AH273" s="140">
        <v>0.7520833333333333</v>
      </c>
      <c r="AI273" s="142">
        <v>0.7166666666666667</v>
      </c>
      <c r="AJ273" s="145">
        <v>0.5201388888888889</v>
      </c>
      <c r="AK273" s="134" t="s">
        <v>9194</v>
      </c>
      <c r="AL273" s="134" t="s">
        <v>9196</v>
      </c>
      <c r="AM273" s="142">
        <v>0.5034722222222222</v>
      </c>
      <c r="AN273" s="130">
        <v>0.6729166666666667</v>
      </c>
      <c r="AO273" s="130">
        <v>0.7604166666666666</v>
      </c>
      <c r="AP273" s="128" t="s">
        <v>9198</v>
      </c>
      <c r="AQ273" s="128" t="s">
        <v>9199</v>
      </c>
      <c r="AR273" s="140">
        <v>0.47638888888888886</v>
      </c>
      <c r="AS273" s="134" t="s">
        <v>9201</v>
      </c>
      <c r="AT273" s="130">
        <v>0.6652777777777777</v>
      </c>
      <c r="AU273" s="128" t="s">
        <v>9202</v>
      </c>
      <c r="AV273" s="145">
        <v>0.80625</v>
      </c>
      <c r="AW273" s="134" t="s">
        <v>9204</v>
      </c>
      <c r="AX273" s="134" t="s">
        <v>9205</v>
      </c>
      <c r="AY273" s="128" t="s">
        <v>9207</v>
      </c>
      <c r="BA273" s="140">
        <v>0.4125</v>
      </c>
      <c r="BB273" s="130">
        <v>0.5166666666666667</v>
      </c>
      <c r="BC273" s="146">
        <v>0.8680555555555556</v>
      </c>
      <c r="BD273" s="134" t="s">
        <v>9208</v>
      </c>
      <c r="BE273" s="128" t="s">
        <v>9209</v>
      </c>
      <c r="BF273" s="146"/>
      <c r="BG273" s="146"/>
      <c r="BH273" s="146"/>
    </row>
    <row r="274">
      <c r="A274" s="122">
        <f t="shared" si="3"/>
        <v>0</v>
      </c>
      <c r="B274" s="122">
        <f t="shared" si="4"/>
        <v>0</v>
      </c>
      <c r="C274" s="122">
        <f t="shared" si="5"/>
        <v>0</v>
      </c>
      <c r="D274" s="122">
        <f t="shared" si="6"/>
        <v>0</v>
      </c>
      <c r="E274" s="122">
        <f t="shared" si="2"/>
        <v>565</v>
      </c>
      <c r="F274" s="135" t="s">
        <v>9211</v>
      </c>
      <c r="H274" s="135" t="s">
        <v>9212</v>
      </c>
      <c r="I274" s="135" t="s">
        <v>9213</v>
      </c>
      <c r="J274" s="135" t="s">
        <v>9215</v>
      </c>
      <c r="L274" s="175" t="s">
        <v>661</v>
      </c>
      <c r="M274" s="175" t="s">
        <v>661</v>
      </c>
      <c r="N274" s="169" t="s">
        <v>9216</v>
      </c>
      <c r="O274" s="123" t="s">
        <v>9217</v>
      </c>
      <c r="P274" s="138" t="s">
        <v>9218</v>
      </c>
      <c r="Q274" s="138" t="s">
        <v>9219</v>
      </c>
      <c r="R274" s="138" t="s">
        <v>9221</v>
      </c>
      <c r="S274" s="138" t="s">
        <v>9222</v>
      </c>
      <c r="T274" s="138" t="s">
        <v>9223</v>
      </c>
      <c r="U274" s="138" t="s">
        <v>9224</v>
      </c>
      <c r="V274" s="138" t="s">
        <v>9224</v>
      </c>
      <c r="W274" s="138" t="s">
        <v>9226</v>
      </c>
      <c r="X274" s="138" t="s">
        <v>9228</v>
      </c>
      <c r="Y274" s="138" t="s">
        <v>9229</v>
      </c>
      <c r="Z274" s="138" t="s">
        <v>9230</v>
      </c>
      <c r="AA274" s="128" t="s">
        <v>9231</v>
      </c>
      <c r="AB274" s="130">
        <v>0.7826388888888889</v>
      </c>
      <c r="AC274" s="128" t="s">
        <v>9233</v>
      </c>
      <c r="AD274" s="125">
        <v>0.80625</v>
      </c>
      <c r="AE274" s="379">
        <v>1.0895833333333333</v>
      </c>
      <c r="AF274" s="130">
        <v>0.7222222222222222</v>
      </c>
      <c r="AG274" s="134" t="s">
        <v>9234</v>
      </c>
      <c r="AH274" s="128" t="s">
        <v>9236</v>
      </c>
      <c r="AI274" s="138" t="s">
        <v>8927</v>
      </c>
      <c r="AJ274" s="128" t="s">
        <v>9238</v>
      </c>
      <c r="AK274" s="379">
        <v>1.1027777777777779</v>
      </c>
      <c r="AL274" s="130">
        <v>0.7256944444444444</v>
      </c>
      <c r="AM274" s="138" t="s">
        <v>9240</v>
      </c>
      <c r="AN274" s="134" t="s">
        <v>9241</v>
      </c>
      <c r="AO274" s="134" t="s">
        <v>9242</v>
      </c>
      <c r="AP274" s="140">
        <v>0.6354166666666666</v>
      </c>
      <c r="AQ274" s="140">
        <v>0.5215277777777778</v>
      </c>
      <c r="AR274" s="128" t="s">
        <v>9244</v>
      </c>
      <c r="AS274" s="130">
        <v>0.6881944444444444</v>
      </c>
      <c r="AT274" s="134" t="s">
        <v>9246</v>
      </c>
      <c r="AU274" s="140">
        <v>0.6513888888888889</v>
      </c>
      <c r="AV274" s="128" t="s">
        <v>9247</v>
      </c>
      <c r="AW274" s="130">
        <v>0.7131944444444445</v>
      </c>
      <c r="AX274" s="130">
        <v>0.4305555555555556</v>
      </c>
      <c r="AY274" s="140">
        <v>0.42916666666666664</v>
      </c>
      <c r="BA274" s="128" t="s">
        <v>9249</v>
      </c>
      <c r="BB274" s="134" t="s">
        <v>9251</v>
      </c>
      <c r="BC274" s="141" t="s">
        <v>9252</v>
      </c>
      <c r="BD274" s="130">
        <v>0.6881944444444444</v>
      </c>
      <c r="BE274" s="140">
        <v>0.5645833333333333</v>
      </c>
      <c r="BF274" s="141"/>
      <c r="BG274" s="141"/>
      <c r="BH274" s="141"/>
    </row>
    <row r="275">
      <c r="A275" s="122">
        <f t="shared" si="3"/>
        <v>0</v>
      </c>
      <c r="B275" s="122">
        <f t="shared" si="4"/>
        <v>0</v>
      </c>
      <c r="C275" s="122">
        <f t="shared" si="5"/>
        <v>0</v>
      </c>
      <c r="D275" s="122">
        <f t="shared" si="6"/>
        <v>0</v>
      </c>
      <c r="E275" s="122">
        <f t="shared" si="2"/>
        <v>223</v>
      </c>
      <c r="F275" s="135">
        <v>91.0</v>
      </c>
      <c r="H275" s="135">
        <v>91.0</v>
      </c>
      <c r="I275" s="135">
        <v>91.0</v>
      </c>
      <c r="J275" s="135">
        <v>91.0</v>
      </c>
      <c r="L275" s="175" t="s">
        <v>9256</v>
      </c>
      <c r="M275" s="175" t="s">
        <v>9257</v>
      </c>
      <c r="N275" s="169" t="s">
        <v>9258</v>
      </c>
      <c r="O275" s="123" t="s">
        <v>9259</v>
      </c>
      <c r="P275" s="142">
        <v>0.5069444444444444</v>
      </c>
      <c r="Q275" s="142">
        <v>0.5458333333333333</v>
      </c>
      <c r="R275" s="142">
        <v>0.6770833333333334</v>
      </c>
      <c r="S275" s="142">
        <v>0.7722222222222223</v>
      </c>
      <c r="T275" s="142">
        <v>0.79375</v>
      </c>
      <c r="U275" s="142">
        <v>0.9916666666666667</v>
      </c>
      <c r="V275" s="142">
        <v>0.9916666666666667</v>
      </c>
      <c r="W275" s="142">
        <v>0.4326388888888889</v>
      </c>
      <c r="X275" s="142">
        <v>0.7736111111111111</v>
      </c>
      <c r="Y275" s="142">
        <v>0.6840277777777778</v>
      </c>
      <c r="Z275" s="142">
        <v>0.5013888888888889</v>
      </c>
      <c r="AA275" s="145">
        <v>0.9875</v>
      </c>
      <c r="AB275" s="134" t="s">
        <v>9260</v>
      </c>
      <c r="AC275" s="140">
        <v>0.7145833333333333</v>
      </c>
      <c r="AD275" s="147" t="s">
        <v>9261</v>
      </c>
      <c r="AE275" s="134" t="s">
        <v>9262</v>
      </c>
      <c r="AF275" s="134" t="s">
        <v>9263</v>
      </c>
      <c r="AG275" s="130">
        <v>0.75</v>
      </c>
      <c r="AH275" s="140">
        <v>0.7576388888888889</v>
      </c>
      <c r="AI275" s="142">
        <v>0.7215277777777778</v>
      </c>
      <c r="AJ275" s="145">
        <v>0.5215277777777778</v>
      </c>
      <c r="AK275" s="134" t="s">
        <v>9264</v>
      </c>
      <c r="AL275" s="134" t="s">
        <v>9265</v>
      </c>
      <c r="AM275" s="142">
        <v>0.50625</v>
      </c>
      <c r="AN275" s="130">
        <v>0.6777777777777778</v>
      </c>
      <c r="AO275" s="130">
        <v>0.7659722222222223</v>
      </c>
      <c r="AP275" s="128" t="s">
        <v>9266</v>
      </c>
      <c r="AQ275" s="128" t="s">
        <v>9267</v>
      </c>
      <c r="AR275" s="140">
        <v>0.48194444444444445</v>
      </c>
      <c r="AS275" s="134" t="s">
        <v>653</v>
      </c>
      <c r="AT275" s="130">
        <v>0.6763888888888889</v>
      </c>
      <c r="AU275" s="128" t="s">
        <v>9270</v>
      </c>
      <c r="AV275" s="145">
        <v>0.8083333333333333</v>
      </c>
      <c r="AW275" s="134" t="s">
        <v>9272</v>
      </c>
      <c r="AX275" s="134" t="s">
        <v>9273</v>
      </c>
      <c r="AY275" s="128" t="s">
        <v>9274</v>
      </c>
      <c r="BA275" s="140">
        <v>0.41458333333333336</v>
      </c>
      <c r="BB275" s="130">
        <v>0.5180555555555556</v>
      </c>
      <c r="BC275" s="146">
        <v>0.86875</v>
      </c>
      <c r="BD275" s="134" t="s">
        <v>1793</v>
      </c>
      <c r="BE275" s="128" t="s">
        <v>9275</v>
      </c>
      <c r="BF275" s="146"/>
      <c r="BG275" s="146"/>
      <c r="BH275" s="146"/>
    </row>
    <row r="276">
      <c r="A276" s="122">
        <f t="shared" si="3"/>
        <v>0</v>
      </c>
      <c r="B276" s="122">
        <f t="shared" si="4"/>
        <v>0</v>
      </c>
      <c r="C276" s="122">
        <f t="shared" si="5"/>
        <v>0</v>
      </c>
      <c r="D276" s="122">
        <f t="shared" si="6"/>
        <v>0</v>
      </c>
      <c r="E276" s="122">
        <f t="shared" si="2"/>
        <v>586</v>
      </c>
      <c r="F276" s="135" t="s">
        <v>9276</v>
      </c>
      <c r="H276" s="135" t="s">
        <v>9277</v>
      </c>
      <c r="I276" s="135" t="s">
        <v>9278</v>
      </c>
      <c r="J276" s="135" t="s">
        <v>9279</v>
      </c>
      <c r="L276" s="175" t="s">
        <v>615</v>
      </c>
      <c r="M276" s="175" t="s">
        <v>1196</v>
      </c>
      <c r="N276" s="169" t="s">
        <v>9281</v>
      </c>
      <c r="O276" s="123" t="s">
        <v>661</v>
      </c>
      <c r="P276" s="138" t="s">
        <v>9282</v>
      </c>
      <c r="Q276" s="138" t="s">
        <v>9283</v>
      </c>
      <c r="R276" s="138" t="s">
        <v>728</v>
      </c>
      <c r="S276" s="138" t="s">
        <v>9284</v>
      </c>
      <c r="T276" s="138" t="s">
        <v>9285</v>
      </c>
      <c r="U276" s="138" t="s">
        <v>9286</v>
      </c>
      <c r="V276" s="138" t="s">
        <v>9286</v>
      </c>
      <c r="W276" s="138" t="s">
        <v>9287</v>
      </c>
      <c r="X276" s="138" t="s">
        <v>9288</v>
      </c>
      <c r="Y276" s="138" t="s">
        <v>9289</v>
      </c>
      <c r="Z276" s="138" t="s">
        <v>9290</v>
      </c>
      <c r="AA276" s="128" t="s">
        <v>9292</v>
      </c>
      <c r="AB276" s="130">
        <v>0.7875</v>
      </c>
      <c r="AC276" s="128" t="s">
        <v>9293</v>
      </c>
      <c r="AD276" s="125">
        <v>0.8097222222222222</v>
      </c>
      <c r="AE276" s="379">
        <v>1.0972222222222223</v>
      </c>
      <c r="AF276" s="130">
        <v>0.7263888888888889</v>
      </c>
      <c r="AG276" s="134" t="s">
        <v>9294</v>
      </c>
      <c r="AH276" s="128" t="s">
        <v>9295</v>
      </c>
      <c r="AI276" s="138" t="s">
        <v>8988</v>
      </c>
      <c r="AJ276" s="128" t="s">
        <v>9296</v>
      </c>
      <c r="AK276" s="379">
        <v>1.1055555555555556</v>
      </c>
      <c r="AL276" s="130">
        <v>0.7298611111111111</v>
      </c>
      <c r="AM276" s="138" t="s">
        <v>9297</v>
      </c>
      <c r="AN276" s="134" t="s">
        <v>9298</v>
      </c>
      <c r="AO276" s="134" t="s">
        <v>9299</v>
      </c>
      <c r="AP276" s="140">
        <v>0.6444444444444445</v>
      </c>
      <c r="AQ276" s="140">
        <v>0.5263888888888889</v>
      </c>
      <c r="AR276" s="128" t="s">
        <v>9301</v>
      </c>
      <c r="AS276" s="130">
        <v>0.7013888888888888</v>
      </c>
      <c r="AT276" s="134" t="s">
        <v>9302</v>
      </c>
      <c r="AU276" s="140">
        <v>0.6569444444444444</v>
      </c>
      <c r="AV276" s="128" t="s">
        <v>9303</v>
      </c>
      <c r="AW276" s="130">
        <v>0.7159722222222222</v>
      </c>
      <c r="AX276" s="130">
        <v>0.43194444444444446</v>
      </c>
      <c r="AY276" s="140">
        <v>0.4305555555555556</v>
      </c>
      <c r="BA276" s="128" t="s">
        <v>9305</v>
      </c>
      <c r="BB276" s="134" t="s">
        <v>9306</v>
      </c>
      <c r="BC276" s="141" t="s">
        <v>9307</v>
      </c>
      <c r="BD276" s="130">
        <v>0.6895833333333333</v>
      </c>
      <c r="BE276" s="140">
        <v>0.5680555555555555</v>
      </c>
      <c r="BF276" s="141"/>
      <c r="BG276" s="141"/>
      <c r="BH276" s="141"/>
    </row>
    <row r="277">
      <c r="A277" s="122">
        <f t="shared" si="3"/>
        <v>0</v>
      </c>
      <c r="B277" s="122">
        <f t="shared" si="4"/>
        <v>0</v>
      </c>
      <c r="C277" s="122">
        <f t="shared" si="5"/>
        <v>0</v>
      </c>
      <c r="D277" s="122">
        <f t="shared" si="6"/>
        <v>0</v>
      </c>
      <c r="E277" s="122">
        <f t="shared" si="2"/>
        <v>341</v>
      </c>
      <c r="F277" s="135" t="s">
        <v>9311</v>
      </c>
      <c r="H277" s="135" t="s">
        <v>9313</v>
      </c>
      <c r="I277" s="135" t="s">
        <v>9314</v>
      </c>
      <c r="J277" s="135" t="s">
        <v>9315</v>
      </c>
      <c r="L277" s="175" t="s">
        <v>9317</v>
      </c>
      <c r="M277" s="175" t="s">
        <v>9318</v>
      </c>
      <c r="N277" s="169" t="s">
        <v>9319</v>
      </c>
      <c r="O277" s="123" t="s">
        <v>9320</v>
      </c>
      <c r="P277" s="142">
        <v>0.5097222222222222</v>
      </c>
      <c r="Q277" s="142">
        <v>0.5479166666666667</v>
      </c>
      <c r="R277" s="142">
        <v>0.6798611111111111</v>
      </c>
      <c r="S277" s="142">
        <v>0.7743055555555556</v>
      </c>
      <c r="T277" s="142">
        <v>0.8006944444444445</v>
      </c>
      <c r="U277" s="142">
        <v>0.9958333333333333</v>
      </c>
      <c r="V277" s="142">
        <v>0.9958333333333333</v>
      </c>
      <c r="W277" s="142">
        <v>0.4361111111111111</v>
      </c>
      <c r="X277" s="142">
        <v>0.7756944444444445</v>
      </c>
      <c r="Y277" s="142">
        <v>0.6861111111111111</v>
      </c>
      <c r="Z277" s="142">
        <v>0.5076388888888889</v>
      </c>
      <c r="AA277" s="145">
        <v>0.9916666666666667</v>
      </c>
      <c r="AB277" s="134" t="s">
        <v>9321</v>
      </c>
      <c r="AC277" s="140">
        <v>0.7194444444444444</v>
      </c>
      <c r="AD277" s="147" t="s">
        <v>9323</v>
      </c>
      <c r="AE277" s="134" t="s">
        <v>9324</v>
      </c>
      <c r="AF277" s="134" t="s">
        <v>9325</v>
      </c>
      <c r="AG277" s="130">
        <v>0.7520833333333333</v>
      </c>
      <c r="AH277" s="140">
        <v>0.7673611111111112</v>
      </c>
      <c r="AI277" s="142">
        <v>0.7291666666666666</v>
      </c>
      <c r="AJ277" s="145">
        <v>0.5256944444444445</v>
      </c>
      <c r="AK277" s="134" t="s">
        <v>9327</v>
      </c>
      <c r="AL277" s="130">
        <v>0.7354166666666667</v>
      </c>
      <c r="AM277" s="142">
        <v>0.5083333333333333</v>
      </c>
      <c r="AN277" s="130">
        <v>0.6805555555555556</v>
      </c>
      <c r="AO277" s="130">
        <v>0.7708333333333334</v>
      </c>
      <c r="AP277" s="128" t="s">
        <v>9330</v>
      </c>
      <c r="AQ277" s="128" t="s">
        <v>9331</v>
      </c>
      <c r="AR277" s="140">
        <v>0.49166666666666664</v>
      </c>
      <c r="AS277" s="134" t="s">
        <v>9332</v>
      </c>
      <c r="AT277" s="130">
        <v>0.6805555555555556</v>
      </c>
      <c r="AU277" s="128" t="s">
        <v>9333</v>
      </c>
      <c r="AV277" s="145">
        <v>0.8125</v>
      </c>
      <c r="AW277" s="134" t="s">
        <v>9334</v>
      </c>
      <c r="AX277" s="134" t="s">
        <v>9335</v>
      </c>
      <c r="AY277" s="128" t="s">
        <v>9336</v>
      </c>
      <c r="BA277" s="140">
        <v>0.4173611111111111</v>
      </c>
      <c r="BB277" s="130">
        <v>0.5208333333333334</v>
      </c>
      <c r="BC277" s="146">
        <v>0.8701388888888889</v>
      </c>
      <c r="BD277" s="134" t="s">
        <v>9337</v>
      </c>
      <c r="BE277" s="128" t="s">
        <v>9338</v>
      </c>
      <c r="BF277" s="146"/>
      <c r="BG277" s="146"/>
      <c r="BH277" s="146"/>
    </row>
    <row r="278">
      <c r="A278" s="122">
        <f t="shared" si="3"/>
        <v>0</v>
      </c>
      <c r="B278" s="122">
        <f t="shared" si="4"/>
        <v>0</v>
      </c>
      <c r="C278" s="122">
        <f t="shared" si="5"/>
        <v>0</v>
      </c>
      <c r="D278" s="122">
        <f t="shared" si="6"/>
        <v>0</v>
      </c>
      <c r="E278" s="122">
        <f t="shared" si="2"/>
        <v>536</v>
      </c>
      <c r="F278" s="135">
        <v>92.0</v>
      </c>
      <c r="H278" s="135">
        <v>92.0</v>
      </c>
      <c r="I278" s="135">
        <v>92.0</v>
      </c>
      <c r="J278" s="135">
        <v>92.0</v>
      </c>
      <c r="L278" s="175" t="s">
        <v>9342</v>
      </c>
      <c r="M278" s="175" t="s">
        <v>615</v>
      </c>
      <c r="N278" s="169" t="s">
        <v>9343</v>
      </c>
      <c r="O278" s="123" t="s">
        <v>9345</v>
      </c>
      <c r="P278" s="138" t="s">
        <v>668</v>
      </c>
      <c r="Q278" s="138" t="s">
        <v>1969</v>
      </c>
      <c r="R278" s="138" t="s">
        <v>9346</v>
      </c>
      <c r="S278" s="138" t="s">
        <v>921</v>
      </c>
      <c r="T278" s="138" t="s">
        <v>9347</v>
      </c>
      <c r="U278" s="138" t="s">
        <v>9348</v>
      </c>
      <c r="V278" s="138" t="s">
        <v>9348</v>
      </c>
      <c r="W278" s="138" t="s">
        <v>9349</v>
      </c>
      <c r="X278" s="138" t="s">
        <v>9350</v>
      </c>
      <c r="Y278" s="138" t="s">
        <v>9351</v>
      </c>
      <c r="Z278" s="138" t="s">
        <v>7891</v>
      </c>
      <c r="AA278" s="128" t="s">
        <v>9352</v>
      </c>
      <c r="AB278" s="130">
        <v>0.7916666666666666</v>
      </c>
      <c r="AC278" s="128" t="s">
        <v>9353</v>
      </c>
      <c r="AD278" s="125">
        <v>0.8152777777777778</v>
      </c>
      <c r="AE278" s="379">
        <v>1.1</v>
      </c>
      <c r="AF278" s="130">
        <v>0.7305555555555555</v>
      </c>
      <c r="AG278" s="134" t="s">
        <v>9354</v>
      </c>
      <c r="AH278" s="128" t="s">
        <v>9355</v>
      </c>
      <c r="AI278" s="138" t="s">
        <v>9045</v>
      </c>
      <c r="AJ278" s="128" t="s">
        <v>9357</v>
      </c>
      <c r="AK278" s="379">
        <v>1.1118055555555555</v>
      </c>
      <c r="AL278" s="134" t="s">
        <v>9358</v>
      </c>
      <c r="AM278" s="138" t="s">
        <v>9359</v>
      </c>
      <c r="AN278" s="134" t="s">
        <v>9360</v>
      </c>
      <c r="AO278" s="134" t="s">
        <v>9361</v>
      </c>
      <c r="AP278" s="140">
        <v>0.6465277777777778</v>
      </c>
      <c r="AQ278" s="140">
        <v>0.5291666666666667</v>
      </c>
      <c r="AR278" s="128" t="s">
        <v>9362</v>
      </c>
      <c r="AS278" s="130">
        <v>0.7020833333333333</v>
      </c>
      <c r="AT278" s="134" t="s">
        <v>9363</v>
      </c>
      <c r="AU278" s="140">
        <v>0.6611111111111111</v>
      </c>
      <c r="AV278" s="128" t="s">
        <v>9364</v>
      </c>
      <c r="AW278" s="130">
        <v>0.7201388888888889</v>
      </c>
      <c r="AX278" s="130">
        <v>0.43472222222222223</v>
      </c>
      <c r="AY278" s="140">
        <v>0.4326388888888889</v>
      </c>
      <c r="BA278" s="128" t="s">
        <v>9365</v>
      </c>
      <c r="BB278" s="134" t="s">
        <v>9366</v>
      </c>
      <c r="BC278" s="141" t="s">
        <v>9367</v>
      </c>
      <c r="BD278" s="130">
        <v>0.6902777777777778</v>
      </c>
      <c r="BE278" s="140">
        <v>0.5736111111111111</v>
      </c>
      <c r="BF278" s="141"/>
      <c r="BG278" s="141"/>
      <c r="BH278" s="141"/>
    </row>
    <row r="279">
      <c r="A279" s="122">
        <f t="shared" si="3"/>
        <v>0</v>
      </c>
      <c r="B279" s="122">
        <f t="shared" si="4"/>
        <v>0</v>
      </c>
      <c r="C279" s="122">
        <f t="shared" si="5"/>
        <v>0</v>
      </c>
      <c r="D279" s="122">
        <f t="shared" si="6"/>
        <v>0</v>
      </c>
      <c r="E279" s="122">
        <f t="shared" si="2"/>
        <v>369</v>
      </c>
      <c r="F279" s="135" t="s">
        <v>9369</v>
      </c>
      <c r="H279" s="135" t="s">
        <v>9370</v>
      </c>
      <c r="I279" s="135" t="s">
        <v>9371</v>
      </c>
      <c r="J279" s="135" t="s">
        <v>9372</v>
      </c>
      <c r="L279" s="175" t="s">
        <v>9373</v>
      </c>
      <c r="M279" s="175" t="s">
        <v>9374</v>
      </c>
      <c r="N279" s="169" t="s">
        <v>9375</v>
      </c>
      <c r="O279" s="123" t="s">
        <v>9376</v>
      </c>
      <c r="P279" s="142">
        <v>0.5145833333333333</v>
      </c>
      <c r="Q279" s="142">
        <v>0.5506944444444445</v>
      </c>
      <c r="R279" s="142">
        <v>0.68125</v>
      </c>
      <c r="S279" s="142">
        <v>0.7763888888888889</v>
      </c>
      <c r="T279" s="142">
        <v>0.8069444444444445</v>
      </c>
      <c r="U279" s="391">
        <v>1.0055555555555555</v>
      </c>
      <c r="V279" s="391">
        <v>1.0055555555555555</v>
      </c>
      <c r="W279" s="142">
        <v>0.44375</v>
      </c>
      <c r="X279" s="142">
        <v>0.7770833333333333</v>
      </c>
      <c r="Y279" s="142">
        <v>0.6951388888888889</v>
      </c>
      <c r="Z279" s="142">
        <v>0.5131944444444444</v>
      </c>
      <c r="AA279" s="145">
        <v>0.9972222222222222</v>
      </c>
      <c r="AB279" s="134" t="s">
        <v>9378</v>
      </c>
      <c r="AC279" s="140">
        <v>0.7222222222222222</v>
      </c>
      <c r="AD279" s="147" t="s">
        <v>9379</v>
      </c>
      <c r="AE279" s="134" t="s">
        <v>9380</v>
      </c>
      <c r="AF279" s="134" t="s">
        <v>9381</v>
      </c>
      <c r="AG279" s="130">
        <v>0.7569444444444444</v>
      </c>
      <c r="AH279" s="140">
        <v>0.7736111111111111</v>
      </c>
      <c r="AI279" s="142">
        <v>0.7395833333333334</v>
      </c>
      <c r="AJ279" s="145">
        <v>0.5277777777777778</v>
      </c>
      <c r="AK279" s="134" t="s">
        <v>9384</v>
      </c>
      <c r="AL279" s="130">
        <v>0.7416666666666667</v>
      </c>
      <c r="AM279" s="142">
        <v>0.5090277777777777</v>
      </c>
      <c r="AN279" s="130">
        <v>0.6861111111111111</v>
      </c>
      <c r="AO279" s="130">
        <v>0.7743055555555556</v>
      </c>
      <c r="AP279" s="128" t="s">
        <v>9385</v>
      </c>
      <c r="AQ279" s="128" t="s">
        <v>9386</v>
      </c>
      <c r="AR279" s="140">
        <v>0.49444444444444446</v>
      </c>
      <c r="AS279" s="134" t="s">
        <v>9387</v>
      </c>
      <c r="AT279" s="130">
        <v>0.6854166666666667</v>
      </c>
      <c r="AU279" s="128" t="s">
        <v>9388</v>
      </c>
      <c r="AV279" s="145">
        <v>0.825</v>
      </c>
      <c r="AW279" s="134" t="s">
        <v>9389</v>
      </c>
      <c r="AX279" s="134" t="s">
        <v>9390</v>
      </c>
      <c r="AY279" s="128" t="s">
        <v>9391</v>
      </c>
      <c r="BA279" s="140">
        <v>0.42569444444444443</v>
      </c>
      <c r="BB279" s="130">
        <v>0.5229166666666667</v>
      </c>
      <c r="BC279" s="146">
        <v>0.8729166666666667</v>
      </c>
      <c r="BD279" s="134" t="s">
        <v>9392</v>
      </c>
      <c r="BE279" s="128" t="s">
        <v>9393</v>
      </c>
      <c r="BF279" s="146"/>
      <c r="BG279" s="146"/>
      <c r="BH279" s="146"/>
    </row>
    <row r="280">
      <c r="A280" s="122">
        <f t="shared" si="3"/>
        <v>0</v>
      </c>
      <c r="B280" s="122">
        <f t="shared" si="4"/>
        <v>0</v>
      </c>
      <c r="C280" s="122">
        <f t="shared" si="5"/>
        <v>0</v>
      </c>
      <c r="D280" s="122">
        <f t="shared" si="6"/>
        <v>0</v>
      </c>
      <c r="E280" s="122">
        <f t="shared" si="2"/>
        <v>697</v>
      </c>
      <c r="F280" s="135" t="s">
        <v>9398</v>
      </c>
      <c r="H280" s="135" t="s">
        <v>9399</v>
      </c>
      <c r="I280" s="135" t="s">
        <v>9400</v>
      </c>
      <c r="J280" s="135" t="s">
        <v>9401</v>
      </c>
      <c r="L280" s="175" t="s">
        <v>661</v>
      </c>
      <c r="M280" s="175" t="s">
        <v>9402</v>
      </c>
      <c r="N280" s="169" t="s">
        <v>9404</v>
      </c>
      <c r="O280" s="123" t="s">
        <v>9405</v>
      </c>
      <c r="P280" s="138" t="s">
        <v>9406</v>
      </c>
      <c r="Q280" s="138" t="s">
        <v>4810</v>
      </c>
      <c r="R280" s="138" t="s">
        <v>9408</v>
      </c>
      <c r="S280" s="138" t="s">
        <v>9409</v>
      </c>
      <c r="T280" s="138" t="s">
        <v>9410</v>
      </c>
      <c r="U280" s="138" t="s">
        <v>9411</v>
      </c>
      <c r="V280" s="138" t="s">
        <v>9411</v>
      </c>
      <c r="W280" s="138" t="s">
        <v>9412</v>
      </c>
      <c r="X280" s="138" t="s">
        <v>9413</v>
      </c>
      <c r="Y280" s="138" t="s">
        <v>9414</v>
      </c>
      <c r="Z280" s="138" t="s">
        <v>9415</v>
      </c>
      <c r="AA280" s="128" t="s">
        <v>9416</v>
      </c>
      <c r="AB280" s="130">
        <v>0.7993055555555556</v>
      </c>
      <c r="AC280" s="128" t="s">
        <v>9417</v>
      </c>
      <c r="AD280" s="125">
        <v>0.8208333333333333</v>
      </c>
      <c r="AE280" s="379">
        <v>1.1034722222222222</v>
      </c>
      <c r="AF280" s="130">
        <v>0.7381944444444445</v>
      </c>
      <c r="AG280" s="134" t="s">
        <v>9418</v>
      </c>
      <c r="AH280" s="128" t="s">
        <v>9419</v>
      </c>
      <c r="AI280" s="138" t="s">
        <v>9112</v>
      </c>
      <c r="AJ280" s="128" t="s">
        <v>9420</v>
      </c>
      <c r="AK280" s="379">
        <v>1.1159722222222221</v>
      </c>
      <c r="AL280" s="134" t="s">
        <v>9421</v>
      </c>
      <c r="AM280" s="138" t="s">
        <v>9422</v>
      </c>
      <c r="AN280" s="134" t="s">
        <v>9423</v>
      </c>
      <c r="AO280" s="134" t="s">
        <v>9425</v>
      </c>
      <c r="AP280" s="140">
        <v>0.6479166666666667</v>
      </c>
      <c r="AQ280" s="140">
        <v>0.5326388888888889</v>
      </c>
      <c r="AR280" s="128" t="s">
        <v>9427</v>
      </c>
      <c r="AS280" s="130">
        <v>0.7041666666666667</v>
      </c>
      <c r="AT280" s="134" t="s">
        <v>9428</v>
      </c>
      <c r="AU280" s="140">
        <v>0.6652777777777777</v>
      </c>
      <c r="AV280" s="128" t="s">
        <v>9429</v>
      </c>
      <c r="AW280" s="130">
        <v>0.7236111111111111</v>
      </c>
      <c r="AX280" s="130">
        <v>0.43819444444444444</v>
      </c>
      <c r="AY280" s="140">
        <v>0.4340277777777778</v>
      </c>
      <c r="BA280" s="128" t="s">
        <v>9430</v>
      </c>
      <c r="BB280" s="134" t="s">
        <v>9431</v>
      </c>
      <c r="BC280" s="141" t="s">
        <v>9432</v>
      </c>
      <c r="BD280" s="130">
        <v>0.6958333333333333</v>
      </c>
      <c r="BE280" s="140">
        <v>0.5777777777777777</v>
      </c>
      <c r="BF280" s="141"/>
      <c r="BG280" s="141"/>
      <c r="BH280" s="141"/>
    </row>
    <row r="281">
      <c r="A281" s="122">
        <f t="shared" si="3"/>
        <v>0</v>
      </c>
      <c r="B281" s="122">
        <f t="shared" si="4"/>
        <v>0</v>
      </c>
      <c r="C281" s="122">
        <f t="shared" si="5"/>
        <v>0</v>
      </c>
      <c r="D281" s="122">
        <f t="shared" si="6"/>
        <v>0</v>
      </c>
      <c r="E281" s="122">
        <f t="shared" si="2"/>
        <v>350</v>
      </c>
      <c r="F281" s="135">
        <v>93.0</v>
      </c>
      <c r="H281" s="135">
        <v>93.0</v>
      </c>
      <c r="I281" s="135">
        <v>93.0</v>
      </c>
      <c r="J281" s="135">
        <v>93.0</v>
      </c>
      <c r="L281" s="175" t="s">
        <v>9433</v>
      </c>
      <c r="M281" s="175" t="s">
        <v>9434</v>
      </c>
      <c r="N281" s="169" t="s">
        <v>9435</v>
      </c>
      <c r="O281" s="123" t="s">
        <v>9436</v>
      </c>
      <c r="P281" s="142">
        <v>0.5152777777777777</v>
      </c>
      <c r="Q281" s="142">
        <v>0.5527777777777778</v>
      </c>
      <c r="R281" s="142">
        <v>0.6826388888888889</v>
      </c>
      <c r="S281" s="142">
        <v>0.7791666666666667</v>
      </c>
      <c r="T281" s="142">
        <v>0.8152777777777778</v>
      </c>
      <c r="U281" s="391">
        <v>1.0118055555555556</v>
      </c>
      <c r="V281" s="391">
        <v>1.0118055555555556</v>
      </c>
      <c r="W281" s="142">
        <v>0.4513888888888889</v>
      </c>
      <c r="X281" s="142">
        <v>0.7791666666666667</v>
      </c>
      <c r="Y281" s="142">
        <v>0.7083333333333334</v>
      </c>
      <c r="Z281" s="142">
        <v>0.5145833333333333</v>
      </c>
      <c r="AA281" s="393">
        <v>1.0041666666666667</v>
      </c>
      <c r="AB281" s="134" t="s">
        <v>9441</v>
      </c>
      <c r="AC281" s="140">
        <v>0.725</v>
      </c>
      <c r="AD281" s="147" t="s">
        <v>9442</v>
      </c>
      <c r="AE281" s="134" t="s">
        <v>9443</v>
      </c>
      <c r="AF281" s="134" t="s">
        <v>9444</v>
      </c>
      <c r="AG281" s="130">
        <v>0.7597222222222222</v>
      </c>
      <c r="AH281" s="140">
        <v>0.7763888888888889</v>
      </c>
      <c r="AI281" s="142">
        <v>0.7458333333333333</v>
      </c>
      <c r="AJ281" s="145">
        <v>0.5409722222222222</v>
      </c>
      <c r="AK281" s="134" t="s">
        <v>9446</v>
      </c>
      <c r="AL281" s="130">
        <v>0.7444444444444445</v>
      </c>
      <c r="AM281" s="142">
        <v>0.5138888888888888</v>
      </c>
      <c r="AN281" s="130">
        <v>0.6930555555555555</v>
      </c>
      <c r="AO281" s="130">
        <v>0.7791666666666667</v>
      </c>
      <c r="AP281" s="128" t="s">
        <v>9447</v>
      </c>
      <c r="AQ281" s="128" t="s">
        <v>9449</v>
      </c>
      <c r="AR281" s="140">
        <v>0.5006944444444444</v>
      </c>
      <c r="AS281" s="134" t="s">
        <v>9450</v>
      </c>
      <c r="AT281" s="130">
        <v>0.6902777777777778</v>
      </c>
      <c r="AU281" s="128" t="s">
        <v>9452</v>
      </c>
      <c r="AV281" s="145">
        <v>0.8347222222222223</v>
      </c>
      <c r="AW281" s="134" t="s">
        <v>9453</v>
      </c>
      <c r="AX281" s="134" t="s">
        <v>1640</v>
      </c>
      <c r="AY281" s="128" t="s">
        <v>9455</v>
      </c>
      <c r="BA281" s="140">
        <v>0.43333333333333335</v>
      </c>
      <c r="BB281" s="130">
        <v>0.5270833333333333</v>
      </c>
      <c r="BC281" s="146">
        <v>0.8736111111111111</v>
      </c>
      <c r="BD281" s="134" t="s">
        <v>9457</v>
      </c>
      <c r="BE281" s="128" t="s">
        <v>9458</v>
      </c>
      <c r="BF281" s="146"/>
      <c r="BG281" s="146"/>
      <c r="BH281" s="146"/>
    </row>
    <row r="282">
      <c r="A282" s="122">
        <f t="shared" si="3"/>
        <v>0</v>
      </c>
      <c r="B282" s="122">
        <f t="shared" si="4"/>
        <v>0</v>
      </c>
      <c r="C282" s="122">
        <f t="shared" si="5"/>
        <v>0</v>
      </c>
      <c r="D282" s="122">
        <f t="shared" si="6"/>
        <v>0</v>
      </c>
      <c r="E282" s="122">
        <f t="shared" si="2"/>
        <v>519</v>
      </c>
      <c r="F282" s="135" t="s">
        <v>9459</v>
      </c>
      <c r="H282" s="135" t="s">
        <v>9460</v>
      </c>
      <c r="I282" s="135" t="s">
        <v>9461</v>
      </c>
      <c r="J282" s="135" t="s">
        <v>9462</v>
      </c>
      <c r="L282" s="175" t="s">
        <v>615</v>
      </c>
      <c r="M282" s="175" t="s">
        <v>9463</v>
      </c>
      <c r="N282" s="169" t="s">
        <v>9464</v>
      </c>
      <c r="O282" s="123" t="s">
        <v>9465</v>
      </c>
      <c r="P282" s="138" t="s">
        <v>9466</v>
      </c>
      <c r="Q282" s="138" t="s">
        <v>9467</v>
      </c>
      <c r="R282" s="138" t="s">
        <v>653</v>
      </c>
      <c r="S282" s="138" t="s">
        <v>9468</v>
      </c>
      <c r="T282" s="138" t="s">
        <v>9469</v>
      </c>
      <c r="U282" s="138" t="s">
        <v>9470</v>
      </c>
      <c r="V282" s="138" t="s">
        <v>9470</v>
      </c>
      <c r="W282" s="138" t="s">
        <v>9471</v>
      </c>
      <c r="X282" s="138" t="s">
        <v>9472</v>
      </c>
      <c r="Y282" s="138" t="s">
        <v>9473</v>
      </c>
      <c r="Z282" s="138" t="s">
        <v>9474</v>
      </c>
      <c r="AA282" s="128" t="s">
        <v>9475</v>
      </c>
      <c r="AB282" s="130">
        <v>0.8069444444444445</v>
      </c>
      <c r="AC282" s="128" t="s">
        <v>9476</v>
      </c>
      <c r="AD282" s="125">
        <v>0.825</v>
      </c>
      <c r="AE282" s="379">
        <v>1.1111111111111112</v>
      </c>
      <c r="AF282" s="130">
        <v>0.74375</v>
      </c>
      <c r="AG282" s="134" t="s">
        <v>9477</v>
      </c>
      <c r="AH282" s="128" t="s">
        <v>9478</v>
      </c>
      <c r="AI282" s="138" t="s">
        <v>9168</v>
      </c>
      <c r="AJ282" s="128" t="s">
        <v>9480</v>
      </c>
      <c r="AK282" s="379">
        <v>1.1229166666666666</v>
      </c>
      <c r="AL282" s="134" t="s">
        <v>9481</v>
      </c>
      <c r="AM282" s="138" t="s">
        <v>9482</v>
      </c>
      <c r="AN282" s="134" t="s">
        <v>9483</v>
      </c>
      <c r="AO282" s="134" t="s">
        <v>9484</v>
      </c>
      <c r="AP282" s="140">
        <v>0.6506944444444445</v>
      </c>
      <c r="AQ282" s="140">
        <v>0.5354166666666667</v>
      </c>
      <c r="AR282" s="128" t="s">
        <v>9485</v>
      </c>
      <c r="AS282" s="130">
        <v>0.7041666666666667</v>
      </c>
      <c r="AT282" s="134" t="s">
        <v>9486</v>
      </c>
      <c r="AU282" s="140">
        <v>0.6701388888888888</v>
      </c>
      <c r="AV282" s="128" t="s">
        <v>9488</v>
      </c>
      <c r="AW282" s="130">
        <v>0.7277777777777777</v>
      </c>
      <c r="AX282" s="130">
        <v>0.4444444444444444</v>
      </c>
      <c r="AY282" s="140">
        <v>0.4354166666666667</v>
      </c>
      <c r="BA282" s="128" t="s">
        <v>9490</v>
      </c>
      <c r="BB282" s="134" t="s">
        <v>9492</v>
      </c>
      <c r="BC282" s="141" t="s">
        <v>862</v>
      </c>
      <c r="BD282" s="130">
        <v>0.7013888888888888</v>
      </c>
      <c r="BE282" s="140">
        <v>0.5854166666666667</v>
      </c>
      <c r="BF282" s="141"/>
      <c r="BG282" s="141"/>
      <c r="BH282" s="141"/>
    </row>
    <row r="283">
      <c r="A283" s="122">
        <f t="shared" si="3"/>
        <v>0</v>
      </c>
      <c r="B283" s="122">
        <f t="shared" si="4"/>
        <v>0</v>
      </c>
      <c r="C283" s="122">
        <f t="shared" si="5"/>
        <v>0</v>
      </c>
      <c r="D283" s="122">
        <f t="shared" si="6"/>
        <v>0</v>
      </c>
      <c r="E283" s="122">
        <f t="shared" si="2"/>
        <v>390</v>
      </c>
      <c r="F283" s="135" t="s">
        <v>9499</v>
      </c>
      <c r="H283" s="135" t="s">
        <v>9500</v>
      </c>
      <c r="I283" s="135" t="s">
        <v>9502</v>
      </c>
      <c r="J283" s="135" t="s">
        <v>9503</v>
      </c>
      <c r="L283" s="175" t="s">
        <v>9504</v>
      </c>
      <c r="M283" s="175" t="s">
        <v>9505</v>
      </c>
      <c r="N283" s="169" t="s">
        <v>9506</v>
      </c>
      <c r="O283" s="123" t="s">
        <v>9507</v>
      </c>
      <c r="P283" s="142">
        <v>0.5263888888888889</v>
      </c>
      <c r="Q283" s="142">
        <v>0.55625</v>
      </c>
      <c r="R283" s="142">
        <v>0.6902777777777778</v>
      </c>
      <c r="S283" s="142">
        <v>0.7826388888888889</v>
      </c>
      <c r="T283" s="142">
        <v>0.8173611111111111</v>
      </c>
      <c r="U283" s="391">
        <v>1.025</v>
      </c>
      <c r="V283" s="391">
        <v>1.025</v>
      </c>
      <c r="W283" s="142">
        <v>0.4548611111111111</v>
      </c>
      <c r="X283" s="142">
        <v>0.7798611111111111</v>
      </c>
      <c r="Y283" s="142">
        <v>0.725</v>
      </c>
      <c r="Z283" s="142">
        <v>0.5159722222222223</v>
      </c>
      <c r="AA283" s="393">
        <v>1.0097222222222222</v>
      </c>
      <c r="AB283" s="134" t="s">
        <v>9512</v>
      </c>
      <c r="AC283" s="140">
        <v>0.7305555555555555</v>
      </c>
      <c r="AD283" s="147" t="s">
        <v>9513</v>
      </c>
      <c r="AE283" s="134" t="s">
        <v>9514</v>
      </c>
      <c r="AF283" s="134" t="s">
        <v>9515</v>
      </c>
      <c r="AG283" s="130">
        <v>0.7645833333333333</v>
      </c>
      <c r="AH283" s="140">
        <v>0.7777777777777778</v>
      </c>
      <c r="AI283" s="142">
        <v>0.7520833333333333</v>
      </c>
      <c r="AJ283" s="145">
        <v>0.5430555555555555</v>
      </c>
      <c r="AK283" s="134" t="s">
        <v>9517</v>
      </c>
      <c r="AL283" s="130">
        <v>0.7486111111111111</v>
      </c>
      <c r="AM283" s="142">
        <v>0.5173611111111112</v>
      </c>
      <c r="AN283" s="130">
        <v>0.7027777777777777</v>
      </c>
      <c r="AO283" s="130">
        <v>0.7840277777777778</v>
      </c>
      <c r="AP283" s="128" t="s">
        <v>9518</v>
      </c>
      <c r="AQ283" s="128" t="s">
        <v>1534</v>
      </c>
      <c r="AR283" s="140">
        <v>0.5055555555555555</v>
      </c>
      <c r="AS283" s="134" t="s">
        <v>9520</v>
      </c>
      <c r="AT283" s="130">
        <v>0.6944444444444444</v>
      </c>
      <c r="AU283" s="128" t="s">
        <v>9521</v>
      </c>
      <c r="AV283" s="145">
        <v>0.8423611111111111</v>
      </c>
      <c r="AW283" s="134" t="s">
        <v>9523</v>
      </c>
      <c r="AX283" s="134" t="s">
        <v>9524</v>
      </c>
      <c r="AY283" s="128" t="s">
        <v>9526</v>
      </c>
      <c r="BA283" s="140">
        <v>0.4388888888888889</v>
      </c>
      <c r="BB283" s="130">
        <v>0.5333333333333333</v>
      </c>
      <c r="BC283" s="146">
        <v>0.8770833333333333</v>
      </c>
      <c r="BD283" s="134" t="s">
        <v>9527</v>
      </c>
      <c r="BE283" s="128" t="s">
        <v>9529</v>
      </c>
      <c r="BF283" s="146"/>
      <c r="BG283" s="146"/>
      <c r="BH283" s="146"/>
    </row>
    <row r="284">
      <c r="A284" s="122">
        <f t="shared" si="3"/>
        <v>0</v>
      </c>
      <c r="B284" s="122">
        <f t="shared" si="4"/>
        <v>0</v>
      </c>
      <c r="C284" s="122">
        <f t="shared" si="5"/>
        <v>0</v>
      </c>
      <c r="D284" s="122">
        <f t="shared" si="6"/>
        <v>0</v>
      </c>
      <c r="E284" s="122">
        <f t="shared" si="2"/>
        <v>521</v>
      </c>
      <c r="F284" s="135">
        <v>94.0</v>
      </c>
      <c r="H284" s="135">
        <v>94.0</v>
      </c>
      <c r="I284" s="135">
        <v>94.0</v>
      </c>
      <c r="J284" s="135">
        <v>94.0</v>
      </c>
      <c r="L284" s="175" t="s">
        <v>9532</v>
      </c>
      <c r="M284" s="175" t="s">
        <v>9533</v>
      </c>
      <c r="N284" s="169" t="s">
        <v>9534</v>
      </c>
      <c r="O284" s="123" t="s">
        <v>9535</v>
      </c>
      <c r="P284" s="138" t="s">
        <v>9536</v>
      </c>
      <c r="Q284" s="138" t="s">
        <v>9537</v>
      </c>
      <c r="R284" s="138" t="s">
        <v>9539</v>
      </c>
      <c r="S284" s="138" t="s">
        <v>1640</v>
      </c>
      <c r="T284" s="138" t="s">
        <v>1345</v>
      </c>
      <c r="U284" s="138" t="s">
        <v>9541</v>
      </c>
      <c r="V284" s="138" t="s">
        <v>9541</v>
      </c>
      <c r="W284" s="138" t="s">
        <v>9542</v>
      </c>
      <c r="X284" s="138" t="s">
        <v>9543</v>
      </c>
      <c r="Y284" s="138" t="s">
        <v>9544</v>
      </c>
      <c r="Z284" s="138" t="s">
        <v>1332</v>
      </c>
      <c r="AA284" s="128" t="s">
        <v>9546</v>
      </c>
      <c r="AB284" s="130">
        <v>0.8125</v>
      </c>
      <c r="AC284" s="128" t="s">
        <v>9548</v>
      </c>
      <c r="AD284" s="125">
        <v>0.8347222222222223</v>
      </c>
      <c r="AE284" s="379">
        <v>1.117361111111111</v>
      </c>
      <c r="AF284" s="130">
        <v>0.7479166666666667</v>
      </c>
      <c r="AG284" s="134" t="s">
        <v>9550</v>
      </c>
      <c r="AH284" s="128" t="s">
        <v>9551</v>
      </c>
      <c r="AI284" s="138" t="s">
        <v>9236</v>
      </c>
      <c r="AJ284" s="128" t="s">
        <v>1651</v>
      </c>
      <c r="AK284" s="379">
        <v>1.1354166666666667</v>
      </c>
      <c r="AL284" s="134" t="s">
        <v>9553</v>
      </c>
      <c r="AM284" s="138" t="s">
        <v>9555</v>
      </c>
      <c r="AN284" s="134" t="s">
        <v>9556</v>
      </c>
      <c r="AO284" s="134" t="s">
        <v>9557</v>
      </c>
      <c r="AP284" s="140">
        <v>0.6541666666666667</v>
      </c>
      <c r="AQ284" s="140">
        <v>0.5375</v>
      </c>
      <c r="AR284" s="128" t="s">
        <v>9559</v>
      </c>
      <c r="AS284" s="130">
        <v>0.7083333333333334</v>
      </c>
      <c r="AT284" s="134" t="s">
        <v>9560</v>
      </c>
      <c r="AU284" s="140">
        <v>0.6743055555555556</v>
      </c>
      <c r="AV284" s="128" t="s">
        <v>9561</v>
      </c>
      <c r="AW284" s="130">
        <v>0.7402777777777778</v>
      </c>
      <c r="AX284" s="130">
        <v>0.44583333333333336</v>
      </c>
      <c r="AY284" s="140">
        <v>0.4361111111111111</v>
      </c>
      <c r="BA284" s="128" t="s">
        <v>9563</v>
      </c>
      <c r="BB284" s="134" t="s">
        <v>9564</v>
      </c>
      <c r="BC284" s="141" t="s">
        <v>9565</v>
      </c>
      <c r="BD284" s="130">
        <v>0.7076388888888889</v>
      </c>
      <c r="BE284" s="140">
        <v>0.5965277777777778</v>
      </c>
      <c r="BF284" s="141"/>
      <c r="BG284" s="141"/>
      <c r="BH284" s="141"/>
    </row>
    <row r="285">
      <c r="A285" s="122">
        <f t="shared" si="3"/>
        <v>0</v>
      </c>
      <c r="B285" s="122">
        <f t="shared" si="4"/>
        <v>0</v>
      </c>
      <c r="C285" s="122">
        <f t="shared" si="5"/>
        <v>0</v>
      </c>
      <c r="D285" s="122">
        <f t="shared" si="6"/>
        <v>0</v>
      </c>
      <c r="E285" s="122">
        <f t="shared" si="2"/>
        <v>311</v>
      </c>
      <c r="F285" s="135" t="s">
        <v>9568</v>
      </c>
      <c r="H285" s="135" t="s">
        <v>9569</v>
      </c>
      <c r="I285" s="135" t="s">
        <v>9570</v>
      </c>
      <c r="J285" s="135" t="s">
        <v>9571</v>
      </c>
      <c r="L285" s="175" t="s">
        <v>9572</v>
      </c>
      <c r="M285" s="175" t="s">
        <v>9573</v>
      </c>
      <c r="N285" s="169" t="s">
        <v>9574</v>
      </c>
      <c r="O285" s="123" t="s">
        <v>9575</v>
      </c>
      <c r="P285" s="142">
        <v>0.53125</v>
      </c>
      <c r="Q285" s="142">
        <v>0.5569444444444445</v>
      </c>
      <c r="R285" s="142">
        <v>0.6909722222222222</v>
      </c>
      <c r="S285" s="142">
        <v>0.7895833333333333</v>
      </c>
      <c r="T285" s="142">
        <v>0.83125</v>
      </c>
      <c r="U285" s="391">
        <v>1.0284722222222222</v>
      </c>
      <c r="V285" s="391">
        <v>1.0284722222222222</v>
      </c>
      <c r="W285" s="142">
        <v>0.45902777777777776</v>
      </c>
      <c r="X285" s="142">
        <v>0.7826388888888889</v>
      </c>
      <c r="Y285" s="142">
        <v>0.7326388888888888</v>
      </c>
      <c r="Z285" s="142">
        <v>0.5229166666666667</v>
      </c>
      <c r="AA285" s="393">
        <v>1.0131944444444445</v>
      </c>
      <c r="AB285" s="134" t="s">
        <v>9576</v>
      </c>
      <c r="AC285" s="140">
        <v>0.73125</v>
      </c>
      <c r="AD285" s="147" t="s">
        <v>9577</v>
      </c>
      <c r="AE285" s="379">
        <v>1.1222222222222222</v>
      </c>
      <c r="AF285" s="134" t="s">
        <v>9579</v>
      </c>
      <c r="AG285" s="130">
        <v>0.7708333333333334</v>
      </c>
      <c r="AH285" s="140">
        <v>0.7840277777777778</v>
      </c>
      <c r="AI285" s="142">
        <v>0.7576388888888889</v>
      </c>
      <c r="AJ285" s="145">
        <v>0.5527777777777778</v>
      </c>
      <c r="AK285" s="134" t="s">
        <v>9581</v>
      </c>
      <c r="AL285" s="130">
        <v>0.7534722222222222</v>
      </c>
      <c r="AM285" s="142">
        <v>0.5215277777777778</v>
      </c>
      <c r="AN285" s="130">
        <v>0.7104166666666667</v>
      </c>
      <c r="AO285" s="130">
        <v>0.7854166666666667</v>
      </c>
      <c r="AP285" s="128" t="s">
        <v>9582</v>
      </c>
      <c r="AQ285" s="128" t="s">
        <v>9583</v>
      </c>
      <c r="AR285" s="140">
        <v>0.5125</v>
      </c>
      <c r="AS285" s="134" t="s">
        <v>9584</v>
      </c>
      <c r="AT285" s="130">
        <v>0.6951388888888889</v>
      </c>
      <c r="AU285" s="128" t="s">
        <v>1880</v>
      </c>
      <c r="AV285" s="145">
        <v>0.84375</v>
      </c>
      <c r="AW285" s="134" t="s">
        <v>9585</v>
      </c>
      <c r="AX285" s="134" t="s">
        <v>9586</v>
      </c>
      <c r="AY285" s="128" t="s">
        <v>9587</v>
      </c>
      <c r="BA285" s="140">
        <v>0.4423611111111111</v>
      </c>
      <c r="BB285" s="130">
        <v>0.5368055555555555</v>
      </c>
      <c r="BC285" s="146">
        <v>0.8777777777777778</v>
      </c>
      <c r="BD285" s="134" t="s">
        <v>9588</v>
      </c>
      <c r="BE285" s="128" t="s">
        <v>9589</v>
      </c>
      <c r="BF285" s="146"/>
      <c r="BG285" s="146"/>
      <c r="BH285" s="146"/>
    </row>
    <row r="286">
      <c r="A286" s="122">
        <f t="shared" si="3"/>
        <v>0</v>
      </c>
      <c r="B286" s="122">
        <f t="shared" si="4"/>
        <v>0</v>
      </c>
      <c r="C286" s="122">
        <f t="shared" si="5"/>
        <v>0</v>
      </c>
      <c r="D286" s="122">
        <f t="shared" si="6"/>
        <v>0</v>
      </c>
      <c r="E286" s="122">
        <f t="shared" si="2"/>
        <v>625</v>
      </c>
      <c r="F286" s="135" t="s">
        <v>9592</v>
      </c>
      <c r="H286" s="135" t="s">
        <v>9593</v>
      </c>
      <c r="I286" s="135" t="s">
        <v>1640</v>
      </c>
      <c r="J286" s="135" t="s">
        <v>9595</v>
      </c>
      <c r="L286" s="175" t="s">
        <v>9596</v>
      </c>
      <c r="M286" s="175" t="s">
        <v>9597</v>
      </c>
      <c r="N286" s="169" t="s">
        <v>9598</v>
      </c>
      <c r="O286" s="123" t="s">
        <v>9599</v>
      </c>
      <c r="P286" s="138" t="s">
        <v>9600</v>
      </c>
      <c r="Q286" s="138" t="s">
        <v>9601</v>
      </c>
      <c r="R286" s="138" t="s">
        <v>9602</v>
      </c>
      <c r="S286" s="138" t="s">
        <v>9603</v>
      </c>
      <c r="T286" s="138" t="s">
        <v>9604</v>
      </c>
      <c r="U286" s="138" t="s">
        <v>9605</v>
      </c>
      <c r="V286" s="138" t="s">
        <v>9605</v>
      </c>
      <c r="W286" s="138" t="s">
        <v>9606</v>
      </c>
      <c r="X286" s="138" t="s">
        <v>9607</v>
      </c>
      <c r="Y286" s="138" t="s">
        <v>9608</v>
      </c>
      <c r="Z286" s="138" t="s">
        <v>9609</v>
      </c>
      <c r="AA286" s="128" t="s">
        <v>9610</v>
      </c>
      <c r="AB286" s="130">
        <v>0.8194444444444444</v>
      </c>
      <c r="AC286" s="128" t="s">
        <v>9611</v>
      </c>
      <c r="AD286" s="125">
        <v>0.8402777777777778</v>
      </c>
      <c r="AE286" s="134" t="s">
        <v>9612</v>
      </c>
      <c r="AF286" s="130">
        <v>0.7520833333333333</v>
      </c>
      <c r="AG286" s="134" t="s">
        <v>9614</v>
      </c>
      <c r="AH286" s="128" t="s">
        <v>9615</v>
      </c>
      <c r="AI286" s="138" t="s">
        <v>9295</v>
      </c>
      <c r="AJ286" s="128" t="s">
        <v>9617</v>
      </c>
      <c r="AK286" s="379">
        <v>1.1388888888888888</v>
      </c>
      <c r="AL286" s="134" t="s">
        <v>9618</v>
      </c>
      <c r="AM286" s="138" t="s">
        <v>9619</v>
      </c>
      <c r="AN286" s="134" t="s">
        <v>9620</v>
      </c>
      <c r="AO286" s="134" t="s">
        <v>9621</v>
      </c>
      <c r="AP286" s="140">
        <v>0.6576388888888889</v>
      </c>
      <c r="AQ286" s="140">
        <v>0.5409722222222222</v>
      </c>
      <c r="AR286" s="128" t="s">
        <v>9622</v>
      </c>
      <c r="AS286" s="130">
        <v>0.7118055555555556</v>
      </c>
      <c r="AT286" s="134" t="s">
        <v>9623</v>
      </c>
      <c r="AU286" s="140">
        <v>0.6791666666666667</v>
      </c>
      <c r="AV286" s="128" t="s">
        <v>9624</v>
      </c>
      <c r="AW286" s="130">
        <v>0.7479166666666667</v>
      </c>
      <c r="AX286" s="130">
        <v>0.44930555555555557</v>
      </c>
      <c r="AY286" s="140">
        <v>0.4395833333333333</v>
      </c>
      <c r="BA286" s="128" t="s">
        <v>9625</v>
      </c>
      <c r="BB286" s="134" t="s">
        <v>9626</v>
      </c>
      <c r="BC286" s="141" t="s">
        <v>9628</v>
      </c>
      <c r="BD286" s="130">
        <v>0.7125</v>
      </c>
      <c r="BE286" s="140">
        <v>0.60625</v>
      </c>
      <c r="BF286" s="141"/>
      <c r="BG286" s="141"/>
      <c r="BH286" s="141"/>
    </row>
    <row r="287">
      <c r="A287" s="122">
        <f t="shared" si="3"/>
        <v>0</v>
      </c>
      <c r="B287" s="122">
        <f t="shared" si="4"/>
        <v>0</v>
      </c>
      <c r="C287" s="122">
        <f t="shared" si="5"/>
        <v>0</v>
      </c>
      <c r="D287" s="122">
        <f t="shared" si="6"/>
        <v>0</v>
      </c>
      <c r="E287" s="122">
        <f t="shared" si="2"/>
        <v>272</v>
      </c>
      <c r="F287" s="135">
        <v>95.0</v>
      </c>
      <c r="H287" s="135">
        <v>95.0</v>
      </c>
      <c r="I287" s="135">
        <v>95.0</v>
      </c>
      <c r="J287" s="135">
        <v>95.0</v>
      </c>
      <c r="L287" s="175" t="s">
        <v>661</v>
      </c>
      <c r="M287" s="175" t="s">
        <v>9634</v>
      </c>
      <c r="N287" s="169" t="s">
        <v>9635</v>
      </c>
      <c r="O287" s="123" t="s">
        <v>9636</v>
      </c>
      <c r="P287" s="142">
        <v>0.5340277777777778</v>
      </c>
      <c r="Q287" s="142">
        <v>0.5590277777777778</v>
      </c>
      <c r="R287" s="142">
        <v>0.6951388888888889</v>
      </c>
      <c r="S287" s="142">
        <v>0.7916666666666666</v>
      </c>
      <c r="T287" s="142">
        <v>0.8319444444444445</v>
      </c>
      <c r="U287" s="391">
        <v>1.0354166666666667</v>
      </c>
      <c r="V287" s="391">
        <v>1.0354166666666667</v>
      </c>
      <c r="W287" s="142">
        <v>0.4618055555555556</v>
      </c>
      <c r="X287" s="142">
        <v>0.7902777777777777</v>
      </c>
      <c r="Y287" s="142">
        <v>0.7361111111111112</v>
      </c>
      <c r="Z287" s="142">
        <v>0.5263888888888889</v>
      </c>
      <c r="AA287" s="393">
        <v>1.0159722222222223</v>
      </c>
      <c r="AB287" s="130">
        <v>0.8256944444444444</v>
      </c>
      <c r="AC287" s="140">
        <v>0.7388888888888889</v>
      </c>
      <c r="AD287" s="147" t="s">
        <v>9637</v>
      </c>
      <c r="AE287" s="379">
        <v>1.1270833333333334</v>
      </c>
      <c r="AF287" s="134" t="s">
        <v>9640</v>
      </c>
      <c r="AG287" s="130">
        <v>0.7729166666666667</v>
      </c>
      <c r="AH287" s="140">
        <v>0.7847222222222222</v>
      </c>
      <c r="AI287" s="142">
        <v>0.7673611111111112</v>
      </c>
      <c r="AJ287" s="145">
        <v>0.5541666666666667</v>
      </c>
      <c r="AK287" s="134" t="s">
        <v>9641</v>
      </c>
      <c r="AL287" s="130">
        <v>0.7604166666666666</v>
      </c>
      <c r="AM287" s="142">
        <v>0.525</v>
      </c>
      <c r="AN287" s="130">
        <v>0.7125</v>
      </c>
      <c r="AO287" s="130">
        <v>0.7930555555555555</v>
      </c>
      <c r="AP287" s="128" t="s">
        <v>9642</v>
      </c>
      <c r="AQ287" s="128" t="s">
        <v>9643</v>
      </c>
      <c r="AR287" s="140">
        <v>0.5215277777777778</v>
      </c>
      <c r="AS287" s="134" t="s">
        <v>9644</v>
      </c>
      <c r="AT287" s="130">
        <v>0.6972222222222222</v>
      </c>
      <c r="AU287" s="128" t="s">
        <v>9645</v>
      </c>
      <c r="AV287" s="145">
        <v>0.85</v>
      </c>
      <c r="AW287" s="134" t="s">
        <v>9646</v>
      </c>
      <c r="AX287" s="134" t="s">
        <v>9647</v>
      </c>
      <c r="AY287" s="128" t="s">
        <v>9648</v>
      </c>
      <c r="BA287" s="140">
        <v>0.45069444444444445</v>
      </c>
      <c r="BB287" s="130">
        <v>0.5423611111111111</v>
      </c>
      <c r="BC287" s="146">
        <v>0.8805555555555555</v>
      </c>
      <c r="BD287" s="134" t="s">
        <v>9649</v>
      </c>
      <c r="BE287" s="128" t="s">
        <v>9650</v>
      </c>
      <c r="BF287" s="146"/>
      <c r="BG287" s="146"/>
      <c r="BH287" s="146"/>
    </row>
    <row r="288">
      <c r="A288" s="122">
        <f t="shared" si="3"/>
        <v>0</v>
      </c>
      <c r="B288" s="122">
        <f t="shared" si="4"/>
        <v>0</v>
      </c>
      <c r="C288" s="122">
        <f t="shared" si="5"/>
        <v>0</v>
      </c>
      <c r="D288" s="122">
        <f t="shared" si="6"/>
        <v>0</v>
      </c>
      <c r="E288" s="122">
        <f t="shared" si="2"/>
        <v>538</v>
      </c>
      <c r="F288" s="135" t="s">
        <v>9654</v>
      </c>
      <c r="H288" s="135" t="s">
        <v>9655</v>
      </c>
      <c r="I288" s="135" t="s">
        <v>9656</v>
      </c>
      <c r="J288" s="135" t="s">
        <v>9657</v>
      </c>
      <c r="L288" s="175" t="s">
        <v>9658</v>
      </c>
      <c r="M288" s="175" t="s">
        <v>9659</v>
      </c>
      <c r="N288" s="169" t="s">
        <v>9660</v>
      </c>
      <c r="O288" s="123" t="s">
        <v>1196</v>
      </c>
      <c r="P288" s="138" t="s">
        <v>9661</v>
      </c>
      <c r="Q288" s="138" t="s">
        <v>9662</v>
      </c>
      <c r="R288" s="138" t="s">
        <v>9663</v>
      </c>
      <c r="S288" s="138" t="s">
        <v>9664</v>
      </c>
      <c r="T288" s="138" t="s">
        <v>9665</v>
      </c>
      <c r="U288" s="138" t="s">
        <v>9666</v>
      </c>
      <c r="V288" s="138" t="s">
        <v>9666</v>
      </c>
      <c r="W288" s="138" t="s">
        <v>9668</v>
      </c>
      <c r="X288" s="138" t="s">
        <v>9669</v>
      </c>
      <c r="Y288" s="138" t="s">
        <v>9670</v>
      </c>
      <c r="Z288" s="138" t="s">
        <v>9671</v>
      </c>
      <c r="AA288" s="128" t="s">
        <v>9672</v>
      </c>
      <c r="AB288" s="130">
        <v>0.8305555555555556</v>
      </c>
      <c r="AC288" s="128" t="s">
        <v>9673</v>
      </c>
      <c r="AD288" s="125">
        <v>0.8479166666666667</v>
      </c>
      <c r="AE288" s="134" t="s">
        <v>9674</v>
      </c>
      <c r="AF288" s="130">
        <v>0.7583333333333333</v>
      </c>
      <c r="AG288" s="134" t="s">
        <v>9675</v>
      </c>
      <c r="AH288" s="128" t="s">
        <v>9676</v>
      </c>
      <c r="AI288" s="138" t="s">
        <v>9355</v>
      </c>
      <c r="AJ288" s="128" t="s">
        <v>9677</v>
      </c>
      <c r="AK288" s="379">
        <v>1.1430555555555555</v>
      </c>
      <c r="AL288" s="134" t="s">
        <v>9678</v>
      </c>
      <c r="AM288" s="138" t="s">
        <v>9679</v>
      </c>
      <c r="AN288" s="134" t="s">
        <v>9680</v>
      </c>
      <c r="AO288" s="134" t="s">
        <v>9681</v>
      </c>
      <c r="AP288" s="140">
        <v>0.6597222222222222</v>
      </c>
      <c r="AQ288" s="140">
        <v>0.55</v>
      </c>
      <c r="AR288" s="128" t="s">
        <v>9682</v>
      </c>
      <c r="AS288" s="130">
        <v>0.7138888888888889</v>
      </c>
      <c r="AT288" s="134" t="s">
        <v>9683</v>
      </c>
      <c r="AU288" s="140">
        <v>0.68125</v>
      </c>
      <c r="AV288" s="128" t="s">
        <v>9684</v>
      </c>
      <c r="AW288" s="130">
        <v>0.7555555555555555</v>
      </c>
      <c r="AX288" s="130">
        <v>0.45069444444444445</v>
      </c>
      <c r="AY288" s="140">
        <v>0.44166666666666665</v>
      </c>
      <c r="BA288" s="128" t="s">
        <v>9685</v>
      </c>
      <c r="BB288" s="134" t="s">
        <v>9686</v>
      </c>
      <c r="BC288" s="141" t="s">
        <v>9687</v>
      </c>
      <c r="BD288" s="130">
        <v>0.7166666666666667</v>
      </c>
      <c r="BE288" s="140">
        <v>0.6111111111111112</v>
      </c>
      <c r="BF288" s="141"/>
      <c r="BG288" s="141"/>
      <c r="BH288" s="141"/>
    </row>
    <row r="289">
      <c r="A289" s="122">
        <f t="shared" si="3"/>
        <v>0</v>
      </c>
      <c r="B289" s="122">
        <f t="shared" si="4"/>
        <v>0</v>
      </c>
      <c r="C289" s="122">
        <f t="shared" si="5"/>
        <v>0</v>
      </c>
      <c r="D289" s="122">
        <f t="shared" si="6"/>
        <v>0</v>
      </c>
      <c r="E289" s="122">
        <f t="shared" si="2"/>
        <v>386</v>
      </c>
      <c r="F289" s="135" t="s">
        <v>9689</v>
      </c>
      <c r="H289" s="135" t="s">
        <v>9690</v>
      </c>
      <c r="I289" s="135" t="s">
        <v>9691</v>
      </c>
      <c r="J289" s="135" t="s">
        <v>9693</v>
      </c>
      <c r="L289" s="175" t="s">
        <v>9694</v>
      </c>
      <c r="M289" s="175" t="s">
        <v>1196</v>
      </c>
      <c r="N289" s="169" t="s">
        <v>9695</v>
      </c>
      <c r="O289" s="123" t="s">
        <v>9696</v>
      </c>
      <c r="P289" s="142">
        <v>0.5361111111111111</v>
      </c>
      <c r="Q289" s="142">
        <v>0.5604166666666667</v>
      </c>
      <c r="R289" s="142">
        <v>0.7</v>
      </c>
      <c r="S289" s="142">
        <v>0.79375</v>
      </c>
      <c r="T289" s="142">
        <v>0.8347222222222223</v>
      </c>
      <c r="U289" s="391">
        <v>1.0361111111111112</v>
      </c>
      <c r="V289" s="391">
        <v>1.0361111111111112</v>
      </c>
      <c r="W289" s="142">
        <v>0.46875</v>
      </c>
      <c r="X289" s="142">
        <v>0.7979166666666667</v>
      </c>
      <c r="Y289" s="142">
        <v>0.7416666666666667</v>
      </c>
      <c r="Z289" s="142">
        <v>0.5340277777777778</v>
      </c>
      <c r="AA289" s="393">
        <v>1.0208333333333333</v>
      </c>
      <c r="AB289" s="134" t="s">
        <v>9698</v>
      </c>
      <c r="AC289" s="140">
        <v>0.74375</v>
      </c>
      <c r="AD289" s="147" t="s">
        <v>9699</v>
      </c>
      <c r="AE289" s="379">
        <v>1.1298611111111112</v>
      </c>
      <c r="AF289" s="134" t="s">
        <v>9700</v>
      </c>
      <c r="AG289" s="130">
        <v>0.7777777777777778</v>
      </c>
      <c r="AH289" s="140">
        <v>0.7854166666666667</v>
      </c>
      <c r="AI289" s="142">
        <v>0.7736111111111111</v>
      </c>
      <c r="AJ289" s="145">
        <v>0.5625</v>
      </c>
      <c r="AK289" s="134" t="s">
        <v>9701</v>
      </c>
      <c r="AL289" s="130">
        <v>0.7659722222222223</v>
      </c>
      <c r="AM289" s="142">
        <v>0.5270833333333333</v>
      </c>
      <c r="AN289" s="130">
        <v>0.7180555555555556</v>
      </c>
      <c r="AO289" s="130">
        <v>0.7986111111111112</v>
      </c>
      <c r="AP289" s="128" t="s">
        <v>9702</v>
      </c>
      <c r="AQ289" s="128" t="s">
        <v>9703</v>
      </c>
      <c r="AR289" s="140">
        <v>0.5236111111111111</v>
      </c>
      <c r="AS289" s="134" t="s">
        <v>9704</v>
      </c>
      <c r="AT289" s="130">
        <v>0.7</v>
      </c>
      <c r="AU289" s="128" t="s">
        <v>9705</v>
      </c>
      <c r="AV289" s="145">
        <v>0.8548611111111111</v>
      </c>
      <c r="AW289" s="134" t="s">
        <v>9706</v>
      </c>
      <c r="AX289" s="134" t="s">
        <v>9707</v>
      </c>
      <c r="AY289" s="128" t="s">
        <v>9708</v>
      </c>
      <c r="BA289" s="140">
        <v>0.4534722222222222</v>
      </c>
      <c r="BB289" s="130">
        <v>0.5527777777777778</v>
      </c>
      <c r="BC289" s="146">
        <v>0.8840277777777777</v>
      </c>
      <c r="BD289" s="134" t="s">
        <v>9709</v>
      </c>
      <c r="BE289" s="128" t="s">
        <v>9710</v>
      </c>
      <c r="BF289" s="146"/>
      <c r="BG289" s="146"/>
      <c r="BH289" s="146"/>
    </row>
    <row r="290">
      <c r="A290" s="122">
        <f t="shared" si="3"/>
        <v>0</v>
      </c>
      <c r="B290" s="122">
        <f t="shared" si="4"/>
        <v>0</v>
      </c>
      <c r="C290" s="122">
        <f t="shared" si="5"/>
        <v>0</v>
      </c>
      <c r="D290" s="122">
        <f t="shared" si="6"/>
        <v>0</v>
      </c>
      <c r="E290" s="122">
        <f t="shared" si="2"/>
        <v>450</v>
      </c>
      <c r="F290" s="135">
        <v>96.0</v>
      </c>
      <c r="H290" s="135">
        <v>96.0</v>
      </c>
      <c r="I290" s="135">
        <v>96.0</v>
      </c>
      <c r="J290" s="135">
        <v>96.0</v>
      </c>
      <c r="L290" s="175" t="s">
        <v>615</v>
      </c>
      <c r="M290" s="175" t="s">
        <v>9713</v>
      </c>
      <c r="N290" s="169" t="s">
        <v>9714</v>
      </c>
      <c r="O290" s="123" t="s">
        <v>9715</v>
      </c>
      <c r="P290" s="138" t="s">
        <v>9716</v>
      </c>
      <c r="Q290" s="138" t="s">
        <v>9717</v>
      </c>
      <c r="R290" s="138" t="s">
        <v>9718</v>
      </c>
      <c r="S290" s="138" t="s">
        <v>9719</v>
      </c>
      <c r="T290" s="138" t="s">
        <v>9720</v>
      </c>
      <c r="U290" s="138" t="s">
        <v>1055</v>
      </c>
      <c r="V290" s="138" t="s">
        <v>1055</v>
      </c>
      <c r="W290" s="138" t="s">
        <v>9721</v>
      </c>
      <c r="X290" s="138" t="s">
        <v>9722</v>
      </c>
      <c r="Y290" s="138" t="s">
        <v>9723</v>
      </c>
      <c r="Z290" s="138" t="s">
        <v>9724</v>
      </c>
      <c r="AA290" s="128" t="s">
        <v>9725</v>
      </c>
      <c r="AB290" s="130">
        <v>0.8416666666666667</v>
      </c>
      <c r="AC290" s="128" t="s">
        <v>9726</v>
      </c>
      <c r="AD290" s="125">
        <v>0.8513888888888889</v>
      </c>
      <c r="AE290" s="134" t="s">
        <v>9727</v>
      </c>
      <c r="AF290" s="130">
        <v>0.7625</v>
      </c>
      <c r="AG290" s="134" t="s">
        <v>9728</v>
      </c>
      <c r="AH290" s="128" t="s">
        <v>9729</v>
      </c>
      <c r="AI290" s="138" t="s">
        <v>9419</v>
      </c>
      <c r="AJ290" s="128" t="s">
        <v>9730</v>
      </c>
      <c r="AK290" s="379">
        <v>1.1472222222222221</v>
      </c>
      <c r="AL290" s="134" t="s">
        <v>9731</v>
      </c>
      <c r="AM290" s="138" t="s">
        <v>2570</v>
      </c>
      <c r="AN290" s="134" t="s">
        <v>9732</v>
      </c>
      <c r="AO290" s="134" t="s">
        <v>9733</v>
      </c>
      <c r="AP290" s="140">
        <v>0.6638888888888889</v>
      </c>
      <c r="AQ290" s="140">
        <v>0.5534722222222223</v>
      </c>
      <c r="AR290" s="128" t="s">
        <v>9735</v>
      </c>
      <c r="AS290" s="130">
        <v>0.7152777777777778</v>
      </c>
      <c r="AT290" s="134" t="s">
        <v>9736</v>
      </c>
      <c r="AU290" s="140">
        <v>0.6951388888888889</v>
      </c>
      <c r="AV290" s="128" t="s">
        <v>9737</v>
      </c>
      <c r="AW290" s="130">
        <v>0.7618055555555555</v>
      </c>
      <c r="AX290" s="130">
        <v>0.45625</v>
      </c>
      <c r="AY290" s="140">
        <v>0.44583333333333336</v>
      </c>
      <c r="BA290" s="128" t="s">
        <v>9738</v>
      </c>
      <c r="BB290" s="134" t="s">
        <v>8685</v>
      </c>
      <c r="BC290" s="141" t="s">
        <v>9145</v>
      </c>
      <c r="BD290" s="130">
        <v>0.7208333333333333</v>
      </c>
      <c r="BE290" s="140">
        <v>0.6145833333333334</v>
      </c>
      <c r="BF290" s="141"/>
      <c r="BG290" s="141"/>
      <c r="BH290" s="141"/>
    </row>
    <row r="291">
      <c r="A291" s="122">
        <f t="shared" si="3"/>
        <v>0</v>
      </c>
      <c r="B291" s="122">
        <f t="shared" si="4"/>
        <v>0</v>
      </c>
      <c r="C291" s="122">
        <f t="shared" si="5"/>
        <v>0</v>
      </c>
      <c r="D291" s="122">
        <f t="shared" si="6"/>
        <v>0</v>
      </c>
      <c r="E291" s="122">
        <f t="shared" si="2"/>
        <v>278</v>
      </c>
      <c r="F291" s="135" t="s">
        <v>9740</v>
      </c>
      <c r="H291" s="135" t="s">
        <v>9741</v>
      </c>
      <c r="I291" s="135" t="s">
        <v>9742</v>
      </c>
      <c r="J291" s="135" t="s">
        <v>9743</v>
      </c>
      <c r="L291" s="175" t="s">
        <v>9744</v>
      </c>
      <c r="M291" s="175" t="s">
        <v>9745</v>
      </c>
      <c r="N291" s="169" t="s">
        <v>9746</v>
      </c>
      <c r="O291" s="123" t="s">
        <v>9747</v>
      </c>
      <c r="P291" s="142">
        <v>0.5416666666666666</v>
      </c>
      <c r="Q291" s="142">
        <v>0.5611111111111111</v>
      </c>
      <c r="R291" s="142">
        <v>0.7069444444444445</v>
      </c>
      <c r="S291" s="142">
        <v>0.7972222222222223</v>
      </c>
      <c r="T291" s="142">
        <v>0.8375</v>
      </c>
      <c r="U291" s="391">
        <v>1.042361111111111</v>
      </c>
      <c r="V291" s="391">
        <v>1.042361111111111</v>
      </c>
      <c r="W291" s="142">
        <v>0.4722222222222222</v>
      </c>
      <c r="X291" s="142">
        <v>0.7993055555555556</v>
      </c>
      <c r="Y291" s="142">
        <v>0.7472222222222222</v>
      </c>
      <c r="Z291" s="142">
        <v>0.5354166666666667</v>
      </c>
      <c r="AA291" s="393">
        <v>1.023611111111111</v>
      </c>
      <c r="AB291" s="134" t="s">
        <v>9748</v>
      </c>
      <c r="AC291" s="140">
        <v>0.7486111111111111</v>
      </c>
      <c r="AD291" s="147" t="s">
        <v>9751</v>
      </c>
      <c r="AE291" s="379">
        <v>1.132638888888889</v>
      </c>
      <c r="AF291" s="134" t="s">
        <v>9752</v>
      </c>
      <c r="AG291" s="130">
        <v>0.7805555555555556</v>
      </c>
      <c r="AH291" s="140">
        <v>0.7868055555555555</v>
      </c>
      <c r="AI291" s="142">
        <v>0.7763888888888889</v>
      </c>
      <c r="AJ291" s="145">
        <v>0.5645833333333333</v>
      </c>
      <c r="AK291" s="134" t="s">
        <v>9753</v>
      </c>
      <c r="AL291" s="130">
        <v>0.7701388888888889</v>
      </c>
      <c r="AM291" s="142">
        <v>0.5277777777777778</v>
      </c>
      <c r="AN291" s="130">
        <v>0.725</v>
      </c>
      <c r="AO291" s="130">
        <v>0.8020833333333334</v>
      </c>
      <c r="AP291" s="128" t="s">
        <v>9754</v>
      </c>
      <c r="AQ291" s="128" t="s">
        <v>5052</v>
      </c>
      <c r="AR291" s="140">
        <v>0.5388888888888889</v>
      </c>
      <c r="AS291" s="134" t="s">
        <v>9755</v>
      </c>
      <c r="AT291" s="130">
        <v>0.7006944444444444</v>
      </c>
      <c r="AU291" s="128" t="s">
        <v>9756</v>
      </c>
      <c r="AV291" s="145">
        <v>0.8576388888888888</v>
      </c>
      <c r="AW291" s="134" t="s">
        <v>9757</v>
      </c>
      <c r="AX291" s="134" t="s">
        <v>9758</v>
      </c>
      <c r="AY291" s="128" t="s">
        <v>9759</v>
      </c>
      <c r="BA291" s="140">
        <v>0.4548611111111111</v>
      </c>
      <c r="BB291" s="130">
        <v>0.5597222222222222</v>
      </c>
      <c r="BC291" s="146">
        <v>0.8895833333333333</v>
      </c>
      <c r="BD291" s="134" t="s">
        <v>9760</v>
      </c>
      <c r="BE291" s="128" t="s">
        <v>9761</v>
      </c>
      <c r="BF291" s="146"/>
      <c r="BG291" s="146"/>
      <c r="BH291" s="146"/>
    </row>
    <row r="292">
      <c r="A292" s="122">
        <f t="shared" si="3"/>
        <v>0</v>
      </c>
      <c r="B292" s="122">
        <f t="shared" si="4"/>
        <v>0</v>
      </c>
      <c r="C292" s="122">
        <f t="shared" si="5"/>
        <v>0</v>
      </c>
      <c r="D292" s="122">
        <f t="shared" si="6"/>
        <v>0</v>
      </c>
      <c r="E292" s="122">
        <f t="shared" si="2"/>
        <v>439</v>
      </c>
      <c r="F292" s="135" t="s">
        <v>9764</v>
      </c>
      <c r="H292" s="135" t="s">
        <v>9765</v>
      </c>
      <c r="I292" s="135" t="s">
        <v>9766</v>
      </c>
      <c r="J292" s="135" t="s">
        <v>9767</v>
      </c>
      <c r="L292" s="175" t="s">
        <v>661</v>
      </c>
      <c r="M292" s="175" t="s">
        <v>9768</v>
      </c>
      <c r="N292" s="169" t="s">
        <v>9769</v>
      </c>
      <c r="O292" s="123" t="s">
        <v>9770</v>
      </c>
      <c r="P292" s="138" t="s">
        <v>9771</v>
      </c>
      <c r="Q292" s="138" t="s">
        <v>9772</v>
      </c>
      <c r="R292" s="138" t="s">
        <v>9773</v>
      </c>
      <c r="S292" s="138" t="s">
        <v>9774</v>
      </c>
      <c r="T292" s="138" t="s">
        <v>9775</v>
      </c>
      <c r="U292" s="138" t="s">
        <v>4329</v>
      </c>
      <c r="V292" s="138" t="s">
        <v>4329</v>
      </c>
      <c r="W292" s="138" t="s">
        <v>7891</v>
      </c>
      <c r="X292" s="138" t="s">
        <v>9777</v>
      </c>
      <c r="Y292" s="138" t="s">
        <v>9778</v>
      </c>
      <c r="Z292" s="138" t="s">
        <v>9779</v>
      </c>
      <c r="AA292" s="128" t="s">
        <v>9780</v>
      </c>
      <c r="AB292" s="130">
        <v>0.8493055555555555</v>
      </c>
      <c r="AC292" s="128" t="s">
        <v>9781</v>
      </c>
      <c r="AD292" s="125">
        <v>0.8604166666666667</v>
      </c>
      <c r="AE292" s="134" t="s">
        <v>9782</v>
      </c>
      <c r="AF292" s="130">
        <v>0.76875</v>
      </c>
      <c r="AG292" s="134" t="s">
        <v>9783</v>
      </c>
      <c r="AH292" s="128" t="s">
        <v>728</v>
      </c>
      <c r="AI292" s="138" t="s">
        <v>9478</v>
      </c>
      <c r="AJ292" s="128" t="s">
        <v>9784</v>
      </c>
      <c r="AK292" s="379">
        <v>1.1569444444444446</v>
      </c>
      <c r="AL292" s="134" t="s">
        <v>9785</v>
      </c>
      <c r="AM292" s="138" t="s">
        <v>9786</v>
      </c>
      <c r="AN292" s="134" t="s">
        <v>9787</v>
      </c>
      <c r="AO292" s="134" t="s">
        <v>9788</v>
      </c>
      <c r="AP292" s="140">
        <v>0.6715277777777777</v>
      </c>
      <c r="AQ292" s="140">
        <v>0.5590277777777778</v>
      </c>
      <c r="AR292" s="128" t="s">
        <v>9790</v>
      </c>
      <c r="AS292" s="130">
        <v>0.7159722222222222</v>
      </c>
      <c r="AT292" s="134" t="s">
        <v>1292</v>
      </c>
      <c r="AU292" s="140">
        <v>0.6958333333333333</v>
      </c>
      <c r="AV292" s="128" t="s">
        <v>9791</v>
      </c>
      <c r="AW292" s="130">
        <v>0.7666666666666667</v>
      </c>
      <c r="AX292" s="130">
        <v>0.45902777777777776</v>
      </c>
      <c r="AY292" s="140">
        <v>0.45069444444444445</v>
      </c>
      <c r="BA292" s="128" t="s">
        <v>9792</v>
      </c>
      <c r="BB292" s="134" t="s">
        <v>9793</v>
      </c>
      <c r="BC292" s="141" t="s">
        <v>9794</v>
      </c>
      <c r="BD292" s="130">
        <v>0.7215277777777778</v>
      </c>
      <c r="BE292" s="140">
        <v>0.6159722222222223</v>
      </c>
      <c r="BF292" s="141"/>
      <c r="BG292" s="141"/>
      <c r="BH292" s="141"/>
    </row>
    <row r="293">
      <c r="A293" s="122">
        <f t="shared" si="3"/>
        <v>0</v>
      </c>
      <c r="B293" s="122">
        <f t="shared" si="4"/>
        <v>0</v>
      </c>
      <c r="C293" s="122">
        <f t="shared" si="5"/>
        <v>0</v>
      </c>
      <c r="D293" s="122">
        <f t="shared" si="6"/>
        <v>0</v>
      </c>
      <c r="E293" s="122">
        <f t="shared" si="2"/>
        <v>262</v>
      </c>
      <c r="F293" s="135">
        <v>97.0</v>
      </c>
      <c r="H293" s="135">
        <v>97.0</v>
      </c>
      <c r="I293" s="135">
        <v>97.0</v>
      </c>
      <c r="J293" s="135">
        <v>97.0</v>
      </c>
      <c r="L293" s="175" t="s">
        <v>9796</v>
      </c>
      <c r="M293" s="175" t="s">
        <v>9797</v>
      </c>
      <c r="N293" s="169" t="s">
        <v>9798</v>
      </c>
      <c r="O293" s="123" t="s">
        <v>9799</v>
      </c>
      <c r="P293" s="142">
        <v>0.5430555555555555</v>
      </c>
      <c r="Q293" s="142">
        <v>0.5659722222222222</v>
      </c>
      <c r="R293" s="142">
        <v>0.7166666666666667</v>
      </c>
      <c r="S293" s="142">
        <v>0.8</v>
      </c>
      <c r="T293" s="142">
        <v>0.8402777777777778</v>
      </c>
      <c r="U293" s="391">
        <v>1.04375</v>
      </c>
      <c r="V293" s="391">
        <v>1.04375</v>
      </c>
      <c r="W293" s="142">
        <v>0.47638888888888886</v>
      </c>
      <c r="X293" s="142">
        <v>0.8034722222222223</v>
      </c>
      <c r="Y293" s="142">
        <v>0.7534722222222222</v>
      </c>
      <c r="Z293" s="142">
        <v>0.54375</v>
      </c>
      <c r="AA293" s="393">
        <v>1.03125</v>
      </c>
      <c r="AB293" s="134" t="s">
        <v>9801</v>
      </c>
      <c r="AC293" s="140">
        <v>0.7527777777777778</v>
      </c>
      <c r="AD293" s="147" t="s">
        <v>9802</v>
      </c>
      <c r="AE293" s="379">
        <v>1.1368055555555556</v>
      </c>
      <c r="AF293" s="134" t="s">
        <v>9803</v>
      </c>
      <c r="AG293" s="130">
        <v>0.7861111111111111</v>
      </c>
      <c r="AH293" s="140">
        <v>0.7888888888888889</v>
      </c>
      <c r="AI293" s="142">
        <v>0.7777777777777778</v>
      </c>
      <c r="AJ293" s="145">
        <v>0.5673611111111111</v>
      </c>
      <c r="AK293" s="134" t="s">
        <v>9804</v>
      </c>
      <c r="AL293" s="130">
        <v>0.7743055555555556</v>
      </c>
      <c r="AM293" s="142">
        <v>0.5298611111111111</v>
      </c>
      <c r="AN293" s="130">
        <v>0.7284722222222222</v>
      </c>
      <c r="AO293" s="130">
        <v>0.80625</v>
      </c>
      <c r="AP293" s="128" t="s">
        <v>9805</v>
      </c>
      <c r="AQ293" s="128" t="s">
        <v>9806</v>
      </c>
      <c r="AR293" s="140">
        <v>0.54375</v>
      </c>
      <c r="AS293" s="134" t="s">
        <v>9808</v>
      </c>
      <c r="AT293" s="130">
        <v>0.7034722222222223</v>
      </c>
      <c r="AU293" s="128" t="s">
        <v>9809</v>
      </c>
      <c r="AV293" s="145">
        <v>0.8625</v>
      </c>
      <c r="AW293" s="134" t="s">
        <v>9811</v>
      </c>
      <c r="AX293" s="134" t="s">
        <v>862</v>
      </c>
      <c r="AY293" s="128" t="s">
        <v>9812</v>
      </c>
      <c r="BA293" s="140">
        <v>0.4576388888888889</v>
      </c>
      <c r="BB293" s="130">
        <v>0.5611111111111111</v>
      </c>
      <c r="BC293" s="146">
        <v>0.8916666666666667</v>
      </c>
      <c r="BD293" s="134" t="s">
        <v>9814</v>
      </c>
      <c r="BE293" s="128" t="s">
        <v>9815</v>
      </c>
      <c r="BF293" s="146"/>
      <c r="BG293" s="146"/>
      <c r="BH293" s="146"/>
    </row>
    <row r="294">
      <c r="A294" s="122">
        <f t="shared" si="3"/>
        <v>0</v>
      </c>
      <c r="B294" s="122">
        <f t="shared" si="4"/>
        <v>0</v>
      </c>
      <c r="C294" s="122">
        <f t="shared" si="5"/>
        <v>0</v>
      </c>
      <c r="D294" s="122">
        <f t="shared" si="6"/>
        <v>0</v>
      </c>
      <c r="E294" s="122">
        <f t="shared" si="2"/>
        <v>528</v>
      </c>
      <c r="F294" s="135" t="s">
        <v>9816</v>
      </c>
      <c r="H294" s="135" t="s">
        <v>9818</v>
      </c>
      <c r="I294" s="135" t="s">
        <v>9819</v>
      </c>
      <c r="J294" s="135" t="s">
        <v>9820</v>
      </c>
      <c r="L294" s="175" t="s">
        <v>615</v>
      </c>
      <c r="M294" s="175" t="s">
        <v>9821</v>
      </c>
      <c r="N294" s="169" t="s">
        <v>9823</v>
      </c>
      <c r="O294" s="123" t="s">
        <v>9824</v>
      </c>
      <c r="P294" s="138" t="s">
        <v>9825</v>
      </c>
      <c r="Q294" s="138" t="s">
        <v>9826</v>
      </c>
      <c r="R294" s="138" t="s">
        <v>9828</v>
      </c>
      <c r="S294" s="138" t="s">
        <v>9829</v>
      </c>
      <c r="T294" s="138" t="s">
        <v>9830</v>
      </c>
      <c r="U294" s="138" t="s">
        <v>9831</v>
      </c>
      <c r="V294" s="138" t="s">
        <v>9831</v>
      </c>
      <c r="W294" s="138" t="s">
        <v>9832</v>
      </c>
      <c r="X294" s="138" t="s">
        <v>9833</v>
      </c>
      <c r="Y294" s="138" t="s">
        <v>9834</v>
      </c>
      <c r="Z294" s="138" t="s">
        <v>9835</v>
      </c>
      <c r="AA294" s="128" t="s">
        <v>9836</v>
      </c>
      <c r="AB294" s="130">
        <v>0.8534722222222222</v>
      </c>
      <c r="AC294" s="128" t="s">
        <v>9837</v>
      </c>
      <c r="AD294" s="125">
        <v>0.8666666666666667</v>
      </c>
      <c r="AE294" s="134" t="s">
        <v>9838</v>
      </c>
      <c r="AF294" s="130">
        <v>0.7729166666666667</v>
      </c>
      <c r="AG294" s="134" t="s">
        <v>9839</v>
      </c>
      <c r="AH294" s="128" t="s">
        <v>9840</v>
      </c>
      <c r="AI294" s="138" t="s">
        <v>9551</v>
      </c>
      <c r="AJ294" s="128" t="s">
        <v>9841</v>
      </c>
      <c r="AK294" s="379">
        <v>1.1659722222222222</v>
      </c>
      <c r="AL294" s="134" t="s">
        <v>9843</v>
      </c>
      <c r="AM294" s="138" t="s">
        <v>9845</v>
      </c>
      <c r="AN294" s="134" t="s">
        <v>9846</v>
      </c>
      <c r="AO294" s="134" t="s">
        <v>9847</v>
      </c>
      <c r="AP294" s="140">
        <v>0.6756944444444445</v>
      </c>
      <c r="AQ294" s="140">
        <v>0.5597222222222222</v>
      </c>
      <c r="AR294" s="128" t="s">
        <v>9848</v>
      </c>
      <c r="AS294" s="130">
        <v>0.7180555555555556</v>
      </c>
      <c r="AT294" s="134" t="s">
        <v>9849</v>
      </c>
      <c r="AU294" s="140">
        <v>0.6993055555555555</v>
      </c>
      <c r="AV294" s="128" t="s">
        <v>9850</v>
      </c>
      <c r="AW294" s="130">
        <v>0.7763888888888889</v>
      </c>
      <c r="AX294" s="130">
        <v>0.46041666666666664</v>
      </c>
      <c r="AY294" s="140">
        <v>0.45208333333333334</v>
      </c>
      <c r="BA294" s="128" t="s">
        <v>9851</v>
      </c>
      <c r="BB294" s="134" t="s">
        <v>9852</v>
      </c>
      <c r="BC294" s="141" t="s">
        <v>9853</v>
      </c>
      <c r="BD294" s="130">
        <v>0.7222222222222222</v>
      </c>
      <c r="BE294" s="140">
        <v>0.6166666666666667</v>
      </c>
      <c r="BF294" s="141"/>
      <c r="BG294" s="141"/>
      <c r="BH294" s="141"/>
    </row>
    <row r="295">
      <c r="A295" s="122">
        <f t="shared" si="3"/>
        <v>0</v>
      </c>
      <c r="B295" s="122">
        <f t="shared" si="4"/>
        <v>0</v>
      </c>
      <c r="C295" s="122">
        <f t="shared" si="5"/>
        <v>0</v>
      </c>
      <c r="D295" s="122">
        <f t="shared" si="6"/>
        <v>0</v>
      </c>
      <c r="E295" s="122">
        <f t="shared" si="2"/>
        <v>374</v>
      </c>
      <c r="F295" s="135" t="s">
        <v>9857</v>
      </c>
      <c r="H295" s="135" t="s">
        <v>9859</v>
      </c>
      <c r="I295" s="135" t="s">
        <v>9860</v>
      </c>
      <c r="J295" s="135" t="s">
        <v>9862</v>
      </c>
      <c r="L295" s="175" t="s">
        <v>9863</v>
      </c>
      <c r="M295" s="175" t="s">
        <v>9864</v>
      </c>
      <c r="N295" s="169" t="s">
        <v>9865</v>
      </c>
      <c r="O295" s="123" t="s">
        <v>9866</v>
      </c>
      <c r="P295" s="142">
        <v>0.5451388888888888</v>
      </c>
      <c r="Q295" s="142">
        <v>0.5680555555555555</v>
      </c>
      <c r="R295" s="142">
        <v>0.71875</v>
      </c>
      <c r="S295" s="142">
        <v>0.8013888888888889</v>
      </c>
      <c r="T295" s="142">
        <v>0.8402777777777778</v>
      </c>
      <c r="U295" s="391">
        <v>1.0458333333333334</v>
      </c>
      <c r="V295" s="391">
        <v>1.0458333333333334</v>
      </c>
      <c r="W295" s="142">
        <v>0.4791666666666667</v>
      </c>
      <c r="X295" s="142">
        <v>0.8041666666666667</v>
      </c>
      <c r="Y295" s="142">
        <v>0.7555555555555555</v>
      </c>
      <c r="Z295" s="142">
        <v>0.5465277777777777</v>
      </c>
      <c r="AA295" s="393">
        <v>1.0395833333333333</v>
      </c>
      <c r="AB295" s="134" t="s">
        <v>9870</v>
      </c>
      <c r="AC295" s="140">
        <v>0.7555555555555555</v>
      </c>
      <c r="AD295" s="147" t="s">
        <v>9871</v>
      </c>
      <c r="AE295" s="379">
        <v>1.1423611111111112</v>
      </c>
      <c r="AF295" s="134" t="s">
        <v>9872</v>
      </c>
      <c r="AG295" s="130">
        <v>0.7923611111111111</v>
      </c>
      <c r="AH295" s="140">
        <v>0.7895833333333333</v>
      </c>
      <c r="AI295" s="142">
        <v>0.7840277777777778</v>
      </c>
      <c r="AJ295" s="145">
        <v>0.5722222222222222</v>
      </c>
      <c r="AK295" s="134" t="s">
        <v>9873</v>
      </c>
      <c r="AL295" s="130">
        <v>0.78125</v>
      </c>
      <c r="AM295" s="142">
        <v>0.5333333333333333</v>
      </c>
      <c r="AN295" s="130">
        <v>0.7291666666666666</v>
      </c>
      <c r="AO295" s="130">
        <v>0.8083333333333333</v>
      </c>
      <c r="AP295" s="128" t="s">
        <v>9874</v>
      </c>
      <c r="AQ295" s="128" t="s">
        <v>9875</v>
      </c>
      <c r="AR295" s="140">
        <v>0.5493055555555556</v>
      </c>
      <c r="AS295" s="134" t="s">
        <v>9876</v>
      </c>
      <c r="AT295" s="130">
        <v>0.7048611111111112</v>
      </c>
      <c r="AU295" s="128" t="s">
        <v>9877</v>
      </c>
      <c r="AV295" s="145">
        <v>0.8645833333333334</v>
      </c>
      <c r="AW295" s="134" t="s">
        <v>9878</v>
      </c>
      <c r="AX295" s="134" t="s">
        <v>9879</v>
      </c>
      <c r="AY295" s="128" t="s">
        <v>9880</v>
      </c>
      <c r="BA295" s="140">
        <v>0.4625</v>
      </c>
      <c r="BB295" s="130">
        <v>0.5729166666666666</v>
      </c>
      <c r="BC295" s="146">
        <v>0.9</v>
      </c>
      <c r="BD295" s="134" t="s">
        <v>9881</v>
      </c>
      <c r="BE295" s="128" t="s">
        <v>9882</v>
      </c>
      <c r="BF295" s="146"/>
      <c r="BG295" s="146"/>
      <c r="BH295" s="146"/>
    </row>
    <row r="296">
      <c r="A296" s="122">
        <f t="shared" si="3"/>
        <v>0</v>
      </c>
      <c r="B296" s="122">
        <f t="shared" si="4"/>
        <v>0</v>
      </c>
      <c r="C296" s="122">
        <f t="shared" si="5"/>
        <v>0</v>
      </c>
      <c r="D296" s="122">
        <f t="shared" si="6"/>
        <v>0</v>
      </c>
      <c r="E296" s="122">
        <f t="shared" si="2"/>
        <v>603</v>
      </c>
      <c r="F296" s="135">
        <v>98.0</v>
      </c>
      <c r="H296" s="135">
        <v>98.0</v>
      </c>
      <c r="I296" s="135">
        <v>98.0</v>
      </c>
      <c r="J296" s="135">
        <v>98.0</v>
      </c>
      <c r="L296" s="175" t="s">
        <v>661</v>
      </c>
      <c r="M296" s="175" t="s">
        <v>9891</v>
      </c>
      <c r="N296" s="169" t="s">
        <v>9892</v>
      </c>
      <c r="O296" s="123" t="s">
        <v>9893</v>
      </c>
      <c r="P296" s="138" t="s">
        <v>1969</v>
      </c>
      <c r="Q296" s="138" t="s">
        <v>9894</v>
      </c>
      <c r="R296" s="138" t="s">
        <v>9895</v>
      </c>
      <c r="S296" s="138" t="s">
        <v>9896</v>
      </c>
      <c r="T296" s="138" t="s">
        <v>9897</v>
      </c>
      <c r="U296" s="138" t="s">
        <v>9898</v>
      </c>
      <c r="V296" s="138" t="s">
        <v>9898</v>
      </c>
      <c r="W296" s="138" t="s">
        <v>9899</v>
      </c>
      <c r="X296" s="138" t="s">
        <v>9900</v>
      </c>
      <c r="Y296" s="138" t="s">
        <v>9902</v>
      </c>
      <c r="Z296" s="138" t="s">
        <v>9904</v>
      </c>
      <c r="AA296" s="128" t="s">
        <v>9905</v>
      </c>
      <c r="AB296" s="130">
        <v>0.8590277777777777</v>
      </c>
      <c r="AC296" s="128" t="s">
        <v>9907</v>
      </c>
      <c r="AD296" s="125">
        <v>0.8708333333333333</v>
      </c>
      <c r="AE296" s="134" t="s">
        <v>9909</v>
      </c>
      <c r="AF296" s="130">
        <v>0.7763888888888889</v>
      </c>
      <c r="AG296" s="134" t="s">
        <v>9910</v>
      </c>
      <c r="AH296" s="128" t="s">
        <v>9911</v>
      </c>
      <c r="AI296" s="138" t="s">
        <v>9615</v>
      </c>
      <c r="AJ296" s="128" t="s">
        <v>9912</v>
      </c>
      <c r="AK296" s="379">
        <v>1.1722222222222223</v>
      </c>
      <c r="AL296" s="134" t="s">
        <v>9913</v>
      </c>
      <c r="AM296" s="138" t="s">
        <v>9914</v>
      </c>
      <c r="AN296" s="134" t="s">
        <v>9915</v>
      </c>
      <c r="AO296" s="134" t="s">
        <v>9916</v>
      </c>
      <c r="AP296" s="140">
        <v>0.6805555555555556</v>
      </c>
      <c r="AQ296" s="140">
        <v>0.5625</v>
      </c>
      <c r="AR296" s="128" t="s">
        <v>9918</v>
      </c>
      <c r="AS296" s="130">
        <v>0.7208333333333333</v>
      </c>
      <c r="AT296" s="134" t="s">
        <v>9919</v>
      </c>
      <c r="AU296" s="140">
        <v>0.7027777777777777</v>
      </c>
      <c r="AV296" s="128" t="s">
        <v>9920</v>
      </c>
      <c r="AW296" s="130">
        <v>0.78125</v>
      </c>
      <c r="AX296" s="130">
        <v>0.4618055555555556</v>
      </c>
      <c r="AY296" s="140">
        <v>0.4548611111111111</v>
      </c>
      <c r="BA296" s="128" t="s">
        <v>9921</v>
      </c>
      <c r="BB296" s="134" t="s">
        <v>9922</v>
      </c>
      <c r="BC296" s="141" t="s">
        <v>9923</v>
      </c>
      <c r="BD296" s="130">
        <v>0.7270833333333333</v>
      </c>
      <c r="BE296" s="140">
        <v>0.6222222222222222</v>
      </c>
      <c r="BF296" s="141"/>
      <c r="BG296" s="141"/>
      <c r="BH296" s="141"/>
    </row>
    <row r="297">
      <c r="A297" s="122">
        <f t="shared" si="3"/>
        <v>0</v>
      </c>
      <c r="B297" s="122">
        <f t="shared" si="4"/>
        <v>0</v>
      </c>
      <c r="C297" s="122">
        <f t="shared" si="5"/>
        <v>0</v>
      </c>
      <c r="D297" s="122">
        <f t="shared" si="6"/>
        <v>0</v>
      </c>
      <c r="E297" s="122">
        <f t="shared" si="2"/>
        <v>230</v>
      </c>
      <c r="F297" s="135" t="s">
        <v>9925</v>
      </c>
      <c r="H297" s="135" t="s">
        <v>9926</v>
      </c>
      <c r="I297" s="135" t="s">
        <v>9927</v>
      </c>
      <c r="J297" s="135" t="s">
        <v>9928</v>
      </c>
      <c r="L297" s="175" t="s">
        <v>9929</v>
      </c>
      <c r="M297" s="175" t="s">
        <v>661</v>
      </c>
      <c r="N297" s="169" t="s">
        <v>9930</v>
      </c>
      <c r="O297" s="123" t="s">
        <v>615</v>
      </c>
      <c r="P297" s="142">
        <v>0.5479166666666667</v>
      </c>
      <c r="Q297" s="142">
        <v>0.5777777777777777</v>
      </c>
      <c r="R297" s="142">
        <v>0.7236111111111111</v>
      </c>
      <c r="S297" s="142">
        <v>0.8069444444444445</v>
      </c>
      <c r="T297" s="142">
        <v>0.8416666666666667</v>
      </c>
      <c r="U297" s="391">
        <v>1.05</v>
      </c>
      <c r="V297" s="391">
        <v>1.05</v>
      </c>
      <c r="W297" s="142">
        <v>0.4847222222222222</v>
      </c>
      <c r="X297" s="142">
        <v>0.8055555555555556</v>
      </c>
      <c r="Y297" s="142">
        <v>0.76875</v>
      </c>
      <c r="Z297" s="142">
        <v>0.5493055555555556</v>
      </c>
      <c r="AA297" s="393">
        <v>1.0465277777777777</v>
      </c>
      <c r="AB297" s="134" t="s">
        <v>9932</v>
      </c>
      <c r="AC297" s="140">
        <v>0.7590277777777777</v>
      </c>
      <c r="AD297" s="147" t="s">
        <v>9933</v>
      </c>
      <c r="AE297" s="379">
        <v>1.1472222222222221</v>
      </c>
      <c r="AF297" s="134" t="s">
        <v>9934</v>
      </c>
      <c r="AG297" s="130">
        <v>0.8006944444444445</v>
      </c>
      <c r="AH297" s="140">
        <v>0.8013888888888889</v>
      </c>
      <c r="AI297" s="142">
        <v>0.7847222222222222</v>
      </c>
      <c r="AJ297" s="145">
        <v>0.5777777777777777</v>
      </c>
      <c r="AK297" s="134" t="s">
        <v>9935</v>
      </c>
      <c r="AL297" s="130">
        <v>0.7861111111111111</v>
      </c>
      <c r="AM297" s="142">
        <v>0.5375</v>
      </c>
      <c r="AN297" s="130">
        <v>0.7430555555555556</v>
      </c>
      <c r="AO297" s="130">
        <v>0.8111111111111111</v>
      </c>
      <c r="AP297" s="128" t="s">
        <v>9936</v>
      </c>
      <c r="AQ297" s="128" t="s">
        <v>9937</v>
      </c>
      <c r="AR297" s="140">
        <v>0.5513888888888889</v>
      </c>
      <c r="AS297" s="134" t="s">
        <v>9938</v>
      </c>
      <c r="AT297" s="130">
        <v>0.70625</v>
      </c>
      <c r="AU297" s="128" t="s">
        <v>9939</v>
      </c>
      <c r="AV297" s="145">
        <v>0.8666666666666667</v>
      </c>
      <c r="AW297" s="134" t="s">
        <v>9940</v>
      </c>
      <c r="AX297" s="134" t="s">
        <v>9942</v>
      </c>
      <c r="AY297" s="128" t="s">
        <v>9943</v>
      </c>
      <c r="BA297" s="140">
        <v>0.4701388888888889</v>
      </c>
      <c r="BB297" s="130">
        <v>0.5756944444444444</v>
      </c>
      <c r="BC297" s="146">
        <v>0.9013888888888889</v>
      </c>
      <c r="BD297" s="134" t="s">
        <v>9944</v>
      </c>
      <c r="BE297" s="128" t="s">
        <v>9946</v>
      </c>
      <c r="BF297" s="146"/>
      <c r="BG297" s="146"/>
      <c r="BH297" s="146"/>
    </row>
    <row r="298">
      <c r="A298" s="122">
        <f t="shared" si="3"/>
        <v>0</v>
      </c>
      <c r="B298" s="122">
        <f t="shared" si="4"/>
        <v>0</v>
      </c>
      <c r="C298" s="122">
        <f t="shared" si="5"/>
        <v>0</v>
      </c>
      <c r="D298" s="122">
        <f t="shared" si="6"/>
        <v>0</v>
      </c>
      <c r="E298" s="122">
        <f t="shared" si="2"/>
        <v>566</v>
      </c>
      <c r="F298" s="135" t="s">
        <v>9949</v>
      </c>
      <c r="H298" s="135" t="s">
        <v>9950</v>
      </c>
      <c r="I298" s="135" t="s">
        <v>9951</v>
      </c>
      <c r="J298" s="135" t="s">
        <v>9952</v>
      </c>
      <c r="L298" s="175" t="s">
        <v>615</v>
      </c>
      <c r="M298" s="175" t="s">
        <v>9953</v>
      </c>
      <c r="N298" s="169" t="s">
        <v>9954</v>
      </c>
      <c r="O298" s="123" t="s">
        <v>9955</v>
      </c>
      <c r="P298" s="138" t="s">
        <v>9957</v>
      </c>
      <c r="Q298" s="138" t="s">
        <v>9958</v>
      </c>
      <c r="R298" s="138" t="s">
        <v>9960</v>
      </c>
      <c r="S298" s="138" t="s">
        <v>9961</v>
      </c>
      <c r="T298" s="138" t="s">
        <v>9962</v>
      </c>
      <c r="U298" s="138" t="s">
        <v>9963</v>
      </c>
      <c r="V298" s="138" t="s">
        <v>9963</v>
      </c>
      <c r="W298" s="138" t="s">
        <v>9964</v>
      </c>
      <c r="X298" s="138" t="s">
        <v>9965</v>
      </c>
      <c r="Y298" s="138" t="s">
        <v>9966</v>
      </c>
      <c r="Z298" s="138" t="s">
        <v>9967</v>
      </c>
      <c r="AA298" s="128" t="s">
        <v>9968</v>
      </c>
      <c r="AB298" s="130">
        <v>0.8625</v>
      </c>
      <c r="AC298" s="128" t="s">
        <v>9969</v>
      </c>
      <c r="AD298" s="125">
        <v>0.8770833333333333</v>
      </c>
      <c r="AE298" s="134" t="s">
        <v>9970</v>
      </c>
      <c r="AF298" s="130">
        <v>0.7805555555555556</v>
      </c>
      <c r="AG298" s="134" t="s">
        <v>9971</v>
      </c>
      <c r="AH298" s="128" t="s">
        <v>9972</v>
      </c>
      <c r="AI298" s="138" t="s">
        <v>9676</v>
      </c>
      <c r="AJ298" s="128" t="s">
        <v>9973</v>
      </c>
      <c r="AK298" s="379">
        <v>1.1847222222222222</v>
      </c>
      <c r="AL298" s="134" t="s">
        <v>9974</v>
      </c>
      <c r="AM298" s="138" t="s">
        <v>9976</v>
      </c>
      <c r="AN298" s="134" t="s">
        <v>9978</v>
      </c>
      <c r="AO298" s="134" t="s">
        <v>9979</v>
      </c>
      <c r="AP298" s="140">
        <v>0.6840277777777778</v>
      </c>
      <c r="AQ298" s="140">
        <v>0.5680555555555555</v>
      </c>
      <c r="AR298" s="128" t="s">
        <v>9982</v>
      </c>
      <c r="AS298" s="130">
        <v>0.7236111111111111</v>
      </c>
      <c r="AT298" s="134" t="s">
        <v>872</v>
      </c>
      <c r="AU298" s="140">
        <v>0.7048611111111112</v>
      </c>
      <c r="AV298" s="128" t="s">
        <v>9984</v>
      </c>
      <c r="AW298" s="130">
        <v>0.7840277777777778</v>
      </c>
      <c r="AX298" s="130">
        <v>0.4638888888888889</v>
      </c>
      <c r="AY298" s="140">
        <v>0.45625</v>
      </c>
      <c r="BA298" s="128" t="s">
        <v>9986</v>
      </c>
      <c r="BB298" s="134" t="s">
        <v>9987</v>
      </c>
      <c r="BC298" s="141" t="s">
        <v>9988</v>
      </c>
      <c r="BD298" s="130">
        <v>0.7291666666666666</v>
      </c>
      <c r="BE298" s="140">
        <v>0.6326388888888889</v>
      </c>
      <c r="BF298" s="141"/>
      <c r="BG298" s="141"/>
      <c r="BH298" s="141"/>
    </row>
    <row r="299">
      <c r="A299" s="122">
        <f t="shared" si="3"/>
        <v>0</v>
      </c>
      <c r="B299" s="122">
        <f t="shared" si="4"/>
        <v>0</v>
      </c>
      <c r="C299" s="122">
        <f t="shared" si="5"/>
        <v>0</v>
      </c>
      <c r="D299" s="122">
        <f t="shared" si="6"/>
        <v>0</v>
      </c>
      <c r="E299" s="122">
        <f t="shared" si="2"/>
        <v>298</v>
      </c>
      <c r="F299" s="135">
        <v>99.0</v>
      </c>
      <c r="H299" s="135">
        <v>99.0</v>
      </c>
      <c r="I299" s="135">
        <v>99.0</v>
      </c>
      <c r="J299" s="135">
        <v>99.0</v>
      </c>
      <c r="L299" s="175" t="s">
        <v>9992</v>
      </c>
      <c r="M299" s="175" t="s">
        <v>9993</v>
      </c>
      <c r="N299" s="169" t="s">
        <v>9994</v>
      </c>
      <c r="O299" s="123" t="s">
        <v>9995</v>
      </c>
      <c r="P299" s="142">
        <v>0.55</v>
      </c>
      <c r="Q299" s="142">
        <v>0.58125</v>
      </c>
      <c r="R299" s="142">
        <v>0.7256944444444444</v>
      </c>
      <c r="S299" s="142">
        <v>0.8083333333333333</v>
      </c>
      <c r="T299" s="142">
        <v>0.8541666666666666</v>
      </c>
      <c r="U299" s="391">
        <v>1.0638888888888889</v>
      </c>
      <c r="V299" s="391">
        <v>1.0638888888888889</v>
      </c>
      <c r="W299" s="142">
        <v>0.48541666666666666</v>
      </c>
      <c r="X299" s="142">
        <v>0.8131944444444444</v>
      </c>
      <c r="Y299" s="142">
        <v>0.7777777777777778</v>
      </c>
      <c r="Z299" s="142">
        <v>0.5527777777777778</v>
      </c>
      <c r="AA299" s="393">
        <v>1.0534722222222221</v>
      </c>
      <c r="AB299" s="134" t="s">
        <v>9997</v>
      </c>
      <c r="AC299" s="140">
        <v>0.7625</v>
      </c>
      <c r="AD299" s="147" t="s">
        <v>9998</v>
      </c>
      <c r="AE299" s="379">
        <v>1.1534722222222222</v>
      </c>
      <c r="AF299" s="134" t="s">
        <v>10000</v>
      </c>
      <c r="AG299" s="130">
        <v>0.8041666666666667</v>
      </c>
      <c r="AH299" s="140">
        <v>0.8027777777777778</v>
      </c>
      <c r="AI299" s="142">
        <v>0.7854166666666667</v>
      </c>
      <c r="AJ299" s="145">
        <v>0.5819444444444445</v>
      </c>
      <c r="AK299" s="134" t="s">
        <v>10001</v>
      </c>
      <c r="AL299" s="130">
        <v>0.7916666666666666</v>
      </c>
      <c r="AM299" s="142">
        <v>0.5388888888888889</v>
      </c>
      <c r="AN299" s="130">
        <v>0.7541666666666667</v>
      </c>
      <c r="AO299" s="130">
        <v>0.8138888888888889</v>
      </c>
      <c r="AP299" s="128" t="s">
        <v>10002</v>
      </c>
      <c r="AQ299" s="128" t="s">
        <v>10003</v>
      </c>
      <c r="AR299" s="140">
        <v>0.5534722222222223</v>
      </c>
      <c r="AS299" s="134" t="s">
        <v>10004</v>
      </c>
      <c r="AT299" s="130">
        <v>0.7090277777777778</v>
      </c>
      <c r="AU299" s="128" t="s">
        <v>10005</v>
      </c>
      <c r="AV299" s="145">
        <v>0.8680555555555556</v>
      </c>
      <c r="AW299" s="134" t="s">
        <v>10006</v>
      </c>
      <c r="AX299" s="134" t="s">
        <v>10007</v>
      </c>
      <c r="AY299" s="128" t="s">
        <v>10008</v>
      </c>
      <c r="BA299" s="140">
        <v>0.48194444444444445</v>
      </c>
      <c r="BB299" s="130">
        <v>0.5805555555555556</v>
      </c>
      <c r="BC299" s="146">
        <v>0.9027777777777778</v>
      </c>
      <c r="BD299" s="134" t="s">
        <v>10009</v>
      </c>
      <c r="BE299" s="128" t="s">
        <v>10010</v>
      </c>
      <c r="BF299" s="146"/>
      <c r="BG299" s="146"/>
      <c r="BH299" s="146"/>
    </row>
    <row r="300">
      <c r="A300" s="122">
        <f t="shared" si="3"/>
        <v>0</v>
      </c>
      <c r="B300" s="122">
        <f t="shared" si="4"/>
        <v>0</v>
      </c>
      <c r="C300" s="122">
        <f t="shared" si="5"/>
        <v>0</v>
      </c>
      <c r="D300" s="122">
        <f t="shared" si="6"/>
        <v>0</v>
      </c>
      <c r="E300" s="122">
        <f t="shared" si="2"/>
        <v>543</v>
      </c>
      <c r="F300" s="135" t="s">
        <v>10015</v>
      </c>
      <c r="H300" s="135" t="s">
        <v>10016</v>
      </c>
      <c r="I300" s="135" t="s">
        <v>10017</v>
      </c>
      <c r="J300" s="135" t="s">
        <v>10018</v>
      </c>
      <c r="L300" s="175" t="s">
        <v>10019</v>
      </c>
      <c r="M300" s="175" t="s">
        <v>1196</v>
      </c>
      <c r="N300" s="169" t="s">
        <v>10022</v>
      </c>
      <c r="O300" s="123" t="s">
        <v>10023</v>
      </c>
      <c r="P300" s="138" t="s">
        <v>10025</v>
      </c>
      <c r="Q300" s="138" t="s">
        <v>10026</v>
      </c>
      <c r="R300" s="138" t="s">
        <v>10027</v>
      </c>
      <c r="S300" s="138" t="s">
        <v>10028</v>
      </c>
      <c r="T300" s="138" t="s">
        <v>10029</v>
      </c>
      <c r="U300" s="138" t="s">
        <v>10030</v>
      </c>
      <c r="V300" s="138" t="s">
        <v>10030</v>
      </c>
      <c r="W300" s="138" t="s">
        <v>10031</v>
      </c>
      <c r="X300" s="138" t="s">
        <v>10032</v>
      </c>
      <c r="Y300" s="138" t="s">
        <v>10033</v>
      </c>
      <c r="Z300" s="138" t="s">
        <v>10034</v>
      </c>
      <c r="AA300" s="128" t="s">
        <v>10035</v>
      </c>
      <c r="AB300" s="130">
        <v>0.8659722222222223</v>
      </c>
      <c r="AC300" s="128" t="s">
        <v>10036</v>
      </c>
      <c r="AD300" s="125">
        <v>0.8805555555555555</v>
      </c>
      <c r="AE300" s="134" t="s">
        <v>10037</v>
      </c>
      <c r="AF300" s="130">
        <v>0.7833333333333333</v>
      </c>
      <c r="AG300" s="134" t="s">
        <v>10038</v>
      </c>
      <c r="AH300" s="128" t="s">
        <v>10039</v>
      </c>
      <c r="AI300" s="138" t="s">
        <v>9729</v>
      </c>
      <c r="AJ300" s="128" t="s">
        <v>1651</v>
      </c>
      <c r="AK300" s="379">
        <v>1.1902777777777778</v>
      </c>
      <c r="AL300" s="134" t="s">
        <v>10040</v>
      </c>
      <c r="AM300" s="138" t="s">
        <v>10041</v>
      </c>
      <c r="AN300" s="134" t="s">
        <v>10042</v>
      </c>
      <c r="AO300" s="134" t="s">
        <v>10044</v>
      </c>
      <c r="AP300" s="140">
        <v>0.6895833333333333</v>
      </c>
      <c r="AQ300" s="140">
        <v>0.5708333333333333</v>
      </c>
      <c r="AR300" s="128" t="s">
        <v>10045</v>
      </c>
      <c r="AS300" s="130">
        <v>0.7256944444444444</v>
      </c>
      <c r="AT300" s="134" t="s">
        <v>10046</v>
      </c>
      <c r="AU300" s="140">
        <v>0.7104166666666667</v>
      </c>
      <c r="AV300" s="128" t="s">
        <v>10047</v>
      </c>
      <c r="AW300" s="130">
        <v>0.7854166666666667</v>
      </c>
      <c r="AX300" s="130">
        <v>0.46875</v>
      </c>
      <c r="AY300" s="140">
        <v>0.46111111111111114</v>
      </c>
      <c r="BA300" s="128" t="s">
        <v>10049</v>
      </c>
      <c r="BB300" s="134" t="s">
        <v>10050</v>
      </c>
      <c r="BC300" s="141" t="s">
        <v>862</v>
      </c>
      <c r="BD300" s="130">
        <v>0.7347222222222223</v>
      </c>
      <c r="BE300" s="140">
        <v>0.6375</v>
      </c>
      <c r="BF300" s="141"/>
      <c r="BG300" s="141"/>
      <c r="BH300" s="141"/>
    </row>
    <row r="301">
      <c r="A301" s="122">
        <f t="shared" si="3"/>
        <v>0</v>
      </c>
      <c r="B301" s="122">
        <f t="shared" si="4"/>
        <v>0</v>
      </c>
      <c r="C301" s="122">
        <f t="shared" si="5"/>
        <v>0</v>
      </c>
      <c r="D301" s="122">
        <f t="shared" si="6"/>
        <v>0</v>
      </c>
      <c r="E301" s="122">
        <f t="shared" si="2"/>
        <v>364</v>
      </c>
      <c r="F301" s="135" t="s">
        <v>10051</v>
      </c>
      <c r="H301" s="135" t="s">
        <v>10053</v>
      </c>
      <c r="I301" s="135" t="s">
        <v>10054</v>
      </c>
      <c r="J301" s="135" t="s">
        <v>10055</v>
      </c>
      <c r="L301" s="175" t="s">
        <v>615</v>
      </c>
      <c r="M301" s="175" t="s">
        <v>10057</v>
      </c>
      <c r="N301" s="169" t="s">
        <v>10058</v>
      </c>
      <c r="O301" s="123" t="s">
        <v>10059</v>
      </c>
      <c r="P301" s="142">
        <v>0.5534722222222223</v>
      </c>
      <c r="Q301" s="142">
        <v>0.5826388888888889</v>
      </c>
      <c r="R301" s="142">
        <v>0.7277777777777777</v>
      </c>
      <c r="S301" s="142">
        <v>0.8111111111111111</v>
      </c>
      <c r="T301" s="142">
        <v>0.8583333333333333</v>
      </c>
      <c r="U301" s="391">
        <v>1.0659722222222223</v>
      </c>
      <c r="V301" s="391">
        <v>1.0659722222222223</v>
      </c>
      <c r="W301" s="142">
        <v>0.48819444444444443</v>
      </c>
      <c r="X301" s="142">
        <v>0.8243055555555555</v>
      </c>
      <c r="Y301" s="142">
        <v>0.7840277777777778</v>
      </c>
      <c r="Z301" s="142">
        <v>0.5555555555555556</v>
      </c>
      <c r="AA301" s="393">
        <v>1.0569444444444445</v>
      </c>
      <c r="AB301" s="134" t="s">
        <v>10060</v>
      </c>
      <c r="AC301" s="140">
        <v>0.7680555555555556</v>
      </c>
      <c r="AD301" s="147" t="s">
        <v>10061</v>
      </c>
      <c r="AE301" s="379">
        <v>1.1576388888888889</v>
      </c>
      <c r="AF301" s="134" t="s">
        <v>10062</v>
      </c>
      <c r="AG301" s="130">
        <v>0.8076388888888889</v>
      </c>
      <c r="AH301" s="140">
        <v>0.8083333333333333</v>
      </c>
      <c r="AI301" s="142">
        <v>0.7868055555555555</v>
      </c>
      <c r="AJ301" s="145">
        <v>0.5868055555555556</v>
      </c>
      <c r="AK301" s="134" t="s">
        <v>10064</v>
      </c>
      <c r="AL301" s="130">
        <v>0.7951388888888888</v>
      </c>
      <c r="AM301" s="142">
        <v>0.54375</v>
      </c>
      <c r="AN301" s="130">
        <v>0.7673611111111112</v>
      </c>
      <c r="AO301" s="130">
        <v>0.8166666666666667</v>
      </c>
      <c r="AP301" s="128" t="s">
        <v>10065</v>
      </c>
      <c r="AQ301" s="128" t="s">
        <v>10066</v>
      </c>
      <c r="AR301" s="140">
        <v>0.5590277777777778</v>
      </c>
      <c r="AS301" s="134" t="s">
        <v>10067</v>
      </c>
      <c r="AT301" s="130">
        <v>0.7118055555555556</v>
      </c>
      <c r="AU301" s="128" t="s">
        <v>10068</v>
      </c>
      <c r="AV301" s="145">
        <v>0.8680555555555556</v>
      </c>
      <c r="AW301" s="134" t="s">
        <v>10069</v>
      </c>
      <c r="AX301" s="134" t="s">
        <v>10071</v>
      </c>
      <c r="AY301" s="128" t="s">
        <v>10072</v>
      </c>
      <c r="BA301" s="140">
        <v>0.48819444444444443</v>
      </c>
      <c r="BB301" s="130">
        <v>0.5881944444444445</v>
      </c>
      <c r="BC301" s="146">
        <v>0.9048611111111111</v>
      </c>
      <c r="BD301" s="134" t="s">
        <v>10073</v>
      </c>
      <c r="BE301" s="128" t="s">
        <v>10074</v>
      </c>
      <c r="BF301" s="146"/>
      <c r="BG301" s="146"/>
      <c r="BH301" s="146"/>
    </row>
    <row r="302">
      <c r="A302" s="122">
        <f t="shared" si="3"/>
        <v>0</v>
      </c>
      <c r="B302" s="122">
        <f t="shared" si="4"/>
        <v>0</v>
      </c>
      <c r="C302" s="122">
        <f t="shared" si="5"/>
        <v>0</v>
      </c>
      <c r="D302" s="122">
        <f t="shared" si="6"/>
        <v>0</v>
      </c>
      <c r="E302" s="122">
        <f t="shared" si="2"/>
        <v>473</v>
      </c>
      <c r="F302" s="135">
        <v>100.0</v>
      </c>
      <c r="H302" s="135">
        <v>100.0</v>
      </c>
      <c r="I302" s="135">
        <v>100.0</v>
      </c>
      <c r="J302" s="135">
        <v>100.0</v>
      </c>
      <c r="L302" s="175" t="s">
        <v>10076</v>
      </c>
      <c r="M302" s="175" t="s">
        <v>661</v>
      </c>
      <c r="N302" s="169" t="s">
        <v>10077</v>
      </c>
      <c r="O302" s="123" t="s">
        <v>10078</v>
      </c>
      <c r="P302" s="138" t="s">
        <v>10079</v>
      </c>
      <c r="Q302" s="138" t="s">
        <v>10080</v>
      </c>
      <c r="R302" s="138" t="s">
        <v>923</v>
      </c>
      <c r="S302" s="138" t="s">
        <v>10082</v>
      </c>
      <c r="T302" s="138" t="s">
        <v>10083</v>
      </c>
      <c r="U302" s="138" t="s">
        <v>10084</v>
      </c>
      <c r="V302" s="138" t="s">
        <v>10084</v>
      </c>
      <c r="W302" s="138" t="s">
        <v>10085</v>
      </c>
      <c r="X302" s="138" t="s">
        <v>10086</v>
      </c>
      <c r="Y302" s="138" t="s">
        <v>10087</v>
      </c>
      <c r="Z302" s="138" t="s">
        <v>10088</v>
      </c>
      <c r="AA302" s="128" t="s">
        <v>10089</v>
      </c>
      <c r="AB302" s="130">
        <v>0.8722222222222222</v>
      </c>
      <c r="AC302" s="128" t="s">
        <v>10090</v>
      </c>
      <c r="AD302" s="125">
        <v>0.8888888888888888</v>
      </c>
      <c r="AE302" s="379">
        <v>1.1604166666666667</v>
      </c>
      <c r="AF302" s="130">
        <v>0.7923611111111111</v>
      </c>
      <c r="AG302" s="134" t="s">
        <v>10091</v>
      </c>
      <c r="AH302" s="128" t="s">
        <v>10092</v>
      </c>
      <c r="AI302" s="138" t="s">
        <v>728</v>
      </c>
      <c r="AJ302" s="128" t="s">
        <v>653</v>
      </c>
      <c r="AK302" s="379">
        <v>1.2006944444444445</v>
      </c>
      <c r="AL302" s="134" t="s">
        <v>10093</v>
      </c>
      <c r="AM302" s="138" t="s">
        <v>862</v>
      </c>
      <c r="AN302" s="134" t="s">
        <v>10094</v>
      </c>
      <c r="AO302" s="134" t="s">
        <v>10095</v>
      </c>
      <c r="AP302" s="140">
        <v>0.6909722222222222</v>
      </c>
      <c r="AQ302" s="140">
        <v>0.5777777777777777</v>
      </c>
      <c r="AR302" s="128" t="s">
        <v>10097</v>
      </c>
      <c r="AS302" s="130">
        <v>0.7270833333333333</v>
      </c>
      <c r="AT302" s="134" t="s">
        <v>10098</v>
      </c>
      <c r="AU302" s="140">
        <v>0.7166666666666667</v>
      </c>
      <c r="AV302" s="128" t="s">
        <v>10100</v>
      </c>
      <c r="AW302" s="130">
        <v>0.7868055555555555</v>
      </c>
      <c r="AX302" s="130">
        <v>0.4722222222222222</v>
      </c>
      <c r="AY302" s="140">
        <v>0.4618055555555556</v>
      </c>
      <c r="BA302" s="128" t="s">
        <v>10101</v>
      </c>
      <c r="BB302" s="134" t="s">
        <v>10102</v>
      </c>
      <c r="BC302" s="141" t="s">
        <v>10103</v>
      </c>
      <c r="BD302" s="130">
        <v>0.7368055555555556</v>
      </c>
      <c r="BE302" s="140">
        <v>0.6388888888888888</v>
      </c>
      <c r="BF302" s="141"/>
      <c r="BG302" s="141"/>
      <c r="BH302" s="141"/>
    </row>
    <row r="303">
      <c r="A303" s="122">
        <f t="shared" si="3"/>
        <v>0</v>
      </c>
      <c r="B303" s="122">
        <f t="shared" si="4"/>
        <v>0</v>
      </c>
      <c r="C303" s="122">
        <f t="shared" si="5"/>
        <v>0</v>
      </c>
      <c r="D303" s="122">
        <f t="shared" si="6"/>
        <v>0</v>
      </c>
      <c r="E303" s="122">
        <f t="shared" si="2"/>
        <v>293</v>
      </c>
      <c r="F303" s="135" t="s">
        <v>10108</v>
      </c>
      <c r="H303" s="135" t="s">
        <v>10109</v>
      </c>
      <c r="I303" s="135" t="s">
        <v>10111</v>
      </c>
      <c r="J303" s="135" t="s">
        <v>10112</v>
      </c>
      <c r="L303" s="175" t="s">
        <v>10114</v>
      </c>
      <c r="M303" s="175" t="s">
        <v>10115</v>
      </c>
      <c r="N303" s="169" t="s">
        <v>10117</v>
      </c>
      <c r="O303" s="123" t="s">
        <v>10118</v>
      </c>
      <c r="P303" s="142">
        <v>0.5583333333333333</v>
      </c>
      <c r="Q303" s="142">
        <v>0.5888888888888889</v>
      </c>
      <c r="R303" s="142">
        <v>0.7319444444444444</v>
      </c>
      <c r="S303" s="142">
        <v>0.8145833333333333</v>
      </c>
      <c r="T303" s="142">
        <v>0.8625</v>
      </c>
      <c r="U303" s="391">
        <v>1.0680555555555555</v>
      </c>
      <c r="V303" s="391">
        <v>1.0680555555555555</v>
      </c>
      <c r="W303" s="142">
        <v>0.4895833333333333</v>
      </c>
      <c r="X303" s="142">
        <v>0.8284722222222223</v>
      </c>
      <c r="Y303" s="142">
        <v>0.7944444444444444</v>
      </c>
      <c r="Z303" s="142">
        <v>0.5569444444444445</v>
      </c>
      <c r="AA303" s="393">
        <v>1.0618055555555554</v>
      </c>
      <c r="AB303" s="134" t="s">
        <v>10119</v>
      </c>
      <c r="AC303" s="140">
        <v>0.7770833333333333</v>
      </c>
      <c r="AD303" s="147" t="s">
        <v>10120</v>
      </c>
      <c r="AE303" s="134" t="s">
        <v>10121</v>
      </c>
      <c r="AF303" s="134" t="s">
        <v>10122</v>
      </c>
      <c r="AG303" s="130">
        <v>0.8125</v>
      </c>
      <c r="AH303" s="140">
        <v>0.8215277777777777</v>
      </c>
      <c r="AI303" s="142">
        <v>0.7888888888888889</v>
      </c>
      <c r="AJ303" s="145">
        <v>0.5888888888888889</v>
      </c>
      <c r="AK303" s="134" t="s">
        <v>10124</v>
      </c>
      <c r="AL303" s="130">
        <v>0.8027777777777778</v>
      </c>
      <c r="AM303" s="142">
        <v>0.55</v>
      </c>
      <c r="AN303" s="130">
        <v>0.7756944444444445</v>
      </c>
      <c r="AO303" s="130">
        <v>0.8222222222222222</v>
      </c>
      <c r="AP303" s="128" t="s">
        <v>10126</v>
      </c>
      <c r="AQ303" s="128" t="s">
        <v>862</v>
      </c>
      <c r="AR303" s="140">
        <v>0.5666666666666667</v>
      </c>
      <c r="AS303" s="134" t="s">
        <v>10127</v>
      </c>
      <c r="AT303" s="130">
        <v>0.7145833333333333</v>
      </c>
      <c r="AU303" s="128" t="s">
        <v>10128</v>
      </c>
      <c r="AV303" s="145">
        <v>0.8694444444444445</v>
      </c>
      <c r="AW303" s="134" t="s">
        <v>10129</v>
      </c>
      <c r="AX303" s="134" t="s">
        <v>10130</v>
      </c>
      <c r="AY303" s="128" t="s">
        <v>10131</v>
      </c>
      <c r="BA303" s="140">
        <v>0.4965277777777778</v>
      </c>
      <c r="BB303" s="130">
        <v>0.5951388888888889</v>
      </c>
      <c r="BC303" s="146">
        <v>0.90625</v>
      </c>
      <c r="BD303" s="134" t="s">
        <v>10132</v>
      </c>
      <c r="BE303" s="128" t="s">
        <v>10133</v>
      </c>
      <c r="BF303" s="146"/>
      <c r="BG303" s="146"/>
      <c r="BH303" s="146"/>
    </row>
    <row r="304">
      <c r="A304" s="122">
        <f t="shared" si="3"/>
        <v>0</v>
      </c>
      <c r="B304" s="122">
        <f t="shared" si="4"/>
        <v>0</v>
      </c>
      <c r="C304" s="122">
        <f t="shared" si="5"/>
        <v>0</v>
      </c>
      <c r="D304" s="122">
        <f t="shared" si="6"/>
        <v>0</v>
      </c>
      <c r="E304" s="122">
        <f t="shared" si="2"/>
        <v>580</v>
      </c>
      <c r="F304" s="135" t="s">
        <v>10136</v>
      </c>
      <c r="H304" s="135" t="s">
        <v>10138</v>
      </c>
      <c r="I304" s="135" t="s">
        <v>10139</v>
      </c>
      <c r="J304" s="135" t="s">
        <v>10140</v>
      </c>
      <c r="L304" s="175" t="s">
        <v>10141</v>
      </c>
      <c r="M304" s="175" t="s">
        <v>10142</v>
      </c>
      <c r="N304" s="169" t="s">
        <v>10143</v>
      </c>
      <c r="O304" s="123" t="s">
        <v>10145</v>
      </c>
      <c r="P304" s="138" t="s">
        <v>10146</v>
      </c>
      <c r="Q304" s="138" t="s">
        <v>10147</v>
      </c>
      <c r="R304" s="138" t="s">
        <v>10149</v>
      </c>
      <c r="S304" s="138" t="s">
        <v>10150</v>
      </c>
      <c r="T304" s="138" t="s">
        <v>10151</v>
      </c>
      <c r="U304" s="138" t="s">
        <v>10153</v>
      </c>
      <c r="V304" s="138" t="s">
        <v>10153</v>
      </c>
      <c r="W304" s="138" t="s">
        <v>10154</v>
      </c>
      <c r="X304" s="138" t="s">
        <v>10155</v>
      </c>
      <c r="Y304" s="138" t="s">
        <v>10156</v>
      </c>
      <c r="Z304" s="138" t="s">
        <v>10158</v>
      </c>
      <c r="AA304" s="128" t="s">
        <v>10159</v>
      </c>
      <c r="AB304" s="130">
        <v>0.8798611111111111</v>
      </c>
      <c r="AC304" s="128" t="s">
        <v>10160</v>
      </c>
      <c r="AD304" s="125">
        <v>0.8951388888888889</v>
      </c>
      <c r="AE304" s="379">
        <v>1.1631944444444444</v>
      </c>
      <c r="AF304" s="130">
        <v>0.7958333333333333</v>
      </c>
      <c r="AG304" s="134" t="s">
        <v>10162</v>
      </c>
      <c r="AH304" s="128" t="s">
        <v>10163</v>
      </c>
      <c r="AI304" s="138" t="s">
        <v>9840</v>
      </c>
      <c r="AJ304" s="128" t="s">
        <v>10164</v>
      </c>
      <c r="AK304" s="379">
        <v>1.2090277777777778</v>
      </c>
      <c r="AL304" s="134" t="s">
        <v>10166</v>
      </c>
      <c r="AM304" s="138" t="s">
        <v>10167</v>
      </c>
      <c r="AN304" s="134" t="s">
        <v>10168</v>
      </c>
      <c r="AO304" s="134" t="s">
        <v>10169</v>
      </c>
      <c r="AP304" s="140">
        <v>0.69375</v>
      </c>
      <c r="AQ304" s="140">
        <v>0.58125</v>
      </c>
      <c r="AR304" s="128" t="s">
        <v>10171</v>
      </c>
      <c r="AS304" s="130">
        <v>0.7284722222222222</v>
      </c>
      <c r="AT304" s="134" t="s">
        <v>10172</v>
      </c>
      <c r="AU304" s="140">
        <v>0.725</v>
      </c>
      <c r="AV304" s="128" t="s">
        <v>10174</v>
      </c>
      <c r="AW304" s="130">
        <v>0.7951388888888888</v>
      </c>
      <c r="AX304" s="130">
        <v>0.47430555555555554</v>
      </c>
      <c r="AY304" s="140">
        <v>0.4638888888888889</v>
      </c>
      <c r="BA304" s="128" t="s">
        <v>10176</v>
      </c>
      <c r="BB304" s="134" t="s">
        <v>10177</v>
      </c>
      <c r="BC304" s="141" t="s">
        <v>10178</v>
      </c>
      <c r="BD304" s="130">
        <v>0.7395833333333334</v>
      </c>
      <c r="BE304" s="140">
        <v>0.6402777777777777</v>
      </c>
      <c r="BF304" s="141"/>
      <c r="BG304" s="141"/>
      <c r="BH304" s="141"/>
    </row>
    <row r="305">
      <c r="A305" s="122">
        <f t="shared" si="3"/>
        <v>0</v>
      </c>
      <c r="B305" s="122">
        <f t="shared" si="4"/>
        <v>0</v>
      </c>
      <c r="C305" s="122">
        <f t="shared" si="5"/>
        <v>0</v>
      </c>
      <c r="D305" s="122">
        <f t="shared" si="6"/>
        <v>0</v>
      </c>
      <c r="E305" s="122">
        <f t="shared" si="2"/>
        <v>365</v>
      </c>
      <c r="F305" s="135">
        <v>101.0</v>
      </c>
      <c r="H305" s="135">
        <v>101.0</v>
      </c>
      <c r="I305" s="135">
        <v>101.0</v>
      </c>
      <c r="J305" s="135">
        <v>101.0</v>
      </c>
      <c r="L305" s="175" t="s">
        <v>10180</v>
      </c>
      <c r="M305" s="175" t="s">
        <v>10181</v>
      </c>
      <c r="N305" s="169" t="s">
        <v>10182</v>
      </c>
      <c r="O305" s="123" t="s">
        <v>10183</v>
      </c>
      <c r="P305" s="142">
        <v>0.5597222222222222</v>
      </c>
      <c r="Q305" s="142">
        <v>0.5923611111111111</v>
      </c>
      <c r="R305" s="142">
        <v>0.7333333333333333</v>
      </c>
      <c r="S305" s="142">
        <v>0.8201388888888889</v>
      </c>
      <c r="T305" s="142">
        <v>0.8715277777777778</v>
      </c>
      <c r="U305" s="391">
        <v>1.0729166666666667</v>
      </c>
      <c r="V305" s="391">
        <v>1.0729166666666667</v>
      </c>
      <c r="W305" s="142">
        <v>0.4909722222222222</v>
      </c>
      <c r="X305" s="142">
        <v>0.8298611111111112</v>
      </c>
      <c r="Y305" s="142">
        <v>0.8013888888888889</v>
      </c>
      <c r="Z305" s="142">
        <v>0.5659722222222222</v>
      </c>
      <c r="AA305" s="393">
        <v>1.0680555555555555</v>
      </c>
      <c r="AB305" s="134" t="s">
        <v>10185</v>
      </c>
      <c r="AC305" s="140">
        <v>0.7791666666666667</v>
      </c>
      <c r="AD305" s="147" t="s">
        <v>10186</v>
      </c>
      <c r="AE305" s="134" t="s">
        <v>10187</v>
      </c>
      <c r="AF305" s="134" t="s">
        <v>10188</v>
      </c>
      <c r="AG305" s="130">
        <v>0.8145833333333333</v>
      </c>
      <c r="AH305" s="140">
        <v>0.8263888888888888</v>
      </c>
      <c r="AI305" s="142">
        <v>0.7895833333333333</v>
      </c>
      <c r="AJ305" s="145">
        <v>0.5902777777777778</v>
      </c>
      <c r="AK305" s="134" t="s">
        <v>10189</v>
      </c>
      <c r="AL305" s="130">
        <v>0.8069444444444445</v>
      </c>
      <c r="AM305" s="142">
        <v>0.5520833333333334</v>
      </c>
      <c r="AN305" s="130">
        <v>0.7888888888888889</v>
      </c>
      <c r="AO305" s="130">
        <v>0.8256944444444444</v>
      </c>
      <c r="AP305" s="128" t="s">
        <v>10190</v>
      </c>
      <c r="AQ305" s="128" t="s">
        <v>10192</v>
      </c>
      <c r="AR305" s="140">
        <v>0.5819444444444445</v>
      </c>
      <c r="AS305" s="134" t="s">
        <v>10193</v>
      </c>
      <c r="AT305" s="130">
        <v>0.7180555555555556</v>
      </c>
      <c r="AU305" s="128" t="s">
        <v>10194</v>
      </c>
      <c r="AV305" s="145">
        <v>0.8708333333333333</v>
      </c>
      <c r="AW305" s="134" t="s">
        <v>10195</v>
      </c>
      <c r="AX305" s="134" t="s">
        <v>10196</v>
      </c>
      <c r="AY305" s="128" t="s">
        <v>10197</v>
      </c>
      <c r="BA305" s="140">
        <v>0.5</v>
      </c>
      <c r="BB305" s="130">
        <v>0.5958333333333333</v>
      </c>
      <c r="BC305" s="146">
        <v>0.9076388888888889</v>
      </c>
      <c r="BD305" s="134" t="s">
        <v>876</v>
      </c>
      <c r="BE305" s="128" t="s">
        <v>10199</v>
      </c>
      <c r="BF305" s="146"/>
      <c r="BG305" s="146"/>
      <c r="BH305" s="146"/>
    </row>
    <row r="306">
      <c r="A306" s="122">
        <f t="shared" si="3"/>
        <v>0</v>
      </c>
      <c r="B306" s="122">
        <f t="shared" si="4"/>
        <v>0</v>
      </c>
      <c r="C306" s="122">
        <f t="shared" si="5"/>
        <v>0</v>
      </c>
      <c r="D306" s="122">
        <f t="shared" si="6"/>
        <v>0</v>
      </c>
      <c r="E306" s="122">
        <f t="shared" si="2"/>
        <v>575</v>
      </c>
      <c r="F306" s="135" t="s">
        <v>10200</v>
      </c>
      <c r="H306" s="135" t="s">
        <v>10201</v>
      </c>
      <c r="I306" s="135" t="s">
        <v>10202</v>
      </c>
      <c r="J306" s="135" t="s">
        <v>10203</v>
      </c>
      <c r="L306" s="175" t="s">
        <v>10204</v>
      </c>
      <c r="M306" s="175" t="s">
        <v>10206</v>
      </c>
      <c r="N306" s="169" t="s">
        <v>10207</v>
      </c>
      <c r="O306" s="123" t="s">
        <v>10208</v>
      </c>
      <c r="P306" s="138" t="s">
        <v>876</v>
      </c>
      <c r="Q306" s="138" t="s">
        <v>10209</v>
      </c>
      <c r="R306" s="138" t="s">
        <v>10210</v>
      </c>
      <c r="S306" s="138" t="s">
        <v>10211</v>
      </c>
      <c r="T306" s="138" t="s">
        <v>10212</v>
      </c>
      <c r="U306" s="138" t="s">
        <v>10213</v>
      </c>
      <c r="V306" s="138" t="s">
        <v>10213</v>
      </c>
      <c r="W306" s="138" t="s">
        <v>10214</v>
      </c>
      <c r="X306" s="138" t="s">
        <v>10215</v>
      </c>
      <c r="Y306" s="138" t="s">
        <v>10216</v>
      </c>
      <c r="Z306" s="138" t="s">
        <v>10217</v>
      </c>
      <c r="AA306" s="128" t="s">
        <v>10218</v>
      </c>
      <c r="AB306" s="130">
        <v>0.8826388888888889</v>
      </c>
      <c r="AC306" s="128" t="s">
        <v>10219</v>
      </c>
      <c r="AD306" s="125">
        <v>0.8979166666666667</v>
      </c>
      <c r="AE306" s="379">
        <v>1.1701388888888888</v>
      </c>
      <c r="AF306" s="130">
        <v>0.8048611111111111</v>
      </c>
      <c r="AG306" s="134" t="s">
        <v>10221</v>
      </c>
      <c r="AH306" s="128" t="s">
        <v>10222</v>
      </c>
      <c r="AI306" s="138" t="s">
        <v>9911</v>
      </c>
      <c r="AJ306" s="128" t="s">
        <v>653</v>
      </c>
      <c r="AK306" s="379">
        <v>1.2208333333333334</v>
      </c>
      <c r="AL306" s="134" t="s">
        <v>10224</v>
      </c>
      <c r="AM306" s="138" t="s">
        <v>10225</v>
      </c>
      <c r="AN306" s="134" t="s">
        <v>10226</v>
      </c>
      <c r="AO306" s="134" t="s">
        <v>10227</v>
      </c>
      <c r="AP306" s="140">
        <v>0.6944444444444444</v>
      </c>
      <c r="AQ306" s="140">
        <v>0.5819444444444445</v>
      </c>
      <c r="AR306" s="128" t="s">
        <v>10228</v>
      </c>
      <c r="AS306" s="130">
        <v>0.7298611111111111</v>
      </c>
      <c r="AT306" s="134" t="s">
        <v>10229</v>
      </c>
      <c r="AU306" s="140">
        <v>0.7340277777777777</v>
      </c>
      <c r="AV306" s="128" t="s">
        <v>4829</v>
      </c>
      <c r="AW306" s="130">
        <v>0.8</v>
      </c>
      <c r="AX306" s="130">
        <v>0.47638888888888886</v>
      </c>
      <c r="AY306" s="140">
        <v>0.46597222222222223</v>
      </c>
      <c r="BA306" s="128" t="s">
        <v>10231</v>
      </c>
      <c r="BB306" s="134" t="s">
        <v>10232</v>
      </c>
      <c r="BC306" s="141" t="s">
        <v>10233</v>
      </c>
      <c r="BD306" s="130">
        <v>0.7451388888888889</v>
      </c>
      <c r="BE306" s="140">
        <v>0.64375</v>
      </c>
      <c r="BF306" s="141"/>
      <c r="BG306" s="141"/>
      <c r="BH306" s="141"/>
    </row>
    <row r="307">
      <c r="A307" s="122">
        <f t="shared" si="3"/>
        <v>0</v>
      </c>
      <c r="B307" s="122">
        <f t="shared" si="4"/>
        <v>0</v>
      </c>
      <c r="C307" s="122">
        <f t="shared" si="5"/>
        <v>0</v>
      </c>
      <c r="D307" s="122">
        <f t="shared" si="6"/>
        <v>0</v>
      </c>
      <c r="E307" s="122">
        <f t="shared" si="2"/>
        <v>338</v>
      </c>
      <c r="F307" s="135" t="s">
        <v>10236</v>
      </c>
      <c r="H307" s="135" t="s">
        <v>724</v>
      </c>
      <c r="I307" s="135" t="s">
        <v>10237</v>
      </c>
      <c r="J307" s="135" t="s">
        <v>10238</v>
      </c>
      <c r="L307" s="175" t="s">
        <v>10239</v>
      </c>
      <c r="M307" s="175" t="s">
        <v>10240</v>
      </c>
      <c r="N307" s="169" t="s">
        <v>10242</v>
      </c>
      <c r="O307" s="123" t="s">
        <v>10243</v>
      </c>
      <c r="P307" s="142">
        <v>0.5625</v>
      </c>
      <c r="Q307" s="142">
        <v>0.5944444444444444</v>
      </c>
      <c r="R307" s="142">
        <v>0.7354166666666667</v>
      </c>
      <c r="S307" s="142">
        <v>0.8215277777777777</v>
      </c>
      <c r="T307" s="142">
        <v>0.8756944444444444</v>
      </c>
      <c r="U307" s="391">
        <v>1.0777777777777777</v>
      </c>
      <c r="V307" s="391">
        <v>1.0777777777777777</v>
      </c>
      <c r="W307" s="142">
        <v>0.49375</v>
      </c>
      <c r="X307" s="142">
        <v>0.8319444444444445</v>
      </c>
      <c r="Y307" s="142">
        <v>0.8076388888888889</v>
      </c>
      <c r="Z307" s="142">
        <v>0.5673611111111111</v>
      </c>
      <c r="AA307" s="393">
        <v>1.073611111111111</v>
      </c>
      <c r="AB307" s="134" t="s">
        <v>10245</v>
      </c>
      <c r="AC307" s="140">
        <v>0.7847222222222222</v>
      </c>
      <c r="AD307" s="147" t="s">
        <v>10246</v>
      </c>
      <c r="AE307" s="134" t="s">
        <v>10247</v>
      </c>
      <c r="AF307" s="134" t="s">
        <v>10248</v>
      </c>
      <c r="AG307" s="130">
        <v>0.8201388888888889</v>
      </c>
      <c r="AH307" s="140">
        <v>0.83125</v>
      </c>
      <c r="AI307" s="142">
        <v>0.8013888888888889</v>
      </c>
      <c r="AJ307" s="145">
        <v>0.5923611111111111</v>
      </c>
      <c r="AK307" s="134" t="s">
        <v>10249</v>
      </c>
      <c r="AL307" s="130">
        <v>0.8104166666666667</v>
      </c>
      <c r="AM307" s="142">
        <v>0.5534722222222223</v>
      </c>
      <c r="AN307" s="130">
        <v>0.7972222222222223</v>
      </c>
      <c r="AO307" s="130">
        <v>0.8298611111111112</v>
      </c>
      <c r="AP307" s="128" t="s">
        <v>10250</v>
      </c>
      <c r="AQ307" s="128" t="s">
        <v>10251</v>
      </c>
      <c r="AR307" s="140">
        <v>0.5854166666666667</v>
      </c>
      <c r="AS307" s="134" t="s">
        <v>10252</v>
      </c>
      <c r="AT307" s="130">
        <v>0.7194444444444444</v>
      </c>
      <c r="AU307" s="128" t="s">
        <v>10253</v>
      </c>
      <c r="AV307" s="145">
        <v>0.8736111111111111</v>
      </c>
      <c r="AW307" s="134" t="s">
        <v>10254</v>
      </c>
      <c r="AX307" s="134" t="s">
        <v>10255</v>
      </c>
      <c r="AY307" s="128" t="s">
        <v>10256</v>
      </c>
      <c r="BA307" s="140">
        <v>0.5013888888888889</v>
      </c>
      <c r="BB307" s="130">
        <v>0.5972222222222222</v>
      </c>
      <c r="BC307" s="146">
        <v>0.9104166666666667</v>
      </c>
      <c r="BD307" s="134" t="s">
        <v>10257</v>
      </c>
      <c r="BE307" s="128" t="s">
        <v>10258</v>
      </c>
      <c r="BF307" s="146"/>
      <c r="BG307" s="146"/>
      <c r="BH307" s="146"/>
    </row>
    <row r="308">
      <c r="A308" s="122">
        <f t="shared" si="3"/>
        <v>0</v>
      </c>
      <c r="B308" s="122">
        <f t="shared" si="4"/>
        <v>0</v>
      </c>
      <c r="C308" s="122">
        <f t="shared" si="5"/>
        <v>0</v>
      </c>
      <c r="D308" s="122">
        <f t="shared" si="6"/>
        <v>0</v>
      </c>
      <c r="E308" s="122">
        <f t="shared" si="2"/>
        <v>562</v>
      </c>
      <c r="F308" s="135">
        <v>102.0</v>
      </c>
      <c r="H308" s="135">
        <v>102.0</v>
      </c>
      <c r="I308" s="135">
        <v>102.0</v>
      </c>
      <c r="J308" s="135">
        <v>102.0</v>
      </c>
      <c r="L308" s="175" t="s">
        <v>10260</v>
      </c>
      <c r="M308" s="175" t="s">
        <v>10261</v>
      </c>
      <c r="N308" s="169" t="s">
        <v>10262</v>
      </c>
      <c r="O308" s="123" t="s">
        <v>10264</v>
      </c>
      <c r="P308" s="138" t="s">
        <v>10265</v>
      </c>
      <c r="Q308" s="138" t="s">
        <v>10267</v>
      </c>
      <c r="R308" s="138" t="s">
        <v>10269</v>
      </c>
      <c r="S308" s="138" t="s">
        <v>653</v>
      </c>
      <c r="T308" s="138" t="s">
        <v>10271</v>
      </c>
      <c r="U308" s="138" t="s">
        <v>10272</v>
      </c>
      <c r="V308" s="138" t="s">
        <v>10272</v>
      </c>
      <c r="W308" s="138" t="s">
        <v>10274</v>
      </c>
      <c r="X308" s="138" t="s">
        <v>10275</v>
      </c>
      <c r="Y308" s="138" t="s">
        <v>10277</v>
      </c>
      <c r="Z308" s="138" t="s">
        <v>10278</v>
      </c>
      <c r="AA308" s="128" t="s">
        <v>10279</v>
      </c>
      <c r="AB308" s="130">
        <v>0.8888888888888888</v>
      </c>
      <c r="AC308" s="128" t="s">
        <v>10280</v>
      </c>
      <c r="AD308" s="125">
        <v>0.9048611111111111</v>
      </c>
      <c r="AE308" s="379">
        <v>1.176388888888889</v>
      </c>
      <c r="AF308" s="130">
        <v>0.8090277777777778</v>
      </c>
      <c r="AG308" s="134" t="s">
        <v>10281</v>
      </c>
      <c r="AH308" s="128" t="s">
        <v>10282</v>
      </c>
      <c r="AI308" s="138" t="s">
        <v>9972</v>
      </c>
      <c r="AJ308" s="128" t="s">
        <v>10283</v>
      </c>
      <c r="AK308" s="379">
        <v>1.2270833333333333</v>
      </c>
      <c r="AL308" s="134" t="s">
        <v>10284</v>
      </c>
      <c r="AM308" s="138" t="s">
        <v>10285</v>
      </c>
      <c r="AN308" s="134" t="s">
        <v>10286</v>
      </c>
      <c r="AO308" s="134" t="s">
        <v>10287</v>
      </c>
      <c r="AP308" s="140">
        <v>0.6951388888888889</v>
      </c>
      <c r="AQ308" s="140">
        <v>0.5875</v>
      </c>
      <c r="AR308" s="128" t="s">
        <v>10288</v>
      </c>
      <c r="AS308" s="130">
        <v>0.7354166666666667</v>
      </c>
      <c r="AT308" s="134" t="s">
        <v>10291</v>
      </c>
      <c r="AU308" s="140">
        <v>0.7430555555555556</v>
      </c>
      <c r="AV308" s="128" t="s">
        <v>10293</v>
      </c>
      <c r="AW308" s="130">
        <v>0.8048611111111111</v>
      </c>
      <c r="AX308" s="130">
        <v>0.47847222222222224</v>
      </c>
      <c r="AY308" s="140">
        <v>0.4673611111111111</v>
      </c>
      <c r="BA308" s="128" t="s">
        <v>10294</v>
      </c>
      <c r="BB308" s="134" t="s">
        <v>10295</v>
      </c>
      <c r="BC308" s="141" t="s">
        <v>10296</v>
      </c>
      <c r="BD308" s="130">
        <v>0.7506944444444444</v>
      </c>
      <c r="BE308" s="140">
        <v>0.6527777777777778</v>
      </c>
      <c r="BF308" s="141"/>
      <c r="BG308" s="141"/>
      <c r="BH308" s="141"/>
    </row>
    <row r="309">
      <c r="A309" s="122">
        <f t="shared" si="3"/>
        <v>0</v>
      </c>
      <c r="B309" s="122">
        <f t="shared" si="4"/>
        <v>0</v>
      </c>
      <c r="C309" s="122">
        <f t="shared" si="5"/>
        <v>0</v>
      </c>
      <c r="D309" s="122">
        <f t="shared" si="6"/>
        <v>0</v>
      </c>
      <c r="E309" s="122">
        <f t="shared" si="2"/>
        <v>300</v>
      </c>
      <c r="F309" s="135" t="s">
        <v>10300</v>
      </c>
      <c r="H309" s="135" t="s">
        <v>10302</v>
      </c>
      <c r="I309" s="135" t="s">
        <v>10303</v>
      </c>
      <c r="J309" s="135" t="s">
        <v>10304</v>
      </c>
      <c r="L309" s="175" t="s">
        <v>661</v>
      </c>
      <c r="M309" s="175" t="s">
        <v>615</v>
      </c>
      <c r="N309" s="169" t="s">
        <v>10305</v>
      </c>
      <c r="O309" s="123" t="s">
        <v>10307</v>
      </c>
      <c r="P309" s="142">
        <v>0.5645833333333333</v>
      </c>
      <c r="Q309" s="142">
        <v>0.5958333333333333</v>
      </c>
      <c r="R309" s="142">
        <v>0.7409722222222223</v>
      </c>
      <c r="S309" s="142">
        <v>0.8277777777777777</v>
      </c>
      <c r="T309" s="142">
        <v>0.8833333333333333</v>
      </c>
      <c r="U309" s="391">
        <v>1.0854166666666667</v>
      </c>
      <c r="V309" s="391">
        <v>1.0854166666666667</v>
      </c>
      <c r="W309" s="142">
        <v>0.49444444444444446</v>
      </c>
      <c r="X309" s="142">
        <v>0.8354166666666667</v>
      </c>
      <c r="Y309" s="142">
        <v>0.8131944444444444</v>
      </c>
      <c r="Z309" s="142">
        <v>0.5708333333333333</v>
      </c>
      <c r="AA309" s="393">
        <v>1.0784722222222223</v>
      </c>
      <c r="AB309" s="134" t="s">
        <v>10309</v>
      </c>
      <c r="AC309" s="140">
        <v>0.7875</v>
      </c>
      <c r="AD309" s="147" t="s">
        <v>10310</v>
      </c>
      <c r="AE309" s="134" t="s">
        <v>10311</v>
      </c>
      <c r="AF309" s="134" t="s">
        <v>10312</v>
      </c>
      <c r="AG309" s="130">
        <v>0.8256944444444444</v>
      </c>
      <c r="AH309" s="140">
        <v>0.8416666666666667</v>
      </c>
      <c r="AI309" s="142">
        <v>0.8027777777777778</v>
      </c>
      <c r="AJ309" s="145">
        <v>0.59375</v>
      </c>
      <c r="AK309" s="134" t="s">
        <v>10313</v>
      </c>
      <c r="AL309" s="130">
        <v>0.8145833333333333</v>
      </c>
      <c r="AM309" s="142">
        <v>0.5548611111111111</v>
      </c>
      <c r="AN309" s="130">
        <v>0.8041666666666667</v>
      </c>
      <c r="AO309" s="130">
        <v>0.8354166666666667</v>
      </c>
      <c r="AP309" s="128" t="s">
        <v>10314</v>
      </c>
      <c r="AQ309" s="128" t="s">
        <v>10315</v>
      </c>
      <c r="AR309" s="140">
        <v>0.5972222222222222</v>
      </c>
      <c r="AS309" s="134" t="s">
        <v>10316</v>
      </c>
      <c r="AT309" s="130">
        <v>0.7236111111111111</v>
      </c>
      <c r="AU309" s="128" t="s">
        <v>10317</v>
      </c>
      <c r="AV309" s="145">
        <v>0.8743055555555556</v>
      </c>
      <c r="AW309" s="134" t="s">
        <v>10318</v>
      </c>
      <c r="AX309" s="134" t="s">
        <v>10319</v>
      </c>
      <c r="AY309" s="128" t="s">
        <v>10320</v>
      </c>
      <c r="BA309" s="140">
        <v>0.5027777777777778</v>
      </c>
      <c r="BB309" s="130">
        <v>0.6013888888888889</v>
      </c>
      <c r="BC309" s="146">
        <v>0.9138888888888889</v>
      </c>
      <c r="BD309" s="134" t="s">
        <v>5049</v>
      </c>
      <c r="BE309" s="128" t="s">
        <v>10323</v>
      </c>
      <c r="BF309" s="146"/>
      <c r="BG309" s="146"/>
      <c r="BH309" s="146"/>
    </row>
    <row r="310">
      <c r="A310" s="122">
        <f t="shared" si="3"/>
        <v>0</v>
      </c>
      <c r="B310" s="122">
        <f t="shared" si="4"/>
        <v>0</v>
      </c>
      <c r="C310" s="122">
        <f t="shared" si="5"/>
        <v>0</v>
      </c>
      <c r="D310" s="122">
        <f t="shared" si="6"/>
        <v>0</v>
      </c>
      <c r="E310" s="122">
        <f t="shared" si="2"/>
        <v>686</v>
      </c>
      <c r="F310" s="135" t="s">
        <v>3926</v>
      </c>
      <c r="H310" s="135" t="s">
        <v>10325</v>
      </c>
      <c r="I310" s="135" t="s">
        <v>10326</v>
      </c>
      <c r="J310" s="135" t="s">
        <v>10327</v>
      </c>
      <c r="L310" s="175" t="s">
        <v>10328</v>
      </c>
      <c r="M310" s="175" t="s">
        <v>10329</v>
      </c>
      <c r="N310" s="169" t="s">
        <v>10330</v>
      </c>
      <c r="O310" s="123" t="s">
        <v>10331</v>
      </c>
      <c r="P310" s="138" t="s">
        <v>10332</v>
      </c>
      <c r="Q310" s="138" t="s">
        <v>10333</v>
      </c>
      <c r="R310" s="138" t="s">
        <v>10334</v>
      </c>
      <c r="S310" s="138" t="s">
        <v>7590</v>
      </c>
      <c r="T310" s="138" t="s">
        <v>10335</v>
      </c>
      <c r="U310" s="138" t="s">
        <v>10336</v>
      </c>
      <c r="V310" s="138" t="s">
        <v>10336</v>
      </c>
      <c r="W310" s="138" t="s">
        <v>10337</v>
      </c>
      <c r="X310" s="138" t="s">
        <v>10338</v>
      </c>
      <c r="Y310" s="138" t="s">
        <v>10339</v>
      </c>
      <c r="Z310" s="138" t="s">
        <v>10340</v>
      </c>
      <c r="AA310" s="128" t="s">
        <v>10341</v>
      </c>
      <c r="AB310" s="130">
        <v>0.8930555555555556</v>
      </c>
      <c r="AC310" s="128" t="s">
        <v>10342</v>
      </c>
      <c r="AD310" s="125">
        <v>0.9097222222222222</v>
      </c>
      <c r="AE310" s="379">
        <v>1.1805555555555556</v>
      </c>
      <c r="AF310" s="130">
        <v>0.8145833333333333</v>
      </c>
      <c r="AG310" s="134" t="s">
        <v>10344</v>
      </c>
      <c r="AH310" s="128" t="s">
        <v>10345</v>
      </c>
      <c r="AI310" s="138" t="s">
        <v>10039</v>
      </c>
      <c r="AJ310" s="128" t="s">
        <v>10346</v>
      </c>
      <c r="AK310" s="379">
        <v>1.2291666666666667</v>
      </c>
      <c r="AL310" s="134" t="s">
        <v>10347</v>
      </c>
      <c r="AM310" s="138" t="s">
        <v>10348</v>
      </c>
      <c r="AN310" s="134" t="s">
        <v>10350</v>
      </c>
      <c r="AO310" s="134" t="s">
        <v>10351</v>
      </c>
      <c r="AP310" s="140">
        <v>0.6965277777777777</v>
      </c>
      <c r="AQ310" s="140">
        <v>0.5923611111111111</v>
      </c>
      <c r="AR310" s="128" t="s">
        <v>10352</v>
      </c>
      <c r="AS310" s="130">
        <v>0.7395833333333334</v>
      </c>
      <c r="AT310" s="134" t="s">
        <v>10353</v>
      </c>
      <c r="AU310" s="140">
        <v>0.7513888888888889</v>
      </c>
      <c r="AV310" s="128" t="s">
        <v>10354</v>
      </c>
      <c r="AW310" s="130">
        <v>0.8145833333333333</v>
      </c>
      <c r="AX310" s="130">
        <v>0.4791666666666667</v>
      </c>
      <c r="AY310" s="140">
        <v>0.46944444444444444</v>
      </c>
      <c r="BA310" s="128" t="s">
        <v>10355</v>
      </c>
      <c r="BB310" s="134" t="s">
        <v>10357</v>
      </c>
      <c r="BC310" s="141" t="s">
        <v>10358</v>
      </c>
      <c r="BD310" s="130">
        <v>0.7534722222222222</v>
      </c>
      <c r="BE310" s="140">
        <v>0.65625</v>
      </c>
      <c r="BF310" s="141"/>
      <c r="BG310" s="141"/>
      <c r="BH310" s="141"/>
    </row>
    <row r="311">
      <c r="A311" s="122">
        <f t="shared" si="3"/>
        <v>0</v>
      </c>
      <c r="B311" s="122">
        <f t="shared" si="4"/>
        <v>0</v>
      </c>
      <c r="C311" s="122">
        <f t="shared" si="5"/>
        <v>0</v>
      </c>
      <c r="D311" s="122">
        <f t="shared" si="6"/>
        <v>0</v>
      </c>
      <c r="E311" s="122">
        <f t="shared" si="2"/>
        <v>276</v>
      </c>
      <c r="F311" s="135">
        <v>103.0</v>
      </c>
      <c r="H311" s="135">
        <v>103.0</v>
      </c>
      <c r="I311" s="135">
        <v>103.0</v>
      </c>
      <c r="J311" s="135">
        <v>103.0</v>
      </c>
      <c r="L311" s="175" t="s">
        <v>615</v>
      </c>
      <c r="M311" s="175" t="s">
        <v>10360</v>
      </c>
      <c r="N311" s="169" t="s">
        <v>10361</v>
      </c>
      <c r="O311" s="123" t="s">
        <v>10362</v>
      </c>
      <c r="P311" s="142">
        <v>0.5666666666666667</v>
      </c>
      <c r="Q311" s="142">
        <v>0.6013888888888889</v>
      </c>
      <c r="R311" s="142">
        <v>0.7430555555555556</v>
      </c>
      <c r="S311" s="142">
        <v>0.8284722222222223</v>
      </c>
      <c r="T311" s="142">
        <v>0.8854166666666666</v>
      </c>
      <c r="U311" s="391">
        <v>1.0909722222222222</v>
      </c>
      <c r="V311" s="391">
        <v>1.0909722222222222</v>
      </c>
      <c r="W311" s="142">
        <v>0.4951388888888889</v>
      </c>
      <c r="X311" s="142">
        <v>0.8375</v>
      </c>
      <c r="Y311" s="142">
        <v>0.8215277777777777</v>
      </c>
      <c r="Z311" s="142">
        <v>0.5756944444444444</v>
      </c>
      <c r="AA311" s="393">
        <v>1.0819444444444444</v>
      </c>
      <c r="AB311" s="134" t="s">
        <v>10363</v>
      </c>
      <c r="AC311" s="140">
        <v>0.7930555555555555</v>
      </c>
      <c r="AD311" s="147" t="s">
        <v>10364</v>
      </c>
      <c r="AE311" s="134" t="s">
        <v>10365</v>
      </c>
      <c r="AF311" s="134" t="s">
        <v>10366</v>
      </c>
      <c r="AG311" s="130">
        <v>0.8298611111111112</v>
      </c>
      <c r="AH311" s="140">
        <v>0.8534722222222222</v>
      </c>
      <c r="AI311" s="142">
        <v>0.8083333333333333</v>
      </c>
      <c r="AJ311" s="145">
        <v>0.6020833333333333</v>
      </c>
      <c r="AK311" s="134" t="s">
        <v>10367</v>
      </c>
      <c r="AL311" s="130">
        <v>0.8173611111111111</v>
      </c>
      <c r="AM311" s="142">
        <v>0.5590277777777778</v>
      </c>
      <c r="AN311" s="130">
        <v>0.8111111111111111</v>
      </c>
      <c r="AO311" s="130">
        <v>0.8388888888888889</v>
      </c>
      <c r="AP311" s="128" t="s">
        <v>10368</v>
      </c>
      <c r="AQ311" s="128" t="s">
        <v>10369</v>
      </c>
      <c r="AR311" s="140">
        <v>0.6006944444444444</v>
      </c>
      <c r="AS311" s="134" t="s">
        <v>10370</v>
      </c>
      <c r="AT311" s="130">
        <v>0.7333333333333333</v>
      </c>
      <c r="AU311" s="128" t="s">
        <v>10371</v>
      </c>
      <c r="AV311" s="145">
        <v>0.8743055555555556</v>
      </c>
      <c r="AW311" s="134" t="s">
        <v>10372</v>
      </c>
      <c r="AX311" s="134" t="s">
        <v>10373</v>
      </c>
      <c r="AY311" s="128" t="s">
        <v>4725</v>
      </c>
      <c r="BA311" s="140">
        <v>0.5055555555555555</v>
      </c>
      <c r="BB311" s="130">
        <v>0.6069444444444444</v>
      </c>
      <c r="BC311" s="146">
        <v>0.9173611111111111</v>
      </c>
      <c r="BD311" s="134" t="s">
        <v>10375</v>
      </c>
      <c r="BE311" s="128" t="s">
        <v>10377</v>
      </c>
      <c r="BF311" s="146"/>
      <c r="BG311" s="146"/>
      <c r="BH311" s="146"/>
    </row>
    <row r="312">
      <c r="A312" s="122">
        <f t="shared" si="3"/>
        <v>0</v>
      </c>
      <c r="B312" s="122">
        <f t="shared" si="4"/>
        <v>0</v>
      </c>
      <c r="C312" s="122">
        <f t="shared" si="5"/>
        <v>0</v>
      </c>
      <c r="D312" s="122">
        <f t="shared" si="6"/>
        <v>0</v>
      </c>
      <c r="E312" s="122">
        <f t="shared" si="2"/>
        <v>490</v>
      </c>
      <c r="F312" s="135" t="s">
        <v>10379</v>
      </c>
      <c r="H312" s="135" t="s">
        <v>10380</v>
      </c>
      <c r="I312" s="135" t="s">
        <v>10381</v>
      </c>
      <c r="J312" s="135" t="s">
        <v>10382</v>
      </c>
      <c r="L312" s="175" t="s">
        <v>10383</v>
      </c>
      <c r="M312" s="175" t="s">
        <v>10384</v>
      </c>
      <c r="N312" s="169" t="s">
        <v>10385</v>
      </c>
      <c r="O312" s="123" t="s">
        <v>10386</v>
      </c>
      <c r="P312" s="138" t="s">
        <v>10387</v>
      </c>
      <c r="Q312" s="138" t="s">
        <v>6144</v>
      </c>
      <c r="R312" s="138" t="s">
        <v>10389</v>
      </c>
      <c r="S312" s="138" t="s">
        <v>10390</v>
      </c>
      <c r="T312" s="138" t="s">
        <v>10391</v>
      </c>
      <c r="U312" s="138" t="s">
        <v>10392</v>
      </c>
      <c r="V312" s="138" t="s">
        <v>10392</v>
      </c>
      <c r="W312" s="138" t="s">
        <v>1969</v>
      </c>
      <c r="X312" s="138" t="s">
        <v>10394</v>
      </c>
      <c r="Y312" s="138" t="s">
        <v>10395</v>
      </c>
      <c r="Z312" s="138" t="s">
        <v>10396</v>
      </c>
      <c r="AA312" s="401">
        <v>1.0875</v>
      </c>
      <c r="AB312" s="130">
        <v>0.8972222222222223</v>
      </c>
      <c r="AC312" s="128" t="s">
        <v>10397</v>
      </c>
      <c r="AD312" s="125">
        <v>0.9131944444444444</v>
      </c>
      <c r="AE312" s="379">
        <v>1.1840277777777777</v>
      </c>
      <c r="AF312" s="130">
        <v>0.8229166666666666</v>
      </c>
      <c r="AG312" s="134" t="s">
        <v>10398</v>
      </c>
      <c r="AH312" s="128" t="s">
        <v>10399</v>
      </c>
      <c r="AI312" s="138" t="s">
        <v>10092</v>
      </c>
      <c r="AJ312" s="128" t="s">
        <v>10401</v>
      </c>
      <c r="AK312" s="379">
        <v>1.2319444444444445</v>
      </c>
      <c r="AL312" s="134" t="s">
        <v>10402</v>
      </c>
      <c r="AM312" s="138" t="s">
        <v>10403</v>
      </c>
      <c r="AN312" s="134" t="s">
        <v>10404</v>
      </c>
      <c r="AO312" s="134" t="s">
        <v>10405</v>
      </c>
      <c r="AP312" s="140">
        <v>0.6979166666666666</v>
      </c>
      <c r="AQ312" s="140">
        <v>0.5979166666666667</v>
      </c>
      <c r="AR312" s="128" t="s">
        <v>10406</v>
      </c>
      <c r="AS312" s="130">
        <v>0.7430555555555556</v>
      </c>
      <c r="AT312" s="134" t="s">
        <v>10407</v>
      </c>
      <c r="AU312" s="140">
        <v>0.7666666666666667</v>
      </c>
      <c r="AV312" s="128" t="s">
        <v>10408</v>
      </c>
      <c r="AW312" s="130">
        <v>0.8173611111111111</v>
      </c>
      <c r="AX312" s="130">
        <v>0.48055555555555557</v>
      </c>
      <c r="AY312" s="140">
        <v>0.4722222222222222</v>
      </c>
      <c r="BA312" s="128" t="s">
        <v>10409</v>
      </c>
      <c r="BB312" s="134" t="s">
        <v>10410</v>
      </c>
      <c r="BC312" s="141" t="s">
        <v>10411</v>
      </c>
      <c r="BD312" s="130">
        <v>0.7548611111111111</v>
      </c>
      <c r="BE312" s="140">
        <v>0.6583333333333333</v>
      </c>
      <c r="BF312" s="141"/>
      <c r="BG312" s="141"/>
      <c r="BH312" s="141"/>
    </row>
    <row r="313">
      <c r="A313" s="122">
        <f t="shared" si="3"/>
        <v>0</v>
      </c>
      <c r="B313" s="122">
        <f t="shared" si="4"/>
        <v>0</v>
      </c>
      <c r="C313" s="122">
        <f t="shared" si="5"/>
        <v>0</v>
      </c>
      <c r="D313" s="122">
        <f t="shared" si="6"/>
        <v>0</v>
      </c>
      <c r="E313" s="122">
        <f t="shared" si="2"/>
        <v>431</v>
      </c>
      <c r="F313" s="135" t="s">
        <v>10417</v>
      </c>
      <c r="H313" s="135" t="s">
        <v>10418</v>
      </c>
      <c r="I313" s="135" t="s">
        <v>10419</v>
      </c>
      <c r="J313" s="135" t="s">
        <v>10420</v>
      </c>
      <c r="L313" s="175" t="s">
        <v>10421</v>
      </c>
      <c r="M313" s="175" t="s">
        <v>10422</v>
      </c>
      <c r="N313" s="169" t="s">
        <v>10423</v>
      </c>
      <c r="O313" s="123" t="s">
        <v>10424</v>
      </c>
      <c r="P313" s="142">
        <v>0.5680555555555555</v>
      </c>
      <c r="Q313" s="142">
        <v>0.6041666666666666</v>
      </c>
      <c r="R313" s="142">
        <v>0.75</v>
      </c>
      <c r="S313" s="142">
        <v>0.8298611111111112</v>
      </c>
      <c r="T313" s="142">
        <v>0.8930555555555556</v>
      </c>
      <c r="U313" s="391">
        <v>1.0972222222222223</v>
      </c>
      <c r="V313" s="391">
        <v>1.0972222222222223</v>
      </c>
      <c r="W313" s="142">
        <v>0.4979166666666667</v>
      </c>
      <c r="X313" s="142">
        <v>0.8381944444444445</v>
      </c>
      <c r="Y313" s="142">
        <v>0.8291666666666667</v>
      </c>
      <c r="Z313" s="142">
        <v>0.5826388888888889</v>
      </c>
      <c r="AA313" s="128" t="s">
        <v>10425</v>
      </c>
      <c r="AB313" s="134" t="s">
        <v>10426</v>
      </c>
      <c r="AC313" s="140">
        <v>0.7965277777777777</v>
      </c>
      <c r="AD313" s="147" t="s">
        <v>10428</v>
      </c>
      <c r="AE313" s="134" t="s">
        <v>10429</v>
      </c>
      <c r="AF313" s="134" t="s">
        <v>10431</v>
      </c>
      <c r="AG313" s="130">
        <v>0.83125</v>
      </c>
      <c r="AH313" s="140">
        <v>0.8625</v>
      </c>
      <c r="AI313" s="142">
        <v>0.8215277777777777</v>
      </c>
      <c r="AJ313" s="145">
        <v>0.6083333333333333</v>
      </c>
      <c r="AK313" s="134" t="s">
        <v>10433</v>
      </c>
      <c r="AL313" s="130">
        <v>0.8194444444444444</v>
      </c>
      <c r="AM313" s="142">
        <v>0.5631944444444444</v>
      </c>
      <c r="AN313" s="130">
        <v>0.8173611111111111</v>
      </c>
      <c r="AO313" s="130">
        <v>0.8444444444444444</v>
      </c>
      <c r="AP313" s="128" t="s">
        <v>10435</v>
      </c>
      <c r="AQ313" s="128" t="s">
        <v>10436</v>
      </c>
      <c r="AR313" s="140">
        <v>0.6055555555555555</v>
      </c>
      <c r="AS313" s="134" t="s">
        <v>10437</v>
      </c>
      <c r="AT313" s="130">
        <v>0.7479166666666667</v>
      </c>
      <c r="AU313" s="128" t="s">
        <v>10438</v>
      </c>
      <c r="AV313" s="145">
        <v>0.8854166666666666</v>
      </c>
      <c r="AW313" s="134" t="s">
        <v>10439</v>
      </c>
      <c r="AX313" s="134" t="s">
        <v>10441</v>
      </c>
      <c r="AY313" s="128" t="s">
        <v>10442</v>
      </c>
      <c r="BA313" s="140">
        <v>0.5076388888888889</v>
      </c>
      <c r="BB313" s="130">
        <v>0.6097222222222223</v>
      </c>
      <c r="BC313" s="146">
        <v>0.91875</v>
      </c>
      <c r="BD313" s="134" t="s">
        <v>10443</v>
      </c>
      <c r="BE313" s="128" t="s">
        <v>10444</v>
      </c>
      <c r="BF313" s="146"/>
      <c r="BG313" s="146"/>
      <c r="BH313" s="146"/>
    </row>
    <row r="314">
      <c r="A314" s="122">
        <f t="shared" si="3"/>
        <v>0</v>
      </c>
      <c r="B314" s="122">
        <f t="shared" si="4"/>
        <v>0</v>
      </c>
      <c r="C314" s="122">
        <f t="shared" si="5"/>
        <v>0</v>
      </c>
      <c r="D314" s="122">
        <f t="shared" si="6"/>
        <v>0</v>
      </c>
      <c r="E314" s="122">
        <f t="shared" si="2"/>
        <v>506</v>
      </c>
      <c r="F314" s="135">
        <v>104.0</v>
      </c>
      <c r="H314" s="135">
        <v>104.0</v>
      </c>
      <c r="I314" s="135">
        <v>104.0</v>
      </c>
      <c r="J314" s="135">
        <v>104.0</v>
      </c>
      <c r="L314" s="175" t="s">
        <v>10447</v>
      </c>
      <c r="M314" s="175" t="s">
        <v>10448</v>
      </c>
      <c r="N314" s="169" t="s">
        <v>615</v>
      </c>
      <c r="O314" s="123" t="s">
        <v>10449</v>
      </c>
      <c r="P314" s="138" t="s">
        <v>10451</v>
      </c>
      <c r="Q314" s="138" t="s">
        <v>10452</v>
      </c>
      <c r="R314" s="138" t="s">
        <v>10453</v>
      </c>
      <c r="S314" s="138" t="s">
        <v>10454</v>
      </c>
      <c r="T314" s="138" t="s">
        <v>10455</v>
      </c>
      <c r="U314" s="138" t="s">
        <v>10457</v>
      </c>
      <c r="V314" s="138" t="s">
        <v>10457</v>
      </c>
      <c r="W314" s="138" t="s">
        <v>10458</v>
      </c>
      <c r="X314" s="138" t="s">
        <v>10459</v>
      </c>
      <c r="Y314" s="138" t="s">
        <v>10460</v>
      </c>
      <c r="Z314" s="138" t="s">
        <v>10461</v>
      </c>
      <c r="AA314" s="393">
        <v>1.0944444444444446</v>
      </c>
      <c r="AB314" s="130">
        <v>0.9013888888888889</v>
      </c>
      <c r="AC314" s="128" t="s">
        <v>10462</v>
      </c>
      <c r="AD314" s="125">
        <v>0.91875</v>
      </c>
      <c r="AE314" s="379">
        <v>1.1881944444444446</v>
      </c>
      <c r="AF314" s="130">
        <v>0.8298611111111112</v>
      </c>
      <c r="AG314" s="134" t="s">
        <v>10463</v>
      </c>
      <c r="AH314" s="128" t="s">
        <v>10464</v>
      </c>
      <c r="AI314" s="138" t="s">
        <v>10163</v>
      </c>
      <c r="AJ314" s="128" t="s">
        <v>10466</v>
      </c>
      <c r="AK314" s="379">
        <v>1.238888888888889</v>
      </c>
      <c r="AL314" s="134" t="s">
        <v>10468</v>
      </c>
      <c r="AM314" s="138" t="s">
        <v>10469</v>
      </c>
      <c r="AN314" s="134" t="s">
        <v>10470</v>
      </c>
      <c r="AO314" s="134" t="s">
        <v>10471</v>
      </c>
      <c r="AP314" s="140">
        <v>0.7013888888888888</v>
      </c>
      <c r="AQ314" s="140">
        <v>0.6048611111111111</v>
      </c>
      <c r="AR314" s="128" t="s">
        <v>10472</v>
      </c>
      <c r="AS314" s="130">
        <v>0.7444444444444445</v>
      </c>
      <c r="AT314" s="134" t="s">
        <v>10473</v>
      </c>
      <c r="AU314" s="140">
        <v>0.7729166666666667</v>
      </c>
      <c r="AV314" s="128" t="s">
        <v>10474</v>
      </c>
      <c r="AW314" s="130">
        <v>0.8243055555555555</v>
      </c>
      <c r="AX314" s="130">
        <v>0.48333333333333334</v>
      </c>
      <c r="AY314" s="140">
        <v>0.47291666666666665</v>
      </c>
      <c r="BA314" s="128" t="s">
        <v>10475</v>
      </c>
      <c r="BB314" s="134" t="s">
        <v>10476</v>
      </c>
      <c r="BC314" s="141" t="s">
        <v>10477</v>
      </c>
      <c r="BD314" s="130">
        <v>0.75625</v>
      </c>
      <c r="BE314" s="140">
        <v>0.6625</v>
      </c>
      <c r="BF314" s="141"/>
      <c r="BG314" s="141"/>
      <c r="BH314" s="141"/>
    </row>
    <row r="315">
      <c r="A315" s="122">
        <f t="shared" si="3"/>
        <v>0</v>
      </c>
      <c r="B315" s="122">
        <f t="shared" si="4"/>
        <v>0</v>
      </c>
      <c r="C315" s="122">
        <f t="shared" si="5"/>
        <v>0</v>
      </c>
      <c r="D315" s="122">
        <f t="shared" si="6"/>
        <v>0</v>
      </c>
      <c r="E315" s="122">
        <f t="shared" si="2"/>
        <v>342</v>
      </c>
      <c r="F315" s="135" t="s">
        <v>10480</v>
      </c>
      <c r="H315" s="135" t="s">
        <v>10481</v>
      </c>
      <c r="I315" s="135" t="s">
        <v>10482</v>
      </c>
      <c r="J315" s="135" t="s">
        <v>10483</v>
      </c>
      <c r="L315" s="175" t="s">
        <v>10484</v>
      </c>
      <c r="M315" s="175" t="s">
        <v>10485</v>
      </c>
      <c r="N315" s="169" t="s">
        <v>10487</v>
      </c>
      <c r="O315" s="123" t="s">
        <v>661</v>
      </c>
      <c r="P315" s="142">
        <v>0.5694444444444444</v>
      </c>
      <c r="Q315" s="142">
        <v>0.6055555555555555</v>
      </c>
      <c r="R315" s="142">
        <v>0.7527777777777778</v>
      </c>
      <c r="S315" s="142">
        <v>0.8375</v>
      </c>
      <c r="T315" s="142">
        <v>0.9013888888888889</v>
      </c>
      <c r="U315" s="391">
        <v>1.1041666666666667</v>
      </c>
      <c r="V315" s="391">
        <v>1.1041666666666667</v>
      </c>
      <c r="W315" s="142">
        <v>0.4979166666666667</v>
      </c>
      <c r="X315" s="142">
        <v>0.8409722222222222</v>
      </c>
      <c r="Y315" s="142">
        <v>0.8395833333333333</v>
      </c>
      <c r="Z315" s="142">
        <v>0.5847222222222223</v>
      </c>
      <c r="AA315" s="128" t="s">
        <v>10490</v>
      </c>
      <c r="AB315" s="134" t="s">
        <v>10491</v>
      </c>
      <c r="AC315" s="140">
        <v>0.8</v>
      </c>
      <c r="AD315" s="147" t="s">
        <v>10492</v>
      </c>
      <c r="AE315" s="134" t="s">
        <v>10493</v>
      </c>
      <c r="AF315" s="134" t="s">
        <v>10494</v>
      </c>
      <c r="AG315" s="130">
        <v>0.8381944444444445</v>
      </c>
      <c r="AH315" s="140">
        <v>0.8652777777777778</v>
      </c>
      <c r="AI315" s="142">
        <v>0.8263888888888888</v>
      </c>
      <c r="AJ315" s="145">
        <v>0.6152777777777778</v>
      </c>
      <c r="AK315" s="134" t="s">
        <v>10495</v>
      </c>
      <c r="AL315" s="130">
        <v>0.825</v>
      </c>
      <c r="AM315" s="142">
        <v>0.5673611111111111</v>
      </c>
      <c r="AN315" s="130">
        <v>0.8201388888888889</v>
      </c>
      <c r="AO315" s="130">
        <v>0.8479166666666667</v>
      </c>
      <c r="AP315" s="128" t="s">
        <v>10496</v>
      </c>
      <c r="AQ315" s="128" t="s">
        <v>10497</v>
      </c>
      <c r="AR315" s="140">
        <v>0.6083333333333333</v>
      </c>
      <c r="AS315" s="134" t="s">
        <v>10498</v>
      </c>
      <c r="AT315" s="130">
        <v>0.75</v>
      </c>
      <c r="AU315" s="128" t="s">
        <v>10499</v>
      </c>
      <c r="AV315" s="145">
        <v>0.8902777777777777</v>
      </c>
      <c r="AW315" s="134" t="s">
        <v>10501</v>
      </c>
      <c r="AX315" s="134" t="s">
        <v>10502</v>
      </c>
      <c r="AY315" s="128" t="s">
        <v>10503</v>
      </c>
      <c r="BA315" s="140">
        <v>0.5125</v>
      </c>
      <c r="BB315" s="130">
        <v>0.6173611111111111</v>
      </c>
      <c r="BC315" s="146">
        <v>0.9208333333333333</v>
      </c>
      <c r="BD315" s="134" t="s">
        <v>10505</v>
      </c>
      <c r="BE315" s="128" t="s">
        <v>10507</v>
      </c>
      <c r="BF315" s="146"/>
      <c r="BG315" s="146"/>
      <c r="BH315" s="146"/>
    </row>
    <row r="316">
      <c r="A316" s="122">
        <f t="shared" si="3"/>
        <v>0</v>
      </c>
      <c r="B316" s="122">
        <f t="shared" si="4"/>
        <v>0</v>
      </c>
      <c r="C316" s="122">
        <f t="shared" si="5"/>
        <v>0</v>
      </c>
      <c r="D316" s="122">
        <f t="shared" si="6"/>
        <v>0</v>
      </c>
      <c r="E316" s="122">
        <f t="shared" si="2"/>
        <v>592</v>
      </c>
      <c r="F316" s="135" t="s">
        <v>10508</v>
      </c>
      <c r="H316" s="135" t="s">
        <v>10510</v>
      </c>
      <c r="I316" s="135" t="s">
        <v>10511</v>
      </c>
      <c r="J316" s="135" t="s">
        <v>10512</v>
      </c>
      <c r="L316" s="175" t="s">
        <v>615</v>
      </c>
      <c r="M316" s="175" t="s">
        <v>10514</v>
      </c>
      <c r="N316" s="169" t="s">
        <v>10515</v>
      </c>
      <c r="O316" s="123" t="s">
        <v>10516</v>
      </c>
      <c r="P316" s="138" t="s">
        <v>6602</v>
      </c>
      <c r="Q316" s="138" t="s">
        <v>10517</v>
      </c>
      <c r="R316" s="138" t="s">
        <v>1651</v>
      </c>
      <c r="S316" s="138" t="s">
        <v>10518</v>
      </c>
      <c r="T316" s="138" t="s">
        <v>10519</v>
      </c>
      <c r="U316" s="138" t="s">
        <v>10520</v>
      </c>
      <c r="V316" s="138" t="s">
        <v>10520</v>
      </c>
      <c r="W316" s="138" t="s">
        <v>10521</v>
      </c>
      <c r="X316" s="138" t="s">
        <v>10522</v>
      </c>
      <c r="Y316" s="138" t="s">
        <v>10523</v>
      </c>
      <c r="Z316" s="138" t="s">
        <v>10524</v>
      </c>
      <c r="AA316" s="393">
        <v>1.1020833333333333</v>
      </c>
      <c r="AB316" s="130">
        <v>0.9083333333333333</v>
      </c>
      <c r="AC316" s="128" t="s">
        <v>10525</v>
      </c>
      <c r="AD316" s="125">
        <v>0.9229166666666667</v>
      </c>
      <c r="AE316" s="379">
        <v>1.1916666666666667</v>
      </c>
      <c r="AF316" s="130">
        <v>0.8347222222222223</v>
      </c>
      <c r="AG316" s="134" t="s">
        <v>10526</v>
      </c>
      <c r="AH316" s="128" t="s">
        <v>10527</v>
      </c>
      <c r="AI316" s="138" t="s">
        <v>10222</v>
      </c>
      <c r="AJ316" s="133">
        <v>0.6152777777777778</v>
      </c>
      <c r="AK316" s="379">
        <v>1.2402777777777778</v>
      </c>
      <c r="AL316" s="134" t="s">
        <v>10530</v>
      </c>
      <c r="AM316" s="138" t="s">
        <v>10533</v>
      </c>
      <c r="AN316" s="134" t="s">
        <v>10534</v>
      </c>
      <c r="AO316" s="134" t="s">
        <v>10536</v>
      </c>
      <c r="AP316" s="140">
        <v>0.7027777777777777</v>
      </c>
      <c r="AQ316" s="140">
        <v>0.6069444444444444</v>
      </c>
      <c r="AR316" s="128" t="s">
        <v>10538</v>
      </c>
      <c r="AS316" s="130">
        <v>0.7493055555555556</v>
      </c>
      <c r="AT316" s="134" t="s">
        <v>10539</v>
      </c>
      <c r="AU316" s="140">
        <v>0.775</v>
      </c>
      <c r="AV316" s="128" t="s">
        <v>10541</v>
      </c>
      <c r="AW316" s="130">
        <v>0.8347222222222223</v>
      </c>
      <c r="AX316" s="130">
        <v>0.4847222222222222</v>
      </c>
      <c r="AY316" s="140">
        <v>0.4756944444444444</v>
      </c>
      <c r="BA316" s="128" t="s">
        <v>10542</v>
      </c>
      <c r="BB316" s="134" t="s">
        <v>10543</v>
      </c>
      <c r="BC316" s="141" t="s">
        <v>10544</v>
      </c>
      <c r="BD316" s="130">
        <v>0.7583333333333333</v>
      </c>
      <c r="BE316" s="140">
        <v>0.66875</v>
      </c>
      <c r="BF316" s="141"/>
      <c r="BG316" s="141"/>
      <c r="BH316" s="141"/>
    </row>
    <row r="317">
      <c r="A317" s="122">
        <f t="shared" si="3"/>
        <v>0</v>
      </c>
      <c r="B317" s="122">
        <f t="shared" si="4"/>
        <v>0</v>
      </c>
      <c r="C317" s="122">
        <f t="shared" si="5"/>
        <v>0</v>
      </c>
      <c r="D317" s="122">
        <f t="shared" si="6"/>
        <v>0</v>
      </c>
      <c r="E317" s="122">
        <f t="shared" si="2"/>
        <v>244</v>
      </c>
      <c r="F317" s="135">
        <v>105.0</v>
      </c>
      <c r="H317" s="135">
        <v>105.0</v>
      </c>
      <c r="I317" s="135">
        <v>105.0</v>
      </c>
      <c r="J317" s="135">
        <v>105.0</v>
      </c>
      <c r="L317" s="175" t="s">
        <v>10546</v>
      </c>
      <c r="M317" s="175" t="s">
        <v>10548</v>
      </c>
      <c r="N317" s="169" t="s">
        <v>10549</v>
      </c>
      <c r="O317" s="123" t="s">
        <v>615</v>
      </c>
      <c r="P317" s="142">
        <v>0.5722222222222222</v>
      </c>
      <c r="Q317" s="142">
        <v>0.6159722222222223</v>
      </c>
      <c r="R317" s="142">
        <v>0.7576388888888889</v>
      </c>
      <c r="S317" s="142">
        <v>0.8423611111111111</v>
      </c>
      <c r="T317" s="142">
        <v>0.9131944444444444</v>
      </c>
      <c r="U317" s="391">
        <v>1.1104166666666666</v>
      </c>
      <c r="V317" s="391">
        <v>1.1104166666666666</v>
      </c>
      <c r="W317" s="142">
        <v>0.5020833333333333</v>
      </c>
      <c r="X317" s="142">
        <v>0.8444444444444444</v>
      </c>
      <c r="Y317" s="142">
        <v>0.85</v>
      </c>
      <c r="Z317" s="142">
        <v>0.5881944444444445</v>
      </c>
      <c r="AA317" s="128" t="s">
        <v>10550</v>
      </c>
      <c r="AB317" s="134" t="s">
        <v>10551</v>
      </c>
      <c r="AC317" s="140">
        <v>0.80625</v>
      </c>
      <c r="AD317" s="147" t="s">
        <v>10552</v>
      </c>
      <c r="AE317" s="379">
        <v>1.1979166666666667</v>
      </c>
      <c r="AF317" s="134" t="s">
        <v>10553</v>
      </c>
      <c r="AG317" s="130">
        <v>0.8423611111111111</v>
      </c>
      <c r="AH317" s="140">
        <v>0.8708333333333333</v>
      </c>
      <c r="AI317" s="142">
        <v>0.83125</v>
      </c>
      <c r="AJ317" s="128" t="s">
        <v>10555</v>
      </c>
      <c r="AK317" s="134" t="s">
        <v>10556</v>
      </c>
      <c r="AL317" s="130">
        <v>0.8277777777777777</v>
      </c>
      <c r="AM317" s="142">
        <v>0.5729166666666666</v>
      </c>
      <c r="AN317" s="130">
        <v>0.8208333333333333</v>
      </c>
      <c r="AO317" s="130">
        <v>0.8520833333333333</v>
      </c>
      <c r="AP317" s="128" t="s">
        <v>10557</v>
      </c>
      <c r="AQ317" s="128" t="s">
        <v>10558</v>
      </c>
      <c r="AR317" s="140">
        <v>0.6125</v>
      </c>
      <c r="AS317" s="134" t="s">
        <v>10560</v>
      </c>
      <c r="AT317" s="130">
        <v>0.7520833333333333</v>
      </c>
      <c r="AU317" s="128" t="s">
        <v>4826</v>
      </c>
      <c r="AV317" s="145">
        <v>0.8930555555555556</v>
      </c>
      <c r="AW317" s="134" t="s">
        <v>10562</v>
      </c>
      <c r="AX317" s="134" t="s">
        <v>10563</v>
      </c>
      <c r="AY317" s="128" t="s">
        <v>862</v>
      </c>
      <c r="BA317" s="140">
        <v>0.5152777777777777</v>
      </c>
      <c r="BB317" s="130">
        <v>0.61875</v>
      </c>
      <c r="BC317" s="146">
        <v>0.9208333333333333</v>
      </c>
      <c r="BD317" s="134" t="s">
        <v>10564</v>
      </c>
      <c r="BE317" s="128" t="s">
        <v>10566</v>
      </c>
      <c r="BF317" s="146"/>
      <c r="BG317" s="146"/>
      <c r="BH317" s="146"/>
    </row>
    <row r="318">
      <c r="A318" s="122">
        <f t="shared" si="3"/>
        <v>0</v>
      </c>
      <c r="B318" s="122">
        <f t="shared" si="4"/>
        <v>0</v>
      </c>
      <c r="C318" s="122">
        <f t="shared" si="5"/>
        <v>0</v>
      </c>
      <c r="D318" s="122">
        <f t="shared" si="6"/>
        <v>0</v>
      </c>
      <c r="E318" s="122">
        <f t="shared" si="2"/>
        <v>592</v>
      </c>
      <c r="F318" s="135" t="s">
        <v>10568</v>
      </c>
      <c r="H318" s="135" t="s">
        <v>10569</v>
      </c>
      <c r="I318" s="135" t="s">
        <v>10570</v>
      </c>
      <c r="J318" s="135" t="s">
        <v>10571</v>
      </c>
      <c r="L318" s="175" t="s">
        <v>10572</v>
      </c>
      <c r="M318" s="175" t="s">
        <v>10573</v>
      </c>
      <c r="N318" s="169" t="s">
        <v>10574</v>
      </c>
      <c r="O318" s="123" t="s">
        <v>10576</v>
      </c>
      <c r="P318" s="138" t="s">
        <v>10577</v>
      </c>
      <c r="Q318" s="138" t="s">
        <v>10579</v>
      </c>
      <c r="R318" s="138" t="s">
        <v>10580</v>
      </c>
      <c r="S318" s="138" t="s">
        <v>2299</v>
      </c>
      <c r="T318" s="138" t="s">
        <v>10582</v>
      </c>
      <c r="U318" s="138" t="s">
        <v>10583</v>
      </c>
      <c r="V318" s="138" t="s">
        <v>10583</v>
      </c>
      <c r="W318" s="138" t="s">
        <v>1969</v>
      </c>
      <c r="X318" s="138" t="s">
        <v>10585</v>
      </c>
      <c r="Y318" s="138" t="s">
        <v>10586</v>
      </c>
      <c r="Z318" s="138" t="s">
        <v>10587</v>
      </c>
      <c r="AA318" s="393">
        <v>1.1104166666666666</v>
      </c>
      <c r="AB318" s="130">
        <v>0.9166666666666666</v>
      </c>
      <c r="AC318" s="128" t="s">
        <v>10588</v>
      </c>
      <c r="AD318" s="125">
        <v>0.9243055555555556</v>
      </c>
      <c r="AE318" s="134" t="s">
        <v>10589</v>
      </c>
      <c r="AF318" s="130">
        <v>0.8402777777777778</v>
      </c>
      <c r="AG318" s="134" t="s">
        <v>10590</v>
      </c>
      <c r="AH318" s="128" t="s">
        <v>10591</v>
      </c>
      <c r="AI318" s="138" t="s">
        <v>10282</v>
      </c>
      <c r="AJ318" s="145">
        <v>0.6173611111111111</v>
      </c>
      <c r="AK318" s="379">
        <v>1.2506944444444446</v>
      </c>
      <c r="AL318" s="134" t="s">
        <v>10592</v>
      </c>
      <c r="AM318" s="138" t="s">
        <v>10593</v>
      </c>
      <c r="AN318" s="134" t="s">
        <v>5169</v>
      </c>
      <c r="AO318" s="134" t="s">
        <v>10594</v>
      </c>
      <c r="AP318" s="140">
        <v>0.7041666666666667</v>
      </c>
      <c r="AQ318" s="140">
        <v>0.6083333333333333</v>
      </c>
      <c r="AR318" s="128" t="s">
        <v>10595</v>
      </c>
      <c r="AS318" s="130">
        <v>0.7541666666666667</v>
      </c>
      <c r="AT318" s="134" t="s">
        <v>10596</v>
      </c>
      <c r="AU318" s="140">
        <v>0.7847222222222222</v>
      </c>
      <c r="AV318" s="128" t="s">
        <v>10597</v>
      </c>
      <c r="AW318" s="130">
        <v>0.8368055555555556</v>
      </c>
      <c r="AX318" s="130">
        <v>0.48819444444444443</v>
      </c>
      <c r="AY318" s="140">
        <v>0.47708333333333336</v>
      </c>
      <c r="BA318" s="128" t="s">
        <v>10598</v>
      </c>
      <c r="BB318" s="134" t="s">
        <v>10599</v>
      </c>
      <c r="BC318" s="141" t="s">
        <v>10600</v>
      </c>
      <c r="BD318" s="130">
        <v>0.7590277777777777</v>
      </c>
      <c r="BE318" s="140">
        <v>0.68125</v>
      </c>
      <c r="BF318" s="141"/>
      <c r="BG318" s="141"/>
      <c r="BH318" s="141"/>
    </row>
    <row r="319">
      <c r="A319" s="122">
        <f t="shared" si="3"/>
        <v>0</v>
      </c>
      <c r="B319" s="122">
        <f t="shared" si="4"/>
        <v>0</v>
      </c>
      <c r="C319" s="122">
        <f t="shared" si="5"/>
        <v>0</v>
      </c>
      <c r="D319" s="122">
        <f t="shared" si="6"/>
        <v>0</v>
      </c>
      <c r="E319" s="122">
        <f t="shared" si="2"/>
        <v>328</v>
      </c>
      <c r="F319" s="135" t="s">
        <v>10602</v>
      </c>
      <c r="H319" s="135" t="s">
        <v>10603</v>
      </c>
      <c r="I319" s="135" t="s">
        <v>10604</v>
      </c>
      <c r="J319" s="135" t="s">
        <v>10606</v>
      </c>
      <c r="L319" s="175" t="s">
        <v>10607</v>
      </c>
      <c r="M319" s="175" t="s">
        <v>10608</v>
      </c>
      <c r="N319" s="169" t="s">
        <v>10609</v>
      </c>
      <c r="O319" s="123" t="s">
        <v>10611</v>
      </c>
      <c r="P319" s="142">
        <v>0.5729166666666666</v>
      </c>
      <c r="Q319" s="142">
        <v>0.6208333333333333</v>
      </c>
      <c r="R319" s="142">
        <v>0.7576388888888889</v>
      </c>
      <c r="S319" s="142">
        <v>0.8493055555555555</v>
      </c>
      <c r="T319" s="142">
        <v>0.9194444444444444</v>
      </c>
      <c r="U319" s="391">
        <v>1.1166666666666667</v>
      </c>
      <c r="V319" s="391">
        <v>1.1166666666666667</v>
      </c>
      <c r="W319" s="142">
        <v>0.5055555555555555</v>
      </c>
      <c r="X319" s="142">
        <v>0.85</v>
      </c>
      <c r="Y319" s="142">
        <v>0.8569444444444444</v>
      </c>
      <c r="Z319" s="142">
        <v>0.5958333333333333</v>
      </c>
      <c r="AA319" s="128" t="s">
        <v>10612</v>
      </c>
      <c r="AB319" s="130">
        <v>0.9201388888888888</v>
      </c>
      <c r="AC319" s="140">
        <v>0.8083333333333333</v>
      </c>
      <c r="AD319" s="147" t="s">
        <v>10614</v>
      </c>
      <c r="AE319" s="379">
        <v>1.2083333333333333</v>
      </c>
      <c r="AF319" s="134" t="s">
        <v>10615</v>
      </c>
      <c r="AG319" s="130">
        <v>0.8458333333333333</v>
      </c>
      <c r="AH319" s="140">
        <v>0.8798611111111111</v>
      </c>
      <c r="AI319" s="142">
        <v>0.8416666666666667</v>
      </c>
      <c r="AJ319" s="128" t="s">
        <v>1651</v>
      </c>
      <c r="AK319" s="134" t="s">
        <v>10616</v>
      </c>
      <c r="AL319" s="130">
        <v>0.8326388888888889</v>
      </c>
      <c r="AM319" s="142">
        <v>0.5763888888888888</v>
      </c>
      <c r="AN319" s="130">
        <v>0.825</v>
      </c>
      <c r="AO319" s="130">
        <v>0.85625</v>
      </c>
      <c r="AP319" s="128" t="s">
        <v>10617</v>
      </c>
      <c r="AQ319" s="128" t="s">
        <v>10618</v>
      </c>
      <c r="AR319" s="140">
        <v>0.6173611111111111</v>
      </c>
      <c r="AS319" s="134" t="s">
        <v>10619</v>
      </c>
      <c r="AT319" s="130">
        <v>0.7548611111111111</v>
      </c>
      <c r="AU319" s="128" t="s">
        <v>10620</v>
      </c>
      <c r="AV319" s="145">
        <v>0.8972222222222223</v>
      </c>
      <c r="AW319" s="134" t="s">
        <v>10621</v>
      </c>
      <c r="AX319" s="134" t="s">
        <v>2297</v>
      </c>
      <c r="AY319" s="128" t="s">
        <v>10622</v>
      </c>
      <c r="BA319" s="140">
        <v>0.51875</v>
      </c>
      <c r="BB319" s="130">
        <v>0.6215277777777778</v>
      </c>
      <c r="BC319" s="146">
        <v>0.9229166666666667</v>
      </c>
      <c r="BD319" s="134" t="s">
        <v>10623</v>
      </c>
      <c r="BE319" s="128" t="s">
        <v>10624</v>
      </c>
      <c r="BF319" s="146"/>
      <c r="BG319" s="146"/>
      <c r="BH319" s="146"/>
    </row>
    <row r="320">
      <c r="A320" s="122">
        <f t="shared" si="3"/>
        <v>0</v>
      </c>
      <c r="B320" s="122">
        <f t="shared" si="4"/>
        <v>0</v>
      </c>
      <c r="C320" s="122">
        <f t="shared" si="5"/>
        <v>0</v>
      </c>
      <c r="D320" s="122">
        <f t="shared" si="6"/>
        <v>0</v>
      </c>
      <c r="E320" s="122">
        <f t="shared" si="2"/>
        <v>591</v>
      </c>
      <c r="F320" s="135">
        <v>106.0</v>
      </c>
      <c r="H320" s="135">
        <v>106.0</v>
      </c>
      <c r="I320" s="135">
        <v>106.0</v>
      </c>
      <c r="J320" s="135">
        <v>106.0</v>
      </c>
      <c r="L320" s="175" t="s">
        <v>10625</v>
      </c>
      <c r="M320" s="175" t="s">
        <v>10626</v>
      </c>
      <c r="N320" s="169" t="s">
        <v>10627</v>
      </c>
      <c r="O320" s="123" t="s">
        <v>661</v>
      </c>
      <c r="P320" s="138" t="s">
        <v>10628</v>
      </c>
      <c r="Q320" s="138" t="s">
        <v>1793</v>
      </c>
      <c r="R320" s="138" t="s">
        <v>10630</v>
      </c>
      <c r="S320" s="138" t="s">
        <v>10631</v>
      </c>
      <c r="T320" s="138" t="s">
        <v>10632</v>
      </c>
      <c r="U320" s="138" t="s">
        <v>10633</v>
      </c>
      <c r="V320" s="138" t="s">
        <v>10633</v>
      </c>
      <c r="W320" s="138" t="s">
        <v>10634</v>
      </c>
      <c r="X320" s="138" t="s">
        <v>10636</v>
      </c>
      <c r="Y320" s="138" t="s">
        <v>10637</v>
      </c>
      <c r="Z320" s="138" t="s">
        <v>10638</v>
      </c>
      <c r="AA320" s="393">
        <v>1.1152777777777778</v>
      </c>
      <c r="AB320" s="134" t="s">
        <v>10639</v>
      </c>
      <c r="AC320" s="128" t="s">
        <v>10640</v>
      </c>
      <c r="AD320" s="125">
        <v>0.9284722222222223</v>
      </c>
      <c r="AE320" s="134" t="s">
        <v>10641</v>
      </c>
      <c r="AF320" s="130">
        <v>0.84375</v>
      </c>
      <c r="AG320" s="134" t="s">
        <v>10642</v>
      </c>
      <c r="AH320" s="128" t="s">
        <v>10643</v>
      </c>
      <c r="AI320" s="138" t="s">
        <v>10345</v>
      </c>
      <c r="AJ320" s="145">
        <v>0.6298611111111111</v>
      </c>
      <c r="AK320" s="379">
        <v>1.2583333333333333</v>
      </c>
      <c r="AL320" s="134" t="s">
        <v>10644</v>
      </c>
      <c r="AM320" s="138" t="s">
        <v>10645</v>
      </c>
      <c r="AN320" s="134" t="s">
        <v>10646</v>
      </c>
      <c r="AO320" s="134" t="s">
        <v>10647</v>
      </c>
      <c r="AP320" s="140">
        <v>0.7055555555555556</v>
      </c>
      <c r="AQ320" s="140">
        <v>0.6118055555555556</v>
      </c>
      <c r="AR320" s="128" t="s">
        <v>10648</v>
      </c>
      <c r="AS320" s="130">
        <v>0.7625</v>
      </c>
      <c r="AT320" s="134" t="s">
        <v>10649</v>
      </c>
      <c r="AU320" s="140">
        <v>0.7861111111111111</v>
      </c>
      <c r="AV320" s="128" t="s">
        <v>10650</v>
      </c>
      <c r="AW320" s="130">
        <v>0.8416666666666667</v>
      </c>
      <c r="AX320" s="130">
        <v>0.4895833333333333</v>
      </c>
      <c r="AY320" s="140">
        <v>0.4777777777777778</v>
      </c>
      <c r="BA320" s="128" t="s">
        <v>952</v>
      </c>
      <c r="BB320" s="134" t="s">
        <v>10652</v>
      </c>
      <c r="BC320" s="141" t="s">
        <v>10654</v>
      </c>
      <c r="BD320" s="130">
        <v>0.7611111111111111</v>
      </c>
      <c r="BE320" s="140">
        <v>0.6847222222222222</v>
      </c>
      <c r="BF320" s="141"/>
      <c r="BG320" s="141"/>
      <c r="BH320" s="141"/>
    </row>
    <row r="321">
      <c r="A321" s="122">
        <f t="shared" si="3"/>
        <v>0</v>
      </c>
      <c r="B321" s="122">
        <f t="shared" si="4"/>
        <v>0</v>
      </c>
      <c r="C321" s="122">
        <f t="shared" si="5"/>
        <v>0</v>
      </c>
      <c r="D321" s="122">
        <f t="shared" si="6"/>
        <v>0</v>
      </c>
      <c r="E321" s="122">
        <f t="shared" si="2"/>
        <v>282</v>
      </c>
      <c r="F321" s="135" t="s">
        <v>10655</v>
      </c>
      <c r="H321" s="135" t="s">
        <v>10656</v>
      </c>
      <c r="I321" s="135" t="s">
        <v>10657</v>
      </c>
      <c r="J321" s="135" t="s">
        <v>10658</v>
      </c>
      <c r="L321" s="175" t="s">
        <v>10659</v>
      </c>
      <c r="M321" s="175" t="s">
        <v>10660</v>
      </c>
      <c r="N321" s="169" t="s">
        <v>10662</v>
      </c>
      <c r="O321" s="123" t="s">
        <v>10663</v>
      </c>
      <c r="P321" s="142">
        <v>0.5756944444444444</v>
      </c>
      <c r="Q321" s="142">
        <v>0.6215277777777778</v>
      </c>
      <c r="R321" s="142">
        <v>0.7611111111111111</v>
      </c>
      <c r="S321" s="142">
        <v>0.85</v>
      </c>
      <c r="T321" s="142">
        <v>0.9277777777777778</v>
      </c>
      <c r="U321" s="391">
        <v>1.1215277777777777</v>
      </c>
      <c r="V321" s="391">
        <v>1.1215277777777777</v>
      </c>
      <c r="W321" s="142">
        <v>0.5083333333333333</v>
      </c>
      <c r="X321" s="142">
        <v>0.8604166666666667</v>
      </c>
      <c r="Y321" s="142">
        <v>0.8638888888888889</v>
      </c>
      <c r="Z321" s="142">
        <v>0.6055555555555555</v>
      </c>
      <c r="AA321" s="128" t="s">
        <v>10664</v>
      </c>
      <c r="AB321" s="130">
        <v>0.9243055555555556</v>
      </c>
      <c r="AC321" s="140">
        <v>0.8159722222222222</v>
      </c>
      <c r="AD321" s="147" t="s">
        <v>10665</v>
      </c>
      <c r="AE321" s="379">
        <v>1.2118055555555556</v>
      </c>
      <c r="AF321" s="134" t="s">
        <v>10666</v>
      </c>
      <c r="AG321" s="130">
        <v>0.8472222222222222</v>
      </c>
      <c r="AH321" s="140">
        <v>0.8916666666666667</v>
      </c>
      <c r="AI321" s="142">
        <v>0.8534722222222222</v>
      </c>
      <c r="AJ321" s="128" t="s">
        <v>10667</v>
      </c>
      <c r="AK321" s="134" t="s">
        <v>10668</v>
      </c>
      <c r="AL321" s="130">
        <v>0.8388888888888889</v>
      </c>
      <c r="AM321" s="142">
        <v>0.58125</v>
      </c>
      <c r="AN321" s="130">
        <v>0.8256944444444444</v>
      </c>
      <c r="AO321" s="130">
        <v>0.8604166666666667</v>
      </c>
      <c r="AP321" s="128" t="s">
        <v>10670</v>
      </c>
      <c r="AQ321" s="128" t="s">
        <v>923</v>
      </c>
      <c r="AR321" s="140">
        <v>0.625</v>
      </c>
      <c r="AS321" s="134" t="s">
        <v>10671</v>
      </c>
      <c r="AT321" s="130">
        <v>0.7555555555555555</v>
      </c>
      <c r="AU321" s="128" t="s">
        <v>10672</v>
      </c>
      <c r="AV321" s="145">
        <v>0.9013888888888889</v>
      </c>
      <c r="AW321" s="134" t="s">
        <v>876</v>
      </c>
      <c r="AX321" s="134" t="s">
        <v>2795</v>
      </c>
      <c r="AY321" s="128" t="s">
        <v>10674</v>
      </c>
      <c r="BA321" s="140">
        <v>0.5222222222222223</v>
      </c>
      <c r="BB321" s="130">
        <v>0.6270833333333333</v>
      </c>
      <c r="BC321" s="146">
        <v>0.9256944444444445</v>
      </c>
      <c r="BD321" s="134" t="s">
        <v>10675</v>
      </c>
      <c r="BE321" s="128" t="s">
        <v>10676</v>
      </c>
      <c r="BF321" s="146"/>
      <c r="BG321" s="146"/>
      <c r="BH321" s="146"/>
    </row>
    <row r="322">
      <c r="A322" s="122">
        <f t="shared" si="3"/>
        <v>0</v>
      </c>
      <c r="B322" s="122">
        <f t="shared" si="4"/>
        <v>0</v>
      </c>
      <c r="C322" s="122">
        <f t="shared" si="5"/>
        <v>0</v>
      </c>
      <c r="D322" s="122">
        <f t="shared" si="6"/>
        <v>0</v>
      </c>
      <c r="E322" s="122">
        <f t="shared" si="2"/>
        <v>749</v>
      </c>
      <c r="F322" s="135" t="s">
        <v>10677</v>
      </c>
      <c r="H322" s="135" t="s">
        <v>10678</v>
      </c>
      <c r="I322" s="135" t="s">
        <v>10680</v>
      </c>
      <c r="J322" s="135" t="s">
        <v>10681</v>
      </c>
      <c r="L322" s="175" t="s">
        <v>10682</v>
      </c>
      <c r="M322" s="175" t="s">
        <v>10683</v>
      </c>
      <c r="N322" s="169" t="s">
        <v>10684</v>
      </c>
      <c r="O322" s="123" t="s">
        <v>10685</v>
      </c>
      <c r="P322" s="138" t="s">
        <v>10687</v>
      </c>
      <c r="Q322" s="138" t="s">
        <v>10688</v>
      </c>
      <c r="R322" s="138" t="s">
        <v>10689</v>
      </c>
      <c r="S322" s="138" t="s">
        <v>10690</v>
      </c>
      <c r="T322" s="138" t="s">
        <v>10691</v>
      </c>
      <c r="U322" s="138" t="s">
        <v>10692</v>
      </c>
      <c r="V322" s="138" t="s">
        <v>10692</v>
      </c>
      <c r="W322" s="138" t="s">
        <v>10696</v>
      </c>
      <c r="X322" s="138" t="s">
        <v>10697</v>
      </c>
      <c r="Y322" s="138" t="s">
        <v>10698</v>
      </c>
      <c r="Z322" s="138" t="s">
        <v>7329</v>
      </c>
      <c r="AA322" s="393">
        <v>1.1180555555555556</v>
      </c>
      <c r="AB322" s="134" t="s">
        <v>10699</v>
      </c>
      <c r="AC322" s="128" t="s">
        <v>10700</v>
      </c>
      <c r="AD322" s="125">
        <v>0.9319444444444445</v>
      </c>
      <c r="AE322" s="134" t="s">
        <v>10701</v>
      </c>
      <c r="AF322" s="130">
        <v>0.8486111111111111</v>
      </c>
      <c r="AG322" s="134" t="s">
        <v>10702</v>
      </c>
      <c r="AH322" s="128" t="s">
        <v>10703</v>
      </c>
      <c r="AI322" s="138" t="s">
        <v>10399</v>
      </c>
      <c r="AJ322" s="145">
        <v>0.63125</v>
      </c>
      <c r="AK322" s="379">
        <v>1.2694444444444444</v>
      </c>
      <c r="AL322" s="134" t="s">
        <v>10704</v>
      </c>
      <c r="AM322" s="138" t="s">
        <v>10706</v>
      </c>
      <c r="AN322" s="134" t="s">
        <v>10707</v>
      </c>
      <c r="AO322" s="134" t="s">
        <v>10708</v>
      </c>
      <c r="AP322" s="140">
        <v>0.7083333333333334</v>
      </c>
      <c r="AQ322" s="140">
        <v>0.6173611111111111</v>
      </c>
      <c r="AR322" s="128" t="s">
        <v>10709</v>
      </c>
      <c r="AS322" s="130">
        <v>0.7645833333333333</v>
      </c>
      <c r="AT322" s="134" t="s">
        <v>10710</v>
      </c>
      <c r="AU322" s="140">
        <v>0.7902777777777777</v>
      </c>
      <c r="AV322" s="128" t="s">
        <v>10711</v>
      </c>
      <c r="AW322" s="130">
        <v>0.84375</v>
      </c>
      <c r="AX322" s="130">
        <v>0.4909722222222222</v>
      </c>
      <c r="AY322" s="140">
        <v>0.48055555555555557</v>
      </c>
      <c r="BA322" s="128" t="s">
        <v>8373</v>
      </c>
      <c r="BB322" s="134" t="s">
        <v>10712</v>
      </c>
      <c r="BC322" s="141" t="s">
        <v>10713</v>
      </c>
      <c r="BD322" s="130">
        <v>0.7694444444444445</v>
      </c>
      <c r="BE322" s="140">
        <v>0.6902777777777778</v>
      </c>
      <c r="BF322" s="141"/>
      <c r="BG322" s="141"/>
      <c r="BH322" s="141"/>
    </row>
    <row r="323">
      <c r="A323" s="122">
        <f t="shared" si="3"/>
        <v>0</v>
      </c>
      <c r="B323" s="122">
        <f t="shared" si="4"/>
        <v>0</v>
      </c>
      <c r="C323" s="122">
        <f t="shared" si="5"/>
        <v>0</v>
      </c>
      <c r="D323" s="122">
        <f t="shared" si="6"/>
        <v>0</v>
      </c>
      <c r="E323" s="122">
        <f t="shared" si="2"/>
        <v>332</v>
      </c>
      <c r="F323" s="135">
        <v>107.0</v>
      </c>
      <c r="H323" s="135">
        <v>107.0</v>
      </c>
      <c r="I323" s="135">
        <v>107.0</v>
      </c>
      <c r="J323" s="135">
        <v>107.0</v>
      </c>
      <c r="L323" s="175" t="s">
        <v>10717</v>
      </c>
      <c r="M323" s="175" t="s">
        <v>1196</v>
      </c>
      <c r="N323" s="169" t="s">
        <v>10718</v>
      </c>
      <c r="O323" s="123" t="s">
        <v>10719</v>
      </c>
      <c r="P323" s="142">
        <v>0.5770833333333333</v>
      </c>
      <c r="Q323" s="142">
        <v>0.6236111111111111</v>
      </c>
      <c r="R323" s="142">
        <v>0.7625</v>
      </c>
      <c r="S323" s="142">
        <v>0.8597222222222223</v>
      </c>
      <c r="T323" s="142">
        <v>0.9277777777777778</v>
      </c>
      <c r="U323" s="391">
        <v>1.1291666666666667</v>
      </c>
      <c r="V323" s="391">
        <v>1.1291666666666667</v>
      </c>
      <c r="W323" s="142">
        <v>0.5104166666666666</v>
      </c>
      <c r="X323" s="142">
        <v>0.8625</v>
      </c>
      <c r="Y323" s="142">
        <v>0.8770833333333333</v>
      </c>
      <c r="Z323" s="142">
        <v>0.6125</v>
      </c>
      <c r="AA323" s="128" t="s">
        <v>10720</v>
      </c>
      <c r="AB323" s="130">
        <v>0.9291666666666667</v>
      </c>
      <c r="AC323" s="140">
        <v>0.8222222222222222</v>
      </c>
      <c r="AD323" s="147" t="s">
        <v>10721</v>
      </c>
      <c r="AE323" s="379">
        <v>1.2180555555555554</v>
      </c>
      <c r="AF323" s="134" t="s">
        <v>10722</v>
      </c>
      <c r="AG323" s="130">
        <v>0.8527777777777777</v>
      </c>
      <c r="AH323" s="140">
        <v>0.8986111111111111</v>
      </c>
      <c r="AI323" s="142">
        <v>0.8625</v>
      </c>
      <c r="AJ323" s="128" t="s">
        <v>10723</v>
      </c>
      <c r="AK323" s="134" t="s">
        <v>10724</v>
      </c>
      <c r="AL323" s="130">
        <v>0.8444444444444444</v>
      </c>
      <c r="AM323" s="142">
        <v>0.5840277777777778</v>
      </c>
      <c r="AN323" s="130">
        <v>0.8305555555555556</v>
      </c>
      <c r="AO323" s="130">
        <v>0.8673611111111111</v>
      </c>
      <c r="AP323" s="128" t="s">
        <v>10725</v>
      </c>
      <c r="AQ323" s="128" t="s">
        <v>10726</v>
      </c>
      <c r="AR323" s="140">
        <v>0.6298611111111111</v>
      </c>
      <c r="AS323" s="134" t="s">
        <v>10727</v>
      </c>
      <c r="AT323" s="130">
        <v>0.75625</v>
      </c>
      <c r="AU323" s="128" t="s">
        <v>10729</v>
      </c>
      <c r="AV323" s="145">
        <v>0.9104166666666667</v>
      </c>
      <c r="AW323" s="134" t="s">
        <v>10150</v>
      </c>
      <c r="AX323" s="134" t="s">
        <v>10730</v>
      </c>
      <c r="AY323" s="128" t="s">
        <v>10731</v>
      </c>
      <c r="BA323" s="140">
        <v>0.5229166666666667</v>
      </c>
      <c r="BB323" s="130">
        <v>0.6291666666666667</v>
      </c>
      <c r="BC323" s="146">
        <v>0.9277777777777778</v>
      </c>
      <c r="BD323" s="134" t="s">
        <v>10732</v>
      </c>
      <c r="BE323" s="128" t="s">
        <v>10733</v>
      </c>
      <c r="BF323" s="146"/>
      <c r="BG323" s="146"/>
      <c r="BH323" s="146"/>
    </row>
    <row r="324">
      <c r="A324" s="122">
        <f t="shared" si="3"/>
        <v>0</v>
      </c>
      <c r="B324" s="122">
        <f t="shared" si="4"/>
        <v>0</v>
      </c>
      <c r="C324" s="122">
        <f t="shared" si="5"/>
        <v>0</v>
      </c>
      <c r="D324" s="122">
        <f t="shared" si="6"/>
        <v>0</v>
      </c>
      <c r="E324" s="122">
        <f t="shared" si="2"/>
        <v>655</v>
      </c>
      <c r="F324" s="135" t="s">
        <v>10734</v>
      </c>
      <c r="H324" s="135" t="s">
        <v>10735</v>
      </c>
      <c r="I324" s="135" t="s">
        <v>10736</v>
      </c>
      <c r="J324" s="135" t="s">
        <v>10737</v>
      </c>
      <c r="L324" s="175" t="s">
        <v>10738</v>
      </c>
      <c r="M324" s="175" t="s">
        <v>10739</v>
      </c>
      <c r="N324" s="169" t="s">
        <v>10740</v>
      </c>
      <c r="O324" s="123" t="s">
        <v>10741</v>
      </c>
      <c r="P324" s="138" t="s">
        <v>10742</v>
      </c>
      <c r="Q324" s="138" t="s">
        <v>10743</v>
      </c>
      <c r="R324" s="138" t="s">
        <v>10744</v>
      </c>
      <c r="S324" s="138" t="s">
        <v>10745</v>
      </c>
      <c r="T324" s="138" t="s">
        <v>10746</v>
      </c>
      <c r="U324" s="138" t="s">
        <v>10747</v>
      </c>
      <c r="V324" s="138" t="s">
        <v>10747</v>
      </c>
      <c r="W324" s="138" t="s">
        <v>10748</v>
      </c>
      <c r="X324" s="138" t="s">
        <v>10749</v>
      </c>
      <c r="Y324" s="138" t="s">
        <v>10750</v>
      </c>
      <c r="Z324" s="138" t="s">
        <v>10752</v>
      </c>
      <c r="AA324" s="393">
        <v>1.1215277777777777</v>
      </c>
      <c r="AB324" s="134" t="s">
        <v>10753</v>
      </c>
      <c r="AC324" s="128" t="s">
        <v>10754</v>
      </c>
      <c r="AD324" s="125">
        <v>0.9368055555555556</v>
      </c>
      <c r="AE324" s="134" t="s">
        <v>10755</v>
      </c>
      <c r="AF324" s="130">
        <v>0.8555555555555555</v>
      </c>
      <c r="AG324" s="134" t="s">
        <v>10758</v>
      </c>
      <c r="AH324" s="128" t="s">
        <v>10760</v>
      </c>
      <c r="AI324" s="138" t="s">
        <v>10464</v>
      </c>
      <c r="AJ324" s="145">
        <v>0.6354166666666666</v>
      </c>
      <c r="AK324" s="379">
        <v>1.2770833333333333</v>
      </c>
      <c r="AL324" s="134" t="s">
        <v>10761</v>
      </c>
      <c r="AM324" s="138" t="s">
        <v>10762</v>
      </c>
      <c r="AN324" s="134" t="s">
        <v>10763</v>
      </c>
      <c r="AO324" s="134" t="s">
        <v>10764</v>
      </c>
      <c r="AP324" s="140">
        <v>0.7097222222222223</v>
      </c>
      <c r="AQ324" s="140">
        <v>0.6194444444444445</v>
      </c>
      <c r="AR324" s="128" t="s">
        <v>10765</v>
      </c>
      <c r="AS324" s="130">
        <v>0.7659722222222223</v>
      </c>
      <c r="AT324" s="134" t="s">
        <v>10766</v>
      </c>
      <c r="AU324" s="140">
        <v>0.7923611111111111</v>
      </c>
      <c r="AV324" s="128" t="s">
        <v>10767</v>
      </c>
      <c r="AW324" s="130">
        <v>0.8444444444444444</v>
      </c>
      <c r="AX324" s="130">
        <v>0.4951388888888889</v>
      </c>
      <c r="AY324" s="140">
        <v>0.48333333333333334</v>
      </c>
      <c r="BA324" s="128" t="s">
        <v>10768</v>
      </c>
      <c r="BB324" s="134" t="s">
        <v>10769</v>
      </c>
      <c r="BC324" s="141" t="s">
        <v>10770</v>
      </c>
      <c r="BD324" s="130">
        <v>0.7715277777777778</v>
      </c>
      <c r="BE324" s="140">
        <v>0.6958333333333333</v>
      </c>
      <c r="BF324" s="141"/>
      <c r="BG324" s="141"/>
      <c r="BH324" s="141"/>
    </row>
    <row r="325">
      <c r="A325" s="122">
        <f t="shared" si="3"/>
        <v>0</v>
      </c>
      <c r="B325" s="122">
        <f t="shared" si="4"/>
        <v>0</v>
      </c>
      <c r="C325" s="122">
        <f t="shared" si="5"/>
        <v>0</v>
      </c>
      <c r="D325" s="122">
        <f t="shared" si="6"/>
        <v>0</v>
      </c>
      <c r="E325" s="122">
        <f t="shared" si="2"/>
        <v>413</v>
      </c>
      <c r="F325" s="135" t="s">
        <v>10774</v>
      </c>
      <c r="H325" s="135" t="s">
        <v>10775</v>
      </c>
      <c r="I325" s="135" t="s">
        <v>10776</v>
      </c>
      <c r="J325" s="135" t="s">
        <v>10777</v>
      </c>
      <c r="L325" s="175" t="s">
        <v>10778</v>
      </c>
      <c r="M325" s="175" t="s">
        <v>615</v>
      </c>
      <c r="N325" s="169" t="s">
        <v>10779</v>
      </c>
      <c r="O325" s="123" t="s">
        <v>10780</v>
      </c>
      <c r="P325" s="142">
        <v>0.5826388888888889</v>
      </c>
      <c r="Q325" s="142">
        <v>0.6416666666666667</v>
      </c>
      <c r="R325" s="142">
        <v>0.76875</v>
      </c>
      <c r="S325" s="142">
        <v>0.86875</v>
      </c>
      <c r="T325" s="142">
        <v>0.9347222222222222</v>
      </c>
      <c r="U325" s="391">
        <v>1.1368055555555556</v>
      </c>
      <c r="V325" s="391">
        <v>1.1368055555555556</v>
      </c>
      <c r="W325" s="142">
        <v>0.5159722222222223</v>
      </c>
      <c r="X325" s="142">
        <v>0.8708333333333333</v>
      </c>
      <c r="Y325" s="142">
        <v>0.8805555555555555</v>
      </c>
      <c r="Z325" s="142">
        <v>0.6138888888888889</v>
      </c>
      <c r="AA325" s="128" t="s">
        <v>10781</v>
      </c>
      <c r="AB325" s="130">
        <v>0.9340277777777778</v>
      </c>
      <c r="AC325" s="140">
        <v>0.8256944444444444</v>
      </c>
      <c r="AD325" s="147" t="s">
        <v>10782</v>
      </c>
      <c r="AE325" s="379">
        <v>1.225</v>
      </c>
      <c r="AF325" s="134" t="s">
        <v>10783</v>
      </c>
      <c r="AG325" s="130">
        <v>0.8576388888888888</v>
      </c>
      <c r="AH325" s="140">
        <v>0.9020833333333333</v>
      </c>
      <c r="AI325" s="142">
        <v>0.8652777777777778</v>
      </c>
      <c r="AJ325" s="128" t="s">
        <v>10784</v>
      </c>
      <c r="AK325" s="134" t="s">
        <v>10785</v>
      </c>
      <c r="AL325" s="130">
        <v>0.8520833333333333</v>
      </c>
      <c r="AM325" s="142">
        <v>0.5875</v>
      </c>
      <c r="AN325" s="130">
        <v>0.8368055555555556</v>
      </c>
      <c r="AO325" s="130">
        <v>0.8722222222222222</v>
      </c>
      <c r="AP325" s="128" t="s">
        <v>10786</v>
      </c>
      <c r="AQ325" s="128" t="s">
        <v>10787</v>
      </c>
      <c r="AR325" s="140">
        <v>0.6402777777777777</v>
      </c>
      <c r="AS325" s="134" t="s">
        <v>10788</v>
      </c>
      <c r="AT325" s="130">
        <v>0.7590277777777777</v>
      </c>
      <c r="AU325" s="128" t="s">
        <v>10789</v>
      </c>
      <c r="AV325" s="145">
        <v>0.9208333333333333</v>
      </c>
      <c r="AW325" s="134" t="s">
        <v>10790</v>
      </c>
      <c r="AX325" s="134" t="s">
        <v>10792</v>
      </c>
      <c r="AY325" s="128" t="s">
        <v>10793</v>
      </c>
      <c r="BA325" s="140">
        <v>0.5229166666666667</v>
      </c>
      <c r="BB325" s="130">
        <v>0.6319444444444444</v>
      </c>
      <c r="BC325" s="146">
        <v>0.9375</v>
      </c>
      <c r="BD325" s="134" t="s">
        <v>863</v>
      </c>
      <c r="BE325" s="128" t="s">
        <v>10794</v>
      </c>
      <c r="BF325" s="146"/>
      <c r="BG325" s="146"/>
      <c r="BH325" s="146"/>
    </row>
    <row r="326">
      <c r="A326" s="122">
        <f t="shared" si="3"/>
        <v>0</v>
      </c>
      <c r="B326" s="122">
        <f t="shared" si="4"/>
        <v>0</v>
      </c>
      <c r="C326" s="122">
        <f t="shared" si="5"/>
        <v>0</v>
      </c>
      <c r="D326" s="122">
        <f t="shared" si="6"/>
        <v>0</v>
      </c>
      <c r="E326" s="122">
        <f t="shared" si="2"/>
        <v>587</v>
      </c>
      <c r="F326" s="135">
        <v>108.0</v>
      </c>
      <c r="H326" s="135">
        <v>108.0</v>
      </c>
      <c r="I326" s="135">
        <v>108.0</v>
      </c>
      <c r="J326" s="135">
        <v>108.0</v>
      </c>
      <c r="L326" s="175" t="s">
        <v>10796</v>
      </c>
      <c r="M326" s="175" t="s">
        <v>10797</v>
      </c>
      <c r="N326" s="169" t="s">
        <v>10798</v>
      </c>
      <c r="O326" s="123" t="s">
        <v>10799</v>
      </c>
      <c r="P326" s="138" t="s">
        <v>5223</v>
      </c>
      <c r="Q326" s="138" t="s">
        <v>10800</v>
      </c>
      <c r="R326" s="138" t="s">
        <v>10801</v>
      </c>
      <c r="S326" s="138" t="s">
        <v>10802</v>
      </c>
      <c r="T326" s="138" t="s">
        <v>10803</v>
      </c>
      <c r="U326" s="138" t="s">
        <v>10804</v>
      </c>
      <c r="V326" s="138" t="s">
        <v>10804</v>
      </c>
      <c r="W326" s="138" t="s">
        <v>10805</v>
      </c>
      <c r="X326" s="138" t="s">
        <v>10806</v>
      </c>
      <c r="Y326" s="138" t="s">
        <v>10807</v>
      </c>
      <c r="Z326" s="138" t="s">
        <v>10808</v>
      </c>
      <c r="AA326" s="393">
        <v>1.1277777777777778</v>
      </c>
      <c r="AB326" s="134" t="s">
        <v>10809</v>
      </c>
      <c r="AC326" s="128" t="s">
        <v>10810</v>
      </c>
      <c r="AD326" s="125">
        <v>0.9430555555555555</v>
      </c>
      <c r="AE326" s="134" t="s">
        <v>10811</v>
      </c>
      <c r="AF326" s="130">
        <v>0.8611111111111112</v>
      </c>
      <c r="AG326" s="134" t="s">
        <v>10813</v>
      </c>
      <c r="AH326" s="128" t="s">
        <v>728</v>
      </c>
      <c r="AI326" s="138" t="s">
        <v>10527</v>
      </c>
      <c r="AJ326" s="145">
        <v>0.6388888888888888</v>
      </c>
      <c r="AK326" s="379">
        <v>1.2854166666666667</v>
      </c>
      <c r="AL326" s="134" t="s">
        <v>10814</v>
      </c>
      <c r="AM326" s="138" t="s">
        <v>10815</v>
      </c>
      <c r="AN326" s="134" t="s">
        <v>10816</v>
      </c>
      <c r="AO326" s="134" t="s">
        <v>10817</v>
      </c>
      <c r="AP326" s="140">
        <v>0.7104166666666667</v>
      </c>
      <c r="AQ326" s="140">
        <v>0.6215277777777778</v>
      </c>
      <c r="AR326" s="128" t="s">
        <v>10818</v>
      </c>
      <c r="AS326" s="130">
        <v>0.76875</v>
      </c>
      <c r="AT326" s="134" t="s">
        <v>10819</v>
      </c>
      <c r="AU326" s="140">
        <v>0.8013888888888889</v>
      </c>
      <c r="AV326" s="128" t="s">
        <v>10820</v>
      </c>
      <c r="AW326" s="130">
        <v>0.8451388888888889</v>
      </c>
      <c r="AX326" s="130">
        <v>0.4986111111111111</v>
      </c>
      <c r="AY326" s="140">
        <v>0.49375</v>
      </c>
      <c r="BA326" s="128" t="s">
        <v>10821</v>
      </c>
      <c r="BB326" s="134" t="s">
        <v>10822</v>
      </c>
      <c r="BC326" s="141" t="s">
        <v>4374</v>
      </c>
      <c r="BD326" s="130">
        <v>0.7736111111111111</v>
      </c>
      <c r="BE326" s="140">
        <v>0.7083333333333334</v>
      </c>
      <c r="BF326" s="141"/>
      <c r="BG326" s="141"/>
      <c r="BH326" s="141"/>
    </row>
    <row r="327">
      <c r="A327" s="122">
        <f t="shared" si="3"/>
        <v>0</v>
      </c>
      <c r="B327" s="122">
        <f t="shared" si="4"/>
        <v>0</v>
      </c>
      <c r="C327" s="122">
        <f t="shared" si="5"/>
        <v>0</v>
      </c>
      <c r="D327" s="122">
        <f t="shared" si="6"/>
        <v>0</v>
      </c>
      <c r="E327" s="122">
        <f t="shared" si="2"/>
        <v>358</v>
      </c>
      <c r="F327" s="135" t="s">
        <v>10825</v>
      </c>
      <c r="H327" s="135" t="s">
        <v>10826</v>
      </c>
      <c r="I327" s="135" t="s">
        <v>10827</v>
      </c>
      <c r="J327" s="135" t="s">
        <v>10828</v>
      </c>
      <c r="L327" s="175" t="s">
        <v>10829</v>
      </c>
      <c r="M327" s="175" t="s">
        <v>10830</v>
      </c>
      <c r="N327" s="169" t="s">
        <v>10831</v>
      </c>
      <c r="O327" s="123" t="s">
        <v>10832</v>
      </c>
      <c r="P327" s="142">
        <v>0.5847222222222223</v>
      </c>
      <c r="Q327" s="142">
        <v>0.6430555555555556</v>
      </c>
      <c r="R327" s="142">
        <v>0.7729166666666667</v>
      </c>
      <c r="S327" s="142">
        <v>0.8715277777777778</v>
      </c>
      <c r="T327" s="142">
        <v>0.9409722222222222</v>
      </c>
      <c r="U327" s="391">
        <v>1.1430555555555555</v>
      </c>
      <c r="V327" s="391">
        <v>1.1430555555555555</v>
      </c>
      <c r="W327" s="142">
        <v>0.5180555555555556</v>
      </c>
      <c r="X327" s="142">
        <v>0.8819444444444444</v>
      </c>
      <c r="Y327" s="142">
        <v>0.8840277777777777</v>
      </c>
      <c r="Z327" s="142">
        <v>0.6208333333333333</v>
      </c>
      <c r="AA327" s="128" t="s">
        <v>10834</v>
      </c>
      <c r="AB327" s="130">
        <v>0.9458333333333333</v>
      </c>
      <c r="AC327" s="140">
        <v>0.8277777777777777</v>
      </c>
      <c r="AD327" s="147" t="s">
        <v>10835</v>
      </c>
      <c r="AE327" s="379">
        <v>1.229861111111111</v>
      </c>
      <c r="AF327" s="134" t="s">
        <v>10836</v>
      </c>
      <c r="AG327" s="130">
        <v>0.8618055555555556</v>
      </c>
      <c r="AH327" s="140">
        <v>0.9166666666666666</v>
      </c>
      <c r="AI327" s="142">
        <v>0.8708333333333333</v>
      </c>
      <c r="AJ327" s="128" t="s">
        <v>10837</v>
      </c>
      <c r="AK327" s="134" t="s">
        <v>10838</v>
      </c>
      <c r="AL327" s="130">
        <v>0.8569444444444444</v>
      </c>
      <c r="AM327" s="142">
        <v>0.5909722222222222</v>
      </c>
      <c r="AN327" s="130">
        <v>0.8423611111111111</v>
      </c>
      <c r="AO327" s="130">
        <v>0.8777777777777778</v>
      </c>
      <c r="AP327" s="128" t="s">
        <v>10839</v>
      </c>
      <c r="AQ327" s="128" t="s">
        <v>10840</v>
      </c>
      <c r="AR327" s="140">
        <v>0.6423611111111112</v>
      </c>
      <c r="AS327" s="134" t="s">
        <v>10841</v>
      </c>
      <c r="AT327" s="130">
        <v>0.7638888888888888</v>
      </c>
      <c r="AU327" s="128" t="s">
        <v>10842</v>
      </c>
      <c r="AV327" s="145">
        <v>0.9340277777777778</v>
      </c>
      <c r="AW327" s="134" t="s">
        <v>10844</v>
      </c>
      <c r="AX327" s="134" t="s">
        <v>10845</v>
      </c>
      <c r="AY327" s="128" t="s">
        <v>10846</v>
      </c>
      <c r="BA327" s="140">
        <v>0.525</v>
      </c>
      <c r="BB327" s="130">
        <v>0.64375</v>
      </c>
      <c r="BC327" s="146">
        <v>0.9409722222222222</v>
      </c>
      <c r="BD327" s="134" t="s">
        <v>10847</v>
      </c>
      <c r="BE327" s="128" t="s">
        <v>10849</v>
      </c>
      <c r="BF327" s="146"/>
      <c r="BG327" s="146"/>
      <c r="BH327" s="146"/>
    </row>
    <row r="328">
      <c r="A328" s="122">
        <f t="shared" si="3"/>
        <v>0</v>
      </c>
      <c r="B328" s="122">
        <f t="shared" si="4"/>
        <v>0</v>
      </c>
      <c r="C328" s="122">
        <f t="shared" si="5"/>
        <v>0</v>
      </c>
      <c r="D328" s="122">
        <f t="shared" si="6"/>
        <v>0</v>
      </c>
      <c r="E328" s="122">
        <f t="shared" si="2"/>
        <v>633</v>
      </c>
      <c r="F328" s="135" t="s">
        <v>10850</v>
      </c>
      <c r="H328" s="135" t="s">
        <v>10851</v>
      </c>
      <c r="I328" s="135" t="s">
        <v>10852</v>
      </c>
      <c r="J328" s="135" t="s">
        <v>10853</v>
      </c>
      <c r="L328" s="175" t="s">
        <v>10854</v>
      </c>
      <c r="M328" s="175" t="s">
        <v>661</v>
      </c>
      <c r="N328" s="169" t="s">
        <v>10855</v>
      </c>
      <c r="O328" s="123" t="s">
        <v>10856</v>
      </c>
      <c r="P328" s="138" t="s">
        <v>10857</v>
      </c>
      <c r="Q328" s="138" t="s">
        <v>10858</v>
      </c>
      <c r="R328" s="138" t="s">
        <v>10859</v>
      </c>
      <c r="S328" s="138" t="s">
        <v>10860</v>
      </c>
      <c r="T328" s="138" t="s">
        <v>10861</v>
      </c>
      <c r="U328" s="138" t="s">
        <v>10863</v>
      </c>
      <c r="V328" s="138" t="s">
        <v>10863</v>
      </c>
      <c r="W328" s="138" t="s">
        <v>10864</v>
      </c>
      <c r="X328" s="138" t="s">
        <v>10865</v>
      </c>
      <c r="Y328" s="138" t="s">
        <v>10866</v>
      </c>
      <c r="Z328" s="138" t="s">
        <v>10867</v>
      </c>
      <c r="AA328" s="393">
        <v>1.136111111111111</v>
      </c>
      <c r="AB328" s="134" t="s">
        <v>10868</v>
      </c>
      <c r="AC328" s="128" t="s">
        <v>10869</v>
      </c>
      <c r="AD328" s="125">
        <v>0.9444444444444444</v>
      </c>
      <c r="AE328" s="134" t="s">
        <v>10870</v>
      </c>
      <c r="AF328" s="130">
        <v>0.8666666666666667</v>
      </c>
      <c r="AG328" s="134" t="s">
        <v>10871</v>
      </c>
      <c r="AH328" s="128" t="s">
        <v>10872</v>
      </c>
      <c r="AI328" s="138" t="s">
        <v>10591</v>
      </c>
      <c r="AJ328" s="145">
        <v>0.6423611111111112</v>
      </c>
      <c r="AK328" s="379">
        <v>1.2958333333333334</v>
      </c>
      <c r="AL328" s="134" t="s">
        <v>10874</v>
      </c>
      <c r="AM328" s="138" t="s">
        <v>10875</v>
      </c>
      <c r="AN328" s="134" t="s">
        <v>10876</v>
      </c>
      <c r="AO328" s="134" t="s">
        <v>10877</v>
      </c>
      <c r="AP328" s="140">
        <v>0.7138888888888889</v>
      </c>
      <c r="AQ328" s="140">
        <v>0.6263888888888889</v>
      </c>
      <c r="AR328" s="128" t="s">
        <v>10878</v>
      </c>
      <c r="AS328" s="130">
        <v>0.7729166666666667</v>
      </c>
      <c r="AT328" s="134" t="s">
        <v>10879</v>
      </c>
      <c r="AU328" s="140">
        <v>0.8069444444444445</v>
      </c>
      <c r="AV328" s="128" t="s">
        <v>10880</v>
      </c>
      <c r="AW328" s="130">
        <v>0.8486111111111111</v>
      </c>
      <c r="AX328" s="130">
        <v>0.5034722222222222</v>
      </c>
      <c r="AY328" s="140">
        <v>0.4951388888888889</v>
      </c>
      <c r="BA328" s="128" t="s">
        <v>10881</v>
      </c>
      <c r="BB328" s="134" t="s">
        <v>10882</v>
      </c>
      <c r="BC328" s="141" t="s">
        <v>10883</v>
      </c>
      <c r="BD328" s="130">
        <v>0.7743055555555556</v>
      </c>
      <c r="BE328" s="140">
        <v>0.7111111111111111</v>
      </c>
      <c r="BF328" s="141"/>
      <c r="BG328" s="141"/>
      <c r="BH328" s="141"/>
    </row>
    <row r="329">
      <c r="A329" s="122">
        <f t="shared" si="3"/>
        <v>0</v>
      </c>
      <c r="B329" s="122">
        <f t="shared" si="4"/>
        <v>0</v>
      </c>
      <c r="C329" s="122">
        <f t="shared" si="5"/>
        <v>0</v>
      </c>
      <c r="D329" s="122">
        <f t="shared" si="6"/>
        <v>0</v>
      </c>
      <c r="E329" s="122">
        <f t="shared" si="2"/>
        <v>329</v>
      </c>
      <c r="F329" s="135">
        <v>109.0</v>
      </c>
      <c r="H329" s="135">
        <v>109.0</v>
      </c>
      <c r="I329" s="135">
        <v>109.0</v>
      </c>
      <c r="J329" s="135">
        <v>109.0</v>
      </c>
      <c r="L329" s="175" t="s">
        <v>10884</v>
      </c>
      <c r="M329" s="175" t="s">
        <v>10885</v>
      </c>
      <c r="N329" s="169" t="s">
        <v>10886</v>
      </c>
      <c r="O329" s="123" t="s">
        <v>10887</v>
      </c>
      <c r="P329" s="142">
        <v>0.5854166666666667</v>
      </c>
      <c r="Q329" s="142">
        <v>0.6472222222222223</v>
      </c>
      <c r="R329" s="142">
        <v>0.775</v>
      </c>
      <c r="S329" s="142">
        <v>0.8840277777777777</v>
      </c>
      <c r="T329" s="142">
        <v>0.9513888888888888</v>
      </c>
      <c r="U329" s="391">
        <v>1.15</v>
      </c>
      <c r="V329" s="391">
        <v>1.15</v>
      </c>
      <c r="W329" s="142">
        <v>0.5180555555555556</v>
      </c>
      <c r="X329" s="142">
        <v>0.8875</v>
      </c>
      <c r="Y329" s="142">
        <v>0.8902777777777777</v>
      </c>
      <c r="Z329" s="142">
        <v>0.6263888888888889</v>
      </c>
      <c r="AA329" s="128" t="s">
        <v>10889</v>
      </c>
      <c r="AB329" s="130">
        <v>0.9541666666666667</v>
      </c>
      <c r="AC329" s="140">
        <v>0.8291666666666667</v>
      </c>
      <c r="AD329" s="147" t="s">
        <v>10890</v>
      </c>
      <c r="AE329" s="379">
        <v>1.2381944444444444</v>
      </c>
      <c r="AF329" s="134" t="s">
        <v>10891</v>
      </c>
      <c r="AG329" s="130">
        <v>0.8680555555555556</v>
      </c>
      <c r="AH329" s="140">
        <v>0.91875</v>
      </c>
      <c r="AI329" s="142">
        <v>0.8798611111111111</v>
      </c>
      <c r="AJ329" s="128" t="s">
        <v>10892</v>
      </c>
      <c r="AK329" s="134" t="s">
        <v>10893</v>
      </c>
      <c r="AL329" s="130">
        <v>0.8611111111111112</v>
      </c>
      <c r="AM329" s="142">
        <v>0.59375</v>
      </c>
      <c r="AN329" s="130">
        <v>0.8479166666666667</v>
      </c>
      <c r="AO329" s="130">
        <v>0.8826388888888889</v>
      </c>
      <c r="AP329" s="128" t="s">
        <v>10895</v>
      </c>
      <c r="AQ329" s="128" t="s">
        <v>923</v>
      </c>
      <c r="AR329" s="140">
        <v>0.6493055555555556</v>
      </c>
      <c r="AS329" s="134" t="s">
        <v>10897</v>
      </c>
      <c r="AT329" s="130">
        <v>0.7645833333333333</v>
      </c>
      <c r="AU329" s="128" t="s">
        <v>10898</v>
      </c>
      <c r="AV329" s="145">
        <v>0.9375</v>
      </c>
      <c r="AW329" s="134" t="s">
        <v>10899</v>
      </c>
      <c r="AX329" s="134" t="s">
        <v>10900</v>
      </c>
      <c r="AY329" s="128" t="s">
        <v>10901</v>
      </c>
      <c r="BA329" s="140">
        <v>0.5263888888888889</v>
      </c>
      <c r="BB329" s="130">
        <v>0.6472222222222223</v>
      </c>
      <c r="BC329" s="146">
        <v>0.9423611111111111</v>
      </c>
      <c r="BD329" s="134" t="s">
        <v>10902</v>
      </c>
      <c r="BE329" s="128" t="s">
        <v>10903</v>
      </c>
      <c r="BF329" s="146"/>
      <c r="BG329" s="146"/>
      <c r="BH329" s="146"/>
    </row>
    <row r="330">
      <c r="A330" s="122">
        <f t="shared" si="3"/>
        <v>0</v>
      </c>
      <c r="B330" s="122">
        <f t="shared" si="4"/>
        <v>0</v>
      </c>
      <c r="C330" s="122">
        <f t="shared" si="5"/>
        <v>0</v>
      </c>
      <c r="D330" s="122">
        <f t="shared" si="6"/>
        <v>0</v>
      </c>
      <c r="E330" s="122">
        <f t="shared" si="2"/>
        <v>585</v>
      </c>
      <c r="F330" s="135" t="s">
        <v>10905</v>
      </c>
      <c r="H330" s="135" t="s">
        <v>10906</v>
      </c>
      <c r="I330" s="135" t="s">
        <v>10907</v>
      </c>
      <c r="J330" s="135" t="s">
        <v>10908</v>
      </c>
      <c r="L330" s="175" t="s">
        <v>10909</v>
      </c>
      <c r="M330" s="175" t="s">
        <v>615</v>
      </c>
      <c r="N330" s="169" t="s">
        <v>10910</v>
      </c>
      <c r="O330" s="123" t="s">
        <v>10911</v>
      </c>
      <c r="P330" s="138" t="s">
        <v>10912</v>
      </c>
      <c r="Q330" s="138" t="s">
        <v>10913</v>
      </c>
      <c r="R330" s="138" t="s">
        <v>10914</v>
      </c>
      <c r="S330" s="138" t="s">
        <v>10915</v>
      </c>
      <c r="T330" s="138" t="s">
        <v>10916</v>
      </c>
      <c r="U330" s="138" t="s">
        <v>10917</v>
      </c>
      <c r="V330" s="138" t="s">
        <v>10917</v>
      </c>
      <c r="W330" s="138" t="s">
        <v>10918</v>
      </c>
      <c r="X330" s="138" t="s">
        <v>10919</v>
      </c>
      <c r="Y330" s="138" t="s">
        <v>10920</v>
      </c>
      <c r="Z330" s="138" t="s">
        <v>10921</v>
      </c>
      <c r="AA330" s="393">
        <v>1.1395833333333334</v>
      </c>
      <c r="AB330" s="134" t="s">
        <v>10922</v>
      </c>
      <c r="AC330" s="128" t="s">
        <v>10923</v>
      </c>
      <c r="AD330" s="125">
        <v>0.9520833333333333</v>
      </c>
      <c r="AE330" s="134" t="s">
        <v>10924</v>
      </c>
      <c r="AF330" s="130">
        <v>0.8708333333333333</v>
      </c>
      <c r="AG330" s="134" t="s">
        <v>10925</v>
      </c>
      <c r="AH330" s="128" t="s">
        <v>10926</v>
      </c>
      <c r="AI330" s="138" t="s">
        <v>10643</v>
      </c>
      <c r="AJ330" s="145">
        <v>0.6465277777777778</v>
      </c>
      <c r="AK330" s="379">
        <v>1.3069444444444445</v>
      </c>
      <c r="AL330" s="134" t="s">
        <v>10927</v>
      </c>
      <c r="AM330" s="138" t="s">
        <v>10928</v>
      </c>
      <c r="AN330" s="134" t="s">
        <v>10930</v>
      </c>
      <c r="AO330" s="134" t="s">
        <v>10931</v>
      </c>
      <c r="AP330" s="140">
        <v>0.7180555555555556</v>
      </c>
      <c r="AQ330" s="140">
        <v>0.6319444444444444</v>
      </c>
      <c r="AR330" s="128" t="s">
        <v>10933</v>
      </c>
      <c r="AS330" s="130">
        <v>0.7763888888888889</v>
      </c>
      <c r="AT330" s="134" t="s">
        <v>10934</v>
      </c>
      <c r="AU330" s="140">
        <v>0.8166666666666667</v>
      </c>
      <c r="AV330" s="128" t="s">
        <v>10935</v>
      </c>
      <c r="AW330" s="130">
        <v>0.8506944444444444</v>
      </c>
      <c r="AX330" s="130">
        <v>0.5069444444444444</v>
      </c>
      <c r="AY330" s="140">
        <v>0.4979166666666667</v>
      </c>
      <c r="BA330" s="128" t="s">
        <v>10936</v>
      </c>
      <c r="BB330" s="134" t="s">
        <v>10937</v>
      </c>
      <c r="BC330" s="141" t="s">
        <v>10938</v>
      </c>
      <c r="BD330" s="130">
        <v>0.7756944444444445</v>
      </c>
      <c r="BE330" s="140">
        <v>0.7180555555555556</v>
      </c>
      <c r="BF330" s="141"/>
      <c r="BG330" s="141"/>
      <c r="BH330" s="141"/>
    </row>
    <row r="331">
      <c r="A331" s="122">
        <f t="shared" si="3"/>
        <v>0</v>
      </c>
      <c r="B331" s="122">
        <f t="shared" si="4"/>
        <v>0</v>
      </c>
      <c r="C331" s="122">
        <f t="shared" si="5"/>
        <v>0</v>
      </c>
      <c r="D331" s="122">
        <f t="shared" si="6"/>
        <v>0</v>
      </c>
      <c r="E331" s="122">
        <f t="shared" si="2"/>
        <v>460</v>
      </c>
      <c r="F331" s="135" t="s">
        <v>10939</v>
      </c>
      <c r="H331" s="135" t="s">
        <v>10940</v>
      </c>
      <c r="I331" s="135" t="s">
        <v>10941</v>
      </c>
      <c r="J331" s="135" t="s">
        <v>10942</v>
      </c>
      <c r="L331" s="175" t="s">
        <v>10943</v>
      </c>
      <c r="M331" s="175" t="s">
        <v>10944</v>
      </c>
      <c r="N331" s="169" t="s">
        <v>10945</v>
      </c>
      <c r="O331" s="123" t="s">
        <v>10946</v>
      </c>
      <c r="P331" s="142">
        <v>0.5875</v>
      </c>
      <c r="Q331" s="142">
        <v>0.6513888888888889</v>
      </c>
      <c r="R331" s="142">
        <v>0.7784722222222222</v>
      </c>
      <c r="S331" s="142">
        <v>0.8909722222222223</v>
      </c>
      <c r="T331" s="142">
        <v>0.9590277777777778</v>
      </c>
      <c r="U331" s="391">
        <v>1.1611111111111112</v>
      </c>
      <c r="V331" s="391">
        <v>1.1611111111111112</v>
      </c>
      <c r="W331" s="142">
        <v>0.5194444444444445</v>
      </c>
      <c r="X331" s="142">
        <v>0.8951388888888889</v>
      </c>
      <c r="Y331" s="142">
        <v>0.8916666666666667</v>
      </c>
      <c r="Z331" s="142">
        <v>0.6305555555555555</v>
      </c>
      <c r="AA331" s="128" t="s">
        <v>10948</v>
      </c>
      <c r="AB331" s="130">
        <v>0.9583333333333334</v>
      </c>
      <c r="AC331" s="140">
        <v>0.8347222222222223</v>
      </c>
      <c r="AD331" s="147" t="s">
        <v>10949</v>
      </c>
      <c r="AE331" s="379">
        <v>1.2465277777777777</v>
      </c>
      <c r="AF331" s="134" t="s">
        <v>10950</v>
      </c>
      <c r="AG331" s="130">
        <v>0.8756944444444444</v>
      </c>
      <c r="AH331" s="140">
        <v>0.9291666666666667</v>
      </c>
      <c r="AI331" s="142">
        <v>0.8916666666666667</v>
      </c>
      <c r="AJ331" s="128" t="s">
        <v>10951</v>
      </c>
      <c r="AK331" s="134" t="s">
        <v>728</v>
      </c>
      <c r="AL331" s="130">
        <v>0.8652777777777778</v>
      </c>
      <c r="AM331" s="142">
        <v>0.5958333333333333</v>
      </c>
      <c r="AN331" s="130">
        <v>0.8493055555555555</v>
      </c>
      <c r="AO331" s="130">
        <v>0.8854166666666666</v>
      </c>
      <c r="AP331" s="128" t="s">
        <v>10952</v>
      </c>
      <c r="AQ331" s="128" t="s">
        <v>10953</v>
      </c>
      <c r="AR331" s="140">
        <v>0.6541666666666667</v>
      </c>
      <c r="AS331" s="134" t="s">
        <v>10954</v>
      </c>
      <c r="AT331" s="130">
        <v>0.7680555555555556</v>
      </c>
      <c r="AU331" s="128" t="s">
        <v>10955</v>
      </c>
      <c r="AV331" s="145">
        <v>0.9402777777777778</v>
      </c>
      <c r="AW331" s="134" t="s">
        <v>10956</v>
      </c>
      <c r="AX331" s="134" t="s">
        <v>10957</v>
      </c>
      <c r="AY331" s="128" t="s">
        <v>862</v>
      </c>
      <c r="BA331" s="140">
        <v>0.5298611111111111</v>
      </c>
      <c r="BB331" s="130">
        <v>0.6534722222222222</v>
      </c>
      <c r="BC331" s="146">
        <v>0.9430555555555555</v>
      </c>
      <c r="BD331" s="134" t="s">
        <v>10959</v>
      </c>
      <c r="BE331" s="128" t="s">
        <v>10960</v>
      </c>
      <c r="BF331" s="146"/>
      <c r="BG331" s="146"/>
      <c r="BH331" s="146"/>
    </row>
    <row r="332">
      <c r="A332" s="122">
        <f t="shared" si="3"/>
        <v>0</v>
      </c>
      <c r="B332" s="122">
        <f t="shared" si="4"/>
        <v>0</v>
      </c>
      <c r="C332" s="122">
        <f t="shared" si="5"/>
        <v>0</v>
      </c>
      <c r="D332" s="122">
        <f t="shared" si="6"/>
        <v>0</v>
      </c>
      <c r="E332" s="122">
        <f t="shared" si="2"/>
        <v>550</v>
      </c>
      <c r="F332" s="135">
        <v>110.0</v>
      </c>
      <c r="H332" s="135">
        <v>110.0</v>
      </c>
      <c r="I332" s="135">
        <v>110.0</v>
      </c>
      <c r="J332" s="135">
        <v>110.0</v>
      </c>
      <c r="L332" s="175" t="s">
        <v>10963</v>
      </c>
      <c r="M332" s="175" t="s">
        <v>661</v>
      </c>
      <c r="N332" s="169" t="s">
        <v>10964</v>
      </c>
      <c r="O332" s="123" t="s">
        <v>10965</v>
      </c>
      <c r="P332" s="138" t="s">
        <v>10966</v>
      </c>
      <c r="Q332" s="138" t="s">
        <v>10967</v>
      </c>
      <c r="R332" s="138" t="s">
        <v>10968</v>
      </c>
      <c r="S332" s="138" t="s">
        <v>10969</v>
      </c>
      <c r="T332" s="138" t="s">
        <v>10970</v>
      </c>
      <c r="U332" s="138" t="s">
        <v>10971</v>
      </c>
      <c r="V332" s="138" t="s">
        <v>10971</v>
      </c>
      <c r="W332" s="138" t="s">
        <v>10972</v>
      </c>
      <c r="X332" s="138" t="s">
        <v>10973</v>
      </c>
      <c r="Y332" s="138" t="s">
        <v>10974</v>
      </c>
      <c r="Z332" s="138" t="s">
        <v>10975</v>
      </c>
      <c r="AA332" s="393">
        <v>1.1444444444444444</v>
      </c>
      <c r="AB332" s="134" t="s">
        <v>10976</v>
      </c>
      <c r="AC332" s="128" t="s">
        <v>10977</v>
      </c>
      <c r="AD332" s="125">
        <v>0.9548611111111112</v>
      </c>
      <c r="AE332" s="134" t="s">
        <v>10979</v>
      </c>
      <c r="AF332" s="130">
        <v>0.8722222222222222</v>
      </c>
      <c r="AG332" s="134" t="s">
        <v>10980</v>
      </c>
      <c r="AH332" s="128" t="s">
        <v>10981</v>
      </c>
      <c r="AI332" s="138" t="s">
        <v>10703</v>
      </c>
      <c r="AJ332" s="145">
        <v>0.6590277777777778</v>
      </c>
      <c r="AK332" s="379">
        <v>1.3215277777777779</v>
      </c>
      <c r="AL332" s="134" t="s">
        <v>10982</v>
      </c>
      <c r="AM332" s="138" t="s">
        <v>10983</v>
      </c>
      <c r="AN332" s="134" t="s">
        <v>862</v>
      </c>
      <c r="AO332" s="134" t="s">
        <v>10985</v>
      </c>
      <c r="AP332" s="140">
        <v>0.7201388888888889</v>
      </c>
      <c r="AQ332" s="140">
        <v>0.6319444444444444</v>
      </c>
      <c r="AR332" s="128" t="s">
        <v>10986</v>
      </c>
      <c r="AS332" s="130">
        <v>0.7798611111111111</v>
      </c>
      <c r="AT332" s="134" t="s">
        <v>10987</v>
      </c>
      <c r="AU332" s="140">
        <v>0.8256944444444444</v>
      </c>
      <c r="AV332" s="128" t="s">
        <v>10988</v>
      </c>
      <c r="AW332" s="130">
        <v>0.8520833333333333</v>
      </c>
      <c r="AX332" s="130">
        <v>0.5166666666666667</v>
      </c>
      <c r="AY332" s="140">
        <v>0.5041666666666667</v>
      </c>
      <c r="BA332" s="128" t="s">
        <v>10989</v>
      </c>
      <c r="BB332" s="134" t="s">
        <v>10990</v>
      </c>
      <c r="BC332" s="141" t="s">
        <v>862</v>
      </c>
      <c r="BD332" s="130">
        <v>0.7777777777777778</v>
      </c>
      <c r="BE332" s="140">
        <v>0.7243055555555555</v>
      </c>
      <c r="BF332" s="141"/>
      <c r="BG332" s="141"/>
      <c r="BH332" s="141"/>
    </row>
    <row r="333">
      <c r="A333" s="122">
        <f t="shared" si="3"/>
        <v>0</v>
      </c>
      <c r="B333" s="122">
        <f t="shared" si="4"/>
        <v>0</v>
      </c>
      <c r="C333" s="122">
        <f t="shared" si="5"/>
        <v>0</v>
      </c>
      <c r="D333" s="122">
        <f t="shared" si="6"/>
        <v>0</v>
      </c>
      <c r="E333" s="122">
        <f t="shared" si="2"/>
        <v>302</v>
      </c>
      <c r="F333" s="135" t="s">
        <v>10992</v>
      </c>
      <c r="H333" s="135" t="s">
        <v>10993</v>
      </c>
      <c r="I333" s="135" t="s">
        <v>10994</v>
      </c>
      <c r="J333" s="135" t="s">
        <v>10995</v>
      </c>
      <c r="L333" s="175" t="s">
        <v>10996</v>
      </c>
      <c r="M333" s="175" t="s">
        <v>10997</v>
      </c>
      <c r="N333" s="169" t="s">
        <v>10998</v>
      </c>
      <c r="O333" s="123" t="s">
        <v>615</v>
      </c>
      <c r="P333" s="142">
        <v>0.5916666666666667</v>
      </c>
      <c r="Q333" s="142">
        <v>0.6541666666666667</v>
      </c>
      <c r="R333" s="142">
        <v>0.7861111111111111</v>
      </c>
      <c r="S333" s="142">
        <v>0.8958333333333334</v>
      </c>
      <c r="T333" s="142">
        <v>0.9715277777777778</v>
      </c>
      <c r="U333" s="391">
        <v>1.1680555555555556</v>
      </c>
      <c r="V333" s="391">
        <v>1.1680555555555556</v>
      </c>
      <c r="W333" s="142">
        <v>0.5236111111111111</v>
      </c>
      <c r="X333" s="142">
        <v>0.8986111111111111</v>
      </c>
      <c r="Y333" s="142">
        <v>0.8951388888888889</v>
      </c>
      <c r="Z333" s="142">
        <v>0.6368055555555555</v>
      </c>
      <c r="AA333" s="128" t="s">
        <v>10999</v>
      </c>
      <c r="AB333" s="130">
        <v>0.9604166666666667</v>
      </c>
      <c r="AC333" s="140">
        <v>0.8388888888888889</v>
      </c>
      <c r="AD333" s="147" t="s">
        <v>11000</v>
      </c>
      <c r="AE333" s="379">
        <v>1.2506944444444446</v>
      </c>
      <c r="AF333" s="134" t="s">
        <v>11001</v>
      </c>
      <c r="AG333" s="130">
        <v>0.88125</v>
      </c>
      <c r="AH333" s="140">
        <v>0.9375</v>
      </c>
      <c r="AI333" s="142">
        <v>0.8986111111111111</v>
      </c>
      <c r="AJ333" s="128" t="s">
        <v>11002</v>
      </c>
      <c r="AK333" s="134" t="s">
        <v>11003</v>
      </c>
      <c r="AL333" s="130">
        <v>0.8694444444444445</v>
      </c>
      <c r="AM333" s="142">
        <v>0.5986111111111111</v>
      </c>
      <c r="AN333" s="130">
        <v>0.8520833333333333</v>
      </c>
      <c r="AO333" s="130">
        <v>0.8909722222222223</v>
      </c>
      <c r="AP333" s="128" t="s">
        <v>11004</v>
      </c>
      <c r="AQ333" s="128" t="s">
        <v>11005</v>
      </c>
      <c r="AR333" s="140">
        <v>0.6604166666666667</v>
      </c>
      <c r="AS333" s="134" t="s">
        <v>11006</v>
      </c>
      <c r="AT333" s="130">
        <v>0.7701388888888889</v>
      </c>
      <c r="AU333" s="128" t="s">
        <v>11007</v>
      </c>
      <c r="AV333" s="145">
        <v>0.9493055555555555</v>
      </c>
      <c r="AW333" s="134" t="s">
        <v>11008</v>
      </c>
      <c r="AX333" s="134" t="s">
        <v>11009</v>
      </c>
      <c r="AY333" s="128" t="s">
        <v>11010</v>
      </c>
      <c r="BA333" s="140">
        <v>0.5326388888888889</v>
      </c>
      <c r="BB333" s="130">
        <v>0.6625</v>
      </c>
      <c r="BC333" s="146">
        <v>0.9451388888888889</v>
      </c>
      <c r="BD333" s="134" t="s">
        <v>11011</v>
      </c>
      <c r="BE333" s="128" t="s">
        <v>11013</v>
      </c>
      <c r="BF333" s="146"/>
      <c r="BG333" s="146"/>
      <c r="BH333" s="146"/>
    </row>
    <row r="334">
      <c r="A334" s="122">
        <f t="shared" si="3"/>
        <v>0</v>
      </c>
      <c r="B334" s="122">
        <f t="shared" si="4"/>
        <v>0</v>
      </c>
      <c r="C334" s="122">
        <f t="shared" si="5"/>
        <v>0</v>
      </c>
      <c r="D334" s="122">
        <f t="shared" si="6"/>
        <v>0</v>
      </c>
      <c r="E334" s="122">
        <f t="shared" si="2"/>
        <v>625</v>
      </c>
      <c r="F334" s="135" t="s">
        <v>11014</v>
      </c>
      <c r="H334" s="135" t="s">
        <v>11015</v>
      </c>
      <c r="I334" s="135" t="s">
        <v>11017</v>
      </c>
      <c r="J334" s="135" t="s">
        <v>11018</v>
      </c>
      <c r="L334" s="175" t="s">
        <v>11019</v>
      </c>
      <c r="M334" s="175" t="s">
        <v>1196</v>
      </c>
      <c r="N334" s="169" t="s">
        <v>11020</v>
      </c>
      <c r="O334" s="123" t="s">
        <v>11021</v>
      </c>
      <c r="P334" s="138" t="s">
        <v>11022</v>
      </c>
      <c r="Q334" s="138" t="s">
        <v>11023</v>
      </c>
      <c r="R334" s="138" t="s">
        <v>11024</v>
      </c>
      <c r="S334" s="138" t="s">
        <v>11025</v>
      </c>
      <c r="T334" s="138" t="s">
        <v>11026</v>
      </c>
      <c r="U334" s="138" t="s">
        <v>11027</v>
      </c>
      <c r="V334" s="138" t="s">
        <v>11027</v>
      </c>
      <c r="W334" s="138" t="s">
        <v>11028</v>
      </c>
      <c r="X334" s="138" t="s">
        <v>11029</v>
      </c>
      <c r="Y334" s="138" t="s">
        <v>11030</v>
      </c>
      <c r="Z334" s="138" t="s">
        <v>11031</v>
      </c>
      <c r="AA334" s="393">
        <v>1.148611111111111</v>
      </c>
      <c r="AB334" s="134" t="s">
        <v>11032</v>
      </c>
      <c r="AC334" s="128" t="s">
        <v>11033</v>
      </c>
      <c r="AD334" s="125">
        <v>0.9590277777777778</v>
      </c>
      <c r="AE334" s="134" t="s">
        <v>11034</v>
      </c>
      <c r="AF334" s="130">
        <v>0.8784722222222222</v>
      </c>
      <c r="AG334" s="134" t="s">
        <v>11035</v>
      </c>
      <c r="AH334" s="128" t="s">
        <v>11036</v>
      </c>
      <c r="AI334" s="138" t="s">
        <v>10760</v>
      </c>
      <c r="AJ334" s="145">
        <v>0.6673611111111111</v>
      </c>
      <c r="AK334" s="379">
        <v>1.3229166666666667</v>
      </c>
      <c r="AL334" s="134" t="s">
        <v>11037</v>
      </c>
      <c r="AM334" s="138" t="s">
        <v>4736</v>
      </c>
      <c r="AN334" s="134" t="s">
        <v>11038</v>
      </c>
      <c r="AO334" s="134" t="s">
        <v>11039</v>
      </c>
      <c r="AP334" s="140">
        <v>0.7256944444444444</v>
      </c>
      <c r="AQ334" s="140">
        <v>0.6340277777777777</v>
      </c>
      <c r="AR334" s="128" t="s">
        <v>728</v>
      </c>
      <c r="AS334" s="130">
        <v>0.7819444444444444</v>
      </c>
      <c r="AT334" s="134" t="s">
        <v>11040</v>
      </c>
      <c r="AU334" s="140">
        <v>0.8319444444444445</v>
      </c>
      <c r="AV334" s="128" t="s">
        <v>11042</v>
      </c>
      <c r="AW334" s="130">
        <v>0.8541666666666666</v>
      </c>
      <c r="AX334" s="130">
        <v>0.51875</v>
      </c>
      <c r="AY334" s="140">
        <v>0.5048611111111111</v>
      </c>
      <c r="BA334" s="128" t="s">
        <v>11043</v>
      </c>
      <c r="BB334" s="134" t="s">
        <v>8685</v>
      </c>
      <c r="BC334" s="141" t="s">
        <v>11044</v>
      </c>
      <c r="BD334" s="130">
        <v>0.7826388888888889</v>
      </c>
      <c r="BE334" s="140">
        <v>0.725</v>
      </c>
      <c r="BF334" s="141"/>
      <c r="BG334" s="141"/>
      <c r="BH334" s="141"/>
    </row>
    <row r="335">
      <c r="A335" s="122">
        <f t="shared" si="3"/>
        <v>0</v>
      </c>
      <c r="B335" s="122">
        <f t="shared" si="4"/>
        <v>0</v>
      </c>
      <c r="C335" s="122">
        <f t="shared" si="5"/>
        <v>0</v>
      </c>
      <c r="D335" s="122">
        <f t="shared" si="6"/>
        <v>0</v>
      </c>
      <c r="E335" s="122">
        <f t="shared" si="2"/>
        <v>304</v>
      </c>
      <c r="F335" s="135">
        <v>111.0</v>
      </c>
      <c r="H335" s="135">
        <v>111.0</v>
      </c>
      <c r="I335" s="135">
        <v>111.0</v>
      </c>
      <c r="J335" s="135">
        <v>111.0</v>
      </c>
      <c r="L335" s="175" t="s">
        <v>11046</v>
      </c>
      <c r="M335" s="175" t="s">
        <v>11047</v>
      </c>
      <c r="N335" s="169" t="s">
        <v>11048</v>
      </c>
      <c r="O335" s="123" t="s">
        <v>11049</v>
      </c>
      <c r="P335" s="142">
        <v>0.5944444444444444</v>
      </c>
      <c r="Q335" s="142">
        <v>0.65625</v>
      </c>
      <c r="R335" s="142">
        <v>0.7916666666666666</v>
      </c>
      <c r="S335" s="142">
        <v>0.8972222222222223</v>
      </c>
      <c r="T335" s="142">
        <v>0.9743055555555555</v>
      </c>
      <c r="U335" s="391">
        <v>1.176388888888889</v>
      </c>
      <c r="V335" s="391">
        <v>1.176388888888889</v>
      </c>
      <c r="W335" s="142">
        <v>0.525</v>
      </c>
      <c r="X335" s="142">
        <v>0.9076388888888889</v>
      </c>
      <c r="Y335" s="142">
        <v>0.8972222222222223</v>
      </c>
      <c r="Z335" s="142">
        <v>0.65</v>
      </c>
      <c r="AA335" s="128" t="s">
        <v>11052</v>
      </c>
      <c r="AB335" s="130">
        <v>0.9673611111111111</v>
      </c>
      <c r="AC335" s="140">
        <v>0.8423611111111111</v>
      </c>
      <c r="AD335" s="147" t="s">
        <v>11053</v>
      </c>
      <c r="AE335" s="379">
        <v>1.2555555555555555</v>
      </c>
      <c r="AF335" s="134" t="s">
        <v>11055</v>
      </c>
      <c r="AG335" s="130">
        <v>0.8861111111111111</v>
      </c>
      <c r="AH335" s="140">
        <v>0.9472222222222222</v>
      </c>
      <c r="AI335" s="142">
        <v>0.9020833333333333</v>
      </c>
      <c r="AJ335" s="128" t="s">
        <v>11056</v>
      </c>
      <c r="AK335" s="134" t="s">
        <v>11059</v>
      </c>
      <c r="AL335" s="130">
        <v>0.8729166666666667</v>
      </c>
      <c r="AM335" s="142">
        <v>0.6048611111111111</v>
      </c>
      <c r="AN335" s="130">
        <v>0.8541666666666666</v>
      </c>
      <c r="AO335" s="130">
        <v>0.8951388888888889</v>
      </c>
      <c r="AP335" s="128" t="s">
        <v>11060</v>
      </c>
      <c r="AQ335" s="128" t="s">
        <v>11061</v>
      </c>
      <c r="AR335" s="140">
        <v>0.6631944444444444</v>
      </c>
      <c r="AS335" s="134" t="s">
        <v>11062</v>
      </c>
      <c r="AT335" s="130">
        <v>0.7743055555555556</v>
      </c>
      <c r="AU335" s="128" t="s">
        <v>11063</v>
      </c>
      <c r="AV335" s="145">
        <v>0.9527777777777777</v>
      </c>
      <c r="AW335" s="134" t="s">
        <v>11064</v>
      </c>
      <c r="AX335" s="134" t="s">
        <v>11066</v>
      </c>
      <c r="AY335" s="128" t="s">
        <v>11067</v>
      </c>
      <c r="BA335" s="140">
        <v>0.5416666666666666</v>
      </c>
      <c r="BB335" s="130">
        <v>0.6680555555555555</v>
      </c>
      <c r="BC335" s="146">
        <v>0.9465277777777777</v>
      </c>
      <c r="BD335" s="134" t="s">
        <v>11068</v>
      </c>
      <c r="BE335" s="128" t="s">
        <v>11069</v>
      </c>
      <c r="BF335" s="146"/>
      <c r="BG335" s="146"/>
      <c r="BH335" s="146"/>
    </row>
    <row r="336">
      <c r="A336" s="122">
        <f t="shared" si="3"/>
        <v>0</v>
      </c>
      <c r="B336" s="122">
        <f t="shared" si="4"/>
        <v>0</v>
      </c>
      <c r="C336" s="122">
        <f t="shared" si="5"/>
        <v>0</v>
      </c>
      <c r="D336" s="122">
        <f t="shared" si="6"/>
        <v>0</v>
      </c>
      <c r="E336" s="122">
        <f t="shared" si="2"/>
        <v>564</v>
      </c>
      <c r="F336" s="135" t="s">
        <v>11070</v>
      </c>
      <c r="H336" s="135" t="s">
        <v>11071</v>
      </c>
      <c r="I336" s="135" t="s">
        <v>11074</v>
      </c>
      <c r="J336" s="135" t="s">
        <v>11075</v>
      </c>
      <c r="L336" s="175" t="s">
        <v>11076</v>
      </c>
      <c r="M336" s="175" t="s">
        <v>11077</v>
      </c>
      <c r="N336" s="169" t="s">
        <v>11078</v>
      </c>
      <c r="O336" s="123" t="s">
        <v>615</v>
      </c>
      <c r="P336" s="138" t="s">
        <v>11080</v>
      </c>
      <c r="Q336" s="138" t="s">
        <v>11081</v>
      </c>
      <c r="R336" s="138" t="s">
        <v>11083</v>
      </c>
      <c r="S336" s="138" t="s">
        <v>11085</v>
      </c>
      <c r="T336" s="138" t="s">
        <v>11086</v>
      </c>
      <c r="U336" s="138" t="s">
        <v>11087</v>
      </c>
      <c r="V336" s="138" t="s">
        <v>11087</v>
      </c>
      <c r="W336" s="138" t="s">
        <v>11089</v>
      </c>
      <c r="X336" s="138" t="s">
        <v>11090</v>
      </c>
      <c r="Y336" s="138" t="s">
        <v>11091</v>
      </c>
      <c r="Z336" s="138" t="s">
        <v>11092</v>
      </c>
      <c r="AA336" s="393">
        <v>1.1548611111111111</v>
      </c>
      <c r="AB336" s="134" t="s">
        <v>11093</v>
      </c>
      <c r="AC336" s="128" t="s">
        <v>11094</v>
      </c>
      <c r="AD336" s="125">
        <v>0.9625</v>
      </c>
      <c r="AE336" s="134" t="s">
        <v>11095</v>
      </c>
      <c r="AF336" s="130">
        <v>0.8847222222222222</v>
      </c>
      <c r="AG336" s="134" t="s">
        <v>11096</v>
      </c>
      <c r="AH336" s="128" t="s">
        <v>11097</v>
      </c>
      <c r="AI336" s="138" t="s">
        <v>728</v>
      </c>
      <c r="AJ336" s="145">
        <v>0.6715277777777777</v>
      </c>
      <c r="AK336" s="379">
        <v>1.3270833333333334</v>
      </c>
      <c r="AL336" s="134" t="s">
        <v>11098</v>
      </c>
      <c r="AM336" s="138" t="s">
        <v>11099</v>
      </c>
      <c r="AN336" s="134" t="s">
        <v>11100</v>
      </c>
      <c r="AO336" s="134" t="s">
        <v>11101</v>
      </c>
      <c r="AP336" s="140">
        <v>0.73125</v>
      </c>
      <c r="AQ336" s="140">
        <v>0.6347222222222222</v>
      </c>
      <c r="AR336" s="128" t="s">
        <v>11102</v>
      </c>
      <c r="AS336" s="130">
        <v>0.7840277777777778</v>
      </c>
      <c r="AT336" s="134" t="s">
        <v>11103</v>
      </c>
      <c r="AU336" s="140">
        <v>0.84375</v>
      </c>
      <c r="AV336" s="128" t="s">
        <v>11104</v>
      </c>
      <c r="AW336" s="130">
        <v>0.8569444444444444</v>
      </c>
      <c r="AX336" s="130">
        <v>0.5263888888888889</v>
      </c>
      <c r="AY336" s="140">
        <v>0.5118055555555555</v>
      </c>
      <c r="BA336" s="128" t="s">
        <v>11105</v>
      </c>
      <c r="BB336" s="134" t="s">
        <v>11106</v>
      </c>
      <c r="BC336" s="141" t="s">
        <v>11108</v>
      </c>
      <c r="BD336" s="130">
        <v>0.7833333333333333</v>
      </c>
      <c r="BE336" s="140">
        <v>0.7284722222222222</v>
      </c>
      <c r="BF336" s="141"/>
      <c r="BG336" s="141"/>
      <c r="BH336" s="141"/>
    </row>
    <row r="337">
      <c r="A337" s="122">
        <f t="shared" si="3"/>
        <v>0</v>
      </c>
      <c r="B337" s="122">
        <f t="shared" si="4"/>
        <v>0</v>
      </c>
      <c r="C337" s="122">
        <f t="shared" si="5"/>
        <v>0</v>
      </c>
      <c r="D337" s="122">
        <f t="shared" si="6"/>
        <v>0</v>
      </c>
      <c r="E337" s="122">
        <f t="shared" si="2"/>
        <v>512</v>
      </c>
      <c r="F337" s="135" t="s">
        <v>11109</v>
      </c>
      <c r="H337" s="135" t="s">
        <v>11110</v>
      </c>
      <c r="I337" s="135" t="s">
        <v>11111</v>
      </c>
      <c r="J337" s="135" t="s">
        <v>11112</v>
      </c>
      <c r="L337" s="175" t="s">
        <v>11113</v>
      </c>
      <c r="M337" s="175" t="s">
        <v>615</v>
      </c>
      <c r="N337" s="169" t="s">
        <v>11114</v>
      </c>
      <c r="O337" s="123" t="s">
        <v>11115</v>
      </c>
      <c r="P337" s="142">
        <v>0.5986111111111111</v>
      </c>
      <c r="Q337" s="142">
        <v>0.6673611111111111</v>
      </c>
      <c r="R337" s="142">
        <v>0.7965277777777777</v>
      </c>
      <c r="S337" s="142">
        <v>0.9034722222222222</v>
      </c>
      <c r="T337" s="142">
        <v>0.9777777777777777</v>
      </c>
      <c r="U337" s="391">
        <v>1.1861111111111111</v>
      </c>
      <c r="V337" s="391">
        <v>1.1861111111111111</v>
      </c>
      <c r="W337" s="142">
        <v>0.5347222222222222</v>
      </c>
      <c r="X337" s="142">
        <v>0.9118055555555555</v>
      </c>
      <c r="Y337" s="142">
        <v>0.8993055555555556</v>
      </c>
      <c r="Z337" s="142">
        <v>0.6527777777777778</v>
      </c>
      <c r="AA337" s="128" t="s">
        <v>11117</v>
      </c>
      <c r="AB337" s="130">
        <v>0.9694444444444444</v>
      </c>
      <c r="AC337" s="140">
        <v>0.8506944444444444</v>
      </c>
      <c r="AD337" s="147" t="s">
        <v>11118</v>
      </c>
      <c r="AE337" s="379">
        <v>1.2604166666666667</v>
      </c>
      <c r="AF337" s="134" t="s">
        <v>11119</v>
      </c>
      <c r="AG337" s="130">
        <v>0.8881944444444444</v>
      </c>
      <c r="AH337" s="140">
        <v>0.9569444444444445</v>
      </c>
      <c r="AI337" s="142">
        <v>0.9166666666666666</v>
      </c>
      <c r="AJ337" s="128" t="s">
        <v>11120</v>
      </c>
      <c r="AK337" s="134" t="s">
        <v>11121</v>
      </c>
      <c r="AL337" s="130">
        <v>0.8763888888888889</v>
      </c>
      <c r="AM337" s="142">
        <v>0.6076388888888888</v>
      </c>
      <c r="AN337" s="130">
        <v>0.8583333333333333</v>
      </c>
      <c r="AO337" s="130">
        <v>0.9034722222222222</v>
      </c>
      <c r="AP337" s="128" t="s">
        <v>11122</v>
      </c>
      <c r="AQ337" s="128" t="s">
        <v>11123</v>
      </c>
      <c r="AR337" s="140">
        <v>0.6645833333333333</v>
      </c>
      <c r="AS337" s="134" t="s">
        <v>11124</v>
      </c>
      <c r="AT337" s="130">
        <v>0.775</v>
      </c>
      <c r="AU337" s="128" t="s">
        <v>1055</v>
      </c>
      <c r="AV337" s="145">
        <v>0.9569444444444445</v>
      </c>
      <c r="AW337" s="134" t="s">
        <v>11125</v>
      </c>
      <c r="AX337" s="134" t="s">
        <v>11127</v>
      </c>
      <c r="AY337" s="128" t="s">
        <v>11128</v>
      </c>
      <c r="BA337" s="140">
        <v>0.5458333333333333</v>
      </c>
      <c r="BB337" s="130">
        <v>0.6694444444444444</v>
      </c>
      <c r="BC337" s="146">
        <v>0.9479166666666666</v>
      </c>
      <c r="BD337" s="134" t="s">
        <v>11130</v>
      </c>
      <c r="BE337" s="128" t="s">
        <v>11131</v>
      </c>
      <c r="BF337" s="146"/>
      <c r="BG337" s="146"/>
      <c r="BH337" s="146"/>
    </row>
    <row r="338">
      <c r="A338" s="122">
        <f t="shared" si="3"/>
        <v>0</v>
      </c>
      <c r="B338" s="122">
        <f t="shared" si="4"/>
        <v>0</v>
      </c>
      <c r="C338" s="122">
        <f t="shared" si="5"/>
        <v>0</v>
      </c>
      <c r="D338" s="122">
        <f t="shared" si="6"/>
        <v>0</v>
      </c>
      <c r="E338" s="122">
        <f t="shared" si="2"/>
        <v>484</v>
      </c>
      <c r="F338" s="135">
        <v>112.0</v>
      </c>
      <c r="H338" s="135">
        <v>112.0</v>
      </c>
      <c r="I338" s="135">
        <v>112.0</v>
      </c>
      <c r="J338" s="135">
        <v>112.0</v>
      </c>
      <c r="L338" s="175" t="s">
        <v>11133</v>
      </c>
      <c r="M338" s="175" t="s">
        <v>11134</v>
      </c>
      <c r="N338" s="169" t="s">
        <v>11135</v>
      </c>
      <c r="O338" s="123" t="s">
        <v>661</v>
      </c>
      <c r="P338" s="138" t="s">
        <v>11136</v>
      </c>
      <c r="Q338" s="138" t="s">
        <v>11137</v>
      </c>
      <c r="R338" s="138" t="s">
        <v>11138</v>
      </c>
      <c r="S338" s="138" t="s">
        <v>11139</v>
      </c>
      <c r="T338" s="138" t="s">
        <v>11140</v>
      </c>
      <c r="U338" s="138" t="s">
        <v>11141</v>
      </c>
      <c r="V338" s="138" t="s">
        <v>11141</v>
      </c>
      <c r="W338" s="138" t="s">
        <v>11142</v>
      </c>
      <c r="X338" s="138" t="s">
        <v>11143</v>
      </c>
      <c r="Y338" s="138" t="s">
        <v>11144</v>
      </c>
      <c r="Z338" s="138" t="s">
        <v>11145</v>
      </c>
      <c r="AA338" s="393">
        <v>1.1611111111111112</v>
      </c>
      <c r="AB338" s="130">
        <v>0.9756944444444444</v>
      </c>
      <c r="AC338" s="128" t="s">
        <v>11146</v>
      </c>
      <c r="AD338" s="125">
        <v>0.9715277777777778</v>
      </c>
      <c r="AE338" s="134" t="s">
        <v>11147</v>
      </c>
      <c r="AF338" s="130">
        <v>0.8875</v>
      </c>
      <c r="AG338" s="134" t="s">
        <v>11148</v>
      </c>
      <c r="AH338" s="128" t="s">
        <v>11149</v>
      </c>
      <c r="AI338" s="138" t="s">
        <v>10872</v>
      </c>
      <c r="AJ338" s="145">
        <v>0.6743055555555556</v>
      </c>
      <c r="AK338" s="379">
        <v>1.3340277777777778</v>
      </c>
      <c r="AL338" s="134" t="s">
        <v>11150</v>
      </c>
      <c r="AM338" s="138" t="s">
        <v>11151</v>
      </c>
      <c r="AN338" s="134" t="s">
        <v>11152</v>
      </c>
      <c r="AO338" s="134" t="s">
        <v>11153</v>
      </c>
      <c r="AP338" s="140">
        <v>0.7361111111111112</v>
      </c>
      <c r="AQ338" s="140">
        <v>0.6402777777777777</v>
      </c>
      <c r="AR338" s="128" t="s">
        <v>11154</v>
      </c>
      <c r="AS338" s="130">
        <v>0.7868055555555555</v>
      </c>
      <c r="AT338" s="134" t="s">
        <v>11156</v>
      </c>
      <c r="AU338" s="140">
        <v>0.8506944444444444</v>
      </c>
      <c r="AV338" s="128" t="s">
        <v>11158</v>
      </c>
      <c r="AW338" s="130">
        <v>0.8583333333333333</v>
      </c>
      <c r="AX338" s="130">
        <v>0.5347222222222222</v>
      </c>
      <c r="AY338" s="140">
        <v>0.5215277777777778</v>
      </c>
      <c r="BA338" s="128" t="s">
        <v>11159</v>
      </c>
      <c r="BB338" s="134" t="s">
        <v>11160</v>
      </c>
      <c r="BC338" s="141" t="s">
        <v>11161</v>
      </c>
      <c r="BD338" s="130">
        <v>0.7868055555555555</v>
      </c>
      <c r="BE338" s="140">
        <v>0.7298611111111111</v>
      </c>
      <c r="BF338" s="141"/>
      <c r="BG338" s="141"/>
      <c r="BH338" s="141"/>
    </row>
    <row r="339">
      <c r="A339" s="122">
        <f t="shared" si="3"/>
        <v>0</v>
      </c>
      <c r="B339" s="122">
        <f t="shared" si="4"/>
        <v>0</v>
      </c>
      <c r="C339" s="122">
        <f t="shared" si="5"/>
        <v>0</v>
      </c>
      <c r="D339" s="122">
        <f t="shared" si="6"/>
        <v>0</v>
      </c>
      <c r="E339" s="122">
        <f t="shared" si="2"/>
        <v>373</v>
      </c>
      <c r="F339" s="135" t="s">
        <v>11162</v>
      </c>
      <c r="H339" s="135" t="s">
        <v>11164</v>
      </c>
      <c r="I339" s="135" t="s">
        <v>11165</v>
      </c>
      <c r="J339" s="135" t="s">
        <v>11166</v>
      </c>
      <c r="L339" s="175" t="s">
        <v>11168</v>
      </c>
      <c r="M339" s="175" t="s">
        <v>11169</v>
      </c>
      <c r="N339" s="169" t="s">
        <v>11170</v>
      </c>
      <c r="O339" s="123" t="s">
        <v>11171</v>
      </c>
      <c r="P339" s="142">
        <v>0.60625</v>
      </c>
      <c r="Q339" s="142">
        <v>0.6777777777777778</v>
      </c>
      <c r="R339" s="142">
        <v>0.8104166666666667</v>
      </c>
      <c r="S339" s="142">
        <v>0.9083333333333333</v>
      </c>
      <c r="T339" s="142">
        <v>0.9833333333333333</v>
      </c>
      <c r="U339" s="391">
        <v>1.1888888888888889</v>
      </c>
      <c r="V339" s="391">
        <v>1.1888888888888889</v>
      </c>
      <c r="W339" s="142">
        <v>0.5409722222222222</v>
      </c>
      <c r="X339" s="142">
        <v>0.9138888888888889</v>
      </c>
      <c r="Y339" s="142">
        <v>0.9020833333333333</v>
      </c>
      <c r="Z339" s="142">
        <v>0.6555555555555556</v>
      </c>
      <c r="AA339" s="128" t="s">
        <v>11172</v>
      </c>
      <c r="AB339" s="134" t="s">
        <v>11173</v>
      </c>
      <c r="AC339" s="140">
        <v>0.8548611111111111</v>
      </c>
      <c r="AD339" s="147" t="s">
        <v>11174</v>
      </c>
      <c r="AE339" s="379">
        <v>1.2645833333333334</v>
      </c>
      <c r="AF339" s="134" t="s">
        <v>11175</v>
      </c>
      <c r="AG339" s="130">
        <v>0.89375</v>
      </c>
      <c r="AH339" s="140">
        <v>0.9666666666666667</v>
      </c>
      <c r="AI339" s="142">
        <v>0.91875</v>
      </c>
      <c r="AJ339" s="128" t="s">
        <v>11176</v>
      </c>
      <c r="AK339" s="134" t="s">
        <v>11178</v>
      </c>
      <c r="AL339" s="130">
        <v>0.8854166666666666</v>
      </c>
      <c r="AM339" s="142">
        <v>0.6173611111111111</v>
      </c>
      <c r="AN339" s="130">
        <v>0.8611111111111112</v>
      </c>
      <c r="AO339" s="130">
        <v>0.9076388888888889</v>
      </c>
      <c r="AP339" s="128" t="s">
        <v>11179</v>
      </c>
      <c r="AQ339" s="128" t="s">
        <v>11181</v>
      </c>
      <c r="AR339" s="140">
        <v>0.6666666666666666</v>
      </c>
      <c r="AS339" s="134" t="s">
        <v>7930</v>
      </c>
      <c r="AT339" s="130">
        <v>0.7798611111111111</v>
      </c>
      <c r="AU339" s="128" t="s">
        <v>11182</v>
      </c>
      <c r="AV339" s="145">
        <v>0.9583333333333334</v>
      </c>
      <c r="AW339" s="134" t="s">
        <v>11183</v>
      </c>
      <c r="AX339" s="134" t="s">
        <v>11184</v>
      </c>
      <c r="AY339" s="128" t="s">
        <v>11185</v>
      </c>
      <c r="BA339" s="140">
        <v>0.5458333333333333</v>
      </c>
      <c r="BB339" s="130">
        <v>0.6722222222222223</v>
      </c>
      <c r="BC339" s="146">
        <v>0.9493055555555555</v>
      </c>
      <c r="BD339" s="134" t="s">
        <v>11186</v>
      </c>
      <c r="BE339" s="128" t="s">
        <v>11187</v>
      </c>
      <c r="BF339" s="146"/>
      <c r="BG339" s="146"/>
      <c r="BH339" s="146"/>
    </row>
    <row r="340">
      <c r="A340" s="122">
        <f t="shared" si="3"/>
        <v>0</v>
      </c>
      <c r="B340" s="122">
        <f t="shared" si="4"/>
        <v>0</v>
      </c>
      <c r="C340" s="122">
        <f t="shared" si="5"/>
        <v>0</v>
      </c>
      <c r="D340" s="122">
        <f t="shared" si="6"/>
        <v>0</v>
      </c>
      <c r="E340" s="122">
        <f t="shared" si="2"/>
        <v>651</v>
      </c>
      <c r="F340" s="135" t="s">
        <v>11189</v>
      </c>
      <c r="H340" s="135" t="s">
        <v>11191</v>
      </c>
      <c r="I340" s="135" t="s">
        <v>11192</v>
      </c>
      <c r="J340" s="135" t="s">
        <v>11193</v>
      </c>
      <c r="L340" s="175" t="s">
        <v>11194</v>
      </c>
      <c r="M340" s="175" t="s">
        <v>11195</v>
      </c>
      <c r="N340" s="169" t="s">
        <v>11196</v>
      </c>
      <c r="O340" s="123" t="s">
        <v>615</v>
      </c>
      <c r="P340" s="138" t="s">
        <v>11197</v>
      </c>
      <c r="Q340" s="138" t="s">
        <v>11198</v>
      </c>
      <c r="R340" s="138" t="s">
        <v>11199</v>
      </c>
      <c r="S340" s="138" t="s">
        <v>11200</v>
      </c>
      <c r="T340" s="138" t="s">
        <v>11201</v>
      </c>
      <c r="U340" s="138" t="s">
        <v>11202</v>
      </c>
      <c r="V340" s="138" t="s">
        <v>11202</v>
      </c>
      <c r="W340" s="138" t="s">
        <v>11203</v>
      </c>
      <c r="X340" s="138" t="s">
        <v>11204</v>
      </c>
      <c r="Y340" s="138" t="s">
        <v>11205</v>
      </c>
      <c r="Z340" s="138" t="s">
        <v>11206</v>
      </c>
      <c r="AA340" s="393">
        <v>1.1680555555555556</v>
      </c>
      <c r="AB340" s="130">
        <v>0.9826388888888888</v>
      </c>
      <c r="AC340" s="128" t="s">
        <v>11207</v>
      </c>
      <c r="AD340" s="125">
        <v>0.9756944444444444</v>
      </c>
      <c r="AE340" s="134" t="s">
        <v>11208</v>
      </c>
      <c r="AF340" s="130">
        <v>0.8909722222222223</v>
      </c>
      <c r="AG340" s="134" t="s">
        <v>11209</v>
      </c>
      <c r="AH340" s="128" t="s">
        <v>11210</v>
      </c>
      <c r="AI340" s="138" t="s">
        <v>10926</v>
      </c>
      <c r="AJ340" s="145">
        <v>0.6784722222222223</v>
      </c>
      <c r="AK340" s="379">
        <v>1.3451388888888889</v>
      </c>
      <c r="AL340" s="134" t="s">
        <v>11211</v>
      </c>
      <c r="AM340" s="138" t="s">
        <v>11212</v>
      </c>
      <c r="AN340" s="134" t="s">
        <v>11213</v>
      </c>
      <c r="AO340" s="134" t="s">
        <v>11214</v>
      </c>
      <c r="AP340" s="140">
        <v>0.7395833333333334</v>
      </c>
      <c r="AQ340" s="140">
        <v>0.6493055555555556</v>
      </c>
      <c r="AR340" s="128" t="s">
        <v>11215</v>
      </c>
      <c r="AS340" s="130">
        <v>0.7881944444444444</v>
      </c>
      <c r="AT340" s="134" t="s">
        <v>11216</v>
      </c>
      <c r="AU340" s="140">
        <v>0.8520833333333333</v>
      </c>
      <c r="AV340" s="128" t="s">
        <v>11218</v>
      </c>
      <c r="AW340" s="130">
        <v>0.8659722222222223</v>
      </c>
      <c r="AX340" s="130">
        <v>0.5409722222222222</v>
      </c>
      <c r="AY340" s="140">
        <v>0.5256944444444445</v>
      </c>
      <c r="BA340" s="128" t="s">
        <v>11219</v>
      </c>
      <c r="BB340" s="134" t="s">
        <v>11220</v>
      </c>
      <c r="BC340" s="141" t="s">
        <v>11222</v>
      </c>
      <c r="BD340" s="130">
        <v>0.7902777777777777</v>
      </c>
      <c r="BE340" s="140">
        <v>0.7326388888888888</v>
      </c>
      <c r="BF340" s="141"/>
      <c r="BG340" s="141"/>
      <c r="BH340" s="141"/>
    </row>
    <row r="341">
      <c r="A341" s="122">
        <f t="shared" si="3"/>
        <v>0</v>
      </c>
      <c r="B341" s="122">
        <f t="shared" si="4"/>
        <v>0</v>
      </c>
      <c r="C341" s="122">
        <f t="shared" si="5"/>
        <v>0</v>
      </c>
      <c r="D341" s="122">
        <f t="shared" si="6"/>
        <v>0</v>
      </c>
      <c r="E341" s="122">
        <f t="shared" si="2"/>
        <v>420</v>
      </c>
      <c r="F341" s="135">
        <v>113.0</v>
      </c>
      <c r="H341" s="135">
        <v>113.0</v>
      </c>
      <c r="I341" s="135">
        <v>113.0</v>
      </c>
      <c r="J341" s="135">
        <v>113.0</v>
      </c>
      <c r="L341" s="175" t="s">
        <v>11223</v>
      </c>
      <c r="M341" s="175" t="s">
        <v>11224</v>
      </c>
      <c r="N341" s="169" t="s">
        <v>11225</v>
      </c>
      <c r="O341" s="123" t="s">
        <v>11226</v>
      </c>
      <c r="P341" s="142">
        <v>0.6097222222222223</v>
      </c>
      <c r="Q341" s="142">
        <v>0.6798611111111111</v>
      </c>
      <c r="R341" s="142">
        <v>0.8125</v>
      </c>
      <c r="S341" s="142">
        <v>0.9194444444444444</v>
      </c>
      <c r="T341" s="142">
        <v>0.9840277777777777</v>
      </c>
      <c r="U341" s="391">
        <v>1.1909722222222223</v>
      </c>
      <c r="V341" s="391">
        <v>1.1909722222222223</v>
      </c>
      <c r="W341" s="142">
        <v>0.54375</v>
      </c>
      <c r="X341" s="142">
        <v>0.9215277777777777</v>
      </c>
      <c r="Y341" s="142">
        <v>0.9041666666666667</v>
      </c>
      <c r="Z341" s="142">
        <v>0.6611111111111111</v>
      </c>
      <c r="AA341" s="128" t="s">
        <v>11228</v>
      </c>
      <c r="AB341" s="130">
        <v>0.9875</v>
      </c>
      <c r="AC341" s="140">
        <v>0.8597222222222223</v>
      </c>
      <c r="AD341" s="147" t="s">
        <v>11229</v>
      </c>
      <c r="AE341" s="379">
        <v>1.2673611111111112</v>
      </c>
      <c r="AF341" s="134" t="s">
        <v>11230</v>
      </c>
      <c r="AG341" s="130">
        <v>0.8979166666666667</v>
      </c>
      <c r="AH341" s="140">
        <v>0.96875</v>
      </c>
      <c r="AI341" s="142">
        <v>0.9291666666666667</v>
      </c>
      <c r="AJ341" s="128" t="s">
        <v>11231</v>
      </c>
      <c r="AK341" s="134" t="s">
        <v>11232</v>
      </c>
      <c r="AL341" s="130">
        <v>0.8888888888888888</v>
      </c>
      <c r="AM341" s="142">
        <v>0.6180555555555556</v>
      </c>
      <c r="AN341" s="130">
        <v>0.8659722222222223</v>
      </c>
      <c r="AO341" s="130">
        <v>0.9118055555555555</v>
      </c>
      <c r="AP341" s="128" t="s">
        <v>11233</v>
      </c>
      <c r="AQ341" s="128" t="s">
        <v>11234</v>
      </c>
      <c r="AR341" s="140">
        <v>0.6784722222222223</v>
      </c>
      <c r="AS341" s="134" t="s">
        <v>11235</v>
      </c>
      <c r="AT341" s="130">
        <v>0.78125</v>
      </c>
      <c r="AU341" s="128" t="s">
        <v>11236</v>
      </c>
      <c r="AV341" s="145">
        <v>0.9611111111111111</v>
      </c>
      <c r="AW341" s="134" t="s">
        <v>11237</v>
      </c>
      <c r="AX341" s="134" t="s">
        <v>11238</v>
      </c>
      <c r="AY341" s="128" t="s">
        <v>11239</v>
      </c>
      <c r="BA341" s="140">
        <v>0.5513888888888889</v>
      </c>
      <c r="BB341" s="130">
        <v>0.6743055555555556</v>
      </c>
      <c r="BC341" s="146">
        <v>0.9520833333333333</v>
      </c>
      <c r="BD341" s="134" t="s">
        <v>11240</v>
      </c>
      <c r="BE341" s="128" t="s">
        <v>11241</v>
      </c>
      <c r="BF341" s="146"/>
      <c r="BG341" s="146"/>
      <c r="BH341" s="146"/>
    </row>
    <row r="342">
      <c r="A342" s="122">
        <f t="shared" si="3"/>
        <v>0</v>
      </c>
      <c r="B342" s="122">
        <f t="shared" si="4"/>
        <v>0</v>
      </c>
      <c r="C342" s="122">
        <f t="shared" si="5"/>
        <v>0</v>
      </c>
      <c r="D342" s="122">
        <f t="shared" si="6"/>
        <v>0</v>
      </c>
      <c r="E342" s="122">
        <f t="shared" si="2"/>
        <v>476</v>
      </c>
      <c r="F342" s="135" t="s">
        <v>11245</v>
      </c>
      <c r="H342" s="135" t="s">
        <v>11246</v>
      </c>
      <c r="I342" s="135" t="s">
        <v>11248</v>
      </c>
      <c r="J342" s="135" t="s">
        <v>11249</v>
      </c>
      <c r="L342" s="175" t="s">
        <v>11250</v>
      </c>
      <c r="M342" s="175" t="s">
        <v>11251</v>
      </c>
      <c r="N342" s="169" t="s">
        <v>661</v>
      </c>
      <c r="O342" s="123" t="s">
        <v>661</v>
      </c>
      <c r="P342" s="138" t="s">
        <v>11252</v>
      </c>
      <c r="Q342" s="138" t="s">
        <v>11253</v>
      </c>
      <c r="R342" s="138" t="s">
        <v>11254</v>
      </c>
      <c r="S342" s="138" t="s">
        <v>11255</v>
      </c>
      <c r="T342" s="138" t="s">
        <v>3926</v>
      </c>
      <c r="U342" s="138" t="s">
        <v>11257</v>
      </c>
      <c r="V342" s="138" t="s">
        <v>11257</v>
      </c>
      <c r="W342" s="138" t="s">
        <v>11258</v>
      </c>
      <c r="X342" s="138" t="s">
        <v>11259</v>
      </c>
      <c r="Y342" s="138" t="s">
        <v>11260</v>
      </c>
      <c r="Z342" s="138" t="s">
        <v>11261</v>
      </c>
      <c r="AA342" s="393">
        <v>1.1743055555555555</v>
      </c>
      <c r="AB342" s="134" t="s">
        <v>11262</v>
      </c>
      <c r="AC342" s="128" t="s">
        <v>11263</v>
      </c>
      <c r="AD342" s="125">
        <v>0.9784722222222222</v>
      </c>
      <c r="AE342" s="134" t="s">
        <v>11264</v>
      </c>
      <c r="AF342" s="130">
        <v>0.8951388888888889</v>
      </c>
      <c r="AG342" s="134" t="s">
        <v>11265</v>
      </c>
      <c r="AH342" s="128" t="s">
        <v>11266</v>
      </c>
      <c r="AI342" s="138" t="s">
        <v>10981</v>
      </c>
      <c r="AJ342" s="145">
        <v>0.6805555555555556</v>
      </c>
      <c r="AK342" s="379">
        <v>1.35</v>
      </c>
      <c r="AL342" s="134" t="s">
        <v>11267</v>
      </c>
      <c r="AM342" s="138" t="s">
        <v>11268</v>
      </c>
      <c r="AN342" s="134" t="s">
        <v>11269</v>
      </c>
      <c r="AO342" s="134" t="s">
        <v>11271</v>
      </c>
      <c r="AP342" s="140">
        <v>0.7423611111111111</v>
      </c>
      <c r="AQ342" s="140">
        <v>0.6569444444444444</v>
      </c>
      <c r="AR342" s="128" t="s">
        <v>11272</v>
      </c>
      <c r="AS342" s="130">
        <v>0.7902777777777777</v>
      </c>
      <c r="AT342" s="134" t="s">
        <v>11273</v>
      </c>
      <c r="AU342" s="140">
        <v>0.8659722222222223</v>
      </c>
      <c r="AV342" s="128" t="s">
        <v>11274</v>
      </c>
      <c r="AW342" s="130">
        <v>0.8701388888888889</v>
      </c>
      <c r="AX342" s="130">
        <v>0.5423611111111111</v>
      </c>
      <c r="AY342" s="140">
        <v>0.5298611111111111</v>
      </c>
      <c r="BA342" s="128" t="s">
        <v>11275</v>
      </c>
      <c r="BB342" s="134" t="s">
        <v>10652</v>
      </c>
      <c r="BC342" s="141" t="s">
        <v>11276</v>
      </c>
      <c r="BD342" s="130">
        <v>0.7972222222222223</v>
      </c>
      <c r="BE342" s="140">
        <v>0.7333333333333333</v>
      </c>
      <c r="BF342" s="141"/>
      <c r="BG342" s="141"/>
      <c r="BH342" s="141"/>
    </row>
    <row r="343">
      <c r="A343" s="122">
        <f t="shared" si="3"/>
        <v>0</v>
      </c>
      <c r="B343" s="122">
        <f t="shared" si="4"/>
        <v>0</v>
      </c>
      <c r="C343" s="122">
        <f t="shared" si="5"/>
        <v>0</v>
      </c>
      <c r="D343" s="122">
        <f t="shared" si="6"/>
        <v>0</v>
      </c>
      <c r="E343" s="122">
        <f t="shared" si="2"/>
        <v>313</v>
      </c>
      <c r="F343" s="135" t="s">
        <v>11277</v>
      </c>
      <c r="H343" s="135" t="s">
        <v>11278</v>
      </c>
      <c r="I343" s="135" t="s">
        <v>11279</v>
      </c>
      <c r="J343" s="135" t="s">
        <v>11280</v>
      </c>
      <c r="L343" s="175" t="s">
        <v>11281</v>
      </c>
      <c r="M343" s="175" t="s">
        <v>11282</v>
      </c>
      <c r="N343" s="169" t="s">
        <v>11283</v>
      </c>
      <c r="O343" s="123" t="s">
        <v>11284</v>
      </c>
      <c r="P343" s="142">
        <v>0.6229166666666667</v>
      </c>
      <c r="Q343" s="142">
        <v>0.6847222222222222</v>
      </c>
      <c r="R343" s="142">
        <v>0.81875</v>
      </c>
      <c r="S343" s="142">
        <v>0.9222222222222223</v>
      </c>
      <c r="T343" s="142">
        <v>0.9916666666666667</v>
      </c>
      <c r="U343" s="391">
        <v>1.1944444444444444</v>
      </c>
      <c r="V343" s="391">
        <v>1.1944444444444444</v>
      </c>
      <c r="W343" s="142">
        <v>0.5451388888888888</v>
      </c>
      <c r="X343" s="142">
        <v>0.925</v>
      </c>
      <c r="Y343" s="142">
        <v>0.9097222222222222</v>
      </c>
      <c r="Z343" s="142">
        <v>0.6638888888888889</v>
      </c>
      <c r="AA343" s="128" t="s">
        <v>11286</v>
      </c>
      <c r="AB343" s="130">
        <v>0.9944444444444445</v>
      </c>
      <c r="AC343" s="140">
        <v>0.8652777777777778</v>
      </c>
      <c r="AD343" s="147" t="s">
        <v>11287</v>
      </c>
      <c r="AE343" s="379">
        <v>1.2715277777777778</v>
      </c>
      <c r="AF343" s="134" t="s">
        <v>11288</v>
      </c>
      <c r="AG343" s="130">
        <v>0.9097222222222222</v>
      </c>
      <c r="AH343" s="140">
        <v>0.9708333333333333</v>
      </c>
      <c r="AI343" s="142">
        <v>0.9375</v>
      </c>
      <c r="AJ343" s="128" t="s">
        <v>862</v>
      </c>
      <c r="AK343" s="134" t="s">
        <v>1055</v>
      </c>
      <c r="AL343" s="130">
        <v>0.8916666666666667</v>
      </c>
      <c r="AM343" s="142">
        <v>0.6222222222222222</v>
      </c>
      <c r="AN343" s="130">
        <v>0.8673611111111111</v>
      </c>
      <c r="AO343" s="130">
        <v>0.9152777777777777</v>
      </c>
      <c r="AP343" s="128" t="s">
        <v>11289</v>
      </c>
      <c r="AQ343" s="128" t="s">
        <v>11290</v>
      </c>
      <c r="AR343" s="140">
        <v>0.6902777777777778</v>
      </c>
      <c r="AS343" s="134" t="s">
        <v>11291</v>
      </c>
      <c r="AT343" s="130">
        <v>0.7826388888888889</v>
      </c>
      <c r="AU343" s="128" t="s">
        <v>11292</v>
      </c>
      <c r="AV343" s="145">
        <v>0.96875</v>
      </c>
      <c r="AW343" s="134" t="s">
        <v>11293</v>
      </c>
      <c r="AX343" s="134" t="s">
        <v>11294</v>
      </c>
      <c r="AY343" s="128" t="s">
        <v>653</v>
      </c>
      <c r="BA343" s="140">
        <v>0.5597222222222222</v>
      </c>
      <c r="BB343" s="130">
        <v>0.6791666666666667</v>
      </c>
      <c r="BC343" s="146">
        <v>0.9555555555555556</v>
      </c>
      <c r="BD343" s="134" t="s">
        <v>11297</v>
      </c>
      <c r="BE343" s="128" t="s">
        <v>11298</v>
      </c>
      <c r="BF343" s="146"/>
      <c r="BG343" s="146"/>
      <c r="BH343" s="146"/>
    </row>
    <row r="344">
      <c r="A344" s="122">
        <f t="shared" si="3"/>
        <v>0</v>
      </c>
      <c r="B344" s="122">
        <f t="shared" si="4"/>
        <v>0</v>
      </c>
      <c r="C344" s="122">
        <f t="shared" si="5"/>
        <v>0</v>
      </c>
      <c r="D344" s="122">
        <f t="shared" si="6"/>
        <v>0</v>
      </c>
      <c r="E344" s="122">
        <f t="shared" si="2"/>
        <v>625</v>
      </c>
      <c r="F344" s="135">
        <v>114.0</v>
      </c>
      <c r="H344" s="135">
        <v>114.0</v>
      </c>
      <c r="I344" s="135">
        <v>114.0</v>
      </c>
      <c r="J344" s="135">
        <v>114.0</v>
      </c>
      <c r="L344" s="175" t="s">
        <v>11300</v>
      </c>
      <c r="M344" s="175" t="s">
        <v>11301</v>
      </c>
      <c r="N344" s="169" t="s">
        <v>615</v>
      </c>
      <c r="O344" s="123" t="s">
        <v>11302</v>
      </c>
      <c r="P344" s="138" t="s">
        <v>11303</v>
      </c>
      <c r="Q344" s="138" t="s">
        <v>11304</v>
      </c>
      <c r="R344" s="138" t="s">
        <v>11305</v>
      </c>
      <c r="S344" s="138" t="s">
        <v>11306</v>
      </c>
      <c r="T344" s="138" t="s">
        <v>11307</v>
      </c>
      <c r="U344" s="138" t="s">
        <v>11308</v>
      </c>
      <c r="V344" s="138" t="s">
        <v>11308</v>
      </c>
      <c r="W344" s="138" t="s">
        <v>11309</v>
      </c>
      <c r="X344" s="138" t="s">
        <v>11310</v>
      </c>
      <c r="Y344" s="138" t="s">
        <v>11311</v>
      </c>
      <c r="Z344" s="138" t="s">
        <v>11312</v>
      </c>
      <c r="AA344" s="393">
        <v>1.1819444444444445</v>
      </c>
      <c r="AB344" s="379">
        <v>1.0006944444444446</v>
      </c>
      <c r="AC344" s="128" t="s">
        <v>11313</v>
      </c>
      <c r="AD344" s="125">
        <v>0.98125</v>
      </c>
      <c r="AE344" s="134" t="s">
        <v>11314</v>
      </c>
      <c r="AF344" s="130">
        <v>0.8993055555555556</v>
      </c>
      <c r="AG344" s="134" t="s">
        <v>11315</v>
      </c>
      <c r="AH344" s="128" t="s">
        <v>11316</v>
      </c>
      <c r="AI344" s="138" t="s">
        <v>11036</v>
      </c>
      <c r="AJ344" s="145">
        <v>0.6819444444444445</v>
      </c>
      <c r="AK344" s="379">
        <v>1.3631944444444444</v>
      </c>
      <c r="AL344" s="134" t="s">
        <v>11317</v>
      </c>
      <c r="AM344" s="138" t="s">
        <v>11318</v>
      </c>
      <c r="AN344" s="134" t="s">
        <v>11319</v>
      </c>
      <c r="AO344" s="134" t="s">
        <v>11321</v>
      </c>
      <c r="AP344" s="140">
        <v>0.7430555555555556</v>
      </c>
      <c r="AQ344" s="140">
        <v>0.66875</v>
      </c>
      <c r="AR344" s="128" t="s">
        <v>11322</v>
      </c>
      <c r="AS344" s="130">
        <v>0.7944444444444444</v>
      </c>
      <c r="AT344" s="134" t="s">
        <v>11323</v>
      </c>
      <c r="AU344" s="140">
        <v>0.8708333333333333</v>
      </c>
      <c r="AV344" s="128" t="s">
        <v>11324</v>
      </c>
      <c r="AW344" s="130">
        <v>0.8756944444444444</v>
      </c>
      <c r="AX344" s="130">
        <v>0.5479166666666667</v>
      </c>
      <c r="AY344" s="140">
        <v>0.5423611111111111</v>
      </c>
      <c r="BA344" s="128" t="s">
        <v>11325</v>
      </c>
      <c r="BB344" s="134" t="s">
        <v>11326</v>
      </c>
      <c r="BC344" s="141" t="s">
        <v>11327</v>
      </c>
      <c r="BD344" s="130">
        <v>0.8020833333333334</v>
      </c>
      <c r="BE344" s="140">
        <v>0.7381944444444445</v>
      </c>
      <c r="BF344" s="141"/>
      <c r="BG344" s="141"/>
      <c r="BH344" s="141"/>
    </row>
    <row r="345">
      <c r="A345" s="122">
        <f t="shared" si="3"/>
        <v>0</v>
      </c>
      <c r="B345" s="122">
        <f t="shared" si="4"/>
        <v>0</v>
      </c>
      <c r="C345" s="122">
        <f t="shared" si="5"/>
        <v>0</v>
      </c>
      <c r="D345" s="122">
        <f t="shared" si="6"/>
        <v>0</v>
      </c>
      <c r="E345" s="122">
        <f t="shared" si="2"/>
        <v>323</v>
      </c>
      <c r="F345" s="135" t="s">
        <v>11331</v>
      </c>
      <c r="H345" s="135" t="s">
        <v>11333</v>
      </c>
      <c r="I345" s="135" t="s">
        <v>11334</v>
      </c>
      <c r="J345" s="135" t="s">
        <v>11335</v>
      </c>
      <c r="L345" s="175" t="s">
        <v>11336</v>
      </c>
      <c r="M345" s="175" t="s">
        <v>11337</v>
      </c>
      <c r="N345" s="169" t="s">
        <v>11340</v>
      </c>
      <c r="O345" s="123" t="s">
        <v>11341</v>
      </c>
      <c r="P345" s="142">
        <v>0.6298611111111111</v>
      </c>
      <c r="Q345" s="142">
        <v>0.6916666666666667</v>
      </c>
      <c r="R345" s="142">
        <v>0.8243055555555555</v>
      </c>
      <c r="S345" s="142">
        <v>0.9256944444444445</v>
      </c>
      <c r="T345" s="142">
        <v>0.9930555555555556</v>
      </c>
      <c r="U345" s="391">
        <v>1.1993055555555556</v>
      </c>
      <c r="V345" s="391">
        <v>1.1993055555555556</v>
      </c>
      <c r="W345" s="142">
        <v>0.5479166666666667</v>
      </c>
      <c r="X345" s="142">
        <v>0.93125</v>
      </c>
      <c r="Y345" s="142">
        <v>0.9180555555555555</v>
      </c>
      <c r="Z345" s="142">
        <v>0.6659722222222222</v>
      </c>
      <c r="AA345" s="128" t="s">
        <v>11343</v>
      </c>
      <c r="AB345" s="134" t="s">
        <v>11344</v>
      </c>
      <c r="AC345" s="140">
        <v>0.8708333333333333</v>
      </c>
      <c r="AD345" s="147" t="s">
        <v>11346</v>
      </c>
      <c r="AE345" s="379">
        <v>1.2756944444444445</v>
      </c>
      <c r="AF345" s="134" t="s">
        <v>11347</v>
      </c>
      <c r="AG345" s="130">
        <v>0.9145833333333333</v>
      </c>
      <c r="AH345" s="140">
        <v>0.9722222222222222</v>
      </c>
      <c r="AI345" s="142">
        <v>0.9472222222222222</v>
      </c>
      <c r="AJ345" s="128" t="s">
        <v>11348</v>
      </c>
      <c r="AK345" s="134" t="s">
        <v>11349</v>
      </c>
      <c r="AL345" s="130">
        <v>0.8958333333333334</v>
      </c>
      <c r="AM345" s="142">
        <v>0.6243055555555556</v>
      </c>
      <c r="AN345" s="130">
        <v>0.8680555555555556</v>
      </c>
      <c r="AO345" s="130">
        <v>0.91875</v>
      </c>
      <c r="AP345" s="128" t="s">
        <v>11350</v>
      </c>
      <c r="AQ345" s="128" t="s">
        <v>11351</v>
      </c>
      <c r="AR345" s="140">
        <v>0.7</v>
      </c>
      <c r="AS345" s="134" t="s">
        <v>11352</v>
      </c>
      <c r="AT345" s="130">
        <v>0.7847222222222222</v>
      </c>
      <c r="AU345" s="128" t="s">
        <v>11353</v>
      </c>
      <c r="AV345" s="145">
        <v>0.9763888888888889</v>
      </c>
      <c r="AW345" s="134" t="s">
        <v>11354</v>
      </c>
      <c r="AX345" s="134" t="s">
        <v>11355</v>
      </c>
      <c r="AY345" s="128" t="s">
        <v>11357</v>
      </c>
      <c r="BA345" s="140">
        <v>0.5625</v>
      </c>
      <c r="BB345" s="130">
        <v>0.68125</v>
      </c>
      <c r="BC345" s="146">
        <v>0.95625</v>
      </c>
      <c r="BD345" s="134" t="s">
        <v>11358</v>
      </c>
      <c r="BE345" s="128" t="s">
        <v>11359</v>
      </c>
      <c r="BF345" s="146"/>
      <c r="BG345" s="146"/>
      <c r="BH345" s="146"/>
    </row>
    <row r="346">
      <c r="A346" s="122">
        <f t="shared" si="3"/>
        <v>0</v>
      </c>
      <c r="B346" s="122">
        <f t="shared" si="4"/>
        <v>0</v>
      </c>
      <c r="C346" s="122">
        <f t="shared" si="5"/>
        <v>0</v>
      </c>
      <c r="D346" s="122">
        <f t="shared" si="6"/>
        <v>0</v>
      </c>
      <c r="E346" s="122">
        <f t="shared" si="2"/>
        <v>586</v>
      </c>
      <c r="F346" s="135" t="s">
        <v>11361</v>
      </c>
      <c r="H346" s="135" t="s">
        <v>11362</v>
      </c>
      <c r="I346" s="135" t="s">
        <v>11363</v>
      </c>
      <c r="J346" s="135" t="s">
        <v>11365</v>
      </c>
      <c r="L346" s="175" t="s">
        <v>11366</v>
      </c>
      <c r="M346" s="175" t="s">
        <v>11368</v>
      </c>
      <c r="N346" s="169" t="s">
        <v>11369</v>
      </c>
      <c r="O346" s="123" t="s">
        <v>11370</v>
      </c>
      <c r="P346" s="138" t="s">
        <v>11371</v>
      </c>
      <c r="Q346" s="138" t="s">
        <v>11372</v>
      </c>
      <c r="R346" s="138" t="s">
        <v>11373</v>
      </c>
      <c r="S346" s="138" t="s">
        <v>11374</v>
      </c>
      <c r="T346" s="138" t="s">
        <v>11375</v>
      </c>
      <c r="U346" s="138" t="s">
        <v>876</v>
      </c>
      <c r="V346" s="138" t="s">
        <v>876</v>
      </c>
      <c r="W346" s="138" t="s">
        <v>11376</v>
      </c>
      <c r="X346" s="138" t="s">
        <v>11377</v>
      </c>
      <c r="Y346" s="138" t="s">
        <v>11378</v>
      </c>
      <c r="Z346" s="138" t="s">
        <v>11379</v>
      </c>
      <c r="AA346" s="393">
        <v>1.1861111111111111</v>
      </c>
      <c r="AB346" s="379">
        <v>1.0027777777777778</v>
      </c>
      <c r="AC346" s="128" t="s">
        <v>11380</v>
      </c>
      <c r="AD346" s="125">
        <v>0.9854166666666667</v>
      </c>
      <c r="AE346" s="134" t="s">
        <v>11381</v>
      </c>
      <c r="AF346" s="130">
        <v>0.9034722222222222</v>
      </c>
      <c r="AG346" s="134" t="s">
        <v>11383</v>
      </c>
      <c r="AH346" s="128" t="s">
        <v>11384</v>
      </c>
      <c r="AI346" s="138" t="s">
        <v>11097</v>
      </c>
      <c r="AJ346" s="145">
        <v>0.6833333333333333</v>
      </c>
      <c r="AK346" s="379">
        <v>1.363888888888889</v>
      </c>
      <c r="AL346" s="134" t="s">
        <v>11385</v>
      </c>
      <c r="AM346" s="138" t="s">
        <v>11386</v>
      </c>
      <c r="AN346" s="134" t="s">
        <v>11387</v>
      </c>
      <c r="AO346" s="134" t="s">
        <v>11388</v>
      </c>
      <c r="AP346" s="140">
        <v>0.7451388888888889</v>
      </c>
      <c r="AQ346" s="140">
        <v>0.6722222222222223</v>
      </c>
      <c r="AR346" s="128" t="s">
        <v>11389</v>
      </c>
      <c r="AS346" s="130">
        <v>0.7979166666666667</v>
      </c>
      <c r="AT346" s="134" t="s">
        <v>11390</v>
      </c>
      <c r="AU346" s="140">
        <v>0.8798611111111111</v>
      </c>
      <c r="AV346" s="128" t="s">
        <v>11391</v>
      </c>
      <c r="AW346" s="130">
        <v>0.8819444444444444</v>
      </c>
      <c r="AX346" s="130">
        <v>0.5513888888888889</v>
      </c>
      <c r="AY346" s="140">
        <v>0.54375</v>
      </c>
      <c r="BA346" s="128" t="s">
        <v>11392</v>
      </c>
      <c r="BB346" s="134" t="s">
        <v>1651</v>
      </c>
      <c r="BC346" s="141" t="s">
        <v>11393</v>
      </c>
      <c r="BD346" s="130">
        <v>0.8097222222222222</v>
      </c>
      <c r="BE346" s="140">
        <v>0.7388888888888889</v>
      </c>
      <c r="BF346" s="141"/>
      <c r="BG346" s="141"/>
      <c r="BH346" s="141"/>
    </row>
    <row r="347">
      <c r="A347" s="122">
        <f t="shared" si="3"/>
        <v>0</v>
      </c>
      <c r="B347" s="122">
        <f t="shared" si="4"/>
        <v>0</v>
      </c>
      <c r="C347" s="122">
        <f t="shared" si="5"/>
        <v>0</v>
      </c>
      <c r="D347" s="122">
        <f t="shared" si="6"/>
        <v>0</v>
      </c>
      <c r="E347" s="122">
        <f t="shared" si="2"/>
        <v>369</v>
      </c>
      <c r="F347" s="135">
        <v>115.0</v>
      </c>
      <c r="H347" s="135">
        <v>115.0</v>
      </c>
      <c r="I347" s="135">
        <v>115.0</v>
      </c>
      <c r="J347" s="135">
        <v>115.0</v>
      </c>
      <c r="L347" s="175" t="s">
        <v>11395</v>
      </c>
      <c r="M347" s="175" t="s">
        <v>11396</v>
      </c>
      <c r="N347" s="169" t="s">
        <v>11397</v>
      </c>
      <c r="O347" s="123" t="s">
        <v>11398</v>
      </c>
      <c r="P347" s="142">
        <v>0.6340277777777777</v>
      </c>
      <c r="Q347" s="142">
        <v>0.6951388888888889</v>
      </c>
      <c r="R347" s="142">
        <v>0.8347222222222223</v>
      </c>
      <c r="S347" s="142">
        <v>0.9284722222222223</v>
      </c>
      <c r="T347" s="391">
        <v>1.0048611111111112</v>
      </c>
      <c r="U347" s="391">
        <v>1.2</v>
      </c>
      <c r="V347" s="391">
        <v>1.2</v>
      </c>
      <c r="W347" s="142">
        <v>0.5506944444444445</v>
      </c>
      <c r="X347" s="142">
        <v>0.9409722222222222</v>
      </c>
      <c r="Y347" s="142">
        <v>0.9256944444444445</v>
      </c>
      <c r="Z347" s="142">
        <v>0.6763888888888889</v>
      </c>
      <c r="AA347" s="128" t="s">
        <v>11401</v>
      </c>
      <c r="AB347" s="134" t="s">
        <v>11402</v>
      </c>
      <c r="AC347" s="140">
        <v>0.8736111111111111</v>
      </c>
      <c r="AD347" s="147" t="s">
        <v>11403</v>
      </c>
      <c r="AE347" s="379">
        <v>1.2840277777777778</v>
      </c>
      <c r="AF347" s="134" t="s">
        <v>11405</v>
      </c>
      <c r="AG347" s="130">
        <v>0.9180555555555555</v>
      </c>
      <c r="AH347" s="140">
        <v>0.9784722222222222</v>
      </c>
      <c r="AI347" s="142">
        <v>0.9569444444444445</v>
      </c>
      <c r="AJ347" s="128" t="s">
        <v>11406</v>
      </c>
      <c r="AK347" s="134" t="s">
        <v>11407</v>
      </c>
      <c r="AL347" s="130">
        <v>0.9027777777777778</v>
      </c>
      <c r="AM347" s="142">
        <v>0.6263888888888889</v>
      </c>
      <c r="AN347" s="130">
        <v>0.8743055555555556</v>
      </c>
      <c r="AO347" s="130">
        <v>0.9236111111111112</v>
      </c>
      <c r="AP347" s="128" t="s">
        <v>11408</v>
      </c>
      <c r="AQ347" s="128" t="s">
        <v>11409</v>
      </c>
      <c r="AR347" s="140">
        <v>0.7090277777777778</v>
      </c>
      <c r="AS347" s="134" t="s">
        <v>11410</v>
      </c>
      <c r="AT347" s="130">
        <v>0.7930555555555555</v>
      </c>
      <c r="AU347" s="128" t="s">
        <v>11411</v>
      </c>
      <c r="AV347" s="145">
        <v>0.9875</v>
      </c>
      <c r="AW347" s="134" t="s">
        <v>11412</v>
      </c>
      <c r="AX347" s="134" t="s">
        <v>11413</v>
      </c>
      <c r="AY347" s="128" t="s">
        <v>11414</v>
      </c>
      <c r="BA347" s="140">
        <v>0.5659722222222222</v>
      </c>
      <c r="BB347" s="130">
        <v>0.6875</v>
      </c>
      <c r="BC347" s="146">
        <v>0.9597222222222223</v>
      </c>
      <c r="BD347" s="134" t="s">
        <v>11415</v>
      </c>
      <c r="BE347" s="128" t="s">
        <v>11416</v>
      </c>
      <c r="BF347" s="146"/>
      <c r="BG347" s="146"/>
      <c r="BH347" s="146"/>
    </row>
    <row r="348">
      <c r="A348" s="122">
        <f t="shared" si="3"/>
        <v>0</v>
      </c>
      <c r="B348" s="122">
        <f t="shared" si="4"/>
        <v>0</v>
      </c>
      <c r="C348" s="122">
        <f t="shared" si="5"/>
        <v>0</v>
      </c>
      <c r="D348" s="122">
        <f t="shared" si="6"/>
        <v>0</v>
      </c>
      <c r="E348" s="122">
        <f t="shared" si="2"/>
        <v>665</v>
      </c>
      <c r="F348" s="135" t="s">
        <v>11418</v>
      </c>
      <c r="H348" s="135" t="s">
        <v>11419</v>
      </c>
      <c r="I348" s="135" t="s">
        <v>11420</v>
      </c>
      <c r="J348" s="135" t="s">
        <v>11421</v>
      </c>
      <c r="L348" s="175" t="s">
        <v>11423</v>
      </c>
      <c r="M348" s="175" t="s">
        <v>11424</v>
      </c>
      <c r="N348" s="169" t="s">
        <v>11426</v>
      </c>
      <c r="O348" s="123" t="s">
        <v>11427</v>
      </c>
      <c r="P348" s="138" t="s">
        <v>11428</v>
      </c>
      <c r="Q348" s="138" t="s">
        <v>11430</v>
      </c>
      <c r="R348" s="138" t="s">
        <v>11431</v>
      </c>
      <c r="S348" s="138" t="s">
        <v>11433</v>
      </c>
      <c r="T348" s="138" t="s">
        <v>11434</v>
      </c>
      <c r="U348" s="138" t="s">
        <v>2975</v>
      </c>
      <c r="V348" s="138" t="s">
        <v>2975</v>
      </c>
      <c r="W348" s="138" t="s">
        <v>11437</v>
      </c>
      <c r="X348" s="138" t="s">
        <v>11438</v>
      </c>
      <c r="Y348" s="138" t="s">
        <v>11439</v>
      </c>
      <c r="Z348" s="138" t="s">
        <v>11440</v>
      </c>
      <c r="AA348" s="393">
        <v>1.1895833333333334</v>
      </c>
      <c r="AB348" s="379">
        <v>1.0069444444444444</v>
      </c>
      <c r="AC348" s="128" t="s">
        <v>11441</v>
      </c>
      <c r="AD348" s="125">
        <v>0.9888888888888889</v>
      </c>
      <c r="AE348" s="134" t="s">
        <v>11442</v>
      </c>
      <c r="AF348" s="130">
        <v>0.9076388888888889</v>
      </c>
      <c r="AG348" s="134" t="s">
        <v>11443</v>
      </c>
      <c r="AH348" s="128" t="s">
        <v>11444</v>
      </c>
      <c r="AI348" s="138" t="s">
        <v>11149</v>
      </c>
      <c r="AJ348" s="145">
        <v>0.6868055555555556</v>
      </c>
      <c r="AK348" s="379">
        <v>1.3729166666666666</v>
      </c>
      <c r="AL348" s="134" t="s">
        <v>11445</v>
      </c>
      <c r="AM348" s="138" t="s">
        <v>11447</v>
      </c>
      <c r="AN348" s="134" t="s">
        <v>11448</v>
      </c>
      <c r="AO348" s="134" t="s">
        <v>11449</v>
      </c>
      <c r="AP348" s="140">
        <v>0.7458333333333333</v>
      </c>
      <c r="AQ348" s="140">
        <v>0.6791666666666667</v>
      </c>
      <c r="AR348" s="128" t="s">
        <v>11450</v>
      </c>
      <c r="AS348" s="130">
        <v>0.8</v>
      </c>
      <c r="AT348" s="134" t="s">
        <v>11451</v>
      </c>
      <c r="AU348" s="140">
        <v>0.8916666666666667</v>
      </c>
      <c r="AV348" s="128" t="s">
        <v>11452</v>
      </c>
      <c r="AW348" s="130">
        <v>0.8854166666666666</v>
      </c>
      <c r="AX348" s="130">
        <v>0.5590277777777778</v>
      </c>
      <c r="AY348" s="140">
        <v>0.5458333333333333</v>
      </c>
      <c r="BA348" s="128" t="s">
        <v>11453</v>
      </c>
      <c r="BB348" s="134" t="s">
        <v>11454</v>
      </c>
      <c r="BC348" s="141" t="s">
        <v>11455</v>
      </c>
      <c r="BD348" s="130">
        <v>0.8118055555555556</v>
      </c>
      <c r="BE348" s="140">
        <v>0.7430555555555556</v>
      </c>
      <c r="BF348" s="141"/>
      <c r="BG348" s="141"/>
      <c r="BH348" s="141"/>
    </row>
    <row r="349">
      <c r="A349" s="122">
        <f t="shared" si="3"/>
        <v>0</v>
      </c>
      <c r="B349" s="122">
        <f t="shared" si="4"/>
        <v>0</v>
      </c>
      <c r="C349" s="122">
        <f t="shared" si="5"/>
        <v>0</v>
      </c>
      <c r="D349" s="122">
        <f t="shared" si="6"/>
        <v>0</v>
      </c>
      <c r="E349" s="122">
        <f t="shared" si="2"/>
        <v>408</v>
      </c>
      <c r="F349" s="135" t="s">
        <v>11457</v>
      </c>
      <c r="H349" s="135" t="s">
        <v>11459</v>
      </c>
      <c r="I349" s="135" t="s">
        <v>11460</v>
      </c>
      <c r="J349" s="135" t="s">
        <v>11461</v>
      </c>
      <c r="L349" s="175" t="s">
        <v>11462</v>
      </c>
      <c r="M349" s="175" t="s">
        <v>11463</v>
      </c>
      <c r="N349" s="169" t="s">
        <v>11464</v>
      </c>
      <c r="O349" s="123" t="s">
        <v>11465</v>
      </c>
      <c r="P349" s="142">
        <v>0.6354166666666666</v>
      </c>
      <c r="Q349" s="142">
        <v>0.7020833333333333</v>
      </c>
      <c r="R349" s="142">
        <v>0.8409722222222222</v>
      </c>
      <c r="S349" s="142">
        <v>0.9368055555555556</v>
      </c>
      <c r="T349" s="391">
        <v>1.0069444444444444</v>
      </c>
      <c r="U349" s="391">
        <v>1.2006944444444445</v>
      </c>
      <c r="V349" s="391">
        <v>1.2006944444444445</v>
      </c>
      <c r="W349" s="142">
        <v>0.5513888888888889</v>
      </c>
      <c r="X349" s="142">
        <v>0.95</v>
      </c>
      <c r="Y349" s="142">
        <v>0.9388888888888889</v>
      </c>
      <c r="Z349" s="142">
        <v>0.6784722222222223</v>
      </c>
      <c r="AA349" s="128" t="s">
        <v>11466</v>
      </c>
      <c r="AB349" s="134" t="s">
        <v>11467</v>
      </c>
      <c r="AC349" s="140">
        <v>0.8784722222222222</v>
      </c>
      <c r="AD349" s="147" t="s">
        <v>11468</v>
      </c>
      <c r="AE349" s="379">
        <v>1.2965277777777777</v>
      </c>
      <c r="AF349" s="134" t="s">
        <v>11469</v>
      </c>
      <c r="AG349" s="130">
        <v>0.9236111111111112</v>
      </c>
      <c r="AH349" s="140">
        <v>0.9833333333333333</v>
      </c>
      <c r="AI349" s="142">
        <v>0.9666666666666667</v>
      </c>
      <c r="AJ349" s="128" t="s">
        <v>11470</v>
      </c>
      <c r="AK349" s="134" t="s">
        <v>11471</v>
      </c>
      <c r="AL349" s="130">
        <v>0.9090277777777778</v>
      </c>
      <c r="AM349" s="142">
        <v>0.6284722222222222</v>
      </c>
      <c r="AN349" s="130">
        <v>0.8826388888888889</v>
      </c>
      <c r="AO349" s="130">
        <v>0.9277777777777778</v>
      </c>
      <c r="AP349" s="128" t="s">
        <v>11472</v>
      </c>
      <c r="AQ349" s="128" t="s">
        <v>1345</v>
      </c>
      <c r="AR349" s="140">
        <v>0.7159722222222222</v>
      </c>
      <c r="AS349" s="134" t="s">
        <v>11473</v>
      </c>
      <c r="AT349" s="130">
        <v>0.8027777777777778</v>
      </c>
      <c r="AU349" s="128" t="s">
        <v>11474</v>
      </c>
      <c r="AV349" s="145">
        <v>0.9888888888888889</v>
      </c>
      <c r="AW349" s="134" t="s">
        <v>11475</v>
      </c>
      <c r="AX349" s="134" t="s">
        <v>8612</v>
      </c>
      <c r="AY349" s="128" t="s">
        <v>876</v>
      </c>
      <c r="BA349" s="140">
        <v>0.56875</v>
      </c>
      <c r="BB349" s="130">
        <v>0.6902777777777778</v>
      </c>
      <c r="BC349" s="146">
        <v>0.9611111111111111</v>
      </c>
      <c r="BD349" s="134" t="s">
        <v>11476</v>
      </c>
      <c r="BE349" s="128" t="s">
        <v>11477</v>
      </c>
      <c r="BF349" s="146"/>
      <c r="BG349" s="146"/>
      <c r="BH349" s="146"/>
    </row>
    <row r="350">
      <c r="A350" s="122">
        <f t="shared" si="3"/>
        <v>0</v>
      </c>
      <c r="B350" s="122">
        <f t="shared" si="4"/>
        <v>0</v>
      </c>
      <c r="C350" s="122">
        <f t="shared" si="5"/>
        <v>0</v>
      </c>
      <c r="D350" s="122">
        <f t="shared" si="6"/>
        <v>0</v>
      </c>
      <c r="E350" s="122">
        <f t="shared" si="2"/>
        <v>608</v>
      </c>
      <c r="F350" s="135">
        <v>116.0</v>
      </c>
      <c r="H350" s="135">
        <v>116.0</v>
      </c>
      <c r="I350" s="135">
        <v>116.0</v>
      </c>
      <c r="J350" s="135">
        <v>116.0</v>
      </c>
      <c r="L350" s="175" t="s">
        <v>11479</v>
      </c>
      <c r="M350" s="175" t="s">
        <v>11480</v>
      </c>
      <c r="N350" s="169" t="s">
        <v>11481</v>
      </c>
      <c r="O350" s="123" t="s">
        <v>11482</v>
      </c>
      <c r="P350" s="138" t="s">
        <v>11483</v>
      </c>
      <c r="Q350" s="138" t="s">
        <v>11484</v>
      </c>
      <c r="R350" s="138" t="s">
        <v>11485</v>
      </c>
      <c r="S350" s="138" t="s">
        <v>11486</v>
      </c>
      <c r="T350" s="138" t="s">
        <v>11487</v>
      </c>
      <c r="U350" s="138" t="s">
        <v>11488</v>
      </c>
      <c r="V350" s="138" t="s">
        <v>11488</v>
      </c>
      <c r="W350" s="138" t="s">
        <v>11489</v>
      </c>
      <c r="X350" s="138" t="s">
        <v>11490</v>
      </c>
      <c r="Y350" s="138" t="s">
        <v>11491</v>
      </c>
      <c r="Z350" s="138" t="s">
        <v>11492</v>
      </c>
      <c r="AA350" s="393">
        <v>1.1958333333333333</v>
      </c>
      <c r="AB350" s="379">
        <v>1.0125</v>
      </c>
      <c r="AC350" s="128" t="s">
        <v>11494</v>
      </c>
      <c r="AD350" s="125">
        <v>0.9944444444444445</v>
      </c>
      <c r="AE350" s="134" t="s">
        <v>11495</v>
      </c>
      <c r="AF350" s="130">
        <v>0.9138888888888889</v>
      </c>
      <c r="AG350" s="134" t="s">
        <v>11496</v>
      </c>
      <c r="AH350" s="128" t="s">
        <v>11497</v>
      </c>
      <c r="AI350" s="138" t="s">
        <v>11210</v>
      </c>
      <c r="AJ350" s="145">
        <v>0.6909722222222222</v>
      </c>
      <c r="AK350" s="379">
        <v>1.382638888888889</v>
      </c>
      <c r="AL350" s="134" t="s">
        <v>11498</v>
      </c>
      <c r="AM350" s="138" t="s">
        <v>11499</v>
      </c>
      <c r="AN350" s="134" t="s">
        <v>11500</v>
      </c>
      <c r="AO350" s="134" t="s">
        <v>11501</v>
      </c>
      <c r="AP350" s="140">
        <v>0.7479166666666667</v>
      </c>
      <c r="AQ350" s="140">
        <v>0.6826388888888889</v>
      </c>
      <c r="AR350" s="128" t="s">
        <v>11502</v>
      </c>
      <c r="AS350" s="130">
        <v>0.8069444444444445</v>
      </c>
      <c r="AT350" s="134" t="s">
        <v>11503</v>
      </c>
      <c r="AU350" s="140">
        <v>0.9020833333333333</v>
      </c>
      <c r="AV350" s="128" t="s">
        <v>3920</v>
      </c>
      <c r="AW350" s="130">
        <v>0.8930555555555556</v>
      </c>
      <c r="AX350" s="130">
        <v>0.5618055555555556</v>
      </c>
      <c r="AY350" s="140">
        <v>0.5513888888888889</v>
      </c>
      <c r="BA350" s="128" t="s">
        <v>11504</v>
      </c>
      <c r="BB350" s="134" t="s">
        <v>11505</v>
      </c>
      <c r="BC350" s="141" t="s">
        <v>11506</v>
      </c>
      <c r="BD350" s="130">
        <v>0.8131944444444444</v>
      </c>
      <c r="BE350" s="140">
        <v>0.7444444444444445</v>
      </c>
      <c r="BF350" s="141"/>
      <c r="BG350" s="141"/>
      <c r="BH350" s="141"/>
    </row>
    <row r="351">
      <c r="A351" s="122">
        <f t="shared" si="3"/>
        <v>0</v>
      </c>
      <c r="B351" s="122">
        <f t="shared" si="4"/>
        <v>0</v>
      </c>
      <c r="C351" s="122">
        <f t="shared" si="5"/>
        <v>0</v>
      </c>
      <c r="D351" s="122">
        <f t="shared" si="6"/>
        <v>0</v>
      </c>
      <c r="E351" s="122">
        <f t="shared" si="2"/>
        <v>329</v>
      </c>
      <c r="F351" s="135" t="s">
        <v>11508</v>
      </c>
      <c r="H351" s="135" t="s">
        <v>11509</v>
      </c>
      <c r="I351" s="135" t="s">
        <v>11510</v>
      </c>
      <c r="J351" s="135" t="s">
        <v>11511</v>
      </c>
      <c r="L351" s="175" t="s">
        <v>11512</v>
      </c>
      <c r="M351" s="175" t="s">
        <v>11513</v>
      </c>
      <c r="N351" s="169" t="s">
        <v>11514</v>
      </c>
      <c r="O351" s="123" t="s">
        <v>11515</v>
      </c>
      <c r="P351" s="142">
        <v>0.6375</v>
      </c>
      <c r="Q351" s="142">
        <v>0.7069444444444445</v>
      </c>
      <c r="R351" s="142">
        <v>0.8541666666666666</v>
      </c>
      <c r="S351" s="142">
        <v>0.9388888888888889</v>
      </c>
      <c r="T351" s="391">
        <v>1.0097222222222222</v>
      </c>
      <c r="U351" s="391">
        <v>1.2020833333333334</v>
      </c>
      <c r="V351" s="391">
        <v>1.2020833333333334</v>
      </c>
      <c r="W351" s="142">
        <v>0.5611111111111111</v>
      </c>
      <c r="X351" s="142">
        <v>0.9527777777777777</v>
      </c>
      <c r="Y351" s="142">
        <v>0.9458333333333333</v>
      </c>
      <c r="Z351" s="142">
        <v>0.6826388888888889</v>
      </c>
      <c r="AA351" s="128" t="s">
        <v>11517</v>
      </c>
      <c r="AB351" s="134" t="s">
        <v>11518</v>
      </c>
      <c r="AC351" s="140">
        <v>0.8826388888888889</v>
      </c>
      <c r="AD351" s="147" t="s">
        <v>11519</v>
      </c>
      <c r="AE351" s="379">
        <v>1.3027777777777778</v>
      </c>
      <c r="AF351" s="134" t="s">
        <v>11520</v>
      </c>
      <c r="AG351" s="130">
        <v>0.9277777777777778</v>
      </c>
      <c r="AH351" s="140">
        <v>0.9923611111111111</v>
      </c>
      <c r="AI351" s="142">
        <v>0.96875</v>
      </c>
      <c r="AJ351" s="128" t="s">
        <v>11521</v>
      </c>
      <c r="AK351" s="134" t="s">
        <v>11522</v>
      </c>
      <c r="AL351" s="130">
        <v>0.9138888888888889</v>
      </c>
      <c r="AM351" s="142">
        <v>0.63125</v>
      </c>
      <c r="AN351" s="130">
        <v>0.8888888888888888</v>
      </c>
      <c r="AO351" s="130">
        <v>0.9319444444444445</v>
      </c>
      <c r="AP351" s="128" t="s">
        <v>11523</v>
      </c>
      <c r="AQ351" s="128" t="s">
        <v>11524</v>
      </c>
      <c r="AR351" s="140">
        <v>0.7222222222222222</v>
      </c>
      <c r="AS351" s="134" t="s">
        <v>11525</v>
      </c>
      <c r="AT351" s="130">
        <v>0.8138888888888889</v>
      </c>
      <c r="AU351" s="128" t="s">
        <v>11526</v>
      </c>
      <c r="AV351" s="145">
        <v>0.9944444444444445</v>
      </c>
      <c r="AW351" s="134" t="s">
        <v>11527</v>
      </c>
      <c r="AX351" s="134" t="s">
        <v>11528</v>
      </c>
      <c r="AY351" s="128" t="s">
        <v>11529</v>
      </c>
      <c r="BA351" s="140">
        <v>0.5826388888888889</v>
      </c>
      <c r="BB351" s="130">
        <v>0.6951388888888889</v>
      </c>
      <c r="BC351" s="146">
        <v>0.9631944444444445</v>
      </c>
      <c r="BD351" s="134" t="s">
        <v>11530</v>
      </c>
      <c r="BE351" s="128" t="s">
        <v>11531</v>
      </c>
      <c r="BF351" s="146"/>
      <c r="BG351" s="146"/>
      <c r="BH351" s="146"/>
    </row>
    <row r="352">
      <c r="A352" s="122">
        <f t="shared" si="3"/>
        <v>0</v>
      </c>
      <c r="B352" s="122">
        <f t="shared" si="4"/>
        <v>0</v>
      </c>
      <c r="C352" s="122">
        <f t="shared" si="5"/>
        <v>0</v>
      </c>
      <c r="D352" s="122">
        <f t="shared" si="6"/>
        <v>0</v>
      </c>
      <c r="E352" s="122">
        <f t="shared" si="2"/>
        <v>613</v>
      </c>
      <c r="F352" s="135" t="s">
        <v>11533</v>
      </c>
      <c r="H352" s="135" t="s">
        <v>11535</v>
      </c>
      <c r="I352" s="135" t="s">
        <v>11536</v>
      </c>
      <c r="J352" s="135" t="s">
        <v>11537</v>
      </c>
      <c r="L352" s="175" t="s">
        <v>11538</v>
      </c>
      <c r="M352" s="175" t="s">
        <v>11539</v>
      </c>
      <c r="N352" s="169" t="s">
        <v>11540</v>
      </c>
      <c r="O352" s="123" t="s">
        <v>615</v>
      </c>
      <c r="P352" s="138" t="s">
        <v>11541</v>
      </c>
      <c r="Q352" s="138" t="s">
        <v>11542</v>
      </c>
      <c r="R352" s="138" t="s">
        <v>11543</v>
      </c>
      <c r="S352" s="138" t="s">
        <v>11544</v>
      </c>
      <c r="T352" s="138" t="s">
        <v>11545</v>
      </c>
      <c r="U352" s="138" t="s">
        <v>11546</v>
      </c>
      <c r="V352" s="138" t="s">
        <v>11546</v>
      </c>
      <c r="W352" s="138" t="s">
        <v>11547</v>
      </c>
      <c r="X352" s="138" t="s">
        <v>11549</v>
      </c>
      <c r="Y352" s="138" t="s">
        <v>11550</v>
      </c>
      <c r="Z352" s="138" t="s">
        <v>11551</v>
      </c>
      <c r="AA352" s="393">
        <v>1.2020833333333334</v>
      </c>
      <c r="AB352" s="379">
        <v>1.01875</v>
      </c>
      <c r="AC352" s="128" t="s">
        <v>11552</v>
      </c>
      <c r="AD352" s="415">
        <v>1.0006944444444446</v>
      </c>
      <c r="AE352" s="379">
        <v>1.304861111111111</v>
      </c>
      <c r="AF352" s="130">
        <v>0.9180555555555555</v>
      </c>
      <c r="AG352" s="134" t="s">
        <v>11554</v>
      </c>
      <c r="AH352" s="128" t="s">
        <v>11555</v>
      </c>
      <c r="AI352" s="138" t="s">
        <v>11266</v>
      </c>
      <c r="AJ352" s="145">
        <v>0.6916666666666667</v>
      </c>
      <c r="AK352" s="379">
        <v>1.3881944444444445</v>
      </c>
      <c r="AL352" s="134" t="s">
        <v>11556</v>
      </c>
      <c r="AM352" s="138" t="s">
        <v>11557</v>
      </c>
      <c r="AN352" s="134" t="s">
        <v>11558</v>
      </c>
      <c r="AO352" s="134" t="s">
        <v>11559</v>
      </c>
      <c r="AP352" s="140">
        <v>0.7534722222222222</v>
      </c>
      <c r="AQ352" s="140">
        <v>0.6840277777777778</v>
      </c>
      <c r="AR352" s="128" t="s">
        <v>11560</v>
      </c>
      <c r="AS352" s="130">
        <v>0.8090277777777778</v>
      </c>
      <c r="AT352" s="134" t="s">
        <v>11562</v>
      </c>
      <c r="AU352" s="140">
        <v>0.90625</v>
      </c>
      <c r="AV352" s="128" t="s">
        <v>11563</v>
      </c>
      <c r="AW352" s="130">
        <v>0.89375</v>
      </c>
      <c r="AX352" s="130">
        <v>0.5631944444444444</v>
      </c>
      <c r="AY352" s="140">
        <v>0.5513888888888889</v>
      </c>
      <c r="BA352" s="128" t="s">
        <v>11564</v>
      </c>
      <c r="BB352" s="134" t="s">
        <v>11565</v>
      </c>
      <c r="BC352" s="141" t="s">
        <v>11566</v>
      </c>
      <c r="BD352" s="130">
        <v>0.8152777777777778</v>
      </c>
      <c r="BE352" s="140">
        <v>0.75</v>
      </c>
      <c r="BF352" s="141"/>
      <c r="BG352" s="141"/>
      <c r="BH352" s="141"/>
    </row>
    <row r="353">
      <c r="A353" s="122">
        <f t="shared" si="3"/>
        <v>0</v>
      </c>
      <c r="B353" s="122">
        <f t="shared" si="4"/>
        <v>0</v>
      </c>
      <c r="C353" s="122">
        <f t="shared" si="5"/>
        <v>0</v>
      </c>
      <c r="D353" s="122">
        <f t="shared" si="6"/>
        <v>0</v>
      </c>
      <c r="E353" s="122">
        <f t="shared" si="2"/>
        <v>279</v>
      </c>
      <c r="F353" s="135">
        <v>117.0</v>
      </c>
      <c r="H353" s="135">
        <v>117.0</v>
      </c>
      <c r="I353" s="135">
        <v>117.0</v>
      </c>
      <c r="J353" s="135">
        <v>117.0</v>
      </c>
      <c r="L353" s="175" t="s">
        <v>11568</v>
      </c>
      <c r="M353" s="175" t="s">
        <v>11569</v>
      </c>
      <c r="N353" s="169" t="s">
        <v>11570</v>
      </c>
      <c r="O353" s="123" t="s">
        <v>11571</v>
      </c>
      <c r="P353" s="142">
        <v>0.6416666666666667</v>
      </c>
      <c r="Q353" s="142">
        <v>0.7173611111111111</v>
      </c>
      <c r="R353" s="142">
        <v>0.8590277777777777</v>
      </c>
      <c r="S353" s="142">
        <v>0.95</v>
      </c>
      <c r="T353" s="391">
        <v>1.0180555555555555</v>
      </c>
      <c r="U353" s="391">
        <v>1.20625</v>
      </c>
      <c r="V353" s="391">
        <v>1.20625</v>
      </c>
      <c r="W353" s="142">
        <v>0.5631944444444444</v>
      </c>
      <c r="X353" s="142">
        <v>0.9611111111111111</v>
      </c>
      <c r="Y353" s="142">
        <v>0.9631944444444445</v>
      </c>
      <c r="Z353" s="142">
        <v>0.6888888888888889</v>
      </c>
      <c r="AA353" s="128" t="s">
        <v>11572</v>
      </c>
      <c r="AB353" s="379">
        <v>1.025</v>
      </c>
      <c r="AC353" s="140">
        <v>0.8875</v>
      </c>
      <c r="AD353" s="147" t="s">
        <v>11573</v>
      </c>
      <c r="AE353" s="134" t="s">
        <v>11574</v>
      </c>
      <c r="AF353" s="134" t="s">
        <v>11575</v>
      </c>
      <c r="AG353" s="130">
        <v>0.9319444444444445</v>
      </c>
      <c r="AH353" s="140">
        <v>0.9951388888888889</v>
      </c>
      <c r="AI353" s="142">
        <v>0.9708333333333333</v>
      </c>
      <c r="AJ353" s="128" t="s">
        <v>11576</v>
      </c>
      <c r="AK353" s="134" t="s">
        <v>11577</v>
      </c>
      <c r="AL353" s="130">
        <v>0.91875</v>
      </c>
      <c r="AM353" s="142">
        <v>0.6333333333333333</v>
      </c>
      <c r="AN353" s="130">
        <v>0.8930555555555556</v>
      </c>
      <c r="AO353" s="130">
        <v>0.94375</v>
      </c>
      <c r="AP353" s="128" t="s">
        <v>11579</v>
      </c>
      <c r="AQ353" s="128" t="s">
        <v>4826</v>
      </c>
      <c r="AR353" s="140">
        <v>0.7305555555555555</v>
      </c>
      <c r="AS353" s="134" t="s">
        <v>11580</v>
      </c>
      <c r="AT353" s="130">
        <v>0.8229166666666666</v>
      </c>
      <c r="AU353" s="128" t="s">
        <v>11581</v>
      </c>
      <c r="AV353" s="145">
        <v>0.9958333333333333</v>
      </c>
      <c r="AW353" s="134" t="s">
        <v>11582</v>
      </c>
      <c r="AX353" s="134" t="s">
        <v>11583</v>
      </c>
      <c r="AY353" s="128" t="s">
        <v>11584</v>
      </c>
      <c r="BA353" s="140">
        <v>0.5888888888888889</v>
      </c>
      <c r="BB353" s="130">
        <v>0.6986111111111111</v>
      </c>
      <c r="BC353" s="146">
        <v>0.9680555555555556</v>
      </c>
      <c r="BD353" s="134" t="s">
        <v>11585</v>
      </c>
      <c r="BE353" s="128" t="s">
        <v>11587</v>
      </c>
      <c r="BF353" s="146"/>
      <c r="BG353" s="146"/>
      <c r="BH353" s="146"/>
    </row>
    <row r="354">
      <c r="A354" s="122">
        <f t="shared" si="3"/>
        <v>0</v>
      </c>
      <c r="B354" s="122">
        <f t="shared" si="4"/>
        <v>0</v>
      </c>
      <c r="C354" s="122">
        <f t="shared" si="5"/>
        <v>0</v>
      </c>
      <c r="D354" s="122">
        <f t="shared" si="6"/>
        <v>0</v>
      </c>
      <c r="E354" s="122">
        <f t="shared" si="2"/>
        <v>575</v>
      </c>
      <c r="F354" s="135" t="s">
        <v>11588</v>
      </c>
      <c r="H354" s="135" t="s">
        <v>11589</v>
      </c>
      <c r="I354" s="135" t="s">
        <v>11591</v>
      </c>
      <c r="J354" s="135" t="s">
        <v>11592</v>
      </c>
      <c r="L354" s="175" t="s">
        <v>11594</v>
      </c>
      <c r="M354" s="175" t="s">
        <v>11595</v>
      </c>
      <c r="N354" s="169" t="s">
        <v>11596</v>
      </c>
      <c r="O354" s="123" t="s">
        <v>1196</v>
      </c>
      <c r="P354" s="138" t="s">
        <v>11598</v>
      </c>
      <c r="Q354" s="138" t="s">
        <v>11600</v>
      </c>
      <c r="R354" s="138" t="s">
        <v>1880</v>
      </c>
      <c r="S354" s="138" t="s">
        <v>11601</v>
      </c>
      <c r="T354" s="138" t="s">
        <v>11603</v>
      </c>
      <c r="U354" s="138" t="s">
        <v>11604</v>
      </c>
      <c r="V354" s="138" t="s">
        <v>11604</v>
      </c>
      <c r="W354" s="138" t="s">
        <v>11605</v>
      </c>
      <c r="X354" s="138" t="s">
        <v>11607</v>
      </c>
      <c r="Y354" s="138" t="s">
        <v>11608</v>
      </c>
      <c r="Z354" s="138" t="s">
        <v>11609</v>
      </c>
      <c r="AA354" s="393">
        <v>1.207638888888889</v>
      </c>
      <c r="AB354" s="134" t="s">
        <v>11611</v>
      </c>
      <c r="AC354" s="128" t="s">
        <v>11612</v>
      </c>
      <c r="AD354" s="415">
        <v>1.0041666666666667</v>
      </c>
      <c r="AE354" s="379">
        <v>1.3104166666666666</v>
      </c>
      <c r="AF354" s="130">
        <v>0.9277777777777778</v>
      </c>
      <c r="AG354" s="134" t="s">
        <v>11613</v>
      </c>
      <c r="AH354" s="128" t="s">
        <v>11615</v>
      </c>
      <c r="AI354" s="138" t="s">
        <v>11316</v>
      </c>
      <c r="AJ354" s="145">
        <v>0.6923611111111111</v>
      </c>
      <c r="AK354" s="379">
        <v>1.3993055555555556</v>
      </c>
      <c r="AL354" s="134" t="s">
        <v>11616</v>
      </c>
      <c r="AM354" s="138" t="s">
        <v>11617</v>
      </c>
      <c r="AN354" s="134" t="s">
        <v>11618</v>
      </c>
      <c r="AO354" s="134" t="s">
        <v>11619</v>
      </c>
      <c r="AP354" s="140">
        <v>0.7638888888888888</v>
      </c>
      <c r="AQ354" s="140">
        <v>0.6868055555555556</v>
      </c>
      <c r="AR354" s="128" t="s">
        <v>11620</v>
      </c>
      <c r="AS354" s="130">
        <v>0.8145833333333333</v>
      </c>
      <c r="AT354" s="134" t="s">
        <v>11621</v>
      </c>
      <c r="AU354" s="140">
        <v>0.9090277777777778</v>
      </c>
      <c r="AV354" s="128" t="s">
        <v>11623</v>
      </c>
      <c r="AW354" s="130">
        <v>0.8986111111111111</v>
      </c>
      <c r="AX354" s="130">
        <v>0.5659722222222222</v>
      </c>
      <c r="AY354" s="140">
        <v>0.5541666666666667</v>
      </c>
      <c r="BA354" s="128" t="s">
        <v>11624</v>
      </c>
      <c r="BB354" s="134" t="s">
        <v>11625</v>
      </c>
      <c r="BC354" s="141" t="s">
        <v>11626</v>
      </c>
      <c r="BD354" s="130">
        <v>0.8159722222222222</v>
      </c>
      <c r="BE354" s="140">
        <v>0.7576388888888889</v>
      </c>
      <c r="BF354" s="141"/>
      <c r="BG354" s="141"/>
      <c r="BH354" s="141"/>
    </row>
    <row r="355">
      <c r="A355" s="122">
        <f t="shared" si="3"/>
        <v>0</v>
      </c>
      <c r="B355" s="122">
        <f t="shared" si="4"/>
        <v>0</v>
      </c>
      <c r="C355" s="122">
        <f t="shared" si="5"/>
        <v>0</v>
      </c>
      <c r="D355" s="122">
        <f t="shared" si="6"/>
        <v>0</v>
      </c>
      <c r="E355" s="122">
        <f t="shared" si="2"/>
        <v>389</v>
      </c>
      <c r="F355" s="135" t="s">
        <v>11628</v>
      </c>
      <c r="H355" s="135" t="s">
        <v>11630</v>
      </c>
      <c r="I355" s="135" t="s">
        <v>11631</v>
      </c>
      <c r="J355" s="135" t="s">
        <v>11632</v>
      </c>
      <c r="L355" s="175" t="s">
        <v>11633</v>
      </c>
      <c r="M355" s="175" t="s">
        <v>615</v>
      </c>
      <c r="N355" s="169" t="s">
        <v>11634</v>
      </c>
      <c r="O355" s="123" t="s">
        <v>11635</v>
      </c>
      <c r="P355" s="142">
        <v>0.6493055555555556</v>
      </c>
      <c r="Q355" s="142">
        <v>0.7236111111111111</v>
      </c>
      <c r="R355" s="142">
        <v>0.8597222222222223</v>
      </c>
      <c r="S355" s="142">
        <v>0.9541666666666667</v>
      </c>
      <c r="T355" s="391">
        <v>1.0229166666666667</v>
      </c>
      <c r="U355" s="391">
        <v>1.2097222222222221</v>
      </c>
      <c r="V355" s="391">
        <v>1.2097222222222221</v>
      </c>
      <c r="W355" s="142">
        <v>0.5652777777777778</v>
      </c>
      <c r="X355" s="142">
        <v>0.9666666666666667</v>
      </c>
      <c r="Y355" s="142">
        <v>0.9652777777777778</v>
      </c>
      <c r="Z355" s="142">
        <v>0.6916666666666667</v>
      </c>
      <c r="AA355" s="128" t="s">
        <v>11636</v>
      </c>
      <c r="AB355" s="379">
        <v>1.03125</v>
      </c>
      <c r="AC355" s="140">
        <v>0.8902777777777777</v>
      </c>
      <c r="AD355" s="147" t="s">
        <v>11637</v>
      </c>
      <c r="AE355" s="134" t="s">
        <v>11638</v>
      </c>
      <c r="AF355" s="134" t="s">
        <v>11639</v>
      </c>
      <c r="AG355" s="130">
        <v>0.9388888888888889</v>
      </c>
      <c r="AH355" s="416">
        <v>1.0013888888888889</v>
      </c>
      <c r="AI355" s="142">
        <v>0.9722222222222222</v>
      </c>
      <c r="AJ355" s="128" t="s">
        <v>11640</v>
      </c>
      <c r="AK355" s="134" t="s">
        <v>11641</v>
      </c>
      <c r="AL355" s="130">
        <v>0.9243055555555556</v>
      </c>
      <c r="AM355" s="142">
        <v>0.6430555555555556</v>
      </c>
      <c r="AN355" s="130">
        <v>0.8993055555555556</v>
      </c>
      <c r="AO355" s="130">
        <v>0.9465277777777777</v>
      </c>
      <c r="AP355" s="128" t="s">
        <v>862</v>
      </c>
      <c r="AQ355" s="128" t="s">
        <v>11643</v>
      </c>
      <c r="AR355" s="140">
        <v>0.7395833333333334</v>
      </c>
      <c r="AS355" s="134" t="s">
        <v>11644</v>
      </c>
      <c r="AT355" s="130">
        <v>0.8375</v>
      </c>
      <c r="AU355" s="128" t="s">
        <v>11645</v>
      </c>
      <c r="AV355" s="393">
        <v>1.0006944444444446</v>
      </c>
      <c r="AW355" s="134" t="s">
        <v>11646</v>
      </c>
      <c r="AX355" s="134" t="s">
        <v>11647</v>
      </c>
      <c r="AY355" s="128" t="s">
        <v>2696</v>
      </c>
      <c r="BA355" s="140">
        <v>0.5909722222222222</v>
      </c>
      <c r="BB355" s="130">
        <v>0.7013888888888888</v>
      </c>
      <c r="BC355" s="146">
        <v>0.9722222222222222</v>
      </c>
      <c r="BD355" s="134" t="s">
        <v>11649</v>
      </c>
      <c r="BE355" s="128" t="s">
        <v>11650</v>
      </c>
      <c r="BF355" s="146"/>
      <c r="BG355" s="146"/>
      <c r="BH355" s="146"/>
    </row>
    <row r="356">
      <c r="A356" s="122">
        <f t="shared" si="3"/>
        <v>0</v>
      </c>
      <c r="B356" s="122">
        <f t="shared" si="4"/>
        <v>0</v>
      </c>
      <c r="C356" s="122">
        <f t="shared" si="5"/>
        <v>0</v>
      </c>
      <c r="D356" s="122">
        <f t="shared" si="6"/>
        <v>0</v>
      </c>
      <c r="E356" s="122">
        <f t="shared" si="2"/>
        <v>661</v>
      </c>
      <c r="F356" s="135">
        <v>118.0</v>
      </c>
      <c r="H356" s="135">
        <v>118.0</v>
      </c>
      <c r="I356" s="135">
        <v>118.0</v>
      </c>
      <c r="J356" s="135">
        <v>118.0</v>
      </c>
      <c r="L356" s="175" t="s">
        <v>11652</v>
      </c>
      <c r="M356" s="175" t="s">
        <v>11653</v>
      </c>
      <c r="N356" s="169" t="s">
        <v>11654</v>
      </c>
      <c r="O356" s="123" t="s">
        <v>11655</v>
      </c>
      <c r="P356" s="138" t="s">
        <v>11656</v>
      </c>
      <c r="Q356" s="138" t="s">
        <v>11657</v>
      </c>
      <c r="R356" s="138" t="s">
        <v>11658</v>
      </c>
      <c r="S356" s="138" t="s">
        <v>11660</v>
      </c>
      <c r="T356" s="138" t="s">
        <v>11661</v>
      </c>
      <c r="U356" s="138" t="s">
        <v>11663</v>
      </c>
      <c r="V356" s="138" t="s">
        <v>11663</v>
      </c>
      <c r="W356" s="138" t="s">
        <v>11664</v>
      </c>
      <c r="X356" s="138" t="s">
        <v>11665</v>
      </c>
      <c r="Y356" s="138" t="s">
        <v>11666</v>
      </c>
      <c r="Z356" s="138" t="s">
        <v>11667</v>
      </c>
      <c r="AA356" s="393">
        <v>1.2118055555555556</v>
      </c>
      <c r="AB356" s="134" t="s">
        <v>11668</v>
      </c>
      <c r="AC356" s="128" t="s">
        <v>11669</v>
      </c>
      <c r="AD356" s="415">
        <v>1.007638888888889</v>
      </c>
      <c r="AE356" s="379">
        <v>1.3159722222222223</v>
      </c>
      <c r="AF356" s="130">
        <v>0.9361111111111111</v>
      </c>
      <c r="AG356" s="134" t="s">
        <v>11670</v>
      </c>
      <c r="AH356" s="128" t="s">
        <v>11671</v>
      </c>
      <c r="AI356" s="138" t="s">
        <v>11384</v>
      </c>
      <c r="AJ356" s="145">
        <v>0.7</v>
      </c>
      <c r="AK356" s="379">
        <v>1.4027777777777777</v>
      </c>
      <c r="AL356" s="134" t="s">
        <v>11672</v>
      </c>
      <c r="AM356" s="138" t="s">
        <v>11673</v>
      </c>
      <c r="AN356" s="134" t="s">
        <v>11674</v>
      </c>
      <c r="AO356" s="134" t="s">
        <v>11675</v>
      </c>
      <c r="AP356" s="140">
        <v>0.7645833333333333</v>
      </c>
      <c r="AQ356" s="140">
        <v>0.6881944444444444</v>
      </c>
      <c r="AR356" s="128" t="s">
        <v>11676</v>
      </c>
      <c r="AS356" s="130">
        <v>0.81875</v>
      </c>
      <c r="AT356" s="134" t="s">
        <v>11677</v>
      </c>
      <c r="AU356" s="140">
        <v>0.9111111111111111</v>
      </c>
      <c r="AV356" s="128" t="s">
        <v>11678</v>
      </c>
      <c r="AW356" s="130">
        <v>0.9006944444444445</v>
      </c>
      <c r="AX356" s="130">
        <v>0.5666666666666667</v>
      </c>
      <c r="AY356" s="140">
        <v>0.55625</v>
      </c>
      <c r="BA356" s="128" t="s">
        <v>1651</v>
      </c>
      <c r="BB356" s="134" t="s">
        <v>1651</v>
      </c>
      <c r="BC356" s="141" t="s">
        <v>1651</v>
      </c>
      <c r="BD356" s="130">
        <v>0.8166666666666667</v>
      </c>
      <c r="BE356" s="140">
        <v>0.7611111111111111</v>
      </c>
      <c r="BF356" s="141"/>
      <c r="BG356" s="141"/>
      <c r="BH356" s="141"/>
    </row>
    <row r="357">
      <c r="A357" s="122">
        <f t="shared" si="3"/>
        <v>0</v>
      </c>
      <c r="B357" s="122">
        <f t="shared" si="4"/>
        <v>0</v>
      </c>
      <c r="C357" s="122">
        <f t="shared" si="5"/>
        <v>0</v>
      </c>
      <c r="D357" s="122">
        <f t="shared" si="6"/>
        <v>0</v>
      </c>
      <c r="E357" s="122">
        <f t="shared" si="2"/>
        <v>293</v>
      </c>
      <c r="F357" s="135" t="s">
        <v>11680</v>
      </c>
      <c r="H357" s="135" t="s">
        <v>11681</v>
      </c>
      <c r="I357" s="135" t="s">
        <v>11682</v>
      </c>
      <c r="J357" s="135" t="s">
        <v>11683</v>
      </c>
      <c r="L357" s="175" t="s">
        <v>11685</v>
      </c>
      <c r="M357" s="175" t="s">
        <v>11686</v>
      </c>
      <c r="N357" s="169" t="s">
        <v>11687</v>
      </c>
      <c r="O357" s="123" t="s">
        <v>11688</v>
      </c>
      <c r="P357" s="142">
        <v>0.6520833333333333</v>
      </c>
      <c r="Q357" s="142">
        <v>0.7277777777777777</v>
      </c>
      <c r="R357" s="142">
        <v>0.8625</v>
      </c>
      <c r="S357" s="142">
        <v>0.9652777777777778</v>
      </c>
      <c r="T357" s="391">
        <v>1.03125</v>
      </c>
      <c r="U357" s="391">
        <v>1.2173611111111111</v>
      </c>
      <c r="V357" s="391">
        <v>1.2173611111111111</v>
      </c>
      <c r="W357" s="142">
        <v>0.5659722222222222</v>
      </c>
      <c r="X357" s="142">
        <v>0.9708333333333333</v>
      </c>
      <c r="Y357" s="142">
        <v>0.9722222222222222</v>
      </c>
      <c r="Z357" s="142">
        <v>0.6965277777777777</v>
      </c>
      <c r="AA357" s="128" t="s">
        <v>11689</v>
      </c>
      <c r="AB357" s="379">
        <v>1.0347222222222223</v>
      </c>
      <c r="AC357" s="140">
        <v>0.8965277777777778</v>
      </c>
      <c r="AD357" s="147" t="s">
        <v>11690</v>
      </c>
      <c r="AE357" s="134" t="s">
        <v>11691</v>
      </c>
      <c r="AF357" s="134" t="s">
        <v>11692</v>
      </c>
      <c r="AG357" s="130">
        <v>0.9423611111111111</v>
      </c>
      <c r="AH357" s="416">
        <v>1.0083333333333333</v>
      </c>
      <c r="AI357" s="142">
        <v>0.9784722222222222</v>
      </c>
      <c r="AJ357" s="128" t="s">
        <v>11693</v>
      </c>
      <c r="AK357" s="134" t="s">
        <v>11694</v>
      </c>
      <c r="AL357" s="130">
        <v>0.9291666666666667</v>
      </c>
      <c r="AM357" s="142">
        <v>0.6458333333333334</v>
      </c>
      <c r="AN357" s="130">
        <v>0.90625</v>
      </c>
      <c r="AO357" s="130">
        <v>0.9493055555555555</v>
      </c>
      <c r="AP357" s="128" t="s">
        <v>11695</v>
      </c>
      <c r="AQ357" s="128" t="s">
        <v>11696</v>
      </c>
      <c r="AR357" s="140">
        <v>0.7416666666666667</v>
      </c>
      <c r="AS357" s="134" t="s">
        <v>11698</v>
      </c>
      <c r="AT357" s="130">
        <v>0.85</v>
      </c>
      <c r="AU357" s="128" t="s">
        <v>1112</v>
      </c>
      <c r="AV357" s="393">
        <v>1.0048611111111112</v>
      </c>
      <c r="AW357" s="134" t="s">
        <v>11700</v>
      </c>
      <c r="AX357" s="134" t="s">
        <v>11701</v>
      </c>
      <c r="AY357" s="128" t="s">
        <v>11702</v>
      </c>
      <c r="BA357" s="140">
        <v>0.5965277777777778</v>
      </c>
      <c r="BB357" s="130">
        <v>0.7097222222222223</v>
      </c>
      <c r="BC357" s="146">
        <v>0.9743055555555555</v>
      </c>
      <c r="BD357" s="134" t="s">
        <v>11703</v>
      </c>
      <c r="BE357" s="128" t="s">
        <v>11704</v>
      </c>
      <c r="BF357" s="146"/>
      <c r="BG357" s="146"/>
      <c r="BH357" s="146"/>
    </row>
    <row r="358">
      <c r="A358" s="122">
        <f t="shared" si="3"/>
        <v>0</v>
      </c>
      <c r="B358" s="122">
        <f t="shared" si="4"/>
        <v>0</v>
      </c>
      <c r="C358" s="122">
        <f t="shared" si="5"/>
        <v>0</v>
      </c>
      <c r="D358" s="122">
        <f t="shared" si="6"/>
        <v>0</v>
      </c>
      <c r="E358" s="122">
        <f t="shared" si="2"/>
        <v>763</v>
      </c>
      <c r="F358" s="135" t="s">
        <v>11705</v>
      </c>
      <c r="H358" s="135" t="s">
        <v>11707</v>
      </c>
      <c r="I358" s="135" t="s">
        <v>11708</v>
      </c>
      <c r="J358" s="135" t="s">
        <v>11710</v>
      </c>
      <c r="L358" s="175" t="s">
        <v>11711</v>
      </c>
      <c r="M358" s="175" t="s">
        <v>11713</v>
      </c>
      <c r="N358" s="169" t="s">
        <v>11715</v>
      </c>
      <c r="O358" s="123" t="s">
        <v>11716</v>
      </c>
      <c r="P358" s="138" t="s">
        <v>11717</v>
      </c>
      <c r="Q358" s="138" t="s">
        <v>11718</v>
      </c>
      <c r="R358" s="138" t="s">
        <v>11719</v>
      </c>
      <c r="S358" s="138" t="s">
        <v>11721</v>
      </c>
      <c r="T358" s="138" t="s">
        <v>11722</v>
      </c>
      <c r="U358" s="138" t="s">
        <v>11723</v>
      </c>
      <c r="V358" s="138" t="s">
        <v>11723</v>
      </c>
      <c r="W358" s="138" t="s">
        <v>11724</v>
      </c>
      <c r="X358" s="138" t="s">
        <v>11725</v>
      </c>
      <c r="Y358" s="138" t="s">
        <v>11726</v>
      </c>
      <c r="Z358" s="138" t="s">
        <v>11727</v>
      </c>
      <c r="AA358" s="393">
        <v>1.2159722222222222</v>
      </c>
      <c r="AB358" s="134" t="s">
        <v>11728</v>
      </c>
      <c r="AC358" s="128" t="s">
        <v>11729</v>
      </c>
      <c r="AD358" s="415">
        <v>1.0131944444444445</v>
      </c>
      <c r="AE358" s="379">
        <v>1.3215277777777779</v>
      </c>
      <c r="AF358" s="130">
        <v>0.9430555555555555</v>
      </c>
      <c r="AG358" s="134" t="s">
        <v>11730</v>
      </c>
      <c r="AH358" s="128" t="s">
        <v>11731</v>
      </c>
      <c r="AI358" s="138" t="s">
        <v>11444</v>
      </c>
      <c r="AJ358" s="145">
        <v>0.7104166666666667</v>
      </c>
      <c r="AK358" s="379">
        <v>1.4104166666666667</v>
      </c>
      <c r="AL358" s="134" t="s">
        <v>11732</v>
      </c>
      <c r="AM358" s="138" t="s">
        <v>11733</v>
      </c>
      <c r="AN358" s="134" t="s">
        <v>11734</v>
      </c>
      <c r="AO358" s="134" t="s">
        <v>11736</v>
      </c>
      <c r="AP358" s="140">
        <v>0.7666666666666667</v>
      </c>
      <c r="AQ358" s="140">
        <v>0.6930555555555555</v>
      </c>
      <c r="AR358" s="128" t="s">
        <v>11737</v>
      </c>
      <c r="AS358" s="130">
        <v>0.8256944444444444</v>
      </c>
      <c r="AT358" s="134" t="s">
        <v>11739</v>
      </c>
      <c r="AU358" s="140">
        <v>0.9173611111111111</v>
      </c>
      <c r="AV358" s="128" t="s">
        <v>11740</v>
      </c>
      <c r="AW358" s="130">
        <v>0.9055555555555556</v>
      </c>
      <c r="AX358" s="130">
        <v>0.5680555555555555</v>
      </c>
      <c r="AY358" s="140">
        <v>0.5576388888888889</v>
      </c>
      <c r="BA358" s="128" t="s">
        <v>11741</v>
      </c>
      <c r="BB358" s="134" t="s">
        <v>11742</v>
      </c>
      <c r="BC358" s="141" t="s">
        <v>11743</v>
      </c>
      <c r="BD358" s="130">
        <v>0.81875</v>
      </c>
      <c r="BE358" s="140">
        <v>0.7631944444444444</v>
      </c>
      <c r="BF358" s="141"/>
      <c r="BG358" s="141"/>
      <c r="BH358" s="141"/>
    </row>
    <row r="359">
      <c r="A359" s="122">
        <f t="shared" si="3"/>
        <v>0</v>
      </c>
      <c r="B359" s="122">
        <f t="shared" si="4"/>
        <v>0</v>
      </c>
      <c r="C359" s="122">
        <f t="shared" si="5"/>
        <v>0</v>
      </c>
      <c r="D359" s="122">
        <f t="shared" si="6"/>
        <v>0</v>
      </c>
      <c r="E359" s="122">
        <f t="shared" si="2"/>
        <v>361</v>
      </c>
      <c r="F359" s="135">
        <v>119.0</v>
      </c>
      <c r="H359" s="135">
        <v>119.0</v>
      </c>
      <c r="I359" s="135">
        <v>119.0</v>
      </c>
      <c r="J359" s="135">
        <v>119.0</v>
      </c>
      <c r="L359" s="175" t="s">
        <v>11746</v>
      </c>
      <c r="M359" s="175" t="s">
        <v>1196</v>
      </c>
      <c r="N359" s="169" t="s">
        <v>11747</v>
      </c>
      <c r="O359" s="123" t="s">
        <v>11748</v>
      </c>
      <c r="P359" s="142">
        <v>0.6618055555555555</v>
      </c>
      <c r="Q359" s="142">
        <v>0.7333333333333333</v>
      </c>
      <c r="R359" s="142">
        <v>0.8701388888888889</v>
      </c>
      <c r="S359" s="142">
        <v>0.9715277777777778</v>
      </c>
      <c r="T359" s="391">
        <v>1.0402777777777779</v>
      </c>
      <c r="U359" s="391">
        <v>1.2326388888888888</v>
      </c>
      <c r="V359" s="391">
        <v>1.2326388888888888</v>
      </c>
      <c r="W359" s="142">
        <v>0.5694444444444444</v>
      </c>
      <c r="X359" s="142">
        <v>0.975</v>
      </c>
      <c r="Y359" s="142">
        <v>0.98125</v>
      </c>
      <c r="Z359" s="142">
        <v>0.7020833333333333</v>
      </c>
      <c r="AA359" s="128" t="s">
        <v>11749</v>
      </c>
      <c r="AB359" s="379">
        <v>1.0409722222222222</v>
      </c>
      <c r="AC359" s="140">
        <v>0.9048611111111111</v>
      </c>
      <c r="AD359" s="147" t="s">
        <v>11750</v>
      </c>
      <c r="AE359" s="134" t="s">
        <v>11752</v>
      </c>
      <c r="AF359" s="134" t="s">
        <v>11753</v>
      </c>
      <c r="AG359" s="130">
        <v>0.9479166666666666</v>
      </c>
      <c r="AH359" s="416">
        <v>1.0180555555555555</v>
      </c>
      <c r="AI359" s="142">
        <v>0.9833333333333333</v>
      </c>
      <c r="AJ359" s="128" t="s">
        <v>11754</v>
      </c>
      <c r="AK359" s="134" t="s">
        <v>11755</v>
      </c>
      <c r="AL359" s="130">
        <v>0.9347222222222222</v>
      </c>
      <c r="AM359" s="142">
        <v>0.6506944444444445</v>
      </c>
      <c r="AN359" s="130">
        <v>0.9131944444444444</v>
      </c>
      <c r="AO359" s="130">
        <v>0.9527777777777777</v>
      </c>
      <c r="AP359" s="128" t="s">
        <v>11756</v>
      </c>
      <c r="AQ359" s="128" t="s">
        <v>923</v>
      </c>
      <c r="AR359" s="140">
        <v>0.7479166666666667</v>
      </c>
      <c r="AS359" s="134" t="s">
        <v>11757</v>
      </c>
      <c r="AT359" s="130">
        <v>0.8583333333333333</v>
      </c>
      <c r="AU359" s="128" t="s">
        <v>11759</v>
      </c>
      <c r="AV359" s="393">
        <v>1.0090277777777779</v>
      </c>
      <c r="AW359" s="134" t="s">
        <v>11760</v>
      </c>
      <c r="AX359" s="134" t="s">
        <v>11761</v>
      </c>
      <c r="AY359" s="128" t="s">
        <v>11762</v>
      </c>
      <c r="BA359" s="140">
        <v>0.5986111111111111</v>
      </c>
      <c r="BB359" s="130">
        <v>0.7118055555555556</v>
      </c>
      <c r="BC359" s="146">
        <v>0.9756944444444444</v>
      </c>
      <c r="BD359" s="134" t="s">
        <v>11763</v>
      </c>
      <c r="BE359" s="128" t="s">
        <v>11764</v>
      </c>
      <c r="BF359" s="146"/>
      <c r="BG359" s="146"/>
      <c r="BH359" s="146"/>
    </row>
    <row r="360">
      <c r="A360" s="122">
        <f t="shared" si="3"/>
        <v>0</v>
      </c>
      <c r="B360" s="122">
        <f t="shared" si="4"/>
        <v>0</v>
      </c>
      <c r="C360" s="122">
        <f t="shared" si="5"/>
        <v>0</v>
      </c>
      <c r="D360" s="122">
        <f t="shared" si="6"/>
        <v>0</v>
      </c>
      <c r="E360" s="122">
        <f t="shared" si="2"/>
        <v>496</v>
      </c>
      <c r="F360" s="135" t="s">
        <v>11765</v>
      </c>
      <c r="H360" s="135" t="s">
        <v>11766</v>
      </c>
      <c r="I360" s="135" t="s">
        <v>11767</v>
      </c>
      <c r="J360" s="135" t="s">
        <v>11768</v>
      </c>
      <c r="L360" s="175" t="s">
        <v>11769</v>
      </c>
      <c r="M360" s="175" t="s">
        <v>11770</v>
      </c>
      <c r="N360" s="169" t="s">
        <v>11772</v>
      </c>
      <c r="O360" s="123" t="s">
        <v>11773</v>
      </c>
      <c r="P360" s="138" t="s">
        <v>11774</v>
      </c>
      <c r="Q360" s="138" t="s">
        <v>11775</v>
      </c>
      <c r="R360" s="138" t="s">
        <v>11776</v>
      </c>
      <c r="S360" s="138" t="s">
        <v>11777</v>
      </c>
      <c r="T360" s="138" t="s">
        <v>11778</v>
      </c>
      <c r="U360" s="138" t="s">
        <v>11779</v>
      </c>
      <c r="V360" s="138" t="s">
        <v>11779</v>
      </c>
      <c r="W360" s="138" t="s">
        <v>11780</v>
      </c>
      <c r="X360" s="138" t="s">
        <v>11781</v>
      </c>
      <c r="Y360" s="138" t="s">
        <v>11782</v>
      </c>
      <c r="Z360" s="138" t="s">
        <v>11783</v>
      </c>
      <c r="AA360" s="393">
        <v>1.2194444444444446</v>
      </c>
      <c r="AB360" s="134" t="s">
        <v>11784</v>
      </c>
      <c r="AC360" s="128" t="s">
        <v>11785</v>
      </c>
      <c r="AD360" s="415">
        <v>1.0194444444444444</v>
      </c>
      <c r="AE360" s="379">
        <v>1.3263888888888888</v>
      </c>
      <c r="AF360" s="130">
        <v>0.9493055555555555</v>
      </c>
      <c r="AG360" s="134" t="s">
        <v>11786</v>
      </c>
      <c r="AH360" s="128" t="s">
        <v>11787</v>
      </c>
      <c r="AI360" s="138" t="s">
        <v>11497</v>
      </c>
      <c r="AJ360" s="145">
        <v>0.7138888888888889</v>
      </c>
      <c r="AK360" s="379">
        <v>1.4194444444444445</v>
      </c>
      <c r="AL360" s="134" t="s">
        <v>11788</v>
      </c>
      <c r="AM360" s="138" t="s">
        <v>11789</v>
      </c>
      <c r="AN360" s="134" t="s">
        <v>11790</v>
      </c>
      <c r="AO360" s="134" t="s">
        <v>11791</v>
      </c>
      <c r="AP360" s="140">
        <v>0.7708333333333334</v>
      </c>
      <c r="AQ360" s="140">
        <v>0.6951388888888889</v>
      </c>
      <c r="AR360" s="128" t="s">
        <v>11792</v>
      </c>
      <c r="AS360" s="130">
        <v>0.8291666666666667</v>
      </c>
      <c r="AT360" s="134" t="s">
        <v>11793</v>
      </c>
      <c r="AU360" s="140">
        <v>0.9222222222222223</v>
      </c>
      <c r="AV360" s="128" t="s">
        <v>923</v>
      </c>
      <c r="AW360" s="130">
        <v>0.9076388888888889</v>
      </c>
      <c r="AX360" s="130">
        <v>0.5743055555555555</v>
      </c>
      <c r="AY360" s="140">
        <v>0.5590277777777778</v>
      </c>
      <c r="BA360" s="128" t="s">
        <v>11795</v>
      </c>
      <c r="BB360" s="134" t="s">
        <v>11797</v>
      </c>
      <c r="BC360" s="141" t="s">
        <v>11798</v>
      </c>
      <c r="BD360" s="130">
        <v>0.8215277777777777</v>
      </c>
      <c r="BE360" s="140">
        <v>0.76875</v>
      </c>
      <c r="BF360" s="141"/>
      <c r="BG360" s="141"/>
      <c r="BH360" s="141"/>
    </row>
    <row r="361">
      <c r="A361" s="122">
        <f t="shared" si="3"/>
        <v>0</v>
      </c>
      <c r="B361" s="122">
        <f t="shared" si="4"/>
        <v>0</v>
      </c>
      <c r="C361" s="122">
        <f t="shared" si="5"/>
        <v>0</v>
      </c>
      <c r="D361" s="122">
        <f t="shared" si="6"/>
        <v>0</v>
      </c>
      <c r="E361" s="122">
        <f t="shared" si="2"/>
        <v>427</v>
      </c>
      <c r="F361" s="135" t="s">
        <v>11799</v>
      </c>
      <c r="H361" s="135" t="s">
        <v>11800</v>
      </c>
      <c r="I361" s="135" t="s">
        <v>11801</v>
      </c>
      <c r="J361" s="135" t="s">
        <v>11802</v>
      </c>
      <c r="L361" s="175" t="s">
        <v>11803</v>
      </c>
      <c r="M361" s="175" t="s">
        <v>615</v>
      </c>
      <c r="N361" s="169" t="s">
        <v>11805</v>
      </c>
      <c r="O361" s="123" t="s">
        <v>11806</v>
      </c>
      <c r="P361" s="142">
        <v>0.6673611111111111</v>
      </c>
      <c r="Q361" s="142">
        <v>0.7347222222222223</v>
      </c>
      <c r="R361" s="142">
        <v>0.88125</v>
      </c>
      <c r="S361" s="142">
        <v>0.9819444444444444</v>
      </c>
      <c r="T361" s="391">
        <v>1.0493055555555555</v>
      </c>
      <c r="U361" s="391">
        <v>1.2402777777777778</v>
      </c>
      <c r="V361" s="391">
        <v>1.2402777777777778</v>
      </c>
      <c r="W361" s="142">
        <v>0.5701388888888889</v>
      </c>
      <c r="X361" s="142">
        <v>0.9840277777777777</v>
      </c>
      <c r="Y361" s="142">
        <v>0.9916666666666667</v>
      </c>
      <c r="Z361" s="142">
        <v>0.7145833333333333</v>
      </c>
      <c r="AA361" s="128" t="s">
        <v>11807</v>
      </c>
      <c r="AB361" s="379">
        <v>1.0444444444444445</v>
      </c>
      <c r="AC361" s="140">
        <v>0.9111111111111111</v>
      </c>
      <c r="AD361" s="147" t="s">
        <v>11808</v>
      </c>
      <c r="AE361" s="134" t="s">
        <v>11809</v>
      </c>
      <c r="AF361" s="134" t="s">
        <v>11810</v>
      </c>
      <c r="AG361" s="130">
        <v>0.9506944444444444</v>
      </c>
      <c r="AH361" s="416">
        <v>1.0270833333333333</v>
      </c>
      <c r="AI361" s="142">
        <v>0.9923611111111111</v>
      </c>
      <c r="AJ361" s="128" t="s">
        <v>11812</v>
      </c>
      <c r="AK361" s="134" t="s">
        <v>11813</v>
      </c>
      <c r="AL361" s="130">
        <v>0.9395833333333333</v>
      </c>
      <c r="AM361" s="142">
        <v>0.6597222222222222</v>
      </c>
      <c r="AN361" s="130">
        <v>0.9173611111111111</v>
      </c>
      <c r="AO361" s="130">
        <v>0.9583333333333334</v>
      </c>
      <c r="AP361" s="128" t="s">
        <v>11814</v>
      </c>
      <c r="AQ361" s="128" t="s">
        <v>11815</v>
      </c>
      <c r="AR361" s="140">
        <v>0.75</v>
      </c>
      <c r="AS361" s="134" t="s">
        <v>11817</v>
      </c>
      <c r="AT361" s="130">
        <v>0.8604166666666667</v>
      </c>
      <c r="AU361" s="128" t="s">
        <v>11818</v>
      </c>
      <c r="AV361" s="393">
        <v>1.0131944444444445</v>
      </c>
      <c r="AW361" s="134" t="s">
        <v>11819</v>
      </c>
      <c r="AX361" s="134" t="s">
        <v>11820</v>
      </c>
      <c r="AY361" s="128" t="s">
        <v>11821</v>
      </c>
      <c r="BA361" s="140">
        <v>0.60625</v>
      </c>
      <c r="BB361" s="130">
        <v>0.7208333333333333</v>
      </c>
      <c r="BC361" s="146">
        <v>0.9798611111111111</v>
      </c>
      <c r="BD361" s="134" t="s">
        <v>11822</v>
      </c>
      <c r="BE361" s="128" t="s">
        <v>11823</v>
      </c>
      <c r="BF361" s="146"/>
      <c r="BG361" s="146"/>
      <c r="BH361" s="146"/>
    </row>
    <row r="362">
      <c r="A362" s="122">
        <f t="shared" si="3"/>
        <v>0</v>
      </c>
      <c r="B362" s="122">
        <f t="shared" si="4"/>
        <v>0</v>
      </c>
      <c r="C362" s="122">
        <f t="shared" si="5"/>
        <v>0</v>
      </c>
      <c r="D362" s="122">
        <f t="shared" si="6"/>
        <v>0</v>
      </c>
      <c r="E362" s="122">
        <f t="shared" si="2"/>
        <v>637</v>
      </c>
      <c r="F362" s="135">
        <v>120.0</v>
      </c>
      <c r="H362" s="135">
        <v>120.0</v>
      </c>
      <c r="I362" s="135">
        <v>120.0</v>
      </c>
      <c r="J362" s="135">
        <v>120.0</v>
      </c>
      <c r="L362" s="175" t="s">
        <v>11826</v>
      </c>
      <c r="M362" s="175" t="s">
        <v>11827</v>
      </c>
      <c r="N362" s="169" t="s">
        <v>11829</v>
      </c>
      <c r="O362" s="123" t="s">
        <v>11830</v>
      </c>
      <c r="P362" s="138" t="s">
        <v>11831</v>
      </c>
      <c r="Q362" s="138" t="s">
        <v>11832</v>
      </c>
      <c r="R362" s="138" t="s">
        <v>11834</v>
      </c>
      <c r="S362" s="138" t="s">
        <v>11835</v>
      </c>
      <c r="T362" s="138" t="s">
        <v>11836</v>
      </c>
      <c r="U362" s="138" t="s">
        <v>11837</v>
      </c>
      <c r="V362" s="138" t="s">
        <v>11837</v>
      </c>
      <c r="W362" s="138" t="s">
        <v>9984</v>
      </c>
      <c r="X362" s="138" t="s">
        <v>11839</v>
      </c>
      <c r="Y362" s="138" t="s">
        <v>11840</v>
      </c>
      <c r="Z362" s="138" t="s">
        <v>11841</v>
      </c>
      <c r="AA362" s="393">
        <v>1.225</v>
      </c>
      <c r="AB362" s="134" t="s">
        <v>11842</v>
      </c>
      <c r="AC362" s="128" t="s">
        <v>11844</v>
      </c>
      <c r="AD362" s="415">
        <v>1.025</v>
      </c>
      <c r="AE362" s="379">
        <v>1.3298611111111112</v>
      </c>
      <c r="AF362" s="130">
        <v>0.9534722222222223</v>
      </c>
      <c r="AG362" s="134" t="s">
        <v>11845</v>
      </c>
      <c r="AH362" s="128" t="s">
        <v>11846</v>
      </c>
      <c r="AI362" s="138" t="s">
        <v>11555</v>
      </c>
      <c r="AJ362" s="145">
        <v>0.7166666666666667</v>
      </c>
      <c r="AK362" s="379">
        <v>1.4333333333333333</v>
      </c>
      <c r="AL362" s="134" t="s">
        <v>11847</v>
      </c>
      <c r="AM362" s="138" t="s">
        <v>11848</v>
      </c>
      <c r="AN362" s="134" t="s">
        <v>11849</v>
      </c>
      <c r="AO362" s="134" t="s">
        <v>11850</v>
      </c>
      <c r="AP362" s="140">
        <v>0.7708333333333334</v>
      </c>
      <c r="AQ362" s="140">
        <v>0.6951388888888889</v>
      </c>
      <c r="AR362" s="128" t="s">
        <v>11851</v>
      </c>
      <c r="AS362" s="130">
        <v>0.8388888888888889</v>
      </c>
      <c r="AT362" s="134" t="s">
        <v>11852</v>
      </c>
      <c r="AU362" s="140">
        <v>0.9298611111111111</v>
      </c>
      <c r="AV362" s="128" t="s">
        <v>952</v>
      </c>
      <c r="AW362" s="130">
        <v>0.9125</v>
      </c>
      <c r="AX362" s="130">
        <v>0.5791666666666667</v>
      </c>
      <c r="AY362" s="140">
        <v>0.5604166666666667</v>
      </c>
      <c r="BA362" s="128" t="s">
        <v>11854</v>
      </c>
      <c r="BB362" s="134" t="s">
        <v>11855</v>
      </c>
      <c r="BC362" s="141" t="s">
        <v>8043</v>
      </c>
      <c r="BD362" s="130">
        <v>0.8270833333333333</v>
      </c>
      <c r="BE362" s="140">
        <v>0.78125</v>
      </c>
      <c r="BF362" s="141"/>
      <c r="BG362" s="141"/>
      <c r="BH362" s="141"/>
    </row>
    <row r="363">
      <c r="A363" s="122">
        <f t="shared" si="3"/>
        <v>0</v>
      </c>
      <c r="B363" s="122">
        <f t="shared" si="4"/>
        <v>0</v>
      </c>
      <c r="C363" s="122">
        <f t="shared" si="5"/>
        <v>0</v>
      </c>
      <c r="D363" s="122">
        <f t="shared" si="6"/>
        <v>0</v>
      </c>
      <c r="E363" s="122">
        <f t="shared" si="2"/>
        <v>260</v>
      </c>
      <c r="F363" s="135" t="s">
        <v>11861</v>
      </c>
      <c r="H363" s="135" t="s">
        <v>11862</v>
      </c>
      <c r="I363" s="135" t="s">
        <v>11863</v>
      </c>
      <c r="J363" s="135" t="s">
        <v>11864</v>
      </c>
      <c r="L363" s="175" t="s">
        <v>11865</v>
      </c>
      <c r="M363" s="175" t="s">
        <v>11866</v>
      </c>
      <c r="N363" s="169" t="s">
        <v>1196</v>
      </c>
      <c r="O363" s="123" t="s">
        <v>11867</v>
      </c>
      <c r="P363" s="142">
        <v>0.6715277777777777</v>
      </c>
      <c r="Q363" s="142">
        <v>0.7381944444444445</v>
      </c>
      <c r="R363" s="142">
        <v>0.8965277777777778</v>
      </c>
      <c r="S363" s="142">
        <v>0.9847222222222223</v>
      </c>
      <c r="T363" s="391">
        <v>1.0520833333333333</v>
      </c>
      <c r="U363" s="391">
        <v>1.2430555555555556</v>
      </c>
      <c r="V363" s="391">
        <v>1.2430555555555556</v>
      </c>
      <c r="W363" s="142">
        <v>0.5715277777777777</v>
      </c>
      <c r="X363" s="142">
        <v>0.9895833333333334</v>
      </c>
      <c r="Y363" s="142">
        <v>0.99375</v>
      </c>
      <c r="Z363" s="142">
        <v>0.7201388888888889</v>
      </c>
      <c r="AA363" s="128" t="s">
        <v>11870</v>
      </c>
      <c r="AB363" s="379">
        <v>1.0479166666666666</v>
      </c>
      <c r="AC363" s="140">
        <v>0.9166666666666666</v>
      </c>
      <c r="AD363" s="147" t="s">
        <v>11872</v>
      </c>
      <c r="AE363" s="134" t="s">
        <v>11873</v>
      </c>
      <c r="AF363" s="134" t="s">
        <v>11874</v>
      </c>
      <c r="AG363" s="130">
        <v>0.9541666666666667</v>
      </c>
      <c r="AH363" s="416">
        <v>1.0340277777777778</v>
      </c>
      <c r="AI363" s="142">
        <v>0.9951388888888889</v>
      </c>
      <c r="AJ363" s="128" t="s">
        <v>11876</v>
      </c>
      <c r="AK363" s="134" t="s">
        <v>11878</v>
      </c>
      <c r="AL363" s="130">
        <v>0.9451388888888889</v>
      </c>
      <c r="AM363" s="142">
        <v>0.6638888888888889</v>
      </c>
      <c r="AN363" s="130">
        <v>0.9229166666666667</v>
      </c>
      <c r="AO363" s="130">
        <v>0.9611111111111111</v>
      </c>
      <c r="AP363" s="128" t="s">
        <v>11883</v>
      </c>
      <c r="AQ363" s="128" t="s">
        <v>11885</v>
      </c>
      <c r="AR363" s="140">
        <v>0.7513888888888889</v>
      </c>
      <c r="AS363" s="134" t="s">
        <v>11887</v>
      </c>
      <c r="AT363" s="130">
        <v>0.8736111111111111</v>
      </c>
      <c r="AU363" s="128" t="s">
        <v>11888</v>
      </c>
      <c r="AV363" s="393">
        <v>1.0145833333333334</v>
      </c>
      <c r="AW363" s="134" t="s">
        <v>11889</v>
      </c>
      <c r="AX363" s="134" t="s">
        <v>11890</v>
      </c>
      <c r="AY363" s="128" t="s">
        <v>11891</v>
      </c>
      <c r="BA363" s="140">
        <v>0.6111111111111112</v>
      </c>
      <c r="BB363" s="130">
        <v>0.7236111111111111</v>
      </c>
      <c r="BC363" s="146">
        <v>0.9833333333333333</v>
      </c>
      <c r="BD363" s="134" t="s">
        <v>11893</v>
      </c>
      <c r="BE363" s="128" t="s">
        <v>11894</v>
      </c>
      <c r="BF363" s="146"/>
      <c r="BG363" s="146"/>
      <c r="BH363" s="146"/>
    </row>
    <row r="364">
      <c r="A364" s="122">
        <f t="shared" si="3"/>
        <v>0</v>
      </c>
      <c r="B364" s="122">
        <f t="shared" si="4"/>
        <v>0</v>
      </c>
      <c r="C364" s="122">
        <f t="shared" si="5"/>
        <v>0</v>
      </c>
      <c r="D364" s="122">
        <f t="shared" si="6"/>
        <v>0</v>
      </c>
      <c r="E364" s="122">
        <f t="shared" si="2"/>
        <v>600</v>
      </c>
      <c r="F364" s="135" t="s">
        <v>11900</v>
      </c>
      <c r="H364" s="135" t="s">
        <v>11901</v>
      </c>
      <c r="I364" s="135" t="s">
        <v>11902</v>
      </c>
      <c r="J364" s="135" t="s">
        <v>11903</v>
      </c>
      <c r="L364" s="175" t="s">
        <v>1196</v>
      </c>
      <c r="M364" s="175" t="s">
        <v>11904</v>
      </c>
      <c r="N364" s="169" t="s">
        <v>11905</v>
      </c>
      <c r="O364" s="123" t="s">
        <v>11907</v>
      </c>
      <c r="P364" s="138" t="s">
        <v>11908</v>
      </c>
      <c r="Q364" s="138" t="s">
        <v>11909</v>
      </c>
      <c r="R364" s="138" t="s">
        <v>11910</v>
      </c>
      <c r="S364" s="138" t="s">
        <v>11911</v>
      </c>
      <c r="T364" s="138" t="s">
        <v>11912</v>
      </c>
      <c r="U364" s="138" t="s">
        <v>11913</v>
      </c>
      <c r="V364" s="138" t="s">
        <v>11913</v>
      </c>
      <c r="W364" s="138" t="s">
        <v>11915</v>
      </c>
      <c r="X364" s="138" t="s">
        <v>11917</v>
      </c>
      <c r="Y364" s="138" t="s">
        <v>11920</v>
      </c>
      <c r="Z364" s="138" t="s">
        <v>11922</v>
      </c>
      <c r="AA364" s="393">
        <v>1.2291666666666667</v>
      </c>
      <c r="AB364" s="379">
        <v>1.0520833333333333</v>
      </c>
      <c r="AC364" s="128" t="s">
        <v>11924</v>
      </c>
      <c r="AD364" s="415">
        <v>1.0333333333333334</v>
      </c>
      <c r="AE364" s="379">
        <v>1.3354166666666667</v>
      </c>
      <c r="AF364" s="130">
        <v>0.9611111111111111</v>
      </c>
      <c r="AG364" s="134" t="s">
        <v>11925</v>
      </c>
      <c r="AH364" s="128" t="s">
        <v>11926</v>
      </c>
      <c r="AI364" s="138" t="s">
        <v>11615</v>
      </c>
      <c r="AJ364" s="145">
        <v>0.7236111111111111</v>
      </c>
      <c r="AK364" s="379">
        <v>1.4423611111111112</v>
      </c>
      <c r="AL364" s="134" t="s">
        <v>11928</v>
      </c>
      <c r="AM364" s="138" t="s">
        <v>11929</v>
      </c>
      <c r="AN364" s="134" t="s">
        <v>11930</v>
      </c>
      <c r="AO364" s="134" t="s">
        <v>11932</v>
      </c>
      <c r="AP364" s="140">
        <v>0.7736111111111111</v>
      </c>
      <c r="AQ364" s="140">
        <v>0.6986111111111111</v>
      </c>
      <c r="AR364" s="128" t="s">
        <v>11933</v>
      </c>
      <c r="AS364" s="130">
        <v>0.84375</v>
      </c>
      <c r="AT364" s="134" t="s">
        <v>11934</v>
      </c>
      <c r="AU364" s="140">
        <v>0.9326388888888889</v>
      </c>
      <c r="AV364" s="128" t="s">
        <v>862</v>
      </c>
      <c r="AW364" s="130">
        <v>0.9131944444444444</v>
      </c>
      <c r="AX364" s="130">
        <v>0.5826388888888889</v>
      </c>
      <c r="AY364" s="140">
        <v>0.5611111111111111</v>
      </c>
      <c r="BA364" s="128" t="s">
        <v>11935</v>
      </c>
      <c r="BB364" s="134" t="s">
        <v>11936</v>
      </c>
      <c r="BC364" s="141" t="s">
        <v>8043</v>
      </c>
      <c r="BD364" s="130">
        <v>0.8298611111111112</v>
      </c>
      <c r="BE364" s="140">
        <v>0.7868055555555555</v>
      </c>
      <c r="BF364" s="141"/>
      <c r="BG364" s="141"/>
      <c r="BH364" s="141"/>
    </row>
    <row r="365">
      <c r="A365" s="122">
        <f t="shared" si="3"/>
        <v>0</v>
      </c>
      <c r="B365" s="122">
        <f t="shared" si="4"/>
        <v>0</v>
      </c>
      <c r="C365" s="122">
        <f t="shared" si="5"/>
        <v>0</v>
      </c>
      <c r="D365" s="122">
        <f t="shared" si="6"/>
        <v>0</v>
      </c>
      <c r="E365" s="122">
        <f t="shared" si="2"/>
        <v>303</v>
      </c>
      <c r="F365" s="135">
        <v>121.0</v>
      </c>
      <c r="H365" s="135">
        <v>121.0</v>
      </c>
      <c r="I365" s="135">
        <v>121.0</v>
      </c>
      <c r="J365" s="135">
        <v>121.0</v>
      </c>
      <c r="L365" s="175" t="s">
        <v>11941</v>
      </c>
      <c r="M365" s="175" t="s">
        <v>11942</v>
      </c>
      <c r="N365" s="169" t="s">
        <v>615</v>
      </c>
      <c r="O365" s="123" t="s">
        <v>11943</v>
      </c>
      <c r="P365" s="142">
        <v>0.6763888888888889</v>
      </c>
      <c r="Q365" s="142">
        <v>0.7395833333333334</v>
      </c>
      <c r="R365" s="142">
        <v>0.9013888888888889</v>
      </c>
      <c r="S365" s="142">
        <v>0.9875</v>
      </c>
      <c r="T365" s="391">
        <v>1.0645833333333334</v>
      </c>
      <c r="U365" s="391">
        <v>1.2618055555555556</v>
      </c>
      <c r="V365" s="391">
        <v>1.2618055555555556</v>
      </c>
      <c r="W365" s="142">
        <v>0.5722222222222222</v>
      </c>
      <c r="X365" s="142">
        <v>0.9979166666666667</v>
      </c>
      <c r="Y365" s="142">
        <v>0.9944444444444445</v>
      </c>
      <c r="Z365" s="142">
        <v>0.7284722222222222</v>
      </c>
      <c r="AA365" s="128" t="s">
        <v>11945</v>
      </c>
      <c r="AB365" s="134" t="s">
        <v>11947</v>
      </c>
      <c r="AC365" s="140">
        <v>0.9229166666666667</v>
      </c>
      <c r="AD365" s="147" t="s">
        <v>11949</v>
      </c>
      <c r="AE365" s="379">
        <v>1.3388888888888888</v>
      </c>
      <c r="AF365" s="134" t="s">
        <v>11951</v>
      </c>
      <c r="AG365" s="130">
        <v>0.9590277777777778</v>
      </c>
      <c r="AH365" s="416">
        <v>1.0479166666666666</v>
      </c>
      <c r="AI365" s="391">
        <v>1.0013888888888889</v>
      </c>
      <c r="AJ365" s="128" t="s">
        <v>11953</v>
      </c>
      <c r="AK365" s="134" t="s">
        <v>11954</v>
      </c>
      <c r="AL365" s="130">
        <v>0.9486111111111111</v>
      </c>
      <c r="AM365" s="142">
        <v>0.6666666666666666</v>
      </c>
      <c r="AN365" s="130">
        <v>0.9284722222222223</v>
      </c>
      <c r="AO365" s="130">
        <v>0.9659722222222222</v>
      </c>
      <c r="AP365" s="128" t="s">
        <v>11955</v>
      </c>
      <c r="AQ365" s="128" t="s">
        <v>1345</v>
      </c>
      <c r="AR365" s="140">
        <v>0.7555555555555555</v>
      </c>
      <c r="AS365" s="134" t="s">
        <v>11956</v>
      </c>
      <c r="AT365" s="130">
        <v>0.8763888888888889</v>
      </c>
      <c r="AU365" s="128" t="s">
        <v>11957</v>
      </c>
      <c r="AV365" s="393">
        <v>1.0159722222222223</v>
      </c>
      <c r="AW365" s="134" t="s">
        <v>11958</v>
      </c>
      <c r="AX365" s="134" t="s">
        <v>11959</v>
      </c>
      <c r="AY365" s="128" t="s">
        <v>653</v>
      </c>
      <c r="BA365" s="140">
        <v>0.6166666666666667</v>
      </c>
      <c r="BB365" s="130">
        <v>0.7256944444444444</v>
      </c>
      <c r="BC365" s="146">
        <v>0.9847222222222223</v>
      </c>
      <c r="BD365" s="134" t="s">
        <v>11961</v>
      </c>
      <c r="BE365" s="128" t="s">
        <v>11964</v>
      </c>
      <c r="BF365" s="146"/>
      <c r="BG365" s="146"/>
      <c r="BH365" s="146"/>
    </row>
    <row r="366">
      <c r="A366" s="122">
        <f t="shared" si="3"/>
        <v>0</v>
      </c>
      <c r="B366" s="122">
        <f t="shared" si="4"/>
        <v>0</v>
      </c>
      <c r="C366" s="122">
        <f t="shared" si="5"/>
        <v>0</v>
      </c>
      <c r="D366" s="122">
        <f t="shared" si="6"/>
        <v>0</v>
      </c>
      <c r="E366" s="122">
        <f t="shared" si="2"/>
        <v>647</v>
      </c>
      <c r="F366" s="135" t="s">
        <v>11969</v>
      </c>
      <c r="H366" s="135" t="s">
        <v>11971</v>
      </c>
      <c r="I366" s="135" t="s">
        <v>11973</v>
      </c>
      <c r="J366" s="135" t="s">
        <v>11975</v>
      </c>
      <c r="L366" s="175" t="s">
        <v>615</v>
      </c>
      <c r="M366" s="175" t="s">
        <v>11976</v>
      </c>
      <c r="N366" s="169" t="s">
        <v>11977</v>
      </c>
      <c r="O366" s="123" t="s">
        <v>11978</v>
      </c>
      <c r="P366" s="138" t="s">
        <v>11979</v>
      </c>
      <c r="Q366" s="138" t="s">
        <v>11980</v>
      </c>
      <c r="R366" s="138" t="s">
        <v>11981</v>
      </c>
      <c r="S366" s="138" t="s">
        <v>11982</v>
      </c>
      <c r="T366" s="138" t="s">
        <v>11984</v>
      </c>
      <c r="U366" s="138" t="s">
        <v>11985</v>
      </c>
      <c r="V366" s="138" t="s">
        <v>11985</v>
      </c>
      <c r="W366" s="138" t="s">
        <v>11987</v>
      </c>
      <c r="X366" s="138" t="s">
        <v>11988</v>
      </c>
      <c r="Y366" s="138" t="s">
        <v>11989</v>
      </c>
      <c r="Z366" s="138" t="s">
        <v>11990</v>
      </c>
      <c r="AA366" s="393">
        <v>1.2340277777777777</v>
      </c>
      <c r="AB366" s="379">
        <v>1.0597222222222222</v>
      </c>
      <c r="AC366" s="128" t="s">
        <v>11992</v>
      </c>
      <c r="AD366" s="415">
        <v>1.0361111111111112</v>
      </c>
      <c r="AE366" s="134" t="s">
        <v>11993</v>
      </c>
      <c r="AF366" s="130">
        <v>0.9673611111111111</v>
      </c>
      <c r="AG366" s="134" t="s">
        <v>11994</v>
      </c>
      <c r="AH366" s="128" t="s">
        <v>11995</v>
      </c>
      <c r="AI366" s="138" t="s">
        <v>11671</v>
      </c>
      <c r="AJ366" s="145">
        <v>0.7298611111111111</v>
      </c>
      <c r="AK366" s="379">
        <v>1.4506944444444445</v>
      </c>
      <c r="AL366" s="134" t="s">
        <v>11996</v>
      </c>
      <c r="AM366" s="138" t="s">
        <v>11997</v>
      </c>
      <c r="AN366" s="134" t="s">
        <v>11999</v>
      </c>
      <c r="AO366" s="134" t="s">
        <v>12000</v>
      </c>
      <c r="AP366" s="140">
        <v>0.7763888888888889</v>
      </c>
      <c r="AQ366" s="140">
        <v>0.7027777777777777</v>
      </c>
      <c r="AR366" s="128" t="s">
        <v>12001</v>
      </c>
      <c r="AS366" s="130">
        <v>0.8465277777777778</v>
      </c>
      <c r="AT366" s="134" t="s">
        <v>12003</v>
      </c>
      <c r="AU366" s="140">
        <v>0.9347222222222222</v>
      </c>
      <c r="AV366" s="128" t="s">
        <v>12005</v>
      </c>
      <c r="AW366" s="130">
        <v>0.9180555555555555</v>
      </c>
      <c r="AX366" s="130">
        <v>0.5847222222222223</v>
      </c>
      <c r="AY366" s="140">
        <v>0.5631944444444444</v>
      </c>
      <c r="BA366" s="128" t="s">
        <v>12007</v>
      </c>
      <c r="BB366" s="134" t="s">
        <v>12008</v>
      </c>
      <c r="BC366" s="141" t="s">
        <v>8043</v>
      </c>
      <c r="BD366" s="130">
        <v>0.8326388888888889</v>
      </c>
      <c r="BE366" s="140">
        <v>0.7909722222222222</v>
      </c>
      <c r="BF366" s="141"/>
      <c r="BG366" s="141"/>
      <c r="BH366" s="141"/>
    </row>
    <row r="367">
      <c r="A367" s="122">
        <f t="shared" si="3"/>
        <v>0</v>
      </c>
      <c r="B367" s="122">
        <f t="shared" si="4"/>
        <v>0</v>
      </c>
      <c r="C367" s="122">
        <f t="shared" si="5"/>
        <v>0</v>
      </c>
      <c r="D367" s="122">
        <f t="shared" si="6"/>
        <v>0</v>
      </c>
      <c r="E367" s="122">
        <f t="shared" si="2"/>
        <v>347</v>
      </c>
      <c r="F367" s="135" t="s">
        <v>12009</v>
      </c>
      <c r="H367" s="135" t="s">
        <v>12010</v>
      </c>
      <c r="I367" s="135" t="s">
        <v>12011</v>
      </c>
      <c r="J367" s="135" t="s">
        <v>12013</v>
      </c>
      <c r="L367" s="175" t="s">
        <v>12014</v>
      </c>
      <c r="M367" s="175" t="s">
        <v>12015</v>
      </c>
      <c r="N367" s="169" t="s">
        <v>12016</v>
      </c>
      <c r="O367" s="123" t="s">
        <v>12017</v>
      </c>
      <c r="P367" s="142">
        <v>0.6854166666666667</v>
      </c>
      <c r="Q367" s="142">
        <v>0.7465277777777778</v>
      </c>
      <c r="R367" s="142">
        <v>0.9034722222222222</v>
      </c>
      <c r="S367" s="142">
        <v>0.9944444444444445</v>
      </c>
      <c r="T367" s="391">
        <v>1.0743055555555556</v>
      </c>
      <c r="U367" s="391">
        <v>1.2694444444444444</v>
      </c>
      <c r="V367" s="391">
        <v>1.2694444444444444</v>
      </c>
      <c r="W367" s="142">
        <v>0.5736111111111111</v>
      </c>
      <c r="X367" s="391">
        <v>1.0097222222222222</v>
      </c>
      <c r="Y367" s="391">
        <v>1.0013888888888889</v>
      </c>
      <c r="Z367" s="142">
        <v>0.7361111111111112</v>
      </c>
      <c r="AA367" s="401">
        <v>1.238888888888889</v>
      </c>
      <c r="AB367" s="379">
        <v>1.0652777777777778</v>
      </c>
      <c r="AC367" s="140">
        <v>0.9263888888888889</v>
      </c>
      <c r="AD367" s="147" t="s">
        <v>12019</v>
      </c>
      <c r="AE367" s="379">
        <v>1.3465277777777778</v>
      </c>
      <c r="AF367" s="134" t="s">
        <v>12021</v>
      </c>
      <c r="AG367" s="130">
        <v>0.9638888888888889</v>
      </c>
      <c r="AH367" s="416">
        <v>1.0569444444444445</v>
      </c>
      <c r="AI367" s="391">
        <v>1.0083333333333333</v>
      </c>
      <c r="AJ367" s="128" t="s">
        <v>12022</v>
      </c>
      <c r="AK367" s="134" t="s">
        <v>12024</v>
      </c>
      <c r="AL367" s="130">
        <v>0.9541666666666667</v>
      </c>
      <c r="AM367" s="142">
        <v>0.6701388888888888</v>
      </c>
      <c r="AN367" s="130">
        <v>0.9368055555555556</v>
      </c>
      <c r="AO367" s="130">
        <v>0.9708333333333333</v>
      </c>
      <c r="AP367" s="128" t="s">
        <v>12026</v>
      </c>
      <c r="AQ367" s="128" t="s">
        <v>12027</v>
      </c>
      <c r="AR367" s="140">
        <v>0.7590277777777777</v>
      </c>
      <c r="AS367" s="134" t="s">
        <v>12028</v>
      </c>
      <c r="AT367" s="130">
        <v>0.8791666666666667</v>
      </c>
      <c r="AU367" s="128" t="s">
        <v>12029</v>
      </c>
      <c r="AV367" s="393">
        <v>1.0173611111111112</v>
      </c>
      <c r="AW367" s="134" t="s">
        <v>12030</v>
      </c>
      <c r="AX367" s="134" t="s">
        <v>12031</v>
      </c>
      <c r="AY367" s="128" t="s">
        <v>862</v>
      </c>
      <c r="BA367" s="140">
        <v>0.6180555555555556</v>
      </c>
      <c r="BB367" s="130">
        <v>0.7298611111111111</v>
      </c>
      <c r="BC367" s="146">
        <v>0.9875</v>
      </c>
      <c r="BD367" s="134" t="s">
        <v>12032</v>
      </c>
      <c r="BE367" s="128" t="s">
        <v>12033</v>
      </c>
      <c r="BF367" s="146"/>
      <c r="BG367" s="146"/>
      <c r="BH367" s="146"/>
    </row>
    <row r="368">
      <c r="A368" s="122">
        <f t="shared" si="3"/>
        <v>0</v>
      </c>
      <c r="B368" s="122">
        <f t="shared" si="4"/>
        <v>0</v>
      </c>
      <c r="C368" s="122">
        <f t="shared" si="5"/>
        <v>0</v>
      </c>
      <c r="D368" s="122">
        <f t="shared" si="6"/>
        <v>0</v>
      </c>
      <c r="E368" s="122">
        <f t="shared" si="2"/>
        <v>652</v>
      </c>
      <c r="F368" s="135">
        <v>122.0</v>
      </c>
      <c r="H368" s="135">
        <v>122.0</v>
      </c>
      <c r="I368" s="135">
        <v>122.0</v>
      </c>
      <c r="J368" s="135">
        <v>122.0</v>
      </c>
      <c r="L368" s="175" t="s">
        <v>12037</v>
      </c>
      <c r="M368" s="175" t="s">
        <v>12038</v>
      </c>
      <c r="N368" s="169" t="s">
        <v>12039</v>
      </c>
      <c r="O368" s="123" t="s">
        <v>12040</v>
      </c>
      <c r="P368" s="138" t="s">
        <v>12041</v>
      </c>
      <c r="Q368" s="138" t="s">
        <v>12042</v>
      </c>
      <c r="R368" s="138" t="s">
        <v>12043</v>
      </c>
      <c r="S368" s="138" t="s">
        <v>4826</v>
      </c>
      <c r="T368" s="138" t="s">
        <v>12044</v>
      </c>
      <c r="U368" s="138" t="s">
        <v>12045</v>
      </c>
      <c r="V368" s="138" t="s">
        <v>12045</v>
      </c>
      <c r="W368" s="138" t="s">
        <v>12046</v>
      </c>
      <c r="X368" s="138" t="s">
        <v>12047</v>
      </c>
      <c r="Y368" s="138" t="s">
        <v>12049</v>
      </c>
      <c r="Z368" s="138" t="s">
        <v>12051</v>
      </c>
      <c r="AA368" s="128" t="s">
        <v>12053</v>
      </c>
      <c r="AB368" s="134" t="s">
        <v>12054</v>
      </c>
      <c r="AC368" s="128" t="s">
        <v>12055</v>
      </c>
      <c r="AD368" s="415">
        <v>1.0416666666666667</v>
      </c>
      <c r="AE368" s="134" t="s">
        <v>12058</v>
      </c>
      <c r="AF368" s="130">
        <v>0.9777777777777777</v>
      </c>
      <c r="AG368" s="134" t="s">
        <v>12060</v>
      </c>
      <c r="AH368" s="128" t="s">
        <v>12061</v>
      </c>
      <c r="AI368" s="138" t="s">
        <v>11731</v>
      </c>
      <c r="AJ368" s="145">
        <v>0.7402777777777778</v>
      </c>
      <c r="AK368" s="379">
        <v>1.4652777777777777</v>
      </c>
      <c r="AL368" s="134" t="s">
        <v>12064</v>
      </c>
      <c r="AM368" s="138" t="s">
        <v>12066</v>
      </c>
      <c r="AN368" s="134" t="s">
        <v>12067</v>
      </c>
      <c r="AO368" s="134" t="s">
        <v>12068</v>
      </c>
      <c r="AP368" s="140">
        <v>0.7770833333333333</v>
      </c>
      <c r="AQ368" s="140">
        <v>0.7041666666666667</v>
      </c>
      <c r="AR368" s="128" t="s">
        <v>12069</v>
      </c>
      <c r="AS368" s="130">
        <v>0.85</v>
      </c>
      <c r="AT368" s="134" t="s">
        <v>12070</v>
      </c>
      <c r="AU368" s="140">
        <v>0.9388888888888889</v>
      </c>
      <c r="AV368" s="128" t="s">
        <v>12071</v>
      </c>
      <c r="AW368" s="130">
        <v>0.9236111111111112</v>
      </c>
      <c r="AX368" s="130">
        <v>0.5909722222222222</v>
      </c>
      <c r="AY368" s="140">
        <v>0.5638888888888889</v>
      </c>
      <c r="BA368" s="128" t="s">
        <v>12072</v>
      </c>
      <c r="BB368" s="134" t="s">
        <v>12073</v>
      </c>
      <c r="BC368" s="141" t="s">
        <v>12074</v>
      </c>
      <c r="BD368" s="130">
        <v>0.8354166666666667</v>
      </c>
      <c r="BE368" s="140">
        <v>0.7993055555555556</v>
      </c>
      <c r="BF368" s="141"/>
      <c r="BG368" s="141"/>
      <c r="BH368" s="141"/>
    </row>
    <row r="369">
      <c r="A369" s="122">
        <f t="shared" si="3"/>
        <v>0</v>
      </c>
      <c r="B369" s="122">
        <f t="shared" si="4"/>
        <v>0</v>
      </c>
      <c r="C369" s="122">
        <f t="shared" si="5"/>
        <v>0</v>
      </c>
      <c r="D369" s="122">
        <f t="shared" si="6"/>
        <v>0</v>
      </c>
      <c r="E369" s="122">
        <f t="shared" si="2"/>
        <v>284</v>
      </c>
      <c r="F369" s="135" t="s">
        <v>12076</v>
      </c>
      <c r="H369" s="135" t="s">
        <v>12077</v>
      </c>
      <c r="I369" s="135" t="s">
        <v>12078</v>
      </c>
      <c r="J369" s="135" t="s">
        <v>12079</v>
      </c>
      <c r="L369" s="175" t="s">
        <v>12080</v>
      </c>
      <c r="M369" s="175" t="s">
        <v>12081</v>
      </c>
      <c r="N369" s="169" t="s">
        <v>12082</v>
      </c>
      <c r="O369" s="123" t="s">
        <v>12084</v>
      </c>
      <c r="P369" s="142">
        <v>0.69375</v>
      </c>
      <c r="Q369" s="142">
        <v>0.7493055555555556</v>
      </c>
      <c r="R369" s="142">
        <v>0.9090277777777778</v>
      </c>
      <c r="S369" s="142">
        <v>0.9972222222222222</v>
      </c>
      <c r="T369" s="391">
        <v>1.0847222222222221</v>
      </c>
      <c r="U369" s="391">
        <v>1.2847222222222223</v>
      </c>
      <c r="V369" s="391">
        <v>1.2847222222222223</v>
      </c>
      <c r="W369" s="142">
        <v>0.575</v>
      </c>
      <c r="X369" s="391">
        <v>1.0222222222222221</v>
      </c>
      <c r="Y369" s="391">
        <v>1.0069444444444444</v>
      </c>
      <c r="Z369" s="142">
        <v>0.7458333333333333</v>
      </c>
      <c r="AA369" s="393">
        <v>1.2416666666666667</v>
      </c>
      <c r="AB369" s="379">
        <v>1.070138888888889</v>
      </c>
      <c r="AC369" s="140">
        <v>0.9333333333333333</v>
      </c>
      <c r="AD369" s="147" t="s">
        <v>12085</v>
      </c>
      <c r="AE369" s="379">
        <v>1.3506944444444444</v>
      </c>
      <c r="AF369" s="134" t="s">
        <v>12086</v>
      </c>
      <c r="AG369" s="130">
        <v>0.9673611111111111</v>
      </c>
      <c r="AH369" s="416">
        <v>1.0618055555555554</v>
      </c>
      <c r="AI369" s="391">
        <v>1.0180555555555555</v>
      </c>
      <c r="AJ369" s="128" t="s">
        <v>12087</v>
      </c>
      <c r="AK369" s="134" t="s">
        <v>12088</v>
      </c>
      <c r="AL369" s="130">
        <v>0.9597222222222223</v>
      </c>
      <c r="AM369" s="142">
        <v>0.6729166666666667</v>
      </c>
      <c r="AN369" s="130">
        <v>0.9472222222222222</v>
      </c>
      <c r="AO369" s="130">
        <v>0.975</v>
      </c>
      <c r="AP369" s="128" t="s">
        <v>1651</v>
      </c>
      <c r="AQ369" s="128" t="s">
        <v>12089</v>
      </c>
      <c r="AR369" s="140">
        <v>0.7597222222222222</v>
      </c>
      <c r="AS369" s="134" t="s">
        <v>1651</v>
      </c>
      <c r="AT369" s="130">
        <v>0.88125</v>
      </c>
      <c r="AU369" s="128" t="s">
        <v>12090</v>
      </c>
      <c r="AV369" s="393">
        <v>1.025</v>
      </c>
      <c r="AW369" s="134" t="s">
        <v>12092</v>
      </c>
      <c r="AX369" s="134" t="s">
        <v>12093</v>
      </c>
      <c r="AY369" s="128" t="s">
        <v>12094</v>
      </c>
      <c r="BA369" s="140">
        <v>0.6215277777777778</v>
      </c>
      <c r="BB369" s="130">
        <v>0.7326388888888888</v>
      </c>
      <c r="BC369" s="146">
        <v>0.9902777777777778</v>
      </c>
      <c r="BD369" s="134" t="s">
        <v>12095</v>
      </c>
      <c r="BE369" s="128" t="s">
        <v>12096</v>
      </c>
      <c r="BF369" s="146"/>
      <c r="BG369" s="146"/>
      <c r="BH369" s="146"/>
    </row>
    <row r="370">
      <c r="A370" s="122">
        <f t="shared" si="3"/>
        <v>0</v>
      </c>
      <c r="B370" s="122">
        <f t="shared" si="4"/>
        <v>0</v>
      </c>
      <c r="C370" s="122">
        <f t="shared" si="5"/>
        <v>0</v>
      </c>
      <c r="D370" s="122">
        <f t="shared" si="6"/>
        <v>0</v>
      </c>
      <c r="E370" s="122">
        <f t="shared" si="2"/>
        <v>524</v>
      </c>
      <c r="F370" s="135" t="s">
        <v>12098</v>
      </c>
      <c r="H370" s="135" t="s">
        <v>12099</v>
      </c>
      <c r="I370" s="135" t="s">
        <v>12100</v>
      </c>
      <c r="J370" s="135" t="s">
        <v>12101</v>
      </c>
      <c r="L370" s="175" t="s">
        <v>12102</v>
      </c>
      <c r="M370" s="175" t="s">
        <v>12103</v>
      </c>
      <c r="N370" s="169" t="s">
        <v>12104</v>
      </c>
      <c r="O370" s="123" t="s">
        <v>615</v>
      </c>
      <c r="P370" s="138" t="s">
        <v>12105</v>
      </c>
      <c r="Q370" s="138" t="s">
        <v>12106</v>
      </c>
      <c r="R370" s="138" t="s">
        <v>12107</v>
      </c>
      <c r="S370" s="138" t="s">
        <v>12108</v>
      </c>
      <c r="T370" s="138" t="s">
        <v>12109</v>
      </c>
      <c r="U370" s="138" t="s">
        <v>12110</v>
      </c>
      <c r="V370" s="138" t="s">
        <v>12110</v>
      </c>
      <c r="W370" s="138" t="s">
        <v>12111</v>
      </c>
      <c r="X370" s="138" t="s">
        <v>12112</v>
      </c>
      <c r="Y370" s="138" t="s">
        <v>728</v>
      </c>
      <c r="Z370" s="138" t="s">
        <v>12113</v>
      </c>
      <c r="AA370" s="128" t="s">
        <v>12114</v>
      </c>
      <c r="AB370" s="134" t="s">
        <v>12115</v>
      </c>
      <c r="AC370" s="128" t="s">
        <v>12116</v>
      </c>
      <c r="AD370" s="415">
        <v>1.0430555555555556</v>
      </c>
      <c r="AE370" s="134" t="s">
        <v>12117</v>
      </c>
      <c r="AF370" s="130">
        <v>0.9833333333333333</v>
      </c>
      <c r="AG370" s="134" t="s">
        <v>12118</v>
      </c>
      <c r="AH370" s="128" t="s">
        <v>12119</v>
      </c>
      <c r="AI370" s="138" t="s">
        <v>11787</v>
      </c>
      <c r="AJ370" s="145">
        <v>0.7520833333333333</v>
      </c>
      <c r="AK370" s="379">
        <v>1.4743055555555555</v>
      </c>
      <c r="AL370" s="134" t="s">
        <v>12120</v>
      </c>
      <c r="AM370" s="138" t="s">
        <v>1055</v>
      </c>
      <c r="AN370" s="134" t="s">
        <v>12121</v>
      </c>
      <c r="AO370" s="134" t="s">
        <v>12122</v>
      </c>
      <c r="AP370" s="140">
        <v>0.7777777777777778</v>
      </c>
      <c r="AQ370" s="140">
        <v>0.7118055555555556</v>
      </c>
      <c r="AR370" s="128" t="s">
        <v>12123</v>
      </c>
      <c r="AS370" s="130">
        <v>0.8520833333333333</v>
      </c>
      <c r="AT370" s="134" t="s">
        <v>10470</v>
      </c>
      <c r="AU370" s="140">
        <v>0.9409722222222222</v>
      </c>
      <c r="AV370" s="128" t="s">
        <v>1345</v>
      </c>
      <c r="AW370" s="130">
        <v>0.9277777777777778</v>
      </c>
      <c r="AX370" s="130">
        <v>0.5965277777777778</v>
      </c>
      <c r="AY370" s="140">
        <v>0.5652777777777778</v>
      </c>
      <c r="BA370" s="128" t="s">
        <v>12126</v>
      </c>
      <c r="BB370" s="134" t="s">
        <v>12127</v>
      </c>
      <c r="BC370" s="141" t="s">
        <v>12128</v>
      </c>
      <c r="BD370" s="130">
        <v>0.8416666666666667</v>
      </c>
      <c r="BE370" s="140">
        <v>0.8020833333333334</v>
      </c>
      <c r="BF370" s="141"/>
      <c r="BG370" s="141"/>
      <c r="BH370" s="141"/>
    </row>
    <row r="371">
      <c r="A371" s="122">
        <f t="shared" si="3"/>
        <v>0</v>
      </c>
      <c r="B371" s="122">
        <f t="shared" si="4"/>
        <v>0</v>
      </c>
      <c r="C371" s="122">
        <f t="shared" si="5"/>
        <v>0</v>
      </c>
      <c r="D371" s="122">
        <f t="shared" si="6"/>
        <v>0</v>
      </c>
      <c r="E371" s="122">
        <f t="shared" si="2"/>
        <v>354</v>
      </c>
      <c r="F371" s="135">
        <v>123.0</v>
      </c>
      <c r="H371" s="135">
        <v>123.0</v>
      </c>
      <c r="I371" s="135">
        <v>123.0</v>
      </c>
      <c r="J371" s="135">
        <v>123.0</v>
      </c>
      <c r="L371" s="175" t="s">
        <v>12129</v>
      </c>
      <c r="M371" s="175" t="s">
        <v>12130</v>
      </c>
      <c r="N371" s="169" t="s">
        <v>12131</v>
      </c>
      <c r="O371" s="123" t="s">
        <v>12132</v>
      </c>
      <c r="P371" s="142">
        <v>0.6958333333333333</v>
      </c>
      <c r="Q371" s="142">
        <v>0.7576388888888889</v>
      </c>
      <c r="R371" s="142">
        <v>0.9111111111111111</v>
      </c>
      <c r="S371" s="142">
        <v>0.9993055555555556</v>
      </c>
      <c r="T371" s="391">
        <v>1.0972222222222223</v>
      </c>
      <c r="U371" s="391">
        <v>1.29375</v>
      </c>
      <c r="V371" s="391">
        <v>1.29375</v>
      </c>
      <c r="W371" s="142">
        <v>0.5805555555555556</v>
      </c>
      <c r="X371" s="391">
        <v>1.0319444444444446</v>
      </c>
      <c r="Y371" s="391">
        <v>1.0166666666666666</v>
      </c>
      <c r="Z371" s="142">
        <v>0.7520833333333333</v>
      </c>
      <c r="AA371" s="393">
        <v>1.2472222222222222</v>
      </c>
      <c r="AB371" s="379">
        <v>1.0722222222222222</v>
      </c>
      <c r="AC371" s="140">
        <v>0.9375</v>
      </c>
      <c r="AD371" s="147" t="s">
        <v>12134</v>
      </c>
      <c r="AE371" s="379">
        <v>1.35625</v>
      </c>
      <c r="AF371" s="134" t="s">
        <v>12135</v>
      </c>
      <c r="AG371" s="130">
        <v>0.9756944444444444</v>
      </c>
      <c r="AH371" s="416">
        <v>1.0645833333333334</v>
      </c>
      <c r="AI371" s="391">
        <v>1.0270833333333333</v>
      </c>
      <c r="AJ371" s="128" t="s">
        <v>12136</v>
      </c>
      <c r="AK371" s="134" t="s">
        <v>12137</v>
      </c>
      <c r="AL371" s="130">
        <v>0.9645833333333333</v>
      </c>
      <c r="AM371" s="142">
        <v>0.6770833333333334</v>
      </c>
      <c r="AN371" s="130">
        <v>0.9541666666666667</v>
      </c>
      <c r="AO371" s="130">
        <v>0.9791666666666666</v>
      </c>
      <c r="AP371" s="128" t="s">
        <v>12138</v>
      </c>
      <c r="AQ371" s="128" t="s">
        <v>12139</v>
      </c>
      <c r="AR371" s="140">
        <v>0.7631944444444444</v>
      </c>
      <c r="AS371" s="134" t="s">
        <v>12140</v>
      </c>
      <c r="AT371" s="130">
        <v>0.8923611111111112</v>
      </c>
      <c r="AU371" s="128" t="s">
        <v>12141</v>
      </c>
      <c r="AV371" s="393">
        <v>1.0291666666666666</v>
      </c>
      <c r="AW371" s="134" t="s">
        <v>12142</v>
      </c>
      <c r="AX371" s="134" t="s">
        <v>12143</v>
      </c>
      <c r="AY371" s="128" t="s">
        <v>12144</v>
      </c>
      <c r="BA371" s="140">
        <v>0.625</v>
      </c>
      <c r="BB371" s="130">
        <v>0.7361111111111112</v>
      </c>
      <c r="BC371" s="146">
        <v>0.9965277777777778</v>
      </c>
      <c r="BD371" s="134" t="s">
        <v>12145</v>
      </c>
      <c r="BE371" s="128" t="s">
        <v>12146</v>
      </c>
      <c r="BF371" s="146"/>
      <c r="BG371" s="146"/>
      <c r="BH371" s="146"/>
    </row>
    <row r="372">
      <c r="A372" s="122">
        <f t="shared" si="3"/>
        <v>0</v>
      </c>
      <c r="B372" s="122">
        <f t="shared" si="4"/>
        <v>0</v>
      </c>
      <c r="C372" s="122">
        <f t="shared" si="5"/>
        <v>0</v>
      </c>
      <c r="D372" s="122">
        <f t="shared" si="6"/>
        <v>0</v>
      </c>
      <c r="E372" s="122">
        <f t="shared" si="2"/>
        <v>603</v>
      </c>
      <c r="F372" s="135" t="s">
        <v>12149</v>
      </c>
      <c r="H372" s="135" t="s">
        <v>12150</v>
      </c>
      <c r="I372" s="135" t="s">
        <v>12151</v>
      </c>
      <c r="J372" s="135" t="s">
        <v>12152</v>
      </c>
      <c r="L372" s="175" t="s">
        <v>12153</v>
      </c>
      <c r="M372" s="175" t="s">
        <v>12154</v>
      </c>
      <c r="N372" s="169" t="s">
        <v>12155</v>
      </c>
      <c r="O372" s="123" t="s">
        <v>12156</v>
      </c>
      <c r="P372" s="138" t="s">
        <v>12157</v>
      </c>
      <c r="Q372" s="138" t="s">
        <v>12158</v>
      </c>
      <c r="R372" s="138" t="s">
        <v>12159</v>
      </c>
      <c r="S372" s="138" t="s">
        <v>12160</v>
      </c>
      <c r="T372" s="138" t="s">
        <v>12161</v>
      </c>
      <c r="U372" s="138" t="s">
        <v>12162</v>
      </c>
      <c r="V372" s="138" t="s">
        <v>12162</v>
      </c>
      <c r="W372" s="138" t="s">
        <v>12163</v>
      </c>
      <c r="X372" s="138" t="s">
        <v>12164</v>
      </c>
      <c r="Y372" s="138" t="s">
        <v>1055</v>
      </c>
      <c r="Z372" s="138" t="s">
        <v>12165</v>
      </c>
      <c r="AA372" s="128" t="s">
        <v>12166</v>
      </c>
      <c r="AB372" s="134" t="s">
        <v>12167</v>
      </c>
      <c r="AC372" s="128" t="s">
        <v>12168</v>
      </c>
      <c r="AD372" s="415">
        <v>1.0493055555555555</v>
      </c>
      <c r="AE372" s="379">
        <v>1.3625</v>
      </c>
      <c r="AF372" s="130">
        <v>0.9875</v>
      </c>
      <c r="AG372" s="134" t="s">
        <v>12170</v>
      </c>
      <c r="AH372" s="128" t="s">
        <v>12171</v>
      </c>
      <c r="AI372" s="138" t="s">
        <v>11846</v>
      </c>
      <c r="AJ372" s="145">
        <v>0.7534722222222222</v>
      </c>
      <c r="AK372" s="379">
        <v>1.4777777777777779</v>
      </c>
      <c r="AL372" s="134" t="s">
        <v>12172</v>
      </c>
      <c r="AM372" s="138" t="s">
        <v>12173</v>
      </c>
      <c r="AN372" s="134" t="s">
        <v>12174</v>
      </c>
      <c r="AO372" s="134" t="s">
        <v>12175</v>
      </c>
      <c r="AP372" s="140">
        <v>0.7784722222222222</v>
      </c>
      <c r="AQ372" s="140">
        <v>0.7145833333333333</v>
      </c>
      <c r="AR372" s="128" t="s">
        <v>12176</v>
      </c>
      <c r="AS372" s="130">
        <v>0.8548611111111111</v>
      </c>
      <c r="AT372" s="134" t="s">
        <v>12177</v>
      </c>
      <c r="AU372" s="140">
        <v>0.9486111111111111</v>
      </c>
      <c r="AV372" s="128" t="s">
        <v>12178</v>
      </c>
      <c r="AW372" s="130">
        <v>0.9333333333333333</v>
      </c>
      <c r="AX372" s="130">
        <v>0.6013888888888889</v>
      </c>
      <c r="AY372" s="140">
        <v>0.5736111111111111</v>
      </c>
      <c r="BA372" s="128" t="s">
        <v>12179</v>
      </c>
      <c r="BB372" s="134" t="s">
        <v>12181</v>
      </c>
      <c r="BC372" s="141" t="s">
        <v>9537</v>
      </c>
      <c r="BD372" s="130">
        <v>0.8486111111111111</v>
      </c>
      <c r="BE372" s="140">
        <v>0.8034722222222223</v>
      </c>
      <c r="BF372" s="141"/>
      <c r="BG372" s="141"/>
      <c r="BH372" s="141"/>
    </row>
    <row r="373">
      <c r="A373" s="122">
        <f t="shared" si="3"/>
        <v>0</v>
      </c>
      <c r="B373" s="122">
        <f t="shared" si="4"/>
        <v>0</v>
      </c>
      <c r="C373" s="122">
        <f t="shared" si="5"/>
        <v>0</v>
      </c>
      <c r="D373" s="122">
        <f t="shared" si="6"/>
        <v>0</v>
      </c>
      <c r="E373" s="122">
        <f t="shared" si="2"/>
        <v>323</v>
      </c>
      <c r="F373" s="135" t="s">
        <v>12184</v>
      </c>
      <c r="H373" s="135" t="s">
        <v>12185</v>
      </c>
      <c r="I373" s="135" t="s">
        <v>1969</v>
      </c>
      <c r="J373" s="135" t="s">
        <v>12186</v>
      </c>
      <c r="L373" s="175" t="s">
        <v>12187</v>
      </c>
      <c r="M373" s="175" t="s">
        <v>12188</v>
      </c>
      <c r="N373" s="169" t="s">
        <v>12190</v>
      </c>
      <c r="O373" s="123" t="s">
        <v>1196</v>
      </c>
      <c r="P373" s="142">
        <v>0.7076388888888889</v>
      </c>
      <c r="Q373" s="142">
        <v>0.7631944444444444</v>
      </c>
      <c r="R373" s="142">
        <v>0.9145833333333333</v>
      </c>
      <c r="S373" s="391">
        <v>1.0027777777777778</v>
      </c>
      <c r="T373" s="391">
        <v>1.104861111111111</v>
      </c>
      <c r="U373" s="391">
        <v>1.2986111111111112</v>
      </c>
      <c r="V373" s="391">
        <v>1.2986111111111112</v>
      </c>
      <c r="W373" s="142">
        <v>0.5819444444444445</v>
      </c>
      <c r="X373" s="391">
        <v>1.0354166666666667</v>
      </c>
      <c r="Y373" s="391">
        <v>1.01875</v>
      </c>
      <c r="Z373" s="142">
        <v>0.7541666666666667</v>
      </c>
      <c r="AA373" s="393">
        <v>1.2541666666666667</v>
      </c>
      <c r="AB373" s="379">
        <v>1.0777777777777777</v>
      </c>
      <c r="AC373" s="140">
        <v>0.9423611111111111</v>
      </c>
      <c r="AD373" s="147" t="s">
        <v>12191</v>
      </c>
      <c r="AE373" s="134" t="s">
        <v>12192</v>
      </c>
      <c r="AF373" s="134" t="s">
        <v>12193</v>
      </c>
      <c r="AG373" s="130">
        <v>0.9791666666666666</v>
      </c>
      <c r="AH373" s="416">
        <v>1.0729166666666667</v>
      </c>
      <c r="AI373" s="391">
        <v>1.0340277777777778</v>
      </c>
      <c r="AJ373" s="128" t="s">
        <v>12195</v>
      </c>
      <c r="AK373" s="134" t="s">
        <v>12196</v>
      </c>
      <c r="AL373" s="130">
        <v>0.9701388888888889</v>
      </c>
      <c r="AM373" s="142">
        <v>0.6791666666666667</v>
      </c>
      <c r="AN373" s="130">
        <v>0.9604166666666667</v>
      </c>
      <c r="AO373" s="130">
        <v>0.9826388888888888</v>
      </c>
      <c r="AP373" s="128" t="s">
        <v>12197</v>
      </c>
      <c r="AQ373" s="128" t="s">
        <v>12198</v>
      </c>
      <c r="AR373" s="140">
        <v>0.7743055555555556</v>
      </c>
      <c r="AS373" s="134" t="s">
        <v>12199</v>
      </c>
      <c r="AT373" s="130">
        <v>0.89375</v>
      </c>
      <c r="AU373" s="128" t="s">
        <v>12200</v>
      </c>
      <c r="AV373" s="393">
        <v>1.03125</v>
      </c>
      <c r="AW373" s="134" t="s">
        <v>12201</v>
      </c>
      <c r="AX373" s="134" t="s">
        <v>12202</v>
      </c>
      <c r="AY373" s="128" t="s">
        <v>12203</v>
      </c>
      <c r="BA373" s="140">
        <v>0.6256944444444444</v>
      </c>
      <c r="BB373" s="130">
        <v>0.7402777777777778</v>
      </c>
      <c r="BC373" s="146">
        <v>0.9972222222222222</v>
      </c>
      <c r="BD373" s="134" t="s">
        <v>3413</v>
      </c>
      <c r="BE373" s="128" t="s">
        <v>1055</v>
      </c>
      <c r="BF373" s="146"/>
      <c r="BG373" s="146"/>
      <c r="BH373" s="146"/>
    </row>
    <row r="374">
      <c r="A374" s="122">
        <f t="shared" si="3"/>
        <v>0</v>
      </c>
      <c r="B374" s="122">
        <f t="shared" si="4"/>
        <v>0</v>
      </c>
      <c r="C374" s="122">
        <f t="shared" si="5"/>
        <v>0</v>
      </c>
      <c r="D374" s="122">
        <f t="shared" si="6"/>
        <v>0</v>
      </c>
      <c r="E374" s="122">
        <f t="shared" si="2"/>
        <v>584</v>
      </c>
      <c r="F374" s="135">
        <v>124.0</v>
      </c>
      <c r="H374" s="135">
        <v>124.0</v>
      </c>
      <c r="I374" s="135">
        <v>124.0</v>
      </c>
      <c r="J374" s="135">
        <v>124.0</v>
      </c>
      <c r="L374" s="175" t="s">
        <v>12206</v>
      </c>
      <c r="M374" s="175" t="s">
        <v>12207</v>
      </c>
      <c r="N374" s="169" t="s">
        <v>12208</v>
      </c>
      <c r="O374" s="123" t="s">
        <v>12209</v>
      </c>
      <c r="P374" s="138" t="s">
        <v>12210</v>
      </c>
      <c r="Q374" s="138" t="s">
        <v>12211</v>
      </c>
      <c r="R374" s="138" t="s">
        <v>12212</v>
      </c>
      <c r="S374" s="138" t="s">
        <v>12213</v>
      </c>
      <c r="T374" s="138" t="s">
        <v>12214</v>
      </c>
      <c r="U374" s="138" t="s">
        <v>12215</v>
      </c>
      <c r="V374" s="138" t="s">
        <v>12215</v>
      </c>
      <c r="W374" s="138" t="s">
        <v>12216</v>
      </c>
      <c r="X374" s="138" t="s">
        <v>12217</v>
      </c>
      <c r="Y374" s="138" t="s">
        <v>12218</v>
      </c>
      <c r="Z374" s="138" t="s">
        <v>12219</v>
      </c>
      <c r="AA374" s="128" t="s">
        <v>12220</v>
      </c>
      <c r="AB374" s="134" t="s">
        <v>12221</v>
      </c>
      <c r="AC374" s="128" t="s">
        <v>12223</v>
      </c>
      <c r="AD374" s="415">
        <v>1.0520833333333333</v>
      </c>
      <c r="AE374" s="379">
        <v>1.3708333333333333</v>
      </c>
      <c r="AF374" s="130">
        <v>0.9958333333333333</v>
      </c>
      <c r="AG374" s="134" t="s">
        <v>12224</v>
      </c>
      <c r="AH374" s="128" t="s">
        <v>12225</v>
      </c>
      <c r="AI374" s="138" t="s">
        <v>11926</v>
      </c>
      <c r="AJ374" s="145">
        <v>0.7583333333333333</v>
      </c>
      <c r="AK374" s="379">
        <v>1.4791666666666667</v>
      </c>
      <c r="AL374" s="134" t="s">
        <v>12228</v>
      </c>
      <c r="AM374" s="138" t="s">
        <v>12229</v>
      </c>
      <c r="AN374" s="134" t="s">
        <v>12230</v>
      </c>
      <c r="AO374" s="134" t="s">
        <v>12231</v>
      </c>
      <c r="AP374" s="140">
        <v>0.7791666666666667</v>
      </c>
      <c r="AQ374" s="140">
        <v>0.7173611111111111</v>
      </c>
      <c r="AR374" s="128" t="s">
        <v>12232</v>
      </c>
      <c r="AS374" s="130">
        <v>0.8618055555555556</v>
      </c>
      <c r="AT374" s="134" t="s">
        <v>12233</v>
      </c>
      <c r="AU374" s="140">
        <v>0.95625</v>
      </c>
      <c r="AV374" s="128" t="s">
        <v>12234</v>
      </c>
      <c r="AW374" s="130">
        <v>0.9368055555555556</v>
      </c>
      <c r="AX374" s="130">
        <v>0.6090277777777777</v>
      </c>
      <c r="AY374" s="140">
        <v>0.5736111111111111</v>
      </c>
      <c r="BA374" s="128" t="s">
        <v>12235</v>
      </c>
      <c r="BB374" s="134" t="s">
        <v>12236</v>
      </c>
      <c r="BC374" s="141" t="s">
        <v>12237</v>
      </c>
      <c r="BD374" s="130">
        <v>0.8520833333333333</v>
      </c>
      <c r="BE374" s="416">
        <v>0.8055555555555556</v>
      </c>
      <c r="BF374" s="141"/>
      <c r="BG374" s="141"/>
      <c r="BH374" s="141"/>
    </row>
    <row r="375">
      <c r="A375" s="122">
        <f t="shared" si="3"/>
        <v>0</v>
      </c>
      <c r="B375" s="122">
        <f t="shared" si="4"/>
        <v>0</v>
      </c>
      <c r="C375" s="122">
        <f t="shared" si="5"/>
        <v>0</v>
      </c>
      <c r="D375" s="122">
        <f t="shared" si="6"/>
        <v>0</v>
      </c>
      <c r="E375" s="122">
        <f t="shared" si="2"/>
        <v>395</v>
      </c>
      <c r="F375" s="135" t="s">
        <v>12240</v>
      </c>
      <c r="H375" s="135" t="s">
        <v>12241</v>
      </c>
      <c r="I375" s="135" t="s">
        <v>12243</v>
      </c>
      <c r="J375" s="135" t="s">
        <v>12244</v>
      </c>
      <c r="L375" s="175" t="s">
        <v>12245</v>
      </c>
      <c r="M375" s="175" t="s">
        <v>12246</v>
      </c>
      <c r="N375" s="169" t="s">
        <v>12247</v>
      </c>
      <c r="O375" s="123" t="s">
        <v>12248</v>
      </c>
      <c r="P375" s="142">
        <v>0.7118055555555556</v>
      </c>
      <c r="Q375" s="142">
        <v>0.7645833333333333</v>
      </c>
      <c r="R375" s="142">
        <v>0.9277777777777778</v>
      </c>
      <c r="S375" s="391">
        <v>1.0090277777777779</v>
      </c>
      <c r="T375" s="391">
        <v>1.117361111111111</v>
      </c>
      <c r="U375" s="391">
        <v>1.2993055555555555</v>
      </c>
      <c r="V375" s="391">
        <v>1.2993055555555555</v>
      </c>
      <c r="W375" s="142">
        <v>0.5826388888888889</v>
      </c>
      <c r="X375" s="391">
        <v>1.0409722222222222</v>
      </c>
      <c r="Y375" s="391">
        <v>1.020138888888889</v>
      </c>
      <c r="Z375" s="142">
        <v>0.75625</v>
      </c>
      <c r="AA375" s="393">
        <v>1.2597222222222222</v>
      </c>
      <c r="AB375" s="379">
        <v>1.0805555555555555</v>
      </c>
      <c r="AC375" s="140">
        <v>0.9472222222222222</v>
      </c>
      <c r="AD375" s="147" t="s">
        <v>12249</v>
      </c>
      <c r="AE375" s="134" t="s">
        <v>12250</v>
      </c>
      <c r="AF375" s="134" t="s">
        <v>12251</v>
      </c>
      <c r="AG375" s="130">
        <v>0.9840277777777777</v>
      </c>
      <c r="AH375" s="416">
        <v>1.0777777777777777</v>
      </c>
      <c r="AI375" s="391">
        <v>1.0479166666666666</v>
      </c>
      <c r="AJ375" s="128" t="s">
        <v>12252</v>
      </c>
      <c r="AK375" s="134" t="s">
        <v>12253</v>
      </c>
      <c r="AL375" s="130">
        <v>0.9756944444444444</v>
      </c>
      <c r="AM375" s="142">
        <v>0.6826388888888889</v>
      </c>
      <c r="AN375" s="130">
        <v>0.9680555555555556</v>
      </c>
      <c r="AO375" s="130">
        <v>0.9868055555555556</v>
      </c>
      <c r="AP375" s="128" t="s">
        <v>12254</v>
      </c>
      <c r="AQ375" s="128" t="s">
        <v>12255</v>
      </c>
      <c r="AR375" s="140">
        <v>0.7888888888888889</v>
      </c>
      <c r="AS375" s="134" t="s">
        <v>12256</v>
      </c>
      <c r="AT375" s="130">
        <v>0.8972222222222223</v>
      </c>
      <c r="AU375" s="128" t="s">
        <v>12257</v>
      </c>
      <c r="AV375" s="393">
        <v>1.0409722222222222</v>
      </c>
      <c r="AW375" s="134" t="s">
        <v>12258</v>
      </c>
      <c r="AX375" s="134" t="s">
        <v>12259</v>
      </c>
      <c r="AY375" s="128" t="s">
        <v>12260</v>
      </c>
      <c r="BA375" s="140">
        <v>0.6263888888888889</v>
      </c>
      <c r="BB375" s="130">
        <v>0.7416666666666667</v>
      </c>
      <c r="BC375" s="422">
        <v>1.0006944444444446</v>
      </c>
      <c r="BD375" s="134" t="s">
        <v>12261</v>
      </c>
      <c r="BE375" s="128" t="s">
        <v>12262</v>
      </c>
      <c r="BF375" s="422"/>
      <c r="BG375" s="422"/>
      <c r="BH375" s="422"/>
    </row>
    <row r="376">
      <c r="A376" s="122">
        <f t="shared" si="3"/>
        <v>0</v>
      </c>
      <c r="B376" s="122">
        <f t="shared" si="4"/>
        <v>0</v>
      </c>
      <c r="C376" s="122">
        <f t="shared" si="5"/>
        <v>0</v>
      </c>
      <c r="D376" s="122">
        <f t="shared" si="6"/>
        <v>0</v>
      </c>
      <c r="E376" s="122">
        <f t="shared" si="2"/>
        <v>553</v>
      </c>
      <c r="F376" s="135" t="s">
        <v>12265</v>
      </c>
      <c r="H376" s="135" t="s">
        <v>12266</v>
      </c>
      <c r="I376" s="135" t="s">
        <v>12267</v>
      </c>
      <c r="J376" s="135" t="s">
        <v>12268</v>
      </c>
      <c r="L376" s="175" t="s">
        <v>12269</v>
      </c>
      <c r="M376" s="175" t="s">
        <v>12270</v>
      </c>
      <c r="N376" s="169" t="s">
        <v>12271</v>
      </c>
      <c r="O376" s="123" t="s">
        <v>615</v>
      </c>
      <c r="P376" s="138" t="s">
        <v>12272</v>
      </c>
      <c r="Q376" s="138" t="s">
        <v>12273</v>
      </c>
      <c r="R376" s="138" t="s">
        <v>4725</v>
      </c>
      <c r="S376" s="138" t="s">
        <v>12274</v>
      </c>
      <c r="T376" s="138" t="s">
        <v>12276</v>
      </c>
      <c r="U376" s="138" t="s">
        <v>12277</v>
      </c>
      <c r="V376" s="138" t="s">
        <v>12277</v>
      </c>
      <c r="W376" s="138" t="s">
        <v>12278</v>
      </c>
      <c r="X376" s="138" t="s">
        <v>12279</v>
      </c>
      <c r="Y376" s="138" t="s">
        <v>12280</v>
      </c>
      <c r="Z376" s="138" t="s">
        <v>1969</v>
      </c>
      <c r="AA376" s="128" t="s">
        <v>12281</v>
      </c>
      <c r="AB376" s="134" t="s">
        <v>12282</v>
      </c>
      <c r="AC376" s="128" t="s">
        <v>12283</v>
      </c>
      <c r="AD376" s="415">
        <v>1.054861111111111</v>
      </c>
      <c r="AE376" s="379">
        <v>1.3756944444444446</v>
      </c>
      <c r="AF376" s="379">
        <v>1.0</v>
      </c>
      <c r="AG376" s="134" t="s">
        <v>12284</v>
      </c>
      <c r="AH376" s="128" t="s">
        <v>12285</v>
      </c>
      <c r="AI376" s="138" t="s">
        <v>11995</v>
      </c>
      <c r="AJ376" s="145">
        <v>0.7625</v>
      </c>
      <c r="AK376" s="379">
        <v>1.488888888888889</v>
      </c>
      <c r="AL376" s="134" t="s">
        <v>12286</v>
      </c>
      <c r="AM376" s="138" t="s">
        <v>12287</v>
      </c>
      <c r="AN376" s="134" t="s">
        <v>1055</v>
      </c>
      <c r="AO376" s="134" t="s">
        <v>12288</v>
      </c>
      <c r="AP376" s="140">
        <v>0.7875</v>
      </c>
      <c r="AQ376" s="140">
        <v>0.7208333333333333</v>
      </c>
      <c r="AR376" s="128" t="s">
        <v>12290</v>
      </c>
      <c r="AS376" s="130">
        <v>0.8673611111111111</v>
      </c>
      <c r="AT376" s="134" t="s">
        <v>12291</v>
      </c>
      <c r="AU376" s="140">
        <v>0.9604166666666667</v>
      </c>
      <c r="AV376" s="128" t="s">
        <v>12292</v>
      </c>
      <c r="AW376" s="130">
        <v>0.9395833333333333</v>
      </c>
      <c r="AX376" s="130">
        <v>0.6104166666666667</v>
      </c>
      <c r="AY376" s="140">
        <v>0.5770833333333333</v>
      </c>
      <c r="BA376" s="128" t="s">
        <v>12293</v>
      </c>
      <c r="BB376" s="134" t="s">
        <v>12294</v>
      </c>
      <c r="BC376" s="141" t="s">
        <v>12295</v>
      </c>
      <c r="BD376" s="130">
        <v>0.8534722222222222</v>
      </c>
      <c r="BE376" s="416">
        <v>0.8083333333333333</v>
      </c>
      <c r="BF376" s="141"/>
      <c r="BG376" s="141"/>
      <c r="BH376" s="141"/>
    </row>
    <row r="377">
      <c r="A377" s="122">
        <f t="shared" si="3"/>
        <v>0</v>
      </c>
      <c r="B377" s="122">
        <f t="shared" si="4"/>
        <v>0</v>
      </c>
      <c r="C377" s="122">
        <f t="shared" si="5"/>
        <v>0</v>
      </c>
      <c r="D377" s="122">
        <f t="shared" si="6"/>
        <v>0</v>
      </c>
      <c r="E377" s="122">
        <f t="shared" si="2"/>
        <v>264</v>
      </c>
      <c r="F377" s="135">
        <v>125.0</v>
      </c>
      <c r="H377" s="135">
        <v>125.0</v>
      </c>
      <c r="I377" s="135">
        <v>125.0</v>
      </c>
      <c r="J377" s="135">
        <v>125.0</v>
      </c>
      <c r="L377" s="175" t="s">
        <v>12301</v>
      </c>
      <c r="M377" s="175" t="s">
        <v>12302</v>
      </c>
      <c r="N377" s="169" t="s">
        <v>12304</v>
      </c>
      <c r="O377" s="123" t="s">
        <v>12305</v>
      </c>
      <c r="P377" s="142">
        <v>0.7194444444444444</v>
      </c>
      <c r="Q377" s="142">
        <v>0.7652777777777777</v>
      </c>
      <c r="R377" s="142">
        <v>0.9298611111111111</v>
      </c>
      <c r="S377" s="391">
        <v>1.01875</v>
      </c>
      <c r="T377" s="391">
        <v>1.125</v>
      </c>
      <c r="U377" s="391">
        <v>1.3006944444444444</v>
      </c>
      <c r="V377" s="391">
        <v>1.3006944444444444</v>
      </c>
      <c r="W377" s="142">
        <v>0.5847222222222223</v>
      </c>
      <c r="X377" s="391">
        <v>1.0493055555555555</v>
      </c>
      <c r="Y377" s="391">
        <v>1.0270833333333333</v>
      </c>
      <c r="Z377" s="142">
        <v>0.76875</v>
      </c>
      <c r="AA377" s="393">
        <v>1.2638888888888888</v>
      </c>
      <c r="AB377" s="379">
        <v>1.0875</v>
      </c>
      <c r="AC377" s="140">
        <v>0.9541666666666667</v>
      </c>
      <c r="AD377" s="147" t="s">
        <v>12309</v>
      </c>
      <c r="AE377" s="134" t="s">
        <v>12310</v>
      </c>
      <c r="AF377" s="134" t="s">
        <v>12311</v>
      </c>
      <c r="AG377" s="130">
        <v>0.9881944444444445</v>
      </c>
      <c r="AH377" s="416">
        <v>1.0875</v>
      </c>
      <c r="AI377" s="391">
        <v>1.0569444444444445</v>
      </c>
      <c r="AJ377" s="128" t="s">
        <v>12312</v>
      </c>
      <c r="AK377" s="134" t="s">
        <v>12314</v>
      </c>
      <c r="AL377" s="130">
        <v>0.9826388888888888</v>
      </c>
      <c r="AM377" s="142">
        <v>0.6875</v>
      </c>
      <c r="AN377" s="130">
        <v>0.9770833333333333</v>
      </c>
      <c r="AO377" s="130">
        <v>0.9895833333333334</v>
      </c>
      <c r="AP377" s="128" t="s">
        <v>12315</v>
      </c>
      <c r="AQ377" s="128" t="s">
        <v>12316</v>
      </c>
      <c r="AR377" s="140">
        <v>0.7951388888888888</v>
      </c>
      <c r="AS377" s="134" t="s">
        <v>12317</v>
      </c>
      <c r="AT377" s="130">
        <v>0.9013888888888889</v>
      </c>
      <c r="AU377" s="128" t="s">
        <v>12319</v>
      </c>
      <c r="AV377" s="393">
        <v>1.0430555555555556</v>
      </c>
      <c r="AW377" s="134" t="s">
        <v>12320</v>
      </c>
      <c r="AX377" s="134" t="s">
        <v>12322</v>
      </c>
      <c r="AY377" s="128" t="s">
        <v>12323</v>
      </c>
      <c r="BA377" s="140">
        <v>0.6277777777777778</v>
      </c>
      <c r="BB377" s="130">
        <v>0.7486111111111111</v>
      </c>
      <c r="BC377" s="422">
        <v>1.0027777777777778</v>
      </c>
      <c r="BD377" s="134" t="s">
        <v>12325</v>
      </c>
      <c r="BE377" s="128" t="s">
        <v>12326</v>
      </c>
      <c r="BF377" s="422"/>
      <c r="BG377" s="422"/>
      <c r="BH377" s="422"/>
    </row>
    <row r="378">
      <c r="A378" s="122">
        <f t="shared" si="3"/>
        <v>0</v>
      </c>
      <c r="B378" s="122">
        <f t="shared" si="4"/>
        <v>0</v>
      </c>
      <c r="C378" s="122">
        <f t="shared" si="5"/>
        <v>0</v>
      </c>
      <c r="D378" s="122">
        <f t="shared" si="6"/>
        <v>0</v>
      </c>
      <c r="E378" s="122">
        <f t="shared" si="2"/>
        <v>562</v>
      </c>
      <c r="F378" s="135" t="s">
        <v>12330</v>
      </c>
      <c r="H378" s="135" t="s">
        <v>12331</v>
      </c>
      <c r="I378" s="135" t="s">
        <v>12332</v>
      </c>
      <c r="J378" s="135" t="s">
        <v>12333</v>
      </c>
      <c r="L378" s="175" t="s">
        <v>12334</v>
      </c>
      <c r="M378" s="175" t="s">
        <v>661</v>
      </c>
      <c r="N378" s="169" t="s">
        <v>12335</v>
      </c>
      <c r="O378" s="123" t="s">
        <v>12336</v>
      </c>
      <c r="P378" s="138" t="s">
        <v>12337</v>
      </c>
      <c r="Q378" s="138" t="s">
        <v>12338</v>
      </c>
      <c r="R378" s="138" t="s">
        <v>12339</v>
      </c>
      <c r="S378" s="138" t="s">
        <v>12340</v>
      </c>
      <c r="T378" s="138" t="s">
        <v>12341</v>
      </c>
      <c r="U378" s="138" t="s">
        <v>12342</v>
      </c>
      <c r="V378" s="138" t="s">
        <v>12342</v>
      </c>
      <c r="W378" s="138" t="s">
        <v>12343</v>
      </c>
      <c r="X378" s="138" t="s">
        <v>12344</v>
      </c>
      <c r="Y378" s="138" t="s">
        <v>12345</v>
      </c>
      <c r="Z378" s="138" t="s">
        <v>2549</v>
      </c>
      <c r="AA378" s="128" t="s">
        <v>12346</v>
      </c>
      <c r="AB378" s="134" t="s">
        <v>12347</v>
      </c>
      <c r="AC378" s="128" t="s">
        <v>12348</v>
      </c>
      <c r="AD378" s="415">
        <v>1.0625</v>
      </c>
      <c r="AE378" s="379">
        <v>1.3798611111111112</v>
      </c>
      <c r="AF378" s="379">
        <v>1.007638888888889</v>
      </c>
      <c r="AG378" s="134" t="s">
        <v>12349</v>
      </c>
      <c r="AH378" s="128" t="s">
        <v>12350</v>
      </c>
      <c r="AI378" s="138" t="s">
        <v>12061</v>
      </c>
      <c r="AJ378" s="145">
        <v>0.76875</v>
      </c>
      <c r="AK378" s="379">
        <v>1.4958333333333333</v>
      </c>
      <c r="AL378" s="134" t="s">
        <v>12351</v>
      </c>
      <c r="AM378" s="138" t="s">
        <v>12352</v>
      </c>
      <c r="AN378" s="134" t="s">
        <v>12353</v>
      </c>
      <c r="AO378" s="134" t="s">
        <v>12355</v>
      </c>
      <c r="AP378" s="140">
        <v>0.7895833333333333</v>
      </c>
      <c r="AQ378" s="140">
        <v>0.7229166666666667</v>
      </c>
      <c r="AR378" s="128" t="s">
        <v>12356</v>
      </c>
      <c r="AS378" s="130">
        <v>0.8763888888888889</v>
      </c>
      <c r="AT378" s="134" t="s">
        <v>12357</v>
      </c>
      <c r="AU378" s="140">
        <v>0.9729166666666667</v>
      </c>
      <c r="AV378" s="128" t="s">
        <v>12359</v>
      </c>
      <c r="AW378" s="130">
        <v>0.9465277777777777</v>
      </c>
      <c r="AX378" s="130">
        <v>0.6138888888888889</v>
      </c>
      <c r="AY378" s="140">
        <v>0.5826388888888889</v>
      </c>
      <c r="BA378" s="128" t="s">
        <v>12360</v>
      </c>
      <c r="BB378" s="134" t="s">
        <v>1185</v>
      </c>
      <c r="BC378" s="141" t="s">
        <v>862</v>
      </c>
      <c r="BD378" s="130">
        <v>0.8625</v>
      </c>
      <c r="BE378" s="416">
        <v>0.8097222222222222</v>
      </c>
      <c r="BF378" s="141"/>
      <c r="BG378" s="141"/>
      <c r="BH378" s="141"/>
    </row>
    <row r="379">
      <c r="A379" s="122">
        <f t="shared" si="3"/>
        <v>0</v>
      </c>
      <c r="B379" s="122">
        <f t="shared" si="4"/>
        <v>0</v>
      </c>
      <c r="C379" s="122">
        <f t="shared" si="5"/>
        <v>0</v>
      </c>
      <c r="D379" s="122">
        <f t="shared" si="6"/>
        <v>0</v>
      </c>
      <c r="E379" s="122">
        <f t="shared" si="2"/>
        <v>299</v>
      </c>
      <c r="F379" s="135" t="s">
        <v>12362</v>
      </c>
      <c r="H379" s="135" t="s">
        <v>1055</v>
      </c>
      <c r="I379" s="135" t="s">
        <v>12363</v>
      </c>
      <c r="J379" s="135" t="s">
        <v>12364</v>
      </c>
      <c r="L379" s="175" t="s">
        <v>12365</v>
      </c>
      <c r="M379" s="175" t="s">
        <v>12366</v>
      </c>
      <c r="N379" s="169" t="s">
        <v>12367</v>
      </c>
      <c r="O379" s="123" t="s">
        <v>1196</v>
      </c>
      <c r="P379" s="142">
        <v>0.7291666666666666</v>
      </c>
      <c r="Q379" s="142">
        <v>0.7673611111111112</v>
      </c>
      <c r="R379" s="142">
        <v>0.9305555555555556</v>
      </c>
      <c r="S379" s="391">
        <v>1.0284722222222222</v>
      </c>
      <c r="T379" s="391">
        <v>1.1333333333333333</v>
      </c>
      <c r="U379" s="391">
        <v>1.3020833333333333</v>
      </c>
      <c r="V379" s="391">
        <v>1.3020833333333333</v>
      </c>
      <c r="W379" s="142">
        <v>0.5868055555555556</v>
      </c>
      <c r="X379" s="391">
        <v>1.05625</v>
      </c>
      <c r="Y379" s="391">
        <v>1.0291666666666666</v>
      </c>
      <c r="Z379" s="142">
        <v>0.7722222222222223</v>
      </c>
      <c r="AA379" s="393">
        <v>1.2694444444444444</v>
      </c>
      <c r="AB379" s="379">
        <v>1.0902777777777777</v>
      </c>
      <c r="AC379" s="140">
        <v>0.9555555555555556</v>
      </c>
      <c r="AD379" s="147" t="s">
        <v>12370</v>
      </c>
      <c r="AE379" s="134" t="s">
        <v>12371</v>
      </c>
      <c r="AF379" s="134" t="s">
        <v>12372</v>
      </c>
      <c r="AG379" s="130">
        <v>0.9930555555555556</v>
      </c>
      <c r="AH379" s="416">
        <v>1.1</v>
      </c>
      <c r="AI379" s="391">
        <v>1.0618055555555554</v>
      </c>
      <c r="AJ379" s="128" t="s">
        <v>12373</v>
      </c>
      <c r="AK379" s="134" t="s">
        <v>12374</v>
      </c>
      <c r="AL379" s="130">
        <v>0.9875</v>
      </c>
      <c r="AM379" s="142">
        <v>0.69375</v>
      </c>
      <c r="AN379" s="130">
        <v>0.9784722222222222</v>
      </c>
      <c r="AO379" s="130">
        <v>0.9958333333333333</v>
      </c>
      <c r="AP379" s="128" t="s">
        <v>12375</v>
      </c>
      <c r="AQ379" s="128" t="s">
        <v>12376</v>
      </c>
      <c r="AR379" s="140">
        <v>0.8020833333333334</v>
      </c>
      <c r="AS379" s="134" t="s">
        <v>12377</v>
      </c>
      <c r="AT379" s="130">
        <v>0.9076388888888889</v>
      </c>
      <c r="AU379" s="128" t="s">
        <v>12378</v>
      </c>
      <c r="AV379" s="393">
        <v>1.04375</v>
      </c>
      <c r="AW379" s="134" t="s">
        <v>12379</v>
      </c>
      <c r="AX379" s="134" t="s">
        <v>12380</v>
      </c>
      <c r="AY379" s="128" t="s">
        <v>12381</v>
      </c>
      <c r="BA379" s="140">
        <v>0.6284722222222222</v>
      </c>
      <c r="BB379" s="130">
        <v>0.7534722222222222</v>
      </c>
      <c r="BC379" s="422">
        <v>1.0048611111111112</v>
      </c>
      <c r="BD379" s="134" t="s">
        <v>12383</v>
      </c>
      <c r="BE379" s="128" t="s">
        <v>12384</v>
      </c>
      <c r="BF379" s="422"/>
      <c r="BG379" s="422"/>
      <c r="BH379" s="422"/>
    </row>
    <row r="380">
      <c r="A380" s="122">
        <f t="shared" si="3"/>
        <v>0</v>
      </c>
      <c r="B380" s="122">
        <f t="shared" si="4"/>
        <v>0</v>
      </c>
      <c r="C380" s="122">
        <f t="shared" si="5"/>
        <v>0</v>
      </c>
      <c r="D380" s="122">
        <f t="shared" si="6"/>
        <v>0</v>
      </c>
      <c r="E380" s="122">
        <f t="shared" si="2"/>
        <v>556</v>
      </c>
      <c r="F380" s="135">
        <v>126.0</v>
      </c>
      <c r="H380" s="135">
        <v>126.0</v>
      </c>
      <c r="I380" s="135">
        <v>126.0</v>
      </c>
      <c r="J380" s="135">
        <v>126.0</v>
      </c>
      <c r="L380" s="175" t="s">
        <v>12387</v>
      </c>
      <c r="M380" s="175" t="s">
        <v>615</v>
      </c>
      <c r="N380" s="169" t="s">
        <v>12388</v>
      </c>
      <c r="O380" s="123" t="s">
        <v>12389</v>
      </c>
      <c r="P380" s="138" t="s">
        <v>12391</v>
      </c>
      <c r="Q380" s="138" t="s">
        <v>12392</v>
      </c>
      <c r="R380" s="138" t="s">
        <v>12393</v>
      </c>
      <c r="S380" s="138" t="s">
        <v>12394</v>
      </c>
      <c r="T380" s="138" t="s">
        <v>12395</v>
      </c>
      <c r="U380" s="138" t="s">
        <v>12397</v>
      </c>
      <c r="V380" s="138" t="s">
        <v>12397</v>
      </c>
      <c r="W380" s="138" t="s">
        <v>12398</v>
      </c>
      <c r="X380" s="138" t="s">
        <v>12399</v>
      </c>
      <c r="Y380" s="138" t="s">
        <v>12400</v>
      </c>
      <c r="Z380" s="138" t="s">
        <v>12401</v>
      </c>
      <c r="AA380" s="128" t="s">
        <v>12402</v>
      </c>
      <c r="AB380" s="134" t="s">
        <v>12404</v>
      </c>
      <c r="AC380" s="128" t="s">
        <v>12405</v>
      </c>
      <c r="AD380" s="415">
        <v>1.0673611111111112</v>
      </c>
      <c r="AE380" s="379">
        <v>1.3881944444444445</v>
      </c>
      <c r="AF380" s="379">
        <v>1.0131944444444445</v>
      </c>
      <c r="AG380" s="134" t="s">
        <v>12406</v>
      </c>
      <c r="AH380" s="128" t="s">
        <v>12407</v>
      </c>
      <c r="AI380" s="138" t="s">
        <v>12119</v>
      </c>
      <c r="AJ380" s="145">
        <v>0.7729166666666667</v>
      </c>
      <c r="AK380" s="379">
        <v>1.5041666666666667</v>
      </c>
      <c r="AL380" s="130">
        <v>0.9916666666666667</v>
      </c>
      <c r="AM380" s="138" t="s">
        <v>12408</v>
      </c>
      <c r="AN380" s="134" t="s">
        <v>12409</v>
      </c>
      <c r="AO380" s="134" t="s">
        <v>12410</v>
      </c>
      <c r="AP380" s="140">
        <v>0.7923611111111111</v>
      </c>
      <c r="AQ380" s="140">
        <v>0.725</v>
      </c>
      <c r="AR380" s="128" t="s">
        <v>12411</v>
      </c>
      <c r="AS380" s="130">
        <v>0.8798611111111111</v>
      </c>
      <c r="AT380" s="134" t="s">
        <v>12412</v>
      </c>
      <c r="AU380" s="140">
        <v>0.9777777777777777</v>
      </c>
      <c r="AV380" s="128" t="s">
        <v>12413</v>
      </c>
      <c r="AW380" s="130">
        <v>0.9486111111111111</v>
      </c>
      <c r="AX380" s="130">
        <v>0.6208333333333333</v>
      </c>
      <c r="AY380" s="140">
        <v>0.5833333333333334</v>
      </c>
      <c r="BA380" s="128" t="s">
        <v>12414</v>
      </c>
      <c r="BB380" s="134" t="s">
        <v>12415</v>
      </c>
      <c r="BC380" s="141" t="s">
        <v>12416</v>
      </c>
      <c r="BD380" s="130">
        <v>0.86875</v>
      </c>
      <c r="BE380" s="416">
        <v>0.8125</v>
      </c>
      <c r="BF380" s="141"/>
      <c r="BG380" s="141"/>
      <c r="BH380" s="141"/>
    </row>
    <row r="381">
      <c r="A381" s="122">
        <f t="shared" si="3"/>
        <v>0</v>
      </c>
      <c r="B381" s="122">
        <f t="shared" si="4"/>
        <v>0</v>
      </c>
      <c r="C381" s="122">
        <f t="shared" si="5"/>
        <v>0</v>
      </c>
      <c r="D381" s="122">
        <f t="shared" si="6"/>
        <v>0</v>
      </c>
      <c r="E381" s="122">
        <f t="shared" si="2"/>
        <v>297</v>
      </c>
      <c r="F381" s="135" t="s">
        <v>12417</v>
      </c>
      <c r="H381" s="135" t="s">
        <v>12418</v>
      </c>
      <c r="I381" s="135" t="s">
        <v>12419</v>
      </c>
      <c r="J381" s="135" t="s">
        <v>12420</v>
      </c>
      <c r="L381" s="175" t="s">
        <v>12421</v>
      </c>
      <c r="M381" s="175" t="s">
        <v>12422</v>
      </c>
      <c r="N381" s="169" t="s">
        <v>12423</v>
      </c>
      <c r="O381" s="123" t="s">
        <v>12425</v>
      </c>
      <c r="P381" s="142">
        <v>0.7368055555555556</v>
      </c>
      <c r="Q381" s="142">
        <v>0.7708333333333334</v>
      </c>
      <c r="R381" s="142">
        <v>0.9319444444444445</v>
      </c>
      <c r="S381" s="391">
        <v>1.0375</v>
      </c>
      <c r="T381" s="391">
        <v>1.1472222222222221</v>
      </c>
      <c r="U381" s="391">
        <v>1.3020833333333333</v>
      </c>
      <c r="V381" s="391">
        <v>1.3020833333333333</v>
      </c>
      <c r="W381" s="142">
        <v>0.5888888888888889</v>
      </c>
      <c r="X381" s="391">
        <v>1.0652777777777778</v>
      </c>
      <c r="Y381" s="391">
        <v>1.0319444444444446</v>
      </c>
      <c r="Z381" s="142">
        <v>0.7729166666666667</v>
      </c>
      <c r="AA381" s="393">
        <v>1.273611111111111</v>
      </c>
      <c r="AB381" s="379">
        <v>1.0902777777777777</v>
      </c>
      <c r="AC381" s="140">
        <v>0.9631944444444445</v>
      </c>
      <c r="AD381" s="147" t="s">
        <v>12426</v>
      </c>
      <c r="AE381" s="134" t="s">
        <v>12427</v>
      </c>
      <c r="AF381" s="134" t="s">
        <v>12428</v>
      </c>
      <c r="AG381" s="130">
        <v>0.9986111111111111</v>
      </c>
      <c r="AH381" s="416">
        <v>1.1083333333333334</v>
      </c>
      <c r="AI381" s="391">
        <v>1.0645833333333334</v>
      </c>
      <c r="AJ381" s="128" t="s">
        <v>12429</v>
      </c>
      <c r="AK381" s="134" t="s">
        <v>12430</v>
      </c>
      <c r="AL381" s="130">
        <v>0.9951388888888889</v>
      </c>
      <c r="AM381" s="142">
        <v>0.6993055555555555</v>
      </c>
      <c r="AN381" s="130">
        <v>0.9819444444444444</v>
      </c>
      <c r="AO381" s="379">
        <v>1.0020833333333334</v>
      </c>
      <c r="AP381" s="128" t="s">
        <v>12431</v>
      </c>
      <c r="AQ381" s="128" t="s">
        <v>12432</v>
      </c>
      <c r="AR381" s="140">
        <v>0.8048611111111111</v>
      </c>
      <c r="AS381" s="134" t="s">
        <v>653</v>
      </c>
      <c r="AT381" s="130">
        <v>0.9208333333333333</v>
      </c>
      <c r="AU381" s="128" t="s">
        <v>12434</v>
      </c>
      <c r="AV381" s="393">
        <v>1.0458333333333334</v>
      </c>
      <c r="AW381" s="134" t="s">
        <v>12435</v>
      </c>
      <c r="AX381" s="134" t="s">
        <v>12436</v>
      </c>
      <c r="AY381" s="128" t="s">
        <v>12437</v>
      </c>
      <c r="BA381" s="140">
        <v>0.6319444444444444</v>
      </c>
      <c r="BB381" s="130">
        <v>0.7555555555555555</v>
      </c>
      <c r="BC381" s="422">
        <v>1.0055555555555555</v>
      </c>
      <c r="BD381" s="134" t="s">
        <v>12438</v>
      </c>
      <c r="BE381" s="128" t="s">
        <v>12439</v>
      </c>
      <c r="BF381" s="422"/>
      <c r="BG381" s="422"/>
      <c r="BH381" s="422"/>
    </row>
    <row r="382">
      <c r="A382" s="122">
        <f t="shared" si="3"/>
        <v>0</v>
      </c>
      <c r="B382" s="122">
        <f t="shared" si="4"/>
        <v>0</v>
      </c>
      <c r="C382" s="122">
        <f t="shared" si="5"/>
        <v>0</v>
      </c>
      <c r="D382" s="122">
        <f t="shared" si="6"/>
        <v>0</v>
      </c>
      <c r="E382" s="122">
        <f t="shared" si="2"/>
        <v>594</v>
      </c>
      <c r="F382" s="135" t="s">
        <v>12441</v>
      </c>
      <c r="H382" s="135" t="s">
        <v>12442</v>
      </c>
      <c r="I382" s="135" t="s">
        <v>12443</v>
      </c>
      <c r="J382" s="135" t="s">
        <v>12444</v>
      </c>
      <c r="L382" s="175" t="s">
        <v>12445</v>
      </c>
      <c r="M382" s="175" t="s">
        <v>661</v>
      </c>
      <c r="N382" s="169" t="s">
        <v>12446</v>
      </c>
      <c r="O382" s="123" t="s">
        <v>12447</v>
      </c>
      <c r="P382" s="138" t="s">
        <v>1969</v>
      </c>
      <c r="Q382" s="138" t="s">
        <v>12448</v>
      </c>
      <c r="R382" s="138" t="s">
        <v>12449</v>
      </c>
      <c r="S382" s="138" t="s">
        <v>12450</v>
      </c>
      <c r="T382" s="138" t="s">
        <v>12451</v>
      </c>
      <c r="U382" s="138" t="s">
        <v>12452</v>
      </c>
      <c r="V382" s="138" t="s">
        <v>12452</v>
      </c>
      <c r="W382" s="138" t="s">
        <v>12453</v>
      </c>
      <c r="X382" s="138" t="s">
        <v>12455</v>
      </c>
      <c r="Y382" s="138" t="s">
        <v>12456</v>
      </c>
      <c r="Z382" s="138" t="s">
        <v>12457</v>
      </c>
      <c r="AA382" s="128" t="s">
        <v>12458</v>
      </c>
      <c r="AB382" s="134" t="s">
        <v>12459</v>
      </c>
      <c r="AC382" s="128" t="s">
        <v>12460</v>
      </c>
      <c r="AD382" s="415">
        <v>1.073611111111111</v>
      </c>
      <c r="AE382" s="379">
        <v>1.395138888888889</v>
      </c>
      <c r="AF382" s="379">
        <v>1.0194444444444444</v>
      </c>
      <c r="AG382" s="134" t="s">
        <v>12461</v>
      </c>
      <c r="AH382" s="128" t="s">
        <v>12462</v>
      </c>
      <c r="AI382" s="138" t="s">
        <v>12171</v>
      </c>
      <c r="AJ382" s="145">
        <v>0.7777777777777778</v>
      </c>
      <c r="AK382" s="379">
        <v>1.5145833333333334</v>
      </c>
      <c r="AL382" s="134" t="s">
        <v>12463</v>
      </c>
      <c r="AM382" s="138" t="s">
        <v>12464</v>
      </c>
      <c r="AN382" s="134" t="s">
        <v>12465</v>
      </c>
      <c r="AO382" s="134" t="s">
        <v>12466</v>
      </c>
      <c r="AP382" s="140">
        <v>0.79375</v>
      </c>
      <c r="AQ382" s="140">
        <v>0.7256944444444444</v>
      </c>
      <c r="AR382" s="128" t="s">
        <v>12467</v>
      </c>
      <c r="AS382" s="130">
        <v>0.8868055555555555</v>
      </c>
      <c r="AT382" s="134" t="s">
        <v>12468</v>
      </c>
      <c r="AU382" s="140">
        <v>0.98125</v>
      </c>
      <c r="AV382" s="128" t="s">
        <v>12469</v>
      </c>
      <c r="AW382" s="130">
        <v>0.9513888888888888</v>
      </c>
      <c r="AX382" s="130">
        <v>0.6263888888888889</v>
      </c>
      <c r="AY382" s="140">
        <v>0.5854166666666667</v>
      </c>
      <c r="BA382" s="128" t="s">
        <v>12470</v>
      </c>
      <c r="BB382" s="134" t="s">
        <v>12471</v>
      </c>
      <c r="BC382" s="141" t="s">
        <v>12472</v>
      </c>
      <c r="BD382" s="130">
        <v>0.8694444444444445</v>
      </c>
      <c r="BE382" s="416">
        <v>0.8145833333333333</v>
      </c>
      <c r="BF382" s="141"/>
      <c r="BG382" s="141"/>
      <c r="BH382" s="141"/>
    </row>
    <row r="383">
      <c r="A383" s="122">
        <f t="shared" si="3"/>
        <v>0</v>
      </c>
      <c r="B383" s="122">
        <f t="shared" si="4"/>
        <v>0</v>
      </c>
      <c r="C383" s="122">
        <f t="shared" si="5"/>
        <v>0</v>
      </c>
      <c r="D383" s="122">
        <f t="shared" si="6"/>
        <v>0</v>
      </c>
      <c r="E383" s="122">
        <f t="shared" si="2"/>
        <v>257</v>
      </c>
      <c r="F383" s="135">
        <v>127.0</v>
      </c>
      <c r="H383" s="135">
        <v>127.0</v>
      </c>
      <c r="I383" s="135">
        <v>127.0</v>
      </c>
      <c r="J383" s="135">
        <v>127.0</v>
      </c>
      <c r="L383" s="175" t="s">
        <v>12474</v>
      </c>
      <c r="M383" s="175" t="s">
        <v>12475</v>
      </c>
      <c r="N383" s="169" t="s">
        <v>12477</v>
      </c>
      <c r="O383" s="123" t="s">
        <v>12478</v>
      </c>
      <c r="P383" s="142">
        <v>0.7395833333333334</v>
      </c>
      <c r="Q383" s="142">
        <v>0.775</v>
      </c>
      <c r="R383" s="142">
        <v>0.9354166666666667</v>
      </c>
      <c r="S383" s="391">
        <v>1.0465277777777777</v>
      </c>
      <c r="T383" s="391">
        <v>1.1493055555555556</v>
      </c>
      <c r="U383" s="391">
        <v>1.3076388888888888</v>
      </c>
      <c r="V383" s="391">
        <v>1.3076388888888888</v>
      </c>
      <c r="W383" s="142">
        <v>0.59375</v>
      </c>
      <c r="X383" s="391">
        <v>1.070138888888889</v>
      </c>
      <c r="Y383" s="391">
        <v>1.0375</v>
      </c>
      <c r="Z383" s="142">
        <v>0.7756944444444445</v>
      </c>
      <c r="AA383" s="393">
        <v>1.2791666666666666</v>
      </c>
      <c r="AB383" s="379">
        <v>1.0986111111111112</v>
      </c>
      <c r="AC383" s="140">
        <v>0.9673611111111111</v>
      </c>
      <c r="AD383" s="147" t="s">
        <v>12481</v>
      </c>
      <c r="AE383" s="379">
        <v>1.3979166666666667</v>
      </c>
      <c r="AF383" s="134" t="s">
        <v>12482</v>
      </c>
      <c r="AG383" s="379">
        <v>1.0055555555555555</v>
      </c>
      <c r="AH383" s="416">
        <v>1.1180555555555556</v>
      </c>
      <c r="AI383" s="391">
        <v>1.0729166666666667</v>
      </c>
      <c r="AJ383" s="128" t="s">
        <v>12485</v>
      </c>
      <c r="AK383" s="134" t="s">
        <v>12486</v>
      </c>
      <c r="AL383" s="379">
        <v>1.0006944444444446</v>
      </c>
      <c r="AM383" s="142">
        <v>0.7027777777777777</v>
      </c>
      <c r="AN383" s="130">
        <v>0.9979166666666667</v>
      </c>
      <c r="AO383" s="379">
        <v>1.00625</v>
      </c>
      <c r="AP383" s="128" t="s">
        <v>12487</v>
      </c>
      <c r="AQ383" s="128" t="s">
        <v>12488</v>
      </c>
      <c r="AR383" s="140">
        <v>0.8083333333333333</v>
      </c>
      <c r="AS383" s="134" t="s">
        <v>12489</v>
      </c>
      <c r="AT383" s="130">
        <v>0.9208333333333333</v>
      </c>
      <c r="AU383" s="128" t="s">
        <v>12490</v>
      </c>
      <c r="AV383" s="393">
        <v>1.05</v>
      </c>
      <c r="AW383" s="134" t="s">
        <v>12491</v>
      </c>
      <c r="AX383" s="134" t="s">
        <v>12492</v>
      </c>
      <c r="AY383" s="128" t="s">
        <v>12493</v>
      </c>
      <c r="BA383" s="140">
        <v>0.6368055555555555</v>
      </c>
      <c r="BB383" s="130">
        <v>0.7590277777777777</v>
      </c>
      <c r="BC383" s="422">
        <v>1.0125</v>
      </c>
      <c r="BD383" s="134" t="s">
        <v>12494</v>
      </c>
      <c r="BE383" s="128" t="s">
        <v>12495</v>
      </c>
      <c r="BF383" s="422"/>
      <c r="BG383" s="422"/>
      <c r="BH383" s="422"/>
    </row>
    <row r="384">
      <c r="A384" s="122">
        <f t="shared" si="3"/>
        <v>0</v>
      </c>
      <c r="B384" s="122">
        <f t="shared" si="4"/>
        <v>0</v>
      </c>
      <c r="C384" s="122">
        <f t="shared" si="5"/>
        <v>0</v>
      </c>
      <c r="D384" s="122">
        <f t="shared" si="6"/>
        <v>0</v>
      </c>
      <c r="E384" s="122">
        <f t="shared" si="2"/>
        <v>731</v>
      </c>
      <c r="F384" s="135" t="s">
        <v>12498</v>
      </c>
      <c r="H384" s="135" t="s">
        <v>12499</v>
      </c>
      <c r="I384" s="135" t="s">
        <v>12500</v>
      </c>
      <c r="J384" s="135" t="s">
        <v>12502</v>
      </c>
      <c r="L384" s="175" t="s">
        <v>12503</v>
      </c>
      <c r="M384" s="175" t="s">
        <v>615</v>
      </c>
      <c r="N384" s="169" t="s">
        <v>12504</v>
      </c>
      <c r="O384" s="123" t="s">
        <v>12505</v>
      </c>
      <c r="P384" s="138" t="s">
        <v>12506</v>
      </c>
      <c r="Q384" s="138" t="s">
        <v>12507</v>
      </c>
      <c r="R384" s="138" t="s">
        <v>12508</v>
      </c>
      <c r="S384" s="138" t="s">
        <v>12509</v>
      </c>
      <c r="T384" s="138" t="s">
        <v>728</v>
      </c>
      <c r="U384" s="138" t="s">
        <v>12511</v>
      </c>
      <c r="V384" s="138" t="s">
        <v>12511</v>
      </c>
      <c r="W384" s="138" t="s">
        <v>12512</v>
      </c>
      <c r="X384" s="138" t="s">
        <v>12513</v>
      </c>
      <c r="Y384" s="138" t="s">
        <v>12514</v>
      </c>
      <c r="Z384" s="138" t="s">
        <v>12515</v>
      </c>
      <c r="AA384" s="128" t="s">
        <v>12516</v>
      </c>
      <c r="AB384" s="134" t="s">
        <v>12518</v>
      </c>
      <c r="AC384" s="128" t="s">
        <v>12519</v>
      </c>
      <c r="AD384" s="415">
        <v>1.0763888888888888</v>
      </c>
      <c r="AE384" s="134" t="s">
        <v>12520</v>
      </c>
      <c r="AF384" s="379">
        <v>1.0277777777777777</v>
      </c>
      <c r="AG384" s="134" t="s">
        <v>12521</v>
      </c>
      <c r="AH384" s="128" t="s">
        <v>12522</v>
      </c>
      <c r="AI384" s="138" t="s">
        <v>12225</v>
      </c>
      <c r="AJ384" s="145">
        <v>0.7854166666666667</v>
      </c>
      <c r="AK384" s="379">
        <v>1.520138888888889</v>
      </c>
      <c r="AL384" s="134" t="s">
        <v>12524</v>
      </c>
      <c r="AM384" s="138" t="s">
        <v>12525</v>
      </c>
      <c r="AN384" s="134" t="s">
        <v>12526</v>
      </c>
      <c r="AO384" s="134" t="s">
        <v>12527</v>
      </c>
      <c r="AP384" s="140">
        <v>0.7993055555555556</v>
      </c>
      <c r="AQ384" s="140">
        <v>0.7270833333333333</v>
      </c>
      <c r="AR384" s="128" t="s">
        <v>12529</v>
      </c>
      <c r="AS384" s="130">
        <v>0.8881944444444444</v>
      </c>
      <c r="AT384" s="134" t="s">
        <v>12531</v>
      </c>
      <c r="AU384" s="140">
        <v>0.9875</v>
      </c>
      <c r="AV384" s="128" t="s">
        <v>12532</v>
      </c>
      <c r="AW384" s="130">
        <v>0.9555555555555556</v>
      </c>
      <c r="AX384" s="130">
        <v>0.6326388888888889</v>
      </c>
      <c r="AY384" s="140">
        <v>0.5888888888888889</v>
      </c>
      <c r="BA384" s="128" t="s">
        <v>12535</v>
      </c>
      <c r="BB384" s="134" t="s">
        <v>12536</v>
      </c>
      <c r="BC384" s="141" t="s">
        <v>12537</v>
      </c>
      <c r="BD384" s="130">
        <v>0.8743055555555556</v>
      </c>
      <c r="BE384" s="416">
        <v>0.8201388888888889</v>
      </c>
      <c r="BF384" s="141"/>
      <c r="BG384" s="141"/>
      <c r="BH384" s="141"/>
    </row>
    <row r="385">
      <c r="A385" s="122">
        <f t="shared" si="3"/>
        <v>0</v>
      </c>
      <c r="B385" s="122">
        <f t="shared" si="4"/>
        <v>0</v>
      </c>
      <c r="C385" s="122">
        <f t="shared" si="5"/>
        <v>0</v>
      </c>
      <c r="D385" s="122">
        <f t="shared" si="6"/>
        <v>0</v>
      </c>
      <c r="E385" s="122">
        <f t="shared" si="2"/>
        <v>338</v>
      </c>
      <c r="F385" s="135" t="s">
        <v>12538</v>
      </c>
      <c r="H385" s="135" t="s">
        <v>12539</v>
      </c>
      <c r="I385" s="135" t="s">
        <v>12540</v>
      </c>
      <c r="J385" s="135" t="s">
        <v>12541</v>
      </c>
      <c r="L385" s="175" t="s">
        <v>12542</v>
      </c>
      <c r="M385" s="175" t="s">
        <v>12544</v>
      </c>
      <c r="N385" s="169" t="s">
        <v>12546</v>
      </c>
      <c r="O385" s="123" t="s">
        <v>12547</v>
      </c>
      <c r="P385" s="142">
        <v>0.7402777777777778</v>
      </c>
      <c r="Q385" s="142">
        <v>0.7777777777777778</v>
      </c>
      <c r="R385" s="142">
        <v>0.9472222222222222</v>
      </c>
      <c r="S385" s="391">
        <v>1.0583333333333333</v>
      </c>
      <c r="T385" s="391">
        <v>1.1513888888888888</v>
      </c>
      <c r="U385" s="391">
        <v>1.3097222222222222</v>
      </c>
      <c r="V385" s="391">
        <v>1.3097222222222222</v>
      </c>
      <c r="W385" s="142">
        <v>0.6013888888888889</v>
      </c>
      <c r="X385" s="391">
        <v>1.0715277777777779</v>
      </c>
      <c r="Y385" s="391">
        <v>1.0451388888888888</v>
      </c>
      <c r="Z385" s="142">
        <v>0.7819444444444444</v>
      </c>
      <c r="AA385" s="393">
        <v>1.2861111111111112</v>
      </c>
      <c r="AB385" s="379">
        <v>1.101388888888889</v>
      </c>
      <c r="AC385" s="140">
        <v>0.9715277777777778</v>
      </c>
      <c r="AD385" s="147" t="s">
        <v>12548</v>
      </c>
      <c r="AE385" s="379">
        <v>1.4027777777777777</v>
      </c>
      <c r="AF385" s="134" t="s">
        <v>12549</v>
      </c>
      <c r="AG385" s="379">
        <v>1.007638888888889</v>
      </c>
      <c r="AH385" s="416">
        <v>1.1284722222222223</v>
      </c>
      <c r="AI385" s="391">
        <v>1.0777777777777777</v>
      </c>
      <c r="AJ385" s="128" t="s">
        <v>12550</v>
      </c>
      <c r="AK385" s="134" t="s">
        <v>12551</v>
      </c>
      <c r="AL385" s="379">
        <v>1.00625</v>
      </c>
      <c r="AM385" s="142">
        <v>0.7076388888888889</v>
      </c>
      <c r="AN385" s="379">
        <v>1.011111111111111</v>
      </c>
      <c r="AO385" s="379">
        <v>1.0104166666666667</v>
      </c>
      <c r="AP385" s="128" t="s">
        <v>12552</v>
      </c>
      <c r="AQ385" s="128" t="s">
        <v>12553</v>
      </c>
      <c r="AR385" s="140">
        <v>0.8118055555555556</v>
      </c>
      <c r="AS385" s="134" t="s">
        <v>12554</v>
      </c>
      <c r="AT385" s="130">
        <v>0.925</v>
      </c>
      <c r="AU385" s="128" t="s">
        <v>12555</v>
      </c>
      <c r="AV385" s="393">
        <v>1.0527777777777778</v>
      </c>
      <c r="AW385" s="134" t="s">
        <v>12556</v>
      </c>
      <c r="AX385" s="134" t="s">
        <v>12557</v>
      </c>
      <c r="AY385" s="128" t="s">
        <v>12558</v>
      </c>
      <c r="BA385" s="140">
        <v>0.6381944444444444</v>
      </c>
      <c r="BB385" s="130">
        <v>0.7604166666666666</v>
      </c>
      <c r="BC385" s="422">
        <v>1.0152777777777777</v>
      </c>
      <c r="BD385" s="134" t="s">
        <v>12559</v>
      </c>
      <c r="BE385" s="128" t="s">
        <v>12560</v>
      </c>
      <c r="BF385" s="422"/>
      <c r="BG385" s="422"/>
      <c r="BH385" s="422"/>
    </row>
    <row r="386">
      <c r="A386" s="122">
        <f t="shared" si="3"/>
        <v>0</v>
      </c>
      <c r="B386" s="122">
        <f t="shared" si="4"/>
        <v>0</v>
      </c>
      <c r="C386" s="122">
        <f t="shared" si="5"/>
        <v>0</v>
      </c>
      <c r="D386" s="122">
        <f t="shared" si="6"/>
        <v>0</v>
      </c>
      <c r="E386" s="122">
        <f t="shared" si="2"/>
        <v>478</v>
      </c>
      <c r="F386" s="135">
        <v>128.0</v>
      </c>
      <c r="H386" s="135">
        <v>128.0</v>
      </c>
      <c r="I386" s="135">
        <v>128.0</v>
      </c>
      <c r="J386" s="135">
        <v>128.0</v>
      </c>
      <c r="L386" s="175" t="s">
        <v>12563</v>
      </c>
      <c r="M386" s="175" t="s">
        <v>661</v>
      </c>
      <c r="N386" s="169" t="s">
        <v>12564</v>
      </c>
      <c r="O386" s="123" t="s">
        <v>12565</v>
      </c>
      <c r="P386" s="138" t="s">
        <v>12566</v>
      </c>
      <c r="Q386" s="138" t="s">
        <v>1969</v>
      </c>
      <c r="R386" s="138" t="s">
        <v>12567</v>
      </c>
      <c r="S386" s="138" t="s">
        <v>12568</v>
      </c>
      <c r="T386" s="138" t="s">
        <v>12569</v>
      </c>
      <c r="U386" s="138" t="s">
        <v>12570</v>
      </c>
      <c r="V386" s="138" t="s">
        <v>12570</v>
      </c>
      <c r="W386" s="138" t="s">
        <v>12571</v>
      </c>
      <c r="X386" s="138" t="s">
        <v>12572</v>
      </c>
      <c r="Y386" s="138" t="s">
        <v>12573</v>
      </c>
      <c r="Z386" s="138" t="s">
        <v>12574</v>
      </c>
      <c r="AA386" s="128" t="s">
        <v>12575</v>
      </c>
      <c r="AB386" s="134" t="s">
        <v>12576</v>
      </c>
      <c r="AC386" s="128" t="s">
        <v>12577</v>
      </c>
      <c r="AD386" s="415">
        <v>1.0798611111111112</v>
      </c>
      <c r="AE386" s="134" t="s">
        <v>12578</v>
      </c>
      <c r="AF386" s="379">
        <v>1.0340277777777778</v>
      </c>
      <c r="AG386" s="134" t="s">
        <v>12579</v>
      </c>
      <c r="AH386" s="128" t="s">
        <v>728</v>
      </c>
      <c r="AI386" s="138" t="s">
        <v>12285</v>
      </c>
      <c r="AJ386" s="145">
        <v>0.7909722222222222</v>
      </c>
      <c r="AK386" s="379">
        <v>1.5284722222222222</v>
      </c>
      <c r="AL386" s="379">
        <v>1.0125</v>
      </c>
      <c r="AM386" s="138" t="s">
        <v>12580</v>
      </c>
      <c r="AN386" s="134" t="s">
        <v>12581</v>
      </c>
      <c r="AO386" s="134" t="s">
        <v>12583</v>
      </c>
      <c r="AP386" s="140">
        <v>0.8055555555555556</v>
      </c>
      <c r="AQ386" s="140">
        <v>0.7284722222222222</v>
      </c>
      <c r="AR386" s="128" t="s">
        <v>12584</v>
      </c>
      <c r="AS386" s="130">
        <v>0.8916666666666667</v>
      </c>
      <c r="AT386" s="134" t="s">
        <v>12585</v>
      </c>
      <c r="AU386" s="140">
        <v>0.99375</v>
      </c>
      <c r="AV386" s="128" t="s">
        <v>12586</v>
      </c>
      <c r="AW386" s="130">
        <v>0.9583333333333334</v>
      </c>
      <c r="AX386" s="130">
        <v>0.6354166666666666</v>
      </c>
      <c r="AY386" s="140">
        <v>0.5902777777777778</v>
      </c>
      <c r="BA386" s="128" t="s">
        <v>12587</v>
      </c>
      <c r="BB386" s="134" t="s">
        <v>12589</v>
      </c>
      <c r="BC386" s="141" t="s">
        <v>12591</v>
      </c>
      <c r="BD386" s="130">
        <v>0.8770833333333333</v>
      </c>
      <c r="BE386" s="416">
        <v>0.8215277777777777</v>
      </c>
      <c r="BF386" s="141"/>
      <c r="BG386" s="141"/>
      <c r="BH386" s="141"/>
    </row>
    <row r="387">
      <c r="A387" s="122">
        <f t="shared" si="3"/>
        <v>0</v>
      </c>
      <c r="B387" s="122">
        <f t="shared" si="4"/>
        <v>0</v>
      </c>
      <c r="C387" s="122">
        <f t="shared" si="5"/>
        <v>0</v>
      </c>
      <c r="D387" s="122">
        <f t="shared" si="6"/>
        <v>0</v>
      </c>
      <c r="E387" s="122">
        <f t="shared" si="2"/>
        <v>398</v>
      </c>
      <c r="F387" s="135" t="s">
        <v>12593</v>
      </c>
      <c r="H387" s="135" t="s">
        <v>12594</v>
      </c>
      <c r="I387" s="135" t="s">
        <v>12595</v>
      </c>
      <c r="J387" s="135" t="s">
        <v>12596</v>
      </c>
      <c r="L387" s="175" t="s">
        <v>12597</v>
      </c>
      <c r="M387" s="175" t="s">
        <v>12598</v>
      </c>
      <c r="N387" s="169" t="s">
        <v>12599</v>
      </c>
      <c r="O387" s="123" t="s">
        <v>12601</v>
      </c>
      <c r="P387" s="142">
        <v>0.7409722222222223</v>
      </c>
      <c r="Q387" s="142">
        <v>0.7791666666666667</v>
      </c>
      <c r="R387" s="142">
        <v>0.9576388888888889</v>
      </c>
      <c r="S387" s="391">
        <v>1.0659722222222223</v>
      </c>
      <c r="T387" s="391">
        <v>1.1527777777777777</v>
      </c>
      <c r="U387" s="391">
        <v>1.3111111111111111</v>
      </c>
      <c r="V387" s="391">
        <v>1.3111111111111111</v>
      </c>
      <c r="W387" s="142">
        <v>0.6027777777777777</v>
      </c>
      <c r="X387" s="391">
        <v>1.0819444444444444</v>
      </c>
      <c r="Y387" s="391">
        <v>1.0583333333333333</v>
      </c>
      <c r="Z387" s="142">
        <v>0.7826388888888889</v>
      </c>
      <c r="AA387" s="393">
        <v>1.292361111111111</v>
      </c>
      <c r="AB387" s="379">
        <v>1.104861111111111</v>
      </c>
      <c r="AC387" s="140">
        <v>0.9770833333333333</v>
      </c>
      <c r="AD387" s="147" t="s">
        <v>12609</v>
      </c>
      <c r="AE387" s="379">
        <v>1.4097222222222223</v>
      </c>
      <c r="AF387" s="134" t="s">
        <v>12611</v>
      </c>
      <c r="AG387" s="379">
        <v>1.0125</v>
      </c>
      <c r="AH387" s="416">
        <v>1.1340277777777779</v>
      </c>
      <c r="AI387" s="391">
        <v>1.0875</v>
      </c>
      <c r="AJ387" s="128" t="s">
        <v>12612</v>
      </c>
      <c r="AK387" s="134" t="s">
        <v>12613</v>
      </c>
      <c r="AL387" s="134" t="s">
        <v>12614</v>
      </c>
      <c r="AM387" s="142">
        <v>0.7138888888888889</v>
      </c>
      <c r="AN387" s="379">
        <v>1.0173611111111112</v>
      </c>
      <c r="AO387" s="379">
        <v>1.0159722222222223</v>
      </c>
      <c r="AP387" s="128" t="s">
        <v>12615</v>
      </c>
      <c r="AQ387" s="128" t="s">
        <v>12616</v>
      </c>
      <c r="AR387" s="140">
        <v>0.8215277777777777</v>
      </c>
      <c r="AS387" s="134" t="s">
        <v>12617</v>
      </c>
      <c r="AT387" s="130">
        <v>0.9381944444444444</v>
      </c>
      <c r="AU387" s="128" t="s">
        <v>12618</v>
      </c>
      <c r="AV387" s="393">
        <v>1.0597222222222222</v>
      </c>
      <c r="AW387" s="134" t="s">
        <v>12619</v>
      </c>
      <c r="AX387" s="134" t="s">
        <v>12620</v>
      </c>
      <c r="AY387" s="128" t="s">
        <v>12621</v>
      </c>
      <c r="BA387" s="140">
        <v>0.6402777777777777</v>
      </c>
      <c r="BB387" s="130">
        <v>0.7659722222222223</v>
      </c>
      <c r="BC387" s="422">
        <v>1.0173611111111112</v>
      </c>
      <c r="BD387" s="134" t="s">
        <v>12623</v>
      </c>
      <c r="BE387" s="128" t="s">
        <v>12625</v>
      </c>
      <c r="BF387" s="422"/>
      <c r="BG387" s="422"/>
      <c r="BH387" s="422"/>
    </row>
    <row r="388">
      <c r="A388" s="122">
        <f t="shared" si="3"/>
        <v>0</v>
      </c>
      <c r="B388" s="122">
        <f t="shared" si="4"/>
        <v>0</v>
      </c>
      <c r="C388" s="122">
        <f t="shared" si="5"/>
        <v>0</v>
      </c>
      <c r="D388" s="122">
        <f t="shared" si="6"/>
        <v>0</v>
      </c>
      <c r="E388" s="122">
        <f t="shared" si="2"/>
        <v>643</v>
      </c>
      <c r="F388" s="135" t="s">
        <v>12627</v>
      </c>
      <c r="H388" s="135" t="s">
        <v>12628</v>
      </c>
      <c r="I388" s="135" t="s">
        <v>728</v>
      </c>
      <c r="J388" s="135" t="s">
        <v>12629</v>
      </c>
      <c r="L388" s="175" t="s">
        <v>12630</v>
      </c>
      <c r="M388" s="175" t="s">
        <v>12631</v>
      </c>
      <c r="N388" s="169" t="s">
        <v>12632</v>
      </c>
      <c r="O388" s="123" t="s">
        <v>615</v>
      </c>
      <c r="P388" s="138" t="s">
        <v>12634</v>
      </c>
      <c r="Q388" s="138" t="s">
        <v>12635</v>
      </c>
      <c r="R388" s="138" t="s">
        <v>12636</v>
      </c>
      <c r="S388" s="138" t="s">
        <v>12637</v>
      </c>
      <c r="T388" s="138" t="s">
        <v>876</v>
      </c>
      <c r="U388" s="138" t="s">
        <v>12638</v>
      </c>
      <c r="V388" s="138" t="s">
        <v>12638</v>
      </c>
      <c r="W388" s="138" t="s">
        <v>12639</v>
      </c>
      <c r="X388" s="138" t="s">
        <v>12641</v>
      </c>
      <c r="Y388" s="138" t="s">
        <v>12642</v>
      </c>
      <c r="Z388" s="138" t="s">
        <v>12643</v>
      </c>
      <c r="AA388" s="128" t="s">
        <v>12644</v>
      </c>
      <c r="AB388" s="134" t="s">
        <v>12645</v>
      </c>
      <c r="AC388" s="128" t="s">
        <v>12646</v>
      </c>
      <c r="AD388" s="415">
        <v>1.0847222222222221</v>
      </c>
      <c r="AE388" s="379">
        <v>1.413888888888889</v>
      </c>
      <c r="AF388" s="379">
        <v>1.0416666666666667</v>
      </c>
      <c r="AG388" s="134" t="s">
        <v>12648</v>
      </c>
      <c r="AH388" s="128" t="s">
        <v>12649</v>
      </c>
      <c r="AI388" s="138" t="s">
        <v>12350</v>
      </c>
      <c r="AJ388" s="145">
        <v>0.79375</v>
      </c>
      <c r="AK388" s="379">
        <v>1.5375</v>
      </c>
      <c r="AL388" s="379">
        <v>1.0159722222222223</v>
      </c>
      <c r="AM388" s="138" t="s">
        <v>12651</v>
      </c>
      <c r="AN388" s="134" t="s">
        <v>12652</v>
      </c>
      <c r="AO388" s="134" t="s">
        <v>12653</v>
      </c>
      <c r="AP388" s="140">
        <v>0.8104166666666667</v>
      </c>
      <c r="AQ388" s="140">
        <v>0.7298611111111111</v>
      </c>
      <c r="AR388" s="128" t="s">
        <v>12654</v>
      </c>
      <c r="AS388" s="130">
        <v>0.8923611111111112</v>
      </c>
      <c r="AT388" s="134" t="s">
        <v>12655</v>
      </c>
      <c r="AU388" s="140">
        <v>0.9958333333333333</v>
      </c>
      <c r="AV388" s="128" t="s">
        <v>12656</v>
      </c>
      <c r="AW388" s="130">
        <v>0.9631944444444445</v>
      </c>
      <c r="AX388" s="130">
        <v>0.6465277777777778</v>
      </c>
      <c r="AY388" s="140">
        <v>0.5902777777777778</v>
      </c>
      <c r="BA388" s="128" t="s">
        <v>12659</v>
      </c>
      <c r="BB388" s="134" t="s">
        <v>12660</v>
      </c>
      <c r="BC388" s="141" t="s">
        <v>12661</v>
      </c>
      <c r="BD388" s="130">
        <v>0.8895833333333333</v>
      </c>
      <c r="BE388" s="416">
        <v>0.8229166666666666</v>
      </c>
      <c r="BF388" s="141"/>
      <c r="BG388" s="141"/>
      <c r="BH388" s="141"/>
    </row>
    <row r="389">
      <c r="A389" s="122">
        <f t="shared" si="3"/>
        <v>0</v>
      </c>
      <c r="B389" s="122">
        <f t="shared" si="4"/>
        <v>0</v>
      </c>
      <c r="C389" s="122">
        <f t="shared" si="5"/>
        <v>0</v>
      </c>
      <c r="D389" s="122">
        <f t="shared" si="6"/>
        <v>0</v>
      </c>
      <c r="E389" s="122">
        <f t="shared" si="2"/>
        <v>245</v>
      </c>
      <c r="F389" s="135">
        <v>129.0</v>
      </c>
      <c r="H389" s="135">
        <v>129.0</v>
      </c>
      <c r="I389" s="135">
        <v>129.0</v>
      </c>
      <c r="J389" s="135">
        <v>129.0</v>
      </c>
      <c r="L389" s="175" t="s">
        <v>12662</v>
      </c>
      <c r="M389" s="175" t="s">
        <v>615</v>
      </c>
      <c r="N389" s="169" t="s">
        <v>12663</v>
      </c>
      <c r="O389" s="123" t="s">
        <v>12664</v>
      </c>
      <c r="P389" s="142">
        <v>0.7486111111111111</v>
      </c>
      <c r="Q389" s="142">
        <v>0.7798611111111111</v>
      </c>
      <c r="R389" s="142">
        <v>0.9604166666666667</v>
      </c>
      <c r="S389" s="391">
        <v>1.0666666666666667</v>
      </c>
      <c r="T389" s="391">
        <v>1.15625</v>
      </c>
      <c r="U389" s="391">
        <v>1.3125</v>
      </c>
      <c r="V389" s="391">
        <v>1.3125</v>
      </c>
      <c r="W389" s="142">
        <v>0.6041666666666666</v>
      </c>
      <c r="X389" s="391">
        <v>1.0930555555555554</v>
      </c>
      <c r="Y389" s="391">
        <v>1.0666666666666667</v>
      </c>
      <c r="Z389" s="142">
        <v>0.7833333333333333</v>
      </c>
      <c r="AA389" s="393">
        <v>1.2958333333333334</v>
      </c>
      <c r="AB389" s="379">
        <v>1.1111111111111112</v>
      </c>
      <c r="AC389" s="140">
        <v>0.9819444444444444</v>
      </c>
      <c r="AD389" s="147" t="s">
        <v>12665</v>
      </c>
      <c r="AE389" s="134" t="s">
        <v>12666</v>
      </c>
      <c r="AF389" s="134" t="s">
        <v>12667</v>
      </c>
      <c r="AG389" s="379">
        <v>1.0159722222222223</v>
      </c>
      <c r="AH389" s="416">
        <v>1.1354166666666667</v>
      </c>
      <c r="AI389" s="391">
        <v>1.1</v>
      </c>
      <c r="AJ389" s="128" t="s">
        <v>12668</v>
      </c>
      <c r="AK389" s="134" t="s">
        <v>12669</v>
      </c>
      <c r="AL389" s="134" t="s">
        <v>12670</v>
      </c>
      <c r="AM389" s="142">
        <v>0.7180555555555556</v>
      </c>
      <c r="AN389" s="379">
        <v>1.023611111111111</v>
      </c>
      <c r="AO389" s="379">
        <v>1.023611111111111</v>
      </c>
      <c r="AP389" s="128" t="s">
        <v>12671</v>
      </c>
      <c r="AQ389" s="128" t="s">
        <v>12672</v>
      </c>
      <c r="AR389" s="140">
        <v>0.8243055555555555</v>
      </c>
      <c r="AS389" s="134" t="s">
        <v>12673</v>
      </c>
      <c r="AT389" s="130">
        <v>0.9493055555555555</v>
      </c>
      <c r="AU389" s="128" t="s">
        <v>12675</v>
      </c>
      <c r="AV389" s="393">
        <v>1.0638888888888889</v>
      </c>
      <c r="AW389" s="134" t="s">
        <v>12676</v>
      </c>
      <c r="AX389" s="134" t="s">
        <v>12678</v>
      </c>
      <c r="AY389" s="128" t="s">
        <v>12679</v>
      </c>
      <c r="BA389" s="140">
        <v>0.6444444444444445</v>
      </c>
      <c r="BB389" s="130">
        <v>0.7680555555555556</v>
      </c>
      <c r="BC389" s="422">
        <v>1.0215277777777778</v>
      </c>
      <c r="BD389" s="134" t="s">
        <v>12681</v>
      </c>
      <c r="BE389" s="128" t="s">
        <v>12682</v>
      </c>
      <c r="BF389" s="422"/>
      <c r="BG389" s="422"/>
      <c r="BH389" s="422"/>
    </row>
    <row r="390">
      <c r="A390" s="122">
        <f t="shared" si="3"/>
        <v>0</v>
      </c>
      <c r="B390" s="122">
        <f t="shared" si="4"/>
        <v>0</v>
      </c>
      <c r="C390" s="122">
        <f t="shared" si="5"/>
        <v>0</v>
      </c>
      <c r="D390" s="122">
        <f t="shared" si="6"/>
        <v>0</v>
      </c>
      <c r="E390" s="122">
        <f t="shared" si="2"/>
        <v>509</v>
      </c>
      <c r="F390" s="135" t="s">
        <v>12688</v>
      </c>
      <c r="H390" s="135" t="s">
        <v>12689</v>
      </c>
      <c r="I390" s="135" t="s">
        <v>12690</v>
      </c>
      <c r="J390" s="135" t="s">
        <v>12691</v>
      </c>
      <c r="L390" s="175" t="s">
        <v>12692</v>
      </c>
      <c r="M390" s="175" t="s">
        <v>12693</v>
      </c>
      <c r="N390" s="169" t="s">
        <v>12694</v>
      </c>
      <c r="O390" s="123" t="s">
        <v>1196</v>
      </c>
      <c r="P390" s="138" t="s">
        <v>3893</v>
      </c>
      <c r="Q390" s="138" t="s">
        <v>12695</v>
      </c>
      <c r="R390" s="138" t="s">
        <v>12696</v>
      </c>
      <c r="S390" s="138" t="s">
        <v>12697</v>
      </c>
      <c r="T390" s="138" t="s">
        <v>12698</v>
      </c>
      <c r="U390" s="138" t="s">
        <v>12699</v>
      </c>
      <c r="V390" s="138" t="s">
        <v>12699</v>
      </c>
      <c r="W390" s="138" t="s">
        <v>12700</v>
      </c>
      <c r="X390" s="138" t="s">
        <v>12701</v>
      </c>
      <c r="Y390" s="138" t="s">
        <v>12702</v>
      </c>
      <c r="Z390" s="138" t="s">
        <v>12703</v>
      </c>
      <c r="AA390" s="128" t="s">
        <v>12704</v>
      </c>
      <c r="AB390" s="379">
        <v>1.1145833333333333</v>
      </c>
      <c r="AC390" s="128" t="s">
        <v>12707</v>
      </c>
      <c r="AD390" s="415">
        <v>1.0888888888888888</v>
      </c>
      <c r="AE390" s="379">
        <v>1.4166666666666667</v>
      </c>
      <c r="AF390" s="379">
        <v>1.0486111111111112</v>
      </c>
      <c r="AG390" s="134" t="s">
        <v>12709</v>
      </c>
      <c r="AH390" s="128" t="s">
        <v>12711</v>
      </c>
      <c r="AI390" s="138" t="s">
        <v>12407</v>
      </c>
      <c r="AJ390" s="145">
        <v>0.7951388888888888</v>
      </c>
      <c r="AK390" s="379">
        <v>1.5402777777777779</v>
      </c>
      <c r="AL390" s="379">
        <v>1.0215277777777778</v>
      </c>
      <c r="AM390" s="138" t="s">
        <v>12712</v>
      </c>
      <c r="AN390" s="134" t="s">
        <v>12713</v>
      </c>
      <c r="AO390" s="134" t="s">
        <v>12714</v>
      </c>
      <c r="AP390" s="140">
        <v>0.81875</v>
      </c>
      <c r="AQ390" s="140">
        <v>0.7326388888888888</v>
      </c>
      <c r="AR390" s="128" t="s">
        <v>12715</v>
      </c>
      <c r="AS390" s="130">
        <v>0.8944444444444445</v>
      </c>
      <c r="AT390" s="134" t="s">
        <v>12716</v>
      </c>
      <c r="AU390" s="416">
        <v>1.0041666666666667</v>
      </c>
      <c r="AV390" s="128" t="s">
        <v>12717</v>
      </c>
      <c r="AW390" s="130">
        <v>0.9680555555555556</v>
      </c>
      <c r="AX390" s="130">
        <v>0.6493055555555556</v>
      </c>
      <c r="AY390" s="140">
        <v>0.5958333333333333</v>
      </c>
      <c r="BA390" s="128" t="s">
        <v>12718</v>
      </c>
      <c r="BB390" s="134" t="s">
        <v>12719</v>
      </c>
      <c r="BC390" s="141" t="s">
        <v>12720</v>
      </c>
      <c r="BD390" s="130">
        <v>0.9041666666666667</v>
      </c>
      <c r="BE390" s="416">
        <v>0.825</v>
      </c>
      <c r="BF390" s="141"/>
      <c r="BG390" s="141"/>
      <c r="BH390" s="141"/>
    </row>
    <row r="391">
      <c r="A391" s="122">
        <f t="shared" si="3"/>
        <v>0</v>
      </c>
      <c r="B391" s="122">
        <f t="shared" si="4"/>
        <v>0</v>
      </c>
      <c r="C391" s="122">
        <f t="shared" si="5"/>
        <v>0</v>
      </c>
      <c r="D391" s="122">
        <f t="shared" si="6"/>
        <v>0</v>
      </c>
      <c r="E391" s="122">
        <f t="shared" si="2"/>
        <v>386</v>
      </c>
      <c r="F391" s="135" t="s">
        <v>12723</v>
      </c>
      <c r="H391" s="135" t="s">
        <v>12724</v>
      </c>
      <c r="I391" s="135" t="s">
        <v>12725</v>
      </c>
      <c r="J391" s="135" t="s">
        <v>12726</v>
      </c>
      <c r="L391" s="175" t="s">
        <v>12727</v>
      </c>
      <c r="M391" s="175" t="s">
        <v>12728</v>
      </c>
      <c r="N391" s="169" t="s">
        <v>12729</v>
      </c>
      <c r="O391" s="123" t="s">
        <v>12730</v>
      </c>
      <c r="P391" s="142">
        <v>0.7527777777777778</v>
      </c>
      <c r="Q391" s="142">
        <v>0.7833333333333333</v>
      </c>
      <c r="R391" s="142">
        <v>0.9652777777777778</v>
      </c>
      <c r="S391" s="391">
        <v>1.0743055555555556</v>
      </c>
      <c r="T391" s="391">
        <v>1.1576388888888889</v>
      </c>
      <c r="U391" s="391">
        <v>1.3138888888888889</v>
      </c>
      <c r="V391" s="391">
        <v>1.3138888888888889</v>
      </c>
      <c r="W391" s="142">
        <v>0.6055555555555555</v>
      </c>
      <c r="X391" s="391">
        <v>1.101388888888889</v>
      </c>
      <c r="Y391" s="391">
        <v>1.073611111111111</v>
      </c>
      <c r="Z391" s="142">
        <v>0.7868055555555555</v>
      </c>
      <c r="AA391" s="393">
        <v>1.3020833333333333</v>
      </c>
      <c r="AB391" s="134" t="s">
        <v>12731</v>
      </c>
      <c r="AC391" s="140">
        <v>0.9847222222222223</v>
      </c>
      <c r="AD391" s="147" t="s">
        <v>12732</v>
      </c>
      <c r="AE391" s="134" t="s">
        <v>12734</v>
      </c>
      <c r="AF391" s="134" t="s">
        <v>12736</v>
      </c>
      <c r="AG391" s="379">
        <v>1.0208333333333333</v>
      </c>
      <c r="AH391" s="416">
        <v>1.1402777777777777</v>
      </c>
      <c r="AI391" s="391">
        <v>1.1083333333333334</v>
      </c>
      <c r="AJ391" s="128" t="s">
        <v>11391</v>
      </c>
      <c r="AK391" s="134" t="s">
        <v>12738</v>
      </c>
      <c r="AL391" s="134" t="s">
        <v>12739</v>
      </c>
      <c r="AM391" s="142">
        <v>0.7305555555555555</v>
      </c>
      <c r="AN391" s="379">
        <v>1.0333333333333334</v>
      </c>
      <c r="AO391" s="379">
        <v>1.0298611111111111</v>
      </c>
      <c r="AP391" s="128" t="s">
        <v>12741</v>
      </c>
      <c r="AQ391" s="128" t="s">
        <v>12742</v>
      </c>
      <c r="AR391" s="140">
        <v>0.8270833333333333</v>
      </c>
      <c r="AS391" s="134" t="s">
        <v>12743</v>
      </c>
      <c r="AT391" s="130">
        <v>0.9590277777777778</v>
      </c>
      <c r="AU391" s="128" t="s">
        <v>12744</v>
      </c>
      <c r="AV391" s="393">
        <v>1.0666666666666667</v>
      </c>
      <c r="AW391" s="134" t="s">
        <v>12745</v>
      </c>
      <c r="AX391" s="134" t="s">
        <v>12746</v>
      </c>
      <c r="AY391" s="128" t="s">
        <v>12747</v>
      </c>
      <c r="BA391" s="140">
        <v>0.6513888888888889</v>
      </c>
      <c r="BB391" s="130">
        <v>0.7708333333333334</v>
      </c>
      <c r="BC391" s="422">
        <v>1.0243055555555556</v>
      </c>
      <c r="BD391" s="134" t="s">
        <v>1538</v>
      </c>
      <c r="BE391" s="128" t="s">
        <v>12749</v>
      </c>
      <c r="BF391" s="422"/>
      <c r="BG391" s="422"/>
      <c r="BH391" s="422"/>
    </row>
    <row r="392">
      <c r="A392" s="122">
        <f t="shared" si="3"/>
        <v>0</v>
      </c>
      <c r="B392" s="122">
        <f t="shared" si="4"/>
        <v>0</v>
      </c>
      <c r="C392" s="122">
        <f t="shared" si="5"/>
        <v>0</v>
      </c>
      <c r="D392" s="122">
        <f t="shared" si="6"/>
        <v>0</v>
      </c>
      <c r="E392" s="122">
        <f t="shared" si="2"/>
        <v>482</v>
      </c>
      <c r="F392" s="135">
        <v>130.0</v>
      </c>
      <c r="H392" s="135">
        <v>130.0</v>
      </c>
      <c r="I392" s="135">
        <v>130.0</v>
      </c>
      <c r="J392" s="135">
        <v>130.0</v>
      </c>
      <c r="L392" s="175" t="s">
        <v>12752</v>
      </c>
      <c r="M392" s="175" t="s">
        <v>12753</v>
      </c>
      <c r="N392" s="169" t="s">
        <v>12754</v>
      </c>
      <c r="O392" s="123" t="s">
        <v>615</v>
      </c>
      <c r="P392" s="138" t="s">
        <v>7891</v>
      </c>
      <c r="Q392" s="138" t="s">
        <v>12756</v>
      </c>
      <c r="R392" s="138" t="s">
        <v>12757</v>
      </c>
      <c r="S392" s="138" t="s">
        <v>12758</v>
      </c>
      <c r="T392" s="138" t="s">
        <v>12759</v>
      </c>
      <c r="U392" s="138" t="s">
        <v>12760</v>
      </c>
      <c r="V392" s="138" t="s">
        <v>12760</v>
      </c>
      <c r="W392" s="138" t="s">
        <v>12762</v>
      </c>
      <c r="X392" s="138" t="s">
        <v>12763</v>
      </c>
      <c r="Y392" s="138" t="s">
        <v>12765</v>
      </c>
      <c r="Z392" s="138" t="s">
        <v>12766</v>
      </c>
      <c r="AA392" s="128" t="s">
        <v>12767</v>
      </c>
      <c r="AB392" s="379">
        <v>1.1208333333333333</v>
      </c>
      <c r="AC392" s="128" t="s">
        <v>12768</v>
      </c>
      <c r="AD392" s="415">
        <v>1.09375</v>
      </c>
      <c r="AE392" s="379">
        <v>1.4208333333333334</v>
      </c>
      <c r="AF392" s="379">
        <v>1.0541666666666667</v>
      </c>
      <c r="AG392" s="134" t="s">
        <v>12769</v>
      </c>
      <c r="AH392" s="128" t="s">
        <v>12770</v>
      </c>
      <c r="AI392" s="138" t="s">
        <v>12462</v>
      </c>
      <c r="AJ392" s="145">
        <v>0.8006944444444445</v>
      </c>
      <c r="AK392" s="379">
        <v>1.5451388888888888</v>
      </c>
      <c r="AL392" s="379">
        <v>1.025</v>
      </c>
      <c r="AM392" s="138" t="s">
        <v>12771</v>
      </c>
      <c r="AN392" s="134" t="s">
        <v>12772</v>
      </c>
      <c r="AO392" s="134" t="s">
        <v>12773</v>
      </c>
      <c r="AP392" s="140">
        <v>0.8201388888888889</v>
      </c>
      <c r="AQ392" s="140">
        <v>0.7354166666666667</v>
      </c>
      <c r="AR392" s="128" t="s">
        <v>12774</v>
      </c>
      <c r="AS392" s="130">
        <v>0.9006944444444445</v>
      </c>
      <c r="AT392" s="134" t="s">
        <v>12775</v>
      </c>
      <c r="AU392" s="416">
        <v>1.0145833333333334</v>
      </c>
      <c r="AV392" s="128" t="s">
        <v>12776</v>
      </c>
      <c r="AW392" s="130">
        <v>0.9729166666666667</v>
      </c>
      <c r="AX392" s="130">
        <v>0.6520833333333333</v>
      </c>
      <c r="AY392" s="140">
        <v>0.5965277777777778</v>
      </c>
      <c r="BA392" s="128" t="s">
        <v>12777</v>
      </c>
      <c r="BB392" s="134" t="s">
        <v>12778</v>
      </c>
      <c r="BC392" s="141" t="s">
        <v>12779</v>
      </c>
      <c r="BD392" s="130">
        <v>0.9055555555555556</v>
      </c>
      <c r="BE392" s="416">
        <v>0.8277777777777777</v>
      </c>
      <c r="BF392" s="141"/>
      <c r="BG392" s="141"/>
      <c r="BH392" s="141"/>
    </row>
    <row r="393">
      <c r="A393" s="122">
        <f t="shared" si="3"/>
        <v>0</v>
      </c>
      <c r="B393" s="122">
        <f t="shared" si="4"/>
        <v>0</v>
      </c>
      <c r="C393" s="122">
        <f t="shared" si="5"/>
        <v>0</v>
      </c>
      <c r="D393" s="122">
        <f t="shared" si="6"/>
        <v>0</v>
      </c>
      <c r="E393" s="122">
        <f t="shared" si="2"/>
        <v>354</v>
      </c>
      <c r="F393" s="135" t="s">
        <v>12780</v>
      </c>
      <c r="H393" s="135" t="s">
        <v>12781</v>
      </c>
      <c r="I393" s="135" t="s">
        <v>12782</v>
      </c>
      <c r="J393" s="135" t="s">
        <v>12783</v>
      </c>
      <c r="L393" s="175" t="s">
        <v>12784</v>
      </c>
      <c r="M393" s="175" t="s">
        <v>12785</v>
      </c>
      <c r="N393" s="169" t="s">
        <v>12786</v>
      </c>
      <c r="O393" s="123" t="s">
        <v>12787</v>
      </c>
      <c r="P393" s="142">
        <v>0.7541666666666667</v>
      </c>
      <c r="Q393" s="142">
        <v>0.7868055555555555</v>
      </c>
      <c r="R393" s="142">
        <v>0.9666666666666667</v>
      </c>
      <c r="S393" s="391">
        <v>1.0840277777777778</v>
      </c>
      <c r="T393" s="391">
        <v>1.1645833333333333</v>
      </c>
      <c r="U393" s="391">
        <v>1.3152777777777778</v>
      </c>
      <c r="V393" s="391">
        <v>1.3152777777777778</v>
      </c>
      <c r="W393" s="142">
        <v>0.6069444444444444</v>
      </c>
      <c r="X393" s="391">
        <v>1.1041666666666667</v>
      </c>
      <c r="Y393" s="391">
        <v>1.0868055555555556</v>
      </c>
      <c r="Z393" s="142">
        <v>0.7881944444444444</v>
      </c>
      <c r="AA393" s="393">
        <v>1.3069444444444445</v>
      </c>
      <c r="AB393" s="134" t="s">
        <v>12791</v>
      </c>
      <c r="AC393" s="140">
        <v>0.99375</v>
      </c>
      <c r="AD393" s="147" t="s">
        <v>12792</v>
      </c>
      <c r="AE393" s="134" t="s">
        <v>12793</v>
      </c>
      <c r="AF393" s="134" t="s">
        <v>12794</v>
      </c>
      <c r="AG393" s="379">
        <v>1.0277777777777777</v>
      </c>
      <c r="AH393" s="416">
        <v>1.1430555555555555</v>
      </c>
      <c r="AI393" s="391">
        <v>1.1180555555555556</v>
      </c>
      <c r="AJ393" s="128" t="s">
        <v>12795</v>
      </c>
      <c r="AK393" s="134" t="s">
        <v>12796</v>
      </c>
      <c r="AL393" s="134" t="s">
        <v>12797</v>
      </c>
      <c r="AM393" s="142">
        <v>0.7326388888888888</v>
      </c>
      <c r="AN393" s="379">
        <v>1.0340277777777778</v>
      </c>
      <c r="AO393" s="379">
        <v>1.0326388888888889</v>
      </c>
      <c r="AP393" s="128" t="s">
        <v>655</v>
      </c>
      <c r="AQ393" s="128" t="s">
        <v>12798</v>
      </c>
      <c r="AR393" s="140">
        <v>0.8361111111111111</v>
      </c>
      <c r="AS393" s="134" t="s">
        <v>12799</v>
      </c>
      <c r="AT393" s="130">
        <v>0.9618055555555556</v>
      </c>
      <c r="AU393" s="128" t="s">
        <v>12800</v>
      </c>
      <c r="AV393" s="393">
        <v>1.070138888888889</v>
      </c>
      <c r="AW393" s="134" t="s">
        <v>12801</v>
      </c>
      <c r="AX393" s="134" t="s">
        <v>12802</v>
      </c>
      <c r="AY393" s="128" t="s">
        <v>12803</v>
      </c>
      <c r="BA393" s="140">
        <v>0.6555555555555556</v>
      </c>
      <c r="BB393" s="130">
        <v>0.7729166666666667</v>
      </c>
      <c r="BC393" s="422">
        <v>1.0277777777777777</v>
      </c>
      <c r="BD393" s="134" t="s">
        <v>12804</v>
      </c>
      <c r="BE393" s="128" t="s">
        <v>12805</v>
      </c>
      <c r="BF393" s="422"/>
      <c r="BG393" s="422"/>
      <c r="BH393" s="422"/>
    </row>
    <row r="394">
      <c r="A394" s="122">
        <f t="shared" si="3"/>
        <v>0</v>
      </c>
      <c r="B394" s="122">
        <f t="shared" si="4"/>
        <v>0</v>
      </c>
      <c r="C394" s="122">
        <f t="shared" si="5"/>
        <v>0</v>
      </c>
      <c r="D394" s="122">
        <f t="shared" si="6"/>
        <v>0</v>
      </c>
      <c r="E394" s="122">
        <f t="shared" si="2"/>
        <v>687</v>
      </c>
      <c r="F394" s="135" t="s">
        <v>12807</v>
      </c>
      <c r="H394" s="135" t="s">
        <v>12808</v>
      </c>
      <c r="I394" s="135" t="s">
        <v>12809</v>
      </c>
      <c r="J394" s="135" t="s">
        <v>12810</v>
      </c>
      <c r="L394" s="175" t="s">
        <v>12811</v>
      </c>
      <c r="M394" s="175" t="s">
        <v>12812</v>
      </c>
      <c r="N394" s="169" t="s">
        <v>12813</v>
      </c>
      <c r="O394" s="123" t="s">
        <v>12814</v>
      </c>
      <c r="P394" s="138" t="s">
        <v>12815</v>
      </c>
      <c r="Q394" s="138" t="s">
        <v>12816</v>
      </c>
      <c r="R394" s="138" t="s">
        <v>12817</v>
      </c>
      <c r="S394" s="138" t="s">
        <v>12818</v>
      </c>
      <c r="T394" s="138" t="s">
        <v>12819</v>
      </c>
      <c r="U394" s="138" t="s">
        <v>12820</v>
      </c>
      <c r="V394" s="138" t="s">
        <v>12820</v>
      </c>
      <c r="W394" s="138" t="s">
        <v>12821</v>
      </c>
      <c r="X394" s="138" t="s">
        <v>12822</v>
      </c>
      <c r="Y394" s="138" t="s">
        <v>12823</v>
      </c>
      <c r="Z394" s="138" t="s">
        <v>12824</v>
      </c>
      <c r="AA394" s="128" t="s">
        <v>12825</v>
      </c>
      <c r="AB394" s="379">
        <v>1.1236111111111111</v>
      </c>
      <c r="AC394" s="128" t="s">
        <v>12826</v>
      </c>
      <c r="AD394" s="415">
        <v>1.0979166666666667</v>
      </c>
      <c r="AE394" s="379">
        <v>1.4236111111111112</v>
      </c>
      <c r="AF394" s="379">
        <v>1.0576388888888888</v>
      </c>
      <c r="AG394" s="134" t="s">
        <v>12827</v>
      </c>
      <c r="AH394" s="128" t="s">
        <v>12828</v>
      </c>
      <c r="AI394" s="138" t="s">
        <v>12522</v>
      </c>
      <c r="AJ394" s="145">
        <v>0.8020833333333334</v>
      </c>
      <c r="AK394" s="379">
        <v>1.5486111111111112</v>
      </c>
      <c r="AL394" s="379">
        <v>1.0284722222222222</v>
      </c>
      <c r="AM394" s="138" t="s">
        <v>12829</v>
      </c>
      <c r="AN394" s="134" t="s">
        <v>12830</v>
      </c>
      <c r="AO394" s="134" t="s">
        <v>12831</v>
      </c>
      <c r="AP394" s="140">
        <v>0.8222222222222222</v>
      </c>
      <c r="AQ394" s="140">
        <v>0.7395833333333334</v>
      </c>
      <c r="AR394" s="128" t="s">
        <v>12832</v>
      </c>
      <c r="AS394" s="130">
        <v>0.90625</v>
      </c>
      <c r="AT394" s="134" t="s">
        <v>12833</v>
      </c>
      <c r="AU394" s="416">
        <v>1.0194444444444444</v>
      </c>
      <c r="AV394" s="128" t="s">
        <v>12834</v>
      </c>
      <c r="AW394" s="130">
        <v>0.9826388888888888</v>
      </c>
      <c r="AX394" s="130">
        <v>0.6590277777777778</v>
      </c>
      <c r="AY394" s="140">
        <v>0.5986111111111111</v>
      </c>
      <c r="BA394" s="128" t="s">
        <v>653</v>
      </c>
      <c r="BB394" s="134" t="s">
        <v>12835</v>
      </c>
      <c r="BC394" s="141" t="s">
        <v>12836</v>
      </c>
      <c r="BD394" s="130">
        <v>0.9104166666666667</v>
      </c>
      <c r="BE394" s="416">
        <v>0.8319444444444445</v>
      </c>
      <c r="BF394" s="141"/>
      <c r="BG394" s="141"/>
      <c r="BH394" s="141"/>
    </row>
    <row r="395">
      <c r="A395" s="122">
        <f t="shared" si="3"/>
        <v>0</v>
      </c>
      <c r="B395" s="122">
        <f t="shared" si="4"/>
        <v>0</v>
      </c>
      <c r="C395" s="122">
        <f t="shared" si="5"/>
        <v>0</v>
      </c>
      <c r="D395" s="122">
        <f t="shared" si="6"/>
        <v>0</v>
      </c>
      <c r="E395" s="122">
        <f t="shared" si="2"/>
        <v>271</v>
      </c>
      <c r="F395" s="135">
        <v>131.0</v>
      </c>
      <c r="H395" s="135">
        <v>131.0</v>
      </c>
      <c r="I395" s="135">
        <v>131.0</v>
      </c>
      <c r="J395" s="135">
        <v>131.0</v>
      </c>
      <c r="L395" s="175" t="s">
        <v>12837</v>
      </c>
      <c r="M395" s="175" t="s">
        <v>12838</v>
      </c>
      <c r="N395" s="169" t="s">
        <v>12839</v>
      </c>
      <c r="O395" s="123" t="s">
        <v>12840</v>
      </c>
      <c r="P395" s="142">
        <v>0.7548611111111111</v>
      </c>
      <c r="Q395" s="142">
        <v>0.7902777777777777</v>
      </c>
      <c r="R395" s="142">
        <v>0.96875</v>
      </c>
      <c r="S395" s="391">
        <v>1.0930555555555554</v>
      </c>
      <c r="T395" s="391">
        <v>1.1777777777777778</v>
      </c>
      <c r="U395" s="391">
        <v>1.3166666666666667</v>
      </c>
      <c r="V395" s="391">
        <v>1.3166666666666667</v>
      </c>
      <c r="W395" s="142">
        <v>0.6118055555555556</v>
      </c>
      <c r="X395" s="391">
        <v>1.10625</v>
      </c>
      <c r="Y395" s="391">
        <v>1.0902777777777777</v>
      </c>
      <c r="Z395" s="142">
        <v>0.7930555555555555</v>
      </c>
      <c r="AA395" s="393">
        <v>1.3097222222222222</v>
      </c>
      <c r="AB395" s="134" t="s">
        <v>12842</v>
      </c>
      <c r="AC395" s="140">
        <v>0.9986111111111111</v>
      </c>
      <c r="AD395" s="147" t="s">
        <v>12843</v>
      </c>
      <c r="AE395" s="134" t="s">
        <v>12844</v>
      </c>
      <c r="AF395" s="134" t="s">
        <v>12845</v>
      </c>
      <c r="AG395" s="379">
        <v>1.0375</v>
      </c>
      <c r="AH395" s="416">
        <v>1.148611111111111</v>
      </c>
      <c r="AI395" s="391">
        <v>1.1284722222222223</v>
      </c>
      <c r="AJ395" s="128" t="s">
        <v>12846</v>
      </c>
      <c r="AK395" s="134" t="s">
        <v>12847</v>
      </c>
      <c r="AL395" s="134" t="s">
        <v>12848</v>
      </c>
      <c r="AM395" s="142">
        <v>0.7347222222222223</v>
      </c>
      <c r="AN395" s="379">
        <v>1.0395833333333333</v>
      </c>
      <c r="AO395" s="379">
        <v>1.0354166666666667</v>
      </c>
      <c r="AP395" s="128" t="s">
        <v>653</v>
      </c>
      <c r="AQ395" s="128" t="s">
        <v>12849</v>
      </c>
      <c r="AR395" s="140">
        <v>0.8388888888888889</v>
      </c>
      <c r="AS395" s="134" t="s">
        <v>862</v>
      </c>
      <c r="AT395" s="130">
        <v>0.96875</v>
      </c>
      <c r="AU395" s="128" t="s">
        <v>12850</v>
      </c>
      <c r="AV395" s="393">
        <v>1.0729166666666667</v>
      </c>
      <c r="AW395" s="134" t="s">
        <v>12851</v>
      </c>
      <c r="AX395" s="134" t="s">
        <v>12852</v>
      </c>
      <c r="AY395" s="128" t="s">
        <v>12853</v>
      </c>
      <c r="BA395" s="140">
        <v>0.6618055555555555</v>
      </c>
      <c r="BB395" s="130">
        <v>0.7756944444444445</v>
      </c>
      <c r="BC395" s="422">
        <v>1.0305555555555554</v>
      </c>
      <c r="BD395" s="134" t="s">
        <v>12854</v>
      </c>
      <c r="BE395" s="128" t="s">
        <v>3554</v>
      </c>
      <c r="BF395" s="422"/>
      <c r="BG395" s="422"/>
      <c r="BH395" s="422"/>
    </row>
    <row r="396">
      <c r="A396" s="122">
        <f t="shared" si="3"/>
        <v>0</v>
      </c>
      <c r="B396" s="122">
        <f t="shared" si="4"/>
        <v>0</v>
      </c>
      <c r="C396" s="122">
        <f t="shared" si="5"/>
        <v>0</v>
      </c>
      <c r="D396" s="122">
        <f t="shared" si="6"/>
        <v>0</v>
      </c>
      <c r="E396" s="122">
        <f t="shared" si="2"/>
        <v>540</v>
      </c>
      <c r="F396" s="135" t="s">
        <v>12855</v>
      </c>
      <c r="H396" s="135" t="s">
        <v>12856</v>
      </c>
      <c r="I396" s="135" t="s">
        <v>12858</v>
      </c>
      <c r="J396" s="135" t="s">
        <v>12859</v>
      </c>
      <c r="L396" s="175" t="s">
        <v>12860</v>
      </c>
      <c r="M396" s="175" t="s">
        <v>12861</v>
      </c>
      <c r="N396" s="169" t="s">
        <v>12862</v>
      </c>
      <c r="O396" s="123" t="s">
        <v>12863</v>
      </c>
      <c r="P396" s="138" t="s">
        <v>12864</v>
      </c>
      <c r="Q396" s="138" t="s">
        <v>12865</v>
      </c>
      <c r="R396" s="138" t="s">
        <v>12866</v>
      </c>
      <c r="S396" s="138" t="s">
        <v>12867</v>
      </c>
      <c r="T396" s="138" t="s">
        <v>12868</v>
      </c>
      <c r="U396" s="138" t="s">
        <v>12869</v>
      </c>
      <c r="V396" s="138" t="s">
        <v>12869</v>
      </c>
      <c r="W396" s="138" t="s">
        <v>12870</v>
      </c>
      <c r="X396" s="138" t="s">
        <v>12871</v>
      </c>
      <c r="Y396" s="138" t="s">
        <v>12872</v>
      </c>
      <c r="Z396" s="138" t="s">
        <v>12873</v>
      </c>
      <c r="AA396" s="128" t="s">
        <v>12874</v>
      </c>
      <c r="AB396" s="379">
        <v>1.13125</v>
      </c>
      <c r="AC396" s="128" t="s">
        <v>12875</v>
      </c>
      <c r="AD396" s="415">
        <v>1.1027777777777779</v>
      </c>
      <c r="AE396" s="379">
        <v>1.426388888888889</v>
      </c>
      <c r="AF396" s="379">
        <v>1.0618055555555554</v>
      </c>
      <c r="AG396" s="134" t="s">
        <v>12876</v>
      </c>
      <c r="AH396" s="128" t="s">
        <v>12877</v>
      </c>
      <c r="AI396" s="138" t="s">
        <v>728</v>
      </c>
      <c r="AJ396" s="145">
        <v>0.8034722222222223</v>
      </c>
      <c r="AK396" s="379">
        <v>1.5534722222222221</v>
      </c>
      <c r="AL396" s="379">
        <v>1.0333333333333334</v>
      </c>
      <c r="AM396" s="138" t="s">
        <v>12878</v>
      </c>
      <c r="AN396" s="134" t="s">
        <v>1055</v>
      </c>
      <c r="AO396" s="134" t="s">
        <v>12879</v>
      </c>
      <c r="AP396" s="140">
        <v>0.8236111111111111</v>
      </c>
      <c r="AQ396" s="140">
        <v>0.7444444444444445</v>
      </c>
      <c r="AR396" s="128" t="s">
        <v>12880</v>
      </c>
      <c r="AS396" s="130">
        <v>0.9125</v>
      </c>
      <c r="AT396" s="134" t="s">
        <v>12881</v>
      </c>
      <c r="AU396" s="416">
        <v>1.0243055555555556</v>
      </c>
      <c r="AV396" s="128" t="s">
        <v>12882</v>
      </c>
      <c r="AW396" s="130">
        <v>0.9916666666666667</v>
      </c>
      <c r="AX396" s="130">
        <v>0.6618055555555555</v>
      </c>
      <c r="AY396" s="140">
        <v>0.5993055555555555</v>
      </c>
      <c r="BA396" s="128" t="s">
        <v>2015</v>
      </c>
      <c r="BB396" s="134" t="s">
        <v>12883</v>
      </c>
      <c r="BC396" s="141" t="s">
        <v>12884</v>
      </c>
      <c r="BD396" s="130">
        <v>0.9138888888888889</v>
      </c>
      <c r="BE396" s="416">
        <v>0.8423611111111111</v>
      </c>
      <c r="BF396" s="141"/>
      <c r="BG396" s="141"/>
      <c r="BH396" s="141"/>
    </row>
    <row r="397">
      <c r="A397" s="122">
        <f t="shared" si="3"/>
        <v>0</v>
      </c>
      <c r="B397" s="122">
        <f t="shared" si="4"/>
        <v>0</v>
      </c>
      <c r="C397" s="122">
        <f t="shared" si="5"/>
        <v>0</v>
      </c>
      <c r="D397" s="122">
        <f t="shared" si="6"/>
        <v>0</v>
      </c>
      <c r="E397" s="122">
        <f t="shared" si="2"/>
        <v>358</v>
      </c>
      <c r="F397" s="135" t="s">
        <v>12885</v>
      </c>
      <c r="H397" s="135" t="s">
        <v>12886</v>
      </c>
      <c r="I397" s="135" t="s">
        <v>12887</v>
      </c>
      <c r="J397" s="135" t="s">
        <v>12888</v>
      </c>
      <c r="L397" s="175" t="s">
        <v>12889</v>
      </c>
      <c r="M397" s="175" t="s">
        <v>12890</v>
      </c>
      <c r="N397" s="169" t="s">
        <v>12891</v>
      </c>
      <c r="O397" s="123" t="s">
        <v>12893</v>
      </c>
      <c r="P397" s="142">
        <v>0.7569444444444444</v>
      </c>
      <c r="Q397" s="142">
        <v>0.7958333333333333</v>
      </c>
      <c r="R397" s="142">
        <v>0.9715277777777778</v>
      </c>
      <c r="S397" s="391">
        <v>1.10625</v>
      </c>
      <c r="T397" s="391">
        <v>1.1826388888888888</v>
      </c>
      <c r="U397" s="391">
        <v>1.3180555555555555</v>
      </c>
      <c r="V397" s="391">
        <v>1.3180555555555555</v>
      </c>
      <c r="W397" s="142">
        <v>0.6166666666666667</v>
      </c>
      <c r="X397" s="391">
        <v>1.1118055555555555</v>
      </c>
      <c r="Y397" s="391">
        <v>1.1</v>
      </c>
      <c r="Z397" s="142">
        <v>0.7958333333333333</v>
      </c>
      <c r="AA397" s="393">
        <v>1.3173611111111112</v>
      </c>
      <c r="AB397" s="134" t="s">
        <v>12894</v>
      </c>
      <c r="AC397" s="416">
        <v>1.0034722222222223</v>
      </c>
      <c r="AD397" s="147" t="s">
        <v>12895</v>
      </c>
      <c r="AE397" s="134" t="s">
        <v>12896</v>
      </c>
      <c r="AF397" s="134" t="s">
        <v>12897</v>
      </c>
      <c r="AG397" s="379">
        <v>1.0430555555555556</v>
      </c>
      <c r="AH397" s="416">
        <v>1.1506944444444445</v>
      </c>
      <c r="AI397" s="391">
        <v>1.1340277777777779</v>
      </c>
      <c r="AJ397" s="128" t="s">
        <v>12898</v>
      </c>
      <c r="AK397" s="134" t="s">
        <v>12899</v>
      </c>
      <c r="AL397" s="134" t="s">
        <v>12900</v>
      </c>
      <c r="AM397" s="142">
        <v>0.7361111111111112</v>
      </c>
      <c r="AN397" s="379">
        <v>1.04375</v>
      </c>
      <c r="AO397" s="379">
        <v>1.0416666666666667</v>
      </c>
      <c r="AP397" s="128" t="s">
        <v>12901</v>
      </c>
      <c r="AQ397" s="128" t="s">
        <v>923</v>
      </c>
      <c r="AR397" s="140">
        <v>0.84375</v>
      </c>
      <c r="AS397" s="134" t="s">
        <v>12902</v>
      </c>
      <c r="AT397" s="130">
        <v>0.9819444444444444</v>
      </c>
      <c r="AU397" s="128" t="s">
        <v>12903</v>
      </c>
      <c r="AV397" s="393">
        <v>1.0756944444444445</v>
      </c>
      <c r="AW397" s="134" t="s">
        <v>12904</v>
      </c>
      <c r="AX397" s="134" t="s">
        <v>12905</v>
      </c>
      <c r="AY397" s="128" t="s">
        <v>862</v>
      </c>
      <c r="BA397" s="140">
        <v>0.6631944444444444</v>
      </c>
      <c r="BB397" s="130">
        <v>0.7777777777777778</v>
      </c>
      <c r="BC397" s="422">
        <v>1.0340277777777778</v>
      </c>
      <c r="BD397" s="134" t="s">
        <v>12906</v>
      </c>
      <c r="BE397" s="128" t="s">
        <v>2216</v>
      </c>
      <c r="BF397" s="422"/>
      <c r="BG397" s="422"/>
      <c r="BH397" s="422"/>
    </row>
    <row r="398">
      <c r="A398" s="122">
        <f t="shared" si="3"/>
        <v>0</v>
      </c>
      <c r="B398" s="122">
        <f t="shared" si="4"/>
        <v>0</v>
      </c>
      <c r="C398" s="122">
        <f t="shared" si="5"/>
        <v>0</v>
      </c>
      <c r="D398" s="122">
        <f t="shared" si="6"/>
        <v>0</v>
      </c>
      <c r="E398" s="122">
        <f t="shared" si="2"/>
        <v>514</v>
      </c>
      <c r="F398" s="135">
        <v>132.0</v>
      </c>
      <c r="H398" s="135">
        <v>132.0</v>
      </c>
      <c r="I398" s="135">
        <v>132.0</v>
      </c>
      <c r="J398" s="135">
        <v>132.0</v>
      </c>
      <c r="L398" s="175" t="s">
        <v>12908</v>
      </c>
      <c r="M398" s="175" t="s">
        <v>12909</v>
      </c>
      <c r="N398" s="169" t="s">
        <v>12910</v>
      </c>
      <c r="O398" s="123" t="s">
        <v>12911</v>
      </c>
      <c r="P398" s="138" t="s">
        <v>12912</v>
      </c>
      <c r="Q398" s="138" t="s">
        <v>923</v>
      </c>
      <c r="R398" s="138" t="s">
        <v>12913</v>
      </c>
      <c r="S398" s="138" t="s">
        <v>12914</v>
      </c>
      <c r="T398" s="138" t="s">
        <v>12915</v>
      </c>
      <c r="U398" s="138" t="s">
        <v>12916</v>
      </c>
      <c r="V398" s="138" t="s">
        <v>12916</v>
      </c>
      <c r="W398" s="138" t="s">
        <v>12917</v>
      </c>
      <c r="X398" s="138" t="s">
        <v>12918</v>
      </c>
      <c r="Y398" s="138" t="s">
        <v>12919</v>
      </c>
      <c r="Z398" s="138" t="s">
        <v>12920</v>
      </c>
      <c r="AA398" s="128" t="s">
        <v>12921</v>
      </c>
      <c r="AB398" s="379">
        <v>1.136111111111111</v>
      </c>
      <c r="AC398" s="128" t="s">
        <v>12922</v>
      </c>
      <c r="AD398" s="415">
        <v>1.1076388888888888</v>
      </c>
      <c r="AE398" s="379">
        <v>1.4326388888888888</v>
      </c>
      <c r="AF398" s="379">
        <v>1.0666666666666667</v>
      </c>
      <c r="AG398" s="134" t="s">
        <v>12923</v>
      </c>
      <c r="AH398" s="128" t="s">
        <v>12924</v>
      </c>
      <c r="AI398" s="138" t="s">
        <v>12649</v>
      </c>
      <c r="AJ398" s="145">
        <v>0.8041666666666667</v>
      </c>
      <c r="AK398" s="379">
        <v>1.5590277777777777</v>
      </c>
      <c r="AL398" s="379">
        <v>1.0361111111111112</v>
      </c>
      <c r="AM398" s="138" t="s">
        <v>12925</v>
      </c>
      <c r="AN398" s="134" t="s">
        <v>4329</v>
      </c>
      <c r="AO398" s="134" t="s">
        <v>12926</v>
      </c>
      <c r="AP398" s="140">
        <v>0.8236111111111111</v>
      </c>
      <c r="AQ398" s="140">
        <v>0.7465277777777778</v>
      </c>
      <c r="AR398" s="128" t="s">
        <v>12927</v>
      </c>
      <c r="AS398" s="130">
        <v>0.9138888888888889</v>
      </c>
      <c r="AT398" s="134" t="s">
        <v>12928</v>
      </c>
      <c r="AU398" s="416">
        <v>1.0284722222222222</v>
      </c>
      <c r="AV398" s="128" t="s">
        <v>12929</v>
      </c>
      <c r="AW398" s="130">
        <v>0.9979166666666667</v>
      </c>
      <c r="AX398" s="130">
        <v>0.6659722222222222</v>
      </c>
      <c r="AY398" s="140">
        <v>0.6</v>
      </c>
      <c r="BA398" s="128" t="s">
        <v>12931</v>
      </c>
      <c r="BB398" s="134" t="s">
        <v>12932</v>
      </c>
      <c r="BC398" s="141" t="s">
        <v>12933</v>
      </c>
      <c r="BD398" s="130">
        <v>0.9215277777777777</v>
      </c>
      <c r="BE398" s="416">
        <v>0.84375</v>
      </c>
      <c r="BF398" s="141"/>
      <c r="BG398" s="141"/>
      <c r="BH398" s="141"/>
    </row>
    <row r="399">
      <c r="A399" s="122">
        <f t="shared" si="3"/>
        <v>0</v>
      </c>
      <c r="B399" s="122">
        <f t="shared" si="4"/>
        <v>0</v>
      </c>
      <c r="C399" s="122">
        <f t="shared" si="5"/>
        <v>0</v>
      </c>
      <c r="D399" s="122">
        <f t="shared" si="6"/>
        <v>0</v>
      </c>
      <c r="E399" s="122">
        <f t="shared" si="2"/>
        <v>347</v>
      </c>
      <c r="F399" s="135" t="s">
        <v>12934</v>
      </c>
      <c r="H399" s="135" t="s">
        <v>12935</v>
      </c>
      <c r="I399" s="135" t="s">
        <v>12936</v>
      </c>
      <c r="J399" s="135" t="s">
        <v>12937</v>
      </c>
      <c r="L399" s="175" t="s">
        <v>12938</v>
      </c>
      <c r="M399" s="175" t="s">
        <v>12939</v>
      </c>
      <c r="N399" s="169" t="s">
        <v>12940</v>
      </c>
      <c r="O399" s="123" t="s">
        <v>12941</v>
      </c>
      <c r="P399" s="142">
        <v>0.7576388888888889</v>
      </c>
      <c r="Q399" s="142">
        <v>0.7986111111111112</v>
      </c>
      <c r="R399" s="142">
        <v>0.9743055555555555</v>
      </c>
      <c r="S399" s="391">
        <v>1.11875</v>
      </c>
      <c r="T399" s="391">
        <v>1.1902777777777778</v>
      </c>
      <c r="U399" s="391">
        <v>1.3263888888888888</v>
      </c>
      <c r="V399" s="391">
        <v>1.3263888888888888</v>
      </c>
      <c r="W399" s="142">
        <v>0.6201388888888889</v>
      </c>
      <c r="X399" s="391">
        <v>1.1236111111111111</v>
      </c>
      <c r="Y399" s="391">
        <v>1.1076388888888888</v>
      </c>
      <c r="Z399" s="142">
        <v>0.7986111111111112</v>
      </c>
      <c r="AA399" s="393">
        <v>1.320138888888889</v>
      </c>
      <c r="AB399" s="134" t="s">
        <v>12943</v>
      </c>
      <c r="AC399" s="416">
        <v>1.0083333333333333</v>
      </c>
      <c r="AD399" s="147" t="s">
        <v>12944</v>
      </c>
      <c r="AE399" s="134" t="s">
        <v>12945</v>
      </c>
      <c r="AF399" s="134" t="s">
        <v>12946</v>
      </c>
      <c r="AG399" s="379">
        <v>1.05</v>
      </c>
      <c r="AH399" s="416">
        <v>1.1611111111111112</v>
      </c>
      <c r="AI399" s="391">
        <v>1.1354166666666667</v>
      </c>
      <c r="AJ399" s="128" t="s">
        <v>12947</v>
      </c>
      <c r="AK399" s="134" t="s">
        <v>724</v>
      </c>
      <c r="AL399" s="134" t="s">
        <v>12948</v>
      </c>
      <c r="AM399" s="142">
        <v>0.7395833333333334</v>
      </c>
      <c r="AN399" s="379">
        <v>1.0451388888888888</v>
      </c>
      <c r="AO399" s="379">
        <v>1.0472222222222223</v>
      </c>
      <c r="AP399" s="128" t="s">
        <v>12949</v>
      </c>
      <c r="AQ399" s="128" t="s">
        <v>12950</v>
      </c>
      <c r="AR399" s="140">
        <v>0.8486111111111111</v>
      </c>
      <c r="AS399" s="134" t="s">
        <v>12951</v>
      </c>
      <c r="AT399" s="130">
        <v>0.9847222222222223</v>
      </c>
      <c r="AU399" s="128" t="s">
        <v>12952</v>
      </c>
      <c r="AV399" s="393">
        <v>1.0888888888888888</v>
      </c>
      <c r="AW399" s="134" t="s">
        <v>12953</v>
      </c>
      <c r="AX399" s="134" t="s">
        <v>12954</v>
      </c>
      <c r="AY399" s="128" t="s">
        <v>12955</v>
      </c>
      <c r="BA399" s="140">
        <v>0.6659722222222222</v>
      </c>
      <c r="BB399" s="130">
        <v>0.78125</v>
      </c>
      <c r="BC399" s="422">
        <v>1.0375</v>
      </c>
      <c r="BD399" s="134" t="s">
        <v>12956</v>
      </c>
      <c r="BE399" s="128" t="s">
        <v>12957</v>
      </c>
      <c r="BF399" s="422"/>
      <c r="BG399" s="422"/>
      <c r="BH399" s="422"/>
    </row>
    <row r="400">
      <c r="A400" s="122">
        <f t="shared" si="3"/>
        <v>0</v>
      </c>
      <c r="B400" s="122">
        <f t="shared" si="4"/>
        <v>0</v>
      </c>
      <c r="C400" s="122">
        <f t="shared" si="5"/>
        <v>0</v>
      </c>
      <c r="D400" s="122">
        <f t="shared" si="6"/>
        <v>0</v>
      </c>
      <c r="E400" s="122">
        <f t="shared" si="2"/>
        <v>518</v>
      </c>
      <c r="F400" s="135" t="s">
        <v>12958</v>
      </c>
      <c r="H400" s="135" t="s">
        <v>12959</v>
      </c>
      <c r="I400" s="135" t="s">
        <v>12960</v>
      </c>
      <c r="J400" s="135" t="s">
        <v>4736</v>
      </c>
      <c r="L400" s="175" t="s">
        <v>12961</v>
      </c>
      <c r="M400" s="175" t="s">
        <v>12962</v>
      </c>
      <c r="N400" s="169" t="s">
        <v>12963</v>
      </c>
      <c r="O400" s="123" t="s">
        <v>12964</v>
      </c>
      <c r="P400" s="138" t="s">
        <v>12965</v>
      </c>
      <c r="Q400" s="138" t="s">
        <v>12966</v>
      </c>
      <c r="R400" s="138" t="s">
        <v>653</v>
      </c>
      <c r="S400" s="138" t="s">
        <v>12967</v>
      </c>
      <c r="T400" s="138" t="s">
        <v>12968</v>
      </c>
      <c r="U400" s="138" t="s">
        <v>12970</v>
      </c>
      <c r="V400" s="138" t="s">
        <v>12970</v>
      </c>
      <c r="W400" s="138" t="s">
        <v>12971</v>
      </c>
      <c r="X400" s="138" t="s">
        <v>12972</v>
      </c>
      <c r="Y400" s="138" t="s">
        <v>12973</v>
      </c>
      <c r="Z400" s="138" t="s">
        <v>1332</v>
      </c>
      <c r="AA400" s="128" t="s">
        <v>12974</v>
      </c>
      <c r="AB400" s="379">
        <v>1.1388888888888888</v>
      </c>
      <c r="AC400" s="128" t="s">
        <v>12975</v>
      </c>
      <c r="AD400" s="415">
        <v>1.1152777777777778</v>
      </c>
      <c r="AE400" s="379">
        <v>1.4354166666666666</v>
      </c>
      <c r="AF400" s="379">
        <v>1.0708333333333333</v>
      </c>
      <c r="AG400" s="134" t="s">
        <v>12976</v>
      </c>
      <c r="AH400" s="128" t="s">
        <v>12977</v>
      </c>
      <c r="AI400" s="138" t="s">
        <v>12711</v>
      </c>
      <c r="AJ400" s="145">
        <v>0.8055555555555556</v>
      </c>
      <c r="AK400" s="379">
        <v>1.5659722222222223</v>
      </c>
      <c r="AL400" s="379">
        <v>1.0402777777777779</v>
      </c>
      <c r="AM400" s="138" t="s">
        <v>3901</v>
      </c>
      <c r="AN400" s="134" t="s">
        <v>12978</v>
      </c>
      <c r="AO400" s="134" t="s">
        <v>12979</v>
      </c>
      <c r="AP400" s="140">
        <v>0.8263888888888888</v>
      </c>
      <c r="AQ400" s="140">
        <v>0.7472222222222222</v>
      </c>
      <c r="AR400" s="128" t="s">
        <v>12980</v>
      </c>
      <c r="AS400" s="130">
        <v>0.9194444444444444</v>
      </c>
      <c r="AT400" s="134" t="s">
        <v>12981</v>
      </c>
      <c r="AU400" s="416">
        <v>1.0326388888888889</v>
      </c>
      <c r="AV400" s="128" t="s">
        <v>12982</v>
      </c>
      <c r="AW400" s="379">
        <v>1.007638888888889</v>
      </c>
      <c r="AX400" s="130">
        <v>0.675</v>
      </c>
      <c r="AY400" s="140">
        <v>0.6013888888888889</v>
      </c>
      <c r="BA400" s="128" t="s">
        <v>12983</v>
      </c>
      <c r="BB400" s="134" t="s">
        <v>952</v>
      </c>
      <c r="BC400" s="141" t="s">
        <v>653</v>
      </c>
      <c r="BD400" s="130">
        <v>0.925</v>
      </c>
      <c r="BE400" s="416">
        <v>0.8451388888888889</v>
      </c>
      <c r="BF400" s="141"/>
      <c r="BG400" s="141"/>
      <c r="BH400" s="141"/>
    </row>
    <row r="401">
      <c r="A401" s="122">
        <f t="shared" si="3"/>
        <v>0</v>
      </c>
      <c r="B401" s="122">
        <f t="shared" si="4"/>
        <v>0</v>
      </c>
      <c r="C401" s="122">
        <f t="shared" si="5"/>
        <v>0</v>
      </c>
      <c r="D401" s="122">
        <f t="shared" si="6"/>
        <v>0</v>
      </c>
      <c r="E401" s="122">
        <f t="shared" si="2"/>
        <v>443</v>
      </c>
      <c r="F401" s="135">
        <v>133.0</v>
      </c>
      <c r="H401" s="135">
        <v>133.0</v>
      </c>
      <c r="I401" s="135">
        <v>133.0</v>
      </c>
      <c r="J401" s="135">
        <v>133.0</v>
      </c>
      <c r="L401" s="175" t="s">
        <v>12984</v>
      </c>
      <c r="M401" s="175" t="s">
        <v>12985</v>
      </c>
      <c r="N401" s="169" t="s">
        <v>12986</v>
      </c>
      <c r="O401" s="123" t="s">
        <v>12988</v>
      </c>
      <c r="P401" s="142">
        <v>0.7590277777777777</v>
      </c>
      <c r="Q401" s="142">
        <v>0.7986111111111112</v>
      </c>
      <c r="R401" s="142">
        <v>0.9826388888888888</v>
      </c>
      <c r="S401" s="391">
        <v>1.1284722222222223</v>
      </c>
      <c r="T401" s="391">
        <v>1.2</v>
      </c>
      <c r="U401" s="391">
        <v>1.3333333333333333</v>
      </c>
      <c r="V401" s="391">
        <v>1.3333333333333333</v>
      </c>
      <c r="W401" s="142">
        <v>0.6222222222222222</v>
      </c>
      <c r="X401" s="391">
        <v>1.1277777777777778</v>
      </c>
      <c r="Y401" s="391">
        <v>1.1131944444444444</v>
      </c>
      <c r="Z401" s="142">
        <v>0.8006944444444445</v>
      </c>
      <c r="AA401" s="393">
        <v>1.325</v>
      </c>
      <c r="AB401" s="134" t="s">
        <v>12989</v>
      </c>
      <c r="AC401" s="416">
        <v>1.0138888888888888</v>
      </c>
      <c r="AD401" s="147" t="s">
        <v>12990</v>
      </c>
      <c r="AE401" s="134" t="s">
        <v>12991</v>
      </c>
      <c r="AF401" s="134" t="s">
        <v>12992</v>
      </c>
      <c r="AG401" s="379">
        <v>1.054861111111111</v>
      </c>
      <c r="AH401" s="416">
        <v>1.163888888888889</v>
      </c>
      <c r="AI401" s="391">
        <v>1.1402777777777777</v>
      </c>
      <c r="AJ401" s="128" t="s">
        <v>12993</v>
      </c>
      <c r="AK401" s="134" t="s">
        <v>12994</v>
      </c>
      <c r="AL401" s="134" t="s">
        <v>12995</v>
      </c>
      <c r="AM401" s="142">
        <v>0.74375</v>
      </c>
      <c r="AN401" s="379">
        <v>1.0458333333333334</v>
      </c>
      <c r="AO401" s="379">
        <v>1.0534722222222221</v>
      </c>
      <c r="AP401" s="128" t="s">
        <v>12996</v>
      </c>
      <c r="AQ401" s="128" t="s">
        <v>12997</v>
      </c>
      <c r="AR401" s="140">
        <v>0.85</v>
      </c>
      <c r="AS401" s="134" t="s">
        <v>12998</v>
      </c>
      <c r="AT401" s="130">
        <v>0.99375</v>
      </c>
      <c r="AU401" s="128" t="s">
        <v>12999</v>
      </c>
      <c r="AV401" s="393">
        <v>1.0930555555555554</v>
      </c>
      <c r="AW401" s="134" t="s">
        <v>13000</v>
      </c>
      <c r="AX401" s="134" t="s">
        <v>923</v>
      </c>
      <c r="AY401" s="128" t="s">
        <v>2549</v>
      </c>
      <c r="BA401" s="140">
        <v>0.6666666666666666</v>
      </c>
      <c r="BB401" s="130">
        <v>0.7854166666666667</v>
      </c>
      <c r="BC401" s="422">
        <v>1.0395833333333333</v>
      </c>
      <c r="BD401" s="134" t="s">
        <v>13002</v>
      </c>
      <c r="BE401" s="128" t="s">
        <v>13003</v>
      </c>
      <c r="BF401" s="422"/>
      <c r="BG401" s="422"/>
      <c r="BH401" s="422"/>
    </row>
    <row r="402">
      <c r="A402" s="122">
        <f t="shared" si="3"/>
        <v>0</v>
      </c>
      <c r="B402" s="122">
        <f t="shared" si="4"/>
        <v>0</v>
      </c>
      <c r="C402" s="122">
        <f t="shared" si="5"/>
        <v>0</v>
      </c>
      <c r="D402" s="122">
        <f t="shared" si="6"/>
        <v>0</v>
      </c>
      <c r="E402" s="122">
        <f t="shared" si="2"/>
        <v>442</v>
      </c>
      <c r="F402" s="135" t="s">
        <v>13004</v>
      </c>
      <c r="H402" s="135" t="s">
        <v>13005</v>
      </c>
      <c r="I402" s="135" t="s">
        <v>13006</v>
      </c>
      <c r="J402" s="135" t="s">
        <v>13007</v>
      </c>
      <c r="L402" s="175" t="s">
        <v>13008</v>
      </c>
      <c r="M402" s="175" t="s">
        <v>13009</v>
      </c>
      <c r="N402" s="169" t="s">
        <v>13010</v>
      </c>
      <c r="O402" s="123" t="s">
        <v>13011</v>
      </c>
      <c r="P402" s="138" t="s">
        <v>13012</v>
      </c>
      <c r="Q402" s="138" t="s">
        <v>13013</v>
      </c>
      <c r="R402" s="138" t="s">
        <v>13014</v>
      </c>
      <c r="S402" s="138" t="s">
        <v>13015</v>
      </c>
      <c r="T402" s="138" t="s">
        <v>13016</v>
      </c>
      <c r="U402" s="138" t="s">
        <v>862</v>
      </c>
      <c r="V402" s="138" t="s">
        <v>862</v>
      </c>
      <c r="W402" s="138" t="s">
        <v>1969</v>
      </c>
      <c r="X402" s="138" t="s">
        <v>13018</v>
      </c>
      <c r="Y402" s="138" t="s">
        <v>13019</v>
      </c>
      <c r="Z402" s="138" t="s">
        <v>13020</v>
      </c>
      <c r="AA402" s="128" t="s">
        <v>13021</v>
      </c>
      <c r="AB402" s="379">
        <v>1.1444444444444444</v>
      </c>
      <c r="AC402" s="128" t="s">
        <v>13022</v>
      </c>
      <c r="AD402" s="415">
        <v>1.1194444444444445</v>
      </c>
      <c r="AE402" s="379">
        <v>1.4402777777777778</v>
      </c>
      <c r="AF402" s="379">
        <v>1.0743055555555556</v>
      </c>
      <c r="AG402" s="134" t="s">
        <v>13023</v>
      </c>
      <c r="AH402" s="128" t="s">
        <v>13024</v>
      </c>
      <c r="AI402" s="138" t="s">
        <v>12770</v>
      </c>
      <c r="AJ402" s="145">
        <v>0.8069444444444445</v>
      </c>
      <c r="AK402" s="379">
        <v>1.5666666666666667</v>
      </c>
      <c r="AL402" s="379">
        <v>1.0479166666666666</v>
      </c>
      <c r="AM402" s="138" t="s">
        <v>1438</v>
      </c>
      <c r="AN402" s="134" t="s">
        <v>13025</v>
      </c>
      <c r="AO402" s="134" t="s">
        <v>13026</v>
      </c>
      <c r="AP402" s="140">
        <v>0.8305555555555556</v>
      </c>
      <c r="AQ402" s="140">
        <v>0.7513888888888889</v>
      </c>
      <c r="AR402" s="128" t="s">
        <v>13027</v>
      </c>
      <c r="AS402" s="130">
        <v>0.9236111111111112</v>
      </c>
      <c r="AT402" s="134" t="s">
        <v>13028</v>
      </c>
      <c r="AU402" s="416">
        <v>1.0375</v>
      </c>
      <c r="AV402" s="128" t="s">
        <v>13029</v>
      </c>
      <c r="AW402" s="379">
        <v>1.0256944444444445</v>
      </c>
      <c r="AX402" s="130">
        <v>0.6791666666666667</v>
      </c>
      <c r="AY402" s="140">
        <v>0.6027777777777777</v>
      </c>
      <c r="BA402" s="128" t="s">
        <v>13030</v>
      </c>
      <c r="BB402" s="134" t="s">
        <v>13031</v>
      </c>
      <c r="BC402" s="141" t="s">
        <v>13032</v>
      </c>
      <c r="BD402" s="130">
        <v>0.9277777777777778</v>
      </c>
      <c r="BE402" s="416">
        <v>0.8520833333333333</v>
      </c>
      <c r="BF402" s="141"/>
      <c r="BG402" s="141"/>
      <c r="BH402" s="141"/>
    </row>
    <row r="403">
      <c r="A403" s="122">
        <f t="shared" si="3"/>
        <v>0</v>
      </c>
      <c r="B403" s="122">
        <f t="shared" si="4"/>
        <v>0</v>
      </c>
      <c r="C403" s="122">
        <f t="shared" si="5"/>
        <v>0</v>
      </c>
      <c r="D403" s="122">
        <f t="shared" si="6"/>
        <v>0</v>
      </c>
      <c r="E403" s="122">
        <f t="shared" si="2"/>
        <v>431</v>
      </c>
      <c r="F403" s="135" t="s">
        <v>13033</v>
      </c>
      <c r="H403" s="135" t="s">
        <v>13034</v>
      </c>
      <c r="I403" s="135" t="s">
        <v>13035</v>
      </c>
      <c r="J403" s="135" t="s">
        <v>13036</v>
      </c>
      <c r="L403" s="175" t="s">
        <v>13037</v>
      </c>
      <c r="M403" s="175" t="s">
        <v>1196</v>
      </c>
      <c r="N403" s="169" t="s">
        <v>13038</v>
      </c>
      <c r="O403" s="123" t="s">
        <v>13039</v>
      </c>
      <c r="P403" s="142">
        <v>0.7638888888888888</v>
      </c>
      <c r="Q403" s="142">
        <v>0.8006944444444445</v>
      </c>
      <c r="R403" s="142">
        <v>0.9826388888888888</v>
      </c>
      <c r="S403" s="391">
        <v>1.1319444444444444</v>
      </c>
      <c r="T403" s="391">
        <v>1.2097222222222221</v>
      </c>
      <c r="U403" s="391">
        <v>1.3381944444444445</v>
      </c>
      <c r="V403" s="391">
        <v>1.3381944444444445</v>
      </c>
      <c r="W403" s="142">
        <v>0.6243055555555556</v>
      </c>
      <c r="X403" s="391">
        <v>1.136111111111111</v>
      </c>
      <c r="Y403" s="391">
        <v>1.1243055555555554</v>
      </c>
      <c r="Z403" s="142">
        <v>0.8020833333333334</v>
      </c>
      <c r="AA403" s="393">
        <v>1.332638888888889</v>
      </c>
      <c r="AB403" s="134" t="s">
        <v>13041</v>
      </c>
      <c r="AC403" s="416">
        <v>1.0166666666666666</v>
      </c>
      <c r="AD403" s="147" t="s">
        <v>13042</v>
      </c>
      <c r="AE403" s="379">
        <v>1.445138888888889</v>
      </c>
      <c r="AF403" s="134" t="s">
        <v>13043</v>
      </c>
      <c r="AG403" s="379">
        <v>1.0611111111111111</v>
      </c>
      <c r="AH403" s="416">
        <v>1.1729166666666666</v>
      </c>
      <c r="AI403" s="391">
        <v>1.1430555555555555</v>
      </c>
      <c r="AJ403" s="128" t="s">
        <v>13044</v>
      </c>
      <c r="AK403" s="134" t="s">
        <v>13045</v>
      </c>
      <c r="AL403" s="134" t="s">
        <v>13046</v>
      </c>
      <c r="AM403" s="142">
        <v>0.7458333333333333</v>
      </c>
      <c r="AN403" s="379">
        <v>1.0486111111111112</v>
      </c>
      <c r="AO403" s="379">
        <v>1.05625</v>
      </c>
      <c r="AP403" s="128" t="s">
        <v>13047</v>
      </c>
      <c r="AQ403" s="128" t="s">
        <v>13048</v>
      </c>
      <c r="AR403" s="140">
        <v>0.8513888888888889</v>
      </c>
      <c r="AS403" s="134" t="s">
        <v>13049</v>
      </c>
      <c r="AT403" s="379">
        <v>1.0006944444444446</v>
      </c>
      <c r="AU403" s="128" t="s">
        <v>13050</v>
      </c>
      <c r="AV403" s="393">
        <v>1.0979166666666667</v>
      </c>
      <c r="AW403" s="134" t="s">
        <v>13051</v>
      </c>
      <c r="AX403" s="134" t="s">
        <v>13052</v>
      </c>
      <c r="AY403" s="128" t="s">
        <v>13053</v>
      </c>
      <c r="BA403" s="140">
        <v>0.6680555555555555</v>
      </c>
      <c r="BB403" s="130">
        <v>0.7868055555555555</v>
      </c>
      <c r="BC403" s="422">
        <v>1.0409722222222222</v>
      </c>
      <c r="BD403" s="134" t="s">
        <v>13054</v>
      </c>
      <c r="BE403" s="128" t="s">
        <v>13056</v>
      </c>
      <c r="BF403" s="422"/>
      <c r="BG403" s="422"/>
      <c r="BH403" s="422"/>
    </row>
    <row r="404">
      <c r="A404" s="122">
        <f t="shared" si="3"/>
        <v>0</v>
      </c>
      <c r="B404" s="122">
        <f t="shared" si="4"/>
        <v>0</v>
      </c>
      <c r="C404" s="122">
        <f t="shared" si="5"/>
        <v>0</v>
      </c>
      <c r="D404" s="122">
        <f t="shared" si="6"/>
        <v>0</v>
      </c>
      <c r="E404" s="122">
        <f t="shared" si="2"/>
        <v>427</v>
      </c>
      <c r="F404" s="135">
        <v>134.0</v>
      </c>
      <c r="H404" s="135">
        <v>134.0</v>
      </c>
      <c r="I404" s="135">
        <v>134.0</v>
      </c>
      <c r="J404" s="135">
        <v>134.0</v>
      </c>
      <c r="L404" s="175" t="s">
        <v>13057</v>
      </c>
      <c r="M404" s="175" t="s">
        <v>13058</v>
      </c>
      <c r="N404" s="169" t="s">
        <v>13059</v>
      </c>
      <c r="O404" s="123" t="s">
        <v>13060</v>
      </c>
      <c r="P404" s="138" t="s">
        <v>13061</v>
      </c>
      <c r="Q404" s="138" t="s">
        <v>13062</v>
      </c>
      <c r="R404" s="138" t="s">
        <v>13063</v>
      </c>
      <c r="S404" s="138" t="s">
        <v>13064</v>
      </c>
      <c r="T404" s="138" t="s">
        <v>13065</v>
      </c>
      <c r="U404" s="138" t="s">
        <v>13066</v>
      </c>
      <c r="V404" s="138" t="s">
        <v>13066</v>
      </c>
      <c r="W404" s="138" t="s">
        <v>5049</v>
      </c>
      <c r="X404" s="138" t="s">
        <v>13067</v>
      </c>
      <c r="Y404" s="138" t="s">
        <v>13068</v>
      </c>
      <c r="Z404" s="138" t="s">
        <v>13069</v>
      </c>
      <c r="AA404" s="128" t="s">
        <v>13070</v>
      </c>
      <c r="AB404" s="379">
        <v>1.1520833333333333</v>
      </c>
      <c r="AC404" s="128" t="s">
        <v>13071</v>
      </c>
      <c r="AD404" s="415">
        <v>1.125</v>
      </c>
      <c r="AE404" s="134" t="s">
        <v>13072</v>
      </c>
      <c r="AF404" s="379">
        <v>1.0805555555555555</v>
      </c>
      <c r="AG404" s="134" t="s">
        <v>13073</v>
      </c>
      <c r="AH404" s="128" t="s">
        <v>13074</v>
      </c>
      <c r="AI404" s="138" t="s">
        <v>12828</v>
      </c>
      <c r="AJ404" s="145">
        <v>0.8138888888888889</v>
      </c>
      <c r="AK404" s="379">
        <v>1.5784722222222223</v>
      </c>
      <c r="AL404" s="379">
        <v>1.0534722222222221</v>
      </c>
      <c r="AM404" s="138" t="s">
        <v>13075</v>
      </c>
      <c r="AN404" s="134" t="s">
        <v>13076</v>
      </c>
      <c r="AO404" s="134" t="s">
        <v>13077</v>
      </c>
      <c r="AP404" s="140">
        <v>0.8388888888888889</v>
      </c>
      <c r="AQ404" s="140">
        <v>0.7548611111111111</v>
      </c>
      <c r="AR404" s="128" t="s">
        <v>13078</v>
      </c>
      <c r="AS404" s="130">
        <v>0.9263888888888889</v>
      </c>
      <c r="AT404" s="134" t="s">
        <v>13080</v>
      </c>
      <c r="AU404" s="416">
        <v>1.0451388888888888</v>
      </c>
      <c r="AV404" s="128" t="s">
        <v>952</v>
      </c>
      <c r="AW404" s="379">
        <v>1.0291666666666666</v>
      </c>
      <c r="AX404" s="130">
        <v>0.6805555555555556</v>
      </c>
      <c r="AY404" s="140">
        <v>0.6034722222222222</v>
      </c>
      <c r="BA404" s="128" t="s">
        <v>13081</v>
      </c>
      <c r="BB404" s="134" t="s">
        <v>1332</v>
      </c>
      <c r="BC404" s="141" t="s">
        <v>13082</v>
      </c>
      <c r="BD404" s="130">
        <v>0.93125</v>
      </c>
      <c r="BE404" s="416">
        <v>0.8638888888888889</v>
      </c>
      <c r="BF404" s="141"/>
      <c r="BG404" s="141"/>
      <c r="BH404" s="141"/>
    </row>
    <row r="405">
      <c r="A405" s="122">
        <f t="shared" si="3"/>
        <v>0</v>
      </c>
      <c r="B405" s="122">
        <f t="shared" si="4"/>
        <v>0</v>
      </c>
      <c r="C405" s="122">
        <f t="shared" si="5"/>
        <v>0</v>
      </c>
      <c r="D405" s="122">
        <f t="shared" si="6"/>
        <v>0</v>
      </c>
      <c r="E405" s="122">
        <f t="shared" si="2"/>
        <v>346</v>
      </c>
      <c r="F405" s="135" t="s">
        <v>13083</v>
      </c>
      <c r="H405" s="135" t="s">
        <v>13084</v>
      </c>
      <c r="I405" s="135" t="s">
        <v>13085</v>
      </c>
      <c r="J405" s="135" t="s">
        <v>13086</v>
      </c>
      <c r="L405" s="175" t="s">
        <v>13087</v>
      </c>
      <c r="M405" s="175" t="s">
        <v>615</v>
      </c>
      <c r="N405" s="169" t="s">
        <v>13088</v>
      </c>
      <c r="O405" s="123" t="s">
        <v>13089</v>
      </c>
      <c r="P405" s="142">
        <v>0.7666666666666667</v>
      </c>
      <c r="Q405" s="142">
        <v>0.8055555555555556</v>
      </c>
      <c r="R405" s="142">
        <v>0.9840277777777777</v>
      </c>
      <c r="S405" s="391">
        <v>1.132638888888889</v>
      </c>
      <c r="T405" s="391">
        <v>1.21875</v>
      </c>
      <c r="U405" s="391">
        <v>1.3402777777777777</v>
      </c>
      <c r="V405" s="391">
        <v>1.3402777777777777</v>
      </c>
      <c r="W405" s="142">
        <v>0.6270833333333333</v>
      </c>
      <c r="X405" s="391">
        <v>1.1416666666666666</v>
      </c>
      <c r="Y405" s="391">
        <v>1.1319444444444444</v>
      </c>
      <c r="Z405" s="142">
        <v>0.8041666666666667</v>
      </c>
      <c r="AA405" s="393">
        <v>1.336111111111111</v>
      </c>
      <c r="AB405" s="134" t="s">
        <v>13091</v>
      </c>
      <c r="AC405" s="416">
        <v>1.0215277777777778</v>
      </c>
      <c r="AD405" s="147" t="s">
        <v>13092</v>
      </c>
      <c r="AE405" s="379">
        <v>1.4520833333333334</v>
      </c>
      <c r="AF405" s="134" t="s">
        <v>13093</v>
      </c>
      <c r="AG405" s="379">
        <v>1.0659722222222223</v>
      </c>
      <c r="AH405" s="416">
        <v>1.175</v>
      </c>
      <c r="AI405" s="391">
        <v>1.148611111111111</v>
      </c>
      <c r="AJ405" s="128" t="s">
        <v>13094</v>
      </c>
      <c r="AK405" s="134" t="s">
        <v>13095</v>
      </c>
      <c r="AL405" s="134" t="s">
        <v>13096</v>
      </c>
      <c r="AM405" s="142">
        <v>0.7472222222222222</v>
      </c>
      <c r="AN405" s="379">
        <v>1.0527777777777778</v>
      </c>
      <c r="AO405" s="379">
        <v>1.0625</v>
      </c>
      <c r="AP405" s="128" t="s">
        <v>13097</v>
      </c>
      <c r="AQ405" s="128" t="s">
        <v>13098</v>
      </c>
      <c r="AR405" s="140">
        <v>0.8527777777777777</v>
      </c>
      <c r="AS405" s="134" t="s">
        <v>13099</v>
      </c>
      <c r="AT405" s="379">
        <v>1.0097222222222222</v>
      </c>
      <c r="AU405" s="128" t="s">
        <v>13100</v>
      </c>
      <c r="AV405" s="393">
        <v>1.1020833333333333</v>
      </c>
      <c r="AW405" s="134" t="s">
        <v>13101</v>
      </c>
      <c r="AX405" s="134" t="s">
        <v>13102</v>
      </c>
      <c r="AY405" s="128" t="s">
        <v>13103</v>
      </c>
      <c r="BA405" s="140">
        <v>0.6715277777777777</v>
      </c>
      <c r="BB405" s="130">
        <v>0.7909722222222222</v>
      </c>
      <c r="BC405" s="422">
        <v>1.0430555555555556</v>
      </c>
      <c r="BD405" s="134" t="s">
        <v>13104</v>
      </c>
      <c r="BE405" s="128" t="s">
        <v>13105</v>
      </c>
      <c r="BF405" s="422"/>
      <c r="BG405" s="422"/>
      <c r="BH405" s="422"/>
    </row>
    <row r="406">
      <c r="A406" s="122">
        <f t="shared" si="3"/>
        <v>0</v>
      </c>
      <c r="B406" s="122">
        <f t="shared" si="4"/>
        <v>0</v>
      </c>
      <c r="C406" s="122">
        <f t="shared" si="5"/>
        <v>0</v>
      </c>
      <c r="D406" s="122">
        <f t="shared" si="6"/>
        <v>0</v>
      </c>
      <c r="E406" s="122">
        <f t="shared" si="2"/>
        <v>580</v>
      </c>
      <c r="F406" s="135" t="s">
        <v>13106</v>
      </c>
      <c r="H406" s="135" t="s">
        <v>13107</v>
      </c>
      <c r="I406" s="135" t="s">
        <v>13108</v>
      </c>
      <c r="J406" s="135" t="s">
        <v>13110</v>
      </c>
      <c r="L406" s="175" t="s">
        <v>13111</v>
      </c>
      <c r="M406" s="175" t="s">
        <v>13112</v>
      </c>
      <c r="N406" s="169" t="s">
        <v>13113</v>
      </c>
      <c r="O406" s="123" t="s">
        <v>13114</v>
      </c>
      <c r="P406" s="138" t="s">
        <v>13115</v>
      </c>
      <c r="Q406" s="138" t="s">
        <v>13116</v>
      </c>
      <c r="R406" s="138" t="s">
        <v>13117</v>
      </c>
      <c r="S406" s="138" t="s">
        <v>13118</v>
      </c>
      <c r="T406" s="138" t="s">
        <v>13119</v>
      </c>
      <c r="U406" s="138" t="s">
        <v>13120</v>
      </c>
      <c r="V406" s="138" t="s">
        <v>13120</v>
      </c>
      <c r="W406" s="138" t="s">
        <v>13121</v>
      </c>
      <c r="X406" s="138" t="s">
        <v>13122</v>
      </c>
      <c r="Y406" s="138" t="s">
        <v>13123</v>
      </c>
      <c r="Z406" s="138" t="s">
        <v>13124</v>
      </c>
      <c r="AA406" s="128" t="s">
        <v>13125</v>
      </c>
      <c r="AB406" s="379">
        <v>1.1597222222222223</v>
      </c>
      <c r="AC406" s="128" t="s">
        <v>13126</v>
      </c>
      <c r="AD406" s="415">
        <v>1.1277777777777778</v>
      </c>
      <c r="AE406" s="134" t="s">
        <v>13127</v>
      </c>
      <c r="AF406" s="379">
        <v>1.0847222222222221</v>
      </c>
      <c r="AG406" s="134" t="s">
        <v>13128</v>
      </c>
      <c r="AH406" s="128" t="s">
        <v>13129</v>
      </c>
      <c r="AI406" s="138" t="s">
        <v>12877</v>
      </c>
      <c r="AJ406" s="145">
        <v>0.8236111111111111</v>
      </c>
      <c r="AK406" s="379">
        <v>1.58125</v>
      </c>
      <c r="AL406" s="379">
        <v>1.0576388888888888</v>
      </c>
      <c r="AM406" s="138" t="s">
        <v>13130</v>
      </c>
      <c r="AN406" s="134" t="s">
        <v>13131</v>
      </c>
      <c r="AO406" s="134" t="s">
        <v>13132</v>
      </c>
      <c r="AP406" s="140">
        <v>0.8423611111111111</v>
      </c>
      <c r="AQ406" s="140">
        <v>0.7569444444444444</v>
      </c>
      <c r="AR406" s="128" t="s">
        <v>13133</v>
      </c>
      <c r="AS406" s="130">
        <v>0.93125</v>
      </c>
      <c r="AT406" s="134" t="s">
        <v>3926</v>
      </c>
      <c r="AU406" s="416">
        <v>1.0506944444444444</v>
      </c>
      <c r="AV406" s="128" t="s">
        <v>13134</v>
      </c>
      <c r="AW406" s="379">
        <v>1.0458333333333334</v>
      </c>
      <c r="AX406" s="130">
        <v>0.6909722222222222</v>
      </c>
      <c r="AY406" s="140">
        <v>0.6048611111111111</v>
      </c>
      <c r="BA406" s="128" t="s">
        <v>13135</v>
      </c>
      <c r="BB406" s="134" t="s">
        <v>653</v>
      </c>
      <c r="BC406" s="141" t="s">
        <v>13136</v>
      </c>
      <c r="BD406" s="130">
        <v>0.9326388888888889</v>
      </c>
      <c r="BE406" s="416">
        <v>0.8652777777777778</v>
      </c>
      <c r="BF406" s="141"/>
      <c r="BG406" s="141"/>
      <c r="BH406" s="141"/>
    </row>
    <row r="407">
      <c r="A407" s="122">
        <f t="shared" si="3"/>
        <v>0</v>
      </c>
      <c r="B407" s="122">
        <f t="shared" si="4"/>
        <v>0</v>
      </c>
      <c r="C407" s="122">
        <f t="shared" si="5"/>
        <v>0</v>
      </c>
      <c r="D407" s="122">
        <f t="shared" si="6"/>
        <v>0</v>
      </c>
      <c r="E407" s="122">
        <f t="shared" si="2"/>
        <v>363</v>
      </c>
      <c r="F407" s="135">
        <v>135.0</v>
      </c>
      <c r="H407" s="135">
        <v>135.0</v>
      </c>
      <c r="I407" s="135">
        <v>135.0</v>
      </c>
      <c r="J407" s="135">
        <v>135.0</v>
      </c>
      <c r="L407" s="175" t="s">
        <v>13138</v>
      </c>
      <c r="M407" s="175" t="s">
        <v>13139</v>
      </c>
      <c r="N407" s="169" t="s">
        <v>13140</v>
      </c>
      <c r="O407" s="123" t="s">
        <v>13141</v>
      </c>
      <c r="P407" s="142">
        <v>0.7701388888888889</v>
      </c>
      <c r="Q407" s="142">
        <v>0.8083333333333333</v>
      </c>
      <c r="R407" s="142">
        <v>0.9875</v>
      </c>
      <c r="S407" s="391">
        <v>1.1354166666666667</v>
      </c>
      <c r="T407" s="391">
        <v>1.226388888888889</v>
      </c>
      <c r="U407" s="391">
        <v>1.3451388888888889</v>
      </c>
      <c r="V407" s="391">
        <v>1.3451388888888889</v>
      </c>
      <c r="W407" s="142">
        <v>0.6284722222222222</v>
      </c>
      <c r="X407" s="391">
        <v>1.1479166666666667</v>
      </c>
      <c r="Y407" s="391">
        <v>1.1395833333333334</v>
      </c>
      <c r="Z407" s="142">
        <v>0.8048611111111111</v>
      </c>
      <c r="AA407" s="393">
        <v>1.3388888888888888</v>
      </c>
      <c r="AB407" s="379">
        <v>1.1631944444444444</v>
      </c>
      <c r="AC407" s="416">
        <v>1.0243055555555556</v>
      </c>
      <c r="AD407" s="147" t="s">
        <v>13142</v>
      </c>
      <c r="AE407" s="379">
        <v>1.45625</v>
      </c>
      <c r="AF407" s="134" t="s">
        <v>13143</v>
      </c>
      <c r="AG407" s="379">
        <v>1.070138888888889</v>
      </c>
      <c r="AH407" s="416">
        <v>1.1784722222222221</v>
      </c>
      <c r="AI407" s="391">
        <v>1.1506944444444445</v>
      </c>
      <c r="AJ407" s="128" t="s">
        <v>13144</v>
      </c>
      <c r="AK407" s="134" t="s">
        <v>13145</v>
      </c>
      <c r="AL407" s="134" t="s">
        <v>13146</v>
      </c>
      <c r="AM407" s="142">
        <v>0.7506944444444444</v>
      </c>
      <c r="AN407" s="379">
        <v>1.0534722222222221</v>
      </c>
      <c r="AO407" s="379">
        <v>1.0673611111111112</v>
      </c>
      <c r="AP407" s="128" t="s">
        <v>13147</v>
      </c>
      <c r="AQ407" s="128" t="s">
        <v>13148</v>
      </c>
      <c r="AR407" s="140">
        <v>0.8583333333333333</v>
      </c>
      <c r="AS407" s="134" t="s">
        <v>13149</v>
      </c>
      <c r="AT407" s="379">
        <v>1.0166666666666666</v>
      </c>
      <c r="AU407" s="128" t="s">
        <v>13150</v>
      </c>
      <c r="AV407" s="393">
        <v>1.1034722222222222</v>
      </c>
      <c r="AW407" s="134" t="s">
        <v>13151</v>
      </c>
      <c r="AX407" s="134" t="s">
        <v>13152</v>
      </c>
      <c r="AY407" s="128" t="s">
        <v>13153</v>
      </c>
      <c r="BA407" s="140">
        <v>0.675</v>
      </c>
      <c r="BB407" s="130">
        <v>0.7923611111111111</v>
      </c>
      <c r="BC407" s="422">
        <v>1.0472222222222223</v>
      </c>
      <c r="BD407" s="134" t="s">
        <v>13154</v>
      </c>
      <c r="BE407" s="128" t="s">
        <v>13155</v>
      </c>
      <c r="BF407" s="422"/>
      <c r="BG407" s="422"/>
      <c r="BH407" s="422"/>
    </row>
    <row r="408">
      <c r="A408" s="122">
        <f t="shared" si="3"/>
        <v>0</v>
      </c>
      <c r="B408" s="122">
        <f t="shared" si="4"/>
        <v>0</v>
      </c>
      <c r="C408" s="122">
        <f t="shared" si="5"/>
        <v>0</v>
      </c>
      <c r="D408" s="122">
        <f t="shared" si="6"/>
        <v>0</v>
      </c>
      <c r="E408" s="122">
        <f t="shared" si="2"/>
        <v>454</v>
      </c>
      <c r="F408" s="135" t="s">
        <v>13156</v>
      </c>
      <c r="H408" s="135" t="s">
        <v>13157</v>
      </c>
      <c r="I408" s="135" t="s">
        <v>13158</v>
      </c>
      <c r="J408" s="135" t="s">
        <v>13160</v>
      </c>
      <c r="L408" s="175" t="s">
        <v>13161</v>
      </c>
      <c r="M408" s="175" t="s">
        <v>1196</v>
      </c>
      <c r="N408" s="169" t="s">
        <v>13162</v>
      </c>
      <c r="O408" s="123" t="s">
        <v>13163</v>
      </c>
      <c r="P408" s="138" t="s">
        <v>13164</v>
      </c>
      <c r="Q408" s="138" t="s">
        <v>13165</v>
      </c>
      <c r="R408" s="138" t="s">
        <v>13166</v>
      </c>
      <c r="S408" s="138" t="s">
        <v>13167</v>
      </c>
      <c r="T408" s="138" t="s">
        <v>13168</v>
      </c>
      <c r="U408" s="138" t="s">
        <v>13169</v>
      </c>
      <c r="V408" s="138" t="s">
        <v>13169</v>
      </c>
      <c r="W408" s="138" t="s">
        <v>13170</v>
      </c>
      <c r="X408" s="138" t="s">
        <v>13171</v>
      </c>
      <c r="Y408" s="138" t="s">
        <v>13172</v>
      </c>
      <c r="Z408" s="138" t="s">
        <v>13173</v>
      </c>
      <c r="AA408" s="128" t="s">
        <v>13174</v>
      </c>
      <c r="AB408" s="379">
        <v>1.1659722222222222</v>
      </c>
      <c r="AC408" s="128" t="s">
        <v>13175</v>
      </c>
      <c r="AD408" s="415">
        <v>1.1340277777777779</v>
      </c>
      <c r="AE408" s="134" t="s">
        <v>13176</v>
      </c>
      <c r="AF408" s="379">
        <v>1.0888888888888888</v>
      </c>
      <c r="AG408" s="134" t="s">
        <v>13177</v>
      </c>
      <c r="AH408" s="128" t="s">
        <v>13178</v>
      </c>
      <c r="AI408" s="138" t="s">
        <v>12924</v>
      </c>
      <c r="AJ408" s="145">
        <v>0.8270833333333333</v>
      </c>
      <c r="AK408" s="379">
        <v>1.5847222222222221</v>
      </c>
      <c r="AL408" s="379">
        <v>1.0638888888888889</v>
      </c>
      <c r="AM408" s="138" t="s">
        <v>13179</v>
      </c>
      <c r="AN408" s="134" t="s">
        <v>13180</v>
      </c>
      <c r="AO408" s="134" t="s">
        <v>13181</v>
      </c>
      <c r="AP408" s="140">
        <v>0.8451388888888889</v>
      </c>
      <c r="AQ408" s="140">
        <v>0.7576388888888889</v>
      </c>
      <c r="AR408" s="128" t="s">
        <v>13182</v>
      </c>
      <c r="AS408" s="130">
        <v>0.9347222222222222</v>
      </c>
      <c r="AT408" s="134" t="s">
        <v>13184</v>
      </c>
      <c r="AU408" s="416">
        <v>1.0583333333333333</v>
      </c>
      <c r="AV408" s="128" t="s">
        <v>13185</v>
      </c>
      <c r="AW408" s="379">
        <v>1.054861111111111</v>
      </c>
      <c r="AX408" s="130">
        <v>0.6951388888888889</v>
      </c>
      <c r="AY408" s="140">
        <v>0.6069444444444444</v>
      </c>
      <c r="BA408" s="128" t="s">
        <v>13186</v>
      </c>
      <c r="BB408" s="134" t="s">
        <v>13187</v>
      </c>
      <c r="BC408" s="141" t="s">
        <v>11233</v>
      </c>
      <c r="BD408" s="130">
        <v>0.9423611111111111</v>
      </c>
      <c r="BE408" s="416">
        <v>0.8708333333333333</v>
      </c>
      <c r="BF408" s="141"/>
      <c r="BG408" s="141"/>
      <c r="BH408" s="141"/>
    </row>
    <row r="409">
      <c r="A409" s="122">
        <f t="shared" si="3"/>
        <v>0</v>
      </c>
      <c r="B409" s="122">
        <f t="shared" si="4"/>
        <v>0</v>
      </c>
      <c r="C409" s="122">
        <f t="shared" si="5"/>
        <v>0</v>
      </c>
      <c r="D409" s="122">
        <f t="shared" si="6"/>
        <v>0</v>
      </c>
      <c r="E409" s="122">
        <f t="shared" si="2"/>
        <v>280</v>
      </c>
      <c r="F409" s="135" t="s">
        <v>13188</v>
      </c>
      <c r="H409" s="135" t="s">
        <v>13189</v>
      </c>
      <c r="I409" s="135" t="s">
        <v>923</v>
      </c>
      <c r="J409" s="135" t="s">
        <v>13190</v>
      </c>
      <c r="L409" s="175" t="s">
        <v>13191</v>
      </c>
      <c r="M409" s="175" t="s">
        <v>13192</v>
      </c>
      <c r="N409" s="169" t="s">
        <v>13193</v>
      </c>
      <c r="O409" s="123" t="s">
        <v>13194</v>
      </c>
      <c r="P409" s="142">
        <v>0.7729166666666667</v>
      </c>
      <c r="Q409" s="142">
        <v>0.8166666666666667</v>
      </c>
      <c r="R409" s="142">
        <v>0.9916666666666667</v>
      </c>
      <c r="S409" s="391">
        <v>1.136111111111111</v>
      </c>
      <c r="T409" s="391">
        <v>1.2395833333333333</v>
      </c>
      <c r="U409" s="391">
        <v>1.3458333333333334</v>
      </c>
      <c r="V409" s="391">
        <v>1.3458333333333334</v>
      </c>
      <c r="W409" s="142">
        <v>0.6333333333333333</v>
      </c>
      <c r="X409" s="391">
        <v>1.1618055555555555</v>
      </c>
      <c r="Y409" s="391">
        <v>1.14375</v>
      </c>
      <c r="Z409" s="142">
        <v>0.8069444444444445</v>
      </c>
      <c r="AA409" s="393">
        <v>1.3423611111111111</v>
      </c>
      <c r="AB409" s="379">
        <v>1.1729166666666666</v>
      </c>
      <c r="AC409" s="416">
        <v>1.0326388888888889</v>
      </c>
      <c r="AD409" s="147" t="s">
        <v>13195</v>
      </c>
      <c r="AE409" s="379">
        <v>1.4618055555555556</v>
      </c>
      <c r="AF409" s="134" t="s">
        <v>13196</v>
      </c>
      <c r="AG409" s="379">
        <v>1.075</v>
      </c>
      <c r="AH409" s="416">
        <v>1.1881944444444446</v>
      </c>
      <c r="AI409" s="391">
        <v>1.1611111111111112</v>
      </c>
      <c r="AJ409" s="128" t="s">
        <v>13197</v>
      </c>
      <c r="AK409" s="134" t="s">
        <v>13198</v>
      </c>
      <c r="AL409" s="134" t="s">
        <v>13199</v>
      </c>
      <c r="AM409" s="142">
        <v>0.7569444444444444</v>
      </c>
      <c r="AN409" s="379">
        <v>1.0611111111111111</v>
      </c>
      <c r="AO409" s="379">
        <v>1.0722222222222222</v>
      </c>
      <c r="AP409" s="128" t="s">
        <v>653</v>
      </c>
      <c r="AQ409" s="128" t="s">
        <v>13200</v>
      </c>
      <c r="AR409" s="140">
        <v>0.8611111111111112</v>
      </c>
      <c r="AS409" s="134" t="s">
        <v>13201</v>
      </c>
      <c r="AT409" s="379">
        <v>1.0180555555555555</v>
      </c>
      <c r="AU409" s="128" t="s">
        <v>13203</v>
      </c>
      <c r="AV409" s="393">
        <v>1.1069444444444445</v>
      </c>
      <c r="AW409" s="134" t="s">
        <v>13204</v>
      </c>
      <c r="AX409" s="134" t="s">
        <v>13205</v>
      </c>
      <c r="AY409" s="128" t="s">
        <v>13206</v>
      </c>
      <c r="BA409" s="140">
        <v>0.6770833333333334</v>
      </c>
      <c r="BB409" s="130">
        <v>0.79375</v>
      </c>
      <c r="BC409" s="422">
        <v>1.0493055555555555</v>
      </c>
      <c r="BD409" s="134" t="s">
        <v>13207</v>
      </c>
      <c r="BE409" s="128" t="s">
        <v>13208</v>
      </c>
      <c r="BF409" s="422"/>
      <c r="BG409" s="422"/>
      <c r="BH409" s="422"/>
    </row>
    <row r="410">
      <c r="A410" s="122">
        <f t="shared" si="3"/>
        <v>0</v>
      </c>
      <c r="B410" s="122">
        <f t="shared" si="4"/>
        <v>0</v>
      </c>
      <c r="C410" s="122">
        <f t="shared" si="5"/>
        <v>0</v>
      </c>
      <c r="D410" s="122">
        <f t="shared" si="6"/>
        <v>0</v>
      </c>
      <c r="E410" s="122">
        <f t="shared" si="2"/>
        <v>451</v>
      </c>
      <c r="F410" s="135">
        <v>136.0</v>
      </c>
      <c r="H410" s="135">
        <v>136.0</v>
      </c>
      <c r="I410" s="135">
        <v>136.0</v>
      </c>
      <c r="J410" s="135">
        <v>136.0</v>
      </c>
      <c r="L410" s="175" t="s">
        <v>13209</v>
      </c>
      <c r="M410" s="175" t="s">
        <v>13210</v>
      </c>
      <c r="N410" s="169" t="s">
        <v>13211</v>
      </c>
      <c r="O410" s="123" t="s">
        <v>1196</v>
      </c>
      <c r="P410" s="138" t="s">
        <v>13212</v>
      </c>
      <c r="Q410" s="138" t="s">
        <v>862</v>
      </c>
      <c r="R410" s="138" t="s">
        <v>13213</v>
      </c>
      <c r="S410" s="138" t="s">
        <v>13214</v>
      </c>
      <c r="T410" s="138" t="s">
        <v>13215</v>
      </c>
      <c r="U410" s="138" t="s">
        <v>13216</v>
      </c>
      <c r="V410" s="138" t="s">
        <v>13216</v>
      </c>
      <c r="W410" s="138" t="s">
        <v>1055</v>
      </c>
      <c r="X410" s="138" t="s">
        <v>13218</v>
      </c>
      <c r="Y410" s="138" t="s">
        <v>13219</v>
      </c>
      <c r="Z410" s="138" t="s">
        <v>862</v>
      </c>
      <c r="AA410" s="128" t="s">
        <v>13220</v>
      </c>
      <c r="AB410" s="134" t="s">
        <v>13221</v>
      </c>
      <c r="AC410" s="128" t="s">
        <v>13222</v>
      </c>
      <c r="AD410" s="415">
        <v>1.1402777777777777</v>
      </c>
      <c r="AE410" s="134" t="s">
        <v>13223</v>
      </c>
      <c r="AF410" s="379">
        <v>1.0930555555555554</v>
      </c>
      <c r="AG410" s="134" t="s">
        <v>13224</v>
      </c>
      <c r="AH410" s="128" t="s">
        <v>13225</v>
      </c>
      <c r="AI410" s="138" t="s">
        <v>12977</v>
      </c>
      <c r="AJ410" s="145">
        <v>0.8284722222222223</v>
      </c>
      <c r="AK410" s="379">
        <v>1.586111111111111</v>
      </c>
      <c r="AL410" s="379">
        <v>1.0708333333333333</v>
      </c>
      <c r="AM410" s="138" t="s">
        <v>13226</v>
      </c>
      <c r="AN410" s="134" t="s">
        <v>13227</v>
      </c>
      <c r="AO410" s="134" t="s">
        <v>13228</v>
      </c>
      <c r="AP410" s="140">
        <v>0.85</v>
      </c>
      <c r="AQ410" s="140">
        <v>0.7631944444444444</v>
      </c>
      <c r="AR410" s="128" t="s">
        <v>13229</v>
      </c>
      <c r="AS410" s="130">
        <v>0.9402777777777778</v>
      </c>
      <c r="AT410" s="134" t="s">
        <v>13230</v>
      </c>
      <c r="AU410" s="416">
        <v>1.0715277777777779</v>
      </c>
      <c r="AV410" s="128" t="s">
        <v>13231</v>
      </c>
      <c r="AW410" s="379">
        <v>1.0673611111111112</v>
      </c>
      <c r="AX410" s="130">
        <v>0.7006944444444444</v>
      </c>
      <c r="AY410" s="140">
        <v>0.6083333333333333</v>
      </c>
      <c r="BA410" s="128" t="s">
        <v>13232</v>
      </c>
      <c r="BB410" s="134" t="s">
        <v>3920</v>
      </c>
      <c r="BC410" s="141" t="s">
        <v>13233</v>
      </c>
      <c r="BD410" s="130">
        <v>0.9513888888888888</v>
      </c>
      <c r="BE410" s="416">
        <v>0.875</v>
      </c>
      <c r="BF410" s="141"/>
      <c r="BG410" s="141"/>
      <c r="BH410" s="141"/>
    </row>
    <row r="411">
      <c r="A411" s="122">
        <f t="shared" si="3"/>
        <v>0</v>
      </c>
      <c r="B411" s="122">
        <f t="shared" si="4"/>
        <v>0</v>
      </c>
      <c r="C411" s="122">
        <f t="shared" si="5"/>
        <v>0</v>
      </c>
      <c r="D411" s="122">
        <f t="shared" si="6"/>
        <v>0</v>
      </c>
      <c r="E411" s="122">
        <f t="shared" si="2"/>
        <v>308</v>
      </c>
      <c r="F411" s="135" t="s">
        <v>13234</v>
      </c>
      <c r="H411" s="135" t="s">
        <v>13235</v>
      </c>
      <c r="I411" s="135" t="s">
        <v>13236</v>
      </c>
      <c r="J411" s="135" t="s">
        <v>13237</v>
      </c>
      <c r="L411" s="175" t="s">
        <v>13238</v>
      </c>
      <c r="M411" s="175" t="s">
        <v>13239</v>
      </c>
      <c r="N411" s="169" t="s">
        <v>13240</v>
      </c>
      <c r="O411" s="123" t="s">
        <v>13241</v>
      </c>
      <c r="P411" s="142">
        <v>0.775</v>
      </c>
      <c r="Q411" s="142">
        <v>0.8208333333333333</v>
      </c>
      <c r="R411" s="142">
        <v>0.9951388888888889</v>
      </c>
      <c r="S411" s="391">
        <v>1.1388888888888888</v>
      </c>
      <c r="T411" s="391">
        <v>1.242361111111111</v>
      </c>
      <c r="U411" s="391">
        <v>1.3493055555555555</v>
      </c>
      <c r="V411" s="391">
        <v>1.3493055555555555</v>
      </c>
      <c r="W411" s="142">
        <v>0.6368055555555555</v>
      </c>
      <c r="X411" s="391">
        <v>1.1652777777777779</v>
      </c>
      <c r="Y411" s="391">
        <v>1.1479166666666667</v>
      </c>
      <c r="Z411" s="142">
        <v>0.8104166666666667</v>
      </c>
      <c r="AA411" s="393">
        <v>1.35</v>
      </c>
      <c r="AB411" s="379">
        <v>1.179861111111111</v>
      </c>
      <c r="AC411" s="416">
        <v>1.0361111111111112</v>
      </c>
      <c r="AD411" s="147" t="s">
        <v>13242</v>
      </c>
      <c r="AE411" s="379">
        <v>1.4680555555555554</v>
      </c>
      <c r="AF411" s="134" t="s">
        <v>13243</v>
      </c>
      <c r="AG411" s="379">
        <v>1.0784722222222223</v>
      </c>
      <c r="AH411" s="416">
        <v>1.1993055555555556</v>
      </c>
      <c r="AI411" s="391">
        <v>1.163888888888889</v>
      </c>
      <c r="AJ411" s="128" t="s">
        <v>13244</v>
      </c>
      <c r="AK411" s="134" t="s">
        <v>13245</v>
      </c>
      <c r="AL411" s="134" t="s">
        <v>13246</v>
      </c>
      <c r="AM411" s="142">
        <v>0.7597222222222222</v>
      </c>
      <c r="AN411" s="379">
        <v>1.0645833333333334</v>
      </c>
      <c r="AO411" s="379">
        <v>1.075</v>
      </c>
      <c r="AP411" s="128" t="s">
        <v>13248</v>
      </c>
      <c r="AQ411" s="128" t="s">
        <v>13249</v>
      </c>
      <c r="AR411" s="140">
        <v>0.8701388888888889</v>
      </c>
      <c r="AS411" s="134" t="s">
        <v>3920</v>
      </c>
      <c r="AT411" s="379">
        <v>1.023611111111111</v>
      </c>
      <c r="AU411" s="128" t="s">
        <v>13250</v>
      </c>
      <c r="AV411" s="393">
        <v>1.1104166666666666</v>
      </c>
      <c r="AW411" s="134" t="s">
        <v>13251</v>
      </c>
      <c r="AX411" s="134" t="s">
        <v>13252</v>
      </c>
      <c r="AY411" s="128" t="s">
        <v>13253</v>
      </c>
      <c r="BA411" s="140">
        <v>0.6777777777777778</v>
      </c>
      <c r="BB411" s="130">
        <v>0.7972222222222223</v>
      </c>
      <c r="BC411" s="422">
        <v>1.051388888888889</v>
      </c>
      <c r="BD411" s="134" t="s">
        <v>13254</v>
      </c>
      <c r="BE411" s="128" t="s">
        <v>13255</v>
      </c>
      <c r="BF411" s="422"/>
      <c r="BG411" s="422"/>
      <c r="BH411" s="422"/>
    </row>
    <row r="412">
      <c r="A412" s="122">
        <f t="shared" si="3"/>
        <v>0</v>
      </c>
      <c r="B412" s="122">
        <f t="shared" si="4"/>
        <v>0</v>
      </c>
      <c r="C412" s="122">
        <f t="shared" si="5"/>
        <v>0</v>
      </c>
      <c r="D412" s="122">
        <f t="shared" si="6"/>
        <v>0</v>
      </c>
      <c r="E412" s="122">
        <f t="shared" si="2"/>
        <v>640</v>
      </c>
      <c r="F412" s="135" t="s">
        <v>13256</v>
      </c>
      <c r="H412" s="135" t="s">
        <v>866</v>
      </c>
      <c r="I412" s="135" t="s">
        <v>13257</v>
      </c>
      <c r="J412" s="135" t="s">
        <v>13258</v>
      </c>
      <c r="L412" s="175" t="s">
        <v>13259</v>
      </c>
      <c r="M412" s="175" t="s">
        <v>13260</v>
      </c>
      <c r="N412" s="169" t="s">
        <v>13261</v>
      </c>
      <c r="O412" s="123" t="s">
        <v>13262</v>
      </c>
      <c r="P412" s="138" t="s">
        <v>13263</v>
      </c>
      <c r="Q412" s="138" t="s">
        <v>876</v>
      </c>
      <c r="R412" s="138" t="s">
        <v>13264</v>
      </c>
      <c r="S412" s="138" t="s">
        <v>13265</v>
      </c>
      <c r="T412" s="138" t="s">
        <v>13266</v>
      </c>
      <c r="U412" s="138" t="s">
        <v>13267</v>
      </c>
      <c r="V412" s="138" t="s">
        <v>13267</v>
      </c>
      <c r="W412" s="138" t="s">
        <v>13268</v>
      </c>
      <c r="X412" s="138" t="s">
        <v>13269</v>
      </c>
      <c r="Y412" s="138" t="s">
        <v>13270</v>
      </c>
      <c r="Z412" s="138" t="s">
        <v>13271</v>
      </c>
      <c r="AA412" s="128" t="s">
        <v>13272</v>
      </c>
      <c r="AB412" s="134" t="s">
        <v>13273</v>
      </c>
      <c r="AC412" s="128" t="s">
        <v>13275</v>
      </c>
      <c r="AD412" s="415">
        <v>1.1444444444444444</v>
      </c>
      <c r="AE412" s="134" t="s">
        <v>13276</v>
      </c>
      <c r="AF412" s="379">
        <v>1.0951388888888889</v>
      </c>
      <c r="AG412" s="134" t="s">
        <v>13277</v>
      </c>
      <c r="AH412" s="128" t="s">
        <v>13278</v>
      </c>
      <c r="AI412" s="138" t="s">
        <v>13024</v>
      </c>
      <c r="AJ412" s="145">
        <v>0.83125</v>
      </c>
      <c r="AK412" s="379">
        <v>1.5875</v>
      </c>
      <c r="AL412" s="379">
        <v>1.0743055555555556</v>
      </c>
      <c r="AM412" s="138" t="s">
        <v>13279</v>
      </c>
      <c r="AN412" s="134" t="s">
        <v>13280</v>
      </c>
      <c r="AO412" s="134" t="s">
        <v>13281</v>
      </c>
      <c r="AP412" s="140">
        <v>0.85</v>
      </c>
      <c r="AQ412" s="140">
        <v>0.7645833333333333</v>
      </c>
      <c r="AR412" s="128" t="s">
        <v>13282</v>
      </c>
      <c r="AS412" s="130">
        <v>0.9465277777777777</v>
      </c>
      <c r="AT412" s="134" t="s">
        <v>13283</v>
      </c>
      <c r="AU412" s="416">
        <v>1.0763888888888888</v>
      </c>
      <c r="AV412" s="128" t="s">
        <v>13284</v>
      </c>
      <c r="AW412" s="379">
        <v>1.0715277777777779</v>
      </c>
      <c r="AX412" s="130">
        <v>0.7048611111111112</v>
      </c>
      <c r="AY412" s="140">
        <v>0.6097222222222223</v>
      </c>
      <c r="BA412" s="128" t="s">
        <v>13285</v>
      </c>
      <c r="BB412" s="134" t="s">
        <v>13286</v>
      </c>
      <c r="BC412" s="141" t="s">
        <v>13287</v>
      </c>
      <c r="BD412" s="130">
        <v>0.95625</v>
      </c>
      <c r="BE412" s="416">
        <v>0.8777777777777778</v>
      </c>
      <c r="BF412" s="141"/>
      <c r="BG412" s="141"/>
      <c r="BH412" s="141"/>
    </row>
    <row r="413">
      <c r="A413" s="122">
        <f t="shared" si="3"/>
        <v>0</v>
      </c>
      <c r="B413" s="122">
        <f t="shared" si="4"/>
        <v>0</v>
      </c>
      <c r="C413" s="122">
        <f t="shared" si="5"/>
        <v>0</v>
      </c>
      <c r="D413" s="122">
        <f t="shared" si="6"/>
        <v>0</v>
      </c>
      <c r="E413" s="122">
        <f t="shared" si="2"/>
        <v>286</v>
      </c>
      <c r="F413" s="135">
        <v>137.0</v>
      </c>
      <c r="H413" s="135">
        <v>137.0</v>
      </c>
      <c r="I413" s="135">
        <v>137.0</v>
      </c>
      <c r="J413" s="135">
        <v>137.0</v>
      </c>
      <c r="L413" s="175" t="s">
        <v>13288</v>
      </c>
      <c r="M413" s="175" t="s">
        <v>615</v>
      </c>
      <c r="N413" s="169" t="s">
        <v>13289</v>
      </c>
      <c r="O413" s="123" t="s">
        <v>13290</v>
      </c>
      <c r="P413" s="142">
        <v>0.7805555555555556</v>
      </c>
      <c r="Q413" s="142">
        <v>0.8243055555555555</v>
      </c>
      <c r="R413" s="142">
        <v>0.9958333333333333</v>
      </c>
      <c r="S413" s="391">
        <v>1.1395833333333334</v>
      </c>
      <c r="T413" s="391">
        <v>1.257638888888889</v>
      </c>
      <c r="U413" s="391">
        <v>1.3506944444444444</v>
      </c>
      <c r="V413" s="391">
        <v>1.3506944444444444</v>
      </c>
      <c r="W413" s="142">
        <v>0.6375</v>
      </c>
      <c r="X413" s="391">
        <v>1.1791666666666667</v>
      </c>
      <c r="Y413" s="391">
        <v>1.1506944444444445</v>
      </c>
      <c r="Z413" s="142">
        <v>0.8125</v>
      </c>
      <c r="AA413" s="393">
        <v>1.3541666666666667</v>
      </c>
      <c r="AB413" s="379">
        <v>1.1847222222222222</v>
      </c>
      <c r="AC413" s="416">
        <v>1.0430555555555556</v>
      </c>
      <c r="AD413" s="147" t="s">
        <v>13292</v>
      </c>
      <c r="AE413" s="379">
        <v>1.4708333333333334</v>
      </c>
      <c r="AF413" s="134" t="s">
        <v>13293</v>
      </c>
      <c r="AG413" s="379">
        <v>1.0847222222222221</v>
      </c>
      <c r="AH413" s="416">
        <v>1.2020833333333334</v>
      </c>
      <c r="AI413" s="391">
        <v>1.1729166666666666</v>
      </c>
      <c r="AJ413" s="128" t="s">
        <v>13294</v>
      </c>
      <c r="AK413" s="134" t="s">
        <v>13295</v>
      </c>
      <c r="AL413" s="134" t="s">
        <v>13296</v>
      </c>
      <c r="AM413" s="142">
        <v>0.7625</v>
      </c>
      <c r="AN413" s="379">
        <v>1.0729166666666667</v>
      </c>
      <c r="AO413" s="379">
        <v>1.0784722222222223</v>
      </c>
      <c r="AP413" s="128" t="s">
        <v>13297</v>
      </c>
      <c r="AQ413" s="128" t="s">
        <v>13298</v>
      </c>
      <c r="AR413" s="140">
        <v>0.8722222222222222</v>
      </c>
      <c r="AS413" s="134" t="s">
        <v>13299</v>
      </c>
      <c r="AT413" s="379">
        <v>1.0270833333333333</v>
      </c>
      <c r="AU413" s="128" t="s">
        <v>13300</v>
      </c>
      <c r="AV413" s="393">
        <v>1.117361111111111</v>
      </c>
      <c r="AW413" s="134" t="s">
        <v>13301</v>
      </c>
      <c r="AX413" s="134" t="s">
        <v>923</v>
      </c>
      <c r="AY413" s="128" t="s">
        <v>13302</v>
      </c>
      <c r="BA413" s="140">
        <v>0.6798611111111111</v>
      </c>
      <c r="BB413" s="130">
        <v>0.7986111111111112</v>
      </c>
      <c r="BC413" s="422">
        <v>1.05625</v>
      </c>
      <c r="BD413" s="134" t="s">
        <v>13303</v>
      </c>
      <c r="BE413" s="128" t="s">
        <v>13304</v>
      </c>
      <c r="BF413" s="422"/>
      <c r="BG413" s="422"/>
      <c r="BH413" s="422"/>
    </row>
    <row r="414">
      <c r="A414" s="122">
        <f t="shared" si="3"/>
        <v>0</v>
      </c>
      <c r="B414" s="122">
        <f t="shared" si="4"/>
        <v>0</v>
      </c>
      <c r="C414" s="122">
        <f t="shared" si="5"/>
        <v>0</v>
      </c>
      <c r="D414" s="122">
        <f t="shared" si="6"/>
        <v>0</v>
      </c>
      <c r="E414" s="122">
        <f t="shared" si="2"/>
        <v>598</v>
      </c>
      <c r="F414" s="135" t="s">
        <v>13305</v>
      </c>
      <c r="H414" s="135" t="s">
        <v>13307</v>
      </c>
      <c r="I414" s="135" t="s">
        <v>13308</v>
      </c>
      <c r="J414" s="135" t="s">
        <v>13309</v>
      </c>
      <c r="L414" s="175" t="s">
        <v>13310</v>
      </c>
      <c r="M414" s="175" t="s">
        <v>13311</v>
      </c>
      <c r="N414" s="169" t="s">
        <v>13312</v>
      </c>
      <c r="O414" s="123" t="s">
        <v>615</v>
      </c>
      <c r="P414" s="138" t="s">
        <v>13313</v>
      </c>
      <c r="Q414" s="138" t="s">
        <v>1826</v>
      </c>
      <c r="R414" s="138" t="s">
        <v>13314</v>
      </c>
      <c r="S414" s="138" t="s">
        <v>13315</v>
      </c>
      <c r="T414" s="138" t="s">
        <v>13316</v>
      </c>
      <c r="U414" s="138" t="s">
        <v>13317</v>
      </c>
      <c r="V414" s="138" t="s">
        <v>13317</v>
      </c>
      <c r="W414" s="138" t="s">
        <v>13318</v>
      </c>
      <c r="X414" s="138" t="s">
        <v>13319</v>
      </c>
      <c r="Y414" s="138" t="s">
        <v>872</v>
      </c>
      <c r="Z414" s="138" t="s">
        <v>13320</v>
      </c>
      <c r="AA414" s="128" t="s">
        <v>13321</v>
      </c>
      <c r="AB414" s="134" t="s">
        <v>13322</v>
      </c>
      <c r="AC414" s="128" t="s">
        <v>13323</v>
      </c>
      <c r="AD414" s="415">
        <v>1.1513888888888888</v>
      </c>
      <c r="AE414" s="134" t="s">
        <v>13324</v>
      </c>
      <c r="AF414" s="379">
        <v>1.101388888888889</v>
      </c>
      <c r="AG414" s="134" t="s">
        <v>13325</v>
      </c>
      <c r="AH414" s="128" t="s">
        <v>13326</v>
      </c>
      <c r="AI414" s="138" t="s">
        <v>13074</v>
      </c>
      <c r="AJ414" s="145">
        <v>0.8333333333333334</v>
      </c>
      <c r="AK414" s="379">
        <v>1.5895833333333333</v>
      </c>
      <c r="AL414" s="379">
        <v>1.0770833333333334</v>
      </c>
      <c r="AM414" s="138" t="s">
        <v>13327</v>
      </c>
      <c r="AN414" s="134" t="s">
        <v>13328</v>
      </c>
      <c r="AO414" s="134" t="s">
        <v>13329</v>
      </c>
      <c r="AP414" s="140">
        <v>0.8520833333333333</v>
      </c>
      <c r="AQ414" s="140">
        <v>0.7756944444444445</v>
      </c>
      <c r="AR414" s="128" t="s">
        <v>13330</v>
      </c>
      <c r="AS414" s="130">
        <v>0.9479166666666666</v>
      </c>
      <c r="AT414" s="134" t="s">
        <v>13331</v>
      </c>
      <c r="AU414" s="416">
        <v>1.0784722222222223</v>
      </c>
      <c r="AV414" s="128" t="s">
        <v>13332</v>
      </c>
      <c r="AW414" s="379">
        <v>1.0784722222222223</v>
      </c>
      <c r="AX414" s="130">
        <v>0.71875</v>
      </c>
      <c r="AY414" s="140">
        <v>0.6111111111111112</v>
      </c>
      <c r="BA414" s="128" t="s">
        <v>13333</v>
      </c>
      <c r="BB414" s="134" t="s">
        <v>13334</v>
      </c>
      <c r="BC414" s="141" t="s">
        <v>13335</v>
      </c>
      <c r="BD414" s="130">
        <v>0.9694444444444444</v>
      </c>
      <c r="BE414" s="416">
        <v>0.8791666666666667</v>
      </c>
      <c r="BF414" s="141"/>
      <c r="BG414" s="141"/>
      <c r="BH414" s="141"/>
    </row>
    <row r="415">
      <c r="A415" s="122">
        <f t="shared" si="3"/>
        <v>0</v>
      </c>
      <c r="B415" s="122">
        <f t="shared" si="4"/>
        <v>0</v>
      </c>
      <c r="C415" s="122">
        <f t="shared" si="5"/>
        <v>0</v>
      </c>
      <c r="D415" s="122">
        <f t="shared" si="6"/>
        <v>0</v>
      </c>
      <c r="E415" s="122">
        <f t="shared" si="2"/>
        <v>320</v>
      </c>
      <c r="F415" s="135" t="s">
        <v>8300</v>
      </c>
      <c r="H415" s="135" t="s">
        <v>13336</v>
      </c>
      <c r="I415" s="135" t="s">
        <v>6037</v>
      </c>
      <c r="J415" s="135" t="s">
        <v>13338</v>
      </c>
      <c r="L415" s="175" t="s">
        <v>13339</v>
      </c>
      <c r="M415" s="175" t="s">
        <v>13340</v>
      </c>
      <c r="N415" s="169" t="s">
        <v>13341</v>
      </c>
      <c r="O415" s="123" t="s">
        <v>13342</v>
      </c>
      <c r="P415" s="142">
        <v>0.7847222222222222</v>
      </c>
      <c r="Q415" s="142">
        <v>0.8263888888888888</v>
      </c>
      <c r="R415" s="142">
        <v>0.9979166666666667</v>
      </c>
      <c r="S415" s="391">
        <v>1.1465277777777778</v>
      </c>
      <c r="T415" s="391">
        <v>1.2659722222222223</v>
      </c>
      <c r="U415" s="391">
        <v>1.3527777777777779</v>
      </c>
      <c r="V415" s="391">
        <v>1.3527777777777779</v>
      </c>
      <c r="W415" s="142">
        <v>0.6388888888888888</v>
      </c>
      <c r="X415" s="391">
        <v>1.1833333333333333</v>
      </c>
      <c r="Y415" s="391">
        <v>1.1611111111111112</v>
      </c>
      <c r="Z415" s="142">
        <v>0.8138888888888889</v>
      </c>
      <c r="AA415" s="393">
        <v>1.3590277777777777</v>
      </c>
      <c r="AB415" s="379">
        <v>1.1895833333333334</v>
      </c>
      <c r="AC415" s="416">
        <v>1.0486111111111112</v>
      </c>
      <c r="AD415" s="147" t="s">
        <v>13343</v>
      </c>
      <c r="AE415" s="379">
        <v>1.4736111111111112</v>
      </c>
      <c r="AF415" s="134" t="s">
        <v>13344</v>
      </c>
      <c r="AG415" s="379">
        <v>1.0930555555555554</v>
      </c>
      <c r="AH415" s="416">
        <v>1.2125</v>
      </c>
      <c r="AI415" s="391">
        <v>1.175</v>
      </c>
      <c r="AJ415" s="128" t="s">
        <v>653</v>
      </c>
      <c r="AK415" s="134" t="s">
        <v>13345</v>
      </c>
      <c r="AL415" s="134" t="s">
        <v>13346</v>
      </c>
      <c r="AM415" s="142">
        <v>0.7701388888888889</v>
      </c>
      <c r="AN415" s="379">
        <v>1.0819444444444444</v>
      </c>
      <c r="AO415" s="379">
        <v>1.0819444444444444</v>
      </c>
      <c r="AP415" s="128" t="s">
        <v>653</v>
      </c>
      <c r="AQ415" s="128" t="s">
        <v>13347</v>
      </c>
      <c r="AR415" s="140">
        <v>0.8791666666666667</v>
      </c>
      <c r="AS415" s="134" t="s">
        <v>13348</v>
      </c>
      <c r="AT415" s="379">
        <v>1.0416666666666667</v>
      </c>
      <c r="AU415" s="128" t="s">
        <v>13349</v>
      </c>
      <c r="AV415" s="393">
        <v>1.1215277777777777</v>
      </c>
      <c r="AW415" s="134" t="s">
        <v>13350</v>
      </c>
      <c r="AX415" s="134" t="s">
        <v>13351</v>
      </c>
      <c r="AY415" s="128" t="s">
        <v>1495</v>
      </c>
      <c r="BA415" s="140">
        <v>0.6826388888888889</v>
      </c>
      <c r="BB415" s="130">
        <v>0.8027777777777778</v>
      </c>
      <c r="BC415" s="422">
        <v>1.0638888888888889</v>
      </c>
      <c r="BD415" s="134" t="s">
        <v>13352</v>
      </c>
      <c r="BE415" s="128" t="s">
        <v>13353</v>
      </c>
      <c r="BF415" s="422"/>
      <c r="BG415" s="422"/>
      <c r="BH415" s="422"/>
    </row>
    <row r="416">
      <c r="A416" s="122">
        <f t="shared" si="3"/>
        <v>0</v>
      </c>
      <c r="B416" s="122">
        <f t="shared" si="4"/>
        <v>0</v>
      </c>
      <c r="C416" s="122">
        <f t="shared" si="5"/>
        <v>0</v>
      </c>
      <c r="D416" s="122">
        <f t="shared" si="6"/>
        <v>0</v>
      </c>
      <c r="E416" s="122">
        <f t="shared" si="2"/>
        <v>487</v>
      </c>
      <c r="F416" s="135">
        <v>138.0</v>
      </c>
      <c r="H416" s="135">
        <v>138.0</v>
      </c>
      <c r="I416" s="135">
        <v>138.0</v>
      </c>
      <c r="J416" s="135">
        <v>138.0</v>
      </c>
      <c r="L416" s="175" t="s">
        <v>13354</v>
      </c>
      <c r="M416" s="175" t="s">
        <v>13356</v>
      </c>
      <c r="N416" s="169" t="s">
        <v>13357</v>
      </c>
      <c r="O416" s="123" t="s">
        <v>13358</v>
      </c>
      <c r="P416" s="138" t="s">
        <v>13359</v>
      </c>
      <c r="Q416" s="138" t="s">
        <v>13360</v>
      </c>
      <c r="R416" s="138" t="s">
        <v>13361</v>
      </c>
      <c r="S416" s="138" t="s">
        <v>13362</v>
      </c>
      <c r="T416" s="138" t="s">
        <v>13363</v>
      </c>
      <c r="U416" s="138" t="s">
        <v>13364</v>
      </c>
      <c r="V416" s="138" t="s">
        <v>13364</v>
      </c>
      <c r="W416" s="138" t="s">
        <v>13365</v>
      </c>
      <c r="X416" s="138" t="s">
        <v>13366</v>
      </c>
      <c r="Y416" s="138" t="s">
        <v>13367</v>
      </c>
      <c r="Z416" s="138" t="s">
        <v>13368</v>
      </c>
      <c r="AA416" s="128" t="s">
        <v>13369</v>
      </c>
      <c r="AB416" s="134" t="s">
        <v>13370</v>
      </c>
      <c r="AC416" s="128" t="s">
        <v>13371</v>
      </c>
      <c r="AD416" s="415">
        <v>1.1541666666666666</v>
      </c>
      <c r="AE416" s="379">
        <v>1.4784722222222222</v>
      </c>
      <c r="AF416" s="379">
        <v>1.104861111111111</v>
      </c>
      <c r="AG416" s="134" t="s">
        <v>13372</v>
      </c>
      <c r="AH416" s="128" t="s">
        <v>13373</v>
      </c>
      <c r="AI416" s="138" t="s">
        <v>13129</v>
      </c>
      <c r="AJ416" s="145">
        <v>0.8375</v>
      </c>
      <c r="AK416" s="379">
        <v>1.59375</v>
      </c>
      <c r="AL416" s="379">
        <v>1.0805555555555555</v>
      </c>
      <c r="AM416" s="138" t="s">
        <v>13374</v>
      </c>
      <c r="AN416" s="134" t="s">
        <v>13375</v>
      </c>
      <c r="AO416" s="134" t="s">
        <v>13376</v>
      </c>
      <c r="AP416" s="140">
        <v>0.8548611111111111</v>
      </c>
      <c r="AQ416" s="140">
        <v>0.7777777777777778</v>
      </c>
      <c r="AR416" s="128" t="s">
        <v>13377</v>
      </c>
      <c r="AS416" s="130">
        <v>0.9541666666666667</v>
      </c>
      <c r="AT416" s="134" t="s">
        <v>13378</v>
      </c>
      <c r="AU416" s="416">
        <v>1.0847222222222221</v>
      </c>
      <c r="AV416" s="128" t="s">
        <v>13379</v>
      </c>
      <c r="AW416" s="379">
        <v>1.0909722222222222</v>
      </c>
      <c r="AX416" s="130">
        <v>0.7215277777777778</v>
      </c>
      <c r="AY416" s="140">
        <v>0.6201388888888889</v>
      </c>
      <c r="BA416" s="128" t="s">
        <v>13380</v>
      </c>
      <c r="BB416" s="134" t="s">
        <v>13381</v>
      </c>
      <c r="BC416" s="141" t="s">
        <v>13382</v>
      </c>
      <c r="BD416" s="130">
        <v>0.9743055555555555</v>
      </c>
      <c r="BE416" s="416">
        <v>0.8819444444444444</v>
      </c>
      <c r="BF416" s="141"/>
      <c r="BG416" s="141"/>
      <c r="BH416" s="141"/>
    </row>
    <row r="417">
      <c r="A417" s="122">
        <f t="shared" si="3"/>
        <v>0</v>
      </c>
      <c r="B417" s="122">
        <f t="shared" si="4"/>
        <v>0</v>
      </c>
      <c r="C417" s="122">
        <f t="shared" si="5"/>
        <v>0</v>
      </c>
      <c r="D417" s="122">
        <f t="shared" si="6"/>
        <v>0</v>
      </c>
      <c r="E417" s="122">
        <f t="shared" si="2"/>
        <v>440</v>
      </c>
      <c r="F417" s="135" t="s">
        <v>13383</v>
      </c>
      <c r="H417" s="135" t="s">
        <v>13384</v>
      </c>
      <c r="I417" s="135" t="s">
        <v>13385</v>
      </c>
      <c r="J417" s="135" t="s">
        <v>13386</v>
      </c>
      <c r="L417" s="175" t="s">
        <v>13387</v>
      </c>
      <c r="M417" s="175" t="s">
        <v>13388</v>
      </c>
      <c r="N417" s="169" t="s">
        <v>13389</v>
      </c>
      <c r="O417" s="123" t="s">
        <v>13390</v>
      </c>
      <c r="P417" s="142">
        <v>0.7868055555555555</v>
      </c>
      <c r="Q417" s="142">
        <v>0.8277777777777777</v>
      </c>
      <c r="R417" s="391">
        <v>1.0083333333333333</v>
      </c>
      <c r="S417" s="391">
        <v>1.1493055555555556</v>
      </c>
      <c r="T417" s="391">
        <v>1.2840277777777778</v>
      </c>
      <c r="U417" s="391">
        <v>1.3555555555555556</v>
      </c>
      <c r="V417" s="391">
        <v>1.3555555555555556</v>
      </c>
      <c r="W417" s="142">
        <v>0.6409722222222223</v>
      </c>
      <c r="X417" s="391">
        <v>1.1875</v>
      </c>
      <c r="Y417" s="391">
        <v>1.1625</v>
      </c>
      <c r="Z417" s="142">
        <v>0.8152777777777778</v>
      </c>
      <c r="AA417" s="393">
        <v>1.363888888888889</v>
      </c>
      <c r="AB417" s="379">
        <v>1.1923611111111112</v>
      </c>
      <c r="AC417" s="416">
        <v>1.054861111111111</v>
      </c>
      <c r="AD417" s="147" t="s">
        <v>13391</v>
      </c>
      <c r="AE417" s="134" t="s">
        <v>13392</v>
      </c>
      <c r="AF417" s="134" t="s">
        <v>13393</v>
      </c>
      <c r="AG417" s="379">
        <v>1.0965277777777778</v>
      </c>
      <c r="AH417" s="416">
        <v>1.21875</v>
      </c>
      <c r="AI417" s="391">
        <v>1.1784722222222221</v>
      </c>
      <c r="AJ417" s="128" t="s">
        <v>13394</v>
      </c>
      <c r="AK417" s="134" t="s">
        <v>13395</v>
      </c>
      <c r="AL417" s="134" t="s">
        <v>13396</v>
      </c>
      <c r="AM417" s="142">
        <v>0.7777777777777778</v>
      </c>
      <c r="AN417" s="379">
        <v>1.09375</v>
      </c>
      <c r="AO417" s="379">
        <v>1.0881944444444445</v>
      </c>
      <c r="AP417" s="128" t="s">
        <v>13397</v>
      </c>
      <c r="AQ417" s="128" t="s">
        <v>13399</v>
      </c>
      <c r="AR417" s="140">
        <v>0.8923611111111112</v>
      </c>
      <c r="AS417" s="134" t="s">
        <v>13400</v>
      </c>
      <c r="AT417" s="379">
        <v>1.051388888888889</v>
      </c>
      <c r="AU417" s="128" t="s">
        <v>1055</v>
      </c>
      <c r="AV417" s="393">
        <v>1.1256944444444446</v>
      </c>
      <c r="AW417" s="134" t="s">
        <v>13401</v>
      </c>
      <c r="AX417" s="134" t="s">
        <v>13402</v>
      </c>
      <c r="AY417" s="128" t="s">
        <v>5446</v>
      </c>
      <c r="BA417" s="140">
        <v>0.6965277777777777</v>
      </c>
      <c r="BB417" s="130">
        <v>0.80625</v>
      </c>
      <c r="BC417" s="422">
        <v>1.0673611111111112</v>
      </c>
      <c r="BD417" s="134" t="s">
        <v>13403</v>
      </c>
      <c r="BE417" s="128" t="s">
        <v>13404</v>
      </c>
      <c r="BF417" s="422"/>
      <c r="BG417" s="422"/>
      <c r="BH417" s="422"/>
    </row>
    <row r="418">
      <c r="A418" s="122">
        <f t="shared" si="3"/>
        <v>0</v>
      </c>
      <c r="B418" s="122">
        <f t="shared" si="4"/>
        <v>0</v>
      </c>
      <c r="C418" s="122">
        <f t="shared" si="5"/>
        <v>0</v>
      </c>
      <c r="D418" s="122">
        <f t="shared" si="6"/>
        <v>0</v>
      </c>
      <c r="E418" s="122">
        <f t="shared" si="2"/>
        <v>591</v>
      </c>
      <c r="F418" s="135" t="s">
        <v>13405</v>
      </c>
      <c r="H418" s="135" t="s">
        <v>13406</v>
      </c>
      <c r="I418" s="135" t="s">
        <v>1055</v>
      </c>
      <c r="J418" s="135" t="s">
        <v>13407</v>
      </c>
      <c r="L418" s="175" t="s">
        <v>13408</v>
      </c>
      <c r="M418" s="175" t="s">
        <v>13409</v>
      </c>
      <c r="N418" s="169" t="s">
        <v>13410</v>
      </c>
      <c r="O418" s="123" t="s">
        <v>1196</v>
      </c>
      <c r="P418" s="138" t="s">
        <v>13411</v>
      </c>
      <c r="Q418" s="138" t="s">
        <v>13412</v>
      </c>
      <c r="R418" s="138" t="s">
        <v>13413</v>
      </c>
      <c r="S418" s="138" t="s">
        <v>13414</v>
      </c>
      <c r="T418" s="138" t="s">
        <v>13415</v>
      </c>
      <c r="U418" s="138" t="s">
        <v>13416</v>
      </c>
      <c r="V418" s="138" t="s">
        <v>13416</v>
      </c>
      <c r="W418" s="138" t="s">
        <v>13417</v>
      </c>
      <c r="X418" s="138" t="s">
        <v>13418</v>
      </c>
      <c r="Y418" s="138" t="s">
        <v>13419</v>
      </c>
      <c r="Z418" s="138" t="s">
        <v>13420</v>
      </c>
      <c r="AA418" s="128" t="s">
        <v>13421</v>
      </c>
      <c r="AB418" s="134" t="s">
        <v>13422</v>
      </c>
      <c r="AC418" s="128" t="s">
        <v>13423</v>
      </c>
      <c r="AD418" s="415">
        <v>1.1583333333333334</v>
      </c>
      <c r="AE418" s="379">
        <v>1.4833333333333334</v>
      </c>
      <c r="AF418" s="379">
        <v>1.1083333333333334</v>
      </c>
      <c r="AG418" s="134" t="s">
        <v>13424</v>
      </c>
      <c r="AH418" s="128" t="s">
        <v>13425</v>
      </c>
      <c r="AI418" s="138" t="s">
        <v>13178</v>
      </c>
      <c r="AJ418" s="145">
        <v>0.8381944444444445</v>
      </c>
      <c r="AK418" s="379">
        <v>1.6041666666666667</v>
      </c>
      <c r="AL418" s="379">
        <v>1.0840277777777778</v>
      </c>
      <c r="AM418" s="138" t="s">
        <v>13426</v>
      </c>
      <c r="AN418" s="134" t="s">
        <v>1055</v>
      </c>
      <c r="AO418" s="134" t="s">
        <v>13427</v>
      </c>
      <c r="AP418" s="140">
        <v>0.8555555555555555</v>
      </c>
      <c r="AQ418" s="140">
        <v>0.7805555555555556</v>
      </c>
      <c r="AR418" s="128" t="s">
        <v>13428</v>
      </c>
      <c r="AS418" s="130">
        <v>0.9597222222222223</v>
      </c>
      <c r="AT418" s="134" t="s">
        <v>13429</v>
      </c>
      <c r="AU418" s="416">
        <v>1.0895833333333333</v>
      </c>
      <c r="AV418" s="128" t="s">
        <v>13430</v>
      </c>
      <c r="AW418" s="379">
        <v>1.0930555555555554</v>
      </c>
      <c r="AX418" s="130">
        <v>0.7236111111111111</v>
      </c>
      <c r="AY418" s="140">
        <v>0.6215277777777778</v>
      </c>
      <c r="BA418" s="128" t="s">
        <v>13431</v>
      </c>
      <c r="BB418" s="134" t="s">
        <v>13432</v>
      </c>
      <c r="BC418" s="141" t="s">
        <v>13433</v>
      </c>
      <c r="BD418" s="130">
        <v>0.9805555555555555</v>
      </c>
      <c r="BE418" s="416">
        <v>0.8854166666666666</v>
      </c>
      <c r="BF418" s="141"/>
      <c r="BG418" s="141"/>
      <c r="BH418" s="141"/>
    </row>
    <row r="419">
      <c r="A419" s="122">
        <f t="shared" si="3"/>
        <v>0</v>
      </c>
      <c r="B419" s="122">
        <f t="shared" si="4"/>
        <v>0</v>
      </c>
      <c r="C419" s="122">
        <f t="shared" si="5"/>
        <v>0</v>
      </c>
      <c r="D419" s="122">
        <f t="shared" si="6"/>
        <v>0</v>
      </c>
      <c r="E419" s="122">
        <f t="shared" si="2"/>
        <v>337</v>
      </c>
      <c r="F419" s="135">
        <v>139.0</v>
      </c>
      <c r="H419" s="135">
        <v>139.0</v>
      </c>
      <c r="I419" s="135">
        <v>139.0</v>
      </c>
      <c r="J419" s="135">
        <v>139.0</v>
      </c>
      <c r="L419" s="175" t="s">
        <v>13435</v>
      </c>
      <c r="M419" s="175" t="s">
        <v>13436</v>
      </c>
      <c r="N419" s="169" t="s">
        <v>13437</v>
      </c>
      <c r="O419" s="123" t="s">
        <v>13438</v>
      </c>
      <c r="P419" s="142">
        <v>0.7902777777777777</v>
      </c>
      <c r="Q419" s="142">
        <v>0.8291666666666667</v>
      </c>
      <c r="R419" s="391">
        <v>1.011111111111111</v>
      </c>
      <c r="S419" s="391">
        <v>1.1548611111111111</v>
      </c>
      <c r="T419" s="391">
        <v>1.2861111111111112</v>
      </c>
      <c r="U419" s="391">
        <v>1.3583333333333334</v>
      </c>
      <c r="V419" s="391">
        <v>1.3583333333333334</v>
      </c>
      <c r="W419" s="142">
        <v>0.6451388888888889</v>
      </c>
      <c r="X419" s="391">
        <v>1.1979166666666667</v>
      </c>
      <c r="Y419" s="391">
        <v>1.1701388888888888</v>
      </c>
      <c r="Z419" s="142">
        <v>0.8166666666666667</v>
      </c>
      <c r="AA419" s="393">
        <v>1.3708333333333333</v>
      </c>
      <c r="AB419" s="379">
        <v>1.198611111111111</v>
      </c>
      <c r="AC419" s="416">
        <v>1.0604166666666666</v>
      </c>
      <c r="AD419" s="147" t="s">
        <v>13439</v>
      </c>
      <c r="AE419" s="134" t="s">
        <v>13440</v>
      </c>
      <c r="AF419" s="134" t="s">
        <v>13441</v>
      </c>
      <c r="AG419" s="379">
        <v>1.1034722222222222</v>
      </c>
      <c r="AH419" s="416">
        <v>1.2208333333333334</v>
      </c>
      <c r="AI419" s="391">
        <v>1.1881944444444446</v>
      </c>
      <c r="AJ419" s="128" t="s">
        <v>13442</v>
      </c>
      <c r="AK419" s="134" t="s">
        <v>13443</v>
      </c>
      <c r="AL419" s="134" t="s">
        <v>13444</v>
      </c>
      <c r="AM419" s="142">
        <v>0.7826388888888889</v>
      </c>
      <c r="AN419" s="379">
        <v>1.0951388888888889</v>
      </c>
      <c r="AO419" s="379">
        <v>1.0909722222222222</v>
      </c>
      <c r="AP419" s="128" t="s">
        <v>13445</v>
      </c>
      <c r="AQ419" s="128" t="s">
        <v>13446</v>
      </c>
      <c r="AR419" s="140">
        <v>0.8965277777777778</v>
      </c>
      <c r="AS419" s="134" t="s">
        <v>653</v>
      </c>
      <c r="AT419" s="379">
        <v>1.0597222222222222</v>
      </c>
      <c r="AU419" s="128" t="s">
        <v>13447</v>
      </c>
      <c r="AV419" s="393">
        <v>1.1298611111111112</v>
      </c>
      <c r="AW419" s="134" t="s">
        <v>13448</v>
      </c>
      <c r="AX419" s="134" t="s">
        <v>13449</v>
      </c>
      <c r="AY419" s="128" t="s">
        <v>13450</v>
      </c>
      <c r="BA419" s="140">
        <v>0.6993055555555555</v>
      </c>
      <c r="BB419" s="130">
        <v>0.8083333333333333</v>
      </c>
      <c r="BC419" s="422">
        <v>1.06875</v>
      </c>
      <c r="BD419" s="134" t="s">
        <v>13451</v>
      </c>
      <c r="BE419" s="128" t="s">
        <v>13452</v>
      </c>
      <c r="BF419" s="422"/>
      <c r="BG419" s="422"/>
      <c r="BH419" s="422"/>
    </row>
    <row r="420">
      <c r="A420" s="122">
        <f t="shared" si="3"/>
        <v>0</v>
      </c>
      <c r="B420" s="122">
        <f t="shared" si="4"/>
        <v>0</v>
      </c>
      <c r="C420" s="122">
        <f t="shared" si="5"/>
        <v>0</v>
      </c>
      <c r="D420" s="122">
        <f t="shared" si="6"/>
        <v>0</v>
      </c>
      <c r="E420" s="122">
        <f t="shared" si="2"/>
        <v>500</v>
      </c>
      <c r="F420" s="135" t="s">
        <v>13453</v>
      </c>
      <c r="H420" s="135" t="s">
        <v>13454</v>
      </c>
      <c r="I420" s="135" t="s">
        <v>13455</v>
      </c>
      <c r="J420" s="135" t="s">
        <v>13456</v>
      </c>
      <c r="L420" s="175" t="s">
        <v>13457</v>
      </c>
      <c r="M420" s="175" t="s">
        <v>1196</v>
      </c>
      <c r="N420" s="169" t="s">
        <v>13458</v>
      </c>
      <c r="O420" s="123" t="s">
        <v>615</v>
      </c>
      <c r="P420" s="138" t="s">
        <v>13459</v>
      </c>
      <c r="Q420" s="138" t="s">
        <v>1538</v>
      </c>
      <c r="R420" s="138" t="s">
        <v>13460</v>
      </c>
      <c r="S420" s="138" t="s">
        <v>13462</v>
      </c>
      <c r="T420" s="138" t="s">
        <v>13463</v>
      </c>
      <c r="U420" s="138" t="s">
        <v>13464</v>
      </c>
      <c r="V420" s="138" t="s">
        <v>13464</v>
      </c>
      <c r="W420" s="138" t="s">
        <v>13465</v>
      </c>
      <c r="X420" s="138" t="s">
        <v>13466</v>
      </c>
      <c r="Y420" s="138" t="s">
        <v>13467</v>
      </c>
      <c r="Z420" s="138" t="s">
        <v>13468</v>
      </c>
      <c r="AA420" s="128" t="s">
        <v>13469</v>
      </c>
      <c r="AB420" s="134" t="s">
        <v>13470</v>
      </c>
      <c r="AC420" s="128" t="s">
        <v>13471</v>
      </c>
      <c r="AD420" s="415">
        <v>1.163888888888889</v>
      </c>
      <c r="AE420" s="379">
        <v>1.4875</v>
      </c>
      <c r="AF420" s="379">
        <v>1.1118055555555555</v>
      </c>
      <c r="AG420" s="134" t="s">
        <v>13472</v>
      </c>
      <c r="AH420" s="128" t="s">
        <v>13473</v>
      </c>
      <c r="AI420" s="138" t="s">
        <v>13225</v>
      </c>
      <c r="AJ420" s="145">
        <v>0.8423611111111111</v>
      </c>
      <c r="AK420" s="379">
        <v>1.6222222222222222</v>
      </c>
      <c r="AL420" s="379">
        <v>1.0868055555555556</v>
      </c>
      <c r="AM420" s="138" t="s">
        <v>13474</v>
      </c>
      <c r="AN420" s="134" t="s">
        <v>13475</v>
      </c>
      <c r="AO420" s="134" t="s">
        <v>13476</v>
      </c>
      <c r="AP420" s="140">
        <v>0.8576388888888888</v>
      </c>
      <c r="AQ420" s="140">
        <v>0.7868055555555555</v>
      </c>
      <c r="AR420" s="128" t="s">
        <v>13477</v>
      </c>
      <c r="AS420" s="130">
        <v>0.9618055555555556</v>
      </c>
      <c r="AT420" s="134" t="s">
        <v>13478</v>
      </c>
      <c r="AU420" s="416">
        <v>1.0902777777777777</v>
      </c>
      <c r="AV420" s="128" t="s">
        <v>13479</v>
      </c>
      <c r="AW420" s="379">
        <v>1.1041666666666667</v>
      </c>
      <c r="AX420" s="130">
        <v>0.7270833333333333</v>
      </c>
      <c r="AY420" s="140">
        <v>0.625</v>
      </c>
      <c r="BA420" s="128" t="s">
        <v>13480</v>
      </c>
      <c r="BB420" s="134" t="s">
        <v>13481</v>
      </c>
      <c r="BC420" s="141" t="s">
        <v>1651</v>
      </c>
      <c r="BD420" s="130">
        <v>0.9930555555555556</v>
      </c>
      <c r="BE420" s="416">
        <v>0.8902777777777777</v>
      </c>
      <c r="BF420" s="141"/>
      <c r="BG420" s="141"/>
      <c r="BH420" s="141"/>
    </row>
    <row r="421">
      <c r="A421" s="122">
        <f t="shared" si="3"/>
        <v>0</v>
      </c>
      <c r="B421" s="122">
        <f t="shared" si="4"/>
        <v>0</v>
      </c>
      <c r="C421" s="122">
        <f t="shared" si="5"/>
        <v>0</v>
      </c>
      <c r="D421" s="122">
        <f t="shared" si="6"/>
        <v>0</v>
      </c>
      <c r="E421" s="122">
        <f t="shared" si="2"/>
        <v>318</v>
      </c>
      <c r="F421" s="135" t="s">
        <v>13482</v>
      </c>
      <c r="H421" s="135" t="s">
        <v>13483</v>
      </c>
      <c r="I421" s="135" t="s">
        <v>13484</v>
      </c>
      <c r="J421" s="135" t="s">
        <v>13486</v>
      </c>
      <c r="L421" s="175" t="s">
        <v>13487</v>
      </c>
      <c r="M421" s="175" t="s">
        <v>13488</v>
      </c>
      <c r="N421" s="169" t="s">
        <v>13489</v>
      </c>
      <c r="O421" s="123" t="s">
        <v>13490</v>
      </c>
      <c r="P421" s="142">
        <v>0.7965277777777777</v>
      </c>
      <c r="Q421" s="142">
        <v>0.8354166666666667</v>
      </c>
      <c r="R421" s="391">
        <v>1.0243055555555556</v>
      </c>
      <c r="S421" s="391">
        <v>1.1569444444444446</v>
      </c>
      <c r="T421" s="391">
        <v>1.2986111111111112</v>
      </c>
      <c r="U421" s="391">
        <v>1.3597222222222223</v>
      </c>
      <c r="V421" s="391">
        <v>1.3597222222222223</v>
      </c>
      <c r="W421" s="142">
        <v>0.65</v>
      </c>
      <c r="X421" s="391">
        <v>1.2</v>
      </c>
      <c r="Y421" s="391">
        <v>1.1770833333333333</v>
      </c>
      <c r="Z421" s="142">
        <v>0.8263888888888888</v>
      </c>
      <c r="AA421" s="393">
        <v>1.3736111111111111</v>
      </c>
      <c r="AB421" s="379">
        <v>1.2034722222222223</v>
      </c>
      <c r="AC421" s="416">
        <v>1.0673611111111112</v>
      </c>
      <c r="AD421" s="147" t="s">
        <v>13491</v>
      </c>
      <c r="AE421" s="134" t="s">
        <v>13492</v>
      </c>
      <c r="AF421" s="134" t="s">
        <v>13493</v>
      </c>
      <c r="AG421" s="379">
        <v>1.1090277777777777</v>
      </c>
      <c r="AH421" s="416">
        <v>1.225</v>
      </c>
      <c r="AI421" s="391">
        <v>1.1993055555555556</v>
      </c>
      <c r="AJ421" s="128" t="s">
        <v>13494</v>
      </c>
      <c r="AK421" s="134" t="s">
        <v>13495</v>
      </c>
      <c r="AL421" s="134" t="s">
        <v>13496</v>
      </c>
      <c r="AM421" s="142">
        <v>0.7888888888888889</v>
      </c>
      <c r="AN421" s="379">
        <v>1.0951388888888889</v>
      </c>
      <c r="AO421" s="379">
        <v>1.0930555555555554</v>
      </c>
      <c r="AP421" s="128" t="s">
        <v>1880</v>
      </c>
      <c r="AQ421" s="128" t="s">
        <v>13497</v>
      </c>
      <c r="AR421" s="140">
        <v>0.8986111111111111</v>
      </c>
      <c r="AS421" s="134" t="s">
        <v>13498</v>
      </c>
      <c r="AT421" s="379">
        <v>1.0729166666666667</v>
      </c>
      <c r="AU421" s="128" t="s">
        <v>13499</v>
      </c>
      <c r="AV421" s="393">
        <v>1.1368055555555556</v>
      </c>
      <c r="AW421" s="134" t="s">
        <v>13500</v>
      </c>
      <c r="AX421" s="134" t="s">
        <v>13501</v>
      </c>
      <c r="AY421" s="128" t="s">
        <v>13502</v>
      </c>
      <c r="BA421" s="140">
        <v>0.7048611111111112</v>
      </c>
      <c r="BB421" s="130">
        <v>0.8111111111111111</v>
      </c>
      <c r="BC421" s="422">
        <v>1.0708333333333333</v>
      </c>
      <c r="BD421" s="134" t="s">
        <v>13503</v>
      </c>
      <c r="BE421" s="128" t="s">
        <v>13504</v>
      </c>
      <c r="BF421" s="422"/>
      <c r="BG421" s="422"/>
      <c r="BH421" s="422"/>
    </row>
    <row r="422">
      <c r="A422" s="122">
        <f t="shared" si="3"/>
        <v>0</v>
      </c>
      <c r="B422" s="122">
        <f t="shared" si="4"/>
        <v>0</v>
      </c>
      <c r="C422" s="122">
        <f t="shared" si="5"/>
        <v>0</v>
      </c>
      <c r="D422" s="122">
        <f t="shared" si="6"/>
        <v>0</v>
      </c>
      <c r="E422" s="122">
        <f t="shared" si="2"/>
        <v>442</v>
      </c>
      <c r="F422" s="135">
        <v>140.0</v>
      </c>
      <c r="H422" s="135">
        <v>140.0</v>
      </c>
      <c r="I422" s="135">
        <v>140.0</v>
      </c>
      <c r="J422" s="135">
        <v>140.0</v>
      </c>
      <c r="L422" s="175" t="s">
        <v>1196</v>
      </c>
      <c r="M422" s="175" t="s">
        <v>615</v>
      </c>
      <c r="N422" s="169" t="s">
        <v>13505</v>
      </c>
      <c r="O422" s="123" t="s">
        <v>13506</v>
      </c>
      <c r="P422" s="138" t="s">
        <v>13507</v>
      </c>
      <c r="Q422" s="138" t="s">
        <v>13508</v>
      </c>
      <c r="R422" s="138" t="s">
        <v>13509</v>
      </c>
      <c r="S422" s="138" t="s">
        <v>13510</v>
      </c>
      <c r="T422" s="138" t="s">
        <v>13511</v>
      </c>
      <c r="U422" s="138" t="s">
        <v>13512</v>
      </c>
      <c r="V422" s="138" t="s">
        <v>13512</v>
      </c>
      <c r="W422" s="138" t="s">
        <v>13513</v>
      </c>
      <c r="X422" s="138" t="s">
        <v>13514</v>
      </c>
      <c r="Y422" s="138" t="s">
        <v>13515</v>
      </c>
      <c r="Z422" s="138" t="s">
        <v>13516</v>
      </c>
      <c r="AA422" s="128" t="s">
        <v>13517</v>
      </c>
      <c r="AB422" s="134" t="s">
        <v>13518</v>
      </c>
      <c r="AC422" s="128" t="s">
        <v>13519</v>
      </c>
      <c r="AD422" s="415">
        <v>1.167361111111111</v>
      </c>
      <c r="AE422" s="379">
        <v>1.4916666666666667</v>
      </c>
      <c r="AF422" s="379">
        <v>1.1180555555555556</v>
      </c>
      <c r="AG422" s="134" t="s">
        <v>13521</v>
      </c>
      <c r="AH422" s="128" t="s">
        <v>13522</v>
      </c>
      <c r="AI422" s="138" t="s">
        <v>13278</v>
      </c>
      <c r="AJ422" s="145">
        <v>0.8465277777777778</v>
      </c>
      <c r="AK422" s="379">
        <v>1.6277777777777778</v>
      </c>
      <c r="AL422" s="379">
        <v>1.0895833333333333</v>
      </c>
      <c r="AM422" s="138" t="s">
        <v>13523</v>
      </c>
      <c r="AN422" s="134" t="s">
        <v>13524</v>
      </c>
      <c r="AO422" s="134" t="s">
        <v>13525</v>
      </c>
      <c r="AP422" s="140">
        <v>0.8583333333333333</v>
      </c>
      <c r="AQ422" s="140">
        <v>0.7909722222222222</v>
      </c>
      <c r="AR422" s="128" t="s">
        <v>13526</v>
      </c>
      <c r="AS422" s="130">
        <v>0.9631944444444445</v>
      </c>
      <c r="AT422" s="134" t="s">
        <v>13527</v>
      </c>
      <c r="AU422" s="416">
        <v>1.0909722222222222</v>
      </c>
      <c r="AV422" s="128" t="s">
        <v>13528</v>
      </c>
      <c r="AW422" s="379">
        <v>1.113888888888889</v>
      </c>
      <c r="AX422" s="130">
        <v>0.7423611111111111</v>
      </c>
      <c r="AY422" s="140">
        <v>0.6284722222222222</v>
      </c>
      <c r="BA422" s="128" t="s">
        <v>13529</v>
      </c>
      <c r="BB422" s="134" t="s">
        <v>13530</v>
      </c>
      <c r="BC422" s="141" t="s">
        <v>13531</v>
      </c>
      <c r="BD422" s="130">
        <v>0.9944444444444445</v>
      </c>
      <c r="BE422" s="416">
        <v>0.8930555555555556</v>
      </c>
      <c r="BF422" s="141"/>
      <c r="BG422" s="141"/>
      <c r="BH422" s="141"/>
    </row>
    <row r="423">
      <c r="A423" s="122">
        <f t="shared" si="3"/>
        <v>0</v>
      </c>
      <c r="B423" s="122">
        <f t="shared" si="4"/>
        <v>0</v>
      </c>
      <c r="C423" s="122">
        <f t="shared" si="5"/>
        <v>0</v>
      </c>
      <c r="D423" s="122">
        <f t="shared" si="6"/>
        <v>0</v>
      </c>
      <c r="E423" s="122">
        <f t="shared" si="2"/>
        <v>310</v>
      </c>
      <c r="F423" s="135" t="s">
        <v>13532</v>
      </c>
      <c r="H423" s="135" t="s">
        <v>13533</v>
      </c>
      <c r="I423" s="135" t="s">
        <v>13534</v>
      </c>
      <c r="J423" s="135" t="s">
        <v>13535</v>
      </c>
      <c r="L423" s="175" t="s">
        <v>13536</v>
      </c>
      <c r="M423" s="175" t="s">
        <v>13537</v>
      </c>
      <c r="N423" s="169" t="s">
        <v>13538</v>
      </c>
      <c r="O423" s="123" t="s">
        <v>13539</v>
      </c>
      <c r="P423" s="142">
        <v>0.8076388888888889</v>
      </c>
      <c r="Q423" s="142">
        <v>0.8361111111111111</v>
      </c>
      <c r="R423" s="391">
        <v>1.025</v>
      </c>
      <c r="S423" s="391">
        <v>1.163888888888889</v>
      </c>
      <c r="T423" s="391">
        <v>1.3069444444444445</v>
      </c>
      <c r="U423" s="391">
        <v>1.3611111111111112</v>
      </c>
      <c r="V423" s="391">
        <v>1.3611111111111112</v>
      </c>
      <c r="W423" s="142">
        <v>0.65625</v>
      </c>
      <c r="X423" s="391">
        <v>1.2069444444444444</v>
      </c>
      <c r="Y423" s="391">
        <v>1.1847222222222222</v>
      </c>
      <c r="Z423" s="142">
        <v>0.8361111111111111</v>
      </c>
      <c r="AA423" s="393">
        <v>1.3770833333333334</v>
      </c>
      <c r="AB423" s="379">
        <v>1.2145833333333333</v>
      </c>
      <c r="AC423" s="416">
        <v>1.0708333333333333</v>
      </c>
      <c r="AD423" s="147" t="s">
        <v>13541</v>
      </c>
      <c r="AE423" s="134" t="s">
        <v>13542</v>
      </c>
      <c r="AF423" s="134" t="s">
        <v>13543</v>
      </c>
      <c r="AG423" s="379">
        <v>1.1145833333333333</v>
      </c>
      <c r="AH423" s="416">
        <v>1.2291666666666667</v>
      </c>
      <c r="AI423" s="391">
        <v>1.2020833333333334</v>
      </c>
      <c r="AJ423" s="128" t="s">
        <v>13544</v>
      </c>
      <c r="AK423" s="134" t="s">
        <v>13545</v>
      </c>
      <c r="AL423" s="134" t="s">
        <v>13546</v>
      </c>
      <c r="AM423" s="142">
        <v>0.7986111111111112</v>
      </c>
      <c r="AN423" s="379">
        <v>1.0965277777777778</v>
      </c>
      <c r="AO423" s="379">
        <v>1.0986111111111112</v>
      </c>
      <c r="AP423" s="128" t="s">
        <v>13547</v>
      </c>
      <c r="AQ423" s="128" t="s">
        <v>13548</v>
      </c>
      <c r="AR423" s="140">
        <v>0.9069444444444444</v>
      </c>
      <c r="AS423" s="134" t="s">
        <v>13549</v>
      </c>
      <c r="AT423" s="379">
        <v>1.0763888888888888</v>
      </c>
      <c r="AU423" s="128" t="s">
        <v>13550</v>
      </c>
      <c r="AV423" s="393">
        <v>1.1416666666666666</v>
      </c>
      <c r="AW423" s="134" t="s">
        <v>13551</v>
      </c>
      <c r="AX423" s="134" t="s">
        <v>13552</v>
      </c>
      <c r="AY423" s="128" t="s">
        <v>13553</v>
      </c>
      <c r="BA423" s="140">
        <v>0.7090277777777778</v>
      </c>
      <c r="BB423" s="130">
        <v>0.8138888888888889</v>
      </c>
      <c r="BC423" s="422">
        <v>1.0729166666666667</v>
      </c>
      <c r="BD423" s="134" t="s">
        <v>12724</v>
      </c>
      <c r="BE423" s="128" t="s">
        <v>13554</v>
      </c>
      <c r="BF423" s="422"/>
      <c r="BG423" s="422"/>
      <c r="BH423" s="422"/>
    </row>
    <row r="424">
      <c r="A424" s="122">
        <f t="shared" si="3"/>
        <v>0</v>
      </c>
      <c r="B424" s="122">
        <f t="shared" si="4"/>
        <v>0</v>
      </c>
      <c r="C424" s="122">
        <f t="shared" si="5"/>
        <v>0</v>
      </c>
      <c r="D424" s="122">
        <f t="shared" si="6"/>
        <v>0</v>
      </c>
      <c r="E424" s="122">
        <f t="shared" si="2"/>
        <v>501</v>
      </c>
      <c r="F424" s="135" t="s">
        <v>13555</v>
      </c>
      <c r="H424" s="135" t="s">
        <v>1969</v>
      </c>
      <c r="I424" s="135" t="s">
        <v>13556</v>
      </c>
      <c r="J424" s="135" t="s">
        <v>13557</v>
      </c>
      <c r="L424" s="175" t="s">
        <v>13558</v>
      </c>
      <c r="M424" s="175" t="s">
        <v>13559</v>
      </c>
      <c r="N424" s="169" t="s">
        <v>661</v>
      </c>
      <c r="O424" s="123" t="s">
        <v>1196</v>
      </c>
      <c r="P424" s="138" t="s">
        <v>13560</v>
      </c>
      <c r="Q424" s="138" t="s">
        <v>13561</v>
      </c>
      <c r="R424" s="138" t="s">
        <v>13562</v>
      </c>
      <c r="S424" s="138" t="s">
        <v>1112</v>
      </c>
      <c r="T424" s="138" t="s">
        <v>13563</v>
      </c>
      <c r="U424" s="138" t="s">
        <v>13564</v>
      </c>
      <c r="V424" s="138" t="s">
        <v>13564</v>
      </c>
      <c r="W424" s="138" t="s">
        <v>13565</v>
      </c>
      <c r="X424" s="138" t="s">
        <v>13566</v>
      </c>
      <c r="Y424" s="138" t="s">
        <v>13567</v>
      </c>
      <c r="Z424" s="138" t="s">
        <v>13568</v>
      </c>
      <c r="AA424" s="128" t="s">
        <v>13569</v>
      </c>
      <c r="AB424" s="379">
        <v>1.2173611111111111</v>
      </c>
      <c r="AC424" s="128" t="s">
        <v>13570</v>
      </c>
      <c r="AD424" s="415">
        <v>1.1729166666666666</v>
      </c>
      <c r="AE424" s="379">
        <v>1.49375</v>
      </c>
      <c r="AF424" s="379">
        <v>1.1229166666666666</v>
      </c>
      <c r="AG424" s="134" t="s">
        <v>13571</v>
      </c>
      <c r="AH424" s="128" t="s">
        <v>13572</v>
      </c>
      <c r="AI424" s="138" t="s">
        <v>13326</v>
      </c>
      <c r="AJ424" s="145">
        <v>0.8534722222222222</v>
      </c>
      <c r="AK424" s="379">
        <v>1.6298611111111112</v>
      </c>
      <c r="AL424" s="379">
        <v>1.09375</v>
      </c>
      <c r="AM424" s="138" t="s">
        <v>13573</v>
      </c>
      <c r="AN424" s="134" t="s">
        <v>13574</v>
      </c>
      <c r="AO424" s="134" t="s">
        <v>13575</v>
      </c>
      <c r="AP424" s="140">
        <v>0.8597222222222223</v>
      </c>
      <c r="AQ424" s="140">
        <v>0.7951388888888888</v>
      </c>
      <c r="AR424" s="128" t="s">
        <v>2401</v>
      </c>
      <c r="AS424" s="130">
        <v>0.9708333333333333</v>
      </c>
      <c r="AT424" s="134" t="s">
        <v>13134</v>
      </c>
      <c r="AU424" s="416">
        <v>1.0965277777777778</v>
      </c>
      <c r="AV424" s="128" t="s">
        <v>13577</v>
      </c>
      <c r="AW424" s="379">
        <v>1.1284722222222223</v>
      </c>
      <c r="AX424" s="130">
        <v>0.7472222222222222</v>
      </c>
      <c r="AY424" s="140">
        <v>0.6291666666666667</v>
      </c>
      <c r="BA424" s="128" t="s">
        <v>13578</v>
      </c>
      <c r="BB424" s="134" t="s">
        <v>13579</v>
      </c>
      <c r="BC424" s="141" t="s">
        <v>13580</v>
      </c>
      <c r="BD424" s="130">
        <v>0.9972222222222222</v>
      </c>
      <c r="BE424" s="416">
        <v>0.8951388888888889</v>
      </c>
      <c r="BF424" s="141"/>
      <c r="BG424" s="141"/>
      <c r="BH424" s="141"/>
    </row>
    <row r="425">
      <c r="A425" s="122">
        <f t="shared" si="3"/>
        <v>0</v>
      </c>
      <c r="B425" s="122">
        <f t="shared" si="4"/>
        <v>0</v>
      </c>
      <c r="C425" s="122">
        <f t="shared" si="5"/>
        <v>0</v>
      </c>
      <c r="D425" s="122">
        <f t="shared" si="6"/>
        <v>0</v>
      </c>
      <c r="E425" s="122">
        <f t="shared" si="2"/>
        <v>338</v>
      </c>
      <c r="F425" s="135">
        <v>141.0</v>
      </c>
      <c r="H425" s="135">
        <v>141.0</v>
      </c>
      <c r="I425" s="135">
        <v>141.0</v>
      </c>
      <c r="J425" s="135">
        <v>141.0</v>
      </c>
      <c r="L425" s="175" t="s">
        <v>13581</v>
      </c>
      <c r="M425" s="175" t="s">
        <v>13582</v>
      </c>
      <c r="N425" s="169" t="s">
        <v>13583</v>
      </c>
      <c r="O425" s="123" t="s">
        <v>13584</v>
      </c>
      <c r="P425" s="142">
        <v>0.8152777777777778</v>
      </c>
      <c r="Q425" s="142">
        <v>0.8395833333333333</v>
      </c>
      <c r="R425" s="391">
        <v>1.0277777777777777</v>
      </c>
      <c r="S425" s="391">
        <v>1.1743055555555555</v>
      </c>
      <c r="T425" s="391">
        <v>1.3083333333333333</v>
      </c>
      <c r="U425" s="391">
        <v>1.363888888888889</v>
      </c>
      <c r="V425" s="391">
        <v>1.363888888888889</v>
      </c>
      <c r="W425" s="142">
        <v>0.6625</v>
      </c>
      <c r="X425" s="391">
        <v>1.2152777777777777</v>
      </c>
      <c r="Y425" s="391">
        <v>1.1930555555555555</v>
      </c>
      <c r="Z425" s="142">
        <v>0.8368055555555556</v>
      </c>
      <c r="AA425" s="393">
        <v>1.3784722222222223</v>
      </c>
      <c r="AB425" s="134" t="s">
        <v>13585</v>
      </c>
      <c r="AC425" s="416">
        <v>1.0729166666666667</v>
      </c>
      <c r="AD425" s="147" t="s">
        <v>13586</v>
      </c>
      <c r="AE425" s="134" t="s">
        <v>13587</v>
      </c>
      <c r="AF425" s="134" t="s">
        <v>13588</v>
      </c>
      <c r="AG425" s="379">
        <v>1.1145833333333333</v>
      </c>
      <c r="AH425" s="416">
        <v>1.2333333333333334</v>
      </c>
      <c r="AI425" s="391">
        <v>1.2125</v>
      </c>
      <c r="AJ425" s="128" t="s">
        <v>13589</v>
      </c>
      <c r="AK425" s="134" t="s">
        <v>13590</v>
      </c>
      <c r="AL425" s="134" t="s">
        <v>13591</v>
      </c>
      <c r="AM425" s="142">
        <v>0.8013888888888889</v>
      </c>
      <c r="AN425" s="379">
        <v>1.104861111111111</v>
      </c>
      <c r="AO425" s="379">
        <v>1.101388888888889</v>
      </c>
      <c r="AP425" s="128" t="s">
        <v>13592</v>
      </c>
      <c r="AQ425" s="128" t="s">
        <v>13594</v>
      </c>
      <c r="AR425" s="140">
        <v>0.9104166666666667</v>
      </c>
      <c r="AS425" s="134" t="s">
        <v>13595</v>
      </c>
      <c r="AT425" s="379">
        <v>1.0875</v>
      </c>
      <c r="AU425" s="128" t="s">
        <v>13596</v>
      </c>
      <c r="AV425" s="393">
        <v>1.1465277777777778</v>
      </c>
      <c r="AW425" s="134" t="s">
        <v>13597</v>
      </c>
      <c r="AX425" s="134" t="s">
        <v>1651</v>
      </c>
      <c r="AY425" s="128" t="s">
        <v>13598</v>
      </c>
      <c r="BA425" s="140">
        <v>0.7152777777777778</v>
      </c>
      <c r="BB425" s="130">
        <v>0.8152777777777778</v>
      </c>
      <c r="BC425" s="422">
        <v>1.075</v>
      </c>
      <c r="BD425" s="134" t="s">
        <v>13599</v>
      </c>
      <c r="BE425" s="128" t="s">
        <v>13600</v>
      </c>
      <c r="BF425" s="422"/>
      <c r="BG425" s="422"/>
      <c r="BH425" s="422"/>
    </row>
    <row r="426">
      <c r="A426" s="122">
        <f t="shared" si="3"/>
        <v>0</v>
      </c>
      <c r="B426" s="122">
        <f t="shared" si="4"/>
        <v>0</v>
      </c>
      <c r="C426" s="122">
        <f t="shared" si="5"/>
        <v>0</v>
      </c>
      <c r="D426" s="122">
        <f t="shared" si="6"/>
        <v>0</v>
      </c>
      <c r="E426" s="122">
        <f t="shared" si="2"/>
        <v>499</v>
      </c>
      <c r="F426" s="135" t="s">
        <v>13601</v>
      </c>
      <c r="H426" s="135" t="s">
        <v>13602</v>
      </c>
      <c r="I426" s="135" t="s">
        <v>13603</v>
      </c>
      <c r="J426" s="135" t="s">
        <v>13604</v>
      </c>
      <c r="L426" s="175" t="s">
        <v>661</v>
      </c>
      <c r="M426" s="175" t="s">
        <v>13605</v>
      </c>
      <c r="N426" s="169" t="s">
        <v>615</v>
      </c>
      <c r="O426" s="123" t="s">
        <v>615</v>
      </c>
      <c r="P426" s="138" t="s">
        <v>13606</v>
      </c>
      <c r="Q426" s="138" t="s">
        <v>13607</v>
      </c>
      <c r="R426" s="138" t="s">
        <v>13608</v>
      </c>
      <c r="S426" s="138" t="s">
        <v>1055</v>
      </c>
      <c r="T426" s="138" t="s">
        <v>13609</v>
      </c>
      <c r="U426" s="138" t="s">
        <v>13610</v>
      </c>
      <c r="V426" s="138" t="s">
        <v>13610</v>
      </c>
      <c r="W426" s="138" t="s">
        <v>2122</v>
      </c>
      <c r="X426" s="138" t="s">
        <v>13611</v>
      </c>
      <c r="Y426" s="138" t="s">
        <v>13612</v>
      </c>
      <c r="Z426" s="138" t="s">
        <v>13613</v>
      </c>
      <c r="AA426" s="128" t="s">
        <v>13614</v>
      </c>
      <c r="AB426" s="379">
        <v>1.2236111111111112</v>
      </c>
      <c r="AC426" s="128" t="s">
        <v>13615</v>
      </c>
      <c r="AD426" s="415">
        <v>1.1770833333333333</v>
      </c>
      <c r="AE426" s="379">
        <v>1.4965277777777777</v>
      </c>
      <c r="AF426" s="379">
        <v>1.1277777777777778</v>
      </c>
      <c r="AG426" s="134" t="s">
        <v>13616</v>
      </c>
      <c r="AH426" s="128" t="s">
        <v>13617</v>
      </c>
      <c r="AI426" s="138" t="s">
        <v>13373</v>
      </c>
      <c r="AJ426" s="145">
        <v>0.8659722222222223</v>
      </c>
      <c r="AK426" s="379">
        <v>1.632638888888889</v>
      </c>
      <c r="AL426" s="379">
        <v>1.0986111111111112</v>
      </c>
      <c r="AM426" s="138" t="s">
        <v>13618</v>
      </c>
      <c r="AN426" s="134" t="s">
        <v>13619</v>
      </c>
      <c r="AO426" s="134" t="s">
        <v>13620</v>
      </c>
      <c r="AP426" s="140">
        <v>0.8659722222222223</v>
      </c>
      <c r="AQ426" s="140">
        <v>0.7958333333333333</v>
      </c>
      <c r="AR426" s="128" t="s">
        <v>13621</v>
      </c>
      <c r="AS426" s="130">
        <v>0.9729166666666667</v>
      </c>
      <c r="AT426" s="134" t="s">
        <v>13622</v>
      </c>
      <c r="AU426" s="416">
        <v>1.0993055555555555</v>
      </c>
      <c r="AV426" s="128" t="s">
        <v>13623</v>
      </c>
      <c r="AW426" s="379">
        <v>1.1333333333333333</v>
      </c>
      <c r="AX426" s="130">
        <v>0.7506944444444444</v>
      </c>
      <c r="AY426" s="140">
        <v>0.6333333333333333</v>
      </c>
      <c r="BA426" s="128" t="s">
        <v>876</v>
      </c>
      <c r="BB426" s="134" t="s">
        <v>13624</v>
      </c>
      <c r="BC426" s="141" t="s">
        <v>13625</v>
      </c>
      <c r="BD426" s="379">
        <v>0.9986111111111111</v>
      </c>
      <c r="BE426" s="416">
        <v>0.90625</v>
      </c>
      <c r="BF426" s="141"/>
      <c r="BG426" s="141"/>
      <c r="BH426" s="141"/>
    </row>
    <row r="427">
      <c r="A427" s="122">
        <f t="shared" si="3"/>
        <v>0</v>
      </c>
      <c r="B427" s="122">
        <f t="shared" si="4"/>
        <v>0</v>
      </c>
      <c r="C427" s="122">
        <f t="shared" si="5"/>
        <v>0</v>
      </c>
      <c r="D427" s="122">
        <f t="shared" si="6"/>
        <v>0</v>
      </c>
      <c r="E427" s="122">
        <f t="shared" si="2"/>
        <v>353</v>
      </c>
      <c r="F427" s="135" t="s">
        <v>13627</v>
      </c>
      <c r="H427" s="135" t="s">
        <v>13628</v>
      </c>
      <c r="I427" s="135" t="s">
        <v>13629</v>
      </c>
      <c r="J427" s="135" t="s">
        <v>13630</v>
      </c>
      <c r="L427" s="175" t="s">
        <v>13631</v>
      </c>
      <c r="M427" s="175" t="s">
        <v>13632</v>
      </c>
      <c r="N427" s="169" t="s">
        <v>13633</v>
      </c>
      <c r="O427" s="123" t="s">
        <v>13634</v>
      </c>
      <c r="P427" s="142">
        <v>0.8229166666666666</v>
      </c>
      <c r="Q427" s="142">
        <v>0.8465277777777778</v>
      </c>
      <c r="R427" s="391">
        <v>1.0326388888888889</v>
      </c>
      <c r="S427" s="391">
        <v>1.1756944444444444</v>
      </c>
      <c r="T427" s="391">
        <v>1.3159722222222223</v>
      </c>
      <c r="U427" s="391">
        <v>1.3659722222222221</v>
      </c>
      <c r="V427" s="391">
        <v>1.3659722222222221</v>
      </c>
      <c r="W427" s="142">
        <v>0.6652777777777777</v>
      </c>
      <c r="X427" s="391">
        <v>1.2291666666666667</v>
      </c>
      <c r="Y427" s="391">
        <v>1.2041666666666666</v>
      </c>
      <c r="Z427" s="142">
        <v>0.8409722222222222</v>
      </c>
      <c r="AA427" s="393">
        <v>1.3840277777777779</v>
      </c>
      <c r="AB427" s="134" t="s">
        <v>13635</v>
      </c>
      <c r="AC427" s="416">
        <v>1.0805555555555555</v>
      </c>
      <c r="AD427" s="147" t="s">
        <v>13636</v>
      </c>
      <c r="AE427" s="134" t="s">
        <v>13637</v>
      </c>
      <c r="AF427" s="134" t="s">
        <v>13638</v>
      </c>
      <c r="AG427" s="379">
        <v>1.1208333333333333</v>
      </c>
      <c r="AH427" s="416">
        <v>1.2416666666666667</v>
      </c>
      <c r="AI427" s="391">
        <v>1.21875</v>
      </c>
      <c r="AJ427" s="128" t="s">
        <v>10433</v>
      </c>
      <c r="AK427" s="134" t="s">
        <v>13639</v>
      </c>
      <c r="AL427" s="134" t="s">
        <v>13640</v>
      </c>
      <c r="AM427" s="142">
        <v>0.80625</v>
      </c>
      <c r="AN427" s="379">
        <v>1.1090277777777777</v>
      </c>
      <c r="AO427" s="379">
        <v>1.104861111111111</v>
      </c>
      <c r="AP427" s="128" t="s">
        <v>13641</v>
      </c>
      <c r="AQ427" s="128" t="s">
        <v>13642</v>
      </c>
      <c r="AR427" s="140">
        <v>0.9131944444444444</v>
      </c>
      <c r="AS427" s="134" t="s">
        <v>13643</v>
      </c>
      <c r="AT427" s="379">
        <v>1.0881944444444445</v>
      </c>
      <c r="AU427" s="128" t="s">
        <v>13644</v>
      </c>
      <c r="AV427" s="393">
        <v>1.1527777777777777</v>
      </c>
      <c r="AW427" s="134" t="s">
        <v>13645</v>
      </c>
      <c r="AX427" s="134" t="s">
        <v>13646</v>
      </c>
      <c r="AY427" s="128" t="s">
        <v>7294</v>
      </c>
      <c r="BA427" s="140">
        <v>0.7208333333333333</v>
      </c>
      <c r="BB427" s="130">
        <v>0.8166666666666667</v>
      </c>
      <c r="BC427" s="422">
        <v>1.0784722222222223</v>
      </c>
      <c r="BD427" s="134" t="s">
        <v>13648</v>
      </c>
      <c r="BE427" s="128" t="s">
        <v>13649</v>
      </c>
      <c r="BF427" s="422"/>
      <c r="BG427" s="422"/>
      <c r="BH427" s="422"/>
    </row>
    <row r="428">
      <c r="A428" s="122">
        <f t="shared" si="3"/>
        <v>0</v>
      </c>
      <c r="B428" s="122">
        <f t="shared" si="4"/>
        <v>0</v>
      </c>
      <c r="C428" s="122">
        <f t="shared" si="5"/>
        <v>0</v>
      </c>
      <c r="D428" s="122">
        <f t="shared" si="6"/>
        <v>0</v>
      </c>
      <c r="E428" s="122">
        <f t="shared" si="2"/>
        <v>403</v>
      </c>
      <c r="F428" s="135">
        <v>142.0</v>
      </c>
      <c r="H428" s="135">
        <v>142.0</v>
      </c>
      <c r="I428" s="135">
        <v>142.0</v>
      </c>
      <c r="J428" s="135">
        <v>142.0</v>
      </c>
      <c r="L428" s="175" t="s">
        <v>13650</v>
      </c>
      <c r="M428" s="175" t="s">
        <v>13651</v>
      </c>
      <c r="N428" s="169" t="s">
        <v>13652</v>
      </c>
      <c r="O428" s="123" t="s">
        <v>13653</v>
      </c>
      <c r="P428" s="138" t="s">
        <v>13654</v>
      </c>
      <c r="Q428" s="138" t="s">
        <v>13655</v>
      </c>
      <c r="R428" s="138" t="s">
        <v>13656</v>
      </c>
      <c r="S428" s="138" t="s">
        <v>13657</v>
      </c>
      <c r="T428" s="138" t="s">
        <v>13658</v>
      </c>
      <c r="U428" s="138" t="s">
        <v>13659</v>
      </c>
      <c r="V428" s="138" t="s">
        <v>13659</v>
      </c>
      <c r="W428" s="138" t="s">
        <v>13660</v>
      </c>
      <c r="X428" s="138" t="s">
        <v>13661</v>
      </c>
      <c r="Y428" s="138" t="s">
        <v>13662</v>
      </c>
      <c r="Z428" s="138" t="s">
        <v>13663</v>
      </c>
      <c r="AA428" s="128" t="s">
        <v>13664</v>
      </c>
      <c r="AB428" s="379">
        <v>1.2270833333333333</v>
      </c>
      <c r="AC428" s="128" t="s">
        <v>13665</v>
      </c>
      <c r="AD428" s="415">
        <v>1.1805555555555556</v>
      </c>
      <c r="AE428" s="379">
        <v>1.5006944444444446</v>
      </c>
      <c r="AF428" s="379">
        <v>1.1319444444444444</v>
      </c>
      <c r="AG428" s="134" t="s">
        <v>13666</v>
      </c>
      <c r="AH428" s="128" t="s">
        <v>13667</v>
      </c>
      <c r="AI428" s="138" t="s">
        <v>13425</v>
      </c>
      <c r="AJ428" s="145">
        <v>0.8770833333333333</v>
      </c>
      <c r="AK428" s="379">
        <v>1.6465277777777778</v>
      </c>
      <c r="AL428" s="379">
        <v>1.1034722222222222</v>
      </c>
      <c r="AM428" s="138" t="s">
        <v>13668</v>
      </c>
      <c r="AN428" s="134" t="s">
        <v>13669</v>
      </c>
      <c r="AO428" s="134" t="s">
        <v>13670</v>
      </c>
      <c r="AP428" s="140">
        <v>0.86875</v>
      </c>
      <c r="AQ428" s="140">
        <v>0.7979166666666667</v>
      </c>
      <c r="AR428" s="128" t="s">
        <v>1538</v>
      </c>
      <c r="AS428" s="130">
        <v>0.9805555555555555</v>
      </c>
      <c r="AT428" s="134" t="s">
        <v>13671</v>
      </c>
      <c r="AU428" s="416">
        <v>1.10625</v>
      </c>
      <c r="AV428" s="128" t="s">
        <v>13672</v>
      </c>
      <c r="AW428" s="379">
        <v>1.1347222222222222</v>
      </c>
      <c r="AX428" s="130">
        <v>0.7534722222222222</v>
      </c>
      <c r="AY428" s="140">
        <v>0.6354166666666666</v>
      </c>
      <c r="BA428" s="128" t="s">
        <v>7294</v>
      </c>
      <c r="BB428" s="134" t="s">
        <v>876</v>
      </c>
      <c r="BC428" s="141" t="s">
        <v>13673</v>
      </c>
      <c r="BD428" s="379">
        <v>1.0</v>
      </c>
      <c r="BE428" s="416">
        <v>0.9090277777777778</v>
      </c>
      <c r="BF428" s="141"/>
      <c r="BG428" s="141"/>
      <c r="BH428" s="141"/>
    </row>
    <row r="429">
      <c r="A429" s="122">
        <f t="shared" si="3"/>
        <v>0</v>
      </c>
      <c r="B429" s="122">
        <f t="shared" si="4"/>
        <v>0</v>
      </c>
      <c r="C429" s="122">
        <f t="shared" si="5"/>
        <v>0</v>
      </c>
      <c r="D429" s="122">
        <f t="shared" si="6"/>
        <v>0</v>
      </c>
      <c r="E429" s="122">
        <f t="shared" si="2"/>
        <v>328</v>
      </c>
      <c r="F429" s="135" t="s">
        <v>13675</v>
      </c>
      <c r="H429" s="135" t="s">
        <v>13676</v>
      </c>
      <c r="I429" s="135" t="s">
        <v>13677</v>
      </c>
      <c r="J429" s="135" t="s">
        <v>13678</v>
      </c>
      <c r="L429" s="175" t="s">
        <v>13679</v>
      </c>
      <c r="M429" s="175" t="s">
        <v>13680</v>
      </c>
      <c r="N429" s="169" t="s">
        <v>13681</v>
      </c>
      <c r="O429" s="123" t="s">
        <v>13682</v>
      </c>
      <c r="P429" s="142">
        <v>0.8256944444444444</v>
      </c>
      <c r="Q429" s="142">
        <v>0.8597222222222223</v>
      </c>
      <c r="R429" s="391">
        <v>1.0402777777777779</v>
      </c>
      <c r="S429" s="391">
        <v>1.1791666666666667</v>
      </c>
      <c r="T429" s="391">
        <v>1.3243055555555556</v>
      </c>
      <c r="U429" s="391">
        <v>1.3680555555555556</v>
      </c>
      <c r="V429" s="391">
        <v>1.3680555555555556</v>
      </c>
      <c r="W429" s="142">
        <v>0.6659722222222222</v>
      </c>
      <c r="X429" s="391">
        <v>1.2375</v>
      </c>
      <c r="Y429" s="391">
        <v>1.2090277777777778</v>
      </c>
      <c r="Z429" s="142">
        <v>0.8423611111111111</v>
      </c>
      <c r="AA429" s="393">
        <v>1.3902777777777777</v>
      </c>
      <c r="AB429" s="134" t="s">
        <v>13683</v>
      </c>
      <c r="AC429" s="416">
        <v>1.0847222222222221</v>
      </c>
      <c r="AD429" s="147" t="s">
        <v>13684</v>
      </c>
      <c r="AE429" s="134" t="s">
        <v>13685</v>
      </c>
      <c r="AF429" s="134" t="s">
        <v>13686</v>
      </c>
      <c r="AG429" s="379">
        <v>1.1236111111111111</v>
      </c>
      <c r="AH429" s="416">
        <v>1.2513888888888889</v>
      </c>
      <c r="AI429" s="391">
        <v>1.2208333333333334</v>
      </c>
      <c r="AJ429" s="128" t="s">
        <v>13687</v>
      </c>
      <c r="AK429" s="134" t="s">
        <v>13688</v>
      </c>
      <c r="AL429" s="134" t="s">
        <v>13689</v>
      </c>
      <c r="AM429" s="142">
        <v>0.8138888888888889</v>
      </c>
      <c r="AN429" s="379">
        <v>1.1131944444444444</v>
      </c>
      <c r="AO429" s="379">
        <v>1.1159722222222221</v>
      </c>
      <c r="AP429" s="128" t="s">
        <v>862</v>
      </c>
      <c r="AQ429" s="128" t="s">
        <v>13690</v>
      </c>
      <c r="AR429" s="140">
        <v>0.925</v>
      </c>
      <c r="AS429" s="134" t="s">
        <v>13691</v>
      </c>
      <c r="AT429" s="379">
        <v>1.0972222222222223</v>
      </c>
      <c r="AU429" s="128" t="s">
        <v>3554</v>
      </c>
      <c r="AV429" s="393">
        <v>1.1597222222222223</v>
      </c>
      <c r="AW429" s="134" t="s">
        <v>2297</v>
      </c>
      <c r="AX429" s="134" t="s">
        <v>13692</v>
      </c>
      <c r="AY429" s="128" t="s">
        <v>13693</v>
      </c>
      <c r="BA429" s="140">
        <v>0.7222222222222222</v>
      </c>
      <c r="BB429" s="130">
        <v>0.8208333333333333</v>
      </c>
      <c r="BC429" s="422">
        <v>1.08125</v>
      </c>
      <c r="BD429" s="134" t="s">
        <v>13694</v>
      </c>
      <c r="BE429" s="128" t="s">
        <v>13695</v>
      </c>
      <c r="BF429" s="422"/>
      <c r="BG429" s="422"/>
      <c r="BH429" s="422"/>
    </row>
    <row r="430">
      <c r="A430" s="122">
        <f t="shared" si="3"/>
        <v>0</v>
      </c>
      <c r="B430" s="122">
        <f t="shared" si="4"/>
        <v>0</v>
      </c>
      <c r="C430" s="122">
        <f t="shared" si="5"/>
        <v>0</v>
      </c>
      <c r="D430" s="122">
        <f t="shared" si="6"/>
        <v>0</v>
      </c>
      <c r="E430" s="122">
        <f t="shared" si="2"/>
        <v>563</v>
      </c>
      <c r="F430" s="135" t="s">
        <v>13697</v>
      </c>
      <c r="H430" s="135" t="s">
        <v>4810</v>
      </c>
      <c r="I430" s="135" t="s">
        <v>13698</v>
      </c>
      <c r="J430" s="135" t="s">
        <v>13699</v>
      </c>
      <c r="L430" s="175" t="s">
        <v>13700</v>
      </c>
      <c r="M430" s="175" t="s">
        <v>13701</v>
      </c>
      <c r="N430" s="169" t="s">
        <v>13702</v>
      </c>
      <c r="O430" s="123" t="s">
        <v>13703</v>
      </c>
      <c r="P430" s="138" t="s">
        <v>13704</v>
      </c>
      <c r="Q430" s="138" t="s">
        <v>13705</v>
      </c>
      <c r="R430" s="138" t="s">
        <v>13706</v>
      </c>
      <c r="S430" s="138" t="s">
        <v>13707</v>
      </c>
      <c r="T430" s="138" t="s">
        <v>13708</v>
      </c>
      <c r="U430" s="138" t="s">
        <v>13709</v>
      </c>
      <c r="V430" s="138" t="s">
        <v>13709</v>
      </c>
      <c r="W430" s="138" t="s">
        <v>13710</v>
      </c>
      <c r="X430" s="138" t="s">
        <v>13711</v>
      </c>
      <c r="Y430" s="138" t="s">
        <v>13712</v>
      </c>
      <c r="Z430" s="138" t="s">
        <v>13713</v>
      </c>
      <c r="AA430" s="128" t="s">
        <v>13714</v>
      </c>
      <c r="AB430" s="379">
        <v>1.2305555555555556</v>
      </c>
      <c r="AC430" s="128" t="s">
        <v>13715</v>
      </c>
      <c r="AD430" s="415">
        <v>1.1868055555555554</v>
      </c>
      <c r="AE430" s="379">
        <v>1.5034722222222223</v>
      </c>
      <c r="AF430" s="379">
        <v>1.136111111111111</v>
      </c>
      <c r="AG430" s="134" t="s">
        <v>13716</v>
      </c>
      <c r="AH430" s="128" t="s">
        <v>13717</v>
      </c>
      <c r="AI430" s="138" t="s">
        <v>13473</v>
      </c>
      <c r="AJ430" s="145">
        <v>0.8791666666666667</v>
      </c>
      <c r="AK430" s="379">
        <v>1.6534722222222222</v>
      </c>
      <c r="AL430" s="379">
        <v>1.1069444444444445</v>
      </c>
      <c r="AM430" s="138" t="s">
        <v>13597</v>
      </c>
      <c r="AN430" s="134" t="s">
        <v>13718</v>
      </c>
      <c r="AO430" s="134" t="s">
        <v>13719</v>
      </c>
      <c r="AP430" s="140">
        <v>0.8722222222222222</v>
      </c>
      <c r="AQ430" s="140">
        <v>0.8020833333333334</v>
      </c>
      <c r="AR430" s="128" t="s">
        <v>13720</v>
      </c>
      <c r="AS430" s="130">
        <v>0.9847222222222223</v>
      </c>
      <c r="AT430" s="134" t="s">
        <v>716</v>
      </c>
      <c r="AU430" s="416">
        <v>1.1125</v>
      </c>
      <c r="AV430" s="128" t="s">
        <v>13721</v>
      </c>
      <c r="AW430" s="379">
        <v>1.1458333333333333</v>
      </c>
      <c r="AX430" s="130">
        <v>0.7576388888888889</v>
      </c>
      <c r="AY430" s="140">
        <v>0.6368055555555555</v>
      </c>
      <c r="BA430" s="128" t="s">
        <v>13722</v>
      </c>
      <c r="BB430" s="134" t="s">
        <v>13723</v>
      </c>
      <c r="BC430" s="141" t="s">
        <v>13724</v>
      </c>
      <c r="BD430" s="379">
        <v>1.00625</v>
      </c>
      <c r="BE430" s="416">
        <v>0.9104166666666667</v>
      </c>
      <c r="BF430" s="141"/>
      <c r="BG430" s="141"/>
      <c r="BH430" s="141"/>
    </row>
    <row r="431">
      <c r="A431" s="122">
        <f t="shared" si="3"/>
        <v>0</v>
      </c>
      <c r="B431" s="122">
        <f t="shared" si="4"/>
        <v>0</v>
      </c>
      <c r="C431" s="122">
        <f t="shared" si="5"/>
        <v>0</v>
      </c>
      <c r="D431" s="122">
        <f t="shared" si="6"/>
        <v>0</v>
      </c>
      <c r="E431" s="122">
        <f t="shared" si="2"/>
        <v>330</v>
      </c>
      <c r="F431" s="135">
        <v>143.0</v>
      </c>
      <c r="H431" s="135">
        <v>143.0</v>
      </c>
      <c r="I431" s="135">
        <v>143.0</v>
      </c>
      <c r="J431" s="135">
        <v>143.0</v>
      </c>
      <c r="L431" s="175" t="s">
        <v>13726</v>
      </c>
      <c r="M431" s="175" t="s">
        <v>13727</v>
      </c>
      <c r="N431" s="169" t="s">
        <v>13728</v>
      </c>
      <c r="O431" s="123" t="s">
        <v>13729</v>
      </c>
      <c r="P431" s="142">
        <v>0.8284722222222223</v>
      </c>
      <c r="Q431" s="142">
        <v>0.8638888888888889</v>
      </c>
      <c r="R431" s="391">
        <v>1.042361111111111</v>
      </c>
      <c r="S431" s="391">
        <v>1.1840277777777777</v>
      </c>
      <c r="T431" s="391">
        <v>1.33125</v>
      </c>
      <c r="U431" s="391">
        <v>1.3701388888888888</v>
      </c>
      <c r="V431" s="391">
        <v>1.3701388888888888</v>
      </c>
      <c r="W431" s="142">
        <v>0.6694444444444444</v>
      </c>
      <c r="X431" s="391">
        <v>1.2520833333333334</v>
      </c>
      <c r="Y431" s="391">
        <v>1.2173611111111111</v>
      </c>
      <c r="Z431" s="142">
        <v>0.8444444444444444</v>
      </c>
      <c r="AA431" s="393">
        <v>1.395138888888889</v>
      </c>
      <c r="AB431" s="134" t="s">
        <v>13730</v>
      </c>
      <c r="AC431" s="416">
        <v>1.0881944444444445</v>
      </c>
      <c r="AD431" s="147" t="s">
        <v>13731</v>
      </c>
      <c r="AE431" s="134" t="s">
        <v>13732</v>
      </c>
      <c r="AF431" s="134" t="s">
        <v>13733</v>
      </c>
      <c r="AG431" s="379">
        <v>1.1270833333333334</v>
      </c>
      <c r="AH431" s="416">
        <v>1.2520833333333334</v>
      </c>
      <c r="AI431" s="391">
        <v>1.225</v>
      </c>
      <c r="AJ431" s="128" t="s">
        <v>13734</v>
      </c>
      <c r="AK431" s="134" t="s">
        <v>13735</v>
      </c>
      <c r="AL431" s="134" t="s">
        <v>13736</v>
      </c>
      <c r="AM431" s="142">
        <v>0.81875</v>
      </c>
      <c r="AN431" s="379">
        <v>1.1166666666666667</v>
      </c>
      <c r="AO431" s="379">
        <v>1.1201388888888888</v>
      </c>
      <c r="AP431" s="128" t="s">
        <v>13737</v>
      </c>
      <c r="AQ431" s="128" t="s">
        <v>13738</v>
      </c>
      <c r="AR431" s="140">
        <v>0.9277777777777778</v>
      </c>
      <c r="AS431" s="134" t="s">
        <v>13739</v>
      </c>
      <c r="AT431" s="379">
        <v>1.1076388888888888</v>
      </c>
      <c r="AU431" s="128" t="s">
        <v>13740</v>
      </c>
      <c r="AV431" s="393">
        <v>1.1659722222222222</v>
      </c>
      <c r="AW431" s="134" t="s">
        <v>13741</v>
      </c>
      <c r="AX431" s="134" t="s">
        <v>13743</v>
      </c>
      <c r="AY431" s="128" t="s">
        <v>13744</v>
      </c>
      <c r="BA431" s="140">
        <v>0.7229166666666667</v>
      </c>
      <c r="BB431" s="130">
        <v>0.8222222222222222</v>
      </c>
      <c r="BC431" s="422">
        <v>1.0840277777777778</v>
      </c>
      <c r="BD431" s="134" t="s">
        <v>13745</v>
      </c>
      <c r="BE431" s="128" t="s">
        <v>13746</v>
      </c>
      <c r="BF431" s="422"/>
      <c r="BG431" s="422"/>
      <c r="BH431" s="422"/>
    </row>
    <row r="432">
      <c r="A432" s="122">
        <f t="shared" si="3"/>
        <v>0</v>
      </c>
      <c r="B432" s="122">
        <f t="shared" si="4"/>
        <v>0</v>
      </c>
      <c r="C432" s="122">
        <f t="shared" si="5"/>
        <v>0</v>
      </c>
      <c r="D432" s="122">
        <f t="shared" si="6"/>
        <v>0</v>
      </c>
      <c r="E432" s="122">
        <f t="shared" si="2"/>
        <v>487</v>
      </c>
      <c r="F432" s="135" t="s">
        <v>13747</v>
      </c>
      <c r="H432" s="135" t="s">
        <v>13748</v>
      </c>
      <c r="I432" s="135" t="s">
        <v>13749</v>
      </c>
      <c r="J432" s="135" t="s">
        <v>13750</v>
      </c>
      <c r="L432" s="175" t="s">
        <v>13751</v>
      </c>
      <c r="M432" s="175" t="s">
        <v>13752</v>
      </c>
      <c r="N432" s="169" t="s">
        <v>13753</v>
      </c>
      <c r="O432" s="123" t="s">
        <v>13754</v>
      </c>
      <c r="P432" s="138" t="s">
        <v>13755</v>
      </c>
      <c r="Q432" s="138" t="s">
        <v>13756</v>
      </c>
      <c r="R432" s="138" t="s">
        <v>13757</v>
      </c>
      <c r="S432" s="138" t="s">
        <v>13758</v>
      </c>
      <c r="T432" s="138" t="s">
        <v>13759</v>
      </c>
      <c r="U432" s="138" t="s">
        <v>13760</v>
      </c>
      <c r="V432" s="138" t="s">
        <v>13760</v>
      </c>
      <c r="W432" s="138" t="s">
        <v>13761</v>
      </c>
      <c r="X432" s="138" t="s">
        <v>13762</v>
      </c>
      <c r="Y432" s="138" t="s">
        <v>13763</v>
      </c>
      <c r="Z432" s="138" t="s">
        <v>13764</v>
      </c>
      <c r="AA432" s="128" t="s">
        <v>13765</v>
      </c>
      <c r="AB432" s="379">
        <v>1.2347222222222223</v>
      </c>
      <c r="AC432" s="128" t="s">
        <v>13766</v>
      </c>
      <c r="AD432" s="415">
        <v>1.19375</v>
      </c>
      <c r="AE432" s="379">
        <v>1.5069444444444444</v>
      </c>
      <c r="AF432" s="379">
        <v>1.1416666666666666</v>
      </c>
      <c r="AG432" s="134" t="s">
        <v>13767</v>
      </c>
      <c r="AH432" s="128" t="s">
        <v>13768</v>
      </c>
      <c r="AI432" s="138" t="s">
        <v>13522</v>
      </c>
      <c r="AJ432" s="145">
        <v>0.8888888888888888</v>
      </c>
      <c r="AK432" s="379">
        <v>1.6583333333333334</v>
      </c>
      <c r="AL432" s="379">
        <v>1.1159722222222221</v>
      </c>
      <c r="AM432" s="138" t="s">
        <v>13769</v>
      </c>
      <c r="AN432" s="134" t="s">
        <v>13770</v>
      </c>
      <c r="AO432" s="134" t="s">
        <v>13771</v>
      </c>
      <c r="AP432" s="140">
        <v>0.8736111111111111</v>
      </c>
      <c r="AQ432" s="140">
        <v>0.8027777777777778</v>
      </c>
      <c r="AR432" s="128" t="s">
        <v>13772</v>
      </c>
      <c r="AS432" s="130">
        <v>0.9875</v>
      </c>
      <c r="AT432" s="134" t="s">
        <v>13773</v>
      </c>
      <c r="AU432" s="416">
        <v>1.1131944444444444</v>
      </c>
      <c r="AV432" s="128" t="s">
        <v>13774</v>
      </c>
      <c r="AW432" s="379">
        <v>1.1472222222222221</v>
      </c>
      <c r="AX432" s="130">
        <v>0.7638888888888888</v>
      </c>
      <c r="AY432" s="140">
        <v>0.6395833333333333</v>
      </c>
      <c r="BA432" s="128" t="s">
        <v>13775</v>
      </c>
      <c r="BB432" s="134" t="s">
        <v>13776</v>
      </c>
      <c r="BC432" s="141" t="s">
        <v>13777</v>
      </c>
      <c r="BD432" s="379">
        <v>1.0104166666666667</v>
      </c>
      <c r="BE432" s="416">
        <v>0.9125</v>
      </c>
      <c r="BF432" s="141"/>
      <c r="BG432" s="141"/>
      <c r="BH432" s="141"/>
    </row>
    <row r="433">
      <c r="A433" s="122">
        <f t="shared" si="3"/>
        <v>0</v>
      </c>
      <c r="B433" s="122">
        <f t="shared" si="4"/>
        <v>0</v>
      </c>
      <c r="C433" s="122">
        <f t="shared" si="5"/>
        <v>0</v>
      </c>
      <c r="D433" s="122">
        <f t="shared" si="6"/>
        <v>0</v>
      </c>
      <c r="E433" s="122">
        <f t="shared" si="2"/>
        <v>369</v>
      </c>
      <c r="F433" s="135" t="s">
        <v>13779</v>
      </c>
      <c r="H433" s="135" t="s">
        <v>13780</v>
      </c>
      <c r="I433" s="135" t="s">
        <v>13781</v>
      </c>
      <c r="J433" s="135" t="s">
        <v>13782</v>
      </c>
      <c r="L433" s="175" t="s">
        <v>13783</v>
      </c>
      <c r="M433" s="175" t="s">
        <v>13784</v>
      </c>
      <c r="N433" s="169" t="s">
        <v>13785</v>
      </c>
      <c r="O433" s="123" t="s">
        <v>13786</v>
      </c>
      <c r="P433" s="142">
        <v>0.8409722222222222</v>
      </c>
      <c r="Q433" s="142">
        <v>0.8659722222222223</v>
      </c>
      <c r="R433" s="391">
        <v>1.0444444444444445</v>
      </c>
      <c r="S433" s="391">
        <v>1.1881944444444446</v>
      </c>
      <c r="T433" s="391">
        <v>1.336111111111111</v>
      </c>
      <c r="U433" s="391">
        <v>1.3715277777777777</v>
      </c>
      <c r="V433" s="391">
        <v>1.3715277777777777</v>
      </c>
      <c r="W433" s="142">
        <v>0.6736111111111112</v>
      </c>
      <c r="X433" s="391">
        <v>1.2590277777777779</v>
      </c>
      <c r="Y433" s="391">
        <v>1.2194444444444446</v>
      </c>
      <c r="Z433" s="142">
        <v>0.8458333333333333</v>
      </c>
      <c r="AA433" s="393">
        <v>1.3979166666666667</v>
      </c>
      <c r="AB433" s="134" t="s">
        <v>13787</v>
      </c>
      <c r="AC433" s="416">
        <v>1.09375</v>
      </c>
      <c r="AD433" s="147" t="s">
        <v>13788</v>
      </c>
      <c r="AE433" s="379">
        <v>1.5097222222222222</v>
      </c>
      <c r="AF433" s="134" t="s">
        <v>13789</v>
      </c>
      <c r="AG433" s="379">
        <v>1.13125</v>
      </c>
      <c r="AH433" s="416">
        <v>1.2569444444444444</v>
      </c>
      <c r="AI433" s="391">
        <v>1.2291666666666667</v>
      </c>
      <c r="AJ433" s="133">
        <v>0.8951388888888889</v>
      </c>
      <c r="AK433" s="134" t="s">
        <v>13790</v>
      </c>
      <c r="AL433" s="134" t="s">
        <v>13791</v>
      </c>
      <c r="AM433" s="142">
        <v>0.8201388888888889</v>
      </c>
      <c r="AN433" s="379">
        <v>1.1270833333333334</v>
      </c>
      <c r="AO433" s="379">
        <v>1.1256944444444446</v>
      </c>
      <c r="AP433" s="128" t="s">
        <v>13792</v>
      </c>
      <c r="AQ433" s="128" t="s">
        <v>13793</v>
      </c>
      <c r="AR433" s="140">
        <v>0.9465277777777777</v>
      </c>
      <c r="AS433" s="134" t="s">
        <v>13794</v>
      </c>
      <c r="AT433" s="379">
        <v>1.1090277777777777</v>
      </c>
      <c r="AU433" s="128" t="s">
        <v>13795</v>
      </c>
      <c r="AV433" s="393">
        <v>1.1729166666666666</v>
      </c>
      <c r="AW433" s="134" t="s">
        <v>13796</v>
      </c>
      <c r="AX433" s="134" t="s">
        <v>653</v>
      </c>
      <c r="AY433" s="128" t="s">
        <v>1112</v>
      </c>
      <c r="BA433" s="140">
        <v>0.7243055555555555</v>
      </c>
      <c r="BB433" s="130">
        <v>0.825</v>
      </c>
      <c r="BC433" s="422">
        <v>1.0881944444444445</v>
      </c>
      <c r="BD433" s="134" t="s">
        <v>13797</v>
      </c>
      <c r="BE433" s="128" t="s">
        <v>13798</v>
      </c>
      <c r="BF433" s="422"/>
      <c r="BG433" s="422"/>
      <c r="BH433" s="422"/>
    </row>
    <row r="434">
      <c r="A434" s="122">
        <f t="shared" si="3"/>
        <v>0</v>
      </c>
      <c r="B434" s="122">
        <f t="shared" si="4"/>
        <v>0</v>
      </c>
      <c r="C434" s="122">
        <f t="shared" si="5"/>
        <v>0</v>
      </c>
      <c r="D434" s="122">
        <f t="shared" si="6"/>
        <v>0</v>
      </c>
      <c r="E434" s="122">
        <f t="shared" si="2"/>
        <v>481</v>
      </c>
      <c r="F434" s="135">
        <v>144.0</v>
      </c>
      <c r="H434" s="135">
        <v>144.0</v>
      </c>
      <c r="I434" s="135">
        <v>144.0</v>
      </c>
      <c r="J434" s="135">
        <v>144.0</v>
      </c>
      <c r="L434" s="175" t="s">
        <v>615</v>
      </c>
      <c r="M434" s="175" t="s">
        <v>13800</v>
      </c>
      <c r="N434" s="169" t="s">
        <v>13801</v>
      </c>
      <c r="O434" s="123" t="s">
        <v>661</v>
      </c>
      <c r="P434" s="138" t="s">
        <v>13802</v>
      </c>
      <c r="Q434" s="138" t="s">
        <v>13803</v>
      </c>
      <c r="R434" s="138" t="s">
        <v>13804</v>
      </c>
      <c r="S434" s="138" t="s">
        <v>13805</v>
      </c>
      <c r="T434" s="138" t="s">
        <v>13806</v>
      </c>
      <c r="U434" s="138" t="s">
        <v>11203</v>
      </c>
      <c r="V434" s="138" t="s">
        <v>11203</v>
      </c>
      <c r="W434" s="138" t="s">
        <v>13807</v>
      </c>
      <c r="X434" s="138" t="s">
        <v>13808</v>
      </c>
      <c r="Y434" s="138" t="s">
        <v>13809</v>
      </c>
      <c r="Z434" s="138" t="s">
        <v>13810</v>
      </c>
      <c r="AA434" s="128" t="s">
        <v>13811</v>
      </c>
      <c r="AB434" s="379">
        <v>1.2381944444444444</v>
      </c>
      <c r="AC434" s="128" t="s">
        <v>13812</v>
      </c>
      <c r="AD434" s="415">
        <v>1.195138888888889</v>
      </c>
      <c r="AE434" s="134" t="s">
        <v>13813</v>
      </c>
      <c r="AF434" s="379">
        <v>1.1465277777777778</v>
      </c>
      <c r="AG434" s="134" t="s">
        <v>13814</v>
      </c>
      <c r="AH434" s="128" t="s">
        <v>13815</v>
      </c>
      <c r="AI434" s="138" t="s">
        <v>13572</v>
      </c>
      <c r="AJ434" s="128" t="s">
        <v>13816</v>
      </c>
      <c r="AK434" s="379">
        <v>1.6666666666666667</v>
      </c>
      <c r="AL434" s="379">
        <v>1.1180555555555556</v>
      </c>
      <c r="AM434" s="138" t="s">
        <v>13817</v>
      </c>
      <c r="AN434" s="134" t="s">
        <v>13818</v>
      </c>
      <c r="AO434" s="134" t="s">
        <v>13819</v>
      </c>
      <c r="AP434" s="140">
        <v>0.8833333333333333</v>
      </c>
      <c r="AQ434" s="140">
        <v>0.8055555555555556</v>
      </c>
      <c r="AR434" s="128" t="s">
        <v>13820</v>
      </c>
      <c r="AS434" s="130">
        <v>0.9909722222222223</v>
      </c>
      <c r="AT434" s="134" t="s">
        <v>13821</v>
      </c>
      <c r="AU434" s="416">
        <v>1.1152777777777778</v>
      </c>
      <c r="AV434" s="128" t="s">
        <v>13822</v>
      </c>
      <c r="AW434" s="379">
        <v>1.1520833333333333</v>
      </c>
      <c r="AX434" s="130">
        <v>0.7659722222222223</v>
      </c>
      <c r="AY434" s="140">
        <v>0.6409722222222223</v>
      </c>
      <c r="BA434" s="128" t="s">
        <v>13823</v>
      </c>
      <c r="BB434" s="134" t="s">
        <v>13824</v>
      </c>
      <c r="BC434" s="141" t="s">
        <v>13825</v>
      </c>
      <c r="BD434" s="379">
        <v>1.0118055555555556</v>
      </c>
      <c r="BE434" s="416">
        <v>0.9208333333333333</v>
      </c>
      <c r="BF434" s="141"/>
      <c r="BG434" s="141"/>
      <c r="BH434" s="141"/>
    </row>
    <row r="435">
      <c r="A435" s="122">
        <f t="shared" si="3"/>
        <v>0</v>
      </c>
      <c r="B435" s="122">
        <f t="shared" si="4"/>
        <v>0</v>
      </c>
      <c r="C435" s="122">
        <f t="shared" si="5"/>
        <v>0</v>
      </c>
      <c r="D435" s="122">
        <f t="shared" si="6"/>
        <v>0</v>
      </c>
      <c r="E435" s="122">
        <f t="shared" si="2"/>
        <v>394</v>
      </c>
      <c r="F435" s="135" t="s">
        <v>13827</v>
      </c>
      <c r="H435" s="135" t="s">
        <v>13828</v>
      </c>
      <c r="I435" s="135" t="s">
        <v>13829</v>
      </c>
      <c r="J435" s="135" t="s">
        <v>13830</v>
      </c>
      <c r="L435" s="175" t="s">
        <v>13831</v>
      </c>
      <c r="M435" s="175" t="s">
        <v>13832</v>
      </c>
      <c r="N435" s="169" t="s">
        <v>13833</v>
      </c>
      <c r="O435" s="123" t="s">
        <v>13834</v>
      </c>
      <c r="P435" s="142">
        <v>0.8444444444444444</v>
      </c>
      <c r="Q435" s="142">
        <v>0.8680555555555556</v>
      </c>
      <c r="R435" s="391">
        <v>1.0493055555555555</v>
      </c>
      <c r="S435" s="391">
        <v>1.1916666666666667</v>
      </c>
      <c r="T435" s="391">
        <v>1.3430555555555554</v>
      </c>
      <c r="U435" s="391">
        <v>1.3743055555555554</v>
      </c>
      <c r="V435" s="391">
        <v>1.3743055555555554</v>
      </c>
      <c r="W435" s="142">
        <v>0.6756944444444445</v>
      </c>
      <c r="X435" s="391">
        <v>1.2659722222222223</v>
      </c>
      <c r="Y435" s="391">
        <v>1.2326388888888888</v>
      </c>
      <c r="Z435" s="142">
        <v>0.8486111111111111</v>
      </c>
      <c r="AA435" s="393">
        <v>1.4041666666666666</v>
      </c>
      <c r="AB435" s="134" t="s">
        <v>13835</v>
      </c>
      <c r="AC435" s="416">
        <v>1.0986111111111112</v>
      </c>
      <c r="AD435" s="147" t="s">
        <v>13836</v>
      </c>
      <c r="AE435" s="379">
        <v>1.5145833333333334</v>
      </c>
      <c r="AF435" s="134" t="s">
        <v>13837</v>
      </c>
      <c r="AG435" s="379">
        <v>1.1423611111111112</v>
      </c>
      <c r="AH435" s="416">
        <v>1.2604166666666667</v>
      </c>
      <c r="AI435" s="391">
        <v>1.2333333333333334</v>
      </c>
      <c r="AJ435" s="145">
        <v>0.9041666666666667</v>
      </c>
      <c r="AK435" s="134" t="s">
        <v>13838</v>
      </c>
      <c r="AL435" s="134" t="s">
        <v>13839</v>
      </c>
      <c r="AM435" s="142">
        <v>0.8333333333333334</v>
      </c>
      <c r="AN435" s="379">
        <v>1.1284722222222223</v>
      </c>
      <c r="AO435" s="379">
        <v>1.13125</v>
      </c>
      <c r="AP435" s="128" t="s">
        <v>13840</v>
      </c>
      <c r="AQ435" s="128" t="s">
        <v>13841</v>
      </c>
      <c r="AR435" s="140">
        <v>0.9513888888888888</v>
      </c>
      <c r="AS435" s="134" t="s">
        <v>13842</v>
      </c>
      <c r="AT435" s="379">
        <v>1.1118055555555555</v>
      </c>
      <c r="AU435" s="128" t="s">
        <v>13843</v>
      </c>
      <c r="AV435" s="393">
        <v>1.1736111111111112</v>
      </c>
      <c r="AW435" s="134" t="s">
        <v>13844</v>
      </c>
      <c r="AX435" s="134" t="s">
        <v>13845</v>
      </c>
      <c r="AY435" s="128" t="s">
        <v>13846</v>
      </c>
      <c r="BA435" s="140">
        <v>0.7284722222222222</v>
      </c>
      <c r="BB435" s="130">
        <v>0.83125</v>
      </c>
      <c r="BC435" s="422">
        <v>1.0909722222222222</v>
      </c>
      <c r="BD435" s="134" t="s">
        <v>13848</v>
      </c>
      <c r="BE435" s="128" t="s">
        <v>13849</v>
      </c>
      <c r="BF435" s="422"/>
      <c r="BG435" s="422"/>
      <c r="BH435" s="422"/>
    </row>
    <row r="436">
      <c r="A436" s="122">
        <f t="shared" si="3"/>
        <v>0</v>
      </c>
      <c r="B436" s="122">
        <f t="shared" si="4"/>
        <v>0</v>
      </c>
      <c r="C436" s="122">
        <f t="shared" si="5"/>
        <v>0</v>
      </c>
      <c r="D436" s="122">
        <f t="shared" si="6"/>
        <v>0</v>
      </c>
      <c r="E436" s="122">
        <f t="shared" si="2"/>
        <v>503</v>
      </c>
      <c r="F436" s="135" t="s">
        <v>13850</v>
      </c>
      <c r="H436" s="135" t="s">
        <v>13851</v>
      </c>
      <c r="I436" s="135" t="s">
        <v>13852</v>
      </c>
      <c r="J436" s="135" t="s">
        <v>13853</v>
      </c>
      <c r="L436" s="175" t="s">
        <v>13854</v>
      </c>
      <c r="M436" s="175" t="s">
        <v>13855</v>
      </c>
      <c r="N436" s="169" t="s">
        <v>13856</v>
      </c>
      <c r="O436" s="123" t="s">
        <v>13857</v>
      </c>
      <c r="P436" s="138" t="s">
        <v>13858</v>
      </c>
      <c r="Q436" s="138" t="s">
        <v>13859</v>
      </c>
      <c r="R436" s="138" t="s">
        <v>13860</v>
      </c>
      <c r="S436" s="138" t="s">
        <v>13861</v>
      </c>
      <c r="T436" s="138" t="s">
        <v>13862</v>
      </c>
      <c r="U436" s="138" t="s">
        <v>13863</v>
      </c>
      <c r="V436" s="138" t="s">
        <v>13863</v>
      </c>
      <c r="W436" s="138" t="s">
        <v>13864</v>
      </c>
      <c r="X436" s="138" t="s">
        <v>13865</v>
      </c>
      <c r="Y436" s="138" t="s">
        <v>13866</v>
      </c>
      <c r="Z436" s="138" t="s">
        <v>13867</v>
      </c>
      <c r="AA436" s="128" t="s">
        <v>13868</v>
      </c>
      <c r="AB436" s="379">
        <v>1.2472222222222222</v>
      </c>
      <c r="AC436" s="128" t="s">
        <v>13869</v>
      </c>
      <c r="AD436" s="415">
        <v>1.2</v>
      </c>
      <c r="AE436" s="134" t="s">
        <v>13870</v>
      </c>
      <c r="AF436" s="379">
        <v>1.1493055555555556</v>
      </c>
      <c r="AG436" s="134" t="s">
        <v>13871</v>
      </c>
      <c r="AH436" s="128" t="s">
        <v>13872</v>
      </c>
      <c r="AI436" s="138" t="s">
        <v>13617</v>
      </c>
      <c r="AJ436" s="128" t="s">
        <v>13874</v>
      </c>
      <c r="AK436" s="379">
        <v>1.6833333333333333</v>
      </c>
      <c r="AL436" s="379">
        <v>1.1243055555555554</v>
      </c>
      <c r="AM436" s="138" t="s">
        <v>13875</v>
      </c>
      <c r="AN436" s="134" t="s">
        <v>13876</v>
      </c>
      <c r="AO436" s="134" t="s">
        <v>13877</v>
      </c>
      <c r="AP436" s="140">
        <v>0.8861111111111111</v>
      </c>
      <c r="AQ436" s="140">
        <v>0.8083333333333333</v>
      </c>
      <c r="AR436" s="128" t="s">
        <v>13878</v>
      </c>
      <c r="AS436" s="130">
        <v>0.9930555555555556</v>
      </c>
      <c r="AT436" s="134" t="s">
        <v>872</v>
      </c>
      <c r="AU436" s="416">
        <v>1.1305555555555555</v>
      </c>
      <c r="AV436" s="128" t="s">
        <v>13879</v>
      </c>
      <c r="AW436" s="379">
        <v>1.1548611111111111</v>
      </c>
      <c r="AX436" s="130">
        <v>0.7659722222222223</v>
      </c>
      <c r="AY436" s="140">
        <v>0.6416666666666667</v>
      </c>
      <c r="BA436" s="128" t="s">
        <v>13880</v>
      </c>
      <c r="BB436" s="134" t="s">
        <v>13881</v>
      </c>
      <c r="BC436" s="141" t="s">
        <v>13882</v>
      </c>
      <c r="BD436" s="379">
        <v>1.0166666666666666</v>
      </c>
      <c r="BE436" s="416">
        <v>0.9263888888888889</v>
      </c>
      <c r="BF436" s="141"/>
      <c r="BG436" s="141"/>
      <c r="BH436" s="141"/>
    </row>
    <row r="437">
      <c r="A437" s="122">
        <f t="shared" si="3"/>
        <v>0</v>
      </c>
      <c r="B437" s="122">
        <f t="shared" si="4"/>
        <v>0</v>
      </c>
      <c r="C437" s="122">
        <f t="shared" si="5"/>
        <v>0</v>
      </c>
      <c r="D437" s="122">
        <f t="shared" si="6"/>
        <v>0</v>
      </c>
      <c r="E437" s="122">
        <f t="shared" si="2"/>
        <v>349</v>
      </c>
      <c r="F437" s="135">
        <v>145.0</v>
      </c>
      <c r="H437" s="135">
        <v>145.0</v>
      </c>
      <c r="I437" s="135">
        <v>145.0</v>
      </c>
      <c r="J437" s="135">
        <v>145.0</v>
      </c>
      <c r="L437" s="175" t="s">
        <v>13884</v>
      </c>
      <c r="M437" s="175" t="s">
        <v>13885</v>
      </c>
      <c r="N437" s="169" t="s">
        <v>13886</v>
      </c>
      <c r="O437" s="123" t="s">
        <v>13887</v>
      </c>
      <c r="P437" s="142">
        <v>0.8458333333333333</v>
      </c>
      <c r="Q437" s="142">
        <v>0.8791666666666667</v>
      </c>
      <c r="R437" s="391">
        <v>1.0506944444444444</v>
      </c>
      <c r="S437" s="391">
        <v>1.2069444444444444</v>
      </c>
      <c r="T437" s="391">
        <v>1.3479166666666667</v>
      </c>
      <c r="U437" s="391">
        <v>1.3743055555555554</v>
      </c>
      <c r="V437" s="391">
        <v>1.3743055555555554</v>
      </c>
      <c r="W437" s="142">
        <v>0.6763888888888889</v>
      </c>
      <c r="X437" s="391">
        <v>1.2722222222222221</v>
      </c>
      <c r="Y437" s="391">
        <v>1.2395833333333333</v>
      </c>
      <c r="Z437" s="142">
        <v>0.8541666666666666</v>
      </c>
      <c r="AA437" s="393">
        <v>1.4083333333333334</v>
      </c>
      <c r="AB437" s="134" t="s">
        <v>13888</v>
      </c>
      <c r="AC437" s="416">
        <v>1.10625</v>
      </c>
      <c r="AD437" s="147" t="s">
        <v>13889</v>
      </c>
      <c r="AE437" s="379">
        <v>1.5194444444444444</v>
      </c>
      <c r="AF437" s="134" t="s">
        <v>13890</v>
      </c>
      <c r="AG437" s="379">
        <v>1.1472222222222221</v>
      </c>
      <c r="AH437" s="416">
        <v>1.2631944444444445</v>
      </c>
      <c r="AI437" s="391">
        <v>1.2416666666666667</v>
      </c>
      <c r="AJ437" s="145">
        <v>0.9104166666666667</v>
      </c>
      <c r="AK437" s="134" t="s">
        <v>13891</v>
      </c>
      <c r="AL437" s="134" t="s">
        <v>13892</v>
      </c>
      <c r="AM437" s="142">
        <v>0.8368055555555556</v>
      </c>
      <c r="AN437" s="379">
        <v>1.13125</v>
      </c>
      <c r="AO437" s="379">
        <v>1.1340277777777779</v>
      </c>
      <c r="AP437" s="128" t="s">
        <v>13893</v>
      </c>
      <c r="AQ437" s="128" t="s">
        <v>13894</v>
      </c>
      <c r="AR437" s="140">
        <v>0.9673611111111111</v>
      </c>
      <c r="AS437" s="134" t="s">
        <v>13895</v>
      </c>
      <c r="AT437" s="379">
        <v>1.1125</v>
      </c>
      <c r="AU437" s="128" t="s">
        <v>13896</v>
      </c>
      <c r="AV437" s="393">
        <v>1.175</v>
      </c>
      <c r="AW437" s="134" t="s">
        <v>13897</v>
      </c>
      <c r="AX437" s="134" t="s">
        <v>13898</v>
      </c>
      <c r="AY437" s="128" t="s">
        <v>13899</v>
      </c>
      <c r="BA437" s="140">
        <v>0.7319444444444444</v>
      </c>
      <c r="BB437" s="130">
        <v>0.8375</v>
      </c>
      <c r="BC437" s="422">
        <v>1.0916666666666666</v>
      </c>
      <c r="BD437" s="134" t="s">
        <v>13900</v>
      </c>
      <c r="BE437" s="128" t="s">
        <v>13901</v>
      </c>
      <c r="BF437" s="422"/>
      <c r="BG437" s="422"/>
      <c r="BH437" s="422"/>
    </row>
    <row r="438">
      <c r="A438" s="122">
        <f t="shared" si="3"/>
        <v>0</v>
      </c>
      <c r="B438" s="122">
        <f t="shared" si="4"/>
        <v>0</v>
      </c>
      <c r="C438" s="122">
        <f t="shared" si="5"/>
        <v>0</v>
      </c>
      <c r="D438" s="122">
        <f t="shared" si="6"/>
        <v>0</v>
      </c>
      <c r="E438" s="122">
        <f t="shared" si="2"/>
        <v>453</v>
      </c>
      <c r="F438" s="135" t="s">
        <v>13903</v>
      </c>
      <c r="H438" s="135" t="s">
        <v>13904</v>
      </c>
      <c r="I438" s="135" t="s">
        <v>13905</v>
      </c>
      <c r="J438" s="135" t="s">
        <v>13906</v>
      </c>
      <c r="L438" s="175" t="s">
        <v>661</v>
      </c>
      <c r="M438" s="175" t="s">
        <v>13907</v>
      </c>
      <c r="N438" s="169" t="s">
        <v>13908</v>
      </c>
      <c r="O438" s="123" t="s">
        <v>13909</v>
      </c>
      <c r="P438" s="138" t="s">
        <v>13910</v>
      </c>
      <c r="Q438" s="138" t="s">
        <v>13911</v>
      </c>
      <c r="R438" s="138" t="s">
        <v>13912</v>
      </c>
      <c r="S438" s="138" t="s">
        <v>13913</v>
      </c>
      <c r="T438" s="138" t="s">
        <v>13914</v>
      </c>
      <c r="U438" s="138" t="s">
        <v>13915</v>
      </c>
      <c r="V438" s="138" t="s">
        <v>13915</v>
      </c>
      <c r="W438" s="138" t="s">
        <v>13916</v>
      </c>
      <c r="X438" s="138" t="s">
        <v>9537</v>
      </c>
      <c r="Y438" s="138" t="s">
        <v>13917</v>
      </c>
      <c r="Z438" s="138" t="s">
        <v>13918</v>
      </c>
      <c r="AA438" s="401">
        <v>1.4118055555555555</v>
      </c>
      <c r="AB438" s="379">
        <v>1.2520833333333334</v>
      </c>
      <c r="AC438" s="128" t="s">
        <v>13919</v>
      </c>
      <c r="AD438" s="415">
        <v>1.2027777777777777</v>
      </c>
      <c r="AE438" s="134" t="s">
        <v>13920</v>
      </c>
      <c r="AF438" s="379">
        <v>1.1520833333333333</v>
      </c>
      <c r="AG438" s="134" t="s">
        <v>13921</v>
      </c>
      <c r="AH438" s="128" t="s">
        <v>1345</v>
      </c>
      <c r="AI438" s="138" t="s">
        <v>13667</v>
      </c>
      <c r="AJ438" s="128" t="s">
        <v>13922</v>
      </c>
      <c r="AK438" s="379">
        <v>1.6875</v>
      </c>
      <c r="AL438" s="379">
        <v>1.132638888888889</v>
      </c>
      <c r="AM438" s="138" t="s">
        <v>13923</v>
      </c>
      <c r="AN438" s="134" t="s">
        <v>13924</v>
      </c>
      <c r="AO438" s="134" t="s">
        <v>13925</v>
      </c>
      <c r="AP438" s="140">
        <v>0.8895833333333333</v>
      </c>
      <c r="AQ438" s="140">
        <v>0.8159722222222222</v>
      </c>
      <c r="AR438" s="128" t="s">
        <v>13926</v>
      </c>
      <c r="AS438" s="130">
        <v>0.9944444444444445</v>
      </c>
      <c r="AT438" s="134" t="s">
        <v>13927</v>
      </c>
      <c r="AU438" s="416">
        <v>1.1368055555555556</v>
      </c>
      <c r="AV438" s="128" t="s">
        <v>13375</v>
      </c>
      <c r="AW438" s="379">
        <v>1.1715277777777777</v>
      </c>
      <c r="AX438" s="130">
        <v>0.7715277777777778</v>
      </c>
      <c r="AY438" s="140">
        <v>0.6451388888888889</v>
      </c>
      <c r="BA438" s="128" t="s">
        <v>13198</v>
      </c>
      <c r="BB438" s="134" t="s">
        <v>653</v>
      </c>
      <c r="BC438" s="141" t="s">
        <v>13928</v>
      </c>
      <c r="BD438" s="379">
        <v>1.01875</v>
      </c>
      <c r="BE438" s="416">
        <v>0.9333333333333333</v>
      </c>
      <c r="BF438" s="141"/>
      <c r="BG438" s="141"/>
      <c r="BH438" s="141"/>
    </row>
    <row r="439">
      <c r="A439" s="122">
        <f t="shared" si="3"/>
        <v>0</v>
      </c>
      <c r="B439" s="122">
        <f t="shared" si="4"/>
        <v>0</v>
      </c>
      <c r="C439" s="122">
        <f t="shared" si="5"/>
        <v>0</v>
      </c>
      <c r="D439" s="122">
        <f t="shared" si="6"/>
        <v>0</v>
      </c>
      <c r="E439" s="122">
        <f t="shared" si="2"/>
        <v>356</v>
      </c>
      <c r="F439" s="135" t="s">
        <v>8300</v>
      </c>
      <c r="H439" s="135" t="s">
        <v>13930</v>
      </c>
      <c r="I439" s="135" t="s">
        <v>13931</v>
      </c>
      <c r="J439" s="135" t="s">
        <v>13932</v>
      </c>
      <c r="L439" s="175" t="s">
        <v>13933</v>
      </c>
      <c r="M439" s="175" t="s">
        <v>13934</v>
      </c>
      <c r="N439" s="169" t="s">
        <v>13935</v>
      </c>
      <c r="O439" s="123" t="s">
        <v>13936</v>
      </c>
      <c r="P439" s="142">
        <v>0.8493055555555555</v>
      </c>
      <c r="Q439" s="142">
        <v>0.8819444444444444</v>
      </c>
      <c r="R439" s="391">
        <v>1.0541666666666667</v>
      </c>
      <c r="S439" s="391">
        <v>1.2097222222222221</v>
      </c>
      <c r="T439" s="391">
        <v>1.3569444444444445</v>
      </c>
      <c r="U439" s="391">
        <v>1.3756944444444446</v>
      </c>
      <c r="V439" s="391">
        <v>1.3756944444444446</v>
      </c>
      <c r="W439" s="142">
        <v>0.6784722222222223</v>
      </c>
      <c r="X439" s="391">
        <v>1.2847222222222223</v>
      </c>
      <c r="Y439" s="391">
        <v>1.2416666666666667</v>
      </c>
      <c r="Z439" s="142">
        <v>0.8597222222222223</v>
      </c>
      <c r="AA439" s="128" t="s">
        <v>13937</v>
      </c>
      <c r="AB439" s="379">
        <v>1.261111111111111</v>
      </c>
      <c r="AC439" s="416">
        <v>1.1145833333333333</v>
      </c>
      <c r="AD439" s="147" t="s">
        <v>13938</v>
      </c>
      <c r="AE439" s="379">
        <v>1.523611111111111</v>
      </c>
      <c r="AF439" s="134" t="s">
        <v>13939</v>
      </c>
      <c r="AG439" s="379">
        <v>1.1527777777777777</v>
      </c>
      <c r="AH439" s="416">
        <v>1.2666666666666666</v>
      </c>
      <c r="AI439" s="391">
        <v>1.2513888888888889</v>
      </c>
      <c r="AJ439" s="145">
        <v>0.9145833333333333</v>
      </c>
      <c r="AK439" s="134" t="s">
        <v>13940</v>
      </c>
      <c r="AL439" s="134" t="s">
        <v>13941</v>
      </c>
      <c r="AM439" s="142">
        <v>0.8402777777777778</v>
      </c>
      <c r="AN439" s="379">
        <v>1.1340277777777779</v>
      </c>
      <c r="AO439" s="379">
        <v>1.1409722222222223</v>
      </c>
      <c r="AP439" s="128" t="s">
        <v>13942</v>
      </c>
      <c r="AQ439" s="128" t="s">
        <v>13943</v>
      </c>
      <c r="AR439" s="140">
        <v>0.9708333333333333</v>
      </c>
      <c r="AS439" s="134" t="s">
        <v>13944</v>
      </c>
      <c r="AT439" s="379">
        <v>1.1131944444444444</v>
      </c>
      <c r="AU439" s="128" t="s">
        <v>13945</v>
      </c>
      <c r="AV439" s="393">
        <v>1.1784722222222221</v>
      </c>
      <c r="AW439" s="134" t="s">
        <v>13946</v>
      </c>
      <c r="AX439" s="134" t="s">
        <v>13947</v>
      </c>
      <c r="AY439" s="128" t="s">
        <v>13948</v>
      </c>
      <c r="BA439" s="140">
        <v>0.7354166666666667</v>
      </c>
      <c r="BB439" s="130">
        <v>0.8430555555555556</v>
      </c>
      <c r="BC439" s="422">
        <v>1.0930555555555554</v>
      </c>
      <c r="BD439" s="134" t="s">
        <v>13949</v>
      </c>
      <c r="BE439" s="128" t="s">
        <v>13950</v>
      </c>
      <c r="BF439" s="422"/>
      <c r="BG439" s="422"/>
      <c r="BH439" s="422"/>
    </row>
    <row r="440">
      <c r="A440" s="122">
        <f t="shared" si="3"/>
        <v>0</v>
      </c>
      <c r="B440" s="122">
        <f t="shared" si="4"/>
        <v>0</v>
      </c>
      <c r="C440" s="122">
        <f t="shared" si="5"/>
        <v>0</v>
      </c>
      <c r="D440" s="122">
        <f t="shared" si="6"/>
        <v>0</v>
      </c>
      <c r="E440" s="122">
        <f t="shared" si="2"/>
        <v>618</v>
      </c>
      <c r="F440" s="135">
        <v>146.0</v>
      </c>
      <c r="H440" s="135">
        <v>146.0</v>
      </c>
      <c r="I440" s="135">
        <v>146.0</v>
      </c>
      <c r="J440" s="135">
        <v>146.0</v>
      </c>
      <c r="L440" s="175" t="s">
        <v>615</v>
      </c>
      <c r="M440" s="175" t="s">
        <v>13951</v>
      </c>
      <c r="N440" s="169" t="s">
        <v>13952</v>
      </c>
      <c r="O440" s="123" t="s">
        <v>13953</v>
      </c>
      <c r="P440" s="138" t="s">
        <v>13954</v>
      </c>
      <c r="Q440" s="138" t="s">
        <v>13955</v>
      </c>
      <c r="R440" s="138" t="s">
        <v>13956</v>
      </c>
      <c r="S440" s="138" t="s">
        <v>13957</v>
      </c>
      <c r="T440" s="138" t="s">
        <v>13959</v>
      </c>
      <c r="U440" s="138" t="s">
        <v>13960</v>
      </c>
      <c r="V440" s="138" t="s">
        <v>13960</v>
      </c>
      <c r="W440" s="138" t="s">
        <v>13961</v>
      </c>
      <c r="X440" s="138" t="s">
        <v>13962</v>
      </c>
      <c r="Y440" s="138" t="s">
        <v>13963</v>
      </c>
      <c r="Z440" s="138" t="s">
        <v>13964</v>
      </c>
      <c r="AA440" s="393">
        <v>1.4180555555555556</v>
      </c>
      <c r="AB440" s="134" t="s">
        <v>13965</v>
      </c>
      <c r="AC440" s="128" t="s">
        <v>13966</v>
      </c>
      <c r="AD440" s="415">
        <v>1.207638888888889</v>
      </c>
      <c r="AE440" s="134" t="s">
        <v>13967</v>
      </c>
      <c r="AF440" s="379">
        <v>1.1604166666666667</v>
      </c>
      <c r="AG440" s="134" t="s">
        <v>13968</v>
      </c>
      <c r="AH440" s="128" t="s">
        <v>13969</v>
      </c>
      <c r="AI440" s="138" t="s">
        <v>13717</v>
      </c>
      <c r="AJ440" s="128" t="s">
        <v>13970</v>
      </c>
      <c r="AK440" s="379">
        <v>1.6916666666666667</v>
      </c>
      <c r="AL440" s="379">
        <v>1.1340277777777779</v>
      </c>
      <c r="AM440" s="138" t="s">
        <v>13971</v>
      </c>
      <c r="AN440" s="134" t="s">
        <v>13972</v>
      </c>
      <c r="AO440" s="134" t="s">
        <v>13973</v>
      </c>
      <c r="AP440" s="140">
        <v>0.8930555555555556</v>
      </c>
      <c r="AQ440" s="140">
        <v>0.8194444444444444</v>
      </c>
      <c r="AR440" s="128" t="s">
        <v>13974</v>
      </c>
      <c r="AS440" s="130">
        <v>0.9972222222222222</v>
      </c>
      <c r="AT440" s="134" t="s">
        <v>13975</v>
      </c>
      <c r="AU440" s="416">
        <v>1.14375</v>
      </c>
      <c r="AV440" s="128" t="s">
        <v>13976</v>
      </c>
      <c r="AW440" s="379">
        <v>1.176388888888889</v>
      </c>
      <c r="AX440" s="130">
        <v>0.7736111111111111</v>
      </c>
      <c r="AY440" s="140">
        <v>0.6465277777777778</v>
      </c>
      <c r="BA440" s="128" t="s">
        <v>13977</v>
      </c>
      <c r="BB440" s="134" t="s">
        <v>13978</v>
      </c>
      <c r="BC440" s="141" t="s">
        <v>13979</v>
      </c>
      <c r="BD440" s="379">
        <v>1.025</v>
      </c>
      <c r="BE440" s="416">
        <v>0.9409722222222222</v>
      </c>
      <c r="BF440" s="141"/>
      <c r="BG440" s="141"/>
      <c r="BH440" s="141"/>
    </row>
    <row r="441">
      <c r="A441" s="122">
        <f t="shared" si="3"/>
        <v>0</v>
      </c>
      <c r="B441" s="122">
        <f t="shared" si="4"/>
        <v>0</v>
      </c>
      <c r="C441" s="122">
        <f t="shared" si="5"/>
        <v>0</v>
      </c>
      <c r="D441" s="122">
        <f t="shared" si="6"/>
        <v>0</v>
      </c>
      <c r="E441" s="122">
        <f t="shared" si="2"/>
        <v>394</v>
      </c>
      <c r="F441" s="135" t="s">
        <v>13981</v>
      </c>
      <c r="H441" s="135" t="s">
        <v>13982</v>
      </c>
      <c r="I441" s="135" t="s">
        <v>13983</v>
      </c>
      <c r="J441" s="135" t="s">
        <v>13984</v>
      </c>
      <c r="L441" s="175" t="s">
        <v>13985</v>
      </c>
      <c r="M441" s="175" t="s">
        <v>661</v>
      </c>
      <c r="N441" s="169" t="s">
        <v>13986</v>
      </c>
      <c r="O441" s="123" t="s">
        <v>615</v>
      </c>
      <c r="P441" s="142">
        <v>0.8541666666666666</v>
      </c>
      <c r="Q441" s="142">
        <v>0.8868055555555555</v>
      </c>
      <c r="R441" s="391">
        <v>1.0590277777777777</v>
      </c>
      <c r="S441" s="391">
        <v>1.2222222222222223</v>
      </c>
      <c r="T441" s="391">
        <v>1.3618055555555555</v>
      </c>
      <c r="U441" s="391">
        <v>1.3791666666666667</v>
      </c>
      <c r="V441" s="391">
        <v>1.3791666666666667</v>
      </c>
      <c r="W441" s="142">
        <v>0.68125</v>
      </c>
      <c r="X441" s="391">
        <v>1.2861111111111112</v>
      </c>
      <c r="Y441" s="391">
        <v>1.2451388888888888</v>
      </c>
      <c r="Z441" s="142">
        <v>0.8666666666666667</v>
      </c>
      <c r="AA441" s="128" t="s">
        <v>13987</v>
      </c>
      <c r="AB441" s="379">
        <v>1.2659722222222223</v>
      </c>
      <c r="AC441" s="416">
        <v>1.11875</v>
      </c>
      <c r="AD441" s="147" t="s">
        <v>13988</v>
      </c>
      <c r="AE441" s="379">
        <v>1.5270833333333333</v>
      </c>
      <c r="AF441" s="134" t="s">
        <v>13989</v>
      </c>
      <c r="AG441" s="379">
        <v>1.1583333333333334</v>
      </c>
      <c r="AH441" s="416">
        <v>1.2694444444444444</v>
      </c>
      <c r="AI441" s="391">
        <v>1.2520833333333334</v>
      </c>
      <c r="AJ441" s="145">
        <v>0.9215277777777777</v>
      </c>
      <c r="AK441" s="134" t="s">
        <v>13990</v>
      </c>
      <c r="AL441" s="134" t="s">
        <v>13991</v>
      </c>
      <c r="AM441" s="142">
        <v>0.8472222222222222</v>
      </c>
      <c r="AN441" s="379">
        <v>1.1423611111111112</v>
      </c>
      <c r="AO441" s="379">
        <v>1.1444444444444444</v>
      </c>
      <c r="AP441" s="128" t="s">
        <v>13992</v>
      </c>
      <c r="AQ441" s="128" t="s">
        <v>13993</v>
      </c>
      <c r="AR441" s="140">
        <v>0.9743055555555555</v>
      </c>
      <c r="AS441" s="134" t="s">
        <v>13994</v>
      </c>
      <c r="AT441" s="379">
        <v>1.1159722222222221</v>
      </c>
      <c r="AU441" s="128" t="s">
        <v>13995</v>
      </c>
      <c r="AV441" s="393">
        <v>1.1791666666666667</v>
      </c>
      <c r="AW441" s="134" t="s">
        <v>13996</v>
      </c>
      <c r="AX441" s="134" t="s">
        <v>13997</v>
      </c>
      <c r="AY441" s="128" t="s">
        <v>13998</v>
      </c>
      <c r="BA441" s="140">
        <v>0.7361111111111112</v>
      </c>
      <c r="BB441" s="130">
        <v>0.8430555555555556</v>
      </c>
      <c r="BC441" s="422">
        <v>1.0965277777777778</v>
      </c>
      <c r="BD441" s="134" t="s">
        <v>13999</v>
      </c>
      <c r="BE441" s="128" t="s">
        <v>14000</v>
      </c>
      <c r="BF441" s="422"/>
      <c r="BG441" s="422"/>
      <c r="BH441" s="422"/>
    </row>
    <row r="442">
      <c r="A442" s="122">
        <f t="shared" si="3"/>
        <v>0</v>
      </c>
      <c r="B442" s="122">
        <f t="shared" si="4"/>
        <v>0</v>
      </c>
      <c r="C442" s="122">
        <f t="shared" si="5"/>
        <v>0</v>
      </c>
      <c r="D442" s="122">
        <f t="shared" si="6"/>
        <v>0</v>
      </c>
      <c r="E442" s="122">
        <f t="shared" si="2"/>
        <v>651</v>
      </c>
      <c r="F442" s="135" t="s">
        <v>14001</v>
      </c>
      <c r="H442" s="135" t="s">
        <v>7891</v>
      </c>
      <c r="I442" s="135" t="s">
        <v>14003</v>
      </c>
      <c r="J442" s="135" t="s">
        <v>4736</v>
      </c>
      <c r="L442" s="175" t="s">
        <v>661</v>
      </c>
      <c r="M442" s="175" t="s">
        <v>14004</v>
      </c>
      <c r="N442" s="169" t="s">
        <v>14005</v>
      </c>
      <c r="O442" s="123" t="s">
        <v>14006</v>
      </c>
      <c r="P442" s="138" t="s">
        <v>14007</v>
      </c>
      <c r="Q442" s="138" t="s">
        <v>14008</v>
      </c>
      <c r="R442" s="138" t="s">
        <v>4736</v>
      </c>
      <c r="S442" s="138" t="s">
        <v>14009</v>
      </c>
      <c r="T442" s="138" t="s">
        <v>14010</v>
      </c>
      <c r="U442" s="138" t="s">
        <v>14011</v>
      </c>
      <c r="V442" s="138" t="s">
        <v>14011</v>
      </c>
      <c r="W442" s="138" t="s">
        <v>14012</v>
      </c>
      <c r="X442" s="138" t="s">
        <v>14013</v>
      </c>
      <c r="Y442" s="138" t="s">
        <v>14014</v>
      </c>
      <c r="Z442" s="138" t="s">
        <v>14015</v>
      </c>
      <c r="AA442" s="393">
        <v>1.429861111111111</v>
      </c>
      <c r="AB442" s="134" t="s">
        <v>14016</v>
      </c>
      <c r="AC442" s="128" t="s">
        <v>14017</v>
      </c>
      <c r="AD442" s="415">
        <v>1.2118055555555556</v>
      </c>
      <c r="AE442" s="134" t="s">
        <v>14018</v>
      </c>
      <c r="AF442" s="379">
        <v>1.163888888888889</v>
      </c>
      <c r="AG442" s="134" t="s">
        <v>14019</v>
      </c>
      <c r="AH442" s="128" t="s">
        <v>14020</v>
      </c>
      <c r="AI442" s="138" t="s">
        <v>13768</v>
      </c>
      <c r="AJ442" s="128" t="s">
        <v>14021</v>
      </c>
      <c r="AK442" s="379">
        <v>1.69375</v>
      </c>
      <c r="AL442" s="379">
        <v>1.1388888888888888</v>
      </c>
      <c r="AM442" s="138" t="s">
        <v>14022</v>
      </c>
      <c r="AN442" s="134" t="s">
        <v>14023</v>
      </c>
      <c r="AO442" s="134" t="s">
        <v>14024</v>
      </c>
      <c r="AP442" s="140">
        <v>0.9041666666666667</v>
      </c>
      <c r="AQ442" s="140">
        <v>0.825</v>
      </c>
      <c r="AR442" s="128" t="s">
        <v>14025</v>
      </c>
      <c r="AS442" s="379">
        <v>1.0006944444444446</v>
      </c>
      <c r="AT442" s="134" t="s">
        <v>14027</v>
      </c>
      <c r="AU442" s="416">
        <v>1.1534722222222222</v>
      </c>
      <c r="AV442" s="128" t="s">
        <v>14028</v>
      </c>
      <c r="AW442" s="379">
        <v>1.1791666666666667</v>
      </c>
      <c r="AX442" s="130">
        <v>0.7743055555555556</v>
      </c>
      <c r="AY442" s="140">
        <v>0.6493055555555556</v>
      </c>
      <c r="BA442" s="128" t="s">
        <v>14029</v>
      </c>
      <c r="BB442" s="134" t="s">
        <v>14030</v>
      </c>
      <c r="BC442" s="141" t="s">
        <v>14031</v>
      </c>
      <c r="BD442" s="379">
        <v>1.0340277777777778</v>
      </c>
      <c r="BE442" s="416">
        <v>0.94375</v>
      </c>
      <c r="BF442" s="141"/>
      <c r="BG442" s="141"/>
      <c r="BH442" s="141"/>
    </row>
    <row r="443">
      <c r="A443" s="122">
        <f t="shared" si="3"/>
        <v>0</v>
      </c>
      <c r="B443" s="122">
        <f t="shared" si="4"/>
        <v>0</v>
      </c>
      <c r="C443" s="122">
        <f t="shared" si="5"/>
        <v>0</v>
      </c>
      <c r="D443" s="122">
        <f t="shared" si="6"/>
        <v>0</v>
      </c>
      <c r="E443" s="122">
        <f t="shared" si="2"/>
        <v>276</v>
      </c>
      <c r="F443" s="135">
        <v>147.0</v>
      </c>
      <c r="H443" s="135">
        <v>147.0</v>
      </c>
      <c r="I443" s="135">
        <v>147.0</v>
      </c>
      <c r="J443" s="135">
        <v>147.0</v>
      </c>
      <c r="L443" s="175" t="s">
        <v>14032</v>
      </c>
      <c r="M443" s="175" t="s">
        <v>14033</v>
      </c>
      <c r="N443" s="169" t="s">
        <v>14034</v>
      </c>
      <c r="O443" s="123" t="s">
        <v>1196</v>
      </c>
      <c r="P443" s="142">
        <v>0.8590277777777777</v>
      </c>
      <c r="Q443" s="142">
        <v>0.8958333333333334</v>
      </c>
      <c r="R443" s="391">
        <v>1.0611111111111111</v>
      </c>
      <c r="S443" s="391">
        <v>1.2243055555555555</v>
      </c>
      <c r="T443" s="391">
        <v>1.3722222222222222</v>
      </c>
      <c r="U443" s="391">
        <v>1.3798611111111112</v>
      </c>
      <c r="V443" s="391">
        <v>1.3798611111111112</v>
      </c>
      <c r="W443" s="142">
        <v>0.6826388888888889</v>
      </c>
      <c r="X443" s="391">
        <v>1.2930555555555556</v>
      </c>
      <c r="Y443" s="391">
        <v>1.2555555555555555</v>
      </c>
      <c r="Z443" s="142">
        <v>0.8680555555555556</v>
      </c>
      <c r="AA443" s="128" t="s">
        <v>14035</v>
      </c>
      <c r="AB443" s="379">
        <v>1.2715277777777778</v>
      </c>
      <c r="AC443" s="416">
        <v>1.1222222222222222</v>
      </c>
      <c r="AD443" s="147" t="s">
        <v>14036</v>
      </c>
      <c r="AE443" s="379">
        <v>1.5326388888888889</v>
      </c>
      <c r="AF443" s="134" t="s">
        <v>14037</v>
      </c>
      <c r="AG443" s="379">
        <v>1.1652777777777779</v>
      </c>
      <c r="AH443" s="416">
        <v>1.275</v>
      </c>
      <c r="AI443" s="391">
        <v>1.2569444444444444</v>
      </c>
      <c r="AJ443" s="145">
        <v>0.9263888888888889</v>
      </c>
      <c r="AK443" s="134" t="s">
        <v>14038</v>
      </c>
      <c r="AL443" s="134" t="s">
        <v>14039</v>
      </c>
      <c r="AM443" s="142">
        <v>0.8506944444444444</v>
      </c>
      <c r="AN443" s="379">
        <v>1.1520833333333333</v>
      </c>
      <c r="AO443" s="379">
        <v>1.1465277777777778</v>
      </c>
      <c r="AP443" s="128" t="s">
        <v>14040</v>
      </c>
      <c r="AQ443" s="128" t="s">
        <v>14041</v>
      </c>
      <c r="AR443" s="140">
        <v>0.9798611111111111</v>
      </c>
      <c r="AS443" s="134" t="s">
        <v>1538</v>
      </c>
      <c r="AT443" s="379">
        <v>1.1284722222222223</v>
      </c>
      <c r="AU443" s="128" t="s">
        <v>14042</v>
      </c>
      <c r="AV443" s="393">
        <v>1.1930555555555555</v>
      </c>
      <c r="AW443" s="134" t="s">
        <v>14043</v>
      </c>
      <c r="AX443" s="134" t="s">
        <v>14044</v>
      </c>
      <c r="AY443" s="128" t="s">
        <v>653</v>
      </c>
      <c r="BA443" s="140">
        <v>0.7416666666666667</v>
      </c>
      <c r="BB443" s="130">
        <v>0.8472222222222222</v>
      </c>
      <c r="BC443" s="422">
        <v>1.1006944444444444</v>
      </c>
      <c r="BD443" s="134" t="s">
        <v>4826</v>
      </c>
      <c r="BE443" s="128" t="s">
        <v>14045</v>
      </c>
      <c r="BF443" s="422"/>
      <c r="BG443" s="422"/>
      <c r="BH443" s="422"/>
    </row>
    <row r="444">
      <c r="A444" s="122">
        <f t="shared" si="3"/>
        <v>0</v>
      </c>
      <c r="B444" s="122">
        <f t="shared" si="4"/>
        <v>0</v>
      </c>
      <c r="C444" s="122">
        <f t="shared" si="5"/>
        <v>0</v>
      </c>
      <c r="D444" s="122">
        <f t="shared" si="6"/>
        <v>0</v>
      </c>
      <c r="E444" s="122">
        <f t="shared" si="2"/>
        <v>640</v>
      </c>
      <c r="F444" s="135" t="s">
        <v>14047</v>
      </c>
      <c r="H444" s="135" t="s">
        <v>14048</v>
      </c>
      <c r="I444" s="135" t="s">
        <v>14049</v>
      </c>
      <c r="J444" s="135" t="s">
        <v>14050</v>
      </c>
      <c r="L444" s="175" t="s">
        <v>615</v>
      </c>
      <c r="M444" s="175" t="s">
        <v>14051</v>
      </c>
      <c r="N444" s="169" t="s">
        <v>14052</v>
      </c>
      <c r="O444" s="123" t="s">
        <v>14053</v>
      </c>
      <c r="P444" s="138" t="s">
        <v>14054</v>
      </c>
      <c r="Q444" s="138" t="s">
        <v>14055</v>
      </c>
      <c r="R444" s="138" t="s">
        <v>14056</v>
      </c>
      <c r="S444" s="138" t="s">
        <v>1055</v>
      </c>
      <c r="T444" s="138" t="s">
        <v>14057</v>
      </c>
      <c r="U444" s="138" t="s">
        <v>14058</v>
      </c>
      <c r="V444" s="138" t="s">
        <v>14058</v>
      </c>
      <c r="W444" s="138" t="s">
        <v>14059</v>
      </c>
      <c r="X444" s="138" t="s">
        <v>14060</v>
      </c>
      <c r="Y444" s="138" t="s">
        <v>14061</v>
      </c>
      <c r="Z444" s="138" t="s">
        <v>14062</v>
      </c>
      <c r="AA444" s="393">
        <v>1.4354166666666666</v>
      </c>
      <c r="AB444" s="134" t="s">
        <v>14063</v>
      </c>
      <c r="AC444" s="128" t="s">
        <v>14064</v>
      </c>
      <c r="AD444" s="415">
        <v>1.2138888888888888</v>
      </c>
      <c r="AE444" s="134" t="s">
        <v>14065</v>
      </c>
      <c r="AF444" s="379">
        <v>1.1708333333333334</v>
      </c>
      <c r="AG444" s="134" t="s">
        <v>14066</v>
      </c>
      <c r="AH444" s="128" t="s">
        <v>14067</v>
      </c>
      <c r="AI444" s="138" t="s">
        <v>13815</v>
      </c>
      <c r="AJ444" s="128" t="s">
        <v>14068</v>
      </c>
      <c r="AK444" s="379">
        <v>1.707638888888889</v>
      </c>
      <c r="AL444" s="379">
        <v>1.15</v>
      </c>
      <c r="AM444" s="138" t="s">
        <v>14070</v>
      </c>
      <c r="AN444" s="134" t="s">
        <v>14071</v>
      </c>
      <c r="AO444" s="134" t="s">
        <v>14072</v>
      </c>
      <c r="AP444" s="140">
        <v>0.9076388888888889</v>
      </c>
      <c r="AQ444" s="140">
        <v>0.8354166666666667</v>
      </c>
      <c r="AR444" s="128" t="s">
        <v>14073</v>
      </c>
      <c r="AS444" s="379">
        <v>1.007638888888889</v>
      </c>
      <c r="AT444" s="134" t="s">
        <v>14074</v>
      </c>
      <c r="AU444" s="416">
        <v>1.1659722222222222</v>
      </c>
      <c r="AV444" s="128" t="s">
        <v>14075</v>
      </c>
      <c r="AW444" s="379">
        <v>1.1826388888888888</v>
      </c>
      <c r="AX444" s="130">
        <v>0.7784722222222222</v>
      </c>
      <c r="AY444" s="140">
        <v>0.6520833333333333</v>
      </c>
      <c r="BA444" s="128" t="s">
        <v>4250</v>
      </c>
      <c r="BB444" s="134" t="s">
        <v>14076</v>
      </c>
      <c r="BC444" s="141" t="s">
        <v>14077</v>
      </c>
      <c r="BD444" s="379">
        <v>1.0361111111111112</v>
      </c>
      <c r="BE444" s="416">
        <v>0.95</v>
      </c>
      <c r="BF444" s="141"/>
      <c r="BG444" s="141"/>
      <c r="BH444" s="141"/>
    </row>
    <row r="445">
      <c r="A445" s="122">
        <f t="shared" si="3"/>
        <v>0</v>
      </c>
      <c r="B445" s="122">
        <f t="shared" si="4"/>
        <v>0</v>
      </c>
      <c r="C445" s="122">
        <f t="shared" si="5"/>
        <v>0</v>
      </c>
      <c r="D445" s="122">
        <f t="shared" si="6"/>
        <v>0</v>
      </c>
      <c r="E445" s="122">
        <f t="shared" si="2"/>
        <v>460</v>
      </c>
      <c r="F445" s="135" t="s">
        <v>14078</v>
      </c>
      <c r="H445" s="135" t="s">
        <v>14079</v>
      </c>
      <c r="I445" s="135" t="s">
        <v>14080</v>
      </c>
      <c r="J445" s="135" t="s">
        <v>14081</v>
      </c>
      <c r="L445" s="175" t="s">
        <v>14082</v>
      </c>
      <c r="M445" s="175" t="s">
        <v>661</v>
      </c>
      <c r="N445" s="169" t="s">
        <v>14083</v>
      </c>
      <c r="O445" s="123" t="s">
        <v>615</v>
      </c>
      <c r="P445" s="142">
        <v>0.8708333333333333</v>
      </c>
      <c r="Q445" s="142">
        <v>0.9034722222222222</v>
      </c>
      <c r="R445" s="391">
        <v>1.0618055555555554</v>
      </c>
      <c r="S445" s="391">
        <v>1.238888888888889</v>
      </c>
      <c r="T445" s="391">
        <v>1.3770833333333334</v>
      </c>
      <c r="U445" s="391">
        <v>1.38125</v>
      </c>
      <c r="V445" s="391">
        <v>1.38125</v>
      </c>
      <c r="W445" s="142">
        <v>0.6868055555555556</v>
      </c>
      <c r="X445" s="391">
        <v>1.3006944444444444</v>
      </c>
      <c r="Y445" s="391">
        <v>1.2597222222222222</v>
      </c>
      <c r="Z445" s="142">
        <v>0.8708333333333333</v>
      </c>
      <c r="AA445" s="128" t="s">
        <v>14084</v>
      </c>
      <c r="AB445" s="379">
        <v>1.2798611111111111</v>
      </c>
      <c r="AC445" s="416">
        <v>1.1256944444444446</v>
      </c>
      <c r="AD445" s="147" t="s">
        <v>14086</v>
      </c>
      <c r="AE445" s="379">
        <v>1.5375</v>
      </c>
      <c r="AF445" s="134" t="s">
        <v>14087</v>
      </c>
      <c r="AG445" s="379">
        <v>1.1701388888888888</v>
      </c>
      <c r="AH445" s="416">
        <v>1.2770833333333333</v>
      </c>
      <c r="AI445" s="391">
        <v>1.2604166666666667</v>
      </c>
      <c r="AJ445" s="145">
        <v>0.9347222222222222</v>
      </c>
      <c r="AK445" s="134" t="s">
        <v>14088</v>
      </c>
      <c r="AL445" s="134" t="s">
        <v>14089</v>
      </c>
      <c r="AM445" s="142">
        <v>0.8604166666666667</v>
      </c>
      <c r="AN445" s="379">
        <v>1.1597222222222223</v>
      </c>
      <c r="AO445" s="379">
        <v>1.1513888888888888</v>
      </c>
      <c r="AP445" s="128" t="s">
        <v>14090</v>
      </c>
      <c r="AQ445" s="128" t="s">
        <v>14091</v>
      </c>
      <c r="AR445" s="140">
        <v>0.9826388888888888</v>
      </c>
      <c r="AS445" s="134" t="s">
        <v>14092</v>
      </c>
      <c r="AT445" s="379">
        <v>1.132638888888889</v>
      </c>
      <c r="AU445" s="128" t="s">
        <v>1345</v>
      </c>
      <c r="AV445" s="393">
        <v>1.2041666666666666</v>
      </c>
      <c r="AW445" s="134" t="s">
        <v>14093</v>
      </c>
      <c r="AX445" s="134" t="s">
        <v>14094</v>
      </c>
      <c r="AY445" s="128" t="s">
        <v>14095</v>
      </c>
      <c r="BA445" s="140">
        <v>0.7444444444444445</v>
      </c>
      <c r="BB445" s="130">
        <v>0.8493055555555555</v>
      </c>
      <c r="BC445" s="422">
        <v>1.104861111111111</v>
      </c>
      <c r="BD445" s="134" t="s">
        <v>14096</v>
      </c>
      <c r="BE445" s="128" t="s">
        <v>14097</v>
      </c>
      <c r="BF445" s="422"/>
      <c r="BG445" s="422"/>
      <c r="BH445" s="422"/>
    </row>
    <row r="446">
      <c r="A446" s="122">
        <f t="shared" si="3"/>
        <v>0</v>
      </c>
      <c r="B446" s="122">
        <f t="shared" si="4"/>
        <v>0</v>
      </c>
      <c r="C446" s="122">
        <f t="shared" si="5"/>
        <v>0</v>
      </c>
      <c r="D446" s="122">
        <f t="shared" si="6"/>
        <v>0</v>
      </c>
      <c r="E446" s="122">
        <f t="shared" si="2"/>
        <v>472</v>
      </c>
      <c r="F446" s="135">
        <v>148.0</v>
      </c>
      <c r="H446" s="135">
        <v>148.0</v>
      </c>
      <c r="I446" s="135">
        <v>148.0</v>
      </c>
      <c r="J446" s="135">
        <v>148.0</v>
      </c>
      <c r="L446" s="175" t="s">
        <v>14098</v>
      </c>
      <c r="M446" s="175" t="s">
        <v>14099</v>
      </c>
      <c r="N446" s="169" t="s">
        <v>14100</v>
      </c>
      <c r="O446" s="123" t="s">
        <v>14101</v>
      </c>
      <c r="P446" s="138" t="s">
        <v>14102</v>
      </c>
      <c r="Q446" s="138" t="s">
        <v>14103</v>
      </c>
      <c r="R446" s="138" t="s">
        <v>14105</v>
      </c>
      <c r="S446" s="138" t="s">
        <v>14106</v>
      </c>
      <c r="T446" s="138" t="s">
        <v>14107</v>
      </c>
      <c r="U446" s="138" t="s">
        <v>14108</v>
      </c>
      <c r="V446" s="138" t="s">
        <v>14108</v>
      </c>
      <c r="W446" s="138" t="s">
        <v>14109</v>
      </c>
      <c r="X446" s="138" t="s">
        <v>14110</v>
      </c>
      <c r="Y446" s="138" t="s">
        <v>14111</v>
      </c>
      <c r="Z446" s="138" t="s">
        <v>14112</v>
      </c>
      <c r="AA446" s="393">
        <v>1.4402777777777778</v>
      </c>
      <c r="AB446" s="379">
        <v>1.2833333333333334</v>
      </c>
      <c r="AC446" s="128" t="s">
        <v>14113</v>
      </c>
      <c r="AD446" s="415">
        <v>1.2222222222222223</v>
      </c>
      <c r="AE446" s="134" t="s">
        <v>14114</v>
      </c>
      <c r="AF446" s="379">
        <v>1.1770833333333333</v>
      </c>
      <c r="AG446" s="134" t="s">
        <v>14115</v>
      </c>
      <c r="AH446" s="128" t="s">
        <v>14116</v>
      </c>
      <c r="AI446" s="138" t="s">
        <v>13872</v>
      </c>
      <c r="AJ446" s="128" t="s">
        <v>14117</v>
      </c>
      <c r="AK446" s="379">
        <v>1.7138888888888888</v>
      </c>
      <c r="AL446" s="379">
        <v>1.1569444444444446</v>
      </c>
      <c r="AM446" s="138" t="s">
        <v>14118</v>
      </c>
      <c r="AN446" s="134" t="s">
        <v>14119</v>
      </c>
      <c r="AO446" s="134" t="s">
        <v>14120</v>
      </c>
      <c r="AP446" s="140">
        <v>0.9104166666666667</v>
      </c>
      <c r="AQ446" s="140">
        <v>0.8395833333333333</v>
      </c>
      <c r="AR446" s="128" t="s">
        <v>14121</v>
      </c>
      <c r="AS446" s="379">
        <v>1.0083333333333333</v>
      </c>
      <c r="AT446" s="134" t="s">
        <v>14122</v>
      </c>
      <c r="AU446" s="416">
        <v>1.1743055555555555</v>
      </c>
      <c r="AV446" s="128" t="s">
        <v>14123</v>
      </c>
      <c r="AW446" s="379">
        <v>1.1909722222222223</v>
      </c>
      <c r="AX446" s="130">
        <v>0.7847222222222222</v>
      </c>
      <c r="AY446" s="140">
        <v>0.6527777777777778</v>
      </c>
      <c r="BA446" s="128" t="s">
        <v>14124</v>
      </c>
      <c r="BB446" s="134" t="s">
        <v>14125</v>
      </c>
      <c r="BC446" s="141" t="s">
        <v>14126</v>
      </c>
      <c r="BD446" s="379">
        <v>1.0375</v>
      </c>
      <c r="BE446" s="416">
        <v>0.9527777777777777</v>
      </c>
      <c r="BF446" s="141"/>
      <c r="BG446" s="141"/>
      <c r="BH446" s="141"/>
    </row>
    <row r="447">
      <c r="A447" s="122">
        <f t="shared" si="3"/>
        <v>0</v>
      </c>
      <c r="B447" s="122">
        <f t="shared" si="4"/>
        <v>0</v>
      </c>
      <c r="C447" s="122">
        <f t="shared" si="5"/>
        <v>0</v>
      </c>
      <c r="D447" s="122">
        <f t="shared" si="6"/>
        <v>0</v>
      </c>
      <c r="E447" s="122">
        <f t="shared" si="2"/>
        <v>281</v>
      </c>
      <c r="F447" s="135" t="s">
        <v>14127</v>
      </c>
      <c r="H447" s="135" t="s">
        <v>14128</v>
      </c>
      <c r="I447" s="135" t="s">
        <v>14129</v>
      </c>
      <c r="J447" s="135" t="s">
        <v>14130</v>
      </c>
      <c r="L447" s="175" t="s">
        <v>14131</v>
      </c>
      <c r="M447" s="175" t="s">
        <v>14132</v>
      </c>
      <c r="N447" s="169" t="s">
        <v>14133</v>
      </c>
      <c r="O447" s="123" t="s">
        <v>14134</v>
      </c>
      <c r="P447" s="142">
        <v>0.8770833333333333</v>
      </c>
      <c r="Q447" s="142">
        <v>0.9076388888888889</v>
      </c>
      <c r="R447" s="391">
        <v>1.0715277777777779</v>
      </c>
      <c r="S447" s="391">
        <v>1.2416666666666667</v>
      </c>
      <c r="T447" s="391">
        <v>1.3833333333333333</v>
      </c>
      <c r="U447" s="391">
        <v>1.3819444444444444</v>
      </c>
      <c r="V447" s="391">
        <v>1.3819444444444444</v>
      </c>
      <c r="W447" s="142">
        <v>0.6909722222222222</v>
      </c>
      <c r="X447" s="391">
        <v>1.3041666666666667</v>
      </c>
      <c r="Y447" s="391">
        <v>1.2666666666666666</v>
      </c>
      <c r="Z447" s="142">
        <v>0.875</v>
      </c>
      <c r="AA447" s="128" t="s">
        <v>14136</v>
      </c>
      <c r="AB447" s="134" t="s">
        <v>14137</v>
      </c>
      <c r="AC447" s="416">
        <v>1.13125</v>
      </c>
      <c r="AD447" s="147" t="s">
        <v>14138</v>
      </c>
      <c r="AE447" s="379">
        <v>1.5409722222222222</v>
      </c>
      <c r="AF447" s="134" t="s">
        <v>14139</v>
      </c>
      <c r="AG447" s="379">
        <v>1.175</v>
      </c>
      <c r="AH447" s="416">
        <v>1.2784722222222222</v>
      </c>
      <c r="AI447" s="391">
        <v>1.2631944444444445</v>
      </c>
      <c r="AJ447" s="145">
        <v>0.9395833333333333</v>
      </c>
      <c r="AK447" s="134" t="s">
        <v>14140</v>
      </c>
      <c r="AL447" s="134" t="s">
        <v>14141</v>
      </c>
      <c r="AM447" s="142">
        <v>0.875</v>
      </c>
      <c r="AN447" s="379">
        <v>1.1729166666666666</v>
      </c>
      <c r="AO447" s="379">
        <v>1.1541666666666666</v>
      </c>
      <c r="AP447" s="128" t="s">
        <v>14142</v>
      </c>
      <c r="AQ447" s="128" t="s">
        <v>14143</v>
      </c>
      <c r="AR447" s="140">
        <v>0.9868055555555556</v>
      </c>
      <c r="AS447" s="134" t="s">
        <v>14144</v>
      </c>
      <c r="AT447" s="379">
        <v>1.1479166666666667</v>
      </c>
      <c r="AU447" s="128" t="s">
        <v>8424</v>
      </c>
      <c r="AV447" s="393">
        <v>1.2097222222222221</v>
      </c>
      <c r="AW447" s="134" t="s">
        <v>14145</v>
      </c>
      <c r="AX447" s="134" t="s">
        <v>14146</v>
      </c>
      <c r="AY447" s="128" t="s">
        <v>14147</v>
      </c>
      <c r="BA447" s="140">
        <v>0.7479166666666667</v>
      </c>
      <c r="BB447" s="130">
        <v>0.8541666666666666</v>
      </c>
      <c r="BC447" s="422">
        <v>1.1097222222222223</v>
      </c>
      <c r="BD447" s="134" t="s">
        <v>14148</v>
      </c>
      <c r="BE447" s="128" t="s">
        <v>14149</v>
      </c>
      <c r="BF447" s="422"/>
      <c r="BG447" s="422"/>
      <c r="BH447" s="422"/>
    </row>
    <row r="448">
      <c r="A448" s="122">
        <f t="shared" si="3"/>
        <v>0</v>
      </c>
      <c r="B448" s="122">
        <f t="shared" si="4"/>
        <v>0</v>
      </c>
      <c r="C448" s="122">
        <f t="shared" si="5"/>
        <v>0</v>
      </c>
      <c r="D448" s="122">
        <f t="shared" si="6"/>
        <v>0</v>
      </c>
      <c r="E448" s="122">
        <f t="shared" si="2"/>
        <v>489</v>
      </c>
      <c r="F448" s="135" t="s">
        <v>14150</v>
      </c>
      <c r="H448" s="135" t="s">
        <v>14151</v>
      </c>
      <c r="I448" s="135" t="s">
        <v>14152</v>
      </c>
      <c r="J448" s="135" t="s">
        <v>14153</v>
      </c>
      <c r="L448" s="175" t="s">
        <v>661</v>
      </c>
      <c r="M448" s="175" t="s">
        <v>14154</v>
      </c>
      <c r="N448" s="169" t="s">
        <v>14155</v>
      </c>
      <c r="O448" s="123" t="s">
        <v>14156</v>
      </c>
      <c r="P448" s="138" t="s">
        <v>14158</v>
      </c>
      <c r="Q448" s="138" t="s">
        <v>3926</v>
      </c>
      <c r="R448" s="138" t="s">
        <v>14159</v>
      </c>
      <c r="S448" s="138" t="s">
        <v>14160</v>
      </c>
      <c r="T448" s="138" t="s">
        <v>14161</v>
      </c>
      <c r="U448" s="138" t="s">
        <v>14162</v>
      </c>
      <c r="V448" s="138" t="s">
        <v>14162</v>
      </c>
      <c r="W448" s="138" t="s">
        <v>14163</v>
      </c>
      <c r="X448" s="138" t="s">
        <v>14164</v>
      </c>
      <c r="Y448" s="138" t="s">
        <v>14165</v>
      </c>
      <c r="Z448" s="138" t="s">
        <v>14166</v>
      </c>
      <c r="AA448" s="393">
        <v>1.445138888888889</v>
      </c>
      <c r="AB448" s="379">
        <v>1.2902777777777779</v>
      </c>
      <c r="AC448" s="128" t="s">
        <v>14167</v>
      </c>
      <c r="AD448" s="415">
        <v>1.2291666666666667</v>
      </c>
      <c r="AE448" s="134" t="s">
        <v>14168</v>
      </c>
      <c r="AF448" s="379">
        <v>1.18125</v>
      </c>
      <c r="AG448" s="134" t="s">
        <v>14169</v>
      </c>
      <c r="AH448" s="128" t="s">
        <v>14170</v>
      </c>
      <c r="AI448" s="138" t="s">
        <v>1345</v>
      </c>
      <c r="AJ448" s="128" t="s">
        <v>14171</v>
      </c>
      <c r="AK448" s="379">
        <v>1.7152777777777777</v>
      </c>
      <c r="AL448" s="379">
        <v>1.1631944444444444</v>
      </c>
      <c r="AM448" s="138" t="s">
        <v>14172</v>
      </c>
      <c r="AN448" s="134" t="s">
        <v>14173</v>
      </c>
      <c r="AO448" s="134" t="s">
        <v>14174</v>
      </c>
      <c r="AP448" s="140">
        <v>0.9159722222222222</v>
      </c>
      <c r="AQ448" s="140">
        <v>0.8458333333333333</v>
      </c>
      <c r="AR448" s="128" t="s">
        <v>14175</v>
      </c>
      <c r="AS448" s="379">
        <v>1.01875</v>
      </c>
      <c r="AT448" s="134" t="s">
        <v>14176</v>
      </c>
      <c r="AU448" s="416">
        <v>1.176388888888889</v>
      </c>
      <c r="AV448" s="128" t="s">
        <v>14177</v>
      </c>
      <c r="AW448" s="379">
        <v>1.1979166666666667</v>
      </c>
      <c r="AX448" s="130">
        <v>0.7951388888888888</v>
      </c>
      <c r="AY448" s="140">
        <v>0.6576388888888889</v>
      </c>
      <c r="BA448" s="128" t="s">
        <v>14178</v>
      </c>
      <c r="BB448" s="134" t="s">
        <v>14179</v>
      </c>
      <c r="BC448" s="141" t="s">
        <v>14180</v>
      </c>
      <c r="BD448" s="379">
        <v>1.0416666666666667</v>
      </c>
      <c r="BE448" s="416">
        <v>0.9611111111111111</v>
      </c>
      <c r="BF448" s="141"/>
      <c r="BG448" s="141"/>
      <c r="BH448" s="141"/>
    </row>
    <row r="449">
      <c r="A449" s="122">
        <f t="shared" si="3"/>
        <v>0</v>
      </c>
      <c r="B449" s="122">
        <f t="shared" si="4"/>
        <v>0</v>
      </c>
      <c r="C449" s="122">
        <f t="shared" si="5"/>
        <v>0</v>
      </c>
      <c r="D449" s="122">
        <f t="shared" si="6"/>
        <v>0</v>
      </c>
      <c r="E449" s="122">
        <f t="shared" si="2"/>
        <v>282</v>
      </c>
      <c r="F449" s="135">
        <v>149.0</v>
      </c>
      <c r="H449" s="135">
        <v>149.0</v>
      </c>
      <c r="I449" s="135">
        <v>149.0</v>
      </c>
      <c r="J449" s="135">
        <v>149.0</v>
      </c>
      <c r="L449" s="175" t="s">
        <v>14181</v>
      </c>
      <c r="M449" s="175" t="s">
        <v>14182</v>
      </c>
      <c r="N449" s="169" t="s">
        <v>14183</v>
      </c>
      <c r="O449" s="123" t="s">
        <v>14184</v>
      </c>
      <c r="P449" s="142">
        <v>0.8819444444444444</v>
      </c>
      <c r="Q449" s="142">
        <v>0.9111111111111111</v>
      </c>
      <c r="R449" s="391">
        <v>1.0763888888888888</v>
      </c>
      <c r="S449" s="391">
        <v>1.2472222222222222</v>
      </c>
      <c r="T449" s="391">
        <v>1.3916666666666666</v>
      </c>
      <c r="U449" s="391">
        <v>1.3847222222222222</v>
      </c>
      <c r="V449" s="391">
        <v>1.3847222222222222</v>
      </c>
      <c r="W449" s="142">
        <v>0.6916666666666667</v>
      </c>
      <c r="X449" s="391">
        <v>1.3090277777777777</v>
      </c>
      <c r="Y449" s="391">
        <v>1.273611111111111</v>
      </c>
      <c r="Z449" s="142">
        <v>0.8770833333333333</v>
      </c>
      <c r="AA449" s="128" t="s">
        <v>14185</v>
      </c>
      <c r="AB449" s="134" t="s">
        <v>14186</v>
      </c>
      <c r="AC449" s="416">
        <v>1.1347222222222222</v>
      </c>
      <c r="AD449" s="147" t="s">
        <v>14187</v>
      </c>
      <c r="AE449" s="379">
        <v>1.5479166666666666</v>
      </c>
      <c r="AF449" s="134" t="s">
        <v>14189</v>
      </c>
      <c r="AG449" s="379">
        <v>1.1805555555555556</v>
      </c>
      <c r="AH449" s="416">
        <v>1.2868055555555555</v>
      </c>
      <c r="AI449" s="391">
        <v>1.2666666666666666</v>
      </c>
      <c r="AJ449" s="145">
        <v>0.94375</v>
      </c>
      <c r="AK449" s="134" t="s">
        <v>14190</v>
      </c>
      <c r="AL449" s="134" t="s">
        <v>14191</v>
      </c>
      <c r="AM449" s="142">
        <v>0.8791666666666667</v>
      </c>
      <c r="AN449" s="379">
        <v>1.1756944444444444</v>
      </c>
      <c r="AO449" s="379">
        <v>1.1590277777777778</v>
      </c>
      <c r="AP449" s="128" t="s">
        <v>14192</v>
      </c>
      <c r="AQ449" s="128" t="s">
        <v>14193</v>
      </c>
      <c r="AR449" s="140">
        <v>0.9965277777777778</v>
      </c>
      <c r="AS449" s="134" t="s">
        <v>14194</v>
      </c>
      <c r="AT449" s="379">
        <v>1.1576388888888889</v>
      </c>
      <c r="AU449" s="128" t="s">
        <v>14195</v>
      </c>
      <c r="AV449" s="393">
        <v>1.2138888888888888</v>
      </c>
      <c r="AW449" s="134" t="s">
        <v>14196</v>
      </c>
      <c r="AX449" s="134" t="s">
        <v>14197</v>
      </c>
      <c r="AY449" s="128" t="s">
        <v>8425</v>
      </c>
      <c r="BA449" s="140">
        <v>0.75</v>
      </c>
      <c r="BB449" s="130">
        <v>0.8555555555555555</v>
      </c>
      <c r="BC449" s="422">
        <v>1.1131944444444444</v>
      </c>
      <c r="BD449" s="134" t="s">
        <v>14198</v>
      </c>
      <c r="BE449" s="128" t="s">
        <v>14199</v>
      </c>
      <c r="BF449" s="422"/>
      <c r="BG449" s="422"/>
      <c r="BH449" s="422"/>
    </row>
    <row r="450">
      <c r="A450" s="122">
        <f t="shared" si="3"/>
        <v>0</v>
      </c>
      <c r="B450" s="122">
        <f t="shared" si="4"/>
        <v>0</v>
      </c>
      <c r="C450" s="122">
        <f t="shared" si="5"/>
        <v>0</v>
      </c>
      <c r="D450" s="122">
        <f t="shared" si="6"/>
        <v>0</v>
      </c>
      <c r="E450" s="122">
        <f t="shared" si="2"/>
        <v>576</v>
      </c>
      <c r="F450" s="135" t="s">
        <v>14200</v>
      </c>
      <c r="H450" s="135" t="s">
        <v>14201</v>
      </c>
      <c r="I450" s="135" t="s">
        <v>14202</v>
      </c>
      <c r="J450" s="135" t="s">
        <v>14203</v>
      </c>
      <c r="L450" s="175" t="s">
        <v>14204</v>
      </c>
      <c r="M450" s="175" t="s">
        <v>14205</v>
      </c>
      <c r="N450" s="169" t="s">
        <v>14206</v>
      </c>
      <c r="O450" s="123" t="s">
        <v>14208</v>
      </c>
      <c r="P450" s="138" t="s">
        <v>14209</v>
      </c>
      <c r="Q450" s="138" t="s">
        <v>14210</v>
      </c>
      <c r="R450" s="138" t="s">
        <v>14211</v>
      </c>
      <c r="S450" s="138" t="s">
        <v>14212</v>
      </c>
      <c r="T450" s="138" t="s">
        <v>14213</v>
      </c>
      <c r="U450" s="138" t="s">
        <v>14214</v>
      </c>
      <c r="V450" s="138" t="s">
        <v>14214</v>
      </c>
      <c r="W450" s="138" t="s">
        <v>862</v>
      </c>
      <c r="X450" s="138" t="s">
        <v>14215</v>
      </c>
      <c r="Y450" s="138" t="s">
        <v>14216</v>
      </c>
      <c r="Z450" s="138" t="s">
        <v>14217</v>
      </c>
      <c r="AA450" s="393">
        <v>1.4513888888888888</v>
      </c>
      <c r="AB450" s="379">
        <v>1.2986111111111112</v>
      </c>
      <c r="AC450" s="128" t="s">
        <v>14218</v>
      </c>
      <c r="AD450" s="415">
        <v>1.2361111111111112</v>
      </c>
      <c r="AE450" s="134" t="s">
        <v>14219</v>
      </c>
      <c r="AF450" s="379">
        <v>1.1847222222222222</v>
      </c>
      <c r="AG450" s="134" t="s">
        <v>14220</v>
      </c>
      <c r="AH450" s="128" t="s">
        <v>14221</v>
      </c>
      <c r="AI450" s="138" t="s">
        <v>13969</v>
      </c>
      <c r="AJ450" s="128" t="s">
        <v>14222</v>
      </c>
      <c r="AK450" s="379">
        <v>1.7243055555555555</v>
      </c>
      <c r="AL450" s="379">
        <v>1.1659722222222222</v>
      </c>
      <c r="AM450" s="138" t="s">
        <v>14223</v>
      </c>
      <c r="AN450" s="134" t="s">
        <v>14224</v>
      </c>
      <c r="AO450" s="134" t="s">
        <v>14225</v>
      </c>
      <c r="AP450" s="140">
        <v>0.9180555555555555</v>
      </c>
      <c r="AQ450" s="140">
        <v>0.8479166666666667</v>
      </c>
      <c r="AR450" s="128" t="s">
        <v>14226</v>
      </c>
      <c r="AS450" s="379">
        <v>1.0229166666666667</v>
      </c>
      <c r="AT450" s="134" t="s">
        <v>728</v>
      </c>
      <c r="AU450" s="416">
        <v>1.1784722222222221</v>
      </c>
      <c r="AV450" s="128" t="s">
        <v>14227</v>
      </c>
      <c r="AW450" s="379">
        <v>1.20625</v>
      </c>
      <c r="AX450" s="130">
        <v>0.8006944444444445</v>
      </c>
      <c r="AY450" s="140">
        <v>0.6611111111111111</v>
      </c>
      <c r="BA450" s="128" t="s">
        <v>14228</v>
      </c>
      <c r="BB450" s="134" t="s">
        <v>14229</v>
      </c>
      <c r="BC450" s="141" t="s">
        <v>14230</v>
      </c>
      <c r="BD450" s="379">
        <v>1.0416666666666667</v>
      </c>
      <c r="BE450" s="416">
        <v>0.9631944444444445</v>
      </c>
      <c r="BF450" s="141"/>
      <c r="BG450" s="141"/>
      <c r="BH450" s="141"/>
    </row>
    <row r="451">
      <c r="A451" s="122">
        <f t="shared" si="3"/>
        <v>0</v>
      </c>
      <c r="B451" s="122">
        <f t="shared" si="4"/>
        <v>0</v>
      </c>
      <c r="C451" s="122">
        <f t="shared" si="5"/>
        <v>0</v>
      </c>
      <c r="D451" s="122">
        <f t="shared" si="6"/>
        <v>0</v>
      </c>
      <c r="E451" s="122">
        <f t="shared" si="2"/>
        <v>294</v>
      </c>
      <c r="F451" s="135" t="s">
        <v>14231</v>
      </c>
      <c r="H451" s="135" t="s">
        <v>14232</v>
      </c>
      <c r="I451" s="135" t="s">
        <v>5052</v>
      </c>
      <c r="J451" s="135" t="s">
        <v>14233</v>
      </c>
      <c r="L451" s="175" t="s">
        <v>14234</v>
      </c>
      <c r="M451" s="175" t="s">
        <v>14235</v>
      </c>
      <c r="N451" s="169" t="s">
        <v>14236</v>
      </c>
      <c r="O451" s="123" t="s">
        <v>1196</v>
      </c>
      <c r="P451" s="142">
        <v>0.8881944444444444</v>
      </c>
      <c r="Q451" s="142">
        <v>0.9125</v>
      </c>
      <c r="R451" s="391">
        <v>1.0819444444444444</v>
      </c>
      <c r="S451" s="391">
        <v>1.2534722222222223</v>
      </c>
      <c r="T451" s="391">
        <v>1.3972222222222221</v>
      </c>
      <c r="U451" s="391">
        <v>1.3881944444444445</v>
      </c>
      <c r="V451" s="391">
        <v>1.3881944444444445</v>
      </c>
      <c r="W451" s="142">
        <v>0.6951388888888889</v>
      </c>
      <c r="X451" s="391">
        <v>1.3111111111111111</v>
      </c>
      <c r="Y451" s="391">
        <v>1.2777777777777777</v>
      </c>
      <c r="Z451" s="142">
        <v>0.8777777777777778</v>
      </c>
      <c r="AA451" s="128" t="s">
        <v>14238</v>
      </c>
      <c r="AB451" s="134" t="s">
        <v>14239</v>
      </c>
      <c r="AC451" s="416">
        <v>1.1430555555555555</v>
      </c>
      <c r="AD451" s="147" t="s">
        <v>14240</v>
      </c>
      <c r="AE451" s="379">
        <v>1.5520833333333333</v>
      </c>
      <c r="AF451" s="134" t="s">
        <v>14241</v>
      </c>
      <c r="AG451" s="379">
        <v>1.1854166666666666</v>
      </c>
      <c r="AH451" s="416">
        <v>1.288888888888889</v>
      </c>
      <c r="AI451" s="391">
        <v>1.2694444444444444</v>
      </c>
      <c r="AJ451" s="145">
        <v>0.9458333333333333</v>
      </c>
      <c r="AK451" s="134" t="s">
        <v>14242</v>
      </c>
      <c r="AL451" s="134" t="s">
        <v>14243</v>
      </c>
      <c r="AM451" s="142">
        <v>0.88125</v>
      </c>
      <c r="AN451" s="379">
        <v>1.1826388888888888</v>
      </c>
      <c r="AO451" s="379">
        <v>1.163888888888889</v>
      </c>
      <c r="AP451" s="128" t="s">
        <v>14244</v>
      </c>
      <c r="AQ451" s="128" t="s">
        <v>14245</v>
      </c>
      <c r="AR451" s="140">
        <v>0.9986111111111111</v>
      </c>
      <c r="AS451" s="134" t="s">
        <v>14246</v>
      </c>
      <c r="AT451" s="379">
        <v>1.1631944444444444</v>
      </c>
      <c r="AU451" s="128" t="s">
        <v>14247</v>
      </c>
      <c r="AV451" s="393">
        <v>1.2201388888888889</v>
      </c>
      <c r="AW451" s="134" t="s">
        <v>14248</v>
      </c>
      <c r="AX451" s="134" t="s">
        <v>14249</v>
      </c>
      <c r="AY451" s="128" t="s">
        <v>14250</v>
      </c>
      <c r="BA451" s="140">
        <v>0.7513888888888889</v>
      </c>
      <c r="BB451" s="130">
        <v>0.8555555555555555</v>
      </c>
      <c r="BC451" s="422">
        <v>1.1152777777777778</v>
      </c>
      <c r="BD451" s="134" t="s">
        <v>14251</v>
      </c>
      <c r="BE451" s="128" t="s">
        <v>14252</v>
      </c>
      <c r="BF451" s="422"/>
      <c r="BG451" s="422"/>
      <c r="BH451" s="422"/>
    </row>
    <row r="452">
      <c r="A452" s="122">
        <f t="shared" si="3"/>
        <v>0</v>
      </c>
      <c r="B452" s="122">
        <f t="shared" si="4"/>
        <v>0</v>
      </c>
      <c r="C452" s="122">
        <f t="shared" si="5"/>
        <v>0</v>
      </c>
      <c r="D452" s="122">
        <f t="shared" si="6"/>
        <v>0</v>
      </c>
      <c r="E452" s="122">
        <f t="shared" si="2"/>
        <v>496</v>
      </c>
      <c r="F452" s="135">
        <v>150.0</v>
      </c>
      <c r="H452" s="135">
        <v>150.0</v>
      </c>
      <c r="I452" s="135">
        <v>150.0</v>
      </c>
      <c r="J452" s="135">
        <v>150.0</v>
      </c>
      <c r="L452" s="175" t="s">
        <v>615</v>
      </c>
      <c r="M452" s="175" t="s">
        <v>14253</v>
      </c>
      <c r="N452" s="169" t="s">
        <v>14255</v>
      </c>
      <c r="O452" s="123" t="s">
        <v>14256</v>
      </c>
      <c r="P452" s="138" t="s">
        <v>14257</v>
      </c>
      <c r="Q452" s="138" t="s">
        <v>14258</v>
      </c>
      <c r="R452" s="138" t="s">
        <v>14259</v>
      </c>
      <c r="S452" s="138" t="s">
        <v>14260</v>
      </c>
      <c r="T452" s="138" t="s">
        <v>14261</v>
      </c>
      <c r="U452" s="138" t="s">
        <v>14262</v>
      </c>
      <c r="V452" s="138" t="s">
        <v>14262</v>
      </c>
      <c r="W452" s="138" t="s">
        <v>14263</v>
      </c>
      <c r="X452" s="138" t="s">
        <v>14264</v>
      </c>
      <c r="Y452" s="138" t="s">
        <v>14265</v>
      </c>
      <c r="Z452" s="138" t="s">
        <v>14266</v>
      </c>
      <c r="AA452" s="393">
        <v>1.4548611111111112</v>
      </c>
      <c r="AB452" s="379">
        <v>1.3041666666666667</v>
      </c>
      <c r="AC452" s="128" t="s">
        <v>14267</v>
      </c>
      <c r="AD452" s="415">
        <v>1.2465277777777777</v>
      </c>
      <c r="AE452" s="379">
        <v>1.5590277777777777</v>
      </c>
      <c r="AF452" s="379">
        <v>1.1888888888888889</v>
      </c>
      <c r="AG452" s="134" t="s">
        <v>14268</v>
      </c>
      <c r="AH452" s="128" t="s">
        <v>14269</v>
      </c>
      <c r="AI452" s="138" t="s">
        <v>14020</v>
      </c>
      <c r="AJ452" s="128" t="s">
        <v>14270</v>
      </c>
      <c r="AK452" s="379">
        <v>1.7368055555555555</v>
      </c>
      <c r="AL452" s="379">
        <v>1.16875</v>
      </c>
      <c r="AM452" s="138" t="s">
        <v>14271</v>
      </c>
      <c r="AN452" s="134" t="s">
        <v>14272</v>
      </c>
      <c r="AO452" s="134" t="s">
        <v>14273</v>
      </c>
      <c r="AP452" s="140">
        <v>0.9201388888888888</v>
      </c>
      <c r="AQ452" s="140">
        <v>0.8534722222222222</v>
      </c>
      <c r="AR452" s="128" t="s">
        <v>14274</v>
      </c>
      <c r="AS452" s="379">
        <v>1.0263888888888888</v>
      </c>
      <c r="AT452" s="134" t="s">
        <v>14275</v>
      </c>
      <c r="AU452" s="416">
        <v>1.1881944444444446</v>
      </c>
      <c r="AV452" s="128" t="s">
        <v>14276</v>
      </c>
      <c r="AW452" s="379">
        <v>1.2083333333333333</v>
      </c>
      <c r="AX452" s="130">
        <v>0.8041666666666667</v>
      </c>
      <c r="AY452" s="140">
        <v>0.6618055555555555</v>
      </c>
      <c r="BA452" s="128" t="s">
        <v>7352</v>
      </c>
      <c r="BB452" s="134" t="s">
        <v>14277</v>
      </c>
      <c r="BC452" s="141" t="s">
        <v>14278</v>
      </c>
      <c r="BD452" s="379">
        <v>1.0451388888888888</v>
      </c>
      <c r="BE452" s="416">
        <v>0.9652777777777778</v>
      </c>
      <c r="BF452" s="141"/>
      <c r="BG452" s="141"/>
      <c r="BH452" s="141"/>
    </row>
    <row r="453">
      <c r="A453" s="122">
        <f t="shared" si="3"/>
        <v>0</v>
      </c>
      <c r="B453" s="122">
        <f t="shared" si="4"/>
        <v>0</v>
      </c>
      <c r="C453" s="122">
        <f t="shared" si="5"/>
        <v>0</v>
      </c>
      <c r="D453" s="122">
        <f t="shared" si="6"/>
        <v>0</v>
      </c>
      <c r="E453" s="122">
        <f t="shared" si="2"/>
        <v>365</v>
      </c>
      <c r="F453" s="135" t="s">
        <v>14279</v>
      </c>
      <c r="H453" s="135" t="s">
        <v>14280</v>
      </c>
      <c r="I453" s="135" t="s">
        <v>14281</v>
      </c>
      <c r="J453" s="135" t="s">
        <v>14282</v>
      </c>
      <c r="L453" s="175" t="s">
        <v>14283</v>
      </c>
      <c r="M453" s="175" t="s">
        <v>14284</v>
      </c>
      <c r="N453" s="169" t="s">
        <v>14285</v>
      </c>
      <c r="O453" s="123" t="s">
        <v>615</v>
      </c>
      <c r="P453" s="142">
        <v>0.8923611111111112</v>
      </c>
      <c r="Q453" s="142">
        <v>0.9173611111111111</v>
      </c>
      <c r="R453" s="391">
        <v>1.0833333333333333</v>
      </c>
      <c r="S453" s="391">
        <v>1.2555555555555555</v>
      </c>
      <c r="T453" s="391">
        <v>1.4069444444444446</v>
      </c>
      <c r="U453" s="391">
        <v>1.3916666666666666</v>
      </c>
      <c r="V453" s="391">
        <v>1.3916666666666666</v>
      </c>
      <c r="W453" s="142">
        <v>0.6965277777777777</v>
      </c>
      <c r="X453" s="391">
        <v>1.3145833333333334</v>
      </c>
      <c r="Y453" s="391">
        <v>1.28125</v>
      </c>
      <c r="Z453" s="142">
        <v>0.8791666666666667</v>
      </c>
      <c r="AA453" s="128" t="s">
        <v>14287</v>
      </c>
      <c r="AB453" s="134" t="s">
        <v>14288</v>
      </c>
      <c r="AC453" s="416">
        <v>1.1472222222222221</v>
      </c>
      <c r="AD453" s="147" t="s">
        <v>14289</v>
      </c>
      <c r="AE453" s="134" t="s">
        <v>14290</v>
      </c>
      <c r="AF453" s="134" t="s">
        <v>14291</v>
      </c>
      <c r="AG453" s="379">
        <v>1.1895833333333334</v>
      </c>
      <c r="AH453" s="416">
        <v>1.292361111111111</v>
      </c>
      <c r="AI453" s="391">
        <v>1.275</v>
      </c>
      <c r="AJ453" s="145">
        <v>0.9486111111111111</v>
      </c>
      <c r="AK453" s="134" t="s">
        <v>14292</v>
      </c>
      <c r="AL453" s="134" t="s">
        <v>14293</v>
      </c>
      <c r="AM453" s="142">
        <v>0.8881944444444444</v>
      </c>
      <c r="AN453" s="379">
        <v>1.1881944444444446</v>
      </c>
      <c r="AO453" s="379">
        <v>1.167361111111111</v>
      </c>
      <c r="AP453" s="128" t="s">
        <v>14294</v>
      </c>
      <c r="AQ453" s="128" t="s">
        <v>862</v>
      </c>
      <c r="AR453" s="416">
        <v>1.0</v>
      </c>
      <c r="AS453" s="134" t="s">
        <v>14295</v>
      </c>
      <c r="AT453" s="379">
        <v>1.1659722222222222</v>
      </c>
      <c r="AU453" s="128" t="s">
        <v>14296</v>
      </c>
      <c r="AV453" s="393">
        <v>1.2326388888888888</v>
      </c>
      <c r="AW453" s="134" t="s">
        <v>14297</v>
      </c>
      <c r="AX453" s="134" t="s">
        <v>14298</v>
      </c>
      <c r="AY453" s="128" t="s">
        <v>14299</v>
      </c>
      <c r="BA453" s="140">
        <v>0.7638888888888888</v>
      </c>
      <c r="BB453" s="130">
        <v>0.8645833333333334</v>
      </c>
      <c r="BC453" s="422">
        <v>1.1180555555555556</v>
      </c>
      <c r="BD453" s="134" t="s">
        <v>14300</v>
      </c>
      <c r="BE453" s="128" t="s">
        <v>14301</v>
      </c>
      <c r="BF453" s="422"/>
      <c r="BG453" s="422"/>
      <c r="BH453" s="422"/>
    </row>
    <row r="454">
      <c r="A454" s="122">
        <f t="shared" si="3"/>
        <v>0</v>
      </c>
      <c r="B454" s="122">
        <f t="shared" si="4"/>
        <v>0</v>
      </c>
      <c r="C454" s="122">
        <f t="shared" si="5"/>
        <v>0</v>
      </c>
      <c r="D454" s="122">
        <f t="shared" si="6"/>
        <v>0</v>
      </c>
      <c r="E454" s="122">
        <f t="shared" si="2"/>
        <v>545</v>
      </c>
      <c r="F454" s="135" t="s">
        <v>14302</v>
      </c>
      <c r="H454" s="135" t="s">
        <v>14303</v>
      </c>
      <c r="I454" s="135" t="s">
        <v>14304</v>
      </c>
      <c r="J454" s="135" t="s">
        <v>14305</v>
      </c>
      <c r="L454" s="175" t="s">
        <v>661</v>
      </c>
      <c r="M454" s="175" t="s">
        <v>14307</v>
      </c>
      <c r="N454" s="169" t="s">
        <v>14308</v>
      </c>
      <c r="O454" s="123" t="s">
        <v>14309</v>
      </c>
      <c r="P454" s="138" t="s">
        <v>14310</v>
      </c>
      <c r="Q454" s="138" t="s">
        <v>14311</v>
      </c>
      <c r="R454" s="138" t="s">
        <v>14312</v>
      </c>
      <c r="S454" s="138" t="s">
        <v>3240</v>
      </c>
      <c r="T454" s="138" t="s">
        <v>14313</v>
      </c>
      <c r="U454" s="138" t="s">
        <v>14314</v>
      </c>
      <c r="V454" s="138" t="s">
        <v>14314</v>
      </c>
      <c r="W454" s="138" t="s">
        <v>14315</v>
      </c>
      <c r="X454" s="138" t="s">
        <v>14316</v>
      </c>
      <c r="Y454" s="138" t="s">
        <v>14317</v>
      </c>
      <c r="Z454" s="138" t="s">
        <v>14318</v>
      </c>
      <c r="AA454" s="393">
        <v>1.4604166666666667</v>
      </c>
      <c r="AB454" s="379">
        <v>1.3083333333333333</v>
      </c>
      <c r="AC454" s="128" t="s">
        <v>14319</v>
      </c>
      <c r="AD454" s="415">
        <v>1.2520833333333334</v>
      </c>
      <c r="AE454" s="379">
        <v>1.5680555555555555</v>
      </c>
      <c r="AF454" s="379">
        <v>1.1930555555555555</v>
      </c>
      <c r="AG454" s="134" t="s">
        <v>14320</v>
      </c>
      <c r="AH454" s="128" t="s">
        <v>14321</v>
      </c>
      <c r="AI454" s="138" t="s">
        <v>14067</v>
      </c>
      <c r="AJ454" s="128" t="s">
        <v>14322</v>
      </c>
      <c r="AK454" s="379">
        <v>1.7395833333333333</v>
      </c>
      <c r="AL454" s="379">
        <v>1.1729166666666666</v>
      </c>
      <c r="AM454" s="138" t="s">
        <v>14323</v>
      </c>
      <c r="AN454" s="134" t="s">
        <v>14324</v>
      </c>
      <c r="AO454" s="134" t="s">
        <v>14325</v>
      </c>
      <c r="AP454" s="140">
        <v>0.9208333333333333</v>
      </c>
      <c r="AQ454" s="140">
        <v>0.8604166666666667</v>
      </c>
      <c r="AR454" s="128" t="s">
        <v>14326</v>
      </c>
      <c r="AS454" s="379">
        <v>1.0284722222222222</v>
      </c>
      <c r="AT454" s="134" t="s">
        <v>14327</v>
      </c>
      <c r="AU454" s="416">
        <v>1.1909722222222223</v>
      </c>
      <c r="AV454" s="128" t="s">
        <v>14328</v>
      </c>
      <c r="AW454" s="379">
        <v>1.2104166666666667</v>
      </c>
      <c r="AX454" s="130">
        <v>0.8076388888888889</v>
      </c>
      <c r="AY454" s="140">
        <v>0.6645833333333333</v>
      </c>
      <c r="BA454" s="128" t="s">
        <v>7387</v>
      </c>
      <c r="BB454" s="134" t="s">
        <v>14329</v>
      </c>
      <c r="BC454" s="141" t="s">
        <v>14330</v>
      </c>
      <c r="BD454" s="379">
        <v>1.0506944444444444</v>
      </c>
      <c r="BE454" s="416">
        <v>0.9680555555555556</v>
      </c>
      <c r="BF454" s="141"/>
      <c r="BG454" s="141"/>
      <c r="BH454" s="141"/>
    </row>
    <row r="455">
      <c r="A455" s="122">
        <f t="shared" si="3"/>
        <v>0</v>
      </c>
      <c r="B455" s="122">
        <f t="shared" si="4"/>
        <v>0</v>
      </c>
      <c r="C455" s="122">
        <f t="shared" si="5"/>
        <v>0</v>
      </c>
      <c r="D455" s="122">
        <f t="shared" si="6"/>
        <v>0</v>
      </c>
      <c r="E455" s="122">
        <f t="shared" si="2"/>
        <v>291</v>
      </c>
      <c r="F455" s="135">
        <v>151.0</v>
      </c>
      <c r="H455" s="135">
        <v>151.0</v>
      </c>
      <c r="I455" s="135">
        <v>151.0</v>
      </c>
      <c r="J455" s="135">
        <v>151.0</v>
      </c>
      <c r="L455" s="175" t="s">
        <v>14331</v>
      </c>
      <c r="M455" s="175" t="s">
        <v>14332</v>
      </c>
      <c r="N455" s="169" t="s">
        <v>14333</v>
      </c>
      <c r="O455" s="123" t="s">
        <v>1196</v>
      </c>
      <c r="P455" s="142">
        <v>0.9027777777777778</v>
      </c>
      <c r="Q455" s="142">
        <v>0.9243055555555556</v>
      </c>
      <c r="R455" s="391">
        <v>1.0895833333333333</v>
      </c>
      <c r="S455" s="391">
        <v>1.257638888888889</v>
      </c>
      <c r="T455" s="391">
        <v>1.4152777777777779</v>
      </c>
      <c r="U455" s="391">
        <v>1.3930555555555555</v>
      </c>
      <c r="V455" s="391">
        <v>1.3930555555555555</v>
      </c>
      <c r="W455" s="142">
        <v>0.6986111111111111</v>
      </c>
      <c r="X455" s="391">
        <v>1.3173611111111112</v>
      </c>
      <c r="Y455" s="391">
        <v>1.2861111111111112</v>
      </c>
      <c r="Z455" s="142">
        <v>0.8895833333333333</v>
      </c>
      <c r="AA455" s="128" t="s">
        <v>14334</v>
      </c>
      <c r="AB455" s="134" t="s">
        <v>14335</v>
      </c>
      <c r="AC455" s="416">
        <v>1.1506944444444445</v>
      </c>
      <c r="AD455" s="147" t="s">
        <v>14336</v>
      </c>
      <c r="AE455" s="134" t="s">
        <v>14337</v>
      </c>
      <c r="AF455" s="134" t="s">
        <v>14338</v>
      </c>
      <c r="AG455" s="379">
        <v>1.1958333333333333</v>
      </c>
      <c r="AH455" s="416">
        <v>1.2958333333333334</v>
      </c>
      <c r="AI455" s="391">
        <v>1.2770833333333333</v>
      </c>
      <c r="AJ455" s="145">
        <v>0.9527777777777777</v>
      </c>
      <c r="AK455" s="134" t="s">
        <v>14340</v>
      </c>
      <c r="AL455" s="134" t="s">
        <v>14341</v>
      </c>
      <c r="AM455" s="142">
        <v>0.8951388888888889</v>
      </c>
      <c r="AN455" s="379">
        <v>1.1923611111111112</v>
      </c>
      <c r="AO455" s="379">
        <v>1.1736111111111112</v>
      </c>
      <c r="AP455" s="128" t="s">
        <v>14342</v>
      </c>
      <c r="AQ455" s="128" t="s">
        <v>14343</v>
      </c>
      <c r="AR455" s="416">
        <v>1.0013888888888889</v>
      </c>
      <c r="AS455" s="134" t="s">
        <v>14344</v>
      </c>
      <c r="AT455" s="379">
        <v>1.1680555555555556</v>
      </c>
      <c r="AU455" s="128" t="s">
        <v>14345</v>
      </c>
      <c r="AV455" s="393">
        <v>1.2347222222222223</v>
      </c>
      <c r="AW455" s="134" t="s">
        <v>14346</v>
      </c>
      <c r="AX455" s="134" t="s">
        <v>14347</v>
      </c>
      <c r="AY455" s="128" t="s">
        <v>14348</v>
      </c>
      <c r="BA455" s="140">
        <v>0.7659722222222223</v>
      </c>
      <c r="BB455" s="130">
        <v>0.8673611111111111</v>
      </c>
      <c r="BC455" s="422">
        <v>1.1222222222222222</v>
      </c>
      <c r="BD455" s="134" t="s">
        <v>14349</v>
      </c>
      <c r="BE455" s="128" t="s">
        <v>14350</v>
      </c>
      <c r="BF455" s="422"/>
      <c r="BG455" s="422"/>
      <c r="BH455" s="422"/>
    </row>
    <row r="456">
      <c r="A456" s="122">
        <f t="shared" si="3"/>
        <v>0</v>
      </c>
      <c r="B456" s="122">
        <f t="shared" si="4"/>
        <v>0</v>
      </c>
      <c r="C456" s="122">
        <f t="shared" si="5"/>
        <v>0</v>
      </c>
      <c r="D456" s="122">
        <f t="shared" si="6"/>
        <v>0</v>
      </c>
      <c r="E456" s="122">
        <f t="shared" si="2"/>
        <v>566</v>
      </c>
      <c r="F456" s="135" t="s">
        <v>14351</v>
      </c>
      <c r="H456" s="135" t="s">
        <v>14352</v>
      </c>
      <c r="I456" s="135" t="s">
        <v>14353</v>
      </c>
      <c r="J456" s="135" t="s">
        <v>14354</v>
      </c>
      <c r="L456" s="175" t="s">
        <v>14355</v>
      </c>
      <c r="M456" s="175" t="s">
        <v>14356</v>
      </c>
      <c r="N456" s="169" t="s">
        <v>14357</v>
      </c>
      <c r="O456" s="123" t="s">
        <v>14358</v>
      </c>
      <c r="P456" s="138" t="s">
        <v>14359</v>
      </c>
      <c r="Q456" s="138" t="s">
        <v>14360</v>
      </c>
      <c r="R456" s="138" t="s">
        <v>14361</v>
      </c>
      <c r="S456" s="138" t="s">
        <v>14362</v>
      </c>
      <c r="T456" s="138" t="s">
        <v>14363</v>
      </c>
      <c r="U456" s="138" t="s">
        <v>14364</v>
      </c>
      <c r="V456" s="138" t="s">
        <v>14364</v>
      </c>
      <c r="W456" s="138" t="s">
        <v>14366</v>
      </c>
      <c r="X456" s="138" t="s">
        <v>14367</v>
      </c>
      <c r="Y456" s="138" t="s">
        <v>14368</v>
      </c>
      <c r="Z456" s="138" t="s">
        <v>862</v>
      </c>
      <c r="AA456" s="393">
        <v>1.46875</v>
      </c>
      <c r="AB456" s="379">
        <v>1.3131944444444446</v>
      </c>
      <c r="AC456" s="128" t="s">
        <v>14369</v>
      </c>
      <c r="AD456" s="415">
        <v>1.2541666666666667</v>
      </c>
      <c r="AE456" s="379">
        <v>1.5729166666666667</v>
      </c>
      <c r="AF456" s="379">
        <v>1.198611111111111</v>
      </c>
      <c r="AG456" s="134" t="s">
        <v>14370</v>
      </c>
      <c r="AH456" s="128" t="s">
        <v>14371</v>
      </c>
      <c r="AI456" s="138" t="s">
        <v>14116</v>
      </c>
      <c r="AJ456" s="128" t="s">
        <v>14372</v>
      </c>
      <c r="AK456" s="379">
        <v>1.7541666666666667</v>
      </c>
      <c r="AL456" s="379">
        <v>1.1784722222222221</v>
      </c>
      <c r="AM456" s="138" t="s">
        <v>14373</v>
      </c>
      <c r="AN456" s="134" t="s">
        <v>14374</v>
      </c>
      <c r="AO456" s="134" t="s">
        <v>14375</v>
      </c>
      <c r="AP456" s="140">
        <v>0.9263888888888889</v>
      </c>
      <c r="AQ456" s="140">
        <v>0.8618055555555556</v>
      </c>
      <c r="AR456" s="128" t="s">
        <v>14376</v>
      </c>
      <c r="AS456" s="379">
        <v>1.0347222222222223</v>
      </c>
      <c r="AT456" s="134" t="s">
        <v>14377</v>
      </c>
      <c r="AU456" s="416">
        <v>1.1930555555555555</v>
      </c>
      <c r="AV456" s="128" t="s">
        <v>14378</v>
      </c>
      <c r="AW456" s="379">
        <v>1.2104166666666667</v>
      </c>
      <c r="AX456" s="130">
        <v>0.8083333333333333</v>
      </c>
      <c r="AY456" s="140">
        <v>0.6666666666666666</v>
      </c>
      <c r="BA456" s="128" t="s">
        <v>14379</v>
      </c>
      <c r="BB456" s="134" t="s">
        <v>14380</v>
      </c>
      <c r="BC456" s="141" t="s">
        <v>14381</v>
      </c>
      <c r="BD456" s="379">
        <v>1.0590277777777777</v>
      </c>
      <c r="BE456" s="416">
        <v>0.9756944444444444</v>
      </c>
      <c r="BF456" s="141"/>
      <c r="BG456" s="141"/>
      <c r="BH456" s="141"/>
    </row>
    <row r="457">
      <c r="A457" s="122">
        <f t="shared" si="3"/>
        <v>0</v>
      </c>
      <c r="B457" s="122">
        <f t="shared" si="4"/>
        <v>0</v>
      </c>
      <c r="C457" s="122">
        <f t="shared" si="5"/>
        <v>0</v>
      </c>
      <c r="D457" s="122">
        <f t="shared" si="6"/>
        <v>0</v>
      </c>
      <c r="E457" s="122">
        <f t="shared" si="2"/>
        <v>331</v>
      </c>
      <c r="F457" s="135" t="s">
        <v>14382</v>
      </c>
      <c r="H457" s="135" t="s">
        <v>14383</v>
      </c>
      <c r="I457" s="135" t="s">
        <v>14384</v>
      </c>
      <c r="J457" s="135" t="s">
        <v>14385</v>
      </c>
      <c r="L457" s="175" t="s">
        <v>14386</v>
      </c>
      <c r="M457" s="175" t="s">
        <v>14387</v>
      </c>
      <c r="N457" s="169" t="s">
        <v>14388</v>
      </c>
      <c r="O457" s="123" t="s">
        <v>14389</v>
      </c>
      <c r="P457" s="142">
        <v>0.9111111111111111</v>
      </c>
      <c r="Q457" s="142">
        <v>0.9270833333333334</v>
      </c>
      <c r="R457" s="391">
        <v>1.0958333333333334</v>
      </c>
      <c r="S457" s="391">
        <v>1.2590277777777779</v>
      </c>
      <c r="T457" s="391">
        <v>1.4256944444444444</v>
      </c>
      <c r="U457" s="391">
        <v>1.3930555555555555</v>
      </c>
      <c r="V457" s="391">
        <v>1.3930555555555555</v>
      </c>
      <c r="W457" s="142">
        <v>0.7006944444444444</v>
      </c>
      <c r="X457" s="391">
        <v>1.3256944444444445</v>
      </c>
      <c r="Y457" s="391">
        <v>1.292361111111111</v>
      </c>
      <c r="Z457" s="142">
        <v>0.8909722222222223</v>
      </c>
      <c r="AA457" s="128" t="s">
        <v>14390</v>
      </c>
      <c r="AB457" s="134" t="s">
        <v>14391</v>
      </c>
      <c r="AC457" s="416">
        <v>1.1576388888888889</v>
      </c>
      <c r="AD457" s="147" t="s">
        <v>14392</v>
      </c>
      <c r="AE457" s="134" t="s">
        <v>14393</v>
      </c>
      <c r="AF457" s="134" t="s">
        <v>14394</v>
      </c>
      <c r="AG457" s="379">
        <v>1.2006944444444445</v>
      </c>
      <c r="AH457" s="416">
        <v>1.2986111111111112</v>
      </c>
      <c r="AI457" s="391">
        <v>1.2784722222222222</v>
      </c>
      <c r="AJ457" s="145">
        <v>0.9548611111111112</v>
      </c>
      <c r="AK457" s="134" t="s">
        <v>14395</v>
      </c>
      <c r="AL457" s="134" t="s">
        <v>14396</v>
      </c>
      <c r="AM457" s="142">
        <v>0.9041666666666667</v>
      </c>
      <c r="AN457" s="379">
        <v>1.2013888888888888</v>
      </c>
      <c r="AO457" s="379">
        <v>1.1784722222222221</v>
      </c>
      <c r="AP457" s="128" t="s">
        <v>653</v>
      </c>
      <c r="AQ457" s="128" t="s">
        <v>14397</v>
      </c>
      <c r="AR457" s="416">
        <v>1.0041666666666667</v>
      </c>
      <c r="AS457" s="134" t="s">
        <v>14398</v>
      </c>
      <c r="AT457" s="379">
        <v>1.1715277777777777</v>
      </c>
      <c r="AU457" s="128" t="s">
        <v>14399</v>
      </c>
      <c r="AV457" s="393">
        <v>1.2354166666666666</v>
      </c>
      <c r="AW457" s="134" t="s">
        <v>14400</v>
      </c>
      <c r="AX457" s="134" t="s">
        <v>14402</v>
      </c>
      <c r="AY457" s="128" t="s">
        <v>14403</v>
      </c>
      <c r="BA457" s="140">
        <v>0.76875</v>
      </c>
      <c r="BB457" s="130">
        <v>0.8708333333333333</v>
      </c>
      <c r="BC457" s="422">
        <v>1.1236111111111111</v>
      </c>
      <c r="BD457" s="134" t="s">
        <v>14404</v>
      </c>
      <c r="BE457" s="128" t="s">
        <v>14405</v>
      </c>
      <c r="BF457" s="422"/>
      <c r="BG457" s="422"/>
      <c r="BH457" s="422"/>
    </row>
    <row r="458">
      <c r="A458" s="122">
        <f t="shared" si="3"/>
        <v>0</v>
      </c>
      <c r="B458" s="122">
        <f t="shared" si="4"/>
        <v>0</v>
      </c>
      <c r="C458" s="122">
        <f t="shared" si="5"/>
        <v>0</v>
      </c>
      <c r="D458" s="122">
        <f t="shared" si="6"/>
        <v>0</v>
      </c>
      <c r="E458" s="122">
        <f t="shared" si="2"/>
        <v>399</v>
      </c>
      <c r="F458" s="135">
        <v>152.0</v>
      </c>
      <c r="H458" s="135">
        <v>152.0</v>
      </c>
      <c r="I458" s="135">
        <v>152.0</v>
      </c>
      <c r="J458" s="135">
        <v>152.0</v>
      </c>
      <c r="L458" s="175" t="s">
        <v>14406</v>
      </c>
      <c r="M458" s="175" t="s">
        <v>14407</v>
      </c>
      <c r="N458" s="169" t="s">
        <v>14408</v>
      </c>
      <c r="O458" s="123" t="s">
        <v>14409</v>
      </c>
      <c r="P458" s="138" t="s">
        <v>14410</v>
      </c>
      <c r="Q458" s="138" t="s">
        <v>14411</v>
      </c>
      <c r="R458" s="138" t="s">
        <v>14412</v>
      </c>
      <c r="S458" s="138" t="s">
        <v>14413</v>
      </c>
      <c r="T458" s="138" t="s">
        <v>14414</v>
      </c>
      <c r="U458" s="138" t="s">
        <v>14415</v>
      </c>
      <c r="V458" s="138" t="s">
        <v>14415</v>
      </c>
      <c r="W458" s="138" t="s">
        <v>6781</v>
      </c>
      <c r="X458" s="138" t="s">
        <v>14416</v>
      </c>
      <c r="Y458" s="138" t="s">
        <v>14417</v>
      </c>
      <c r="Z458" s="138" t="s">
        <v>14418</v>
      </c>
      <c r="AA458" s="393">
        <v>1.475</v>
      </c>
      <c r="AB458" s="379">
        <v>1.320138888888889</v>
      </c>
      <c r="AC458" s="128" t="s">
        <v>14419</v>
      </c>
      <c r="AD458" s="415">
        <v>1.2597222222222222</v>
      </c>
      <c r="AE458" s="379">
        <v>1.5763888888888888</v>
      </c>
      <c r="AF458" s="379">
        <v>1.2090277777777778</v>
      </c>
      <c r="AG458" s="134" t="s">
        <v>14420</v>
      </c>
      <c r="AH458" s="128" t="s">
        <v>14421</v>
      </c>
      <c r="AI458" s="138" t="s">
        <v>14170</v>
      </c>
      <c r="AJ458" s="128" t="s">
        <v>14422</v>
      </c>
      <c r="AK458" s="379">
        <v>1.7590277777777779</v>
      </c>
      <c r="AL458" s="379">
        <v>1.18125</v>
      </c>
      <c r="AM458" s="138" t="s">
        <v>14423</v>
      </c>
      <c r="AN458" s="134" t="s">
        <v>14424</v>
      </c>
      <c r="AO458" s="134" t="s">
        <v>14425</v>
      </c>
      <c r="AP458" s="140">
        <v>0.9284722222222223</v>
      </c>
      <c r="AQ458" s="140">
        <v>0.8638888888888889</v>
      </c>
      <c r="AR458" s="128" t="s">
        <v>14426</v>
      </c>
      <c r="AS458" s="379">
        <v>1.0368055555555555</v>
      </c>
      <c r="AT458" s="134" t="s">
        <v>14427</v>
      </c>
      <c r="AU458" s="416">
        <v>1.2020833333333334</v>
      </c>
      <c r="AV458" s="128" t="s">
        <v>14428</v>
      </c>
      <c r="AW458" s="379">
        <v>1.2138888888888888</v>
      </c>
      <c r="AX458" s="130">
        <v>0.8166666666666667</v>
      </c>
      <c r="AY458" s="140">
        <v>0.6694444444444444</v>
      </c>
      <c r="BA458" s="128" t="s">
        <v>14430</v>
      </c>
      <c r="BB458" s="134" t="s">
        <v>862</v>
      </c>
      <c r="BC458" s="141" t="s">
        <v>14431</v>
      </c>
      <c r="BD458" s="379">
        <v>1.0666666666666667</v>
      </c>
      <c r="BE458" s="416">
        <v>0.9777777777777777</v>
      </c>
      <c r="BF458" s="141"/>
      <c r="BG458" s="141"/>
      <c r="BH458" s="141"/>
    </row>
    <row r="459">
      <c r="A459" s="122">
        <f t="shared" si="3"/>
        <v>0</v>
      </c>
      <c r="B459" s="122">
        <f t="shared" si="4"/>
        <v>0</v>
      </c>
      <c r="C459" s="122">
        <f t="shared" si="5"/>
        <v>0</v>
      </c>
      <c r="D459" s="122">
        <f t="shared" si="6"/>
        <v>0</v>
      </c>
      <c r="E459" s="122">
        <f t="shared" si="2"/>
        <v>432</v>
      </c>
      <c r="F459" s="135" t="s">
        <v>14432</v>
      </c>
      <c r="H459" s="135" t="s">
        <v>14433</v>
      </c>
      <c r="I459" s="135" t="s">
        <v>14434</v>
      </c>
      <c r="J459" s="135" t="s">
        <v>14435</v>
      </c>
      <c r="L459" s="175" t="s">
        <v>14436</v>
      </c>
      <c r="M459" s="175" t="s">
        <v>14437</v>
      </c>
      <c r="N459" s="169" t="s">
        <v>14438</v>
      </c>
      <c r="O459" s="123" t="s">
        <v>14439</v>
      </c>
      <c r="P459" s="142">
        <v>0.9152777777777777</v>
      </c>
      <c r="Q459" s="142">
        <v>0.9291666666666667</v>
      </c>
      <c r="R459" s="391">
        <v>1.104861111111111</v>
      </c>
      <c r="S459" s="391">
        <v>1.2666666666666666</v>
      </c>
      <c r="T459" s="391">
        <v>1.4388888888888889</v>
      </c>
      <c r="U459" s="391">
        <v>1.3958333333333333</v>
      </c>
      <c r="V459" s="391">
        <v>1.3958333333333333</v>
      </c>
      <c r="W459" s="142">
        <v>0.7076388888888889</v>
      </c>
      <c r="X459" s="391">
        <v>1.3333333333333333</v>
      </c>
      <c r="Y459" s="391">
        <v>1.3006944444444444</v>
      </c>
      <c r="Z459" s="142">
        <v>0.8930555555555556</v>
      </c>
      <c r="AA459" s="128" t="s">
        <v>14440</v>
      </c>
      <c r="AB459" s="134" t="s">
        <v>14441</v>
      </c>
      <c r="AC459" s="416">
        <v>1.1604166666666667</v>
      </c>
      <c r="AD459" s="147" t="s">
        <v>14442</v>
      </c>
      <c r="AE459" s="134" t="s">
        <v>14443</v>
      </c>
      <c r="AF459" s="134" t="s">
        <v>14444</v>
      </c>
      <c r="AG459" s="379">
        <v>1.207638888888889</v>
      </c>
      <c r="AH459" s="416">
        <v>1.301388888888889</v>
      </c>
      <c r="AI459" s="391">
        <v>1.2868055555555555</v>
      </c>
      <c r="AJ459" s="145">
        <v>0.9576388888888889</v>
      </c>
      <c r="AK459" s="134" t="s">
        <v>14445</v>
      </c>
      <c r="AL459" s="134" t="s">
        <v>14446</v>
      </c>
      <c r="AM459" s="142">
        <v>0.9076388888888889</v>
      </c>
      <c r="AN459" s="379">
        <v>1.2083333333333333</v>
      </c>
      <c r="AO459" s="379">
        <v>1.1833333333333333</v>
      </c>
      <c r="AP459" s="128" t="s">
        <v>14447</v>
      </c>
      <c r="AQ459" s="128" t="s">
        <v>14448</v>
      </c>
      <c r="AR459" s="416">
        <v>1.0055555555555555</v>
      </c>
      <c r="AS459" s="134" t="s">
        <v>14449</v>
      </c>
      <c r="AT459" s="379">
        <v>1.176388888888889</v>
      </c>
      <c r="AU459" s="128" t="s">
        <v>14450</v>
      </c>
      <c r="AV459" s="393">
        <v>1.2381944444444444</v>
      </c>
      <c r="AW459" s="134" t="s">
        <v>14451</v>
      </c>
      <c r="AX459" s="134" t="s">
        <v>14452</v>
      </c>
      <c r="AY459" s="128" t="s">
        <v>14453</v>
      </c>
      <c r="BA459" s="140">
        <v>0.7722222222222223</v>
      </c>
      <c r="BB459" s="130">
        <v>0.8763888888888889</v>
      </c>
      <c r="BC459" s="422">
        <v>1.1263888888888889</v>
      </c>
      <c r="BD459" s="134" t="s">
        <v>14454</v>
      </c>
      <c r="BE459" s="128" t="s">
        <v>14455</v>
      </c>
      <c r="BF459" s="422"/>
      <c r="BG459" s="422"/>
      <c r="BH459" s="422"/>
    </row>
    <row r="460">
      <c r="A460" s="122">
        <f t="shared" si="3"/>
        <v>0</v>
      </c>
      <c r="B460" s="122">
        <f t="shared" si="4"/>
        <v>0</v>
      </c>
      <c r="C460" s="122">
        <f t="shared" si="5"/>
        <v>0</v>
      </c>
      <c r="D460" s="122">
        <f t="shared" si="6"/>
        <v>0</v>
      </c>
      <c r="E460" s="122">
        <f t="shared" si="2"/>
        <v>448</v>
      </c>
      <c r="F460" s="135" t="s">
        <v>14456</v>
      </c>
      <c r="H460" s="135" t="s">
        <v>14458</v>
      </c>
      <c r="I460" s="135" t="s">
        <v>14459</v>
      </c>
      <c r="J460" s="135" t="s">
        <v>14460</v>
      </c>
      <c r="L460" s="175" t="s">
        <v>14461</v>
      </c>
      <c r="M460" s="175" t="s">
        <v>14462</v>
      </c>
      <c r="N460" s="169" t="s">
        <v>14463</v>
      </c>
      <c r="O460" s="123" t="s">
        <v>14464</v>
      </c>
      <c r="P460" s="138" t="s">
        <v>14465</v>
      </c>
      <c r="Q460" s="138" t="s">
        <v>14466</v>
      </c>
      <c r="R460" s="138" t="s">
        <v>14467</v>
      </c>
      <c r="S460" s="138" t="s">
        <v>14468</v>
      </c>
      <c r="T460" s="138" t="s">
        <v>14469</v>
      </c>
      <c r="U460" s="138" t="s">
        <v>14470</v>
      </c>
      <c r="V460" s="138" t="s">
        <v>14470</v>
      </c>
      <c r="W460" s="138" t="s">
        <v>14471</v>
      </c>
      <c r="X460" s="138" t="s">
        <v>14472</v>
      </c>
      <c r="Y460" s="138" t="s">
        <v>14473</v>
      </c>
      <c r="Z460" s="138" t="s">
        <v>14474</v>
      </c>
      <c r="AA460" s="393">
        <v>1.4777777777777779</v>
      </c>
      <c r="AB460" s="379">
        <v>1.325</v>
      </c>
      <c r="AC460" s="128" t="s">
        <v>14475</v>
      </c>
      <c r="AD460" s="415">
        <v>1.2638888888888888</v>
      </c>
      <c r="AE460" s="379">
        <v>1.582638888888889</v>
      </c>
      <c r="AF460" s="379">
        <v>1.2194444444444446</v>
      </c>
      <c r="AG460" s="134" t="s">
        <v>14476</v>
      </c>
      <c r="AH460" s="128" t="s">
        <v>14477</v>
      </c>
      <c r="AI460" s="138" t="s">
        <v>14221</v>
      </c>
      <c r="AJ460" s="128" t="s">
        <v>14478</v>
      </c>
      <c r="AK460" s="379">
        <v>1.7625</v>
      </c>
      <c r="AL460" s="379">
        <v>1.1875</v>
      </c>
      <c r="AM460" s="138" t="s">
        <v>3413</v>
      </c>
      <c r="AN460" s="134" t="s">
        <v>14479</v>
      </c>
      <c r="AO460" s="134" t="s">
        <v>14480</v>
      </c>
      <c r="AP460" s="140">
        <v>0.9291666666666667</v>
      </c>
      <c r="AQ460" s="140">
        <v>0.8666666666666667</v>
      </c>
      <c r="AR460" s="128" t="s">
        <v>7725</v>
      </c>
      <c r="AS460" s="379">
        <v>1.0409722222222222</v>
      </c>
      <c r="AT460" s="134" t="s">
        <v>14481</v>
      </c>
      <c r="AU460" s="416">
        <v>1.2055555555555555</v>
      </c>
      <c r="AV460" s="128" t="s">
        <v>14482</v>
      </c>
      <c r="AW460" s="379">
        <v>1.2173611111111111</v>
      </c>
      <c r="AX460" s="130">
        <v>0.8284722222222223</v>
      </c>
      <c r="AY460" s="140">
        <v>0.6729166666666667</v>
      </c>
      <c r="BA460" s="128" t="s">
        <v>14483</v>
      </c>
      <c r="BB460" s="134" t="s">
        <v>14484</v>
      </c>
      <c r="BC460" s="141" t="s">
        <v>14485</v>
      </c>
      <c r="BD460" s="379">
        <v>1.0777777777777777</v>
      </c>
      <c r="BE460" s="416">
        <v>0.98125</v>
      </c>
      <c r="BF460" s="141"/>
      <c r="BG460" s="141"/>
      <c r="BH460" s="141"/>
    </row>
    <row r="461">
      <c r="A461" s="122">
        <f t="shared" si="3"/>
        <v>0</v>
      </c>
      <c r="B461" s="122">
        <f t="shared" si="4"/>
        <v>0</v>
      </c>
      <c r="C461" s="122">
        <f t="shared" si="5"/>
        <v>0</v>
      </c>
      <c r="D461" s="122">
        <f t="shared" si="6"/>
        <v>0</v>
      </c>
      <c r="E461" s="122">
        <f t="shared" si="2"/>
        <v>411</v>
      </c>
      <c r="F461" s="135">
        <v>153.0</v>
      </c>
      <c r="H461" s="135">
        <v>153.0</v>
      </c>
      <c r="I461" s="135">
        <v>153.0</v>
      </c>
      <c r="J461" s="135">
        <v>153.0</v>
      </c>
      <c r="L461" s="175" t="s">
        <v>14487</v>
      </c>
      <c r="M461" s="175" t="s">
        <v>14488</v>
      </c>
      <c r="N461" s="169" t="s">
        <v>14489</v>
      </c>
      <c r="O461" s="123" t="s">
        <v>14490</v>
      </c>
      <c r="P461" s="142">
        <v>0.9180555555555555</v>
      </c>
      <c r="Q461" s="142">
        <v>0.9381944444444444</v>
      </c>
      <c r="R461" s="391">
        <v>1.1083333333333334</v>
      </c>
      <c r="S461" s="391">
        <v>1.2694444444444444</v>
      </c>
      <c r="T461" s="391">
        <v>1.4479166666666667</v>
      </c>
      <c r="U461" s="391">
        <v>1.3993055555555556</v>
      </c>
      <c r="V461" s="391">
        <v>1.3993055555555556</v>
      </c>
      <c r="W461" s="142">
        <v>0.7104166666666667</v>
      </c>
      <c r="X461" s="391">
        <v>1.3388888888888888</v>
      </c>
      <c r="Y461" s="391">
        <v>1.3027777777777778</v>
      </c>
      <c r="Z461" s="142">
        <v>0.8979166666666667</v>
      </c>
      <c r="AA461" s="128" t="s">
        <v>14491</v>
      </c>
      <c r="AB461" s="134" t="s">
        <v>14492</v>
      </c>
      <c r="AC461" s="416">
        <v>1.1840277777777777</v>
      </c>
      <c r="AD461" s="147" t="s">
        <v>14493</v>
      </c>
      <c r="AE461" s="134" t="s">
        <v>14494</v>
      </c>
      <c r="AF461" s="134" t="s">
        <v>14495</v>
      </c>
      <c r="AG461" s="379">
        <v>1.2125</v>
      </c>
      <c r="AH461" s="416">
        <v>1.3145833333333334</v>
      </c>
      <c r="AI461" s="391">
        <v>1.288888888888889</v>
      </c>
      <c r="AJ461" s="145">
        <v>0.9590277777777778</v>
      </c>
      <c r="AK461" s="134" t="s">
        <v>14496</v>
      </c>
      <c r="AL461" s="134" t="s">
        <v>14497</v>
      </c>
      <c r="AM461" s="142">
        <v>0.9111111111111111</v>
      </c>
      <c r="AN461" s="379">
        <v>1.2097222222222221</v>
      </c>
      <c r="AO461" s="379">
        <v>1.1881944444444446</v>
      </c>
      <c r="AP461" s="128" t="s">
        <v>14498</v>
      </c>
      <c r="AQ461" s="128" t="s">
        <v>14499</v>
      </c>
      <c r="AR461" s="416">
        <v>1.0069444444444444</v>
      </c>
      <c r="AS461" s="134" t="s">
        <v>862</v>
      </c>
      <c r="AT461" s="379">
        <v>1.176388888888889</v>
      </c>
      <c r="AU461" s="128" t="s">
        <v>14500</v>
      </c>
      <c r="AV461" s="393">
        <v>1.2402777777777778</v>
      </c>
      <c r="AW461" s="134" t="s">
        <v>14501</v>
      </c>
      <c r="AX461" s="134" t="s">
        <v>14502</v>
      </c>
      <c r="AY461" s="128" t="s">
        <v>14503</v>
      </c>
      <c r="BA461" s="140">
        <v>0.7770833333333333</v>
      </c>
      <c r="BB461" s="130">
        <v>0.8777777777777778</v>
      </c>
      <c r="BC461" s="422">
        <v>1.1270833333333334</v>
      </c>
      <c r="BD461" s="134" t="s">
        <v>14504</v>
      </c>
      <c r="BE461" s="128" t="s">
        <v>14505</v>
      </c>
      <c r="BF461" s="422"/>
      <c r="BG461" s="422"/>
      <c r="BH461" s="422"/>
    </row>
    <row r="462">
      <c r="A462" s="122">
        <f t="shared" si="3"/>
        <v>0</v>
      </c>
      <c r="B462" s="122">
        <f t="shared" si="4"/>
        <v>0</v>
      </c>
      <c r="C462" s="122">
        <f t="shared" si="5"/>
        <v>0</v>
      </c>
      <c r="D462" s="122">
        <f t="shared" si="6"/>
        <v>0</v>
      </c>
      <c r="E462" s="122">
        <f t="shared" si="2"/>
        <v>457</v>
      </c>
      <c r="F462" s="135" t="s">
        <v>14506</v>
      </c>
      <c r="H462" s="135" t="s">
        <v>14507</v>
      </c>
      <c r="I462" s="135" t="s">
        <v>14508</v>
      </c>
      <c r="J462" s="135" t="s">
        <v>14509</v>
      </c>
      <c r="L462" s="175" t="s">
        <v>14510</v>
      </c>
      <c r="M462" s="175" t="s">
        <v>14511</v>
      </c>
      <c r="N462" s="169" t="s">
        <v>14512</v>
      </c>
      <c r="O462" s="123" t="s">
        <v>14513</v>
      </c>
      <c r="P462" s="138" t="s">
        <v>14514</v>
      </c>
      <c r="Q462" s="138" t="s">
        <v>14515</v>
      </c>
      <c r="R462" s="138" t="s">
        <v>14516</v>
      </c>
      <c r="S462" s="138" t="s">
        <v>14517</v>
      </c>
      <c r="T462" s="138" t="s">
        <v>14518</v>
      </c>
      <c r="U462" s="138" t="s">
        <v>14519</v>
      </c>
      <c r="V462" s="138" t="s">
        <v>14519</v>
      </c>
      <c r="W462" s="138" t="s">
        <v>14520</v>
      </c>
      <c r="X462" s="138" t="s">
        <v>14521</v>
      </c>
      <c r="Y462" s="138" t="s">
        <v>14522</v>
      </c>
      <c r="Z462" s="138" t="s">
        <v>14523</v>
      </c>
      <c r="AA462" s="393">
        <v>1.4805555555555556</v>
      </c>
      <c r="AB462" s="379">
        <v>1.3291666666666666</v>
      </c>
      <c r="AC462" s="128" t="s">
        <v>14524</v>
      </c>
      <c r="AD462" s="415">
        <v>1.2666666666666666</v>
      </c>
      <c r="AE462" s="379">
        <v>1.5895833333333333</v>
      </c>
      <c r="AF462" s="379">
        <v>1.2243055555555555</v>
      </c>
      <c r="AG462" s="134" t="s">
        <v>14526</v>
      </c>
      <c r="AH462" s="128" t="s">
        <v>14527</v>
      </c>
      <c r="AI462" s="138" t="s">
        <v>14269</v>
      </c>
      <c r="AJ462" s="128" t="s">
        <v>14528</v>
      </c>
      <c r="AK462" s="379">
        <v>1.7729166666666667</v>
      </c>
      <c r="AL462" s="379">
        <v>1.1958333333333333</v>
      </c>
      <c r="AM462" s="138" t="s">
        <v>653</v>
      </c>
      <c r="AN462" s="134" t="s">
        <v>14529</v>
      </c>
      <c r="AO462" s="134" t="s">
        <v>14530</v>
      </c>
      <c r="AP462" s="140">
        <v>0.9354166666666667</v>
      </c>
      <c r="AQ462" s="140">
        <v>0.8736111111111111</v>
      </c>
      <c r="AR462" s="128" t="s">
        <v>14531</v>
      </c>
      <c r="AS462" s="379">
        <v>1.042361111111111</v>
      </c>
      <c r="AT462" s="134" t="s">
        <v>14532</v>
      </c>
      <c r="AU462" s="416">
        <v>1.207638888888889</v>
      </c>
      <c r="AV462" s="128" t="s">
        <v>14533</v>
      </c>
      <c r="AW462" s="379">
        <v>1.2256944444444444</v>
      </c>
      <c r="AX462" s="130">
        <v>0.8305555555555556</v>
      </c>
      <c r="AY462" s="140">
        <v>0.6784722222222223</v>
      </c>
      <c r="BA462" s="128" t="s">
        <v>14534</v>
      </c>
      <c r="BB462" s="134" t="s">
        <v>14535</v>
      </c>
      <c r="BC462" s="141" t="s">
        <v>14536</v>
      </c>
      <c r="BD462" s="379">
        <v>1.086111111111111</v>
      </c>
      <c r="BE462" s="416">
        <v>0.9930555555555556</v>
      </c>
      <c r="BF462" s="141"/>
      <c r="BG462" s="141"/>
      <c r="BH462" s="141"/>
    </row>
    <row r="463">
      <c r="A463" s="122">
        <f t="shared" si="3"/>
        <v>0</v>
      </c>
      <c r="B463" s="122">
        <f t="shared" si="4"/>
        <v>0</v>
      </c>
      <c r="C463" s="122">
        <f t="shared" si="5"/>
        <v>0</v>
      </c>
      <c r="D463" s="122">
        <f t="shared" si="6"/>
        <v>0</v>
      </c>
      <c r="E463" s="122">
        <f t="shared" si="2"/>
        <v>240</v>
      </c>
      <c r="F463" s="135" t="s">
        <v>14537</v>
      </c>
      <c r="H463" s="135" t="s">
        <v>14538</v>
      </c>
      <c r="I463" s="135" t="s">
        <v>14539</v>
      </c>
      <c r="J463" s="135" t="s">
        <v>14540</v>
      </c>
      <c r="L463" s="175" t="s">
        <v>14541</v>
      </c>
      <c r="M463" s="175" t="s">
        <v>14542</v>
      </c>
      <c r="N463" s="169" t="s">
        <v>615</v>
      </c>
      <c r="O463" s="123" t="s">
        <v>615</v>
      </c>
      <c r="P463" s="142">
        <v>0.9222222222222223</v>
      </c>
      <c r="Q463" s="142">
        <v>0.9409722222222222</v>
      </c>
      <c r="R463" s="391">
        <v>1.1097222222222223</v>
      </c>
      <c r="S463" s="391">
        <v>1.275</v>
      </c>
      <c r="T463" s="391">
        <v>1.4506944444444445</v>
      </c>
      <c r="U463" s="391">
        <v>1.4006944444444445</v>
      </c>
      <c r="V463" s="391">
        <v>1.4006944444444445</v>
      </c>
      <c r="W463" s="142">
        <v>0.7125</v>
      </c>
      <c r="X463" s="391">
        <v>1.35</v>
      </c>
      <c r="Y463" s="391">
        <v>1.3090277777777777</v>
      </c>
      <c r="Z463" s="142">
        <v>0.9020833333333333</v>
      </c>
      <c r="AA463" s="128" t="s">
        <v>14543</v>
      </c>
      <c r="AB463" s="134" t="s">
        <v>14544</v>
      </c>
      <c r="AC463" s="416">
        <v>1.1916666666666667</v>
      </c>
      <c r="AD463" s="147" t="s">
        <v>14545</v>
      </c>
      <c r="AE463" s="134" t="s">
        <v>14546</v>
      </c>
      <c r="AF463" s="134" t="s">
        <v>14548</v>
      </c>
      <c r="AG463" s="379">
        <v>1.2159722222222222</v>
      </c>
      <c r="AH463" s="416">
        <v>1.3256944444444445</v>
      </c>
      <c r="AI463" s="391">
        <v>1.292361111111111</v>
      </c>
      <c r="AJ463" s="145">
        <v>0.9631944444444445</v>
      </c>
      <c r="AK463" s="134" t="s">
        <v>14549</v>
      </c>
      <c r="AL463" s="379">
        <v>1.2020833333333334</v>
      </c>
      <c r="AM463" s="142">
        <v>0.9131944444444444</v>
      </c>
      <c r="AN463" s="379">
        <v>1.2159722222222222</v>
      </c>
      <c r="AO463" s="379">
        <v>1.1909722222222223</v>
      </c>
      <c r="AP463" s="128" t="s">
        <v>653</v>
      </c>
      <c r="AQ463" s="128" t="s">
        <v>14550</v>
      </c>
      <c r="AR463" s="416">
        <v>1.0090277777777779</v>
      </c>
      <c r="AS463" s="134" t="s">
        <v>14551</v>
      </c>
      <c r="AT463" s="379">
        <v>1.1770833333333333</v>
      </c>
      <c r="AU463" s="128" t="s">
        <v>14552</v>
      </c>
      <c r="AV463" s="393">
        <v>1.242361111111111</v>
      </c>
      <c r="AW463" s="134" t="s">
        <v>14553</v>
      </c>
      <c r="AX463" s="134" t="s">
        <v>14554</v>
      </c>
      <c r="AY463" s="128" t="s">
        <v>14555</v>
      </c>
      <c r="BA463" s="140">
        <v>0.7791666666666667</v>
      </c>
      <c r="BB463" s="130">
        <v>0.88125</v>
      </c>
      <c r="BC463" s="422">
        <v>1.1291666666666667</v>
      </c>
      <c r="BD463" s="134" t="s">
        <v>14556</v>
      </c>
      <c r="BE463" s="128" t="s">
        <v>14557</v>
      </c>
      <c r="BF463" s="422"/>
      <c r="BG463" s="422"/>
      <c r="BH463" s="422"/>
    </row>
    <row r="464">
      <c r="A464" s="122">
        <f t="shared" si="3"/>
        <v>0</v>
      </c>
      <c r="B464" s="122">
        <f t="shared" si="4"/>
        <v>0</v>
      </c>
      <c r="C464" s="122">
        <f t="shared" si="5"/>
        <v>0</v>
      </c>
      <c r="D464" s="122">
        <f t="shared" si="6"/>
        <v>0</v>
      </c>
      <c r="E464" s="122">
        <f t="shared" si="2"/>
        <v>467</v>
      </c>
      <c r="F464" s="135">
        <v>154.0</v>
      </c>
      <c r="H464" s="135">
        <v>154.0</v>
      </c>
      <c r="I464" s="135">
        <v>154.0</v>
      </c>
      <c r="J464" s="135">
        <v>154.0</v>
      </c>
      <c r="L464" s="175" t="s">
        <v>14558</v>
      </c>
      <c r="M464" s="175" t="s">
        <v>14559</v>
      </c>
      <c r="N464" s="169" t="s">
        <v>14560</v>
      </c>
      <c r="O464" s="123" t="s">
        <v>14561</v>
      </c>
      <c r="P464" s="138" t="s">
        <v>14562</v>
      </c>
      <c r="Q464" s="138" t="s">
        <v>14563</v>
      </c>
      <c r="R464" s="138" t="s">
        <v>14564</v>
      </c>
      <c r="S464" s="138" t="s">
        <v>14565</v>
      </c>
      <c r="T464" s="138" t="s">
        <v>14566</v>
      </c>
      <c r="U464" s="138" t="s">
        <v>14567</v>
      </c>
      <c r="V464" s="138" t="s">
        <v>14567</v>
      </c>
      <c r="W464" s="138" t="s">
        <v>14568</v>
      </c>
      <c r="X464" s="138" t="s">
        <v>14569</v>
      </c>
      <c r="Y464" s="138" t="s">
        <v>14570</v>
      </c>
      <c r="Z464" s="138" t="s">
        <v>14571</v>
      </c>
      <c r="AA464" s="393">
        <v>1.4833333333333334</v>
      </c>
      <c r="AB464" s="379">
        <v>1.3319444444444444</v>
      </c>
      <c r="AC464" s="128" t="s">
        <v>14572</v>
      </c>
      <c r="AD464" s="415">
        <v>1.2756944444444445</v>
      </c>
      <c r="AE464" s="379">
        <v>1.5944444444444446</v>
      </c>
      <c r="AF464" s="379">
        <v>1.2347222222222223</v>
      </c>
      <c r="AG464" s="134" t="s">
        <v>14573</v>
      </c>
      <c r="AH464" s="128" t="s">
        <v>14574</v>
      </c>
      <c r="AI464" s="138" t="s">
        <v>14321</v>
      </c>
      <c r="AJ464" s="128" t="s">
        <v>14575</v>
      </c>
      <c r="AK464" s="379">
        <v>1.7770833333333333</v>
      </c>
      <c r="AL464" s="134" t="s">
        <v>14576</v>
      </c>
      <c r="AM464" s="138" t="s">
        <v>14577</v>
      </c>
      <c r="AN464" s="134" t="s">
        <v>14578</v>
      </c>
      <c r="AO464" s="134" t="s">
        <v>14579</v>
      </c>
      <c r="AP464" s="140">
        <v>0.9479166666666666</v>
      </c>
      <c r="AQ464" s="140">
        <v>0.875</v>
      </c>
      <c r="AR464" s="128" t="s">
        <v>14580</v>
      </c>
      <c r="AS464" s="379">
        <v>1.0458333333333334</v>
      </c>
      <c r="AT464" s="134" t="s">
        <v>14581</v>
      </c>
      <c r="AU464" s="416">
        <v>1.2118055555555556</v>
      </c>
      <c r="AV464" s="128" t="s">
        <v>14582</v>
      </c>
      <c r="AW464" s="379">
        <v>1.2354166666666666</v>
      </c>
      <c r="AX464" s="130">
        <v>0.8368055555555556</v>
      </c>
      <c r="AY464" s="140">
        <v>0.6840277777777778</v>
      </c>
      <c r="BA464" s="128" t="s">
        <v>14583</v>
      </c>
      <c r="BB464" s="134" t="s">
        <v>14584</v>
      </c>
      <c r="BC464" s="141" t="s">
        <v>14585</v>
      </c>
      <c r="BD464" s="379">
        <v>1.0986111111111112</v>
      </c>
      <c r="BE464" s="416">
        <v>0.9972222222222222</v>
      </c>
      <c r="BF464" s="141"/>
      <c r="BG464" s="141"/>
      <c r="BH464" s="141"/>
    </row>
    <row r="465">
      <c r="A465" s="122">
        <f t="shared" si="3"/>
        <v>0</v>
      </c>
      <c r="B465" s="122">
        <f t="shared" si="4"/>
        <v>0</v>
      </c>
      <c r="C465" s="122">
        <f t="shared" si="5"/>
        <v>0</v>
      </c>
      <c r="D465" s="122">
        <f t="shared" si="6"/>
        <v>0</v>
      </c>
      <c r="E465" s="122">
        <f t="shared" si="2"/>
        <v>252</v>
      </c>
      <c r="F465" s="135" t="s">
        <v>14587</v>
      </c>
      <c r="H465" s="135" t="s">
        <v>14588</v>
      </c>
      <c r="I465" s="135" t="s">
        <v>14589</v>
      </c>
      <c r="J465" s="135" t="s">
        <v>14590</v>
      </c>
      <c r="L465" s="175" t="s">
        <v>661</v>
      </c>
      <c r="M465" s="175" t="s">
        <v>615</v>
      </c>
      <c r="N465" s="169" t="s">
        <v>14591</v>
      </c>
      <c r="O465" s="123" t="s">
        <v>1196</v>
      </c>
      <c r="P465" s="142">
        <v>0.9326388888888889</v>
      </c>
      <c r="Q465" s="142">
        <v>0.94375</v>
      </c>
      <c r="R465" s="391">
        <v>1.1131944444444444</v>
      </c>
      <c r="S465" s="391">
        <v>1.2833333333333334</v>
      </c>
      <c r="T465" s="391">
        <v>1.4590277777777778</v>
      </c>
      <c r="U465" s="391">
        <v>1.4034722222222222</v>
      </c>
      <c r="V465" s="391">
        <v>1.4034722222222222</v>
      </c>
      <c r="W465" s="142">
        <v>0.7159722222222222</v>
      </c>
      <c r="X465" s="391">
        <v>1.3597222222222223</v>
      </c>
      <c r="Y465" s="391">
        <v>1.3173611111111112</v>
      </c>
      <c r="Z465" s="142">
        <v>0.9076388888888889</v>
      </c>
      <c r="AA465" s="128" t="s">
        <v>14592</v>
      </c>
      <c r="AB465" s="134" t="s">
        <v>14593</v>
      </c>
      <c r="AC465" s="416">
        <v>1.2</v>
      </c>
      <c r="AD465" s="147" t="s">
        <v>14594</v>
      </c>
      <c r="AE465" s="134" t="s">
        <v>14595</v>
      </c>
      <c r="AF465" s="134" t="s">
        <v>14596</v>
      </c>
      <c r="AG465" s="379">
        <v>1.2194444444444446</v>
      </c>
      <c r="AH465" s="416">
        <v>1.33125</v>
      </c>
      <c r="AI465" s="391">
        <v>1.2958333333333334</v>
      </c>
      <c r="AJ465" s="145">
        <v>0.9659722222222222</v>
      </c>
      <c r="AK465" s="134" t="s">
        <v>14597</v>
      </c>
      <c r="AL465" s="379">
        <v>1.2083333333333333</v>
      </c>
      <c r="AM465" s="142">
        <v>0.91875</v>
      </c>
      <c r="AN465" s="379">
        <v>1.2180555555555554</v>
      </c>
      <c r="AO465" s="379">
        <v>1.2006944444444445</v>
      </c>
      <c r="AP465" s="128" t="s">
        <v>653</v>
      </c>
      <c r="AQ465" s="128" t="s">
        <v>1880</v>
      </c>
      <c r="AR465" s="416">
        <v>1.0152777777777777</v>
      </c>
      <c r="AS465" s="134" t="s">
        <v>14598</v>
      </c>
      <c r="AT465" s="379">
        <v>1.1791666666666667</v>
      </c>
      <c r="AU465" s="128" t="s">
        <v>14599</v>
      </c>
      <c r="AV465" s="393">
        <v>1.2451388888888888</v>
      </c>
      <c r="AW465" s="134" t="s">
        <v>14600</v>
      </c>
      <c r="AX465" s="134" t="s">
        <v>14601</v>
      </c>
      <c r="AY465" s="128" t="s">
        <v>14602</v>
      </c>
      <c r="BA465" s="140">
        <v>0.7847222222222222</v>
      </c>
      <c r="BB465" s="130">
        <v>0.8902777777777777</v>
      </c>
      <c r="BC465" s="422">
        <v>1.13125</v>
      </c>
      <c r="BD465" s="134" t="s">
        <v>14603</v>
      </c>
      <c r="BE465" s="128" t="s">
        <v>4374</v>
      </c>
      <c r="BF465" s="422"/>
      <c r="BG465" s="422"/>
      <c r="BH465" s="422"/>
    </row>
    <row r="466">
      <c r="A466" s="122">
        <f t="shared" si="3"/>
        <v>0</v>
      </c>
      <c r="B466" s="122">
        <f t="shared" si="4"/>
        <v>0</v>
      </c>
      <c r="C466" s="122">
        <f t="shared" si="5"/>
        <v>0</v>
      </c>
      <c r="D466" s="122">
        <f t="shared" si="6"/>
        <v>0</v>
      </c>
      <c r="E466" s="122">
        <f t="shared" si="2"/>
        <v>544</v>
      </c>
      <c r="F466" s="135" t="s">
        <v>7352</v>
      </c>
      <c r="H466" s="135" t="s">
        <v>923</v>
      </c>
      <c r="I466" s="135" t="s">
        <v>14605</v>
      </c>
      <c r="J466" s="135" t="s">
        <v>14606</v>
      </c>
      <c r="L466" s="175" t="s">
        <v>14607</v>
      </c>
      <c r="M466" s="175" t="s">
        <v>14608</v>
      </c>
      <c r="N466" s="169" t="s">
        <v>14609</v>
      </c>
      <c r="O466" s="123" t="s">
        <v>14610</v>
      </c>
      <c r="P466" s="138" t="s">
        <v>876</v>
      </c>
      <c r="Q466" s="138" t="s">
        <v>14611</v>
      </c>
      <c r="R466" s="138" t="s">
        <v>14612</v>
      </c>
      <c r="S466" s="138" t="s">
        <v>14613</v>
      </c>
      <c r="T466" s="138" t="s">
        <v>14614</v>
      </c>
      <c r="U466" s="138" t="s">
        <v>14615</v>
      </c>
      <c r="V466" s="138" t="s">
        <v>14615</v>
      </c>
      <c r="W466" s="138" t="s">
        <v>14616</v>
      </c>
      <c r="X466" s="138" t="s">
        <v>14617</v>
      </c>
      <c r="Y466" s="138" t="s">
        <v>1055</v>
      </c>
      <c r="Z466" s="138" t="s">
        <v>14618</v>
      </c>
      <c r="AA466" s="393">
        <v>1.4861111111111112</v>
      </c>
      <c r="AB466" s="379">
        <v>1.3409722222222222</v>
      </c>
      <c r="AC466" s="128" t="s">
        <v>14619</v>
      </c>
      <c r="AD466" s="415">
        <v>1.2805555555555554</v>
      </c>
      <c r="AE466" s="379">
        <v>1.5965277777777778</v>
      </c>
      <c r="AF466" s="379">
        <v>1.2430555555555556</v>
      </c>
      <c r="AG466" s="134" t="s">
        <v>14620</v>
      </c>
      <c r="AH466" s="128" t="s">
        <v>14621</v>
      </c>
      <c r="AI466" s="138" t="s">
        <v>14371</v>
      </c>
      <c r="AJ466" s="128" t="s">
        <v>14622</v>
      </c>
      <c r="AK466" s="379">
        <v>1.7784722222222222</v>
      </c>
      <c r="AL466" s="134" t="s">
        <v>14623</v>
      </c>
      <c r="AM466" s="138" t="s">
        <v>14624</v>
      </c>
      <c r="AN466" s="134" t="s">
        <v>14625</v>
      </c>
      <c r="AO466" s="134" t="s">
        <v>14626</v>
      </c>
      <c r="AP466" s="140">
        <v>0.9486111111111111</v>
      </c>
      <c r="AQ466" s="140">
        <v>0.8770833333333333</v>
      </c>
      <c r="AR466" s="128" t="s">
        <v>14627</v>
      </c>
      <c r="AS466" s="379">
        <v>1.0465277777777777</v>
      </c>
      <c r="AT466" s="134" t="s">
        <v>14628</v>
      </c>
      <c r="AU466" s="416">
        <v>1.2194444444444446</v>
      </c>
      <c r="AV466" s="128" t="s">
        <v>14629</v>
      </c>
      <c r="AW466" s="379">
        <v>1.2409722222222221</v>
      </c>
      <c r="AX466" s="130">
        <v>0.8388888888888889</v>
      </c>
      <c r="AY466" s="140">
        <v>0.6868055555555556</v>
      </c>
      <c r="BA466" s="128" t="s">
        <v>14630</v>
      </c>
      <c r="BB466" s="134" t="s">
        <v>14631</v>
      </c>
      <c r="BC466" s="141" t="s">
        <v>14632</v>
      </c>
      <c r="BD466" s="379">
        <v>1.1034722222222222</v>
      </c>
      <c r="BE466" s="416">
        <v>1.0041666666666667</v>
      </c>
      <c r="BF466" s="141"/>
      <c r="BG466" s="141"/>
      <c r="BH466" s="141"/>
    </row>
    <row r="467">
      <c r="A467" s="122">
        <f t="shared" si="3"/>
        <v>0</v>
      </c>
      <c r="B467" s="122">
        <f t="shared" si="4"/>
        <v>0</v>
      </c>
      <c r="C467" s="122">
        <f t="shared" si="5"/>
        <v>0</v>
      </c>
      <c r="D467" s="122">
        <f t="shared" si="6"/>
        <v>0</v>
      </c>
      <c r="E467" s="122">
        <f t="shared" si="2"/>
        <v>344</v>
      </c>
      <c r="F467" s="135">
        <v>155.0</v>
      </c>
      <c r="H467" s="135">
        <v>155.0</v>
      </c>
      <c r="I467" s="135">
        <v>155.0</v>
      </c>
      <c r="J467" s="135">
        <v>155.0</v>
      </c>
      <c r="L467" s="175" t="s">
        <v>14633</v>
      </c>
      <c r="M467" s="175" t="s">
        <v>14634</v>
      </c>
      <c r="N467" s="169" t="s">
        <v>14635</v>
      </c>
      <c r="O467" s="123" t="s">
        <v>14636</v>
      </c>
      <c r="P467" s="142">
        <v>0.9416666666666667</v>
      </c>
      <c r="Q467" s="142">
        <v>0.9465277777777777</v>
      </c>
      <c r="R467" s="391">
        <v>1.1152777777777778</v>
      </c>
      <c r="S467" s="391">
        <v>1.2944444444444445</v>
      </c>
      <c r="T467" s="391">
        <v>1.4708333333333334</v>
      </c>
      <c r="U467" s="391">
        <v>1.4048611111111111</v>
      </c>
      <c r="V467" s="391">
        <v>1.4048611111111111</v>
      </c>
      <c r="W467" s="142">
        <v>0.71875</v>
      </c>
      <c r="X467" s="391">
        <v>1.3659722222222221</v>
      </c>
      <c r="Y467" s="391">
        <v>1.3305555555555555</v>
      </c>
      <c r="Z467" s="142">
        <v>0.9118055555555555</v>
      </c>
      <c r="AA467" s="128" t="s">
        <v>14638</v>
      </c>
      <c r="AB467" s="134" t="s">
        <v>14639</v>
      </c>
      <c r="AC467" s="416">
        <v>1.20625</v>
      </c>
      <c r="AD467" s="147" t="s">
        <v>14640</v>
      </c>
      <c r="AE467" s="134" t="s">
        <v>14641</v>
      </c>
      <c r="AF467" s="134" t="s">
        <v>14642</v>
      </c>
      <c r="AG467" s="379">
        <v>1.226388888888889</v>
      </c>
      <c r="AH467" s="416">
        <v>1.3354166666666667</v>
      </c>
      <c r="AI467" s="391">
        <v>1.2986111111111112</v>
      </c>
      <c r="AJ467" s="145">
        <v>0.9680555555555556</v>
      </c>
      <c r="AK467" s="134" t="s">
        <v>14643</v>
      </c>
      <c r="AL467" s="379">
        <v>1.2131944444444445</v>
      </c>
      <c r="AM467" s="142">
        <v>0.9263888888888889</v>
      </c>
      <c r="AN467" s="379">
        <v>1.2291666666666667</v>
      </c>
      <c r="AO467" s="379">
        <v>1.2055555555555555</v>
      </c>
      <c r="AP467" s="128" t="s">
        <v>14644</v>
      </c>
      <c r="AQ467" s="128" t="s">
        <v>14645</v>
      </c>
      <c r="AR467" s="416">
        <v>1.01875</v>
      </c>
      <c r="AS467" s="134" t="s">
        <v>14646</v>
      </c>
      <c r="AT467" s="379">
        <v>1.1854166666666666</v>
      </c>
      <c r="AU467" s="128" t="s">
        <v>14647</v>
      </c>
      <c r="AV467" s="393">
        <v>1.2493055555555554</v>
      </c>
      <c r="AW467" s="134" t="s">
        <v>14648</v>
      </c>
      <c r="AX467" s="134" t="s">
        <v>14649</v>
      </c>
      <c r="AY467" s="128" t="s">
        <v>14650</v>
      </c>
      <c r="BA467" s="140">
        <v>0.7888888888888889</v>
      </c>
      <c r="BB467" s="130">
        <v>0.8916666666666667</v>
      </c>
      <c r="BC467" s="422">
        <v>1.1354166666666667</v>
      </c>
      <c r="BD467" s="134" t="s">
        <v>14651</v>
      </c>
      <c r="BE467" s="128" t="s">
        <v>14652</v>
      </c>
      <c r="BF467" s="422"/>
      <c r="BG467" s="422"/>
      <c r="BH467" s="422"/>
    </row>
    <row r="468">
      <c r="A468" s="122">
        <f t="shared" si="3"/>
        <v>0</v>
      </c>
      <c r="B468" s="122">
        <f t="shared" si="4"/>
        <v>0</v>
      </c>
      <c r="C468" s="122">
        <f t="shared" si="5"/>
        <v>0</v>
      </c>
      <c r="D468" s="122">
        <f t="shared" si="6"/>
        <v>0</v>
      </c>
      <c r="E468" s="122">
        <f t="shared" si="2"/>
        <v>599</v>
      </c>
      <c r="F468" s="135" t="s">
        <v>14653</v>
      </c>
      <c r="H468" s="135" t="s">
        <v>14654</v>
      </c>
      <c r="I468" s="135" t="s">
        <v>14655</v>
      </c>
      <c r="J468" s="135" t="s">
        <v>14656</v>
      </c>
      <c r="L468" s="175" t="s">
        <v>615</v>
      </c>
      <c r="M468" s="175" t="s">
        <v>1196</v>
      </c>
      <c r="N468" s="169" t="s">
        <v>14657</v>
      </c>
      <c r="O468" s="123" t="s">
        <v>14658</v>
      </c>
      <c r="P468" s="138" t="s">
        <v>14659</v>
      </c>
      <c r="Q468" s="138" t="s">
        <v>14660</v>
      </c>
      <c r="R468" s="138" t="s">
        <v>14661</v>
      </c>
      <c r="S468" s="138" t="s">
        <v>14662</v>
      </c>
      <c r="T468" s="138" t="s">
        <v>14663</v>
      </c>
      <c r="U468" s="138" t="s">
        <v>14664</v>
      </c>
      <c r="V468" s="138" t="s">
        <v>14664</v>
      </c>
      <c r="W468" s="138" t="s">
        <v>8395</v>
      </c>
      <c r="X468" s="138" t="s">
        <v>14666</v>
      </c>
      <c r="Y468" s="138" t="s">
        <v>14667</v>
      </c>
      <c r="Z468" s="138" t="s">
        <v>11087</v>
      </c>
      <c r="AA468" s="393">
        <v>1.488888888888889</v>
      </c>
      <c r="AB468" s="379">
        <v>1.3472222222222223</v>
      </c>
      <c r="AC468" s="128" t="s">
        <v>14668</v>
      </c>
      <c r="AD468" s="415">
        <v>1.2833333333333334</v>
      </c>
      <c r="AE468" s="379">
        <v>1.6027777777777779</v>
      </c>
      <c r="AF468" s="379">
        <v>1.2472222222222222</v>
      </c>
      <c r="AG468" s="134" t="s">
        <v>14669</v>
      </c>
      <c r="AH468" s="128" t="s">
        <v>14670</v>
      </c>
      <c r="AI468" s="138" t="s">
        <v>14421</v>
      </c>
      <c r="AJ468" s="128" t="s">
        <v>14671</v>
      </c>
      <c r="AK468" s="379">
        <v>1.7805555555555554</v>
      </c>
      <c r="AL468" s="134" t="s">
        <v>14672</v>
      </c>
      <c r="AM468" s="138" t="s">
        <v>14673</v>
      </c>
      <c r="AN468" s="134" t="s">
        <v>14674</v>
      </c>
      <c r="AO468" s="134" t="s">
        <v>14675</v>
      </c>
      <c r="AP468" s="140">
        <v>0.9506944444444444</v>
      </c>
      <c r="AQ468" s="140">
        <v>0.8798611111111111</v>
      </c>
      <c r="AR468" s="128" t="s">
        <v>14676</v>
      </c>
      <c r="AS468" s="379">
        <v>1.0479166666666666</v>
      </c>
      <c r="AT468" s="134" t="s">
        <v>14677</v>
      </c>
      <c r="AU468" s="416">
        <v>1.2305555555555556</v>
      </c>
      <c r="AV468" s="128" t="s">
        <v>14678</v>
      </c>
      <c r="AW468" s="379">
        <v>1.2430555555555556</v>
      </c>
      <c r="AX468" s="130">
        <v>0.8465277777777778</v>
      </c>
      <c r="AY468" s="140">
        <v>0.6895833333333333</v>
      </c>
      <c r="BA468" s="128" t="s">
        <v>14679</v>
      </c>
      <c r="BB468" s="134" t="s">
        <v>14680</v>
      </c>
      <c r="BC468" s="141" t="s">
        <v>14681</v>
      </c>
      <c r="BD468" s="379">
        <v>1.10625</v>
      </c>
      <c r="BE468" s="416">
        <v>1.0048611111111112</v>
      </c>
      <c r="BF468" s="141"/>
      <c r="BG468" s="141"/>
      <c r="BH468" s="141"/>
    </row>
    <row r="469">
      <c r="A469" s="122">
        <f t="shared" si="3"/>
        <v>0</v>
      </c>
      <c r="B469" s="122">
        <f t="shared" si="4"/>
        <v>0</v>
      </c>
      <c r="C469" s="122">
        <f t="shared" si="5"/>
        <v>0</v>
      </c>
      <c r="D469" s="122">
        <f t="shared" si="6"/>
        <v>0</v>
      </c>
      <c r="E469" s="122">
        <f t="shared" si="2"/>
        <v>311</v>
      </c>
      <c r="F469" s="135" t="s">
        <v>14682</v>
      </c>
      <c r="H469" s="135" t="s">
        <v>14683</v>
      </c>
      <c r="I469" s="135" t="s">
        <v>14684</v>
      </c>
      <c r="J469" s="135" t="s">
        <v>14685</v>
      </c>
      <c r="L469" s="175" t="s">
        <v>14686</v>
      </c>
      <c r="M469" s="175" t="s">
        <v>14687</v>
      </c>
      <c r="N469" s="169" t="s">
        <v>14688</v>
      </c>
      <c r="O469" s="123" t="s">
        <v>615</v>
      </c>
      <c r="P469" s="142">
        <v>0.9416666666666667</v>
      </c>
      <c r="Q469" s="142">
        <v>0.9486111111111111</v>
      </c>
      <c r="R469" s="391">
        <v>1.117361111111111</v>
      </c>
      <c r="S469" s="391">
        <v>1.3034722222222221</v>
      </c>
      <c r="T469" s="391">
        <v>1.4819444444444445</v>
      </c>
      <c r="U469" s="391">
        <v>1.4111111111111112</v>
      </c>
      <c r="V469" s="391">
        <v>1.4111111111111112</v>
      </c>
      <c r="W469" s="142">
        <v>0.7215277777777778</v>
      </c>
      <c r="X469" s="391">
        <v>1.3701388888888888</v>
      </c>
      <c r="Y469" s="391">
        <v>1.332638888888889</v>
      </c>
      <c r="Z469" s="142">
        <v>0.91875</v>
      </c>
      <c r="AA469" s="128" t="s">
        <v>14689</v>
      </c>
      <c r="AB469" s="379">
        <v>1.3520833333333333</v>
      </c>
      <c r="AC469" s="416">
        <v>1.211111111111111</v>
      </c>
      <c r="AD469" s="147" t="s">
        <v>14690</v>
      </c>
      <c r="AE469" s="134" t="s">
        <v>14691</v>
      </c>
      <c r="AF469" s="134" t="s">
        <v>14692</v>
      </c>
      <c r="AG469" s="379">
        <v>1.229861111111111</v>
      </c>
      <c r="AH469" s="416">
        <v>1.3444444444444446</v>
      </c>
      <c r="AI469" s="391">
        <v>1.301388888888889</v>
      </c>
      <c r="AJ469" s="145">
        <v>0.9756944444444444</v>
      </c>
      <c r="AK469" s="134" t="s">
        <v>14693</v>
      </c>
      <c r="AL469" s="379">
        <v>1.2208333333333334</v>
      </c>
      <c r="AM469" s="142">
        <v>0.9284722222222223</v>
      </c>
      <c r="AN469" s="379">
        <v>1.23125</v>
      </c>
      <c r="AO469" s="379">
        <v>1.2090277777777778</v>
      </c>
      <c r="AP469" s="128" t="s">
        <v>14694</v>
      </c>
      <c r="AQ469" s="128" t="s">
        <v>14696</v>
      </c>
      <c r="AR469" s="416">
        <v>1.0270833333333333</v>
      </c>
      <c r="AS469" s="134" t="s">
        <v>14697</v>
      </c>
      <c r="AT469" s="379">
        <v>1.1916666666666667</v>
      </c>
      <c r="AU469" s="128" t="s">
        <v>14698</v>
      </c>
      <c r="AV469" s="393">
        <v>1.2520833333333334</v>
      </c>
      <c r="AW469" s="134" t="s">
        <v>14699</v>
      </c>
      <c r="AX469" s="134" t="s">
        <v>14700</v>
      </c>
      <c r="AY469" s="128" t="s">
        <v>14701</v>
      </c>
      <c r="BA469" s="140">
        <v>0.7944444444444444</v>
      </c>
      <c r="BB469" s="130">
        <v>0.8944444444444445</v>
      </c>
      <c r="BC469" s="422">
        <v>1.136111111111111</v>
      </c>
      <c r="BD469" s="134" t="s">
        <v>14702</v>
      </c>
      <c r="BE469" s="128" t="s">
        <v>14703</v>
      </c>
      <c r="BF469" s="422"/>
      <c r="BG469" s="422"/>
      <c r="BH469" s="422"/>
    </row>
    <row r="470">
      <c r="A470" s="122">
        <f t="shared" si="3"/>
        <v>0</v>
      </c>
      <c r="B470" s="122">
        <f t="shared" si="4"/>
        <v>0</v>
      </c>
      <c r="C470" s="122">
        <f t="shared" si="5"/>
        <v>0</v>
      </c>
      <c r="D470" s="122">
        <f t="shared" si="6"/>
        <v>0</v>
      </c>
      <c r="E470" s="122">
        <f t="shared" si="2"/>
        <v>540</v>
      </c>
      <c r="F470" s="135">
        <v>156.0</v>
      </c>
      <c r="H470" s="135">
        <v>156.0</v>
      </c>
      <c r="I470" s="135">
        <v>156.0</v>
      </c>
      <c r="J470" s="135">
        <v>156.0</v>
      </c>
      <c r="L470" s="175" t="s">
        <v>14704</v>
      </c>
      <c r="M470" s="175" t="s">
        <v>615</v>
      </c>
      <c r="N470" s="169" t="s">
        <v>14705</v>
      </c>
      <c r="O470" s="123" t="s">
        <v>14706</v>
      </c>
      <c r="P470" s="138" t="s">
        <v>14707</v>
      </c>
      <c r="Q470" s="138" t="s">
        <v>14708</v>
      </c>
      <c r="R470" s="138" t="s">
        <v>14709</v>
      </c>
      <c r="S470" s="138" t="s">
        <v>14710</v>
      </c>
      <c r="T470" s="138" t="s">
        <v>2122</v>
      </c>
      <c r="U470" s="138" t="s">
        <v>14711</v>
      </c>
      <c r="V470" s="138" t="s">
        <v>14711</v>
      </c>
      <c r="W470" s="138" t="s">
        <v>14712</v>
      </c>
      <c r="X470" s="138" t="s">
        <v>14713</v>
      </c>
      <c r="Y470" s="138" t="s">
        <v>14714</v>
      </c>
      <c r="Z470" s="138" t="s">
        <v>14715</v>
      </c>
      <c r="AA470" s="393">
        <v>1.4916666666666667</v>
      </c>
      <c r="AB470" s="134" t="s">
        <v>14716</v>
      </c>
      <c r="AC470" s="128" t="s">
        <v>14717</v>
      </c>
      <c r="AD470" s="415">
        <v>1.288888888888889</v>
      </c>
      <c r="AE470" s="379">
        <v>1.6076388888888888</v>
      </c>
      <c r="AF470" s="379">
        <v>1.2520833333333334</v>
      </c>
      <c r="AG470" s="134" t="s">
        <v>14718</v>
      </c>
      <c r="AH470" s="128" t="s">
        <v>14719</v>
      </c>
      <c r="AI470" s="138" t="s">
        <v>14477</v>
      </c>
      <c r="AJ470" s="128" t="s">
        <v>14720</v>
      </c>
      <c r="AK470" s="379">
        <v>1.7847222222222223</v>
      </c>
      <c r="AL470" s="134" t="s">
        <v>14721</v>
      </c>
      <c r="AM470" s="138" t="s">
        <v>14723</v>
      </c>
      <c r="AN470" s="134" t="s">
        <v>923</v>
      </c>
      <c r="AO470" s="134" t="s">
        <v>14724</v>
      </c>
      <c r="AP470" s="140">
        <v>0.95625</v>
      </c>
      <c r="AQ470" s="140">
        <v>0.8840277777777777</v>
      </c>
      <c r="AR470" s="128" t="s">
        <v>14725</v>
      </c>
      <c r="AS470" s="379">
        <v>1.0520833333333333</v>
      </c>
      <c r="AT470" s="134" t="s">
        <v>14726</v>
      </c>
      <c r="AU470" s="416">
        <v>1.2368055555555555</v>
      </c>
      <c r="AV470" s="128" t="s">
        <v>14727</v>
      </c>
      <c r="AW470" s="379">
        <v>1.2527777777777778</v>
      </c>
      <c r="AX470" s="130">
        <v>0.8506944444444444</v>
      </c>
      <c r="AY470" s="140">
        <v>0.6916666666666667</v>
      </c>
      <c r="BA470" s="128" t="s">
        <v>14728</v>
      </c>
      <c r="BB470" s="134" t="s">
        <v>14729</v>
      </c>
      <c r="BC470" s="141" t="s">
        <v>14730</v>
      </c>
      <c r="BD470" s="379">
        <v>1.1076388888888888</v>
      </c>
      <c r="BE470" s="416">
        <v>1.0097222222222222</v>
      </c>
      <c r="BF470" s="141"/>
      <c r="BG470" s="141"/>
      <c r="BH470" s="141"/>
    </row>
    <row r="471">
      <c r="A471" s="122">
        <f t="shared" si="3"/>
        <v>0</v>
      </c>
      <c r="B471" s="122">
        <f t="shared" si="4"/>
        <v>0</v>
      </c>
      <c r="C471" s="122">
        <f t="shared" si="5"/>
        <v>0</v>
      </c>
      <c r="D471" s="122">
        <f t="shared" si="6"/>
        <v>0</v>
      </c>
      <c r="E471" s="122">
        <f t="shared" si="2"/>
        <v>353</v>
      </c>
      <c r="F471" s="135" t="s">
        <v>14731</v>
      </c>
      <c r="H471" s="135" t="s">
        <v>14732</v>
      </c>
      <c r="I471" s="135" t="s">
        <v>14733</v>
      </c>
      <c r="J471" s="135" t="s">
        <v>14734</v>
      </c>
      <c r="L471" s="175" t="s">
        <v>14735</v>
      </c>
      <c r="M471" s="175" t="s">
        <v>14736</v>
      </c>
      <c r="N471" s="169" t="s">
        <v>14737</v>
      </c>
      <c r="O471" s="123" t="s">
        <v>14738</v>
      </c>
      <c r="P471" s="142">
        <v>0.9423611111111111</v>
      </c>
      <c r="Q471" s="142">
        <v>0.9527777777777777</v>
      </c>
      <c r="R471" s="391">
        <v>1.1208333333333333</v>
      </c>
      <c r="S471" s="391">
        <v>1.3097222222222222</v>
      </c>
      <c r="T471" s="391">
        <v>1.4854166666666666</v>
      </c>
      <c r="U471" s="391">
        <v>1.4111111111111112</v>
      </c>
      <c r="V471" s="391">
        <v>1.4111111111111112</v>
      </c>
      <c r="W471" s="142">
        <v>0.7263888888888889</v>
      </c>
      <c r="X471" s="391">
        <v>1.3756944444444446</v>
      </c>
      <c r="Y471" s="391">
        <v>1.3368055555555556</v>
      </c>
      <c r="Z471" s="142">
        <v>0.9208333333333333</v>
      </c>
      <c r="AA471" s="128" t="s">
        <v>14739</v>
      </c>
      <c r="AB471" s="379">
        <v>1.3569444444444445</v>
      </c>
      <c r="AC471" s="416">
        <v>1.2173611111111111</v>
      </c>
      <c r="AD471" s="147" t="s">
        <v>14740</v>
      </c>
      <c r="AE471" s="134" t="s">
        <v>14741</v>
      </c>
      <c r="AF471" s="134" t="s">
        <v>14742</v>
      </c>
      <c r="AG471" s="379">
        <v>1.2368055555555555</v>
      </c>
      <c r="AH471" s="416">
        <v>1.3493055555555555</v>
      </c>
      <c r="AI471" s="391">
        <v>1.3145833333333334</v>
      </c>
      <c r="AJ471" s="145">
        <v>0.9868055555555556</v>
      </c>
      <c r="AK471" s="134" t="s">
        <v>14743</v>
      </c>
      <c r="AL471" s="379">
        <v>1.229861111111111</v>
      </c>
      <c r="AM471" s="142">
        <v>0.9305555555555556</v>
      </c>
      <c r="AN471" s="379">
        <v>1.2506944444444446</v>
      </c>
      <c r="AO471" s="379">
        <v>1.2118055555555556</v>
      </c>
      <c r="AP471" s="128" t="s">
        <v>14744</v>
      </c>
      <c r="AQ471" s="128" t="s">
        <v>14745</v>
      </c>
      <c r="AR471" s="416">
        <v>1.038888888888889</v>
      </c>
      <c r="AS471" s="134" t="s">
        <v>14746</v>
      </c>
      <c r="AT471" s="379">
        <v>1.2041666666666666</v>
      </c>
      <c r="AU471" s="128" t="s">
        <v>14747</v>
      </c>
      <c r="AV471" s="393">
        <v>1.2534722222222223</v>
      </c>
      <c r="AW471" s="134" t="s">
        <v>14748</v>
      </c>
      <c r="AX471" s="134" t="s">
        <v>923</v>
      </c>
      <c r="AY471" s="128" t="s">
        <v>14749</v>
      </c>
      <c r="BA471" s="140">
        <v>0.7993055555555556</v>
      </c>
      <c r="BB471" s="130">
        <v>0.9013888888888889</v>
      </c>
      <c r="BC471" s="422">
        <v>1.1381944444444445</v>
      </c>
      <c r="BD471" s="134" t="s">
        <v>14750</v>
      </c>
      <c r="BE471" s="128" t="s">
        <v>14751</v>
      </c>
      <c r="BF471" s="422"/>
      <c r="BG471" s="422"/>
      <c r="BH471" s="422"/>
    </row>
    <row r="472">
      <c r="A472" s="122">
        <f t="shared" si="3"/>
        <v>0</v>
      </c>
      <c r="B472" s="122">
        <f t="shared" si="4"/>
        <v>0</v>
      </c>
      <c r="C472" s="122">
        <f t="shared" si="5"/>
        <v>0</v>
      </c>
      <c r="D472" s="122">
        <f t="shared" si="6"/>
        <v>0</v>
      </c>
      <c r="E472" s="122">
        <f t="shared" si="2"/>
        <v>588</v>
      </c>
      <c r="F472" s="135" t="s">
        <v>14753</v>
      </c>
      <c r="H472" s="135" t="s">
        <v>14754</v>
      </c>
      <c r="I472" s="135" t="s">
        <v>14755</v>
      </c>
      <c r="J472" s="135" t="s">
        <v>14756</v>
      </c>
      <c r="L472" s="175" t="s">
        <v>14757</v>
      </c>
      <c r="M472" s="175" t="s">
        <v>661</v>
      </c>
      <c r="N472" s="169" t="s">
        <v>14758</v>
      </c>
      <c r="O472" s="123" t="s">
        <v>14759</v>
      </c>
      <c r="P472" s="138" t="s">
        <v>14760</v>
      </c>
      <c r="Q472" s="138" t="s">
        <v>14761</v>
      </c>
      <c r="R472" s="138" t="s">
        <v>14762</v>
      </c>
      <c r="S472" s="138" t="s">
        <v>14763</v>
      </c>
      <c r="T472" s="138" t="s">
        <v>3999</v>
      </c>
      <c r="U472" s="138" t="s">
        <v>14764</v>
      </c>
      <c r="V472" s="138" t="s">
        <v>14764</v>
      </c>
      <c r="W472" s="138" t="s">
        <v>14765</v>
      </c>
      <c r="X472" s="138" t="s">
        <v>14766</v>
      </c>
      <c r="Y472" s="138" t="s">
        <v>14767</v>
      </c>
      <c r="Z472" s="138" t="s">
        <v>14768</v>
      </c>
      <c r="AA472" s="393">
        <v>1.4944444444444445</v>
      </c>
      <c r="AB472" s="134" t="s">
        <v>14769</v>
      </c>
      <c r="AC472" s="128" t="s">
        <v>14770</v>
      </c>
      <c r="AD472" s="415">
        <v>1.3006944444444444</v>
      </c>
      <c r="AE472" s="379">
        <v>1.613888888888889</v>
      </c>
      <c r="AF472" s="379">
        <v>1.25625</v>
      </c>
      <c r="AG472" s="134" t="s">
        <v>14771</v>
      </c>
      <c r="AH472" s="128" t="s">
        <v>14772</v>
      </c>
      <c r="AI472" s="138" t="s">
        <v>14527</v>
      </c>
      <c r="AJ472" s="128" t="s">
        <v>14773</v>
      </c>
      <c r="AK472" s="379">
        <v>1.7909722222222222</v>
      </c>
      <c r="AL472" s="134" t="s">
        <v>14774</v>
      </c>
      <c r="AM472" s="138" t="s">
        <v>14775</v>
      </c>
      <c r="AN472" s="134" t="s">
        <v>14776</v>
      </c>
      <c r="AO472" s="134" t="s">
        <v>14777</v>
      </c>
      <c r="AP472" s="140">
        <v>0.9569444444444445</v>
      </c>
      <c r="AQ472" s="140">
        <v>0.8861111111111111</v>
      </c>
      <c r="AR472" s="128" t="s">
        <v>14778</v>
      </c>
      <c r="AS472" s="379">
        <v>1.0569444444444445</v>
      </c>
      <c r="AT472" s="134" t="s">
        <v>14780</v>
      </c>
      <c r="AU472" s="416">
        <v>1.24375</v>
      </c>
      <c r="AV472" s="128" t="s">
        <v>14781</v>
      </c>
      <c r="AW472" s="379">
        <v>1.2534722222222223</v>
      </c>
      <c r="AX472" s="130">
        <v>0.8520833333333333</v>
      </c>
      <c r="AY472" s="140">
        <v>0.6951388888888889</v>
      </c>
      <c r="BA472" s="128" t="s">
        <v>14782</v>
      </c>
      <c r="BB472" s="134" t="s">
        <v>14783</v>
      </c>
      <c r="BC472" s="141" t="s">
        <v>14784</v>
      </c>
      <c r="BD472" s="379">
        <v>1.1111111111111112</v>
      </c>
      <c r="BE472" s="416">
        <v>1.0194444444444444</v>
      </c>
      <c r="BF472" s="141"/>
      <c r="BG472" s="141"/>
      <c r="BH472" s="141"/>
    </row>
    <row r="473">
      <c r="A473" s="122">
        <f t="shared" si="3"/>
        <v>0</v>
      </c>
      <c r="B473" s="122">
        <f t="shared" si="4"/>
        <v>0</v>
      </c>
      <c r="C473" s="122">
        <f t="shared" si="5"/>
        <v>0</v>
      </c>
      <c r="D473" s="122">
        <f t="shared" si="6"/>
        <v>0</v>
      </c>
      <c r="E473" s="122">
        <f t="shared" si="2"/>
        <v>313</v>
      </c>
      <c r="F473" s="135">
        <v>157.0</v>
      </c>
      <c r="H473" s="135">
        <v>157.0</v>
      </c>
      <c r="I473" s="135">
        <v>157.0</v>
      </c>
      <c r="J473" s="135">
        <v>157.0</v>
      </c>
      <c r="L473" s="175" t="s">
        <v>14785</v>
      </c>
      <c r="M473" s="175" t="s">
        <v>14786</v>
      </c>
      <c r="N473" s="169" t="s">
        <v>14787</v>
      </c>
      <c r="O473" s="123" t="s">
        <v>14788</v>
      </c>
      <c r="P473" s="142">
        <v>0.95</v>
      </c>
      <c r="Q473" s="142">
        <v>0.9590277777777778</v>
      </c>
      <c r="R473" s="391">
        <v>1.1229166666666666</v>
      </c>
      <c r="S473" s="391">
        <v>1.320138888888889</v>
      </c>
      <c r="T473" s="391">
        <v>1.4875</v>
      </c>
      <c r="U473" s="391">
        <v>1.4125</v>
      </c>
      <c r="V473" s="391">
        <v>1.4125</v>
      </c>
      <c r="W473" s="142">
        <v>0.7319444444444444</v>
      </c>
      <c r="X473" s="391">
        <v>1.3847222222222222</v>
      </c>
      <c r="Y473" s="391">
        <v>1.3430555555555554</v>
      </c>
      <c r="Z473" s="142">
        <v>0.9263888888888889</v>
      </c>
      <c r="AA473" s="128" t="s">
        <v>14789</v>
      </c>
      <c r="AB473" s="379">
        <v>1.3652777777777778</v>
      </c>
      <c r="AC473" s="416">
        <v>1.2236111111111112</v>
      </c>
      <c r="AD473" s="147" t="s">
        <v>14790</v>
      </c>
      <c r="AE473" s="134" t="s">
        <v>14791</v>
      </c>
      <c r="AF473" s="134" t="s">
        <v>14792</v>
      </c>
      <c r="AG473" s="379">
        <v>1.24375</v>
      </c>
      <c r="AH473" s="416">
        <v>1.354861111111111</v>
      </c>
      <c r="AI473" s="391">
        <v>1.3256944444444445</v>
      </c>
      <c r="AJ473" s="145">
        <v>0.9895833333333334</v>
      </c>
      <c r="AK473" s="134" t="s">
        <v>14793</v>
      </c>
      <c r="AL473" s="379">
        <v>1.2333333333333334</v>
      </c>
      <c r="AM473" s="142">
        <v>0.9333333333333333</v>
      </c>
      <c r="AN473" s="379">
        <v>1.2513888888888889</v>
      </c>
      <c r="AO473" s="379">
        <v>1.2125</v>
      </c>
      <c r="AP473" s="128" t="s">
        <v>14794</v>
      </c>
      <c r="AQ473" s="128" t="s">
        <v>14795</v>
      </c>
      <c r="AR473" s="416">
        <v>1.0465277777777777</v>
      </c>
      <c r="AS473" s="134" t="s">
        <v>14796</v>
      </c>
      <c r="AT473" s="379">
        <v>1.2097222222222221</v>
      </c>
      <c r="AU473" s="128" t="s">
        <v>14797</v>
      </c>
      <c r="AV473" s="393">
        <v>1.2604166666666667</v>
      </c>
      <c r="AW473" s="134" t="s">
        <v>14798</v>
      </c>
      <c r="AX473" s="134" t="s">
        <v>14799</v>
      </c>
      <c r="AY473" s="128" t="s">
        <v>14800</v>
      </c>
      <c r="BA473" s="140">
        <v>0.80625</v>
      </c>
      <c r="BB473" s="130">
        <v>0.9041666666666667</v>
      </c>
      <c r="BC473" s="422">
        <v>1.1388888888888888</v>
      </c>
      <c r="BD473" s="134" t="s">
        <v>14801</v>
      </c>
      <c r="BE473" s="128" t="s">
        <v>14802</v>
      </c>
      <c r="BF473" s="422"/>
      <c r="BG473" s="422"/>
      <c r="BH473" s="422"/>
    </row>
    <row r="474">
      <c r="A474" s="122">
        <f t="shared" si="3"/>
        <v>0</v>
      </c>
      <c r="B474" s="122">
        <f t="shared" si="4"/>
        <v>0</v>
      </c>
      <c r="C474" s="122">
        <f t="shared" si="5"/>
        <v>0</v>
      </c>
      <c r="D474" s="122">
        <f t="shared" si="6"/>
        <v>0</v>
      </c>
      <c r="E474" s="122">
        <f t="shared" si="2"/>
        <v>416</v>
      </c>
      <c r="F474" s="135" t="s">
        <v>14804</v>
      </c>
      <c r="H474" s="135" t="s">
        <v>14805</v>
      </c>
      <c r="I474" s="135" t="s">
        <v>14806</v>
      </c>
      <c r="J474" s="135" t="s">
        <v>14807</v>
      </c>
      <c r="L474" s="175" t="s">
        <v>661</v>
      </c>
      <c r="M474" s="175" t="s">
        <v>615</v>
      </c>
      <c r="N474" s="169" t="s">
        <v>14808</v>
      </c>
      <c r="O474" s="123" t="s">
        <v>14809</v>
      </c>
      <c r="P474" s="138" t="s">
        <v>14810</v>
      </c>
      <c r="Q474" s="138" t="s">
        <v>14811</v>
      </c>
      <c r="R474" s="138" t="s">
        <v>14812</v>
      </c>
      <c r="S474" s="138" t="s">
        <v>14813</v>
      </c>
      <c r="T474" s="138" t="s">
        <v>1055</v>
      </c>
      <c r="U474" s="138" t="s">
        <v>14814</v>
      </c>
      <c r="V474" s="138" t="s">
        <v>14814</v>
      </c>
      <c r="W474" s="138" t="s">
        <v>7891</v>
      </c>
      <c r="X474" s="138" t="s">
        <v>14815</v>
      </c>
      <c r="Y474" s="138" t="s">
        <v>14816</v>
      </c>
      <c r="Z474" s="138" t="s">
        <v>14817</v>
      </c>
      <c r="AA474" s="393">
        <v>1.4972222222222222</v>
      </c>
      <c r="AB474" s="379">
        <v>1.36875</v>
      </c>
      <c r="AC474" s="128" t="s">
        <v>14818</v>
      </c>
      <c r="AD474" s="415">
        <v>1.3055555555555556</v>
      </c>
      <c r="AE474" s="379">
        <v>1.6201388888888888</v>
      </c>
      <c r="AF474" s="379">
        <v>1.2618055555555556</v>
      </c>
      <c r="AG474" s="134" t="s">
        <v>14819</v>
      </c>
      <c r="AH474" s="128" t="s">
        <v>14820</v>
      </c>
      <c r="AI474" s="138" t="s">
        <v>14574</v>
      </c>
      <c r="AJ474" s="128" t="s">
        <v>14821</v>
      </c>
      <c r="AK474" s="379">
        <v>1.8041666666666667</v>
      </c>
      <c r="AL474" s="134" t="s">
        <v>14822</v>
      </c>
      <c r="AM474" s="138" t="s">
        <v>14823</v>
      </c>
      <c r="AN474" s="134" t="s">
        <v>14824</v>
      </c>
      <c r="AO474" s="134" t="s">
        <v>14826</v>
      </c>
      <c r="AP474" s="140">
        <v>0.9583333333333334</v>
      </c>
      <c r="AQ474" s="140">
        <v>0.8958333333333334</v>
      </c>
      <c r="AR474" s="128" t="s">
        <v>14827</v>
      </c>
      <c r="AS474" s="379">
        <v>1.0618055555555554</v>
      </c>
      <c r="AT474" s="134" t="s">
        <v>14828</v>
      </c>
      <c r="AU474" s="416">
        <v>1.25</v>
      </c>
      <c r="AV474" s="128" t="s">
        <v>14829</v>
      </c>
      <c r="AW474" s="379">
        <v>1.2541666666666667</v>
      </c>
      <c r="AX474" s="130">
        <v>0.8541666666666666</v>
      </c>
      <c r="AY474" s="140">
        <v>0.7</v>
      </c>
      <c r="BA474" s="128" t="s">
        <v>11105</v>
      </c>
      <c r="BB474" s="134" t="s">
        <v>14830</v>
      </c>
      <c r="BC474" s="141" t="s">
        <v>862</v>
      </c>
      <c r="BD474" s="379">
        <v>1.1152777777777778</v>
      </c>
      <c r="BE474" s="416">
        <v>1.0277777777777777</v>
      </c>
      <c r="BF474" s="141"/>
      <c r="BG474" s="141"/>
      <c r="BH474" s="141"/>
    </row>
    <row r="475">
      <c r="A475" s="122">
        <f t="shared" si="3"/>
        <v>0</v>
      </c>
      <c r="B475" s="122">
        <f t="shared" si="4"/>
        <v>0</v>
      </c>
      <c r="C475" s="122">
        <f t="shared" si="5"/>
        <v>0</v>
      </c>
      <c r="D475" s="122">
        <f t="shared" si="6"/>
        <v>0</v>
      </c>
      <c r="E475" s="122">
        <f t="shared" si="2"/>
        <v>335</v>
      </c>
      <c r="F475" s="135" t="s">
        <v>14831</v>
      </c>
      <c r="H475" s="135" t="s">
        <v>14832</v>
      </c>
      <c r="I475" s="135" t="s">
        <v>4329</v>
      </c>
      <c r="J475" s="135" t="s">
        <v>14833</v>
      </c>
      <c r="L475" s="175" t="s">
        <v>14834</v>
      </c>
      <c r="M475" s="175" t="s">
        <v>14835</v>
      </c>
      <c r="N475" s="169" t="s">
        <v>14836</v>
      </c>
      <c r="O475" s="123" t="s">
        <v>14837</v>
      </c>
      <c r="P475" s="142">
        <v>0.9569444444444445</v>
      </c>
      <c r="Q475" s="142">
        <v>0.9680555555555556</v>
      </c>
      <c r="R475" s="391">
        <v>1.1256944444444446</v>
      </c>
      <c r="S475" s="391">
        <v>1.323611111111111</v>
      </c>
      <c r="T475" s="391">
        <v>1.488888888888889</v>
      </c>
      <c r="U475" s="391">
        <v>1.4145833333333333</v>
      </c>
      <c r="V475" s="391">
        <v>1.4145833333333333</v>
      </c>
      <c r="W475" s="142">
        <v>0.7340277777777777</v>
      </c>
      <c r="X475" s="391">
        <v>1.3888888888888888</v>
      </c>
      <c r="Y475" s="391">
        <v>1.3541666666666667</v>
      </c>
      <c r="Z475" s="142">
        <v>0.9284722222222223</v>
      </c>
      <c r="AA475" s="128" t="s">
        <v>14838</v>
      </c>
      <c r="AB475" s="134" t="s">
        <v>14839</v>
      </c>
      <c r="AC475" s="416">
        <v>1.2284722222222222</v>
      </c>
      <c r="AD475" s="147" t="s">
        <v>14840</v>
      </c>
      <c r="AE475" s="134" t="s">
        <v>14841</v>
      </c>
      <c r="AF475" s="134" t="s">
        <v>14842</v>
      </c>
      <c r="AG475" s="379">
        <v>1.2513888888888889</v>
      </c>
      <c r="AH475" s="416">
        <v>1.3659722222222221</v>
      </c>
      <c r="AI475" s="391">
        <v>1.33125</v>
      </c>
      <c r="AJ475" s="145">
        <v>0.9930555555555556</v>
      </c>
      <c r="AK475" s="134" t="s">
        <v>14843</v>
      </c>
      <c r="AL475" s="379">
        <v>1.2368055555555555</v>
      </c>
      <c r="AM475" s="142">
        <v>0.9395833333333333</v>
      </c>
      <c r="AN475" s="379">
        <v>1.2569444444444444</v>
      </c>
      <c r="AO475" s="379">
        <v>1.2194444444444446</v>
      </c>
      <c r="AP475" s="128" t="s">
        <v>653</v>
      </c>
      <c r="AQ475" s="128" t="s">
        <v>14844</v>
      </c>
      <c r="AR475" s="416">
        <v>1.0506944444444444</v>
      </c>
      <c r="AS475" s="134" t="s">
        <v>14845</v>
      </c>
      <c r="AT475" s="379">
        <v>1.225</v>
      </c>
      <c r="AU475" s="128" t="s">
        <v>10466</v>
      </c>
      <c r="AV475" s="393">
        <v>1.2645833333333334</v>
      </c>
      <c r="AW475" s="134" t="s">
        <v>14846</v>
      </c>
      <c r="AX475" s="134" t="s">
        <v>14847</v>
      </c>
      <c r="AY475" s="128" t="s">
        <v>14848</v>
      </c>
      <c r="BA475" s="140">
        <v>0.8125</v>
      </c>
      <c r="BB475" s="130">
        <v>0.9076388888888889</v>
      </c>
      <c r="BC475" s="422">
        <v>1.1430555555555555</v>
      </c>
      <c r="BD475" s="134" t="s">
        <v>14849</v>
      </c>
      <c r="BE475" s="128" t="s">
        <v>14850</v>
      </c>
      <c r="BF475" s="422"/>
      <c r="BG475" s="422"/>
      <c r="BH475" s="422"/>
    </row>
    <row r="476">
      <c r="A476" s="122">
        <f t="shared" si="3"/>
        <v>0</v>
      </c>
      <c r="B476" s="122">
        <f t="shared" si="4"/>
        <v>0</v>
      </c>
      <c r="C476" s="122">
        <f t="shared" si="5"/>
        <v>0</v>
      </c>
      <c r="D476" s="122">
        <f t="shared" si="6"/>
        <v>0</v>
      </c>
      <c r="E476" s="122">
        <f t="shared" si="2"/>
        <v>533</v>
      </c>
      <c r="F476" s="135">
        <v>158.0</v>
      </c>
      <c r="H476" s="135">
        <v>158.0</v>
      </c>
      <c r="I476" s="135">
        <v>158.0</v>
      </c>
      <c r="J476" s="135">
        <v>158.0</v>
      </c>
      <c r="L476" s="175" t="s">
        <v>14852</v>
      </c>
      <c r="M476" s="175" t="s">
        <v>14853</v>
      </c>
      <c r="N476" s="169" t="s">
        <v>14854</v>
      </c>
      <c r="O476" s="123" t="s">
        <v>14855</v>
      </c>
      <c r="P476" s="138" t="s">
        <v>14856</v>
      </c>
      <c r="Q476" s="138" t="s">
        <v>14857</v>
      </c>
      <c r="R476" s="138" t="s">
        <v>14858</v>
      </c>
      <c r="S476" s="138" t="s">
        <v>14859</v>
      </c>
      <c r="T476" s="138" t="s">
        <v>921</v>
      </c>
      <c r="U476" s="138" t="s">
        <v>14860</v>
      </c>
      <c r="V476" s="138" t="s">
        <v>14860</v>
      </c>
      <c r="W476" s="138" t="s">
        <v>14861</v>
      </c>
      <c r="X476" s="138" t="s">
        <v>14862</v>
      </c>
      <c r="Y476" s="138" t="s">
        <v>1055</v>
      </c>
      <c r="Z476" s="138" t="s">
        <v>14863</v>
      </c>
      <c r="AA476" s="393">
        <v>1.5013888888888889</v>
      </c>
      <c r="AB476" s="379">
        <v>1.3756944444444446</v>
      </c>
      <c r="AC476" s="128" t="s">
        <v>14864</v>
      </c>
      <c r="AD476" s="415">
        <v>1.3090277777777777</v>
      </c>
      <c r="AE476" s="379">
        <v>1.6263888888888889</v>
      </c>
      <c r="AF476" s="379">
        <v>1.2673611111111112</v>
      </c>
      <c r="AG476" s="134" t="s">
        <v>14865</v>
      </c>
      <c r="AH476" s="128" t="s">
        <v>14866</v>
      </c>
      <c r="AI476" s="138" t="s">
        <v>14621</v>
      </c>
      <c r="AJ476" s="128" t="s">
        <v>14868</v>
      </c>
      <c r="AK476" s="379">
        <v>1.8069444444444445</v>
      </c>
      <c r="AL476" s="134" t="s">
        <v>14869</v>
      </c>
      <c r="AM476" s="138" t="s">
        <v>14870</v>
      </c>
      <c r="AN476" s="134" t="s">
        <v>14871</v>
      </c>
      <c r="AO476" s="134" t="s">
        <v>14872</v>
      </c>
      <c r="AP476" s="140">
        <v>0.9597222222222223</v>
      </c>
      <c r="AQ476" s="140">
        <v>0.9069444444444444</v>
      </c>
      <c r="AR476" s="128" t="s">
        <v>14873</v>
      </c>
      <c r="AS476" s="379">
        <v>1.070138888888889</v>
      </c>
      <c r="AT476" s="134" t="s">
        <v>14874</v>
      </c>
      <c r="AU476" s="416">
        <v>1.261111111111111</v>
      </c>
      <c r="AV476" s="128" t="s">
        <v>14875</v>
      </c>
      <c r="AW476" s="379">
        <v>1.2555555555555555</v>
      </c>
      <c r="AX476" s="130">
        <v>0.8555555555555555</v>
      </c>
      <c r="AY476" s="140">
        <v>0.7090277777777778</v>
      </c>
      <c r="BA476" s="128" t="s">
        <v>14876</v>
      </c>
      <c r="BB476" s="134" t="s">
        <v>14877</v>
      </c>
      <c r="BC476" s="141" t="s">
        <v>14878</v>
      </c>
      <c r="BD476" s="379">
        <v>1.1201388888888888</v>
      </c>
      <c r="BE476" s="416">
        <v>1.03125</v>
      </c>
      <c r="BF476" s="141"/>
      <c r="BG476" s="141"/>
      <c r="BH476" s="141"/>
    </row>
    <row r="477">
      <c r="A477" s="122">
        <f t="shared" si="3"/>
        <v>0</v>
      </c>
      <c r="B477" s="122">
        <f t="shared" si="4"/>
        <v>0</v>
      </c>
      <c r="C477" s="122">
        <f t="shared" si="5"/>
        <v>0</v>
      </c>
      <c r="D477" s="122">
        <f t="shared" si="6"/>
        <v>0</v>
      </c>
      <c r="E477" s="122">
        <f t="shared" si="2"/>
        <v>273</v>
      </c>
      <c r="F477" s="135" t="s">
        <v>14879</v>
      </c>
      <c r="H477" s="135" t="s">
        <v>14880</v>
      </c>
      <c r="I477" s="135" t="s">
        <v>14881</v>
      </c>
      <c r="J477" s="135" t="s">
        <v>14882</v>
      </c>
      <c r="L477" s="175" t="s">
        <v>14883</v>
      </c>
      <c r="M477" s="175" t="s">
        <v>14884</v>
      </c>
      <c r="N477" s="169" t="s">
        <v>14885</v>
      </c>
      <c r="O477" s="123" t="s">
        <v>14886</v>
      </c>
      <c r="P477" s="142">
        <v>0.9583333333333334</v>
      </c>
      <c r="Q477" s="142">
        <v>0.9722222222222222</v>
      </c>
      <c r="R477" s="391">
        <v>1.1277777777777778</v>
      </c>
      <c r="S477" s="391">
        <v>1.3291666666666666</v>
      </c>
      <c r="T477" s="391">
        <v>1.4895833333333333</v>
      </c>
      <c r="U477" s="391">
        <v>1.4152777777777779</v>
      </c>
      <c r="V477" s="391">
        <v>1.4152777777777779</v>
      </c>
      <c r="W477" s="142">
        <v>0.7354166666666667</v>
      </c>
      <c r="X477" s="391">
        <v>1.4</v>
      </c>
      <c r="Y477" s="391">
        <v>1.3597222222222223</v>
      </c>
      <c r="Z477" s="142">
        <v>0.9319444444444445</v>
      </c>
      <c r="AA477" s="128" t="s">
        <v>14887</v>
      </c>
      <c r="AB477" s="134" t="s">
        <v>14888</v>
      </c>
      <c r="AC477" s="416">
        <v>1.2319444444444445</v>
      </c>
      <c r="AD477" s="147" t="s">
        <v>14889</v>
      </c>
      <c r="AE477" s="134" t="s">
        <v>14890</v>
      </c>
      <c r="AF477" s="134" t="s">
        <v>14891</v>
      </c>
      <c r="AG477" s="379">
        <v>1.2604166666666667</v>
      </c>
      <c r="AH477" s="416">
        <v>1.3680555555555556</v>
      </c>
      <c r="AI477" s="391">
        <v>1.3354166666666667</v>
      </c>
      <c r="AJ477" s="393">
        <v>1.0006944444444446</v>
      </c>
      <c r="AK477" s="134" t="s">
        <v>14892</v>
      </c>
      <c r="AL477" s="379">
        <v>1.24375</v>
      </c>
      <c r="AM477" s="142">
        <v>0.9416666666666667</v>
      </c>
      <c r="AN477" s="379">
        <v>1.2590277777777779</v>
      </c>
      <c r="AO477" s="379">
        <v>1.2229166666666667</v>
      </c>
      <c r="AP477" s="128" t="s">
        <v>14893</v>
      </c>
      <c r="AQ477" s="128" t="s">
        <v>14894</v>
      </c>
      <c r="AR477" s="416">
        <v>1.0555555555555556</v>
      </c>
      <c r="AS477" s="134" t="s">
        <v>862</v>
      </c>
      <c r="AT477" s="379">
        <v>1.2270833333333333</v>
      </c>
      <c r="AU477" s="128" t="s">
        <v>14895</v>
      </c>
      <c r="AV477" s="393">
        <v>1.2694444444444444</v>
      </c>
      <c r="AW477" s="134" t="s">
        <v>14897</v>
      </c>
      <c r="AX477" s="134" t="s">
        <v>14898</v>
      </c>
      <c r="AY477" s="128" t="s">
        <v>14899</v>
      </c>
      <c r="BA477" s="140">
        <v>0.8125</v>
      </c>
      <c r="BB477" s="130">
        <v>0.9131944444444444</v>
      </c>
      <c r="BC477" s="422">
        <v>1.1444444444444444</v>
      </c>
      <c r="BD477" s="134" t="s">
        <v>14900</v>
      </c>
      <c r="BE477" s="128" t="s">
        <v>14901</v>
      </c>
      <c r="BF477" s="422"/>
      <c r="BG477" s="422"/>
      <c r="BH477" s="422"/>
    </row>
    <row r="478">
      <c r="A478" s="122">
        <f t="shared" si="3"/>
        <v>0</v>
      </c>
      <c r="B478" s="122">
        <f t="shared" si="4"/>
        <v>0</v>
      </c>
      <c r="C478" s="122">
        <f t="shared" si="5"/>
        <v>0</v>
      </c>
      <c r="D478" s="122">
        <f t="shared" si="6"/>
        <v>0</v>
      </c>
      <c r="E478" s="122">
        <f t="shared" si="2"/>
        <v>516</v>
      </c>
      <c r="F478" s="135" t="s">
        <v>14902</v>
      </c>
      <c r="H478" s="135" t="s">
        <v>14903</v>
      </c>
      <c r="I478" s="135" t="s">
        <v>14904</v>
      </c>
      <c r="J478" s="135" t="s">
        <v>14905</v>
      </c>
      <c r="L478" s="175" t="s">
        <v>14906</v>
      </c>
      <c r="M478" s="175" t="s">
        <v>14907</v>
      </c>
      <c r="N478" s="169" t="s">
        <v>14908</v>
      </c>
      <c r="O478" s="123" t="s">
        <v>14909</v>
      </c>
      <c r="P478" s="138" t="s">
        <v>14910</v>
      </c>
      <c r="Q478" s="138" t="s">
        <v>14911</v>
      </c>
      <c r="R478" s="138" t="s">
        <v>14912</v>
      </c>
      <c r="S478" s="138" t="s">
        <v>14913</v>
      </c>
      <c r="T478" s="138" t="s">
        <v>14914</v>
      </c>
      <c r="U478" s="138" t="s">
        <v>14915</v>
      </c>
      <c r="V478" s="138" t="s">
        <v>14915</v>
      </c>
      <c r="W478" s="138" t="s">
        <v>14916</v>
      </c>
      <c r="X478" s="138" t="s">
        <v>14917</v>
      </c>
      <c r="Y478" s="138" t="s">
        <v>14919</v>
      </c>
      <c r="Z478" s="138" t="s">
        <v>14920</v>
      </c>
      <c r="AA478" s="393">
        <v>1.5069444444444444</v>
      </c>
      <c r="AB478" s="379">
        <v>1.3791666666666667</v>
      </c>
      <c r="AC478" s="128" t="s">
        <v>14921</v>
      </c>
      <c r="AD478" s="415">
        <v>1.3145833333333334</v>
      </c>
      <c r="AE478" s="379">
        <v>1.6291666666666667</v>
      </c>
      <c r="AF478" s="379">
        <v>1.2708333333333333</v>
      </c>
      <c r="AG478" s="134" t="s">
        <v>14922</v>
      </c>
      <c r="AH478" s="128" t="s">
        <v>14923</v>
      </c>
      <c r="AI478" s="138" t="s">
        <v>14670</v>
      </c>
      <c r="AJ478" s="128" t="s">
        <v>14924</v>
      </c>
      <c r="AK478" s="379">
        <v>1.8090277777777777</v>
      </c>
      <c r="AL478" s="134" t="s">
        <v>14925</v>
      </c>
      <c r="AM478" s="138" t="s">
        <v>14926</v>
      </c>
      <c r="AN478" s="134" t="s">
        <v>14927</v>
      </c>
      <c r="AO478" s="134" t="s">
        <v>14928</v>
      </c>
      <c r="AP478" s="140">
        <v>0.9604166666666667</v>
      </c>
      <c r="AQ478" s="140">
        <v>0.9090277777777778</v>
      </c>
      <c r="AR478" s="128" t="s">
        <v>14929</v>
      </c>
      <c r="AS478" s="379">
        <v>1.0756944444444445</v>
      </c>
      <c r="AT478" s="134" t="s">
        <v>14930</v>
      </c>
      <c r="AU478" s="416">
        <v>1.261111111111111</v>
      </c>
      <c r="AV478" s="128" t="s">
        <v>14931</v>
      </c>
      <c r="AW478" s="379">
        <v>1.257638888888889</v>
      </c>
      <c r="AX478" s="130">
        <v>0.8583333333333333</v>
      </c>
      <c r="AY478" s="140">
        <v>0.7152777777777778</v>
      </c>
      <c r="BA478" s="128" t="s">
        <v>14932</v>
      </c>
      <c r="BB478" s="134" t="s">
        <v>14933</v>
      </c>
      <c r="BC478" s="141" t="s">
        <v>14934</v>
      </c>
      <c r="BD478" s="379">
        <v>1.1208333333333333</v>
      </c>
      <c r="BE478" s="416">
        <v>1.0375</v>
      </c>
      <c r="BF478" s="141"/>
      <c r="BG478" s="141"/>
      <c r="BH478" s="141"/>
    </row>
    <row r="479">
      <c r="A479" s="122">
        <f t="shared" si="3"/>
        <v>0</v>
      </c>
      <c r="B479" s="122">
        <f t="shared" si="4"/>
        <v>0</v>
      </c>
      <c r="C479" s="122">
        <f t="shared" si="5"/>
        <v>0</v>
      </c>
      <c r="D479" s="122">
        <f t="shared" si="6"/>
        <v>0</v>
      </c>
      <c r="E479" s="122">
        <f t="shared" si="2"/>
        <v>239</v>
      </c>
      <c r="F479" s="135">
        <v>159.0</v>
      </c>
      <c r="H479" s="135">
        <v>159.0</v>
      </c>
      <c r="I479" s="135">
        <v>159.0</v>
      </c>
      <c r="J479" s="135">
        <v>159.0</v>
      </c>
      <c r="L479" s="175" t="s">
        <v>14935</v>
      </c>
      <c r="M479" s="175" t="s">
        <v>14936</v>
      </c>
      <c r="N479" s="169" t="s">
        <v>14938</v>
      </c>
      <c r="O479" s="123" t="s">
        <v>1196</v>
      </c>
      <c r="P479" s="142">
        <v>0.9597222222222223</v>
      </c>
      <c r="Q479" s="142">
        <v>0.9770833333333333</v>
      </c>
      <c r="R479" s="391">
        <v>1.1305555555555555</v>
      </c>
      <c r="S479" s="391">
        <v>1.3319444444444444</v>
      </c>
      <c r="T479" s="391">
        <v>1.4916666666666667</v>
      </c>
      <c r="U479" s="391">
        <v>1.4159722222222222</v>
      </c>
      <c r="V479" s="391">
        <v>1.4159722222222222</v>
      </c>
      <c r="W479" s="142">
        <v>0.7416666666666667</v>
      </c>
      <c r="X479" s="391">
        <v>1.4118055555555555</v>
      </c>
      <c r="Y479" s="391">
        <v>1.3611111111111112</v>
      </c>
      <c r="Z479" s="142">
        <v>0.9368055555555556</v>
      </c>
      <c r="AA479" s="128" t="s">
        <v>14939</v>
      </c>
      <c r="AB479" s="134" t="s">
        <v>14940</v>
      </c>
      <c r="AC479" s="416">
        <v>1.2361111111111112</v>
      </c>
      <c r="AD479" s="147" t="s">
        <v>14941</v>
      </c>
      <c r="AE479" s="134" t="s">
        <v>14942</v>
      </c>
      <c r="AF479" s="134" t="s">
        <v>14943</v>
      </c>
      <c r="AG479" s="379">
        <v>1.2673611111111112</v>
      </c>
      <c r="AH479" s="416">
        <v>1.3763888888888889</v>
      </c>
      <c r="AI479" s="391">
        <v>1.3444444444444446</v>
      </c>
      <c r="AJ479" s="393">
        <v>1.007638888888889</v>
      </c>
      <c r="AK479" s="134" t="s">
        <v>14944</v>
      </c>
      <c r="AL479" s="379">
        <v>1.2465277777777777</v>
      </c>
      <c r="AM479" s="142">
        <v>0.9451388888888889</v>
      </c>
      <c r="AN479" s="379">
        <v>1.2659722222222223</v>
      </c>
      <c r="AO479" s="379">
        <v>1.226388888888889</v>
      </c>
      <c r="AP479" s="128" t="s">
        <v>653</v>
      </c>
      <c r="AQ479" s="128" t="s">
        <v>14945</v>
      </c>
      <c r="AR479" s="416">
        <v>1.0583333333333333</v>
      </c>
      <c r="AS479" s="134" t="s">
        <v>862</v>
      </c>
      <c r="AT479" s="379">
        <v>1.23125</v>
      </c>
      <c r="AU479" s="128" t="s">
        <v>14946</v>
      </c>
      <c r="AV479" s="393">
        <v>1.2708333333333333</v>
      </c>
      <c r="AW479" s="134" t="s">
        <v>14947</v>
      </c>
      <c r="AX479" s="134" t="s">
        <v>862</v>
      </c>
      <c r="AY479" s="128" t="s">
        <v>14948</v>
      </c>
      <c r="BA479" s="140">
        <v>0.825</v>
      </c>
      <c r="BB479" s="130">
        <v>0.9152777777777777</v>
      </c>
      <c r="BC479" s="422">
        <v>1.1458333333333333</v>
      </c>
      <c r="BD479" s="134" t="s">
        <v>14949</v>
      </c>
      <c r="BE479" s="128" t="s">
        <v>14950</v>
      </c>
      <c r="BF479" s="422"/>
      <c r="BG479" s="422"/>
      <c r="BH479" s="422"/>
    </row>
    <row r="480">
      <c r="A480" s="122">
        <f t="shared" si="3"/>
        <v>0</v>
      </c>
      <c r="B480" s="122">
        <f t="shared" si="4"/>
        <v>0</v>
      </c>
      <c r="C480" s="122">
        <f t="shared" si="5"/>
        <v>0</v>
      </c>
      <c r="D480" s="122">
        <f t="shared" si="6"/>
        <v>0</v>
      </c>
      <c r="E480" s="122">
        <f t="shared" si="2"/>
        <v>507</v>
      </c>
      <c r="F480" s="135" t="s">
        <v>14952</v>
      </c>
      <c r="H480" s="135" t="s">
        <v>14953</v>
      </c>
      <c r="I480" s="135" t="s">
        <v>14954</v>
      </c>
      <c r="J480" s="135" t="s">
        <v>14955</v>
      </c>
      <c r="L480" s="175" t="s">
        <v>14956</v>
      </c>
      <c r="M480" s="175" t="s">
        <v>14957</v>
      </c>
      <c r="N480" s="169" t="s">
        <v>14958</v>
      </c>
      <c r="O480" s="123" t="s">
        <v>14959</v>
      </c>
      <c r="P480" s="138" t="s">
        <v>14960</v>
      </c>
      <c r="Q480" s="138" t="s">
        <v>14961</v>
      </c>
      <c r="R480" s="138" t="s">
        <v>14962</v>
      </c>
      <c r="S480" s="138" t="s">
        <v>14963</v>
      </c>
      <c r="T480" s="138" t="s">
        <v>14964</v>
      </c>
      <c r="U480" s="138" t="s">
        <v>14965</v>
      </c>
      <c r="V480" s="138" t="s">
        <v>14965</v>
      </c>
      <c r="W480" s="138" t="s">
        <v>14966</v>
      </c>
      <c r="X480" s="138" t="s">
        <v>14967</v>
      </c>
      <c r="Y480" s="138" t="s">
        <v>14968</v>
      </c>
      <c r="Z480" s="138" t="s">
        <v>14969</v>
      </c>
      <c r="AA480" s="393">
        <v>1.5125</v>
      </c>
      <c r="AB480" s="379">
        <v>1.386111111111111</v>
      </c>
      <c r="AC480" s="128" t="s">
        <v>14970</v>
      </c>
      <c r="AD480" s="415">
        <v>1.3229166666666667</v>
      </c>
      <c r="AE480" s="379">
        <v>1.6347222222222222</v>
      </c>
      <c r="AF480" s="379">
        <v>1.2805555555555554</v>
      </c>
      <c r="AG480" s="134" t="s">
        <v>14971</v>
      </c>
      <c r="AH480" s="128" t="s">
        <v>14972</v>
      </c>
      <c r="AI480" s="138" t="s">
        <v>14719</v>
      </c>
      <c r="AJ480" s="128" t="s">
        <v>14973</v>
      </c>
      <c r="AK480" s="379">
        <v>1.8125</v>
      </c>
      <c r="AL480" s="134" t="s">
        <v>14974</v>
      </c>
      <c r="AM480" s="138" t="s">
        <v>14975</v>
      </c>
      <c r="AN480" s="134" t="s">
        <v>862</v>
      </c>
      <c r="AO480" s="134" t="s">
        <v>14976</v>
      </c>
      <c r="AP480" s="140">
        <v>0.9625</v>
      </c>
      <c r="AQ480" s="140">
        <v>0.9097222222222222</v>
      </c>
      <c r="AR480" s="128" t="s">
        <v>14977</v>
      </c>
      <c r="AS480" s="379">
        <v>1.0784722222222223</v>
      </c>
      <c r="AT480" s="134" t="s">
        <v>14978</v>
      </c>
      <c r="AU480" s="416">
        <v>1.2631944444444445</v>
      </c>
      <c r="AV480" s="128" t="s">
        <v>14979</v>
      </c>
      <c r="AW480" s="379">
        <v>1.2618055555555556</v>
      </c>
      <c r="AX480" s="130">
        <v>0.8631944444444445</v>
      </c>
      <c r="AY480" s="140">
        <v>0.7180555555555556</v>
      </c>
      <c r="BA480" s="128" t="s">
        <v>724</v>
      </c>
      <c r="BB480" s="134" t="s">
        <v>14980</v>
      </c>
      <c r="BC480" s="141" t="s">
        <v>14981</v>
      </c>
      <c r="BD480" s="379">
        <v>1.1236111111111111</v>
      </c>
      <c r="BE480" s="416">
        <v>1.0402777777777779</v>
      </c>
      <c r="BF480" s="141"/>
      <c r="BG480" s="141"/>
      <c r="BH480" s="141"/>
    </row>
    <row r="481">
      <c r="A481" s="122">
        <f t="shared" si="3"/>
        <v>0</v>
      </c>
      <c r="B481" s="122">
        <f t="shared" si="4"/>
        <v>0</v>
      </c>
      <c r="C481" s="122">
        <f t="shared" si="5"/>
        <v>0</v>
      </c>
      <c r="D481" s="122">
        <f t="shared" si="6"/>
        <v>0</v>
      </c>
      <c r="E481" s="122">
        <f t="shared" si="2"/>
        <v>410</v>
      </c>
      <c r="F481" s="135" t="s">
        <v>14982</v>
      </c>
      <c r="H481" s="135" t="s">
        <v>14983</v>
      </c>
      <c r="I481" s="135" t="s">
        <v>14985</v>
      </c>
      <c r="J481" s="135" t="s">
        <v>14986</v>
      </c>
      <c r="L481" s="175" t="s">
        <v>14987</v>
      </c>
      <c r="M481" s="175" t="s">
        <v>14988</v>
      </c>
      <c r="N481" s="169" t="s">
        <v>14989</v>
      </c>
      <c r="O481" s="123" t="s">
        <v>14990</v>
      </c>
      <c r="P481" s="142">
        <v>0.9618055555555556</v>
      </c>
      <c r="Q481" s="142">
        <v>0.9847222222222223</v>
      </c>
      <c r="R481" s="391">
        <v>1.1319444444444444</v>
      </c>
      <c r="S481" s="391">
        <v>1.3375</v>
      </c>
      <c r="T481" s="391">
        <v>1.49375</v>
      </c>
      <c r="U481" s="391">
        <v>1.4194444444444445</v>
      </c>
      <c r="V481" s="391">
        <v>1.4194444444444445</v>
      </c>
      <c r="W481" s="142">
        <v>0.7444444444444445</v>
      </c>
      <c r="X481" s="391">
        <v>1.4194444444444445</v>
      </c>
      <c r="Y481" s="391">
        <v>1.3631944444444444</v>
      </c>
      <c r="Z481" s="142">
        <v>0.9416666666666667</v>
      </c>
      <c r="AA481" s="128" t="s">
        <v>14991</v>
      </c>
      <c r="AB481" s="134" t="s">
        <v>14992</v>
      </c>
      <c r="AC481" s="416">
        <v>1.2395833333333333</v>
      </c>
      <c r="AD481" s="147" t="s">
        <v>14993</v>
      </c>
      <c r="AE481" s="379">
        <v>1.636111111111111</v>
      </c>
      <c r="AF481" s="134" t="s">
        <v>14994</v>
      </c>
      <c r="AG481" s="379">
        <v>1.273611111111111</v>
      </c>
      <c r="AH481" s="416">
        <v>1.3840277777777779</v>
      </c>
      <c r="AI481" s="391">
        <v>1.3493055555555555</v>
      </c>
      <c r="AJ481" s="393">
        <v>1.0159722222222223</v>
      </c>
      <c r="AK481" s="134" t="s">
        <v>14995</v>
      </c>
      <c r="AL481" s="379">
        <v>1.2513888888888889</v>
      </c>
      <c r="AM481" s="142">
        <v>0.9506944444444444</v>
      </c>
      <c r="AN481" s="379">
        <v>1.2666666666666666</v>
      </c>
      <c r="AO481" s="379">
        <v>1.23125</v>
      </c>
      <c r="AP481" s="128" t="s">
        <v>14996</v>
      </c>
      <c r="AQ481" s="128" t="s">
        <v>14997</v>
      </c>
      <c r="AR481" s="416">
        <v>1.0604166666666666</v>
      </c>
      <c r="AS481" s="134" t="s">
        <v>3554</v>
      </c>
      <c r="AT481" s="379">
        <v>1.2402777777777778</v>
      </c>
      <c r="AU481" s="128" t="s">
        <v>14998</v>
      </c>
      <c r="AV481" s="393">
        <v>1.2715277777777778</v>
      </c>
      <c r="AW481" s="134" t="s">
        <v>14999</v>
      </c>
      <c r="AX481" s="134" t="s">
        <v>15000</v>
      </c>
      <c r="AY481" s="128" t="s">
        <v>15001</v>
      </c>
      <c r="BA481" s="140">
        <v>0.8284722222222223</v>
      </c>
      <c r="BB481" s="130">
        <v>0.91875</v>
      </c>
      <c r="BC481" s="422">
        <v>1.148611111111111</v>
      </c>
      <c r="BD481" s="134" t="s">
        <v>15002</v>
      </c>
      <c r="BE481" s="128" t="s">
        <v>15003</v>
      </c>
      <c r="BF481" s="422"/>
      <c r="BG481" s="422"/>
      <c r="BH481" s="422"/>
    </row>
    <row r="482">
      <c r="A482" s="122">
        <f t="shared" si="3"/>
        <v>0</v>
      </c>
      <c r="B482" s="122">
        <f t="shared" si="4"/>
        <v>0</v>
      </c>
      <c r="C482" s="122">
        <f t="shared" si="5"/>
        <v>0</v>
      </c>
      <c r="D482" s="122">
        <f t="shared" si="6"/>
        <v>0</v>
      </c>
      <c r="E482" s="122">
        <f t="shared" si="2"/>
        <v>522</v>
      </c>
      <c r="F482" s="135">
        <v>160.0</v>
      </c>
      <c r="H482" s="135">
        <v>160.0</v>
      </c>
      <c r="I482" s="135">
        <v>160.0</v>
      </c>
      <c r="J482" s="135">
        <v>160.0</v>
      </c>
      <c r="L482" s="175" t="s">
        <v>15005</v>
      </c>
      <c r="M482" s="175" t="s">
        <v>15006</v>
      </c>
      <c r="N482" s="169" t="s">
        <v>15007</v>
      </c>
      <c r="O482" s="123" t="s">
        <v>615</v>
      </c>
      <c r="P482" s="138" t="s">
        <v>15008</v>
      </c>
      <c r="Q482" s="138" t="s">
        <v>15009</v>
      </c>
      <c r="R482" s="138" t="s">
        <v>15010</v>
      </c>
      <c r="S482" s="138" t="s">
        <v>15011</v>
      </c>
      <c r="T482" s="138" t="s">
        <v>15012</v>
      </c>
      <c r="U482" s="138" t="s">
        <v>15013</v>
      </c>
      <c r="V482" s="138" t="s">
        <v>15013</v>
      </c>
      <c r="W482" s="138" t="s">
        <v>866</v>
      </c>
      <c r="X482" s="138" t="s">
        <v>15014</v>
      </c>
      <c r="Y482" s="138" t="s">
        <v>15015</v>
      </c>
      <c r="Z482" s="138" t="s">
        <v>15016</v>
      </c>
      <c r="AA482" s="393">
        <v>1.5180555555555555</v>
      </c>
      <c r="AB482" s="379">
        <v>1.3909722222222223</v>
      </c>
      <c r="AC482" s="128" t="s">
        <v>15017</v>
      </c>
      <c r="AD482" s="415">
        <v>1.3298611111111112</v>
      </c>
      <c r="AE482" s="134" t="s">
        <v>15018</v>
      </c>
      <c r="AF482" s="379">
        <v>1.2833333333333334</v>
      </c>
      <c r="AG482" s="134" t="s">
        <v>15019</v>
      </c>
      <c r="AH482" s="128" t="s">
        <v>15020</v>
      </c>
      <c r="AI482" s="138" t="s">
        <v>14772</v>
      </c>
      <c r="AJ482" s="128" t="s">
        <v>15021</v>
      </c>
      <c r="AK482" s="379">
        <v>1.8152777777777778</v>
      </c>
      <c r="AL482" s="134" t="s">
        <v>15022</v>
      </c>
      <c r="AM482" s="138" t="s">
        <v>15023</v>
      </c>
      <c r="AN482" s="134" t="s">
        <v>2133</v>
      </c>
      <c r="AO482" s="134" t="s">
        <v>15024</v>
      </c>
      <c r="AP482" s="140">
        <v>0.9645833333333333</v>
      </c>
      <c r="AQ482" s="140">
        <v>0.9118055555555555</v>
      </c>
      <c r="AR482" s="128" t="s">
        <v>15025</v>
      </c>
      <c r="AS482" s="379">
        <v>1.0798611111111112</v>
      </c>
      <c r="AT482" s="134" t="s">
        <v>15026</v>
      </c>
      <c r="AU482" s="416">
        <v>1.2666666666666666</v>
      </c>
      <c r="AV482" s="128" t="s">
        <v>15028</v>
      </c>
      <c r="AW482" s="379">
        <v>1.2631944444444445</v>
      </c>
      <c r="AX482" s="130">
        <v>0.8645833333333334</v>
      </c>
      <c r="AY482" s="140">
        <v>0.71875</v>
      </c>
      <c r="BA482" s="128" t="s">
        <v>15029</v>
      </c>
      <c r="BB482" s="134" t="s">
        <v>15030</v>
      </c>
      <c r="BC482" s="141" t="s">
        <v>15031</v>
      </c>
      <c r="BD482" s="379">
        <v>1.1291666666666667</v>
      </c>
      <c r="BE482" s="416">
        <v>1.0493055555555555</v>
      </c>
      <c r="BF482" s="141"/>
      <c r="BG482" s="141"/>
      <c r="BH482" s="141"/>
    </row>
    <row r="483">
      <c r="A483" s="122">
        <f t="shared" si="3"/>
        <v>0</v>
      </c>
      <c r="B483" s="122">
        <f t="shared" si="4"/>
        <v>0</v>
      </c>
      <c r="C483" s="122">
        <f t="shared" si="5"/>
        <v>0</v>
      </c>
      <c r="D483" s="122">
        <f t="shared" si="6"/>
        <v>0</v>
      </c>
      <c r="E483" s="122">
        <f t="shared" si="2"/>
        <v>263</v>
      </c>
      <c r="F483" s="135" t="s">
        <v>15032</v>
      </c>
      <c r="H483" s="135" t="s">
        <v>15033</v>
      </c>
      <c r="I483" s="135" t="s">
        <v>15034</v>
      </c>
      <c r="J483" s="135" t="s">
        <v>15035</v>
      </c>
      <c r="L483" s="175" t="s">
        <v>15036</v>
      </c>
      <c r="M483" s="175" t="s">
        <v>15037</v>
      </c>
      <c r="N483" s="169" t="s">
        <v>15038</v>
      </c>
      <c r="O483" s="123" t="s">
        <v>15039</v>
      </c>
      <c r="P483" s="142">
        <v>0.9631944444444445</v>
      </c>
      <c r="Q483" s="142">
        <v>0.9923611111111111</v>
      </c>
      <c r="R483" s="391">
        <v>1.1416666666666666</v>
      </c>
      <c r="S483" s="391">
        <v>1.3409722222222222</v>
      </c>
      <c r="T483" s="391">
        <v>1.5</v>
      </c>
      <c r="U483" s="391">
        <v>1.4215277777777777</v>
      </c>
      <c r="V483" s="391">
        <v>1.4215277777777777</v>
      </c>
      <c r="W483" s="142">
        <v>0.7479166666666667</v>
      </c>
      <c r="X483" s="391">
        <v>1.4256944444444444</v>
      </c>
      <c r="Y483" s="391">
        <v>1.3680555555555556</v>
      </c>
      <c r="Z483" s="142">
        <v>0.9444444444444444</v>
      </c>
      <c r="AA483" s="128" t="s">
        <v>15040</v>
      </c>
      <c r="AB483" s="379">
        <v>1.398611111111111</v>
      </c>
      <c r="AC483" s="416">
        <v>1.2430555555555556</v>
      </c>
      <c r="AD483" s="147" t="s">
        <v>15041</v>
      </c>
      <c r="AE483" s="379">
        <v>1.6423611111111112</v>
      </c>
      <c r="AF483" s="134" t="s">
        <v>15042</v>
      </c>
      <c r="AG483" s="379">
        <v>1.2777777777777777</v>
      </c>
      <c r="AH483" s="416">
        <v>1.3902777777777777</v>
      </c>
      <c r="AI483" s="391">
        <v>1.354861111111111</v>
      </c>
      <c r="AJ483" s="393">
        <v>1.020138888888889</v>
      </c>
      <c r="AK483" s="134" t="s">
        <v>15043</v>
      </c>
      <c r="AL483" s="379">
        <v>1.2541666666666667</v>
      </c>
      <c r="AM483" s="142">
        <v>0.9541666666666667</v>
      </c>
      <c r="AN483" s="379">
        <v>1.2680555555555555</v>
      </c>
      <c r="AO483" s="379">
        <v>1.2340277777777777</v>
      </c>
      <c r="AP483" s="128" t="s">
        <v>15045</v>
      </c>
      <c r="AQ483" s="128" t="s">
        <v>15046</v>
      </c>
      <c r="AR483" s="416">
        <v>1.0666666666666667</v>
      </c>
      <c r="AS483" s="134" t="s">
        <v>15047</v>
      </c>
      <c r="AT483" s="379">
        <v>1.2465277777777777</v>
      </c>
      <c r="AU483" s="128" t="s">
        <v>15048</v>
      </c>
      <c r="AV483" s="393">
        <v>1.2729166666666667</v>
      </c>
      <c r="AW483" s="134" t="s">
        <v>15049</v>
      </c>
      <c r="AX483" s="134" t="s">
        <v>15050</v>
      </c>
      <c r="AY483" s="128" t="s">
        <v>15051</v>
      </c>
      <c r="BA483" s="140">
        <v>0.8298611111111112</v>
      </c>
      <c r="BB483" s="130">
        <v>0.9222222222222223</v>
      </c>
      <c r="BC483" s="422">
        <v>1.1513888888888888</v>
      </c>
      <c r="BD483" s="134" t="s">
        <v>15052</v>
      </c>
      <c r="BE483" s="128" t="s">
        <v>15053</v>
      </c>
      <c r="BF483" s="422"/>
      <c r="BG483" s="422"/>
      <c r="BH483" s="422"/>
    </row>
    <row r="484">
      <c r="A484" s="122">
        <f t="shared" si="3"/>
        <v>0</v>
      </c>
      <c r="B484" s="122">
        <f t="shared" si="4"/>
        <v>0</v>
      </c>
      <c r="C484" s="122">
        <f t="shared" si="5"/>
        <v>0</v>
      </c>
      <c r="D484" s="122">
        <f t="shared" si="6"/>
        <v>0</v>
      </c>
      <c r="E484" s="122">
        <f t="shared" si="2"/>
        <v>586</v>
      </c>
      <c r="F484" s="135" t="s">
        <v>15054</v>
      </c>
      <c r="H484" s="135" t="s">
        <v>872</v>
      </c>
      <c r="I484" s="135" t="s">
        <v>15055</v>
      </c>
      <c r="J484" s="135" t="s">
        <v>15056</v>
      </c>
      <c r="L484" s="175" t="s">
        <v>15057</v>
      </c>
      <c r="M484" s="175" t="s">
        <v>15058</v>
      </c>
      <c r="N484" s="169" t="s">
        <v>15059</v>
      </c>
      <c r="O484" s="123" t="s">
        <v>15060</v>
      </c>
      <c r="P484" s="138" t="s">
        <v>15061</v>
      </c>
      <c r="Q484" s="138" t="s">
        <v>15062</v>
      </c>
      <c r="R484" s="138" t="s">
        <v>15063</v>
      </c>
      <c r="S484" s="138" t="s">
        <v>15064</v>
      </c>
      <c r="T484" s="138" t="s">
        <v>1345</v>
      </c>
      <c r="U484" s="138" t="s">
        <v>15065</v>
      </c>
      <c r="V484" s="138" t="s">
        <v>15065</v>
      </c>
      <c r="W484" s="138" t="s">
        <v>7419</v>
      </c>
      <c r="X484" s="138" t="s">
        <v>15066</v>
      </c>
      <c r="Y484" s="138" t="s">
        <v>15067</v>
      </c>
      <c r="Z484" s="138" t="s">
        <v>923</v>
      </c>
      <c r="AA484" s="393">
        <v>1.525</v>
      </c>
      <c r="AB484" s="134" t="s">
        <v>15068</v>
      </c>
      <c r="AC484" s="128" t="s">
        <v>15069</v>
      </c>
      <c r="AD484" s="415">
        <v>1.3340277777777778</v>
      </c>
      <c r="AE484" s="134" t="s">
        <v>15070</v>
      </c>
      <c r="AF484" s="379">
        <v>1.288888888888889</v>
      </c>
      <c r="AG484" s="134" t="s">
        <v>15071</v>
      </c>
      <c r="AH484" s="128" t="s">
        <v>15072</v>
      </c>
      <c r="AI484" s="138" t="s">
        <v>14820</v>
      </c>
      <c r="AJ484" s="128" t="s">
        <v>15073</v>
      </c>
      <c r="AK484" s="379">
        <v>1.832638888888889</v>
      </c>
      <c r="AL484" s="134" t="s">
        <v>15074</v>
      </c>
      <c r="AM484" s="138" t="s">
        <v>15075</v>
      </c>
      <c r="AN484" s="134" t="s">
        <v>15076</v>
      </c>
      <c r="AO484" s="134" t="s">
        <v>15078</v>
      </c>
      <c r="AP484" s="140">
        <v>0.9666666666666667</v>
      </c>
      <c r="AQ484" s="140">
        <v>0.9180555555555555</v>
      </c>
      <c r="AR484" s="128" t="s">
        <v>15079</v>
      </c>
      <c r="AS484" s="379">
        <v>1.0833333333333333</v>
      </c>
      <c r="AT484" s="134" t="s">
        <v>1055</v>
      </c>
      <c r="AU484" s="416">
        <v>1.2743055555555556</v>
      </c>
      <c r="AV484" s="128" t="s">
        <v>15080</v>
      </c>
      <c r="AW484" s="379">
        <v>1.2666666666666666</v>
      </c>
      <c r="AX484" s="130">
        <v>0.8666666666666667</v>
      </c>
      <c r="AY484" s="140">
        <v>0.7194444444444444</v>
      </c>
      <c r="BA484" s="128" t="s">
        <v>15081</v>
      </c>
      <c r="BB484" s="134" t="s">
        <v>15082</v>
      </c>
      <c r="BC484" s="141" t="s">
        <v>15083</v>
      </c>
      <c r="BD484" s="379">
        <v>1.1381944444444445</v>
      </c>
      <c r="BE484" s="416">
        <v>1.0604166666666666</v>
      </c>
      <c r="BF484" s="141"/>
      <c r="BG484" s="141"/>
      <c r="BH484" s="141"/>
    </row>
    <row r="485">
      <c r="A485" s="122">
        <f t="shared" si="3"/>
        <v>0</v>
      </c>
      <c r="B485" s="122">
        <f t="shared" si="4"/>
        <v>0</v>
      </c>
      <c r="C485" s="122">
        <f t="shared" si="5"/>
        <v>0</v>
      </c>
      <c r="D485" s="122">
        <f t="shared" si="6"/>
        <v>0</v>
      </c>
      <c r="E485" s="122">
        <f t="shared" si="2"/>
        <v>277</v>
      </c>
      <c r="F485" s="135">
        <v>161.0</v>
      </c>
      <c r="H485" s="135">
        <v>161.0</v>
      </c>
      <c r="I485" s="135">
        <v>161.0</v>
      </c>
      <c r="J485" s="135">
        <v>161.0</v>
      </c>
      <c r="L485" s="175" t="s">
        <v>15084</v>
      </c>
      <c r="M485" s="175" t="s">
        <v>15085</v>
      </c>
      <c r="N485" s="169" t="s">
        <v>15086</v>
      </c>
      <c r="O485" s="123" t="s">
        <v>15087</v>
      </c>
      <c r="P485" s="142">
        <v>0.9694444444444444</v>
      </c>
      <c r="Q485" s="391">
        <v>1.0</v>
      </c>
      <c r="R485" s="391">
        <v>1.1444444444444444</v>
      </c>
      <c r="S485" s="391">
        <v>1.3472222222222223</v>
      </c>
      <c r="T485" s="391">
        <v>1.511111111111111</v>
      </c>
      <c r="U485" s="391">
        <v>1.4229166666666666</v>
      </c>
      <c r="V485" s="391">
        <v>1.4229166666666666</v>
      </c>
      <c r="W485" s="142">
        <v>0.7486111111111111</v>
      </c>
      <c r="X485" s="391">
        <v>1.4284722222222221</v>
      </c>
      <c r="Y485" s="391">
        <v>1.3722222222222222</v>
      </c>
      <c r="Z485" s="142">
        <v>0.9479166666666666</v>
      </c>
      <c r="AA485" s="128" t="s">
        <v>15088</v>
      </c>
      <c r="AB485" s="379">
        <v>1.4048611111111111</v>
      </c>
      <c r="AC485" s="416">
        <v>1.25</v>
      </c>
      <c r="AD485" s="147" t="s">
        <v>15089</v>
      </c>
      <c r="AE485" s="379">
        <v>1.645138888888889</v>
      </c>
      <c r="AF485" s="134" t="s">
        <v>15090</v>
      </c>
      <c r="AG485" s="379">
        <v>1.2819444444444446</v>
      </c>
      <c r="AH485" s="416">
        <v>1.3916666666666666</v>
      </c>
      <c r="AI485" s="391">
        <v>1.3659722222222221</v>
      </c>
      <c r="AJ485" s="393">
        <v>1.0263888888888888</v>
      </c>
      <c r="AK485" s="134" t="s">
        <v>15092</v>
      </c>
      <c r="AL485" s="379">
        <v>1.2569444444444444</v>
      </c>
      <c r="AM485" s="142">
        <v>0.9597222222222223</v>
      </c>
      <c r="AN485" s="379">
        <v>1.2694444444444444</v>
      </c>
      <c r="AO485" s="379">
        <v>1.2381944444444444</v>
      </c>
      <c r="AP485" s="128" t="s">
        <v>15093</v>
      </c>
      <c r="AQ485" s="128" t="s">
        <v>15094</v>
      </c>
      <c r="AR485" s="416">
        <v>1.0708333333333333</v>
      </c>
      <c r="AS485" s="134" t="s">
        <v>15095</v>
      </c>
      <c r="AT485" s="379">
        <v>1.2506944444444446</v>
      </c>
      <c r="AU485" s="128" t="s">
        <v>15096</v>
      </c>
      <c r="AV485" s="393">
        <v>1.2763888888888888</v>
      </c>
      <c r="AW485" s="134" t="s">
        <v>13200</v>
      </c>
      <c r="AX485" s="134" t="s">
        <v>15097</v>
      </c>
      <c r="AY485" s="128" t="s">
        <v>15098</v>
      </c>
      <c r="BA485" s="140">
        <v>0.8354166666666667</v>
      </c>
      <c r="BB485" s="130">
        <v>0.9277777777777778</v>
      </c>
      <c r="BC485" s="422">
        <v>1.1527777777777777</v>
      </c>
      <c r="BD485" s="134" t="s">
        <v>15099</v>
      </c>
      <c r="BE485" s="128" t="s">
        <v>4374</v>
      </c>
      <c r="BF485" s="422"/>
      <c r="BG485" s="422"/>
      <c r="BH485" s="422"/>
    </row>
    <row r="486">
      <c r="A486" s="122">
        <f t="shared" si="3"/>
        <v>0</v>
      </c>
      <c r="B486" s="122">
        <f t="shared" si="4"/>
        <v>0</v>
      </c>
      <c r="C486" s="122">
        <f t="shared" si="5"/>
        <v>0</v>
      </c>
      <c r="D486" s="122">
        <f t="shared" si="6"/>
        <v>0</v>
      </c>
      <c r="E486" s="122">
        <f t="shared" si="2"/>
        <v>479</v>
      </c>
      <c r="F486" s="135" t="s">
        <v>15100</v>
      </c>
      <c r="H486" s="135" t="s">
        <v>15101</v>
      </c>
      <c r="I486" s="135" t="s">
        <v>15102</v>
      </c>
      <c r="J486" s="135" t="s">
        <v>15103</v>
      </c>
      <c r="L486" s="175" t="s">
        <v>15104</v>
      </c>
      <c r="M486" s="175" t="s">
        <v>15105</v>
      </c>
      <c r="N486" s="169" t="s">
        <v>15106</v>
      </c>
      <c r="O486" s="123" t="s">
        <v>615</v>
      </c>
      <c r="P486" s="138" t="s">
        <v>15107</v>
      </c>
      <c r="Q486" s="138" t="s">
        <v>15108</v>
      </c>
      <c r="R486" s="138" t="s">
        <v>15109</v>
      </c>
      <c r="S486" s="138" t="s">
        <v>15110</v>
      </c>
      <c r="T486" s="138" t="s">
        <v>15111</v>
      </c>
      <c r="U486" s="138" t="s">
        <v>15112</v>
      </c>
      <c r="V486" s="138" t="s">
        <v>15112</v>
      </c>
      <c r="W486" s="138" t="s">
        <v>15113</v>
      </c>
      <c r="X486" s="138" t="s">
        <v>15114</v>
      </c>
      <c r="Y486" s="138" t="s">
        <v>15115</v>
      </c>
      <c r="Z486" s="138" t="s">
        <v>15116</v>
      </c>
      <c r="AA486" s="393">
        <v>1.5340277777777778</v>
      </c>
      <c r="AB486" s="134" t="s">
        <v>15117</v>
      </c>
      <c r="AC486" s="128" t="s">
        <v>15118</v>
      </c>
      <c r="AD486" s="415">
        <v>1.3395833333333333</v>
      </c>
      <c r="AE486" s="134" t="s">
        <v>15119</v>
      </c>
      <c r="AF486" s="379">
        <v>1.2930555555555556</v>
      </c>
      <c r="AG486" s="134" t="s">
        <v>15120</v>
      </c>
      <c r="AH486" s="128" t="s">
        <v>15121</v>
      </c>
      <c r="AI486" s="138" t="s">
        <v>14866</v>
      </c>
      <c r="AJ486" s="128" t="s">
        <v>15122</v>
      </c>
      <c r="AK486" s="379">
        <v>1.8395833333333333</v>
      </c>
      <c r="AL486" s="134" t="s">
        <v>15123</v>
      </c>
      <c r="AM486" s="138" t="s">
        <v>876</v>
      </c>
      <c r="AN486" s="134" t="s">
        <v>15124</v>
      </c>
      <c r="AO486" s="134" t="s">
        <v>15125</v>
      </c>
      <c r="AP486" s="140">
        <v>0.96875</v>
      </c>
      <c r="AQ486" s="140">
        <v>0.9194444444444444</v>
      </c>
      <c r="AR486" s="128" t="s">
        <v>15127</v>
      </c>
      <c r="AS486" s="379">
        <v>1.0902777777777777</v>
      </c>
      <c r="AT486" s="134" t="s">
        <v>15128</v>
      </c>
      <c r="AU486" s="416">
        <v>1.2833333333333334</v>
      </c>
      <c r="AV486" s="128" t="s">
        <v>15129</v>
      </c>
      <c r="AW486" s="379">
        <v>1.270138888888889</v>
      </c>
      <c r="AX486" s="130">
        <v>0.8708333333333333</v>
      </c>
      <c r="AY486" s="140">
        <v>0.7215277777777778</v>
      </c>
      <c r="BA486" s="128" t="s">
        <v>15130</v>
      </c>
      <c r="BB486" s="134" t="s">
        <v>15131</v>
      </c>
      <c r="BC486" s="141" t="s">
        <v>15132</v>
      </c>
      <c r="BD486" s="379">
        <v>1.1381944444444445</v>
      </c>
      <c r="BE486" s="416">
        <v>1.0666666666666667</v>
      </c>
      <c r="BF486" s="141"/>
      <c r="BG486" s="141"/>
      <c r="BH486" s="141"/>
    </row>
    <row r="487">
      <c r="A487" s="122">
        <f t="shared" si="3"/>
        <v>0</v>
      </c>
      <c r="B487" s="122">
        <f t="shared" si="4"/>
        <v>0</v>
      </c>
      <c r="C487" s="122">
        <f t="shared" si="5"/>
        <v>0</v>
      </c>
      <c r="D487" s="122">
        <f t="shared" si="6"/>
        <v>0</v>
      </c>
      <c r="E487" s="122">
        <f t="shared" si="2"/>
        <v>283</v>
      </c>
      <c r="F487" s="135" t="s">
        <v>15133</v>
      </c>
      <c r="H487" s="135" t="s">
        <v>15134</v>
      </c>
      <c r="I487" s="135" t="s">
        <v>15135</v>
      </c>
      <c r="J487" s="135" t="s">
        <v>15136</v>
      </c>
      <c r="L487" s="175" t="s">
        <v>615</v>
      </c>
      <c r="M487" s="175" t="s">
        <v>15137</v>
      </c>
      <c r="N487" s="169" t="s">
        <v>15138</v>
      </c>
      <c r="O487" s="123" t="s">
        <v>15139</v>
      </c>
      <c r="P487" s="142">
        <v>0.9791666666666666</v>
      </c>
      <c r="Q487" s="391">
        <v>1.0013888888888889</v>
      </c>
      <c r="R487" s="391">
        <v>1.1534722222222222</v>
      </c>
      <c r="S487" s="391">
        <v>1.354861111111111</v>
      </c>
      <c r="T487" s="391">
        <v>1.5118055555555556</v>
      </c>
      <c r="U487" s="391">
        <v>1.4243055555555555</v>
      </c>
      <c r="V487" s="391">
        <v>1.4243055555555555</v>
      </c>
      <c r="W487" s="142">
        <v>0.7506944444444444</v>
      </c>
      <c r="X487" s="391">
        <v>1.4444444444444444</v>
      </c>
      <c r="Y487" s="391">
        <v>1.3819444444444444</v>
      </c>
      <c r="Z487" s="142">
        <v>0.9493055555555555</v>
      </c>
      <c r="AA487" s="128" t="s">
        <v>15140</v>
      </c>
      <c r="AB487" s="379">
        <v>1.4097222222222223</v>
      </c>
      <c r="AC487" s="416">
        <v>1.2541666666666667</v>
      </c>
      <c r="AD487" s="147" t="s">
        <v>15142</v>
      </c>
      <c r="AE487" s="379">
        <v>1.6506944444444445</v>
      </c>
      <c r="AF487" s="134" t="s">
        <v>15143</v>
      </c>
      <c r="AG487" s="379">
        <v>1.2881944444444444</v>
      </c>
      <c r="AH487" s="416">
        <v>1.3930555555555555</v>
      </c>
      <c r="AI487" s="391">
        <v>1.3680555555555556</v>
      </c>
      <c r="AJ487" s="393">
        <v>1.0354166666666667</v>
      </c>
      <c r="AK487" s="134" t="s">
        <v>15144</v>
      </c>
      <c r="AL487" s="379">
        <v>1.2604166666666667</v>
      </c>
      <c r="AM487" s="142">
        <v>0.9631944444444445</v>
      </c>
      <c r="AN487" s="379">
        <v>1.2708333333333333</v>
      </c>
      <c r="AO487" s="379">
        <v>1.2409722222222221</v>
      </c>
      <c r="AP487" s="128" t="s">
        <v>15145</v>
      </c>
      <c r="AQ487" s="128" t="s">
        <v>15146</v>
      </c>
      <c r="AR487" s="416">
        <v>1.0770833333333334</v>
      </c>
      <c r="AS487" s="134" t="s">
        <v>15147</v>
      </c>
      <c r="AT487" s="379">
        <v>1.2520833333333334</v>
      </c>
      <c r="AU487" s="128" t="s">
        <v>15148</v>
      </c>
      <c r="AV487" s="393">
        <v>1.2819444444444446</v>
      </c>
      <c r="AW487" s="134" t="s">
        <v>15149</v>
      </c>
      <c r="AX487" s="134" t="s">
        <v>1178</v>
      </c>
      <c r="AY487" s="128" t="s">
        <v>15150</v>
      </c>
      <c r="BA487" s="140">
        <v>0.8402777777777778</v>
      </c>
      <c r="BB487" s="130">
        <v>0.9326388888888889</v>
      </c>
      <c r="BC487" s="422">
        <v>1.1548611111111111</v>
      </c>
      <c r="BD487" s="134" t="s">
        <v>4374</v>
      </c>
      <c r="BE487" s="128" t="s">
        <v>15151</v>
      </c>
      <c r="BF487" s="422"/>
      <c r="BG487" s="422"/>
      <c r="BH487" s="422"/>
    </row>
    <row r="488">
      <c r="A488" s="122">
        <f t="shared" si="3"/>
        <v>0</v>
      </c>
      <c r="B488" s="122">
        <f t="shared" si="4"/>
        <v>0</v>
      </c>
      <c r="C488" s="122">
        <f t="shared" si="5"/>
        <v>0</v>
      </c>
      <c r="D488" s="122">
        <f t="shared" si="6"/>
        <v>0</v>
      </c>
      <c r="E488" s="122">
        <f t="shared" si="2"/>
        <v>420</v>
      </c>
      <c r="F488" s="135">
        <v>162.0</v>
      </c>
      <c r="H488" s="135">
        <v>162.0</v>
      </c>
      <c r="I488" s="135">
        <v>162.0</v>
      </c>
      <c r="J488" s="135">
        <v>162.0</v>
      </c>
      <c r="L488" s="175" t="s">
        <v>15152</v>
      </c>
      <c r="M488" s="175" t="s">
        <v>15153</v>
      </c>
      <c r="N488" s="169" t="s">
        <v>15154</v>
      </c>
      <c r="O488" s="123" t="s">
        <v>15155</v>
      </c>
      <c r="P488" s="138" t="s">
        <v>15156</v>
      </c>
      <c r="Q488" s="138" t="s">
        <v>15157</v>
      </c>
      <c r="R488" s="138" t="s">
        <v>15158</v>
      </c>
      <c r="S488" s="138" t="s">
        <v>15159</v>
      </c>
      <c r="T488" s="138" t="s">
        <v>15160</v>
      </c>
      <c r="U488" s="138" t="s">
        <v>15161</v>
      </c>
      <c r="V488" s="138" t="s">
        <v>15161</v>
      </c>
      <c r="W488" s="138" t="s">
        <v>15162</v>
      </c>
      <c r="X488" s="138" t="s">
        <v>15163</v>
      </c>
      <c r="Y488" s="138" t="s">
        <v>15164</v>
      </c>
      <c r="Z488" s="138" t="s">
        <v>15165</v>
      </c>
      <c r="AA488" s="393">
        <v>1.5375</v>
      </c>
      <c r="AB488" s="134" t="s">
        <v>15166</v>
      </c>
      <c r="AC488" s="128" t="s">
        <v>15167</v>
      </c>
      <c r="AD488" s="415">
        <v>1.35</v>
      </c>
      <c r="AE488" s="134" t="s">
        <v>15168</v>
      </c>
      <c r="AF488" s="379">
        <v>1.2979166666666666</v>
      </c>
      <c r="AG488" s="134" t="s">
        <v>15169</v>
      </c>
      <c r="AH488" s="128" t="s">
        <v>15170</v>
      </c>
      <c r="AI488" s="138" t="s">
        <v>14923</v>
      </c>
      <c r="AJ488" s="128" t="s">
        <v>13320</v>
      </c>
      <c r="AK488" s="379">
        <v>1.8458333333333334</v>
      </c>
      <c r="AL488" s="134" t="s">
        <v>15172</v>
      </c>
      <c r="AM488" s="138" t="s">
        <v>862</v>
      </c>
      <c r="AN488" s="134" t="s">
        <v>15173</v>
      </c>
      <c r="AO488" s="134" t="s">
        <v>15174</v>
      </c>
      <c r="AP488" s="140">
        <v>0.975</v>
      </c>
      <c r="AQ488" s="140">
        <v>0.9256944444444445</v>
      </c>
      <c r="AR488" s="128" t="s">
        <v>15175</v>
      </c>
      <c r="AS488" s="379">
        <v>1.0916666666666666</v>
      </c>
      <c r="AT488" s="134" t="s">
        <v>15176</v>
      </c>
      <c r="AU488" s="416">
        <v>1.2854166666666667</v>
      </c>
      <c r="AV488" s="128" t="s">
        <v>15177</v>
      </c>
      <c r="AW488" s="379">
        <v>1.2708333333333333</v>
      </c>
      <c r="AX488" s="130">
        <v>0.8743055555555556</v>
      </c>
      <c r="AY488" s="140">
        <v>0.7236111111111111</v>
      </c>
      <c r="BA488" s="128" t="s">
        <v>15178</v>
      </c>
      <c r="BB488" s="134" t="s">
        <v>15179</v>
      </c>
      <c r="BC488" s="141" t="s">
        <v>15180</v>
      </c>
      <c r="BD488" s="379">
        <v>1.1513888888888888</v>
      </c>
      <c r="BE488" s="416">
        <v>1.0680555555555555</v>
      </c>
      <c r="BF488" s="141"/>
      <c r="BG488" s="141"/>
      <c r="BH488" s="141"/>
    </row>
    <row r="489">
      <c r="A489" s="122">
        <f t="shared" si="3"/>
        <v>0</v>
      </c>
      <c r="B489" s="122">
        <f t="shared" si="4"/>
        <v>0</v>
      </c>
      <c r="C489" s="122">
        <f t="shared" si="5"/>
        <v>0</v>
      </c>
      <c r="D489" s="122">
        <f t="shared" si="6"/>
        <v>0</v>
      </c>
      <c r="E489" s="122">
        <f t="shared" si="2"/>
        <v>298</v>
      </c>
      <c r="F489" s="135" t="s">
        <v>15181</v>
      </c>
      <c r="H489" s="135" t="s">
        <v>15182</v>
      </c>
      <c r="I489" s="135" t="s">
        <v>15183</v>
      </c>
      <c r="J489" s="135" t="s">
        <v>15184</v>
      </c>
      <c r="L489" s="175" t="s">
        <v>15185</v>
      </c>
      <c r="M489" s="175" t="s">
        <v>15186</v>
      </c>
      <c r="N489" s="169" t="s">
        <v>15187</v>
      </c>
      <c r="O489" s="123" t="s">
        <v>1196</v>
      </c>
      <c r="P489" s="142">
        <v>0.9826388888888888</v>
      </c>
      <c r="Q489" s="391">
        <v>1.007638888888889</v>
      </c>
      <c r="R489" s="391">
        <v>1.1604166666666667</v>
      </c>
      <c r="S489" s="391">
        <v>1.363888888888889</v>
      </c>
      <c r="T489" s="391">
        <v>1.5159722222222223</v>
      </c>
      <c r="U489" s="391">
        <v>1.4256944444444444</v>
      </c>
      <c r="V489" s="391">
        <v>1.4256944444444444</v>
      </c>
      <c r="W489" s="142">
        <v>0.7548611111111111</v>
      </c>
      <c r="X489" s="391">
        <v>1.4458333333333333</v>
      </c>
      <c r="Y489" s="391">
        <v>1.3847222222222222</v>
      </c>
      <c r="Z489" s="142">
        <v>0.95</v>
      </c>
      <c r="AA489" s="128" t="s">
        <v>15188</v>
      </c>
      <c r="AB489" s="379">
        <v>1.4131944444444444</v>
      </c>
      <c r="AC489" s="416">
        <v>1.2590277777777779</v>
      </c>
      <c r="AD489" s="147" t="s">
        <v>15189</v>
      </c>
      <c r="AE489" s="379">
        <v>1.6534722222222222</v>
      </c>
      <c r="AF489" s="134" t="s">
        <v>15190</v>
      </c>
      <c r="AG489" s="379">
        <v>1.2951388888888888</v>
      </c>
      <c r="AH489" s="416">
        <v>1.3965277777777778</v>
      </c>
      <c r="AI489" s="391">
        <v>1.3763888888888889</v>
      </c>
      <c r="AJ489" s="393">
        <v>1.038888888888889</v>
      </c>
      <c r="AK489" s="134" t="s">
        <v>15192</v>
      </c>
      <c r="AL489" s="379">
        <v>1.2638888888888888</v>
      </c>
      <c r="AM489" s="142">
        <v>0.9631944444444445</v>
      </c>
      <c r="AN489" s="379">
        <v>1.2729166666666667</v>
      </c>
      <c r="AO489" s="379">
        <v>1.24375</v>
      </c>
      <c r="AP489" s="128" t="s">
        <v>15193</v>
      </c>
      <c r="AQ489" s="128" t="s">
        <v>15194</v>
      </c>
      <c r="AR489" s="416">
        <v>1.0777777777777777</v>
      </c>
      <c r="AS489" s="134" t="s">
        <v>15195</v>
      </c>
      <c r="AT489" s="379">
        <v>1.2541666666666667</v>
      </c>
      <c r="AU489" s="128" t="s">
        <v>15196</v>
      </c>
      <c r="AV489" s="393">
        <v>1.2868055555555555</v>
      </c>
      <c r="AW489" s="134" t="s">
        <v>15197</v>
      </c>
      <c r="AX489" s="134" t="s">
        <v>15198</v>
      </c>
      <c r="AY489" s="128" t="s">
        <v>15199</v>
      </c>
      <c r="BA489" s="140">
        <v>0.8534722222222222</v>
      </c>
      <c r="BB489" s="130">
        <v>0.9347222222222222</v>
      </c>
      <c r="BC489" s="422">
        <v>1.1604166666666667</v>
      </c>
      <c r="BD489" s="134" t="s">
        <v>15200</v>
      </c>
      <c r="BE489" s="128" t="s">
        <v>15201</v>
      </c>
      <c r="BF489" s="422"/>
      <c r="BG489" s="422"/>
      <c r="BH489" s="422"/>
    </row>
    <row r="490">
      <c r="A490" s="122">
        <f t="shared" si="3"/>
        <v>0</v>
      </c>
      <c r="B490" s="122">
        <f t="shared" si="4"/>
        <v>0</v>
      </c>
      <c r="C490" s="122">
        <f t="shared" si="5"/>
        <v>0</v>
      </c>
      <c r="D490" s="122">
        <f t="shared" si="6"/>
        <v>0</v>
      </c>
      <c r="E490" s="122">
        <f t="shared" si="2"/>
        <v>635</v>
      </c>
      <c r="F490" s="135" t="s">
        <v>15202</v>
      </c>
      <c r="H490" s="135" t="s">
        <v>15203</v>
      </c>
      <c r="I490" s="135" t="s">
        <v>15204</v>
      </c>
      <c r="J490" s="135" t="s">
        <v>15205</v>
      </c>
      <c r="L490" s="175" t="s">
        <v>15206</v>
      </c>
      <c r="M490" s="175" t="s">
        <v>661</v>
      </c>
      <c r="N490" s="169" t="s">
        <v>15207</v>
      </c>
      <c r="O490" s="123" t="s">
        <v>15208</v>
      </c>
      <c r="P490" s="138" t="s">
        <v>15209</v>
      </c>
      <c r="Q490" s="138" t="s">
        <v>15210</v>
      </c>
      <c r="R490" s="138" t="s">
        <v>15211</v>
      </c>
      <c r="S490" s="138" t="s">
        <v>15212</v>
      </c>
      <c r="T490" s="138" t="s">
        <v>15213</v>
      </c>
      <c r="U490" s="138" t="s">
        <v>15214</v>
      </c>
      <c r="V490" s="138" t="s">
        <v>15214</v>
      </c>
      <c r="W490" s="138" t="s">
        <v>15215</v>
      </c>
      <c r="X490" s="138" t="s">
        <v>15216</v>
      </c>
      <c r="Y490" s="138" t="s">
        <v>15217</v>
      </c>
      <c r="Z490" s="138" t="s">
        <v>15218</v>
      </c>
      <c r="AA490" s="393">
        <v>1.542361111111111</v>
      </c>
      <c r="AB490" s="134" t="s">
        <v>15219</v>
      </c>
      <c r="AC490" s="128" t="s">
        <v>15220</v>
      </c>
      <c r="AD490" s="415">
        <v>1.3597222222222223</v>
      </c>
      <c r="AE490" s="134" t="s">
        <v>15221</v>
      </c>
      <c r="AF490" s="379">
        <v>1.304861111111111</v>
      </c>
      <c r="AG490" s="134" t="s">
        <v>15222</v>
      </c>
      <c r="AH490" s="128" t="s">
        <v>15223</v>
      </c>
      <c r="AI490" s="138" t="s">
        <v>14972</v>
      </c>
      <c r="AJ490" s="128" t="s">
        <v>15224</v>
      </c>
      <c r="AK490" s="379">
        <v>1.8520833333333333</v>
      </c>
      <c r="AL490" s="134" t="s">
        <v>15225</v>
      </c>
      <c r="AM490" s="138" t="s">
        <v>15226</v>
      </c>
      <c r="AN490" s="134" t="s">
        <v>15228</v>
      </c>
      <c r="AO490" s="134" t="s">
        <v>15229</v>
      </c>
      <c r="AP490" s="140">
        <v>0.9777777777777777</v>
      </c>
      <c r="AQ490" s="140">
        <v>0.9277777777777778</v>
      </c>
      <c r="AR490" s="128" t="s">
        <v>15230</v>
      </c>
      <c r="AS490" s="379">
        <v>1.09375</v>
      </c>
      <c r="AT490" s="134" t="s">
        <v>15231</v>
      </c>
      <c r="AU490" s="416">
        <v>1.2861111111111112</v>
      </c>
      <c r="AV490" s="128" t="s">
        <v>15232</v>
      </c>
      <c r="AW490" s="379">
        <v>1.2854166666666667</v>
      </c>
      <c r="AX490" s="130">
        <v>0.8770833333333333</v>
      </c>
      <c r="AY490" s="140">
        <v>0.725</v>
      </c>
      <c r="BA490" s="128" t="s">
        <v>15233</v>
      </c>
      <c r="BB490" s="134" t="s">
        <v>15234</v>
      </c>
      <c r="BC490" s="141" t="s">
        <v>15235</v>
      </c>
      <c r="BD490" s="379">
        <v>1.1527777777777777</v>
      </c>
      <c r="BE490" s="416">
        <v>1.0708333333333333</v>
      </c>
      <c r="BF490" s="141"/>
      <c r="BG490" s="141"/>
      <c r="BH490" s="141"/>
    </row>
    <row r="491">
      <c r="A491" s="122">
        <f t="shared" si="3"/>
        <v>0</v>
      </c>
      <c r="B491" s="122">
        <f t="shared" si="4"/>
        <v>0</v>
      </c>
      <c r="C491" s="122">
        <f t="shared" si="5"/>
        <v>0</v>
      </c>
      <c r="D491" s="122">
        <f t="shared" si="6"/>
        <v>0</v>
      </c>
      <c r="E491" s="122">
        <f t="shared" si="2"/>
        <v>248</v>
      </c>
      <c r="F491" s="135">
        <v>163.0</v>
      </c>
      <c r="H491" s="135">
        <v>163.0</v>
      </c>
      <c r="I491" s="135">
        <v>163.0</v>
      </c>
      <c r="J491" s="135">
        <v>163.0</v>
      </c>
      <c r="L491" s="175" t="s">
        <v>15236</v>
      </c>
      <c r="M491" s="175" t="s">
        <v>15237</v>
      </c>
      <c r="N491" s="169" t="s">
        <v>15238</v>
      </c>
      <c r="O491" s="123" t="s">
        <v>15239</v>
      </c>
      <c r="P491" s="142">
        <v>0.9909722222222223</v>
      </c>
      <c r="Q491" s="391">
        <v>1.011111111111111</v>
      </c>
      <c r="R491" s="391">
        <v>1.1625</v>
      </c>
      <c r="S491" s="391">
        <v>1.3666666666666667</v>
      </c>
      <c r="T491" s="391">
        <v>1.5263888888888888</v>
      </c>
      <c r="U491" s="391">
        <v>1.426388888888889</v>
      </c>
      <c r="V491" s="391">
        <v>1.426388888888889</v>
      </c>
      <c r="W491" s="142">
        <v>0.75625</v>
      </c>
      <c r="X491" s="391">
        <v>1.4465277777777779</v>
      </c>
      <c r="Y491" s="391">
        <v>1.395138888888889</v>
      </c>
      <c r="Z491" s="142">
        <v>0.9534722222222223</v>
      </c>
      <c r="AA491" s="401">
        <v>1.55</v>
      </c>
      <c r="AB491" s="379">
        <v>1.4194444444444445</v>
      </c>
      <c r="AC491" s="416">
        <v>1.2631944444444445</v>
      </c>
      <c r="AD491" s="147" t="s">
        <v>15241</v>
      </c>
      <c r="AE491" s="379">
        <v>1.6597222222222223</v>
      </c>
      <c r="AF491" s="134" t="s">
        <v>15242</v>
      </c>
      <c r="AG491" s="379">
        <v>1.2993055555555555</v>
      </c>
      <c r="AH491" s="416">
        <v>1.398611111111111</v>
      </c>
      <c r="AI491" s="391">
        <v>1.3840277777777779</v>
      </c>
      <c r="AJ491" s="393">
        <v>1.0395833333333333</v>
      </c>
      <c r="AK491" s="134" t="s">
        <v>15243</v>
      </c>
      <c r="AL491" s="379">
        <v>1.2666666666666666</v>
      </c>
      <c r="AM491" s="142">
        <v>0.9666666666666667</v>
      </c>
      <c r="AN491" s="379">
        <v>1.273611111111111</v>
      </c>
      <c r="AO491" s="379">
        <v>1.2493055555555554</v>
      </c>
      <c r="AP491" s="128" t="s">
        <v>653</v>
      </c>
      <c r="AQ491" s="128" t="s">
        <v>15244</v>
      </c>
      <c r="AR491" s="416">
        <v>1.0819444444444444</v>
      </c>
      <c r="AS491" s="134" t="s">
        <v>15245</v>
      </c>
      <c r="AT491" s="379">
        <v>1.2583333333333333</v>
      </c>
      <c r="AU491" s="128" t="s">
        <v>15246</v>
      </c>
      <c r="AV491" s="393">
        <v>1.2881944444444444</v>
      </c>
      <c r="AW491" s="134" t="s">
        <v>15247</v>
      </c>
      <c r="AX491" s="134" t="s">
        <v>15248</v>
      </c>
      <c r="AY491" s="128" t="s">
        <v>15249</v>
      </c>
      <c r="BA491" s="140">
        <v>0.85625</v>
      </c>
      <c r="BB491" s="130">
        <v>0.9375</v>
      </c>
      <c r="BC491" s="422">
        <v>1.1618055555555555</v>
      </c>
      <c r="BD491" s="134" t="s">
        <v>15250</v>
      </c>
      <c r="BE491" s="128" t="s">
        <v>15251</v>
      </c>
      <c r="BF491" s="422"/>
      <c r="BG491" s="422"/>
      <c r="BH491" s="422"/>
    </row>
    <row r="492">
      <c r="A492" s="122">
        <f t="shared" si="3"/>
        <v>0</v>
      </c>
      <c r="B492" s="122">
        <f t="shared" si="4"/>
        <v>0</v>
      </c>
      <c r="C492" s="122">
        <f t="shared" si="5"/>
        <v>0</v>
      </c>
      <c r="D492" s="122">
        <f t="shared" si="6"/>
        <v>0</v>
      </c>
      <c r="E492" s="122">
        <f t="shared" si="2"/>
        <v>521</v>
      </c>
      <c r="F492" s="135" t="s">
        <v>15252</v>
      </c>
      <c r="H492" s="135" t="s">
        <v>15253</v>
      </c>
      <c r="I492" s="135" t="s">
        <v>15254</v>
      </c>
      <c r="J492" s="135" t="s">
        <v>15255</v>
      </c>
      <c r="L492" s="175" t="s">
        <v>15256</v>
      </c>
      <c r="M492" s="175" t="s">
        <v>615</v>
      </c>
      <c r="N492" s="169" t="s">
        <v>15257</v>
      </c>
      <c r="O492" s="123" t="s">
        <v>15258</v>
      </c>
      <c r="P492" s="138" t="s">
        <v>1109</v>
      </c>
      <c r="Q492" s="138" t="s">
        <v>15259</v>
      </c>
      <c r="R492" s="138" t="s">
        <v>15260</v>
      </c>
      <c r="S492" s="138" t="s">
        <v>15261</v>
      </c>
      <c r="T492" s="138" t="s">
        <v>15262</v>
      </c>
      <c r="U492" s="138" t="s">
        <v>15263</v>
      </c>
      <c r="V492" s="138" t="s">
        <v>15263</v>
      </c>
      <c r="W492" s="138" t="s">
        <v>15264</v>
      </c>
      <c r="X492" s="138" t="s">
        <v>15265</v>
      </c>
      <c r="Y492" s="138" t="s">
        <v>15266</v>
      </c>
      <c r="Z492" s="138" t="s">
        <v>15267</v>
      </c>
      <c r="AA492" s="128" t="s">
        <v>15268</v>
      </c>
      <c r="AB492" s="134" t="s">
        <v>15269</v>
      </c>
      <c r="AC492" s="128" t="s">
        <v>15270</v>
      </c>
      <c r="AD492" s="415">
        <v>1.3625</v>
      </c>
      <c r="AE492" s="134" t="s">
        <v>15272</v>
      </c>
      <c r="AF492" s="379">
        <v>1.3097222222222222</v>
      </c>
      <c r="AG492" s="134" t="s">
        <v>15273</v>
      </c>
      <c r="AH492" s="128" t="s">
        <v>15274</v>
      </c>
      <c r="AI492" s="138" t="s">
        <v>15020</v>
      </c>
      <c r="AJ492" s="128" t="s">
        <v>15275</v>
      </c>
      <c r="AK492" s="379">
        <v>1.8541666666666667</v>
      </c>
      <c r="AL492" s="134" t="s">
        <v>15276</v>
      </c>
      <c r="AM492" s="138" t="s">
        <v>15277</v>
      </c>
      <c r="AN492" s="134" t="s">
        <v>15278</v>
      </c>
      <c r="AO492" s="134" t="s">
        <v>15279</v>
      </c>
      <c r="AP492" s="140">
        <v>0.9833333333333333</v>
      </c>
      <c r="AQ492" s="140">
        <v>0.9298611111111111</v>
      </c>
      <c r="AR492" s="128" t="s">
        <v>15280</v>
      </c>
      <c r="AS492" s="379">
        <v>1.0972222222222223</v>
      </c>
      <c r="AT492" s="134" t="s">
        <v>15281</v>
      </c>
      <c r="AU492" s="416">
        <v>1.288888888888889</v>
      </c>
      <c r="AV492" s="128" t="s">
        <v>15282</v>
      </c>
      <c r="AW492" s="379">
        <v>1.2868055555555555</v>
      </c>
      <c r="AX492" s="130">
        <v>0.8798611111111111</v>
      </c>
      <c r="AY492" s="140">
        <v>0.7263888888888889</v>
      </c>
      <c r="BA492" s="128" t="s">
        <v>15283</v>
      </c>
      <c r="BB492" s="134" t="s">
        <v>15284</v>
      </c>
      <c r="BC492" s="141" t="s">
        <v>862</v>
      </c>
      <c r="BD492" s="379">
        <v>1.1555555555555554</v>
      </c>
      <c r="BE492" s="416">
        <v>1.073611111111111</v>
      </c>
      <c r="BF492" s="141"/>
      <c r="BG492" s="141"/>
      <c r="BH492" s="141"/>
    </row>
    <row r="493">
      <c r="A493" s="122">
        <f t="shared" si="3"/>
        <v>0</v>
      </c>
      <c r="B493" s="122">
        <f t="shared" si="4"/>
        <v>0</v>
      </c>
      <c r="C493" s="122">
        <f t="shared" si="5"/>
        <v>0</v>
      </c>
      <c r="D493" s="122">
        <f t="shared" si="6"/>
        <v>0</v>
      </c>
      <c r="E493" s="122">
        <f t="shared" si="2"/>
        <v>279</v>
      </c>
      <c r="F493" s="135" t="s">
        <v>15285</v>
      </c>
      <c r="H493" s="135" t="s">
        <v>15286</v>
      </c>
      <c r="I493" s="135" t="s">
        <v>15287</v>
      </c>
      <c r="J493" s="135" t="s">
        <v>15288</v>
      </c>
      <c r="L493" s="175" t="s">
        <v>15289</v>
      </c>
      <c r="M493" s="175" t="s">
        <v>15291</v>
      </c>
      <c r="N493" s="169" t="s">
        <v>15292</v>
      </c>
      <c r="O493" s="123" t="s">
        <v>15293</v>
      </c>
      <c r="P493" s="142">
        <v>0.9993055555555556</v>
      </c>
      <c r="Q493" s="391">
        <v>1.0180555555555555</v>
      </c>
      <c r="R493" s="391">
        <v>1.163888888888889</v>
      </c>
      <c r="S493" s="391">
        <v>1.3756944444444446</v>
      </c>
      <c r="T493" s="391">
        <v>1.5305555555555554</v>
      </c>
      <c r="U493" s="391">
        <v>1.4277777777777778</v>
      </c>
      <c r="V493" s="391">
        <v>1.4277777777777778</v>
      </c>
      <c r="W493" s="142">
        <v>0.7576388888888889</v>
      </c>
      <c r="X493" s="391">
        <v>1.4541666666666666</v>
      </c>
      <c r="Y493" s="391">
        <v>1.4090277777777778</v>
      </c>
      <c r="Z493" s="142">
        <v>0.9583333333333334</v>
      </c>
      <c r="AA493" s="393">
        <v>1.5576388888888888</v>
      </c>
      <c r="AB493" s="379">
        <v>1.4236111111111112</v>
      </c>
      <c r="AC493" s="416">
        <v>1.2680555555555555</v>
      </c>
      <c r="AD493" s="147" t="s">
        <v>15294</v>
      </c>
      <c r="AE493" s="379">
        <v>1.6631944444444444</v>
      </c>
      <c r="AF493" s="134" t="s">
        <v>15295</v>
      </c>
      <c r="AG493" s="379">
        <v>1.3027777777777778</v>
      </c>
      <c r="AH493" s="416">
        <v>1.4027777777777777</v>
      </c>
      <c r="AI493" s="391">
        <v>1.3902777777777777</v>
      </c>
      <c r="AJ493" s="393">
        <v>1.0506944444444444</v>
      </c>
      <c r="AK493" s="134" t="s">
        <v>15296</v>
      </c>
      <c r="AL493" s="379">
        <v>1.270138888888889</v>
      </c>
      <c r="AM493" s="142">
        <v>0.9763888888888889</v>
      </c>
      <c r="AN493" s="439"/>
      <c r="AO493" s="379">
        <v>1.2534722222222223</v>
      </c>
      <c r="AP493" s="128" t="s">
        <v>15297</v>
      </c>
      <c r="AQ493" s="128" t="s">
        <v>15298</v>
      </c>
      <c r="AR493" s="416">
        <v>1.0854166666666667</v>
      </c>
      <c r="AS493" s="134" t="s">
        <v>15299</v>
      </c>
      <c r="AT493" s="379">
        <v>1.2652777777777777</v>
      </c>
      <c r="AU493" s="128" t="s">
        <v>15300</v>
      </c>
      <c r="AV493" s="393">
        <v>1.2909722222222222</v>
      </c>
      <c r="AW493" s="134" t="s">
        <v>15301</v>
      </c>
      <c r="AX493" s="134" t="s">
        <v>15302</v>
      </c>
      <c r="AY493" s="128" t="s">
        <v>15303</v>
      </c>
      <c r="BA493" s="140">
        <v>0.8604166666666667</v>
      </c>
      <c r="BB493" s="130">
        <v>0.9423611111111111</v>
      </c>
      <c r="BC493" s="422">
        <v>1.1631944444444444</v>
      </c>
      <c r="BD493" s="134" t="s">
        <v>15304</v>
      </c>
      <c r="BE493" s="128" t="s">
        <v>15305</v>
      </c>
      <c r="BF493" s="422"/>
      <c r="BG493" s="422"/>
      <c r="BH493" s="422"/>
    </row>
    <row r="494">
      <c r="A494" s="122">
        <f t="shared" si="3"/>
        <v>0</v>
      </c>
      <c r="B494" s="122">
        <f t="shared" si="4"/>
        <v>0</v>
      </c>
      <c r="C494" s="122">
        <f t="shared" si="5"/>
        <v>0</v>
      </c>
      <c r="D494" s="122">
        <f t="shared" si="6"/>
        <v>0</v>
      </c>
      <c r="E494" s="122">
        <f t="shared" si="2"/>
        <v>536</v>
      </c>
      <c r="F494" s="135">
        <v>164.0</v>
      </c>
      <c r="H494" s="135">
        <v>164.0</v>
      </c>
      <c r="I494" s="135">
        <v>164.0</v>
      </c>
      <c r="J494" s="135">
        <v>164.0</v>
      </c>
      <c r="L494" s="175" t="s">
        <v>661</v>
      </c>
      <c r="M494" s="175" t="s">
        <v>15306</v>
      </c>
      <c r="N494" s="169" t="s">
        <v>15307</v>
      </c>
      <c r="O494" s="123" t="s">
        <v>15308</v>
      </c>
      <c r="P494" s="138" t="s">
        <v>15309</v>
      </c>
      <c r="Q494" s="138" t="s">
        <v>15310</v>
      </c>
      <c r="R494" s="138" t="s">
        <v>15311</v>
      </c>
      <c r="S494" s="138" t="s">
        <v>15312</v>
      </c>
      <c r="T494" s="138" t="s">
        <v>15313</v>
      </c>
      <c r="U494" s="138" t="s">
        <v>15315</v>
      </c>
      <c r="V494" s="138" t="s">
        <v>15315</v>
      </c>
      <c r="W494" s="138" t="s">
        <v>7891</v>
      </c>
      <c r="X494" s="138" t="s">
        <v>15316</v>
      </c>
      <c r="Y494" s="138" t="s">
        <v>15317</v>
      </c>
      <c r="Z494" s="138" t="s">
        <v>15318</v>
      </c>
      <c r="AA494" s="128" t="s">
        <v>15319</v>
      </c>
      <c r="AB494" s="134" t="s">
        <v>15320</v>
      </c>
      <c r="AC494" s="128" t="s">
        <v>15321</v>
      </c>
      <c r="AD494" s="415">
        <v>1.3694444444444445</v>
      </c>
      <c r="AE494" s="134" t="s">
        <v>15322</v>
      </c>
      <c r="AF494" s="379">
        <v>1.3145833333333334</v>
      </c>
      <c r="AG494" s="134" t="s">
        <v>15323</v>
      </c>
      <c r="AH494" s="128" t="s">
        <v>1880</v>
      </c>
      <c r="AI494" s="138" t="s">
        <v>15072</v>
      </c>
      <c r="AJ494" s="128" t="s">
        <v>15324</v>
      </c>
      <c r="AK494" s="379">
        <v>1.8583333333333334</v>
      </c>
      <c r="AL494" s="134" t="s">
        <v>15325</v>
      </c>
      <c r="AM494" s="138" t="s">
        <v>15326</v>
      </c>
      <c r="AN494" s="130">
        <v>0.011111111111111112</v>
      </c>
      <c r="AO494" s="134" t="s">
        <v>15327</v>
      </c>
      <c r="AP494" s="140">
        <v>0.9840277777777777</v>
      </c>
      <c r="AQ494" s="140">
        <v>0.9368055555555556</v>
      </c>
      <c r="AR494" s="128" t="s">
        <v>15328</v>
      </c>
      <c r="AS494" s="379">
        <v>1.0993055555555555</v>
      </c>
      <c r="AT494" s="134" t="s">
        <v>15329</v>
      </c>
      <c r="AU494" s="416">
        <v>1.2916666666666667</v>
      </c>
      <c r="AV494" s="128" t="s">
        <v>15330</v>
      </c>
      <c r="AW494" s="379">
        <v>1.288888888888889</v>
      </c>
      <c r="AX494" s="130">
        <v>0.8854166666666666</v>
      </c>
      <c r="AY494" s="140">
        <v>0.7277777777777777</v>
      </c>
      <c r="BA494" s="128" t="s">
        <v>15331</v>
      </c>
      <c r="BB494" s="134" t="s">
        <v>15332</v>
      </c>
      <c r="BC494" s="141" t="s">
        <v>15333</v>
      </c>
      <c r="BD494" s="379">
        <v>1.163888888888889</v>
      </c>
      <c r="BE494" s="416">
        <v>1.0840277777777778</v>
      </c>
      <c r="BF494" s="141"/>
      <c r="BG494" s="141"/>
      <c r="BH494" s="141"/>
    </row>
    <row r="495">
      <c r="A495" s="122">
        <f t="shared" si="3"/>
        <v>0</v>
      </c>
      <c r="B495" s="122">
        <f t="shared" si="4"/>
        <v>0</v>
      </c>
      <c r="C495" s="122">
        <f t="shared" si="5"/>
        <v>0</v>
      </c>
      <c r="D495" s="122">
        <f t="shared" si="6"/>
        <v>0</v>
      </c>
      <c r="E495" s="122">
        <f t="shared" si="2"/>
        <v>323</v>
      </c>
      <c r="F495" s="135" t="s">
        <v>15335</v>
      </c>
      <c r="H495" s="135" t="s">
        <v>15336</v>
      </c>
      <c r="I495" s="135" t="s">
        <v>15337</v>
      </c>
      <c r="J495" s="135" t="s">
        <v>15338</v>
      </c>
      <c r="L495" s="175" t="s">
        <v>15339</v>
      </c>
      <c r="M495" s="175" t="s">
        <v>15340</v>
      </c>
      <c r="N495" s="169" t="s">
        <v>15341</v>
      </c>
      <c r="O495" s="123" t="s">
        <v>15342</v>
      </c>
      <c r="P495" s="391">
        <v>1.0020833333333334</v>
      </c>
      <c r="Q495" s="391">
        <v>1.0243055555555556</v>
      </c>
      <c r="R495" s="391">
        <v>1.167361111111111</v>
      </c>
      <c r="S495" s="391">
        <v>1.3763888888888889</v>
      </c>
      <c r="T495" s="391">
        <v>1.5333333333333334</v>
      </c>
      <c r="U495" s="391">
        <v>1.4291666666666667</v>
      </c>
      <c r="V495" s="391">
        <v>1.4291666666666667</v>
      </c>
      <c r="W495" s="142">
        <v>0.7625</v>
      </c>
      <c r="X495" s="391">
        <v>1.4590277777777778</v>
      </c>
      <c r="Y495" s="391">
        <v>1.4201388888888888</v>
      </c>
      <c r="Z495" s="142">
        <v>0.9736111111111111</v>
      </c>
      <c r="AA495" s="393">
        <v>1.5631944444444446</v>
      </c>
      <c r="AB495" s="379">
        <v>1.426388888888889</v>
      </c>
      <c r="AC495" s="416">
        <v>1.2777777777777777</v>
      </c>
      <c r="AD495" s="147" t="s">
        <v>15343</v>
      </c>
      <c r="AE495" s="379">
        <v>1.6666666666666667</v>
      </c>
      <c r="AF495" s="134" t="s">
        <v>15344</v>
      </c>
      <c r="AG495" s="379">
        <v>1.3069444444444445</v>
      </c>
      <c r="AH495" s="416">
        <v>1.4055555555555554</v>
      </c>
      <c r="AI495" s="391">
        <v>1.3916666666666666</v>
      </c>
      <c r="AJ495" s="393">
        <v>1.0555555555555556</v>
      </c>
      <c r="AK495" s="134" t="s">
        <v>15345</v>
      </c>
      <c r="AL495" s="379">
        <v>1.2756944444444445</v>
      </c>
      <c r="AM495" s="142">
        <v>0.9798611111111111</v>
      </c>
      <c r="AN495" s="130">
        <v>0.013194444444444444</v>
      </c>
      <c r="AO495" s="379">
        <v>1.2590277777777779</v>
      </c>
      <c r="AP495" s="128" t="s">
        <v>15346</v>
      </c>
      <c r="AQ495" s="128" t="s">
        <v>15347</v>
      </c>
      <c r="AR495" s="416">
        <v>1.0909722222222222</v>
      </c>
      <c r="AS495" s="134" t="s">
        <v>15348</v>
      </c>
      <c r="AT495" s="379">
        <v>1.273611111111111</v>
      </c>
      <c r="AU495" s="128" t="s">
        <v>15349</v>
      </c>
      <c r="AV495" s="393">
        <v>1.3020833333333333</v>
      </c>
      <c r="AW495" s="134" t="s">
        <v>15350</v>
      </c>
      <c r="AX495" s="134" t="s">
        <v>15351</v>
      </c>
      <c r="AY495" s="128" t="s">
        <v>15352</v>
      </c>
      <c r="BA495" s="140">
        <v>0.8701388888888889</v>
      </c>
      <c r="BB495" s="130">
        <v>0.9451388888888889</v>
      </c>
      <c r="BC495" s="422">
        <v>1.1652777777777779</v>
      </c>
      <c r="BD495" s="134" t="s">
        <v>876</v>
      </c>
      <c r="BE495" s="128" t="s">
        <v>15353</v>
      </c>
      <c r="BF495" s="422"/>
      <c r="BG495" s="422"/>
      <c r="BH495" s="422"/>
    </row>
    <row r="496">
      <c r="A496" s="122">
        <f t="shared" si="3"/>
        <v>0</v>
      </c>
      <c r="B496" s="122">
        <f t="shared" si="4"/>
        <v>0</v>
      </c>
      <c r="C496" s="122">
        <f t="shared" si="5"/>
        <v>0</v>
      </c>
      <c r="D496" s="122">
        <f t="shared" si="6"/>
        <v>0</v>
      </c>
      <c r="E496" s="122">
        <f t="shared" si="2"/>
        <v>527</v>
      </c>
      <c r="F496" s="135" t="s">
        <v>15354</v>
      </c>
      <c r="H496" s="135" t="s">
        <v>15355</v>
      </c>
      <c r="I496" s="135" t="s">
        <v>15356</v>
      </c>
      <c r="J496" s="135" t="s">
        <v>15357</v>
      </c>
      <c r="L496" s="175" t="s">
        <v>615</v>
      </c>
      <c r="M496" s="175" t="s">
        <v>15358</v>
      </c>
      <c r="N496" s="169" t="s">
        <v>15359</v>
      </c>
      <c r="O496" s="123" t="s">
        <v>15360</v>
      </c>
      <c r="P496" s="138" t="s">
        <v>15361</v>
      </c>
      <c r="Q496" s="138" t="s">
        <v>15362</v>
      </c>
      <c r="R496" s="138" t="s">
        <v>15363</v>
      </c>
      <c r="S496" s="138" t="s">
        <v>15364</v>
      </c>
      <c r="T496" s="138" t="s">
        <v>15365</v>
      </c>
      <c r="U496" s="138" t="s">
        <v>15366</v>
      </c>
      <c r="V496" s="138" t="s">
        <v>15366</v>
      </c>
      <c r="W496" s="138" t="s">
        <v>15368</v>
      </c>
      <c r="X496" s="138" t="s">
        <v>15369</v>
      </c>
      <c r="Y496" s="138" t="s">
        <v>15370</v>
      </c>
      <c r="Z496" s="138" t="s">
        <v>15371</v>
      </c>
      <c r="AA496" s="128" t="s">
        <v>15372</v>
      </c>
      <c r="AB496" s="134" t="s">
        <v>15373</v>
      </c>
      <c r="AC496" s="128" t="s">
        <v>15374</v>
      </c>
      <c r="AD496" s="415">
        <v>1.3729166666666666</v>
      </c>
      <c r="AE496" s="134" t="s">
        <v>15375</v>
      </c>
      <c r="AF496" s="379">
        <v>1.3180555555555555</v>
      </c>
      <c r="AG496" s="134" t="s">
        <v>15376</v>
      </c>
      <c r="AH496" s="128" t="s">
        <v>2549</v>
      </c>
      <c r="AI496" s="138" t="s">
        <v>15121</v>
      </c>
      <c r="AJ496" s="128" t="s">
        <v>15377</v>
      </c>
      <c r="AK496" s="379">
        <v>1.8659722222222221</v>
      </c>
      <c r="AL496" s="134" t="s">
        <v>15378</v>
      </c>
      <c r="AM496" s="138" t="s">
        <v>15379</v>
      </c>
      <c r="AN496" s="130">
        <v>0.015277777777777777</v>
      </c>
      <c r="AO496" s="134" t="s">
        <v>15380</v>
      </c>
      <c r="AP496" s="140">
        <v>0.9888888888888889</v>
      </c>
      <c r="AQ496" s="140">
        <v>0.9375</v>
      </c>
      <c r="AR496" s="128" t="s">
        <v>15381</v>
      </c>
      <c r="AS496" s="379">
        <v>1.10625</v>
      </c>
      <c r="AT496" s="134" t="s">
        <v>15382</v>
      </c>
      <c r="AU496" s="416">
        <v>1.29375</v>
      </c>
      <c r="AV496" s="128" t="s">
        <v>15383</v>
      </c>
      <c r="AW496" s="379">
        <v>1.2909722222222222</v>
      </c>
      <c r="AX496" s="130">
        <v>0.8888888888888888</v>
      </c>
      <c r="AY496" s="140">
        <v>0.7298611111111111</v>
      </c>
      <c r="BA496" s="128" t="s">
        <v>5839</v>
      </c>
      <c r="BB496" s="134" t="s">
        <v>15384</v>
      </c>
      <c r="BC496" s="141" t="s">
        <v>15385</v>
      </c>
      <c r="BD496" s="379">
        <v>1.1659722222222222</v>
      </c>
      <c r="BE496" s="416">
        <v>1.0888888888888888</v>
      </c>
      <c r="BF496" s="141"/>
      <c r="BG496" s="141"/>
      <c r="BH496" s="141"/>
    </row>
    <row r="497">
      <c r="A497" s="122">
        <f t="shared" si="3"/>
        <v>0</v>
      </c>
      <c r="B497" s="122">
        <f t="shared" si="4"/>
        <v>0</v>
      </c>
      <c r="C497" s="122">
        <f t="shared" si="5"/>
        <v>0</v>
      </c>
      <c r="D497" s="122">
        <f t="shared" si="6"/>
        <v>0</v>
      </c>
      <c r="E497" s="122">
        <f t="shared" si="2"/>
        <v>232</v>
      </c>
      <c r="F497" s="135">
        <v>165.0</v>
      </c>
      <c r="H497" s="135">
        <v>165.0</v>
      </c>
      <c r="I497" s="135">
        <v>165.0</v>
      </c>
      <c r="J497" s="135">
        <v>165.0</v>
      </c>
      <c r="L497" s="175" t="s">
        <v>15387</v>
      </c>
      <c r="M497" s="175" t="s">
        <v>661</v>
      </c>
      <c r="N497" s="169" t="s">
        <v>15388</v>
      </c>
      <c r="O497" s="123" t="s">
        <v>615</v>
      </c>
      <c r="P497" s="391">
        <v>1.0138888888888888</v>
      </c>
      <c r="Q497" s="391">
        <v>1.0263888888888888</v>
      </c>
      <c r="R497" s="391">
        <v>1.1694444444444445</v>
      </c>
      <c r="S497" s="391">
        <v>1.3784722222222223</v>
      </c>
      <c r="T497" s="391">
        <v>1.5368055555555555</v>
      </c>
      <c r="U497" s="391">
        <v>1.429861111111111</v>
      </c>
      <c r="V497" s="391">
        <v>1.429861111111111</v>
      </c>
      <c r="W497" s="142">
        <v>0.7638888888888888</v>
      </c>
      <c r="X497" s="391">
        <v>1.4666666666666666</v>
      </c>
      <c r="Y497" s="391">
        <v>1.4326388888888888</v>
      </c>
      <c r="Z497" s="142">
        <v>0.9763888888888889</v>
      </c>
      <c r="AA497" s="393">
        <v>1.5715277777777779</v>
      </c>
      <c r="AB497" s="379">
        <v>1.4305555555555556</v>
      </c>
      <c r="AC497" s="416">
        <v>1.2826388888888889</v>
      </c>
      <c r="AD497" s="147" t="s">
        <v>15389</v>
      </c>
      <c r="AE497" s="379">
        <v>1.6722222222222223</v>
      </c>
      <c r="AF497" s="134" t="s">
        <v>15390</v>
      </c>
      <c r="AG497" s="379">
        <v>1.3138888888888889</v>
      </c>
      <c r="AH497" s="416">
        <v>1.40625</v>
      </c>
      <c r="AI497" s="391">
        <v>1.3930555555555555</v>
      </c>
      <c r="AJ497" s="393">
        <v>1.0583333333333333</v>
      </c>
      <c r="AK497" s="134" t="s">
        <v>15391</v>
      </c>
      <c r="AL497" s="379">
        <v>1.2847222222222223</v>
      </c>
      <c r="AM497" s="142">
        <v>0.98125</v>
      </c>
      <c r="AN497" s="130">
        <v>0.017361111111111112</v>
      </c>
      <c r="AO497" s="379">
        <v>1.2638888888888888</v>
      </c>
      <c r="AP497" s="128" t="s">
        <v>15392</v>
      </c>
      <c r="AQ497" s="128" t="s">
        <v>15393</v>
      </c>
      <c r="AR497" s="416">
        <v>1.1083333333333334</v>
      </c>
      <c r="AS497" s="134" t="s">
        <v>15394</v>
      </c>
      <c r="AT497" s="379">
        <v>1.2868055555555555</v>
      </c>
      <c r="AU497" s="128" t="s">
        <v>15395</v>
      </c>
      <c r="AV497" s="393">
        <v>1.3097222222222222</v>
      </c>
      <c r="AW497" s="134" t="s">
        <v>15396</v>
      </c>
      <c r="AX497" s="134" t="s">
        <v>15397</v>
      </c>
      <c r="AY497" s="128" t="s">
        <v>1205</v>
      </c>
      <c r="BA497" s="140">
        <v>0.875</v>
      </c>
      <c r="BB497" s="130">
        <v>0.9506944444444444</v>
      </c>
      <c r="BC497" s="422">
        <v>1.1666666666666667</v>
      </c>
      <c r="BD497" s="134" t="s">
        <v>15398</v>
      </c>
      <c r="BE497" s="128" t="s">
        <v>15399</v>
      </c>
      <c r="BF497" s="422"/>
      <c r="BG497" s="422"/>
      <c r="BH497" s="422"/>
    </row>
    <row r="498">
      <c r="A498" s="122">
        <f t="shared" si="3"/>
        <v>0</v>
      </c>
      <c r="B498" s="122">
        <f t="shared" si="4"/>
        <v>0</v>
      </c>
      <c r="C498" s="122">
        <f t="shared" si="5"/>
        <v>0</v>
      </c>
      <c r="D498" s="122">
        <f t="shared" si="6"/>
        <v>0</v>
      </c>
      <c r="E498" s="122">
        <f t="shared" si="2"/>
        <v>414</v>
      </c>
      <c r="F498" s="135" t="s">
        <v>15400</v>
      </c>
      <c r="H498" s="135" t="s">
        <v>15401</v>
      </c>
      <c r="I498" s="135" t="s">
        <v>15402</v>
      </c>
      <c r="J498" s="135" t="s">
        <v>15404</v>
      </c>
      <c r="L498" s="175" t="s">
        <v>661</v>
      </c>
      <c r="M498" s="175" t="s">
        <v>15405</v>
      </c>
      <c r="N498" s="169" t="s">
        <v>15406</v>
      </c>
      <c r="O498" s="123" t="s">
        <v>15407</v>
      </c>
      <c r="P498" s="138" t="s">
        <v>15408</v>
      </c>
      <c r="Q498" s="138" t="s">
        <v>15409</v>
      </c>
      <c r="R498" s="138" t="s">
        <v>15410</v>
      </c>
      <c r="S498" s="138" t="s">
        <v>15411</v>
      </c>
      <c r="T498" s="138" t="s">
        <v>15412</v>
      </c>
      <c r="U498" s="138" t="s">
        <v>15413</v>
      </c>
      <c r="V498" s="138" t="s">
        <v>15413</v>
      </c>
      <c r="W498" s="138" t="s">
        <v>15414</v>
      </c>
      <c r="X498" s="138" t="s">
        <v>15415</v>
      </c>
      <c r="Y498" s="138" t="s">
        <v>15416</v>
      </c>
      <c r="Z498" s="138" t="s">
        <v>15417</v>
      </c>
      <c r="AA498" s="128" t="s">
        <v>15418</v>
      </c>
      <c r="AB498" s="134" t="s">
        <v>15419</v>
      </c>
      <c r="AC498" s="128" t="s">
        <v>15420</v>
      </c>
      <c r="AD498" s="415">
        <v>1.3784722222222223</v>
      </c>
      <c r="AE498" s="134" t="s">
        <v>15421</v>
      </c>
      <c r="AF498" s="379">
        <v>1.3215277777777779</v>
      </c>
      <c r="AG498" s="134" t="s">
        <v>15422</v>
      </c>
      <c r="AH498" s="128" t="s">
        <v>844</v>
      </c>
      <c r="AI498" s="138" t="s">
        <v>15170</v>
      </c>
      <c r="AJ498" s="128" t="s">
        <v>15423</v>
      </c>
      <c r="AK498" s="379">
        <v>1.8743055555555554</v>
      </c>
      <c r="AL498" s="134" t="s">
        <v>15424</v>
      </c>
      <c r="AM498" s="138" t="s">
        <v>15425</v>
      </c>
      <c r="AN498" s="130">
        <v>0.01875</v>
      </c>
      <c r="AO498" s="134" t="s">
        <v>15426</v>
      </c>
      <c r="AP498" s="140">
        <v>0.9895833333333334</v>
      </c>
      <c r="AQ498" s="140">
        <v>0.9486111111111111</v>
      </c>
      <c r="AR498" s="128" t="s">
        <v>15428</v>
      </c>
      <c r="AS498" s="379">
        <v>1.1159722222222221</v>
      </c>
      <c r="AT498" s="134" t="s">
        <v>15429</v>
      </c>
      <c r="AU498" s="416">
        <v>1.2965277777777777</v>
      </c>
      <c r="AV498" s="128" t="s">
        <v>15430</v>
      </c>
      <c r="AW498" s="379">
        <v>1.301388888888889</v>
      </c>
      <c r="AX498" s="130">
        <v>0.8930555555555556</v>
      </c>
      <c r="AY498" s="140">
        <v>0.7319444444444444</v>
      </c>
      <c r="BA498" s="128" t="s">
        <v>15431</v>
      </c>
      <c r="BB498" s="134" t="s">
        <v>15432</v>
      </c>
      <c r="BC498" s="141" t="s">
        <v>653</v>
      </c>
      <c r="BD498" s="379">
        <v>1.1666666666666667</v>
      </c>
      <c r="BE498" s="416">
        <v>1.1006944444444444</v>
      </c>
      <c r="BF498" s="141"/>
      <c r="BG498" s="141"/>
      <c r="BH498" s="141"/>
    </row>
    <row r="499">
      <c r="A499" s="122">
        <f t="shared" si="3"/>
        <v>0</v>
      </c>
      <c r="B499" s="122">
        <f t="shared" si="4"/>
        <v>0</v>
      </c>
      <c r="C499" s="122">
        <f t="shared" si="5"/>
        <v>0</v>
      </c>
      <c r="D499" s="122">
        <f t="shared" si="6"/>
        <v>0</v>
      </c>
      <c r="E499" s="122">
        <f t="shared" si="2"/>
        <v>382</v>
      </c>
      <c r="F499" s="135" t="s">
        <v>15433</v>
      </c>
      <c r="H499" s="135" t="s">
        <v>15434</v>
      </c>
      <c r="I499" s="135" t="s">
        <v>15435</v>
      </c>
      <c r="J499" s="135" t="s">
        <v>15436</v>
      </c>
      <c r="L499" s="175" t="s">
        <v>15437</v>
      </c>
      <c r="M499" s="175" t="s">
        <v>615</v>
      </c>
      <c r="N499" s="169" t="s">
        <v>15438</v>
      </c>
      <c r="O499" s="123" t="s">
        <v>15440</v>
      </c>
      <c r="P499" s="391">
        <v>1.01875</v>
      </c>
      <c r="Q499" s="391">
        <v>1.0340277777777778</v>
      </c>
      <c r="R499" s="391">
        <v>1.1729166666666666</v>
      </c>
      <c r="S499" s="391">
        <v>1.38125</v>
      </c>
      <c r="T499" s="391">
        <v>1.5472222222222223</v>
      </c>
      <c r="U499" s="391">
        <v>1.43125</v>
      </c>
      <c r="V499" s="391">
        <v>1.43125</v>
      </c>
      <c r="W499" s="142">
        <v>0.7666666666666667</v>
      </c>
      <c r="X499" s="391">
        <v>1.4791666666666667</v>
      </c>
      <c r="Y499" s="391">
        <v>1.4361111111111111</v>
      </c>
      <c r="Z499" s="142">
        <v>0.9791666666666666</v>
      </c>
      <c r="AA499" s="393">
        <v>1.5798611111111112</v>
      </c>
      <c r="AB499" s="379">
        <v>1.4333333333333333</v>
      </c>
      <c r="AC499" s="416">
        <v>1.2868055555555555</v>
      </c>
      <c r="AD499" s="147" t="s">
        <v>15441</v>
      </c>
      <c r="AE499" s="379">
        <v>1.6777777777777778</v>
      </c>
      <c r="AF499" s="134" t="s">
        <v>15442</v>
      </c>
      <c r="AG499" s="379">
        <v>1.320138888888889</v>
      </c>
      <c r="AH499" s="416">
        <v>1.4104166666666667</v>
      </c>
      <c r="AI499" s="391">
        <v>1.3965277777777778</v>
      </c>
      <c r="AJ499" s="393">
        <v>1.0618055555555554</v>
      </c>
      <c r="AK499" s="134" t="s">
        <v>15443</v>
      </c>
      <c r="AL499" s="379">
        <v>1.2895833333333333</v>
      </c>
      <c r="AM499" s="142">
        <v>0.9840277777777777</v>
      </c>
      <c r="AN499" s="130">
        <v>0.02361111111111111</v>
      </c>
      <c r="AO499" s="379">
        <v>1.2673611111111112</v>
      </c>
      <c r="AP499" s="128" t="s">
        <v>15444</v>
      </c>
      <c r="AQ499" s="128" t="s">
        <v>15445</v>
      </c>
      <c r="AR499" s="416">
        <v>1.1104166666666666</v>
      </c>
      <c r="AS499" s="134" t="s">
        <v>876</v>
      </c>
      <c r="AT499" s="379">
        <v>1.2895833333333333</v>
      </c>
      <c r="AU499" s="128" t="s">
        <v>15446</v>
      </c>
      <c r="AV499" s="393">
        <v>1.3118055555555554</v>
      </c>
      <c r="AW499" s="134" t="s">
        <v>15447</v>
      </c>
      <c r="AX499" s="134" t="s">
        <v>15449</v>
      </c>
      <c r="AY499" s="128" t="s">
        <v>15450</v>
      </c>
      <c r="BA499" s="140">
        <v>0.8770833333333333</v>
      </c>
      <c r="BB499" s="130">
        <v>0.9534722222222223</v>
      </c>
      <c r="BC499" s="422">
        <v>1.1701388888888888</v>
      </c>
      <c r="BD499" s="134" t="s">
        <v>15451</v>
      </c>
      <c r="BE499" s="128" t="s">
        <v>15452</v>
      </c>
      <c r="BF499" s="422"/>
      <c r="BG499" s="422"/>
      <c r="BH499" s="422"/>
    </row>
    <row r="500">
      <c r="A500" s="122">
        <f t="shared" si="3"/>
        <v>0</v>
      </c>
      <c r="B500" s="122">
        <f t="shared" si="4"/>
        <v>0</v>
      </c>
      <c r="C500" s="122">
        <f t="shared" si="5"/>
        <v>0</v>
      </c>
      <c r="D500" s="122">
        <f t="shared" si="6"/>
        <v>0</v>
      </c>
      <c r="E500" s="122">
        <f t="shared" si="2"/>
        <v>602</v>
      </c>
      <c r="F500" s="135">
        <v>166.0</v>
      </c>
      <c r="H500" s="135">
        <v>166.0</v>
      </c>
      <c r="I500" s="135">
        <v>166.0</v>
      </c>
      <c r="J500" s="135">
        <v>166.0</v>
      </c>
      <c r="L500" s="175" t="s">
        <v>15453</v>
      </c>
      <c r="M500" s="175" t="s">
        <v>15454</v>
      </c>
      <c r="N500" s="169" t="s">
        <v>15455</v>
      </c>
      <c r="O500" s="123" t="s">
        <v>15456</v>
      </c>
      <c r="P500" s="138" t="s">
        <v>15457</v>
      </c>
      <c r="Q500" s="138" t="s">
        <v>15458</v>
      </c>
      <c r="R500" s="138" t="s">
        <v>15459</v>
      </c>
      <c r="S500" s="138" t="s">
        <v>15461</v>
      </c>
      <c r="T500" s="138" t="s">
        <v>15462</v>
      </c>
      <c r="U500" s="138" t="s">
        <v>15463</v>
      </c>
      <c r="V500" s="138" t="s">
        <v>15463</v>
      </c>
      <c r="W500" s="138" t="s">
        <v>15464</v>
      </c>
      <c r="X500" s="138" t="s">
        <v>15465</v>
      </c>
      <c r="Y500" s="138" t="s">
        <v>15466</v>
      </c>
      <c r="Z500" s="138" t="s">
        <v>15467</v>
      </c>
      <c r="AA500" s="128" t="s">
        <v>15468</v>
      </c>
      <c r="AB500" s="134" t="s">
        <v>15469</v>
      </c>
      <c r="AC500" s="128" t="s">
        <v>15470</v>
      </c>
      <c r="AD500" s="415">
        <v>1.3847222222222222</v>
      </c>
      <c r="AE500" s="134" t="s">
        <v>15471</v>
      </c>
      <c r="AF500" s="379">
        <v>1.323611111111111</v>
      </c>
      <c r="AG500" s="134" t="s">
        <v>15472</v>
      </c>
      <c r="AH500" s="128" t="s">
        <v>15473</v>
      </c>
      <c r="AI500" s="138" t="s">
        <v>15223</v>
      </c>
      <c r="AJ500" s="128" t="s">
        <v>15474</v>
      </c>
      <c r="AK500" s="379">
        <v>1.8756944444444446</v>
      </c>
      <c r="AL500" s="134" t="s">
        <v>15475</v>
      </c>
      <c r="AM500" s="138" t="s">
        <v>15476</v>
      </c>
      <c r="AN500" s="130">
        <v>0.027083333333333334</v>
      </c>
      <c r="AO500" s="134" t="s">
        <v>15478</v>
      </c>
      <c r="AP500" s="140">
        <v>0.9923611111111111</v>
      </c>
      <c r="AQ500" s="140">
        <v>0.9625</v>
      </c>
      <c r="AR500" s="128" t="s">
        <v>15479</v>
      </c>
      <c r="AS500" s="379">
        <v>1.11875</v>
      </c>
      <c r="AT500" s="134" t="s">
        <v>15480</v>
      </c>
      <c r="AU500" s="416">
        <v>1.3</v>
      </c>
      <c r="AV500" s="128" t="s">
        <v>15481</v>
      </c>
      <c r="AW500" s="379">
        <v>1.301388888888889</v>
      </c>
      <c r="AX500" s="130">
        <v>0.8951388888888889</v>
      </c>
      <c r="AY500" s="140">
        <v>0.7340277777777777</v>
      </c>
      <c r="BA500" s="128" t="s">
        <v>15482</v>
      </c>
      <c r="BB500" s="134" t="s">
        <v>15483</v>
      </c>
      <c r="BC500" s="141" t="s">
        <v>15484</v>
      </c>
      <c r="BD500" s="379">
        <v>1.175</v>
      </c>
      <c r="BE500" s="416">
        <v>1.1118055555555555</v>
      </c>
      <c r="BF500" s="141"/>
      <c r="BG500" s="141"/>
      <c r="BH500" s="141"/>
    </row>
    <row r="501">
      <c r="A501" s="122">
        <f t="shared" si="3"/>
        <v>0</v>
      </c>
      <c r="B501" s="122">
        <f t="shared" si="4"/>
        <v>0</v>
      </c>
      <c r="C501" s="122">
        <f t="shared" si="5"/>
        <v>0</v>
      </c>
      <c r="D501" s="122">
        <f t="shared" si="6"/>
        <v>0</v>
      </c>
      <c r="E501" s="122">
        <f t="shared" si="2"/>
        <v>310</v>
      </c>
      <c r="F501" s="135" t="s">
        <v>15485</v>
      </c>
      <c r="H501" s="135" t="s">
        <v>15486</v>
      </c>
      <c r="I501" s="135" t="s">
        <v>15487</v>
      </c>
      <c r="J501" s="135" t="s">
        <v>15488</v>
      </c>
      <c r="L501" s="175" t="s">
        <v>15489</v>
      </c>
      <c r="M501" s="175" t="s">
        <v>661</v>
      </c>
      <c r="N501" s="169" t="s">
        <v>15490</v>
      </c>
      <c r="O501" s="123" t="s">
        <v>1196</v>
      </c>
      <c r="P501" s="391">
        <v>1.0243055555555556</v>
      </c>
      <c r="Q501" s="391">
        <v>1.0354166666666667</v>
      </c>
      <c r="R501" s="391">
        <v>1.1791666666666667</v>
      </c>
      <c r="S501" s="391">
        <v>1.3847222222222222</v>
      </c>
      <c r="T501" s="391">
        <v>1.5590277777777777</v>
      </c>
      <c r="U501" s="391">
        <v>1.4319444444444445</v>
      </c>
      <c r="V501" s="391">
        <v>1.4319444444444445</v>
      </c>
      <c r="W501" s="142">
        <v>0.7708333333333334</v>
      </c>
      <c r="X501" s="391">
        <v>1.4840277777777777</v>
      </c>
      <c r="Y501" s="391">
        <v>1.4388888888888889</v>
      </c>
      <c r="Z501" s="142">
        <v>0.9826388888888888</v>
      </c>
      <c r="AA501" s="393">
        <v>1.5847222222222221</v>
      </c>
      <c r="AB501" s="379">
        <v>1.4361111111111111</v>
      </c>
      <c r="AC501" s="416">
        <v>1.2958333333333334</v>
      </c>
      <c r="AD501" s="147" t="s">
        <v>15491</v>
      </c>
      <c r="AE501" s="379">
        <v>1.6833333333333333</v>
      </c>
      <c r="AF501" s="134" t="s">
        <v>15492</v>
      </c>
      <c r="AG501" s="379">
        <v>1.3263888888888888</v>
      </c>
      <c r="AH501" s="416">
        <v>1.4111111111111112</v>
      </c>
      <c r="AI501" s="391">
        <v>1.398611111111111</v>
      </c>
      <c r="AJ501" s="393">
        <v>1.0645833333333334</v>
      </c>
      <c r="AK501" s="134" t="s">
        <v>13597</v>
      </c>
      <c r="AL501" s="379">
        <v>1.2944444444444445</v>
      </c>
      <c r="AM501" s="142">
        <v>0.9861111111111112</v>
      </c>
      <c r="AN501" s="130">
        <v>0.029861111111111113</v>
      </c>
      <c r="AO501" s="379">
        <v>1.2722222222222221</v>
      </c>
      <c r="AP501" s="128" t="s">
        <v>15493</v>
      </c>
      <c r="AQ501" s="128" t="s">
        <v>15494</v>
      </c>
      <c r="AR501" s="416">
        <v>1.1166666666666667</v>
      </c>
      <c r="AS501" s="134" t="s">
        <v>15495</v>
      </c>
      <c r="AT501" s="379">
        <v>1.29375</v>
      </c>
      <c r="AU501" s="128" t="s">
        <v>15496</v>
      </c>
      <c r="AV501" s="393">
        <v>1.3138888888888889</v>
      </c>
      <c r="AW501" s="134" t="s">
        <v>15497</v>
      </c>
      <c r="AX501" s="134" t="s">
        <v>15498</v>
      </c>
      <c r="AY501" s="128" t="s">
        <v>15499</v>
      </c>
      <c r="BA501" s="140">
        <v>0.8798611111111111</v>
      </c>
      <c r="BB501" s="130">
        <v>0.9569444444444445</v>
      </c>
      <c r="BC501" s="422">
        <v>1.1715277777777777</v>
      </c>
      <c r="BD501" s="134" t="s">
        <v>15501</v>
      </c>
      <c r="BE501" s="128" t="s">
        <v>15502</v>
      </c>
      <c r="BF501" s="422"/>
      <c r="BG501" s="422"/>
      <c r="BH501" s="422"/>
    </row>
    <row r="502">
      <c r="A502" s="122">
        <f t="shared" si="3"/>
        <v>0</v>
      </c>
      <c r="B502" s="122">
        <f t="shared" si="4"/>
        <v>0</v>
      </c>
      <c r="C502" s="122">
        <f t="shared" si="5"/>
        <v>0</v>
      </c>
      <c r="D502" s="122">
        <f t="shared" si="6"/>
        <v>0</v>
      </c>
      <c r="E502" s="122">
        <f t="shared" si="2"/>
        <v>653</v>
      </c>
      <c r="F502" s="135" t="s">
        <v>15503</v>
      </c>
      <c r="H502" s="135" t="s">
        <v>15504</v>
      </c>
      <c r="I502" s="135" t="s">
        <v>15505</v>
      </c>
      <c r="J502" s="135" t="s">
        <v>15506</v>
      </c>
      <c r="L502" s="175" t="s">
        <v>15507</v>
      </c>
      <c r="M502" s="175" t="s">
        <v>15508</v>
      </c>
      <c r="N502" s="169" t="s">
        <v>15509</v>
      </c>
      <c r="O502" s="123" t="s">
        <v>15510</v>
      </c>
      <c r="P502" s="138" t="s">
        <v>15511</v>
      </c>
      <c r="Q502" s="138" t="s">
        <v>15512</v>
      </c>
      <c r="R502" s="138" t="s">
        <v>15513</v>
      </c>
      <c r="S502" s="138" t="s">
        <v>1055</v>
      </c>
      <c r="T502" s="138" t="s">
        <v>15514</v>
      </c>
      <c r="U502" s="138" t="s">
        <v>15515</v>
      </c>
      <c r="V502" s="138" t="s">
        <v>15515</v>
      </c>
      <c r="W502" s="138" t="s">
        <v>15516</v>
      </c>
      <c r="X502" s="138" t="s">
        <v>15517</v>
      </c>
      <c r="Y502" s="138" t="s">
        <v>15518</v>
      </c>
      <c r="Z502" s="138" t="s">
        <v>15519</v>
      </c>
      <c r="AA502" s="128" t="s">
        <v>15520</v>
      </c>
      <c r="AB502" s="134" t="s">
        <v>15521</v>
      </c>
      <c r="AC502" s="128" t="s">
        <v>15522</v>
      </c>
      <c r="AD502" s="415">
        <v>1.3895833333333334</v>
      </c>
      <c r="AE502" s="134" t="s">
        <v>15523</v>
      </c>
      <c r="AF502" s="379">
        <v>1.3298611111111112</v>
      </c>
      <c r="AG502" s="134" t="s">
        <v>15525</v>
      </c>
      <c r="AH502" s="128" t="s">
        <v>15526</v>
      </c>
      <c r="AI502" s="138" t="s">
        <v>15274</v>
      </c>
      <c r="AJ502" s="128" t="s">
        <v>15527</v>
      </c>
      <c r="AK502" s="379">
        <v>1.8819444444444444</v>
      </c>
      <c r="AL502" s="134" t="s">
        <v>15528</v>
      </c>
      <c r="AM502" s="138" t="s">
        <v>15529</v>
      </c>
      <c r="AN502" s="130">
        <v>0.035416666666666666</v>
      </c>
      <c r="AO502" s="134" t="s">
        <v>15530</v>
      </c>
      <c r="AP502" s="140">
        <v>0.9951388888888889</v>
      </c>
      <c r="AQ502" s="140">
        <v>0.9652777777777778</v>
      </c>
      <c r="AR502" s="128" t="s">
        <v>15531</v>
      </c>
      <c r="AS502" s="379">
        <v>1.1208333333333333</v>
      </c>
      <c r="AT502" s="134" t="s">
        <v>15532</v>
      </c>
      <c r="AU502" s="416">
        <v>1.3104166666666666</v>
      </c>
      <c r="AV502" s="128" t="s">
        <v>15533</v>
      </c>
      <c r="AW502" s="379">
        <v>1.3027777777777778</v>
      </c>
      <c r="AX502" s="130">
        <v>0.9020833333333333</v>
      </c>
      <c r="AY502" s="140">
        <v>0.7416666666666667</v>
      </c>
      <c r="BA502" s="128" t="s">
        <v>15534</v>
      </c>
      <c r="BB502" s="134" t="s">
        <v>15535</v>
      </c>
      <c r="BC502" s="141" t="s">
        <v>15536</v>
      </c>
      <c r="BD502" s="379">
        <v>1.1805555555555556</v>
      </c>
      <c r="BE502" s="416">
        <v>1.1145833333333333</v>
      </c>
      <c r="BF502" s="141"/>
      <c r="BG502" s="141"/>
      <c r="BH502" s="141"/>
    </row>
    <row r="503">
      <c r="A503" s="122">
        <f t="shared" si="3"/>
        <v>0</v>
      </c>
      <c r="B503" s="122">
        <f t="shared" si="4"/>
        <v>0</v>
      </c>
      <c r="C503" s="122">
        <f t="shared" si="5"/>
        <v>0</v>
      </c>
      <c r="D503" s="122">
        <f t="shared" si="6"/>
        <v>0</v>
      </c>
      <c r="E503" s="122">
        <f t="shared" si="2"/>
        <v>260</v>
      </c>
      <c r="F503" s="135">
        <v>167.0</v>
      </c>
      <c r="H503" s="135">
        <v>167.0</v>
      </c>
      <c r="I503" s="135">
        <v>167.0</v>
      </c>
      <c r="J503" s="135">
        <v>167.0</v>
      </c>
      <c r="L503" s="175" t="s">
        <v>15537</v>
      </c>
      <c r="M503" s="175" t="s">
        <v>15538</v>
      </c>
      <c r="N503" s="169" t="s">
        <v>15539</v>
      </c>
      <c r="O503" s="123" t="s">
        <v>615</v>
      </c>
      <c r="P503" s="391">
        <v>1.0284722222222222</v>
      </c>
      <c r="Q503" s="391">
        <v>1.0375</v>
      </c>
      <c r="R503" s="391">
        <v>1.1819444444444445</v>
      </c>
      <c r="S503" s="391">
        <v>1.3895833333333334</v>
      </c>
      <c r="T503" s="391">
        <v>1.5673611111111112</v>
      </c>
      <c r="U503" s="391">
        <v>1.4333333333333333</v>
      </c>
      <c r="V503" s="391">
        <v>1.4333333333333333</v>
      </c>
      <c r="W503" s="142">
        <v>0.7715277777777778</v>
      </c>
      <c r="X503" s="391">
        <v>1.492361111111111</v>
      </c>
      <c r="Y503" s="391">
        <v>1.45</v>
      </c>
      <c r="Z503" s="142">
        <v>0.9868055555555556</v>
      </c>
      <c r="AA503" s="393">
        <v>1.5888888888888888</v>
      </c>
      <c r="AB503" s="379">
        <v>1.4395833333333334</v>
      </c>
      <c r="AC503" s="416">
        <v>1.2993055555555555</v>
      </c>
      <c r="AD503" s="147" t="s">
        <v>15540</v>
      </c>
      <c r="AE503" s="379">
        <v>1.6888888888888889</v>
      </c>
      <c r="AF503" s="134" t="s">
        <v>15541</v>
      </c>
      <c r="AG503" s="379">
        <v>1.3354166666666667</v>
      </c>
      <c r="AH503" s="416">
        <v>1.413888888888889</v>
      </c>
      <c r="AI503" s="391">
        <v>1.4027777777777777</v>
      </c>
      <c r="AJ503" s="393">
        <v>1.0694444444444444</v>
      </c>
      <c r="AK503" s="134" t="s">
        <v>15542</v>
      </c>
      <c r="AL503" s="379">
        <v>1.2986111111111112</v>
      </c>
      <c r="AM503" s="142">
        <v>0.99375</v>
      </c>
      <c r="AN503" s="130">
        <v>0.0375</v>
      </c>
      <c r="AO503" s="379">
        <v>1.2743055555555556</v>
      </c>
      <c r="AP503" s="128" t="s">
        <v>15543</v>
      </c>
      <c r="AQ503" s="128" t="s">
        <v>15544</v>
      </c>
      <c r="AR503" s="416">
        <v>1.1270833333333334</v>
      </c>
      <c r="AS503" s="134" t="s">
        <v>15545</v>
      </c>
      <c r="AT503" s="379">
        <v>1.2965277777777777</v>
      </c>
      <c r="AU503" s="128" t="s">
        <v>15547</v>
      </c>
      <c r="AV503" s="393">
        <v>1.3243055555555556</v>
      </c>
      <c r="AW503" s="134" t="s">
        <v>15548</v>
      </c>
      <c r="AX503" s="134" t="s">
        <v>15549</v>
      </c>
      <c r="AY503" s="128" t="s">
        <v>2405</v>
      </c>
      <c r="BA503" s="140">
        <v>0.8875</v>
      </c>
      <c r="BB503" s="130">
        <v>0.9618055555555556</v>
      </c>
      <c r="BC503" s="422">
        <v>1.1736111111111112</v>
      </c>
      <c r="BD503" s="134" t="s">
        <v>15550</v>
      </c>
      <c r="BE503" s="128" t="s">
        <v>15551</v>
      </c>
      <c r="BF503" s="422"/>
      <c r="BG503" s="422"/>
      <c r="BH503" s="422"/>
    </row>
    <row r="504">
      <c r="A504" s="122">
        <f t="shared" si="3"/>
        <v>0</v>
      </c>
      <c r="B504" s="122">
        <f t="shared" si="4"/>
        <v>0</v>
      </c>
      <c r="C504" s="122">
        <f t="shared" si="5"/>
        <v>0</v>
      </c>
      <c r="D504" s="122">
        <f t="shared" si="6"/>
        <v>0</v>
      </c>
      <c r="E504" s="122">
        <f t="shared" si="2"/>
        <v>461</v>
      </c>
      <c r="F504" s="135" t="s">
        <v>15552</v>
      </c>
      <c r="H504" s="135" t="s">
        <v>15553</v>
      </c>
      <c r="I504" s="135" t="s">
        <v>15554</v>
      </c>
      <c r="J504" s="135" t="s">
        <v>15555</v>
      </c>
      <c r="L504" s="175" t="s">
        <v>615</v>
      </c>
      <c r="M504" s="175" t="s">
        <v>15556</v>
      </c>
      <c r="N504" s="169" t="s">
        <v>15557</v>
      </c>
      <c r="O504" s="123" t="s">
        <v>15558</v>
      </c>
      <c r="P504" s="138" t="s">
        <v>15559</v>
      </c>
      <c r="Q504" s="138" t="s">
        <v>15560</v>
      </c>
      <c r="R504" s="138" t="s">
        <v>15561</v>
      </c>
      <c r="S504" s="138" t="s">
        <v>15562</v>
      </c>
      <c r="T504" s="138" t="s">
        <v>15563</v>
      </c>
      <c r="U504" s="138" t="s">
        <v>15564</v>
      </c>
      <c r="V504" s="138" t="s">
        <v>15564</v>
      </c>
      <c r="W504" s="138" t="s">
        <v>15565</v>
      </c>
      <c r="X504" s="138" t="s">
        <v>15566</v>
      </c>
      <c r="Y504" s="138" t="s">
        <v>15567</v>
      </c>
      <c r="Z504" s="138" t="s">
        <v>15568</v>
      </c>
      <c r="AA504" s="128" t="s">
        <v>15569</v>
      </c>
      <c r="AB504" s="134" t="s">
        <v>15571</v>
      </c>
      <c r="AC504" s="128" t="s">
        <v>15572</v>
      </c>
      <c r="AD504" s="415">
        <v>1.3965277777777778</v>
      </c>
      <c r="AE504" s="134" t="s">
        <v>15573</v>
      </c>
      <c r="AF504" s="379">
        <v>1.3340277777777778</v>
      </c>
      <c r="AG504" s="134" t="s">
        <v>15574</v>
      </c>
      <c r="AH504" s="128" t="s">
        <v>15575</v>
      </c>
      <c r="AI504" s="138" t="s">
        <v>1880</v>
      </c>
      <c r="AJ504" s="128" t="s">
        <v>15576</v>
      </c>
      <c r="AK504" s="379">
        <v>1.8847222222222222</v>
      </c>
      <c r="AL504" s="134" t="s">
        <v>15577</v>
      </c>
      <c r="AM504" s="138" t="s">
        <v>15578</v>
      </c>
      <c r="AN504" s="130">
        <v>0.03888888888888889</v>
      </c>
      <c r="AO504" s="134" t="s">
        <v>15579</v>
      </c>
      <c r="AP504" s="140">
        <v>0.9979166666666667</v>
      </c>
      <c r="AQ504" s="140">
        <v>0.9708333333333333</v>
      </c>
      <c r="AR504" s="128" t="s">
        <v>15580</v>
      </c>
      <c r="AS504" s="379">
        <v>1.1354166666666667</v>
      </c>
      <c r="AT504" s="134" t="s">
        <v>1055</v>
      </c>
      <c r="AU504" s="416">
        <v>1.3194444444444444</v>
      </c>
      <c r="AV504" s="128" t="s">
        <v>15581</v>
      </c>
      <c r="AW504" s="379">
        <v>1.3055555555555556</v>
      </c>
      <c r="AX504" s="130">
        <v>0.9138888888888889</v>
      </c>
      <c r="AY504" s="140">
        <v>0.7451388888888889</v>
      </c>
      <c r="BA504" s="128" t="s">
        <v>15582</v>
      </c>
      <c r="BB504" s="134" t="s">
        <v>952</v>
      </c>
      <c r="BC504" s="141" t="s">
        <v>15583</v>
      </c>
      <c r="BD504" s="379">
        <v>1.1854166666666666</v>
      </c>
      <c r="BE504" s="416">
        <v>1.1215277777777777</v>
      </c>
      <c r="BF504" s="141"/>
      <c r="BG504" s="141"/>
      <c r="BH504" s="141"/>
    </row>
    <row r="505">
      <c r="A505" s="122">
        <f t="shared" si="3"/>
        <v>0</v>
      </c>
      <c r="B505" s="122">
        <f t="shared" si="4"/>
        <v>0</v>
      </c>
      <c r="C505" s="122">
        <f t="shared" si="5"/>
        <v>0</v>
      </c>
      <c r="D505" s="122">
        <f t="shared" si="6"/>
        <v>0</v>
      </c>
      <c r="E505" s="122">
        <f t="shared" si="2"/>
        <v>284</v>
      </c>
      <c r="F505" s="135" t="s">
        <v>15584</v>
      </c>
      <c r="H505" s="135" t="s">
        <v>1332</v>
      </c>
      <c r="I505" s="135" t="s">
        <v>15585</v>
      </c>
      <c r="J505" s="135" t="s">
        <v>15586</v>
      </c>
      <c r="L505" s="175" t="s">
        <v>15587</v>
      </c>
      <c r="M505" s="175" t="s">
        <v>15588</v>
      </c>
      <c r="N505" s="169" t="s">
        <v>15589</v>
      </c>
      <c r="O505" s="123" t="s">
        <v>1196</v>
      </c>
      <c r="P505" s="391">
        <v>1.03125</v>
      </c>
      <c r="Q505" s="391">
        <v>1.0479166666666666</v>
      </c>
      <c r="R505" s="391">
        <v>1.1840277777777777</v>
      </c>
      <c r="S505" s="391">
        <v>1.3916666666666666</v>
      </c>
      <c r="T505" s="391">
        <v>1.575</v>
      </c>
      <c r="U505" s="391">
        <v>1.4340277777777777</v>
      </c>
      <c r="V505" s="391">
        <v>1.4340277777777777</v>
      </c>
      <c r="W505" s="142">
        <v>0.7763888888888889</v>
      </c>
      <c r="X505" s="391">
        <v>1.5020833333333334</v>
      </c>
      <c r="Y505" s="391">
        <v>1.4590277777777778</v>
      </c>
      <c r="Z505" s="142">
        <v>0.9895833333333334</v>
      </c>
      <c r="AA505" s="393">
        <v>1.59375</v>
      </c>
      <c r="AB505" s="379">
        <v>1.4409722222222223</v>
      </c>
      <c r="AC505" s="416">
        <v>1.3069444444444445</v>
      </c>
      <c r="AD505" s="147" t="s">
        <v>15590</v>
      </c>
      <c r="AE505" s="379">
        <v>1.6979166666666667</v>
      </c>
      <c r="AF505" s="134" t="s">
        <v>15591</v>
      </c>
      <c r="AG505" s="379">
        <v>1.3388888888888888</v>
      </c>
      <c r="AH505" s="416">
        <v>1.4208333333333334</v>
      </c>
      <c r="AI505" s="391">
        <v>1.4055555555555554</v>
      </c>
      <c r="AJ505" s="393">
        <v>1.0708333333333333</v>
      </c>
      <c r="AK505" s="134" t="s">
        <v>1886</v>
      </c>
      <c r="AL505" s="379">
        <v>1.304861111111111</v>
      </c>
      <c r="AM505" s="391">
        <v>1.0</v>
      </c>
      <c r="AN505" s="130">
        <v>0.04236111111111111</v>
      </c>
      <c r="AO505" s="379">
        <v>1.2798611111111111</v>
      </c>
      <c r="AP505" s="128" t="s">
        <v>862</v>
      </c>
      <c r="AQ505" s="128" t="s">
        <v>15592</v>
      </c>
      <c r="AR505" s="416">
        <v>1.1354166666666667</v>
      </c>
      <c r="AS505" s="134" t="s">
        <v>15593</v>
      </c>
      <c r="AT505" s="379">
        <v>1.2993055555555555</v>
      </c>
      <c r="AU505" s="128" t="s">
        <v>15594</v>
      </c>
      <c r="AV505" s="393">
        <v>1.3305555555555555</v>
      </c>
      <c r="AW505" s="134" t="s">
        <v>15595</v>
      </c>
      <c r="AX505" s="134" t="s">
        <v>15597</v>
      </c>
      <c r="AY505" s="128" t="s">
        <v>15598</v>
      </c>
      <c r="BA505" s="140">
        <v>0.8888888888888888</v>
      </c>
      <c r="BB505" s="130">
        <v>0.9659722222222222</v>
      </c>
      <c r="BC505" s="422">
        <v>1.1805555555555556</v>
      </c>
      <c r="BD505" s="134" t="s">
        <v>15599</v>
      </c>
      <c r="BE505" s="128" t="s">
        <v>15600</v>
      </c>
      <c r="BF505" s="422"/>
      <c r="BG505" s="422"/>
      <c r="BH505" s="422"/>
    </row>
    <row r="506">
      <c r="A506" s="122">
        <f t="shared" si="3"/>
        <v>0</v>
      </c>
      <c r="B506" s="122">
        <f t="shared" si="4"/>
        <v>0</v>
      </c>
      <c r="C506" s="122">
        <f t="shared" si="5"/>
        <v>0</v>
      </c>
      <c r="D506" s="122">
        <f t="shared" si="6"/>
        <v>0</v>
      </c>
      <c r="E506" s="122">
        <f t="shared" si="2"/>
        <v>513</v>
      </c>
      <c r="F506" s="135">
        <v>168.0</v>
      </c>
      <c r="H506" s="135">
        <v>168.0</v>
      </c>
      <c r="I506" s="135">
        <v>168.0</v>
      </c>
      <c r="J506" s="135">
        <v>168.0</v>
      </c>
      <c r="L506" s="175" t="s">
        <v>661</v>
      </c>
      <c r="M506" s="175" t="s">
        <v>15601</v>
      </c>
      <c r="N506" s="169" t="s">
        <v>15602</v>
      </c>
      <c r="O506" s="123" t="s">
        <v>15603</v>
      </c>
      <c r="P506" s="138" t="s">
        <v>15604</v>
      </c>
      <c r="Q506" s="138" t="s">
        <v>15605</v>
      </c>
      <c r="R506" s="138" t="s">
        <v>15606</v>
      </c>
      <c r="S506" s="138" t="s">
        <v>15607</v>
      </c>
      <c r="T506" s="138" t="s">
        <v>15608</v>
      </c>
      <c r="U506" s="138" t="s">
        <v>15609</v>
      </c>
      <c r="V506" s="138" t="s">
        <v>15609</v>
      </c>
      <c r="W506" s="138" t="s">
        <v>15610</v>
      </c>
      <c r="X506" s="138" t="s">
        <v>15611</v>
      </c>
      <c r="Y506" s="138" t="s">
        <v>15612</v>
      </c>
      <c r="Z506" s="138" t="s">
        <v>15613</v>
      </c>
      <c r="AA506" s="128" t="s">
        <v>15614</v>
      </c>
      <c r="AB506" s="134" t="s">
        <v>15615</v>
      </c>
      <c r="AC506" s="128" t="s">
        <v>15616</v>
      </c>
      <c r="AD506" s="415">
        <v>1.4020833333333333</v>
      </c>
      <c r="AE506" s="134" t="s">
        <v>15617</v>
      </c>
      <c r="AF506" s="379">
        <v>1.3395833333333333</v>
      </c>
      <c r="AG506" s="134" t="s">
        <v>15618</v>
      </c>
      <c r="AH506" s="128" t="s">
        <v>15619</v>
      </c>
      <c r="AI506" s="138" t="s">
        <v>2549</v>
      </c>
      <c r="AJ506" s="128" t="s">
        <v>15620</v>
      </c>
      <c r="AK506" s="379">
        <v>1.886111111111111</v>
      </c>
      <c r="AL506" s="134" t="s">
        <v>15621</v>
      </c>
      <c r="AM506" s="138" t="s">
        <v>15622</v>
      </c>
      <c r="AN506" s="130">
        <v>0.044444444444444446</v>
      </c>
      <c r="AO506" s="134" t="s">
        <v>15624</v>
      </c>
      <c r="AP506" s="416">
        <v>1.0020833333333334</v>
      </c>
      <c r="AQ506" s="140">
        <v>0.9743055555555555</v>
      </c>
      <c r="AR506" s="128" t="s">
        <v>15625</v>
      </c>
      <c r="AS506" s="379">
        <v>1.145138888888889</v>
      </c>
      <c r="AT506" s="134" t="s">
        <v>15626</v>
      </c>
      <c r="AU506" s="416">
        <v>1.3270833333333334</v>
      </c>
      <c r="AV506" s="128" t="s">
        <v>15627</v>
      </c>
      <c r="AW506" s="379">
        <v>1.30625</v>
      </c>
      <c r="AX506" s="130">
        <v>0.9201388888888888</v>
      </c>
      <c r="AY506" s="140">
        <v>0.7465277777777778</v>
      </c>
      <c r="BA506" s="128" t="s">
        <v>15628</v>
      </c>
      <c r="BB506" s="134" t="s">
        <v>15629</v>
      </c>
      <c r="BC506" s="141" t="s">
        <v>15630</v>
      </c>
      <c r="BD506" s="379">
        <v>1.1895833333333334</v>
      </c>
      <c r="BE506" s="416">
        <v>1.1340277777777779</v>
      </c>
      <c r="BF506" s="141"/>
      <c r="BG506" s="141"/>
      <c r="BH506" s="141"/>
    </row>
    <row r="507">
      <c r="A507" s="122">
        <f t="shared" si="3"/>
        <v>0</v>
      </c>
      <c r="B507" s="122">
        <f t="shared" si="4"/>
        <v>0</v>
      </c>
      <c r="C507" s="122">
        <f t="shared" si="5"/>
        <v>0</v>
      </c>
      <c r="D507" s="122">
        <f t="shared" si="6"/>
        <v>0</v>
      </c>
      <c r="E507" s="122">
        <f t="shared" si="2"/>
        <v>246</v>
      </c>
      <c r="F507" s="135" t="s">
        <v>15631</v>
      </c>
      <c r="H507" s="135" t="s">
        <v>15632</v>
      </c>
      <c r="I507" s="135" t="s">
        <v>15633</v>
      </c>
      <c r="J507" s="135" t="s">
        <v>15634</v>
      </c>
      <c r="L507" s="175" t="s">
        <v>15635</v>
      </c>
      <c r="M507" s="175" t="s">
        <v>615</v>
      </c>
      <c r="N507" s="169" t="s">
        <v>15636</v>
      </c>
      <c r="O507" s="123" t="s">
        <v>15637</v>
      </c>
      <c r="P507" s="391">
        <v>1.0361111111111112</v>
      </c>
      <c r="Q507" s="391">
        <v>1.0506944444444444</v>
      </c>
      <c r="R507" s="391">
        <v>1.1861111111111111</v>
      </c>
      <c r="S507" s="391">
        <v>1.3944444444444444</v>
      </c>
      <c r="T507" s="391">
        <v>1.5784722222222223</v>
      </c>
      <c r="U507" s="391">
        <v>1.4347222222222222</v>
      </c>
      <c r="V507" s="391">
        <v>1.4347222222222222</v>
      </c>
      <c r="W507" s="142">
        <v>0.7770833333333333</v>
      </c>
      <c r="X507" s="391">
        <v>1.5097222222222222</v>
      </c>
      <c r="Y507" s="391">
        <v>1.4666666666666666</v>
      </c>
      <c r="Z507" s="142">
        <v>0.9930555555555556</v>
      </c>
      <c r="AA507" s="393">
        <v>1.5979166666666667</v>
      </c>
      <c r="AB507" s="379">
        <v>1.4493055555555556</v>
      </c>
      <c r="AC507" s="416">
        <v>1.3097222222222222</v>
      </c>
      <c r="AD507" s="147" t="s">
        <v>15638</v>
      </c>
      <c r="AE507" s="379">
        <v>1.7020833333333334</v>
      </c>
      <c r="AF507" s="134" t="s">
        <v>15639</v>
      </c>
      <c r="AG507" s="379">
        <v>1.3430555555555554</v>
      </c>
      <c r="AH507" s="416">
        <v>1.4305555555555556</v>
      </c>
      <c r="AI507" s="391">
        <v>1.40625</v>
      </c>
      <c r="AJ507" s="393">
        <v>1.0729166666666667</v>
      </c>
      <c r="AK507" s="134" t="s">
        <v>15640</v>
      </c>
      <c r="AL507" s="379">
        <v>1.3083333333333333</v>
      </c>
      <c r="AM507" s="391">
        <v>1.0027777777777778</v>
      </c>
      <c r="AN507" s="130">
        <v>0.050694444444444445</v>
      </c>
      <c r="AO507" s="379">
        <v>1.2826388888888889</v>
      </c>
      <c r="AP507" s="128" t="s">
        <v>15641</v>
      </c>
      <c r="AQ507" s="128" t="s">
        <v>15642</v>
      </c>
      <c r="AR507" s="416">
        <v>1.14375</v>
      </c>
      <c r="AS507" s="134" t="s">
        <v>724</v>
      </c>
      <c r="AT507" s="379">
        <v>1.3027777777777778</v>
      </c>
      <c r="AU507" s="128" t="s">
        <v>15643</v>
      </c>
      <c r="AV507" s="393">
        <v>1.3354166666666667</v>
      </c>
      <c r="AW507" s="134" t="s">
        <v>15548</v>
      </c>
      <c r="AX507" s="134" t="s">
        <v>15644</v>
      </c>
      <c r="AY507" s="128" t="s">
        <v>15645</v>
      </c>
      <c r="BA507" s="140">
        <v>0.8923611111111112</v>
      </c>
      <c r="BB507" s="130">
        <v>0.9680555555555556</v>
      </c>
      <c r="BC507" s="422">
        <v>1.1895833333333334</v>
      </c>
      <c r="BD507" s="134" t="s">
        <v>15646</v>
      </c>
      <c r="BE507" s="128" t="s">
        <v>15647</v>
      </c>
      <c r="BF507" s="422"/>
      <c r="BG507" s="422"/>
      <c r="BH507" s="422"/>
    </row>
    <row r="508">
      <c r="A508" s="122">
        <f t="shared" si="3"/>
        <v>0</v>
      </c>
      <c r="B508" s="122">
        <f t="shared" si="4"/>
        <v>0</v>
      </c>
      <c r="C508" s="122">
        <f t="shared" si="5"/>
        <v>0</v>
      </c>
      <c r="D508" s="122">
        <f t="shared" si="6"/>
        <v>0</v>
      </c>
      <c r="E508" s="122">
        <f t="shared" si="2"/>
        <v>562</v>
      </c>
      <c r="F508" s="135" t="s">
        <v>15649</v>
      </c>
      <c r="H508" s="135" t="s">
        <v>15650</v>
      </c>
      <c r="I508" s="135" t="s">
        <v>15651</v>
      </c>
      <c r="J508" s="135" t="s">
        <v>15652</v>
      </c>
      <c r="L508" s="175" t="s">
        <v>15653</v>
      </c>
      <c r="M508" s="175" t="s">
        <v>15654</v>
      </c>
      <c r="N508" s="169" t="s">
        <v>15655</v>
      </c>
      <c r="O508" s="123" t="s">
        <v>15656</v>
      </c>
      <c r="P508" s="138" t="s">
        <v>15657</v>
      </c>
      <c r="Q508" s="138" t="s">
        <v>15658</v>
      </c>
      <c r="R508" s="138" t="s">
        <v>15659</v>
      </c>
      <c r="S508" s="138" t="s">
        <v>15660</v>
      </c>
      <c r="T508" s="138" t="s">
        <v>15661</v>
      </c>
      <c r="U508" s="138" t="s">
        <v>15662</v>
      </c>
      <c r="V508" s="138" t="s">
        <v>15662</v>
      </c>
      <c r="W508" s="138" t="s">
        <v>15663</v>
      </c>
      <c r="X508" s="138" t="s">
        <v>15664</v>
      </c>
      <c r="Y508" s="138" t="s">
        <v>15665</v>
      </c>
      <c r="Z508" s="138" t="s">
        <v>862</v>
      </c>
      <c r="AA508" s="128" t="s">
        <v>15666</v>
      </c>
      <c r="AB508" s="134" t="s">
        <v>15667</v>
      </c>
      <c r="AC508" s="128" t="s">
        <v>15668</v>
      </c>
      <c r="AD508" s="415">
        <v>1.4076388888888889</v>
      </c>
      <c r="AE508" s="134" t="s">
        <v>15670</v>
      </c>
      <c r="AF508" s="379">
        <v>1.3486111111111112</v>
      </c>
      <c r="AG508" s="134" t="s">
        <v>15671</v>
      </c>
      <c r="AH508" s="128" t="s">
        <v>15672</v>
      </c>
      <c r="AI508" s="138" t="s">
        <v>844</v>
      </c>
      <c r="AJ508" s="128" t="s">
        <v>15673</v>
      </c>
      <c r="AK508" s="379">
        <v>1.8888888888888888</v>
      </c>
      <c r="AL508" s="134" t="s">
        <v>15674</v>
      </c>
      <c r="AM508" s="138" t="s">
        <v>15675</v>
      </c>
      <c r="AN508" s="134" t="s">
        <v>15676</v>
      </c>
      <c r="AO508" s="134" t="s">
        <v>15677</v>
      </c>
      <c r="AP508" s="416">
        <v>1.0027777777777778</v>
      </c>
      <c r="AQ508" s="140">
        <v>0.98125</v>
      </c>
      <c r="AR508" s="128" t="s">
        <v>15678</v>
      </c>
      <c r="AS508" s="379">
        <v>1.148611111111111</v>
      </c>
      <c r="AT508" s="134" t="s">
        <v>15679</v>
      </c>
      <c r="AU508" s="416">
        <v>1.332638888888889</v>
      </c>
      <c r="AV508" s="128" t="s">
        <v>15680</v>
      </c>
      <c r="AW508" s="379">
        <v>1.3090277777777777</v>
      </c>
      <c r="AX508" s="130">
        <v>0.9243055555555556</v>
      </c>
      <c r="AY508" s="140">
        <v>0.7493055555555556</v>
      </c>
      <c r="BA508" s="128" t="s">
        <v>15681</v>
      </c>
      <c r="BB508" s="134" t="s">
        <v>15682</v>
      </c>
      <c r="BC508" s="141" t="s">
        <v>15683</v>
      </c>
      <c r="BD508" s="379">
        <v>1.1916666666666667</v>
      </c>
      <c r="BE508" s="416">
        <v>1.1388888888888888</v>
      </c>
      <c r="BF508" s="141"/>
      <c r="BG508" s="141"/>
      <c r="BH508" s="141"/>
    </row>
    <row r="509">
      <c r="A509" s="122">
        <f t="shared" si="3"/>
        <v>0</v>
      </c>
      <c r="B509" s="122">
        <f t="shared" si="4"/>
        <v>0</v>
      </c>
      <c r="C509" s="122">
        <f t="shared" si="5"/>
        <v>0</v>
      </c>
      <c r="D509" s="122">
        <f t="shared" si="6"/>
        <v>0</v>
      </c>
      <c r="E509" s="122">
        <f t="shared" si="2"/>
        <v>278</v>
      </c>
      <c r="F509" s="135">
        <v>169.0</v>
      </c>
      <c r="H509" s="135">
        <v>169.0</v>
      </c>
      <c r="I509" s="135">
        <v>169.0</v>
      </c>
      <c r="J509" s="135">
        <v>169.0</v>
      </c>
      <c r="L509" s="175" t="s">
        <v>15685</v>
      </c>
      <c r="M509" s="175" t="s">
        <v>661</v>
      </c>
      <c r="N509" s="169" t="s">
        <v>15686</v>
      </c>
      <c r="O509" s="123" t="s">
        <v>615</v>
      </c>
      <c r="P509" s="391">
        <v>1.05</v>
      </c>
      <c r="Q509" s="391">
        <v>1.0534722222222221</v>
      </c>
      <c r="R509" s="391">
        <v>1.1923611111111112</v>
      </c>
      <c r="S509" s="391">
        <v>1.3993055555555556</v>
      </c>
      <c r="T509" s="391">
        <v>1.5854166666666667</v>
      </c>
      <c r="U509" s="391">
        <v>1.4354166666666666</v>
      </c>
      <c r="V509" s="391">
        <v>1.4354166666666666</v>
      </c>
      <c r="W509" s="142">
        <v>0.7777777777777778</v>
      </c>
      <c r="X509" s="391">
        <v>1.5194444444444444</v>
      </c>
      <c r="Y509" s="391">
        <v>1.4770833333333333</v>
      </c>
      <c r="Z509" s="142">
        <v>0.99375</v>
      </c>
      <c r="AA509" s="393">
        <v>1.6020833333333333</v>
      </c>
      <c r="AB509" s="379">
        <v>1.4527777777777777</v>
      </c>
      <c r="AC509" s="416">
        <v>1.3125</v>
      </c>
      <c r="AD509" s="147" t="s">
        <v>15687</v>
      </c>
      <c r="AE509" s="379">
        <v>1.7055555555555555</v>
      </c>
      <c r="AF509" s="134" t="s">
        <v>15688</v>
      </c>
      <c r="AG509" s="379">
        <v>1.3458333333333334</v>
      </c>
      <c r="AH509" s="416">
        <v>1.4368055555555554</v>
      </c>
      <c r="AI509" s="391">
        <v>1.4104166666666667</v>
      </c>
      <c r="AJ509" s="393">
        <v>1.0756944444444445</v>
      </c>
      <c r="AK509" s="134" t="s">
        <v>15689</v>
      </c>
      <c r="AL509" s="379">
        <v>1.3118055555555554</v>
      </c>
      <c r="AM509" s="391">
        <v>1.007638888888889</v>
      </c>
      <c r="AN509" s="130">
        <v>0.052083333333333336</v>
      </c>
      <c r="AO509" s="379">
        <v>1.2875</v>
      </c>
      <c r="AP509" s="128" t="s">
        <v>15691</v>
      </c>
      <c r="AQ509" s="128" t="s">
        <v>15692</v>
      </c>
      <c r="AR509" s="416">
        <v>1.15</v>
      </c>
      <c r="AS509" s="134" t="s">
        <v>15693</v>
      </c>
      <c r="AT509" s="379">
        <v>1.3083333333333333</v>
      </c>
      <c r="AU509" s="128" t="s">
        <v>15694</v>
      </c>
      <c r="AV509" s="393">
        <v>1.3388888888888888</v>
      </c>
      <c r="AW509" s="134" t="s">
        <v>2216</v>
      </c>
      <c r="AX509" s="134" t="s">
        <v>15695</v>
      </c>
      <c r="AY509" s="128" t="s">
        <v>15696</v>
      </c>
      <c r="BA509" s="140">
        <v>0.89375</v>
      </c>
      <c r="BB509" s="130">
        <v>0.9736111111111111</v>
      </c>
      <c r="BC509" s="422">
        <v>1.2</v>
      </c>
      <c r="BD509" s="134" t="s">
        <v>15697</v>
      </c>
      <c r="BE509" s="128" t="s">
        <v>15698</v>
      </c>
      <c r="BF509" s="422"/>
      <c r="BG509" s="422"/>
      <c r="BH509" s="422"/>
    </row>
    <row r="510">
      <c r="A510" s="122">
        <f t="shared" si="3"/>
        <v>0</v>
      </c>
      <c r="B510" s="122">
        <f t="shared" si="4"/>
        <v>0</v>
      </c>
      <c r="C510" s="122">
        <f t="shared" si="5"/>
        <v>0</v>
      </c>
      <c r="D510" s="122">
        <f t="shared" si="6"/>
        <v>0</v>
      </c>
      <c r="E510" s="122">
        <f t="shared" si="2"/>
        <v>430</v>
      </c>
      <c r="F510" s="135" t="s">
        <v>15699</v>
      </c>
      <c r="H510" s="135" t="s">
        <v>15700</v>
      </c>
      <c r="I510" s="135" t="s">
        <v>15701</v>
      </c>
      <c r="J510" s="135" t="s">
        <v>15702</v>
      </c>
      <c r="L510" s="175" t="s">
        <v>15703</v>
      </c>
      <c r="M510" s="175" t="s">
        <v>15704</v>
      </c>
      <c r="N510" s="169" t="s">
        <v>15705</v>
      </c>
      <c r="O510" s="123" t="s">
        <v>15706</v>
      </c>
      <c r="P510" s="138" t="s">
        <v>15707</v>
      </c>
      <c r="Q510" s="138" t="s">
        <v>15708</v>
      </c>
      <c r="R510" s="138" t="s">
        <v>15709</v>
      </c>
      <c r="S510" s="138" t="s">
        <v>15710</v>
      </c>
      <c r="T510" s="138" t="s">
        <v>15711</v>
      </c>
      <c r="U510" s="138" t="s">
        <v>15712</v>
      </c>
      <c r="V510" s="138" t="s">
        <v>15712</v>
      </c>
      <c r="W510" s="138" t="s">
        <v>15713</v>
      </c>
      <c r="X510" s="138" t="s">
        <v>15714</v>
      </c>
      <c r="Y510" s="138" t="s">
        <v>15715</v>
      </c>
      <c r="Z510" s="138" t="s">
        <v>862</v>
      </c>
      <c r="AA510" s="128" t="s">
        <v>15716</v>
      </c>
      <c r="AB510" s="134" t="s">
        <v>15717</v>
      </c>
      <c r="AC510" s="128" t="s">
        <v>15718</v>
      </c>
      <c r="AD510" s="415">
        <v>1.4131944444444444</v>
      </c>
      <c r="AE510" s="134" t="s">
        <v>15719</v>
      </c>
      <c r="AF510" s="379">
        <v>1.3541666666666667</v>
      </c>
      <c r="AG510" s="134" t="s">
        <v>15720</v>
      </c>
      <c r="AH510" s="128" t="s">
        <v>15721</v>
      </c>
      <c r="AI510" s="138" t="s">
        <v>15473</v>
      </c>
      <c r="AJ510" s="128" t="s">
        <v>15722</v>
      </c>
      <c r="AK510" s="379">
        <v>1.8909722222222223</v>
      </c>
      <c r="AL510" s="134" t="s">
        <v>15724</v>
      </c>
      <c r="AM510" s="138" t="s">
        <v>15725</v>
      </c>
      <c r="AN510" s="134" t="s">
        <v>15726</v>
      </c>
      <c r="AO510" s="134" t="s">
        <v>15727</v>
      </c>
      <c r="AP510" s="416">
        <v>1.0083333333333333</v>
      </c>
      <c r="AQ510" s="140">
        <v>0.9875</v>
      </c>
      <c r="AR510" s="128" t="s">
        <v>15728</v>
      </c>
      <c r="AS510" s="379">
        <v>1.148611111111111</v>
      </c>
      <c r="AT510" s="134" t="s">
        <v>15729</v>
      </c>
      <c r="AU510" s="416">
        <v>1.3409722222222222</v>
      </c>
      <c r="AV510" s="128" t="s">
        <v>15730</v>
      </c>
      <c r="AW510" s="379">
        <v>1.3104166666666666</v>
      </c>
      <c r="AX510" s="130">
        <v>0.9270833333333334</v>
      </c>
      <c r="AY510" s="140">
        <v>0.7520833333333333</v>
      </c>
      <c r="BA510" s="128" t="s">
        <v>15731</v>
      </c>
      <c r="BB510" s="134" t="s">
        <v>15732</v>
      </c>
      <c r="BC510" s="141" t="s">
        <v>15733</v>
      </c>
      <c r="BD510" s="379">
        <v>1.1958333333333333</v>
      </c>
      <c r="BE510" s="416">
        <v>1.145138888888889</v>
      </c>
      <c r="BF510" s="141"/>
      <c r="BG510" s="141"/>
      <c r="BH510" s="141"/>
    </row>
    <row r="511">
      <c r="A511" s="122">
        <f t="shared" si="3"/>
        <v>0</v>
      </c>
      <c r="B511" s="122">
        <f t="shared" si="4"/>
        <v>0</v>
      </c>
      <c r="C511" s="122">
        <f t="shared" si="5"/>
        <v>0</v>
      </c>
      <c r="D511" s="122">
        <f t="shared" si="6"/>
        <v>0</v>
      </c>
      <c r="E511" s="122">
        <f t="shared" si="2"/>
        <v>380</v>
      </c>
      <c r="F511" s="135" t="s">
        <v>15735</v>
      </c>
      <c r="H511" s="135" t="s">
        <v>15736</v>
      </c>
      <c r="I511" s="135" t="s">
        <v>15737</v>
      </c>
      <c r="J511" s="135" t="s">
        <v>15738</v>
      </c>
      <c r="L511" s="175" t="s">
        <v>661</v>
      </c>
      <c r="M511" s="175" t="s">
        <v>15739</v>
      </c>
      <c r="N511" s="169" t="s">
        <v>15740</v>
      </c>
      <c r="O511" s="123" t="s">
        <v>15741</v>
      </c>
      <c r="P511" s="391">
        <v>1.0555555555555556</v>
      </c>
      <c r="Q511" s="391">
        <v>1.0618055555555554</v>
      </c>
      <c r="R511" s="391">
        <v>1.1958333333333333</v>
      </c>
      <c r="S511" s="391">
        <v>1.4006944444444445</v>
      </c>
      <c r="T511" s="391">
        <v>1.5944444444444446</v>
      </c>
      <c r="U511" s="391">
        <v>1.4368055555555554</v>
      </c>
      <c r="V511" s="391">
        <v>1.4368055555555554</v>
      </c>
      <c r="W511" s="142">
        <v>0.78125</v>
      </c>
      <c r="X511" s="391">
        <v>1.5263888888888888</v>
      </c>
      <c r="Y511" s="391">
        <v>1.4819444444444445</v>
      </c>
      <c r="Z511" s="142">
        <v>0.9951388888888889</v>
      </c>
      <c r="AA511" s="393">
        <v>1.6097222222222223</v>
      </c>
      <c r="AB511" s="379">
        <v>1.4590277777777778</v>
      </c>
      <c r="AC511" s="416">
        <v>1.3159722222222223</v>
      </c>
      <c r="AD511" s="147" t="s">
        <v>15742</v>
      </c>
      <c r="AE511" s="379">
        <v>1.7090277777777778</v>
      </c>
      <c r="AF511" s="134" t="s">
        <v>15743</v>
      </c>
      <c r="AG511" s="379">
        <v>1.35</v>
      </c>
      <c r="AH511" s="416">
        <v>1.4444444444444444</v>
      </c>
      <c r="AI511" s="391">
        <v>1.4111111111111112</v>
      </c>
      <c r="AJ511" s="393">
        <v>1.0763888888888888</v>
      </c>
      <c r="AK511" s="134" t="s">
        <v>15744</v>
      </c>
      <c r="AL511" s="379">
        <v>1.3145833333333334</v>
      </c>
      <c r="AM511" s="391">
        <v>1.0173611111111112</v>
      </c>
      <c r="AN511" s="130">
        <v>0.05694444444444444</v>
      </c>
      <c r="AO511" s="379">
        <v>1.2909722222222222</v>
      </c>
      <c r="AP511" s="128" t="s">
        <v>15745</v>
      </c>
      <c r="AQ511" s="128" t="s">
        <v>15746</v>
      </c>
      <c r="AR511" s="416">
        <v>1.1513888888888888</v>
      </c>
      <c r="AS511" s="134" t="s">
        <v>15747</v>
      </c>
      <c r="AT511" s="379">
        <v>1.3118055555555554</v>
      </c>
      <c r="AU511" s="128" t="s">
        <v>15748</v>
      </c>
      <c r="AV511" s="393">
        <v>1.3409722222222222</v>
      </c>
      <c r="AW511" s="134" t="s">
        <v>728</v>
      </c>
      <c r="AX511" s="134" t="s">
        <v>15749</v>
      </c>
      <c r="AY511" s="128" t="s">
        <v>15750</v>
      </c>
      <c r="BA511" s="140">
        <v>0.8986111111111111</v>
      </c>
      <c r="BB511" s="130">
        <v>0.9763888888888889</v>
      </c>
      <c r="BC511" s="422">
        <v>1.2006944444444445</v>
      </c>
      <c r="BD511" s="134" t="s">
        <v>15751</v>
      </c>
      <c r="BE511" s="128" t="s">
        <v>876</v>
      </c>
      <c r="BF511" s="422"/>
      <c r="BG511" s="422"/>
      <c r="BH511" s="422"/>
    </row>
    <row r="512">
      <c r="A512" s="122">
        <f t="shared" si="3"/>
        <v>0</v>
      </c>
      <c r="B512" s="122">
        <f t="shared" si="4"/>
        <v>0</v>
      </c>
      <c r="C512" s="122">
        <f t="shared" si="5"/>
        <v>0</v>
      </c>
      <c r="D512" s="122">
        <f t="shared" si="6"/>
        <v>0</v>
      </c>
      <c r="E512" s="122">
        <f t="shared" si="2"/>
        <v>398</v>
      </c>
      <c r="F512" s="135">
        <v>170.0</v>
      </c>
      <c r="H512" s="135">
        <v>170.0</v>
      </c>
      <c r="I512" s="135">
        <v>170.0</v>
      </c>
      <c r="J512" s="135">
        <v>170.0</v>
      </c>
      <c r="L512" s="175" t="s">
        <v>15753</v>
      </c>
      <c r="M512" s="175" t="s">
        <v>15754</v>
      </c>
      <c r="N512" s="169" t="s">
        <v>15755</v>
      </c>
      <c r="O512" s="123" t="s">
        <v>15756</v>
      </c>
      <c r="P512" s="138" t="s">
        <v>15757</v>
      </c>
      <c r="Q512" s="138" t="s">
        <v>3382</v>
      </c>
      <c r="R512" s="138" t="s">
        <v>15758</v>
      </c>
      <c r="S512" s="138" t="s">
        <v>15759</v>
      </c>
      <c r="T512" s="138" t="s">
        <v>15760</v>
      </c>
      <c r="U512" s="138" t="s">
        <v>1391</v>
      </c>
      <c r="V512" s="138" t="s">
        <v>1391</v>
      </c>
      <c r="W512" s="138" t="s">
        <v>15761</v>
      </c>
      <c r="X512" s="138" t="s">
        <v>15762</v>
      </c>
      <c r="Y512" s="138" t="s">
        <v>876</v>
      </c>
      <c r="Z512" s="138" t="s">
        <v>15763</v>
      </c>
      <c r="AA512" s="128" t="s">
        <v>15764</v>
      </c>
      <c r="AB512" s="134" t="s">
        <v>15765</v>
      </c>
      <c r="AC512" s="128" t="s">
        <v>15766</v>
      </c>
      <c r="AD512" s="415">
        <v>1.4201388888888888</v>
      </c>
      <c r="AE512" s="134" t="s">
        <v>15767</v>
      </c>
      <c r="AF512" s="379">
        <v>1.3569444444444445</v>
      </c>
      <c r="AG512" s="134" t="s">
        <v>15768</v>
      </c>
      <c r="AH512" s="128" t="s">
        <v>15769</v>
      </c>
      <c r="AI512" s="138" t="s">
        <v>15526</v>
      </c>
      <c r="AJ512" s="128" t="s">
        <v>15770</v>
      </c>
      <c r="AK512" s="379">
        <v>1.9048611111111111</v>
      </c>
      <c r="AL512" s="134" t="s">
        <v>15771</v>
      </c>
      <c r="AM512" s="138" t="s">
        <v>15772</v>
      </c>
      <c r="AN512" s="134" t="s">
        <v>15773</v>
      </c>
      <c r="AO512" s="134" t="s">
        <v>15774</v>
      </c>
      <c r="AP512" s="416">
        <v>1.0118055555555556</v>
      </c>
      <c r="AQ512" s="140">
        <v>0.9916666666666667</v>
      </c>
      <c r="AR512" s="128" t="s">
        <v>15775</v>
      </c>
      <c r="AS512" s="379">
        <v>1.1506944444444445</v>
      </c>
      <c r="AT512" s="134" t="s">
        <v>15776</v>
      </c>
      <c r="AU512" s="416">
        <v>1.3423611111111111</v>
      </c>
      <c r="AV512" s="128" t="s">
        <v>15778</v>
      </c>
      <c r="AW512" s="379">
        <v>1.3111111111111111</v>
      </c>
      <c r="AX512" s="130">
        <v>0.9305555555555556</v>
      </c>
      <c r="AY512" s="140">
        <v>0.7527777777777778</v>
      </c>
      <c r="BA512" s="128" t="s">
        <v>15779</v>
      </c>
      <c r="BB512" s="134" t="s">
        <v>15780</v>
      </c>
      <c r="BC512" s="141" t="s">
        <v>862</v>
      </c>
      <c r="BD512" s="379">
        <v>1.2041666666666666</v>
      </c>
      <c r="BE512" s="416">
        <v>1.15625</v>
      </c>
      <c r="BF512" s="141"/>
      <c r="BG512" s="141"/>
      <c r="BH512" s="141"/>
    </row>
    <row r="513">
      <c r="A513" s="122">
        <f t="shared" si="3"/>
        <v>0</v>
      </c>
      <c r="B513" s="122">
        <f t="shared" si="4"/>
        <v>0</v>
      </c>
      <c r="C513" s="122">
        <f t="shared" si="5"/>
        <v>0</v>
      </c>
      <c r="D513" s="122">
        <f t="shared" si="6"/>
        <v>0</v>
      </c>
      <c r="E513" s="122">
        <f t="shared" si="2"/>
        <v>266</v>
      </c>
      <c r="F513" s="135" t="s">
        <v>15781</v>
      </c>
      <c r="H513" s="135" t="s">
        <v>15782</v>
      </c>
      <c r="I513" s="135" t="s">
        <v>15783</v>
      </c>
      <c r="J513" s="135" t="s">
        <v>15784</v>
      </c>
      <c r="L513" s="175" t="s">
        <v>615</v>
      </c>
      <c r="M513" s="175" t="s">
        <v>15785</v>
      </c>
      <c r="N513" s="169" t="s">
        <v>15786</v>
      </c>
      <c r="O513" s="123" t="s">
        <v>1196</v>
      </c>
      <c r="P513" s="391">
        <v>1.0645833333333334</v>
      </c>
      <c r="Q513" s="391">
        <v>1.06875</v>
      </c>
      <c r="R513" s="391">
        <v>1.2</v>
      </c>
      <c r="S513" s="391">
        <v>1.4013888888888888</v>
      </c>
      <c r="T513" s="391">
        <v>1.5993055555555555</v>
      </c>
      <c r="U513" s="391">
        <v>1.4388888888888889</v>
      </c>
      <c r="V513" s="391">
        <v>1.4388888888888889</v>
      </c>
      <c r="W513" s="142">
        <v>0.7833333333333333</v>
      </c>
      <c r="X513" s="391">
        <v>1.5326388888888889</v>
      </c>
      <c r="Y513" s="391">
        <v>1.4833333333333334</v>
      </c>
      <c r="Z513" s="142">
        <v>0.9958333333333333</v>
      </c>
      <c r="AA513" s="393">
        <v>1.6118055555555555</v>
      </c>
      <c r="AB513" s="379">
        <v>1.4659722222222222</v>
      </c>
      <c r="AC513" s="416">
        <v>1.3215277777777779</v>
      </c>
      <c r="AD513" s="147" t="s">
        <v>15787</v>
      </c>
      <c r="AE513" s="379">
        <v>1.7138888888888888</v>
      </c>
      <c r="AF513" s="134" t="s">
        <v>15788</v>
      </c>
      <c r="AG513" s="379">
        <v>1.3534722222222222</v>
      </c>
      <c r="AH513" s="416">
        <v>1.4506944444444445</v>
      </c>
      <c r="AI513" s="391">
        <v>1.413888888888889</v>
      </c>
      <c r="AJ513" s="393">
        <v>1.0784722222222223</v>
      </c>
      <c r="AK513" s="134" t="s">
        <v>15789</v>
      </c>
      <c r="AL513" s="379">
        <v>1.3194444444444444</v>
      </c>
      <c r="AM513" s="391">
        <v>1.0222222222222221</v>
      </c>
      <c r="AN513" s="130">
        <v>0.06319444444444444</v>
      </c>
      <c r="AO513" s="379">
        <v>1.29375</v>
      </c>
      <c r="AP513" s="128" t="s">
        <v>15790</v>
      </c>
      <c r="AQ513" s="128" t="s">
        <v>15791</v>
      </c>
      <c r="AR513" s="416">
        <v>1.15625</v>
      </c>
      <c r="AS513" s="134" t="s">
        <v>15792</v>
      </c>
      <c r="AT513" s="379">
        <v>1.3138888888888889</v>
      </c>
      <c r="AU513" s="128" t="s">
        <v>15793</v>
      </c>
      <c r="AV513" s="393">
        <v>1.3423611111111111</v>
      </c>
      <c r="AW513" s="134" t="s">
        <v>15794</v>
      </c>
      <c r="AX513" s="134" t="s">
        <v>15795</v>
      </c>
      <c r="AY513" s="128" t="s">
        <v>15796</v>
      </c>
      <c r="BA513" s="140">
        <v>0.9034722222222222</v>
      </c>
      <c r="BB513" s="130">
        <v>0.9777777777777777</v>
      </c>
      <c r="BC513" s="422">
        <v>1.2027777777777777</v>
      </c>
      <c r="BD513" s="134" t="s">
        <v>15798</v>
      </c>
      <c r="BE513" s="128" t="s">
        <v>15799</v>
      </c>
      <c r="BF513" s="422"/>
      <c r="BG513" s="422"/>
      <c r="BH513" s="422"/>
    </row>
    <row r="514">
      <c r="A514" s="122">
        <f t="shared" si="3"/>
        <v>0</v>
      </c>
      <c r="B514" s="122">
        <f t="shared" si="4"/>
        <v>0</v>
      </c>
      <c r="C514" s="122">
        <f t="shared" si="5"/>
        <v>0</v>
      </c>
      <c r="D514" s="122">
        <f t="shared" si="6"/>
        <v>0</v>
      </c>
      <c r="E514" s="122">
        <f t="shared" si="2"/>
        <v>681</v>
      </c>
      <c r="F514" s="135" t="s">
        <v>15800</v>
      </c>
      <c r="H514" s="135" t="s">
        <v>15801</v>
      </c>
      <c r="I514" s="135" t="s">
        <v>15802</v>
      </c>
      <c r="J514" s="135" t="s">
        <v>15803</v>
      </c>
      <c r="L514" s="175" t="s">
        <v>15804</v>
      </c>
      <c r="M514" s="175" t="s">
        <v>615</v>
      </c>
      <c r="N514" s="169" t="s">
        <v>15805</v>
      </c>
      <c r="O514" s="123" t="s">
        <v>15806</v>
      </c>
      <c r="P514" s="138" t="s">
        <v>15807</v>
      </c>
      <c r="Q514" s="138" t="s">
        <v>15808</v>
      </c>
      <c r="R514" s="138" t="s">
        <v>15809</v>
      </c>
      <c r="S514" s="138" t="s">
        <v>15810</v>
      </c>
      <c r="T514" s="138" t="s">
        <v>15811</v>
      </c>
      <c r="U514" s="138" t="s">
        <v>15812</v>
      </c>
      <c r="V514" s="138" t="s">
        <v>15812</v>
      </c>
      <c r="W514" s="138" t="s">
        <v>15813</v>
      </c>
      <c r="X514" s="138" t="s">
        <v>15814</v>
      </c>
      <c r="Y514" s="138" t="s">
        <v>15815</v>
      </c>
      <c r="Z514" s="138" t="s">
        <v>15816</v>
      </c>
      <c r="AA514" s="128" t="s">
        <v>15817</v>
      </c>
      <c r="AB514" s="134" t="s">
        <v>15818</v>
      </c>
      <c r="AC514" s="128" t="s">
        <v>15819</v>
      </c>
      <c r="AD514" s="415">
        <v>1.4243055555555555</v>
      </c>
      <c r="AE514" s="134" t="s">
        <v>15820</v>
      </c>
      <c r="AF514" s="379">
        <v>1.3618055555555555</v>
      </c>
      <c r="AG514" s="134" t="s">
        <v>15821</v>
      </c>
      <c r="AH514" s="128" t="s">
        <v>15822</v>
      </c>
      <c r="AI514" s="138" t="s">
        <v>15575</v>
      </c>
      <c r="AJ514" s="128" t="s">
        <v>15824</v>
      </c>
      <c r="AK514" s="379">
        <v>1.9104166666666667</v>
      </c>
      <c r="AL514" s="134" t="s">
        <v>15825</v>
      </c>
      <c r="AM514" s="138" t="s">
        <v>15826</v>
      </c>
      <c r="AN514" s="134" t="s">
        <v>15827</v>
      </c>
      <c r="AO514" s="134" t="s">
        <v>15828</v>
      </c>
      <c r="AP514" s="416">
        <v>1.0152777777777777</v>
      </c>
      <c r="AQ514" s="140">
        <v>0.9986111111111111</v>
      </c>
      <c r="AR514" s="128" t="s">
        <v>15829</v>
      </c>
      <c r="AS514" s="379">
        <v>1.1541666666666666</v>
      </c>
      <c r="AT514" s="134" t="s">
        <v>15830</v>
      </c>
      <c r="AU514" s="416">
        <v>1.3486111111111112</v>
      </c>
      <c r="AV514" s="128" t="s">
        <v>15831</v>
      </c>
      <c r="AW514" s="379">
        <v>1.3118055555555554</v>
      </c>
      <c r="AX514" s="130">
        <v>0.9333333333333333</v>
      </c>
      <c r="AY514" s="140">
        <v>0.7583333333333333</v>
      </c>
      <c r="BA514" s="128" t="s">
        <v>15832</v>
      </c>
      <c r="BB514" s="134" t="s">
        <v>15833</v>
      </c>
      <c r="BC514" s="141" t="s">
        <v>1185</v>
      </c>
      <c r="BD514" s="379">
        <v>1.2090277777777778</v>
      </c>
      <c r="BE514" s="416">
        <v>1.1583333333333334</v>
      </c>
      <c r="BF514" s="141"/>
      <c r="BG514" s="141"/>
      <c r="BH514" s="141"/>
    </row>
    <row r="515">
      <c r="A515" s="122">
        <f t="shared" si="3"/>
        <v>0</v>
      </c>
      <c r="B515" s="122">
        <f t="shared" si="4"/>
        <v>0</v>
      </c>
      <c r="C515" s="122">
        <f t="shared" si="5"/>
        <v>0</v>
      </c>
      <c r="D515" s="122">
        <f t="shared" si="6"/>
        <v>0</v>
      </c>
      <c r="E515" s="122">
        <f t="shared" si="2"/>
        <v>301</v>
      </c>
      <c r="F515" s="135">
        <v>171.0</v>
      </c>
      <c r="H515" s="135">
        <v>171.0</v>
      </c>
      <c r="I515" s="135">
        <v>171.0</v>
      </c>
      <c r="J515" s="135">
        <v>171.0</v>
      </c>
      <c r="L515" s="175" t="s">
        <v>15834</v>
      </c>
      <c r="M515" s="175" t="s">
        <v>15835</v>
      </c>
      <c r="N515" s="169" t="s">
        <v>15836</v>
      </c>
      <c r="O515" s="123" t="s">
        <v>15837</v>
      </c>
      <c r="P515" s="391">
        <v>1.0694444444444444</v>
      </c>
      <c r="Q515" s="391">
        <v>1.0715277777777779</v>
      </c>
      <c r="R515" s="391">
        <v>1.2048611111111112</v>
      </c>
      <c r="S515" s="391">
        <v>1.4083333333333334</v>
      </c>
      <c r="T515" s="391">
        <v>1.6020833333333333</v>
      </c>
      <c r="U515" s="391">
        <v>1.4388888888888889</v>
      </c>
      <c r="V515" s="391">
        <v>1.4388888888888889</v>
      </c>
      <c r="W515" s="142">
        <v>0.7847222222222222</v>
      </c>
      <c r="X515" s="391">
        <v>1.5402777777777779</v>
      </c>
      <c r="Y515" s="391">
        <v>1.4847222222222223</v>
      </c>
      <c r="Z515" s="391">
        <v>1.0006944444444446</v>
      </c>
      <c r="AA515" s="393">
        <v>1.6145833333333333</v>
      </c>
      <c r="AB515" s="379">
        <v>1.4708333333333334</v>
      </c>
      <c r="AC515" s="416">
        <v>1.325</v>
      </c>
      <c r="AD515" s="147" t="s">
        <v>15838</v>
      </c>
      <c r="AE515" s="379">
        <v>1.7194444444444446</v>
      </c>
      <c r="AF515" s="134" t="s">
        <v>15839</v>
      </c>
      <c r="AG515" s="379">
        <v>1.3576388888888888</v>
      </c>
      <c r="AH515" s="416">
        <v>1.4555555555555555</v>
      </c>
      <c r="AI515" s="391">
        <v>1.4208333333333334</v>
      </c>
      <c r="AJ515" s="393">
        <v>1.0798611111111112</v>
      </c>
      <c r="AK515" s="134" t="s">
        <v>15840</v>
      </c>
      <c r="AL515" s="379">
        <v>1.323611111111111</v>
      </c>
      <c r="AM515" s="391">
        <v>1.0256944444444445</v>
      </c>
      <c r="AN515" s="130">
        <v>0.06597222222222222</v>
      </c>
      <c r="AO515" s="379">
        <v>1.2965277777777777</v>
      </c>
      <c r="AP515" s="128" t="s">
        <v>15841</v>
      </c>
      <c r="AQ515" s="128" t="s">
        <v>15842</v>
      </c>
      <c r="AR515" s="416">
        <v>1.1645833333333333</v>
      </c>
      <c r="AS515" s="134" t="s">
        <v>15843</v>
      </c>
      <c r="AT515" s="379">
        <v>1.3152777777777778</v>
      </c>
      <c r="AU515" s="128" t="s">
        <v>15844</v>
      </c>
      <c r="AV515" s="393">
        <v>1.3444444444444446</v>
      </c>
      <c r="AW515" s="134" t="s">
        <v>15845</v>
      </c>
      <c r="AX515" s="134" t="s">
        <v>15846</v>
      </c>
      <c r="AY515" s="128" t="s">
        <v>15847</v>
      </c>
      <c r="BA515" s="140">
        <v>0.9152777777777777</v>
      </c>
      <c r="BB515" s="130">
        <v>0.9798611111111111</v>
      </c>
      <c r="BC515" s="422">
        <v>1.2034722222222223</v>
      </c>
      <c r="BD515" s="134" t="s">
        <v>15849</v>
      </c>
      <c r="BE515" s="128" t="s">
        <v>15850</v>
      </c>
      <c r="BF515" s="422"/>
      <c r="BG515" s="422"/>
      <c r="BH515" s="422"/>
    </row>
    <row r="516">
      <c r="A516" s="122">
        <f t="shared" si="3"/>
        <v>0</v>
      </c>
      <c r="B516" s="122">
        <f t="shared" si="4"/>
        <v>0</v>
      </c>
      <c r="C516" s="122">
        <f t="shared" si="5"/>
        <v>0</v>
      </c>
      <c r="D516" s="122">
        <f t="shared" si="6"/>
        <v>0</v>
      </c>
      <c r="E516" s="122">
        <f t="shared" si="2"/>
        <v>429</v>
      </c>
      <c r="F516" s="135" t="s">
        <v>15851</v>
      </c>
      <c r="H516" s="135" t="s">
        <v>15852</v>
      </c>
      <c r="I516" s="135" t="s">
        <v>15853</v>
      </c>
      <c r="J516" s="135" t="s">
        <v>15854</v>
      </c>
      <c r="L516" s="175" t="s">
        <v>661</v>
      </c>
      <c r="M516" s="175" t="s">
        <v>661</v>
      </c>
      <c r="N516" s="169" t="s">
        <v>15855</v>
      </c>
      <c r="O516" s="123" t="s">
        <v>15856</v>
      </c>
      <c r="P516" s="138" t="s">
        <v>15857</v>
      </c>
      <c r="Q516" s="138" t="s">
        <v>1969</v>
      </c>
      <c r="R516" s="138" t="s">
        <v>15858</v>
      </c>
      <c r="S516" s="138" t="s">
        <v>15859</v>
      </c>
      <c r="T516" s="138" t="s">
        <v>15860</v>
      </c>
      <c r="U516" s="138" t="s">
        <v>15861</v>
      </c>
      <c r="V516" s="138" t="s">
        <v>15861</v>
      </c>
      <c r="W516" s="138" t="s">
        <v>15862</v>
      </c>
      <c r="X516" s="138" t="s">
        <v>15863</v>
      </c>
      <c r="Y516" s="138" t="s">
        <v>15864</v>
      </c>
      <c r="Z516" s="138" t="s">
        <v>1969</v>
      </c>
      <c r="AA516" s="128" t="s">
        <v>15865</v>
      </c>
      <c r="AB516" s="134" t="s">
        <v>15866</v>
      </c>
      <c r="AC516" s="128" t="s">
        <v>15867</v>
      </c>
      <c r="AD516" s="415">
        <v>1.4326388888888888</v>
      </c>
      <c r="AE516" s="134" t="s">
        <v>15868</v>
      </c>
      <c r="AF516" s="379">
        <v>1.3645833333333333</v>
      </c>
      <c r="AG516" s="134" t="s">
        <v>15869</v>
      </c>
      <c r="AH516" s="128" t="s">
        <v>15870</v>
      </c>
      <c r="AI516" s="138" t="s">
        <v>15619</v>
      </c>
      <c r="AJ516" s="128" t="s">
        <v>653</v>
      </c>
      <c r="AK516" s="379">
        <v>1.917361111111111</v>
      </c>
      <c r="AL516" s="134" t="s">
        <v>15871</v>
      </c>
      <c r="AM516" s="138" t="s">
        <v>4329</v>
      </c>
      <c r="AN516" s="134" t="s">
        <v>862</v>
      </c>
      <c r="AO516" s="134" t="s">
        <v>15873</v>
      </c>
      <c r="AP516" s="416">
        <v>1.0166666666666666</v>
      </c>
      <c r="AQ516" s="416">
        <v>1.0013888888888889</v>
      </c>
      <c r="AR516" s="128" t="s">
        <v>15874</v>
      </c>
      <c r="AS516" s="379">
        <v>1.1611111111111112</v>
      </c>
      <c r="AT516" s="134" t="s">
        <v>15875</v>
      </c>
      <c r="AU516" s="416">
        <v>1.35625</v>
      </c>
      <c r="AV516" s="128" t="s">
        <v>15876</v>
      </c>
      <c r="AW516" s="379">
        <v>1.3125</v>
      </c>
      <c r="AX516" s="130">
        <v>0.9368055555555556</v>
      </c>
      <c r="AY516" s="140">
        <v>0.7597222222222222</v>
      </c>
      <c r="BA516" s="128" t="s">
        <v>15877</v>
      </c>
      <c r="BB516" s="134" t="s">
        <v>15878</v>
      </c>
      <c r="BC516" s="141" t="s">
        <v>15879</v>
      </c>
      <c r="BD516" s="379">
        <v>1.2118055555555556</v>
      </c>
      <c r="BE516" s="416">
        <v>1.1666666666666667</v>
      </c>
      <c r="BF516" s="141"/>
      <c r="BG516" s="141"/>
      <c r="BH516" s="141"/>
    </row>
    <row r="517">
      <c r="A517" s="122">
        <f t="shared" si="3"/>
        <v>0</v>
      </c>
      <c r="B517" s="122">
        <f t="shared" si="4"/>
        <v>0</v>
      </c>
      <c r="C517" s="122">
        <f t="shared" si="5"/>
        <v>0</v>
      </c>
      <c r="D517" s="122">
        <f t="shared" si="6"/>
        <v>0</v>
      </c>
      <c r="E517" s="122">
        <f t="shared" si="2"/>
        <v>338</v>
      </c>
      <c r="F517" s="135" t="s">
        <v>15880</v>
      </c>
      <c r="H517" s="135" t="s">
        <v>15881</v>
      </c>
      <c r="I517" s="135" t="s">
        <v>15882</v>
      </c>
      <c r="J517" s="135" t="s">
        <v>15883</v>
      </c>
      <c r="L517" s="175" t="s">
        <v>15884</v>
      </c>
      <c r="M517" s="175" t="s">
        <v>15885</v>
      </c>
      <c r="N517" s="169" t="s">
        <v>15886</v>
      </c>
      <c r="O517" s="123" t="s">
        <v>1196</v>
      </c>
      <c r="P517" s="391">
        <v>1.0729166666666667</v>
      </c>
      <c r="Q517" s="391">
        <v>1.0819444444444444</v>
      </c>
      <c r="R517" s="391">
        <v>1.211111111111111</v>
      </c>
      <c r="S517" s="391">
        <v>1.413888888888889</v>
      </c>
      <c r="T517" s="391">
        <v>1.6111111111111112</v>
      </c>
      <c r="U517" s="391">
        <v>1.44375</v>
      </c>
      <c r="V517" s="391">
        <v>1.44375</v>
      </c>
      <c r="W517" s="142">
        <v>0.7868055555555555</v>
      </c>
      <c r="X517" s="391">
        <v>1.5444444444444445</v>
      </c>
      <c r="Y517" s="391">
        <v>1.4916666666666667</v>
      </c>
      <c r="Z517" s="391">
        <v>1.0027777777777778</v>
      </c>
      <c r="AA517" s="393">
        <v>1.6208333333333333</v>
      </c>
      <c r="AB517" s="379">
        <v>1.4770833333333333</v>
      </c>
      <c r="AC517" s="416">
        <v>1.3284722222222223</v>
      </c>
      <c r="AD517" s="147" t="s">
        <v>15887</v>
      </c>
      <c r="AE517" s="379">
        <v>1.7256944444444444</v>
      </c>
      <c r="AF517" s="134" t="s">
        <v>15888</v>
      </c>
      <c r="AG517" s="379">
        <v>1.3618055555555555</v>
      </c>
      <c r="AH517" s="416">
        <v>1.4659722222222222</v>
      </c>
      <c r="AI517" s="391">
        <v>1.4305555555555556</v>
      </c>
      <c r="AJ517" s="393">
        <v>1.082638888888889</v>
      </c>
      <c r="AK517" s="134" t="s">
        <v>15889</v>
      </c>
      <c r="AL517" s="379">
        <v>1.3270833333333334</v>
      </c>
      <c r="AM517" s="391">
        <v>1.038888888888889</v>
      </c>
      <c r="AN517" s="130">
        <v>0.07152777777777777</v>
      </c>
      <c r="AO517" s="379">
        <v>1.3</v>
      </c>
      <c r="AP517" s="128" t="s">
        <v>15890</v>
      </c>
      <c r="AQ517" s="128" t="s">
        <v>15891</v>
      </c>
      <c r="AR517" s="416">
        <v>1.1715277777777777</v>
      </c>
      <c r="AS517" s="134" t="s">
        <v>15892</v>
      </c>
      <c r="AT517" s="379">
        <v>1.3173611111111112</v>
      </c>
      <c r="AU517" s="128" t="s">
        <v>15893</v>
      </c>
      <c r="AV517" s="393">
        <v>1.3486111111111112</v>
      </c>
      <c r="AW517" s="134" t="s">
        <v>3920</v>
      </c>
      <c r="AX517" s="134" t="s">
        <v>15894</v>
      </c>
      <c r="AY517" s="128" t="s">
        <v>2299</v>
      </c>
      <c r="BA517" s="140">
        <v>0.9284722222222223</v>
      </c>
      <c r="BB517" s="130">
        <v>0.9826388888888888</v>
      </c>
      <c r="BC517" s="422">
        <v>1.2048611111111112</v>
      </c>
      <c r="BD517" s="134" t="s">
        <v>15895</v>
      </c>
      <c r="BE517" s="128" t="s">
        <v>15896</v>
      </c>
      <c r="BF517" s="422"/>
      <c r="BG517" s="422"/>
      <c r="BH517" s="422"/>
    </row>
    <row r="518">
      <c r="A518" s="122">
        <f t="shared" si="3"/>
        <v>0</v>
      </c>
      <c r="B518" s="122">
        <f t="shared" si="4"/>
        <v>0</v>
      </c>
      <c r="C518" s="122">
        <f t="shared" si="5"/>
        <v>0</v>
      </c>
      <c r="D518" s="122">
        <f t="shared" si="6"/>
        <v>0</v>
      </c>
      <c r="E518" s="122">
        <f t="shared" si="2"/>
        <v>505</v>
      </c>
      <c r="F518" s="135">
        <v>172.0</v>
      </c>
      <c r="H518" s="135">
        <v>172.0</v>
      </c>
      <c r="I518" s="135">
        <v>172.0</v>
      </c>
      <c r="J518" s="135">
        <v>172.0</v>
      </c>
      <c r="L518" s="175" t="s">
        <v>615</v>
      </c>
      <c r="M518" s="175" t="s">
        <v>15898</v>
      </c>
      <c r="N518" s="169" t="s">
        <v>15899</v>
      </c>
      <c r="O518" s="123" t="s">
        <v>15900</v>
      </c>
      <c r="P518" s="138" t="s">
        <v>15901</v>
      </c>
      <c r="Q518" s="138" t="s">
        <v>15902</v>
      </c>
      <c r="R518" s="138" t="s">
        <v>15903</v>
      </c>
      <c r="S518" s="138" t="s">
        <v>15904</v>
      </c>
      <c r="T518" s="138" t="s">
        <v>15905</v>
      </c>
      <c r="U518" s="138" t="s">
        <v>15906</v>
      </c>
      <c r="V518" s="138" t="s">
        <v>15906</v>
      </c>
      <c r="W518" s="138" t="s">
        <v>15907</v>
      </c>
      <c r="X518" s="138" t="s">
        <v>15908</v>
      </c>
      <c r="Y518" s="138" t="s">
        <v>15909</v>
      </c>
      <c r="Z518" s="138" t="s">
        <v>15910</v>
      </c>
      <c r="AA518" s="128" t="s">
        <v>15911</v>
      </c>
      <c r="AB518" s="134" t="s">
        <v>15912</v>
      </c>
      <c r="AC518" s="128" t="s">
        <v>15913</v>
      </c>
      <c r="AD518" s="415">
        <v>1.4375</v>
      </c>
      <c r="AE518" s="134" t="s">
        <v>15914</v>
      </c>
      <c r="AF518" s="379">
        <v>1.3756944444444446</v>
      </c>
      <c r="AG518" s="134" t="s">
        <v>15915</v>
      </c>
      <c r="AH518" s="128" t="s">
        <v>15916</v>
      </c>
      <c r="AI518" s="138" t="s">
        <v>15672</v>
      </c>
      <c r="AJ518" s="128" t="s">
        <v>15917</v>
      </c>
      <c r="AK518" s="379">
        <v>1.9284722222222221</v>
      </c>
      <c r="AL518" s="134" t="s">
        <v>15918</v>
      </c>
      <c r="AM518" s="138" t="s">
        <v>15919</v>
      </c>
      <c r="AN518" s="134" t="s">
        <v>15920</v>
      </c>
      <c r="AO518" s="134" t="s">
        <v>15921</v>
      </c>
      <c r="AP518" s="416">
        <v>1.01875</v>
      </c>
      <c r="AQ518" s="416">
        <v>1.0083333333333333</v>
      </c>
      <c r="AR518" s="128" t="s">
        <v>15922</v>
      </c>
      <c r="AS518" s="379">
        <v>1.1631944444444444</v>
      </c>
      <c r="AT518" s="134" t="s">
        <v>15923</v>
      </c>
      <c r="AU518" s="416">
        <v>1.3625</v>
      </c>
      <c r="AV518" s="128" t="s">
        <v>15924</v>
      </c>
      <c r="AW518" s="379">
        <v>1.3145833333333334</v>
      </c>
      <c r="AX518" s="130">
        <v>0.9486111111111111</v>
      </c>
      <c r="AY518" s="140">
        <v>0.7631944444444444</v>
      </c>
      <c r="BA518" s="128" t="s">
        <v>15926</v>
      </c>
      <c r="BB518" s="134" t="s">
        <v>1621</v>
      </c>
      <c r="BC518" s="141" t="s">
        <v>4374</v>
      </c>
      <c r="BD518" s="379">
        <v>1.2166666666666666</v>
      </c>
      <c r="BE518" s="416">
        <v>1.176388888888889</v>
      </c>
      <c r="BF518" s="141"/>
      <c r="BG518" s="141"/>
      <c r="BH518" s="141"/>
    </row>
    <row r="519">
      <c r="A519" s="122">
        <f t="shared" si="3"/>
        <v>0</v>
      </c>
      <c r="B519" s="122">
        <f t="shared" si="4"/>
        <v>0</v>
      </c>
      <c r="C519" s="122">
        <f t="shared" si="5"/>
        <v>0</v>
      </c>
      <c r="D519" s="122">
        <f t="shared" si="6"/>
        <v>0</v>
      </c>
      <c r="E519" s="122">
        <f t="shared" si="2"/>
        <v>242</v>
      </c>
      <c r="F519" s="135" t="s">
        <v>15927</v>
      </c>
      <c r="H519" s="135" t="s">
        <v>15928</v>
      </c>
      <c r="I519" s="135" t="s">
        <v>15929</v>
      </c>
      <c r="J519" s="135" t="s">
        <v>15930</v>
      </c>
      <c r="L519" s="175" t="s">
        <v>15931</v>
      </c>
      <c r="M519" s="175" t="s">
        <v>15932</v>
      </c>
      <c r="N519" s="169" t="s">
        <v>15933</v>
      </c>
      <c r="O519" s="123" t="s">
        <v>615</v>
      </c>
      <c r="P519" s="391">
        <v>1.0777777777777777</v>
      </c>
      <c r="Q519" s="391">
        <v>1.0854166666666667</v>
      </c>
      <c r="R519" s="391">
        <v>1.2138888888888888</v>
      </c>
      <c r="S519" s="391">
        <v>1.417361111111111</v>
      </c>
      <c r="T519" s="391">
        <v>1.613888888888889</v>
      </c>
      <c r="U519" s="391">
        <v>1.445138888888889</v>
      </c>
      <c r="V519" s="391">
        <v>1.445138888888889</v>
      </c>
      <c r="W519" s="142">
        <v>0.7875</v>
      </c>
      <c r="X519" s="391">
        <v>1.5527777777777778</v>
      </c>
      <c r="Y519" s="391">
        <v>1.4979166666666666</v>
      </c>
      <c r="Z519" s="391">
        <v>1.00625</v>
      </c>
      <c r="AA519" s="393">
        <v>1.6256944444444446</v>
      </c>
      <c r="AB519" s="379">
        <v>1.4868055555555555</v>
      </c>
      <c r="AC519" s="416">
        <v>1.3333333333333333</v>
      </c>
      <c r="AD519" s="147" t="s">
        <v>15934</v>
      </c>
      <c r="AE519" s="379">
        <v>1.73125</v>
      </c>
      <c r="AF519" s="134" t="s">
        <v>15935</v>
      </c>
      <c r="AG519" s="379">
        <v>1.3645833333333333</v>
      </c>
      <c r="AH519" s="416">
        <v>1.4701388888888889</v>
      </c>
      <c r="AI519" s="391">
        <v>1.4368055555555554</v>
      </c>
      <c r="AJ519" s="393">
        <v>1.0833333333333333</v>
      </c>
      <c r="AK519" s="134" t="s">
        <v>15936</v>
      </c>
      <c r="AL519" s="379">
        <v>1.336111111111111</v>
      </c>
      <c r="AM519" s="391">
        <v>1.0402777777777779</v>
      </c>
      <c r="AN519" s="130">
        <v>0.07291666666666667</v>
      </c>
      <c r="AO519" s="379">
        <v>1.3027777777777778</v>
      </c>
      <c r="AP519" s="128" t="s">
        <v>1116</v>
      </c>
      <c r="AQ519" s="128" t="s">
        <v>15937</v>
      </c>
      <c r="AR519" s="416">
        <v>1.1805555555555556</v>
      </c>
      <c r="AS519" s="134" t="s">
        <v>15938</v>
      </c>
      <c r="AT519" s="379">
        <v>1.3298611111111112</v>
      </c>
      <c r="AU519" s="128" t="s">
        <v>15939</v>
      </c>
      <c r="AV519" s="393">
        <v>1.3527777777777779</v>
      </c>
      <c r="AW519" s="134" t="s">
        <v>15940</v>
      </c>
      <c r="AX519" s="134" t="s">
        <v>15941</v>
      </c>
      <c r="AY519" s="128" t="s">
        <v>15942</v>
      </c>
      <c r="BA519" s="140">
        <v>0.93125</v>
      </c>
      <c r="BB519" s="130">
        <v>0.9861111111111112</v>
      </c>
      <c r="BC519" s="422">
        <v>1.2083333333333333</v>
      </c>
      <c r="BD519" s="134" t="s">
        <v>15944</v>
      </c>
      <c r="BE519" s="128" t="s">
        <v>15945</v>
      </c>
      <c r="BF519" s="422"/>
      <c r="BG519" s="422"/>
      <c r="BH519" s="422"/>
    </row>
    <row r="520">
      <c r="A520" s="122">
        <f t="shared" si="3"/>
        <v>0</v>
      </c>
      <c r="B520" s="122">
        <f t="shared" si="4"/>
        <v>0</v>
      </c>
      <c r="C520" s="122">
        <f t="shared" si="5"/>
        <v>0</v>
      </c>
      <c r="D520" s="122">
        <f t="shared" si="6"/>
        <v>0</v>
      </c>
      <c r="E520" s="122">
        <f t="shared" si="2"/>
        <v>557</v>
      </c>
      <c r="F520" s="135" t="s">
        <v>15946</v>
      </c>
      <c r="H520" s="135" t="s">
        <v>15947</v>
      </c>
      <c r="I520" s="135" t="s">
        <v>15948</v>
      </c>
      <c r="J520" s="135" t="s">
        <v>15949</v>
      </c>
      <c r="L520" s="175" t="s">
        <v>661</v>
      </c>
      <c r="M520" s="175" t="s">
        <v>15950</v>
      </c>
      <c r="N520" s="169" t="s">
        <v>15951</v>
      </c>
      <c r="O520" s="123" t="s">
        <v>15952</v>
      </c>
      <c r="P520" s="138" t="s">
        <v>15953</v>
      </c>
      <c r="Q520" s="138" t="s">
        <v>15954</v>
      </c>
      <c r="R520" s="138" t="s">
        <v>15955</v>
      </c>
      <c r="S520" s="138" t="s">
        <v>1345</v>
      </c>
      <c r="T520" s="138" t="s">
        <v>15956</v>
      </c>
      <c r="U520" s="138" t="s">
        <v>15957</v>
      </c>
      <c r="V520" s="138" t="s">
        <v>15957</v>
      </c>
      <c r="W520" s="138" t="s">
        <v>15958</v>
      </c>
      <c r="X520" s="138" t="s">
        <v>15959</v>
      </c>
      <c r="Y520" s="138" t="s">
        <v>15961</v>
      </c>
      <c r="Z520" s="138" t="s">
        <v>15962</v>
      </c>
      <c r="AA520" s="128" t="s">
        <v>15963</v>
      </c>
      <c r="AB520" s="134" t="s">
        <v>15964</v>
      </c>
      <c r="AC520" s="128" t="s">
        <v>15965</v>
      </c>
      <c r="AD520" s="415">
        <v>1.4409722222222223</v>
      </c>
      <c r="AE520" s="134" t="s">
        <v>15966</v>
      </c>
      <c r="AF520" s="379">
        <v>1.3805555555555555</v>
      </c>
      <c r="AG520" s="134" t="s">
        <v>15967</v>
      </c>
      <c r="AH520" s="128" t="s">
        <v>15968</v>
      </c>
      <c r="AI520" s="138" t="s">
        <v>15721</v>
      </c>
      <c r="AJ520" s="128" t="s">
        <v>1621</v>
      </c>
      <c r="AK520" s="379">
        <v>1.93125</v>
      </c>
      <c r="AL520" s="134" t="s">
        <v>15969</v>
      </c>
      <c r="AM520" s="138" t="s">
        <v>15970</v>
      </c>
      <c r="AN520" s="134" t="s">
        <v>862</v>
      </c>
      <c r="AO520" s="134" t="s">
        <v>15971</v>
      </c>
      <c r="AP520" s="416">
        <v>1.0270833333333333</v>
      </c>
      <c r="AQ520" s="416">
        <v>1.0118055555555556</v>
      </c>
      <c r="AR520" s="128" t="s">
        <v>15972</v>
      </c>
      <c r="AS520" s="379">
        <v>1.1659722222222222</v>
      </c>
      <c r="AT520" s="134" t="s">
        <v>15973</v>
      </c>
      <c r="AU520" s="416">
        <v>1.3694444444444445</v>
      </c>
      <c r="AV520" s="128" t="s">
        <v>15974</v>
      </c>
      <c r="AW520" s="379">
        <v>1.3159722222222223</v>
      </c>
      <c r="AX520" s="130">
        <v>0.9527777777777777</v>
      </c>
      <c r="AY520" s="140">
        <v>0.7638888888888888</v>
      </c>
      <c r="BA520" s="128" t="s">
        <v>15975</v>
      </c>
      <c r="BB520" s="134" t="s">
        <v>15976</v>
      </c>
      <c r="BC520" s="141" t="s">
        <v>15977</v>
      </c>
      <c r="BD520" s="379">
        <v>1.2305555555555556</v>
      </c>
      <c r="BE520" s="416">
        <v>1.1805555555555556</v>
      </c>
      <c r="BF520" s="141"/>
      <c r="BG520" s="141"/>
      <c r="BH520" s="141"/>
    </row>
    <row r="521">
      <c r="A521" s="122">
        <f t="shared" si="3"/>
        <v>0</v>
      </c>
      <c r="B521" s="122">
        <f t="shared" si="4"/>
        <v>0</v>
      </c>
      <c r="C521" s="122">
        <f t="shared" si="5"/>
        <v>0</v>
      </c>
      <c r="D521" s="122">
        <f t="shared" si="6"/>
        <v>0</v>
      </c>
      <c r="E521" s="122">
        <f t="shared" si="2"/>
        <v>317</v>
      </c>
      <c r="F521" s="135">
        <v>173.0</v>
      </c>
      <c r="H521" s="135">
        <v>173.0</v>
      </c>
      <c r="I521" s="135">
        <v>173.0</v>
      </c>
      <c r="J521" s="135">
        <v>173.0</v>
      </c>
      <c r="L521" s="175" t="s">
        <v>15978</v>
      </c>
      <c r="M521" s="175" t="s">
        <v>615</v>
      </c>
      <c r="N521" s="169" t="s">
        <v>15979</v>
      </c>
      <c r="O521" s="123" t="s">
        <v>15980</v>
      </c>
      <c r="P521" s="391">
        <v>1.0847222222222221</v>
      </c>
      <c r="Q521" s="391">
        <v>1.0909722222222222</v>
      </c>
      <c r="R521" s="391">
        <v>1.2159722222222222</v>
      </c>
      <c r="S521" s="391">
        <v>1.4222222222222223</v>
      </c>
      <c r="T521" s="391">
        <v>1.6159722222222221</v>
      </c>
      <c r="U521" s="391">
        <v>1.445138888888889</v>
      </c>
      <c r="V521" s="391">
        <v>1.445138888888889</v>
      </c>
      <c r="W521" s="142">
        <v>0.7909722222222222</v>
      </c>
      <c r="X521" s="391">
        <v>1.5569444444444445</v>
      </c>
      <c r="Y521" s="391">
        <v>1.50625</v>
      </c>
      <c r="Z521" s="391">
        <v>1.0083333333333333</v>
      </c>
      <c r="AA521" s="393">
        <v>1.6277777777777778</v>
      </c>
      <c r="AB521" s="379">
        <v>1.492361111111111</v>
      </c>
      <c r="AC521" s="416">
        <v>1.336111111111111</v>
      </c>
      <c r="AD521" s="147" t="s">
        <v>15981</v>
      </c>
      <c r="AE521" s="379">
        <v>1.7361111111111112</v>
      </c>
      <c r="AF521" s="134" t="s">
        <v>15982</v>
      </c>
      <c r="AG521" s="379">
        <v>1.3715277777777777</v>
      </c>
      <c r="AH521" s="416">
        <v>1.4791666666666667</v>
      </c>
      <c r="AI521" s="391">
        <v>1.4444444444444444</v>
      </c>
      <c r="AJ521" s="393">
        <v>1.0840277777777778</v>
      </c>
      <c r="AK521" s="134" t="s">
        <v>15983</v>
      </c>
      <c r="AL521" s="379">
        <v>1.3416666666666666</v>
      </c>
      <c r="AM521" s="391">
        <v>1.04375</v>
      </c>
      <c r="AN521" s="130">
        <v>0.07916666666666666</v>
      </c>
      <c r="AO521" s="379">
        <v>1.3055555555555556</v>
      </c>
      <c r="AP521" s="128" t="s">
        <v>15984</v>
      </c>
      <c r="AQ521" s="128" t="s">
        <v>15985</v>
      </c>
      <c r="AR521" s="416">
        <v>1.1965277777777779</v>
      </c>
      <c r="AS521" s="134" t="s">
        <v>15986</v>
      </c>
      <c r="AT521" s="379">
        <v>1.3354166666666667</v>
      </c>
      <c r="AU521" s="128" t="s">
        <v>15987</v>
      </c>
      <c r="AV521" s="393">
        <v>1.3597222222222223</v>
      </c>
      <c r="AW521" s="134" t="s">
        <v>15988</v>
      </c>
      <c r="AX521" s="134" t="s">
        <v>15989</v>
      </c>
      <c r="AY521" s="128" t="s">
        <v>15990</v>
      </c>
      <c r="BA521" s="140">
        <v>0.9340277777777778</v>
      </c>
      <c r="BB521" s="130">
        <v>0.9888888888888889</v>
      </c>
      <c r="BC521" s="422">
        <v>1.2083333333333333</v>
      </c>
      <c r="BD521" s="134" t="s">
        <v>15992</v>
      </c>
      <c r="BE521" s="128" t="s">
        <v>1055</v>
      </c>
      <c r="BF521" s="422"/>
      <c r="BG521" s="422"/>
      <c r="BH521" s="422"/>
    </row>
    <row r="522">
      <c r="A522" s="122">
        <f t="shared" si="3"/>
        <v>0</v>
      </c>
      <c r="B522" s="122">
        <f t="shared" si="4"/>
        <v>0</v>
      </c>
      <c r="C522" s="122">
        <f t="shared" si="5"/>
        <v>0</v>
      </c>
      <c r="D522" s="122">
        <f t="shared" si="6"/>
        <v>0</v>
      </c>
      <c r="E522" s="122">
        <f t="shared" si="2"/>
        <v>473</v>
      </c>
      <c r="F522" s="135" t="s">
        <v>16002</v>
      </c>
      <c r="H522" s="135" t="s">
        <v>16003</v>
      </c>
      <c r="I522" s="135" t="s">
        <v>16004</v>
      </c>
      <c r="J522" s="135" t="s">
        <v>16006</v>
      </c>
      <c r="L522" s="175" t="s">
        <v>16007</v>
      </c>
      <c r="M522" s="175" t="s">
        <v>16008</v>
      </c>
      <c r="N522" s="169" t="s">
        <v>16009</v>
      </c>
      <c r="O522" s="123" t="s">
        <v>16010</v>
      </c>
      <c r="P522" s="138" t="s">
        <v>16011</v>
      </c>
      <c r="Q522" s="138" t="s">
        <v>16012</v>
      </c>
      <c r="R522" s="138" t="s">
        <v>16013</v>
      </c>
      <c r="S522" s="138" t="s">
        <v>16014</v>
      </c>
      <c r="T522" s="138" t="s">
        <v>16015</v>
      </c>
      <c r="U522" s="138" t="s">
        <v>16016</v>
      </c>
      <c r="V522" s="138" t="s">
        <v>16016</v>
      </c>
      <c r="W522" s="138" t="s">
        <v>16017</v>
      </c>
      <c r="X522" s="138" t="s">
        <v>16018</v>
      </c>
      <c r="Y522" s="138" t="s">
        <v>16019</v>
      </c>
      <c r="Z522" s="138" t="s">
        <v>16020</v>
      </c>
      <c r="AA522" s="128" t="s">
        <v>16021</v>
      </c>
      <c r="AB522" s="134" t="s">
        <v>16023</v>
      </c>
      <c r="AC522" s="128" t="s">
        <v>16025</v>
      </c>
      <c r="AD522" s="415">
        <v>1.4472222222222222</v>
      </c>
      <c r="AE522" s="134" t="s">
        <v>16027</v>
      </c>
      <c r="AF522" s="379">
        <v>1.3847222222222222</v>
      </c>
      <c r="AG522" s="134" t="s">
        <v>16030</v>
      </c>
      <c r="AH522" s="128" t="s">
        <v>16031</v>
      </c>
      <c r="AI522" s="138" t="s">
        <v>15769</v>
      </c>
      <c r="AJ522" s="401">
        <v>1.0854166666666667</v>
      </c>
      <c r="AK522" s="379">
        <v>1.9354166666666666</v>
      </c>
      <c r="AL522" s="379">
        <v>1.3465277777777778</v>
      </c>
      <c r="AM522" s="138" t="s">
        <v>16032</v>
      </c>
      <c r="AN522" s="134" t="s">
        <v>1055</v>
      </c>
      <c r="AO522" s="134" t="s">
        <v>16033</v>
      </c>
      <c r="AP522" s="416">
        <v>1.0270833333333333</v>
      </c>
      <c r="AQ522" s="416">
        <v>1.0145833333333334</v>
      </c>
      <c r="AR522" s="128" t="s">
        <v>16034</v>
      </c>
      <c r="AS522" s="379">
        <v>1.1694444444444445</v>
      </c>
      <c r="AT522" s="134" t="s">
        <v>16035</v>
      </c>
      <c r="AU522" s="416">
        <v>1.3715277777777777</v>
      </c>
      <c r="AV522" s="128" t="s">
        <v>16036</v>
      </c>
      <c r="AW522" s="379">
        <v>1.3166666666666667</v>
      </c>
      <c r="AX522" s="130">
        <v>0.9659722222222222</v>
      </c>
      <c r="AY522" s="140">
        <v>0.7659722222222223</v>
      </c>
      <c r="BA522" s="128" t="s">
        <v>16037</v>
      </c>
      <c r="BB522" s="134" t="s">
        <v>16038</v>
      </c>
      <c r="BC522" s="141" t="s">
        <v>16039</v>
      </c>
      <c r="BD522" s="379">
        <v>1.2402777777777778</v>
      </c>
      <c r="BE522" s="416">
        <v>1.1840277777777777</v>
      </c>
      <c r="BF522" s="141"/>
      <c r="BG522" s="141"/>
      <c r="BH522" s="141"/>
    </row>
    <row r="523">
      <c r="A523" s="122">
        <f t="shared" si="3"/>
        <v>0</v>
      </c>
      <c r="B523" s="122">
        <f t="shared" si="4"/>
        <v>0</v>
      </c>
      <c r="C523" s="122">
        <f t="shared" si="5"/>
        <v>0</v>
      </c>
      <c r="D523" s="122">
        <f t="shared" si="6"/>
        <v>0</v>
      </c>
      <c r="E523" s="122">
        <f t="shared" si="2"/>
        <v>415</v>
      </c>
      <c r="F523" s="135" t="s">
        <v>16042</v>
      </c>
      <c r="H523" s="135" t="s">
        <v>16043</v>
      </c>
      <c r="I523" s="135" t="s">
        <v>16044</v>
      </c>
      <c r="J523" s="135" t="s">
        <v>16045</v>
      </c>
      <c r="L523" s="175" t="s">
        <v>16046</v>
      </c>
      <c r="M523" s="175" t="s">
        <v>1196</v>
      </c>
      <c r="N523" s="169" t="s">
        <v>16047</v>
      </c>
      <c r="O523" s="123" t="s">
        <v>16048</v>
      </c>
      <c r="P523" s="391">
        <v>1.0944444444444446</v>
      </c>
      <c r="Q523" s="391">
        <v>1.09375</v>
      </c>
      <c r="R523" s="391">
        <v>1.2229166666666667</v>
      </c>
      <c r="S523" s="391">
        <v>1.4236111111111112</v>
      </c>
      <c r="T523" s="391">
        <v>1.6208333333333333</v>
      </c>
      <c r="U523" s="391">
        <v>1.4472222222222222</v>
      </c>
      <c r="V523" s="391">
        <v>1.4472222222222222</v>
      </c>
      <c r="W523" s="142">
        <v>0.7944444444444444</v>
      </c>
      <c r="X523" s="391">
        <v>1.5631944444444446</v>
      </c>
      <c r="Y523" s="391">
        <v>1.5131944444444445</v>
      </c>
      <c r="Z523" s="391">
        <v>1.0173611111111112</v>
      </c>
      <c r="AA523" s="393">
        <v>1.6333333333333333</v>
      </c>
      <c r="AB523" s="379">
        <v>1.4993055555555554</v>
      </c>
      <c r="AC523" s="416">
        <v>1.3381944444444445</v>
      </c>
      <c r="AD523" s="147" t="s">
        <v>16049</v>
      </c>
      <c r="AE523" s="379">
        <v>1.738888888888889</v>
      </c>
      <c r="AF523" s="134" t="s">
        <v>16050</v>
      </c>
      <c r="AG523" s="379">
        <v>1.3784722222222223</v>
      </c>
      <c r="AH523" s="416">
        <v>1.48125</v>
      </c>
      <c r="AI523" s="391">
        <v>1.4506944444444445</v>
      </c>
      <c r="AJ523" s="128" t="s">
        <v>1880</v>
      </c>
      <c r="AK523" s="134" t="s">
        <v>16051</v>
      </c>
      <c r="AL523" s="134" t="s">
        <v>16052</v>
      </c>
      <c r="AM523" s="391">
        <v>1.05</v>
      </c>
      <c r="AN523" s="130">
        <v>0.08125</v>
      </c>
      <c r="AO523" s="379">
        <v>1.3083333333333333</v>
      </c>
      <c r="AP523" s="128" t="s">
        <v>16054</v>
      </c>
      <c r="AQ523" s="128" t="s">
        <v>1538</v>
      </c>
      <c r="AR523" s="416">
        <v>1.1993055555555556</v>
      </c>
      <c r="AS523" s="134" t="s">
        <v>16056</v>
      </c>
      <c r="AT523" s="379">
        <v>1.3375</v>
      </c>
      <c r="AU523" s="128" t="s">
        <v>16058</v>
      </c>
      <c r="AV523" s="393">
        <v>1.3652777777777778</v>
      </c>
      <c r="AW523" s="134" t="s">
        <v>16059</v>
      </c>
      <c r="AX523" s="134" t="s">
        <v>16060</v>
      </c>
      <c r="AY523" s="128" t="s">
        <v>16061</v>
      </c>
      <c r="BA523" s="140">
        <v>0.9361111111111111</v>
      </c>
      <c r="BB523" s="130">
        <v>0.9916666666666667</v>
      </c>
      <c r="BC523" s="422">
        <v>1.2125</v>
      </c>
      <c r="BD523" s="134" t="s">
        <v>16062</v>
      </c>
      <c r="BE523" s="128" t="s">
        <v>16063</v>
      </c>
      <c r="BF523" s="422"/>
      <c r="BG523" s="422"/>
      <c r="BH523" s="422"/>
    </row>
    <row r="524">
      <c r="A524" s="122">
        <f t="shared" si="3"/>
        <v>0</v>
      </c>
      <c r="B524" s="122">
        <f t="shared" si="4"/>
        <v>0</v>
      </c>
      <c r="C524" s="122">
        <f t="shared" si="5"/>
        <v>0</v>
      </c>
      <c r="D524" s="122">
        <f t="shared" si="6"/>
        <v>0</v>
      </c>
      <c r="E524" s="122">
        <f t="shared" si="2"/>
        <v>527</v>
      </c>
      <c r="F524" s="135">
        <v>174.0</v>
      </c>
      <c r="H524" s="135">
        <v>174.0</v>
      </c>
      <c r="I524" s="135">
        <v>174.0</v>
      </c>
      <c r="J524" s="135">
        <v>174.0</v>
      </c>
      <c r="L524" s="175" t="s">
        <v>16068</v>
      </c>
      <c r="M524" s="175" t="s">
        <v>16070</v>
      </c>
      <c r="N524" s="169" t="s">
        <v>16071</v>
      </c>
      <c r="O524" s="123" t="s">
        <v>16073</v>
      </c>
      <c r="P524" s="138" t="s">
        <v>16074</v>
      </c>
      <c r="Q524" s="138" t="s">
        <v>16075</v>
      </c>
      <c r="R524" s="138" t="s">
        <v>16076</v>
      </c>
      <c r="S524" s="138" t="s">
        <v>16077</v>
      </c>
      <c r="T524" s="138" t="s">
        <v>16078</v>
      </c>
      <c r="U524" s="138" t="s">
        <v>16079</v>
      </c>
      <c r="V524" s="138" t="s">
        <v>16079</v>
      </c>
      <c r="W524" s="138" t="s">
        <v>16080</v>
      </c>
      <c r="X524" s="138" t="s">
        <v>16082</v>
      </c>
      <c r="Y524" s="138" t="s">
        <v>16083</v>
      </c>
      <c r="Z524" s="138" t="s">
        <v>16085</v>
      </c>
      <c r="AA524" s="128" t="s">
        <v>16086</v>
      </c>
      <c r="AB524" s="134" t="s">
        <v>16088</v>
      </c>
      <c r="AC524" s="128" t="s">
        <v>16089</v>
      </c>
      <c r="AD524" s="415">
        <v>1.45</v>
      </c>
      <c r="AE524" s="134" t="s">
        <v>16092</v>
      </c>
      <c r="AF524" s="379">
        <v>1.3895833333333334</v>
      </c>
      <c r="AG524" s="134" t="s">
        <v>16093</v>
      </c>
      <c r="AH524" s="128" t="s">
        <v>16094</v>
      </c>
      <c r="AI524" s="138" t="s">
        <v>15822</v>
      </c>
      <c r="AJ524" s="393">
        <v>1.0895833333333333</v>
      </c>
      <c r="AK524" s="379">
        <v>1.9395833333333334</v>
      </c>
      <c r="AL524" s="379">
        <v>1.3506944444444444</v>
      </c>
      <c r="AM524" s="138" t="s">
        <v>16096</v>
      </c>
      <c r="AN524" s="134" t="s">
        <v>16098</v>
      </c>
      <c r="AO524" s="134" t="s">
        <v>16099</v>
      </c>
      <c r="AP524" s="416">
        <v>1.0319444444444446</v>
      </c>
      <c r="AQ524" s="416">
        <v>1.0256944444444445</v>
      </c>
      <c r="AR524" s="128" t="s">
        <v>16101</v>
      </c>
      <c r="AS524" s="379">
        <v>1.1777777777777778</v>
      </c>
      <c r="AT524" s="134" t="s">
        <v>16103</v>
      </c>
      <c r="AU524" s="416">
        <v>1.3763888888888889</v>
      </c>
      <c r="AV524" s="128" t="s">
        <v>16105</v>
      </c>
      <c r="AW524" s="379">
        <v>1.3208333333333333</v>
      </c>
      <c r="AX524" s="130">
        <v>0.9673611111111111</v>
      </c>
      <c r="AY524" s="140">
        <v>0.7673611111111112</v>
      </c>
      <c r="BA524" s="128" t="s">
        <v>16106</v>
      </c>
      <c r="BB524" s="134" t="s">
        <v>16107</v>
      </c>
      <c r="BC524" s="141" t="s">
        <v>16108</v>
      </c>
      <c r="BD524" s="379">
        <v>1.2527777777777778</v>
      </c>
      <c r="BE524" s="416">
        <v>1.1854166666666666</v>
      </c>
      <c r="BF524" s="141"/>
      <c r="BG524" s="141"/>
      <c r="BH524" s="141"/>
    </row>
    <row r="525">
      <c r="A525" s="122">
        <f t="shared" si="3"/>
        <v>0</v>
      </c>
      <c r="B525" s="122">
        <f t="shared" si="4"/>
        <v>0</v>
      </c>
      <c r="C525" s="122">
        <f t="shared" si="5"/>
        <v>0</v>
      </c>
      <c r="D525" s="122">
        <f t="shared" si="6"/>
        <v>0</v>
      </c>
      <c r="E525" s="122">
        <f t="shared" si="2"/>
        <v>410</v>
      </c>
      <c r="F525" s="135" t="s">
        <v>16109</v>
      </c>
      <c r="H525" s="135" t="s">
        <v>16110</v>
      </c>
      <c r="I525" s="135" t="s">
        <v>16111</v>
      </c>
      <c r="J525" s="135" t="s">
        <v>16113</v>
      </c>
      <c r="L525" s="175" t="s">
        <v>16115</v>
      </c>
      <c r="M525" s="175" t="s">
        <v>661</v>
      </c>
      <c r="N525" s="169" t="s">
        <v>16118</v>
      </c>
      <c r="O525" s="123" t="s">
        <v>16121</v>
      </c>
      <c r="P525" s="391">
        <v>1.101388888888889</v>
      </c>
      <c r="Q525" s="391">
        <v>1.0958333333333334</v>
      </c>
      <c r="R525" s="391">
        <v>1.225</v>
      </c>
      <c r="S525" s="391">
        <v>1.4305555555555556</v>
      </c>
      <c r="T525" s="391">
        <v>1.6222222222222222</v>
      </c>
      <c r="U525" s="391">
        <v>1.4479166666666667</v>
      </c>
      <c r="V525" s="391">
        <v>1.4479166666666667</v>
      </c>
      <c r="W525" s="142">
        <v>0.7958333333333333</v>
      </c>
      <c r="X525" s="391">
        <v>1.56875</v>
      </c>
      <c r="Y525" s="391">
        <v>1.5222222222222221</v>
      </c>
      <c r="Z525" s="391">
        <v>1.020138888888889</v>
      </c>
      <c r="AA525" s="393">
        <v>1.6388888888888888</v>
      </c>
      <c r="AB525" s="379">
        <v>1.5027777777777778</v>
      </c>
      <c r="AC525" s="416">
        <v>1.3444444444444446</v>
      </c>
      <c r="AD525" s="147" t="s">
        <v>16125</v>
      </c>
      <c r="AE525" s="379">
        <v>1.7430555555555556</v>
      </c>
      <c r="AF525" s="134" t="s">
        <v>16127</v>
      </c>
      <c r="AG525" s="379">
        <v>1.3819444444444444</v>
      </c>
      <c r="AH525" s="416">
        <v>1.4930555555555556</v>
      </c>
      <c r="AI525" s="391">
        <v>1.4555555555555555</v>
      </c>
      <c r="AJ525" s="128" t="s">
        <v>16128</v>
      </c>
      <c r="AK525" s="134" t="s">
        <v>16129</v>
      </c>
      <c r="AL525" s="134" t="s">
        <v>16130</v>
      </c>
      <c r="AM525" s="391">
        <v>1.0520833333333333</v>
      </c>
      <c r="AN525" s="130">
        <v>0.08472222222222223</v>
      </c>
      <c r="AO525" s="379">
        <v>1.3118055555555554</v>
      </c>
      <c r="AP525" s="128" t="s">
        <v>16131</v>
      </c>
      <c r="AQ525" s="128" t="s">
        <v>16132</v>
      </c>
      <c r="AR525" s="416">
        <v>1.2020833333333334</v>
      </c>
      <c r="AS525" s="134" t="s">
        <v>16133</v>
      </c>
      <c r="AT525" s="379">
        <v>1.3402777777777777</v>
      </c>
      <c r="AU525" s="128" t="s">
        <v>16134</v>
      </c>
      <c r="AV525" s="393">
        <v>1.367361111111111</v>
      </c>
      <c r="AW525" s="134" t="s">
        <v>16136</v>
      </c>
      <c r="AX525" s="134" t="s">
        <v>16137</v>
      </c>
      <c r="AY525" s="128" t="s">
        <v>16138</v>
      </c>
      <c r="BA525" s="140">
        <v>0.9395833333333333</v>
      </c>
      <c r="BB525" s="130">
        <v>0.99375</v>
      </c>
      <c r="BC525" s="422">
        <v>1.2145833333333333</v>
      </c>
      <c r="BD525" s="134" t="s">
        <v>16140</v>
      </c>
      <c r="BE525" s="128" t="s">
        <v>1055</v>
      </c>
      <c r="BF525" s="422"/>
      <c r="BG525" s="422"/>
      <c r="BH525" s="422"/>
    </row>
    <row r="526">
      <c r="A526" s="122">
        <f t="shared" si="3"/>
        <v>0</v>
      </c>
      <c r="B526" s="122">
        <f t="shared" si="4"/>
        <v>0</v>
      </c>
      <c r="C526" s="122">
        <f t="shared" si="5"/>
        <v>0</v>
      </c>
      <c r="D526" s="122">
        <f t="shared" si="6"/>
        <v>0</v>
      </c>
      <c r="E526" s="122">
        <f t="shared" si="2"/>
        <v>554</v>
      </c>
      <c r="F526" s="135" t="s">
        <v>16143</v>
      </c>
      <c r="H526" s="135" t="s">
        <v>16144</v>
      </c>
      <c r="I526" s="135" t="s">
        <v>16145</v>
      </c>
      <c r="J526" s="135" t="s">
        <v>16146</v>
      </c>
      <c r="L526" s="175" t="s">
        <v>16148</v>
      </c>
      <c r="M526" s="175" t="s">
        <v>16149</v>
      </c>
      <c r="N526" s="169" t="s">
        <v>16150</v>
      </c>
      <c r="O526" s="123" t="s">
        <v>16151</v>
      </c>
      <c r="P526" s="138" t="s">
        <v>16153</v>
      </c>
      <c r="Q526" s="138" t="s">
        <v>1178</v>
      </c>
      <c r="R526" s="138" t="s">
        <v>3413</v>
      </c>
      <c r="S526" s="138" t="s">
        <v>16154</v>
      </c>
      <c r="T526" s="138" t="s">
        <v>16155</v>
      </c>
      <c r="U526" s="138" t="s">
        <v>16156</v>
      </c>
      <c r="V526" s="138" t="s">
        <v>16156</v>
      </c>
      <c r="W526" s="138" t="s">
        <v>16158</v>
      </c>
      <c r="X526" s="138" t="s">
        <v>16159</v>
      </c>
      <c r="Y526" s="138" t="s">
        <v>16160</v>
      </c>
      <c r="Z526" s="138" t="s">
        <v>16161</v>
      </c>
      <c r="AA526" s="128" t="s">
        <v>16163</v>
      </c>
      <c r="AB526" s="134" t="s">
        <v>16164</v>
      </c>
      <c r="AC526" s="128" t="s">
        <v>16165</v>
      </c>
      <c r="AD526" s="415">
        <v>1.4548611111111112</v>
      </c>
      <c r="AE526" s="134" t="s">
        <v>16166</v>
      </c>
      <c r="AF526" s="379">
        <v>1.3958333333333333</v>
      </c>
      <c r="AG526" s="134" t="s">
        <v>16167</v>
      </c>
      <c r="AH526" s="128" t="s">
        <v>16169</v>
      </c>
      <c r="AI526" s="138" t="s">
        <v>15870</v>
      </c>
      <c r="AJ526" s="393">
        <v>1.0902777777777777</v>
      </c>
      <c r="AK526" s="379">
        <v>1.9472222222222222</v>
      </c>
      <c r="AL526" s="379">
        <v>1.3569444444444445</v>
      </c>
      <c r="AM526" s="138" t="s">
        <v>16171</v>
      </c>
      <c r="AN526" s="134" t="s">
        <v>923</v>
      </c>
      <c r="AO526" s="134" t="s">
        <v>16173</v>
      </c>
      <c r="AP526" s="416">
        <v>1.0368055555555555</v>
      </c>
      <c r="AQ526" s="416">
        <v>1.0270833333333333</v>
      </c>
      <c r="AR526" s="128" t="s">
        <v>16174</v>
      </c>
      <c r="AS526" s="379">
        <v>1.1895833333333334</v>
      </c>
      <c r="AT526" s="134" t="s">
        <v>16175</v>
      </c>
      <c r="AU526" s="416">
        <v>1.3819444444444444</v>
      </c>
      <c r="AV526" s="128" t="s">
        <v>16176</v>
      </c>
      <c r="AW526" s="379">
        <v>1.323611111111111</v>
      </c>
      <c r="AX526" s="130">
        <v>0.9701388888888889</v>
      </c>
      <c r="AY526" s="140">
        <v>0.7701388888888889</v>
      </c>
      <c r="BA526" s="128" t="s">
        <v>16178</v>
      </c>
      <c r="BB526" s="134" t="s">
        <v>16179</v>
      </c>
      <c r="BC526" s="141" t="s">
        <v>16181</v>
      </c>
      <c r="BD526" s="379">
        <v>1.2569444444444444</v>
      </c>
      <c r="BE526" s="416">
        <v>1.20625</v>
      </c>
      <c r="BF526" s="141"/>
      <c r="BG526" s="141"/>
      <c r="BH526" s="141"/>
    </row>
    <row r="527">
      <c r="A527" s="122">
        <f t="shared" si="3"/>
        <v>0</v>
      </c>
      <c r="B527" s="122">
        <f t="shared" si="4"/>
        <v>0</v>
      </c>
      <c r="C527" s="122">
        <f t="shared" si="5"/>
        <v>0</v>
      </c>
      <c r="D527" s="122">
        <f t="shared" si="6"/>
        <v>0</v>
      </c>
      <c r="E527" s="122">
        <f t="shared" si="2"/>
        <v>267</v>
      </c>
      <c r="F527" s="135">
        <v>175.0</v>
      </c>
      <c r="H527" s="135">
        <v>175.0</v>
      </c>
      <c r="I527" s="135">
        <v>175.0</v>
      </c>
      <c r="J527" s="135">
        <v>175.0</v>
      </c>
      <c r="L527" s="175" t="s">
        <v>16183</v>
      </c>
      <c r="M527" s="175" t="s">
        <v>16184</v>
      </c>
      <c r="N527" s="169" t="s">
        <v>16185</v>
      </c>
      <c r="O527" s="123" t="s">
        <v>16186</v>
      </c>
      <c r="P527" s="391">
        <v>1.10625</v>
      </c>
      <c r="Q527" s="391">
        <v>1.1006944444444444</v>
      </c>
      <c r="R527" s="391">
        <v>1.2326388888888888</v>
      </c>
      <c r="S527" s="391">
        <v>1.4319444444444445</v>
      </c>
      <c r="T527" s="391">
        <v>1.6243055555555554</v>
      </c>
      <c r="U527" s="391">
        <v>1.45</v>
      </c>
      <c r="V527" s="391">
        <v>1.45</v>
      </c>
      <c r="W527" s="142">
        <v>0.8</v>
      </c>
      <c r="X527" s="391">
        <v>1.5784722222222223</v>
      </c>
      <c r="Y527" s="391">
        <v>1.5284722222222222</v>
      </c>
      <c r="Z527" s="391">
        <v>1.0277777777777777</v>
      </c>
      <c r="AA527" s="393">
        <v>1.6423611111111112</v>
      </c>
      <c r="AB527" s="379">
        <v>1.5069444444444444</v>
      </c>
      <c r="AC527" s="416">
        <v>1.35</v>
      </c>
      <c r="AD527" s="147" t="s">
        <v>16188</v>
      </c>
      <c r="AE527" s="379">
        <v>1.7458333333333333</v>
      </c>
      <c r="AF527" s="134" t="s">
        <v>16190</v>
      </c>
      <c r="AG527" s="379">
        <v>1.3875</v>
      </c>
      <c r="AH527" s="416">
        <v>1.5006944444444446</v>
      </c>
      <c r="AI527" s="391">
        <v>1.4659722222222222</v>
      </c>
      <c r="AJ527" s="128" t="s">
        <v>16191</v>
      </c>
      <c r="AK527" s="134" t="s">
        <v>16193</v>
      </c>
      <c r="AL527" s="134" t="s">
        <v>16194</v>
      </c>
      <c r="AM527" s="391">
        <v>1.05625</v>
      </c>
      <c r="AN527" s="130">
        <v>0.08680555555555555</v>
      </c>
      <c r="AO527" s="379">
        <v>1.3138888888888889</v>
      </c>
      <c r="AP527" s="128" t="s">
        <v>16195</v>
      </c>
      <c r="AQ527" s="128" t="s">
        <v>16196</v>
      </c>
      <c r="AR527" s="416">
        <v>1.2173611111111111</v>
      </c>
      <c r="AS527" s="134" t="s">
        <v>16197</v>
      </c>
      <c r="AT527" s="379">
        <v>1.3430555555555554</v>
      </c>
      <c r="AU527" s="128" t="s">
        <v>16198</v>
      </c>
      <c r="AV527" s="393">
        <v>1.3736111111111111</v>
      </c>
      <c r="AW527" s="134" t="s">
        <v>16199</v>
      </c>
      <c r="AX527" s="134" t="s">
        <v>16200</v>
      </c>
      <c r="AY527" s="128" t="s">
        <v>16202</v>
      </c>
      <c r="BA527" s="140">
        <v>0.9416666666666667</v>
      </c>
      <c r="BB527" s="130">
        <v>0.9958333333333333</v>
      </c>
      <c r="BC527" s="422">
        <v>1.21875</v>
      </c>
      <c r="BD527" s="134" t="s">
        <v>876</v>
      </c>
      <c r="BE527" s="128" t="s">
        <v>16203</v>
      </c>
      <c r="BF527" s="422"/>
      <c r="BG527" s="422"/>
      <c r="BH527" s="422"/>
    </row>
    <row r="528">
      <c r="A528" s="122">
        <f t="shared" si="3"/>
        <v>0</v>
      </c>
      <c r="B528" s="122">
        <f t="shared" si="4"/>
        <v>0</v>
      </c>
      <c r="C528" s="122">
        <f t="shared" si="5"/>
        <v>0</v>
      </c>
      <c r="D528" s="122">
        <f t="shared" si="6"/>
        <v>0</v>
      </c>
      <c r="E528" s="122">
        <f t="shared" si="2"/>
        <v>486</v>
      </c>
      <c r="F528" s="135" t="s">
        <v>16205</v>
      </c>
      <c r="H528" s="135" t="s">
        <v>16206</v>
      </c>
      <c r="I528" s="135" t="s">
        <v>16207</v>
      </c>
      <c r="J528" s="135" t="s">
        <v>16208</v>
      </c>
      <c r="L528" s="175" t="s">
        <v>615</v>
      </c>
      <c r="M528" s="175" t="s">
        <v>615</v>
      </c>
      <c r="N528" s="169" t="s">
        <v>16210</v>
      </c>
      <c r="O528" s="123" t="s">
        <v>16211</v>
      </c>
      <c r="P528" s="138" t="s">
        <v>16212</v>
      </c>
      <c r="Q528" s="138" t="s">
        <v>16213</v>
      </c>
      <c r="R528" s="138" t="s">
        <v>16214</v>
      </c>
      <c r="S528" s="138" t="s">
        <v>16215</v>
      </c>
      <c r="T528" s="138" t="s">
        <v>12215</v>
      </c>
      <c r="U528" s="138" t="s">
        <v>1857</v>
      </c>
      <c r="V528" s="138" t="s">
        <v>1857</v>
      </c>
      <c r="W528" s="138" t="s">
        <v>3666</v>
      </c>
      <c r="X528" s="138" t="s">
        <v>16216</v>
      </c>
      <c r="Y528" s="138" t="s">
        <v>16218</v>
      </c>
      <c r="Z528" s="138" t="s">
        <v>16219</v>
      </c>
      <c r="AA528" s="128" t="s">
        <v>16220</v>
      </c>
      <c r="AB528" s="134" t="s">
        <v>16221</v>
      </c>
      <c r="AC528" s="128" t="s">
        <v>16222</v>
      </c>
      <c r="AD528" s="415">
        <v>1.4597222222222221</v>
      </c>
      <c r="AE528" s="134" t="s">
        <v>16223</v>
      </c>
      <c r="AF528" s="379">
        <v>1.4041666666666666</v>
      </c>
      <c r="AG528" s="134" t="s">
        <v>16225</v>
      </c>
      <c r="AH528" s="128" t="s">
        <v>16226</v>
      </c>
      <c r="AI528" s="138" t="s">
        <v>15916</v>
      </c>
      <c r="AJ528" s="393">
        <v>1.0930555555555554</v>
      </c>
      <c r="AK528" s="379">
        <v>1.9527777777777777</v>
      </c>
      <c r="AL528" s="379">
        <v>1.3645833333333333</v>
      </c>
      <c r="AM528" s="138" t="s">
        <v>16228</v>
      </c>
      <c r="AN528" s="134" t="s">
        <v>16229</v>
      </c>
      <c r="AO528" s="134" t="s">
        <v>16230</v>
      </c>
      <c r="AP528" s="416">
        <v>1.0402777777777779</v>
      </c>
      <c r="AQ528" s="416">
        <v>1.0444444444444445</v>
      </c>
      <c r="AR528" s="128" t="s">
        <v>16231</v>
      </c>
      <c r="AS528" s="379">
        <v>1.19375</v>
      </c>
      <c r="AT528" s="134" t="s">
        <v>16232</v>
      </c>
      <c r="AU528" s="416">
        <v>1.386111111111111</v>
      </c>
      <c r="AV528" s="128" t="s">
        <v>16233</v>
      </c>
      <c r="AW528" s="379">
        <v>1.325</v>
      </c>
      <c r="AX528" s="130">
        <v>0.975</v>
      </c>
      <c r="AY528" s="140">
        <v>0.775</v>
      </c>
      <c r="BA528" s="128" t="s">
        <v>16234</v>
      </c>
      <c r="BB528" s="134" t="s">
        <v>862</v>
      </c>
      <c r="BC528" s="141" t="s">
        <v>16235</v>
      </c>
      <c r="BD528" s="379">
        <v>1.2631944444444445</v>
      </c>
      <c r="BE528" s="416">
        <v>1.2083333333333333</v>
      </c>
      <c r="BF528" s="141"/>
      <c r="BG528" s="141"/>
      <c r="BH528" s="141"/>
    </row>
    <row r="529">
      <c r="A529" s="122">
        <f t="shared" si="3"/>
        <v>0</v>
      </c>
      <c r="B529" s="122">
        <f t="shared" si="4"/>
        <v>0</v>
      </c>
      <c r="C529" s="122">
        <f t="shared" si="5"/>
        <v>0</v>
      </c>
      <c r="D529" s="122">
        <f t="shared" si="6"/>
        <v>0</v>
      </c>
      <c r="E529" s="122">
        <f t="shared" si="2"/>
        <v>340</v>
      </c>
      <c r="F529" s="135" t="s">
        <v>16237</v>
      </c>
      <c r="H529" s="135" t="s">
        <v>16238</v>
      </c>
      <c r="I529" s="135" t="s">
        <v>16239</v>
      </c>
      <c r="J529" s="135" t="s">
        <v>16240</v>
      </c>
      <c r="L529" s="175" t="s">
        <v>16241</v>
      </c>
      <c r="M529" s="175" t="s">
        <v>16242</v>
      </c>
      <c r="N529" s="169" t="s">
        <v>16243</v>
      </c>
      <c r="O529" s="123" t="s">
        <v>16244</v>
      </c>
      <c r="P529" s="391">
        <v>1.1125</v>
      </c>
      <c r="Q529" s="391">
        <v>1.1027777777777779</v>
      </c>
      <c r="R529" s="391">
        <v>1.2340277777777777</v>
      </c>
      <c r="S529" s="391">
        <v>1.4409722222222223</v>
      </c>
      <c r="T529" s="391">
        <v>1.63125</v>
      </c>
      <c r="U529" s="391">
        <v>1.4534722222222223</v>
      </c>
      <c r="V529" s="391">
        <v>1.4534722222222223</v>
      </c>
      <c r="W529" s="142">
        <v>0.8013888888888889</v>
      </c>
      <c r="X529" s="391">
        <v>1.5819444444444444</v>
      </c>
      <c r="Y529" s="391">
        <v>1.538888888888889</v>
      </c>
      <c r="Z529" s="391">
        <v>1.0319444444444446</v>
      </c>
      <c r="AA529" s="393">
        <v>1.648611111111111</v>
      </c>
      <c r="AB529" s="379">
        <v>1.511111111111111</v>
      </c>
      <c r="AC529" s="416">
        <v>1.3527777777777779</v>
      </c>
      <c r="AD529" s="147" t="s">
        <v>16245</v>
      </c>
      <c r="AE529" s="379">
        <v>1.7506944444444446</v>
      </c>
      <c r="AF529" s="134" t="s">
        <v>16246</v>
      </c>
      <c r="AG529" s="379">
        <v>1.3930555555555555</v>
      </c>
      <c r="AH529" s="416">
        <v>1.5055555555555555</v>
      </c>
      <c r="AI529" s="391">
        <v>1.4701388888888889</v>
      </c>
      <c r="AJ529" s="128" t="s">
        <v>16248</v>
      </c>
      <c r="AK529" s="134" t="s">
        <v>16249</v>
      </c>
      <c r="AL529" s="134" t="s">
        <v>16250</v>
      </c>
      <c r="AM529" s="391">
        <v>1.0631944444444446</v>
      </c>
      <c r="AN529" s="130">
        <v>0.0875</v>
      </c>
      <c r="AO529" s="379">
        <v>1.31875</v>
      </c>
      <c r="AP529" s="128" t="s">
        <v>16251</v>
      </c>
      <c r="AQ529" s="128" t="s">
        <v>16252</v>
      </c>
      <c r="AR529" s="416">
        <v>1.2256944444444444</v>
      </c>
      <c r="AS529" s="134" t="s">
        <v>16253</v>
      </c>
      <c r="AT529" s="379">
        <v>1.3472222222222223</v>
      </c>
      <c r="AU529" s="128" t="s">
        <v>16254</v>
      </c>
      <c r="AV529" s="393">
        <v>1.3743055555555554</v>
      </c>
      <c r="AW529" s="134" t="s">
        <v>16255</v>
      </c>
      <c r="AX529" s="134" t="s">
        <v>16256</v>
      </c>
      <c r="AY529" s="128" t="s">
        <v>16257</v>
      </c>
      <c r="BA529" s="140">
        <v>0.9430555555555555</v>
      </c>
      <c r="BB529" s="130">
        <v>0.9979166666666667</v>
      </c>
      <c r="BC529" s="422">
        <v>1.2215277777777778</v>
      </c>
      <c r="BD529" s="134" t="s">
        <v>876</v>
      </c>
      <c r="BE529" s="128" t="s">
        <v>16258</v>
      </c>
      <c r="BF529" s="422"/>
      <c r="BG529" s="422"/>
      <c r="BH529" s="422"/>
    </row>
    <row r="530">
      <c r="A530" s="122">
        <f t="shared" si="3"/>
        <v>0</v>
      </c>
      <c r="B530" s="122">
        <f t="shared" si="4"/>
        <v>0</v>
      </c>
      <c r="C530" s="122">
        <f t="shared" si="5"/>
        <v>0</v>
      </c>
      <c r="D530" s="122">
        <f t="shared" si="6"/>
        <v>0</v>
      </c>
      <c r="E530" s="122">
        <f t="shared" si="2"/>
        <v>322</v>
      </c>
      <c r="F530" s="135">
        <v>176.0</v>
      </c>
      <c r="H530" s="135">
        <v>176.0</v>
      </c>
      <c r="I530" s="135">
        <v>176.0</v>
      </c>
      <c r="J530" s="135">
        <v>176.0</v>
      </c>
      <c r="L530" s="175" t="s">
        <v>16259</v>
      </c>
      <c r="M530" s="175" t="s">
        <v>16260</v>
      </c>
      <c r="N530" s="169" t="s">
        <v>615</v>
      </c>
      <c r="O530" s="123" t="s">
        <v>16261</v>
      </c>
      <c r="P530" s="138" t="s">
        <v>16262</v>
      </c>
      <c r="Q530" s="138" t="s">
        <v>16263</v>
      </c>
      <c r="R530" s="138" t="s">
        <v>16264</v>
      </c>
      <c r="S530" s="138" t="s">
        <v>16265</v>
      </c>
      <c r="T530" s="138" t="s">
        <v>16266</v>
      </c>
      <c r="U530" s="138" t="s">
        <v>16267</v>
      </c>
      <c r="V530" s="138" t="s">
        <v>16267</v>
      </c>
      <c r="W530" s="138" t="s">
        <v>16268</v>
      </c>
      <c r="X530" s="138" t="s">
        <v>16269</v>
      </c>
      <c r="Y530" s="138" t="s">
        <v>16270</v>
      </c>
      <c r="Z530" s="138" t="s">
        <v>16271</v>
      </c>
      <c r="AA530" s="128" t="s">
        <v>16272</v>
      </c>
      <c r="AB530" s="134" t="s">
        <v>16273</v>
      </c>
      <c r="AC530" s="128" t="s">
        <v>16274</v>
      </c>
      <c r="AD530" s="415">
        <v>1.4631944444444445</v>
      </c>
      <c r="AE530" s="134" t="s">
        <v>16275</v>
      </c>
      <c r="AF530" s="379">
        <v>1.4118055555555555</v>
      </c>
      <c r="AG530" s="134" t="s">
        <v>16276</v>
      </c>
      <c r="AH530" s="128" t="s">
        <v>16277</v>
      </c>
      <c r="AI530" s="138" t="s">
        <v>15968</v>
      </c>
      <c r="AJ530" s="393">
        <v>1.0951388888888889</v>
      </c>
      <c r="AK530" s="379">
        <v>1.9597222222222221</v>
      </c>
      <c r="AL530" s="379">
        <v>1.3701388888888888</v>
      </c>
      <c r="AM530" s="138" t="s">
        <v>16278</v>
      </c>
      <c r="AN530" s="134" t="s">
        <v>16279</v>
      </c>
      <c r="AO530" s="134" t="s">
        <v>16280</v>
      </c>
      <c r="AP530" s="416">
        <v>1.0486111111111112</v>
      </c>
      <c r="AQ530" s="416">
        <v>1.0465277777777777</v>
      </c>
      <c r="AR530" s="128" t="s">
        <v>16281</v>
      </c>
      <c r="AS530" s="379">
        <v>1.1944444444444444</v>
      </c>
      <c r="AT530" s="134" t="s">
        <v>16282</v>
      </c>
      <c r="AU530" s="416">
        <v>1.3923611111111112</v>
      </c>
      <c r="AV530" s="128" t="s">
        <v>16283</v>
      </c>
      <c r="AW530" s="379">
        <v>1.3277777777777777</v>
      </c>
      <c r="AX530" s="130">
        <v>0.9805555555555555</v>
      </c>
      <c r="AY530" s="140">
        <v>0.7784722222222222</v>
      </c>
      <c r="BA530" s="128" t="s">
        <v>16284</v>
      </c>
      <c r="BB530" s="134" t="s">
        <v>16285</v>
      </c>
      <c r="BC530" s="141" t="s">
        <v>16286</v>
      </c>
      <c r="BD530" s="379">
        <v>1.2638888888888888</v>
      </c>
      <c r="BE530" s="416">
        <v>1.21875</v>
      </c>
      <c r="BF530" s="141"/>
      <c r="BG530" s="141"/>
      <c r="BH530" s="141"/>
    </row>
    <row r="531">
      <c r="A531" s="122">
        <f t="shared" si="3"/>
        <v>0</v>
      </c>
      <c r="B531" s="122">
        <f t="shared" si="4"/>
        <v>0</v>
      </c>
      <c r="C531" s="122">
        <f t="shared" si="5"/>
        <v>0</v>
      </c>
      <c r="D531" s="122">
        <f t="shared" si="6"/>
        <v>0</v>
      </c>
      <c r="E531" s="122">
        <f t="shared" si="2"/>
        <v>277</v>
      </c>
      <c r="F531" s="135" t="s">
        <v>16288</v>
      </c>
      <c r="H531" s="135" t="s">
        <v>16289</v>
      </c>
      <c r="I531" s="135" t="s">
        <v>16290</v>
      </c>
      <c r="J531" s="135" t="s">
        <v>16291</v>
      </c>
      <c r="L531" s="175" t="s">
        <v>615</v>
      </c>
      <c r="M531" s="175" t="s">
        <v>16292</v>
      </c>
      <c r="N531" s="169" t="s">
        <v>16293</v>
      </c>
      <c r="O531" s="123" t="s">
        <v>615</v>
      </c>
      <c r="P531" s="391">
        <v>1.1284722222222223</v>
      </c>
      <c r="Q531" s="391">
        <v>1.10625</v>
      </c>
      <c r="R531" s="391">
        <v>1.238888888888889</v>
      </c>
      <c r="S531" s="391">
        <v>1.448611111111111</v>
      </c>
      <c r="T531" s="391">
        <v>1.632638888888889</v>
      </c>
      <c r="U531" s="391">
        <v>1.4541666666666666</v>
      </c>
      <c r="V531" s="391">
        <v>1.4541666666666666</v>
      </c>
      <c r="W531" s="142">
        <v>0.8034722222222223</v>
      </c>
      <c r="X531" s="391">
        <v>1.5888888888888888</v>
      </c>
      <c r="Y531" s="391">
        <v>1.542361111111111</v>
      </c>
      <c r="Z531" s="391">
        <v>1.0368055555555555</v>
      </c>
      <c r="AA531" s="393">
        <v>1.6576388888888889</v>
      </c>
      <c r="AB531" s="379">
        <v>1.5180555555555555</v>
      </c>
      <c r="AC531" s="416">
        <v>1.3604166666666666</v>
      </c>
      <c r="AD531" s="147" t="s">
        <v>16294</v>
      </c>
      <c r="AE531" s="379">
        <v>1.75625</v>
      </c>
      <c r="AF531" s="134" t="s">
        <v>16295</v>
      </c>
      <c r="AG531" s="379">
        <v>1.4006944444444445</v>
      </c>
      <c r="AH531" s="416">
        <v>1.5090277777777779</v>
      </c>
      <c r="AI531" s="391">
        <v>1.4791666666666667</v>
      </c>
      <c r="AJ531" s="128" t="s">
        <v>16296</v>
      </c>
      <c r="AK531" s="134" t="s">
        <v>16297</v>
      </c>
      <c r="AL531" s="134" t="s">
        <v>16298</v>
      </c>
      <c r="AM531" s="391">
        <v>1.0680555555555555</v>
      </c>
      <c r="AN531" s="130">
        <v>0.09444444444444444</v>
      </c>
      <c r="AO531" s="379">
        <v>1.323611111111111</v>
      </c>
      <c r="AP531" s="128" t="s">
        <v>16299</v>
      </c>
      <c r="AQ531" s="128" t="s">
        <v>16300</v>
      </c>
      <c r="AR531" s="416">
        <v>1.2333333333333334</v>
      </c>
      <c r="AS531" s="134" t="s">
        <v>16301</v>
      </c>
      <c r="AT531" s="379">
        <v>1.3506944444444444</v>
      </c>
      <c r="AU531" s="128" t="s">
        <v>16302</v>
      </c>
      <c r="AV531" s="393">
        <v>1.3798611111111112</v>
      </c>
      <c r="AW531" s="134" t="s">
        <v>16303</v>
      </c>
      <c r="AX531" s="134" t="s">
        <v>16304</v>
      </c>
      <c r="AY531" s="128" t="s">
        <v>872</v>
      </c>
      <c r="BA531" s="140">
        <v>0.9451388888888889</v>
      </c>
      <c r="BB531" s="130">
        <v>0.9993055555555556</v>
      </c>
      <c r="BC531" s="422">
        <v>1.2229166666666667</v>
      </c>
      <c r="BD531" s="134" t="s">
        <v>16305</v>
      </c>
      <c r="BE531" s="128" t="s">
        <v>16306</v>
      </c>
      <c r="BF531" s="422"/>
      <c r="BG531" s="422"/>
      <c r="BH531" s="422"/>
    </row>
    <row r="532">
      <c r="A532" s="122">
        <f t="shared" si="3"/>
        <v>0</v>
      </c>
      <c r="B532" s="122">
        <f t="shared" si="4"/>
        <v>0</v>
      </c>
      <c r="C532" s="122">
        <f t="shared" si="5"/>
        <v>0</v>
      </c>
      <c r="D532" s="122">
        <f t="shared" si="6"/>
        <v>0</v>
      </c>
      <c r="E532" s="122">
        <f t="shared" si="2"/>
        <v>526</v>
      </c>
      <c r="F532" s="135" t="s">
        <v>16308</v>
      </c>
      <c r="H532" s="135" t="s">
        <v>16309</v>
      </c>
      <c r="I532" s="135" t="s">
        <v>16310</v>
      </c>
      <c r="J532" s="135" t="s">
        <v>16311</v>
      </c>
      <c r="L532" s="175" t="s">
        <v>16312</v>
      </c>
      <c r="M532" s="175" t="s">
        <v>16313</v>
      </c>
      <c r="N532" s="169" t="s">
        <v>16314</v>
      </c>
      <c r="O532" s="123" t="s">
        <v>16315</v>
      </c>
      <c r="P532" s="138" t="s">
        <v>16316</v>
      </c>
      <c r="Q532" s="138" t="s">
        <v>16317</v>
      </c>
      <c r="R532" s="138" t="s">
        <v>16318</v>
      </c>
      <c r="S532" s="138" t="s">
        <v>16319</v>
      </c>
      <c r="T532" s="138" t="s">
        <v>16320</v>
      </c>
      <c r="U532" s="138" t="s">
        <v>3926</v>
      </c>
      <c r="V532" s="138" t="s">
        <v>3926</v>
      </c>
      <c r="W532" s="138" t="s">
        <v>16321</v>
      </c>
      <c r="X532" s="138" t="s">
        <v>16322</v>
      </c>
      <c r="Y532" s="138" t="s">
        <v>16323</v>
      </c>
      <c r="Z532" s="138" t="s">
        <v>16324</v>
      </c>
      <c r="AA532" s="128" t="s">
        <v>16325</v>
      </c>
      <c r="AB532" s="134" t="s">
        <v>16326</v>
      </c>
      <c r="AC532" s="128" t="s">
        <v>16327</v>
      </c>
      <c r="AD532" s="415">
        <v>1.4659722222222222</v>
      </c>
      <c r="AE532" s="134" t="s">
        <v>16328</v>
      </c>
      <c r="AF532" s="379">
        <v>1.4194444444444445</v>
      </c>
      <c r="AG532" s="134" t="s">
        <v>16329</v>
      </c>
      <c r="AH532" s="128" t="s">
        <v>16330</v>
      </c>
      <c r="AI532" s="138" t="s">
        <v>16031</v>
      </c>
      <c r="AJ532" s="393">
        <v>1.0972222222222223</v>
      </c>
      <c r="AK532" s="379">
        <v>1.9666666666666666</v>
      </c>
      <c r="AL532" s="379">
        <v>1.3729166666666666</v>
      </c>
      <c r="AM532" s="138" t="s">
        <v>16331</v>
      </c>
      <c r="AN532" s="134" t="s">
        <v>923</v>
      </c>
      <c r="AO532" s="134" t="s">
        <v>16332</v>
      </c>
      <c r="AP532" s="416">
        <v>1.051388888888889</v>
      </c>
      <c r="AQ532" s="416">
        <v>1.0534722222222221</v>
      </c>
      <c r="AR532" s="128" t="s">
        <v>16333</v>
      </c>
      <c r="AS532" s="379">
        <v>1.1965277777777779</v>
      </c>
      <c r="AT532" s="134" t="s">
        <v>16334</v>
      </c>
      <c r="AU532" s="416">
        <v>1.4034722222222222</v>
      </c>
      <c r="AV532" s="128" t="s">
        <v>16335</v>
      </c>
      <c r="AW532" s="379">
        <v>1.3284722222222223</v>
      </c>
      <c r="AX532" s="130">
        <v>0.9840277777777777</v>
      </c>
      <c r="AY532" s="140">
        <v>0.7805555555555556</v>
      </c>
      <c r="BA532" s="128" t="s">
        <v>16336</v>
      </c>
      <c r="BB532" s="134" t="s">
        <v>16337</v>
      </c>
      <c r="BC532" s="141" t="s">
        <v>16338</v>
      </c>
      <c r="BD532" s="379">
        <v>1.2645833333333334</v>
      </c>
      <c r="BE532" s="416">
        <v>1.2208333333333334</v>
      </c>
      <c r="BF532" s="141"/>
      <c r="BG532" s="141"/>
      <c r="BH532" s="141"/>
    </row>
    <row r="533">
      <c r="A533" s="122">
        <f t="shared" si="3"/>
        <v>0</v>
      </c>
      <c r="B533" s="122">
        <f t="shared" si="4"/>
        <v>0</v>
      </c>
      <c r="C533" s="122">
        <f t="shared" si="5"/>
        <v>0</v>
      </c>
      <c r="D533" s="122">
        <f t="shared" si="6"/>
        <v>0</v>
      </c>
      <c r="E533" s="122">
        <f t="shared" si="2"/>
        <v>333</v>
      </c>
      <c r="F533" s="135">
        <v>177.0</v>
      </c>
      <c r="H533" s="135">
        <v>177.0</v>
      </c>
      <c r="I533" s="135">
        <v>177.0</v>
      </c>
      <c r="J533" s="135">
        <v>177.0</v>
      </c>
      <c r="L533" s="175" t="s">
        <v>16339</v>
      </c>
      <c r="M533" s="175" t="s">
        <v>615</v>
      </c>
      <c r="N533" s="169" t="s">
        <v>16340</v>
      </c>
      <c r="O533" s="123" t="s">
        <v>16341</v>
      </c>
      <c r="P533" s="391">
        <v>1.136111111111111</v>
      </c>
      <c r="Q533" s="391">
        <v>1.1145833333333333</v>
      </c>
      <c r="R533" s="391">
        <v>1.2409722222222221</v>
      </c>
      <c r="S533" s="391">
        <v>1.45</v>
      </c>
      <c r="T533" s="391">
        <v>1.6381944444444445</v>
      </c>
      <c r="U533" s="391">
        <v>1.4555555555555555</v>
      </c>
      <c r="V533" s="391">
        <v>1.4555555555555555</v>
      </c>
      <c r="W533" s="142">
        <v>0.8048611111111111</v>
      </c>
      <c r="X533" s="391">
        <v>1.5916666666666666</v>
      </c>
      <c r="Y533" s="391">
        <v>1.5458333333333334</v>
      </c>
      <c r="Z533" s="391">
        <v>1.0381944444444444</v>
      </c>
      <c r="AA533" s="393">
        <v>1.6625</v>
      </c>
      <c r="AB533" s="379">
        <v>1.5208333333333333</v>
      </c>
      <c r="AC533" s="416">
        <v>1.3659722222222221</v>
      </c>
      <c r="AD533" s="147" t="s">
        <v>16343</v>
      </c>
      <c r="AE533" s="379">
        <v>1.7625</v>
      </c>
      <c r="AF533" s="134" t="s">
        <v>16344</v>
      </c>
      <c r="AG533" s="379">
        <v>1.4013888888888888</v>
      </c>
      <c r="AH533" s="416">
        <v>1.51875</v>
      </c>
      <c r="AI533" s="391">
        <v>1.48125</v>
      </c>
      <c r="AJ533" s="128" t="s">
        <v>16345</v>
      </c>
      <c r="AK533" s="134" t="s">
        <v>16346</v>
      </c>
      <c r="AL533" s="134" t="s">
        <v>16347</v>
      </c>
      <c r="AM533" s="391">
        <v>1.0722222222222222</v>
      </c>
      <c r="AN533" s="130">
        <v>0.1</v>
      </c>
      <c r="AO533" s="379">
        <v>1.3263888888888888</v>
      </c>
      <c r="AP533" s="128" t="s">
        <v>16348</v>
      </c>
      <c r="AQ533" s="128" t="s">
        <v>16349</v>
      </c>
      <c r="AR533" s="416">
        <v>1.2347222222222223</v>
      </c>
      <c r="AS533" s="134" t="s">
        <v>16350</v>
      </c>
      <c r="AT533" s="379">
        <v>1.3555555555555556</v>
      </c>
      <c r="AU533" s="128" t="s">
        <v>16351</v>
      </c>
      <c r="AV533" s="393">
        <v>1.382638888888889</v>
      </c>
      <c r="AW533" s="134" t="s">
        <v>16352</v>
      </c>
      <c r="AX533" s="134" t="s">
        <v>16353</v>
      </c>
      <c r="AY533" s="128" t="s">
        <v>16354</v>
      </c>
      <c r="BA533" s="140">
        <v>0.9486111111111111</v>
      </c>
      <c r="BB533" s="379">
        <v>1.0013888888888889</v>
      </c>
      <c r="BC533" s="422">
        <v>1.225</v>
      </c>
      <c r="BD533" s="134" t="s">
        <v>16355</v>
      </c>
      <c r="BE533" s="128" t="s">
        <v>16356</v>
      </c>
      <c r="BF533" s="422"/>
      <c r="BG533" s="422"/>
      <c r="BH533" s="422"/>
    </row>
    <row r="534">
      <c r="A534" s="122">
        <f t="shared" si="3"/>
        <v>0</v>
      </c>
      <c r="B534" s="122">
        <f t="shared" si="4"/>
        <v>0</v>
      </c>
      <c r="C534" s="122">
        <f t="shared" si="5"/>
        <v>0</v>
      </c>
      <c r="D534" s="122">
        <f t="shared" si="6"/>
        <v>0</v>
      </c>
      <c r="E534" s="122">
        <f t="shared" si="2"/>
        <v>514</v>
      </c>
      <c r="F534" s="135" t="s">
        <v>16357</v>
      </c>
      <c r="H534" s="135" t="s">
        <v>16358</v>
      </c>
      <c r="I534" s="135" t="s">
        <v>16359</v>
      </c>
      <c r="J534" s="135" t="s">
        <v>16360</v>
      </c>
      <c r="L534" s="175" t="s">
        <v>16361</v>
      </c>
      <c r="M534" s="175" t="s">
        <v>16362</v>
      </c>
      <c r="N534" s="169" t="s">
        <v>16363</v>
      </c>
      <c r="O534" s="123" t="s">
        <v>16364</v>
      </c>
      <c r="P534" s="138" t="s">
        <v>16365</v>
      </c>
      <c r="Q534" s="138" t="s">
        <v>16366</v>
      </c>
      <c r="R534" s="138" t="s">
        <v>862</v>
      </c>
      <c r="S534" s="138" t="s">
        <v>16367</v>
      </c>
      <c r="T534" s="138" t="s">
        <v>16368</v>
      </c>
      <c r="U534" s="138" t="s">
        <v>16369</v>
      </c>
      <c r="V534" s="138" t="s">
        <v>16369</v>
      </c>
      <c r="W534" s="138" t="s">
        <v>16370</v>
      </c>
      <c r="X534" s="138" t="s">
        <v>16371</v>
      </c>
      <c r="Y534" s="138" t="s">
        <v>16372</v>
      </c>
      <c r="Z534" s="138" t="s">
        <v>16373</v>
      </c>
      <c r="AA534" s="128" t="s">
        <v>16374</v>
      </c>
      <c r="AB534" s="134" t="s">
        <v>16375</v>
      </c>
      <c r="AC534" s="128" t="s">
        <v>16376</v>
      </c>
      <c r="AD534" s="415">
        <v>1.475</v>
      </c>
      <c r="AE534" s="134" t="s">
        <v>16377</v>
      </c>
      <c r="AF534" s="379">
        <v>1.4215277777777777</v>
      </c>
      <c r="AG534" s="134" t="s">
        <v>16379</v>
      </c>
      <c r="AH534" s="128" t="s">
        <v>16380</v>
      </c>
      <c r="AI534" s="138" t="s">
        <v>16094</v>
      </c>
      <c r="AJ534" s="393">
        <v>1.1</v>
      </c>
      <c r="AK534" s="379">
        <v>1.9736111111111112</v>
      </c>
      <c r="AL534" s="379">
        <v>1.3756944444444446</v>
      </c>
      <c r="AM534" s="138" t="s">
        <v>16381</v>
      </c>
      <c r="AN534" s="134" t="s">
        <v>16382</v>
      </c>
      <c r="AO534" s="134" t="s">
        <v>16383</v>
      </c>
      <c r="AP534" s="416">
        <v>1.0527777777777778</v>
      </c>
      <c r="AQ534" s="416">
        <v>1.0555555555555556</v>
      </c>
      <c r="AR534" s="128" t="s">
        <v>4924</v>
      </c>
      <c r="AS534" s="379">
        <v>1.207638888888889</v>
      </c>
      <c r="AT534" s="134" t="s">
        <v>16384</v>
      </c>
      <c r="AU534" s="416">
        <v>1.40625</v>
      </c>
      <c r="AV534" s="128" t="s">
        <v>16385</v>
      </c>
      <c r="AW534" s="379">
        <v>1.3305555555555555</v>
      </c>
      <c r="AX534" s="130">
        <v>0.9944444444444445</v>
      </c>
      <c r="AY534" s="140">
        <v>0.7805555555555556</v>
      </c>
      <c r="BA534" s="128" t="s">
        <v>16386</v>
      </c>
      <c r="BB534" s="134" t="s">
        <v>16387</v>
      </c>
      <c r="BC534" s="141" t="s">
        <v>16388</v>
      </c>
      <c r="BD534" s="379">
        <v>1.26875</v>
      </c>
      <c r="BE534" s="416">
        <v>1.2222222222222223</v>
      </c>
      <c r="BF534" s="141"/>
      <c r="BG534" s="141"/>
      <c r="BH534" s="141"/>
    </row>
    <row r="535">
      <c r="A535" s="122">
        <f t="shared" si="3"/>
        <v>0</v>
      </c>
      <c r="B535" s="122">
        <f t="shared" si="4"/>
        <v>0</v>
      </c>
      <c r="C535" s="122">
        <f t="shared" si="5"/>
        <v>0</v>
      </c>
      <c r="D535" s="122">
        <f t="shared" si="6"/>
        <v>0</v>
      </c>
      <c r="E535" s="122">
        <f t="shared" si="2"/>
        <v>348</v>
      </c>
      <c r="F535" s="135" t="s">
        <v>16389</v>
      </c>
      <c r="H535" s="135" t="s">
        <v>16390</v>
      </c>
      <c r="I535" s="135" t="s">
        <v>1055</v>
      </c>
      <c r="J535" s="135" t="s">
        <v>16391</v>
      </c>
      <c r="L535" s="175" t="s">
        <v>16392</v>
      </c>
      <c r="M535" s="175" t="s">
        <v>16393</v>
      </c>
      <c r="N535" s="169" t="s">
        <v>16394</v>
      </c>
      <c r="O535" s="123" t="s">
        <v>16396</v>
      </c>
      <c r="P535" s="391">
        <v>1.1444444444444444</v>
      </c>
      <c r="Q535" s="391">
        <v>1.1201388888888888</v>
      </c>
      <c r="R535" s="391">
        <v>1.2479166666666666</v>
      </c>
      <c r="S535" s="391">
        <v>1.4520833333333334</v>
      </c>
      <c r="T535" s="391">
        <v>1.6513888888888888</v>
      </c>
      <c r="U535" s="391">
        <v>1.45625</v>
      </c>
      <c r="V535" s="391">
        <v>1.45625</v>
      </c>
      <c r="W535" s="142">
        <v>0.80625</v>
      </c>
      <c r="X535" s="391">
        <v>1.5951388888888889</v>
      </c>
      <c r="Y535" s="391">
        <v>1.5479166666666666</v>
      </c>
      <c r="Z535" s="391">
        <v>1.0409722222222222</v>
      </c>
      <c r="AA535" s="393">
        <v>1.6659722222222222</v>
      </c>
      <c r="AB535" s="379">
        <v>1.5243055555555556</v>
      </c>
      <c r="AC535" s="416">
        <v>1.3743055555555554</v>
      </c>
      <c r="AD535" s="147" t="s">
        <v>16398</v>
      </c>
      <c r="AE535" s="379">
        <v>1.7673611111111112</v>
      </c>
      <c r="AF535" s="134" t="s">
        <v>16400</v>
      </c>
      <c r="AG535" s="379">
        <v>1.4111111111111112</v>
      </c>
      <c r="AH535" s="416">
        <v>1.5243055555555556</v>
      </c>
      <c r="AI535" s="391">
        <v>1.4930555555555556</v>
      </c>
      <c r="AJ535" s="128" t="s">
        <v>16402</v>
      </c>
      <c r="AK535" s="134" t="s">
        <v>16403</v>
      </c>
      <c r="AL535" s="134" t="s">
        <v>16404</v>
      </c>
      <c r="AM535" s="391">
        <v>1.08125</v>
      </c>
      <c r="AN535" s="130">
        <v>0.10069444444444445</v>
      </c>
      <c r="AO535" s="379">
        <v>1.3319444444444444</v>
      </c>
      <c r="AP535" s="128" t="s">
        <v>16406</v>
      </c>
      <c r="AQ535" s="128" t="s">
        <v>16407</v>
      </c>
      <c r="AR535" s="416">
        <v>1.2361111111111112</v>
      </c>
      <c r="AS535" s="134" t="s">
        <v>16408</v>
      </c>
      <c r="AT535" s="379">
        <v>1.3576388888888888</v>
      </c>
      <c r="AU535" s="128" t="s">
        <v>16410</v>
      </c>
      <c r="AV535" s="393">
        <v>1.386111111111111</v>
      </c>
      <c r="AW535" s="134" t="s">
        <v>16411</v>
      </c>
      <c r="AX535" s="134" t="s">
        <v>16412</v>
      </c>
      <c r="AY535" s="128" t="s">
        <v>862</v>
      </c>
      <c r="BA535" s="140">
        <v>0.9493055555555555</v>
      </c>
      <c r="BB535" s="379">
        <v>1.0027777777777778</v>
      </c>
      <c r="BC535" s="422">
        <v>1.2291666666666667</v>
      </c>
      <c r="BD535" s="134" t="s">
        <v>16414</v>
      </c>
      <c r="BE535" s="128" t="s">
        <v>16415</v>
      </c>
      <c r="BF535" s="422"/>
      <c r="BG535" s="422"/>
      <c r="BH535" s="422"/>
    </row>
    <row r="536">
      <c r="A536" s="122">
        <f t="shared" si="3"/>
        <v>0</v>
      </c>
      <c r="B536" s="122">
        <f t="shared" si="4"/>
        <v>0</v>
      </c>
      <c r="C536" s="122">
        <f t="shared" si="5"/>
        <v>0</v>
      </c>
      <c r="D536" s="122">
        <f t="shared" si="6"/>
        <v>0</v>
      </c>
      <c r="E536" s="122">
        <f t="shared" si="2"/>
        <v>545</v>
      </c>
      <c r="F536" s="135">
        <v>178.0</v>
      </c>
      <c r="H536" s="135">
        <v>178.0</v>
      </c>
      <c r="I536" s="135">
        <v>178.0</v>
      </c>
      <c r="J536" s="135">
        <v>178.0</v>
      </c>
      <c r="L536" s="175" t="s">
        <v>16417</v>
      </c>
      <c r="M536" s="175" t="s">
        <v>16418</v>
      </c>
      <c r="N536" s="169" t="s">
        <v>16420</v>
      </c>
      <c r="O536" s="123" t="s">
        <v>16421</v>
      </c>
      <c r="P536" s="138" t="s">
        <v>16422</v>
      </c>
      <c r="Q536" s="138" t="s">
        <v>16423</v>
      </c>
      <c r="R536" s="138" t="s">
        <v>16424</v>
      </c>
      <c r="S536" s="138" t="s">
        <v>16425</v>
      </c>
      <c r="T536" s="138" t="s">
        <v>16426</v>
      </c>
      <c r="U536" s="138" t="s">
        <v>16428</v>
      </c>
      <c r="V536" s="138" t="s">
        <v>16428</v>
      </c>
      <c r="W536" s="138" t="s">
        <v>16429</v>
      </c>
      <c r="X536" s="138" t="s">
        <v>16430</v>
      </c>
      <c r="Y536" s="138" t="s">
        <v>16431</v>
      </c>
      <c r="Z536" s="138" t="s">
        <v>16432</v>
      </c>
      <c r="AA536" s="401">
        <v>1.6701388888888888</v>
      </c>
      <c r="AB536" s="134" t="s">
        <v>16433</v>
      </c>
      <c r="AC536" s="128" t="s">
        <v>16434</v>
      </c>
      <c r="AD536" s="415">
        <v>1.479861111111111</v>
      </c>
      <c r="AE536" s="134" t="s">
        <v>16436</v>
      </c>
      <c r="AF536" s="379">
        <v>1.4319444444444445</v>
      </c>
      <c r="AG536" s="134" t="s">
        <v>16437</v>
      </c>
      <c r="AH536" s="128" t="s">
        <v>16439</v>
      </c>
      <c r="AI536" s="138" t="s">
        <v>16169</v>
      </c>
      <c r="AJ536" s="393">
        <v>1.1076388888888888</v>
      </c>
      <c r="AK536" s="379">
        <v>1.9930555555555556</v>
      </c>
      <c r="AL536" s="379">
        <v>1.3791666666666667</v>
      </c>
      <c r="AM536" s="138" t="s">
        <v>16440</v>
      </c>
      <c r="AN536" s="134" t="s">
        <v>923</v>
      </c>
      <c r="AO536" s="134" t="s">
        <v>16441</v>
      </c>
      <c r="AP536" s="416">
        <v>1.05625</v>
      </c>
      <c r="AQ536" s="416">
        <v>1.0597222222222222</v>
      </c>
      <c r="AR536" s="128" t="s">
        <v>16443</v>
      </c>
      <c r="AS536" s="379">
        <v>1.2145833333333333</v>
      </c>
      <c r="AT536" s="134" t="s">
        <v>16444</v>
      </c>
      <c r="AU536" s="416">
        <v>1.4083333333333334</v>
      </c>
      <c r="AV536" s="128" t="s">
        <v>5754</v>
      </c>
      <c r="AW536" s="379">
        <v>1.3319444444444444</v>
      </c>
      <c r="AX536" s="130">
        <v>0.9986111111111111</v>
      </c>
      <c r="AY536" s="140">
        <v>0.7881944444444444</v>
      </c>
      <c r="BA536" s="128" t="s">
        <v>16445</v>
      </c>
      <c r="BB536" s="134" t="s">
        <v>16446</v>
      </c>
      <c r="BC536" s="141" t="s">
        <v>16447</v>
      </c>
      <c r="BD536" s="379">
        <v>1.2715277777777778</v>
      </c>
      <c r="BE536" s="416">
        <v>1.2243055555555555</v>
      </c>
      <c r="BF536" s="141"/>
      <c r="BG536" s="141"/>
      <c r="BH536" s="141"/>
    </row>
    <row r="537">
      <c r="A537" s="122">
        <f t="shared" si="3"/>
        <v>0</v>
      </c>
      <c r="B537" s="122">
        <f t="shared" si="4"/>
        <v>0</v>
      </c>
      <c r="C537" s="122">
        <f t="shared" si="5"/>
        <v>0</v>
      </c>
      <c r="D537" s="122">
        <f t="shared" si="6"/>
        <v>0</v>
      </c>
      <c r="E537" s="122">
        <f t="shared" si="2"/>
        <v>364</v>
      </c>
      <c r="F537" s="135" t="s">
        <v>16449</v>
      </c>
      <c r="H537" s="135" t="s">
        <v>16450</v>
      </c>
      <c r="I537" s="135" t="s">
        <v>16451</v>
      </c>
      <c r="J537" s="135" t="s">
        <v>16452</v>
      </c>
      <c r="L537" s="175" t="s">
        <v>661</v>
      </c>
      <c r="M537" s="175" t="s">
        <v>16453</v>
      </c>
      <c r="N537" s="169" t="s">
        <v>16455</v>
      </c>
      <c r="O537" s="123" t="s">
        <v>16456</v>
      </c>
      <c r="P537" s="391">
        <v>1.15</v>
      </c>
      <c r="Q537" s="391">
        <v>1.1229166666666666</v>
      </c>
      <c r="R537" s="391">
        <v>1.2493055555555554</v>
      </c>
      <c r="S537" s="391">
        <v>1.45625</v>
      </c>
      <c r="T537" s="391">
        <v>1.6604166666666667</v>
      </c>
      <c r="U537" s="391">
        <v>1.457638888888889</v>
      </c>
      <c r="V537" s="391">
        <v>1.457638888888889</v>
      </c>
      <c r="W537" s="142">
        <v>0.8076388888888889</v>
      </c>
      <c r="X537" s="391">
        <v>1.5986111111111112</v>
      </c>
      <c r="Y537" s="391">
        <v>1.5534722222222221</v>
      </c>
      <c r="Z537" s="391">
        <v>1.0430555555555556</v>
      </c>
      <c r="AA537" s="128" t="s">
        <v>16457</v>
      </c>
      <c r="AB537" s="379">
        <v>1.5284722222222222</v>
      </c>
      <c r="AC537" s="416">
        <v>1.3770833333333334</v>
      </c>
      <c r="AD537" s="147" t="s">
        <v>16459</v>
      </c>
      <c r="AE537" s="379">
        <v>1.7722222222222221</v>
      </c>
      <c r="AF537" s="134" t="s">
        <v>16460</v>
      </c>
      <c r="AG537" s="379">
        <v>1.4145833333333333</v>
      </c>
      <c r="AH537" s="416">
        <v>1.53125</v>
      </c>
      <c r="AI537" s="391">
        <v>1.5006944444444446</v>
      </c>
      <c r="AJ537" s="128" t="s">
        <v>16461</v>
      </c>
      <c r="AK537" s="134" t="s">
        <v>16462</v>
      </c>
      <c r="AL537" s="134" t="s">
        <v>16463</v>
      </c>
      <c r="AM537" s="391">
        <v>1.0909722222222222</v>
      </c>
      <c r="AN537" s="130">
        <v>0.10625</v>
      </c>
      <c r="AO537" s="379">
        <v>1.336111111111111</v>
      </c>
      <c r="AP537" s="128" t="s">
        <v>16464</v>
      </c>
      <c r="AQ537" s="128" t="s">
        <v>16465</v>
      </c>
      <c r="AR537" s="416">
        <v>1.2368055555555555</v>
      </c>
      <c r="AS537" s="134" t="s">
        <v>16466</v>
      </c>
      <c r="AT537" s="379">
        <v>1.3597222222222223</v>
      </c>
      <c r="AU537" s="128" t="s">
        <v>16467</v>
      </c>
      <c r="AV537" s="393">
        <v>1.3909722222222223</v>
      </c>
      <c r="AW537" s="134" t="s">
        <v>16468</v>
      </c>
      <c r="AX537" s="134" t="s">
        <v>16469</v>
      </c>
      <c r="AY537" s="128" t="s">
        <v>16470</v>
      </c>
      <c r="BA537" s="140">
        <v>0.9527777777777777</v>
      </c>
      <c r="BB537" s="379">
        <v>1.0055555555555555</v>
      </c>
      <c r="BC537" s="422">
        <v>1.2319444444444445</v>
      </c>
      <c r="BD537" s="134" t="s">
        <v>16472</v>
      </c>
      <c r="BE537" s="128" t="s">
        <v>16474</v>
      </c>
      <c r="BF537" s="422"/>
      <c r="BG537" s="422"/>
      <c r="BH537" s="422"/>
    </row>
    <row r="538">
      <c r="A538" s="122">
        <f t="shared" si="3"/>
        <v>0</v>
      </c>
      <c r="B538" s="122">
        <f t="shared" si="4"/>
        <v>0</v>
      </c>
      <c r="C538" s="122">
        <f t="shared" si="5"/>
        <v>0</v>
      </c>
      <c r="D538" s="122">
        <f t="shared" si="6"/>
        <v>0</v>
      </c>
      <c r="E538" s="122">
        <f t="shared" si="2"/>
        <v>526</v>
      </c>
      <c r="F538" s="135" t="s">
        <v>16476</v>
      </c>
      <c r="H538" s="135" t="s">
        <v>16477</v>
      </c>
      <c r="I538" s="135" t="s">
        <v>16478</v>
      </c>
      <c r="J538" s="135" t="s">
        <v>16479</v>
      </c>
      <c r="L538" s="175" t="s">
        <v>16480</v>
      </c>
      <c r="M538" s="175" t="s">
        <v>16481</v>
      </c>
      <c r="N538" s="169" t="s">
        <v>16482</v>
      </c>
      <c r="O538" s="123" t="s">
        <v>16483</v>
      </c>
      <c r="P538" s="138" t="s">
        <v>16484</v>
      </c>
      <c r="Q538" s="138" t="s">
        <v>16485</v>
      </c>
      <c r="R538" s="138" t="s">
        <v>16486</v>
      </c>
      <c r="S538" s="138" t="s">
        <v>16487</v>
      </c>
      <c r="T538" s="138" t="s">
        <v>16488</v>
      </c>
      <c r="U538" s="138" t="s">
        <v>16490</v>
      </c>
      <c r="V538" s="138" t="s">
        <v>16490</v>
      </c>
      <c r="W538" s="138" t="s">
        <v>16491</v>
      </c>
      <c r="X538" s="138" t="s">
        <v>16492</v>
      </c>
      <c r="Y538" s="138" t="s">
        <v>16493</v>
      </c>
      <c r="Z538" s="138" t="s">
        <v>16494</v>
      </c>
      <c r="AA538" s="393">
        <v>1.6756944444444444</v>
      </c>
      <c r="AB538" s="379">
        <v>1.53125</v>
      </c>
      <c r="AC538" s="128" t="s">
        <v>16495</v>
      </c>
      <c r="AD538" s="415">
        <v>1.4833333333333334</v>
      </c>
      <c r="AE538" s="134" t="s">
        <v>16497</v>
      </c>
      <c r="AF538" s="379">
        <v>1.4409722222222223</v>
      </c>
      <c r="AG538" s="134" t="s">
        <v>16498</v>
      </c>
      <c r="AH538" s="128" t="s">
        <v>16499</v>
      </c>
      <c r="AI538" s="138" t="s">
        <v>16226</v>
      </c>
      <c r="AJ538" s="393">
        <v>1.11875</v>
      </c>
      <c r="AK538" s="379">
        <v>1.9972222222222222</v>
      </c>
      <c r="AL538" s="379">
        <v>1.3847222222222222</v>
      </c>
      <c r="AM538" s="138" t="s">
        <v>16500</v>
      </c>
      <c r="AN538" s="134" t="s">
        <v>16501</v>
      </c>
      <c r="AO538" s="134" t="s">
        <v>16503</v>
      </c>
      <c r="AP538" s="416">
        <v>1.0590277777777777</v>
      </c>
      <c r="AQ538" s="416">
        <v>1.0631944444444446</v>
      </c>
      <c r="AR538" s="128" t="s">
        <v>16504</v>
      </c>
      <c r="AS538" s="379">
        <v>1.2201388888888889</v>
      </c>
      <c r="AT538" s="134" t="s">
        <v>16505</v>
      </c>
      <c r="AU538" s="416">
        <v>1.4236111111111112</v>
      </c>
      <c r="AV538" s="128" t="s">
        <v>16506</v>
      </c>
      <c r="AW538" s="379">
        <v>1.3423611111111111</v>
      </c>
      <c r="AX538" s="379">
        <v>1.0069444444444444</v>
      </c>
      <c r="AY538" s="140">
        <v>0.7895833333333333</v>
      </c>
      <c r="BA538" s="128" t="s">
        <v>16507</v>
      </c>
      <c r="BB538" s="134" t="s">
        <v>16508</v>
      </c>
      <c r="BC538" s="141" t="s">
        <v>16509</v>
      </c>
      <c r="BD538" s="379">
        <v>1.2770833333333333</v>
      </c>
      <c r="BE538" s="416">
        <v>1.226388888888889</v>
      </c>
      <c r="BF538" s="141"/>
      <c r="BG538" s="141"/>
      <c r="BH538" s="141"/>
    </row>
    <row r="539">
      <c r="A539" s="122">
        <f t="shared" si="3"/>
        <v>0</v>
      </c>
      <c r="B539" s="122">
        <f t="shared" si="4"/>
        <v>0</v>
      </c>
      <c r="C539" s="122">
        <f t="shared" si="5"/>
        <v>0</v>
      </c>
      <c r="D539" s="122">
        <f t="shared" si="6"/>
        <v>0</v>
      </c>
      <c r="E539" s="122">
        <f t="shared" si="2"/>
        <v>321</v>
      </c>
      <c r="F539" s="135">
        <v>179.0</v>
      </c>
      <c r="H539" s="135">
        <v>179.0</v>
      </c>
      <c r="I539" s="135">
        <v>179.0</v>
      </c>
      <c r="J539" s="135">
        <v>179.0</v>
      </c>
      <c r="L539" s="175" t="s">
        <v>615</v>
      </c>
      <c r="M539" s="175" t="s">
        <v>16510</v>
      </c>
      <c r="N539" s="169" t="s">
        <v>1196</v>
      </c>
      <c r="O539" s="123" t="s">
        <v>16511</v>
      </c>
      <c r="P539" s="391">
        <v>1.1520833333333333</v>
      </c>
      <c r="Q539" s="391">
        <v>1.1402777777777777</v>
      </c>
      <c r="R539" s="391">
        <v>1.2513888888888889</v>
      </c>
      <c r="S539" s="391">
        <v>1.4631944444444445</v>
      </c>
      <c r="T539" s="391">
        <v>1.6708333333333334</v>
      </c>
      <c r="U539" s="391">
        <v>1.461111111111111</v>
      </c>
      <c r="V539" s="391">
        <v>1.461111111111111</v>
      </c>
      <c r="W539" s="142">
        <v>0.8104166666666667</v>
      </c>
      <c r="X539" s="391">
        <v>1.6</v>
      </c>
      <c r="Y539" s="391">
        <v>1.5576388888888888</v>
      </c>
      <c r="Z539" s="391">
        <v>1.0472222222222223</v>
      </c>
      <c r="AA539" s="128" t="s">
        <v>16512</v>
      </c>
      <c r="AB539" s="134" t="s">
        <v>16513</v>
      </c>
      <c r="AC539" s="416">
        <v>1.382638888888889</v>
      </c>
      <c r="AD539" s="147" t="s">
        <v>16514</v>
      </c>
      <c r="AE539" s="379">
        <v>1.7756944444444445</v>
      </c>
      <c r="AF539" s="134" t="s">
        <v>16515</v>
      </c>
      <c r="AG539" s="379">
        <v>1.4208333333333334</v>
      </c>
      <c r="AH539" s="416">
        <v>1.538888888888889</v>
      </c>
      <c r="AI539" s="391">
        <v>1.5055555555555555</v>
      </c>
      <c r="AJ539" s="128" t="s">
        <v>16516</v>
      </c>
      <c r="AK539" s="134" t="s">
        <v>16517</v>
      </c>
      <c r="AL539" s="134" t="s">
        <v>16518</v>
      </c>
      <c r="AM539" s="391">
        <v>1.0944444444444446</v>
      </c>
      <c r="AN539" s="130">
        <v>0.10972222222222222</v>
      </c>
      <c r="AO539" s="379">
        <v>1.3479166666666667</v>
      </c>
      <c r="AP539" s="128" t="s">
        <v>16519</v>
      </c>
      <c r="AQ539" s="128" t="s">
        <v>16520</v>
      </c>
      <c r="AR539" s="416">
        <v>1.2402777777777778</v>
      </c>
      <c r="AS539" s="134" t="s">
        <v>16521</v>
      </c>
      <c r="AT539" s="379">
        <v>1.3625</v>
      </c>
      <c r="AU539" s="128" t="s">
        <v>16522</v>
      </c>
      <c r="AV539" s="393">
        <v>1.3930555555555555</v>
      </c>
      <c r="AW539" s="134" t="s">
        <v>16523</v>
      </c>
      <c r="AX539" s="134" t="s">
        <v>16524</v>
      </c>
      <c r="AY539" s="128" t="s">
        <v>16525</v>
      </c>
      <c r="BA539" s="140">
        <v>0.9597222222222223</v>
      </c>
      <c r="BB539" s="379">
        <v>1.0173611111111112</v>
      </c>
      <c r="BC539" s="422">
        <v>1.2333333333333334</v>
      </c>
      <c r="BD539" s="134" t="s">
        <v>9145</v>
      </c>
      <c r="BE539" s="128" t="s">
        <v>16526</v>
      </c>
      <c r="BF539" s="422"/>
      <c r="BG539" s="422"/>
      <c r="BH539" s="422"/>
    </row>
    <row r="540">
      <c r="A540" s="122">
        <f t="shared" si="3"/>
        <v>0</v>
      </c>
      <c r="B540" s="122">
        <f t="shared" si="4"/>
        <v>0</v>
      </c>
      <c r="C540" s="122">
        <f t="shared" si="5"/>
        <v>0</v>
      </c>
      <c r="D540" s="122">
        <f t="shared" si="6"/>
        <v>0</v>
      </c>
      <c r="E540" s="122">
        <f t="shared" si="2"/>
        <v>409</v>
      </c>
      <c r="F540" s="135" t="s">
        <v>16528</v>
      </c>
      <c r="H540" s="135" t="s">
        <v>16529</v>
      </c>
      <c r="I540" s="135" t="s">
        <v>16530</v>
      </c>
      <c r="J540" s="135" t="s">
        <v>16531</v>
      </c>
      <c r="L540" s="175" t="s">
        <v>16532</v>
      </c>
      <c r="M540" s="175" t="s">
        <v>16533</v>
      </c>
      <c r="N540" s="169" t="s">
        <v>16534</v>
      </c>
      <c r="O540" s="123" t="s">
        <v>16535</v>
      </c>
      <c r="P540" s="138" t="s">
        <v>1055</v>
      </c>
      <c r="Q540" s="138" t="s">
        <v>16536</v>
      </c>
      <c r="R540" s="138" t="s">
        <v>16537</v>
      </c>
      <c r="S540" s="138" t="s">
        <v>16538</v>
      </c>
      <c r="T540" s="138" t="s">
        <v>16539</v>
      </c>
      <c r="U540" s="138" t="s">
        <v>16540</v>
      </c>
      <c r="V540" s="138" t="s">
        <v>16540</v>
      </c>
      <c r="W540" s="138" t="s">
        <v>16541</v>
      </c>
      <c r="X540" s="138" t="s">
        <v>16542</v>
      </c>
      <c r="Y540" s="138" t="s">
        <v>16543</v>
      </c>
      <c r="Z540" s="138" t="s">
        <v>16544</v>
      </c>
      <c r="AA540" s="393">
        <v>1.6819444444444445</v>
      </c>
      <c r="AB540" s="379">
        <v>1.5368055555555555</v>
      </c>
      <c r="AC540" s="128" t="s">
        <v>16545</v>
      </c>
      <c r="AD540" s="415">
        <v>1.488888888888889</v>
      </c>
      <c r="AE540" s="134" t="s">
        <v>16546</v>
      </c>
      <c r="AF540" s="379">
        <v>1.445138888888889</v>
      </c>
      <c r="AG540" s="134" t="s">
        <v>16547</v>
      </c>
      <c r="AH540" s="128" t="s">
        <v>16548</v>
      </c>
      <c r="AI540" s="138" t="s">
        <v>16277</v>
      </c>
      <c r="AJ540" s="393">
        <v>1.1222222222222222</v>
      </c>
      <c r="AK540" s="379">
        <v>2.001388888888889</v>
      </c>
      <c r="AL540" s="379">
        <v>1.3923611111111112</v>
      </c>
      <c r="AM540" s="138" t="s">
        <v>16549</v>
      </c>
      <c r="AN540" s="134" t="s">
        <v>16550</v>
      </c>
      <c r="AO540" s="134" t="s">
        <v>16551</v>
      </c>
      <c r="AP540" s="416">
        <v>1.0604166666666666</v>
      </c>
      <c r="AQ540" s="416">
        <v>1.070138888888889</v>
      </c>
      <c r="AR540" s="128" t="s">
        <v>16552</v>
      </c>
      <c r="AS540" s="379">
        <v>1.225</v>
      </c>
      <c r="AT540" s="134" t="s">
        <v>16553</v>
      </c>
      <c r="AU540" s="416">
        <v>1.4347222222222222</v>
      </c>
      <c r="AV540" s="128" t="s">
        <v>16554</v>
      </c>
      <c r="AW540" s="379">
        <v>1.3527777777777779</v>
      </c>
      <c r="AX540" s="379">
        <v>1.0215277777777778</v>
      </c>
      <c r="AY540" s="140">
        <v>0.7916666666666666</v>
      </c>
      <c r="BA540" s="128" t="s">
        <v>16555</v>
      </c>
      <c r="BB540" s="134" t="s">
        <v>16556</v>
      </c>
      <c r="BC540" s="141" t="s">
        <v>16557</v>
      </c>
      <c r="BD540" s="379">
        <v>1.2854166666666667</v>
      </c>
      <c r="BE540" s="416">
        <v>1.2333333333333334</v>
      </c>
      <c r="BF540" s="141"/>
      <c r="BG540" s="141"/>
      <c r="BH540" s="141"/>
    </row>
    <row r="541">
      <c r="A541" s="122">
        <f t="shared" si="3"/>
        <v>0</v>
      </c>
      <c r="B541" s="122">
        <f t="shared" si="4"/>
        <v>0</v>
      </c>
      <c r="C541" s="122">
        <f t="shared" si="5"/>
        <v>0</v>
      </c>
      <c r="D541" s="122">
        <f t="shared" si="6"/>
        <v>0</v>
      </c>
      <c r="E541" s="122">
        <f t="shared" si="2"/>
        <v>479</v>
      </c>
      <c r="F541" s="135" t="s">
        <v>16559</v>
      </c>
      <c r="H541" s="135" t="s">
        <v>1055</v>
      </c>
      <c r="I541" s="135" t="s">
        <v>16560</v>
      </c>
      <c r="J541" s="135" t="s">
        <v>16561</v>
      </c>
      <c r="L541" s="175" t="s">
        <v>16562</v>
      </c>
      <c r="M541" s="175" t="s">
        <v>16563</v>
      </c>
      <c r="N541" s="169" t="s">
        <v>615</v>
      </c>
      <c r="O541" s="123" t="s">
        <v>16564</v>
      </c>
      <c r="P541" s="391">
        <v>1.1534722222222222</v>
      </c>
      <c r="Q541" s="391">
        <v>1.1430555555555555</v>
      </c>
      <c r="R541" s="391">
        <v>1.2555555555555555</v>
      </c>
      <c r="S541" s="391">
        <v>1.476388888888889</v>
      </c>
      <c r="T541" s="391">
        <v>1.6708333333333334</v>
      </c>
      <c r="U541" s="391">
        <v>1.4618055555555556</v>
      </c>
      <c r="V541" s="391">
        <v>1.4618055555555556</v>
      </c>
      <c r="W541" s="142">
        <v>0.8180555555555555</v>
      </c>
      <c r="X541" s="391">
        <v>1.6055555555555556</v>
      </c>
      <c r="Y541" s="391">
        <v>1.5659722222222223</v>
      </c>
      <c r="Z541" s="391">
        <v>1.054861111111111</v>
      </c>
      <c r="AA541" s="128" t="s">
        <v>16565</v>
      </c>
      <c r="AB541" s="134" t="s">
        <v>16566</v>
      </c>
      <c r="AC541" s="416">
        <v>1.3895833333333334</v>
      </c>
      <c r="AD541" s="147" t="s">
        <v>16567</v>
      </c>
      <c r="AE541" s="379">
        <v>1.7819444444444446</v>
      </c>
      <c r="AF541" s="134" t="s">
        <v>16568</v>
      </c>
      <c r="AG541" s="379">
        <v>1.4277777777777778</v>
      </c>
      <c r="AH541" s="416">
        <v>1.5465277777777777</v>
      </c>
      <c r="AI541" s="391">
        <v>1.5090277777777779</v>
      </c>
      <c r="AJ541" s="128" t="s">
        <v>653</v>
      </c>
      <c r="AK541" s="134" t="s">
        <v>16569</v>
      </c>
      <c r="AL541" s="134" t="s">
        <v>16570</v>
      </c>
      <c r="AM541" s="391">
        <v>1.0986111111111112</v>
      </c>
      <c r="AN541" s="130">
        <v>0.11388888888888889</v>
      </c>
      <c r="AO541" s="379">
        <v>1.3534722222222222</v>
      </c>
      <c r="AP541" s="128" t="s">
        <v>16571</v>
      </c>
      <c r="AQ541" s="128" t="s">
        <v>16572</v>
      </c>
      <c r="AR541" s="416">
        <v>1.2409722222222221</v>
      </c>
      <c r="AS541" s="134" t="s">
        <v>16573</v>
      </c>
      <c r="AT541" s="379">
        <v>1.367361111111111</v>
      </c>
      <c r="AU541" s="128" t="s">
        <v>16574</v>
      </c>
      <c r="AV541" s="393">
        <v>1.3972222222222221</v>
      </c>
      <c r="AW541" s="134" t="s">
        <v>16575</v>
      </c>
      <c r="AX541" s="134" t="s">
        <v>16576</v>
      </c>
      <c r="AY541" s="128" t="s">
        <v>16577</v>
      </c>
      <c r="BA541" s="140">
        <v>0.9652777777777778</v>
      </c>
      <c r="BB541" s="379">
        <v>1.0194444444444444</v>
      </c>
      <c r="BC541" s="422">
        <v>1.2354166666666666</v>
      </c>
      <c r="BD541" s="134" t="s">
        <v>16578</v>
      </c>
      <c r="BE541" s="128" t="s">
        <v>16579</v>
      </c>
      <c r="BF541" s="422"/>
      <c r="BG541" s="422"/>
      <c r="BH541" s="422"/>
    </row>
    <row r="542">
      <c r="A542" s="122">
        <f t="shared" si="3"/>
        <v>0</v>
      </c>
      <c r="B542" s="122">
        <f t="shared" si="4"/>
        <v>0</v>
      </c>
      <c r="C542" s="122">
        <f t="shared" si="5"/>
        <v>0</v>
      </c>
      <c r="D542" s="122">
        <f t="shared" si="6"/>
        <v>0</v>
      </c>
      <c r="E542" s="122">
        <f t="shared" si="2"/>
        <v>545</v>
      </c>
      <c r="F542" s="135">
        <v>180.0</v>
      </c>
      <c r="H542" s="135">
        <v>180.0</v>
      </c>
      <c r="I542" s="135">
        <v>180.0</v>
      </c>
      <c r="J542" s="135">
        <v>180.0</v>
      </c>
      <c r="L542" s="175" t="s">
        <v>16581</v>
      </c>
      <c r="M542" s="175" t="s">
        <v>661</v>
      </c>
      <c r="N542" s="169" t="s">
        <v>16582</v>
      </c>
      <c r="O542" s="123" t="s">
        <v>16583</v>
      </c>
      <c r="P542" s="138" t="s">
        <v>724</v>
      </c>
      <c r="Q542" s="138" t="s">
        <v>16584</v>
      </c>
      <c r="R542" s="138" t="s">
        <v>16585</v>
      </c>
      <c r="S542" s="138" t="s">
        <v>16586</v>
      </c>
      <c r="T542" s="138" t="s">
        <v>16587</v>
      </c>
      <c r="U542" s="138" t="s">
        <v>16588</v>
      </c>
      <c r="V542" s="138" t="s">
        <v>16588</v>
      </c>
      <c r="W542" s="138" t="s">
        <v>16589</v>
      </c>
      <c r="X542" s="138" t="s">
        <v>16590</v>
      </c>
      <c r="Y542" s="138" t="s">
        <v>16591</v>
      </c>
      <c r="Z542" s="138" t="s">
        <v>16592</v>
      </c>
      <c r="AA542" s="393">
        <v>1.6847222222222222</v>
      </c>
      <c r="AB542" s="379">
        <v>1.5416666666666667</v>
      </c>
      <c r="AC542" s="128" t="s">
        <v>16593</v>
      </c>
      <c r="AD542" s="415">
        <v>1.4958333333333333</v>
      </c>
      <c r="AE542" s="134" t="s">
        <v>16594</v>
      </c>
      <c r="AF542" s="379">
        <v>1.45</v>
      </c>
      <c r="AG542" s="134" t="s">
        <v>16595</v>
      </c>
      <c r="AH542" s="128" t="s">
        <v>16596</v>
      </c>
      <c r="AI542" s="138" t="s">
        <v>16330</v>
      </c>
      <c r="AJ542" s="393">
        <v>1.1263888888888889</v>
      </c>
      <c r="AK542" s="379">
        <v>2.0083333333333333</v>
      </c>
      <c r="AL542" s="379">
        <v>1.395138888888889</v>
      </c>
      <c r="AM542" s="138" t="s">
        <v>16597</v>
      </c>
      <c r="AN542" s="134" t="s">
        <v>16598</v>
      </c>
      <c r="AO542" s="134" t="s">
        <v>16599</v>
      </c>
      <c r="AP542" s="416">
        <v>1.0618055555555554</v>
      </c>
      <c r="AQ542" s="416">
        <v>1.0777777777777777</v>
      </c>
      <c r="AR542" s="128" t="s">
        <v>16600</v>
      </c>
      <c r="AS542" s="379">
        <v>1.2381944444444444</v>
      </c>
      <c r="AT542" s="134" t="s">
        <v>16601</v>
      </c>
      <c r="AU542" s="416">
        <v>1.4395833333333334</v>
      </c>
      <c r="AV542" s="128" t="s">
        <v>16602</v>
      </c>
      <c r="AW542" s="379">
        <v>1.3597222222222223</v>
      </c>
      <c r="AX542" s="379">
        <v>1.023611111111111</v>
      </c>
      <c r="AY542" s="140">
        <v>0.7930555555555555</v>
      </c>
      <c r="BA542" s="128" t="s">
        <v>16604</v>
      </c>
      <c r="BB542" s="134" t="s">
        <v>16605</v>
      </c>
      <c r="BC542" s="141" t="s">
        <v>16606</v>
      </c>
      <c r="BD542" s="379">
        <v>1.2861111111111112</v>
      </c>
      <c r="BE542" s="416">
        <v>1.2381944444444444</v>
      </c>
      <c r="BF542" s="141"/>
      <c r="BG542" s="141"/>
      <c r="BH542" s="141"/>
    </row>
    <row r="543">
      <c r="A543" s="122">
        <f t="shared" si="3"/>
        <v>0</v>
      </c>
      <c r="B543" s="122">
        <f t="shared" si="4"/>
        <v>0</v>
      </c>
      <c r="C543" s="122">
        <f t="shared" si="5"/>
        <v>0</v>
      </c>
      <c r="D543" s="122">
        <f t="shared" si="6"/>
        <v>0</v>
      </c>
      <c r="E543" s="122">
        <f t="shared" si="2"/>
        <v>403</v>
      </c>
      <c r="F543" s="135" t="s">
        <v>16607</v>
      </c>
      <c r="H543" s="135" t="s">
        <v>16608</v>
      </c>
      <c r="I543" s="135" t="s">
        <v>16609</v>
      </c>
      <c r="J543" s="135" t="s">
        <v>16610</v>
      </c>
      <c r="L543" s="175" t="s">
        <v>16611</v>
      </c>
      <c r="M543" s="175" t="s">
        <v>16612</v>
      </c>
      <c r="N543" s="169" t="s">
        <v>16613</v>
      </c>
      <c r="O543" s="123" t="s">
        <v>16614</v>
      </c>
      <c r="P543" s="391">
        <v>1.1548611111111111</v>
      </c>
      <c r="Q543" s="391">
        <v>1.1465277777777778</v>
      </c>
      <c r="R543" s="391">
        <v>1.2569444444444444</v>
      </c>
      <c r="S543" s="391">
        <v>1.479861111111111</v>
      </c>
      <c r="T543" s="391">
        <v>1.6729166666666666</v>
      </c>
      <c r="U543" s="391">
        <v>1.4638888888888888</v>
      </c>
      <c r="V543" s="391">
        <v>1.4638888888888888</v>
      </c>
      <c r="W543" s="142">
        <v>0.8243055555555555</v>
      </c>
      <c r="X543" s="391">
        <v>1.6076388888888888</v>
      </c>
      <c r="Y543" s="391">
        <v>1.5708333333333333</v>
      </c>
      <c r="Z543" s="391">
        <v>1.05625</v>
      </c>
      <c r="AA543" s="128" t="s">
        <v>16615</v>
      </c>
      <c r="AB543" s="134" t="s">
        <v>16616</v>
      </c>
      <c r="AC543" s="416">
        <v>1.3930555555555555</v>
      </c>
      <c r="AD543" s="147" t="s">
        <v>16617</v>
      </c>
      <c r="AE543" s="379">
        <v>1.7854166666666667</v>
      </c>
      <c r="AF543" s="134" t="s">
        <v>16618</v>
      </c>
      <c r="AG543" s="379">
        <v>1.4333333333333333</v>
      </c>
      <c r="AH543" s="416">
        <v>1.5493055555555555</v>
      </c>
      <c r="AI543" s="391">
        <v>1.51875</v>
      </c>
      <c r="AJ543" s="128" t="s">
        <v>16619</v>
      </c>
      <c r="AK543" s="134" t="s">
        <v>16620</v>
      </c>
      <c r="AL543" s="134" t="s">
        <v>16621</v>
      </c>
      <c r="AM543" s="391">
        <v>1.1041666666666667</v>
      </c>
      <c r="AN543" s="130">
        <v>0.11875</v>
      </c>
      <c r="AO543" s="379">
        <v>1.3597222222222223</v>
      </c>
      <c r="AP543" s="128" t="s">
        <v>13200</v>
      </c>
      <c r="AQ543" s="128" t="s">
        <v>16622</v>
      </c>
      <c r="AR543" s="416">
        <v>1.242361111111111</v>
      </c>
      <c r="AS543" s="134" t="s">
        <v>16623</v>
      </c>
      <c r="AT543" s="379">
        <v>1.3680555555555556</v>
      </c>
      <c r="AU543" s="128" t="s">
        <v>16624</v>
      </c>
      <c r="AV543" s="393">
        <v>1.3993055555555556</v>
      </c>
      <c r="AW543" s="134" t="s">
        <v>16625</v>
      </c>
      <c r="AX543" s="134" t="s">
        <v>16626</v>
      </c>
      <c r="AY543" s="128" t="s">
        <v>16627</v>
      </c>
      <c r="BA543" s="140">
        <v>0.9694444444444444</v>
      </c>
      <c r="BB543" s="379">
        <v>1.0277777777777777</v>
      </c>
      <c r="BC543" s="422">
        <v>1.2395833333333333</v>
      </c>
      <c r="BD543" s="134" t="s">
        <v>16628</v>
      </c>
      <c r="BE543" s="128" t="s">
        <v>16629</v>
      </c>
      <c r="BF543" s="422"/>
      <c r="BG543" s="422"/>
      <c r="BH543" s="422"/>
    </row>
    <row r="544">
      <c r="A544" s="122">
        <f t="shared" si="3"/>
        <v>0</v>
      </c>
      <c r="B544" s="122">
        <f t="shared" si="4"/>
        <v>0</v>
      </c>
      <c r="C544" s="122">
        <f t="shared" si="5"/>
        <v>0</v>
      </c>
      <c r="D544" s="122">
        <f t="shared" si="6"/>
        <v>0</v>
      </c>
      <c r="E544" s="122">
        <f t="shared" si="2"/>
        <v>605</v>
      </c>
      <c r="F544" s="135" t="s">
        <v>16631</v>
      </c>
      <c r="H544" s="135" t="s">
        <v>16632</v>
      </c>
      <c r="I544" s="135" t="s">
        <v>16633</v>
      </c>
      <c r="J544" s="135" t="s">
        <v>16634</v>
      </c>
      <c r="L544" s="175" t="s">
        <v>16635</v>
      </c>
      <c r="M544" s="175" t="s">
        <v>615</v>
      </c>
      <c r="N544" s="169" t="s">
        <v>16636</v>
      </c>
      <c r="O544" s="123" t="s">
        <v>16637</v>
      </c>
      <c r="P544" s="138" t="s">
        <v>16638</v>
      </c>
      <c r="Q544" s="138" t="s">
        <v>16639</v>
      </c>
      <c r="R544" s="138" t="s">
        <v>16640</v>
      </c>
      <c r="S544" s="138" t="s">
        <v>16641</v>
      </c>
      <c r="T544" s="138" t="s">
        <v>16642</v>
      </c>
      <c r="U544" s="138" t="s">
        <v>16643</v>
      </c>
      <c r="V544" s="138" t="s">
        <v>16643</v>
      </c>
      <c r="W544" s="138" t="s">
        <v>16644</v>
      </c>
      <c r="X544" s="138" t="s">
        <v>16645</v>
      </c>
      <c r="Y544" s="138" t="s">
        <v>16646</v>
      </c>
      <c r="Z544" s="138" t="s">
        <v>16647</v>
      </c>
      <c r="AA544" s="393">
        <v>1.6888888888888889</v>
      </c>
      <c r="AB544" s="379">
        <v>1.5451388888888888</v>
      </c>
      <c r="AC544" s="128" t="s">
        <v>16648</v>
      </c>
      <c r="AD544" s="415">
        <v>1.5027777777777778</v>
      </c>
      <c r="AE544" s="134" t="s">
        <v>16649</v>
      </c>
      <c r="AF544" s="379">
        <v>1.4534722222222223</v>
      </c>
      <c r="AG544" s="134" t="s">
        <v>16650</v>
      </c>
      <c r="AH544" s="128" t="s">
        <v>16651</v>
      </c>
      <c r="AI544" s="138" t="s">
        <v>16380</v>
      </c>
      <c r="AJ544" s="393">
        <v>1.1270833333333334</v>
      </c>
      <c r="AK544" s="379">
        <v>2.0104166666666665</v>
      </c>
      <c r="AL544" s="379">
        <v>1.398611111111111</v>
      </c>
      <c r="AM544" s="138" t="s">
        <v>16652</v>
      </c>
      <c r="AN544" s="134" t="s">
        <v>16653</v>
      </c>
      <c r="AO544" s="134" t="s">
        <v>16654</v>
      </c>
      <c r="AP544" s="416">
        <v>1.0659722222222223</v>
      </c>
      <c r="AQ544" s="416">
        <v>1.0847222222222221</v>
      </c>
      <c r="AR544" s="128" t="s">
        <v>16655</v>
      </c>
      <c r="AS544" s="379">
        <v>1.2465277777777777</v>
      </c>
      <c r="AT544" s="134" t="s">
        <v>16656</v>
      </c>
      <c r="AU544" s="416">
        <v>1.4493055555555556</v>
      </c>
      <c r="AV544" s="128" t="s">
        <v>16657</v>
      </c>
      <c r="AW544" s="379">
        <v>1.3715277777777777</v>
      </c>
      <c r="AX544" s="379">
        <v>1.0298611111111111</v>
      </c>
      <c r="AY544" s="140">
        <v>0.7944444444444444</v>
      </c>
      <c r="BA544" s="128" t="s">
        <v>16659</v>
      </c>
      <c r="BB544" s="134" t="s">
        <v>16660</v>
      </c>
      <c r="BC544" s="141" t="s">
        <v>16661</v>
      </c>
      <c r="BD544" s="379">
        <v>1.2881944444444444</v>
      </c>
      <c r="BE544" s="416">
        <v>1.2486111111111111</v>
      </c>
      <c r="BF544" s="141"/>
      <c r="BG544" s="141"/>
      <c r="BH544" s="141"/>
    </row>
    <row r="545">
      <c r="A545" s="122">
        <f t="shared" si="3"/>
        <v>0</v>
      </c>
      <c r="B545" s="122">
        <f t="shared" si="4"/>
        <v>0</v>
      </c>
      <c r="C545" s="122">
        <f t="shared" si="5"/>
        <v>0</v>
      </c>
      <c r="D545" s="122">
        <f t="shared" si="6"/>
        <v>0</v>
      </c>
      <c r="E545" s="122">
        <f t="shared" si="2"/>
        <v>312</v>
      </c>
      <c r="F545" s="135">
        <v>181.0</v>
      </c>
      <c r="H545" s="135">
        <v>181.0</v>
      </c>
      <c r="I545" s="135">
        <v>181.0</v>
      </c>
      <c r="J545" s="135">
        <v>181.0</v>
      </c>
      <c r="L545" s="175" t="s">
        <v>16662</v>
      </c>
      <c r="M545" s="175" t="s">
        <v>16663</v>
      </c>
      <c r="N545" s="169" t="s">
        <v>16664</v>
      </c>
      <c r="O545" s="123" t="s">
        <v>16665</v>
      </c>
      <c r="P545" s="391">
        <v>1.1555555555555554</v>
      </c>
      <c r="Q545" s="391">
        <v>1.1597222222222223</v>
      </c>
      <c r="R545" s="391">
        <v>1.2618055555555556</v>
      </c>
      <c r="S545" s="391">
        <v>1.488888888888889</v>
      </c>
      <c r="T545" s="391">
        <v>1.6861111111111111</v>
      </c>
      <c r="U545" s="391">
        <v>1.4652777777777777</v>
      </c>
      <c r="V545" s="391">
        <v>1.4652777777777777</v>
      </c>
      <c r="W545" s="142">
        <v>0.8256944444444444</v>
      </c>
      <c r="X545" s="391">
        <v>1.6097222222222223</v>
      </c>
      <c r="Y545" s="391">
        <v>1.5805555555555555</v>
      </c>
      <c r="Z545" s="391">
        <v>1.0583333333333333</v>
      </c>
      <c r="AA545" s="128" t="s">
        <v>16666</v>
      </c>
      <c r="AB545" s="379">
        <v>1.55</v>
      </c>
      <c r="AC545" s="416">
        <v>1.3972222222222221</v>
      </c>
      <c r="AD545" s="147" t="s">
        <v>16667</v>
      </c>
      <c r="AE545" s="379">
        <v>1.7909722222222222</v>
      </c>
      <c r="AF545" s="134" t="s">
        <v>16668</v>
      </c>
      <c r="AG545" s="379">
        <v>1.4395833333333334</v>
      </c>
      <c r="AH545" s="416">
        <v>1.5520833333333333</v>
      </c>
      <c r="AI545" s="391">
        <v>1.5243055555555556</v>
      </c>
      <c r="AJ545" s="128" t="s">
        <v>872</v>
      </c>
      <c r="AK545" s="134" t="s">
        <v>16669</v>
      </c>
      <c r="AL545" s="134" t="s">
        <v>16670</v>
      </c>
      <c r="AM545" s="391">
        <v>1.1125</v>
      </c>
      <c r="AN545" s="130">
        <v>0.12916666666666668</v>
      </c>
      <c r="AO545" s="379">
        <v>1.3659722222222221</v>
      </c>
      <c r="AP545" s="128" t="s">
        <v>16671</v>
      </c>
      <c r="AQ545" s="128" t="s">
        <v>16672</v>
      </c>
      <c r="AR545" s="416">
        <v>1.2444444444444445</v>
      </c>
      <c r="AS545" s="134" t="s">
        <v>16673</v>
      </c>
      <c r="AT545" s="379">
        <v>1.3729166666666666</v>
      </c>
      <c r="AU545" s="128" t="s">
        <v>16674</v>
      </c>
      <c r="AV545" s="393">
        <v>1.4013888888888888</v>
      </c>
      <c r="AW545" s="134" t="s">
        <v>16675</v>
      </c>
      <c r="AX545" s="134" t="s">
        <v>16676</v>
      </c>
      <c r="AY545" s="128" t="s">
        <v>16677</v>
      </c>
      <c r="BA545" s="140">
        <v>0.9805555555555555</v>
      </c>
      <c r="BB545" s="379">
        <v>1.0319444444444446</v>
      </c>
      <c r="BC545" s="422">
        <v>1.2430555555555556</v>
      </c>
      <c r="BD545" s="134" t="s">
        <v>16678</v>
      </c>
      <c r="BE545" s="128" t="s">
        <v>16679</v>
      </c>
      <c r="BF545" s="422"/>
      <c r="BG545" s="422"/>
      <c r="BH545" s="422"/>
    </row>
    <row r="546">
      <c r="A546" s="122">
        <f t="shared" si="3"/>
        <v>0</v>
      </c>
      <c r="B546" s="122">
        <f t="shared" si="4"/>
        <v>0</v>
      </c>
      <c r="C546" s="122">
        <f t="shared" si="5"/>
        <v>0</v>
      </c>
      <c r="D546" s="122">
        <f t="shared" si="6"/>
        <v>0</v>
      </c>
      <c r="E546" s="122">
        <f t="shared" si="2"/>
        <v>524</v>
      </c>
      <c r="F546" s="135" t="s">
        <v>16680</v>
      </c>
      <c r="H546" s="135" t="s">
        <v>16681</v>
      </c>
      <c r="I546" s="135" t="s">
        <v>16682</v>
      </c>
      <c r="J546" s="135" t="s">
        <v>16683</v>
      </c>
      <c r="L546" s="175" t="s">
        <v>16685</v>
      </c>
      <c r="M546" s="175" t="s">
        <v>661</v>
      </c>
      <c r="N546" s="169" t="s">
        <v>16686</v>
      </c>
      <c r="O546" s="123" t="s">
        <v>16687</v>
      </c>
      <c r="P546" s="138" t="s">
        <v>16688</v>
      </c>
      <c r="Q546" s="138" t="s">
        <v>16689</v>
      </c>
      <c r="R546" s="138" t="s">
        <v>4725</v>
      </c>
      <c r="S546" s="138" t="s">
        <v>16690</v>
      </c>
      <c r="T546" s="138" t="s">
        <v>16691</v>
      </c>
      <c r="U546" s="138" t="s">
        <v>16692</v>
      </c>
      <c r="V546" s="138" t="s">
        <v>16692</v>
      </c>
      <c r="W546" s="138" t="s">
        <v>16693</v>
      </c>
      <c r="X546" s="138" t="s">
        <v>16694</v>
      </c>
      <c r="Y546" s="138" t="s">
        <v>16695</v>
      </c>
      <c r="Z546" s="138" t="s">
        <v>16696</v>
      </c>
      <c r="AA546" s="393">
        <v>1.6923611111111112</v>
      </c>
      <c r="AB546" s="134" t="s">
        <v>16697</v>
      </c>
      <c r="AC546" s="128" t="s">
        <v>16698</v>
      </c>
      <c r="AD546" s="415">
        <v>1.5097222222222222</v>
      </c>
      <c r="AE546" s="134" t="s">
        <v>16699</v>
      </c>
      <c r="AF546" s="379">
        <v>1.4590277777777778</v>
      </c>
      <c r="AG546" s="134" t="s">
        <v>16700</v>
      </c>
      <c r="AH546" s="128" t="s">
        <v>16701</v>
      </c>
      <c r="AI546" s="138" t="s">
        <v>16439</v>
      </c>
      <c r="AJ546" s="393">
        <v>1.1298611111111112</v>
      </c>
      <c r="AK546" s="379">
        <v>2.017361111111111</v>
      </c>
      <c r="AL546" s="379">
        <v>1.4034722222222222</v>
      </c>
      <c r="AM546" s="137" t="s">
        <v>16702</v>
      </c>
      <c r="AN546" s="134" t="s">
        <v>16703</v>
      </c>
      <c r="AO546" s="134" t="s">
        <v>16704</v>
      </c>
      <c r="AP546" s="416">
        <v>1.0666666666666667</v>
      </c>
      <c r="AQ546" s="416">
        <v>1.0993055555555555</v>
      </c>
      <c r="AR546" s="128" t="s">
        <v>16705</v>
      </c>
      <c r="AS546" s="379">
        <v>1.2541666666666667</v>
      </c>
      <c r="AT546" s="134" t="s">
        <v>16706</v>
      </c>
      <c r="AU546" s="416">
        <v>1.45</v>
      </c>
      <c r="AV546" s="128" t="s">
        <v>16707</v>
      </c>
      <c r="AW546" s="379">
        <v>1.3784722222222223</v>
      </c>
      <c r="AX546" s="379">
        <v>1.0416666666666667</v>
      </c>
      <c r="AY546" s="140">
        <v>0.7958333333333333</v>
      </c>
      <c r="BA546" s="128" t="s">
        <v>16708</v>
      </c>
      <c r="BB546" s="134" t="s">
        <v>16709</v>
      </c>
      <c r="BC546" s="141" t="s">
        <v>16710</v>
      </c>
      <c r="BD546" s="379">
        <v>1.2951388888888888</v>
      </c>
      <c r="BE546" s="416">
        <v>1.2548611111111112</v>
      </c>
      <c r="BF546" s="141"/>
      <c r="BG546" s="141"/>
      <c r="BH546" s="141"/>
    </row>
    <row r="547">
      <c r="A547" s="122">
        <f t="shared" si="3"/>
        <v>0</v>
      </c>
      <c r="B547" s="122">
        <f t="shared" si="4"/>
        <v>0</v>
      </c>
      <c r="C547" s="122">
        <f t="shared" si="5"/>
        <v>0</v>
      </c>
      <c r="D547" s="122">
        <f t="shared" si="6"/>
        <v>0</v>
      </c>
      <c r="E547" s="122">
        <f t="shared" si="2"/>
        <v>406</v>
      </c>
      <c r="F547" s="135" t="s">
        <v>16712</v>
      </c>
      <c r="H547" s="135" t="s">
        <v>16713</v>
      </c>
      <c r="I547" s="135" t="s">
        <v>16714</v>
      </c>
      <c r="J547" s="135" t="s">
        <v>16715</v>
      </c>
      <c r="L547" s="175" t="s">
        <v>16716</v>
      </c>
      <c r="M547" s="175" t="s">
        <v>16717</v>
      </c>
      <c r="N547" s="169" t="s">
        <v>16718</v>
      </c>
      <c r="O547" s="123" t="s">
        <v>16719</v>
      </c>
      <c r="P547" s="391">
        <v>1.1576388888888889</v>
      </c>
      <c r="Q547" s="391">
        <v>1.1652777777777779</v>
      </c>
      <c r="R547" s="391">
        <v>1.2673611111111112</v>
      </c>
      <c r="S547" s="391">
        <v>1.5013888888888889</v>
      </c>
      <c r="T547" s="391">
        <v>1.6930555555555555</v>
      </c>
      <c r="U547" s="391">
        <v>1.4652777777777777</v>
      </c>
      <c r="V547" s="391">
        <v>1.4652777777777777</v>
      </c>
      <c r="W547" s="142">
        <v>0.8284722222222223</v>
      </c>
      <c r="X547" s="391">
        <v>1.6125</v>
      </c>
      <c r="Y547" s="391">
        <v>1.586111111111111</v>
      </c>
      <c r="Z547" s="391">
        <v>1.0604166666666666</v>
      </c>
      <c r="AA547" s="128" t="s">
        <v>16720</v>
      </c>
      <c r="AB547" s="379">
        <v>1.5534722222222221</v>
      </c>
      <c r="AC547" s="416">
        <v>1.4076388888888889</v>
      </c>
      <c r="AD547" s="147" t="s">
        <v>16721</v>
      </c>
      <c r="AE547" s="379">
        <v>1.801388888888889</v>
      </c>
      <c r="AF547" s="134" t="s">
        <v>16722</v>
      </c>
      <c r="AG547" s="379">
        <v>1.4458333333333333</v>
      </c>
      <c r="AH547" s="416">
        <v>1.5541666666666667</v>
      </c>
      <c r="AI547" s="391">
        <v>1.53125</v>
      </c>
      <c r="AJ547" s="128" t="s">
        <v>16723</v>
      </c>
      <c r="AK547" s="134" t="s">
        <v>16724</v>
      </c>
      <c r="AL547" s="134" t="s">
        <v>16725</v>
      </c>
      <c r="AM547" s="443">
        <v>1.1152777777777778</v>
      </c>
      <c r="AN547" s="130">
        <v>0.13333333333333333</v>
      </c>
      <c r="AO547" s="379">
        <v>1.3694444444444445</v>
      </c>
      <c r="AP547" s="128" t="s">
        <v>16726</v>
      </c>
      <c r="AQ547" s="128" t="s">
        <v>16727</v>
      </c>
      <c r="AR547" s="416">
        <v>1.25</v>
      </c>
      <c r="AS547" s="134" t="s">
        <v>16728</v>
      </c>
      <c r="AT547" s="379">
        <v>1.386111111111111</v>
      </c>
      <c r="AU547" s="128" t="s">
        <v>16729</v>
      </c>
      <c r="AV547" s="393">
        <v>1.4027777777777777</v>
      </c>
      <c r="AW547" s="134" t="s">
        <v>16730</v>
      </c>
      <c r="AX547" s="134" t="s">
        <v>16731</v>
      </c>
      <c r="AY547" s="128" t="s">
        <v>16732</v>
      </c>
      <c r="BA547" s="140">
        <v>0.9833333333333333</v>
      </c>
      <c r="BB547" s="379">
        <v>1.0368055555555555</v>
      </c>
      <c r="BC547" s="422">
        <v>1.2451388888888888</v>
      </c>
      <c r="BD547" s="134" t="s">
        <v>16734</v>
      </c>
      <c r="BE547" s="128" t="s">
        <v>16735</v>
      </c>
      <c r="BF547" s="422"/>
      <c r="BG547" s="422"/>
      <c r="BH547" s="422"/>
    </row>
    <row r="548">
      <c r="A548" s="122">
        <f t="shared" si="3"/>
        <v>0</v>
      </c>
      <c r="B548" s="122">
        <f t="shared" si="4"/>
        <v>0</v>
      </c>
      <c r="C548" s="122">
        <f t="shared" si="5"/>
        <v>0</v>
      </c>
      <c r="D548" s="122">
        <f t="shared" si="6"/>
        <v>0</v>
      </c>
      <c r="E548" s="122">
        <f t="shared" si="2"/>
        <v>511</v>
      </c>
      <c r="F548" s="135">
        <v>182.0</v>
      </c>
      <c r="H548" s="135">
        <v>182.0</v>
      </c>
      <c r="I548" s="135">
        <v>182.0</v>
      </c>
      <c r="J548" s="135">
        <v>182.0</v>
      </c>
      <c r="L548" s="175" t="s">
        <v>16736</v>
      </c>
      <c r="M548" s="175" t="s">
        <v>16737</v>
      </c>
      <c r="N548" s="169" t="s">
        <v>16738</v>
      </c>
      <c r="O548" s="123" t="s">
        <v>16739</v>
      </c>
      <c r="P548" s="138" t="s">
        <v>16740</v>
      </c>
      <c r="Q548" s="138" t="s">
        <v>16741</v>
      </c>
      <c r="R548" s="138" t="s">
        <v>16742</v>
      </c>
      <c r="S548" s="138" t="s">
        <v>16743</v>
      </c>
      <c r="T548" s="138" t="s">
        <v>16744</v>
      </c>
      <c r="U548" s="138" t="s">
        <v>16745</v>
      </c>
      <c r="V548" s="138" t="s">
        <v>16745</v>
      </c>
      <c r="W548" s="138" t="s">
        <v>16746</v>
      </c>
      <c r="X548" s="138" t="s">
        <v>16747</v>
      </c>
      <c r="Y548" s="138" t="s">
        <v>16748</v>
      </c>
      <c r="Z548" s="138" t="s">
        <v>1969</v>
      </c>
      <c r="AA548" s="393">
        <v>1.69375</v>
      </c>
      <c r="AB548" s="134" t="s">
        <v>16749</v>
      </c>
      <c r="AC548" s="128" t="s">
        <v>16751</v>
      </c>
      <c r="AD548" s="415">
        <v>1.5173611111111112</v>
      </c>
      <c r="AE548" s="134" t="s">
        <v>16752</v>
      </c>
      <c r="AF548" s="379">
        <v>1.4680555555555554</v>
      </c>
      <c r="AG548" s="134" t="s">
        <v>16753</v>
      </c>
      <c r="AH548" s="128" t="s">
        <v>16754</v>
      </c>
      <c r="AI548" s="138" t="s">
        <v>16499</v>
      </c>
      <c r="AJ548" s="393">
        <v>1.1305555555555555</v>
      </c>
      <c r="AK548" s="379">
        <v>2.0256944444444445</v>
      </c>
      <c r="AL548" s="379">
        <v>1.4069444444444446</v>
      </c>
      <c r="AM548" s="138" t="s">
        <v>16755</v>
      </c>
      <c r="AN548" s="134" t="s">
        <v>16756</v>
      </c>
      <c r="AO548" s="134" t="s">
        <v>16757</v>
      </c>
      <c r="AP548" s="416">
        <v>1.0777777777777777</v>
      </c>
      <c r="AQ548" s="416">
        <v>1.104861111111111</v>
      </c>
      <c r="AR548" s="128" t="s">
        <v>16758</v>
      </c>
      <c r="AS548" s="379">
        <v>1.2631944444444445</v>
      </c>
      <c r="AT548" s="134" t="s">
        <v>16759</v>
      </c>
      <c r="AU548" s="416">
        <v>1.4513888888888888</v>
      </c>
      <c r="AV548" s="128" t="s">
        <v>16760</v>
      </c>
      <c r="AW548" s="379">
        <v>1.3798611111111112</v>
      </c>
      <c r="AX548" s="379">
        <v>1.0479166666666666</v>
      </c>
      <c r="AY548" s="140">
        <v>0.7965277777777777</v>
      </c>
      <c r="BA548" s="128" t="s">
        <v>16761</v>
      </c>
      <c r="BB548" s="134" t="s">
        <v>16762</v>
      </c>
      <c r="BC548" s="141" t="s">
        <v>16763</v>
      </c>
      <c r="BD548" s="379">
        <v>1.2965277777777777</v>
      </c>
      <c r="BE548" s="416">
        <v>1.2618055555555556</v>
      </c>
      <c r="BF548" s="141"/>
      <c r="BG548" s="141"/>
      <c r="BH548" s="141"/>
    </row>
    <row r="549">
      <c r="A549" s="122">
        <f t="shared" si="3"/>
        <v>0</v>
      </c>
      <c r="B549" s="122">
        <f t="shared" si="4"/>
        <v>0</v>
      </c>
      <c r="C549" s="122">
        <f t="shared" si="5"/>
        <v>0</v>
      </c>
      <c r="D549" s="122">
        <f t="shared" si="6"/>
        <v>0</v>
      </c>
      <c r="E549" s="122">
        <f t="shared" si="2"/>
        <v>376</v>
      </c>
      <c r="F549" s="135" t="s">
        <v>16764</v>
      </c>
      <c r="H549" s="135" t="s">
        <v>16765</v>
      </c>
      <c r="I549" s="135" t="s">
        <v>16766</v>
      </c>
      <c r="J549" s="135" t="s">
        <v>16767</v>
      </c>
      <c r="L549" s="175" t="s">
        <v>16768</v>
      </c>
      <c r="M549" s="175" t="s">
        <v>16769</v>
      </c>
      <c r="N549" s="169" t="s">
        <v>16770</v>
      </c>
      <c r="O549" s="123" t="s">
        <v>16771</v>
      </c>
      <c r="P549" s="391">
        <v>1.1618055555555555</v>
      </c>
      <c r="Q549" s="391">
        <v>1.1666666666666667</v>
      </c>
      <c r="R549" s="391">
        <v>1.2680555555555555</v>
      </c>
      <c r="S549" s="391">
        <v>1.5034722222222223</v>
      </c>
      <c r="T549" s="391">
        <v>1.7020833333333334</v>
      </c>
      <c r="U549" s="391">
        <v>1.4666666666666666</v>
      </c>
      <c r="V549" s="391">
        <v>1.4666666666666666</v>
      </c>
      <c r="W549" s="142">
        <v>0.8326388888888889</v>
      </c>
      <c r="X549" s="391">
        <v>1.6145833333333333</v>
      </c>
      <c r="Y549" s="391">
        <v>1.5958333333333334</v>
      </c>
      <c r="Z549" s="391">
        <v>1.0673611111111112</v>
      </c>
      <c r="AA549" s="128" t="s">
        <v>16772</v>
      </c>
      <c r="AB549" s="379">
        <v>1.5611111111111111</v>
      </c>
      <c r="AC549" s="416">
        <v>1.4125</v>
      </c>
      <c r="AD549" s="147" t="s">
        <v>16773</v>
      </c>
      <c r="AE549" s="379">
        <v>1.8104166666666666</v>
      </c>
      <c r="AF549" s="134" t="s">
        <v>16774</v>
      </c>
      <c r="AG549" s="379">
        <v>1.4527777777777777</v>
      </c>
      <c r="AH549" s="416">
        <v>1.5590277777777777</v>
      </c>
      <c r="AI549" s="391">
        <v>1.538888888888889</v>
      </c>
      <c r="AJ549" s="128" t="s">
        <v>16775</v>
      </c>
      <c r="AK549" s="134" t="s">
        <v>16776</v>
      </c>
      <c r="AL549" s="134" t="s">
        <v>16777</v>
      </c>
      <c r="AM549" s="391">
        <v>1.1229166666666666</v>
      </c>
      <c r="AN549" s="130">
        <v>0.14097222222222222</v>
      </c>
      <c r="AO549" s="379">
        <v>1.3729166666666666</v>
      </c>
      <c r="AP549" s="128" t="s">
        <v>16778</v>
      </c>
      <c r="AQ549" s="128" t="s">
        <v>16779</v>
      </c>
      <c r="AR549" s="416">
        <v>1.2590277777777779</v>
      </c>
      <c r="AS549" s="134" t="s">
        <v>16780</v>
      </c>
      <c r="AT549" s="379">
        <v>1.3888888888888888</v>
      </c>
      <c r="AU549" s="128" t="s">
        <v>16781</v>
      </c>
      <c r="AV549" s="393">
        <v>1.4055555555555554</v>
      </c>
      <c r="AW549" s="134" t="s">
        <v>16782</v>
      </c>
      <c r="AX549" s="134" t="s">
        <v>16783</v>
      </c>
      <c r="AY549" s="128" t="s">
        <v>12980</v>
      </c>
      <c r="BA549" s="140">
        <v>0.9895833333333334</v>
      </c>
      <c r="BB549" s="379">
        <v>1.038888888888889</v>
      </c>
      <c r="BC549" s="422">
        <v>1.2493055555555554</v>
      </c>
      <c r="BD549" s="134" t="s">
        <v>16784</v>
      </c>
      <c r="BE549" s="128" t="s">
        <v>16785</v>
      </c>
      <c r="BF549" s="422"/>
      <c r="BG549" s="422"/>
      <c r="BH549" s="422"/>
    </row>
    <row r="550">
      <c r="A550" s="122">
        <f t="shared" si="3"/>
        <v>0</v>
      </c>
      <c r="B550" s="122">
        <f t="shared" si="4"/>
        <v>0</v>
      </c>
      <c r="C550" s="122">
        <f t="shared" si="5"/>
        <v>0</v>
      </c>
      <c r="D550" s="122">
        <f t="shared" si="6"/>
        <v>0</v>
      </c>
      <c r="E550" s="122">
        <f t="shared" si="2"/>
        <v>588</v>
      </c>
      <c r="F550" s="135" t="s">
        <v>16787</v>
      </c>
      <c r="H550" s="135" t="s">
        <v>16788</v>
      </c>
      <c r="I550" s="135" t="s">
        <v>16789</v>
      </c>
      <c r="J550" s="135" t="s">
        <v>9601</v>
      </c>
      <c r="L550" s="175" t="s">
        <v>661</v>
      </c>
      <c r="M550" s="175" t="s">
        <v>615</v>
      </c>
      <c r="N550" s="169" t="s">
        <v>16790</v>
      </c>
      <c r="O550" s="123" t="s">
        <v>16791</v>
      </c>
      <c r="P550" s="138" t="s">
        <v>16792</v>
      </c>
      <c r="Q550" s="138" t="s">
        <v>16793</v>
      </c>
      <c r="R550" s="138" t="s">
        <v>16794</v>
      </c>
      <c r="S550" s="138" t="s">
        <v>16795</v>
      </c>
      <c r="T550" s="138" t="s">
        <v>16796</v>
      </c>
      <c r="U550" s="138" t="s">
        <v>16797</v>
      </c>
      <c r="V550" s="138" t="s">
        <v>16797</v>
      </c>
      <c r="W550" s="138" t="s">
        <v>16798</v>
      </c>
      <c r="X550" s="138" t="s">
        <v>16799</v>
      </c>
      <c r="Y550" s="138" t="s">
        <v>16800</v>
      </c>
      <c r="Z550" s="138" t="s">
        <v>16801</v>
      </c>
      <c r="AA550" s="393">
        <v>1.6993055555555556</v>
      </c>
      <c r="AB550" s="134" t="s">
        <v>16802</v>
      </c>
      <c r="AC550" s="128" t="s">
        <v>16803</v>
      </c>
      <c r="AD550" s="415">
        <v>1.5243055555555556</v>
      </c>
      <c r="AE550" s="134" t="s">
        <v>16804</v>
      </c>
      <c r="AF550" s="379">
        <v>1.4743055555555555</v>
      </c>
      <c r="AG550" s="134" t="s">
        <v>16805</v>
      </c>
      <c r="AH550" s="128" t="s">
        <v>16806</v>
      </c>
      <c r="AI550" s="138" t="s">
        <v>16548</v>
      </c>
      <c r="AJ550" s="393">
        <v>1.1333333333333333</v>
      </c>
      <c r="AK550" s="379">
        <v>2.0284722222222222</v>
      </c>
      <c r="AL550" s="379">
        <v>1.413888888888889</v>
      </c>
      <c r="AM550" s="138" t="s">
        <v>16807</v>
      </c>
      <c r="AN550" s="134" t="s">
        <v>16808</v>
      </c>
      <c r="AO550" s="134" t="s">
        <v>16809</v>
      </c>
      <c r="AP550" s="416">
        <v>1.0791666666666666</v>
      </c>
      <c r="AQ550" s="416">
        <v>1.1083333333333334</v>
      </c>
      <c r="AR550" s="128" t="s">
        <v>16810</v>
      </c>
      <c r="AS550" s="379">
        <v>1.2715277777777778</v>
      </c>
      <c r="AT550" s="134" t="s">
        <v>16811</v>
      </c>
      <c r="AU550" s="416">
        <v>1.4527777777777777</v>
      </c>
      <c r="AV550" s="128" t="s">
        <v>16812</v>
      </c>
      <c r="AW550" s="379">
        <v>1.386111111111111</v>
      </c>
      <c r="AX550" s="379">
        <v>1.051388888888889</v>
      </c>
      <c r="AY550" s="140">
        <v>0.7986111111111112</v>
      </c>
      <c r="BA550" s="128" t="s">
        <v>16813</v>
      </c>
      <c r="BB550" s="134" t="s">
        <v>16814</v>
      </c>
      <c r="BC550" s="141" t="s">
        <v>16815</v>
      </c>
      <c r="BD550" s="379">
        <v>1.301388888888889</v>
      </c>
      <c r="BE550" s="416">
        <v>1.2722222222222221</v>
      </c>
      <c r="BF550" s="141"/>
      <c r="BG550" s="141"/>
      <c r="BH550" s="141"/>
    </row>
    <row r="551">
      <c r="A551" s="122">
        <f t="shared" si="3"/>
        <v>0</v>
      </c>
      <c r="B551" s="122">
        <f t="shared" si="4"/>
        <v>0</v>
      </c>
      <c r="C551" s="122">
        <f t="shared" si="5"/>
        <v>0</v>
      </c>
      <c r="D551" s="122">
        <f t="shared" si="6"/>
        <v>0</v>
      </c>
      <c r="E551" s="122">
        <f t="shared" si="2"/>
        <v>335</v>
      </c>
      <c r="F551" s="135">
        <v>183.0</v>
      </c>
      <c r="H551" s="135">
        <v>183.0</v>
      </c>
      <c r="I551" s="135">
        <v>183.0</v>
      </c>
      <c r="J551" s="135">
        <v>183.0</v>
      </c>
      <c r="L551" s="175" t="s">
        <v>16817</v>
      </c>
      <c r="M551" s="175" t="s">
        <v>16818</v>
      </c>
      <c r="N551" s="169" t="s">
        <v>16819</v>
      </c>
      <c r="O551" s="123" t="s">
        <v>16820</v>
      </c>
      <c r="P551" s="391">
        <v>1.163888888888889</v>
      </c>
      <c r="Q551" s="391">
        <v>1.1722222222222223</v>
      </c>
      <c r="R551" s="391">
        <v>1.2694444444444444</v>
      </c>
      <c r="S551" s="391">
        <v>1.5083333333333333</v>
      </c>
      <c r="T551" s="391">
        <v>1.7083333333333333</v>
      </c>
      <c r="U551" s="391">
        <v>1.4673611111111111</v>
      </c>
      <c r="V551" s="391">
        <v>1.4673611111111111</v>
      </c>
      <c r="W551" s="142">
        <v>0.8381944444444445</v>
      </c>
      <c r="X551" s="391">
        <v>1.6166666666666667</v>
      </c>
      <c r="Y551" s="391">
        <v>1.60625</v>
      </c>
      <c r="Z551" s="391">
        <v>1.0680555555555555</v>
      </c>
      <c r="AA551" s="128" t="s">
        <v>16821</v>
      </c>
      <c r="AB551" s="379">
        <v>1.5666666666666667</v>
      </c>
      <c r="AC551" s="416">
        <v>1.4194444444444445</v>
      </c>
      <c r="AD551" s="147" t="s">
        <v>16822</v>
      </c>
      <c r="AE551" s="379">
        <v>1.8152777777777778</v>
      </c>
      <c r="AF551" s="134" t="s">
        <v>16823</v>
      </c>
      <c r="AG551" s="379">
        <v>1.4583333333333333</v>
      </c>
      <c r="AH551" s="416">
        <v>1.5659722222222223</v>
      </c>
      <c r="AI551" s="391">
        <v>1.5465277777777777</v>
      </c>
      <c r="AJ551" s="128" t="s">
        <v>16824</v>
      </c>
      <c r="AK551" s="134" t="s">
        <v>16825</v>
      </c>
      <c r="AL551" s="134" t="s">
        <v>16826</v>
      </c>
      <c r="AM551" s="391">
        <v>1.1236111111111111</v>
      </c>
      <c r="AN551" s="130">
        <v>0.1451388888888889</v>
      </c>
      <c r="AO551" s="379">
        <v>1.3784722222222223</v>
      </c>
      <c r="AP551" s="128" t="s">
        <v>16827</v>
      </c>
      <c r="AQ551" s="128" t="s">
        <v>16828</v>
      </c>
      <c r="AR551" s="416">
        <v>1.2638888888888888</v>
      </c>
      <c r="AS551" s="134" t="s">
        <v>16829</v>
      </c>
      <c r="AT551" s="379">
        <v>1.3909722222222223</v>
      </c>
      <c r="AU551" s="128" t="s">
        <v>11233</v>
      </c>
      <c r="AV551" s="393">
        <v>1.4083333333333334</v>
      </c>
      <c r="AW551" s="134" t="s">
        <v>1651</v>
      </c>
      <c r="AX551" s="134" t="s">
        <v>1055</v>
      </c>
      <c r="AY551" s="128" t="s">
        <v>16831</v>
      </c>
      <c r="BA551" s="140">
        <v>0.9972222222222222</v>
      </c>
      <c r="BB551" s="379">
        <v>1.04375</v>
      </c>
      <c r="BC551" s="422">
        <v>1.2513888888888889</v>
      </c>
      <c r="BD551" s="134" t="s">
        <v>16832</v>
      </c>
      <c r="BE551" s="128" t="s">
        <v>16833</v>
      </c>
      <c r="BF551" s="422"/>
      <c r="BG551" s="422"/>
      <c r="BH551" s="422"/>
    </row>
    <row r="552">
      <c r="A552" s="122">
        <f t="shared" si="3"/>
        <v>0</v>
      </c>
      <c r="B552" s="122">
        <f t="shared" si="4"/>
        <v>0</v>
      </c>
      <c r="C552" s="122">
        <f t="shared" si="5"/>
        <v>0</v>
      </c>
      <c r="D552" s="122">
        <f t="shared" si="6"/>
        <v>0</v>
      </c>
      <c r="E552" s="122">
        <f t="shared" si="2"/>
        <v>477</v>
      </c>
      <c r="F552" s="135" t="s">
        <v>16834</v>
      </c>
      <c r="H552" s="135" t="s">
        <v>16835</v>
      </c>
      <c r="I552" s="135" t="s">
        <v>16836</v>
      </c>
      <c r="J552" s="135" t="s">
        <v>16837</v>
      </c>
      <c r="L552" s="175" t="s">
        <v>615</v>
      </c>
      <c r="M552" s="175" t="s">
        <v>661</v>
      </c>
      <c r="N552" s="169" t="s">
        <v>16838</v>
      </c>
      <c r="O552" s="123" t="s">
        <v>1196</v>
      </c>
      <c r="P552" s="138" t="s">
        <v>16839</v>
      </c>
      <c r="Q552" s="138" t="s">
        <v>16840</v>
      </c>
      <c r="R552" s="138" t="s">
        <v>16841</v>
      </c>
      <c r="S552" s="138" t="s">
        <v>16842</v>
      </c>
      <c r="T552" s="138" t="s">
        <v>16843</v>
      </c>
      <c r="U552" s="138" t="s">
        <v>16844</v>
      </c>
      <c r="V552" s="138" t="s">
        <v>16844</v>
      </c>
      <c r="W552" s="138" t="s">
        <v>16845</v>
      </c>
      <c r="X552" s="138" t="s">
        <v>16846</v>
      </c>
      <c r="Y552" s="138" t="s">
        <v>16847</v>
      </c>
      <c r="Z552" s="138" t="s">
        <v>16848</v>
      </c>
      <c r="AA552" s="393">
        <v>1.7034722222222223</v>
      </c>
      <c r="AB552" s="134" t="s">
        <v>16849</v>
      </c>
      <c r="AC552" s="128" t="s">
        <v>16850</v>
      </c>
      <c r="AD552" s="415">
        <v>1.5347222222222223</v>
      </c>
      <c r="AE552" s="134" t="s">
        <v>16851</v>
      </c>
      <c r="AF552" s="379">
        <v>1.4784722222222222</v>
      </c>
      <c r="AG552" s="134" t="s">
        <v>16852</v>
      </c>
      <c r="AH552" s="128" t="s">
        <v>16854</v>
      </c>
      <c r="AI552" s="138" t="s">
        <v>16596</v>
      </c>
      <c r="AJ552" s="393">
        <v>1.1409722222222223</v>
      </c>
      <c r="AK552" s="379">
        <v>2.0319444444444446</v>
      </c>
      <c r="AL552" s="379">
        <v>1.4166666666666667</v>
      </c>
      <c r="AM552" s="138" t="s">
        <v>16855</v>
      </c>
      <c r="AN552" s="134" t="s">
        <v>16856</v>
      </c>
      <c r="AO552" s="134" t="s">
        <v>16857</v>
      </c>
      <c r="AP552" s="416">
        <v>1.08125</v>
      </c>
      <c r="AQ552" s="416">
        <v>1.1104166666666666</v>
      </c>
      <c r="AR552" s="128" t="s">
        <v>16858</v>
      </c>
      <c r="AS552" s="379">
        <v>1.2777777777777777</v>
      </c>
      <c r="AT552" s="134" t="s">
        <v>16859</v>
      </c>
      <c r="AU552" s="416">
        <v>1.4548611111111112</v>
      </c>
      <c r="AV552" s="128" t="s">
        <v>16860</v>
      </c>
      <c r="AW552" s="379">
        <v>1.39375</v>
      </c>
      <c r="AX552" s="379">
        <v>1.0583333333333333</v>
      </c>
      <c r="AY552" s="140">
        <v>0.7993055555555556</v>
      </c>
      <c r="BA552" s="128" t="s">
        <v>16861</v>
      </c>
      <c r="BB552" s="134" t="s">
        <v>862</v>
      </c>
      <c r="BC552" s="141" t="s">
        <v>16862</v>
      </c>
      <c r="BD552" s="379">
        <v>1.3097222222222222</v>
      </c>
      <c r="BE552" s="416">
        <v>1.2798611111111111</v>
      </c>
      <c r="BF552" s="141"/>
      <c r="BG552" s="141"/>
      <c r="BH552" s="141"/>
    </row>
    <row r="553">
      <c r="A553" s="122">
        <f t="shared" si="3"/>
        <v>0</v>
      </c>
      <c r="B553" s="122">
        <f t="shared" si="4"/>
        <v>0</v>
      </c>
      <c r="C553" s="122">
        <f t="shared" si="5"/>
        <v>0</v>
      </c>
      <c r="D553" s="122">
        <f t="shared" si="6"/>
        <v>0</v>
      </c>
      <c r="E553" s="122">
        <f t="shared" si="2"/>
        <v>368</v>
      </c>
      <c r="F553" s="135" t="s">
        <v>16864</v>
      </c>
      <c r="H553" s="135" t="s">
        <v>16865</v>
      </c>
      <c r="I553" s="135" t="s">
        <v>16866</v>
      </c>
      <c r="J553" s="135" t="s">
        <v>16867</v>
      </c>
      <c r="L553" s="175" t="s">
        <v>16868</v>
      </c>
      <c r="M553" s="175" t="s">
        <v>16869</v>
      </c>
      <c r="N553" s="169" t="s">
        <v>16870</v>
      </c>
      <c r="O553" s="123" t="s">
        <v>16871</v>
      </c>
      <c r="P553" s="391">
        <v>1.1659722222222222</v>
      </c>
      <c r="Q553" s="391">
        <v>1.18125</v>
      </c>
      <c r="R553" s="391">
        <v>1.2722222222222221</v>
      </c>
      <c r="S553" s="391">
        <v>1.5138888888888888</v>
      </c>
      <c r="T553" s="391">
        <v>1.7166666666666666</v>
      </c>
      <c r="U553" s="391">
        <v>1.46875</v>
      </c>
      <c r="V553" s="391">
        <v>1.46875</v>
      </c>
      <c r="W553" s="142">
        <v>0.8423611111111111</v>
      </c>
      <c r="X553" s="391">
        <v>1.61875</v>
      </c>
      <c r="Y553" s="391">
        <v>1.6111111111111112</v>
      </c>
      <c r="Z553" s="391">
        <v>1.06875</v>
      </c>
      <c r="AA553" s="128" t="s">
        <v>16872</v>
      </c>
      <c r="AB553" s="379">
        <v>1.5722222222222222</v>
      </c>
      <c r="AC553" s="416">
        <v>1.4236111111111112</v>
      </c>
      <c r="AD553" s="147" t="s">
        <v>16873</v>
      </c>
      <c r="AE553" s="379">
        <v>1.8194444444444444</v>
      </c>
      <c r="AF553" s="134" t="s">
        <v>16874</v>
      </c>
      <c r="AG553" s="379">
        <v>1.4638888888888888</v>
      </c>
      <c r="AH553" s="416">
        <v>1.56875</v>
      </c>
      <c r="AI553" s="391">
        <v>1.5493055555555555</v>
      </c>
      <c r="AJ553" s="128" t="s">
        <v>16875</v>
      </c>
      <c r="AK553" s="134" t="s">
        <v>16876</v>
      </c>
      <c r="AL553" s="134" t="s">
        <v>16877</v>
      </c>
      <c r="AM553" s="391">
        <v>1.1284722222222223</v>
      </c>
      <c r="AN553" s="130">
        <v>0.15694444444444444</v>
      </c>
      <c r="AO553" s="379">
        <v>1.38125</v>
      </c>
      <c r="AP553" s="128" t="s">
        <v>3554</v>
      </c>
      <c r="AQ553" s="128" t="s">
        <v>16878</v>
      </c>
      <c r="AR553" s="416">
        <v>1.2715277777777778</v>
      </c>
      <c r="AS553" s="134" t="s">
        <v>16879</v>
      </c>
      <c r="AT553" s="379">
        <v>1.3930555555555555</v>
      </c>
      <c r="AU553" s="128" t="s">
        <v>16880</v>
      </c>
      <c r="AV553" s="393">
        <v>1.4104166666666667</v>
      </c>
      <c r="AW553" s="134" t="s">
        <v>16881</v>
      </c>
      <c r="AX553" s="134" t="s">
        <v>8424</v>
      </c>
      <c r="AY553" s="128" t="s">
        <v>16882</v>
      </c>
      <c r="BA553" s="416">
        <v>1.00625</v>
      </c>
      <c r="BB553" s="379">
        <v>1.0458333333333334</v>
      </c>
      <c r="BC553" s="422">
        <v>1.2569444444444444</v>
      </c>
      <c r="BD553" s="134" t="s">
        <v>16883</v>
      </c>
      <c r="BE553" s="128" t="s">
        <v>16884</v>
      </c>
      <c r="BF553" s="422"/>
      <c r="BG553" s="422"/>
      <c r="BH553" s="422"/>
    </row>
    <row r="554">
      <c r="A554" s="122">
        <f t="shared" si="3"/>
        <v>0</v>
      </c>
      <c r="B554" s="122">
        <f t="shared" si="4"/>
        <v>0</v>
      </c>
      <c r="C554" s="122">
        <f t="shared" si="5"/>
        <v>0</v>
      </c>
      <c r="D554" s="122">
        <f t="shared" si="6"/>
        <v>0</v>
      </c>
      <c r="E554" s="122">
        <f t="shared" si="2"/>
        <v>503</v>
      </c>
      <c r="F554" s="135">
        <v>184.0</v>
      </c>
      <c r="H554" s="135">
        <v>184.0</v>
      </c>
      <c r="I554" s="135">
        <v>184.0</v>
      </c>
      <c r="J554" s="135">
        <v>184.0</v>
      </c>
      <c r="L554" s="175" t="s">
        <v>16886</v>
      </c>
      <c r="M554" s="175" t="s">
        <v>615</v>
      </c>
      <c r="N554" s="169" t="s">
        <v>16887</v>
      </c>
      <c r="O554" s="123" t="s">
        <v>16888</v>
      </c>
      <c r="P554" s="138" t="s">
        <v>16889</v>
      </c>
      <c r="Q554" s="138" t="s">
        <v>16890</v>
      </c>
      <c r="R554" s="138" t="s">
        <v>2405</v>
      </c>
      <c r="S554" s="138" t="s">
        <v>1909</v>
      </c>
      <c r="T554" s="138" t="s">
        <v>16891</v>
      </c>
      <c r="U554" s="138" t="s">
        <v>16892</v>
      </c>
      <c r="V554" s="138" t="s">
        <v>16892</v>
      </c>
      <c r="W554" s="138" t="s">
        <v>16893</v>
      </c>
      <c r="X554" s="138" t="s">
        <v>16894</v>
      </c>
      <c r="Y554" s="138" t="s">
        <v>16895</v>
      </c>
      <c r="Z554" s="138" t="s">
        <v>923</v>
      </c>
      <c r="AA554" s="393">
        <v>1.707638888888889</v>
      </c>
      <c r="AB554" s="134" t="s">
        <v>16896</v>
      </c>
      <c r="AC554" s="128" t="s">
        <v>16897</v>
      </c>
      <c r="AD554" s="415">
        <v>1.5395833333333333</v>
      </c>
      <c r="AE554" s="134" t="s">
        <v>16898</v>
      </c>
      <c r="AF554" s="379">
        <v>1.479861111111111</v>
      </c>
      <c r="AG554" s="134" t="s">
        <v>16899</v>
      </c>
      <c r="AH554" s="128" t="s">
        <v>16900</v>
      </c>
      <c r="AI554" s="138" t="s">
        <v>16651</v>
      </c>
      <c r="AJ554" s="393">
        <v>1.1493055555555556</v>
      </c>
      <c r="AK554" s="379">
        <v>2.04375</v>
      </c>
      <c r="AL554" s="379">
        <v>1.4201388888888888</v>
      </c>
      <c r="AM554" s="138" t="s">
        <v>16901</v>
      </c>
      <c r="AN554" s="134" t="s">
        <v>16902</v>
      </c>
      <c r="AO554" s="134" t="s">
        <v>16903</v>
      </c>
      <c r="AP554" s="416">
        <v>1.0847222222222221</v>
      </c>
      <c r="AQ554" s="416">
        <v>1.1194444444444445</v>
      </c>
      <c r="AR554" s="128" t="s">
        <v>16904</v>
      </c>
      <c r="AS554" s="379">
        <v>1.2819444444444446</v>
      </c>
      <c r="AT554" s="134" t="s">
        <v>16905</v>
      </c>
      <c r="AU554" s="416">
        <v>1.45625</v>
      </c>
      <c r="AV554" s="128" t="s">
        <v>16906</v>
      </c>
      <c r="AW554" s="379">
        <v>1.3944444444444444</v>
      </c>
      <c r="AX554" s="379">
        <v>1.0597222222222222</v>
      </c>
      <c r="AY554" s="140">
        <v>0.8013888888888889</v>
      </c>
      <c r="BA554" s="128" t="s">
        <v>16907</v>
      </c>
      <c r="BB554" s="134" t="s">
        <v>16908</v>
      </c>
      <c r="BC554" s="141" t="s">
        <v>16909</v>
      </c>
      <c r="BD554" s="379">
        <v>1.3208333333333333</v>
      </c>
      <c r="BE554" s="416">
        <v>1.2902777777777779</v>
      </c>
      <c r="BF554" s="141"/>
      <c r="BG554" s="141"/>
      <c r="BH554" s="141"/>
    </row>
    <row r="555">
      <c r="A555" s="122">
        <f t="shared" si="3"/>
        <v>0</v>
      </c>
      <c r="B555" s="122">
        <f t="shared" si="4"/>
        <v>0</v>
      </c>
      <c r="C555" s="122">
        <f t="shared" si="5"/>
        <v>0</v>
      </c>
      <c r="D555" s="122">
        <f t="shared" si="6"/>
        <v>0</v>
      </c>
      <c r="E555" s="122">
        <f t="shared" si="2"/>
        <v>296</v>
      </c>
      <c r="F555" s="135" t="s">
        <v>16911</v>
      </c>
      <c r="H555" s="135" t="s">
        <v>16912</v>
      </c>
      <c r="I555" s="135" t="s">
        <v>16913</v>
      </c>
      <c r="J555" s="135" t="s">
        <v>16914</v>
      </c>
      <c r="L555" s="175" t="s">
        <v>661</v>
      </c>
      <c r="M555" s="175" t="s">
        <v>16915</v>
      </c>
      <c r="N555" s="169" t="s">
        <v>16916</v>
      </c>
      <c r="O555" s="123" t="s">
        <v>16917</v>
      </c>
      <c r="P555" s="391">
        <v>1.16875</v>
      </c>
      <c r="Q555" s="391">
        <v>1.1895833333333334</v>
      </c>
      <c r="R555" s="391">
        <v>1.2805555555555554</v>
      </c>
      <c r="S555" s="391">
        <v>1.5243055555555556</v>
      </c>
      <c r="T555" s="391">
        <v>1.7194444444444446</v>
      </c>
      <c r="U555" s="391">
        <v>1.4701388888888889</v>
      </c>
      <c r="V555" s="391">
        <v>1.4701388888888889</v>
      </c>
      <c r="W555" s="142">
        <v>0.8458333333333333</v>
      </c>
      <c r="X555" s="391">
        <v>1.6208333333333333</v>
      </c>
      <c r="Y555" s="391">
        <v>1.6125</v>
      </c>
      <c r="Z555" s="391">
        <v>1.073611111111111</v>
      </c>
      <c r="AA555" s="128" t="s">
        <v>16918</v>
      </c>
      <c r="AB555" s="379">
        <v>1.5777777777777777</v>
      </c>
      <c r="AC555" s="416">
        <v>1.43125</v>
      </c>
      <c r="AD555" s="147" t="s">
        <v>16919</v>
      </c>
      <c r="AE555" s="379">
        <v>1.8243055555555556</v>
      </c>
      <c r="AF555" s="134" t="s">
        <v>16920</v>
      </c>
      <c r="AG555" s="379">
        <v>1.4673611111111111</v>
      </c>
      <c r="AH555" s="416">
        <v>1.5798611111111112</v>
      </c>
      <c r="AI555" s="391">
        <v>1.5520833333333333</v>
      </c>
      <c r="AJ555" s="128" t="s">
        <v>3664</v>
      </c>
      <c r="AK555" s="134" t="s">
        <v>16921</v>
      </c>
      <c r="AL555" s="134" t="s">
        <v>16922</v>
      </c>
      <c r="AM555" s="391">
        <v>1.1298611111111112</v>
      </c>
      <c r="AN555" s="130">
        <v>0.16041666666666668</v>
      </c>
      <c r="AO555" s="379">
        <v>1.3840277777777779</v>
      </c>
      <c r="AP555" s="128" t="s">
        <v>16923</v>
      </c>
      <c r="AQ555" s="128" t="s">
        <v>16924</v>
      </c>
      <c r="AR555" s="416">
        <v>1.28125</v>
      </c>
      <c r="AS555" s="134" t="s">
        <v>16925</v>
      </c>
      <c r="AT555" s="379">
        <v>1.3944444444444444</v>
      </c>
      <c r="AU555" s="128" t="s">
        <v>16926</v>
      </c>
      <c r="AV555" s="393">
        <v>1.413888888888889</v>
      </c>
      <c r="AW555" s="134" t="s">
        <v>16927</v>
      </c>
      <c r="AX555" s="134" t="s">
        <v>16928</v>
      </c>
      <c r="AY555" s="128" t="s">
        <v>16929</v>
      </c>
      <c r="BA555" s="416">
        <v>1.0090277777777779</v>
      </c>
      <c r="BB555" s="379">
        <v>1.0472222222222223</v>
      </c>
      <c r="BC555" s="422">
        <v>1.26875</v>
      </c>
      <c r="BD555" s="134" t="s">
        <v>16930</v>
      </c>
      <c r="BE555" s="128" t="s">
        <v>16931</v>
      </c>
      <c r="BF555" s="422"/>
      <c r="BG555" s="422"/>
      <c r="BH555" s="422"/>
    </row>
    <row r="556">
      <c r="A556" s="122">
        <f t="shared" si="3"/>
        <v>0</v>
      </c>
      <c r="B556" s="122">
        <f t="shared" si="4"/>
        <v>0</v>
      </c>
      <c r="C556" s="122">
        <f t="shared" si="5"/>
        <v>0</v>
      </c>
      <c r="D556" s="122">
        <f t="shared" si="6"/>
        <v>0</v>
      </c>
      <c r="E556" s="122">
        <f t="shared" si="2"/>
        <v>460</v>
      </c>
      <c r="F556" s="135" t="s">
        <v>16933</v>
      </c>
      <c r="H556" s="135" t="s">
        <v>16934</v>
      </c>
      <c r="I556" s="135" t="s">
        <v>16935</v>
      </c>
      <c r="J556" s="135" t="s">
        <v>16936</v>
      </c>
      <c r="L556" s="175" t="s">
        <v>16937</v>
      </c>
      <c r="M556" s="175" t="s">
        <v>16938</v>
      </c>
      <c r="N556" s="169" t="s">
        <v>16939</v>
      </c>
      <c r="O556" s="123" t="s">
        <v>16940</v>
      </c>
      <c r="P556" s="138" t="s">
        <v>16941</v>
      </c>
      <c r="Q556" s="138" t="s">
        <v>8175</v>
      </c>
      <c r="R556" s="138" t="s">
        <v>1880</v>
      </c>
      <c r="S556" s="138" t="s">
        <v>16942</v>
      </c>
      <c r="T556" s="138" t="s">
        <v>16943</v>
      </c>
      <c r="U556" s="138" t="s">
        <v>16944</v>
      </c>
      <c r="V556" s="138" t="s">
        <v>16944</v>
      </c>
      <c r="W556" s="138" t="s">
        <v>16945</v>
      </c>
      <c r="X556" s="138" t="s">
        <v>16946</v>
      </c>
      <c r="Y556" s="138" t="s">
        <v>16947</v>
      </c>
      <c r="Z556" s="138" t="s">
        <v>16948</v>
      </c>
      <c r="AA556" s="393">
        <v>1.7152777777777777</v>
      </c>
      <c r="AB556" s="379">
        <v>1.5833333333333333</v>
      </c>
      <c r="AC556" s="128" t="s">
        <v>16949</v>
      </c>
      <c r="AD556" s="415">
        <v>1.5465277777777777</v>
      </c>
      <c r="AE556" s="134" t="s">
        <v>16950</v>
      </c>
      <c r="AF556" s="379">
        <v>1.4861111111111112</v>
      </c>
      <c r="AG556" s="134" t="s">
        <v>16951</v>
      </c>
      <c r="AH556" s="128" t="s">
        <v>16952</v>
      </c>
      <c r="AI556" s="138" t="s">
        <v>16701</v>
      </c>
      <c r="AJ556" s="393">
        <v>1.1576388888888889</v>
      </c>
      <c r="AK556" s="379">
        <v>2.05</v>
      </c>
      <c r="AL556" s="379">
        <v>1.4243055555555555</v>
      </c>
      <c r="AM556" s="138" t="s">
        <v>16953</v>
      </c>
      <c r="AN556" s="134" t="s">
        <v>724</v>
      </c>
      <c r="AO556" s="134" t="s">
        <v>16954</v>
      </c>
      <c r="AP556" s="416">
        <v>1.0847222222222221</v>
      </c>
      <c r="AQ556" s="416">
        <v>1.1263888888888889</v>
      </c>
      <c r="AR556" s="128" t="s">
        <v>16955</v>
      </c>
      <c r="AS556" s="379">
        <v>1.2868055555555555</v>
      </c>
      <c r="AT556" s="134" t="s">
        <v>16956</v>
      </c>
      <c r="AU556" s="416">
        <v>1.457638888888889</v>
      </c>
      <c r="AV556" s="128" t="s">
        <v>16958</v>
      </c>
      <c r="AW556" s="379">
        <v>1.395138888888889</v>
      </c>
      <c r="AX556" s="379">
        <v>1.0645833333333334</v>
      </c>
      <c r="AY556" s="140">
        <v>0.8027777777777778</v>
      </c>
      <c r="BA556" s="128" t="s">
        <v>16959</v>
      </c>
      <c r="BB556" s="134" t="s">
        <v>16960</v>
      </c>
      <c r="BC556" s="141" t="s">
        <v>11391</v>
      </c>
      <c r="BD556" s="379">
        <v>1.3256944444444445</v>
      </c>
      <c r="BE556" s="416">
        <v>1.292361111111111</v>
      </c>
      <c r="BF556" s="141"/>
      <c r="BG556" s="141"/>
      <c r="BH556" s="141"/>
    </row>
    <row r="557">
      <c r="A557" s="122">
        <f t="shared" si="3"/>
        <v>0</v>
      </c>
      <c r="B557" s="122">
        <f t="shared" si="4"/>
        <v>0</v>
      </c>
      <c r="C557" s="122">
        <f t="shared" si="5"/>
        <v>0</v>
      </c>
      <c r="D557" s="122">
        <f t="shared" si="6"/>
        <v>0</v>
      </c>
      <c r="E557" s="122">
        <f t="shared" si="2"/>
        <v>360</v>
      </c>
      <c r="F557" s="135">
        <v>185.0</v>
      </c>
      <c r="H557" s="135">
        <v>185.0</v>
      </c>
      <c r="I557" s="135">
        <v>185.0</v>
      </c>
      <c r="J557" s="135">
        <v>185.0</v>
      </c>
      <c r="L557" s="175" t="s">
        <v>16961</v>
      </c>
      <c r="M557" s="175" t="s">
        <v>661</v>
      </c>
      <c r="N557" s="169" t="s">
        <v>16962</v>
      </c>
      <c r="O557" s="123" t="s">
        <v>16963</v>
      </c>
      <c r="P557" s="391">
        <v>1.175</v>
      </c>
      <c r="Q557" s="391">
        <v>1.1993055555555556</v>
      </c>
      <c r="R557" s="391">
        <v>1.2826388888888889</v>
      </c>
      <c r="S557" s="391">
        <v>1.5256944444444445</v>
      </c>
      <c r="T557" s="391">
        <v>1.7229166666666667</v>
      </c>
      <c r="U557" s="391">
        <v>1.4715277777777778</v>
      </c>
      <c r="V557" s="391">
        <v>1.4715277777777778</v>
      </c>
      <c r="W557" s="142">
        <v>0.8479166666666667</v>
      </c>
      <c r="X557" s="391">
        <v>1.625</v>
      </c>
      <c r="Y557" s="391">
        <v>1.6166666666666667</v>
      </c>
      <c r="Z557" s="391">
        <v>1.073611111111111</v>
      </c>
      <c r="AA557" s="128" t="s">
        <v>16964</v>
      </c>
      <c r="AB557" s="134" t="s">
        <v>16965</v>
      </c>
      <c r="AC557" s="416">
        <v>1.4361111111111111</v>
      </c>
      <c r="AD557" s="147" t="s">
        <v>16966</v>
      </c>
      <c r="AE557" s="379">
        <v>1.8284722222222223</v>
      </c>
      <c r="AF557" s="134" t="s">
        <v>16967</v>
      </c>
      <c r="AG557" s="379">
        <v>1.4715277777777778</v>
      </c>
      <c r="AH557" s="416">
        <v>1.5840277777777778</v>
      </c>
      <c r="AI557" s="391">
        <v>1.5541666666666667</v>
      </c>
      <c r="AJ557" s="128" t="s">
        <v>16968</v>
      </c>
      <c r="AK557" s="134" t="s">
        <v>16969</v>
      </c>
      <c r="AL557" s="134" t="s">
        <v>16970</v>
      </c>
      <c r="AM557" s="391">
        <v>1.1368055555555556</v>
      </c>
      <c r="AN557" s="130">
        <v>0.17222222222222222</v>
      </c>
      <c r="AO557" s="379">
        <v>1.3868055555555556</v>
      </c>
      <c r="AP557" s="128" t="s">
        <v>16971</v>
      </c>
      <c r="AQ557" s="128" t="s">
        <v>16972</v>
      </c>
      <c r="AR557" s="416">
        <v>1.2895833333333333</v>
      </c>
      <c r="AS557" s="134" t="s">
        <v>16973</v>
      </c>
      <c r="AT557" s="379">
        <v>1.398611111111111</v>
      </c>
      <c r="AU557" s="128" t="s">
        <v>16974</v>
      </c>
      <c r="AV557" s="393">
        <v>1.4208333333333334</v>
      </c>
      <c r="AW557" s="134" t="s">
        <v>16975</v>
      </c>
      <c r="AX557" s="134" t="s">
        <v>16976</v>
      </c>
      <c r="AY557" s="128" t="s">
        <v>16977</v>
      </c>
      <c r="BA557" s="416">
        <v>1.0138888888888888</v>
      </c>
      <c r="BB557" s="379">
        <v>1.0486111111111112</v>
      </c>
      <c r="BC557" s="422">
        <v>1.2763888888888888</v>
      </c>
      <c r="BD557" s="134" t="s">
        <v>16978</v>
      </c>
      <c r="BE557" s="128" t="s">
        <v>16979</v>
      </c>
      <c r="BF557" s="422"/>
      <c r="BG557" s="422"/>
      <c r="BH557" s="422"/>
    </row>
    <row r="558">
      <c r="A558" s="122">
        <f t="shared" si="3"/>
        <v>0</v>
      </c>
      <c r="B558" s="122">
        <f t="shared" si="4"/>
        <v>0</v>
      </c>
      <c r="C558" s="122">
        <f t="shared" si="5"/>
        <v>0</v>
      </c>
      <c r="D558" s="122">
        <f t="shared" si="6"/>
        <v>0</v>
      </c>
      <c r="E558" s="122">
        <f t="shared" si="2"/>
        <v>354</v>
      </c>
      <c r="F558" s="135" t="s">
        <v>16980</v>
      </c>
      <c r="H558" s="135" t="s">
        <v>16981</v>
      </c>
      <c r="I558" s="135" t="s">
        <v>16982</v>
      </c>
      <c r="J558" s="135" t="s">
        <v>16983</v>
      </c>
      <c r="L558" s="175" t="s">
        <v>16984</v>
      </c>
      <c r="M558" s="175" t="s">
        <v>16985</v>
      </c>
      <c r="N558" s="169" t="s">
        <v>16986</v>
      </c>
      <c r="O558" s="123" t="s">
        <v>16987</v>
      </c>
      <c r="P558" s="138" t="s">
        <v>16989</v>
      </c>
      <c r="Q558" s="138" t="s">
        <v>1969</v>
      </c>
      <c r="R558" s="138" t="s">
        <v>16990</v>
      </c>
      <c r="S558" s="138" t="s">
        <v>16991</v>
      </c>
      <c r="T558" s="138" t="s">
        <v>16992</v>
      </c>
      <c r="U558" s="138" t="s">
        <v>16993</v>
      </c>
      <c r="V558" s="138" t="s">
        <v>16993</v>
      </c>
      <c r="W558" s="138" t="s">
        <v>16994</v>
      </c>
      <c r="X558" s="138" t="s">
        <v>16995</v>
      </c>
      <c r="Y558" s="138" t="s">
        <v>16996</v>
      </c>
      <c r="Z558" s="138" t="s">
        <v>16997</v>
      </c>
      <c r="AA558" s="393">
        <v>1.7166666666666666</v>
      </c>
      <c r="AB558" s="379">
        <v>1.586111111111111</v>
      </c>
      <c r="AC558" s="128" t="s">
        <v>16998</v>
      </c>
      <c r="AD558" s="415">
        <v>1.55</v>
      </c>
      <c r="AE558" s="134" t="s">
        <v>16999</v>
      </c>
      <c r="AF558" s="379">
        <v>1.4930555555555556</v>
      </c>
      <c r="AG558" s="134" t="s">
        <v>17000</v>
      </c>
      <c r="AH558" s="128" t="s">
        <v>728</v>
      </c>
      <c r="AI558" s="138" t="s">
        <v>16754</v>
      </c>
      <c r="AJ558" s="393">
        <v>1.1583333333333334</v>
      </c>
      <c r="AK558" s="379">
        <v>2.05625</v>
      </c>
      <c r="AL558" s="379">
        <v>1.426388888888889</v>
      </c>
      <c r="AM558" s="138" t="s">
        <v>17001</v>
      </c>
      <c r="AN558" s="134" t="s">
        <v>17002</v>
      </c>
      <c r="AO558" s="134" t="s">
        <v>17003</v>
      </c>
      <c r="AP558" s="416">
        <v>1.0868055555555556</v>
      </c>
      <c r="AQ558" s="416">
        <v>1.1270833333333334</v>
      </c>
      <c r="AR558" s="128" t="s">
        <v>17004</v>
      </c>
      <c r="AS558" s="379">
        <v>1.2909722222222222</v>
      </c>
      <c r="AT558" s="134" t="s">
        <v>17005</v>
      </c>
      <c r="AU558" s="416">
        <v>1.4590277777777778</v>
      </c>
      <c r="AV558" s="128" t="s">
        <v>17006</v>
      </c>
      <c r="AW558" s="379">
        <v>1.398611111111111</v>
      </c>
      <c r="AX558" s="379">
        <v>1.0666666666666667</v>
      </c>
      <c r="AY558" s="140">
        <v>0.8048611111111111</v>
      </c>
      <c r="BA558" s="128" t="s">
        <v>17007</v>
      </c>
      <c r="BB558" s="134" t="s">
        <v>1538</v>
      </c>
      <c r="BC558" s="141" t="s">
        <v>17008</v>
      </c>
      <c r="BD558" s="379">
        <v>1.3381944444444445</v>
      </c>
      <c r="BE558" s="416">
        <v>1.2979166666666666</v>
      </c>
      <c r="BF558" s="141"/>
      <c r="BG558" s="141"/>
      <c r="BH558" s="141"/>
    </row>
    <row r="559">
      <c r="A559" s="122">
        <f t="shared" si="3"/>
        <v>0</v>
      </c>
      <c r="B559" s="122">
        <f t="shared" si="4"/>
        <v>0</v>
      </c>
      <c r="C559" s="122">
        <f t="shared" si="5"/>
        <v>0</v>
      </c>
      <c r="D559" s="122">
        <f t="shared" si="6"/>
        <v>0</v>
      </c>
      <c r="E559" s="122">
        <f t="shared" si="2"/>
        <v>418</v>
      </c>
      <c r="F559" s="135" t="s">
        <v>17010</v>
      </c>
      <c r="H559" s="135" t="s">
        <v>17011</v>
      </c>
      <c r="I559" s="135" t="s">
        <v>17012</v>
      </c>
      <c r="J559" s="135" t="s">
        <v>17013</v>
      </c>
      <c r="L559" s="175" t="s">
        <v>17014</v>
      </c>
      <c r="M559" s="175" t="s">
        <v>17015</v>
      </c>
      <c r="N559" s="169" t="s">
        <v>17016</v>
      </c>
      <c r="O559" s="123" t="s">
        <v>17017</v>
      </c>
      <c r="P559" s="391">
        <v>1.1777777777777778</v>
      </c>
      <c r="Q559" s="391">
        <v>1.2006944444444445</v>
      </c>
      <c r="R559" s="391">
        <v>1.2854166666666667</v>
      </c>
      <c r="S559" s="391">
        <v>1.5381944444444444</v>
      </c>
      <c r="T559" s="391">
        <v>1.7284722222222222</v>
      </c>
      <c r="U559" s="391">
        <v>1.4722222222222223</v>
      </c>
      <c r="V559" s="391">
        <v>1.4722222222222223</v>
      </c>
      <c r="W559" s="142">
        <v>0.8541666666666666</v>
      </c>
      <c r="X559" s="391">
        <v>1.6256944444444446</v>
      </c>
      <c r="Y559" s="391">
        <v>1.6215277777777777</v>
      </c>
      <c r="Z559" s="391">
        <v>1.075</v>
      </c>
      <c r="AA559" s="128" t="s">
        <v>17018</v>
      </c>
      <c r="AB559" s="134" t="s">
        <v>17019</v>
      </c>
      <c r="AC559" s="416">
        <v>1.4395833333333334</v>
      </c>
      <c r="AD559" s="147" t="s">
        <v>17020</v>
      </c>
      <c r="AE559" s="379">
        <v>1.8333333333333333</v>
      </c>
      <c r="AF559" s="134" t="s">
        <v>17021</v>
      </c>
      <c r="AG559" s="379">
        <v>1.4784722222222222</v>
      </c>
      <c r="AH559" s="416">
        <v>1.5944444444444446</v>
      </c>
      <c r="AI559" s="391">
        <v>1.5590277777777777</v>
      </c>
      <c r="AJ559" s="128" t="s">
        <v>17022</v>
      </c>
      <c r="AK559" s="134" t="s">
        <v>17023</v>
      </c>
      <c r="AL559" s="134" t="s">
        <v>17024</v>
      </c>
      <c r="AM559" s="391">
        <v>1.1416666666666666</v>
      </c>
      <c r="AN559" s="130">
        <v>0.175</v>
      </c>
      <c r="AO559" s="379">
        <v>1.3888888888888888</v>
      </c>
      <c r="AP559" s="128" t="s">
        <v>17025</v>
      </c>
      <c r="AQ559" s="128" t="s">
        <v>17026</v>
      </c>
      <c r="AR559" s="416">
        <v>1.2944444444444445</v>
      </c>
      <c r="AS559" s="134" t="s">
        <v>17027</v>
      </c>
      <c r="AT559" s="379">
        <v>1.4006944444444445</v>
      </c>
      <c r="AU559" s="128" t="s">
        <v>17028</v>
      </c>
      <c r="AV559" s="393">
        <v>1.426388888888889</v>
      </c>
      <c r="AW559" s="134" t="s">
        <v>17029</v>
      </c>
      <c r="AX559" s="134" t="s">
        <v>17030</v>
      </c>
      <c r="AY559" s="128" t="s">
        <v>6370</v>
      </c>
      <c r="BA559" s="416">
        <v>1.01875</v>
      </c>
      <c r="BB559" s="379">
        <v>1.0576388888888888</v>
      </c>
      <c r="BC559" s="422">
        <v>1.2770833333333333</v>
      </c>
      <c r="BD559" s="134" t="s">
        <v>17031</v>
      </c>
      <c r="BE559" s="128" t="s">
        <v>17032</v>
      </c>
      <c r="BF559" s="422"/>
      <c r="BG559" s="422"/>
      <c r="BH559" s="422"/>
    </row>
    <row r="560">
      <c r="A560" s="122">
        <f t="shared" si="3"/>
        <v>0</v>
      </c>
      <c r="B560" s="122">
        <f t="shared" si="4"/>
        <v>0</v>
      </c>
      <c r="C560" s="122">
        <f t="shared" si="5"/>
        <v>0</v>
      </c>
      <c r="D560" s="122">
        <f t="shared" si="6"/>
        <v>0</v>
      </c>
      <c r="E560" s="122">
        <f t="shared" si="2"/>
        <v>399</v>
      </c>
      <c r="F560" s="135">
        <v>186.0</v>
      </c>
      <c r="H560" s="135">
        <v>186.0</v>
      </c>
      <c r="I560" s="135">
        <v>186.0</v>
      </c>
      <c r="J560" s="135">
        <v>186.0</v>
      </c>
      <c r="L560" s="175" t="s">
        <v>17033</v>
      </c>
      <c r="M560" s="175" t="s">
        <v>615</v>
      </c>
      <c r="N560" s="169" t="s">
        <v>17034</v>
      </c>
      <c r="O560" s="123" t="s">
        <v>17035</v>
      </c>
      <c r="P560" s="138" t="s">
        <v>17036</v>
      </c>
      <c r="Q560" s="138" t="s">
        <v>17038</v>
      </c>
      <c r="R560" s="138" t="s">
        <v>17039</v>
      </c>
      <c r="S560" s="138" t="s">
        <v>17040</v>
      </c>
      <c r="T560" s="138" t="s">
        <v>17041</v>
      </c>
      <c r="U560" s="138" t="s">
        <v>17042</v>
      </c>
      <c r="V560" s="138" t="s">
        <v>17042</v>
      </c>
      <c r="W560" s="138" t="s">
        <v>17043</v>
      </c>
      <c r="X560" s="138" t="s">
        <v>17044</v>
      </c>
      <c r="Y560" s="138" t="s">
        <v>17045</v>
      </c>
      <c r="Z560" s="138" t="s">
        <v>17046</v>
      </c>
      <c r="AA560" s="393">
        <v>1.726388888888889</v>
      </c>
      <c r="AB560" s="379">
        <v>1.5923611111111111</v>
      </c>
      <c r="AC560" s="128" t="s">
        <v>17047</v>
      </c>
      <c r="AD560" s="415">
        <v>1.5576388888888888</v>
      </c>
      <c r="AE560" s="134" t="s">
        <v>17048</v>
      </c>
      <c r="AF560" s="379">
        <v>1.4972222222222222</v>
      </c>
      <c r="AG560" s="134" t="s">
        <v>17049</v>
      </c>
      <c r="AH560" s="128" t="s">
        <v>17050</v>
      </c>
      <c r="AI560" s="138" t="s">
        <v>16806</v>
      </c>
      <c r="AJ560" s="393">
        <v>1.1618055555555555</v>
      </c>
      <c r="AK560" s="379">
        <v>2.067361111111111</v>
      </c>
      <c r="AL560" s="379">
        <v>1.429861111111111</v>
      </c>
      <c r="AM560" s="138" t="s">
        <v>17051</v>
      </c>
      <c r="AN560" s="134" t="s">
        <v>17052</v>
      </c>
      <c r="AO560" s="134" t="s">
        <v>17053</v>
      </c>
      <c r="AP560" s="416">
        <v>1.0875</v>
      </c>
      <c r="AQ560" s="416">
        <v>1.1291666666666667</v>
      </c>
      <c r="AR560" s="128" t="s">
        <v>17054</v>
      </c>
      <c r="AS560" s="379">
        <v>1.292361111111111</v>
      </c>
      <c r="AT560" s="134" t="s">
        <v>17055</v>
      </c>
      <c r="AU560" s="416">
        <v>1.4604166666666667</v>
      </c>
      <c r="AV560" s="128" t="s">
        <v>17056</v>
      </c>
      <c r="AW560" s="379">
        <v>1.4027777777777777</v>
      </c>
      <c r="AX560" s="379">
        <v>1.0763888888888888</v>
      </c>
      <c r="AY560" s="140">
        <v>0.8083333333333333</v>
      </c>
      <c r="BA560" s="128" t="s">
        <v>17057</v>
      </c>
      <c r="BB560" s="134" t="s">
        <v>17058</v>
      </c>
      <c r="BC560" s="141" t="s">
        <v>17059</v>
      </c>
      <c r="BD560" s="379">
        <v>1.3430555555555554</v>
      </c>
      <c r="BE560" s="416">
        <v>1.3090277777777777</v>
      </c>
      <c r="BF560" s="141"/>
      <c r="BG560" s="141"/>
      <c r="BH560" s="141"/>
    </row>
    <row r="561">
      <c r="A561" s="122">
        <f t="shared" si="3"/>
        <v>0</v>
      </c>
      <c r="B561" s="122">
        <f t="shared" si="4"/>
        <v>0</v>
      </c>
      <c r="C561" s="122">
        <f t="shared" si="5"/>
        <v>0</v>
      </c>
      <c r="D561" s="122">
        <f t="shared" si="6"/>
        <v>0</v>
      </c>
      <c r="E561" s="122">
        <f t="shared" si="2"/>
        <v>273</v>
      </c>
      <c r="F561" s="135" t="s">
        <v>17061</v>
      </c>
      <c r="H561" s="135" t="s">
        <v>17062</v>
      </c>
      <c r="I561" s="135" t="s">
        <v>17063</v>
      </c>
      <c r="J561" s="135" t="s">
        <v>17064</v>
      </c>
      <c r="L561" s="175" t="s">
        <v>17065</v>
      </c>
      <c r="M561" s="175" t="s">
        <v>17066</v>
      </c>
      <c r="N561" s="169" t="s">
        <v>1196</v>
      </c>
      <c r="O561" s="123" t="s">
        <v>615</v>
      </c>
      <c r="P561" s="391">
        <v>1.1819444444444445</v>
      </c>
      <c r="Q561" s="391">
        <v>1.2048611111111112</v>
      </c>
      <c r="R561" s="391">
        <v>1.2868055555555555</v>
      </c>
      <c r="S561" s="391">
        <v>1.54375</v>
      </c>
      <c r="T561" s="391">
        <v>1.7326388888888888</v>
      </c>
      <c r="U561" s="391">
        <v>1.4736111111111112</v>
      </c>
      <c r="V561" s="391">
        <v>1.4736111111111112</v>
      </c>
      <c r="W561" s="142">
        <v>0.8576388888888888</v>
      </c>
      <c r="X561" s="391">
        <v>1.6277777777777778</v>
      </c>
      <c r="Y561" s="391">
        <v>1.6256944444444446</v>
      </c>
      <c r="Z561" s="391">
        <v>1.082638888888889</v>
      </c>
      <c r="AA561" s="128" t="s">
        <v>17067</v>
      </c>
      <c r="AB561" s="134" t="s">
        <v>17068</v>
      </c>
      <c r="AC561" s="416">
        <v>1.44375</v>
      </c>
      <c r="AD561" s="147" t="s">
        <v>17069</v>
      </c>
      <c r="AE561" s="379">
        <v>1.8354166666666667</v>
      </c>
      <c r="AF561" s="134" t="s">
        <v>17070</v>
      </c>
      <c r="AG561" s="379">
        <v>1.4840277777777777</v>
      </c>
      <c r="AH561" s="416">
        <v>1.5958333333333334</v>
      </c>
      <c r="AI561" s="391">
        <v>1.5659722222222223</v>
      </c>
      <c r="AJ561" s="128" t="s">
        <v>17071</v>
      </c>
      <c r="AK561" s="134" t="s">
        <v>17072</v>
      </c>
      <c r="AL561" s="134" t="s">
        <v>17073</v>
      </c>
      <c r="AM561" s="391">
        <v>1.145138888888889</v>
      </c>
      <c r="AN561" s="130">
        <v>0.17847222222222223</v>
      </c>
      <c r="AO561" s="379">
        <v>1.3979166666666667</v>
      </c>
      <c r="AP561" s="128" t="s">
        <v>17074</v>
      </c>
      <c r="AQ561" s="128" t="s">
        <v>862</v>
      </c>
      <c r="AR561" s="416">
        <v>1.2979166666666666</v>
      </c>
      <c r="AS561" s="134" t="s">
        <v>17075</v>
      </c>
      <c r="AT561" s="379">
        <v>1.4027777777777777</v>
      </c>
      <c r="AU561" s="128" t="s">
        <v>17076</v>
      </c>
      <c r="AV561" s="393">
        <v>1.429861111111111</v>
      </c>
      <c r="AW561" s="134" t="s">
        <v>17077</v>
      </c>
      <c r="AX561" s="134" t="s">
        <v>17078</v>
      </c>
      <c r="AY561" s="128" t="s">
        <v>17079</v>
      </c>
      <c r="BA561" s="416">
        <v>1.0215277777777778</v>
      </c>
      <c r="BB561" s="379">
        <v>1.0583333333333333</v>
      </c>
      <c r="BC561" s="422">
        <v>1.2819444444444446</v>
      </c>
      <c r="BD561" s="134" t="s">
        <v>17080</v>
      </c>
      <c r="BE561" s="128" t="s">
        <v>17081</v>
      </c>
      <c r="BF561" s="422"/>
      <c r="BG561" s="422"/>
      <c r="BH561" s="422"/>
    </row>
    <row r="562">
      <c r="A562" s="122">
        <f t="shared" si="3"/>
        <v>0</v>
      </c>
      <c r="B562" s="122">
        <f t="shared" si="4"/>
        <v>0</v>
      </c>
      <c r="C562" s="122">
        <f t="shared" si="5"/>
        <v>0</v>
      </c>
      <c r="D562" s="122">
        <f t="shared" si="6"/>
        <v>0</v>
      </c>
      <c r="E562" s="122">
        <f t="shared" si="2"/>
        <v>515</v>
      </c>
      <c r="F562" s="135" t="s">
        <v>17082</v>
      </c>
      <c r="H562" s="135" t="s">
        <v>17083</v>
      </c>
      <c r="I562" s="135" t="s">
        <v>17084</v>
      </c>
      <c r="J562" s="135" t="s">
        <v>17085</v>
      </c>
      <c r="L562" s="175" t="s">
        <v>17086</v>
      </c>
      <c r="M562" s="175" t="s">
        <v>17087</v>
      </c>
      <c r="N562" s="169" t="s">
        <v>17089</v>
      </c>
      <c r="O562" s="123" t="s">
        <v>17090</v>
      </c>
      <c r="P562" s="138" t="s">
        <v>17091</v>
      </c>
      <c r="Q562" s="138" t="s">
        <v>17092</v>
      </c>
      <c r="R562" s="138" t="s">
        <v>17093</v>
      </c>
      <c r="S562" s="138" t="s">
        <v>17094</v>
      </c>
      <c r="T562" s="138" t="s">
        <v>17095</v>
      </c>
      <c r="U562" s="138" t="s">
        <v>17096</v>
      </c>
      <c r="V562" s="138" t="s">
        <v>17096</v>
      </c>
      <c r="W562" s="138" t="s">
        <v>872</v>
      </c>
      <c r="X562" s="138" t="s">
        <v>17097</v>
      </c>
      <c r="Y562" s="138" t="s">
        <v>12757</v>
      </c>
      <c r="Z562" s="138" t="s">
        <v>17098</v>
      </c>
      <c r="AA562" s="393">
        <v>1.7333333333333334</v>
      </c>
      <c r="AB562" s="379">
        <v>1.5972222222222223</v>
      </c>
      <c r="AC562" s="128" t="s">
        <v>17099</v>
      </c>
      <c r="AD562" s="415">
        <v>1.5638888888888889</v>
      </c>
      <c r="AE562" s="134" t="s">
        <v>17100</v>
      </c>
      <c r="AF562" s="379">
        <v>1.5006944444444446</v>
      </c>
      <c r="AG562" s="134" t="s">
        <v>17101</v>
      </c>
      <c r="AH562" s="128" t="s">
        <v>17102</v>
      </c>
      <c r="AI562" s="138" t="s">
        <v>16854</v>
      </c>
      <c r="AJ562" s="393">
        <v>1.167361111111111</v>
      </c>
      <c r="AK562" s="379">
        <v>2.0708333333333333</v>
      </c>
      <c r="AL562" s="379">
        <v>1.4354166666666666</v>
      </c>
      <c r="AM562" s="124"/>
      <c r="AN562" s="134" t="s">
        <v>17103</v>
      </c>
      <c r="AO562" s="134" t="s">
        <v>17104</v>
      </c>
      <c r="AP562" s="416">
        <v>1.0930555555555554</v>
      </c>
      <c r="AQ562" s="416">
        <v>1.1298611111111112</v>
      </c>
      <c r="AR562" s="128" t="s">
        <v>17105</v>
      </c>
      <c r="AS562" s="379">
        <v>1.2944444444444445</v>
      </c>
      <c r="AT562" s="134" t="s">
        <v>17106</v>
      </c>
      <c r="AU562" s="416">
        <v>1.4618055555555556</v>
      </c>
      <c r="AV562" s="128" t="s">
        <v>17107</v>
      </c>
      <c r="AW562" s="379">
        <v>1.4069444444444446</v>
      </c>
      <c r="AX562" s="379">
        <v>1.0791666666666666</v>
      </c>
      <c r="AY562" s="140">
        <v>0.8090277777777778</v>
      </c>
      <c r="BA562" s="128" t="s">
        <v>17108</v>
      </c>
      <c r="BB562" s="134" t="s">
        <v>17110</v>
      </c>
      <c r="BC562" s="141" t="s">
        <v>17111</v>
      </c>
      <c r="BD562" s="379">
        <v>1.34375</v>
      </c>
      <c r="BE562" s="416">
        <v>1.3125</v>
      </c>
      <c r="BF562" s="141"/>
      <c r="BG562" s="141"/>
      <c r="BH562" s="141"/>
    </row>
    <row r="563">
      <c r="A563" s="122">
        <f t="shared" si="3"/>
        <v>0</v>
      </c>
      <c r="B563" s="122">
        <f t="shared" si="4"/>
        <v>0</v>
      </c>
      <c r="C563" s="122">
        <f t="shared" si="5"/>
        <v>0</v>
      </c>
      <c r="D563" s="122">
        <f t="shared" si="6"/>
        <v>0</v>
      </c>
      <c r="E563" s="122">
        <f t="shared" si="2"/>
        <v>375</v>
      </c>
      <c r="F563" s="135">
        <v>187.0</v>
      </c>
      <c r="H563" s="135">
        <v>187.0</v>
      </c>
      <c r="I563" s="135">
        <v>187.0</v>
      </c>
      <c r="J563" s="135">
        <v>187.0</v>
      </c>
      <c r="L563" s="175" t="s">
        <v>17112</v>
      </c>
      <c r="M563" s="175" t="s">
        <v>17113</v>
      </c>
      <c r="N563" s="169" t="s">
        <v>17114</v>
      </c>
      <c r="O563" s="123" t="s">
        <v>17115</v>
      </c>
      <c r="P563" s="391">
        <v>1.1826388888888888</v>
      </c>
      <c r="Q563" s="391">
        <v>1.207638888888889</v>
      </c>
      <c r="R563" s="391">
        <v>1.2909722222222222</v>
      </c>
      <c r="S563" s="391">
        <v>1.5520833333333333</v>
      </c>
      <c r="T563" s="391">
        <v>1.7444444444444445</v>
      </c>
      <c r="U563" s="391">
        <v>1.475</v>
      </c>
      <c r="V563" s="391">
        <v>1.475</v>
      </c>
      <c r="W563" s="142">
        <v>0.8604166666666667</v>
      </c>
      <c r="X563" s="391">
        <v>1.6305555555555555</v>
      </c>
      <c r="Y563" s="391">
        <v>1.6277777777777778</v>
      </c>
      <c r="Z563" s="391">
        <v>1.0854166666666667</v>
      </c>
      <c r="AA563" s="128" t="s">
        <v>17116</v>
      </c>
      <c r="AB563" s="134" t="s">
        <v>17117</v>
      </c>
      <c r="AC563" s="416">
        <v>1.4493055555555556</v>
      </c>
      <c r="AD563" s="147" t="s">
        <v>17118</v>
      </c>
      <c r="AE563" s="379">
        <v>1.8388888888888888</v>
      </c>
      <c r="AF563" s="134" t="s">
        <v>17119</v>
      </c>
      <c r="AG563" s="379">
        <v>1.49375</v>
      </c>
      <c r="AH563" s="416">
        <v>1.5993055555555555</v>
      </c>
      <c r="AI563" s="391">
        <v>1.56875</v>
      </c>
      <c r="AJ563" s="128" t="s">
        <v>17120</v>
      </c>
      <c r="AK563" s="134" t="s">
        <v>17121</v>
      </c>
      <c r="AL563" s="134" t="s">
        <v>17122</v>
      </c>
      <c r="AM563" s="130">
        <v>0.009027777777777777</v>
      </c>
      <c r="AN563" s="130">
        <v>0.18472222222222223</v>
      </c>
      <c r="AO563" s="379">
        <v>1.4</v>
      </c>
      <c r="AP563" s="128" t="s">
        <v>17123</v>
      </c>
      <c r="AQ563" s="128" t="s">
        <v>17124</v>
      </c>
      <c r="AR563" s="416">
        <v>1.301388888888889</v>
      </c>
      <c r="AS563" s="134" t="s">
        <v>17125</v>
      </c>
      <c r="AT563" s="379">
        <v>1.40625</v>
      </c>
      <c r="AU563" s="128" t="s">
        <v>728</v>
      </c>
      <c r="AV563" s="393">
        <v>1.4354166666666666</v>
      </c>
      <c r="AW563" s="134" t="s">
        <v>17126</v>
      </c>
      <c r="AX563" s="134" t="s">
        <v>17127</v>
      </c>
      <c r="AY563" s="128" t="s">
        <v>17128</v>
      </c>
      <c r="BA563" s="416">
        <v>1.0222222222222221</v>
      </c>
      <c r="BB563" s="379">
        <v>1.0631944444444446</v>
      </c>
      <c r="BC563" s="422">
        <v>1.2875</v>
      </c>
      <c r="BD563" s="134" t="s">
        <v>17129</v>
      </c>
      <c r="BE563" s="128" t="s">
        <v>17130</v>
      </c>
      <c r="BF563" s="422"/>
      <c r="BG563" s="422"/>
      <c r="BH563" s="422"/>
    </row>
    <row r="564">
      <c r="A564" s="122">
        <f t="shared" si="3"/>
        <v>0</v>
      </c>
      <c r="B564" s="122">
        <f t="shared" si="4"/>
        <v>0</v>
      </c>
      <c r="C564" s="122">
        <f t="shared" si="5"/>
        <v>0</v>
      </c>
      <c r="D564" s="122">
        <f t="shared" si="6"/>
        <v>0</v>
      </c>
      <c r="E564" s="122">
        <f t="shared" si="2"/>
        <v>458</v>
      </c>
      <c r="F564" s="135" t="s">
        <v>17132</v>
      </c>
      <c r="H564" s="135" t="s">
        <v>17133</v>
      </c>
      <c r="I564" s="135" t="s">
        <v>17134</v>
      </c>
      <c r="J564" s="135" t="s">
        <v>17135</v>
      </c>
      <c r="L564" s="175" t="s">
        <v>17136</v>
      </c>
      <c r="M564" s="175" t="s">
        <v>17137</v>
      </c>
      <c r="N564" s="169" t="s">
        <v>17138</v>
      </c>
      <c r="O564" s="123" t="s">
        <v>17139</v>
      </c>
      <c r="P564" s="138" t="s">
        <v>17140</v>
      </c>
      <c r="Q564" s="138" t="s">
        <v>17141</v>
      </c>
      <c r="R564" s="138" t="s">
        <v>17142</v>
      </c>
      <c r="S564" s="138" t="s">
        <v>17143</v>
      </c>
      <c r="T564" s="138" t="s">
        <v>17144</v>
      </c>
      <c r="U564" s="138" t="s">
        <v>17145</v>
      </c>
      <c r="V564" s="138" t="s">
        <v>17145</v>
      </c>
      <c r="W564" s="138" t="s">
        <v>17146</v>
      </c>
      <c r="X564" s="138" t="s">
        <v>17147</v>
      </c>
      <c r="Y564" s="138" t="s">
        <v>17148</v>
      </c>
      <c r="Z564" s="138" t="s">
        <v>17149</v>
      </c>
      <c r="AA564" s="393">
        <v>1.7375</v>
      </c>
      <c r="AB564" s="379">
        <v>1.6</v>
      </c>
      <c r="AC564" s="128" t="s">
        <v>17150</v>
      </c>
      <c r="AD564" s="415">
        <v>1.5694444444444444</v>
      </c>
      <c r="AE564" s="134" t="s">
        <v>17151</v>
      </c>
      <c r="AF564" s="379">
        <v>1.50625</v>
      </c>
      <c r="AG564" s="134" t="s">
        <v>17152</v>
      </c>
      <c r="AH564" s="128" t="s">
        <v>17153</v>
      </c>
      <c r="AI564" s="138" t="s">
        <v>16900</v>
      </c>
      <c r="AJ564" s="393">
        <v>1.175</v>
      </c>
      <c r="AK564" s="379">
        <v>2.078472222222222</v>
      </c>
      <c r="AL564" s="379">
        <v>1.4381944444444446</v>
      </c>
      <c r="AM564" s="130">
        <v>0.014583333333333334</v>
      </c>
      <c r="AN564" s="134" t="s">
        <v>17154</v>
      </c>
      <c r="AO564" s="134" t="s">
        <v>17155</v>
      </c>
      <c r="AP564" s="416">
        <v>1.0986111111111112</v>
      </c>
      <c r="AQ564" s="416">
        <v>1.13125</v>
      </c>
      <c r="AR564" s="128" t="s">
        <v>17156</v>
      </c>
      <c r="AS564" s="379">
        <v>1.3006944444444444</v>
      </c>
      <c r="AT564" s="134" t="s">
        <v>17157</v>
      </c>
      <c r="AU564" s="416">
        <v>1.4666666666666666</v>
      </c>
      <c r="AV564" s="128" t="s">
        <v>17158</v>
      </c>
      <c r="AW564" s="379">
        <v>1.4180555555555556</v>
      </c>
      <c r="AX564" s="379">
        <v>1.0854166666666667</v>
      </c>
      <c r="AY564" s="140">
        <v>0.8097222222222222</v>
      </c>
      <c r="BA564" s="128" t="s">
        <v>17159</v>
      </c>
      <c r="BB564" s="134" t="s">
        <v>17160</v>
      </c>
      <c r="BC564" s="141" t="s">
        <v>17161</v>
      </c>
      <c r="BD564" s="379">
        <v>1.3458333333333334</v>
      </c>
      <c r="BE564" s="416">
        <v>1.3145833333333334</v>
      </c>
      <c r="BF564" s="141"/>
      <c r="BG564" s="141"/>
      <c r="BH564" s="141"/>
    </row>
    <row r="565">
      <c r="A565" s="122">
        <f t="shared" si="3"/>
        <v>0</v>
      </c>
      <c r="B565" s="122">
        <f t="shared" si="4"/>
        <v>0</v>
      </c>
      <c r="C565" s="122">
        <f t="shared" si="5"/>
        <v>0</v>
      </c>
      <c r="D565" s="122">
        <f t="shared" si="6"/>
        <v>0</v>
      </c>
      <c r="E565" s="122">
        <f t="shared" si="2"/>
        <v>430</v>
      </c>
      <c r="F565" s="135" t="s">
        <v>17163</v>
      </c>
      <c r="H565" s="135" t="s">
        <v>17164</v>
      </c>
      <c r="I565" s="135" t="s">
        <v>17165</v>
      </c>
      <c r="J565" s="135" t="s">
        <v>17166</v>
      </c>
      <c r="L565" s="175" t="s">
        <v>615</v>
      </c>
      <c r="M565" s="175" t="s">
        <v>17167</v>
      </c>
      <c r="N565" s="169" t="s">
        <v>17168</v>
      </c>
      <c r="O565" s="123" t="s">
        <v>1196</v>
      </c>
      <c r="P565" s="391">
        <v>1.1840277777777777</v>
      </c>
      <c r="Q565" s="391">
        <v>1.2125</v>
      </c>
      <c r="R565" s="391">
        <v>1.2944444444444445</v>
      </c>
      <c r="S565" s="391">
        <v>1.5541666666666667</v>
      </c>
      <c r="T565" s="391">
        <v>1.7479166666666666</v>
      </c>
      <c r="U565" s="391">
        <v>1.476388888888889</v>
      </c>
      <c r="V565" s="391">
        <v>1.476388888888889</v>
      </c>
      <c r="W565" s="142">
        <v>0.8611111111111112</v>
      </c>
      <c r="X565" s="391">
        <v>1.6430555555555555</v>
      </c>
      <c r="Y565" s="391">
        <v>1.6291666666666667</v>
      </c>
      <c r="Z565" s="391">
        <v>1.0909722222222222</v>
      </c>
      <c r="AA565" s="128" t="s">
        <v>17169</v>
      </c>
      <c r="AB565" s="134" t="s">
        <v>17170</v>
      </c>
      <c r="AC565" s="416">
        <v>1.4541666666666666</v>
      </c>
      <c r="AD565" s="147" t="s">
        <v>17171</v>
      </c>
      <c r="AE565" s="379">
        <v>1.8430555555555554</v>
      </c>
      <c r="AF565" s="134" t="s">
        <v>17172</v>
      </c>
      <c r="AG565" s="379">
        <v>1.4993055555555554</v>
      </c>
      <c r="AH565" s="416">
        <v>1.60625</v>
      </c>
      <c r="AI565" s="391">
        <v>1.5798611111111112</v>
      </c>
      <c r="AJ565" s="128" t="s">
        <v>17173</v>
      </c>
      <c r="AK565" s="134" t="s">
        <v>17174</v>
      </c>
      <c r="AL565" s="134" t="s">
        <v>17175</v>
      </c>
      <c r="AM565" s="130">
        <v>0.01597222222222222</v>
      </c>
      <c r="AN565" s="130">
        <v>0.19583333333333333</v>
      </c>
      <c r="AO565" s="379">
        <v>1.4090277777777778</v>
      </c>
      <c r="AP565" s="128" t="s">
        <v>17176</v>
      </c>
      <c r="AQ565" s="128" t="s">
        <v>7369</v>
      </c>
      <c r="AR565" s="416">
        <v>1.3034722222222221</v>
      </c>
      <c r="AS565" s="134" t="s">
        <v>17177</v>
      </c>
      <c r="AT565" s="379">
        <v>1.4104166666666667</v>
      </c>
      <c r="AU565" s="128" t="s">
        <v>17178</v>
      </c>
      <c r="AV565" s="393">
        <v>1.4388888888888889</v>
      </c>
      <c r="AW565" s="134" t="s">
        <v>17179</v>
      </c>
      <c r="AX565" s="134" t="s">
        <v>17180</v>
      </c>
      <c r="AY565" s="128" t="s">
        <v>876</v>
      </c>
      <c r="BA565" s="416">
        <v>1.025</v>
      </c>
      <c r="BB565" s="379">
        <v>1.0645833333333334</v>
      </c>
      <c r="BC565" s="422">
        <v>1.2909722222222222</v>
      </c>
      <c r="BD565" s="134" t="s">
        <v>17181</v>
      </c>
      <c r="BE565" s="128" t="s">
        <v>17182</v>
      </c>
      <c r="BF565" s="422"/>
      <c r="BG565" s="422"/>
      <c r="BH565" s="422"/>
    </row>
    <row r="566">
      <c r="A566" s="122">
        <f t="shared" si="3"/>
        <v>0</v>
      </c>
      <c r="B566" s="122">
        <f t="shared" si="4"/>
        <v>0</v>
      </c>
      <c r="C566" s="122">
        <f t="shared" si="5"/>
        <v>0</v>
      </c>
      <c r="D566" s="122">
        <f t="shared" si="6"/>
        <v>0</v>
      </c>
      <c r="E566" s="122">
        <f t="shared" si="2"/>
        <v>316</v>
      </c>
      <c r="F566" s="135">
        <v>188.0</v>
      </c>
      <c r="H566" s="135">
        <v>188.0</v>
      </c>
      <c r="I566" s="135">
        <v>188.0</v>
      </c>
      <c r="J566" s="135">
        <v>188.0</v>
      </c>
      <c r="L566" s="175" t="s">
        <v>17184</v>
      </c>
      <c r="M566" s="175" t="s">
        <v>17185</v>
      </c>
      <c r="N566" s="169" t="s">
        <v>615</v>
      </c>
      <c r="O566" s="123" t="s">
        <v>17186</v>
      </c>
      <c r="P566" s="138" t="s">
        <v>17187</v>
      </c>
      <c r="Q566" s="138" t="s">
        <v>17188</v>
      </c>
      <c r="R566" s="138" t="s">
        <v>17189</v>
      </c>
      <c r="S566" s="138" t="s">
        <v>17190</v>
      </c>
      <c r="T566" s="138" t="s">
        <v>17191</v>
      </c>
      <c r="U566" s="138" t="s">
        <v>17192</v>
      </c>
      <c r="V566" s="138" t="s">
        <v>17192</v>
      </c>
      <c r="W566" s="138" t="s">
        <v>17193</v>
      </c>
      <c r="X566" s="138" t="s">
        <v>17194</v>
      </c>
      <c r="Y566" s="138" t="s">
        <v>17195</v>
      </c>
      <c r="Z566" s="138" t="s">
        <v>17196</v>
      </c>
      <c r="AA566" s="393">
        <v>1.738888888888889</v>
      </c>
      <c r="AB566" s="379">
        <v>1.6055555555555556</v>
      </c>
      <c r="AC566" s="128" t="s">
        <v>17197</v>
      </c>
      <c r="AD566" s="415">
        <v>1.5777777777777777</v>
      </c>
      <c r="AE566" s="134" t="s">
        <v>17198</v>
      </c>
      <c r="AF566" s="379">
        <v>1.5090277777777779</v>
      </c>
      <c r="AG566" s="134" t="s">
        <v>17199</v>
      </c>
      <c r="AH566" s="128" t="s">
        <v>17200</v>
      </c>
      <c r="AI566" s="138" t="s">
        <v>16952</v>
      </c>
      <c r="AJ566" s="393">
        <v>1.1847222222222222</v>
      </c>
      <c r="AK566" s="379">
        <v>2.0854166666666667</v>
      </c>
      <c r="AL566" s="379">
        <v>1.4423611111111112</v>
      </c>
      <c r="AM566" s="130">
        <v>0.017361111111111112</v>
      </c>
      <c r="AN566" s="134" t="s">
        <v>17201</v>
      </c>
      <c r="AO566" s="134" t="s">
        <v>17202</v>
      </c>
      <c r="AP566" s="416">
        <v>1.1125</v>
      </c>
      <c r="AQ566" s="416">
        <v>1.1319444444444444</v>
      </c>
      <c r="AR566" s="128" t="s">
        <v>17203</v>
      </c>
      <c r="AS566" s="379">
        <v>1.3111111111111111</v>
      </c>
      <c r="AT566" s="134" t="s">
        <v>17204</v>
      </c>
      <c r="AU566" s="416">
        <v>1.4708333333333334</v>
      </c>
      <c r="AV566" s="128" t="s">
        <v>17205</v>
      </c>
      <c r="AW566" s="379">
        <v>1.4222222222222223</v>
      </c>
      <c r="AX566" s="379">
        <v>1.0875</v>
      </c>
      <c r="AY566" s="140">
        <v>0.8118055555555556</v>
      </c>
      <c r="BA566" s="128" t="s">
        <v>17207</v>
      </c>
      <c r="BB566" s="134" t="s">
        <v>14427</v>
      </c>
      <c r="BC566" s="141" t="s">
        <v>2299</v>
      </c>
      <c r="BD566" s="379">
        <v>1.3534722222222222</v>
      </c>
      <c r="BE566" s="416">
        <v>1.3243055555555556</v>
      </c>
      <c r="BF566" s="141"/>
      <c r="BG566" s="141"/>
      <c r="BH566" s="141"/>
    </row>
    <row r="567">
      <c r="A567" s="122">
        <f t="shared" si="3"/>
        <v>0</v>
      </c>
      <c r="B567" s="122">
        <f t="shared" si="4"/>
        <v>0</v>
      </c>
      <c r="C567" s="122">
        <f t="shared" si="5"/>
        <v>0</v>
      </c>
      <c r="D567" s="122">
        <f t="shared" si="6"/>
        <v>0</v>
      </c>
      <c r="E567" s="122">
        <f t="shared" si="2"/>
        <v>275</v>
      </c>
      <c r="F567" s="135" t="s">
        <v>17208</v>
      </c>
      <c r="H567" s="135" t="s">
        <v>17209</v>
      </c>
      <c r="I567" s="135" t="s">
        <v>17210</v>
      </c>
      <c r="J567" s="135" t="s">
        <v>17211</v>
      </c>
      <c r="L567" s="175" t="s">
        <v>17212</v>
      </c>
      <c r="M567" s="175" t="s">
        <v>17213</v>
      </c>
      <c r="N567" s="169" t="s">
        <v>17214</v>
      </c>
      <c r="O567" s="123" t="s">
        <v>17215</v>
      </c>
      <c r="P567" s="391">
        <v>1.1854166666666666</v>
      </c>
      <c r="Q567" s="391">
        <v>1.21875</v>
      </c>
      <c r="R567" s="391">
        <v>1.2972222222222223</v>
      </c>
      <c r="S567" s="391">
        <v>1.5576388888888888</v>
      </c>
      <c r="T567" s="391">
        <v>1.7569444444444444</v>
      </c>
      <c r="U567" s="391">
        <v>1.4826388888888888</v>
      </c>
      <c r="V567" s="391">
        <v>1.4826388888888888</v>
      </c>
      <c r="W567" s="142">
        <v>0.8652777777777778</v>
      </c>
      <c r="X567" s="391">
        <v>1.6479166666666667</v>
      </c>
      <c r="Y567" s="391">
        <v>1.6347222222222222</v>
      </c>
      <c r="Z567" s="391">
        <v>1.0916666666666666</v>
      </c>
      <c r="AA567" s="128" t="s">
        <v>17216</v>
      </c>
      <c r="AB567" s="379">
        <v>1.6118055555555555</v>
      </c>
      <c r="AC567" s="416">
        <v>1.4597222222222221</v>
      </c>
      <c r="AD567" s="147" t="s">
        <v>17217</v>
      </c>
      <c r="AE567" s="379">
        <v>1.8451388888888889</v>
      </c>
      <c r="AF567" s="134" t="s">
        <v>17218</v>
      </c>
      <c r="AG567" s="379">
        <v>1.5027777777777778</v>
      </c>
      <c r="AH567" s="416">
        <v>1.6111111111111112</v>
      </c>
      <c r="AI567" s="391">
        <v>1.5840277777777778</v>
      </c>
      <c r="AJ567" s="128" t="s">
        <v>17219</v>
      </c>
      <c r="AK567" s="134" t="s">
        <v>17220</v>
      </c>
      <c r="AL567" s="134" t="s">
        <v>17221</v>
      </c>
      <c r="AM567" s="130">
        <v>0.019444444444444445</v>
      </c>
      <c r="AN567" s="130">
        <v>0.19791666666666666</v>
      </c>
      <c r="AO567" s="379">
        <v>1.4125</v>
      </c>
      <c r="AP567" s="128" t="s">
        <v>15046</v>
      </c>
      <c r="AQ567" s="128" t="s">
        <v>17222</v>
      </c>
      <c r="AR567" s="416">
        <v>1.3076388888888888</v>
      </c>
      <c r="AS567" s="134" t="s">
        <v>17223</v>
      </c>
      <c r="AT567" s="379">
        <v>1.4131944444444444</v>
      </c>
      <c r="AU567" s="128" t="s">
        <v>17224</v>
      </c>
      <c r="AV567" s="393">
        <v>1.4416666666666667</v>
      </c>
      <c r="AW567" s="134" t="s">
        <v>17225</v>
      </c>
      <c r="AX567" s="134" t="s">
        <v>17226</v>
      </c>
      <c r="AY567" s="128" t="s">
        <v>17227</v>
      </c>
      <c r="BA567" s="416">
        <v>1.0284722222222222</v>
      </c>
      <c r="BB567" s="379">
        <v>1.0729166666666667</v>
      </c>
      <c r="BC567" s="422">
        <v>1.292361111111111</v>
      </c>
      <c r="BD567" s="134" t="s">
        <v>4398</v>
      </c>
      <c r="BE567" s="128" t="s">
        <v>17228</v>
      </c>
      <c r="BF567" s="422"/>
      <c r="BG567" s="422"/>
      <c r="BH567" s="422"/>
    </row>
    <row r="568">
      <c r="A568" s="122">
        <f t="shared" si="3"/>
        <v>0</v>
      </c>
      <c r="B568" s="122">
        <f t="shared" si="4"/>
        <v>0</v>
      </c>
      <c r="C568" s="122">
        <f t="shared" si="5"/>
        <v>0</v>
      </c>
      <c r="D568" s="122">
        <f t="shared" si="6"/>
        <v>0</v>
      </c>
      <c r="E568" s="122">
        <f t="shared" si="2"/>
        <v>434</v>
      </c>
      <c r="F568" s="135" t="s">
        <v>17229</v>
      </c>
      <c r="H568" s="135" t="s">
        <v>17230</v>
      </c>
      <c r="I568" s="135" t="s">
        <v>17231</v>
      </c>
      <c r="J568" s="135" t="s">
        <v>17232</v>
      </c>
      <c r="L568" s="175" t="s">
        <v>17233</v>
      </c>
      <c r="M568" s="175" t="s">
        <v>17234</v>
      </c>
      <c r="N568" s="169" t="s">
        <v>1196</v>
      </c>
      <c r="O568" s="123" t="s">
        <v>17235</v>
      </c>
      <c r="P568" s="138" t="s">
        <v>17236</v>
      </c>
      <c r="Q568" s="138" t="s">
        <v>17237</v>
      </c>
      <c r="R568" s="138" t="s">
        <v>17238</v>
      </c>
      <c r="S568" s="138" t="s">
        <v>17239</v>
      </c>
      <c r="T568" s="138" t="s">
        <v>17240</v>
      </c>
      <c r="U568" s="138" t="s">
        <v>17241</v>
      </c>
      <c r="V568" s="138" t="s">
        <v>17241</v>
      </c>
      <c r="W568" s="138" t="s">
        <v>17242</v>
      </c>
      <c r="X568" s="138" t="s">
        <v>17243</v>
      </c>
      <c r="Y568" s="138" t="s">
        <v>17244</v>
      </c>
      <c r="Z568" s="138" t="s">
        <v>17245</v>
      </c>
      <c r="AA568" s="393">
        <v>1.7444444444444445</v>
      </c>
      <c r="AB568" s="134" t="s">
        <v>17246</v>
      </c>
      <c r="AC568" s="128" t="s">
        <v>17247</v>
      </c>
      <c r="AD568" s="415">
        <v>1.5840277777777778</v>
      </c>
      <c r="AE568" s="134" t="s">
        <v>17248</v>
      </c>
      <c r="AF568" s="379">
        <v>1.5118055555555556</v>
      </c>
      <c r="AG568" s="134" t="s">
        <v>17249</v>
      </c>
      <c r="AH568" s="128" t="s">
        <v>17250</v>
      </c>
      <c r="AI568" s="138" t="s">
        <v>728</v>
      </c>
      <c r="AJ568" s="393">
        <v>1.1923611111111112</v>
      </c>
      <c r="AK568" s="379">
        <v>2.0930555555555554</v>
      </c>
      <c r="AL568" s="379">
        <v>1.45</v>
      </c>
      <c r="AM568" s="130">
        <v>0.021527777777777778</v>
      </c>
      <c r="AN568" s="134" t="s">
        <v>8424</v>
      </c>
      <c r="AO568" s="134" t="s">
        <v>17251</v>
      </c>
      <c r="AP568" s="416">
        <v>1.1152777777777778</v>
      </c>
      <c r="AQ568" s="416">
        <v>1.132638888888889</v>
      </c>
      <c r="AR568" s="128" t="s">
        <v>17252</v>
      </c>
      <c r="AS568" s="379">
        <v>1.3131944444444446</v>
      </c>
      <c r="AT568" s="134" t="s">
        <v>17253</v>
      </c>
      <c r="AU568" s="416">
        <v>1.4743055555555555</v>
      </c>
      <c r="AV568" s="128" t="s">
        <v>17254</v>
      </c>
      <c r="AW568" s="379">
        <v>1.43125</v>
      </c>
      <c r="AX568" s="379">
        <v>1.0951388888888889</v>
      </c>
      <c r="AY568" s="140">
        <v>0.8125</v>
      </c>
      <c r="BA568" s="128" t="s">
        <v>17255</v>
      </c>
      <c r="BB568" s="134" t="s">
        <v>17256</v>
      </c>
      <c r="BC568" s="141" t="s">
        <v>17257</v>
      </c>
      <c r="BD568" s="379">
        <v>1.35625</v>
      </c>
      <c r="BE568" s="416">
        <v>1.3319444444444444</v>
      </c>
      <c r="BF568" s="141"/>
      <c r="BG568" s="141"/>
      <c r="BH568" s="141"/>
    </row>
    <row r="569">
      <c r="A569" s="122">
        <f t="shared" si="3"/>
        <v>0</v>
      </c>
      <c r="B569" s="122">
        <f t="shared" si="4"/>
        <v>0</v>
      </c>
      <c r="C569" s="122">
        <f t="shared" si="5"/>
        <v>0</v>
      </c>
      <c r="D569" s="122">
        <f t="shared" si="6"/>
        <v>0</v>
      </c>
      <c r="E569" s="122">
        <f t="shared" si="2"/>
        <v>317</v>
      </c>
      <c r="F569" s="135">
        <v>189.0</v>
      </c>
      <c r="H569" s="135">
        <v>189.0</v>
      </c>
      <c r="I569" s="135">
        <v>189.0</v>
      </c>
      <c r="J569" s="135">
        <v>189.0</v>
      </c>
      <c r="L569" s="175" t="s">
        <v>17258</v>
      </c>
      <c r="M569" s="175" t="s">
        <v>17259</v>
      </c>
      <c r="N569" s="169" t="s">
        <v>17260</v>
      </c>
      <c r="O569" s="123" t="s">
        <v>661</v>
      </c>
      <c r="P569" s="391">
        <v>1.1875</v>
      </c>
      <c r="Q569" s="391">
        <v>1.2222222222222223</v>
      </c>
      <c r="R569" s="391">
        <v>1.2993055555555555</v>
      </c>
      <c r="S569" s="391">
        <v>1.5604166666666666</v>
      </c>
      <c r="T569" s="391">
        <v>1.7618055555555556</v>
      </c>
      <c r="U569" s="391">
        <v>1.4840277777777777</v>
      </c>
      <c r="V569" s="391">
        <v>1.4840277777777777</v>
      </c>
      <c r="W569" s="142">
        <v>0.8680555555555556</v>
      </c>
      <c r="X569" s="391">
        <v>1.6506944444444445</v>
      </c>
      <c r="Y569" s="391">
        <v>1.6409722222222223</v>
      </c>
      <c r="Z569" s="391">
        <v>1.09375</v>
      </c>
      <c r="AA569" s="128" t="s">
        <v>17261</v>
      </c>
      <c r="AB569" s="379">
        <v>1.6180555555555556</v>
      </c>
      <c r="AC569" s="416">
        <v>1.4631944444444445</v>
      </c>
      <c r="AD569" s="147" t="s">
        <v>17262</v>
      </c>
      <c r="AE569" s="379">
        <v>1.851388888888889</v>
      </c>
      <c r="AF569" s="134" t="s">
        <v>17264</v>
      </c>
      <c r="AG569" s="379">
        <v>1.5083333333333333</v>
      </c>
      <c r="AH569" s="416">
        <v>1.6131944444444444</v>
      </c>
      <c r="AI569" s="391">
        <v>1.5944444444444446</v>
      </c>
      <c r="AJ569" s="128" t="s">
        <v>862</v>
      </c>
      <c r="AK569" s="134" t="s">
        <v>17265</v>
      </c>
      <c r="AL569" s="134" t="s">
        <v>17266</v>
      </c>
      <c r="AM569" s="130">
        <v>0.02638888888888889</v>
      </c>
      <c r="AN569" s="130">
        <v>0.20347222222222222</v>
      </c>
      <c r="AO569" s="379">
        <v>1.417361111111111</v>
      </c>
      <c r="AP569" s="128" t="s">
        <v>17267</v>
      </c>
      <c r="AQ569" s="128" t="s">
        <v>17268</v>
      </c>
      <c r="AR569" s="416">
        <v>1.3180555555555555</v>
      </c>
      <c r="AS569" s="134" t="s">
        <v>17269</v>
      </c>
      <c r="AT569" s="379">
        <v>1.4166666666666667</v>
      </c>
      <c r="AU569" s="128" t="s">
        <v>17270</v>
      </c>
      <c r="AV569" s="393">
        <v>1.4444444444444444</v>
      </c>
      <c r="AW569" s="134" t="s">
        <v>17271</v>
      </c>
      <c r="AX569" s="134" t="s">
        <v>17272</v>
      </c>
      <c r="AY569" s="128" t="s">
        <v>11233</v>
      </c>
      <c r="BA569" s="416">
        <v>1.0326388888888889</v>
      </c>
      <c r="BB569" s="379">
        <v>1.0743055555555556</v>
      </c>
      <c r="BC569" s="422">
        <v>1.2930555555555556</v>
      </c>
      <c r="BD569" s="134" t="s">
        <v>17273</v>
      </c>
      <c r="BE569" s="128" t="s">
        <v>17274</v>
      </c>
      <c r="BF569" s="422"/>
      <c r="BG569" s="422"/>
      <c r="BH569" s="422"/>
    </row>
    <row r="570">
      <c r="A570" s="122">
        <f t="shared" si="3"/>
        <v>0</v>
      </c>
      <c r="B570" s="122">
        <f t="shared" si="4"/>
        <v>0</v>
      </c>
      <c r="C570" s="122">
        <f t="shared" si="5"/>
        <v>0</v>
      </c>
      <c r="D570" s="122">
        <f t="shared" si="6"/>
        <v>0</v>
      </c>
      <c r="E570" s="122">
        <f t="shared" si="2"/>
        <v>376</v>
      </c>
      <c r="F570" s="135" t="s">
        <v>17275</v>
      </c>
      <c r="H570" s="135" t="s">
        <v>17276</v>
      </c>
      <c r="I570" s="135" t="s">
        <v>17277</v>
      </c>
      <c r="J570" s="135" t="s">
        <v>17278</v>
      </c>
      <c r="L570" s="175" t="s">
        <v>17279</v>
      </c>
      <c r="M570" s="175" t="s">
        <v>17280</v>
      </c>
      <c r="N570" s="169" t="s">
        <v>17281</v>
      </c>
      <c r="O570" s="123" t="s">
        <v>17282</v>
      </c>
      <c r="P570" s="138" t="s">
        <v>872</v>
      </c>
      <c r="Q570" s="138" t="s">
        <v>17283</v>
      </c>
      <c r="R570" s="138" t="s">
        <v>17284</v>
      </c>
      <c r="S570" s="138" t="s">
        <v>17285</v>
      </c>
      <c r="T570" s="138" t="s">
        <v>17286</v>
      </c>
      <c r="U570" s="138" t="s">
        <v>17287</v>
      </c>
      <c r="V570" s="138" t="s">
        <v>17287</v>
      </c>
      <c r="W570" s="138" t="s">
        <v>17288</v>
      </c>
      <c r="X570" s="138" t="s">
        <v>17289</v>
      </c>
      <c r="Y570" s="138" t="s">
        <v>17290</v>
      </c>
      <c r="Z570" s="138" t="s">
        <v>17292</v>
      </c>
      <c r="AA570" s="393">
        <v>1.7465277777777777</v>
      </c>
      <c r="AB570" s="134" t="s">
        <v>17293</v>
      </c>
      <c r="AC570" s="128" t="s">
        <v>17294</v>
      </c>
      <c r="AD570" s="415">
        <v>1.586111111111111</v>
      </c>
      <c r="AE570" s="134" t="s">
        <v>17295</v>
      </c>
      <c r="AF570" s="379">
        <v>1.5166666666666666</v>
      </c>
      <c r="AG570" s="134" t="s">
        <v>17296</v>
      </c>
      <c r="AH570" s="128" t="s">
        <v>17297</v>
      </c>
      <c r="AI570" s="138" t="s">
        <v>17050</v>
      </c>
      <c r="AJ570" s="393">
        <v>1.1944444444444444</v>
      </c>
      <c r="AK570" s="379">
        <v>2.0993055555555555</v>
      </c>
      <c r="AL570" s="379">
        <v>1.45625</v>
      </c>
      <c r="AM570" s="130">
        <v>0.03263888888888889</v>
      </c>
      <c r="AN570" s="134" t="s">
        <v>17298</v>
      </c>
      <c r="AO570" s="134" t="s">
        <v>17299</v>
      </c>
      <c r="AP570" s="416">
        <v>1.1159722222222221</v>
      </c>
      <c r="AQ570" s="416">
        <v>1.1347222222222222</v>
      </c>
      <c r="AR570" s="128" t="s">
        <v>17300</v>
      </c>
      <c r="AS570" s="379">
        <v>1.320138888888889</v>
      </c>
      <c r="AT570" s="134" t="s">
        <v>17301</v>
      </c>
      <c r="AU570" s="416">
        <v>1.476388888888889</v>
      </c>
      <c r="AV570" s="128" t="s">
        <v>17302</v>
      </c>
      <c r="AW570" s="379">
        <v>1.4423611111111112</v>
      </c>
      <c r="AX570" s="379">
        <v>1.1020833333333333</v>
      </c>
      <c r="AY570" s="140">
        <v>0.8152777777777778</v>
      </c>
      <c r="BA570" s="128" t="s">
        <v>653</v>
      </c>
      <c r="BB570" s="134" t="s">
        <v>2299</v>
      </c>
      <c r="BC570" s="141" t="s">
        <v>17303</v>
      </c>
      <c r="BD570" s="379">
        <v>1.3576388888888888</v>
      </c>
      <c r="BE570" s="416">
        <v>1.3347222222222221</v>
      </c>
      <c r="BF570" s="141"/>
      <c r="BG570" s="141"/>
      <c r="BH570" s="141"/>
    </row>
    <row r="571">
      <c r="A571" s="122">
        <f t="shared" si="3"/>
        <v>0</v>
      </c>
      <c r="B571" s="122">
        <f t="shared" si="4"/>
        <v>0</v>
      </c>
      <c r="C571" s="122">
        <f t="shared" si="5"/>
        <v>0</v>
      </c>
      <c r="D571" s="122">
        <f t="shared" si="6"/>
        <v>0</v>
      </c>
      <c r="E571" s="122">
        <f t="shared" si="2"/>
        <v>366</v>
      </c>
      <c r="F571" s="135" t="s">
        <v>17304</v>
      </c>
      <c r="H571" s="135" t="s">
        <v>17305</v>
      </c>
      <c r="I571" s="135" t="s">
        <v>17306</v>
      </c>
      <c r="J571" s="135" t="s">
        <v>17307</v>
      </c>
      <c r="L571" s="175" t="s">
        <v>661</v>
      </c>
      <c r="M571" s="175" t="s">
        <v>17308</v>
      </c>
      <c r="N571" s="169" t="s">
        <v>615</v>
      </c>
      <c r="O571" s="123" t="s">
        <v>17309</v>
      </c>
      <c r="P571" s="391">
        <v>1.19375</v>
      </c>
      <c r="Q571" s="391">
        <v>1.2277777777777779</v>
      </c>
      <c r="R571" s="391">
        <v>1.3006944444444444</v>
      </c>
      <c r="S571" s="391">
        <v>1.5645833333333334</v>
      </c>
      <c r="T571" s="391">
        <v>1.7652777777777777</v>
      </c>
      <c r="U571" s="391">
        <v>1.4840277777777777</v>
      </c>
      <c r="V571" s="391">
        <v>1.4840277777777777</v>
      </c>
      <c r="W571" s="142">
        <v>0.8708333333333333</v>
      </c>
      <c r="X571" s="391">
        <v>1.6534722222222222</v>
      </c>
      <c r="Y571" s="391">
        <v>1.6465277777777778</v>
      </c>
      <c r="Z571" s="391">
        <v>1.0979166666666667</v>
      </c>
      <c r="AA571" s="128" t="s">
        <v>17310</v>
      </c>
      <c r="AB571" s="379">
        <v>1.6236111111111111</v>
      </c>
      <c r="AC571" s="416">
        <v>1.4659722222222222</v>
      </c>
      <c r="AD571" s="147" t="s">
        <v>17311</v>
      </c>
      <c r="AE571" s="379">
        <v>1.8541666666666667</v>
      </c>
      <c r="AF571" s="134" t="s">
        <v>17312</v>
      </c>
      <c r="AG571" s="379">
        <v>1.5145833333333334</v>
      </c>
      <c r="AH571" s="416">
        <v>1.6152777777777778</v>
      </c>
      <c r="AI571" s="391">
        <v>1.5958333333333334</v>
      </c>
      <c r="AJ571" s="128" t="s">
        <v>17313</v>
      </c>
      <c r="AK571" s="134" t="s">
        <v>17314</v>
      </c>
      <c r="AL571" s="134" t="s">
        <v>17315</v>
      </c>
      <c r="AM571" s="130">
        <v>0.034722222222222224</v>
      </c>
      <c r="AN571" s="130">
        <v>0.20694444444444443</v>
      </c>
      <c r="AO571" s="379">
        <v>1.4215277777777777</v>
      </c>
      <c r="AP571" s="128" t="s">
        <v>17316</v>
      </c>
      <c r="AQ571" s="128" t="s">
        <v>17317</v>
      </c>
      <c r="AR571" s="416">
        <v>1.3284722222222223</v>
      </c>
      <c r="AS571" s="134" t="s">
        <v>17319</v>
      </c>
      <c r="AT571" s="379">
        <v>1.417361111111111</v>
      </c>
      <c r="AU571" s="128" t="s">
        <v>17320</v>
      </c>
      <c r="AV571" s="393">
        <v>1.4458333333333333</v>
      </c>
      <c r="AW571" s="134" t="s">
        <v>17028</v>
      </c>
      <c r="AX571" s="134" t="s">
        <v>17321</v>
      </c>
      <c r="AY571" s="128" t="s">
        <v>17322</v>
      </c>
      <c r="BA571" s="416">
        <v>1.0361111111111112</v>
      </c>
      <c r="BB571" s="379">
        <v>1.0756944444444445</v>
      </c>
      <c r="BC571" s="422">
        <v>1.2958333333333334</v>
      </c>
      <c r="BD571" s="134" t="s">
        <v>17323</v>
      </c>
      <c r="BE571" s="128" t="s">
        <v>17324</v>
      </c>
      <c r="BF571" s="422"/>
      <c r="BG571" s="422"/>
      <c r="BH571" s="422"/>
    </row>
    <row r="572">
      <c r="A572" s="122">
        <f t="shared" si="3"/>
        <v>0</v>
      </c>
      <c r="B572" s="122">
        <f t="shared" si="4"/>
        <v>0</v>
      </c>
      <c r="C572" s="122">
        <f t="shared" si="5"/>
        <v>0</v>
      </c>
      <c r="D572" s="122">
        <f t="shared" si="6"/>
        <v>0</v>
      </c>
      <c r="E572" s="122">
        <f t="shared" si="2"/>
        <v>475</v>
      </c>
      <c r="F572" s="135">
        <v>190.0</v>
      </c>
      <c r="H572" s="135">
        <v>190.0</v>
      </c>
      <c r="I572" s="135">
        <v>190.0</v>
      </c>
      <c r="J572" s="135">
        <v>190.0</v>
      </c>
      <c r="L572" s="175" t="s">
        <v>17325</v>
      </c>
      <c r="M572" s="175" t="s">
        <v>17326</v>
      </c>
      <c r="N572" s="169" t="s">
        <v>17327</v>
      </c>
      <c r="O572" s="123" t="s">
        <v>17328</v>
      </c>
      <c r="P572" s="138" t="s">
        <v>17329</v>
      </c>
      <c r="Q572" s="138" t="s">
        <v>17330</v>
      </c>
      <c r="R572" s="138" t="s">
        <v>17331</v>
      </c>
      <c r="S572" s="138" t="s">
        <v>17332</v>
      </c>
      <c r="T572" s="138" t="s">
        <v>17333</v>
      </c>
      <c r="U572" s="138" t="s">
        <v>17334</v>
      </c>
      <c r="V572" s="138" t="s">
        <v>17334</v>
      </c>
      <c r="W572" s="138" t="s">
        <v>17335</v>
      </c>
      <c r="X572" s="138" t="s">
        <v>17336</v>
      </c>
      <c r="Y572" s="138" t="s">
        <v>653</v>
      </c>
      <c r="Z572" s="138" t="s">
        <v>17337</v>
      </c>
      <c r="AA572" s="393">
        <v>1.7527777777777778</v>
      </c>
      <c r="AB572" s="134" t="s">
        <v>17338</v>
      </c>
      <c r="AC572" s="128" t="s">
        <v>17339</v>
      </c>
      <c r="AD572" s="415">
        <v>1.5944444444444446</v>
      </c>
      <c r="AE572" s="134" t="s">
        <v>17340</v>
      </c>
      <c r="AF572" s="379">
        <v>1.520138888888889</v>
      </c>
      <c r="AG572" s="134" t="s">
        <v>17341</v>
      </c>
      <c r="AH572" s="128" t="s">
        <v>17342</v>
      </c>
      <c r="AI572" s="138" t="s">
        <v>17102</v>
      </c>
      <c r="AJ572" s="393">
        <v>1.1958333333333333</v>
      </c>
      <c r="AK572" s="379">
        <v>2.1069444444444443</v>
      </c>
      <c r="AL572" s="379">
        <v>1.4590277777777778</v>
      </c>
      <c r="AM572" s="130">
        <v>0.035416666666666666</v>
      </c>
      <c r="AN572" s="134" t="s">
        <v>17344</v>
      </c>
      <c r="AO572" s="134" t="s">
        <v>17345</v>
      </c>
      <c r="AP572" s="416">
        <v>1.1194444444444445</v>
      </c>
      <c r="AQ572" s="416">
        <v>1.136111111111111</v>
      </c>
      <c r="AR572" s="128" t="s">
        <v>17346</v>
      </c>
      <c r="AS572" s="379">
        <v>1.3222222222222222</v>
      </c>
      <c r="AT572" s="134" t="s">
        <v>17347</v>
      </c>
      <c r="AU572" s="416">
        <v>1.4868055555555555</v>
      </c>
      <c r="AV572" s="128" t="s">
        <v>17348</v>
      </c>
      <c r="AW572" s="379">
        <v>1.4520833333333334</v>
      </c>
      <c r="AX572" s="379">
        <v>1.10625</v>
      </c>
      <c r="AY572" s="140">
        <v>0.8194444444444444</v>
      </c>
      <c r="BA572" s="128" t="s">
        <v>17349</v>
      </c>
      <c r="BB572" s="134" t="s">
        <v>17350</v>
      </c>
      <c r="BC572" s="141" t="s">
        <v>17351</v>
      </c>
      <c r="BD572" s="379">
        <v>1.3611111111111112</v>
      </c>
      <c r="BE572" s="416">
        <v>1.3368055555555556</v>
      </c>
      <c r="BF572" s="141"/>
      <c r="BG572" s="141"/>
      <c r="BH572" s="141"/>
    </row>
    <row r="573">
      <c r="A573" s="122">
        <f t="shared" si="3"/>
        <v>0</v>
      </c>
      <c r="B573" s="122">
        <f t="shared" si="4"/>
        <v>0</v>
      </c>
      <c r="C573" s="122">
        <f t="shared" si="5"/>
        <v>0</v>
      </c>
      <c r="D573" s="122">
        <f t="shared" si="6"/>
        <v>0</v>
      </c>
      <c r="E573" s="122">
        <f t="shared" si="2"/>
        <v>312</v>
      </c>
      <c r="F573" s="135" t="s">
        <v>17352</v>
      </c>
      <c r="H573" s="135" t="s">
        <v>17353</v>
      </c>
      <c r="I573" s="135" t="s">
        <v>17354</v>
      </c>
      <c r="J573" s="135" t="s">
        <v>17355</v>
      </c>
      <c r="L573" s="175" t="s">
        <v>615</v>
      </c>
      <c r="M573" s="175" t="s">
        <v>17356</v>
      </c>
      <c r="N573" s="169" t="s">
        <v>17357</v>
      </c>
      <c r="O573" s="123" t="s">
        <v>17358</v>
      </c>
      <c r="P573" s="391">
        <v>1.19375</v>
      </c>
      <c r="Q573" s="391">
        <v>1.2305555555555556</v>
      </c>
      <c r="R573" s="391">
        <v>1.3027777777777778</v>
      </c>
      <c r="S573" s="391">
        <v>1.573611111111111</v>
      </c>
      <c r="T573" s="391">
        <v>1.7722222222222221</v>
      </c>
      <c r="U573" s="391">
        <v>1.4854166666666666</v>
      </c>
      <c r="V573" s="391">
        <v>1.4854166666666666</v>
      </c>
      <c r="W573" s="142">
        <v>0.8729166666666667</v>
      </c>
      <c r="X573" s="391">
        <v>1.65625</v>
      </c>
      <c r="Y573" s="391">
        <v>1.6520833333333333</v>
      </c>
      <c r="Z573" s="391">
        <v>1.101388888888889</v>
      </c>
      <c r="AA573" s="128" t="s">
        <v>17359</v>
      </c>
      <c r="AB573" s="379">
        <v>1.6277777777777778</v>
      </c>
      <c r="AC573" s="416">
        <v>1.4708333333333334</v>
      </c>
      <c r="AD573" s="147" t="s">
        <v>17361</v>
      </c>
      <c r="AE573" s="379">
        <v>1.8590277777777777</v>
      </c>
      <c r="AF573" s="134" t="s">
        <v>17362</v>
      </c>
      <c r="AG573" s="379">
        <v>1.520138888888889</v>
      </c>
      <c r="AH573" s="416">
        <v>1.6208333333333333</v>
      </c>
      <c r="AI573" s="391">
        <v>1.5993055555555555</v>
      </c>
      <c r="AJ573" s="128" t="s">
        <v>17363</v>
      </c>
      <c r="AK573" s="134" t="s">
        <v>17364</v>
      </c>
      <c r="AL573" s="134" t="s">
        <v>17365</v>
      </c>
      <c r="AM573" s="130">
        <v>0.03680555555555556</v>
      </c>
      <c r="AN573" s="130">
        <v>0.22083333333333333</v>
      </c>
      <c r="AO573" s="379">
        <v>1.425</v>
      </c>
      <c r="AP573" s="128" t="s">
        <v>17366</v>
      </c>
      <c r="AQ573" s="128" t="s">
        <v>17367</v>
      </c>
      <c r="AR573" s="416">
        <v>1.3319444444444444</v>
      </c>
      <c r="AS573" s="134" t="s">
        <v>17368</v>
      </c>
      <c r="AT573" s="379">
        <v>1.4208333333333334</v>
      </c>
      <c r="AU573" s="128" t="s">
        <v>17369</v>
      </c>
      <c r="AV573" s="393">
        <v>1.448611111111111</v>
      </c>
      <c r="AW573" s="134" t="s">
        <v>17370</v>
      </c>
      <c r="AX573" s="134" t="s">
        <v>17371</v>
      </c>
      <c r="AY573" s="128" t="s">
        <v>17372</v>
      </c>
      <c r="BA573" s="416">
        <v>1.0368055555555555</v>
      </c>
      <c r="BB573" s="379">
        <v>1.0791666666666666</v>
      </c>
      <c r="BC573" s="422">
        <v>1.2979166666666666</v>
      </c>
      <c r="BD573" s="134" t="s">
        <v>17373</v>
      </c>
      <c r="BE573" s="128" t="s">
        <v>17374</v>
      </c>
      <c r="BF573" s="422"/>
      <c r="BG573" s="422"/>
      <c r="BH573" s="422"/>
    </row>
    <row r="574">
      <c r="A574" s="122">
        <f t="shared" si="3"/>
        <v>0</v>
      </c>
      <c r="B574" s="122">
        <f t="shared" si="4"/>
        <v>0</v>
      </c>
      <c r="C574" s="122">
        <f t="shared" si="5"/>
        <v>0</v>
      </c>
      <c r="D574" s="122">
        <f t="shared" si="6"/>
        <v>0</v>
      </c>
      <c r="E574" s="122">
        <f t="shared" si="2"/>
        <v>530</v>
      </c>
      <c r="F574" s="135" t="s">
        <v>17375</v>
      </c>
      <c r="H574" s="135" t="s">
        <v>17376</v>
      </c>
      <c r="I574" s="135" t="s">
        <v>17377</v>
      </c>
      <c r="J574" s="135" t="s">
        <v>17378</v>
      </c>
      <c r="L574" s="175" t="s">
        <v>17379</v>
      </c>
      <c r="M574" s="175" t="s">
        <v>17380</v>
      </c>
      <c r="N574" s="169" t="s">
        <v>661</v>
      </c>
      <c r="O574" s="123" t="s">
        <v>17381</v>
      </c>
      <c r="P574" s="138" t="s">
        <v>17382</v>
      </c>
      <c r="Q574" s="138" t="s">
        <v>17383</v>
      </c>
      <c r="R574" s="138" t="s">
        <v>17384</v>
      </c>
      <c r="S574" s="138" t="s">
        <v>17386</v>
      </c>
      <c r="T574" s="138" t="s">
        <v>17387</v>
      </c>
      <c r="U574" s="138" t="s">
        <v>17388</v>
      </c>
      <c r="V574" s="138" t="s">
        <v>17388</v>
      </c>
      <c r="W574" s="138" t="s">
        <v>17389</v>
      </c>
      <c r="X574" s="138" t="s">
        <v>17390</v>
      </c>
      <c r="Y574" s="138" t="s">
        <v>1880</v>
      </c>
      <c r="Z574" s="138" t="s">
        <v>17391</v>
      </c>
      <c r="AA574" s="393">
        <v>1.7590277777777779</v>
      </c>
      <c r="AB574" s="134" t="s">
        <v>17392</v>
      </c>
      <c r="AC574" s="128" t="s">
        <v>17393</v>
      </c>
      <c r="AD574" s="415">
        <v>1.60625</v>
      </c>
      <c r="AE574" s="134" t="s">
        <v>17394</v>
      </c>
      <c r="AF574" s="379">
        <v>1.525</v>
      </c>
      <c r="AG574" s="134" t="s">
        <v>17395</v>
      </c>
      <c r="AH574" s="128" t="s">
        <v>17396</v>
      </c>
      <c r="AI574" s="138" t="s">
        <v>17153</v>
      </c>
      <c r="AJ574" s="393">
        <v>1.2041666666666666</v>
      </c>
      <c r="AK574" s="379">
        <v>2.120138888888889</v>
      </c>
      <c r="AL574" s="379">
        <v>1.4625</v>
      </c>
      <c r="AM574" s="128" t="s">
        <v>17397</v>
      </c>
      <c r="AN574" s="134" t="s">
        <v>17398</v>
      </c>
      <c r="AO574" s="134" t="s">
        <v>17399</v>
      </c>
      <c r="AP574" s="416">
        <v>1.1222222222222222</v>
      </c>
      <c r="AQ574" s="416">
        <v>1.1368055555555556</v>
      </c>
      <c r="AR574" s="128" t="s">
        <v>728</v>
      </c>
      <c r="AS574" s="379">
        <v>1.3284722222222223</v>
      </c>
      <c r="AT574" s="134" t="s">
        <v>17400</v>
      </c>
      <c r="AU574" s="416">
        <v>1.492361111111111</v>
      </c>
      <c r="AV574" s="128" t="s">
        <v>17401</v>
      </c>
      <c r="AW574" s="379">
        <v>1.4527777777777777</v>
      </c>
      <c r="AX574" s="379">
        <v>1.1097222222222223</v>
      </c>
      <c r="AY574" s="140">
        <v>0.8229166666666666</v>
      </c>
      <c r="BA574" s="128" t="s">
        <v>17402</v>
      </c>
      <c r="BB574" s="134" t="s">
        <v>17403</v>
      </c>
      <c r="BC574" s="141" t="s">
        <v>653</v>
      </c>
      <c r="BD574" s="379">
        <v>1.3652777777777778</v>
      </c>
      <c r="BE574" s="416">
        <v>1.3402777777777777</v>
      </c>
      <c r="BF574" s="141"/>
      <c r="BG574" s="141"/>
      <c r="BH574" s="141"/>
    </row>
    <row r="575">
      <c r="A575" s="122">
        <f t="shared" si="3"/>
        <v>0</v>
      </c>
      <c r="B575" s="122">
        <f t="shared" si="4"/>
        <v>0</v>
      </c>
      <c r="C575" s="122">
        <f t="shared" si="5"/>
        <v>0</v>
      </c>
      <c r="D575" s="122">
        <f t="shared" si="6"/>
        <v>0</v>
      </c>
      <c r="E575" s="122">
        <f t="shared" si="2"/>
        <v>312</v>
      </c>
      <c r="F575" s="135">
        <v>191.0</v>
      </c>
      <c r="H575" s="135">
        <v>191.0</v>
      </c>
      <c r="I575" s="135">
        <v>191.0</v>
      </c>
      <c r="J575" s="135">
        <v>191.0</v>
      </c>
      <c r="L575" s="175" t="s">
        <v>17405</v>
      </c>
      <c r="M575" s="175" t="s">
        <v>17406</v>
      </c>
      <c r="N575" s="169" t="s">
        <v>17407</v>
      </c>
      <c r="O575" s="123" t="s">
        <v>17409</v>
      </c>
      <c r="P575" s="391">
        <v>1.2006944444444445</v>
      </c>
      <c r="Q575" s="391">
        <v>1.2340277777777777</v>
      </c>
      <c r="R575" s="391">
        <v>1.3118055555555554</v>
      </c>
      <c r="S575" s="391">
        <v>1.5840277777777778</v>
      </c>
      <c r="T575" s="391">
        <v>1.7791666666666666</v>
      </c>
      <c r="U575" s="391">
        <v>1.4861111111111112</v>
      </c>
      <c r="V575" s="391">
        <v>1.4861111111111112</v>
      </c>
      <c r="W575" s="142">
        <v>0.8777777777777778</v>
      </c>
      <c r="X575" s="391">
        <v>1.6597222222222223</v>
      </c>
      <c r="Y575" s="391">
        <v>1.6527777777777777</v>
      </c>
      <c r="Z575" s="391">
        <v>1.1118055555555555</v>
      </c>
      <c r="AA575" s="128" t="s">
        <v>17411</v>
      </c>
      <c r="AB575" s="379">
        <v>1.6354166666666667</v>
      </c>
      <c r="AC575" s="416">
        <v>1.4736111111111112</v>
      </c>
      <c r="AD575" s="147" t="s">
        <v>17412</v>
      </c>
      <c r="AE575" s="379">
        <v>1.8631944444444444</v>
      </c>
      <c r="AF575" s="134" t="s">
        <v>17413</v>
      </c>
      <c r="AG575" s="379">
        <v>1.5229166666666667</v>
      </c>
      <c r="AH575" s="416">
        <v>1.6236111111111111</v>
      </c>
      <c r="AI575" s="391">
        <v>1.60625</v>
      </c>
      <c r="AJ575" s="128" t="s">
        <v>17414</v>
      </c>
      <c r="AK575" s="134" t="s">
        <v>17416</v>
      </c>
      <c r="AL575" s="134" t="s">
        <v>17417</v>
      </c>
      <c r="AM575" s="140">
        <v>0.03819444444444445</v>
      </c>
      <c r="AN575" s="130">
        <v>0.22291666666666668</v>
      </c>
      <c r="AO575" s="379">
        <v>1.43125</v>
      </c>
      <c r="AP575" s="128" t="s">
        <v>17418</v>
      </c>
      <c r="AQ575" s="128" t="s">
        <v>17419</v>
      </c>
      <c r="AR575" s="416">
        <v>1.3402777777777777</v>
      </c>
      <c r="AS575" s="134" t="s">
        <v>17420</v>
      </c>
      <c r="AT575" s="379">
        <v>1.4215277777777777</v>
      </c>
      <c r="AU575" s="128" t="s">
        <v>17421</v>
      </c>
      <c r="AV575" s="393">
        <v>1.45</v>
      </c>
      <c r="AW575" s="134" t="s">
        <v>17422</v>
      </c>
      <c r="AX575" s="134" t="s">
        <v>17424</v>
      </c>
      <c r="AY575" s="128" t="s">
        <v>17425</v>
      </c>
      <c r="BA575" s="416">
        <v>1.0395833333333333</v>
      </c>
      <c r="BB575" s="379">
        <v>1.086111111111111</v>
      </c>
      <c r="BC575" s="422">
        <v>1.3027777777777778</v>
      </c>
      <c r="BD575" s="134" t="s">
        <v>17426</v>
      </c>
      <c r="BE575" s="128" t="s">
        <v>17427</v>
      </c>
      <c r="BF575" s="422"/>
      <c r="BG575" s="422"/>
      <c r="BH575" s="422"/>
    </row>
    <row r="576">
      <c r="A576" s="122">
        <f t="shared" si="3"/>
        <v>0</v>
      </c>
      <c r="B576" s="122">
        <f t="shared" si="4"/>
        <v>0</v>
      </c>
      <c r="C576" s="122">
        <f t="shared" si="5"/>
        <v>0</v>
      </c>
      <c r="D576" s="122">
        <f t="shared" si="6"/>
        <v>0</v>
      </c>
      <c r="E576" s="122">
        <f t="shared" si="2"/>
        <v>479</v>
      </c>
      <c r="F576" s="135" t="s">
        <v>17428</v>
      </c>
      <c r="H576" s="135" t="s">
        <v>17430</v>
      </c>
      <c r="I576" s="135" t="s">
        <v>17431</v>
      </c>
      <c r="J576" s="135" t="s">
        <v>17432</v>
      </c>
      <c r="L576" s="175" t="s">
        <v>661</v>
      </c>
      <c r="M576" s="175" t="s">
        <v>17434</v>
      </c>
      <c r="N576" s="169" t="s">
        <v>17435</v>
      </c>
      <c r="O576" s="123" t="s">
        <v>17436</v>
      </c>
      <c r="P576" s="138" t="s">
        <v>17437</v>
      </c>
      <c r="Q576" s="138" t="s">
        <v>862</v>
      </c>
      <c r="R576" s="138" t="s">
        <v>17438</v>
      </c>
      <c r="S576" s="138" t="s">
        <v>17440</v>
      </c>
      <c r="T576" s="138" t="s">
        <v>17441</v>
      </c>
      <c r="U576" s="138" t="s">
        <v>17442</v>
      </c>
      <c r="V576" s="138" t="s">
        <v>17442</v>
      </c>
      <c r="W576" s="138" t="s">
        <v>17443</v>
      </c>
      <c r="X576" s="138" t="s">
        <v>17444</v>
      </c>
      <c r="Y576" s="138" t="s">
        <v>1651</v>
      </c>
      <c r="Z576" s="138" t="s">
        <v>17446</v>
      </c>
      <c r="AA576" s="393">
        <v>1.7645833333333334</v>
      </c>
      <c r="AB576" s="134" t="s">
        <v>17447</v>
      </c>
      <c r="AC576" s="128" t="s">
        <v>17448</v>
      </c>
      <c r="AD576" s="415">
        <v>1.613888888888889</v>
      </c>
      <c r="AE576" s="134" t="s">
        <v>17449</v>
      </c>
      <c r="AF576" s="379">
        <v>1.5319444444444446</v>
      </c>
      <c r="AG576" s="134" t="s">
        <v>17450</v>
      </c>
      <c r="AH576" s="128" t="s">
        <v>17451</v>
      </c>
      <c r="AI576" s="138" t="s">
        <v>17200</v>
      </c>
      <c r="AJ576" s="393">
        <v>1.2090277777777778</v>
      </c>
      <c r="AK576" s="379">
        <v>2.1305555555555555</v>
      </c>
      <c r="AL576" s="379">
        <v>1.4652777777777777</v>
      </c>
      <c r="AM576" s="128" t="s">
        <v>17452</v>
      </c>
      <c r="AN576" s="134" t="s">
        <v>17453</v>
      </c>
      <c r="AO576" s="134" t="s">
        <v>17454</v>
      </c>
      <c r="AP576" s="416">
        <v>1.1236111111111111</v>
      </c>
      <c r="AQ576" s="416">
        <v>1.1416666666666666</v>
      </c>
      <c r="AR576" s="128" t="s">
        <v>17456</v>
      </c>
      <c r="AS576" s="379">
        <v>1.3354166666666667</v>
      </c>
      <c r="AT576" s="134" t="s">
        <v>17458</v>
      </c>
      <c r="AU576" s="416">
        <v>1.5027777777777778</v>
      </c>
      <c r="AV576" s="128" t="s">
        <v>17459</v>
      </c>
      <c r="AW576" s="379">
        <v>1.4534722222222223</v>
      </c>
      <c r="AX576" s="379">
        <v>1.1145833333333333</v>
      </c>
      <c r="AY576" s="140">
        <v>0.8243055555555555</v>
      </c>
      <c r="BA576" s="128" t="s">
        <v>17460</v>
      </c>
      <c r="BB576" s="134" t="s">
        <v>17461</v>
      </c>
      <c r="BC576" s="141" t="s">
        <v>17462</v>
      </c>
      <c r="BD576" s="379">
        <v>1.375</v>
      </c>
      <c r="BE576" s="416">
        <v>1.3423611111111111</v>
      </c>
      <c r="BF576" s="141"/>
      <c r="BG576" s="141"/>
      <c r="BH576" s="141"/>
    </row>
    <row r="577">
      <c r="A577" s="122">
        <f t="shared" si="3"/>
        <v>0</v>
      </c>
      <c r="B577" s="122">
        <f t="shared" si="4"/>
        <v>0</v>
      </c>
      <c r="C577" s="122">
        <f t="shared" si="5"/>
        <v>0</v>
      </c>
      <c r="D577" s="122">
        <f t="shared" si="6"/>
        <v>0</v>
      </c>
      <c r="E577" s="122">
        <f t="shared" si="2"/>
        <v>287</v>
      </c>
      <c r="F577" s="135" t="s">
        <v>17466</v>
      </c>
      <c r="H577" s="135" t="s">
        <v>763</v>
      </c>
      <c r="I577" s="135" t="s">
        <v>17467</v>
      </c>
      <c r="J577" s="135" t="s">
        <v>17468</v>
      </c>
      <c r="L577" s="175" t="s">
        <v>17469</v>
      </c>
      <c r="M577" s="175" t="s">
        <v>17470</v>
      </c>
      <c r="N577" s="169" t="s">
        <v>17471</v>
      </c>
      <c r="O577" s="123" t="s">
        <v>17472</v>
      </c>
      <c r="P577" s="391">
        <v>1.2090277777777778</v>
      </c>
      <c r="Q577" s="391">
        <v>1.2472222222222222</v>
      </c>
      <c r="R577" s="391">
        <v>1.3215277777777779</v>
      </c>
      <c r="S577" s="391">
        <v>1.5902777777777777</v>
      </c>
      <c r="T577" s="391">
        <v>1.7840277777777778</v>
      </c>
      <c r="U577" s="391">
        <v>1.4868055555555555</v>
      </c>
      <c r="V577" s="391">
        <v>1.4868055555555555</v>
      </c>
      <c r="W577" s="142">
        <v>0.8847222222222222</v>
      </c>
      <c r="X577" s="391">
        <v>1.6645833333333333</v>
      </c>
      <c r="Y577" s="391">
        <v>1.6534722222222222</v>
      </c>
      <c r="Z577" s="391">
        <v>1.113888888888889</v>
      </c>
      <c r="AA577" s="128" t="s">
        <v>17474</v>
      </c>
      <c r="AB577" s="379">
        <v>1.6430555555555555</v>
      </c>
      <c r="AC577" s="416">
        <v>1.475</v>
      </c>
      <c r="AD577" s="147" t="s">
        <v>17475</v>
      </c>
      <c r="AE577" s="379">
        <v>1.8715277777777777</v>
      </c>
      <c r="AF577" s="134" t="s">
        <v>17476</v>
      </c>
      <c r="AG577" s="379">
        <v>1.5284722222222222</v>
      </c>
      <c r="AH577" s="416">
        <v>1.6298611111111112</v>
      </c>
      <c r="AI577" s="391">
        <v>1.6111111111111112</v>
      </c>
      <c r="AJ577" s="128" t="s">
        <v>17477</v>
      </c>
      <c r="AK577" s="134" t="s">
        <v>17478</v>
      </c>
      <c r="AL577" s="134" t="s">
        <v>17479</v>
      </c>
      <c r="AM577" s="140">
        <v>0.04027777777777778</v>
      </c>
      <c r="AN577" s="130">
        <v>0.22569444444444445</v>
      </c>
      <c r="AO577" s="379">
        <v>1.4354166666666666</v>
      </c>
      <c r="AP577" s="128" t="s">
        <v>17480</v>
      </c>
      <c r="AQ577" s="128" t="s">
        <v>17481</v>
      </c>
      <c r="AR577" s="416">
        <v>1.3416666666666666</v>
      </c>
      <c r="AS577" s="134" t="s">
        <v>17482</v>
      </c>
      <c r="AT577" s="379">
        <v>1.4236111111111112</v>
      </c>
      <c r="AU577" s="128" t="s">
        <v>17483</v>
      </c>
      <c r="AV577" s="393">
        <v>1.4520833333333334</v>
      </c>
      <c r="AW577" s="134" t="s">
        <v>17484</v>
      </c>
      <c r="AX577" s="134" t="s">
        <v>17485</v>
      </c>
      <c r="AY577" s="128" t="s">
        <v>8424</v>
      </c>
      <c r="BA577" s="416">
        <v>1.0493055555555555</v>
      </c>
      <c r="BB577" s="379">
        <v>1.0930555555555554</v>
      </c>
      <c r="BC577" s="422">
        <v>1.3034722222222221</v>
      </c>
      <c r="BD577" s="134" t="s">
        <v>17488</v>
      </c>
      <c r="BE577" s="128" t="s">
        <v>1055</v>
      </c>
      <c r="BF577" s="422"/>
      <c r="BG577" s="422"/>
      <c r="BH577" s="422"/>
    </row>
    <row r="578">
      <c r="A578" s="122">
        <f t="shared" si="3"/>
        <v>0</v>
      </c>
      <c r="B578" s="122">
        <f t="shared" si="4"/>
        <v>0</v>
      </c>
      <c r="C578" s="122">
        <f t="shared" si="5"/>
        <v>0</v>
      </c>
      <c r="D578" s="122">
        <f t="shared" si="6"/>
        <v>0</v>
      </c>
      <c r="E578" s="122">
        <f t="shared" si="2"/>
        <v>426</v>
      </c>
      <c r="F578" s="135">
        <v>192.0</v>
      </c>
      <c r="H578" s="135">
        <v>192.0</v>
      </c>
      <c r="I578" s="135">
        <v>192.0</v>
      </c>
      <c r="J578" s="135">
        <v>192.0</v>
      </c>
      <c r="L578" s="175" t="s">
        <v>17490</v>
      </c>
      <c r="M578" s="175" t="s">
        <v>17491</v>
      </c>
      <c r="N578" s="169" t="s">
        <v>615</v>
      </c>
      <c r="O578" s="123" t="s">
        <v>17492</v>
      </c>
      <c r="P578" s="138" t="s">
        <v>17493</v>
      </c>
      <c r="Q578" s="138" t="s">
        <v>17494</v>
      </c>
      <c r="R578" s="138" t="s">
        <v>17495</v>
      </c>
      <c r="S578" s="138" t="s">
        <v>17496</v>
      </c>
      <c r="T578" s="138" t="s">
        <v>17497</v>
      </c>
      <c r="U578" s="138" t="s">
        <v>17498</v>
      </c>
      <c r="V578" s="138" t="s">
        <v>17498</v>
      </c>
      <c r="W578" s="138" t="s">
        <v>17499</v>
      </c>
      <c r="X578" s="138" t="s">
        <v>17500</v>
      </c>
      <c r="Y578" s="138" t="s">
        <v>17501</v>
      </c>
      <c r="Z578" s="138" t="s">
        <v>17502</v>
      </c>
      <c r="AA578" s="393">
        <v>1.7680555555555555</v>
      </c>
      <c r="AB578" s="134" t="s">
        <v>17503</v>
      </c>
      <c r="AC578" s="128" t="s">
        <v>17504</v>
      </c>
      <c r="AD578" s="415">
        <v>1.6201388888888888</v>
      </c>
      <c r="AE578" s="134" t="s">
        <v>17506</v>
      </c>
      <c r="AF578" s="379">
        <v>1.5375</v>
      </c>
      <c r="AG578" s="134" t="s">
        <v>17507</v>
      </c>
      <c r="AH578" s="128" t="s">
        <v>17508</v>
      </c>
      <c r="AI578" s="138" t="s">
        <v>17250</v>
      </c>
      <c r="AJ578" s="393">
        <v>1.2166666666666666</v>
      </c>
      <c r="AK578" s="379">
        <v>2.1395833333333334</v>
      </c>
      <c r="AL578" s="379">
        <v>1.4701388888888889</v>
      </c>
      <c r="AM578" s="128" t="s">
        <v>7294</v>
      </c>
      <c r="AN578" s="134" t="s">
        <v>17509</v>
      </c>
      <c r="AO578" s="134" t="s">
        <v>17510</v>
      </c>
      <c r="AP578" s="416">
        <v>1.125</v>
      </c>
      <c r="AQ578" s="416">
        <v>1.1444444444444444</v>
      </c>
      <c r="AR578" s="128" t="s">
        <v>17511</v>
      </c>
      <c r="AS578" s="379">
        <v>1.3465277777777778</v>
      </c>
      <c r="AT578" s="134" t="s">
        <v>4329</v>
      </c>
      <c r="AU578" s="416">
        <v>1.5090277777777779</v>
      </c>
      <c r="AV578" s="128" t="s">
        <v>1651</v>
      </c>
      <c r="AW578" s="379">
        <v>1.4541666666666666</v>
      </c>
      <c r="AX578" s="379">
        <v>1.1222222222222222</v>
      </c>
      <c r="AY578" s="140">
        <v>0.8256944444444444</v>
      </c>
      <c r="BA578" s="128" t="s">
        <v>17512</v>
      </c>
      <c r="BB578" s="134" t="s">
        <v>17513</v>
      </c>
      <c r="BC578" s="141" t="s">
        <v>17514</v>
      </c>
      <c r="BD578" s="379">
        <v>1.3784722222222223</v>
      </c>
      <c r="BE578" s="416">
        <v>1.3472222222222223</v>
      </c>
      <c r="BF578" s="141"/>
      <c r="BG578" s="141"/>
      <c r="BH578" s="141"/>
    </row>
    <row r="579">
      <c r="A579" s="122">
        <f t="shared" si="3"/>
        <v>0</v>
      </c>
      <c r="B579" s="122">
        <f t="shared" si="4"/>
        <v>0</v>
      </c>
      <c r="C579" s="122">
        <f t="shared" si="5"/>
        <v>0</v>
      </c>
      <c r="D579" s="122">
        <f t="shared" si="6"/>
        <v>0</v>
      </c>
      <c r="E579" s="122">
        <f t="shared" si="2"/>
        <v>298</v>
      </c>
      <c r="F579" s="135" t="s">
        <v>17517</v>
      </c>
      <c r="H579" s="135" t="s">
        <v>17518</v>
      </c>
      <c r="I579" s="135" t="s">
        <v>17519</v>
      </c>
      <c r="J579" s="135" t="s">
        <v>17520</v>
      </c>
      <c r="L579" s="175" t="s">
        <v>615</v>
      </c>
      <c r="M579" s="175" t="s">
        <v>17521</v>
      </c>
      <c r="N579" s="169" t="s">
        <v>17522</v>
      </c>
      <c r="O579" s="123" t="s">
        <v>17523</v>
      </c>
      <c r="P579" s="391">
        <v>1.2201388888888889</v>
      </c>
      <c r="Q579" s="391">
        <v>1.25</v>
      </c>
      <c r="R579" s="391">
        <v>1.3305555555555555</v>
      </c>
      <c r="S579" s="391">
        <v>1.60625</v>
      </c>
      <c r="T579" s="391">
        <v>1.7895833333333333</v>
      </c>
      <c r="U579" s="391">
        <v>1.4895833333333333</v>
      </c>
      <c r="V579" s="391">
        <v>1.4895833333333333</v>
      </c>
      <c r="W579" s="142">
        <v>0.8868055555555555</v>
      </c>
      <c r="X579" s="391">
        <v>1.6666666666666667</v>
      </c>
      <c r="Y579" s="391">
        <v>1.6548611111111111</v>
      </c>
      <c r="Z579" s="391">
        <v>1.1152777777777778</v>
      </c>
      <c r="AA579" s="128" t="s">
        <v>17524</v>
      </c>
      <c r="AB579" s="379">
        <v>1.645138888888889</v>
      </c>
      <c r="AC579" s="416">
        <v>1.48125</v>
      </c>
      <c r="AD579" s="147" t="s">
        <v>17525</v>
      </c>
      <c r="AE579" s="379">
        <v>1.8763888888888889</v>
      </c>
      <c r="AF579" s="134" t="s">
        <v>17526</v>
      </c>
      <c r="AG579" s="379">
        <v>1.5340277777777778</v>
      </c>
      <c r="AH579" s="416">
        <v>1.6354166666666667</v>
      </c>
      <c r="AI579" s="391">
        <v>1.6131944444444444</v>
      </c>
      <c r="AJ579" s="128" t="s">
        <v>17527</v>
      </c>
      <c r="AK579" s="134" t="s">
        <v>17529</v>
      </c>
      <c r="AL579" s="134" t="s">
        <v>17530</v>
      </c>
      <c r="AM579" s="140">
        <v>0.04652777777777778</v>
      </c>
      <c r="AN579" s="130">
        <v>0.23055555555555557</v>
      </c>
      <c r="AO579" s="379">
        <v>1.4388888888888889</v>
      </c>
      <c r="AP579" s="128" t="s">
        <v>17531</v>
      </c>
      <c r="AQ579" s="128" t="s">
        <v>17532</v>
      </c>
      <c r="AR579" s="416">
        <v>1.3479166666666667</v>
      </c>
      <c r="AS579" s="134" t="s">
        <v>17533</v>
      </c>
      <c r="AT579" s="379">
        <v>1.4284722222222221</v>
      </c>
      <c r="AU579" s="128" t="s">
        <v>17534</v>
      </c>
      <c r="AV579" s="393">
        <v>1.4527777777777777</v>
      </c>
      <c r="AW579" s="134" t="s">
        <v>17535</v>
      </c>
      <c r="AX579" s="134" t="s">
        <v>17536</v>
      </c>
      <c r="AY579" s="128" t="s">
        <v>17537</v>
      </c>
      <c r="BA579" s="416">
        <v>1.0569444444444445</v>
      </c>
      <c r="BB579" s="379">
        <v>1.09375</v>
      </c>
      <c r="BC579" s="422">
        <v>1.30625</v>
      </c>
      <c r="BD579" s="134" t="s">
        <v>17538</v>
      </c>
      <c r="BE579" s="128" t="s">
        <v>17539</v>
      </c>
      <c r="BF579" s="422"/>
      <c r="BG579" s="422"/>
      <c r="BH579" s="422"/>
    </row>
    <row r="580">
      <c r="A580" s="122">
        <f t="shared" si="3"/>
        <v>0</v>
      </c>
      <c r="B580" s="122">
        <f t="shared" si="4"/>
        <v>0</v>
      </c>
      <c r="C580" s="122">
        <f t="shared" si="5"/>
        <v>0</v>
      </c>
      <c r="D580" s="122">
        <f t="shared" si="6"/>
        <v>0</v>
      </c>
      <c r="E580" s="122">
        <f t="shared" si="2"/>
        <v>555</v>
      </c>
      <c r="F580" s="135" t="s">
        <v>17542</v>
      </c>
      <c r="H580" s="135" t="s">
        <v>17543</v>
      </c>
      <c r="I580" s="135" t="s">
        <v>17544</v>
      </c>
      <c r="J580" s="135" t="s">
        <v>17545</v>
      </c>
      <c r="L580" s="175" t="s">
        <v>17546</v>
      </c>
      <c r="M580" s="175" t="s">
        <v>17547</v>
      </c>
      <c r="N580" s="169" t="s">
        <v>17548</v>
      </c>
      <c r="O580" s="123" t="s">
        <v>17549</v>
      </c>
      <c r="P580" s="138" t="s">
        <v>17550</v>
      </c>
      <c r="Q580" s="138" t="s">
        <v>17551</v>
      </c>
      <c r="R580" s="138" t="s">
        <v>17552</v>
      </c>
      <c r="S580" s="138" t="s">
        <v>17553</v>
      </c>
      <c r="T580" s="138" t="s">
        <v>17554</v>
      </c>
      <c r="U580" s="138" t="s">
        <v>17556</v>
      </c>
      <c r="V580" s="138" t="s">
        <v>17556</v>
      </c>
      <c r="W580" s="138" t="s">
        <v>17557</v>
      </c>
      <c r="X580" s="138" t="s">
        <v>17558</v>
      </c>
      <c r="Y580" s="138" t="s">
        <v>17559</v>
      </c>
      <c r="Z580" s="138" t="s">
        <v>17560</v>
      </c>
      <c r="AA580" s="393">
        <v>1.7715277777777778</v>
      </c>
      <c r="AB580" s="134" t="s">
        <v>17561</v>
      </c>
      <c r="AC580" s="128" t="s">
        <v>17562</v>
      </c>
      <c r="AD580" s="415">
        <v>1.6256944444444446</v>
      </c>
      <c r="AE580" s="134" t="s">
        <v>17563</v>
      </c>
      <c r="AF580" s="379">
        <v>1.5409722222222222</v>
      </c>
      <c r="AG580" s="134" t="s">
        <v>17564</v>
      </c>
      <c r="AH580" s="128" t="s">
        <v>17565</v>
      </c>
      <c r="AI580" s="138" t="s">
        <v>17297</v>
      </c>
      <c r="AJ580" s="393">
        <v>1.2194444444444446</v>
      </c>
      <c r="AK580" s="379">
        <v>2.151388888888889</v>
      </c>
      <c r="AL580" s="379">
        <v>1.4736111111111112</v>
      </c>
      <c r="AM580" s="128" t="s">
        <v>17566</v>
      </c>
      <c r="AN580" s="134" t="s">
        <v>17567</v>
      </c>
      <c r="AO580" s="134" t="s">
        <v>17568</v>
      </c>
      <c r="AP580" s="416">
        <v>1.1263888888888889</v>
      </c>
      <c r="AQ580" s="416">
        <v>1.1479166666666667</v>
      </c>
      <c r="AR580" s="128" t="s">
        <v>17569</v>
      </c>
      <c r="AS580" s="379">
        <v>1.351388888888889</v>
      </c>
      <c r="AT580" s="134" t="s">
        <v>17570</v>
      </c>
      <c r="AU580" s="416">
        <v>1.5125</v>
      </c>
      <c r="AV580" s="128" t="s">
        <v>17572</v>
      </c>
      <c r="AW580" s="379">
        <v>1.4555555555555555</v>
      </c>
      <c r="AX580" s="379">
        <v>1.1319444444444444</v>
      </c>
      <c r="AY580" s="140">
        <v>0.8277777777777777</v>
      </c>
      <c r="BA580" s="128" t="s">
        <v>17573</v>
      </c>
      <c r="BB580" s="134" t="s">
        <v>17574</v>
      </c>
      <c r="BC580" s="141" t="s">
        <v>17575</v>
      </c>
      <c r="BD580" s="379">
        <v>1.3805555555555555</v>
      </c>
      <c r="BE580" s="416">
        <v>1.3486111111111112</v>
      </c>
      <c r="BF580" s="141"/>
      <c r="BG580" s="141"/>
      <c r="BH580" s="141"/>
    </row>
    <row r="581">
      <c r="A581" s="122">
        <f t="shared" si="3"/>
        <v>0</v>
      </c>
      <c r="B581" s="122">
        <f t="shared" si="4"/>
        <v>0</v>
      </c>
      <c r="C581" s="122">
        <f t="shared" si="5"/>
        <v>0</v>
      </c>
      <c r="D581" s="122">
        <f t="shared" si="6"/>
        <v>0</v>
      </c>
      <c r="E581" s="122">
        <f t="shared" si="2"/>
        <v>311</v>
      </c>
      <c r="F581" s="135">
        <v>193.0</v>
      </c>
      <c r="H581" s="135">
        <v>193.0</v>
      </c>
      <c r="I581" s="135">
        <v>193.0</v>
      </c>
      <c r="J581" s="135">
        <v>193.0</v>
      </c>
      <c r="L581" s="175" t="s">
        <v>17577</v>
      </c>
      <c r="M581" s="175" t="s">
        <v>17578</v>
      </c>
      <c r="N581" s="169" t="s">
        <v>17579</v>
      </c>
      <c r="O581" s="123" t="s">
        <v>17580</v>
      </c>
      <c r="P581" s="391">
        <v>1.2291666666666667</v>
      </c>
      <c r="Q581" s="391">
        <v>1.2506944444444446</v>
      </c>
      <c r="R581" s="391">
        <v>1.3319444444444444</v>
      </c>
      <c r="S581" s="391">
        <v>1.6159722222222221</v>
      </c>
      <c r="T581" s="391">
        <v>1.7958333333333334</v>
      </c>
      <c r="U581" s="391">
        <v>1.492361111111111</v>
      </c>
      <c r="V581" s="391">
        <v>1.492361111111111</v>
      </c>
      <c r="W581" s="142">
        <v>0.8916666666666667</v>
      </c>
      <c r="X581" s="391">
        <v>1.6680555555555556</v>
      </c>
      <c r="Y581" s="391">
        <v>1.6604166666666667</v>
      </c>
      <c r="Z581" s="391">
        <v>1.117361111111111</v>
      </c>
      <c r="AA581" s="128" t="s">
        <v>17582</v>
      </c>
      <c r="AB581" s="379">
        <v>1.6479166666666667</v>
      </c>
      <c r="AC581" s="416">
        <v>1.4847222222222223</v>
      </c>
      <c r="AD581" s="147" t="s">
        <v>17583</v>
      </c>
      <c r="AE581" s="379">
        <v>1.882638888888889</v>
      </c>
      <c r="AF581" s="134" t="s">
        <v>17584</v>
      </c>
      <c r="AG581" s="379">
        <v>1.5444444444444445</v>
      </c>
      <c r="AH581" s="416">
        <v>1.6465277777777778</v>
      </c>
      <c r="AI581" s="391">
        <v>1.6152777777777778</v>
      </c>
      <c r="AJ581" s="128" t="s">
        <v>16038</v>
      </c>
      <c r="AK581" s="134" t="s">
        <v>17585</v>
      </c>
      <c r="AL581" s="134" t="s">
        <v>17586</v>
      </c>
      <c r="AM581" s="140">
        <v>0.04791666666666667</v>
      </c>
      <c r="AN581" s="130">
        <v>0.2465277777777778</v>
      </c>
      <c r="AO581" s="379">
        <v>1.4444444444444444</v>
      </c>
      <c r="AP581" s="128" t="s">
        <v>17587</v>
      </c>
      <c r="AQ581" s="128" t="s">
        <v>1827</v>
      </c>
      <c r="AR581" s="416">
        <v>1.354861111111111</v>
      </c>
      <c r="AS581" s="134" t="s">
        <v>17588</v>
      </c>
      <c r="AT581" s="379">
        <v>1.4291666666666667</v>
      </c>
      <c r="AU581" s="128" t="s">
        <v>17589</v>
      </c>
      <c r="AV581" s="393">
        <v>1.4534722222222223</v>
      </c>
      <c r="AW581" s="134" t="s">
        <v>17590</v>
      </c>
      <c r="AX581" s="134" t="s">
        <v>17591</v>
      </c>
      <c r="AY581" s="128" t="s">
        <v>17593</v>
      </c>
      <c r="BA581" s="416">
        <v>1.0597222222222222</v>
      </c>
      <c r="BB581" s="379">
        <v>1.0965277777777778</v>
      </c>
      <c r="BC581" s="422">
        <v>1.3083333333333333</v>
      </c>
      <c r="BD581" s="134" t="s">
        <v>17594</v>
      </c>
      <c r="BE581" s="128" t="s">
        <v>17595</v>
      </c>
      <c r="BF581" s="422"/>
      <c r="BG581" s="422"/>
      <c r="BH581" s="422"/>
    </row>
    <row r="582">
      <c r="A582" s="122">
        <f t="shared" si="3"/>
        <v>0</v>
      </c>
      <c r="B582" s="122">
        <f t="shared" si="4"/>
        <v>0</v>
      </c>
      <c r="C582" s="122">
        <f t="shared" si="5"/>
        <v>0</v>
      </c>
      <c r="D582" s="122">
        <f t="shared" si="6"/>
        <v>0</v>
      </c>
      <c r="E582" s="122">
        <f t="shared" si="2"/>
        <v>534</v>
      </c>
      <c r="F582" s="135" t="s">
        <v>17597</v>
      </c>
      <c r="H582" s="135" t="s">
        <v>17598</v>
      </c>
      <c r="I582" s="135" t="s">
        <v>17599</v>
      </c>
      <c r="J582" s="135" t="s">
        <v>17600</v>
      </c>
      <c r="L582" s="175" t="s">
        <v>661</v>
      </c>
      <c r="M582" s="175" t="s">
        <v>17601</v>
      </c>
      <c r="N582" s="169" t="s">
        <v>17602</v>
      </c>
      <c r="O582" s="123" t="s">
        <v>17603</v>
      </c>
      <c r="P582" s="138" t="s">
        <v>17604</v>
      </c>
      <c r="Q582" s="138" t="s">
        <v>17606</v>
      </c>
      <c r="R582" s="138" t="s">
        <v>862</v>
      </c>
      <c r="S582" s="138" t="s">
        <v>17607</v>
      </c>
      <c r="T582" s="138" t="s">
        <v>17608</v>
      </c>
      <c r="U582" s="138" t="s">
        <v>17609</v>
      </c>
      <c r="V582" s="138" t="s">
        <v>17609</v>
      </c>
      <c r="W582" s="138" t="s">
        <v>17610</v>
      </c>
      <c r="X582" s="138" t="s">
        <v>17611</v>
      </c>
      <c r="Y582" s="138" t="s">
        <v>17612</v>
      </c>
      <c r="Z582" s="138" t="s">
        <v>17613</v>
      </c>
      <c r="AA582" s="393">
        <v>1.7784722222222222</v>
      </c>
      <c r="AB582" s="134" t="s">
        <v>17614</v>
      </c>
      <c r="AC582" s="128" t="s">
        <v>17615</v>
      </c>
      <c r="AD582" s="415">
        <v>1.6284722222222223</v>
      </c>
      <c r="AE582" s="134" t="s">
        <v>17616</v>
      </c>
      <c r="AF582" s="379">
        <v>1.5451388888888888</v>
      </c>
      <c r="AG582" s="134" t="s">
        <v>17617</v>
      </c>
      <c r="AH582" s="128" t="s">
        <v>17618</v>
      </c>
      <c r="AI582" s="138" t="s">
        <v>17342</v>
      </c>
      <c r="AJ582" s="393">
        <v>1.2229166666666667</v>
      </c>
      <c r="AK582" s="379">
        <v>2.1590277777777778</v>
      </c>
      <c r="AL582" s="379">
        <v>1.4784722222222222</v>
      </c>
      <c r="AM582" s="128" t="s">
        <v>17619</v>
      </c>
      <c r="AN582" s="134" t="s">
        <v>17620</v>
      </c>
      <c r="AO582" s="134" t="s">
        <v>17621</v>
      </c>
      <c r="AP582" s="416">
        <v>1.1277777777777778</v>
      </c>
      <c r="AQ582" s="416">
        <v>1.15</v>
      </c>
      <c r="AR582" s="128" t="s">
        <v>17622</v>
      </c>
      <c r="AS582" s="379">
        <v>1.3569444444444445</v>
      </c>
      <c r="AT582" s="134" t="s">
        <v>17624</v>
      </c>
      <c r="AU582" s="416">
        <v>1.5180555555555555</v>
      </c>
      <c r="AV582" s="128" t="s">
        <v>17625</v>
      </c>
      <c r="AW582" s="379">
        <v>1.4583333333333333</v>
      </c>
      <c r="AX582" s="379">
        <v>1.1409722222222223</v>
      </c>
      <c r="AY582" s="140">
        <v>0.8416666666666667</v>
      </c>
      <c r="BA582" s="128" t="s">
        <v>17626</v>
      </c>
      <c r="BB582" s="134" t="s">
        <v>17627</v>
      </c>
      <c r="BC582" s="141" t="s">
        <v>17628</v>
      </c>
      <c r="BD582" s="379">
        <v>1.3833333333333333</v>
      </c>
      <c r="BE582" s="416">
        <v>1.35</v>
      </c>
      <c r="BF582" s="141"/>
      <c r="BG582" s="141"/>
      <c r="BH582" s="141"/>
    </row>
    <row r="583">
      <c r="A583" s="122">
        <f t="shared" si="3"/>
        <v>0</v>
      </c>
      <c r="B583" s="122">
        <f t="shared" si="4"/>
        <v>0</v>
      </c>
      <c r="C583" s="122">
        <f t="shared" si="5"/>
        <v>0</v>
      </c>
      <c r="D583" s="122">
        <f t="shared" si="6"/>
        <v>0</v>
      </c>
      <c r="E583" s="122">
        <f t="shared" si="2"/>
        <v>394</v>
      </c>
      <c r="F583" s="135" t="s">
        <v>17630</v>
      </c>
      <c r="H583" s="135" t="s">
        <v>17631</v>
      </c>
      <c r="I583" s="135" t="s">
        <v>17632</v>
      </c>
      <c r="J583" s="135" t="s">
        <v>17633</v>
      </c>
      <c r="L583" s="175" t="s">
        <v>17634</v>
      </c>
      <c r="M583" s="175" t="s">
        <v>17635</v>
      </c>
      <c r="N583" s="169" t="s">
        <v>661</v>
      </c>
      <c r="O583" s="123" t="s">
        <v>17637</v>
      </c>
      <c r="P583" s="391">
        <v>1.2340277777777777</v>
      </c>
      <c r="Q583" s="391">
        <v>1.25625</v>
      </c>
      <c r="R583" s="391">
        <v>1.3347222222222221</v>
      </c>
      <c r="S583" s="391">
        <v>1.6291666666666667</v>
      </c>
      <c r="T583" s="391">
        <v>1.7965277777777777</v>
      </c>
      <c r="U583" s="391">
        <v>1.4951388888888888</v>
      </c>
      <c r="V583" s="391">
        <v>1.4951388888888888</v>
      </c>
      <c r="W583" s="142">
        <v>0.9020833333333333</v>
      </c>
      <c r="X583" s="391">
        <v>1.6715277777777777</v>
      </c>
      <c r="Y583" s="391">
        <v>1.6645833333333333</v>
      </c>
      <c r="Z583" s="391">
        <v>1.1222222222222222</v>
      </c>
      <c r="AA583" s="128" t="s">
        <v>17638</v>
      </c>
      <c r="AB583" s="379">
        <v>1.6527777777777777</v>
      </c>
      <c r="AC583" s="416">
        <v>1.4875</v>
      </c>
      <c r="AD583" s="147" t="s">
        <v>17639</v>
      </c>
      <c r="AE583" s="379">
        <v>1.8902777777777777</v>
      </c>
      <c r="AF583" s="134" t="s">
        <v>17640</v>
      </c>
      <c r="AG583" s="379">
        <v>1.5506944444444444</v>
      </c>
      <c r="AH583" s="416">
        <v>1.6541666666666666</v>
      </c>
      <c r="AI583" s="391">
        <v>1.6208333333333333</v>
      </c>
      <c r="AJ583" s="128" t="s">
        <v>17641</v>
      </c>
      <c r="AK583" s="134" t="s">
        <v>17642</v>
      </c>
      <c r="AL583" s="134" t="s">
        <v>17643</v>
      </c>
      <c r="AM583" s="140">
        <v>0.05138888888888889</v>
      </c>
      <c r="AN583" s="130">
        <v>0.25763888888888886</v>
      </c>
      <c r="AO583" s="379">
        <v>1.448611111111111</v>
      </c>
      <c r="AP583" s="128" t="s">
        <v>17644</v>
      </c>
      <c r="AQ583" s="128" t="s">
        <v>17646</v>
      </c>
      <c r="AR583" s="416">
        <v>1.363888888888889</v>
      </c>
      <c r="AS583" s="134" t="s">
        <v>17647</v>
      </c>
      <c r="AT583" s="379">
        <v>1.43125</v>
      </c>
      <c r="AU583" s="128" t="s">
        <v>17649</v>
      </c>
      <c r="AV583" s="393">
        <v>1.4548611111111112</v>
      </c>
      <c r="AW583" s="134" t="s">
        <v>17650</v>
      </c>
      <c r="AX583" s="134" t="s">
        <v>17651</v>
      </c>
      <c r="AY583" s="128" t="s">
        <v>17652</v>
      </c>
      <c r="BA583" s="416">
        <v>1.0625</v>
      </c>
      <c r="BB583" s="379">
        <v>1.0979166666666667</v>
      </c>
      <c r="BC583" s="422">
        <v>1.3145833333333334</v>
      </c>
      <c r="BD583" s="134" t="s">
        <v>17653</v>
      </c>
      <c r="BE583" s="128" t="s">
        <v>17654</v>
      </c>
      <c r="BF583" s="422"/>
      <c r="BG583" s="422"/>
      <c r="BH583" s="422"/>
    </row>
    <row r="584">
      <c r="A584" s="122">
        <f t="shared" si="3"/>
        <v>0</v>
      </c>
      <c r="B584" s="122">
        <f t="shared" si="4"/>
        <v>0</v>
      </c>
      <c r="C584" s="122">
        <f t="shared" si="5"/>
        <v>0</v>
      </c>
      <c r="D584" s="122">
        <f t="shared" si="6"/>
        <v>0</v>
      </c>
      <c r="E584" s="122">
        <f t="shared" si="2"/>
        <v>539</v>
      </c>
      <c r="F584" s="135">
        <v>194.0</v>
      </c>
      <c r="H584" s="135">
        <v>194.0</v>
      </c>
      <c r="I584" s="135">
        <v>194.0</v>
      </c>
      <c r="J584" s="135">
        <v>194.0</v>
      </c>
      <c r="L584" s="175" t="s">
        <v>17655</v>
      </c>
      <c r="M584" s="175" t="s">
        <v>17656</v>
      </c>
      <c r="N584" s="169" t="s">
        <v>17657</v>
      </c>
      <c r="O584" s="123" t="s">
        <v>17658</v>
      </c>
      <c r="P584" s="138" t="s">
        <v>17659</v>
      </c>
      <c r="Q584" s="138" t="s">
        <v>17660</v>
      </c>
      <c r="R584" s="138" t="s">
        <v>17662</v>
      </c>
      <c r="S584" s="138" t="s">
        <v>17663</v>
      </c>
      <c r="T584" s="138" t="s">
        <v>17664</v>
      </c>
      <c r="U584" s="138" t="s">
        <v>17665</v>
      </c>
      <c r="V584" s="138" t="s">
        <v>17665</v>
      </c>
      <c r="W584" s="138" t="s">
        <v>17666</v>
      </c>
      <c r="X584" s="138" t="s">
        <v>17667</v>
      </c>
      <c r="Y584" s="138" t="s">
        <v>17669</v>
      </c>
      <c r="Z584" s="138" t="s">
        <v>17670</v>
      </c>
      <c r="AA584" s="393">
        <v>1.7805555555555554</v>
      </c>
      <c r="AB584" s="379">
        <v>1.6555555555555554</v>
      </c>
      <c r="AC584" s="128" t="s">
        <v>17671</v>
      </c>
      <c r="AD584" s="415">
        <v>1.6340277777777779</v>
      </c>
      <c r="AE584" s="134" t="s">
        <v>17672</v>
      </c>
      <c r="AF584" s="379">
        <v>1.5486111111111112</v>
      </c>
      <c r="AG584" s="134" t="s">
        <v>17673</v>
      </c>
      <c r="AH584" s="128" t="s">
        <v>17674</v>
      </c>
      <c r="AI584" s="138" t="s">
        <v>17396</v>
      </c>
      <c r="AJ584" s="393">
        <v>1.2256944444444444</v>
      </c>
      <c r="AK584" s="379">
        <v>2.171527777777778</v>
      </c>
      <c r="AL584" s="379">
        <v>1.4826388888888888</v>
      </c>
      <c r="AM584" s="128" t="s">
        <v>17675</v>
      </c>
      <c r="AN584" s="134" t="s">
        <v>17676</v>
      </c>
      <c r="AO584" s="134" t="s">
        <v>17677</v>
      </c>
      <c r="AP584" s="416">
        <v>1.1305555555555555</v>
      </c>
      <c r="AQ584" s="416">
        <v>1.1534722222222222</v>
      </c>
      <c r="AR584" s="128" t="s">
        <v>17679</v>
      </c>
      <c r="AS584" s="379">
        <v>1.3722222222222222</v>
      </c>
      <c r="AT584" s="134" t="s">
        <v>17680</v>
      </c>
      <c r="AU584" s="416">
        <v>1.5243055555555556</v>
      </c>
      <c r="AV584" s="128" t="s">
        <v>17681</v>
      </c>
      <c r="AW584" s="379">
        <v>1.4590277777777778</v>
      </c>
      <c r="AX584" s="379">
        <v>1.1479166666666667</v>
      </c>
      <c r="AY584" s="140">
        <v>0.8430555555555556</v>
      </c>
      <c r="BA584" s="128" t="s">
        <v>17682</v>
      </c>
      <c r="BB584" s="134" t="s">
        <v>17683</v>
      </c>
      <c r="BC584" s="141" t="s">
        <v>17684</v>
      </c>
      <c r="BD584" s="379">
        <v>1.3895833333333334</v>
      </c>
      <c r="BE584" s="416">
        <v>1.3506944444444444</v>
      </c>
      <c r="BF584" s="141"/>
      <c r="BG584" s="141"/>
      <c r="BH584" s="141"/>
    </row>
    <row r="585">
      <c r="A585" s="122">
        <f t="shared" si="3"/>
        <v>0</v>
      </c>
      <c r="B585" s="122">
        <f t="shared" si="4"/>
        <v>0</v>
      </c>
      <c r="C585" s="122">
        <f t="shared" si="5"/>
        <v>0</v>
      </c>
      <c r="D585" s="122">
        <f t="shared" si="6"/>
        <v>0</v>
      </c>
      <c r="E585" s="122">
        <f t="shared" si="2"/>
        <v>323</v>
      </c>
      <c r="F585" s="135" t="s">
        <v>17686</v>
      </c>
      <c r="H585" s="135" t="s">
        <v>17687</v>
      </c>
      <c r="I585" s="135" t="s">
        <v>17688</v>
      </c>
      <c r="J585" s="135" t="s">
        <v>17689</v>
      </c>
      <c r="L585" s="175" t="s">
        <v>615</v>
      </c>
      <c r="M585" s="175" t="s">
        <v>17690</v>
      </c>
      <c r="N585" s="169" t="s">
        <v>17691</v>
      </c>
      <c r="O585" s="123" t="s">
        <v>17692</v>
      </c>
      <c r="P585" s="391">
        <v>1.2458333333333333</v>
      </c>
      <c r="Q585" s="391">
        <v>1.2604166666666667</v>
      </c>
      <c r="R585" s="391">
        <v>1.336111111111111</v>
      </c>
      <c r="S585" s="391">
        <v>1.63125</v>
      </c>
      <c r="T585" s="391">
        <v>1.8020833333333333</v>
      </c>
      <c r="U585" s="391">
        <v>1.511111111111111</v>
      </c>
      <c r="V585" s="391">
        <v>1.511111111111111</v>
      </c>
      <c r="W585" s="142">
        <v>0.9055555555555556</v>
      </c>
      <c r="X585" s="391">
        <v>1.6756944444444444</v>
      </c>
      <c r="Y585" s="391">
        <v>1.6666666666666667</v>
      </c>
      <c r="Z585" s="391">
        <v>1.1263888888888889</v>
      </c>
      <c r="AA585" s="128" t="s">
        <v>17693</v>
      </c>
      <c r="AB585" s="134" t="s">
        <v>17694</v>
      </c>
      <c r="AC585" s="416">
        <v>1.4909722222222221</v>
      </c>
      <c r="AD585" s="147" t="s">
        <v>17696</v>
      </c>
      <c r="AE585" s="379">
        <v>1.8965277777777778</v>
      </c>
      <c r="AF585" s="134" t="s">
        <v>17697</v>
      </c>
      <c r="AG585" s="379">
        <v>1.5534722222222221</v>
      </c>
      <c r="AH585" s="416">
        <v>1.6555555555555554</v>
      </c>
      <c r="AI585" s="391">
        <v>1.6236111111111111</v>
      </c>
      <c r="AJ585" s="128" t="s">
        <v>17698</v>
      </c>
      <c r="AK585" s="134" t="s">
        <v>17699</v>
      </c>
      <c r="AL585" s="134" t="s">
        <v>17700</v>
      </c>
      <c r="AM585" s="140">
        <v>0.05625</v>
      </c>
      <c r="AN585" s="130">
        <v>0.2701388888888889</v>
      </c>
      <c r="AO585" s="379">
        <v>1.4513888888888888</v>
      </c>
      <c r="AP585" s="128" t="s">
        <v>17702</v>
      </c>
      <c r="AQ585" s="128" t="s">
        <v>3413</v>
      </c>
      <c r="AR585" s="416">
        <v>1.3715277777777777</v>
      </c>
      <c r="AS585" s="134" t="s">
        <v>17703</v>
      </c>
      <c r="AT585" s="379">
        <v>1.4340277777777777</v>
      </c>
      <c r="AU585" s="128" t="s">
        <v>17704</v>
      </c>
      <c r="AV585" s="393">
        <v>1.4590277777777778</v>
      </c>
      <c r="AW585" s="134" t="s">
        <v>17705</v>
      </c>
      <c r="AX585" s="134" t="s">
        <v>17706</v>
      </c>
      <c r="AY585" s="128" t="s">
        <v>17707</v>
      </c>
      <c r="BA585" s="416">
        <v>1.0666666666666667</v>
      </c>
      <c r="BB585" s="379">
        <v>1.104861111111111</v>
      </c>
      <c r="BC585" s="422">
        <v>1.3152777777777778</v>
      </c>
      <c r="BD585" s="134" t="s">
        <v>17708</v>
      </c>
      <c r="BE585" s="128" t="s">
        <v>17709</v>
      </c>
      <c r="BF585" s="422"/>
      <c r="BG585" s="422"/>
      <c r="BH585" s="422"/>
    </row>
    <row r="586">
      <c r="A586" s="122">
        <f t="shared" si="3"/>
        <v>0</v>
      </c>
      <c r="B586" s="122">
        <f t="shared" si="4"/>
        <v>0</v>
      </c>
      <c r="C586" s="122">
        <f t="shared" si="5"/>
        <v>0</v>
      </c>
      <c r="D586" s="122">
        <f t="shared" si="6"/>
        <v>0</v>
      </c>
      <c r="E586" s="122">
        <f t="shared" si="2"/>
        <v>582</v>
      </c>
      <c r="F586" s="135" t="s">
        <v>17711</v>
      </c>
      <c r="H586" s="135" t="s">
        <v>17712</v>
      </c>
      <c r="I586" s="135" t="s">
        <v>17713</v>
      </c>
      <c r="J586" s="135" t="s">
        <v>17714</v>
      </c>
      <c r="L586" s="175" t="s">
        <v>17715</v>
      </c>
      <c r="M586" s="175" t="s">
        <v>17716</v>
      </c>
      <c r="N586" s="169" t="s">
        <v>17717</v>
      </c>
      <c r="O586" s="123" t="s">
        <v>17718</v>
      </c>
      <c r="P586" s="138" t="s">
        <v>17719</v>
      </c>
      <c r="Q586" s="138" t="s">
        <v>17720</v>
      </c>
      <c r="R586" s="138" t="s">
        <v>728</v>
      </c>
      <c r="S586" s="138" t="s">
        <v>17721</v>
      </c>
      <c r="T586" s="138" t="s">
        <v>17722</v>
      </c>
      <c r="U586" s="138" t="s">
        <v>17723</v>
      </c>
      <c r="V586" s="138" t="s">
        <v>17723</v>
      </c>
      <c r="W586" s="138" t="s">
        <v>17724</v>
      </c>
      <c r="X586" s="138" t="s">
        <v>17725</v>
      </c>
      <c r="Y586" s="138" t="s">
        <v>17727</v>
      </c>
      <c r="Z586" s="138" t="s">
        <v>17728</v>
      </c>
      <c r="AA586" s="393">
        <v>1.7847222222222223</v>
      </c>
      <c r="AB586" s="379">
        <v>1.6631944444444444</v>
      </c>
      <c r="AC586" s="128" t="s">
        <v>17729</v>
      </c>
      <c r="AD586" s="415">
        <v>1.6388888888888888</v>
      </c>
      <c r="AE586" s="134" t="s">
        <v>17730</v>
      </c>
      <c r="AF586" s="379">
        <v>1.5520833333333333</v>
      </c>
      <c r="AG586" s="134" t="s">
        <v>17731</v>
      </c>
      <c r="AH586" s="128" t="s">
        <v>17732</v>
      </c>
      <c r="AI586" s="138" t="s">
        <v>17451</v>
      </c>
      <c r="AJ586" s="393">
        <v>1.2305555555555556</v>
      </c>
      <c r="AK586" s="379">
        <v>2.1791666666666667</v>
      </c>
      <c r="AL586" s="379">
        <v>1.4868055555555555</v>
      </c>
      <c r="AM586" s="128" t="s">
        <v>17734</v>
      </c>
      <c r="AN586" s="134" t="s">
        <v>17735</v>
      </c>
      <c r="AO586" s="134" t="s">
        <v>17736</v>
      </c>
      <c r="AP586" s="416">
        <v>1.1333333333333333</v>
      </c>
      <c r="AQ586" s="416">
        <v>1.15625</v>
      </c>
      <c r="AR586" s="128" t="s">
        <v>17737</v>
      </c>
      <c r="AS586" s="379">
        <v>1.38125</v>
      </c>
      <c r="AT586" s="134" t="s">
        <v>17738</v>
      </c>
      <c r="AU586" s="416">
        <v>1.5277777777777777</v>
      </c>
      <c r="AV586" s="128" t="s">
        <v>17739</v>
      </c>
      <c r="AW586" s="379">
        <v>1.4597222222222221</v>
      </c>
      <c r="AX586" s="379">
        <v>1.1534722222222222</v>
      </c>
      <c r="AY586" s="140">
        <v>0.8458333333333333</v>
      </c>
      <c r="BA586" s="128" t="s">
        <v>17741</v>
      </c>
      <c r="BB586" s="134" t="s">
        <v>17742</v>
      </c>
      <c r="BC586" s="141" t="s">
        <v>17743</v>
      </c>
      <c r="BD586" s="379">
        <v>1.3944444444444444</v>
      </c>
      <c r="BE586" s="416">
        <v>1.3555555555555556</v>
      </c>
      <c r="BF586" s="141"/>
      <c r="BG586" s="141"/>
      <c r="BH586" s="141"/>
    </row>
    <row r="587">
      <c r="A587" s="122">
        <f t="shared" si="3"/>
        <v>0</v>
      </c>
      <c r="B587" s="122">
        <f t="shared" si="4"/>
        <v>0</v>
      </c>
      <c r="C587" s="122">
        <f t="shared" si="5"/>
        <v>0</v>
      </c>
      <c r="D587" s="122">
        <f t="shared" si="6"/>
        <v>0</v>
      </c>
      <c r="E587" s="122">
        <f t="shared" si="2"/>
        <v>283</v>
      </c>
      <c r="F587" s="135">
        <v>195.0</v>
      </c>
      <c r="H587" s="135">
        <v>195.0</v>
      </c>
      <c r="I587" s="135">
        <v>195.0</v>
      </c>
      <c r="J587" s="135">
        <v>195.0</v>
      </c>
      <c r="L587" s="175" t="s">
        <v>17744</v>
      </c>
      <c r="M587" s="175" t="s">
        <v>17745</v>
      </c>
      <c r="N587" s="169" t="s">
        <v>17746</v>
      </c>
      <c r="O587" s="123" t="s">
        <v>17747</v>
      </c>
      <c r="P587" s="391">
        <v>1.2555555555555555</v>
      </c>
      <c r="Q587" s="391">
        <v>1.2652777777777777</v>
      </c>
      <c r="R587" s="391">
        <v>1.3395833333333333</v>
      </c>
      <c r="S587" s="391">
        <v>1.6347222222222222</v>
      </c>
      <c r="T587" s="391">
        <v>1.80625</v>
      </c>
      <c r="U587" s="391">
        <v>1.5180555555555555</v>
      </c>
      <c r="V587" s="391">
        <v>1.5180555555555555</v>
      </c>
      <c r="W587" s="142">
        <v>0.9104166666666667</v>
      </c>
      <c r="X587" s="391">
        <v>1.6784722222222221</v>
      </c>
      <c r="Y587" s="391">
        <v>1.66875</v>
      </c>
      <c r="Z587" s="391">
        <v>1.1291666666666667</v>
      </c>
      <c r="AA587" s="128" t="s">
        <v>17749</v>
      </c>
      <c r="AB587" s="134" t="s">
        <v>17750</v>
      </c>
      <c r="AC587" s="416">
        <v>1.4965277777777777</v>
      </c>
      <c r="AD587" s="147" t="s">
        <v>17751</v>
      </c>
      <c r="AE587" s="379">
        <v>1.9048611111111111</v>
      </c>
      <c r="AF587" s="134" t="s">
        <v>17753</v>
      </c>
      <c r="AG587" s="379">
        <v>1.5652777777777778</v>
      </c>
      <c r="AH587" s="416">
        <v>1.6611111111111112</v>
      </c>
      <c r="AI587" s="391">
        <v>1.6298611111111112</v>
      </c>
      <c r="AJ587" s="128" t="s">
        <v>17754</v>
      </c>
      <c r="AK587" s="134" t="s">
        <v>17755</v>
      </c>
      <c r="AL587" s="134" t="s">
        <v>17756</v>
      </c>
      <c r="AM587" s="140">
        <v>0.06180555555555556</v>
      </c>
      <c r="AN587" s="130">
        <v>0.28541666666666665</v>
      </c>
      <c r="AO587" s="379">
        <v>1.4583333333333333</v>
      </c>
      <c r="AP587" s="128" t="s">
        <v>1055</v>
      </c>
      <c r="AQ587" s="128" t="s">
        <v>17757</v>
      </c>
      <c r="AR587" s="416">
        <v>1.375</v>
      </c>
      <c r="AS587" s="134" t="s">
        <v>17758</v>
      </c>
      <c r="AT587" s="379">
        <v>1.4368055555555554</v>
      </c>
      <c r="AU587" s="128" t="s">
        <v>17759</v>
      </c>
      <c r="AV587" s="393">
        <v>1.4618055555555556</v>
      </c>
      <c r="AW587" s="134" t="s">
        <v>17760</v>
      </c>
      <c r="AX587" s="134" t="s">
        <v>17762</v>
      </c>
      <c r="AY587" s="128" t="s">
        <v>17763</v>
      </c>
      <c r="BA587" s="416">
        <v>1.0763888888888888</v>
      </c>
      <c r="BB587" s="379">
        <v>1.1145833333333333</v>
      </c>
      <c r="BC587" s="422">
        <v>1.3159722222222223</v>
      </c>
      <c r="BD587" s="134" t="s">
        <v>17764</v>
      </c>
      <c r="BE587" s="128" t="s">
        <v>4924</v>
      </c>
      <c r="BF587" s="422"/>
      <c r="BG587" s="422"/>
      <c r="BH587" s="422"/>
    </row>
    <row r="588">
      <c r="A588" s="122">
        <f t="shared" si="3"/>
        <v>0</v>
      </c>
      <c r="B588" s="122">
        <f t="shared" si="4"/>
        <v>0</v>
      </c>
      <c r="C588" s="122">
        <f t="shared" si="5"/>
        <v>0</v>
      </c>
      <c r="D588" s="122">
        <f t="shared" si="6"/>
        <v>0</v>
      </c>
      <c r="E588" s="122">
        <f t="shared" si="2"/>
        <v>549</v>
      </c>
      <c r="F588" s="135" t="s">
        <v>17765</v>
      </c>
      <c r="H588" s="135" t="s">
        <v>17766</v>
      </c>
      <c r="I588" s="135" t="s">
        <v>17767</v>
      </c>
      <c r="J588" s="135" t="s">
        <v>17768</v>
      </c>
      <c r="L588" s="175" t="s">
        <v>17769</v>
      </c>
      <c r="M588" s="175" t="s">
        <v>17770</v>
      </c>
      <c r="N588" s="169" t="s">
        <v>661</v>
      </c>
      <c r="O588" s="123" t="s">
        <v>17771</v>
      </c>
      <c r="P588" s="138" t="s">
        <v>17772</v>
      </c>
      <c r="Q588" s="138" t="s">
        <v>17773</v>
      </c>
      <c r="R588" s="138" t="s">
        <v>17774</v>
      </c>
      <c r="S588" s="138" t="s">
        <v>17775</v>
      </c>
      <c r="T588" s="138" t="s">
        <v>17776</v>
      </c>
      <c r="U588" s="138" t="s">
        <v>17777</v>
      </c>
      <c r="V588" s="138" t="s">
        <v>17777</v>
      </c>
      <c r="W588" s="138" t="s">
        <v>17778</v>
      </c>
      <c r="X588" s="138" t="s">
        <v>17779</v>
      </c>
      <c r="Y588" s="138" t="s">
        <v>17780</v>
      </c>
      <c r="Z588" s="138" t="s">
        <v>923</v>
      </c>
      <c r="AA588" s="393">
        <v>1.7881944444444444</v>
      </c>
      <c r="AB588" s="379">
        <v>1.66875</v>
      </c>
      <c r="AC588" s="128" t="s">
        <v>17781</v>
      </c>
      <c r="AD588" s="415">
        <v>1.645138888888889</v>
      </c>
      <c r="AE588" s="134" t="s">
        <v>17782</v>
      </c>
      <c r="AF588" s="379">
        <v>1.554861111111111</v>
      </c>
      <c r="AG588" s="134" t="s">
        <v>17783</v>
      </c>
      <c r="AH588" s="128" t="s">
        <v>17785</v>
      </c>
      <c r="AI588" s="138" t="s">
        <v>17508</v>
      </c>
      <c r="AJ588" s="393">
        <v>1.2368055555555555</v>
      </c>
      <c r="AK588" s="379">
        <v>2.1868055555555554</v>
      </c>
      <c r="AL588" s="379">
        <v>1.4895833333333333</v>
      </c>
      <c r="AM588" s="128" t="s">
        <v>17786</v>
      </c>
      <c r="AN588" s="134" t="s">
        <v>17787</v>
      </c>
      <c r="AO588" s="134" t="s">
        <v>17788</v>
      </c>
      <c r="AP588" s="416">
        <v>1.1395833333333334</v>
      </c>
      <c r="AQ588" s="416">
        <v>1.1576388888888889</v>
      </c>
      <c r="AR588" s="128" t="s">
        <v>17789</v>
      </c>
      <c r="AS588" s="379">
        <v>1.398611111111111</v>
      </c>
      <c r="AT588" s="134" t="s">
        <v>17791</v>
      </c>
      <c r="AU588" s="416">
        <v>1.5319444444444446</v>
      </c>
      <c r="AV588" s="128" t="s">
        <v>17792</v>
      </c>
      <c r="AW588" s="379">
        <v>1.4618055555555556</v>
      </c>
      <c r="AX588" s="379">
        <v>1.1590277777777778</v>
      </c>
      <c r="AY588" s="140">
        <v>0.8513888888888889</v>
      </c>
      <c r="BA588" s="128" t="s">
        <v>17793</v>
      </c>
      <c r="BB588" s="134" t="s">
        <v>17794</v>
      </c>
      <c r="BC588" s="141" t="s">
        <v>17795</v>
      </c>
      <c r="BD588" s="379">
        <v>1.3958333333333333</v>
      </c>
      <c r="BE588" s="416">
        <v>1.3576388888888888</v>
      </c>
      <c r="BF588" s="141"/>
      <c r="BG588" s="141"/>
      <c r="BH588" s="141"/>
    </row>
    <row r="589">
      <c r="A589" s="122">
        <f t="shared" si="3"/>
        <v>0</v>
      </c>
      <c r="B589" s="122">
        <f t="shared" si="4"/>
        <v>0</v>
      </c>
      <c r="C589" s="122">
        <f t="shared" si="5"/>
        <v>0</v>
      </c>
      <c r="D589" s="122">
        <f t="shared" si="6"/>
        <v>0</v>
      </c>
      <c r="E589" s="122">
        <f t="shared" si="2"/>
        <v>467</v>
      </c>
      <c r="F589" s="135" t="s">
        <v>17797</v>
      </c>
      <c r="H589" s="135" t="s">
        <v>17798</v>
      </c>
      <c r="I589" s="135" t="s">
        <v>17799</v>
      </c>
      <c r="J589" s="135" t="s">
        <v>17801</v>
      </c>
      <c r="L589" s="175" t="s">
        <v>17802</v>
      </c>
      <c r="M589" s="175" t="s">
        <v>17803</v>
      </c>
      <c r="N589" s="169" t="s">
        <v>17804</v>
      </c>
      <c r="O589" s="123" t="s">
        <v>17805</v>
      </c>
      <c r="P589" s="391">
        <v>1.25625</v>
      </c>
      <c r="Q589" s="391">
        <v>1.2722222222222221</v>
      </c>
      <c r="R589" s="391">
        <v>1.3423611111111111</v>
      </c>
      <c r="S589" s="391">
        <v>1.6416666666666666</v>
      </c>
      <c r="T589" s="391">
        <v>1.8083333333333333</v>
      </c>
      <c r="U589" s="391">
        <v>1.5291666666666666</v>
      </c>
      <c r="V589" s="391">
        <v>1.5291666666666666</v>
      </c>
      <c r="W589" s="142">
        <v>0.91875</v>
      </c>
      <c r="X589" s="391">
        <v>1.679861111111111</v>
      </c>
      <c r="Y589" s="391">
        <v>1.6715277777777777</v>
      </c>
      <c r="Z589" s="391">
        <v>1.13125</v>
      </c>
      <c r="AA589" s="128" t="s">
        <v>17806</v>
      </c>
      <c r="AB589" s="134" t="s">
        <v>17807</v>
      </c>
      <c r="AC589" s="416">
        <v>1.4993055555555554</v>
      </c>
      <c r="AD589" s="147" t="s">
        <v>17808</v>
      </c>
      <c r="AE589" s="379">
        <v>1.9097222222222223</v>
      </c>
      <c r="AF589" s="134" t="s">
        <v>17809</v>
      </c>
      <c r="AG589" s="379">
        <v>1.5708333333333333</v>
      </c>
      <c r="AH589" s="416">
        <v>1.6666666666666667</v>
      </c>
      <c r="AI589" s="391">
        <v>1.6354166666666667</v>
      </c>
      <c r="AJ589" s="128" t="s">
        <v>17810</v>
      </c>
      <c r="AK589" s="134" t="s">
        <v>17811</v>
      </c>
      <c r="AL589" s="134" t="s">
        <v>17812</v>
      </c>
      <c r="AM589" s="140">
        <v>0.06736111111111111</v>
      </c>
      <c r="AN589" s="130">
        <v>0.2923611111111111</v>
      </c>
      <c r="AO589" s="379">
        <v>1.461111111111111</v>
      </c>
      <c r="AP589" s="128" t="s">
        <v>17814</v>
      </c>
      <c r="AQ589" s="128" t="s">
        <v>17815</v>
      </c>
      <c r="AR589" s="416">
        <v>1.3868055555555556</v>
      </c>
      <c r="AS589" s="134" t="s">
        <v>17816</v>
      </c>
      <c r="AT589" s="379">
        <v>1.4381944444444446</v>
      </c>
      <c r="AU589" s="128" t="s">
        <v>17817</v>
      </c>
      <c r="AV589" s="393">
        <v>1.4638888888888888</v>
      </c>
      <c r="AW589" s="134" t="s">
        <v>17818</v>
      </c>
      <c r="AX589" s="134" t="s">
        <v>17819</v>
      </c>
      <c r="AY589" s="128" t="s">
        <v>17820</v>
      </c>
      <c r="BA589" s="416">
        <v>1.0819444444444444</v>
      </c>
      <c r="BB589" s="379">
        <v>1.1243055555555554</v>
      </c>
      <c r="BC589" s="422">
        <v>1.3305555555555555</v>
      </c>
      <c r="BD589" s="134" t="s">
        <v>17821</v>
      </c>
      <c r="BE589" s="128" t="s">
        <v>17822</v>
      </c>
      <c r="BF589" s="422"/>
      <c r="BG589" s="422"/>
      <c r="BH589" s="422"/>
    </row>
    <row r="590">
      <c r="A590" s="122">
        <f t="shared" si="3"/>
        <v>0</v>
      </c>
      <c r="B590" s="122">
        <f t="shared" si="4"/>
        <v>0</v>
      </c>
      <c r="C590" s="122">
        <f t="shared" si="5"/>
        <v>0</v>
      </c>
      <c r="D590" s="122">
        <f t="shared" si="6"/>
        <v>0</v>
      </c>
      <c r="E590" s="122">
        <f t="shared" si="2"/>
        <v>452</v>
      </c>
      <c r="F590" s="135">
        <v>196.0</v>
      </c>
      <c r="H590" s="135">
        <v>196.0</v>
      </c>
      <c r="I590" s="135">
        <v>196.0</v>
      </c>
      <c r="J590" s="135">
        <v>196.0</v>
      </c>
      <c r="L590" s="175" t="s">
        <v>17823</v>
      </c>
      <c r="M590" s="175" t="s">
        <v>1196</v>
      </c>
      <c r="N590" s="169" t="s">
        <v>17824</v>
      </c>
      <c r="O590" s="123" t="s">
        <v>17825</v>
      </c>
      <c r="P590" s="138" t="s">
        <v>17827</v>
      </c>
      <c r="Q590" s="138" t="s">
        <v>17828</v>
      </c>
      <c r="R590" s="138" t="s">
        <v>17829</v>
      </c>
      <c r="S590" s="138" t="s">
        <v>17830</v>
      </c>
      <c r="T590" s="138" t="s">
        <v>17831</v>
      </c>
      <c r="U590" s="138" t="s">
        <v>17832</v>
      </c>
      <c r="V590" s="138" t="s">
        <v>17832</v>
      </c>
      <c r="W590" s="138" t="s">
        <v>17833</v>
      </c>
      <c r="X590" s="138" t="s">
        <v>17834</v>
      </c>
      <c r="Y590" s="138" t="s">
        <v>4398</v>
      </c>
      <c r="Z590" s="138" t="s">
        <v>17835</v>
      </c>
      <c r="AA590" s="393">
        <v>1.7930555555555556</v>
      </c>
      <c r="AB590" s="379">
        <v>1.676388888888889</v>
      </c>
      <c r="AC590" s="128" t="s">
        <v>17836</v>
      </c>
      <c r="AD590" s="415">
        <v>1.6506944444444445</v>
      </c>
      <c r="AE590" s="134" t="s">
        <v>17837</v>
      </c>
      <c r="AF590" s="379">
        <v>1.5638888888888889</v>
      </c>
      <c r="AG590" s="134" t="s">
        <v>17838</v>
      </c>
      <c r="AH590" s="128" t="s">
        <v>17839</v>
      </c>
      <c r="AI590" s="138" t="s">
        <v>17565</v>
      </c>
      <c r="AJ590" s="393">
        <v>1.2395833333333333</v>
      </c>
      <c r="AK590" s="379">
        <v>2.19375</v>
      </c>
      <c r="AL590" s="379">
        <v>1.492361111111111</v>
      </c>
      <c r="AM590" s="128" t="s">
        <v>17840</v>
      </c>
      <c r="AN590" s="134" t="s">
        <v>17841</v>
      </c>
      <c r="AO590" s="134" t="s">
        <v>17842</v>
      </c>
      <c r="AP590" s="416">
        <v>1.1472222222222221</v>
      </c>
      <c r="AQ590" s="416">
        <v>1.163888888888889</v>
      </c>
      <c r="AR590" s="128" t="s">
        <v>17844</v>
      </c>
      <c r="AS590" s="379">
        <v>1.4034722222222222</v>
      </c>
      <c r="AT590" s="134" t="s">
        <v>17845</v>
      </c>
      <c r="AU590" s="416">
        <v>1.5361111111111112</v>
      </c>
      <c r="AV590" s="128" t="s">
        <v>10250</v>
      </c>
      <c r="AW590" s="379">
        <v>1.4638888888888888</v>
      </c>
      <c r="AX590" s="379">
        <v>1.163888888888889</v>
      </c>
      <c r="AY590" s="140">
        <v>0.8541666666666666</v>
      </c>
      <c r="BA590" s="128" t="s">
        <v>17846</v>
      </c>
      <c r="BB590" s="134" t="s">
        <v>17847</v>
      </c>
      <c r="BC590" s="141" t="s">
        <v>17849</v>
      </c>
      <c r="BD590" s="379">
        <v>1.4013888888888888</v>
      </c>
      <c r="BE590" s="416">
        <v>1.3597222222222223</v>
      </c>
      <c r="BF590" s="141"/>
      <c r="BG590" s="141"/>
      <c r="BH590" s="141"/>
    </row>
    <row r="591">
      <c r="A591" s="122">
        <f t="shared" si="3"/>
        <v>0</v>
      </c>
      <c r="B591" s="122">
        <f t="shared" si="4"/>
        <v>0</v>
      </c>
      <c r="C591" s="122">
        <f t="shared" si="5"/>
        <v>0</v>
      </c>
      <c r="D591" s="122">
        <f t="shared" si="6"/>
        <v>0</v>
      </c>
      <c r="E591" s="122">
        <f t="shared" si="2"/>
        <v>329</v>
      </c>
      <c r="F591" s="135" t="s">
        <v>17851</v>
      </c>
      <c r="H591" s="135" t="s">
        <v>17852</v>
      </c>
      <c r="I591" s="135" t="s">
        <v>17853</v>
      </c>
      <c r="J591" s="135" t="s">
        <v>17854</v>
      </c>
      <c r="L591" s="175" t="s">
        <v>661</v>
      </c>
      <c r="M591" s="175" t="s">
        <v>17855</v>
      </c>
      <c r="N591" s="169" t="s">
        <v>17856</v>
      </c>
      <c r="O591" s="123" t="s">
        <v>17857</v>
      </c>
      <c r="P591" s="391">
        <v>1.257638888888889</v>
      </c>
      <c r="Q591" s="391">
        <v>1.275</v>
      </c>
      <c r="R591" s="391">
        <v>1.3444444444444446</v>
      </c>
      <c r="S591" s="391">
        <v>1.6541666666666666</v>
      </c>
      <c r="T591" s="391">
        <v>1.8215277777777779</v>
      </c>
      <c r="U591" s="391">
        <v>1.5361111111111112</v>
      </c>
      <c r="V591" s="391">
        <v>1.5361111111111112</v>
      </c>
      <c r="W591" s="142">
        <v>0.9201388888888888</v>
      </c>
      <c r="X591" s="391">
        <v>1.6944444444444444</v>
      </c>
      <c r="Y591" s="391">
        <v>1.6770833333333333</v>
      </c>
      <c r="Z591" s="391">
        <v>1.13125</v>
      </c>
      <c r="AA591" s="128" t="s">
        <v>17858</v>
      </c>
      <c r="AB591" s="134" t="s">
        <v>17859</v>
      </c>
      <c r="AC591" s="416">
        <v>1.50625</v>
      </c>
      <c r="AD591" s="147" t="s">
        <v>17860</v>
      </c>
      <c r="AE591" s="379">
        <v>1.9166666666666667</v>
      </c>
      <c r="AF591" s="134" t="s">
        <v>17861</v>
      </c>
      <c r="AG591" s="379">
        <v>1.5777777777777777</v>
      </c>
      <c r="AH591" s="416">
        <v>1.6701388888888888</v>
      </c>
      <c r="AI591" s="391">
        <v>1.6465277777777778</v>
      </c>
      <c r="AJ591" s="128" t="s">
        <v>17862</v>
      </c>
      <c r="AK591" s="134" t="s">
        <v>17864</v>
      </c>
      <c r="AL591" s="134" t="s">
        <v>17865</v>
      </c>
      <c r="AM591" s="140">
        <v>0.06944444444444445</v>
      </c>
      <c r="AN591" s="130">
        <v>0.2986111111111111</v>
      </c>
      <c r="AO591" s="379">
        <v>1.4680555555555554</v>
      </c>
      <c r="AP591" s="128" t="s">
        <v>17866</v>
      </c>
      <c r="AQ591" s="128" t="s">
        <v>17867</v>
      </c>
      <c r="AR591" s="416">
        <v>1.3979166666666667</v>
      </c>
      <c r="AS591" s="134" t="s">
        <v>17868</v>
      </c>
      <c r="AT591" s="379">
        <v>1.4423611111111112</v>
      </c>
      <c r="AU591" s="128" t="s">
        <v>17869</v>
      </c>
      <c r="AV591" s="393">
        <v>1.4652777777777777</v>
      </c>
      <c r="AW591" s="134" t="s">
        <v>17870</v>
      </c>
      <c r="AX591" s="134" t="s">
        <v>17871</v>
      </c>
      <c r="AY591" s="128" t="s">
        <v>862</v>
      </c>
      <c r="BA591" s="416">
        <v>1.0847222222222221</v>
      </c>
      <c r="BB591" s="379">
        <v>1.1333333333333333</v>
      </c>
      <c r="BC591" s="422">
        <v>1.3347222222222221</v>
      </c>
      <c r="BD591" s="134" t="s">
        <v>17872</v>
      </c>
      <c r="BE591" s="128" t="s">
        <v>1345</v>
      </c>
      <c r="BF591" s="422"/>
      <c r="BG591" s="422"/>
      <c r="BH591" s="422"/>
    </row>
    <row r="592">
      <c r="A592" s="122">
        <f t="shared" si="3"/>
        <v>0</v>
      </c>
      <c r="B592" s="122">
        <f t="shared" si="4"/>
        <v>0</v>
      </c>
      <c r="C592" s="122">
        <f t="shared" si="5"/>
        <v>0</v>
      </c>
      <c r="D592" s="122">
        <f t="shared" si="6"/>
        <v>0</v>
      </c>
      <c r="E592" s="122">
        <f t="shared" si="2"/>
        <v>520</v>
      </c>
      <c r="F592" s="135" t="s">
        <v>4826</v>
      </c>
      <c r="H592" s="135" t="s">
        <v>17875</v>
      </c>
      <c r="I592" s="135" t="s">
        <v>17876</v>
      </c>
      <c r="J592" s="135" t="s">
        <v>15803</v>
      </c>
      <c r="L592" s="175" t="s">
        <v>17877</v>
      </c>
      <c r="M592" s="175" t="s">
        <v>615</v>
      </c>
      <c r="N592" s="169" t="s">
        <v>17878</v>
      </c>
      <c r="O592" s="123" t="s">
        <v>17879</v>
      </c>
      <c r="P592" s="138" t="s">
        <v>17880</v>
      </c>
      <c r="Q592" s="138" t="s">
        <v>17881</v>
      </c>
      <c r="R592" s="138" t="s">
        <v>17882</v>
      </c>
      <c r="S592" s="138" t="s">
        <v>17883</v>
      </c>
      <c r="T592" s="138" t="s">
        <v>17884</v>
      </c>
      <c r="U592" s="138" t="s">
        <v>17885</v>
      </c>
      <c r="V592" s="138" t="s">
        <v>17885</v>
      </c>
      <c r="W592" s="138" t="s">
        <v>17886</v>
      </c>
      <c r="X592" s="138" t="s">
        <v>17887</v>
      </c>
      <c r="Y592" s="138" t="s">
        <v>2570</v>
      </c>
      <c r="Z592" s="138" t="s">
        <v>17888</v>
      </c>
      <c r="AA592" s="393">
        <v>1.7986111111111112</v>
      </c>
      <c r="AB592" s="379">
        <v>1.68125</v>
      </c>
      <c r="AC592" s="128" t="s">
        <v>17890</v>
      </c>
      <c r="AD592" s="415">
        <v>1.6597222222222223</v>
      </c>
      <c r="AE592" s="134" t="s">
        <v>17891</v>
      </c>
      <c r="AF592" s="379">
        <v>1.570138888888889</v>
      </c>
      <c r="AG592" s="134" t="s">
        <v>17892</v>
      </c>
      <c r="AH592" s="128" t="s">
        <v>17893</v>
      </c>
      <c r="AI592" s="138" t="s">
        <v>17618</v>
      </c>
      <c r="AJ592" s="393">
        <v>1.2430555555555556</v>
      </c>
      <c r="AK592" s="379">
        <v>2.203472222222222</v>
      </c>
      <c r="AL592" s="379">
        <v>1.4986111111111111</v>
      </c>
      <c r="AM592" s="128" t="s">
        <v>17894</v>
      </c>
      <c r="AN592" s="134" t="s">
        <v>17895</v>
      </c>
      <c r="AO592" s="134" t="s">
        <v>17896</v>
      </c>
      <c r="AP592" s="416">
        <v>1.148611111111111</v>
      </c>
      <c r="AQ592" s="416">
        <v>1.167361111111111</v>
      </c>
      <c r="AR592" s="128" t="s">
        <v>17897</v>
      </c>
      <c r="AS592" s="379">
        <v>1.4131944444444444</v>
      </c>
      <c r="AT592" s="134" t="s">
        <v>17898</v>
      </c>
      <c r="AU592" s="416">
        <v>1.542361111111111</v>
      </c>
      <c r="AV592" s="128" t="s">
        <v>17899</v>
      </c>
      <c r="AW592" s="379">
        <v>1.4701388888888889</v>
      </c>
      <c r="AX592" s="379">
        <v>1.1722222222222223</v>
      </c>
      <c r="AY592" s="140">
        <v>0.8555555555555555</v>
      </c>
      <c r="BA592" s="128" t="s">
        <v>17900</v>
      </c>
      <c r="BB592" s="134" t="s">
        <v>17901</v>
      </c>
      <c r="BC592" s="141" t="s">
        <v>17903</v>
      </c>
      <c r="BD592" s="379">
        <v>1.4069444444444446</v>
      </c>
      <c r="BE592" s="416">
        <v>1.3645833333333333</v>
      </c>
      <c r="BF592" s="141"/>
      <c r="BG592" s="141"/>
      <c r="BH592" s="141"/>
    </row>
    <row r="593">
      <c r="A593" s="122">
        <f t="shared" si="3"/>
        <v>0</v>
      </c>
      <c r="B593" s="122">
        <f t="shared" si="4"/>
        <v>0</v>
      </c>
      <c r="C593" s="122">
        <f t="shared" si="5"/>
        <v>0</v>
      </c>
      <c r="D593" s="122">
        <f t="shared" si="6"/>
        <v>0</v>
      </c>
      <c r="E593" s="122">
        <f t="shared" si="2"/>
        <v>387</v>
      </c>
      <c r="F593" s="135">
        <v>197.0</v>
      </c>
      <c r="H593" s="135">
        <v>197.0</v>
      </c>
      <c r="I593" s="135">
        <v>197.0</v>
      </c>
      <c r="J593" s="135">
        <v>197.0</v>
      </c>
      <c r="L593" s="175" t="s">
        <v>615</v>
      </c>
      <c r="M593" s="175" t="s">
        <v>17905</v>
      </c>
      <c r="N593" s="169" t="s">
        <v>17906</v>
      </c>
      <c r="O593" s="123" t="s">
        <v>615</v>
      </c>
      <c r="P593" s="391">
        <v>1.2631944444444445</v>
      </c>
      <c r="Q593" s="391">
        <v>1.2763888888888888</v>
      </c>
      <c r="R593" s="391">
        <v>1.3486111111111112</v>
      </c>
      <c r="S593" s="391">
        <v>1.65625</v>
      </c>
      <c r="T593" s="391">
        <v>1.83125</v>
      </c>
      <c r="U593" s="391">
        <v>1.5416666666666667</v>
      </c>
      <c r="V593" s="391">
        <v>1.5416666666666667</v>
      </c>
      <c r="W593" s="142">
        <v>0.9215277777777777</v>
      </c>
      <c r="X593" s="391">
        <v>1.6993055555555556</v>
      </c>
      <c r="Y593" s="391">
        <v>1.6777777777777778</v>
      </c>
      <c r="Z593" s="391">
        <v>1.136111111111111</v>
      </c>
      <c r="AA593" s="128" t="s">
        <v>17908</v>
      </c>
      <c r="AB593" s="134" t="s">
        <v>17909</v>
      </c>
      <c r="AC593" s="416">
        <v>1.5090277777777779</v>
      </c>
      <c r="AD593" s="147" t="s">
        <v>17910</v>
      </c>
      <c r="AE593" s="379">
        <v>1.9215277777777777</v>
      </c>
      <c r="AF593" s="134" t="s">
        <v>17911</v>
      </c>
      <c r="AG593" s="379">
        <v>1.5805555555555555</v>
      </c>
      <c r="AH593" s="416">
        <v>1.6722222222222223</v>
      </c>
      <c r="AI593" s="391">
        <v>1.6541666666666666</v>
      </c>
      <c r="AJ593" s="128" t="s">
        <v>17913</v>
      </c>
      <c r="AK593" s="134" t="s">
        <v>17914</v>
      </c>
      <c r="AL593" s="134" t="s">
        <v>17915</v>
      </c>
      <c r="AM593" s="140">
        <v>0.07222222222222222</v>
      </c>
      <c r="AN593" s="130">
        <v>0.30416666666666664</v>
      </c>
      <c r="AO593" s="379">
        <v>1.475</v>
      </c>
      <c r="AP593" s="128" t="s">
        <v>876</v>
      </c>
      <c r="AQ593" s="128" t="s">
        <v>17916</v>
      </c>
      <c r="AR593" s="416">
        <v>1.4020833333333333</v>
      </c>
      <c r="AS593" s="134" t="s">
        <v>17917</v>
      </c>
      <c r="AT593" s="379">
        <v>1.4513888888888888</v>
      </c>
      <c r="AU593" s="128" t="s">
        <v>17918</v>
      </c>
      <c r="AV593" s="393">
        <v>1.4680555555555554</v>
      </c>
      <c r="AW593" s="134" t="s">
        <v>17919</v>
      </c>
      <c r="AX593" s="134" t="s">
        <v>17920</v>
      </c>
      <c r="AY593" s="128" t="s">
        <v>17921</v>
      </c>
      <c r="BA593" s="416">
        <v>1.0881944444444445</v>
      </c>
      <c r="BB593" s="379">
        <v>1.1402777777777777</v>
      </c>
      <c r="BC593" s="422">
        <v>1.3430555555555554</v>
      </c>
      <c r="BD593" s="134" t="s">
        <v>17922</v>
      </c>
      <c r="BE593" s="128" t="s">
        <v>17924</v>
      </c>
      <c r="BF593" s="422"/>
      <c r="BG593" s="422"/>
      <c r="BH593" s="422"/>
    </row>
    <row r="594">
      <c r="A594" s="122">
        <f t="shared" si="3"/>
        <v>0</v>
      </c>
      <c r="B594" s="122">
        <f t="shared" si="4"/>
        <v>0</v>
      </c>
      <c r="C594" s="122">
        <f t="shared" si="5"/>
        <v>0</v>
      </c>
      <c r="D594" s="122">
        <f t="shared" si="6"/>
        <v>0</v>
      </c>
      <c r="E594" s="122">
        <f t="shared" si="2"/>
        <v>490</v>
      </c>
      <c r="F594" s="135" t="s">
        <v>17925</v>
      </c>
      <c r="H594" s="135" t="s">
        <v>17926</v>
      </c>
      <c r="I594" s="135" t="s">
        <v>17927</v>
      </c>
      <c r="J594" s="135" t="s">
        <v>17928</v>
      </c>
      <c r="L594" s="175" t="s">
        <v>17929</v>
      </c>
      <c r="M594" s="175" t="s">
        <v>17930</v>
      </c>
      <c r="N594" s="169" t="s">
        <v>17931</v>
      </c>
      <c r="O594" s="123" t="s">
        <v>17932</v>
      </c>
      <c r="P594" s="138" t="s">
        <v>17933</v>
      </c>
      <c r="Q594" s="138" t="s">
        <v>17934</v>
      </c>
      <c r="R594" s="138" t="s">
        <v>17935</v>
      </c>
      <c r="S594" s="138" t="s">
        <v>17936</v>
      </c>
      <c r="T594" s="138" t="s">
        <v>17938</v>
      </c>
      <c r="U594" s="138" t="s">
        <v>17939</v>
      </c>
      <c r="V594" s="138" t="s">
        <v>17939</v>
      </c>
      <c r="W594" s="138" t="s">
        <v>17940</v>
      </c>
      <c r="X594" s="138" t="s">
        <v>17941</v>
      </c>
      <c r="Y594" s="138" t="s">
        <v>17942</v>
      </c>
      <c r="Z594" s="138" t="s">
        <v>17943</v>
      </c>
      <c r="AA594" s="393">
        <v>1.8027777777777778</v>
      </c>
      <c r="AB594" s="379">
        <v>1.6916666666666667</v>
      </c>
      <c r="AC594" s="128" t="s">
        <v>17945</v>
      </c>
      <c r="AD594" s="415">
        <v>1.6701388888888888</v>
      </c>
      <c r="AE594" s="134" t="s">
        <v>17946</v>
      </c>
      <c r="AF594" s="379">
        <v>1.575</v>
      </c>
      <c r="AG594" s="134" t="s">
        <v>17947</v>
      </c>
      <c r="AH594" s="128" t="s">
        <v>17948</v>
      </c>
      <c r="AI594" s="138" t="s">
        <v>17674</v>
      </c>
      <c r="AJ594" s="393">
        <v>1.2472222222222222</v>
      </c>
      <c r="AK594" s="379">
        <v>2.213888888888889</v>
      </c>
      <c r="AL594" s="379">
        <v>1.5027777777777778</v>
      </c>
      <c r="AM594" s="128" t="s">
        <v>4329</v>
      </c>
      <c r="AN594" s="134" t="s">
        <v>17949</v>
      </c>
      <c r="AO594" s="134" t="s">
        <v>17950</v>
      </c>
      <c r="AP594" s="416">
        <v>1.1506944444444445</v>
      </c>
      <c r="AQ594" s="416">
        <v>1.1708333333333334</v>
      </c>
      <c r="AR594" s="128" t="s">
        <v>17951</v>
      </c>
      <c r="AS594" s="379">
        <v>1.4159722222222222</v>
      </c>
      <c r="AT594" s="134" t="s">
        <v>17952</v>
      </c>
      <c r="AU594" s="416">
        <v>1.5493055555555555</v>
      </c>
      <c r="AV594" s="128" t="s">
        <v>876</v>
      </c>
      <c r="AW594" s="379">
        <v>1.4875</v>
      </c>
      <c r="AX594" s="379">
        <v>1.176388888888889</v>
      </c>
      <c r="AY594" s="140">
        <v>0.8576388888888888</v>
      </c>
      <c r="BA594" s="128" t="s">
        <v>17954</v>
      </c>
      <c r="BB594" s="134" t="s">
        <v>17955</v>
      </c>
      <c r="BC594" s="141" t="s">
        <v>17956</v>
      </c>
      <c r="BD594" s="379">
        <v>1.4111111111111112</v>
      </c>
      <c r="BE594" s="416">
        <v>1.3659722222222221</v>
      </c>
      <c r="BF594" s="141"/>
      <c r="BG594" s="141"/>
      <c r="BH594" s="141"/>
    </row>
    <row r="595">
      <c r="A595" s="122">
        <f t="shared" si="3"/>
        <v>0</v>
      </c>
      <c r="B595" s="122">
        <f t="shared" si="4"/>
        <v>0</v>
      </c>
      <c r="C595" s="122">
        <f t="shared" si="5"/>
        <v>0</v>
      </c>
      <c r="D595" s="122">
        <f t="shared" si="6"/>
        <v>0</v>
      </c>
      <c r="E595" s="122">
        <f t="shared" si="2"/>
        <v>383</v>
      </c>
      <c r="F595" s="135" t="s">
        <v>17957</v>
      </c>
      <c r="H595" s="135" t="s">
        <v>17958</v>
      </c>
      <c r="I595" s="135" t="s">
        <v>17959</v>
      </c>
      <c r="J595" s="135" t="s">
        <v>17960</v>
      </c>
      <c r="L595" s="175" t="s">
        <v>17961</v>
      </c>
      <c r="M595" s="175" t="s">
        <v>17962</v>
      </c>
      <c r="N595" s="169" t="s">
        <v>17963</v>
      </c>
      <c r="O595" s="123" t="s">
        <v>17965</v>
      </c>
      <c r="P595" s="391">
        <v>1.2715277777777778</v>
      </c>
      <c r="Q595" s="391">
        <v>1.2791666666666666</v>
      </c>
      <c r="R595" s="391">
        <v>1.3506944444444444</v>
      </c>
      <c r="S595" s="391">
        <v>1.6625</v>
      </c>
      <c r="T595" s="391">
        <v>1.8375</v>
      </c>
      <c r="U595" s="391">
        <v>1.5520833333333333</v>
      </c>
      <c r="V595" s="391">
        <v>1.5520833333333333</v>
      </c>
      <c r="W595" s="142">
        <v>0.9236111111111112</v>
      </c>
      <c r="X595" s="391">
        <v>1.7013888888888888</v>
      </c>
      <c r="Y595" s="391">
        <v>1.6805555555555556</v>
      </c>
      <c r="Z595" s="391">
        <v>1.1409722222222223</v>
      </c>
      <c r="AA595" s="128" t="s">
        <v>17966</v>
      </c>
      <c r="AB595" s="134" t="s">
        <v>17968</v>
      </c>
      <c r="AC595" s="416">
        <v>1.5118055555555556</v>
      </c>
      <c r="AD595" s="147" t="s">
        <v>17969</v>
      </c>
      <c r="AE595" s="379">
        <v>1.9270833333333333</v>
      </c>
      <c r="AF595" s="134" t="s">
        <v>17970</v>
      </c>
      <c r="AG595" s="379">
        <v>1.582638888888889</v>
      </c>
      <c r="AH595" s="416">
        <v>1.6770833333333333</v>
      </c>
      <c r="AI595" s="391">
        <v>1.6555555555555554</v>
      </c>
      <c r="AJ595" s="128" t="s">
        <v>17971</v>
      </c>
      <c r="AK595" s="134" t="s">
        <v>17972</v>
      </c>
      <c r="AL595" s="134" t="s">
        <v>17973</v>
      </c>
      <c r="AM595" s="140">
        <v>0.07361111111111111</v>
      </c>
      <c r="AN595" s="130">
        <v>0.30972222222222223</v>
      </c>
      <c r="AO595" s="379">
        <v>1.48125</v>
      </c>
      <c r="AP595" s="128" t="s">
        <v>8424</v>
      </c>
      <c r="AQ595" s="128" t="s">
        <v>17974</v>
      </c>
      <c r="AR595" s="416">
        <v>1.4090277777777778</v>
      </c>
      <c r="AS595" s="134" t="s">
        <v>17975</v>
      </c>
      <c r="AT595" s="379">
        <v>1.4541666666666666</v>
      </c>
      <c r="AU595" s="128" t="s">
        <v>17976</v>
      </c>
      <c r="AV595" s="393">
        <v>1.4722222222222223</v>
      </c>
      <c r="AW595" s="134" t="s">
        <v>17977</v>
      </c>
      <c r="AX595" s="134" t="s">
        <v>17979</v>
      </c>
      <c r="AY595" s="128" t="s">
        <v>17980</v>
      </c>
      <c r="BA595" s="416">
        <v>1.0916666666666666</v>
      </c>
      <c r="BB595" s="379">
        <v>1.1472222222222221</v>
      </c>
      <c r="BC595" s="422">
        <v>1.3541666666666667</v>
      </c>
      <c r="BD595" s="134" t="s">
        <v>17981</v>
      </c>
      <c r="BE595" s="128" t="s">
        <v>17982</v>
      </c>
      <c r="BF595" s="422"/>
      <c r="BG595" s="422"/>
      <c r="BH595" s="422"/>
    </row>
    <row r="596">
      <c r="A596" s="122">
        <f t="shared" si="3"/>
        <v>0</v>
      </c>
      <c r="B596" s="122">
        <f t="shared" si="4"/>
        <v>0</v>
      </c>
      <c r="C596" s="122">
        <f t="shared" si="5"/>
        <v>0</v>
      </c>
      <c r="D596" s="122">
        <f t="shared" si="6"/>
        <v>0</v>
      </c>
      <c r="E596" s="122">
        <f t="shared" si="2"/>
        <v>515</v>
      </c>
      <c r="F596" s="135">
        <v>198.0</v>
      </c>
      <c r="H596" s="135">
        <v>198.0</v>
      </c>
      <c r="I596" s="135">
        <v>198.0</v>
      </c>
      <c r="J596" s="135">
        <v>198.0</v>
      </c>
      <c r="L596" s="175" t="s">
        <v>17983</v>
      </c>
      <c r="M596" s="175" t="s">
        <v>17984</v>
      </c>
      <c r="N596" s="169" t="s">
        <v>17985</v>
      </c>
      <c r="O596" s="123" t="s">
        <v>17986</v>
      </c>
      <c r="P596" s="138" t="s">
        <v>17988</v>
      </c>
      <c r="Q596" s="138" t="s">
        <v>17989</v>
      </c>
      <c r="R596" s="138" t="s">
        <v>17990</v>
      </c>
      <c r="S596" s="138" t="s">
        <v>17991</v>
      </c>
      <c r="T596" s="138" t="s">
        <v>17992</v>
      </c>
      <c r="U596" s="138" t="s">
        <v>17993</v>
      </c>
      <c r="V596" s="138" t="s">
        <v>17993</v>
      </c>
      <c r="W596" s="138" t="s">
        <v>17994</v>
      </c>
      <c r="X596" s="138" t="s">
        <v>17995</v>
      </c>
      <c r="Y596" s="138" t="s">
        <v>17996</v>
      </c>
      <c r="Z596" s="138" t="s">
        <v>17997</v>
      </c>
      <c r="AA596" s="393">
        <v>1.8076388888888888</v>
      </c>
      <c r="AB596" s="379">
        <v>1.6944444444444444</v>
      </c>
      <c r="AC596" s="128" t="s">
        <v>17998</v>
      </c>
      <c r="AD596" s="415">
        <v>1.6770833333333333</v>
      </c>
      <c r="AE596" s="134" t="s">
        <v>17999</v>
      </c>
      <c r="AF596" s="379">
        <v>1.5805555555555555</v>
      </c>
      <c r="AG596" s="134" t="s">
        <v>18000</v>
      </c>
      <c r="AH596" s="128" t="s">
        <v>18001</v>
      </c>
      <c r="AI596" s="138" t="s">
        <v>17732</v>
      </c>
      <c r="AJ596" s="393">
        <v>1.25</v>
      </c>
      <c r="AK596" s="379">
        <v>2.223611111111111</v>
      </c>
      <c r="AL596" s="379">
        <v>1.5083333333333333</v>
      </c>
      <c r="AM596" s="128" t="s">
        <v>18002</v>
      </c>
      <c r="AN596" s="134" t="s">
        <v>18003</v>
      </c>
      <c r="AO596" s="134" t="s">
        <v>18004</v>
      </c>
      <c r="AP596" s="416">
        <v>1.1548611111111111</v>
      </c>
      <c r="AQ596" s="416">
        <v>1.1847222222222222</v>
      </c>
      <c r="AR596" s="128" t="s">
        <v>18006</v>
      </c>
      <c r="AS596" s="379">
        <v>1.4222222222222223</v>
      </c>
      <c r="AT596" s="134" t="s">
        <v>18008</v>
      </c>
      <c r="AU596" s="416">
        <v>1.5652777777777778</v>
      </c>
      <c r="AV596" s="128" t="s">
        <v>18009</v>
      </c>
      <c r="AW596" s="379">
        <v>1.4895833333333333</v>
      </c>
      <c r="AX596" s="379">
        <v>1.1833333333333333</v>
      </c>
      <c r="AY596" s="140">
        <v>0.8590277777777777</v>
      </c>
      <c r="BA596" s="128" t="s">
        <v>18010</v>
      </c>
      <c r="BB596" s="134" t="s">
        <v>18011</v>
      </c>
      <c r="BC596" s="141" t="s">
        <v>18012</v>
      </c>
      <c r="BD596" s="379">
        <v>1.425</v>
      </c>
      <c r="BE596" s="416">
        <v>1.3694444444444445</v>
      </c>
      <c r="BF596" s="141"/>
      <c r="BG596" s="141"/>
      <c r="BH596" s="141"/>
    </row>
    <row r="597">
      <c r="A597" s="122">
        <f t="shared" si="3"/>
        <v>0</v>
      </c>
      <c r="B597" s="122">
        <f t="shared" si="4"/>
        <v>0</v>
      </c>
      <c r="C597" s="122">
        <f t="shared" si="5"/>
        <v>0</v>
      </c>
      <c r="D597" s="122">
        <f t="shared" si="6"/>
        <v>0</v>
      </c>
      <c r="E597" s="122">
        <f t="shared" si="2"/>
        <v>313</v>
      </c>
      <c r="F597" s="135" t="s">
        <v>18013</v>
      </c>
      <c r="H597" s="135" t="s">
        <v>18015</v>
      </c>
      <c r="I597" s="135" t="s">
        <v>18016</v>
      </c>
      <c r="J597" s="135" t="s">
        <v>18017</v>
      </c>
      <c r="L597" s="175" t="s">
        <v>18018</v>
      </c>
      <c r="M597" s="175" t="s">
        <v>18019</v>
      </c>
      <c r="N597" s="169" t="s">
        <v>18020</v>
      </c>
      <c r="O597" s="123" t="s">
        <v>18021</v>
      </c>
      <c r="P597" s="391">
        <v>1.2722222222222221</v>
      </c>
      <c r="Q597" s="391">
        <v>1.2833333333333334</v>
      </c>
      <c r="R597" s="391">
        <v>1.354861111111111</v>
      </c>
      <c r="S597" s="391">
        <v>1.6652777777777779</v>
      </c>
      <c r="T597" s="391">
        <v>1.8395833333333333</v>
      </c>
      <c r="U597" s="391">
        <v>1.5618055555555554</v>
      </c>
      <c r="V597" s="391">
        <v>1.5618055555555554</v>
      </c>
      <c r="W597" s="142">
        <v>0.9284722222222223</v>
      </c>
      <c r="X597" s="391">
        <v>1.7027777777777777</v>
      </c>
      <c r="Y597" s="391">
        <v>1.6909722222222223</v>
      </c>
      <c r="Z597" s="391">
        <v>1.14375</v>
      </c>
      <c r="AA597" s="128" t="s">
        <v>18022</v>
      </c>
      <c r="AB597" s="134" t="s">
        <v>18023</v>
      </c>
      <c r="AC597" s="416">
        <v>1.5166666666666666</v>
      </c>
      <c r="AD597" s="147" t="s">
        <v>18024</v>
      </c>
      <c r="AE597" s="379">
        <v>1.9305555555555556</v>
      </c>
      <c r="AF597" s="134" t="s">
        <v>18025</v>
      </c>
      <c r="AG597" s="379">
        <v>1.586111111111111</v>
      </c>
      <c r="AH597" s="416">
        <v>1.6784722222222221</v>
      </c>
      <c r="AI597" s="391">
        <v>1.6611111111111112</v>
      </c>
      <c r="AJ597" s="128" t="s">
        <v>653</v>
      </c>
      <c r="AK597" s="134" t="s">
        <v>18026</v>
      </c>
      <c r="AL597" s="379">
        <v>1.511111111111111</v>
      </c>
      <c r="AM597" s="140">
        <v>0.07569444444444444</v>
      </c>
      <c r="AN597" s="130">
        <v>0.32083333333333336</v>
      </c>
      <c r="AO597" s="379">
        <v>1.4854166666666666</v>
      </c>
      <c r="AP597" s="128" t="s">
        <v>18027</v>
      </c>
      <c r="AQ597" s="128" t="s">
        <v>18028</v>
      </c>
      <c r="AR597" s="416">
        <v>1.4256944444444444</v>
      </c>
      <c r="AS597" s="134" t="s">
        <v>18030</v>
      </c>
      <c r="AT597" s="379">
        <v>1.4597222222222221</v>
      </c>
      <c r="AU597" s="128" t="s">
        <v>13597</v>
      </c>
      <c r="AV597" s="393">
        <v>1.4729166666666667</v>
      </c>
      <c r="AW597" s="134" t="s">
        <v>18031</v>
      </c>
      <c r="AX597" s="134" t="s">
        <v>18032</v>
      </c>
      <c r="AY597" s="128" t="s">
        <v>18033</v>
      </c>
      <c r="BA597" s="416">
        <v>1.09375</v>
      </c>
      <c r="BB597" s="379">
        <v>1.1493055555555556</v>
      </c>
      <c r="BC597" s="422">
        <v>1.3583333333333334</v>
      </c>
      <c r="BD597" s="134" t="s">
        <v>18034</v>
      </c>
      <c r="BE597" s="128" t="s">
        <v>18035</v>
      </c>
      <c r="BF597" s="422"/>
      <c r="BG597" s="422"/>
      <c r="BH597" s="422"/>
    </row>
    <row r="598">
      <c r="A598" s="122">
        <f t="shared" si="3"/>
        <v>0</v>
      </c>
      <c r="B598" s="122">
        <f t="shared" si="4"/>
        <v>0</v>
      </c>
      <c r="C598" s="122">
        <f t="shared" si="5"/>
        <v>0</v>
      </c>
      <c r="D598" s="122">
        <f t="shared" si="6"/>
        <v>0</v>
      </c>
      <c r="E598" s="122">
        <f t="shared" si="2"/>
        <v>578</v>
      </c>
      <c r="F598" s="135" t="s">
        <v>18037</v>
      </c>
      <c r="H598" s="135" t="s">
        <v>18038</v>
      </c>
      <c r="I598" s="135" t="s">
        <v>18039</v>
      </c>
      <c r="J598" s="135" t="s">
        <v>18040</v>
      </c>
      <c r="L598" s="175" t="s">
        <v>18041</v>
      </c>
      <c r="M598" s="175" t="s">
        <v>18042</v>
      </c>
      <c r="N598" s="169" t="s">
        <v>615</v>
      </c>
      <c r="O598" s="123" t="s">
        <v>18043</v>
      </c>
      <c r="P598" s="138" t="s">
        <v>18044</v>
      </c>
      <c r="Q598" s="138" t="s">
        <v>18045</v>
      </c>
      <c r="R598" s="138" t="s">
        <v>18046</v>
      </c>
      <c r="S598" s="138" t="s">
        <v>18048</v>
      </c>
      <c r="T598" s="138" t="s">
        <v>18049</v>
      </c>
      <c r="U598" s="138" t="s">
        <v>18050</v>
      </c>
      <c r="V598" s="138" t="s">
        <v>18050</v>
      </c>
      <c r="W598" s="138" t="s">
        <v>18051</v>
      </c>
      <c r="X598" s="138" t="s">
        <v>18052</v>
      </c>
      <c r="Y598" s="138" t="s">
        <v>18053</v>
      </c>
      <c r="Z598" s="138" t="s">
        <v>18054</v>
      </c>
      <c r="AA598" s="393">
        <v>1.8145833333333334</v>
      </c>
      <c r="AB598" s="379">
        <v>1.7013888888888888</v>
      </c>
      <c r="AC598" s="128" t="s">
        <v>18055</v>
      </c>
      <c r="AD598" s="415">
        <v>1.6805555555555556</v>
      </c>
      <c r="AE598" s="134" t="s">
        <v>18056</v>
      </c>
      <c r="AF598" s="379">
        <v>1.5840277777777778</v>
      </c>
      <c r="AG598" s="134" t="s">
        <v>18057</v>
      </c>
      <c r="AH598" s="128" t="s">
        <v>18058</v>
      </c>
      <c r="AI598" s="138" t="s">
        <v>17785</v>
      </c>
      <c r="AJ598" s="393">
        <v>1.2527777777777778</v>
      </c>
      <c r="AK598" s="379">
        <v>2.229861111111111</v>
      </c>
      <c r="AL598" s="134" t="s">
        <v>18059</v>
      </c>
      <c r="AM598" s="128" t="s">
        <v>18060</v>
      </c>
      <c r="AN598" s="134" t="s">
        <v>18061</v>
      </c>
      <c r="AO598" s="134" t="s">
        <v>18062</v>
      </c>
      <c r="AP598" s="416">
        <v>1.15625</v>
      </c>
      <c r="AQ598" s="416">
        <v>1.1923611111111112</v>
      </c>
      <c r="AR598" s="128" t="s">
        <v>18063</v>
      </c>
      <c r="AS598" s="379">
        <v>1.4284722222222221</v>
      </c>
      <c r="AT598" s="134" t="s">
        <v>18064</v>
      </c>
      <c r="AU598" s="416">
        <v>1.5715277777777779</v>
      </c>
      <c r="AV598" s="128" t="s">
        <v>18065</v>
      </c>
      <c r="AW598" s="379">
        <v>1.50625</v>
      </c>
      <c r="AX598" s="379">
        <v>1.1909722222222223</v>
      </c>
      <c r="AY598" s="140">
        <v>0.8618055555555556</v>
      </c>
      <c r="BA598" s="128" t="s">
        <v>18066</v>
      </c>
      <c r="BB598" s="134" t="s">
        <v>18067</v>
      </c>
      <c r="BC598" s="141" t="s">
        <v>18068</v>
      </c>
      <c r="BD598" s="379">
        <v>1.4340277777777777</v>
      </c>
      <c r="BE598" s="416">
        <v>1.3722222222222222</v>
      </c>
      <c r="BF598" s="141"/>
      <c r="BG598" s="141"/>
      <c r="BH598" s="141"/>
    </row>
    <row r="599">
      <c r="A599" s="122">
        <f t="shared" si="3"/>
        <v>0</v>
      </c>
      <c r="B599" s="122">
        <f t="shared" si="4"/>
        <v>0</v>
      </c>
      <c r="C599" s="122">
        <f t="shared" si="5"/>
        <v>0</v>
      </c>
      <c r="D599" s="122">
        <f t="shared" si="6"/>
        <v>0</v>
      </c>
      <c r="E599" s="122">
        <f t="shared" si="2"/>
        <v>228</v>
      </c>
      <c r="F599" s="135">
        <v>199.0</v>
      </c>
      <c r="H599" s="135">
        <v>199.0</v>
      </c>
      <c r="I599" s="135">
        <v>199.0</v>
      </c>
      <c r="J599" s="135">
        <v>199.0</v>
      </c>
      <c r="L599" s="175" t="s">
        <v>18072</v>
      </c>
      <c r="M599" s="175" t="s">
        <v>18073</v>
      </c>
      <c r="N599" s="169" t="s">
        <v>18074</v>
      </c>
      <c r="O599" s="123" t="s">
        <v>18075</v>
      </c>
      <c r="P599" s="391">
        <v>1.2840277777777778</v>
      </c>
      <c r="Q599" s="391">
        <v>1.2847222222222223</v>
      </c>
      <c r="R599" s="391">
        <v>1.3569444444444445</v>
      </c>
      <c r="S599" s="391">
        <v>1.667361111111111</v>
      </c>
      <c r="T599" s="391">
        <v>1.8520833333333333</v>
      </c>
      <c r="U599" s="391">
        <v>1.56875</v>
      </c>
      <c r="V599" s="391">
        <v>1.56875</v>
      </c>
      <c r="W599" s="142">
        <v>0.93125</v>
      </c>
      <c r="X599" s="391">
        <v>1.7034722222222223</v>
      </c>
      <c r="Y599" s="391">
        <v>1.695138888888889</v>
      </c>
      <c r="Z599" s="391">
        <v>1.148611111111111</v>
      </c>
      <c r="AA599" s="128" t="s">
        <v>18076</v>
      </c>
      <c r="AB599" s="134" t="s">
        <v>18077</v>
      </c>
      <c r="AC599" s="416">
        <v>1.5215277777777778</v>
      </c>
      <c r="AD599" s="147" t="s">
        <v>18078</v>
      </c>
      <c r="AE599" s="379">
        <v>1.9368055555555554</v>
      </c>
      <c r="AF599" s="134" t="s">
        <v>18079</v>
      </c>
      <c r="AG599" s="379">
        <v>1.5916666666666666</v>
      </c>
      <c r="AH599" s="416">
        <v>1.6909722222222223</v>
      </c>
      <c r="AI599" s="391">
        <v>1.6666666666666667</v>
      </c>
      <c r="AJ599" s="128" t="s">
        <v>18080</v>
      </c>
      <c r="AK599" s="134" t="s">
        <v>18081</v>
      </c>
      <c r="AL599" s="379">
        <v>1.5145833333333334</v>
      </c>
      <c r="AM599" s="140">
        <v>0.0763888888888889</v>
      </c>
      <c r="AN599" s="130">
        <v>0.32708333333333334</v>
      </c>
      <c r="AO599" s="379">
        <v>1.4930555555555556</v>
      </c>
      <c r="AP599" s="128" t="s">
        <v>18082</v>
      </c>
      <c r="AQ599" s="128" t="s">
        <v>18083</v>
      </c>
      <c r="AR599" s="416">
        <v>1.4333333333333333</v>
      </c>
      <c r="AS599" s="134" t="s">
        <v>18085</v>
      </c>
      <c r="AT599" s="379">
        <v>1.4631944444444445</v>
      </c>
      <c r="AU599" s="128" t="s">
        <v>18086</v>
      </c>
      <c r="AV599" s="393">
        <v>1.475</v>
      </c>
      <c r="AW599" s="134" t="s">
        <v>18087</v>
      </c>
      <c r="AX599" s="134" t="s">
        <v>18089</v>
      </c>
      <c r="AY599" s="128" t="s">
        <v>18090</v>
      </c>
      <c r="BA599" s="416">
        <v>1.0965277777777778</v>
      </c>
      <c r="BB599" s="379">
        <v>1.1569444444444446</v>
      </c>
      <c r="BC599" s="422">
        <v>1.3597222222222223</v>
      </c>
      <c r="BD599" s="134" t="s">
        <v>18091</v>
      </c>
      <c r="BE599" s="128" t="s">
        <v>18093</v>
      </c>
      <c r="BF599" s="422"/>
      <c r="BG599" s="422"/>
      <c r="BH599" s="422"/>
    </row>
    <row r="600">
      <c r="A600" s="122">
        <f t="shared" si="3"/>
        <v>0</v>
      </c>
      <c r="B600" s="122">
        <f t="shared" si="4"/>
        <v>0</v>
      </c>
      <c r="C600" s="122">
        <f t="shared" si="5"/>
        <v>0</v>
      </c>
      <c r="D600" s="122">
        <f t="shared" si="6"/>
        <v>0</v>
      </c>
      <c r="E600" s="122">
        <f t="shared" si="2"/>
        <v>513</v>
      </c>
      <c r="F600" s="135" t="s">
        <v>18094</v>
      </c>
      <c r="H600" s="135" t="s">
        <v>18095</v>
      </c>
      <c r="I600" s="135" t="s">
        <v>18096</v>
      </c>
      <c r="J600" s="135" t="s">
        <v>18097</v>
      </c>
      <c r="L600" s="175" t="s">
        <v>18098</v>
      </c>
      <c r="M600" s="175" t="s">
        <v>18099</v>
      </c>
      <c r="N600" s="169" t="s">
        <v>18100</v>
      </c>
      <c r="O600" s="123" t="s">
        <v>661</v>
      </c>
      <c r="P600" s="138" t="s">
        <v>18101</v>
      </c>
      <c r="Q600" s="138" t="s">
        <v>18102</v>
      </c>
      <c r="R600" s="138" t="s">
        <v>18103</v>
      </c>
      <c r="S600" s="138" t="s">
        <v>18104</v>
      </c>
      <c r="T600" s="138" t="s">
        <v>18105</v>
      </c>
      <c r="U600" s="138" t="s">
        <v>18106</v>
      </c>
      <c r="V600" s="138" t="s">
        <v>18106</v>
      </c>
      <c r="W600" s="138" t="s">
        <v>18107</v>
      </c>
      <c r="X600" s="138" t="s">
        <v>18108</v>
      </c>
      <c r="Y600" s="138" t="s">
        <v>18109</v>
      </c>
      <c r="Z600" s="138" t="s">
        <v>18110</v>
      </c>
      <c r="AA600" s="393">
        <v>1.8194444444444444</v>
      </c>
      <c r="AB600" s="379">
        <v>1.7069444444444444</v>
      </c>
      <c r="AC600" s="128" t="s">
        <v>18111</v>
      </c>
      <c r="AD600" s="415">
        <v>1.6840277777777777</v>
      </c>
      <c r="AE600" s="134" t="s">
        <v>18112</v>
      </c>
      <c r="AF600" s="379">
        <v>1.59375</v>
      </c>
      <c r="AG600" s="134" t="s">
        <v>18113</v>
      </c>
      <c r="AH600" s="128" t="s">
        <v>18114</v>
      </c>
      <c r="AI600" s="138" t="s">
        <v>17839</v>
      </c>
      <c r="AJ600" s="393">
        <v>1.2527777777777778</v>
      </c>
      <c r="AK600" s="379">
        <v>2.2319444444444443</v>
      </c>
      <c r="AL600" s="134" t="s">
        <v>18115</v>
      </c>
      <c r="AM600" s="128" t="s">
        <v>18116</v>
      </c>
      <c r="AN600" s="134" t="s">
        <v>18117</v>
      </c>
      <c r="AO600" s="134" t="s">
        <v>18118</v>
      </c>
      <c r="AP600" s="416">
        <v>1.1631944444444444</v>
      </c>
      <c r="AQ600" s="416">
        <v>1.1972222222222222</v>
      </c>
      <c r="AR600" s="128" t="s">
        <v>18119</v>
      </c>
      <c r="AS600" s="379">
        <v>1.4305555555555556</v>
      </c>
      <c r="AT600" s="134" t="s">
        <v>18120</v>
      </c>
      <c r="AU600" s="416">
        <v>1.5729166666666667</v>
      </c>
      <c r="AV600" s="128" t="s">
        <v>18121</v>
      </c>
      <c r="AW600" s="379">
        <v>1.5118055555555556</v>
      </c>
      <c r="AX600" s="379">
        <v>1.1993055555555556</v>
      </c>
      <c r="AY600" s="140">
        <v>0.8645833333333334</v>
      </c>
      <c r="BA600" s="128" t="s">
        <v>18122</v>
      </c>
      <c r="BB600" s="134" t="s">
        <v>18123</v>
      </c>
      <c r="BC600" s="141" t="s">
        <v>15052</v>
      </c>
      <c r="BD600" s="379">
        <v>1.4402777777777778</v>
      </c>
      <c r="BE600" s="416">
        <v>1.375</v>
      </c>
      <c r="BF600" s="141"/>
      <c r="BG600" s="141"/>
      <c r="BH600" s="141"/>
    </row>
    <row r="601">
      <c r="A601" s="122">
        <f t="shared" si="3"/>
        <v>0</v>
      </c>
      <c r="B601" s="122">
        <f t="shared" si="4"/>
        <v>0</v>
      </c>
      <c r="C601" s="122">
        <f t="shared" si="5"/>
        <v>0</v>
      </c>
      <c r="D601" s="122">
        <f t="shared" si="6"/>
        <v>0</v>
      </c>
      <c r="E601" s="122">
        <f t="shared" si="2"/>
        <v>401</v>
      </c>
      <c r="F601" s="135" t="s">
        <v>18124</v>
      </c>
      <c r="H601" s="135" t="s">
        <v>18125</v>
      </c>
      <c r="I601" s="135" t="s">
        <v>18127</v>
      </c>
      <c r="J601" s="135" t="s">
        <v>18128</v>
      </c>
      <c r="L601" s="175" t="s">
        <v>18129</v>
      </c>
      <c r="M601" s="175" t="s">
        <v>1196</v>
      </c>
      <c r="N601" s="169" t="s">
        <v>18130</v>
      </c>
      <c r="O601" s="123" t="s">
        <v>18131</v>
      </c>
      <c r="P601" s="391">
        <v>1.2861111111111112</v>
      </c>
      <c r="Q601" s="391">
        <v>1.2861111111111112</v>
      </c>
      <c r="R601" s="391">
        <v>1.3583333333333334</v>
      </c>
      <c r="S601" s="391">
        <v>1.6722222222222223</v>
      </c>
      <c r="T601" s="391">
        <v>1.8534722222222222</v>
      </c>
      <c r="U601" s="391">
        <v>1.5708333333333333</v>
      </c>
      <c r="V601" s="391">
        <v>1.5708333333333333</v>
      </c>
      <c r="W601" s="142">
        <v>0.9368055555555556</v>
      </c>
      <c r="X601" s="391">
        <v>1.7097222222222221</v>
      </c>
      <c r="Y601" s="391">
        <v>1.6993055555555556</v>
      </c>
      <c r="Z601" s="391">
        <v>1.1569444444444446</v>
      </c>
      <c r="AA601" s="128" t="s">
        <v>18134</v>
      </c>
      <c r="AB601" s="134" t="s">
        <v>18135</v>
      </c>
      <c r="AC601" s="416">
        <v>1.5243055555555556</v>
      </c>
      <c r="AD601" s="147" t="s">
        <v>18136</v>
      </c>
      <c r="AE601" s="379">
        <v>1.9423611111111112</v>
      </c>
      <c r="AF601" s="134" t="s">
        <v>18137</v>
      </c>
      <c r="AG601" s="379">
        <v>1.5965277777777778</v>
      </c>
      <c r="AH601" s="416">
        <v>1.6972222222222222</v>
      </c>
      <c r="AI601" s="391">
        <v>1.6701388888888888</v>
      </c>
      <c r="AJ601" s="128" t="s">
        <v>18138</v>
      </c>
      <c r="AK601" s="134" t="s">
        <v>18139</v>
      </c>
      <c r="AL601" s="379">
        <v>1.5215277777777778</v>
      </c>
      <c r="AM601" s="140">
        <v>0.07916666666666666</v>
      </c>
      <c r="AN601" s="130">
        <v>0.3388888888888889</v>
      </c>
      <c r="AO601" s="379">
        <v>1.4986111111111111</v>
      </c>
      <c r="AP601" s="128" t="s">
        <v>18140</v>
      </c>
      <c r="AQ601" s="128" t="s">
        <v>18141</v>
      </c>
      <c r="AR601" s="416">
        <v>1.4388888888888889</v>
      </c>
      <c r="AS601" s="134" t="s">
        <v>18142</v>
      </c>
      <c r="AT601" s="379">
        <v>1.4659722222222222</v>
      </c>
      <c r="AU601" s="128" t="s">
        <v>18143</v>
      </c>
      <c r="AV601" s="393">
        <v>1.476388888888889</v>
      </c>
      <c r="AW601" s="134" t="s">
        <v>18144</v>
      </c>
      <c r="AX601" s="134" t="s">
        <v>18145</v>
      </c>
      <c r="AY601" s="128" t="s">
        <v>18146</v>
      </c>
      <c r="BA601" s="416">
        <v>1.1020833333333333</v>
      </c>
      <c r="BB601" s="379">
        <v>1.1694444444444445</v>
      </c>
      <c r="BC601" s="422">
        <v>1.3618055555555555</v>
      </c>
      <c r="BD601" s="134" t="s">
        <v>18147</v>
      </c>
      <c r="BE601" s="128" t="s">
        <v>18148</v>
      </c>
      <c r="BF601" s="422"/>
      <c r="BG601" s="422"/>
      <c r="BH601" s="422"/>
    </row>
    <row r="602">
      <c r="A602" s="122">
        <f t="shared" si="3"/>
        <v>0</v>
      </c>
      <c r="B602" s="122">
        <f t="shared" si="4"/>
        <v>0</v>
      </c>
      <c r="C602" s="122">
        <f t="shared" si="5"/>
        <v>0</v>
      </c>
      <c r="D602" s="122">
        <f t="shared" si="6"/>
        <v>0</v>
      </c>
      <c r="E602" s="122">
        <f t="shared" si="2"/>
        <v>496</v>
      </c>
      <c r="F602" s="135">
        <v>200.0</v>
      </c>
      <c r="H602" s="135">
        <v>200.0</v>
      </c>
      <c r="I602" s="135">
        <v>200.0</v>
      </c>
      <c r="J602" s="135">
        <v>200.0</v>
      </c>
      <c r="L602" s="175" t="s">
        <v>661</v>
      </c>
      <c r="M602" s="175" t="s">
        <v>18150</v>
      </c>
      <c r="N602" s="169" t="s">
        <v>18151</v>
      </c>
      <c r="O602" s="123" t="s">
        <v>18152</v>
      </c>
      <c r="P602" s="138" t="s">
        <v>18153</v>
      </c>
      <c r="Q602" s="138" t="s">
        <v>18154</v>
      </c>
      <c r="R602" s="138" t="s">
        <v>18155</v>
      </c>
      <c r="S602" s="138" t="s">
        <v>18156</v>
      </c>
      <c r="T602" s="138" t="s">
        <v>18157</v>
      </c>
      <c r="U602" s="138" t="s">
        <v>18158</v>
      </c>
      <c r="V602" s="138" t="s">
        <v>18158</v>
      </c>
      <c r="W602" s="138" t="s">
        <v>18159</v>
      </c>
      <c r="X602" s="138" t="s">
        <v>18160</v>
      </c>
      <c r="Y602" s="138" t="s">
        <v>18161</v>
      </c>
      <c r="Z602" s="138" t="s">
        <v>18162</v>
      </c>
      <c r="AA602" s="393">
        <v>1.8256944444444445</v>
      </c>
      <c r="AB602" s="379">
        <v>1.7083333333333333</v>
      </c>
      <c r="AC602" s="128" t="s">
        <v>18163</v>
      </c>
      <c r="AD602" s="415">
        <v>1.6888888888888889</v>
      </c>
      <c r="AE602" s="134" t="s">
        <v>18164</v>
      </c>
      <c r="AF602" s="379">
        <v>1.6020833333333333</v>
      </c>
      <c r="AG602" s="134" t="s">
        <v>18165</v>
      </c>
      <c r="AH602" s="128" t="s">
        <v>18166</v>
      </c>
      <c r="AI602" s="138" t="s">
        <v>17893</v>
      </c>
      <c r="AJ602" s="393">
        <v>1.2555555555555555</v>
      </c>
      <c r="AK602" s="379">
        <v>2.234722222222222</v>
      </c>
      <c r="AL602" s="134" t="s">
        <v>18167</v>
      </c>
      <c r="AM602" s="128" t="s">
        <v>18168</v>
      </c>
      <c r="AN602" s="134" t="s">
        <v>18169</v>
      </c>
      <c r="AO602" s="134" t="s">
        <v>18170</v>
      </c>
      <c r="AP602" s="416">
        <v>1.16875</v>
      </c>
      <c r="AQ602" s="416">
        <v>1.1993055555555556</v>
      </c>
      <c r="AR602" s="128" t="s">
        <v>18171</v>
      </c>
      <c r="AS602" s="379">
        <v>1.4326388888888888</v>
      </c>
      <c r="AT602" s="134" t="s">
        <v>18172</v>
      </c>
      <c r="AU602" s="416">
        <v>1.5770833333333334</v>
      </c>
      <c r="AV602" s="128" t="s">
        <v>18173</v>
      </c>
      <c r="AW602" s="379">
        <v>1.5131944444444445</v>
      </c>
      <c r="AX602" s="379">
        <v>1.2034722222222223</v>
      </c>
      <c r="AY602" s="140">
        <v>0.8680555555555556</v>
      </c>
      <c r="BA602" s="128" t="s">
        <v>18174</v>
      </c>
      <c r="BB602" s="134" t="s">
        <v>653</v>
      </c>
      <c r="BC602" s="141" t="s">
        <v>12398</v>
      </c>
      <c r="BD602" s="379">
        <v>1.4465277777777779</v>
      </c>
      <c r="BE602" s="416">
        <v>1.382638888888889</v>
      </c>
      <c r="BF602" s="141"/>
      <c r="BG602" s="141"/>
      <c r="BH602" s="141"/>
    </row>
    <row r="603">
      <c r="A603" s="122">
        <f t="shared" si="3"/>
        <v>0</v>
      </c>
      <c r="B603" s="122">
        <f t="shared" si="4"/>
        <v>0</v>
      </c>
      <c r="C603" s="122">
        <f t="shared" si="5"/>
        <v>0</v>
      </c>
      <c r="D603" s="122">
        <f t="shared" si="6"/>
        <v>0</v>
      </c>
      <c r="E603" s="122">
        <f t="shared" si="2"/>
        <v>306</v>
      </c>
      <c r="F603" s="135" t="s">
        <v>18175</v>
      </c>
      <c r="H603" s="135" t="s">
        <v>18176</v>
      </c>
      <c r="I603" s="135" t="s">
        <v>18177</v>
      </c>
      <c r="J603" s="135" t="s">
        <v>18178</v>
      </c>
      <c r="L603" s="175" t="s">
        <v>18179</v>
      </c>
      <c r="M603" s="175" t="s">
        <v>18180</v>
      </c>
      <c r="N603" s="169" t="s">
        <v>18181</v>
      </c>
      <c r="O603" s="123" t="s">
        <v>18182</v>
      </c>
      <c r="P603" s="391">
        <v>1.2972222222222223</v>
      </c>
      <c r="Q603" s="391">
        <v>1.2902777777777779</v>
      </c>
      <c r="R603" s="391">
        <v>1.3604166666666666</v>
      </c>
      <c r="S603" s="391">
        <v>1.6770833333333333</v>
      </c>
      <c r="T603" s="391">
        <v>1.8590277777777777</v>
      </c>
      <c r="U603" s="391">
        <v>1.582638888888889</v>
      </c>
      <c r="V603" s="391">
        <v>1.582638888888889</v>
      </c>
      <c r="W603" s="142">
        <v>0.9458333333333333</v>
      </c>
      <c r="X603" s="391">
        <v>1.7125</v>
      </c>
      <c r="Y603" s="391">
        <v>1.7006944444444445</v>
      </c>
      <c r="Z603" s="391">
        <v>1.1583333333333334</v>
      </c>
      <c r="AA603" s="401">
        <v>1.8291666666666666</v>
      </c>
      <c r="AB603" s="134" t="s">
        <v>18184</v>
      </c>
      <c r="AC603" s="416">
        <v>1.5291666666666666</v>
      </c>
      <c r="AD603" s="147" t="s">
        <v>18185</v>
      </c>
      <c r="AE603" s="379">
        <v>1.9465277777777779</v>
      </c>
      <c r="AF603" s="134" t="s">
        <v>18186</v>
      </c>
      <c r="AG603" s="379">
        <v>1.6027777777777779</v>
      </c>
      <c r="AH603" s="416">
        <v>1.7069444444444444</v>
      </c>
      <c r="AI603" s="391">
        <v>1.6722222222222223</v>
      </c>
      <c r="AJ603" s="128" t="s">
        <v>18187</v>
      </c>
      <c r="AK603" s="134" t="s">
        <v>18188</v>
      </c>
      <c r="AL603" s="379">
        <v>1.5277777777777777</v>
      </c>
      <c r="AM603" s="140">
        <v>0.08402777777777778</v>
      </c>
      <c r="AN603" s="130">
        <v>0.34097222222222223</v>
      </c>
      <c r="AO603" s="379">
        <v>1.5027777777777778</v>
      </c>
      <c r="AP603" s="128" t="s">
        <v>18189</v>
      </c>
      <c r="AQ603" s="128" t="s">
        <v>18190</v>
      </c>
      <c r="AR603" s="416">
        <v>1.4423611111111112</v>
      </c>
      <c r="AS603" s="134" t="s">
        <v>18191</v>
      </c>
      <c r="AT603" s="379">
        <v>1.4729166666666667</v>
      </c>
      <c r="AU603" s="128" t="s">
        <v>18192</v>
      </c>
      <c r="AV603" s="393">
        <v>1.4777777777777779</v>
      </c>
      <c r="AW603" s="134" t="s">
        <v>18193</v>
      </c>
      <c r="AX603" s="134" t="s">
        <v>18194</v>
      </c>
      <c r="AY603" s="128" t="s">
        <v>653</v>
      </c>
      <c r="BA603" s="416">
        <v>1.1083333333333334</v>
      </c>
      <c r="BB603" s="379">
        <v>1.175</v>
      </c>
      <c r="BC603" s="422">
        <v>1.3618055555555555</v>
      </c>
      <c r="BD603" s="134" t="s">
        <v>18195</v>
      </c>
      <c r="BE603" s="128" t="s">
        <v>18196</v>
      </c>
      <c r="BF603" s="422"/>
      <c r="BG603" s="422"/>
      <c r="BH603" s="422"/>
    </row>
    <row r="604">
      <c r="A604" s="122">
        <f t="shared" si="3"/>
        <v>0</v>
      </c>
      <c r="B604" s="122">
        <f t="shared" si="4"/>
        <v>0</v>
      </c>
      <c r="C604" s="122">
        <f t="shared" si="5"/>
        <v>0</v>
      </c>
      <c r="D604" s="122">
        <f t="shared" si="6"/>
        <v>0</v>
      </c>
      <c r="E604" s="122">
        <f t="shared" si="2"/>
        <v>602</v>
      </c>
      <c r="F604" s="135" t="s">
        <v>18197</v>
      </c>
      <c r="H604" s="135" t="s">
        <v>18198</v>
      </c>
      <c r="I604" s="135" t="s">
        <v>18199</v>
      </c>
      <c r="J604" s="135" t="s">
        <v>18200</v>
      </c>
      <c r="L604" s="175" t="s">
        <v>18201</v>
      </c>
      <c r="M604" s="175" t="s">
        <v>18202</v>
      </c>
      <c r="N604" s="169" t="s">
        <v>18203</v>
      </c>
      <c r="O604" s="123" t="s">
        <v>18204</v>
      </c>
      <c r="P604" s="138" t="s">
        <v>18205</v>
      </c>
      <c r="Q604" s="138" t="s">
        <v>18207</v>
      </c>
      <c r="R604" s="138" t="s">
        <v>18208</v>
      </c>
      <c r="S604" s="138" t="s">
        <v>18209</v>
      </c>
      <c r="T604" s="138" t="s">
        <v>18210</v>
      </c>
      <c r="U604" s="138" t="s">
        <v>18211</v>
      </c>
      <c r="V604" s="138" t="s">
        <v>18211</v>
      </c>
      <c r="W604" s="138" t="s">
        <v>18212</v>
      </c>
      <c r="X604" s="138" t="s">
        <v>18213</v>
      </c>
      <c r="Y604" s="138" t="s">
        <v>13667</v>
      </c>
      <c r="Z604" s="138" t="s">
        <v>18214</v>
      </c>
      <c r="AA604" s="128" t="s">
        <v>18215</v>
      </c>
      <c r="AB604" s="379">
        <v>1.7180555555555554</v>
      </c>
      <c r="AC604" s="128" t="s">
        <v>18216</v>
      </c>
      <c r="AD604" s="415">
        <v>1.6930555555555555</v>
      </c>
      <c r="AE604" s="134" t="s">
        <v>18217</v>
      </c>
      <c r="AF604" s="379">
        <v>1.6076388888888888</v>
      </c>
      <c r="AG604" s="134" t="s">
        <v>18218</v>
      </c>
      <c r="AH604" s="128" t="s">
        <v>18219</v>
      </c>
      <c r="AI604" s="138" t="s">
        <v>17948</v>
      </c>
      <c r="AJ604" s="393">
        <v>1.2569444444444444</v>
      </c>
      <c r="AK604" s="379">
        <v>2.2444444444444445</v>
      </c>
      <c r="AL604" s="134" t="s">
        <v>18220</v>
      </c>
      <c r="AM604" s="128" t="s">
        <v>18221</v>
      </c>
      <c r="AN604" s="134" t="s">
        <v>18222</v>
      </c>
      <c r="AO604" s="134" t="s">
        <v>18223</v>
      </c>
      <c r="AP604" s="416">
        <v>1.1729166666666666</v>
      </c>
      <c r="AQ604" s="416">
        <v>1.2041666666666666</v>
      </c>
      <c r="AR604" s="128" t="s">
        <v>18224</v>
      </c>
      <c r="AS604" s="379">
        <v>1.4347222222222222</v>
      </c>
      <c r="AT604" s="134" t="s">
        <v>18225</v>
      </c>
      <c r="AU604" s="416">
        <v>1.5819444444444444</v>
      </c>
      <c r="AV604" s="128" t="s">
        <v>18226</v>
      </c>
      <c r="AW604" s="379">
        <v>1.5138888888888888</v>
      </c>
      <c r="AX604" s="379">
        <v>1.2090277777777778</v>
      </c>
      <c r="AY604" s="140">
        <v>0.8770833333333333</v>
      </c>
      <c r="BA604" s="128" t="s">
        <v>4725</v>
      </c>
      <c r="BB604" s="134" t="s">
        <v>18227</v>
      </c>
      <c r="BC604" s="141" t="s">
        <v>653</v>
      </c>
      <c r="BD604" s="379">
        <v>1.4506944444444445</v>
      </c>
      <c r="BE604" s="416">
        <v>1.3958333333333333</v>
      </c>
      <c r="BF604" s="141"/>
      <c r="BG604" s="141"/>
      <c r="BH604" s="141"/>
    </row>
    <row r="605">
      <c r="A605" s="122">
        <f t="shared" si="3"/>
        <v>0</v>
      </c>
      <c r="B605" s="122">
        <f t="shared" si="4"/>
        <v>0</v>
      </c>
      <c r="C605" s="122">
        <f t="shared" si="5"/>
        <v>0</v>
      </c>
      <c r="D605" s="122">
        <f t="shared" si="6"/>
        <v>0</v>
      </c>
      <c r="E605" s="122">
        <f t="shared" si="2"/>
        <v>407</v>
      </c>
      <c r="F605" s="135">
        <v>201.0</v>
      </c>
      <c r="H605" s="135">
        <v>201.0</v>
      </c>
      <c r="I605" s="135">
        <v>201.0</v>
      </c>
      <c r="J605" s="135">
        <v>201.0</v>
      </c>
      <c r="L605" s="175" t="s">
        <v>615</v>
      </c>
      <c r="M605" s="175" t="s">
        <v>615</v>
      </c>
      <c r="N605" s="169" t="s">
        <v>18228</v>
      </c>
      <c r="O605" s="123" t="s">
        <v>18229</v>
      </c>
      <c r="P605" s="391">
        <v>1.3055555555555556</v>
      </c>
      <c r="Q605" s="391">
        <v>1.2930555555555556</v>
      </c>
      <c r="R605" s="391">
        <v>1.3618055555555555</v>
      </c>
      <c r="S605" s="391">
        <v>1.68125</v>
      </c>
      <c r="T605" s="391">
        <v>1.8645833333333333</v>
      </c>
      <c r="U605" s="391">
        <v>1.5840277777777778</v>
      </c>
      <c r="V605" s="391">
        <v>1.5840277777777778</v>
      </c>
      <c r="W605" s="142">
        <v>0.9486111111111111</v>
      </c>
      <c r="X605" s="391">
        <v>1.7180555555555554</v>
      </c>
      <c r="Y605" s="391">
        <v>1.7027777777777777</v>
      </c>
      <c r="Z605" s="391">
        <v>1.1625</v>
      </c>
      <c r="AA605" s="393">
        <v>1.8347222222222221</v>
      </c>
      <c r="AB605" s="134" t="s">
        <v>18231</v>
      </c>
      <c r="AC605" s="416">
        <v>1.5319444444444446</v>
      </c>
      <c r="AD605" s="147" t="s">
        <v>18232</v>
      </c>
      <c r="AE605" s="379">
        <v>1.95</v>
      </c>
      <c r="AF605" s="134" t="s">
        <v>18233</v>
      </c>
      <c r="AG605" s="379">
        <v>1.6055555555555556</v>
      </c>
      <c r="AH605" s="416">
        <v>1.7166666666666666</v>
      </c>
      <c r="AI605" s="391">
        <v>1.6770833333333333</v>
      </c>
      <c r="AJ605" s="128" t="s">
        <v>18234</v>
      </c>
      <c r="AK605" s="134" t="s">
        <v>18235</v>
      </c>
      <c r="AL605" s="379">
        <v>1.53125</v>
      </c>
      <c r="AM605" s="140">
        <v>0.09027777777777778</v>
      </c>
      <c r="AN605" s="130">
        <v>0.34652777777777777</v>
      </c>
      <c r="AO605" s="379">
        <v>1.5069444444444444</v>
      </c>
      <c r="AP605" s="128" t="s">
        <v>18236</v>
      </c>
      <c r="AQ605" s="128" t="s">
        <v>18237</v>
      </c>
      <c r="AR605" s="416">
        <v>1.4506944444444445</v>
      </c>
      <c r="AS605" s="134" t="s">
        <v>18238</v>
      </c>
      <c r="AT605" s="379">
        <v>1.4784722222222222</v>
      </c>
      <c r="AU605" s="128" t="s">
        <v>18239</v>
      </c>
      <c r="AV605" s="393">
        <v>1.4826388888888888</v>
      </c>
      <c r="AW605" s="134" t="s">
        <v>18240</v>
      </c>
      <c r="AX605" s="134" t="s">
        <v>18241</v>
      </c>
      <c r="AY605" s="128" t="s">
        <v>18242</v>
      </c>
      <c r="BA605" s="416">
        <v>1.1125</v>
      </c>
      <c r="BB605" s="379">
        <v>1.176388888888889</v>
      </c>
      <c r="BC605" s="422">
        <v>1.3645833333333333</v>
      </c>
      <c r="BD605" s="134" t="s">
        <v>18243</v>
      </c>
      <c r="BE605" s="128" t="s">
        <v>18244</v>
      </c>
      <c r="BF605" s="422"/>
      <c r="BG605" s="422"/>
      <c r="BH605" s="422"/>
    </row>
    <row r="606">
      <c r="A606" s="122">
        <f t="shared" si="3"/>
        <v>0</v>
      </c>
      <c r="B606" s="122">
        <f t="shared" si="4"/>
        <v>0</v>
      </c>
      <c r="C606" s="122">
        <f t="shared" si="5"/>
        <v>0</v>
      </c>
      <c r="D606" s="122">
        <f t="shared" si="6"/>
        <v>0</v>
      </c>
      <c r="E606" s="122">
        <f t="shared" si="2"/>
        <v>518</v>
      </c>
      <c r="F606" s="135" t="s">
        <v>18245</v>
      </c>
      <c r="H606" s="135" t="s">
        <v>18246</v>
      </c>
      <c r="I606" s="135" t="s">
        <v>18247</v>
      </c>
      <c r="J606" s="135" t="s">
        <v>18248</v>
      </c>
      <c r="L606" s="175" t="s">
        <v>18249</v>
      </c>
      <c r="M606" s="175" t="s">
        <v>18250</v>
      </c>
      <c r="N606" s="169" t="s">
        <v>18251</v>
      </c>
      <c r="O606" s="123" t="s">
        <v>18252</v>
      </c>
      <c r="P606" s="138" t="s">
        <v>18253</v>
      </c>
      <c r="Q606" s="138" t="s">
        <v>18254</v>
      </c>
      <c r="R606" s="138" t="s">
        <v>653</v>
      </c>
      <c r="S606" s="138" t="s">
        <v>18255</v>
      </c>
      <c r="T606" s="138" t="s">
        <v>18256</v>
      </c>
      <c r="U606" s="138" t="s">
        <v>18257</v>
      </c>
      <c r="V606" s="138" t="s">
        <v>18257</v>
      </c>
      <c r="W606" s="138" t="s">
        <v>18258</v>
      </c>
      <c r="X606" s="138" t="s">
        <v>18260</v>
      </c>
      <c r="Y606" s="138" t="s">
        <v>18261</v>
      </c>
      <c r="Z606" s="138" t="s">
        <v>18262</v>
      </c>
      <c r="AA606" s="128" t="s">
        <v>18263</v>
      </c>
      <c r="AB606" s="379">
        <v>1.7208333333333334</v>
      </c>
      <c r="AC606" s="128" t="s">
        <v>18264</v>
      </c>
      <c r="AD606" s="415">
        <v>1.6965277777777779</v>
      </c>
      <c r="AE606" s="134" t="s">
        <v>18265</v>
      </c>
      <c r="AF606" s="379">
        <v>1.6125</v>
      </c>
      <c r="AG606" s="134" t="s">
        <v>18266</v>
      </c>
      <c r="AH606" s="128" t="s">
        <v>18267</v>
      </c>
      <c r="AI606" s="138" t="s">
        <v>18001</v>
      </c>
      <c r="AJ606" s="393">
        <v>1.261111111111111</v>
      </c>
      <c r="AK606" s="379">
        <v>2.245833333333333</v>
      </c>
      <c r="AL606" s="134" t="s">
        <v>18268</v>
      </c>
      <c r="AM606" s="128" t="s">
        <v>18269</v>
      </c>
      <c r="AN606" s="134" t="s">
        <v>724</v>
      </c>
      <c r="AO606" s="134" t="s">
        <v>18270</v>
      </c>
      <c r="AP606" s="416">
        <v>1.1756944444444444</v>
      </c>
      <c r="AQ606" s="416">
        <v>1.207638888888889</v>
      </c>
      <c r="AR606" s="128" t="s">
        <v>18271</v>
      </c>
      <c r="AS606" s="379">
        <v>1.4375</v>
      </c>
      <c r="AT606" s="134" t="s">
        <v>18272</v>
      </c>
      <c r="AU606" s="416">
        <v>1.5875</v>
      </c>
      <c r="AV606" s="128" t="s">
        <v>18273</v>
      </c>
      <c r="AW606" s="379">
        <v>1.5229166666666667</v>
      </c>
      <c r="AX606" s="379">
        <v>1.2166666666666666</v>
      </c>
      <c r="AY606" s="140">
        <v>0.8770833333333333</v>
      </c>
      <c r="BA606" s="128" t="s">
        <v>872</v>
      </c>
      <c r="BB606" s="134" t="s">
        <v>18274</v>
      </c>
      <c r="BC606" s="141" t="s">
        <v>18275</v>
      </c>
      <c r="BD606" s="379">
        <v>1.4541666666666666</v>
      </c>
      <c r="BE606" s="416">
        <v>1.4034722222222222</v>
      </c>
      <c r="BF606" s="141"/>
      <c r="BG606" s="141"/>
      <c r="BH606" s="141"/>
    </row>
    <row r="607">
      <c r="A607" s="122">
        <f t="shared" si="3"/>
        <v>0</v>
      </c>
      <c r="B607" s="122">
        <f t="shared" si="4"/>
        <v>0</v>
      </c>
      <c r="C607" s="122">
        <f t="shared" si="5"/>
        <v>0</v>
      </c>
      <c r="D607" s="122">
        <f t="shared" si="6"/>
        <v>0</v>
      </c>
      <c r="E607" s="122">
        <f t="shared" si="2"/>
        <v>440</v>
      </c>
      <c r="F607" s="135" t="s">
        <v>18276</v>
      </c>
      <c r="H607" s="135" t="s">
        <v>18277</v>
      </c>
      <c r="I607" s="135" t="s">
        <v>18278</v>
      </c>
      <c r="J607" s="135" t="s">
        <v>18279</v>
      </c>
      <c r="L607" s="175" t="s">
        <v>18280</v>
      </c>
      <c r="M607" s="175" t="s">
        <v>18281</v>
      </c>
      <c r="N607" s="169" t="s">
        <v>18282</v>
      </c>
      <c r="O607" s="123" t="s">
        <v>18283</v>
      </c>
      <c r="P607" s="391">
        <v>1.3145833333333334</v>
      </c>
      <c r="Q607" s="391">
        <v>1.2979166666666666</v>
      </c>
      <c r="R607" s="391">
        <v>1.3645833333333333</v>
      </c>
      <c r="S607" s="391">
        <v>1.6916666666666667</v>
      </c>
      <c r="T607" s="391">
        <v>1.867361111111111</v>
      </c>
      <c r="U607" s="391">
        <v>1.5916666666666666</v>
      </c>
      <c r="V607" s="391">
        <v>1.5916666666666666</v>
      </c>
      <c r="W607" s="142">
        <v>0.95</v>
      </c>
      <c r="X607" s="391">
        <v>1.7236111111111112</v>
      </c>
      <c r="Y607" s="391">
        <v>1.7034722222222223</v>
      </c>
      <c r="Z607" s="391">
        <v>1.1652777777777779</v>
      </c>
      <c r="AA607" s="393">
        <v>1.8416666666666666</v>
      </c>
      <c r="AB607" s="379">
        <v>1.7243055555555555</v>
      </c>
      <c r="AC607" s="416">
        <v>1.5375</v>
      </c>
      <c r="AD607" s="147" t="s">
        <v>18284</v>
      </c>
      <c r="AE607" s="379">
        <v>1.9534722222222223</v>
      </c>
      <c r="AF607" s="134" t="s">
        <v>18285</v>
      </c>
      <c r="AG607" s="379">
        <v>1.6097222222222223</v>
      </c>
      <c r="AH607" s="416">
        <v>1.71875</v>
      </c>
      <c r="AI607" s="391">
        <v>1.6784722222222221</v>
      </c>
      <c r="AJ607" s="128" t="s">
        <v>18286</v>
      </c>
      <c r="AK607" s="134" t="s">
        <v>18287</v>
      </c>
      <c r="AL607" s="379">
        <v>1.5333333333333334</v>
      </c>
      <c r="AM607" s="140">
        <v>0.09305555555555556</v>
      </c>
      <c r="AN607" s="130">
        <v>0.3506944444444444</v>
      </c>
      <c r="AO607" s="379">
        <v>1.5125</v>
      </c>
      <c r="AP607" s="128" t="s">
        <v>18288</v>
      </c>
      <c r="AQ607" s="128" t="s">
        <v>18289</v>
      </c>
      <c r="AR607" s="416">
        <v>1.4555555555555555</v>
      </c>
      <c r="AS607" s="134" t="s">
        <v>18290</v>
      </c>
      <c r="AT607" s="379">
        <v>1.4847222222222223</v>
      </c>
      <c r="AU607" s="128" t="s">
        <v>18292</v>
      </c>
      <c r="AV607" s="393">
        <v>1.4854166666666666</v>
      </c>
      <c r="AW607" s="134" t="s">
        <v>18293</v>
      </c>
      <c r="AX607" s="134" t="s">
        <v>18294</v>
      </c>
      <c r="AY607" s="128" t="s">
        <v>18295</v>
      </c>
      <c r="BA607" s="416">
        <v>1.1159722222222221</v>
      </c>
      <c r="BB607" s="379">
        <v>1.179861111111111</v>
      </c>
      <c r="BC607" s="422">
        <v>1.3666666666666667</v>
      </c>
      <c r="BD607" s="134" t="s">
        <v>18296</v>
      </c>
      <c r="BE607" s="128" t="s">
        <v>18297</v>
      </c>
      <c r="BF607" s="422"/>
      <c r="BG607" s="422"/>
      <c r="BH607" s="422"/>
    </row>
    <row r="608">
      <c r="A608" s="122">
        <f t="shared" si="3"/>
        <v>0</v>
      </c>
      <c r="B608" s="122">
        <f t="shared" si="4"/>
        <v>0</v>
      </c>
      <c r="C608" s="122">
        <f t="shared" si="5"/>
        <v>0</v>
      </c>
      <c r="D608" s="122">
        <f t="shared" si="6"/>
        <v>0</v>
      </c>
      <c r="E608" s="122">
        <f t="shared" si="2"/>
        <v>542</v>
      </c>
      <c r="F608" s="135">
        <v>202.0</v>
      </c>
      <c r="H608" s="135">
        <v>202.0</v>
      </c>
      <c r="I608" s="135">
        <v>202.0</v>
      </c>
      <c r="J608" s="135">
        <v>202.0</v>
      </c>
      <c r="L608" s="175" t="s">
        <v>18298</v>
      </c>
      <c r="M608" s="175" t="s">
        <v>18299</v>
      </c>
      <c r="N608" s="169" t="s">
        <v>18300</v>
      </c>
      <c r="O608" s="123" t="s">
        <v>18301</v>
      </c>
      <c r="P608" s="138" t="s">
        <v>18302</v>
      </c>
      <c r="Q608" s="138" t="s">
        <v>18303</v>
      </c>
      <c r="R608" s="138" t="s">
        <v>18304</v>
      </c>
      <c r="S608" s="138" t="s">
        <v>728</v>
      </c>
      <c r="T608" s="138" t="s">
        <v>18305</v>
      </c>
      <c r="U608" s="138" t="s">
        <v>18306</v>
      </c>
      <c r="V608" s="138" t="s">
        <v>18306</v>
      </c>
      <c r="W608" s="138" t="s">
        <v>18307</v>
      </c>
      <c r="X608" s="138" t="s">
        <v>18308</v>
      </c>
      <c r="Y608" s="138" t="s">
        <v>13667</v>
      </c>
      <c r="Z608" s="138" t="s">
        <v>18309</v>
      </c>
      <c r="AA608" s="128" t="s">
        <v>18310</v>
      </c>
      <c r="AB608" s="134" t="s">
        <v>18311</v>
      </c>
      <c r="AC608" s="128" t="s">
        <v>18312</v>
      </c>
      <c r="AD608" s="415">
        <v>1.7055555555555555</v>
      </c>
      <c r="AE608" s="379">
        <v>1.9569444444444444</v>
      </c>
      <c r="AF608" s="379">
        <v>1.6159722222222221</v>
      </c>
      <c r="AG608" s="134" t="s">
        <v>18314</v>
      </c>
      <c r="AH608" s="128" t="s">
        <v>18315</v>
      </c>
      <c r="AI608" s="138" t="s">
        <v>18058</v>
      </c>
      <c r="AJ608" s="393">
        <v>1.2722222222222221</v>
      </c>
      <c r="AK608" s="379">
        <v>2.254166666666667</v>
      </c>
      <c r="AL608" s="134" t="s">
        <v>18316</v>
      </c>
      <c r="AM608" s="128" t="s">
        <v>18317</v>
      </c>
      <c r="AN608" s="134" t="s">
        <v>18318</v>
      </c>
      <c r="AO608" s="134" t="s">
        <v>18319</v>
      </c>
      <c r="AP608" s="416">
        <v>1.1777777777777778</v>
      </c>
      <c r="AQ608" s="416">
        <v>1.2104166666666667</v>
      </c>
      <c r="AR608" s="128" t="s">
        <v>18320</v>
      </c>
      <c r="AS608" s="379">
        <v>1.4395833333333334</v>
      </c>
      <c r="AT608" s="134" t="s">
        <v>18321</v>
      </c>
      <c r="AU608" s="416">
        <v>1.5944444444444446</v>
      </c>
      <c r="AV608" s="128" t="s">
        <v>18322</v>
      </c>
      <c r="AW608" s="379">
        <v>1.5319444444444446</v>
      </c>
      <c r="AX608" s="379">
        <v>1.2215277777777778</v>
      </c>
      <c r="AY608" s="140">
        <v>0.8847222222222222</v>
      </c>
      <c r="BA608" s="128" t="s">
        <v>18323</v>
      </c>
      <c r="BB608" s="134" t="s">
        <v>18324</v>
      </c>
      <c r="BC608" s="141" t="s">
        <v>18325</v>
      </c>
      <c r="BD608" s="379">
        <v>1.4673611111111111</v>
      </c>
      <c r="BE608" s="416">
        <v>1.4069444444444446</v>
      </c>
      <c r="BF608" s="141"/>
      <c r="BG608" s="141"/>
      <c r="BH608" s="141"/>
    </row>
    <row r="609">
      <c r="A609" s="122">
        <f t="shared" si="3"/>
        <v>0</v>
      </c>
      <c r="B609" s="122">
        <f t="shared" si="4"/>
        <v>0</v>
      </c>
      <c r="C609" s="122">
        <f t="shared" si="5"/>
        <v>0</v>
      </c>
      <c r="D609" s="122">
        <f t="shared" si="6"/>
        <v>0</v>
      </c>
      <c r="E609" s="122">
        <f t="shared" si="2"/>
        <v>358</v>
      </c>
      <c r="F609" s="135" t="s">
        <v>18326</v>
      </c>
      <c r="H609" s="135" t="s">
        <v>18327</v>
      </c>
      <c r="I609" s="135" t="s">
        <v>18328</v>
      </c>
      <c r="J609" s="135" t="s">
        <v>18329</v>
      </c>
      <c r="L609" s="175" t="s">
        <v>18330</v>
      </c>
      <c r="M609" s="175" t="s">
        <v>18331</v>
      </c>
      <c r="N609" s="169" t="s">
        <v>18332</v>
      </c>
      <c r="O609" s="123" t="s">
        <v>18333</v>
      </c>
      <c r="P609" s="391">
        <v>1.3159722222222223</v>
      </c>
      <c r="Q609" s="391">
        <v>1.3125</v>
      </c>
      <c r="R609" s="391">
        <v>1.3659722222222221</v>
      </c>
      <c r="S609" s="391">
        <v>1.6944444444444444</v>
      </c>
      <c r="T609" s="391">
        <v>1.8770833333333334</v>
      </c>
      <c r="U609" s="391">
        <v>1.5972222222222223</v>
      </c>
      <c r="V609" s="391">
        <v>1.5972222222222223</v>
      </c>
      <c r="W609" s="142">
        <v>0.9520833333333333</v>
      </c>
      <c r="X609" s="391">
        <v>1.7270833333333333</v>
      </c>
      <c r="Y609" s="391">
        <v>1.7069444444444444</v>
      </c>
      <c r="Z609" s="391">
        <v>1.1666666666666667</v>
      </c>
      <c r="AA609" s="393">
        <v>1.8451388888888889</v>
      </c>
      <c r="AB609" s="379">
        <v>1.7333333333333334</v>
      </c>
      <c r="AC609" s="416">
        <v>1.5430555555555556</v>
      </c>
      <c r="AD609" s="147" t="s">
        <v>18334</v>
      </c>
      <c r="AE609" s="134" t="s">
        <v>18335</v>
      </c>
      <c r="AF609" s="134" t="s">
        <v>18336</v>
      </c>
      <c r="AG609" s="379">
        <v>1.613888888888889</v>
      </c>
      <c r="AH609" s="416">
        <v>1.725</v>
      </c>
      <c r="AI609" s="391">
        <v>1.6909722222222223</v>
      </c>
      <c r="AJ609" s="128" t="s">
        <v>1292</v>
      </c>
      <c r="AK609" s="134" t="s">
        <v>18338</v>
      </c>
      <c r="AL609" s="379">
        <v>1.5368055555555555</v>
      </c>
      <c r="AM609" s="140">
        <v>0.10208333333333333</v>
      </c>
      <c r="AN609" s="130">
        <v>0.35208333333333336</v>
      </c>
      <c r="AO609" s="379">
        <v>1.5208333333333333</v>
      </c>
      <c r="AP609" s="128" t="s">
        <v>18339</v>
      </c>
      <c r="AQ609" s="128" t="s">
        <v>18340</v>
      </c>
      <c r="AR609" s="416">
        <v>1.4652777777777777</v>
      </c>
      <c r="AS609" s="134" t="s">
        <v>18341</v>
      </c>
      <c r="AT609" s="379">
        <v>1.4875</v>
      </c>
      <c r="AU609" s="128" t="s">
        <v>18342</v>
      </c>
      <c r="AV609" s="393">
        <v>1.4895833333333333</v>
      </c>
      <c r="AW609" s="134" t="s">
        <v>18343</v>
      </c>
      <c r="AX609" s="134" t="s">
        <v>18344</v>
      </c>
      <c r="AY609" s="128" t="s">
        <v>3920</v>
      </c>
      <c r="BA609" s="416">
        <v>1.117361111111111</v>
      </c>
      <c r="BB609" s="379">
        <v>1.1819444444444445</v>
      </c>
      <c r="BC609" s="422">
        <v>1.3715277777777777</v>
      </c>
      <c r="BD609" s="134" t="s">
        <v>15052</v>
      </c>
      <c r="BE609" s="128" t="s">
        <v>18345</v>
      </c>
      <c r="BF609" s="422"/>
      <c r="BG609" s="422"/>
      <c r="BH609" s="422"/>
    </row>
    <row r="610">
      <c r="A610" s="122">
        <f t="shared" si="3"/>
        <v>0</v>
      </c>
      <c r="B610" s="122">
        <f t="shared" si="4"/>
        <v>0</v>
      </c>
      <c r="C610" s="122">
        <f t="shared" si="5"/>
        <v>0</v>
      </c>
      <c r="D610" s="122">
        <f t="shared" si="6"/>
        <v>0</v>
      </c>
      <c r="E610" s="122">
        <f t="shared" si="2"/>
        <v>733</v>
      </c>
      <c r="F610" s="135" t="s">
        <v>18346</v>
      </c>
      <c r="H610" s="135" t="s">
        <v>18347</v>
      </c>
      <c r="I610" s="135" t="s">
        <v>18349</v>
      </c>
      <c r="J610" s="135" t="s">
        <v>18350</v>
      </c>
      <c r="L610" s="175" t="s">
        <v>18351</v>
      </c>
      <c r="M610" s="175" t="s">
        <v>18352</v>
      </c>
      <c r="N610" s="169" t="s">
        <v>18353</v>
      </c>
      <c r="O610" s="123" t="s">
        <v>18354</v>
      </c>
      <c r="P610" s="138" t="s">
        <v>18355</v>
      </c>
      <c r="Q610" s="138" t="s">
        <v>18356</v>
      </c>
      <c r="R610" s="138" t="s">
        <v>18357</v>
      </c>
      <c r="S610" s="138" t="s">
        <v>18358</v>
      </c>
      <c r="T610" s="138" t="s">
        <v>18359</v>
      </c>
      <c r="U610" s="138" t="s">
        <v>18360</v>
      </c>
      <c r="V610" s="138" t="s">
        <v>18360</v>
      </c>
      <c r="W610" s="138" t="s">
        <v>18361</v>
      </c>
      <c r="X610" s="138" t="s">
        <v>18362</v>
      </c>
      <c r="Y610" s="138" t="s">
        <v>18363</v>
      </c>
      <c r="Z610" s="138" t="s">
        <v>18364</v>
      </c>
      <c r="AA610" s="128" t="s">
        <v>18365</v>
      </c>
      <c r="AB610" s="134" t="s">
        <v>18366</v>
      </c>
      <c r="AC610" s="128" t="s">
        <v>18367</v>
      </c>
      <c r="AD610" s="415">
        <v>1.7118055555555556</v>
      </c>
      <c r="AE610" s="379">
        <v>1.9618055555555556</v>
      </c>
      <c r="AF610" s="379">
        <v>1.61875</v>
      </c>
      <c r="AG610" s="134" t="s">
        <v>18368</v>
      </c>
      <c r="AH610" s="128" t="s">
        <v>18369</v>
      </c>
      <c r="AI610" s="138" t="s">
        <v>18114</v>
      </c>
      <c r="AJ610" s="393">
        <v>1.2743055555555556</v>
      </c>
      <c r="AK610" s="379">
        <v>2.263888888888889</v>
      </c>
      <c r="AL610" s="134" t="s">
        <v>18370</v>
      </c>
      <c r="AM610" s="128" t="s">
        <v>18371</v>
      </c>
      <c r="AN610" s="134" t="s">
        <v>18372</v>
      </c>
      <c r="AO610" s="134" t="s">
        <v>18373</v>
      </c>
      <c r="AP610" s="416">
        <v>1.1805555555555556</v>
      </c>
      <c r="AQ610" s="416">
        <v>1.2215277777777778</v>
      </c>
      <c r="AR610" s="128" t="s">
        <v>18374</v>
      </c>
      <c r="AS610" s="379">
        <v>1.4465277777777779</v>
      </c>
      <c r="AT610" s="134" t="s">
        <v>18375</v>
      </c>
      <c r="AU610" s="416">
        <v>1.6034722222222222</v>
      </c>
      <c r="AV610" s="128" t="s">
        <v>18376</v>
      </c>
      <c r="AW610" s="379">
        <v>1.5361111111111112</v>
      </c>
      <c r="AX610" s="379">
        <v>1.2291666666666667</v>
      </c>
      <c r="AY610" s="140">
        <v>0.8895833333333333</v>
      </c>
      <c r="BA610" s="128" t="s">
        <v>18377</v>
      </c>
      <c r="BB610" s="134" t="s">
        <v>18378</v>
      </c>
      <c r="BC610" s="141" t="s">
        <v>18379</v>
      </c>
      <c r="BD610" s="379">
        <v>1.46875</v>
      </c>
      <c r="BE610" s="416">
        <v>1.4125</v>
      </c>
      <c r="BF610" s="141"/>
      <c r="BG610" s="141"/>
      <c r="BH610" s="141"/>
    </row>
    <row r="611">
      <c r="A611" s="122">
        <f t="shared" si="3"/>
        <v>0</v>
      </c>
      <c r="B611" s="122">
        <f t="shared" si="4"/>
        <v>0</v>
      </c>
      <c r="C611" s="122">
        <f t="shared" si="5"/>
        <v>0</v>
      </c>
      <c r="D611" s="122">
        <f t="shared" si="6"/>
        <v>0</v>
      </c>
      <c r="E611" s="122">
        <f t="shared" si="2"/>
        <v>227</v>
      </c>
      <c r="F611" s="135">
        <v>203.0</v>
      </c>
      <c r="H611" s="135">
        <v>203.0</v>
      </c>
      <c r="I611" s="135">
        <v>203.0</v>
      </c>
      <c r="J611" s="135">
        <v>203.0</v>
      </c>
      <c r="L611" s="175" t="s">
        <v>661</v>
      </c>
      <c r="M611" s="175" t="s">
        <v>661</v>
      </c>
      <c r="N611" s="169" t="s">
        <v>18381</v>
      </c>
      <c r="O611" s="123" t="s">
        <v>18382</v>
      </c>
      <c r="P611" s="391">
        <v>1.3208333333333333</v>
      </c>
      <c r="Q611" s="391">
        <v>1.3145833333333334</v>
      </c>
      <c r="R611" s="391">
        <v>1.36875</v>
      </c>
      <c r="S611" s="391">
        <v>1.695138888888889</v>
      </c>
      <c r="T611" s="391">
        <v>1.8909722222222223</v>
      </c>
      <c r="U611" s="391">
        <v>1.6020833333333333</v>
      </c>
      <c r="V611" s="391">
        <v>1.6020833333333333</v>
      </c>
      <c r="W611" s="142">
        <v>0.9534722222222223</v>
      </c>
      <c r="X611" s="391">
        <v>1.7402777777777778</v>
      </c>
      <c r="Y611" s="391">
        <v>1.7069444444444444</v>
      </c>
      <c r="Z611" s="391">
        <v>1.1680555555555556</v>
      </c>
      <c r="AA611" s="393">
        <v>1.8493055555555555</v>
      </c>
      <c r="AB611" s="379">
        <v>1.7402777777777778</v>
      </c>
      <c r="AC611" s="416">
        <v>1.5472222222222223</v>
      </c>
      <c r="AD611" s="147" t="s">
        <v>18383</v>
      </c>
      <c r="AE611" s="379">
        <v>1.9659722222222222</v>
      </c>
      <c r="AF611" s="134" t="s">
        <v>18384</v>
      </c>
      <c r="AG611" s="379">
        <v>1.617361111111111</v>
      </c>
      <c r="AH611" s="416">
        <v>1.7291666666666667</v>
      </c>
      <c r="AI611" s="391">
        <v>1.6972222222222222</v>
      </c>
      <c r="AJ611" s="128" t="s">
        <v>18385</v>
      </c>
      <c r="AK611" s="134" t="s">
        <v>18386</v>
      </c>
      <c r="AL611" s="379">
        <v>1.5444444444444445</v>
      </c>
      <c r="AM611" s="140">
        <v>0.10972222222222222</v>
      </c>
      <c r="AN611" s="130">
        <v>0.3590277777777778</v>
      </c>
      <c r="AO611" s="379">
        <v>1.5243055555555556</v>
      </c>
      <c r="AP611" s="128" t="s">
        <v>18387</v>
      </c>
      <c r="AQ611" s="128" t="s">
        <v>724</v>
      </c>
      <c r="AR611" s="416">
        <v>1.4756944444444444</v>
      </c>
      <c r="AS611" s="134" t="s">
        <v>18388</v>
      </c>
      <c r="AT611" s="379">
        <v>1.4979166666666666</v>
      </c>
      <c r="AU611" s="128" t="s">
        <v>18389</v>
      </c>
      <c r="AV611" s="393">
        <v>1.4930555555555556</v>
      </c>
      <c r="AW611" s="134" t="s">
        <v>18390</v>
      </c>
      <c r="AX611" s="134" t="s">
        <v>18391</v>
      </c>
      <c r="AY611" s="128" t="s">
        <v>18392</v>
      </c>
      <c r="BA611" s="416">
        <v>1.1222222222222222</v>
      </c>
      <c r="BB611" s="379">
        <v>1.1854166666666666</v>
      </c>
      <c r="BC611" s="422">
        <v>1.375</v>
      </c>
      <c r="BD611" s="134" t="s">
        <v>18393</v>
      </c>
      <c r="BE611" s="128" t="s">
        <v>18394</v>
      </c>
      <c r="BF611" s="422"/>
      <c r="BG611" s="422"/>
      <c r="BH611" s="422"/>
    </row>
    <row r="612">
      <c r="A612" s="122">
        <f t="shared" si="3"/>
        <v>0</v>
      </c>
      <c r="B612" s="122">
        <f t="shared" si="4"/>
        <v>0</v>
      </c>
      <c r="C612" s="122">
        <f t="shared" si="5"/>
        <v>0</v>
      </c>
      <c r="D612" s="122">
        <f t="shared" si="6"/>
        <v>0</v>
      </c>
      <c r="E612" s="122">
        <f t="shared" si="2"/>
        <v>448</v>
      </c>
      <c r="F612" s="135" t="s">
        <v>18396</v>
      </c>
      <c r="H612" s="135" t="s">
        <v>18397</v>
      </c>
      <c r="I612" s="135" t="s">
        <v>18398</v>
      </c>
      <c r="J612" s="135" t="s">
        <v>18399</v>
      </c>
      <c r="L612" s="175" t="s">
        <v>18400</v>
      </c>
      <c r="M612" s="175" t="s">
        <v>18401</v>
      </c>
      <c r="N612" s="169" t="s">
        <v>18402</v>
      </c>
      <c r="O612" s="123" t="s">
        <v>18403</v>
      </c>
      <c r="P612" s="138" t="s">
        <v>18404</v>
      </c>
      <c r="Q612" s="138" t="s">
        <v>18405</v>
      </c>
      <c r="R612" s="138" t="s">
        <v>4725</v>
      </c>
      <c r="S612" s="138" t="s">
        <v>18406</v>
      </c>
      <c r="T612" s="138" t="s">
        <v>18407</v>
      </c>
      <c r="U612" s="138" t="s">
        <v>18408</v>
      </c>
      <c r="V612" s="138" t="s">
        <v>18408</v>
      </c>
      <c r="W612" s="138" t="s">
        <v>18409</v>
      </c>
      <c r="X612" s="138" t="s">
        <v>18410</v>
      </c>
      <c r="Y612" s="138" t="s">
        <v>18411</v>
      </c>
      <c r="Z612" s="138" t="s">
        <v>12931</v>
      </c>
      <c r="AA612" s="128" t="s">
        <v>18412</v>
      </c>
      <c r="AB612" s="134" t="s">
        <v>18413</v>
      </c>
      <c r="AC612" s="128" t="s">
        <v>18414</v>
      </c>
      <c r="AD612" s="415">
        <v>1.7173611111111111</v>
      </c>
      <c r="AE612" s="134" t="s">
        <v>18415</v>
      </c>
      <c r="AF612" s="379">
        <v>1.625</v>
      </c>
      <c r="AG612" s="134" t="s">
        <v>18416</v>
      </c>
      <c r="AH612" s="128" t="s">
        <v>18417</v>
      </c>
      <c r="AI612" s="138" t="s">
        <v>18166</v>
      </c>
      <c r="AJ612" s="393">
        <v>1.275</v>
      </c>
      <c r="AK612" s="379">
        <v>2.2784722222222222</v>
      </c>
      <c r="AL612" s="134" t="s">
        <v>18419</v>
      </c>
      <c r="AM612" s="128" t="s">
        <v>18420</v>
      </c>
      <c r="AN612" s="134" t="s">
        <v>18421</v>
      </c>
      <c r="AO612" s="134" t="s">
        <v>18422</v>
      </c>
      <c r="AP612" s="416">
        <v>1.1847222222222222</v>
      </c>
      <c r="AQ612" s="416">
        <v>1.2236111111111112</v>
      </c>
      <c r="AR612" s="128" t="s">
        <v>18423</v>
      </c>
      <c r="AS612" s="379">
        <v>1.4520833333333334</v>
      </c>
      <c r="AT612" s="134" t="s">
        <v>18424</v>
      </c>
      <c r="AU612" s="416">
        <v>1.6118055555555555</v>
      </c>
      <c r="AV612" s="128" t="s">
        <v>18425</v>
      </c>
      <c r="AW612" s="379">
        <v>1.542361111111111</v>
      </c>
      <c r="AX612" s="379">
        <v>1.2375</v>
      </c>
      <c r="AY612" s="140">
        <v>0.8902777777777777</v>
      </c>
      <c r="BA612" s="128" t="s">
        <v>1055</v>
      </c>
      <c r="BB612" s="134" t="s">
        <v>18426</v>
      </c>
      <c r="BC612" s="141" t="s">
        <v>4374</v>
      </c>
      <c r="BD612" s="379">
        <v>1.46875</v>
      </c>
      <c r="BE612" s="416">
        <v>1.4243055555555555</v>
      </c>
      <c r="BF612" s="141"/>
      <c r="BG612" s="141"/>
      <c r="BH612" s="141"/>
    </row>
    <row r="613">
      <c r="A613" s="122">
        <f t="shared" si="3"/>
        <v>0</v>
      </c>
      <c r="B613" s="122">
        <f t="shared" si="4"/>
        <v>0</v>
      </c>
      <c r="C613" s="122">
        <f t="shared" si="5"/>
        <v>0</v>
      </c>
      <c r="D613" s="122">
        <f t="shared" si="6"/>
        <v>0</v>
      </c>
      <c r="E613" s="122">
        <f t="shared" si="2"/>
        <v>468</v>
      </c>
      <c r="F613" s="135" t="s">
        <v>18427</v>
      </c>
      <c r="H613" s="135" t="s">
        <v>18428</v>
      </c>
      <c r="I613" s="135" t="s">
        <v>18429</v>
      </c>
      <c r="J613" s="135" t="s">
        <v>18430</v>
      </c>
      <c r="L613" s="175" t="s">
        <v>18431</v>
      </c>
      <c r="M613" s="175" t="s">
        <v>615</v>
      </c>
      <c r="N613" s="169" t="s">
        <v>18432</v>
      </c>
      <c r="O613" s="123" t="s">
        <v>18433</v>
      </c>
      <c r="P613" s="391">
        <v>1.3222222222222222</v>
      </c>
      <c r="Q613" s="391">
        <v>1.3222222222222222</v>
      </c>
      <c r="R613" s="391">
        <v>1.3694444444444445</v>
      </c>
      <c r="S613" s="391">
        <v>1.7097222222222221</v>
      </c>
      <c r="T613" s="391">
        <v>1.8993055555555556</v>
      </c>
      <c r="U613" s="391">
        <v>1.6125</v>
      </c>
      <c r="V613" s="391">
        <v>1.6125</v>
      </c>
      <c r="W613" s="142">
        <v>0.9625</v>
      </c>
      <c r="X613" s="391">
        <v>1.7430555555555556</v>
      </c>
      <c r="Y613" s="391">
        <v>1.7138888888888888</v>
      </c>
      <c r="Z613" s="391">
        <v>1.1791666666666667</v>
      </c>
      <c r="AA613" s="393">
        <v>1.8527777777777779</v>
      </c>
      <c r="AB613" s="379">
        <v>1.7493055555555554</v>
      </c>
      <c r="AC613" s="416">
        <v>1.5520833333333333</v>
      </c>
      <c r="AD613" s="147" t="s">
        <v>18435</v>
      </c>
      <c r="AE613" s="379">
        <v>1.9715277777777778</v>
      </c>
      <c r="AF613" s="134" t="s">
        <v>18436</v>
      </c>
      <c r="AG613" s="379">
        <v>1.6194444444444445</v>
      </c>
      <c r="AH613" s="416">
        <v>1.7368055555555555</v>
      </c>
      <c r="AI613" s="391">
        <v>1.7069444444444444</v>
      </c>
      <c r="AJ613" s="128" t="s">
        <v>18437</v>
      </c>
      <c r="AK613" s="134" t="s">
        <v>18438</v>
      </c>
      <c r="AL613" s="379">
        <v>1.5479166666666666</v>
      </c>
      <c r="AM613" s="140">
        <v>0.1125</v>
      </c>
      <c r="AN613" s="130">
        <v>0.36666666666666664</v>
      </c>
      <c r="AO613" s="379">
        <v>1.5277777777777777</v>
      </c>
      <c r="AP613" s="128" t="s">
        <v>876</v>
      </c>
      <c r="AQ613" s="128" t="s">
        <v>18439</v>
      </c>
      <c r="AR613" s="416">
        <v>1.48125</v>
      </c>
      <c r="AS613" s="134" t="s">
        <v>18440</v>
      </c>
      <c r="AT613" s="379">
        <v>1.5006944444444446</v>
      </c>
      <c r="AU613" s="128" t="s">
        <v>18441</v>
      </c>
      <c r="AV613" s="393">
        <v>1.4972222222222222</v>
      </c>
      <c r="AW613" s="134" t="s">
        <v>18442</v>
      </c>
      <c r="AX613" s="134" t="s">
        <v>18443</v>
      </c>
      <c r="AY613" s="128" t="s">
        <v>18444</v>
      </c>
      <c r="BA613" s="416">
        <v>1.1243055555555554</v>
      </c>
      <c r="BB613" s="379">
        <v>1.1888888888888889</v>
      </c>
      <c r="BC613" s="422">
        <v>1.3784722222222223</v>
      </c>
      <c r="BD613" s="134" t="s">
        <v>18445</v>
      </c>
      <c r="BE613" s="128" t="s">
        <v>18446</v>
      </c>
      <c r="BF613" s="422"/>
      <c r="BG613" s="422"/>
      <c r="BH613" s="422"/>
    </row>
    <row r="614">
      <c r="A614" s="122">
        <f t="shared" si="3"/>
        <v>0</v>
      </c>
      <c r="B614" s="122">
        <f t="shared" si="4"/>
        <v>0</v>
      </c>
      <c r="C614" s="122">
        <f t="shared" si="5"/>
        <v>0</v>
      </c>
      <c r="D614" s="122">
        <f t="shared" si="6"/>
        <v>0</v>
      </c>
      <c r="E614" s="122">
        <f t="shared" si="2"/>
        <v>400</v>
      </c>
      <c r="F614" s="135">
        <v>204.0</v>
      </c>
      <c r="H614" s="135">
        <v>204.0</v>
      </c>
      <c r="I614" s="135">
        <v>204.0</v>
      </c>
      <c r="J614" s="135">
        <v>204.0</v>
      </c>
      <c r="L614" s="175" t="s">
        <v>615</v>
      </c>
      <c r="M614" s="175" t="s">
        <v>18448</v>
      </c>
      <c r="N614" s="169" t="s">
        <v>18449</v>
      </c>
      <c r="O614" s="123" t="s">
        <v>18450</v>
      </c>
      <c r="P614" s="138" t="s">
        <v>18451</v>
      </c>
      <c r="Q614" s="138" t="s">
        <v>18452</v>
      </c>
      <c r="R614" s="138" t="s">
        <v>18453</v>
      </c>
      <c r="S614" s="138" t="s">
        <v>18454</v>
      </c>
      <c r="T614" s="138" t="s">
        <v>18455</v>
      </c>
      <c r="U614" s="138" t="s">
        <v>655</v>
      </c>
      <c r="V614" s="138" t="s">
        <v>655</v>
      </c>
      <c r="W614" s="138" t="s">
        <v>18456</v>
      </c>
      <c r="X614" s="138" t="s">
        <v>18457</v>
      </c>
      <c r="Y614" s="138" t="s">
        <v>686</v>
      </c>
      <c r="Z614" s="138" t="s">
        <v>18458</v>
      </c>
      <c r="AA614" s="128" t="s">
        <v>18459</v>
      </c>
      <c r="AB614" s="134" t="s">
        <v>18460</v>
      </c>
      <c r="AC614" s="128" t="s">
        <v>18461</v>
      </c>
      <c r="AD614" s="415">
        <v>1.7256944444444444</v>
      </c>
      <c r="AE614" s="379">
        <v>1.975</v>
      </c>
      <c r="AF614" s="379">
        <v>1.6291666666666667</v>
      </c>
      <c r="AG614" s="134" t="s">
        <v>18462</v>
      </c>
      <c r="AH614" s="128" t="s">
        <v>1880</v>
      </c>
      <c r="AI614" s="138" t="s">
        <v>18219</v>
      </c>
      <c r="AJ614" s="393">
        <v>1.2798611111111111</v>
      </c>
      <c r="AK614" s="379">
        <v>2.282638888888889</v>
      </c>
      <c r="AL614" s="134" t="s">
        <v>18463</v>
      </c>
      <c r="AM614" s="128" t="s">
        <v>18464</v>
      </c>
      <c r="AN614" s="134" t="s">
        <v>18465</v>
      </c>
      <c r="AO614" s="134" t="s">
        <v>18466</v>
      </c>
      <c r="AP614" s="416">
        <v>1.1930555555555555</v>
      </c>
      <c r="AQ614" s="416">
        <v>1.2256944444444444</v>
      </c>
      <c r="AR614" s="128" t="s">
        <v>7352</v>
      </c>
      <c r="AS614" s="379">
        <v>1.4555555555555555</v>
      </c>
      <c r="AT614" s="134" t="s">
        <v>18467</v>
      </c>
      <c r="AU614" s="416">
        <v>1.6152777777777778</v>
      </c>
      <c r="AV614" s="128" t="s">
        <v>18468</v>
      </c>
      <c r="AW614" s="379">
        <v>1.5465277777777777</v>
      </c>
      <c r="AX614" s="379">
        <v>1.2472222222222222</v>
      </c>
      <c r="AY614" s="140">
        <v>0.8923611111111112</v>
      </c>
      <c r="BA614" s="128" t="s">
        <v>18469</v>
      </c>
      <c r="BB614" s="134" t="s">
        <v>18470</v>
      </c>
      <c r="BC614" s="141" t="s">
        <v>18471</v>
      </c>
      <c r="BD614" s="379">
        <v>1.4722222222222223</v>
      </c>
      <c r="BE614" s="416">
        <v>1.4284722222222221</v>
      </c>
      <c r="BF614" s="141"/>
      <c r="BG614" s="141"/>
      <c r="BH614" s="141"/>
    </row>
    <row r="615">
      <c r="A615" s="122">
        <f t="shared" si="3"/>
        <v>0</v>
      </c>
      <c r="B615" s="122">
        <f t="shared" si="4"/>
        <v>0</v>
      </c>
      <c r="C615" s="122">
        <f t="shared" si="5"/>
        <v>0</v>
      </c>
      <c r="D615" s="122">
        <f t="shared" si="6"/>
        <v>0</v>
      </c>
      <c r="E615" s="122">
        <f t="shared" si="2"/>
        <v>347</v>
      </c>
      <c r="F615" s="135" t="s">
        <v>18473</v>
      </c>
      <c r="H615" s="135" t="s">
        <v>18474</v>
      </c>
      <c r="I615" s="135" t="s">
        <v>18475</v>
      </c>
      <c r="J615" s="135" t="s">
        <v>18476</v>
      </c>
      <c r="L615" s="175" t="s">
        <v>18477</v>
      </c>
      <c r="M615" s="175" t="s">
        <v>18478</v>
      </c>
      <c r="N615" s="169" t="s">
        <v>18479</v>
      </c>
      <c r="O615" s="123" t="s">
        <v>18480</v>
      </c>
      <c r="P615" s="391">
        <v>1.3243055555555556</v>
      </c>
      <c r="Q615" s="391">
        <v>1.3243055555555556</v>
      </c>
      <c r="R615" s="391">
        <v>1.3708333333333333</v>
      </c>
      <c r="S615" s="391">
        <v>1.7159722222222222</v>
      </c>
      <c r="T615" s="391">
        <v>1.9034722222222222</v>
      </c>
      <c r="U615" s="391">
        <v>1.6180555555555556</v>
      </c>
      <c r="V615" s="391">
        <v>1.6180555555555556</v>
      </c>
      <c r="W615" s="142">
        <v>0.9638888888888889</v>
      </c>
      <c r="X615" s="391">
        <v>1.7472222222222222</v>
      </c>
      <c r="Y615" s="391">
        <v>1.7180555555555554</v>
      </c>
      <c r="Z615" s="391">
        <v>1.1805555555555556</v>
      </c>
      <c r="AA615" s="393">
        <v>1.8583333333333334</v>
      </c>
      <c r="AB615" s="379">
        <v>1.7520833333333334</v>
      </c>
      <c r="AC615" s="416">
        <v>1.55625</v>
      </c>
      <c r="AD615" s="147" t="s">
        <v>18481</v>
      </c>
      <c r="AE615" s="134" t="s">
        <v>18482</v>
      </c>
      <c r="AF615" s="134" t="s">
        <v>18483</v>
      </c>
      <c r="AG615" s="379">
        <v>1.6236111111111111</v>
      </c>
      <c r="AH615" s="416">
        <v>1.7486111111111111</v>
      </c>
      <c r="AI615" s="391">
        <v>1.7166666666666666</v>
      </c>
      <c r="AJ615" s="401">
        <v>1.2826388888888889</v>
      </c>
      <c r="AK615" s="134" t="s">
        <v>18484</v>
      </c>
      <c r="AL615" s="379">
        <v>1.5506944444444444</v>
      </c>
      <c r="AM615" s="140">
        <v>0.11388888888888889</v>
      </c>
      <c r="AN615" s="130">
        <v>0.3715277777777778</v>
      </c>
      <c r="AO615" s="379">
        <v>1.5347222222222223</v>
      </c>
      <c r="AP615" s="128" t="s">
        <v>18485</v>
      </c>
      <c r="AQ615" s="128" t="s">
        <v>18486</v>
      </c>
      <c r="AR615" s="416">
        <v>1.4902777777777778</v>
      </c>
      <c r="AS615" s="134" t="s">
        <v>18487</v>
      </c>
      <c r="AT615" s="379">
        <v>1.5041666666666667</v>
      </c>
      <c r="AU615" s="128" t="s">
        <v>18488</v>
      </c>
      <c r="AV615" s="393">
        <v>1.5020833333333334</v>
      </c>
      <c r="AW615" s="134" t="s">
        <v>18489</v>
      </c>
      <c r="AX615" s="134" t="s">
        <v>18490</v>
      </c>
      <c r="AY615" s="128" t="s">
        <v>18491</v>
      </c>
      <c r="BA615" s="416">
        <v>1.1243055555555554</v>
      </c>
      <c r="BB615" s="379">
        <v>1.1916666666666667</v>
      </c>
      <c r="BC615" s="422">
        <v>1.3798611111111112</v>
      </c>
      <c r="BD615" s="134" t="s">
        <v>18492</v>
      </c>
      <c r="BE615" s="128" t="s">
        <v>18493</v>
      </c>
      <c r="BF615" s="422"/>
      <c r="BG615" s="422"/>
      <c r="BH615" s="422"/>
    </row>
    <row r="616">
      <c r="A616" s="122">
        <f t="shared" si="3"/>
        <v>0</v>
      </c>
      <c r="B616" s="122">
        <f t="shared" si="4"/>
        <v>0</v>
      </c>
      <c r="C616" s="122">
        <f t="shared" si="5"/>
        <v>0</v>
      </c>
      <c r="D616" s="122">
        <f t="shared" si="6"/>
        <v>0</v>
      </c>
      <c r="E616" s="122">
        <f t="shared" si="2"/>
        <v>503</v>
      </c>
      <c r="F616" s="135" t="s">
        <v>18495</v>
      </c>
      <c r="H616" s="135" t="s">
        <v>18496</v>
      </c>
      <c r="I616" s="135" t="s">
        <v>18497</v>
      </c>
      <c r="J616" s="135" t="s">
        <v>18498</v>
      </c>
      <c r="L616" s="175" t="s">
        <v>18499</v>
      </c>
      <c r="M616" s="175" t="s">
        <v>661</v>
      </c>
      <c r="N616" s="169" t="s">
        <v>18500</v>
      </c>
      <c r="O616" s="123" t="s">
        <v>18501</v>
      </c>
      <c r="P616" s="138" t="s">
        <v>18502</v>
      </c>
      <c r="Q616" s="138" t="s">
        <v>18503</v>
      </c>
      <c r="R616" s="138" t="s">
        <v>18504</v>
      </c>
      <c r="S616" s="138" t="s">
        <v>18505</v>
      </c>
      <c r="T616" s="138" t="s">
        <v>18506</v>
      </c>
      <c r="U616" s="138" t="s">
        <v>18507</v>
      </c>
      <c r="V616" s="138" t="s">
        <v>18507</v>
      </c>
      <c r="W616" s="138" t="s">
        <v>18508</v>
      </c>
      <c r="X616" s="138" t="s">
        <v>18509</v>
      </c>
      <c r="Y616" s="138" t="s">
        <v>653</v>
      </c>
      <c r="Z616" s="138" t="s">
        <v>18510</v>
      </c>
      <c r="AA616" s="128" t="s">
        <v>18511</v>
      </c>
      <c r="AB616" s="134" t="s">
        <v>18512</v>
      </c>
      <c r="AC616" s="128" t="s">
        <v>18513</v>
      </c>
      <c r="AD616" s="415">
        <v>1.7305555555555556</v>
      </c>
      <c r="AE616" s="379">
        <v>1.9777777777777779</v>
      </c>
      <c r="AF616" s="379">
        <v>1.6319444444444444</v>
      </c>
      <c r="AG616" s="134" t="s">
        <v>18514</v>
      </c>
      <c r="AH616" s="128" t="s">
        <v>18515</v>
      </c>
      <c r="AI616" s="138" t="s">
        <v>18267</v>
      </c>
      <c r="AJ616" s="128" t="s">
        <v>18516</v>
      </c>
      <c r="AK616" s="379">
        <v>2.2916666666666665</v>
      </c>
      <c r="AL616" s="134" t="s">
        <v>18517</v>
      </c>
      <c r="AM616" s="128" t="s">
        <v>18518</v>
      </c>
      <c r="AN616" s="134" t="s">
        <v>18519</v>
      </c>
      <c r="AO616" s="134" t="s">
        <v>18520</v>
      </c>
      <c r="AP616" s="416">
        <v>1.19375</v>
      </c>
      <c r="AQ616" s="416">
        <v>1.2361111111111112</v>
      </c>
      <c r="AR616" s="128" t="s">
        <v>18521</v>
      </c>
      <c r="AS616" s="379">
        <v>1.4659722222222222</v>
      </c>
      <c r="AT616" s="134" t="s">
        <v>18522</v>
      </c>
      <c r="AU616" s="416">
        <v>1.6298611111111112</v>
      </c>
      <c r="AV616" s="128" t="s">
        <v>18523</v>
      </c>
      <c r="AW616" s="379">
        <v>1.5541666666666667</v>
      </c>
      <c r="AX616" s="379">
        <v>1.257638888888889</v>
      </c>
      <c r="AY616" s="140">
        <v>0.8958333333333334</v>
      </c>
      <c r="BA616" s="128" t="s">
        <v>18524</v>
      </c>
      <c r="BB616" s="134" t="s">
        <v>18525</v>
      </c>
      <c r="BC616" s="141" t="s">
        <v>4725</v>
      </c>
      <c r="BD616" s="379">
        <v>1.4770833333333333</v>
      </c>
      <c r="BE616" s="416">
        <v>1.4319444444444445</v>
      </c>
      <c r="BF616" s="141"/>
      <c r="BG616" s="141"/>
      <c r="BH616" s="141"/>
    </row>
    <row r="617">
      <c r="A617" s="122">
        <f t="shared" si="3"/>
        <v>0</v>
      </c>
      <c r="B617" s="122">
        <f t="shared" si="4"/>
        <v>0</v>
      </c>
      <c r="C617" s="122">
        <f t="shared" si="5"/>
        <v>0</v>
      </c>
      <c r="D617" s="122">
        <f t="shared" si="6"/>
        <v>0</v>
      </c>
      <c r="E617" s="122">
        <f t="shared" si="2"/>
        <v>224</v>
      </c>
      <c r="F617" s="135">
        <v>205.0</v>
      </c>
      <c r="H617" s="135">
        <v>205.0</v>
      </c>
      <c r="I617" s="135">
        <v>205.0</v>
      </c>
      <c r="J617" s="135">
        <v>205.0</v>
      </c>
      <c r="L617" s="175" t="s">
        <v>18527</v>
      </c>
      <c r="M617" s="175" t="s">
        <v>18528</v>
      </c>
      <c r="N617" s="169" t="s">
        <v>18529</v>
      </c>
      <c r="O617" s="123" t="s">
        <v>18530</v>
      </c>
      <c r="P617" s="391">
        <v>1.3263888888888888</v>
      </c>
      <c r="Q617" s="391">
        <v>1.33125</v>
      </c>
      <c r="R617" s="391">
        <v>1.3777777777777778</v>
      </c>
      <c r="S617" s="391">
        <v>1.7277777777777779</v>
      </c>
      <c r="T617" s="391">
        <v>1.9076388888888889</v>
      </c>
      <c r="U617" s="391">
        <v>1.6194444444444445</v>
      </c>
      <c r="V617" s="391">
        <v>1.6194444444444445</v>
      </c>
      <c r="W617" s="142">
        <v>0.9694444444444444</v>
      </c>
      <c r="X617" s="391">
        <v>1.7569444444444444</v>
      </c>
      <c r="Y617" s="391">
        <v>1.71875</v>
      </c>
      <c r="Z617" s="391">
        <v>1.1826388888888888</v>
      </c>
      <c r="AA617" s="393">
        <v>1.8625</v>
      </c>
      <c r="AB617" s="379">
        <v>1.7569444444444444</v>
      </c>
      <c r="AC617" s="416">
        <v>1.5590277777777777</v>
      </c>
      <c r="AD617" s="147" t="s">
        <v>18531</v>
      </c>
      <c r="AE617" s="134" t="s">
        <v>18532</v>
      </c>
      <c r="AF617" s="134" t="s">
        <v>18533</v>
      </c>
      <c r="AG617" s="379">
        <v>1.6284722222222223</v>
      </c>
      <c r="AH617" s="416">
        <v>1.7513888888888889</v>
      </c>
      <c r="AI617" s="391">
        <v>1.71875</v>
      </c>
      <c r="AJ617" s="393">
        <v>1.2854166666666667</v>
      </c>
      <c r="AK617" s="134" t="s">
        <v>18534</v>
      </c>
      <c r="AL617" s="379">
        <v>1.5583333333333333</v>
      </c>
      <c r="AM617" s="140">
        <v>0.12291666666666666</v>
      </c>
      <c r="AN617" s="130">
        <v>0.3729166666666667</v>
      </c>
      <c r="AO617" s="379">
        <v>1.542361111111111</v>
      </c>
      <c r="AP617" s="128" t="s">
        <v>872</v>
      </c>
      <c r="AQ617" s="128" t="s">
        <v>18535</v>
      </c>
      <c r="AR617" s="416">
        <v>1.4916666666666667</v>
      </c>
      <c r="AS617" s="134" t="s">
        <v>18536</v>
      </c>
      <c r="AT617" s="379">
        <v>1.5069444444444444</v>
      </c>
      <c r="AU617" s="128" t="s">
        <v>5839</v>
      </c>
      <c r="AV617" s="393">
        <v>1.5048611111111112</v>
      </c>
      <c r="AW617" s="134" t="s">
        <v>18537</v>
      </c>
      <c r="AX617" s="134" t="s">
        <v>18538</v>
      </c>
      <c r="AY617" s="128" t="s">
        <v>18539</v>
      </c>
      <c r="BA617" s="416">
        <v>1.1263888888888889</v>
      </c>
      <c r="BB617" s="379">
        <v>1.19375</v>
      </c>
      <c r="BC617" s="422">
        <v>1.382638888888889</v>
      </c>
      <c r="BD617" s="134" t="s">
        <v>18540</v>
      </c>
      <c r="BE617" s="128" t="s">
        <v>18541</v>
      </c>
      <c r="BF617" s="422"/>
      <c r="BG617" s="422"/>
      <c r="BH617" s="422"/>
    </row>
    <row r="618">
      <c r="A618" s="122">
        <f t="shared" si="3"/>
        <v>0</v>
      </c>
      <c r="B618" s="122">
        <f t="shared" si="4"/>
        <v>0</v>
      </c>
      <c r="C618" s="122">
        <f t="shared" si="5"/>
        <v>0</v>
      </c>
      <c r="D618" s="122">
        <f t="shared" si="6"/>
        <v>0</v>
      </c>
      <c r="E618" s="122">
        <f t="shared" si="2"/>
        <v>567</v>
      </c>
      <c r="F618" s="135" t="s">
        <v>18542</v>
      </c>
      <c r="H618" s="135" t="s">
        <v>18544</v>
      </c>
      <c r="I618" s="135" t="s">
        <v>18545</v>
      </c>
      <c r="J618" s="135" t="s">
        <v>18546</v>
      </c>
      <c r="L618" s="175" t="s">
        <v>18547</v>
      </c>
      <c r="M618" s="175" t="s">
        <v>615</v>
      </c>
      <c r="N618" s="169" t="s">
        <v>18548</v>
      </c>
      <c r="O618" s="123" t="s">
        <v>615</v>
      </c>
      <c r="P618" s="138" t="s">
        <v>18549</v>
      </c>
      <c r="Q618" s="138" t="s">
        <v>18550</v>
      </c>
      <c r="R618" s="138" t="s">
        <v>18551</v>
      </c>
      <c r="S618" s="138" t="s">
        <v>18552</v>
      </c>
      <c r="T618" s="138" t="s">
        <v>18553</v>
      </c>
      <c r="U618" s="138" t="s">
        <v>18554</v>
      </c>
      <c r="V618" s="138" t="s">
        <v>18554</v>
      </c>
      <c r="W618" s="138" t="s">
        <v>18555</v>
      </c>
      <c r="X618" s="138" t="s">
        <v>18556</v>
      </c>
      <c r="Y618" s="138" t="s">
        <v>728</v>
      </c>
      <c r="Z618" s="138" t="s">
        <v>18557</v>
      </c>
      <c r="AA618" s="128" t="s">
        <v>18558</v>
      </c>
      <c r="AB618" s="134" t="s">
        <v>18559</v>
      </c>
      <c r="AC618" s="128" t="s">
        <v>18560</v>
      </c>
      <c r="AD618" s="415">
        <v>1.7395833333333333</v>
      </c>
      <c r="AE618" s="379">
        <v>1.98125</v>
      </c>
      <c r="AF618" s="379">
        <v>1.6354166666666667</v>
      </c>
      <c r="AG618" s="134" t="s">
        <v>18561</v>
      </c>
      <c r="AH618" s="128" t="s">
        <v>18562</v>
      </c>
      <c r="AI618" s="138" t="s">
        <v>18315</v>
      </c>
      <c r="AJ618" s="128" t="s">
        <v>18563</v>
      </c>
      <c r="AK618" s="379">
        <v>2.3006944444444444</v>
      </c>
      <c r="AL618" s="134" t="s">
        <v>18564</v>
      </c>
      <c r="AM618" s="128" t="s">
        <v>18565</v>
      </c>
      <c r="AN618" s="134" t="s">
        <v>728</v>
      </c>
      <c r="AO618" s="134" t="s">
        <v>18566</v>
      </c>
      <c r="AP618" s="416">
        <v>1.2</v>
      </c>
      <c r="AQ618" s="416">
        <v>1.2395833333333333</v>
      </c>
      <c r="AR618" s="128" t="s">
        <v>18567</v>
      </c>
      <c r="AS618" s="379">
        <v>1.4694444444444446</v>
      </c>
      <c r="AT618" s="134" t="s">
        <v>18568</v>
      </c>
      <c r="AU618" s="416">
        <v>1.6423611111111112</v>
      </c>
      <c r="AV618" s="128" t="s">
        <v>18569</v>
      </c>
      <c r="AW618" s="379">
        <v>1.5618055555555554</v>
      </c>
      <c r="AX618" s="379">
        <v>1.2625</v>
      </c>
      <c r="AY618" s="140">
        <v>0.8972222222222223</v>
      </c>
      <c r="BA618" s="128" t="s">
        <v>18570</v>
      </c>
      <c r="BB618" s="134" t="s">
        <v>18571</v>
      </c>
      <c r="BC618" s="141" t="s">
        <v>18572</v>
      </c>
      <c r="BD618" s="379">
        <v>1.4868055555555555</v>
      </c>
      <c r="BE618" s="416">
        <v>1.4340277777777777</v>
      </c>
      <c r="BF618" s="141"/>
      <c r="BG618" s="141"/>
      <c r="BH618" s="141"/>
    </row>
    <row r="619">
      <c r="A619" s="122">
        <f t="shared" si="3"/>
        <v>0</v>
      </c>
      <c r="B619" s="122">
        <f t="shared" si="4"/>
        <v>0</v>
      </c>
      <c r="C619" s="122">
        <f t="shared" si="5"/>
        <v>0</v>
      </c>
      <c r="D619" s="122">
        <f t="shared" si="6"/>
        <v>0</v>
      </c>
      <c r="E619" s="122">
        <f t="shared" si="2"/>
        <v>365</v>
      </c>
      <c r="F619" s="135" t="s">
        <v>18574</v>
      </c>
      <c r="H619" s="135" t="s">
        <v>18575</v>
      </c>
      <c r="I619" s="135" t="s">
        <v>18576</v>
      </c>
      <c r="J619" s="135" t="s">
        <v>9387</v>
      </c>
      <c r="L619" s="175" t="s">
        <v>18577</v>
      </c>
      <c r="M619" s="175" t="s">
        <v>18578</v>
      </c>
      <c r="N619" s="169" t="s">
        <v>18579</v>
      </c>
      <c r="O619" s="123" t="s">
        <v>18580</v>
      </c>
      <c r="P619" s="391">
        <v>1.3291666666666666</v>
      </c>
      <c r="Q619" s="391">
        <v>1.332638888888889</v>
      </c>
      <c r="R619" s="391">
        <v>1.3798611111111112</v>
      </c>
      <c r="S619" s="391">
        <v>1.73125</v>
      </c>
      <c r="T619" s="391">
        <v>1.9131944444444444</v>
      </c>
      <c r="U619" s="391">
        <v>1.625</v>
      </c>
      <c r="V619" s="391">
        <v>1.625</v>
      </c>
      <c r="W619" s="142">
        <v>0.9763888888888889</v>
      </c>
      <c r="X619" s="391">
        <v>1.7645833333333334</v>
      </c>
      <c r="Y619" s="391">
        <v>1.7201388888888889</v>
      </c>
      <c r="Z619" s="391">
        <v>1.1868055555555554</v>
      </c>
      <c r="AA619" s="393">
        <v>1.8666666666666667</v>
      </c>
      <c r="AB619" s="379">
        <v>1.7625</v>
      </c>
      <c r="AC619" s="416">
        <v>1.5652777777777778</v>
      </c>
      <c r="AD619" s="147" t="s">
        <v>18581</v>
      </c>
      <c r="AE619" s="134" t="s">
        <v>18582</v>
      </c>
      <c r="AF619" s="134" t="s">
        <v>18583</v>
      </c>
      <c r="AG619" s="379">
        <v>1.632638888888889</v>
      </c>
      <c r="AH619" s="416">
        <v>1.7597222222222222</v>
      </c>
      <c r="AI619" s="391">
        <v>1.725</v>
      </c>
      <c r="AJ619" s="393">
        <v>1.2895833333333333</v>
      </c>
      <c r="AK619" s="134" t="s">
        <v>18584</v>
      </c>
      <c r="AL619" s="379">
        <v>1.5618055555555554</v>
      </c>
      <c r="AM619" s="140">
        <v>0.12569444444444444</v>
      </c>
      <c r="AN619" s="130">
        <v>0.3798611111111111</v>
      </c>
      <c r="AO619" s="379">
        <v>1.5465277777777777</v>
      </c>
      <c r="AP619" s="128" t="s">
        <v>4398</v>
      </c>
      <c r="AQ619" s="128" t="s">
        <v>18585</v>
      </c>
      <c r="AR619" s="416">
        <v>1.5013888888888889</v>
      </c>
      <c r="AS619" s="134" t="s">
        <v>18586</v>
      </c>
      <c r="AT619" s="379">
        <v>1.5104166666666667</v>
      </c>
      <c r="AU619" s="128" t="s">
        <v>18587</v>
      </c>
      <c r="AV619" s="393">
        <v>1.50625</v>
      </c>
      <c r="AW619" s="134" t="s">
        <v>18588</v>
      </c>
      <c r="AX619" s="134" t="s">
        <v>18589</v>
      </c>
      <c r="AY619" s="128" t="s">
        <v>18590</v>
      </c>
      <c r="BA619" s="416">
        <v>1.1291666666666667</v>
      </c>
      <c r="BB619" s="379">
        <v>1.1979166666666667</v>
      </c>
      <c r="BC619" s="422">
        <v>1.3847222222222222</v>
      </c>
      <c r="BD619" s="134" t="s">
        <v>18591</v>
      </c>
      <c r="BE619" s="128" t="s">
        <v>18592</v>
      </c>
      <c r="BF619" s="422"/>
      <c r="BG619" s="422"/>
      <c r="BH619" s="422"/>
    </row>
    <row r="620">
      <c r="A620" s="122">
        <f t="shared" si="3"/>
        <v>0</v>
      </c>
      <c r="B620" s="122">
        <f t="shared" si="4"/>
        <v>0</v>
      </c>
      <c r="C620" s="122">
        <f t="shared" si="5"/>
        <v>0</v>
      </c>
      <c r="D620" s="122">
        <f t="shared" si="6"/>
        <v>0</v>
      </c>
      <c r="E620" s="122">
        <f t="shared" si="2"/>
        <v>641</v>
      </c>
      <c r="F620" s="135">
        <v>206.0</v>
      </c>
      <c r="H620" s="135">
        <v>206.0</v>
      </c>
      <c r="I620" s="135">
        <v>206.0</v>
      </c>
      <c r="J620" s="135">
        <v>206.0</v>
      </c>
      <c r="L620" s="175" t="s">
        <v>18594</v>
      </c>
      <c r="M620" s="175" t="s">
        <v>18595</v>
      </c>
      <c r="N620" s="169" t="s">
        <v>18596</v>
      </c>
      <c r="O620" s="123" t="s">
        <v>661</v>
      </c>
      <c r="P620" s="138" t="s">
        <v>18597</v>
      </c>
      <c r="Q620" s="138" t="s">
        <v>18598</v>
      </c>
      <c r="R620" s="138" t="s">
        <v>18599</v>
      </c>
      <c r="S620" s="138" t="s">
        <v>18600</v>
      </c>
      <c r="T620" s="138" t="s">
        <v>18455</v>
      </c>
      <c r="U620" s="138" t="s">
        <v>18601</v>
      </c>
      <c r="V620" s="138" t="s">
        <v>18601</v>
      </c>
      <c r="W620" s="138" t="s">
        <v>18602</v>
      </c>
      <c r="X620" s="138" t="s">
        <v>18603</v>
      </c>
      <c r="Y620" s="138" t="s">
        <v>18604</v>
      </c>
      <c r="Z620" s="138" t="s">
        <v>18605</v>
      </c>
      <c r="AA620" s="128" t="s">
        <v>18606</v>
      </c>
      <c r="AB620" s="134" t="s">
        <v>18607</v>
      </c>
      <c r="AC620" s="128" t="s">
        <v>18608</v>
      </c>
      <c r="AD620" s="415">
        <v>1.7465277777777777</v>
      </c>
      <c r="AE620" s="379">
        <v>1.9854166666666666</v>
      </c>
      <c r="AF620" s="379">
        <v>1.6388888888888888</v>
      </c>
      <c r="AG620" s="134" t="s">
        <v>18609</v>
      </c>
      <c r="AH620" s="128" t="s">
        <v>18610</v>
      </c>
      <c r="AI620" s="138" t="s">
        <v>18369</v>
      </c>
      <c r="AJ620" s="128" t="s">
        <v>18611</v>
      </c>
      <c r="AK620" s="379">
        <v>2.30625</v>
      </c>
      <c r="AL620" s="134" t="s">
        <v>18612</v>
      </c>
      <c r="AM620" s="128" t="s">
        <v>18613</v>
      </c>
      <c r="AN620" s="134" t="s">
        <v>18614</v>
      </c>
      <c r="AO620" s="134" t="s">
        <v>18615</v>
      </c>
      <c r="AP620" s="416">
        <v>1.2034722222222223</v>
      </c>
      <c r="AQ620" s="416">
        <v>1.242361111111111</v>
      </c>
      <c r="AR620" s="128" t="s">
        <v>18616</v>
      </c>
      <c r="AS620" s="379">
        <v>1.4722222222222223</v>
      </c>
      <c r="AT620" s="134" t="s">
        <v>18617</v>
      </c>
      <c r="AU620" s="416">
        <v>1.64375</v>
      </c>
      <c r="AV620" s="128" t="s">
        <v>18618</v>
      </c>
      <c r="AW620" s="379">
        <v>1.5638888888888889</v>
      </c>
      <c r="AX620" s="379">
        <v>1.2652777777777777</v>
      </c>
      <c r="AY620" s="140">
        <v>0.9</v>
      </c>
      <c r="BA620" s="128" t="s">
        <v>876</v>
      </c>
      <c r="BB620" s="134" t="s">
        <v>18620</v>
      </c>
      <c r="BC620" s="141" t="s">
        <v>18621</v>
      </c>
      <c r="BD620" s="379">
        <v>1.49375</v>
      </c>
      <c r="BE620" s="416">
        <v>1.4361111111111111</v>
      </c>
      <c r="BF620" s="141"/>
      <c r="BG620" s="141"/>
      <c r="BH620" s="141"/>
    </row>
    <row r="621">
      <c r="A621" s="122">
        <f t="shared" si="3"/>
        <v>0</v>
      </c>
      <c r="B621" s="122">
        <f t="shared" si="4"/>
        <v>0</v>
      </c>
      <c r="C621" s="122">
        <f t="shared" si="5"/>
        <v>0</v>
      </c>
      <c r="D621" s="122">
        <f t="shared" si="6"/>
        <v>0</v>
      </c>
      <c r="E621" s="122">
        <f t="shared" si="2"/>
        <v>352</v>
      </c>
      <c r="F621" s="135" t="s">
        <v>18622</v>
      </c>
      <c r="H621" s="135" t="s">
        <v>18623</v>
      </c>
      <c r="I621" s="135" t="s">
        <v>18624</v>
      </c>
      <c r="J621" s="135" t="s">
        <v>18625</v>
      </c>
      <c r="L621" s="175" t="s">
        <v>18626</v>
      </c>
      <c r="M621" s="175" t="s">
        <v>18627</v>
      </c>
      <c r="N621" s="169" t="s">
        <v>661</v>
      </c>
      <c r="O621" s="123" t="s">
        <v>18628</v>
      </c>
      <c r="P621" s="391">
        <v>1.3319444444444444</v>
      </c>
      <c r="Q621" s="391">
        <v>1.3409722222222222</v>
      </c>
      <c r="R621" s="391">
        <v>1.3847222222222222</v>
      </c>
      <c r="S621" s="391">
        <v>1.7381944444444444</v>
      </c>
      <c r="T621" s="391">
        <v>1.9201388888888888</v>
      </c>
      <c r="U621" s="391">
        <v>1.6270833333333334</v>
      </c>
      <c r="V621" s="391">
        <v>1.6270833333333334</v>
      </c>
      <c r="W621" s="142">
        <v>0.9847222222222223</v>
      </c>
      <c r="X621" s="391">
        <v>1.770138888888889</v>
      </c>
      <c r="Y621" s="391">
        <v>1.7229166666666667</v>
      </c>
      <c r="Z621" s="391">
        <v>1.1930555555555555</v>
      </c>
      <c r="AA621" s="393">
        <v>1.8736111111111111</v>
      </c>
      <c r="AB621" s="379">
        <v>1.7673611111111112</v>
      </c>
      <c r="AC621" s="416">
        <v>1.5708333333333333</v>
      </c>
      <c r="AD621" s="147" t="s">
        <v>18629</v>
      </c>
      <c r="AE621" s="134" t="s">
        <v>18630</v>
      </c>
      <c r="AF621" s="134" t="s">
        <v>18631</v>
      </c>
      <c r="AG621" s="379">
        <v>1.6347222222222222</v>
      </c>
      <c r="AH621" s="416">
        <v>1.761111111111111</v>
      </c>
      <c r="AI621" s="391">
        <v>1.7291666666666667</v>
      </c>
      <c r="AJ621" s="393">
        <v>1.2979166666666666</v>
      </c>
      <c r="AK621" s="134" t="s">
        <v>18632</v>
      </c>
      <c r="AL621" s="379">
        <v>1.56875</v>
      </c>
      <c r="AM621" s="140">
        <v>0.12777777777777777</v>
      </c>
      <c r="AN621" s="130">
        <v>0.38333333333333336</v>
      </c>
      <c r="AO621" s="379">
        <v>1.551388888888889</v>
      </c>
      <c r="AP621" s="128" t="s">
        <v>4329</v>
      </c>
      <c r="AQ621" s="128" t="s">
        <v>18633</v>
      </c>
      <c r="AR621" s="416">
        <v>1.5145833333333334</v>
      </c>
      <c r="AS621" s="134" t="s">
        <v>3764</v>
      </c>
      <c r="AT621" s="379">
        <v>1.5152777777777777</v>
      </c>
      <c r="AU621" s="128" t="s">
        <v>5839</v>
      </c>
      <c r="AV621" s="393">
        <v>1.511111111111111</v>
      </c>
      <c r="AW621" s="134" t="s">
        <v>18634</v>
      </c>
      <c r="AX621" s="134" t="s">
        <v>18635</v>
      </c>
      <c r="AY621" s="128" t="s">
        <v>18636</v>
      </c>
      <c r="BA621" s="416">
        <v>1.13125</v>
      </c>
      <c r="BB621" s="379">
        <v>1.2020833333333334</v>
      </c>
      <c r="BC621" s="422">
        <v>1.386111111111111</v>
      </c>
      <c r="BD621" s="134" t="s">
        <v>18637</v>
      </c>
      <c r="BE621" s="128" t="s">
        <v>18638</v>
      </c>
      <c r="BF621" s="422"/>
      <c r="BG621" s="422"/>
      <c r="BH621" s="422"/>
    </row>
    <row r="622">
      <c r="A622" s="122">
        <f t="shared" si="3"/>
        <v>0</v>
      </c>
      <c r="B622" s="122">
        <f t="shared" si="4"/>
        <v>0</v>
      </c>
      <c r="C622" s="122">
        <f t="shared" si="5"/>
        <v>0</v>
      </c>
      <c r="D622" s="122">
        <f t="shared" si="6"/>
        <v>0</v>
      </c>
      <c r="E622" s="122">
        <f t="shared" si="2"/>
        <v>706</v>
      </c>
      <c r="F622" s="135" t="s">
        <v>18640</v>
      </c>
      <c r="H622" s="135" t="s">
        <v>18641</v>
      </c>
      <c r="I622" s="135" t="s">
        <v>18642</v>
      </c>
      <c r="J622" s="135" t="s">
        <v>18643</v>
      </c>
      <c r="L622" s="175" t="s">
        <v>661</v>
      </c>
      <c r="M622" s="175" t="s">
        <v>18644</v>
      </c>
      <c r="N622" s="169" t="s">
        <v>18645</v>
      </c>
      <c r="O622" s="123" t="s">
        <v>18646</v>
      </c>
      <c r="P622" s="138" t="s">
        <v>18647</v>
      </c>
      <c r="Q622" s="138" t="s">
        <v>18648</v>
      </c>
      <c r="R622" s="138" t="s">
        <v>18649</v>
      </c>
      <c r="S622" s="138" t="s">
        <v>18650</v>
      </c>
      <c r="T622" s="138" t="s">
        <v>18651</v>
      </c>
      <c r="U622" s="138" t="s">
        <v>18652</v>
      </c>
      <c r="V622" s="138" t="s">
        <v>18652</v>
      </c>
      <c r="W622" s="138" t="s">
        <v>13198</v>
      </c>
      <c r="X622" s="138" t="s">
        <v>18653</v>
      </c>
      <c r="Y622" s="138" t="s">
        <v>18654</v>
      </c>
      <c r="Z622" s="138" t="s">
        <v>18655</v>
      </c>
      <c r="AA622" s="128" t="s">
        <v>18656</v>
      </c>
      <c r="AB622" s="134" t="s">
        <v>18657</v>
      </c>
      <c r="AC622" s="128" t="s">
        <v>18658</v>
      </c>
      <c r="AD622" s="415">
        <v>1.75</v>
      </c>
      <c r="AE622" s="379">
        <v>1.992361111111111</v>
      </c>
      <c r="AF622" s="379">
        <v>1.6416666666666666</v>
      </c>
      <c r="AG622" s="134" t="s">
        <v>18659</v>
      </c>
      <c r="AH622" s="128" t="s">
        <v>18660</v>
      </c>
      <c r="AI622" s="138" t="s">
        <v>18417</v>
      </c>
      <c r="AJ622" s="128" t="s">
        <v>18661</v>
      </c>
      <c r="AK622" s="379">
        <v>2.3125</v>
      </c>
      <c r="AL622" s="134" t="s">
        <v>18662</v>
      </c>
      <c r="AM622" s="128" t="s">
        <v>18663</v>
      </c>
      <c r="AN622" s="134" t="s">
        <v>18664</v>
      </c>
      <c r="AO622" s="134" t="s">
        <v>18665</v>
      </c>
      <c r="AP622" s="416">
        <v>1.2048611111111112</v>
      </c>
      <c r="AQ622" s="416">
        <v>1.2444444444444445</v>
      </c>
      <c r="AR622" s="128" t="s">
        <v>18666</v>
      </c>
      <c r="AS622" s="379">
        <v>1.476388888888889</v>
      </c>
      <c r="AT622" s="134" t="s">
        <v>18667</v>
      </c>
      <c r="AU622" s="416">
        <v>1.6576388888888889</v>
      </c>
      <c r="AV622" s="128" t="s">
        <v>655</v>
      </c>
      <c r="AW622" s="379">
        <v>1.5645833333333334</v>
      </c>
      <c r="AX622" s="379">
        <v>1.2673611111111112</v>
      </c>
      <c r="AY622" s="140">
        <v>0.9020833333333333</v>
      </c>
      <c r="BA622" s="128" t="s">
        <v>1055</v>
      </c>
      <c r="BB622" s="134" t="s">
        <v>18669</v>
      </c>
      <c r="BC622" s="141" t="s">
        <v>18670</v>
      </c>
      <c r="BD622" s="379">
        <v>1.4972222222222222</v>
      </c>
      <c r="BE622" s="416">
        <v>1.4416666666666667</v>
      </c>
      <c r="BF622" s="141"/>
      <c r="BG622" s="141"/>
      <c r="BH622" s="141"/>
    </row>
    <row r="623">
      <c r="A623" s="122">
        <f t="shared" si="3"/>
        <v>0</v>
      </c>
      <c r="B623" s="122">
        <f t="shared" si="4"/>
        <v>0</v>
      </c>
      <c r="C623" s="122">
        <f t="shared" si="5"/>
        <v>0</v>
      </c>
      <c r="D623" s="122">
        <f t="shared" si="6"/>
        <v>0</v>
      </c>
      <c r="E623" s="122">
        <f t="shared" si="2"/>
        <v>259</v>
      </c>
      <c r="F623" s="135">
        <v>207.0</v>
      </c>
      <c r="H623" s="135">
        <v>207.0</v>
      </c>
      <c r="I623" s="135">
        <v>207.0</v>
      </c>
      <c r="J623" s="135">
        <v>207.0</v>
      </c>
      <c r="L623" s="175" t="s">
        <v>18671</v>
      </c>
      <c r="M623" s="175" t="s">
        <v>18672</v>
      </c>
      <c r="N623" s="169" t="s">
        <v>18673</v>
      </c>
      <c r="O623" s="123" t="s">
        <v>18674</v>
      </c>
      <c r="P623" s="391">
        <v>1.3402777777777777</v>
      </c>
      <c r="Q623" s="391">
        <v>1.3506944444444444</v>
      </c>
      <c r="R623" s="391">
        <v>1.3854166666666667</v>
      </c>
      <c r="S623" s="391">
        <v>1.7493055555555554</v>
      </c>
      <c r="T623" s="391">
        <v>1.9222222222222223</v>
      </c>
      <c r="U623" s="391">
        <v>1.6388888888888888</v>
      </c>
      <c r="V623" s="391">
        <v>1.6388888888888888</v>
      </c>
      <c r="W623" s="142">
        <v>0.9909722222222223</v>
      </c>
      <c r="X623" s="391">
        <v>1.7770833333333333</v>
      </c>
      <c r="Y623" s="391">
        <v>1.7243055555555555</v>
      </c>
      <c r="Z623" s="391">
        <v>1.1965277777777779</v>
      </c>
      <c r="AA623" s="393">
        <v>1.8784722222222223</v>
      </c>
      <c r="AB623" s="379">
        <v>1.7722222222222221</v>
      </c>
      <c r="AC623" s="416">
        <v>1.5840277777777778</v>
      </c>
      <c r="AD623" s="147" t="s">
        <v>18675</v>
      </c>
      <c r="AE623" s="379">
        <v>1.9979166666666666</v>
      </c>
      <c r="AF623" s="134" t="s">
        <v>18676</v>
      </c>
      <c r="AG623" s="379">
        <v>1.6375</v>
      </c>
      <c r="AH623" s="416">
        <v>1.7618055555555556</v>
      </c>
      <c r="AI623" s="391">
        <v>1.7368055555555555</v>
      </c>
      <c r="AJ623" s="393">
        <v>1.2993055555555555</v>
      </c>
      <c r="AK623" s="134" t="s">
        <v>18677</v>
      </c>
      <c r="AL623" s="379">
        <v>1.5722222222222222</v>
      </c>
      <c r="AM623" s="140">
        <v>0.13194444444444445</v>
      </c>
      <c r="AN623" s="130">
        <v>0.3902777777777778</v>
      </c>
      <c r="AO623" s="379">
        <v>1.5555555555555556</v>
      </c>
      <c r="AP623" s="128" t="s">
        <v>1826</v>
      </c>
      <c r="AQ623" s="128" t="s">
        <v>18678</v>
      </c>
      <c r="AR623" s="416">
        <v>1.51875</v>
      </c>
      <c r="AS623" s="134" t="s">
        <v>18679</v>
      </c>
      <c r="AT623" s="379">
        <v>1.5208333333333333</v>
      </c>
      <c r="AU623" s="128" t="s">
        <v>18680</v>
      </c>
      <c r="AV623" s="393">
        <v>1.520138888888889</v>
      </c>
      <c r="AW623" s="134" t="s">
        <v>18682</v>
      </c>
      <c r="AX623" s="134" t="s">
        <v>18683</v>
      </c>
      <c r="AY623" s="128" t="s">
        <v>15827</v>
      </c>
      <c r="BA623" s="416">
        <v>1.132638888888889</v>
      </c>
      <c r="BB623" s="379">
        <v>1.2034722222222223</v>
      </c>
      <c r="BC623" s="422">
        <v>1.39375</v>
      </c>
      <c r="BD623" s="134" t="s">
        <v>18684</v>
      </c>
      <c r="BE623" s="128" t="s">
        <v>18685</v>
      </c>
      <c r="BF623" s="422"/>
      <c r="BG623" s="422"/>
      <c r="BH623" s="422"/>
    </row>
    <row r="624">
      <c r="A624" s="122">
        <f t="shared" si="3"/>
        <v>0</v>
      </c>
      <c r="B624" s="122">
        <f t="shared" si="4"/>
        <v>0</v>
      </c>
      <c r="C624" s="122">
        <f t="shared" si="5"/>
        <v>0</v>
      </c>
      <c r="D624" s="122">
        <f t="shared" si="6"/>
        <v>0</v>
      </c>
      <c r="E624" s="122">
        <f t="shared" si="2"/>
        <v>625</v>
      </c>
      <c r="F624" s="135" t="s">
        <v>18686</v>
      </c>
      <c r="H624" s="135" t="s">
        <v>18687</v>
      </c>
      <c r="I624" s="135" t="s">
        <v>18688</v>
      </c>
      <c r="J624" s="135" t="s">
        <v>18689</v>
      </c>
      <c r="L624" s="175" t="s">
        <v>615</v>
      </c>
      <c r="M624" s="175" t="s">
        <v>18690</v>
      </c>
      <c r="N624" s="169" t="s">
        <v>615</v>
      </c>
      <c r="O624" s="123" t="s">
        <v>18691</v>
      </c>
      <c r="P624" s="138" t="s">
        <v>18692</v>
      </c>
      <c r="Q624" s="138" t="s">
        <v>18693</v>
      </c>
      <c r="R624" s="138" t="s">
        <v>18694</v>
      </c>
      <c r="S624" s="138" t="s">
        <v>18695</v>
      </c>
      <c r="T624" s="138" t="s">
        <v>18696</v>
      </c>
      <c r="U624" s="138" t="s">
        <v>18697</v>
      </c>
      <c r="V624" s="138" t="s">
        <v>18697</v>
      </c>
      <c r="W624" s="138" t="s">
        <v>18698</v>
      </c>
      <c r="X624" s="138" t="s">
        <v>18699</v>
      </c>
      <c r="Y624" s="138" t="s">
        <v>18700</v>
      </c>
      <c r="Z624" s="138" t="s">
        <v>18701</v>
      </c>
      <c r="AA624" s="128" t="s">
        <v>18702</v>
      </c>
      <c r="AB624" s="379">
        <v>1.7784722222222222</v>
      </c>
      <c r="AC624" s="128" t="s">
        <v>18703</v>
      </c>
      <c r="AD624" s="415">
        <v>1.757638888888889</v>
      </c>
      <c r="AE624" s="134" t="s">
        <v>18704</v>
      </c>
      <c r="AF624" s="379">
        <v>1.645138888888889</v>
      </c>
      <c r="AG624" s="134" t="s">
        <v>18705</v>
      </c>
      <c r="AH624" s="128" t="s">
        <v>18706</v>
      </c>
      <c r="AI624" s="138" t="s">
        <v>1880</v>
      </c>
      <c r="AJ624" s="128" t="s">
        <v>18707</v>
      </c>
      <c r="AK624" s="379">
        <v>2.3208333333333333</v>
      </c>
      <c r="AL624" s="134" t="s">
        <v>18708</v>
      </c>
      <c r="AM624" s="128" t="s">
        <v>18709</v>
      </c>
      <c r="AN624" s="134" t="s">
        <v>18710</v>
      </c>
      <c r="AO624" s="134" t="s">
        <v>18711</v>
      </c>
      <c r="AP624" s="416">
        <v>1.20625</v>
      </c>
      <c r="AQ624" s="416">
        <v>1.2486111111111111</v>
      </c>
      <c r="AR624" s="128" t="s">
        <v>18712</v>
      </c>
      <c r="AS624" s="379">
        <v>1.476388888888889</v>
      </c>
      <c r="AT624" s="134" t="s">
        <v>18713</v>
      </c>
      <c r="AU624" s="416">
        <v>1.6604166666666667</v>
      </c>
      <c r="AV624" s="128" t="s">
        <v>18714</v>
      </c>
      <c r="AW624" s="379">
        <v>1.5666666666666667</v>
      </c>
      <c r="AX624" s="379">
        <v>1.2784722222222222</v>
      </c>
      <c r="AY624" s="140">
        <v>0.9055555555555556</v>
      </c>
      <c r="BA624" s="128" t="s">
        <v>18716</v>
      </c>
      <c r="BB624" s="134" t="s">
        <v>18717</v>
      </c>
      <c r="BC624" s="141" t="s">
        <v>18718</v>
      </c>
      <c r="BD624" s="379">
        <v>1.5097222222222222</v>
      </c>
      <c r="BE624" s="416">
        <v>1.448611111111111</v>
      </c>
      <c r="BF624" s="141"/>
      <c r="BG624" s="141"/>
      <c r="BH624" s="141"/>
    </row>
    <row r="625">
      <c r="A625" s="122">
        <f t="shared" si="3"/>
        <v>0</v>
      </c>
      <c r="B625" s="122">
        <f t="shared" si="4"/>
        <v>0</v>
      </c>
      <c r="C625" s="122">
        <f t="shared" si="5"/>
        <v>0</v>
      </c>
      <c r="D625" s="122">
        <f t="shared" si="6"/>
        <v>0</v>
      </c>
      <c r="E625" s="122">
        <f t="shared" si="2"/>
        <v>271</v>
      </c>
      <c r="F625" s="135" t="s">
        <v>18719</v>
      </c>
      <c r="H625" s="135" t="s">
        <v>18720</v>
      </c>
      <c r="I625" s="135" t="s">
        <v>18721</v>
      </c>
      <c r="J625" s="135" t="s">
        <v>18722</v>
      </c>
      <c r="L625" s="175" t="s">
        <v>18723</v>
      </c>
      <c r="M625" s="175" t="s">
        <v>661</v>
      </c>
      <c r="N625" s="169" t="s">
        <v>18724</v>
      </c>
      <c r="O625" s="123" t="s">
        <v>18725</v>
      </c>
      <c r="P625" s="391">
        <v>1.3506944444444444</v>
      </c>
      <c r="Q625" s="391">
        <v>1.3527777777777779</v>
      </c>
      <c r="R625" s="391">
        <v>1.3881944444444445</v>
      </c>
      <c r="S625" s="391">
        <v>1.7569444444444444</v>
      </c>
      <c r="T625" s="391">
        <v>1.926388888888889</v>
      </c>
      <c r="U625" s="391">
        <v>1.6493055555555556</v>
      </c>
      <c r="V625" s="391">
        <v>1.6493055555555556</v>
      </c>
      <c r="W625" s="142">
        <v>0.9930555555555556</v>
      </c>
      <c r="X625" s="391">
        <v>1.7840277777777778</v>
      </c>
      <c r="Y625" s="391">
        <v>1.7291666666666667</v>
      </c>
      <c r="Z625" s="391">
        <v>1.2020833333333334</v>
      </c>
      <c r="AA625" s="393">
        <v>1.8854166666666667</v>
      </c>
      <c r="AB625" s="379">
        <v>1.7833333333333334</v>
      </c>
      <c r="AC625" s="416">
        <v>1.5916666666666666</v>
      </c>
      <c r="AD625" s="147" t="s">
        <v>18726</v>
      </c>
      <c r="AE625" s="379">
        <v>2.004166666666667</v>
      </c>
      <c r="AF625" s="134" t="s">
        <v>18727</v>
      </c>
      <c r="AG625" s="379">
        <v>1.64375</v>
      </c>
      <c r="AH625" s="416">
        <v>1.7659722222222223</v>
      </c>
      <c r="AI625" s="391">
        <v>1.7486111111111111</v>
      </c>
      <c r="AJ625" s="393">
        <v>1.3055555555555556</v>
      </c>
      <c r="AK625" s="134" t="s">
        <v>18728</v>
      </c>
      <c r="AL625" s="379">
        <v>1.5763888888888888</v>
      </c>
      <c r="AM625" s="140">
        <v>0.13541666666666666</v>
      </c>
      <c r="AN625" s="130">
        <v>0.4013888888888889</v>
      </c>
      <c r="AO625" s="379">
        <v>1.5715277777777779</v>
      </c>
      <c r="AP625" s="128" t="s">
        <v>18729</v>
      </c>
      <c r="AQ625" s="128" t="s">
        <v>18730</v>
      </c>
      <c r="AR625" s="416">
        <v>1.525</v>
      </c>
      <c r="AS625" s="134" t="s">
        <v>18731</v>
      </c>
      <c r="AT625" s="379">
        <v>1.5305555555555554</v>
      </c>
      <c r="AU625" s="128" t="s">
        <v>18732</v>
      </c>
      <c r="AV625" s="393">
        <v>1.5215277777777778</v>
      </c>
      <c r="AW625" s="134" t="s">
        <v>18733</v>
      </c>
      <c r="AX625" s="134" t="s">
        <v>5839</v>
      </c>
      <c r="AY625" s="128" t="s">
        <v>8342</v>
      </c>
      <c r="BA625" s="416">
        <v>1.136111111111111</v>
      </c>
      <c r="BB625" s="379">
        <v>1.2069444444444444</v>
      </c>
      <c r="BC625" s="422">
        <v>1.4</v>
      </c>
      <c r="BD625" s="134" t="s">
        <v>18734</v>
      </c>
      <c r="BE625" s="128" t="s">
        <v>18735</v>
      </c>
      <c r="BF625" s="422"/>
      <c r="BG625" s="422"/>
      <c r="BH625" s="422"/>
    </row>
    <row r="626">
      <c r="A626" s="122">
        <f t="shared" si="3"/>
        <v>0</v>
      </c>
      <c r="B626" s="122">
        <f t="shared" si="4"/>
        <v>0</v>
      </c>
      <c r="C626" s="122">
        <f t="shared" si="5"/>
        <v>0</v>
      </c>
      <c r="D626" s="122">
        <f t="shared" si="6"/>
        <v>0</v>
      </c>
      <c r="E626" s="122">
        <f t="shared" si="2"/>
        <v>578</v>
      </c>
      <c r="F626" s="135">
        <v>208.0</v>
      </c>
      <c r="H626" s="135">
        <v>208.0</v>
      </c>
      <c r="I626" s="135">
        <v>208.0</v>
      </c>
      <c r="J626" s="135">
        <v>208.0</v>
      </c>
      <c r="L626" s="175" t="s">
        <v>18737</v>
      </c>
      <c r="M626" s="175" t="s">
        <v>18738</v>
      </c>
      <c r="N626" s="169" t="s">
        <v>18739</v>
      </c>
      <c r="O626" s="123" t="s">
        <v>18740</v>
      </c>
      <c r="P626" s="138" t="s">
        <v>18741</v>
      </c>
      <c r="Q626" s="138" t="s">
        <v>18742</v>
      </c>
      <c r="R626" s="138" t="s">
        <v>18743</v>
      </c>
      <c r="S626" s="138" t="s">
        <v>18744</v>
      </c>
      <c r="T626" s="138" t="s">
        <v>18745</v>
      </c>
      <c r="U626" s="138" t="s">
        <v>18746</v>
      </c>
      <c r="V626" s="138" t="s">
        <v>18746</v>
      </c>
      <c r="W626" s="138" t="s">
        <v>18747</v>
      </c>
      <c r="X626" s="138" t="s">
        <v>18748</v>
      </c>
      <c r="Y626" s="138" t="s">
        <v>18749</v>
      </c>
      <c r="Z626" s="138" t="s">
        <v>18750</v>
      </c>
      <c r="AA626" s="128" t="s">
        <v>18751</v>
      </c>
      <c r="AB626" s="134" t="s">
        <v>18752</v>
      </c>
      <c r="AC626" s="128" t="s">
        <v>18753</v>
      </c>
      <c r="AD626" s="415">
        <v>1.7631944444444445</v>
      </c>
      <c r="AE626" s="134" t="s">
        <v>18754</v>
      </c>
      <c r="AF626" s="379">
        <v>1.6548611111111111</v>
      </c>
      <c r="AG626" s="134" t="s">
        <v>18755</v>
      </c>
      <c r="AH626" s="128" t="s">
        <v>18756</v>
      </c>
      <c r="AI626" s="138" t="s">
        <v>18515</v>
      </c>
      <c r="AJ626" s="128" t="s">
        <v>18757</v>
      </c>
      <c r="AK626" s="379">
        <v>2.3291666666666666</v>
      </c>
      <c r="AL626" s="134" t="s">
        <v>18758</v>
      </c>
      <c r="AM626" s="128" t="s">
        <v>18759</v>
      </c>
      <c r="AN626" s="134" t="s">
        <v>18760</v>
      </c>
      <c r="AO626" s="134" t="s">
        <v>18761</v>
      </c>
      <c r="AP626" s="416">
        <v>1.2069444444444444</v>
      </c>
      <c r="AQ626" s="416">
        <v>1.2548611111111112</v>
      </c>
      <c r="AR626" s="128" t="s">
        <v>18762</v>
      </c>
      <c r="AS626" s="379">
        <v>1.4819444444444445</v>
      </c>
      <c r="AT626" s="134" t="s">
        <v>18763</v>
      </c>
      <c r="AU626" s="416">
        <v>1.663888888888889</v>
      </c>
      <c r="AV626" s="128" t="s">
        <v>18764</v>
      </c>
      <c r="AW626" s="379">
        <v>1.56875</v>
      </c>
      <c r="AX626" s="379">
        <v>1.2833333333333334</v>
      </c>
      <c r="AY626" s="140">
        <v>0.9069444444444444</v>
      </c>
      <c r="BA626" s="128" t="s">
        <v>18765</v>
      </c>
      <c r="BB626" s="134" t="s">
        <v>18766</v>
      </c>
      <c r="BC626" s="141" t="s">
        <v>18767</v>
      </c>
      <c r="BD626" s="379">
        <v>1.5215277777777778</v>
      </c>
      <c r="BE626" s="416">
        <v>1.457638888888889</v>
      </c>
      <c r="BF626" s="141"/>
      <c r="BG626" s="141"/>
      <c r="BH626" s="141"/>
    </row>
    <row r="627">
      <c r="A627" s="122">
        <f t="shared" si="3"/>
        <v>0</v>
      </c>
      <c r="B627" s="122">
        <f t="shared" si="4"/>
        <v>0</v>
      </c>
      <c r="C627" s="122">
        <f t="shared" si="5"/>
        <v>0</v>
      </c>
      <c r="D627" s="122">
        <f t="shared" si="6"/>
        <v>0</v>
      </c>
      <c r="E627" s="122">
        <f t="shared" si="2"/>
        <v>246</v>
      </c>
      <c r="F627" s="135" t="s">
        <v>18769</v>
      </c>
      <c r="H627" s="135" t="s">
        <v>18770</v>
      </c>
      <c r="I627" s="135" t="s">
        <v>18771</v>
      </c>
      <c r="J627" s="135" t="s">
        <v>18772</v>
      </c>
      <c r="L627" s="175" t="s">
        <v>18773</v>
      </c>
      <c r="M627" s="175" t="s">
        <v>1196</v>
      </c>
      <c r="N627" s="169" t="s">
        <v>18774</v>
      </c>
      <c r="O627" s="123" t="s">
        <v>18775</v>
      </c>
      <c r="P627" s="391">
        <v>1.3583333333333334</v>
      </c>
      <c r="Q627" s="391">
        <v>1.354861111111111</v>
      </c>
      <c r="R627" s="391">
        <v>1.3895833333333334</v>
      </c>
      <c r="S627" s="391">
        <v>1.76875</v>
      </c>
      <c r="T627" s="391">
        <v>1.9305555555555556</v>
      </c>
      <c r="U627" s="391">
        <v>1.6569444444444446</v>
      </c>
      <c r="V627" s="391">
        <v>1.6569444444444446</v>
      </c>
      <c r="W627" s="391">
        <v>1.0013888888888889</v>
      </c>
      <c r="X627" s="391">
        <v>1.7895833333333333</v>
      </c>
      <c r="Y627" s="391">
        <v>1.7326388888888888</v>
      </c>
      <c r="Z627" s="391">
        <v>1.2041666666666666</v>
      </c>
      <c r="AA627" s="393">
        <v>1.8958333333333333</v>
      </c>
      <c r="AB627" s="379">
        <v>1.7868055555555555</v>
      </c>
      <c r="AC627" s="416">
        <v>1.5972222222222223</v>
      </c>
      <c r="AD627" s="147" t="s">
        <v>18776</v>
      </c>
      <c r="AE627" s="379">
        <v>2.0083333333333333</v>
      </c>
      <c r="AF627" s="134" t="s">
        <v>18777</v>
      </c>
      <c r="AG627" s="379">
        <v>1.6472222222222221</v>
      </c>
      <c r="AH627" s="416">
        <v>1.7673611111111112</v>
      </c>
      <c r="AI627" s="391">
        <v>1.7513888888888889</v>
      </c>
      <c r="AJ627" s="393">
        <v>1.3125</v>
      </c>
      <c r="AK627" s="134" t="s">
        <v>18778</v>
      </c>
      <c r="AL627" s="379">
        <v>1.58125</v>
      </c>
      <c r="AM627" s="140">
        <v>0.1375</v>
      </c>
      <c r="AN627" s="130">
        <v>0.41041666666666665</v>
      </c>
      <c r="AO627" s="379">
        <v>1.5777777777777777</v>
      </c>
      <c r="AP627" s="128" t="s">
        <v>18779</v>
      </c>
      <c r="AQ627" s="128" t="s">
        <v>18780</v>
      </c>
      <c r="AR627" s="416">
        <v>1.53125</v>
      </c>
      <c r="AS627" s="134" t="s">
        <v>18781</v>
      </c>
      <c r="AT627" s="379">
        <v>1.5381944444444444</v>
      </c>
      <c r="AU627" s="128" t="s">
        <v>18782</v>
      </c>
      <c r="AV627" s="393">
        <v>1.523611111111111</v>
      </c>
      <c r="AW627" s="134" t="s">
        <v>18783</v>
      </c>
      <c r="AX627" s="134" t="s">
        <v>1055</v>
      </c>
      <c r="AY627" s="128" t="s">
        <v>18784</v>
      </c>
      <c r="BA627" s="416">
        <v>1.1381944444444445</v>
      </c>
      <c r="BB627" s="379">
        <v>1.2159722222222222</v>
      </c>
      <c r="BC627" s="422">
        <v>1.4020833333333333</v>
      </c>
      <c r="BD627" s="134" t="s">
        <v>18786</v>
      </c>
      <c r="BE627" s="128" t="s">
        <v>18787</v>
      </c>
      <c r="BF627" s="422"/>
      <c r="BG627" s="422"/>
      <c r="BH627" s="422"/>
    </row>
    <row r="628">
      <c r="A628" s="122">
        <f t="shared" si="3"/>
        <v>0</v>
      </c>
      <c r="B628" s="122">
        <f t="shared" si="4"/>
        <v>0</v>
      </c>
      <c r="C628" s="122">
        <f t="shared" si="5"/>
        <v>0</v>
      </c>
      <c r="D628" s="122">
        <f t="shared" si="6"/>
        <v>0</v>
      </c>
      <c r="E628" s="122">
        <f t="shared" si="2"/>
        <v>594</v>
      </c>
      <c r="F628" s="135" t="s">
        <v>18788</v>
      </c>
      <c r="H628" s="135" t="s">
        <v>686</v>
      </c>
      <c r="I628" s="135" t="s">
        <v>18789</v>
      </c>
      <c r="J628" s="135" t="s">
        <v>18790</v>
      </c>
      <c r="L628" s="175" t="s">
        <v>18791</v>
      </c>
      <c r="M628" s="175" t="s">
        <v>18792</v>
      </c>
      <c r="N628" s="169" t="s">
        <v>661</v>
      </c>
      <c r="O628" s="123" t="s">
        <v>1196</v>
      </c>
      <c r="P628" s="138" t="s">
        <v>18793</v>
      </c>
      <c r="Q628" s="138" t="s">
        <v>18794</v>
      </c>
      <c r="R628" s="138" t="s">
        <v>18795</v>
      </c>
      <c r="S628" s="138" t="s">
        <v>18796</v>
      </c>
      <c r="T628" s="138" t="s">
        <v>18797</v>
      </c>
      <c r="U628" s="138" t="s">
        <v>18798</v>
      </c>
      <c r="V628" s="138" t="s">
        <v>18798</v>
      </c>
      <c r="W628" s="138" t="s">
        <v>18799</v>
      </c>
      <c r="X628" s="138" t="s">
        <v>18800</v>
      </c>
      <c r="Y628" s="138" t="s">
        <v>18801</v>
      </c>
      <c r="Z628" s="138" t="s">
        <v>18802</v>
      </c>
      <c r="AA628" s="128" t="s">
        <v>18803</v>
      </c>
      <c r="AB628" s="134" t="s">
        <v>18804</v>
      </c>
      <c r="AC628" s="128" t="s">
        <v>18805</v>
      </c>
      <c r="AD628" s="415">
        <v>1.7673611111111112</v>
      </c>
      <c r="AE628" s="134" t="s">
        <v>18806</v>
      </c>
      <c r="AF628" s="379">
        <v>1.6604166666666667</v>
      </c>
      <c r="AG628" s="134" t="s">
        <v>18807</v>
      </c>
      <c r="AH628" s="128" t="s">
        <v>18809</v>
      </c>
      <c r="AI628" s="138" t="s">
        <v>18562</v>
      </c>
      <c r="AJ628" s="128" t="s">
        <v>18810</v>
      </c>
      <c r="AK628" s="379">
        <v>2.3333333333333335</v>
      </c>
      <c r="AL628" s="134" t="s">
        <v>18811</v>
      </c>
      <c r="AM628" s="128" t="s">
        <v>18812</v>
      </c>
      <c r="AN628" s="134" t="s">
        <v>18813</v>
      </c>
      <c r="AO628" s="134" t="s">
        <v>18814</v>
      </c>
      <c r="AP628" s="416">
        <v>1.2118055555555556</v>
      </c>
      <c r="AQ628" s="416">
        <v>1.25625</v>
      </c>
      <c r="AR628" s="128" t="s">
        <v>18815</v>
      </c>
      <c r="AS628" s="379">
        <v>1.4826388888888888</v>
      </c>
      <c r="AT628" s="134" t="s">
        <v>18816</v>
      </c>
      <c r="AU628" s="416">
        <v>1.6666666666666667</v>
      </c>
      <c r="AV628" s="128" t="s">
        <v>18817</v>
      </c>
      <c r="AW628" s="379">
        <v>1.5708333333333333</v>
      </c>
      <c r="AX628" s="379">
        <v>1.2847222222222223</v>
      </c>
      <c r="AY628" s="140">
        <v>0.9076388888888889</v>
      </c>
      <c r="BA628" s="128" t="s">
        <v>18818</v>
      </c>
      <c r="BB628" s="134" t="s">
        <v>18819</v>
      </c>
      <c r="BC628" s="141" t="s">
        <v>18820</v>
      </c>
      <c r="BD628" s="379">
        <v>1.5263888888888888</v>
      </c>
      <c r="BE628" s="416">
        <v>1.4618055555555556</v>
      </c>
      <c r="BF628" s="141"/>
      <c r="BG628" s="141"/>
      <c r="BH628" s="141"/>
    </row>
    <row r="629">
      <c r="A629" s="122">
        <f t="shared" si="3"/>
        <v>0</v>
      </c>
      <c r="B629" s="122">
        <f t="shared" si="4"/>
        <v>0</v>
      </c>
      <c r="C629" s="122">
        <f t="shared" si="5"/>
        <v>0</v>
      </c>
      <c r="D629" s="122">
        <f t="shared" si="6"/>
        <v>0</v>
      </c>
      <c r="E629" s="122">
        <f t="shared" si="2"/>
        <v>252</v>
      </c>
      <c r="F629" s="135">
        <v>209.0</v>
      </c>
      <c r="H629" s="135">
        <v>209.0</v>
      </c>
      <c r="I629" s="135">
        <v>209.0</v>
      </c>
      <c r="J629" s="135">
        <v>209.0</v>
      </c>
      <c r="L629" s="175" t="s">
        <v>661</v>
      </c>
      <c r="M629" s="175" t="s">
        <v>18821</v>
      </c>
      <c r="N629" s="169" t="s">
        <v>18822</v>
      </c>
      <c r="O629" s="123" t="s">
        <v>18823</v>
      </c>
      <c r="P629" s="391">
        <v>1.3611111111111112</v>
      </c>
      <c r="Q629" s="391">
        <v>1.3611111111111112</v>
      </c>
      <c r="R629" s="391">
        <v>1.3902777777777777</v>
      </c>
      <c r="S629" s="391">
        <v>1.770138888888889</v>
      </c>
      <c r="T629" s="391">
        <v>1.9319444444444445</v>
      </c>
      <c r="U629" s="391">
        <v>1.6611111111111112</v>
      </c>
      <c r="V629" s="391">
        <v>1.6611111111111112</v>
      </c>
      <c r="W629" s="391">
        <v>1.0048611111111112</v>
      </c>
      <c r="X629" s="391">
        <v>1.7944444444444445</v>
      </c>
      <c r="Y629" s="391">
        <v>1.738888888888889</v>
      </c>
      <c r="Z629" s="391">
        <v>1.2055555555555555</v>
      </c>
      <c r="AA629" s="393">
        <v>1.9013888888888888</v>
      </c>
      <c r="AB629" s="379">
        <v>1.788888888888889</v>
      </c>
      <c r="AC629" s="416">
        <v>1.6020833333333333</v>
      </c>
      <c r="AD629" s="147" t="s">
        <v>18825</v>
      </c>
      <c r="AE629" s="379">
        <v>2.0131944444444443</v>
      </c>
      <c r="AF629" s="134" t="s">
        <v>18826</v>
      </c>
      <c r="AG629" s="379">
        <v>1.6534722222222222</v>
      </c>
      <c r="AH629" s="416">
        <v>1.7708333333333333</v>
      </c>
      <c r="AI629" s="391">
        <v>1.7597222222222222</v>
      </c>
      <c r="AJ629" s="393">
        <v>1.3145833333333334</v>
      </c>
      <c r="AK629" s="134" t="s">
        <v>18827</v>
      </c>
      <c r="AL629" s="379">
        <v>1.586111111111111</v>
      </c>
      <c r="AM629" s="140">
        <v>0.14375</v>
      </c>
      <c r="AN629" s="130">
        <v>0.4263888888888889</v>
      </c>
      <c r="AO629" s="379">
        <v>1.58125</v>
      </c>
      <c r="AP629" s="128" t="s">
        <v>18828</v>
      </c>
      <c r="AQ629" s="128" t="s">
        <v>18829</v>
      </c>
      <c r="AR629" s="416">
        <v>1.5354166666666667</v>
      </c>
      <c r="AS629" s="134" t="s">
        <v>18830</v>
      </c>
      <c r="AT629" s="379">
        <v>1.5486111111111112</v>
      </c>
      <c r="AU629" s="128" t="s">
        <v>5839</v>
      </c>
      <c r="AV629" s="393">
        <v>1.525</v>
      </c>
      <c r="AW629" s="134" t="s">
        <v>18831</v>
      </c>
      <c r="AX629" s="134" t="s">
        <v>18832</v>
      </c>
      <c r="AY629" s="128" t="s">
        <v>18833</v>
      </c>
      <c r="BA629" s="416">
        <v>1.1395833333333334</v>
      </c>
      <c r="BB629" s="379">
        <v>1.2256944444444444</v>
      </c>
      <c r="BC629" s="422">
        <v>1.4041666666666666</v>
      </c>
      <c r="BD629" s="134" t="s">
        <v>18834</v>
      </c>
      <c r="BE629" s="128" t="s">
        <v>18835</v>
      </c>
      <c r="BF629" s="422"/>
      <c r="BG629" s="422"/>
      <c r="BH629" s="422"/>
    </row>
    <row r="630">
      <c r="A630" s="122">
        <f t="shared" si="3"/>
        <v>0</v>
      </c>
      <c r="B630" s="122">
        <f t="shared" si="4"/>
        <v>0</v>
      </c>
      <c r="C630" s="122">
        <f t="shared" si="5"/>
        <v>0</v>
      </c>
      <c r="D630" s="122">
        <f t="shared" si="6"/>
        <v>0</v>
      </c>
      <c r="E630" s="122">
        <f t="shared" si="2"/>
        <v>552</v>
      </c>
      <c r="F630" s="135" t="s">
        <v>18837</v>
      </c>
      <c r="H630" s="135" t="s">
        <v>18838</v>
      </c>
      <c r="I630" s="135" t="s">
        <v>18839</v>
      </c>
      <c r="J630" s="135" t="s">
        <v>18840</v>
      </c>
      <c r="L630" s="175" t="s">
        <v>18841</v>
      </c>
      <c r="M630" s="175" t="s">
        <v>18842</v>
      </c>
      <c r="N630" s="169" t="s">
        <v>18843</v>
      </c>
      <c r="O630" s="123" t="s">
        <v>18844</v>
      </c>
      <c r="P630" s="138" t="s">
        <v>18845</v>
      </c>
      <c r="Q630" s="138" t="s">
        <v>18846</v>
      </c>
      <c r="R630" s="138" t="s">
        <v>3179</v>
      </c>
      <c r="S630" s="138" t="s">
        <v>18847</v>
      </c>
      <c r="T630" s="138" t="s">
        <v>18848</v>
      </c>
      <c r="U630" s="138" t="s">
        <v>18849</v>
      </c>
      <c r="V630" s="138" t="s">
        <v>18849</v>
      </c>
      <c r="W630" s="138" t="s">
        <v>18850</v>
      </c>
      <c r="X630" s="138" t="s">
        <v>18851</v>
      </c>
      <c r="Y630" s="138" t="s">
        <v>18852</v>
      </c>
      <c r="Z630" s="138" t="s">
        <v>18853</v>
      </c>
      <c r="AA630" s="128" t="s">
        <v>18854</v>
      </c>
      <c r="AB630" s="379">
        <v>1.7951388888888888</v>
      </c>
      <c r="AC630" s="128" t="s">
        <v>18855</v>
      </c>
      <c r="AD630" s="415">
        <v>1.7708333333333333</v>
      </c>
      <c r="AE630" s="134" t="s">
        <v>18856</v>
      </c>
      <c r="AF630" s="379">
        <v>1.6631944444444444</v>
      </c>
      <c r="AG630" s="134" t="s">
        <v>18857</v>
      </c>
      <c r="AH630" s="128" t="s">
        <v>18858</v>
      </c>
      <c r="AI630" s="138" t="s">
        <v>18610</v>
      </c>
      <c r="AJ630" s="128" t="s">
        <v>18859</v>
      </c>
      <c r="AK630" s="379">
        <v>2.34375</v>
      </c>
      <c r="AL630" s="134" t="s">
        <v>18860</v>
      </c>
      <c r="AM630" s="128" t="s">
        <v>724</v>
      </c>
      <c r="AN630" s="134" t="s">
        <v>18862</v>
      </c>
      <c r="AO630" s="134" t="s">
        <v>18863</v>
      </c>
      <c r="AP630" s="416">
        <v>1.2138888888888888</v>
      </c>
      <c r="AQ630" s="416">
        <v>1.2638888888888888</v>
      </c>
      <c r="AR630" s="128" t="s">
        <v>18864</v>
      </c>
      <c r="AS630" s="379">
        <v>1.4840277777777777</v>
      </c>
      <c r="AT630" s="134" t="s">
        <v>18865</v>
      </c>
      <c r="AU630" s="416">
        <v>1.6701388888888888</v>
      </c>
      <c r="AV630" s="128" t="s">
        <v>18866</v>
      </c>
      <c r="AW630" s="379">
        <v>1.5729166666666667</v>
      </c>
      <c r="AX630" s="379">
        <v>1.2868055555555555</v>
      </c>
      <c r="AY630" s="140">
        <v>0.9173611111111111</v>
      </c>
      <c r="BA630" s="128" t="s">
        <v>18867</v>
      </c>
      <c r="BB630" s="134" t="s">
        <v>18868</v>
      </c>
      <c r="BC630" s="141" t="s">
        <v>17684</v>
      </c>
      <c r="BD630" s="379">
        <v>1.5298611111111111</v>
      </c>
      <c r="BE630" s="416">
        <v>1.4652777777777777</v>
      </c>
      <c r="BF630" s="141"/>
      <c r="BG630" s="141"/>
      <c r="BH630" s="141"/>
    </row>
    <row r="631">
      <c r="A631" s="122">
        <f t="shared" si="3"/>
        <v>0</v>
      </c>
      <c r="B631" s="122">
        <f t="shared" si="4"/>
        <v>0</v>
      </c>
      <c r="C631" s="122">
        <f t="shared" si="5"/>
        <v>0</v>
      </c>
      <c r="D631" s="122">
        <f t="shared" si="6"/>
        <v>0</v>
      </c>
      <c r="E631" s="122">
        <f t="shared" si="2"/>
        <v>391</v>
      </c>
      <c r="F631" s="135" t="s">
        <v>18869</v>
      </c>
      <c r="H631" s="135" t="s">
        <v>18870</v>
      </c>
      <c r="I631" s="135" t="s">
        <v>18871</v>
      </c>
      <c r="J631" s="135" t="s">
        <v>18872</v>
      </c>
      <c r="L631" s="175" t="s">
        <v>18873</v>
      </c>
      <c r="M631" s="175" t="s">
        <v>18874</v>
      </c>
      <c r="N631" s="169" t="s">
        <v>18876</v>
      </c>
      <c r="O631" s="123" t="s">
        <v>18877</v>
      </c>
      <c r="P631" s="391">
        <v>1.3625</v>
      </c>
      <c r="Q631" s="391">
        <v>1.3659722222222221</v>
      </c>
      <c r="R631" s="391">
        <v>1.3930555555555555</v>
      </c>
      <c r="S631" s="391">
        <v>1.7777777777777777</v>
      </c>
      <c r="T631" s="391">
        <v>1.9354166666666666</v>
      </c>
      <c r="U631" s="391">
        <v>1.6694444444444445</v>
      </c>
      <c r="V631" s="391">
        <v>1.6694444444444445</v>
      </c>
      <c r="W631" s="391">
        <v>1.0083333333333333</v>
      </c>
      <c r="X631" s="391">
        <v>1.7979166666666666</v>
      </c>
      <c r="Y631" s="391">
        <v>1.7493055555555554</v>
      </c>
      <c r="Z631" s="391">
        <v>1.21875</v>
      </c>
      <c r="AA631" s="393">
        <v>1.9048611111111111</v>
      </c>
      <c r="AB631" s="134" t="s">
        <v>18879</v>
      </c>
      <c r="AC631" s="416">
        <v>1.6125</v>
      </c>
      <c r="AD631" s="147" t="s">
        <v>18880</v>
      </c>
      <c r="AE631" s="379">
        <v>2.022222222222222</v>
      </c>
      <c r="AF631" s="134" t="s">
        <v>18881</v>
      </c>
      <c r="AG631" s="379">
        <v>1.6604166666666667</v>
      </c>
      <c r="AH631" s="416">
        <v>1.7743055555555556</v>
      </c>
      <c r="AI631" s="391">
        <v>1.761111111111111</v>
      </c>
      <c r="AJ631" s="393">
        <v>1.320138888888889</v>
      </c>
      <c r="AK631" s="134" t="s">
        <v>18882</v>
      </c>
      <c r="AL631" s="379">
        <v>1.59375</v>
      </c>
      <c r="AM631" s="140">
        <v>0.14652777777777778</v>
      </c>
      <c r="AN631" s="130">
        <v>0.43680555555555556</v>
      </c>
      <c r="AO631" s="379">
        <v>1.5840277777777778</v>
      </c>
      <c r="AP631" s="128" t="s">
        <v>18883</v>
      </c>
      <c r="AQ631" s="128" t="s">
        <v>18884</v>
      </c>
      <c r="AR631" s="416">
        <v>1.5430555555555556</v>
      </c>
      <c r="AS631" s="134" t="s">
        <v>18885</v>
      </c>
      <c r="AT631" s="379">
        <v>1.5555555555555556</v>
      </c>
      <c r="AU631" s="128" t="s">
        <v>1640</v>
      </c>
      <c r="AV631" s="393">
        <v>1.5305555555555554</v>
      </c>
      <c r="AW631" s="134" t="s">
        <v>18886</v>
      </c>
      <c r="AX631" s="134" t="s">
        <v>18887</v>
      </c>
      <c r="AY631" s="128" t="s">
        <v>18888</v>
      </c>
      <c r="BA631" s="416">
        <v>1.1423611111111112</v>
      </c>
      <c r="BB631" s="379">
        <v>1.2270833333333333</v>
      </c>
      <c r="BC631" s="422">
        <v>1.4090277777777778</v>
      </c>
      <c r="BD631" s="134" t="s">
        <v>18889</v>
      </c>
      <c r="BE631" s="128" t="s">
        <v>18890</v>
      </c>
      <c r="BF631" s="422"/>
      <c r="BG631" s="422"/>
      <c r="BH631" s="422"/>
    </row>
    <row r="632">
      <c r="A632" s="122">
        <f t="shared" si="3"/>
        <v>0</v>
      </c>
      <c r="B632" s="122">
        <f t="shared" si="4"/>
        <v>0</v>
      </c>
      <c r="C632" s="122">
        <f t="shared" si="5"/>
        <v>0</v>
      </c>
      <c r="D632" s="122">
        <f t="shared" si="6"/>
        <v>0</v>
      </c>
      <c r="E632" s="122">
        <f t="shared" si="2"/>
        <v>496</v>
      </c>
      <c r="F632" s="135">
        <v>210.0</v>
      </c>
      <c r="H632" s="135">
        <v>210.0</v>
      </c>
      <c r="I632" s="135">
        <v>210.0</v>
      </c>
      <c r="J632" s="135">
        <v>210.0</v>
      </c>
      <c r="L632" s="175" t="s">
        <v>615</v>
      </c>
      <c r="M632" s="175" t="s">
        <v>18891</v>
      </c>
      <c r="N632" s="169" t="s">
        <v>18892</v>
      </c>
      <c r="O632" s="123" t="s">
        <v>18893</v>
      </c>
      <c r="P632" s="138" t="s">
        <v>18894</v>
      </c>
      <c r="Q632" s="138" t="s">
        <v>18895</v>
      </c>
      <c r="R632" s="138" t="s">
        <v>18896</v>
      </c>
      <c r="S632" s="138" t="s">
        <v>18897</v>
      </c>
      <c r="T632" s="138" t="s">
        <v>18898</v>
      </c>
      <c r="U632" s="138" t="s">
        <v>18899</v>
      </c>
      <c r="V632" s="138" t="s">
        <v>18899</v>
      </c>
      <c r="W632" s="138" t="s">
        <v>18900</v>
      </c>
      <c r="X632" s="138" t="s">
        <v>18901</v>
      </c>
      <c r="Y632" s="138" t="s">
        <v>18902</v>
      </c>
      <c r="Z632" s="138" t="s">
        <v>18903</v>
      </c>
      <c r="AA632" s="128" t="s">
        <v>18904</v>
      </c>
      <c r="AB632" s="379">
        <v>1.8006944444444444</v>
      </c>
      <c r="AC632" s="128" t="s">
        <v>18905</v>
      </c>
      <c r="AD632" s="415">
        <v>1.773611111111111</v>
      </c>
      <c r="AE632" s="379">
        <v>2.0284722222222222</v>
      </c>
      <c r="AF632" s="379">
        <v>1.66875</v>
      </c>
      <c r="AG632" s="134" t="s">
        <v>18906</v>
      </c>
      <c r="AH632" s="128" t="s">
        <v>18907</v>
      </c>
      <c r="AI632" s="138" t="s">
        <v>18660</v>
      </c>
      <c r="AJ632" s="128" t="s">
        <v>18909</v>
      </c>
      <c r="AK632" s="379">
        <v>2.347916666666667</v>
      </c>
      <c r="AL632" s="134" t="s">
        <v>18910</v>
      </c>
      <c r="AM632" s="128" t="s">
        <v>18911</v>
      </c>
      <c r="AN632" s="134" t="s">
        <v>18912</v>
      </c>
      <c r="AO632" s="134" t="s">
        <v>18913</v>
      </c>
      <c r="AP632" s="416">
        <v>1.2173611111111111</v>
      </c>
      <c r="AQ632" s="416">
        <v>1.2673611111111112</v>
      </c>
      <c r="AR632" s="128" t="s">
        <v>18914</v>
      </c>
      <c r="AS632" s="379">
        <v>1.4930555555555556</v>
      </c>
      <c r="AT632" s="134" t="s">
        <v>18915</v>
      </c>
      <c r="AU632" s="416">
        <v>1.6722222222222223</v>
      </c>
      <c r="AV632" s="128" t="s">
        <v>18916</v>
      </c>
      <c r="AW632" s="379">
        <v>1.5777777777777777</v>
      </c>
      <c r="AX632" s="379">
        <v>1.2902777777777779</v>
      </c>
      <c r="AY632" s="140">
        <v>0.91875</v>
      </c>
      <c r="BA632" s="128" t="s">
        <v>18917</v>
      </c>
      <c r="BB632" s="134" t="s">
        <v>18918</v>
      </c>
      <c r="BC632" s="141" t="s">
        <v>18919</v>
      </c>
      <c r="BD632" s="379">
        <v>1.5395833333333333</v>
      </c>
      <c r="BE632" s="416">
        <v>1.4673611111111111</v>
      </c>
      <c r="BF632" s="141"/>
      <c r="BG632" s="141"/>
      <c r="BH632" s="141"/>
    </row>
    <row r="633">
      <c r="A633" s="122">
        <f t="shared" si="3"/>
        <v>0</v>
      </c>
      <c r="B633" s="122">
        <f t="shared" si="4"/>
        <v>0</v>
      </c>
      <c r="C633" s="122">
        <f t="shared" si="5"/>
        <v>0</v>
      </c>
      <c r="D633" s="122">
        <f t="shared" si="6"/>
        <v>0</v>
      </c>
      <c r="E633" s="122">
        <f t="shared" si="2"/>
        <v>332</v>
      </c>
      <c r="F633" s="135" t="s">
        <v>18920</v>
      </c>
      <c r="H633" s="135" t="s">
        <v>18922</v>
      </c>
      <c r="I633" s="135" t="s">
        <v>18923</v>
      </c>
      <c r="J633" s="135" t="s">
        <v>18924</v>
      </c>
      <c r="L633" s="175" t="s">
        <v>18925</v>
      </c>
      <c r="M633" s="175" t="s">
        <v>18926</v>
      </c>
      <c r="N633" s="169" t="s">
        <v>18927</v>
      </c>
      <c r="O633" s="123" t="s">
        <v>661</v>
      </c>
      <c r="P633" s="391">
        <v>1.36875</v>
      </c>
      <c r="Q633" s="391">
        <v>1.3694444444444445</v>
      </c>
      <c r="R633" s="391">
        <v>1.3930555555555555</v>
      </c>
      <c r="S633" s="391">
        <v>1.78125</v>
      </c>
      <c r="T633" s="391">
        <v>1.9388888888888889</v>
      </c>
      <c r="U633" s="391">
        <v>1.6833333333333333</v>
      </c>
      <c r="V633" s="391">
        <v>1.6833333333333333</v>
      </c>
      <c r="W633" s="391">
        <v>1.0145833333333334</v>
      </c>
      <c r="X633" s="391">
        <v>1.8034722222222221</v>
      </c>
      <c r="Y633" s="391">
        <v>1.7541666666666667</v>
      </c>
      <c r="Z633" s="391">
        <v>1.2305555555555556</v>
      </c>
      <c r="AA633" s="393">
        <v>1.9111111111111112</v>
      </c>
      <c r="AB633" s="134" t="s">
        <v>18928</v>
      </c>
      <c r="AC633" s="416">
        <v>1.617361111111111</v>
      </c>
      <c r="AD633" s="147" t="s">
        <v>18929</v>
      </c>
      <c r="AE633" s="134" t="s">
        <v>18930</v>
      </c>
      <c r="AF633" s="134" t="s">
        <v>18931</v>
      </c>
      <c r="AG633" s="379">
        <v>1.6631944444444444</v>
      </c>
      <c r="AH633" s="416">
        <v>1.7791666666666666</v>
      </c>
      <c r="AI633" s="391">
        <v>1.7618055555555556</v>
      </c>
      <c r="AJ633" s="393">
        <v>1.325</v>
      </c>
      <c r="AK633" s="134" t="s">
        <v>18932</v>
      </c>
      <c r="AL633" s="379">
        <v>1.5986111111111112</v>
      </c>
      <c r="AM633" s="140">
        <v>0.1486111111111111</v>
      </c>
      <c r="AN633" s="130">
        <v>0.44513888888888886</v>
      </c>
      <c r="AO633" s="379">
        <v>1.5875</v>
      </c>
      <c r="AP633" s="128" t="s">
        <v>18933</v>
      </c>
      <c r="AQ633" s="128" t="s">
        <v>18934</v>
      </c>
      <c r="AR633" s="416">
        <v>1.5458333333333334</v>
      </c>
      <c r="AS633" s="134" t="s">
        <v>18935</v>
      </c>
      <c r="AT633" s="379">
        <v>1.5625</v>
      </c>
      <c r="AU633" s="128" t="s">
        <v>18936</v>
      </c>
      <c r="AV633" s="393">
        <v>1.5319444444444446</v>
      </c>
      <c r="AW633" s="134" t="s">
        <v>18937</v>
      </c>
      <c r="AX633" s="134" t="s">
        <v>18939</v>
      </c>
      <c r="AY633" s="128" t="s">
        <v>18940</v>
      </c>
      <c r="BA633" s="416">
        <v>1.15</v>
      </c>
      <c r="BB633" s="379">
        <v>1.2277777777777779</v>
      </c>
      <c r="BC633" s="422">
        <v>1.4104166666666667</v>
      </c>
      <c r="BD633" s="134" t="s">
        <v>4374</v>
      </c>
      <c r="BE633" s="128" t="s">
        <v>18941</v>
      </c>
      <c r="BF633" s="422"/>
      <c r="BG633" s="422"/>
      <c r="BH633" s="422"/>
    </row>
    <row r="634">
      <c r="A634" s="122">
        <f t="shared" si="3"/>
        <v>0</v>
      </c>
      <c r="B634" s="122">
        <f t="shared" si="4"/>
        <v>0</v>
      </c>
      <c r="C634" s="122">
        <f t="shared" si="5"/>
        <v>0</v>
      </c>
      <c r="D634" s="122">
        <f t="shared" si="6"/>
        <v>0</v>
      </c>
      <c r="E634" s="122">
        <f t="shared" si="2"/>
        <v>617</v>
      </c>
      <c r="F634" s="135" t="s">
        <v>18943</v>
      </c>
      <c r="H634" s="135" t="s">
        <v>18944</v>
      </c>
      <c r="I634" s="135" t="s">
        <v>18945</v>
      </c>
      <c r="J634" s="135" t="s">
        <v>18946</v>
      </c>
      <c r="L634" s="175" t="s">
        <v>661</v>
      </c>
      <c r="M634" s="175" t="s">
        <v>18947</v>
      </c>
      <c r="N634" s="169" t="s">
        <v>18948</v>
      </c>
      <c r="O634" s="123" t="s">
        <v>18949</v>
      </c>
      <c r="P634" s="138" t="s">
        <v>18950</v>
      </c>
      <c r="Q634" s="138" t="s">
        <v>724</v>
      </c>
      <c r="R634" s="138" t="s">
        <v>18951</v>
      </c>
      <c r="S634" s="138" t="s">
        <v>18952</v>
      </c>
      <c r="T634" s="138" t="s">
        <v>18953</v>
      </c>
      <c r="U634" s="138" t="s">
        <v>18954</v>
      </c>
      <c r="V634" s="138" t="s">
        <v>18954</v>
      </c>
      <c r="W634" s="138" t="s">
        <v>18955</v>
      </c>
      <c r="X634" s="138" t="s">
        <v>18956</v>
      </c>
      <c r="Y634" s="138" t="s">
        <v>18957</v>
      </c>
      <c r="Z634" s="138" t="s">
        <v>18958</v>
      </c>
      <c r="AA634" s="128" t="s">
        <v>18959</v>
      </c>
      <c r="AB634" s="379">
        <v>1.8104166666666666</v>
      </c>
      <c r="AC634" s="128" t="s">
        <v>18960</v>
      </c>
      <c r="AD634" s="415">
        <v>1.7763888888888888</v>
      </c>
      <c r="AE634" s="379">
        <v>2.0381944444444446</v>
      </c>
      <c r="AF634" s="379">
        <v>1.6722222222222223</v>
      </c>
      <c r="AG634" s="134" t="s">
        <v>18961</v>
      </c>
      <c r="AH634" s="128" t="s">
        <v>18962</v>
      </c>
      <c r="AI634" s="138" t="s">
        <v>18706</v>
      </c>
      <c r="AJ634" s="128" t="s">
        <v>653</v>
      </c>
      <c r="AK634" s="379">
        <v>2.3506944444444446</v>
      </c>
      <c r="AL634" s="134" t="s">
        <v>18963</v>
      </c>
      <c r="AM634" s="128" t="s">
        <v>18964</v>
      </c>
      <c r="AN634" s="134" t="s">
        <v>18965</v>
      </c>
      <c r="AO634" s="134" t="s">
        <v>18966</v>
      </c>
      <c r="AP634" s="416">
        <v>1.2236111111111112</v>
      </c>
      <c r="AQ634" s="416">
        <v>1.2722222222222221</v>
      </c>
      <c r="AR634" s="128" t="s">
        <v>18967</v>
      </c>
      <c r="AS634" s="379">
        <v>1.49375</v>
      </c>
      <c r="AT634" s="134" t="s">
        <v>18968</v>
      </c>
      <c r="AU634" s="416">
        <v>1.6736111111111112</v>
      </c>
      <c r="AV634" s="128" t="s">
        <v>18969</v>
      </c>
      <c r="AW634" s="379">
        <v>1.5847222222222221</v>
      </c>
      <c r="AX634" s="379">
        <v>1.2979166666666666</v>
      </c>
      <c r="AY634" s="140">
        <v>0.925</v>
      </c>
      <c r="BA634" s="128" t="s">
        <v>18970</v>
      </c>
      <c r="BB634" s="134" t="s">
        <v>8692</v>
      </c>
      <c r="BC634" s="141" t="s">
        <v>18971</v>
      </c>
      <c r="BD634" s="379">
        <v>1.5451388888888888</v>
      </c>
      <c r="BE634" s="416">
        <v>1.4708333333333334</v>
      </c>
      <c r="BF634" s="141"/>
      <c r="BG634" s="141"/>
      <c r="BH634" s="141"/>
    </row>
    <row r="635">
      <c r="A635" s="122">
        <f t="shared" si="3"/>
        <v>0</v>
      </c>
      <c r="B635" s="122">
        <f t="shared" si="4"/>
        <v>0</v>
      </c>
      <c r="C635" s="122">
        <f t="shared" si="5"/>
        <v>0</v>
      </c>
      <c r="D635" s="122">
        <f t="shared" si="6"/>
        <v>0</v>
      </c>
      <c r="E635" s="122">
        <f t="shared" si="2"/>
        <v>373</v>
      </c>
      <c r="F635" s="135">
        <v>211.0</v>
      </c>
      <c r="H635" s="135">
        <v>211.0</v>
      </c>
      <c r="I635" s="135">
        <v>211.0</v>
      </c>
      <c r="J635" s="135">
        <v>211.0</v>
      </c>
      <c r="L635" s="175" t="s">
        <v>18972</v>
      </c>
      <c r="M635" s="175" t="s">
        <v>18973</v>
      </c>
      <c r="N635" s="169" t="s">
        <v>615</v>
      </c>
      <c r="O635" s="123" t="s">
        <v>1196</v>
      </c>
      <c r="P635" s="391">
        <v>1.3722222222222222</v>
      </c>
      <c r="Q635" s="391">
        <v>1.3736111111111111</v>
      </c>
      <c r="R635" s="391">
        <v>1.4041666666666666</v>
      </c>
      <c r="S635" s="391">
        <v>1.7868055555555555</v>
      </c>
      <c r="T635" s="391">
        <v>1.94375</v>
      </c>
      <c r="U635" s="391">
        <v>1.6861111111111111</v>
      </c>
      <c r="V635" s="391">
        <v>1.6861111111111111</v>
      </c>
      <c r="W635" s="391">
        <v>1.0180555555555555</v>
      </c>
      <c r="X635" s="391">
        <v>1.8090277777777777</v>
      </c>
      <c r="Y635" s="391">
        <v>1.75625</v>
      </c>
      <c r="Z635" s="391">
        <v>1.2340277777777777</v>
      </c>
      <c r="AA635" s="393">
        <v>1.91875</v>
      </c>
      <c r="AB635" s="134" t="s">
        <v>18974</v>
      </c>
      <c r="AC635" s="416">
        <v>1.6194444444444445</v>
      </c>
      <c r="AD635" s="147" t="s">
        <v>18975</v>
      </c>
      <c r="AE635" s="134" t="s">
        <v>18976</v>
      </c>
      <c r="AF635" s="134" t="s">
        <v>18977</v>
      </c>
      <c r="AG635" s="379">
        <v>1.6659722222222222</v>
      </c>
      <c r="AH635" s="416">
        <v>1.7840277777777778</v>
      </c>
      <c r="AI635" s="391">
        <v>1.7659722222222223</v>
      </c>
      <c r="AJ635" s="393">
        <v>1.3319444444444444</v>
      </c>
      <c r="AK635" s="134" t="s">
        <v>18978</v>
      </c>
      <c r="AL635" s="379">
        <v>1.6027777777777779</v>
      </c>
      <c r="AM635" s="140">
        <v>0.15069444444444444</v>
      </c>
      <c r="AN635" s="130">
        <v>0.45625</v>
      </c>
      <c r="AO635" s="379">
        <v>1.59375</v>
      </c>
      <c r="AP635" s="128" t="s">
        <v>18979</v>
      </c>
      <c r="AQ635" s="128" t="s">
        <v>18980</v>
      </c>
      <c r="AR635" s="416">
        <v>1.5479166666666666</v>
      </c>
      <c r="AS635" s="134" t="s">
        <v>18981</v>
      </c>
      <c r="AT635" s="379">
        <v>1.5743055555555556</v>
      </c>
      <c r="AU635" s="128" t="s">
        <v>18982</v>
      </c>
      <c r="AV635" s="393">
        <v>1.5340277777777778</v>
      </c>
      <c r="AW635" s="134" t="s">
        <v>18983</v>
      </c>
      <c r="AX635" s="134" t="s">
        <v>18984</v>
      </c>
      <c r="AY635" s="128" t="s">
        <v>18985</v>
      </c>
      <c r="BA635" s="416">
        <v>1.1541666666666666</v>
      </c>
      <c r="BB635" s="379">
        <v>1.2291666666666667</v>
      </c>
      <c r="BC635" s="422">
        <v>1.417361111111111</v>
      </c>
      <c r="BD635" s="134" t="s">
        <v>18986</v>
      </c>
      <c r="BE635" s="128" t="s">
        <v>18987</v>
      </c>
      <c r="BF635" s="422"/>
      <c r="BG635" s="422"/>
      <c r="BH635" s="422"/>
    </row>
    <row r="636">
      <c r="A636" s="122">
        <f t="shared" si="3"/>
        <v>0</v>
      </c>
      <c r="B636" s="122">
        <f t="shared" si="4"/>
        <v>0</v>
      </c>
      <c r="C636" s="122">
        <f t="shared" si="5"/>
        <v>0</v>
      </c>
      <c r="D636" s="122">
        <f t="shared" si="6"/>
        <v>0</v>
      </c>
      <c r="E636" s="122">
        <f t="shared" si="2"/>
        <v>436</v>
      </c>
      <c r="F636" s="135" t="s">
        <v>18988</v>
      </c>
      <c r="H636" s="135" t="s">
        <v>18989</v>
      </c>
      <c r="I636" s="135" t="s">
        <v>18990</v>
      </c>
      <c r="J636" s="135" t="s">
        <v>18991</v>
      </c>
      <c r="L636" s="175" t="s">
        <v>615</v>
      </c>
      <c r="M636" s="175" t="s">
        <v>18992</v>
      </c>
      <c r="N636" s="169" t="s">
        <v>18993</v>
      </c>
      <c r="O636" s="123" t="s">
        <v>18994</v>
      </c>
      <c r="P636" s="138" t="s">
        <v>18995</v>
      </c>
      <c r="Q636" s="138" t="s">
        <v>18996</v>
      </c>
      <c r="R636" s="138" t="s">
        <v>18997</v>
      </c>
      <c r="S636" s="138" t="s">
        <v>18998</v>
      </c>
      <c r="T636" s="138" t="s">
        <v>18999</v>
      </c>
      <c r="U636" s="138" t="s">
        <v>655</v>
      </c>
      <c r="V636" s="138" t="s">
        <v>655</v>
      </c>
      <c r="W636" s="138" t="s">
        <v>19001</v>
      </c>
      <c r="X636" s="138" t="s">
        <v>19003</v>
      </c>
      <c r="Y636" s="138" t="s">
        <v>19004</v>
      </c>
      <c r="Z636" s="138" t="s">
        <v>19006</v>
      </c>
      <c r="AA636" s="128" t="s">
        <v>19007</v>
      </c>
      <c r="AB636" s="379">
        <v>1.8173611111111112</v>
      </c>
      <c r="AC636" s="128" t="s">
        <v>19008</v>
      </c>
      <c r="AD636" s="415">
        <v>1.78125</v>
      </c>
      <c r="AE636" s="379">
        <v>2.046527777777778</v>
      </c>
      <c r="AF636" s="379">
        <v>1.676388888888889</v>
      </c>
      <c r="AG636" s="134" t="s">
        <v>19009</v>
      </c>
      <c r="AH636" s="128" t="s">
        <v>19010</v>
      </c>
      <c r="AI636" s="138" t="s">
        <v>18756</v>
      </c>
      <c r="AJ636" s="128" t="s">
        <v>19011</v>
      </c>
      <c r="AK636" s="379">
        <v>2.3583333333333334</v>
      </c>
      <c r="AL636" s="134" t="s">
        <v>19012</v>
      </c>
      <c r="AM636" s="128" t="s">
        <v>19013</v>
      </c>
      <c r="AN636" s="134" t="s">
        <v>19014</v>
      </c>
      <c r="AO636" s="134" t="s">
        <v>19015</v>
      </c>
      <c r="AP636" s="416">
        <v>1.23125</v>
      </c>
      <c r="AQ636" s="416">
        <v>1.2756944444444445</v>
      </c>
      <c r="AR636" s="128" t="s">
        <v>19016</v>
      </c>
      <c r="AS636" s="379">
        <v>1.5</v>
      </c>
      <c r="AT636" s="134" t="s">
        <v>19017</v>
      </c>
      <c r="AU636" s="416">
        <v>1.676388888888889</v>
      </c>
      <c r="AV636" s="128" t="s">
        <v>19018</v>
      </c>
      <c r="AW636" s="379">
        <v>1.5916666666666666</v>
      </c>
      <c r="AX636" s="379">
        <v>1.3</v>
      </c>
      <c r="AY636" s="140">
        <v>0.93125</v>
      </c>
      <c r="BA636" s="128" t="s">
        <v>19019</v>
      </c>
      <c r="BB636" s="134" t="s">
        <v>19020</v>
      </c>
      <c r="BC636" s="141" t="s">
        <v>19021</v>
      </c>
      <c r="BD636" s="379">
        <v>1.5458333333333334</v>
      </c>
      <c r="BE636" s="416">
        <v>1.4743055555555555</v>
      </c>
      <c r="BF636" s="141"/>
      <c r="BG636" s="141"/>
      <c r="BH636" s="141"/>
    </row>
    <row r="637">
      <c r="A637" s="122">
        <f t="shared" si="3"/>
        <v>0</v>
      </c>
      <c r="B637" s="122">
        <f t="shared" si="4"/>
        <v>0</v>
      </c>
      <c r="C637" s="122">
        <f t="shared" si="5"/>
        <v>0</v>
      </c>
      <c r="D637" s="122">
        <f t="shared" si="6"/>
        <v>0</v>
      </c>
      <c r="E637" s="122">
        <f t="shared" si="2"/>
        <v>415</v>
      </c>
      <c r="F637" s="135" t="s">
        <v>19023</v>
      </c>
      <c r="H637" s="135" t="s">
        <v>19025</v>
      </c>
      <c r="I637" s="135" t="s">
        <v>19026</v>
      </c>
      <c r="J637" s="135" t="s">
        <v>19028</v>
      </c>
      <c r="L637" s="175" t="s">
        <v>19030</v>
      </c>
      <c r="M637" s="175" t="s">
        <v>19031</v>
      </c>
      <c r="N637" s="169" t="s">
        <v>19032</v>
      </c>
      <c r="O637" s="123" t="s">
        <v>19033</v>
      </c>
      <c r="P637" s="391">
        <v>1.375</v>
      </c>
      <c r="Q637" s="391">
        <v>1.3743055555555554</v>
      </c>
      <c r="R637" s="391">
        <v>1.4090277777777778</v>
      </c>
      <c r="S637" s="391">
        <v>1.7895833333333333</v>
      </c>
      <c r="T637" s="391">
        <v>1.9513888888888888</v>
      </c>
      <c r="U637" s="391">
        <v>1.6916666666666667</v>
      </c>
      <c r="V637" s="391">
        <v>1.6916666666666667</v>
      </c>
      <c r="W637" s="391">
        <v>1.023611111111111</v>
      </c>
      <c r="X637" s="391">
        <v>1.8159722222222223</v>
      </c>
      <c r="Y637" s="391">
        <v>1.7652777777777777</v>
      </c>
      <c r="Z637" s="391">
        <v>1.238888888888889</v>
      </c>
      <c r="AA637" s="393">
        <v>1.9215277777777777</v>
      </c>
      <c r="AB637" s="134" t="s">
        <v>19034</v>
      </c>
      <c r="AC637" s="416">
        <v>1.6243055555555554</v>
      </c>
      <c r="AD637" s="147" t="s">
        <v>19035</v>
      </c>
      <c r="AE637" s="134" t="s">
        <v>19036</v>
      </c>
      <c r="AF637" s="134" t="s">
        <v>19037</v>
      </c>
      <c r="AG637" s="379">
        <v>1.6694444444444445</v>
      </c>
      <c r="AH637" s="416">
        <v>1.7972222222222223</v>
      </c>
      <c r="AI637" s="391">
        <v>1.7673611111111112</v>
      </c>
      <c r="AJ637" s="393">
        <v>1.332638888888889</v>
      </c>
      <c r="AK637" s="134" t="s">
        <v>19039</v>
      </c>
      <c r="AL637" s="379">
        <v>1.6055555555555556</v>
      </c>
      <c r="AM637" s="140">
        <v>0.15486111111111112</v>
      </c>
      <c r="AN637" s="130">
        <v>0.4618055555555556</v>
      </c>
      <c r="AO637" s="379">
        <v>1.5965277777777778</v>
      </c>
      <c r="AP637" s="128" t="s">
        <v>19040</v>
      </c>
      <c r="AQ637" s="128" t="s">
        <v>19041</v>
      </c>
      <c r="AR637" s="416">
        <v>1.5541666666666667</v>
      </c>
      <c r="AS637" s="134" t="s">
        <v>19042</v>
      </c>
      <c r="AT637" s="379">
        <v>1.5902777777777777</v>
      </c>
      <c r="AU637" s="128" t="s">
        <v>19043</v>
      </c>
      <c r="AV637" s="393">
        <v>1.538888888888889</v>
      </c>
      <c r="AW637" s="134" t="s">
        <v>19044</v>
      </c>
      <c r="AX637" s="134" t="s">
        <v>19045</v>
      </c>
      <c r="AY637" s="128" t="s">
        <v>724</v>
      </c>
      <c r="BA637" s="416">
        <v>1.1569444444444446</v>
      </c>
      <c r="BB637" s="379">
        <v>1.2291666666666667</v>
      </c>
      <c r="BC637" s="422">
        <v>1.4256944444444444</v>
      </c>
      <c r="BD637" s="134" t="s">
        <v>19047</v>
      </c>
      <c r="BE637" s="128" t="s">
        <v>19048</v>
      </c>
      <c r="BF637" s="422"/>
      <c r="BG637" s="422"/>
      <c r="BH637" s="422"/>
    </row>
    <row r="638">
      <c r="A638" s="122">
        <f t="shared" si="3"/>
        <v>0</v>
      </c>
      <c r="B638" s="122">
        <f t="shared" si="4"/>
        <v>0</v>
      </c>
      <c r="C638" s="122">
        <f t="shared" si="5"/>
        <v>0</v>
      </c>
      <c r="D638" s="122">
        <f t="shared" si="6"/>
        <v>0</v>
      </c>
      <c r="E638" s="122">
        <f t="shared" si="2"/>
        <v>499</v>
      </c>
      <c r="F638" s="135">
        <v>212.0</v>
      </c>
      <c r="H638" s="135">
        <v>212.0</v>
      </c>
      <c r="I638" s="135">
        <v>212.0</v>
      </c>
      <c r="J638" s="135">
        <v>212.0</v>
      </c>
      <c r="L638" s="175" t="s">
        <v>661</v>
      </c>
      <c r="M638" s="175" t="s">
        <v>615</v>
      </c>
      <c r="N638" s="169" t="s">
        <v>661</v>
      </c>
      <c r="O638" s="123" t="s">
        <v>661</v>
      </c>
      <c r="P638" s="138" t="s">
        <v>19050</v>
      </c>
      <c r="Q638" s="138" t="s">
        <v>19051</v>
      </c>
      <c r="R638" s="138" t="s">
        <v>19052</v>
      </c>
      <c r="S638" s="138" t="s">
        <v>19053</v>
      </c>
      <c r="T638" s="138" t="s">
        <v>19054</v>
      </c>
      <c r="U638" s="138" t="s">
        <v>19055</v>
      </c>
      <c r="V638" s="138" t="s">
        <v>19055</v>
      </c>
      <c r="W638" s="138" t="s">
        <v>724</v>
      </c>
      <c r="X638" s="138" t="s">
        <v>19056</v>
      </c>
      <c r="Y638" s="138" t="s">
        <v>19057</v>
      </c>
      <c r="Z638" s="138" t="s">
        <v>19058</v>
      </c>
      <c r="AA638" s="128" t="s">
        <v>19059</v>
      </c>
      <c r="AB638" s="379">
        <v>1.8215277777777779</v>
      </c>
      <c r="AC638" s="128" t="s">
        <v>19060</v>
      </c>
      <c r="AD638" s="415">
        <v>1.7854166666666667</v>
      </c>
      <c r="AE638" s="379">
        <v>2.0506944444444444</v>
      </c>
      <c r="AF638" s="379">
        <v>1.6819444444444445</v>
      </c>
      <c r="AG638" s="134" t="s">
        <v>19061</v>
      </c>
      <c r="AH638" s="128" t="s">
        <v>19062</v>
      </c>
      <c r="AI638" s="138" t="s">
        <v>18809</v>
      </c>
      <c r="AJ638" s="128" t="s">
        <v>19063</v>
      </c>
      <c r="AK638" s="379">
        <v>2.3756944444444446</v>
      </c>
      <c r="AL638" s="134" t="s">
        <v>19064</v>
      </c>
      <c r="AM638" s="128" t="s">
        <v>19065</v>
      </c>
      <c r="AN638" s="134" t="s">
        <v>19066</v>
      </c>
      <c r="AO638" s="134" t="s">
        <v>19067</v>
      </c>
      <c r="AP638" s="416">
        <v>1.2395833333333333</v>
      </c>
      <c r="AQ638" s="416">
        <v>1.2826388888888889</v>
      </c>
      <c r="AR638" s="128" t="s">
        <v>19069</v>
      </c>
      <c r="AS638" s="379">
        <v>1.5090277777777779</v>
      </c>
      <c r="AT638" s="134" t="s">
        <v>19071</v>
      </c>
      <c r="AU638" s="416">
        <v>1.6840277777777777</v>
      </c>
      <c r="AV638" s="128" t="s">
        <v>19072</v>
      </c>
      <c r="AW638" s="379">
        <v>1.5979166666666667</v>
      </c>
      <c r="AX638" s="379">
        <v>1.3125</v>
      </c>
      <c r="AY638" s="140">
        <v>0.9368055555555556</v>
      </c>
      <c r="BA638" s="128" t="s">
        <v>724</v>
      </c>
      <c r="BB638" s="134" t="s">
        <v>19073</v>
      </c>
      <c r="BC638" s="141" t="s">
        <v>19074</v>
      </c>
      <c r="BD638" s="379">
        <v>1.5486111111111112</v>
      </c>
      <c r="BE638" s="416">
        <v>1.4784722222222222</v>
      </c>
      <c r="BF638" s="141"/>
      <c r="BG638" s="141"/>
      <c r="BH638" s="141"/>
    </row>
    <row r="639">
      <c r="A639" s="122">
        <f t="shared" si="3"/>
        <v>0</v>
      </c>
      <c r="B639" s="122">
        <f t="shared" si="4"/>
        <v>0</v>
      </c>
      <c r="C639" s="122">
        <f t="shared" si="5"/>
        <v>0</v>
      </c>
      <c r="D639" s="122">
        <f t="shared" si="6"/>
        <v>0</v>
      </c>
      <c r="E639" s="122">
        <f t="shared" si="2"/>
        <v>362</v>
      </c>
      <c r="F639" s="135" t="s">
        <v>19076</v>
      </c>
      <c r="H639" s="135" t="s">
        <v>19077</v>
      </c>
      <c r="I639" s="135" t="s">
        <v>19079</v>
      </c>
      <c r="J639" s="135" t="s">
        <v>19081</v>
      </c>
      <c r="L639" s="175" t="s">
        <v>19082</v>
      </c>
      <c r="M639" s="175" t="s">
        <v>19083</v>
      </c>
      <c r="N639" s="169" t="s">
        <v>19084</v>
      </c>
      <c r="O639" s="123" t="s">
        <v>19085</v>
      </c>
      <c r="P639" s="391">
        <v>1.3777777777777778</v>
      </c>
      <c r="Q639" s="391">
        <v>1.3777777777777778</v>
      </c>
      <c r="R639" s="391">
        <v>1.4104166666666667</v>
      </c>
      <c r="S639" s="391">
        <v>1.7972222222222223</v>
      </c>
      <c r="T639" s="391">
        <v>1.95625</v>
      </c>
      <c r="U639" s="391">
        <v>1.6930555555555555</v>
      </c>
      <c r="V639" s="391">
        <v>1.6930555555555555</v>
      </c>
      <c r="W639" s="391">
        <v>1.0298611111111111</v>
      </c>
      <c r="X639" s="391">
        <v>1.820138888888889</v>
      </c>
      <c r="Y639" s="391">
        <v>1.7673611111111112</v>
      </c>
      <c r="Z639" s="391">
        <v>1.2493055555555554</v>
      </c>
      <c r="AA639" s="393">
        <v>1.9277777777777778</v>
      </c>
      <c r="AB639" s="134" t="s">
        <v>19086</v>
      </c>
      <c r="AC639" s="416">
        <v>1.6298611111111112</v>
      </c>
      <c r="AD639" s="147" t="s">
        <v>19088</v>
      </c>
      <c r="AE639" s="134" t="s">
        <v>19090</v>
      </c>
      <c r="AF639" s="134" t="s">
        <v>19091</v>
      </c>
      <c r="AG639" s="379">
        <v>1.6729166666666666</v>
      </c>
      <c r="AH639" s="416">
        <v>1.7993055555555555</v>
      </c>
      <c r="AI639" s="391">
        <v>1.7708333333333333</v>
      </c>
      <c r="AJ639" s="393">
        <v>1.3368055555555556</v>
      </c>
      <c r="AK639" s="134" t="s">
        <v>19092</v>
      </c>
      <c r="AL639" s="379">
        <v>1.6131944444444444</v>
      </c>
      <c r="AM639" s="140">
        <v>0.15902777777777777</v>
      </c>
      <c r="AN639" s="130">
        <v>0.4722222222222222</v>
      </c>
      <c r="AO639" s="379">
        <v>1.6</v>
      </c>
      <c r="AP639" s="128" t="s">
        <v>19093</v>
      </c>
      <c r="AQ639" s="128" t="s">
        <v>3197</v>
      </c>
      <c r="AR639" s="416">
        <v>1.5583333333333333</v>
      </c>
      <c r="AS639" s="134" t="s">
        <v>19095</v>
      </c>
      <c r="AT639" s="379">
        <v>1.5930555555555554</v>
      </c>
      <c r="AU639" s="128" t="s">
        <v>19096</v>
      </c>
      <c r="AV639" s="393">
        <v>1.5416666666666667</v>
      </c>
      <c r="AW639" s="134" t="s">
        <v>19097</v>
      </c>
      <c r="AX639" s="134" t="s">
        <v>19098</v>
      </c>
      <c r="AY639" s="128" t="s">
        <v>19099</v>
      </c>
      <c r="BA639" s="416">
        <v>1.1604166666666667</v>
      </c>
      <c r="BB639" s="379">
        <v>1.2305555555555556</v>
      </c>
      <c r="BC639" s="422">
        <v>1.4277777777777778</v>
      </c>
      <c r="BD639" s="134" t="s">
        <v>19100</v>
      </c>
      <c r="BE639" s="128" t="s">
        <v>19101</v>
      </c>
      <c r="BF639" s="422"/>
      <c r="BG639" s="422"/>
      <c r="BH639" s="422"/>
    </row>
    <row r="640">
      <c r="A640" s="122">
        <f t="shared" si="3"/>
        <v>0</v>
      </c>
      <c r="B640" s="122">
        <f t="shared" si="4"/>
        <v>0</v>
      </c>
      <c r="C640" s="122">
        <f t="shared" si="5"/>
        <v>0</v>
      </c>
      <c r="D640" s="122">
        <f t="shared" si="6"/>
        <v>0</v>
      </c>
      <c r="E640" s="122">
        <f t="shared" si="2"/>
        <v>623</v>
      </c>
      <c r="F640" s="135" t="s">
        <v>19105</v>
      </c>
      <c r="H640" s="135" t="s">
        <v>19106</v>
      </c>
      <c r="I640" s="135" t="s">
        <v>19107</v>
      </c>
      <c r="J640" s="135" t="s">
        <v>19108</v>
      </c>
      <c r="L640" s="175" t="s">
        <v>615</v>
      </c>
      <c r="M640" s="175" t="s">
        <v>19109</v>
      </c>
      <c r="N640" s="169" t="s">
        <v>19110</v>
      </c>
      <c r="O640" s="123" t="s">
        <v>1196</v>
      </c>
      <c r="P640" s="138" t="s">
        <v>1055</v>
      </c>
      <c r="Q640" s="138" t="s">
        <v>19111</v>
      </c>
      <c r="R640" s="138" t="s">
        <v>19112</v>
      </c>
      <c r="S640" s="138" t="s">
        <v>19114</v>
      </c>
      <c r="T640" s="138" t="s">
        <v>19115</v>
      </c>
      <c r="U640" s="138" t="s">
        <v>19116</v>
      </c>
      <c r="V640" s="138" t="s">
        <v>19116</v>
      </c>
      <c r="W640" s="138" t="s">
        <v>1538</v>
      </c>
      <c r="X640" s="138" t="s">
        <v>19118</v>
      </c>
      <c r="Y640" s="138" t="s">
        <v>19119</v>
      </c>
      <c r="Z640" s="138" t="s">
        <v>19120</v>
      </c>
      <c r="AA640" s="128" t="s">
        <v>19121</v>
      </c>
      <c r="AB640" s="379">
        <v>1.8284722222222223</v>
      </c>
      <c r="AC640" s="128" t="s">
        <v>19122</v>
      </c>
      <c r="AD640" s="415">
        <v>1.7916666666666667</v>
      </c>
      <c r="AE640" s="379">
        <v>2.0555555555555554</v>
      </c>
      <c r="AF640" s="379">
        <v>1.6847222222222222</v>
      </c>
      <c r="AG640" s="134" t="s">
        <v>19123</v>
      </c>
      <c r="AH640" s="128" t="s">
        <v>19124</v>
      </c>
      <c r="AI640" s="138" t="s">
        <v>18858</v>
      </c>
      <c r="AJ640" s="128" t="s">
        <v>19125</v>
      </c>
      <c r="AK640" s="379">
        <v>2.3826388888888888</v>
      </c>
      <c r="AL640" s="134" t="s">
        <v>19126</v>
      </c>
      <c r="AM640" s="128" t="s">
        <v>19127</v>
      </c>
      <c r="AN640" s="134" t="s">
        <v>19128</v>
      </c>
      <c r="AO640" s="134" t="s">
        <v>19129</v>
      </c>
      <c r="AP640" s="416">
        <v>1.24375</v>
      </c>
      <c r="AQ640" s="416">
        <v>1.2847222222222223</v>
      </c>
      <c r="AR640" s="128" t="s">
        <v>19130</v>
      </c>
      <c r="AS640" s="379">
        <v>1.5138888888888888</v>
      </c>
      <c r="AT640" s="134" t="s">
        <v>19131</v>
      </c>
      <c r="AU640" s="416">
        <v>1.6930555555555555</v>
      </c>
      <c r="AV640" s="128" t="s">
        <v>19132</v>
      </c>
      <c r="AW640" s="379">
        <v>1.60625</v>
      </c>
      <c r="AX640" s="379">
        <v>1.3208333333333333</v>
      </c>
      <c r="AY640" s="140">
        <v>0.9388888888888889</v>
      </c>
      <c r="BA640" s="128" t="s">
        <v>19133</v>
      </c>
      <c r="BB640" s="134" t="s">
        <v>19134</v>
      </c>
      <c r="BC640" s="141" t="s">
        <v>19135</v>
      </c>
      <c r="BD640" s="379">
        <v>1.5541666666666667</v>
      </c>
      <c r="BE640" s="416">
        <v>1.479861111111111</v>
      </c>
      <c r="BF640" s="141"/>
      <c r="BG640" s="141"/>
      <c r="BH640" s="141"/>
    </row>
    <row r="641">
      <c r="A641" s="122">
        <f t="shared" si="3"/>
        <v>0</v>
      </c>
      <c r="B641" s="122">
        <f t="shared" si="4"/>
        <v>0</v>
      </c>
      <c r="C641" s="122">
        <f t="shared" si="5"/>
        <v>0</v>
      </c>
      <c r="D641" s="122">
        <f t="shared" si="6"/>
        <v>0</v>
      </c>
      <c r="E641" s="122">
        <f t="shared" si="2"/>
        <v>306</v>
      </c>
      <c r="F641" s="135">
        <v>213.0</v>
      </c>
      <c r="H641" s="135">
        <v>213.0</v>
      </c>
      <c r="I641" s="135">
        <v>213.0</v>
      </c>
      <c r="J641" s="135">
        <v>213.0</v>
      </c>
      <c r="L641" s="175" t="s">
        <v>19136</v>
      </c>
      <c r="M641" s="175" t="s">
        <v>19137</v>
      </c>
      <c r="N641" s="169" t="s">
        <v>615</v>
      </c>
      <c r="O641" s="123" t="s">
        <v>19138</v>
      </c>
      <c r="P641" s="391">
        <v>1.3868055555555556</v>
      </c>
      <c r="Q641" s="391">
        <v>1.3805555555555555</v>
      </c>
      <c r="R641" s="391">
        <v>1.4111111111111112</v>
      </c>
      <c r="S641" s="391">
        <v>1.8041666666666667</v>
      </c>
      <c r="T641" s="391">
        <v>1.9673611111111111</v>
      </c>
      <c r="U641" s="391">
        <v>1.6958333333333333</v>
      </c>
      <c r="V641" s="391">
        <v>1.6958333333333333</v>
      </c>
      <c r="W641" s="391">
        <v>1.0305555555555554</v>
      </c>
      <c r="X641" s="391">
        <v>1.8263888888888888</v>
      </c>
      <c r="Y641" s="391">
        <v>1.7694444444444444</v>
      </c>
      <c r="Z641" s="391">
        <v>1.2569444444444444</v>
      </c>
      <c r="AA641" s="393">
        <v>1.9319444444444445</v>
      </c>
      <c r="AB641" s="379">
        <v>1.8319444444444444</v>
      </c>
      <c r="AC641" s="416">
        <v>1.6354166666666667</v>
      </c>
      <c r="AD641" s="147" t="s">
        <v>19139</v>
      </c>
      <c r="AE641" s="134" t="s">
        <v>19140</v>
      </c>
      <c r="AF641" s="134" t="s">
        <v>19141</v>
      </c>
      <c r="AG641" s="379">
        <v>1.6784722222222221</v>
      </c>
      <c r="AH641" s="416">
        <v>1.801388888888889</v>
      </c>
      <c r="AI641" s="391">
        <v>1.7743055555555556</v>
      </c>
      <c r="AJ641" s="393">
        <v>1.3388888888888888</v>
      </c>
      <c r="AK641" s="134" t="s">
        <v>19142</v>
      </c>
      <c r="AL641" s="379">
        <v>1.6166666666666667</v>
      </c>
      <c r="AM641" s="140">
        <v>0.16319444444444445</v>
      </c>
      <c r="AN641" s="130">
        <v>0.48680555555555555</v>
      </c>
      <c r="AO641" s="379">
        <v>1.6055555555555556</v>
      </c>
      <c r="AP641" s="128" t="s">
        <v>19143</v>
      </c>
      <c r="AQ641" s="128" t="s">
        <v>19144</v>
      </c>
      <c r="AR641" s="416">
        <v>1.5638888888888889</v>
      </c>
      <c r="AS641" s="134" t="s">
        <v>19145</v>
      </c>
      <c r="AT641" s="379">
        <v>1.5993055555555555</v>
      </c>
      <c r="AU641" s="128" t="s">
        <v>19146</v>
      </c>
      <c r="AV641" s="393">
        <v>1.5430555555555556</v>
      </c>
      <c r="AW641" s="134" t="s">
        <v>19147</v>
      </c>
      <c r="AX641" s="134" t="s">
        <v>19148</v>
      </c>
      <c r="AY641" s="128" t="s">
        <v>19149</v>
      </c>
      <c r="BA641" s="416">
        <v>1.1652777777777779</v>
      </c>
      <c r="BB641" s="379">
        <v>1.2361111111111112</v>
      </c>
      <c r="BC641" s="422">
        <v>1.4305555555555556</v>
      </c>
      <c r="BD641" s="134" t="s">
        <v>19150</v>
      </c>
      <c r="BE641" s="128" t="s">
        <v>19151</v>
      </c>
      <c r="BF641" s="422"/>
      <c r="BG641" s="422"/>
      <c r="BH641" s="422"/>
    </row>
    <row r="642">
      <c r="A642" s="122">
        <f t="shared" si="3"/>
        <v>0</v>
      </c>
      <c r="B642" s="122">
        <f t="shared" si="4"/>
        <v>0</v>
      </c>
      <c r="C642" s="122">
        <f t="shared" si="5"/>
        <v>0</v>
      </c>
      <c r="D642" s="122">
        <f t="shared" si="6"/>
        <v>0</v>
      </c>
      <c r="E642" s="122">
        <f t="shared" si="2"/>
        <v>583</v>
      </c>
      <c r="F642" s="135" t="s">
        <v>19152</v>
      </c>
      <c r="H642" s="135" t="s">
        <v>19153</v>
      </c>
      <c r="I642" s="135" t="s">
        <v>19154</v>
      </c>
      <c r="J642" s="135" t="s">
        <v>19155</v>
      </c>
      <c r="L642" s="175" t="s">
        <v>19156</v>
      </c>
      <c r="M642" s="175" t="s">
        <v>19157</v>
      </c>
      <c r="N642" s="169" t="s">
        <v>19158</v>
      </c>
      <c r="O642" s="123" t="s">
        <v>661</v>
      </c>
      <c r="P642" s="138" t="s">
        <v>19159</v>
      </c>
      <c r="Q642" s="138" t="s">
        <v>19160</v>
      </c>
      <c r="R642" s="138" t="s">
        <v>19161</v>
      </c>
      <c r="S642" s="138" t="s">
        <v>19162</v>
      </c>
      <c r="T642" s="138" t="s">
        <v>19163</v>
      </c>
      <c r="U642" s="138" t="s">
        <v>19164</v>
      </c>
      <c r="V642" s="138" t="s">
        <v>19164</v>
      </c>
      <c r="W642" s="138" t="s">
        <v>19165</v>
      </c>
      <c r="X642" s="138" t="s">
        <v>19166</v>
      </c>
      <c r="Y642" s="138" t="s">
        <v>19167</v>
      </c>
      <c r="Z642" s="138" t="s">
        <v>19168</v>
      </c>
      <c r="AA642" s="128" t="s">
        <v>19169</v>
      </c>
      <c r="AB642" s="134" t="s">
        <v>19170</v>
      </c>
      <c r="AC642" s="128" t="s">
        <v>19171</v>
      </c>
      <c r="AD642" s="415">
        <v>1.7951388888888888</v>
      </c>
      <c r="AE642" s="379">
        <v>2.0597222222222222</v>
      </c>
      <c r="AF642" s="379">
        <v>1.6875</v>
      </c>
      <c r="AG642" s="134" t="s">
        <v>19172</v>
      </c>
      <c r="AH642" s="128" t="s">
        <v>19173</v>
      </c>
      <c r="AI642" s="138" t="s">
        <v>18907</v>
      </c>
      <c r="AJ642" s="128" t="s">
        <v>19174</v>
      </c>
      <c r="AK642" s="379">
        <v>2.386111111111111</v>
      </c>
      <c r="AL642" s="134" t="s">
        <v>19175</v>
      </c>
      <c r="AM642" s="128" t="s">
        <v>19176</v>
      </c>
      <c r="AN642" s="134" t="s">
        <v>19177</v>
      </c>
      <c r="AO642" s="134" t="s">
        <v>19178</v>
      </c>
      <c r="AP642" s="416">
        <v>1.2465277777777777</v>
      </c>
      <c r="AQ642" s="416">
        <v>1.2868055555555555</v>
      </c>
      <c r="AR642" s="128" t="s">
        <v>19179</v>
      </c>
      <c r="AS642" s="379">
        <v>1.5215277777777778</v>
      </c>
      <c r="AT642" s="134" t="s">
        <v>19180</v>
      </c>
      <c r="AU642" s="416">
        <v>1.7013888888888888</v>
      </c>
      <c r="AV642" s="128" t="s">
        <v>19181</v>
      </c>
      <c r="AW642" s="379">
        <v>1.613888888888889</v>
      </c>
      <c r="AX642" s="379">
        <v>1.3284722222222223</v>
      </c>
      <c r="AY642" s="140">
        <v>0.9458333333333333</v>
      </c>
      <c r="BA642" s="128" t="s">
        <v>19182</v>
      </c>
      <c r="BB642" s="134" t="s">
        <v>19183</v>
      </c>
      <c r="BC642" s="141" t="s">
        <v>19184</v>
      </c>
      <c r="BD642" s="379">
        <v>1.5625</v>
      </c>
      <c r="BE642" s="416">
        <v>1.4847222222222223</v>
      </c>
      <c r="BF642" s="141"/>
      <c r="BG642" s="141"/>
      <c r="BH642" s="141"/>
    </row>
    <row r="643">
      <c r="A643" s="122">
        <f t="shared" si="3"/>
        <v>0</v>
      </c>
      <c r="B643" s="122">
        <f t="shared" si="4"/>
        <v>0</v>
      </c>
      <c r="C643" s="122">
        <f t="shared" si="5"/>
        <v>0</v>
      </c>
      <c r="D643" s="122">
        <f t="shared" si="6"/>
        <v>0</v>
      </c>
      <c r="E643" s="122">
        <f t="shared" si="2"/>
        <v>485</v>
      </c>
      <c r="F643" s="135" t="s">
        <v>19185</v>
      </c>
      <c r="H643" s="135" t="s">
        <v>19186</v>
      </c>
      <c r="I643" s="135" t="s">
        <v>19187</v>
      </c>
      <c r="J643" s="135" t="s">
        <v>19188</v>
      </c>
      <c r="L643" s="175" t="s">
        <v>19189</v>
      </c>
      <c r="M643" s="175" t="s">
        <v>19190</v>
      </c>
      <c r="N643" s="169" t="s">
        <v>661</v>
      </c>
      <c r="O643" s="123" t="s">
        <v>19191</v>
      </c>
      <c r="P643" s="391">
        <v>1.3881944444444445</v>
      </c>
      <c r="Q643" s="391">
        <v>1.382638888888889</v>
      </c>
      <c r="R643" s="391">
        <v>1.4194444444444445</v>
      </c>
      <c r="S643" s="391">
        <v>1.81875</v>
      </c>
      <c r="T643" s="391">
        <v>1.9694444444444446</v>
      </c>
      <c r="U643" s="391">
        <v>1.7034722222222223</v>
      </c>
      <c r="V643" s="391">
        <v>1.7034722222222223</v>
      </c>
      <c r="W643" s="391">
        <v>1.0319444444444446</v>
      </c>
      <c r="X643" s="391">
        <v>1.8319444444444444</v>
      </c>
      <c r="Y643" s="391">
        <v>1.7847222222222223</v>
      </c>
      <c r="Z643" s="391">
        <v>1.2604166666666667</v>
      </c>
      <c r="AA643" s="393">
        <v>1.9368055555555554</v>
      </c>
      <c r="AB643" s="379">
        <v>1.8416666666666666</v>
      </c>
      <c r="AC643" s="416">
        <v>1.6388888888888888</v>
      </c>
      <c r="AD643" s="147" t="s">
        <v>19192</v>
      </c>
      <c r="AE643" s="379">
        <v>2.0625</v>
      </c>
      <c r="AF643" s="134" t="s">
        <v>19193</v>
      </c>
      <c r="AG643" s="379">
        <v>1.6826388888888888</v>
      </c>
      <c r="AH643" s="416">
        <v>1.8055555555555556</v>
      </c>
      <c r="AI643" s="391">
        <v>1.7791666666666666</v>
      </c>
      <c r="AJ643" s="393">
        <v>1.3444444444444446</v>
      </c>
      <c r="AK643" s="134" t="s">
        <v>19194</v>
      </c>
      <c r="AL643" s="379">
        <v>1.6201388888888888</v>
      </c>
      <c r="AM643" s="140">
        <v>0.16805555555555557</v>
      </c>
      <c r="AN643" s="130">
        <v>0.4909722222222222</v>
      </c>
      <c r="AO643" s="379">
        <v>1.6083333333333334</v>
      </c>
      <c r="AP643" s="128" t="s">
        <v>19195</v>
      </c>
      <c r="AQ643" s="128" t="s">
        <v>19196</v>
      </c>
      <c r="AR643" s="416">
        <v>1.56875</v>
      </c>
      <c r="AS643" s="134" t="s">
        <v>19197</v>
      </c>
      <c r="AT643" s="379">
        <v>1.604861111111111</v>
      </c>
      <c r="AU643" s="128" t="s">
        <v>19198</v>
      </c>
      <c r="AV643" s="393">
        <v>1.5555555555555556</v>
      </c>
      <c r="AW643" s="134" t="s">
        <v>19199</v>
      </c>
      <c r="AX643" s="134" t="s">
        <v>19200</v>
      </c>
      <c r="AY643" s="128" t="s">
        <v>19201</v>
      </c>
      <c r="BA643" s="416">
        <v>1.1680555555555556</v>
      </c>
      <c r="BB643" s="379">
        <v>1.2402777777777778</v>
      </c>
      <c r="BC643" s="422">
        <v>1.4326388888888888</v>
      </c>
      <c r="BD643" s="134" t="s">
        <v>19202</v>
      </c>
      <c r="BE643" s="128" t="s">
        <v>19203</v>
      </c>
      <c r="BF643" s="422"/>
      <c r="BG643" s="422"/>
      <c r="BH643" s="422"/>
    </row>
    <row r="644">
      <c r="A644" s="122">
        <f t="shared" si="3"/>
        <v>0</v>
      </c>
      <c r="B644" s="122">
        <f t="shared" si="4"/>
        <v>0</v>
      </c>
      <c r="C644" s="122">
        <f t="shared" si="5"/>
        <v>0</v>
      </c>
      <c r="D644" s="122">
        <f t="shared" si="6"/>
        <v>0</v>
      </c>
      <c r="E644" s="122">
        <f t="shared" si="2"/>
        <v>641</v>
      </c>
      <c r="F644" s="135">
        <v>214.0</v>
      </c>
      <c r="H644" s="135">
        <v>214.0</v>
      </c>
      <c r="I644" s="135">
        <v>214.0</v>
      </c>
      <c r="J644" s="135">
        <v>214.0</v>
      </c>
      <c r="L644" s="175" t="s">
        <v>19204</v>
      </c>
      <c r="M644" s="175" t="s">
        <v>19205</v>
      </c>
      <c r="N644" s="169" t="s">
        <v>19206</v>
      </c>
      <c r="O644" s="123" t="s">
        <v>19207</v>
      </c>
      <c r="P644" s="138" t="s">
        <v>19208</v>
      </c>
      <c r="Q644" s="138" t="s">
        <v>19209</v>
      </c>
      <c r="R644" s="138" t="s">
        <v>3664</v>
      </c>
      <c r="S644" s="138" t="s">
        <v>19210</v>
      </c>
      <c r="T644" s="138" t="s">
        <v>18455</v>
      </c>
      <c r="U644" s="138" t="s">
        <v>19211</v>
      </c>
      <c r="V644" s="138" t="s">
        <v>19211</v>
      </c>
      <c r="W644" s="138" t="s">
        <v>1969</v>
      </c>
      <c r="X644" s="138" t="s">
        <v>19212</v>
      </c>
      <c r="Y644" s="138" t="s">
        <v>19213</v>
      </c>
      <c r="Z644" s="138" t="s">
        <v>19214</v>
      </c>
      <c r="AA644" s="128" t="s">
        <v>19215</v>
      </c>
      <c r="AB644" s="134" t="s">
        <v>19216</v>
      </c>
      <c r="AC644" s="128" t="s">
        <v>19217</v>
      </c>
      <c r="AD644" s="415">
        <v>1.7986111111111112</v>
      </c>
      <c r="AE644" s="134" t="s">
        <v>19218</v>
      </c>
      <c r="AF644" s="379">
        <v>1.6923611111111112</v>
      </c>
      <c r="AG644" s="134" t="s">
        <v>19219</v>
      </c>
      <c r="AH644" s="128" t="s">
        <v>19220</v>
      </c>
      <c r="AI644" s="138" t="s">
        <v>18962</v>
      </c>
      <c r="AJ644" s="128" t="s">
        <v>19221</v>
      </c>
      <c r="AK644" s="379">
        <v>2.3930555555555557</v>
      </c>
      <c r="AL644" s="134" t="s">
        <v>19222</v>
      </c>
      <c r="AM644" s="128" t="s">
        <v>19223</v>
      </c>
      <c r="AN644" s="134" t="s">
        <v>19224</v>
      </c>
      <c r="AO644" s="134" t="s">
        <v>19225</v>
      </c>
      <c r="AP644" s="416">
        <v>1.2479166666666666</v>
      </c>
      <c r="AQ644" s="416">
        <v>1.2916666666666667</v>
      </c>
      <c r="AR644" s="128" t="s">
        <v>19226</v>
      </c>
      <c r="AS644" s="379">
        <v>1.5270833333333333</v>
      </c>
      <c r="AT644" s="134" t="s">
        <v>19227</v>
      </c>
      <c r="AU644" s="416">
        <v>1.7118055555555556</v>
      </c>
      <c r="AV644" s="128" t="s">
        <v>19228</v>
      </c>
      <c r="AW644" s="379">
        <v>1.6277777777777778</v>
      </c>
      <c r="AX644" s="379">
        <v>1.3347222222222221</v>
      </c>
      <c r="AY644" s="140">
        <v>0.95</v>
      </c>
      <c r="BA644" s="128" t="s">
        <v>19229</v>
      </c>
      <c r="BB644" s="134" t="s">
        <v>1639</v>
      </c>
      <c r="BC644" s="141" t="s">
        <v>19230</v>
      </c>
      <c r="BD644" s="379">
        <v>1.5645833333333334</v>
      </c>
      <c r="BE644" s="416">
        <v>1.49375</v>
      </c>
      <c r="BF644" s="141"/>
      <c r="BG644" s="141"/>
      <c r="BH644" s="141"/>
    </row>
    <row r="645">
      <c r="A645" s="122">
        <f t="shared" si="3"/>
        <v>0</v>
      </c>
      <c r="B645" s="122">
        <f t="shared" si="4"/>
        <v>0</v>
      </c>
      <c r="C645" s="122">
        <f t="shared" si="5"/>
        <v>0</v>
      </c>
      <c r="D645" s="122">
        <f t="shared" si="6"/>
        <v>0</v>
      </c>
      <c r="E645" s="122">
        <f t="shared" si="2"/>
        <v>312</v>
      </c>
      <c r="F645" s="135" t="s">
        <v>19231</v>
      </c>
      <c r="H645" s="135" t="s">
        <v>19232</v>
      </c>
      <c r="I645" s="135" t="s">
        <v>19233</v>
      </c>
      <c r="J645" s="135" t="s">
        <v>19234</v>
      </c>
      <c r="L645" s="175" t="s">
        <v>19235</v>
      </c>
      <c r="M645" s="175" t="s">
        <v>19236</v>
      </c>
      <c r="N645" s="169" t="s">
        <v>19237</v>
      </c>
      <c r="O645" s="123" t="s">
        <v>19238</v>
      </c>
      <c r="P645" s="391">
        <v>1.3958333333333333</v>
      </c>
      <c r="Q645" s="391">
        <v>1.3833333333333333</v>
      </c>
      <c r="R645" s="391">
        <v>1.4208333333333334</v>
      </c>
      <c r="S645" s="391">
        <v>1.8243055555555556</v>
      </c>
      <c r="T645" s="391">
        <v>1.975</v>
      </c>
      <c r="U645" s="391">
        <v>1.7097222222222221</v>
      </c>
      <c r="V645" s="391">
        <v>1.7097222222222221</v>
      </c>
      <c r="W645" s="391">
        <v>1.0375</v>
      </c>
      <c r="X645" s="391">
        <v>1.8465277777777778</v>
      </c>
      <c r="Y645" s="391">
        <v>1.7854166666666667</v>
      </c>
      <c r="Z645" s="391">
        <v>1.261111111111111</v>
      </c>
      <c r="AA645" s="393">
        <v>1.9416666666666667</v>
      </c>
      <c r="AB645" s="379">
        <v>1.8465277777777778</v>
      </c>
      <c r="AC645" s="416">
        <v>1.6430555555555555</v>
      </c>
      <c r="AD645" s="147" t="s">
        <v>19239</v>
      </c>
      <c r="AE645" s="379">
        <v>2.066666666666667</v>
      </c>
      <c r="AF645" s="134" t="s">
        <v>19240</v>
      </c>
      <c r="AG645" s="379">
        <v>1.6840277777777777</v>
      </c>
      <c r="AH645" s="416">
        <v>1.8125</v>
      </c>
      <c r="AI645" s="391">
        <v>1.7840277777777778</v>
      </c>
      <c r="AJ645" s="393">
        <v>1.3465277777777778</v>
      </c>
      <c r="AK645" s="134" t="s">
        <v>19241</v>
      </c>
      <c r="AL645" s="379">
        <v>1.6270833333333334</v>
      </c>
      <c r="AM645" s="140">
        <v>0.17291666666666666</v>
      </c>
      <c r="AN645" s="130">
        <v>0.49444444444444446</v>
      </c>
      <c r="AO645" s="379">
        <v>1.6111111111111112</v>
      </c>
      <c r="AP645" s="128" t="s">
        <v>19242</v>
      </c>
      <c r="AQ645" s="128" t="s">
        <v>19243</v>
      </c>
      <c r="AR645" s="416">
        <v>1.5763888888888888</v>
      </c>
      <c r="AS645" s="134" t="s">
        <v>19244</v>
      </c>
      <c r="AT645" s="379">
        <v>1.6090277777777777</v>
      </c>
      <c r="AU645" s="128" t="s">
        <v>19245</v>
      </c>
      <c r="AV645" s="393">
        <v>1.5673611111111112</v>
      </c>
      <c r="AW645" s="134" t="s">
        <v>19246</v>
      </c>
      <c r="AX645" s="134" t="s">
        <v>19247</v>
      </c>
      <c r="AY645" s="128" t="s">
        <v>19248</v>
      </c>
      <c r="BA645" s="416">
        <v>1.1722222222222223</v>
      </c>
      <c r="BB645" s="379">
        <v>1.2444444444444445</v>
      </c>
      <c r="BC645" s="422">
        <v>1.4368055555555554</v>
      </c>
      <c r="BD645" s="134" t="s">
        <v>19249</v>
      </c>
      <c r="BE645" s="128" t="s">
        <v>19250</v>
      </c>
      <c r="BF645" s="422"/>
      <c r="BG645" s="422"/>
      <c r="BH645" s="422"/>
    </row>
    <row r="646">
      <c r="A646" s="122">
        <f t="shared" si="3"/>
        <v>0</v>
      </c>
      <c r="B646" s="122">
        <f t="shared" si="4"/>
        <v>0</v>
      </c>
      <c r="C646" s="122">
        <f t="shared" si="5"/>
        <v>0</v>
      </c>
      <c r="D646" s="122">
        <f t="shared" si="6"/>
        <v>0</v>
      </c>
      <c r="E646" s="122">
        <f t="shared" si="2"/>
        <v>770</v>
      </c>
      <c r="F646" s="135" t="s">
        <v>19251</v>
      </c>
      <c r="H646" s="135" t="s">
        <v>19252</v>
      </c>
      <c r="I646" s="135" t="s">
        <v>19253</v>
      </c>
      <c r="J646" s="135" t="s">
        <v>19254</v>
      </c>
      <c r="L646" s="175" t="s">
        <v>19255</v>
      </c>
      <c r="M646" s="175" t="s">
        <v>1196</v>
      </c>
      <c r="N646" s="169" t="s">
        <v>19256</v>
      </c>
      <c r="O646" s="123" t="s">
        <v>19257</v>
      </c>
      <c r="P646" s="138" t="s">
        <v>7935</v>
      </c>
      <c r="Q646" s="138" t="s">
        <v>19258</v>
      </c>
      <c r="R646" s="138" t="s">
        <v>19259</v>
      </c>
      <c r="S646" s="138" t="s">
        <v>19260</v>
      </c>
      <c r="T646" s="138" t="s">
        <v>19261</v>
      </c>
      <c r="U646" s="138" t="s">
        <v>19262</v>
      </c>
      <c r="V646" s="138" t="s">
        <v>19262</v>
      </c>
      <c r="W646" s="138" t="s">
        <v>19263</v>
      </c>
      <c r="X646" s="138" t="s">
        <v>8424</v>
      </c>
      <c r="Y646" s="138" t="s">
        <v>19264</v>
      </c>
      <c r="Z646" s="138" t="s">
        <v>19265</v>
      </c>
      <c r="AA646" s="128" t="s">
        <v>19266</v>
      </c>
      <c r="AB646" s="134" t="s">
        <v>19267</v>
      </c>
      <c r="AC646" s="128" t="s">
        <v>19268</v>
      </c>
      <c r="AD646" s="415">
        <v>1.8</v>
      </c>
      <c r="AE646" s="134" t="s">
        <v>19269</v>
      </c>
      <c r="AF646" s="379">
        <v>1.6965277777777779</v>
      </c>
      <c r="AG646" s="134" t="s">
        <v>19270</v>
      </c>
      <c r="AH646" s="128" t="s">
        <v>19271</v>
      </c>
      <c r="AI646" s="138" t="s">
        <v>19010</v>
      </c>
      <c r="AJ646" s="128" t="s">
        <v>19272</v>
      </c>
      <c r="AK646" s="379">
        <v>2.4090277777777778</v>
      </c>
      <c r="AL646" s="134" t="s">
        <v>19273</v>
      </c>
      <c r="AM646" s="128" t="s">
        <v>19274</v>
      </c>
      <c r="AN646" s="134" t="s">
        <v>19275</v>
      </c>
      <c r="AO646" s="134" t="s">
        <v>19276</v>
      </c>
      <c r="AP646" s="416">
        <v>1.2513888888888889</v>
      </c>
      <c r="AQ646" s="416">
        <v>1.2965277777777777</v>
      </c>
      <c r="AR646" s="128" t="s">
        <v>19277</v>
      </c>
      <c r="AS646" s="379">
        <v>1.5368055555555555</v>
      </c>
      <c r="AT646" s="134" t="s">
        <v>19278</v>
      </c>
      <c r="AU646" s="416">
        <v>1.7166666666666666</v>
      </c>
      <c r="AV646" s="128" t="s">
        <v>19279</v>
      </c>
      <c r="AW646" s="379">
        <v>1.636111111111111</v>
      </c>
      <c r="AX646" s="379">
        <v>1.3402777777777777</v>
      </c>
      <c r="AY646" s="140">
        <v>0.9569444444444445</v>
      </c>
      <c r="BA646" s="128" t="s">
        <v>19280</v>
      </c>
      <c r="BB646" s="134" t="s">
        <v>19281</v>
      </c>
      <c r="BC646" s="141" t="s">
        <v>19282</v>
      </c>
      <c r="BD646" s="379">
        <v>1.5784722222222223</v>
      </c>
      <c r="BE646" s="416">
        <v>1.5006944444444446</v>
      </c>
      <c r="BF646" s="141"/>
      <c r="BG646" s="141"/>
      <c r="BH646" s="141"/>
    </row>
    <row r="647">
      <c r="A647" s="122">
        <f t="shared" si="3"/>
        <v>0</v>
      </c>
      <c r="B647" s="122">
        <f t="shared" si="4"/>
        <v>0</v>
      </c>
      <c r="C647" s="122">
        <f t="shared" si="5"/>
        <v>0</v>
      </c>
      <c r="D647" s="122">
        <f t="shared" si="6"/>
        <v>0</v>
      </c>
      <c r="E647" s="122">
        <f t="shared" si="2"/>
        <v>243</v>
      </c>
      <c r="F647" s="135">
        <v>215.0</v>
      </c>
      <c r="H647" s="135">
        <v>215.0</v>
      </c>
      <c r="I647" s="135">
        <v>215.0</v>
      </c>
      <c r="J647" s="135">
        <v>215.0</v>
      </c>
      <c r="L647" s="175" t="s">
        <v>19283</v>
      </c>
      <c r="M647" s="175" t="s">
        <v>19284</v>
      </c>
      <c r="N647" s="169" t="s">
        <v>19285</v>
      </c>
      <c r="O647" s="123" t="s">
        <v>19286</v>
      </c>
      <c r="P647" s="391">
        <v>1.4055555555555554</v>
      </c>
      <c r="Q647" s="391">
        <v>1.3840277777777779</v>
      </c>
      <c r="R647" s="391">
        <v>1.4229166666666666</v>
      </c>
      <c r="S647" s="391">
        <v>1.8381944444444445</v>
      </c>
      <c r="T647" s="391">
        <v>1.9777777777777779</v>
      </c>
      <c r="U647" s="391">
        <v>1.71875</v>
      </c>
      <c r="V647" s="391">
        <v>1.71875</v>
      </c>
      <c r="W647" s="391">
        <v>1.038888888888889</v>
      </c>
      <c r="X647" s="391">
        <v>1.854861111111111</v>
      </c>
      <c r="Y647" s="391">
        <v>1.7881944444444444</v>
      </c>
      <c r="Z647" s="391">
        <v>1.2680555555555555</v>
      </c>
      <c r="AA647" s="393">
        <v>1.9444444444444444</v>
      </c>
      <c r="AB647" s="379">
        <v>1.851388888888889</v>
      </c>
      <c r="AC647" s="416">
        <v>1.6493055555555556</v>
      </c>
      <c r="AD647" s="147" t="s">
        <v>19287</v>
      </c>
      <c r="AE647" s="379">
        <v>2.071527777777778</v>
      </c>
      <c r="AF647" s="134" t="s">
        <v>19288</v>
      </c>
      <c r="AG647" s="379">
        <v>1.6916666666666667</v>
      </c>
      <c r="AH647" s="416">
        <v>1.823611111111111</v>
      </c>
      <c r="AI647" s="391">
        <v>1.7972222222222223</v>
      </c>
      <c r="AJ647" s="393">
        <v>1.3493055555555555</v>
      </c>
      <c r="AK647" s="134" t="s">
        <v>19289</v>
      </c>
      <c r="AL647" s="379">
        <v>1.6298611111111112</v>
      </c>
      <c r="AM647" s="140">
        <v>0.17708333333333334</v>
      </c>
      <c r="AN647" s="130">
        <v>0.50625</v>
      </c>
      <c r="AO647" s="379">
        <v>1.613888888888889</v>
      </c>
      <c r="AP647" s="128" t="s">
        <v>19290</v>
      </c>
      <c r="AQ647" s="128" t="s">
        <v>19291</v>
      </c>
      <c r="AR647" s="416">
        <v>1.5805555555555555</v>
      </c>
      <c r="AS647" s="134" t="s">
        <v>19292</v>
      </c>
      <c r="AT647" s="379">
        <v>1.6180555555555556</v>
      </c>
      <c r="AU647" s="128" t="s">
        <v>19293</v>
      </c>
      <c r="AV647" s="393">
        <v>1.56875</v>
      </c>
      <c r="AW647" s="134" t="s">
        <v>13667</v>
      </c>
      <c r="AX647" s="134" t="s">
        <v>19294</v>
      </c>
      <c r="AY647" s="128" t="s">
        <v>19295</v>
      </c>
      <c r="BA647" s="416">
        <v>1.1770833333333333</v>
      </c>
      <c r="BB647" s="379">
        <v>1.2458333333333333</v>
      </c>
      <c r="BC647" s="422">
        <v>1.4416666666666667</v>
      </c>
      <c r="BD647" s="134" t="s">
        <v>19296</v>
      </c>
      <c r="BE647" s="128" t="s">
        <v>19297</v>
      </c>
      <c r="BF647" s="422"/>
      <c r="BG647" s="422"/>
      <c r="BH647" s="422"/>
    </row>
    <row r="648">
      <c r="A648" s="122">
        <f t="shared" si="3"/>
        <v>0</v>
      </c>
      <c r="B648" s="122">
        <f t="shared" si="4"/>
        <v>0</v>
      </c>
      <c r="C648" s="122">
        <f t="shared" si="5"/>
        <v>0</v>
      </c>
      <c r="D648" s="122">
        <f t="shared" si="6"/>
        <v>0</v>
      </c>
      <c r="E648" s="122">
        <f t="shared" si="2"/>
        <v>597</v>
      </c>
      <c r="F648" s="135" t="s">
        <v>19298</v>
      </c>
      <c r="H648" s="135" t="s">
        <v>19299</v>
      </c>
      <c r="I648" s="135" t="s">
        <v>19300</v>
      </c>
      <c r="J648" s="135" t="s">
        <v>19301</v>
      </c>
      <c r="L648" s="175" t="s">
        <v>19302</v>
      </c>
      <c r="M648" s="175" t="s">
        <v>615</v>
      </c>
      <c r="N648" s="169" t="s">
        <v>19303</v>
      </c>
      <c r="O648" s="123" t="s">
        <v>19304</v>
      </c>
      <c r="P648" s="138" t="s">
        <v>19305</v>
      </c>
      <c r="Q648" s="138" t="s">
        <v>19306</v>
      </c>
      <c r="R648" s="138" t="s">
        <v>19307</v>
      </c>
      <c r="S648" s="138" t="s">
        <v>19308</v>
      </c>
      <c r="T648" s="138" t="s">
        <v>19309</v>
      </c>
      <c r="U648" s="138" t="s">
        <v>19310</v>
      </c>
      <c r="V648" s="138" t="s">
        <v>19310</v>
      </c>
      <c r="W648" s="138" t="s">
        <v>19311</v>
      </c>
      <c r="X648" s="138" t="s">
        <v>19312</v>
      </c>
      <c r="Y648" s="138" t="s">
        <v>3551</v>
      </c>
      <c r="Z648" s="138" t="s">
        <v>19313</v>
      </c>
      <c r="AA648" s="128" t="s">
        <v>19314</v>
      </c>
      <c r="AB648" s="134" t="s">
        <v>19315</v>
      </c>
      <c r="AC648" s="128" t="s">
        <v>19316</v>
      </c>
      <c r="AD648" s="415">
        <v>1.8069444444444445</v>
      </c>
      <c r="AE648" s="134" t="s">
        <v>19317</v>
      </c>
      <c r="AF648" s="379">
        <v>1.7</v>
      </c>
      <c r="AG648" s="134" t="s">
        <v>19318</v>
      </c>
      <c r="AH648" s="128" t="s">
        <v>19319</v>
      </c>
      <c r="AI648" s="138" t="s">
        <v>19062</v>
      </c>
      <c r="AJ648" s="128" t="s">
        <v>19320</v>
      </c>
      <c r="AK648" s="379">
        <v>2.4118055555555555</v>
      </c>
      <c r="AL648" s="134" t="s">
        <v>19321</v>
      </c>
      <c r="AM648" s="128" t="s">
        <v>19322</v>
      </c>
      <c r="AN648" s="134" t="s">
        <v>19323</v>
      </c>
      <c r="AO648" s="134" t="s">
        <v>19324</v>
      </c>
      <c r="AP648" s="416">
        <v>1.2555555555555555</v>
      </c>
      <c r="AQ648" s="416">
        <v>1.3</v>
      </c>
      <c r="AR648" s="128" t="s">
        <v>19325</v>
      </c>
      <c r="AS648" s="379">
        <v>1.538888888888889</v>
      </c>
      <c r="AT648" s="134" t="s">
        <v>19326</v>
      </c>
      <c r="AU648" s="416">
        <v>1.7215277777777778</v>
      </c>
      <c r="AV648" s="128" t="s">
        <v>19327</v>
      </c>
      <c r="AW648" s="379">
        <v>1.6368055555555556</v>
      </c>
      <c r="AX648" s="379">
        <v>1.3430555555555554</v>
      </c>
      <c r="AY648" s="140">
        <v>0.9583333333333334</v>
      </c>
      <c r="BA648" s="128" t="s">
        <v>19328</v>
      </c>
      <c r="BB648" s="134" t="s">
        <v>19329</v>
      </c>
      <c r="BC648" s="141" t="s">
        <v>862</v>
      </c>
      <c r="BD648" s="379">
        <v>1.5819444444444444</v>
      </c>
      <c r="BE648" s="416">
        <v>1.5131944444444445</v>
      </c>
      <c r="BF648" s="141"/>
      <c r="BG648" s="141"/>
      <c r="BH648" s="141"/>
    </row>
    <row r="649">
      <c r="A649" s="122">
        <f t="shared" si="3"/>
        <v>0</v>
      </c>
      <c r="B649" s="122">
        <f t="shared" si="4"/>
        <v>0</v>
      </c>
      <c r="C649" s="122">
        <f t="shared" si="5"/>
        <v>0</v>
      </c>
      <c r="D649" s="122">
        <f t="shared" si="6"/>
        <v>0</v>
      </c>
      <c r="E649" s="122">
        <f t="shared" si="2"/>
        <v>352</v>
      </c>
      <c r="F649" s="135" t="s">
        <v>19330</v>
      </c>
      <c r="H649" s="135" t="s">
        <v>19331</v>
      </c>
      <c r="I649" s="135" t="s">
        <v>19332</v>
      </c>
      <c r="J649" s="135" t="s">
        <v>19333</v>
      </c>
      <c r="L649" s="175" t="s">
        <v>19334</v>
      </c>
      <c r="M649" s="175" t="s">
        <v>19335</v>
      </c>
      <c r="N649" s="169" t="s">
        <v>615</v>
      </c>
      <c r="O649" s="123" t="s">
        <v>19336</v>
      </c>
      <c r="P649" s="391">
        <v>1.4076388888888889</v>
      </c>
      <c r="Q649" s="391">
        <v>1.3909722222222223</v>
      </c>
      <c r="R649" s="391">
        <v>1.4354166666666666</v>
      </c>
      <c r="S649" s="391">
        <v>1.8395833333333333</v>
      </c>
      <c r="T649" s="391">
        <v>1.9791666666666667</v>
      </c>
      <c r="U649" s="391">
        <v>1.7284722222222222</v>
      </c>
      <c r="V649" s="391">
        <v>1.7284722222222222</v>
      </c>
      <c r="W649" s="391">
        <v>1.0444444444444445</v>
      </c>
      <c r="X649" s="391">
        <v>1.8576388888888888</v>
      </c>
      <c r="Y649" s="391">
        <v>1.7902777777777779</v>
      </c>
      <c r="Z649" s="391">
        <v>1.2833333333333334</v>
      </c>
      <c r="AA649" s="393">
        <v>1.9506944444444445</v>
      </c>
      <c r="AB649" s="379">
        <v>1.854861111111111</v>
      </c>
      <c r="AC649" s="416">
        <v>1.6548611111111111</v>
      </c>
      <c r="AD649" s="147" t="s">
        <v>19337</v>
      </c>
      <c r="AE649" s="379">
        <v>2.0756944444444443</v>
      </c>
      <c r="AF649" s="134" t="s">
        <v>19338</v>
      </c>
      <c r="AG649" s="379">
        <v>1.6944444444444444</v>
      </c>
      <c r="AH649" s="416">
        <v>1.8298611111111112</v>
      </c>
      <c r="AI649" s="391">
        <v>1.7993055555555555</v>
      </c>
      <c r="AJ649" s="393">
        <v>1.35625</v>
      </c>
      <c r="AK649" s="134" t="s">
        <v>19339</v>
      </c>
      <c r="AL649" s="379">
        <v>1.636111111111111</v>
      </c>
      <c r="AM649" s="140">
        <v>0.18541666666666667</v>
      </c>
      <c r="AN649" s="130">
        <v>0.5173611111111112</v>
      </c>
      <c r="AO649" s="379">
        <v>1.617361111111111</v>
      </c>
      <c r="AP649" s="128" t="s">
        <v>19340</v>
      </c>
      <c r="AQ649" s="128" t="s">
        <v>19341</v>
      </c>
      <c r="AR649" s="416">
        <v>1.5868055555555556</v>
      </c>
      <c r="AS649" s="134" t="s">
        <v>19342</v>
      </c>
      <c r="AT649" s="379">
        <v>1.6277777777777778</v>
      </c>
      <c r="AU649" s="128" t="s">
        <v>19343</v>
      </c>
      <c r="AV649" s="393">
        <v>1.570138888888889</v>
      </c>
      <c r="AW649" s="134" t="s">
        <v>19344</v>
      </c>
      <c r="AX649" s="134" t="s">
        <v>19345</v>
      </c>
      <c r="AY649" s="128" t="s">
        <v>19346</v>
      </c>
      <c r="BA649" s="416">
        <v>1.1791666666666667</v>
      </c>
      <c r="BB649" s="379">
        <v>1.2506944444444446</v>
      </c>
      <c r="BC649" s="422">
        <v>1.44375</v>
      </c>
      <c r="BD649" s="134" t="s">
        <v>19347</v>
      </c>
      <c r="BE649" s="128" t="s">
        <v>19348</v>
      </c>
      <c r="BF649" s="422"/>
      <c r="BG649" s="422"/>
      <c r="BH649" s="422"/>
    </row>
    <row r="650">
      <c r="A650" s="122">
        <f t="shared" si="3"/>
        <v>0</v>
      </c>
      <c r="B650" s="122">
        <f t="shared" si="4"/>
        <v>0</v>
      </c>
      <c r="C650" s="122">
        <f t="shared" si="5"/>
        <v>0</v>
      </c>
      <c r="D650" s="122">
        <f t="shared" si="6"/>
        <v>0</v>
      </c>
      <c r="E650" s="122">
        <f t="shared" si="2"/>
        <v>464</v>
      </c>
      <c r="F650" s="135">
        <v>216.0</v>
      </c>
      <c r="H650" s="135">
        <v>216.0</v>
      </c>
      <c r="I650" s="135">
        <v>216.0</v>
      </c>
      <c r="J650" s="135">
        <v>216.0</v>
      </c>
      <c r="L650" s="175" t="s">
        <v>19349</v>
      </c>
      <c r="M650" s="175" t="s">
        <v>19350</v>
      </c>
      <c r="N650" s="169" t="s">
        <v>19351</v>
      </c>
      <c r="O650" s="123" t="s">
        <v>19352</v>
      </c>
      <c r="P650" s="138" t="s">
        <v>19353</v>
      </c>
      <c r="Q650" s="138" t="s">
        <v>19354</v>
      </c>
      <c r="R650" s="138" t="s">
        <v>19355</v>
      </c>
      <c r="S650" s="138" t="s">
        <v>19356</v>
      </c>
      <c r="T650" s="138" t="s">
        <v>19357</v>
      </c>
      <c r="U650" s="138" t="s">
        <v>19358</v>
      </c>
      <c r="V650" s="138" t="s">
        <v>19358</v>
      </c>
      <c r="W650" s="138" t="s">
        <v>19359</v>
      </c>
      <c r="X650" s="138" t="s">
        <v>19360</v>
      </c>
      <c r="Y650" s="138" t="s">
        <v>19361</v>
      </c>
      <c r="Z650" s="138" t="s">
        <v>19362</v>
      </c>
      <c r="AA650" s="128" t="s">
        <v>19363</v>
      </c>
      <c r="AB650" s="134" t="s">
        <v>19364</v>
      </c>
      <c r="AC650" s="128" t="s">
        <v>19365</v>
      </c>
      <c r="AD650" s="415">
        <v>1.8104166666666666</v>
      </c>
      <c r="AE650" s="134" t="s">
        <v>19366</v>
      </c>
      <c r="AF650" s="379">
        <v>1.7069444444444444</v>
      </c>
      <c r="AG650" s="134" t="s">
        <v>19367</v>
      </c>
      <c r="AH650" s="128" t="s">
        <v>19368</v>
      </c>
      <c r="AI650" s="138" t="s">
        <v>19124</v>
      </c>
      <c r="AJ650" s="128" t="s">
        <v>19369</v>
      </c>
      <c r="AK650" s="379">
        <v>2.4131944444444446</v>
      </c>
      <c r="AL650" s="134" t="s">
        <v>19370</v>
      </c>
      <c r="AM650" s="128" t="s">
        <v>19371</v>
      </c>
      <c r="AN650" s="134" t="s">
        <v>19372</v>
      </c>
      <c r="AO650" s="134" t="s">
        <v>19373</v>
      </c>
      <c r="AP650" s="416">
        <v>1.2604166666666667</v>
      </c>
      <c r="AQ650" s="416">
        <v>1.3027777777777778</v>
      </c>
      <c r="AR650" s="128" t="s">
        <v>19374</v>
      </c>
      <c r="AS650" s="379">
        <v>1.5472222222222223</v>
      </c>
      <c r="AT650" s="134" t="s">
        <v>19375</v>
      </c>
      <c r="AU650" s="416">
        <v>1.7347222222222223</v>
      </c>
      <c r="AV650" s="128" t="s">
        <v>3413</v>
      </c>
      <c r="AW650" s="379">
        <v>1.6368055555555556</v>
      </c>
      <c r="AX650" s="379">
        <v>1.3534722222222222</v>
      </c>
      <c r="AY650" s="140">
        <v>0.9618055555555556</v>
      </c>
      <c r="BA650" s="128" t="s">
        <v>19376</v>
      </c>
      <c r="BB650" s="134" t="s">
        <v>19377</v>
      </c>
      <c r="BC650" s="141" t="s">
        <v>952</v>
      </c>
      <c r="BD650" s="379">
        <v>1.5840277777777778</v>
      </c>
      <c r="BE650" s="416">
        <v>1.5145833333333334</v>
      </c>
      <c r="BF650" s="141"/>
      <c r="BG650" s="141"/>
      <c r="BH650" s="141"/>
    </row>
    <row r="651">
      <c r="A651" s="122">
        <f t="shared" si="3"/>
        <v>0</v>
      </c>
      <c r="B651" s="122">
        <f t="shared" si="4"/>
        <v>0</v>
      </c>
      <c r="C651" s="122">
        <f t="shared" si="5"/>
        <v>0</v>
      </c>
      <c r="D651" s="122">
        <f t="shared" si="6"/>
        <v>0</v>
      </c>
      <c r="E651" s="122">
        <f t="shared" si="2"/>
        <v>256</v>
      </c>
      <c r="F651" s="135" t="s">
        <v>19378</v>
      </c>
      <c r="H651" s="135" t="s">
        <v>19379</v>
      </c>
      <c r="I651" s="135" t="s">
        <v>19380</v>
      </c>
      <c r="J651" s="135" t="s">
        <v>19381</v>
      </c>
      <c r="L651" s="175" t="s">
        <v>19382</v>
      </c>
      <c r="M651" s="175" t="s">
        <v>19383</v>
      </c>
      <c r="N651" s="169" t="s">
        <v>19384</v>
      </c>
      <c r="O651" s="123" t="s">
        <v>19385</v>
      </c>
      <c r="P651" s="391">
        <v>1.4111111111111112</v>
      </c>
      <c r="Q651" s="391">
        <v>1.3993055555555556</v>
      </c>
      <c r="R651" s="391">
        <v>1.4416666666666667</v>
      </c>
      <c r="S651" s="391">
        <v>1.8486111111111112</v>
      </c>
      <c r="T651" s="391">
        <v>1.9805555555555556</v>
      </c>
      <c r="U651" s="391">
        <v>1.7395833333333333</v>
      </c>
      <c r="V651" s="391">
        <v>1.7395833333333333</v>
      </c>
      <c r="W651" s="391">
        <v>1.0458333333333334</v>
      </c>
      <c r="X651" s="391">
        <v>1.8645833333333333</v>
      </c>
      <c r="Y651" s="391">
        <v>1.7909722222222222</v>
      </c>
      <c r="Z651" s="391">
        <v>1.2861111111111112</v>
      </c>
      <c r="AA651" s="393">
        <v>1.957638888888889</v>
      </c>
      <c r="AB651" s="379">
        <v>1.8618055555555555</v>
      </c>
      <c r="AC651" s="416">
        <v>1.6597222222222223</v>
      </c>
      <c r="AD651" s="147" t="s">
        <v>19386</v>
      </c>
      <c r="AE651" s="379">
        <v>2.0805555555555557</v>
      </c>
      <c r="AF651" s="134" t="s">
        <v>19387</v>
      </c>
      <c r="AG651" s="379">
        <v>1.7048611111111112</v>
      </c>
      <c r="AH651" s="416">
        <v>1.8375</v>
      </c>
      <c r="AI651" s="391">
        <v>1.801388888888889</v>
      </c>
      <c r="AJ651" s="393">
        <v>1.3618055555555555</v>
      </c>
      <c r="AK651" s="134" t="s">
        <v>19388</v>
      </c>
      <c r="AL651" s="379">
        <v>1.6423611111111112</v>
      </c>
      <c r="AM651" s="140">
        <v>0.1909722222222222</v>
      </c>
      <c r="AN651" s="130">
        <v>0.5243055555555556</v>
      </c>
      <c r="AO651" s="379">
        <v>1.6215277777777777</v>
      </c>
      <c r="AP651" s="128" t="s">
        <v>2015</v>
      </c>
      <c r="AQ651" s="128" t="s">
        <v>19389</v>
      </c>
      <c r="AR651" s="416">
        <v>1.5902777777777777</v>
      </c>
      <c r="AS651" s="134" t="s">
        <v>19390</v>
      </c>
      <c r="AT651" s="379">
        <v>1.6305555555555555</v>
      </c>
      <c r="AU651" s="128" t="s">
        <v>19391</v>
      </c>
      <c r="AV651" s="393">
        <v>1.5715277777777779</v>
      </c>
      <c r="AW651" s="134" t="s">
        <v>19392</v>
      </c>
      <c r="AX651" s="134" t="s">
        <v>19393</v>
      </c>
      <c r="AY651" s="128" t="s">
        <v>1345</v>
      </c>
      <c r="BA651" s="416">
        <v>1.1833333333333333</v>
      </c>
      <c r="BB651" s="379">
        <v>1.2520833333333334</v>
      </c>
      <c r="BC651" s="422">
        <v>1.4458333333333333</v>
      </c>
      <c r="BD651" s="134" t="s">
        <v>17628</v>
      </c>
      <c r="BE651" s="128" t="s">
        <v>19394</v>
      </c>
      <c r="BF651" s="422"/>
      <c r="BG651" s="422"/>
      <c r="BH651" s="422"/>
    </row>
    <row r="652">
      <c r="A652" s="122">
        <f t="shared" si="3"/>
        <v>0</v>
      </c>
      <c r="B652" s="122">
        <f t="shared" si="4"/>
        <v>0</v>
      </c>
      <c r="C652" s="122">
        <f t="shared" si="5"/>
        <v>0</v>
      </c>
      <c r="D652" s="122">
        <f t="shared" si="6"/>
        <v>0</v>
      </c>
      <c r="E652" s="122">
        <f t="shared" si="2"/>
        <v>773</v>
      </c>
      <c r="F652" s="135" t="s">
        <v>19395</v>
      </c>
      <c r="H652" s="135" t="s">
        <v>19396</v>
      </c>
      <c r="I652" s="135" t="s">
        <v>19397</v>
      </c>
      <c r="J652" s="135" t="s">
        <v>19398</v>
      </c>
      <c r="L652" s="175" t="s">
        <v>19399</v>
      </c>
      <c r="M652" s="175" t="s">
        <v>19400</v>
      </c>
      <c r="N652" s="169" t="s">
        <v>19401</v>
      </c>
      <c r="O652" s="123" t="s">
        <v>19402</v>
      </c>
      <c r="P652" s="138" t="s">
        <v>19403</v>
      </c>
      <c r="Q652" s="138" t="s">
        <v>19404</v>
      </c>
      <c r="R652" s="138" t="s">
        <v>19405</v>
      </c>
      <c r="S652" s="138" t="s">
        <v>19406</v>
      </c>
      <c r="T652" s="138" t="s">
        <v>19407</v>
      </c>
      <c r="U652" s="138" t="s">
        <v>19408</v>
      </c>
      <c r="V652" s="138" t="s">
        <v>19408</v>
      </c>
      <c r="W652" s="138" t="s">
        <v>19409</v>
      </c>
      <c r="X652" s="138" t="s">
        <v>19410</v>
      </c>
      <c r="Y652" s="138" t="s">
        <v>19411</v>
      </c>
      <c r="Z652" s="138" t="s">
        <v>19412</v>
      </c>
      <c r="AA652" s="128" t="s">
        <v>19413</v>
      </c>
      <c r="AB652" s="134" t="s">
        <v>19414</v>
      </c>
      <c r="AC652" s="128" t="s">
        <v>19415</v>
      </c>
      <c r="AD652" s="415">
        <v>1.8145833333333334</v>
      </c>
      <c r="AE652" s="134" t="s">
        <v>19416</v>
      </c>
      <c r="AF652" s="379">
        <v>1.7145833333333333</v>
      </c>
      <c r="AG652" s="134" t="s">
        <v>19417</v>
      </c>
      <c r="AH652" s="128" t="s">
        <v>19418</v>
      </c>
      <c r="AI652" s="138" t="s">
        <v>19173</v>
      </c>
      <c r="AJ652" s="128" t="s">
        <v>19419</v>
      </c>
      <c r="AK652" s="379">
        <v>2.415277777777778</v>
      </c>
      <c r="AL652" s="134" t="s">
        <v>19420</v>
      </c>
      <c r="AM652" s="128" t="s">
        <v>19421</v>
      </c>
      <c r="AN652" s="134" t="s">
        <v>19422</v>
      </c>
      <c r="AO652" s="134" t="s">
        <v>19423</v>
      </c>
      <c r="AP652" s="416">
        <v>1.2652777777777777</v>
      </c>
      <c r="AQ652" s="416">
        <v>1.3055555555555556</v>
      </c>
      <c r="AR652" s="128" t="s">
        <v>19424</v>
      </c>
      <c r="AS652" s="379">
        <v>1.551388888888889</v>
      </c>
      <c r="AT652" s="134" t="s">
        <v>19425</v>
      </c>
      <c r="AU652" s="416">
        <v>1.742361111111111</v>
      </c>
      <c r="AV652" s="128" t="s">
        <v>19426</v>
      </c>
      <c r="AW652" s="379">
        <v>1.6388888888888888</v>
      </c>
      <c r="AX652" s="379">
        <v>1.3569444444444445</v>
      </c>
      <c r="AY652" s="140">
        <v>0.9652777777777778</v>
      </c>
      <c r="BA652" s="128" t="s">
        <v>19427</v>
      </c>
      <c r="BB652" s="134" t="s">
        <v>19428</v>
      </c>
      <c r="BC652" s="141" t="s">
        <v>19429</v>
      </c>
      <c r="BD652" s="379">
        <v>1.5881944444444445</v>
      </c>
      <c r="BE652" s="416">
        <v>1.5222222222222221</v>
      </c>
      <c r="BF652" s="141"/>
      <c r="BG652" s="141"/>
      <c r="BH652" s="141"/>
    </row>
    <row r="653">
      <c r="A653" s="122">
        <f t="shared" si="3"/>
        <v>0</v>
      </c>
      <c r="B653" s="122">
        <f t="shared" si="4"/>
        <v>0</v>
      </c>
      <c r="C653" s="122">
        <f t="shared" si="5"/>
        <v>0</v>
      </c>
      <c r="D653" s="122">
        <f t="shared" si="6"/>
        <v>0</v>
      </c>
      <c r="E653" s="122">
        <f t="shared" si="2"/>
        <v>258</v>
      </c>
      <c r="F653" s="135">
        <v>217.0</v>
      </c>
      <c r="H653" s="135">
        <v>217.0</v>
      </c>
      <c r="I653" s="135">
        <v>217.0</v>
      </c>
      <c r="J653" s="135">
        <v>217.0</v>
      </c>
      <c r="L653" s="175" t="s">
        <v>19430</v>
      </c>
      <c r="M653" s="175" t="s">
        <v>1196</v>
      </c>
      <c r="N653" s="169" t="s">
        <v>19431</v>
      </c>
      <c r="O653" s="123" t="s">
        <v>19432</v>
      </c>
      <c r="P653" s="391">
        <v>1.413888888888889</v>
      </c>
      <c r="Q653" s="391">
        <v>1.4006944444444445</v>
      </c>
      <c r="R653" s="391">
        <v>1.45</v>
      </c>
      <c r="S653" s="391">
        <v>1.8520833333333333</v>
      </c>
      <c r="T653" s="391">
        <v>1.9840277777777777</v>
      </c>
      <c r="U653" s="391">
        <v>1.7458333333333333</v>
      </c>
      <c r="V653" s="391">
        <v>1.7458333333333333</v>
      </c>
      <c r="W653" s="391">
        <v>1.0486111111111112</v>
      </c>
      <c r="X653" s="391">
        <v>1.8798611111111112</v>
      </c>
      <c r="Y653" s="391">
        <v>1.79375</v>
      </c>
      <c r="Z653" s="391">
        <v>1.2875</v>
      </c>
      <c r="AA653" s="393">
        <v>1.9625</v>
      </c>
      <c r="AB653" s="379">
        <v>1.8652777777777778</v>
      </c>
      <c r="AC653" s="416">
        <v>1.6625</v>
      </c>
      <c r="AD653" s="147" t="s">
        <v>19433</v>
      </c>
      <c r="AE653" s="379">
        <v>2.082638888888889</v>
      </c>
      <c r="AF653" s="134" t="s">
        <v>19434</v>
      </c>
      <c r="AG653" s="379">
        <v>1.7090277777777778</v>
      </c>
      <c r="AH653" s="416">
        <v>1.8458333333333334</v>
      </c>
      <c r="AI653" s="391">
        <v>1.8055555555555556</v>
      </c>
      <c r="AJ653" s="393">
        <v>1.3631944444444444</v>
      </c>
      <c r="AK653" s="134" t="s">
        <v>19435</v>
      </c>
      <c r="AL653" s="379">
        <v>1.6458333333333333</v>
      </c>
      <c r="AM653" s="140">
        <v>0.19375</v>
      </c>
      <c r="AN653" s="130">
        <v>0.53125</v>
      </c>
      <c r="AO653" s="379">
        <v>1.6263888888888889</v>
      </c>
      <c r="AP653" s="128" t="s">
        <v>19436</v>
      </c>
      <c r="AQ653" s="128" t="s">
        <v>653</v>
      </c>
      <c r="AR653" s="416">
        <v>1.6027777777777779</v>
      </c>
      <c r="AS653" s="134" t="s">
        <v>19437</v>
      </c>
      <c r="AT653" s="379">
        <v>1.6395833333333334</v>
      </c>
      <c r="AU653" s="128" t="s">
        <v>19438</v>
      </c>
      <c r="AV653" s="393">
        <v>1.5722222222222222</v>
      </c>
      <c r="AW653" s="134" t="s">
        <v>8685</v>
      </c>
      <c r="AX653" s="134" t="s">
        <v>19439</v>
      </c>
      <c r="AY653" s="128" t="s">
        <v>19440</v>
      </c>
      <c r="BA653" s="416">
        <v>1.1861111111111111</v>
      </c>
      <c r="BB653" s="379">
        <v>1.2555555555555555</v>
      </c>
      <c r="BC653" s="422">
        <v>1.4465277777777779</v>
      </c>
      <c r="BD653" s="134" t="s">
        <v>4374</v>
      </c>
      <c r="BE653" s="128" t="s">
        <v>19441</v>
      </c>
      <c r="BF653" s="422"/>
      <c r="BG653" s="422"/>
      <c r="BH653" s="422"/>
    </row>
    <row r="654">
      <c r="A654" s="122">
        <f t="shared" si="3"/>
        <v>0</v>
      </c>
      <c r="B654" s="122">
        <f t="shared" si="4"/>
        <v>0</v>
      </c>
      <c r="C654" s="122">
        <f t="shared" si="5"/>
        <v>0</v>
      </c>
      <c r="D654" s="122">
        <f t="shared" si="6"/>
        <v>0</v>
      </c>
      <c r="E654" s="122">
        <f t="shared" si="2"/>
        <v>530</v>
      </c>
      <c r="F654" s="135" t="s">
        <v>19442</v>
      </c>
      <c r="H654" s="135" t="s">
        <v>19443</v>
      </c>
      <c r="I654" s="135" t="s">
        <v>19444</v>
      </c>
      <c r="J654" s="135" t="s">
        <v>19445</v>
      </c>
      <c r="L654" s="175" t="s">
        <v>19446</v>
      </c>
      <c r="M654" s="175" t="s">
        <v>19447</v>
      </c>
      <c r="N654" s="169" t="s">
        <v>19448</v>
      </c>
      <c r="O654" s="123" t="s">
        <v>19449</v>
      </c>
      <c r="P654" s="138" t="s">
        <v>19450</v>
      </c>
      <c r="Q654" s="138" t="s">
        <v>19451</v>
      </c>
      <c r="R654" s="138" t="s">
        <v>19452</v>
      </c>
      <c r="S654" s="138" t="s">
        <v>19453</v>
      </c>
      <c r="T654" s="138" t="s">
        <v>19454</v>
      </c>
      <c r="U654" s="138" t="s">
        <v>19455</v>
      </c>
      <c r="V654" s="138" t="s">
        <v>19455</v>
      </c>
      <c r="W654" s="138" t="s">
        <v>19456</v>
      </c>
      <c r="X654" s="138" t="s">
        <v>19457</v>
      </c>
      <c r="Y654" s="138" t="s">
        <v>19458</v>
      </c>
      <c r="Z654" s="138" t="s">
        <v>19459</v>
      </c>
      <c r="AA654" s="128" t="s">
        <v>19460</v>
      </c>
      <c r="AB654" s="379">
        <v>1.8722222222222222</v>
      </c>
      <c r="AC654" s="128" t="s">
        <v>19461</v>
      </c>
      <c r="AD654" s="415">
        <v>1.8173611111111112</v>
      </c>
      <c r="AE654" s="134" t="s">
        <v>19462</v>
      </c>
      <c r="AF654" s="379">
        <v>1.7180555555555554</v>
      </c>
      <c r="AG654" s="134" t="s">
        <v>19463</v>
      </c>
      <c r="AH654" s="128" t="s">
        <v>19464</v>
      </c>
      <c r="AI654" s="138" t="s">
        <v>19220</v>
      </c>
      <c r="AJ654" s="128" t="s">
        <v>19465</v>
      </c>
      <c r="AK654" s="379">
        <v>2.422222222222222</v>
      </c>
      <c r="AL654" s="134" t="s">
        <v>19466</v>
      </c>
      <c r="AM654" s="128" t="s">
        <v>19467</v>
      </c>
      <c r="AN654" s="134" t="s">
        <v>19468</v>
      </c>
      <c r="AO654" s="134" t="s">
        <v>19469</v>
      </c>
      <c r="AP654" s="416">
        <v>1.26875</v>
      </c>
      <c r="AQ654" s="416">
        <v>1.3076388888888888</v>
      </c>
      <c r="AR654" s="128" t="s">
        <v>19470</v>
      </c>
      <c r="AS654" s="379">
        <v>1.5555555555555556</v>
      </c>
      <c r="AT654" s="134" t="s">
        <v>19471</v>
      </c>
      <c r="AU654" s="416">
        <v>1.7493055555555554</v>
      </c>
      <c r="AV654" s="128" t="s">
        <v>19472</v>
      </c>
      <c r="AW654" s="379">
        <v>1.6402777777777777</v>
      </c>
      <c r="AX654" s="379">
        <v>1.363888888888889</v>
      </c>
      <c r="AY654" s="140">
        <v>0.96875</v>
      </c>
      <c r="BA654" s="128" t="s">
        <v>876</v>
      </c>
      <c r="BB654" s="134" t="s">
        <v>19473</v>
      </c>
      <c r="BC654" s="141" t="s">
        <v>4374</v>
      </c>
      <c r="BD654" s="379">
        <v>1.5902777777777777</v>
      </c>
      <c r="BE654" s="416">
        <v>1.5284722222222222</v>
      </c>
      <c r="BF654" s="141"/>
      <c r="BG654" s="141"/>
      <c r="BH654" s="141"/>
    </row>
    <row r="655">
      <c r="A655" s="122">
        <f t="shared" si="3"/>
        <v>0</v>
      </c>
      <c r="B655" s="122">
        <f t="shared" si="4"/>
        <v>0</v>
      </c>
      <c r="C655" s="122">
        <f t="shared" si="5"/>
        <v>0</v>
      </c>
      <c r="D655" s="122">
        <f t="shared" si="6"/>
        <v>0</v>
      </c>
      <c r="E655" s="122">
        <f t="shared" si="2"/>
        <v>303</v>
      </c>
      <c r="F655" s="135" t="s">
        <v>19474</v>
      </c>
      <c r="H655" s="135" t="s">
        <v>19475</v>
      </c>
      <c r="I655" s="135" t="s">
        <v>19476</v>
      </c>
      <c r="J655" s="135" t="s">
        <v>19477</v>
      </c>
      <c r="L655" s="175" t="s">
        <v>19478</v>
      </c>
      <c r="M655" s="175" t="s">
        <v>615</v>
      </c>
      <c r="N655" s="169" t="s">
        <v>19479</v>
      </c>
      <c r="O655" s="123" t="s">
        <v>661</v>
      </c>
      <c r="P655" s="391">
        <v>1.4159722222222222</v>
      </c>
      <c r="Q655" s="391">
        <v>1.4076388888888889</v>
      </c>
      <c r="R655" s="391">
        <v>1.45625</v>
      </c>
      <c r="S655" s="391">
        <v>1.8569444444444445</v>
      </c>
      <c r="T655" s="391">
        <v>1.9861111111111112</v>
      </c>
      <c r="U655" s="391">
        <v>1.7506944444444446</v>
      </c>
      <c r="V655" s="391">
        <v>1.7506944444444446</v>
      </c>
      <c r="W655" s="391">
        <v>1.0569444444444445</v>
      </c>
      <c r="X655" s="391">
        <v>1.8847222222222222</v>
      </c>
      <c r="Y655" s="391">
        <v>1.7965277777777777</v>
      </c>
      <c r="Z655" s="391">
        <v>1.2902777777777779</v>
      </c>
      <c r="AA655" s="393">
        <v>1.9694444444444446</v>
      </c>
      <c r="AB655" s="134" t="s">
        <v>19480</v>
      </c>
      <c r="AC655" s="416">
        <v>1.6652777777777779</v>
      </c>
      <c r="AD655" s="147" t="s">
        <v>19481</v>
      </c>
      <c r="AE655" s="379">
        <v>2.0868055555555554</v>
      </c>
      <c r="AF655" s="134" t="s">
        <v>19482</v>
      </c>
      <c r="AG655" s="379">
        <v>1.7159722222222222</v>
      </c>
      <c r="AH655" s="416">
        <v>1.8493055555555555</v>
      </c>
      <c r="AI655" s="391">
        <v>1.8125</v>
      </c>
      <c r="AJ655" s="393">
        <v>1.3680555555555556</v>
      </c>
      <c r="AK655" s="134" t="s">
        <v>19483</v>
      </c>
      <c r="AL655" s="379">
        <v>1.6506944444444445</v>
      </c>
      <c r="AM655" s="140">
        <v>0.20694444444444443</v>
      </c>
      <c r="AN655" s="130">
        <v>0.5375</v>
      </c>
      <c r="AO655" s="379">
        <v>1.6298611111111112</v>
      </c>
      <c r="AP655" s="128" t="s">
        <v>19484</v>
      </c>
      <c r="AQ655" s="128" t="s">
        <v>19485</v>
      </c>
      <c r="AR655" s="416">
        <v>1.6118055555555555</v>
      </c>
      <c r="AS655" s="134" t="s">
        <v>19486</v>
      </c>
      <c r="AT655" s="379">
        <v>1.6458333333333333</v>
      </c>
      <c r="AU655" s="128" t="s">
        <v>724</v>
      </c>
      <c r="AV655" s="393">
        <v>1.5756944444444445</v>
      </c>
      <c r="AW655" s="134" t="s">
        <v>19487</v>
      </c>
      <c r="AX655" s="134" t="s">
        <v>19488</v>
      </c>
      <c r="AY655" s="128" t="s">
        <v>19489</v>
      </c>
      <c r="BA655" s="416">
        <v>1.1916666666666667</v>
      </c>
      <c r="BB655" s="379">
        <v>1.2666666666666666</v>
      </c>
      <c r="BC655" s="422">
        <v>1.4506944444444445</v>
      </c>
      <c r="BD655" s="134" t="s">
        <v>19490</v>
      </c>
      <c r="BE655" s="128" t="s">
        <v>19491</v>
      </c>
      <c r="BF655" s="422"/>
      <c r="BG655" s="422"/>
      <c r="BH655" s="422"/>
    </row>
    <row r="656">
      <c r="A656" s="122">
        <f t="shared" si="3"/>
        <v>0</v>
      </c>
      <c r="B656" s="122">
        <f t="shared" si="4"/>
        <v>0</v>
      </c>
      <c r="C656" s="122">
        <f t="shared" si="5"/>
        <v>0</v>
      </c>
      <c r="D656" s="122">
        <f t="shared" si="6"/>
        <v>0</v>
      </c>
      <c r="E656" s="122">
        <f t="shared" si="2"/>
        <v>570</v>
      </c>
      <c r="F656" s="135">
        <v>218.0</v>
      </c>
      <c r="H656" s="135">
        <v>218.0</v>
      </c>
      <c r="I656" s="135">
        <v>218.0</v>
      </c>
      <c r="J656" s="135">
        <v>218.0</v>
      </c>
      <c r="L656" s="175" t="s">
        <v>19492</v>
      </c>
      <c r="M656" s="175" t="s">
        <v>19493</v>
      </c>
      <c r="N656" s="169" t="s">
        <v>19494</v>
      </c>
      <c r="O656" s="123" t="s">
        <v>19495</v>
      </c>
      <c r="P656" s="138" t="s">
        <v>19496</v>
      </c>
      <c r="Q656" s="138" t="s">
        <v>19497</v>
      </c>
      <c r="R656" s="138" t="s">
        <v>19498</v>
      </c>
      <c r="S656" s="138" t="s">
        <v>653</v>
      </c>
      <c r="T656" s="138" t="s">
        <v>19499</v>
      </c>
      <c r="U656" s="138" t="s">
        <v>19500</v>
      </c>
      <c r="V656" s="138" t="s">
        <v>19500</v>
      </c>
      <c r="W656" s="138" t="s">
        <v>19501</v>
      </c>
      <c r="X656" s="138" t="s">
        <v>7369</v>
      </c>
      <c r="Y656" s="138" t="s">
        <v>19502</v>
      </c>
      <c r="Z656" s="138" t="s">
        <v>19503</v>
      </c>
      <c r="AA656" s="128" t="s">
        <v>19504</v>
      </c>
      <c r="AB656" s="379">
        <v>1.8784722222222223</v>
      </c>
      <c r="AC656" s="128" t="s">
        <v>19505</v>
      </c>
      <c r="AD656" s="415">
        <v>1.8263888888888888</v>
      </c>
      <c r="AE656" s="134" t="s">
        <v>19506</v>
      </c>
      <c r="AF656" s="379">
        <v>1.7215277777777778</v>
      </c>
      <c r="AG656" s="134" t="s">
        <v>19507</v>
      </c>
      <c r="AH656" s="128" t="s">
        <v>1345</v>
      </c>
      <c r="AI656" s="138" t="s">
        <v>19271</v>
      </c>
      <c r="AJ656" s="128" t="s">
        <v>13200</v>
      </c>
      <c r="AK656" s="379">
        <v>2.428472222222222</v>
      </c>
      <c r="AL656" s="134" t="s">
        <v>19508</v>
      </c>
      <c r="AM656" s="128" t="s">
        <v>19509</v>
      </c>
      <c r="AN656" s="134" t="s">
        <v>19510</v>
      </c>
      <c r="AO656" s="134" t="s">
        <v>19511</v>
      </c>
      <c r="AP656" s="416">
        <v>1.2743055555555556</v>
      </c>
      <c r="AQ656" s="416">
        <v>1.3083333333333333</v>
      </c>
      <c r="AR656" s="128" t="s">
        <v>19512</v>
      </c>
      <c r="AS656" s="379">
        <v>1.5576388888888888</v>
      </c>
      <c r="AT656" s="134" t="s">
        <v>19513</v>
      </c>
      <c r="AU656" s="416">
        <v>1.7597222222222222</v>
      </c>
      <c r="AV656" s="128" t="s">
        <v>952</v>
      </c>
      <c r="AW656" s="379">
        <v>1.6409722222222223</v>
      </c>
      <c r="AX656" s="379">
        <v>1.3680555555555556</v>
      </c>
      <c r="AY656" s="140">
        <v>0.9708333333333333</v>
      </c>
      <c r="BA656" s="128" t="s">
        <v>19514</v>
      </c>
      <c r="BB656" s="134" t="s">
        <v>19515</v>
      </c>
      <c r="BC656" s="141" t="s">
        <v>19516</v>
      </c>
      <c r="BD656" s="379">
        <v>1.5909722222222222</v>
      </c>
      <c r="BE656" s="416">
        <v>1.5347222222222223</v>
      </c>
      <c r="BF656" s="141"/>
      <c r="BG656" s="141"/>
      <c r="BH656" s="141"/>
    </row>
    <row r="657">
      <c r="A657" s="122">
        <f t="shared" si="3"/>
        <v>0</v>
      </c>
      <c r="B657" s="122">
        <f t="shared" si="4"/>
        <v>0</v>
      </c>
      <c r="C657" s="122">
        <f t="shared" si="5"/>
        <v>0</v>
      </c>
      <c r="D657" s="122">
        <f t="shared" si="6"/>
        <v>0</v>
      </c>
      <c r="E657" s="122">
        <f t="shared" si="2"/>
        <v>296</v>
      </c>
      <c r="F657" s="135" t="s">
        <v>19517</v>
      </c>
      <c r="H657" s="135" t="s">
        <v>19518</v>
      </c>
      <c r="I657" s="135" t="s">
        <v>19519</v>
      </c>
      <c r="J657" s="135" t="s">
        <v>19520</v>
      </c>
      <c r="L657" s="175" t="s">
        <v>615</v>
      </c>
      <c r="M657" s="175" t="s">
        <v>19521</v>
      </c>
      <c r="N657" s="169" t="s">
        <v>19522</v>
      </c>
      <c r="O657" s="123" t="s">
        <v>19523</v>
      </c>
      <c r="P657" s="391">
        <v>1.4194444444444445</v>
      </c>
      <c r="Q657" s="391">
        <v>1.41875</v>
      </c>
      <c r="R657" s="391">
        <v>1.457638888888889</v>
      </c>
      <c r="S657" s="391">
        <v>1.8604166666666666</v>
      </c>
      <c r="T657" s="391">
        <v>1.9993055555555554</v>
      </c>
      <c r="U657" s="391">
        <v>1.7527777777777778</v>
      </c>
      <c r="V657" s="391">
        <v>1.7527777777777778</v>
      </c>
      <c r="W657" s="391">
        <v>1.0618055555555554</v>
      </c>
      <c r="X657" s="391">
        <v>1.8895833333333334</v>
      </c>
      <c r="Y657" s="391">
        <v>1.7986111111111112</v>
      </c>
      <c r="Z657" s="391">
        <v>1.2972222222222223</v>
      </c>
      <c r="AA657" s="393">
        <v>1.9722222222222223</v>
      </c>
      <c r="AB657" s="134" t="s">
        <v>19524</v>
      </c>
      <c r="AC657" s="416">
        <v>1.6701388888888888</v>
      </c>
      <c r="AD657" s="147" t="s">
        <v>19525</v>
      </c>
      <c r="AE657" s="379">
        <v>2.0902777777777777</v>
      </c>
      <c r="AF657" s="134" t="s">
        <v>19526</v>
      </c>
      <c r="AG657" s="379">
        <v>1.7194444444444446</v>
      </c>
      <c r="AH657" s="416">
        <v>1.851388888888889</v>
      </c>
      <c r="AI657" s="391">
        <v>1.823611111111111</v>
      </c>
      <c r="AJ657" s="393">
        <v>1.3694444444444445</v>
      </c>
      <c r="AK657" s="134" t="s">
        <v>19527</v>
      </c>
      <c r="AL657" s="379">
        <v>1.6555555555555554</v>
      </c>
      <c r="AM657" s="140">
        <v>0.21388888888888888</v>
      </c>
      <c r="AN657" s="130">
        <v>0.5451388888888888</v>
      </c>
      <c r="AO657" s="379">
        <v>1.632638888888889</v>
      </c>
      <c r="AP657" s="128" t="s">
        <v>19528</v>
      </c>
      <c r="AQ657" s="128" t="s">
        <v>19529</v>
      </c>
      <c r="AR657" s="416">
        <v>1.6201388888888888</v>
      </c>
      <c r="AS657" s="134" t="s">
        <v>19530</v>
      </c>
      <c r="AT657" s="379">
        <v>1.6513888888888888</v>
      </c>
      <c r="AU657" s="128" t="s">
        <v>19531</v>
      </c>
      <c r="AV657" s="393">
        <v>1.5770833333333334</v>
      </c>
      <c r="AW657" s="134" t="s">
        <v>19532</v>
      </c>
      <c r="AX657" s="134" t="s">
        <v>19533</v>
      </c>
      <c r="AY657" s="128" t="s">
        <v>19534</v>
      </c>
      <c r="BA657" s="416">
        <v>1.1923611111111112</v>
      </c>
      <c r="BB657" s="379">
        <v>1.270138888888889</v>
      </c>
      <c r="BC657" s="422">
        <v>1.4506944444444445</v>
      </c>
      <c r="BD657" s="134" t="s">
        <v>19535</v>
      </c>
      <c r="BE657" s="128" t="s">
        <v>19536</v>
      </c>
      <c r="BF657" s="422"/>
      <c r="BG657" s="422"/>
      <c r="BH657" s="422"/>
    </row>
    <row r="658">
      <c r="A658" s="122">
        <f t="shared" si="3"/>
        <v>0</v>
      </c>
      <c r="B658" s="122">
        <f t="shared" si="4"/>
        <v>0</v>
      </c>
      <c r="C658" s="122">
        <f t="shared" si="5"/>
        <v>0</v>
      </c>
      <c r="D658" s="122">
        <f t="shared" si="6"/>
        <v>0</v>
      </c>
      <c r="E658" s="122">
        <f t="shared" si="2"/>
        <v>679</v>
      </c>
      <c r="F658" s="135" t="s">
        <v>19537</v>
      </c>
      <c r="H658" s="135" t="s">
        <v>19538</v>
      </c>
      <c r="I658" s="135" t="s">
        <v>19539</v>
      </c>
      <c r="J658" s="135" t="s">
        <v>19540</v>
      </c>
      <c r="L658" s="175" t="s">
        <v>19541</v>
      </c>
      <c r="M658" s="175" t="s">
        <v>19542</v>
      </c>
      <c r="N658" s="169" t="s">
        <v>19543</v>
      </c>
      <c r="O658" s="123" t="s">
        <v>1196</v>
      </c>
      <c r="P658" s="138" t="s">
        <v>19544</v>
      </c>
      <c r="Q658" s="138" t="s">
        <v>19545</v>
      </c>
      <c r="R658" s="138" t="s">
        <v>19546</v>
      </c>
      <c r="S658" s="138" t="s">
        <v>14624</v>
      </c>
      <c r="T658" s="138" t="s">
        <v>19547</v>
      </c>
      <c r="U658" s="138" t="s">
        <v>19548</v>
      </c>
      <c r="V658" s="138" t="s">
        <v>19548</v>
      </c>
      <c r="W658" s="138" t="s">
        <v>19549</v>
      </c>
      <c r="X658" s="138" t="s">
        <v>19550</v>
      </c>
      <c r="Y658" s="138" t="s">
        <v>19551</v>
      </c>
      <c r="Z658" s="138" t="s">
        <v>872</v>
      </c>
      <c r="AA658" s="128" t="s">
        <v>19552</v>
      </c>
      <c r="AB658" s="379">
        <v>1.8847222222222222</v>
      </c>
      <c r="AC658" s="128" t="s">
        <v>19553</v>
      </c>
      <c r="AD658" s="415">
        <v>1.8305555555555555</v>
      </c>
      <c r="AE658" s="134" t="s">
        <v>19554</v>
      </c>
      <c r="AF658" s="379">
        <v>1.725</v>
      </c>
      <c r="AG658" s="134" t="s">
        <v>19555</v>
      </c>
      <c r="AH658" s="128" t="s">
        <v>19556</v>
      </c>
      <c r="AI658" s="138" t="s">
        <v>19319</v>
      </c>
      <c r="AJ658" s="128" t="s">
        <v>19557</v>
      </c>
      <c r="AK658" s="379">
        <v>2.4347222222222222</v>
      </c>
      <c r="AL658" s="134" t="s">
        <v>19558</v>
      </c>
      <c r="AM658" s="128" t="s">
        <v>19559</v>
      </c>
      <c r="AN658" s="134" t="s">
        <v>19560</v>
      </c>
      <c r="AO658" s="134" t="s">
        <v>19561</v>
      </c>
      <c r="AP658" s="416">
        <v>1.2763888888888888</v>
      </c>
      <c r="AQ658" s="416">
        <v>1.3111111111111111</v>
      </c>
      <c r="AR658" s="128" t="s">
        <v>19562</v>
      </c>
      <c r="AS658" s="379">
        <v>1.5638888888888889</v>
      </c>
      <c r="AT658" s="134" t="s">
        <v>19563</v>
      </c>
      <c r="AU658" s="416">
        <v>1.7618055555555556</v>
      </c>
      <c r="AV658" s="128" t="s">
        <v>19564</v>
      </c>
      <c r="AW658" s="379">
        <v>1.6430555555555555</v>
      </c>
      <c r="AX658" s="379">
        <v>1.3708333333333333</v>
      </c>
      <c r="AY658" s="140">
        <v>0.9770833333333333</v>
      </c>
      <c r="BA658" s="128" t="s">
        <v>3413</v>
      </c>
      <c r="BB658" s="134" t="s">
        <v>19565</v>
      </c>
      <c r="BC658" s="141" t="s">
        <v>19566</v>
      </c>
      <c r="BD658" s="379">
        <v>1.5951388888888889</v>
      </c>
      <c r="BE658" s="416">
        <v>1.5368055555555555</v>
      </c>
      <c r="BF658" s="141"/>
      <c r="BG658" s="141"/>
      <c r="BH658" s="141"/>
    </row>
    <row r="659">
      <c r="A659" s="122">
        <f t="shared" si="3"/>
        <v>0</v>
      </c>
      <c r="B659" s="122">
        <f t="shared" si="4"/>
        <v>0</v>
      </c>
      <c r="C659" s="122">
        <f t="shared" si="5"/>
        <v>0</v>
      </c>
      <c r="D659" s="122">
        <f t="shared" si="6"/>
        <v>0</v>
      </c>
      <c r="E659" s="122">
        <f t="shared" si="2"/>
        <v>279</v>
      </c>
      <c r="F659" s="135">
        <v>219.0</v>
      </c>
      <c r="H659" s="135">
        <v>219.0</v>
      </c>
      <c r="I659" s="135">
        <v>219.0</v>
      </c>
      <c r="J659" s="135">
        <v>219.0</v>
      </c>
      <c r="L659" s="175" t="s">
        <v>19567</v>
      </c>
      <c r="M659" s="175" t="s">
        <v>19568</v>
      </c>
      <c r="N659" s="169" t="s">
        <v>19569</v>
      </c>
      <c r="O659" s="123" t="s">
        <v>19570</v>
      </c>
      <c r="P659" s="391">
        <v>1.4229166666666666</v>
      </c>
      <c r="Q659" s="391">
        <v>1.4222222222222223</v>
      </c>
      <c r="R659" s="391">
        <v>1.4618055555555556</v>
      </c>
      <c r="S659" s="391">
        <v>1.8611111111111112</v>
      </c>
      <c r="T659" s="391">
        <v>2.0034722222222223</v>
      </c>
      <c r="U659" s="391">
        <v>1.7625</v>
      </c>
      <c r="V659" s="391">
        <v>1.7625</v>
      </c>
      <c r="W659" s="391">
        <v>1.0638888888888889</v>
      </c>
      <c r="X659" s="391">
        <v>1.8909722222222223</v>
      </c>
      <c r="Y659" s="391">
        <v>1.8041666666666667</v>
      </c>
      <c r="Z659" s="391">
        <v>1.3</v>
      </c>
      <c r="AA659" s="393">
        <v>1.976388888888889</v>
      </c>
      <c r="AB659" s="134" t="s">
        <v>19571</v>
      </c>
      <c r="AC659" s="416">
        <v>1.6770833333333333</v>
      </c>
      <c r="AD659" s="147" t="s">
        <v>19572</v>
      </c>
      <c r="AE659" s="379">
        <v>2.0972222222222223</v>
      </c>
      <c r="AF659" s="134" t="s">
        <v>19573</v>
      </c>
      <c r="AG659" s="379">
        <v>1.7222222222222223</v>
      </c>
      <c r="AH659" s="416">
        <v>1.8527777777777779</v>
      </c>
      <c r="AI659" s="391">
        <v>1.8298611111111112</v>
      </c>
      <c r="AJ659" s="393">
        <v>1.3701388888888888</v>
      </c>
      <c r="AK659" s="134" t="s">
        <v>19574</v>
      </c>
      <c r="AL659" s="379">
        <v>1.6597222222222223</v>
      </c>
      <c r="AM659" s="140">
        <v>0.21944444444444444</v>
      </c>
      <c r="AN659" s="130">
        <v>0.5541666666666667</v>
      </c>
      <c r="AO659" s="379">
        <v>1.6444444444444444</v>
      </c>
      <c r="AP659" s="128" t="s">
        <v>19575</v>
      </c>
      <c r="AQ659" s="128" t="s">
        <v>19576</v>
      </c>
      <c r="AR659" s="416">
        <v>1.6256944444444446</v>
      </c>
      <c r="AS659" s="134" t="s">
        <v>19577</v>
      </c>
      <c r="AT659" s="379">
        <v>1.6597222222222223</v>
      </c>
      <c r="AU659" s="128" t="s">
        <v>19578</v>
      </c>
      <c r="AV659" s="393">
        <v>1.5798611111111112</v>
      </c>
      <c r="AW659" s="134" t="s">
        <v>19579</v>
      </c>
      <c r="AX659" s="134" t="s">
        <v>19580</v>
      </c>
      <c r="AY659" s="128" t="s">
        <v>19581</v>
      </c>
      <c r="BA659" s="416">
        <v>1.1958333333333333</v>
      </c>
      <c r="BB659" s="379">
        <v>1.2756944444444445</v>
      </c>
      <c r="BC659" s="422">
        <v>1.4527777777777777</v>
      </c>
      <c r="BD659" s="134" t="s">
        <v>19582</v>
      </c>
      <c r="BE659" s="128" t="s">
        <v>19583</v>
      </c>
      <c r="BF659" s="422"/>
      <c r="BG659" s="422"/>
      <c r="BH659" s="422"/>
    </row>
    <row r="660">
      <c r="A660" s="122">
        <f t="shared" si="3"/>
        <v>0</v>
      </c>
      <c r="B660" s="122">
        <f t="shared" si="4"/>
        <v>0</v>
      </c>
      <c r="C660" s="122">
        <f t="shared" si="5"/>
        <v>0</v>
      </c>
      <c r="D660" s="122">
        <f t="shared" si="6"/>
        <v>0</v>
      </c>
      <c r="E660" s="122">
        <f t="shared" si="2"/>
        <v>573</v>
      </c>
      <c r="F660" s="135" t="s">
        <v>19584</v>
      </c>
      <c r="H660" s="135" t="s">
        <v>19585</v>
      </c>
      <c r="I660" s="135" t="s">
        <v>19586</v>
      </c>
      <c r="J660" s="135" t="s">
        <v>19587</v>
      </c>
      <c r="L660" s="175" t="s">
        <v>19588</v>
      </c>
      <c r="M660" s="175" t="s">
        <v>19589</v>
      </c>
      <c r="N660" s="169" t="s">
        <v>19590</v>
      </c>
      <c r="O660" s="123" t="s">
        <v>19591</v>
      </c>
      <c r="P660" s="138" t="s">
        <v>19592</v>
      </c>
      <c r="Q660" s="138" t="s">
        <v>19593</v>
      </c>
      <c r="R660" s="138" t="s">
        <v>19594</v>
      </c>
      <c r="S660" s="138" t="s">
        <v>19595</v>
      </c>
      <c r="T660" s="138" t="s">
        <v>13360</v>
      </c>
      <c r="U660" s="138" t="s">
        <v>19596</v>
      </c>
      <c r="V660" s="138" t="s">
        <v>19596</v>
      </c>
      <c r="W660" s="138" t="s">
        <v>19597</v>
      </c>
      <c r="X660" s="138" t="s">
        <v>19598</v>
      </c>
      <c r="Y660" s="138" t="s">
        <v>19599</v>
      </c>
      <c r="Z660" s="138" t="s">
        <v>19600</v>
      </c>
      <c r="AA660" s="128" t="s">
        <v>19601</v>
      </c>
      <c r="AB660" s="379">
        <v>1.8868055555555556</v>
      </c>
      <c r="AC660" s="128" t="s">
        <v>19602</v>
      </c>
      <c r="AD660" s="415">
        <v>1.8347222222222221</v>
      </c>
      <c r="AE660" s="134" t="s">
        <v>19603</v>
      </c>
      <c r="AF660" s="379">
        <v>1.7326388888888888</v>
      </c>
      <c r="AG660" s="134" t="s">
        <v>19604</v>
      </c>
      <c r="AH660" s="128" t="s">
        <v>19605</v>
      </c>
      <c r="AI660" s="138" t="s">
        <v>19368</v>
      </c>
      <c r="AJ660" s="128" t="s">
        <v>19606</v>
      </c>
      <c r="AK660" s="379">
        <v>2.442361111111111</v>
      </c>
      <c r="AL660" s="134" t="s">
        <v>19607</v>
      </c>
      <c r="AM660" s="128" t="s">
        <v>19608</v>
      </c>
      <c r="AN660" s="134" t="s">
        <v>19609</v>
      </c>
      <c r="AO660" s="134" t="s">
        <v>19610</v>
      </c>
      <c r="AP660" s="416">
        <v>1.2791666666666666</v>
      </c>
      <c r="AQ660" s="416">
        <v>1.3131944444444446</v>
      </c>
      <c r="AR660" s="128" t="s">
        <v>19611</v>
      </c>
      <c r="AS660" s="379">
        <v>1.5666666666666667</v>
      </c>
      <c r="AT660" s="134" t="s">
        <v>19612</v>
      </c>
      <c r="AU660" s="416">
        <v>1.7659722222222223</v>
      </c>
      <c r="AV660" s="128" t="s">
        <v>19613</v>
      </c>
      <c r="AW660" s="379">
        <v>1.648611111111111</v>
      </c>
      <c r="AX660" s="379">
        <v>1.3784722222222223</v>
      </c>
      <c r="AY660" s="140">
        <v>0.9798611111111111</v>
      </c>
      <c r="BA660" s="128" t="s">
        <v>19614</v>
      </c>
      <c r="BB660" s="134" t="s">
        <v>19615</v>
      </c>
      <c r="BC660" s="141" t="s">
        <v>19616</v>
      </c>
      <c r="BD660" s="379">
        <v>1.601388888888889</v>
      </c>
      <c r="BE660" s="416">
        <v>1.5409722222222222</v>
      </c>
      <c r="BF660" s="141"/>
      <c r="BG660" s="141"/>
      <c r="BH660" s="141"/>
    </row>
    <row r="661">
      <c r="A661" s="122">
        <f t="shared" si="3"/>
        <v>0</v>
      </c>
      <c r="B661" s="122">
        <f t="shared" si="4"/>
        <v>0</v>
      </c>
      <c r="C661" s="122">
        <f t="shared" si="5"/>
        <v>0</v>
      </c>
      <c r="D661" s="122">
        <f t="shared" si="6"/>
        <v>0</v>
      </c>
      <c r="E661" s="122">
        <f t="shared" si="2"/>
        <v>364</v>
      </c>
      <c r="F661" s="135" t="s">
        <v>19617</v>
      </c>
      <c r="H661" s="135" t="s">
        <v>19618</v>
      </c>
      <c r="I661" s="135" t="s">
        <v>19619</v>
      </c>
      <c r="J661" s="135" t="s">
        <v>19620</v>
      </c>
      <c r="L661" s="175" t="s">
        <v>19621</v>
      </c>
      <c r="M661" s="175" t="s">
        <v>19622</v>
      </c>
      <c r="N661" s="169" t="s">
        <v>19623</v>
      </c>
      <c r="O661" s="123" t="s">
        <v>19624</v>
      </c>
      <c r="P661" s="391">
        <v>1.4291666666666667</v>
      </c>
      <c r="Q661" s="391">
        <v>1.4256944444444444</v>
      </c>
      <c r="R661" s="391">
        <v>1.4625</v>
      </c>
      <c r="S661" s="391">
        <v>1.8625</v>
      </c>
      <c r="T661" s="391">
        <v>2.009027777777778</v>
      </c>
      <c r="U661" s="391">
        <v>1.7666666666666666</v>
      </c>
      <c r="V661" s="391">
        <v>1.7666666666666666</v>
      </c>
      <c r="W661" s="391">
        <v>1.0722222222222222</v>
      </c>
      <c r="X661" s="391">
        <v>1.8958333333333333</v>
      </c>
      <c r="Y661" s="391">
        <v>1.8111111111111111</v>
      </c>
      <c r="Z661" s="391">
        <v>1.3006944444444444</v>
      </c>
      <c r="AA661" s="393">
        <v>1.98125</v>
      </c>
      <c r="AB661" s="134" t="s">
        <v>19625</v>
      </c>
      <c r="AC661" s="416">
        <v>1.68125</v>
      </c>
      <c r="AD661" s="147" t="s">
        <v>19626</v>
      </c>
      <c r="AE661" s="379">
        <v>2.1020833333333333</v>
      </c>
      <c r="AF661" s="134" t="s">
        <v>19627</v>
      </c>
      <c r="AG661" s="379">
        <v>1.7270833333333333</v>
      </c>
      <c r="AH661" s="416">
        <v>1.8645833333333333</v>
      </c>
      <c r="AI661" s="391">
        <v>1.8375</v>
      </c>
      <c r="AJ661" s="393">
        <v>1.3805555555555555</v>
      </c>
      <c r="AK661" s="134" t="s">
        <v>19628</v>
      </c>
      <c r="AL661" s="379">
        <v>1.6659722222222222</v>
      </c>
      <c r="AM661" s="140">
        <v>0.22708333333333333</v>
      </c>
      <c r="AN661" s="130">
        <v>0.5604166666666667</v>
      </c>
      <c r="AO661" s="379">
        <v>1.65</v>
      </c>
      <c r="AP661" s="128" t="s">
        <v>19629</v>
      </c>
      <c r="AQ661" s="128" t="s">
        <v>19630</v>
      </c>
      <c r="AR661" s="416">
        <v>1.6333333333333333</v>
      </c>
      <c r="AS661" s="134" t="s">
        <v>19631</v>
      </c>
      <c r="AT661" s="379">
        <v>1.66875</v>
      </c>
      <c r="AU661" s="128" t="s">
        <v>19632</v>
      </c>
      <c r="AV661" s="393">
        <v>1.5805555555555555</v>
      </c>
      <c r="AW661" s="134" t="s">
        <v>2299</v>
      </c>
      <c r="AX661" s="134" t="s">
        <v>19633</v>
      </c>
      <c r="AY661" s="128" t="s">
        <v>19634</v>
      </c>
      <c r="BA661" s="416">
        <v>1.1965277777777779</v>
      </c>
      <c r="BB661" s="379">
        <v>1.2826388888888889</v>
      </c>
      <c r="BC661" s="422">
        <v>1.4597222222222221</v>
      </c>
      <c r="BD661" s="134" t="s">
        <v>19635</v>
      </c>
      <c r="BE661" s="128" t="s">
        <v>19636</v>
      </c>
      <c r="BF661" s="422"/>
      <c r="BG661" s="422"/>
      <c r="BH661" s="422"/>
    </row>
    <row r="662">
      <c r="A662" s="122">
        <f t="shared" si="3"/>
        <v>0</v>
      </c>
      <c r="B662" s="122">
        <f t="shared" si="4"/>
        <v>0</v>
      </c>
      <c r="C662" s="122">
        <f t="shared" si="5"/>
        <v>0</v>
      </c>
      <c r="D662" s="122">
        <f t="shared" si="6"/>
        <v>0</v>
      </c>
      <c r="E662" s="122">
        <f t="shared" si="2"/>
        <v>563</v>
      </c>
      <c r="F662" s="135">
        <v>220.0</v>
      </c>
      <c r="H662" s="135">
        <v>220.0</v>
      </c>
      <c r="I662" s="135">
        <v>220.0</v>
      </c>
      <c r="J662" s="135">
        <v>220.0</v>
      </c>
      <c r="L662" s="175" t="s">
        <v>19637</v>
      </c>
      <c r="M662" s="175" t="s">
        <v>615</v>
      </c>
      <c r="N662" s="169" t="s">
        <v>19638</v>
      </c>
      <c r="O662" s="123" t="s">
        <v>19639</v>
      </c>
      <c r="P662" s="138" t="s">
        <v>19640</v>
      </c>
      <c r="Q662" s="138" t="s">
        <v>1538</v>
      </c>
      <c r="R662" s="138" t="s">
        <v>19641</v>
      </c>
      <c r="S662" s="138" t="s">
        <v>19642</v>
      </c>
      <c r="T662" s="138" t="s">
        <v>19643</v>
      </c>
      <c r="U662" s="138" t="s">
        <v>19644</v>
      </c>
      <c r="V662" s="138" t="s">
        <v>19644</v>
      </c>
      <c r="W662" s="138" t="s">
        <v>19645</v>
      </c>
      <c r="X662" s="138" t="s">
        <v>19646</v>
      </c>
      <c r="Y662" s="138" t="s">
        <v>19647</v>
      </c>
      <c r="Z662" s="138" t="s">
        <v>19648</v>
      </c>
      <c r="AA662" s="128" t="s">
        <v>19649</v>
      </c>
      <c r="AB662" s="379">
        <v>1.8902777777777777</v>
      </c>
      <c r="AC662" s="128" t="s">
        <v>19650</v>
      </c>
      <c r="AD662" s="415">
        <v>1.8388888888888888</v>
      </c>
      <c r="AE662" s="134" t="s">
        <v>19651</v>
      </c>
      <c r="AF662" s="379">
        <v>1.7361111111111112</v>
      </c>
      <c r="AG662" s="134" t="s">
        <v>19652</v>
      </c>
      <c r="AH662" s="128" t="s">
        <v>19653</v>
      </c>
      <c r="AI662" s="138" t="s">
        <v>19418</v>
      </c>
      <c r="AJ662" s="128" t="s">
        <v>19654</v>
      </c>
      <c r="AK662" s="379">
        <v>2.4451388888888888</v>
      </c>
      <c r="AL662" s="379">
        <v>1.6708333333333334</v>
      </c>
      <c r="AM662" s="128" t="s">
        <v>19655</v>
      </c>
      <c r="AN662" s="134" t="s">
        <v>19656</v>
      </c>
      <c r="AO662" s="134" t="s">
        <v>19657</v>
      </c>
      <c r="AP662" s="416">
        <v>1.2819444444444446</v>
      </c>
      <c r="AQ662" s="416">
        <v>1.3208333333333333</v>
      </c>
      <c r="AR662" s="128" t="s">
        <v>19658</v>
      </c>
      <c r="AS662" s="379">
        <v>1.570138888888889</v>
      </c>
      <c r="AT662" s="134" t="s">
        <v>19659</v>
      </c>
      <c r="AU662" s="416">
        <v>1.7680555555555555</v>
      </c>
      <c r="AV662" s="128" t="s">
        <v>19660</v>
      </c>
      <c r="AW662" s="379">
        <v>1.65</v>
      </c>
      <c r="AX662" s="379">
        <v>1.3881944444444445</v>
      </c>
      <c r="AY662" s="140">
        <v>0.9805555555555555</v>
      </c>
      <c r="BA662" s="128" t="s">
        <v>19661</v>
      </c>
      <c r="BB662" s="134" t="s">
        <v>19662</v>
      </c>
      <c r="BC662" s="141" t="s">
        <v>19663</v>
      </c>
      <c r="BD662" s="379">
        <v>1.6041666666666667</v>
      </c>
      <c r="BE662" s="416">
        <v>1.5444444444444445</v>
      </c>
      <c r="BF662" s="141"/>
      <c r="BG662" s="141"/>
      <c r="BH662" s="141"/>
    </row>
    <row r="663">
      <c r="A663" s="122">
        <f t="shared" si="3"/>
        <v>0</v>
      </c>
      <c r="B663" s="122">
        <f t="shared" si="4"/>
        <v>0</v>
      </c>
      <c r="C663" s="122">
        <f t="shared" si="5"/>
        <v>0</v>
      </c>
      <c r="D663" s="122">
        <f t="shared" si="6"/>
        <v>0</v>
      </c>
      <c r="E663" s="122">
        <f t="shared" si="2"/>
        <v>381</v>
      </c>
      <c r="F663" s="135" t="s">
        <v>19664</v>
      </c>
      <c r="H663" s="135" t="s">
        <v>19665</v>
      </c>
      <c r="I663" s="135" t="s">
        <v>19666</v>
      </c>
      <c r="J663" s="135" t="s">
        <v>19667</v>
      </c>
      <c r="L663" s="175" t="s">
        <v>19668</v>
      </c>
      <c r="M663" s="175" t="s">
        <v>19669</v>
      </c>
      <c r="N663" s="169" t="s">
        <v>19670</v>
      </c>
      <c r="O663" s="123" t="s">
        <v>19671</v>
      </c>
      <c r="P663" s="391">
        <v>1.4416666666666667</v>
      </c>
      <c r="Q663" s="391">
        <v>1.4277777777777778</v>
      </c>
      <c r="R663" s="391">
        <v>1.4680555555555554</v>
      </c>
      <c r="S663" s="391">
        <v>1.867361111111111</v>
      </c>
      <c r="T663" s="391">
        <v>2.0104166666666665</v>
      </c>
      <c r="U663" s="391">
        <v>1.7722222222222221</v>
      </c>
      <c r="V663" s="391">
        <v>1.7722222222222221</v>
      </c>
      <c r="W663" s="391">
        <v>1.0784722222222223</v>
      </c>
      <c r="X663" s="391">
        <v>1.9006944444444445</v>
      </c>
      <c r="Y663" s="391">
        <v>1.8138888888888889</v>
      </c>
      <c r="Z663" s="391">
        <v>1.3034722222222221</v>
      </c>
      <c r="AA663" s="393">
        <v>1.9875</v>
      </c>
      <c r="AB663" s="134" t="s">
        <v>19672</v>
      </c>
      <c r="AC663" s="416">
        <v>1.6888888888888889</v>
      </c>
      <c r="AD663" s="147" t="s">
        <v>19673</v>
      </c>
      <c r="AE663" s="379">
        <v>2.1041666666666665</v>
      </c>
      <c r="AF663" s="134" t="s">
        <v>19674</v>
      </c>
      <c r="AG663" s="379">
        <v>1.7319444444444445</v>
      </c>
      <c r="AH663" s="416">
        <v>1.8666666666666667</v>
      </c>
      <c r="AI663" s="391">
        <v>1.8458333333333334</v>
      </c>
      <c r="AJ663" s="393">
        <v>1.3881944444444445</v>
      </c>
      <c r="AK663" s="134" t="s">
        <v>19675</v>
      </c>
      <c r="AL663" s="134" t="s">
        <v>19676</v>
      </c>
      <c r="AM663" s="140">
        <v>0.23055555555555557</v>
      </c>
      <c r="AN663" s="130">
        <v>0.5680555555555555</v>
      </c>
      <c r="AO663" s="379">
        <v>1.6555555555555554</v>
      </c>
      <c r="AP663" s="128" t="s">
        <v>19677</v>
      </c>
      <c r="AQ663" s="128" t="s">
        <v>19678</v>
      </c>
      <c r="AR663" s="416">
        <v>1.6444444444444444</v>
      </c>
      <c r="AS663" s="134" t="s">
        <v>19679</v>
      </c>
      <c r="AT663" s="379">
        <v>1.6736111111111112</v>
      </c>
      <c r="AU663" s="128" t="s">
        <v>19680</v>
      </c>
      <c r="AV663" s="393">
        <v>1.5819444444444444</v>
      </c>
      <c r="AW663" s="134" t="s">
        <v>19681</v>
      </c>
      <c r="AX663" s="134" t="s">
        <v>19682</v>
      </c>
      <c r="AY663" s="128" t="s">
        <v>19683</v>
      </c>
      <c r="BA663" s="416">
        <v>1.2013888888888888</v>
      </c>
      <c r="BB663" s="379">
        <v>1.2847222222222223</v>
      </c>
      <c r="BC663" s="422">
        <v>1.4604166666666667</v>
      </c>
      <c r="BD663" s="134" t="s">
        <v>19684</v>
      </c>
      <c r="BE663" s="128" t="s">
        <v>19685</v>
      </c>
      <c r="BF663" s="422"/>
      <c r="BG663" s="422"/>
      <c r="BH663" s="422"/>
    </row>
    <row r="664">
      <c r="A664" s="122">
        <f t="shared" si="3"/>
        <v>0</v>
      </c>
      <c r="B664" s="122">
        <f t="shared" si="4"/>
        <v>0</v>
      </c>
      <c r="C664" s="122">
        <f t="shared" si="5"/>
        <v>0</v>
      </c>
      <c r="D664" s="122">
        <f t="shared" si="6"/>
        <v>0</v>
      </c>
      <c r="E664" s="122">
        <f t="shared" si="2"/>
        <v>671</v>
      </c>
      <c r="F664" s="135" t="s">
        <v>19686</v>
      </c>
      <c r="H664" s="135" t="s">
        <v>3413</v>
      </c>
      <c r="I664" s="135" t="s">
        <v>19687</v>
      </c>
      <c r="J664" s="135" t="s">
        <v>19688</v>
      </c>
      <c r="L664" s="175" t="s">
        <v>19689</v>
      </c>
      <c r="M664" s="175" t="s">
        <v>19690</v>
      </c>
      <c r="N664" s="169" t="s">
        <v>19691</v>
      </c>
      <c r="O664" s="123" t="s">
        <v>19692</v>
      </c>
      <c r="P664" s="138" t="s">
        <v>19693</v>
      </c>
      <c r="Q664" s="138" t="s">
        <v>19694</v>
      </c>
      <c r="R664" s="138" t="s">
        <v>19695</v>
      </c>
      <c r="S664" s="138" t="s">
        <v>19696</v>
      </c>
      <c r="T664" s="138" t="s">
        <v>872</v>
      </c>
      <c r="U664" s="138" t="s">
        <v>19697</v>
      </c>
      <c r="V664" s="138" t="s">
        <v>19697</v>
      </c>
      <c r="W664" s="138" t="s">
        <v>19698</v>
      </c>
      <c r="X664" s="138" t="s">
        <v>19699</v>
      </c>
      <c r="Y664" s="138" t="s">
        <v>19700</v>
      </c>
      <c r="Z664" s="138" t="s">
        <v>19701</v>
      </c>
      <c r="AA664" s="401">
        <v>1.992361111111111</v>
      </c>
      <c r="AB664" s="379">
        <v>1.8965277777777778</v>
      </c>
      <c r="AC664" s="128" t="s">
        <v>19702</v>
      </c>
      <c r="AD664" s="415">
        <v>1.8423611111111111</v>
      </c>
      <c r="AE664" s="134" t="s">
        <v>19703</v>
      </c>
      <c r="AF664" s="379">
        <v>1.738888888888889</v>
      </c>
      <c r="AG664" s="134" t="s">
        <v>19704</v>
      </c>
      <c r="AH664" s="128" t="s">
        <v>19705</v>
      </c>
      <c r="AI664" s="138" t="s">
        <v>19464</v>
      </c>
      <c r="AJ664" s="128" t="s">
        <v>19706</v>
      </c>
      <c r="AK664" s="379">
        <v>2.448611111111111</v>
      </c>
      <c r="AL664" s="379">
        <v>1.675</v>
      </c>
      <c r="AM664" s="128" t="s">
        <v>19707</v>
      </c>
      <c r="AN664" s="134" t="s">
        <v>19708</v>
      </c>
      <c r="AO664" s="134" t="s">
        <v>19709</v>
      </c>
      <c r="AP664" s="416">
        <v>1.2840277777777778</v>
      </c>
      <c r="AQ664" s="416">
        <v>1.3215277777777779</v>
      </c>
      <c r="AR664" s="128" t="s">
        <v>19710</v>
      </c>
      <c r="AS664" s="379">
        <v>1.575</v>
      </c>
      <c r="AT664" s="134" t="s">
        <v>728</v>
      </c>
      <c r="AU664" s="416">
        <v>1.775</v>
      </c>
      <c r="AV664" s="128" t="s">
        <v>19711</v>
      </c>
      <c r="AW664" s="379">
        <v>1.6513888888888888</v>
      </c>
      <c r="AX664" s="379">
        <v>1.3965277777777778</v>
      </c>
      <c r="AY664" s="140">
        <v>0.9833333333333333</v>
      </c>
      <c r="BA664" s="128" t="s">
        <v>19712</v>
      </c>
      <c r="BB664" s="134" t="s">
        <v>19713</v>
      </c>
      <c r="BC664" s="141" t="s">
        <v>19714</v>
      </c>
      <c r="BD664" s="379">
        <v>1.6097222222222223</v>
      </c>
      <c r="BE664" s="416">
        <v>1.5472222222222223</v>
      </c>
      <c r="BF664" s="141"/>
      <c r="BG664" s="141"/>
      <c r="BH664" s="141"/>
    </row>
    <row r="665">
      <c r="A665" s="122">
        <f t="shared" si="3"/>
        <v>0</v>
      </c>
      <c r="B665" s="122">
        <f t="shared" si="4"/>
        <v>0</v>
      </c>
      <c r="C665" s="122">
        <f t="shared" si="5"/>
        <v>0</v>
      </c>
      <c r="D665" s="122">
        <f t="shared" si="6"/>
        <v>0</v>
      </c>
      <c r="E665" s="122">
        <f t="shared" si="2"/>
        <v>375</v>
      </c>
      <c r="F665" s="135">
        <v>221.0</v>
      </c>
      <c r="H665" s="135">
        <v>221.0</v>
      </c>
      <c r="I665" s="135">
        <v>221.0</v>
      </c>
      <c r="J665" s="135">
        <v>221.0</v>
      </c>
      <c r="L665" s="175" t="s">
        <v>19715</v>
      </c>
      <c r="M665" s="175" t="s">
        <v>19716</v>
      </c>
      <c r="N665" s="169" t="s">
        <v>19717</v>
      </c>
      <c r="O665" s="123" t="s">
        <v>19718</v>
      </c>
      <c r="P665" s="391">
        <v>1.445138888888889</v>
      </c>
      <c r="Q665" s="391">
        <v>1.429861111111111</v>
      </c>
      <c r="R665" s="391">
        <v>1.4743055555555555</v>
      </c>
      <c r="S665" s="391">
        <v>1.8708333333333333</v>
      </c>
      <c r="T665" s="391">
        <v>2.015277777777778</v>
      </c>
      <c r="U665" s="391">
        <v>1.7763888888888888</v>
      </c>
      <c r="V665" s="391">
        <v>1.7763888888888888</v>
      </c>
      <c r="W665" s="391">
        <v>1.0840277777777778</v>
      </c>
      <c r="X665" s="391">
        <v>1.9069444444444446</v>
      </c>
      <c r="Y665" s="391">
        <v>1.8208333333333333</v>
      </c>
      <c r="Z665" s="391">
        <v>1.3118055555555554</v>
      </c>
      <c r="AA665" s="128" t="s">
        <v>19719</v>
      </c>
      <c r="AB665" s="134" t="s">
        <v>19720</v>
      </c>
      <c r="AC665" s="416">
        <v>1.6972222222222222</v>
      </c>
      <c r="AD665" s="147" t="s">
        <v>19721</v>
      </c>
      <c r="AE665" s="379">
        <v>2.1125</v>
      </c>
      <c r="AF665" s="134" t="s">
        <v>19722</v>
      </c>
      <c r="AG665" s="379">
        <v>1.7375</v>
      </c>
      <c r="AH665" s="416">
        <v>1.8763888888888889</v>
      </c>
      <c r="AI665" s="391">
        <v>1.8493055555555555</v>
      </c>
      <c r="AJ665" s="393">
        <v>1.3909722222222223</v>
      </c>
      <c r="AK665" s="134" t="s">
        <v>19723</v>
      </c>
      <c r="AL665" s="134" t="s">
        <v>19724</v>
      </c>
      <c r="AM665" s="140">
        <v>0.2326388888888889</v>
      </c>
      <c r="AN665" s="130">
        <v>0.5805555555555556</v>
      </c>
      <c r="AO665" s="379">
        <v>1.6597222222222223</v>
      </c>
      <c r="AP665" s="128" t="s">
        <v>19725</v>
      </c>
      <c r="AQ665" s="128" t="s">
        <v>19726</v>
      </c>
      <c r="AR665" s="416">
        <v>1.6597222222222223</v>
      </c>
      <c r="AS665" s="134" t="s">
        <v>19727</v>
      </c>
      <c r="AT665" s="379">
        <v>1.6770833333333333</v>
      </c>
      <c r="AU665" s="128" t="s">
        <v>19728</v>
      </c>
      <c r="AV665" s="393">
        <v>1.5881944444444445</v>
      </c>
      <c r="AW665" s="134" t="s">
        <v>19729</v>
      </c>
      <c r="AX665" s="134" t="s">
        <v>19730</v>
      </c>
      <c r="AY665" s="128" t="s">
        <v>19731</v>
      </c>
      <c r="BA665" s="416">
        <v>1.2041666666666666</v>
      </c>
      <c r="BB665" s="379">
        <v>1.2902777777777779</v>
      </c>
      <c r="BC665" s="422">
        <v>1.4625</v>
      </c>
      <c r="BD665" s="134" t="s">
        <v>19732</v>
      </c>
      <c r="BE665" s="128" t="s">
        <v>19733</v>
      </c>
      <c r="BF665" s="422"/>
      <c r="BG665" s="422"/>
      <c r="BH665" s="422"/>
    </row>
    <row r="666">
      <c r="A666" s="122">
        <f t="shared" si="3"/>
        <v>0</v>
      </c>
      <c r="B666" s="122">
        <f t="shared" si="4"/>
        <v>0</v>
      </c>
      <c r="C666" s="122">
        <f t="shared" si="5"/>
        <v>0</v>
      </c>
      <c r="D666" s="122">
        <f t="shared" si="6"/>
        <v>0</v>
      </c>
      <c r="E666" s="122">
        <f t="shared" si="2"/>
        <v>485</v>
      </c>
      <c r="F666" s="135" t="s">
        <v>19734</v>
      </c>
      <c r="H666" s="135" t="s">
        <v>19735</v>
      </c>
      <c r="I666" s="135" t="s">
        <v>19736</v>
      </c>
      <c r="J666" s="135" t="s">
        <v>19737</v>
      </c>
      <c r="L666" s="175" t="s">
        <v>19738</v>
      </c>
      <c r="M666" s="175" t="s">
        <v>19739</v>
      </c>
      <c r="N666" s="169" t="s">
        <v>19740</v>
      </c>
      <c r="O666" s="123" t="s">
        <v>19741</v>
      </c>
      <c r="P666" s="138" t="s">
        <v>19742</v>
      </c>
      <c r="Q666" s="138" t="s">
        <v>19743</v>
      </c>
      <c r="R666" s="138" t="s">
        <v>19744</v>
      </c>
      <c r="S666" s="138" t="s">
        <v>19745</v>
      </c>
      <c r="T666" s="138" t="s">
        <v>19746</v>
      </c>
      <c r="U666" s="138" t="s">
        <v>19747</v>
      </c>
      <c r="V666" s="138" t="s">
        <v>19747</v>
      </c>
      <c r="W666" s="138" t="s">
        <v>19748</v>
      </c>
      <c r="X666" s="138" t="s">
        <v>19749</v>
      </c>
      <c r="Y666" s="138" t="s">
        <v>728</v>
      </c>
      <c r="Z666" s="138" t="s">
        <v>19750</v>
      </c>
      <c r="AA666" s="393">
        <v>1.9979166666666666</v>
      </c>
      <c r="AB666" s="379">
        <v>1.9006944444444445</v>
      </c>
      <c r="AC666" s="128" t="s">
        <v>19751</v>
      </c>
      <c r="AD666" s="415">
        <v>1.8465277777777778</v>
      </c>
      <c r="AE666" s="134" t="s">
        <v>19752</v>
      </c>
      <c r="AF666" s="379">
        <v>1.7416666666666667</v>
      </c>
      <c r="AG666" s="134" t="s">
        <v>19753</v>
      </c>
      <c r="AH666" s="128" t="s">
        <v>19754</v>
      </c>
      <c r="AI666" s="138" t="s">
        <v>1345</v>
      </c>
      <c r="AJ666" s="128" t="s">
        <v>19755</v>
      </c>
      <c r="AK666" s="379">
        <v>2.452777777777778</v>
      </c>
      <c r="AL666" s="379">
        <v>1.6777777777777778</v>
      </c>
      <c r="AM666" s="128" t="s">
        <v>19756</v>
      </c>
      <c r="AN666" s="134" t="s">
        <v>19757</v>
      </c>
      <c r="AO666" s="134" t="s">
        <v>19758</v>
      </c>
      <c r="AP666" s="416">
        <v>1.2875</v>
      </c>
      <c r="AQ666" s="416">
        <v>1.3256944444444445</v>
      </c>
      <c r="AR666" s="128" t="s">
        <v>19759</v>
      </c>
      <c r="AS666" s="379">
        <v>1.5909722222222222</v>
      </c>
      <c r="AT666" s="134" t="s">
        <v>19760</v>
      </c>
      <c r="AU666" s="416">
        <v>1.7861111111111112</v>
      </c>
      <c r="AV666" s="128" t="s">
        <v>19761</v>
      </c>
      <c r="AW666" s="379">
        <v>1.6555555555555554</v>
      </c>
      <c r="AX666" s="379">
        <v>1.4048611111111111</v>
      </c>
      <c r="AY666" s="140">
        <v>0.9847222222222223</v>
      </c>
      <c r="BA666" s="128" t="s">
        <v>19762</v>
      </c>
      <c r="BB666" s="134" t="s">
        <v>19763</v>
      </c>
      <c r="BC666" s="141" t="s">
        <v>19764</v>
      </c>
      <c r="BD666" s="379">
        <v>1.6131944444444444</v>
      </c>
      <c r="BE666" s="416">
        <v>1.5569444444444445</v>
      </c>
      <c r="BF666" s="141"/>
      <c r="BG666" s="141"/>
      <c r="BH666" s="141"/>
    </row>
    <row r="667">
      <c r="A667" s="122">
        <f t="shared" si="3"/>
        <v>0</v>
      </c>
      <c r="B667" s="122">
        <f t="shared" si="4"/>
        <v>0</v>
      </c>
      <c r="C667" s="122">
        <f t="shared" si="5"/>
        <v>0</v>
      </c>
      <c r="D667" s="122">
        <f t="shared" si="6"/>
        <v>0</v>
      </c>
      <c r="E667" s="122">
        <f t="shared" si="2"/>
        <v>274</v>
      </c>
      <c r="F667" s="135" t="s">
        <v>19765</v>
      </c>
      <c r="H667" s="135" t="s">
        <v>19766</v>
      </c>
      <c r="I667" s="135" t="s">
        <v>19767</v>
      </c>
      <c r="J667" s="135" t="s">
        <v>19768</v>
      </c>
      <c r="L667" s="175" t="s">
        <v>19769</v>
      </c>
      <c r="M667" s="175" t="s">
        <v>19770</v>
      </c>
      <c r="N667" s="169" t="s">
        <v>19771</v>
      </c>
      <c r="O667" s="123" t="s">
        <v>615</v>
      </c>
      <c r="P667" s="391">
        <v>1.4472222222222222</v>
      </c>
      <c r="Q667" s="391">
        <v>1.4326388888888888</v>
      </c>
      <c r="R667" s="391">
        <v>1.4777777777777779</v>
      </c>
      <c r="S667" s="391">
        <v>1.8798611111111112</v>
      </c>
      <c r="T667" s="391">
        <v>2.015277777777778</v>
      </c>
      <c r="U667" s="391">
        <v>1.7826388888888889</v>
      </c>
      <c r="V667" s="391">
        <v>1.7826388888888889</v>
      </c>
      <c r="W667" s="391">
        <v>1.0895833333333333</v>
      </c>
      <c r="X667" s="391">
        <v>1.913888888888889</v>
      </c>
      <c r="Y667" s="391">
        <v>1.8229166666666667</v>
      </c>
      <c r="Z667" s="391">
        <v>1.3131944444444446</v>
      </c>
      <c r="AA667" s="128" t="s">
        <v>19772</v>
      </c>
      <c r="AB667" s="134" t="s">
        <v>19773</v>
      </c>
      <c r="AC667" s="416">
        <v>1.7013888888888888</v>
      </c>
      <c r="AD667" s="147" t="s">
        <v>19774</v>
      </c>
      <c r="AE667" s="379">
        <v>2.1166666666666667</v>
      </c>
      <c r="AF667" s="134" t="s">
        <v>19775</v>
      </c>
      <c r="AG667" s="379">
        <v>1.74375</v>
      </c>
      <c r="AH667" s="416">
        <v>1.88125</v>
      </c>
      <c r="AI667" s="391">
        <v>1.851388888888889</v>
      </c>
      <c r="AJ667" s="393">
        <v>1.3965277777777778</v>
      </c>
      <c r="AK667" s="134" t="s">
        <v>19776</v>
      </c>
      <c r="AL667" s="134" t="s">
        <v>19777</v>
      </c>
      <c r="AM667" s="140">
        <v>0.23472222222222222</v>
      </c>
      <c r="AN667" s="130">
        <v>0.5854166666666667</v>
      </c>
      <c r="AO667" s="379">
        <v>1.6631944444444444</v>
      </c>
      <c r="AP667" s="128" t="s">
        <v>19778</v>
      </c>
      <c r="AQ667" s="128" t="s">
        <v>19779</v>
      </c>
      <c r="AR667" s="416">
        <v>1.6652777777777779</v>
      </c>
      <c r="AS667" s="134" t="s">
        <v>19780</v>
      </c>
      <c r="AT667" s="379">
        <v>1.6777777777777778</v>
      </c>
      <c r="AU667" s="128" t="s">
        <v>8424</v>
      </c>
      <c r="AV667" s="393">
        <v>1.5916666666666666</v>
      </c>
      <c r="AW667" s="134" t="s">
        <v>19781</v>
      </c>
      <c r="AX667" s="134" t="s">
        <v>19782</v>
      </c>
      <c r="AY667" s="128" t="s">
        <v>19783</v>
      </c>
      <c r="BA667" s="416">
        <v>1.2090277777777778</v>
      </c>
      <c r="BB667" s="379">
        <v>1.2916666666666667</v>
      </c>
      <c r="BC667" s="422">
        <v>1.4659722222222222</v>
      </c>
      <c r="BD667" s="134" t="s">
        <v>3460</v>
      </c>
      <c r="BE667" s="128" t="s">
        <v>19784</v>
      </c>
      <c r="BF667" s="422"/>
      <c r="BG667" s="422"/>
      <c r="BH667" s="422"/>
    </row>
    <row r="668">
      <c r="A668" s="122">
        <f t="shared" si="3"/>
        <v>0</v>
      </c>
      <c r="B668" s="122">
        <f t="shared" si="4"/>
        <v>0</v>
      </c>
      <c r="C668" s="122">
        <f t="shared" si="5"/>
        <v>0</v>
      </c>
      <c r="D668" s="122">
        <f t="shared" si="6"/>
        <v>0</v>
      </c>
      <c r="E668" s="122">
        <f t="shared" si="2"/>
        <v>583</v>
      </c>
      <c r="F668" s="135">
        <v>222.0</v>
      </c>
      <c r="H668" s="135">
        <v>222.0</v>
      </c>
      <c r="I668" s="135">
        <v>222.0</v>
      </c>
      <c r="J668" s="135">
        <v>222.0</v>
      </c>
      <c r="L668" s="175" t="s">
        <v>19785</v>
      </c>
      <c r="M668" s="175" t="s">
        <v>19786</v>
      </c>
      <c r="N668" s="169" t="s">
        <v>19787</v>
      </c>
      <c r="O668" s="123" t="s">
        <v>19788</v>
      </c>
      <c r="P668" s="138" t="s">
        <v>724</v>
      </c>
      <c r="Q668" s="138" t="s">
        <v>19789</v>
      </c>
      <c r="R668" s="138" t="s">
        <v>19790</v>
      </c>
      <c r="S668" s="138" t="s">
        <v>19791</v>
      </c>
      <c r="T668" s="138" t="s">
        <v>19792</v>
      </c>
      <c r="U668" s="138" t="s">
        <v>19793</v>
      </c>
      <c r="V668" s="138" t="s">
        <v>19793</v>
      </c>
      <c r="W668" s="138" t="s">
        <v>19794</v>
      </c>
      <c r="X668" s="138" t="s">
        <v>19795</v>
      </c>
      <c r="Y668" s="138" t="s">
        <v>3554</v>
      </c>
      <c r="Z668" s="138" t="s">
        <v>19796</v>
      </c>
      <c r="AA668" s="393">
        <v>2.001388888888889</v>
      </c>
      <c r="AB668" s="379">
        <v>1.90625</v>
      </c>
      <c r="AC668" s="128" t="s">
        <v>19797</v>
      </c>
      <c r="AD668" s="415">
        <v>1.85</v>
      </c>
      <c r="AE668" s="134" t="s">
        <v>19798</v>
      </c>
      <c r="AF668" s="379">
        <v>1.7444444444444445</v>
      </c>
      <c r="AG668" s="134" t="s">
        <v>19799</v>
      </c>
      <c r="AH668" s="128" t="s">
        <v>19800</v>
      </c>
      <c r="AI668" s="138" t="s">
        <v>19556</v>
      </c>
      <c r="AJ668" s="128" t="s">
        <v>19801</v>
      </c>
      <c r="AK668" s="379">
        <v>2.4611111111111112</v>
      </c>
      <c r="AL668" s="379">
        <v>1.6826388888888888</v>
      </c>
      <c r="AM668" s="128" t="s">
        <v>19802</v>
      </c>
      <c r="AN668" s="134" t="s">
        <v>19803</v>
      </c>
      <c r="AO668" s="134" t="s">
        <v>19804</v>
      </c>
      <c r="AP668" s="416">
        <v>1.2944444444444445</v>
      </c>
      <c r="AQ668" s="416">
        <v>1.3277777777777777</v>
      </c>
      <c r="AR668" s="128" t="s">
        <v>19805</v>
      </c>
      <c r="AS668" s="379">
        <v>1.5958333333333334</v>
      </c>
      <c r="AT668" s="134" t="s">
        <v>19806</v>
      </c>
      <c r="AU668" s="416">
        <v>1.7916666666666667</v>
      </c>
      <c r="AV668" s="128" t="s">
        <v>19807</v>
      </c>
      <c r="AW668" s="379">
        <v>1.6576388888888889</v>
      </c>
      <c r="AX668" s="379">
        <v>1.4111111111111112</v>
      </c>
      <c r="AY668" s="140">
        <v>0.9861111111111112</v>
      </c>
      <c r="BA668" s="128" t="s">
        <v>19808</v>
      </c>
      <c r="BB668" s="134" t="s">
        <v>19809</v>
      </c>
      <c r="BC668" s="141" t="s">
        <v>19810</v>
      </c>
      <c r="BD668" s="379">
        <v>1.6180555555555556</v>
      </c>
      <c r="BE668" s="416">
        <v>1.5590277777777777</v>
      </c>
      <c r="BF668" s="141"/>
      <c r="BG668" s="141"/>
      <c r="BH668" s="141"/>
    </row>
    <row r="669">
      <c r="A669" s="122">
        <f t="shared" si="3"/>
        <v>0</v>
      </c>
      <c r="B669" s="122">
        <f t="shared" si="4"/>
        <v>0</v>
      </c>
      <c r="C669" s="122">
        <f t="shared" si="5"/>
        <v>0</v>
      </c>
      <c r="D669" s="122">
        <f t="shared" si="6"/>
        <v>0</v>
      </c>
      <c r="E669" s="122">
        <f t="shared" si="2"/>
        <v>400</v>
      </c>
      <c r="F669" s="135" t="s">
        <v>19811</v>
      </c>
      <c r="H669" s="135" t="s">
        <v>19812</v>
      </c>
      <c r="I669" s="135" t="s">
        <v>19813</v>
      </c>
      <c r="J669" s="135" t="s">
        <v>19814</v>
      </c>
      <c r="L669" s="175" t="s">
        <v>19815</v>
      </c>
      <c r="M669" s="175" t="s">
        <v>19816</v>
      </c>
      <c r="N669" s="169" t="s">
        <v>19817</v>
      </c>
      <c r="O669" s="123" t="s">
        <v>19818</v>
      </c>
      <c r="P669" s="391">
        <v>1.45</v>
      </c>
      <c r="Q669" s="391">
        <v>1.4354166666666666</v>
      </c>
      <c r="R669" s="391">
        <v>1.4875</v>
      </c>
      <c r="S669" s="391">
        <v>1.88125</v>
      </c>
      <c r="T669" s="391">
        <v>2.017361111111111</v>
      </c>
      <c r="U669" s="391">
        <v>1.7916666666666667</v>
      </c>
      <c r="V669" s="391">
        <v>1.7916666666666667</v>
      </c>
      <c r="W669" s="391">
        <v>1.0923611111111111</v>
      </c>
      <c r="X669" s="391">
        <v>1.926388888888889</v>
      </c>
      <c r="Y669" s="391">
        <v>1.8256944444444445</v>
      </c>
      <c r="Z669" s="391">
        <v>1.31875</v>
      </c>
      <c r="AA669" s="128" t="s">
        <v>19819</v>
      </c>
      <c r="AB669" s="134" t="s">
        <v>19820</v>
      </c>
      <c r="AC669" s="416">
        <v>1.7041666666666666</v>
      </c>
      <c r="AD669" s="147" t="s">
        <v>19821</v>
      </c>
      <c r="AE669" s="379">
        <v>2.1222222222222222</v>
      </c>
      <c r="AF669" s="134" t="s">
        <v>19822</v>
      </c>
      <c r="AG669" s="379">
        <v>1.7513888888888889</v>
      </c>
      <c r="AH669" s="416">
        <v>1.8895833333333334</v>
      </c>
      <c r="AI669" s="391">
        <v>1.8527777777777779</v>
      </c>
      <c r="AJ669" s="393">
        <v>1.4006944444444445</v>
      </c>
      <c r="AK669" s="134" t="s">
        <v>19823</v>
      </c>
      <c r="AL669" s="134" t="s">
        <v>19824</v>
      </c>
      <c r="AM669" s="140">
        <v>0.24027777777777778</v>
      </c>
      <c r="AN669" s="130">
        <v>0.5923611111111111</v>
      </c>
      <c r="AO669" s="379">
        <v>1.6680555555555556</v>
      </c>
      <c r="AP669" s="128" t="s">
        <v>19825</v>
      </c>
      <c r="AQ669" s="128" t="s">
        <v>19826</v>
      </c>
      <c r="AR669" s="416">
        <v>1.66875</v>
      </c>
      <c r="AS669" s="134" t="s">
        <v>19827</v>
      </c>
      <c r="AT669" s="379">
        <v>1.6875</v>
      </c>
      <c r="AU669" s="128" t="s">
        <v>19828</v>
      </c>
      <c r="AV669" s="393">
        <v>1.59375</v>
      </c>
      <c r="AW669" s="134" t="s">
        <v>19829</v>
      </c>
      <c r="AX669" s="134" t="s">
        <v>19830</v>
      </c>
      <c r="AY669" s="128" t="s">
        <v>19831</v>
      </c>
      <c r="BA669" s="416">
        <v>1.2125</v>
      </c>
      <c r="BB669" s="379">
        <v>1.2944444444444445</v>
      </c>
      <c r="BC669" s="422">
        <v>1.4666666666666666</v>
      </c>
      <c r="BD669" s="134" t="s">
        <v>19832</v>
      </c>
      <c r="BE669" s="128" t="s">
        <v>19833</v>
      </c>
      <c r="BF669" s="422"/>
      <c r="BG669" s="422"/>
      <c r="BH669" s="422"/>
    </row>
    <row r="670">
      <c r="A670" s="122">
        <f t="shared" si="3"/>
        <v>0</v>
      </c>
      <c r="B670" s="122">
        <f t="shared" si="4"/>
        <v>0</v>
      </c>
      <c r="C670" s="122">
        <f t="shared" si="5"/>
        <v>0</v>
      </c>
      <c r="D670" s="122">
        <f t="shared" si="6"/>
        <v>0</v>
      </c>
      <c r="E670" s="122">
        <f t="shared" si="2"/>
        <v>650</v>
      </c>
      <c r="F670" s="135" t="s">
        <v>19834</v>
      </c>
      <c r="H670" s="135" t="s">
        <v>19835</v>
      </c>
      <c r="I670" s="135" t="s">
        <v>19836</v>
      </c>
      <c r="J670" s="135" t="s">
        <v>19837</v>
      </c>
      <c r="L670" s="175" t="s">
        <v>19838</v>
      </c>
      <c r="M670" s="175" t="s">
        <v>19839</v>
      </c>
      <c r="N670" s="169" t="s">
        <v>19840</v>
      </c>
      <c r="O670" s="123" t="s">
        <v>615</v>
      </c>
      <c r="P670" s="138" t="s">
        <v>19841</v>
      </c>
      <c r="Q670" s="138" t="s">
        <v>19842</v>
      </c>
      <c r="R670" s="138" t="s">
        <v>19843</v>
      </c>
      <c r="S670" s="138" t="s">
        <v>19844</v>
      </c>
      <c r="T670" s="138" t="s">
        <v>19845</v>
      </c>
      <c r="U670" s="138" t="s">
        <v>19846</v>
      </c>
      <c r="V670" s="138" t="s">
        <v>19846</v>
      </c>
      <c r="W670" s="138" t="s">
        <v>19847</v>
      </c>
      <c r="X670" s="138" t="s">
        <v>19848</v>
      </c>
      <c r="Y670" s="138" t="s">
        <v>19849</v>
      </c>
      <c r="Z670" s="138" t="s">
        <v>19850</v>
      </c>
      <c r="AA670" s="393">
        <v>2.009027777777778</v>
      </c>
      <c r="AB670" s="379">
        <v>1.9118055555555555</v>
      </c>
      <c r="AC670" s="128" t="s">
        <v>19851</v>
      </c>
      <c r="AD670" s="415">
        <v>1.85625</v>
      </c>
      <c r="AE670" s="134" t="s">
        <v>19852</v>
      </c>
      <c r="AF670" s="379">
        <v>1.75</v>
      </c>
      <c r="AG670" s="134" t="s">
        <v>19853</v>
      </c>
      <c r="AH670" s="128" t="s">
        <v>19854</v>
      </c>
      <c r="AI670" s="138" t="s">
        <v>19605</v>
      </c>
      <c r="AJ670" s="128" t="s">
        <v>653</v>
      </c>
      <c r="AK670" s="379">
        <v>2.464583333333333</v>
      </c>
      <c r="AL670" s="379">
        <v>1.6854166666666666</v>
      </c>
      <c r="AM670" s="128" t="s">
        <v>19855</v>
      </c>
      <c r="AN670" s="134" t="s">
        <v>19856</v>
      </c>
      <c r="AO670" s="134" t="s">
        <v>19857</v>
      </c>
      <c r="AP670" s="416">
        <v>1.2986111111111112</v>
      </c>
      <c r="AQ670" s="416">
        <v>1.3381944444444445</v>
      </c>
      <c r="AR670" s="128" t="s">
        <v>19858</v>
      </c>
      <c r="AS670" s="379">
        <v>1.5972222222222223</v>
      </c>
      <c r="AT670" s="134" t="s">
        <v>19859</v>
      </c>
      <c r="AU670" s="416">
        <v>1.7930555555555556</v>
      </c>
      <c r="AV670" s="128" t="s">
        <v>19860</v>
      </c>
      <c r="AW670" s="379">
        <v>1.6604166666666667</v>
      </c>
      <c r="AX670" s="379">
        <v>1.4152777777777779</v>
      </c>
      <c r="AY670" s="140">
        <v>0.9888888888888889</v>
      </c>
      <c r="BA670" s="128" t="s">
        <v>19861</v>
      </c>
      <c r="BB670" s="134" t="s">
        <v>19862</v>
      </c>
      <c r="BC670" s="141" t="s">
        <v>19863</v>
      </c>
      <c r="BD670" s="379">
        <v>1.61875</v>
      </c>
      <c r="BE670" s="416">
        <v>1.5631944444444446</v>
      </c>
      <c r="BF670" s="141"/>
      <c r="BG670" s="141"/>
      <c r="BH670" s="141"/>
    </row>
    <row r="671">
      <c r="A671" s="122">
        <f t="shared" si="3"/>
        <v>0</v>
      </c>
      <c r="B671" s="122">
        <f t="shared" si="4"/>
        <v>0</v>
      </c>
      <c r="C671" s="122">
        <f t="shared" si="5"/>
        <v>0</v>
      </c>
      <c r="D671" s="122">
        <f t="shared" si="6"/>
        <v>0</v>
      </c>
      <c r="E671" s="122">
        <f t="shared" si="2"/>
        <v>311</v>
      </c>
      <c r="F671" s="135">
        <v>223.0</v>
      </c>
      <c r="H671" s="135">
        <v>223.0</v>
      </c>
      <c r="I671" s="135">
        <v>223.0</v>
      </c>
      <c r="J671" s="135">
        <v>223.0</v>
      </c>
      <c r="L671" s="175" t="s">
        <v>19864</v>
      </c>
      <c r="M671" s="175" t="s">
        <v>615</v>
      </c>
      <c r="N671" s="169" t="s">
        <v>19865</v>
      </c>
      <c r="O671" s="123" t="s">
        <v>19866</v>
      </c>
      <c r="P671" s="391">
        <v>1.4506944444444445</v>
      </c>
      <c r="Q671" s="391">
        <v>1.4444444444444444</v>
      </c>
      <c r="R671" s="391">
        <v>1.4895833333333333</v>
      </c>
      <c r="S671" s="391">
        <v>1.8881944444444445</v>
      </c>
      <c r="T671" s="391">
        <v>2.032638888888889</v>
      </c>
      <c r="U671" s="391">
        <v>1.8006944444444444</v>
      </c>
      <c r="V671" s="391">
        <v>1.8006944444444444</v>
      </c>
      <c r="W671" s="391">
        <v>1.0944444444444446</v>
      </c>
      <c r="X671" s="391">
        <v>1.9284722222222221</v>
      </c>
      <c r="Y671" s="391">
        <v>1.8270833333333334</v>
      </c>
      <c r="Z671" s="391">
        <v>1.320138888888889</v>
      </c>
      <c r="AA671" s="128" t="s">
        <v>19867</v>
      </c>
      <c r="AB671" s="134" t="s">
        <v>19868</v>
      </c>
      <c r="AC671" s="416">
        <v>1.7069444444444444</v>
      </c>
      <c r="AD671" s="147" t="s">
        <v>19869</v>
      </c>
      <c r="AE671" s="379">
        <v>2.126388888888889</v>
      </c>
      <c r="AF671" s="134" t="s">
        <v>19870</v>
      </c>
      <c r="AG671" s="379">
        <v>1.7555555555555555</v>
      </c>
      <c r="AH671" s="416">
        <v>1.9</v>
      </c>
      <c r="AI671" s="391">
        <v>1.8645833333333333</v>
      </c>
      <c r="AJ671" s="393">
        <v>1.40625</v>
      </c>
      <c r="AK671" s="134" t="s">
        <v>19871</v>
      </c>
      <c r="AL671" s="134" t="s">
        <v>19872</v>
      </c>
      <c r="AM671" s="140">
        <v>0.24513888888888888</v>
      </c>
      <c r="AN671" s="130">
        <v>0.6020833333333333</v>
      </c>
      <c r="AO671" s="379">
        <v>1.675</v>
      </c>
      <c r="AP671" s="128" t="s">
        <v>19873</v>
      </c>
      <c r="AQ671" s="128" t="s">
        <v>19874</v>
      </c>
      <c r="AR671" s="416">
        <v>1.675</v>
      </c>
      <c r="AS671" s="134" t="s">
        <v>19875</v>
      </c>
      <c r="AT671" s="379">
        <v>1.6923611111111112</v>
      </c>
      <c r="AU671" s="128" t="s">
        <v>19876</v>
      </c>
      <c r="AV671" s="393">
        <v>1.5965277777777778</v>
      </c>
      <c r="AW671" s="134" t="s">
        <v>19877</v>
      </c>
      <c r="AX671" s="134" t="s">
        <v>19878</v>
      </c>
      <c r="AY671" s="128" t="s">
        <v>19879</v>
      </c>
      <c r="BA671" s="416">
        <v>1.2277777777777779</v>
      </c>
      <c r="BB671" s="379">
        <v>1.2972222222222223</v>
      </c>
      <c r="BC671" s="422">
        <v>1.4680555555555554</v>
      </c>
      <c r="BD671" s="134" t="s">
        <v>19880</v>
      </c>
      <c r="BE671" s="128" t="s">
        <v>19881</v>
      </c>
      <c r="BF671" s="422"/>
      <c r="BG671" s="422"/>
      <c r="BH671" s="422"/>
    </row>
    <row r="672">
      <c r="A672" s="122">
        <f t="shared" si="3"/>
        <v>0</v>
      </c>
      <c r="B672" s="122">
        <f t="shared" si="4"/>
        <v>0</v>
      </c>
      <c r="C672" s="122">
        <f t="shared" si="5"/>
        <v>0</v>
      </c>
      <c r="D672" s="122">
        <f t="shared" si="6"/>
        <v>0</v>
      </c>
      <c r="E672" s="122">
        <f t="shared" si="2"/>
        <v>365</v>
      </c>
      <c r="F672" s="135" t="s">
        <v>19882</v>
      </c>
      <c r="H672" s="135" t="s">
        <v>19883</v>
      </c>
      <c r="I672" s="135" t="s">
        <v>19884</v>
      </c>
      <c r="J672" s="135" t="s">
        <v>19885</v>
      </c>
      <c r="L672" s="175" t="s">
        <v>19886</v>
      </c>
      <c r="M672" s="175" t="s">
        <v>19887</v>
      </c>
      <c r="N672" s="169" t="s">
        <v>615</v>
      </c>
      <c r="O672" s="123" t="s">
        <v>19888</v>
      </c>
      <c r="P672" s="138" t="s">
        <v>19889</v>
      </c>
      <c r="Q672" s="138" t="s">
        <v>1538</v>
      </c>
      <c r="R672" s="138" t="s">
        <v>19890</v>
      </c>
      <c r="S672" s="138" t="s">
        <v>19891</v>
      </c>
      <c r="T672" s="138" t="s">
        <v>19892</v>
      </c>
      <c r="U672" s="138" t="s">
        <v>19893</v>
      </c>
      <c r="V672" s="138" t="s">
        <v>19893</v>
      </c>
      <c r="W672" s="138" t="s">
        <v>19894</v>
      </c>
      <c r="X672" s="138" t="s">
        <v>19895</v>
      </c>
      <c r="Y672" s="138" t="s">
        <v>19896</v>
      </c>
      <c r="Z672" s="138" t="s">
        <v>19897</v>
      </c>
      <c r="AA672" s="393">
        <v>2.0131944444444443</v>
      </c>
      <c r="AB672" s="379">
        <v>1.9125</v>
      </c>
      <c r="AC672" s="128" t="s">
        <v>19898</v>
      </c>
      <c r="AD672" s="415">
        <v>1.8631944444444444</v>
      </c>
      <c r="AE672" s="134" t="s">
        <v>19899</v>
      </c>
      <c r="AF672" s="379">
        <v>1.7534722222222223</v>
      </c>
      <c r="AG672" s="134" t="s">
        <v>19900</v>
      </c>
      <c r="AH672" s="128" t="s">
        <v>19901</v>
      </c>
      <c r="AI672" s="138" t="s">
        <v>19653</v>
      </c>
      <c r="AJ672" s="128" t="s">
        <v>19902</v>
      </c>
      <c r="AK672" s="379">
        <v>2.475</v>
      </c>
      <c r="AL672" s="379">
        <v>1.695138888888889</v>
      </c>
      <c r="AM672" s="128" t="s">
        <v>19903</v>
      </c>
      <c r="AN672" s="134" t="s">
        <v>19904</v>
      </c>
      <c r="AO672" s="134" t="s">
        <v>19905</v>
      </c>
      <c r="AP672" s="416">
        <v>1.3027777777777778</v>
      </c>
      <c r="AQ672" s="416">
        <v>1.3402777777777777</v>
      </c>
      <c r="AR672" s="128" t="s">
        <v>19906</v>
      </c>
      <c r="AS672" s="379">
        <v>1.6111111111111112</v>
      </c>
      <c r="AT672" s="134" t="s">
        <v>19907</v>
      </c>
      <c r="AU672" s="416">
        <v>1.7979166666666666</v>
      </c>
      <c r="AV672" s="128" t="s">
        <v>19908</v>
      </c>
      <c r="AW672" s="379">
        <v>1.6625</v>
      </c>
      <c r="AX672" s="379">
        <v>1.4194444444444445</v>
      </c>
      <c r="AY672" s="140">
        <v>0.9916666666666667</v>
      </c>
      <c r="BA672" s="128" t="s">
        <v>724</v>
      </c>
      <c r="BB672" s="134" t="s">
        <v>19909</v>
      </c>
      <c r="BC672" s="141" t="s">
        <v>19910</v>
      </c>
      <c r="BD672" s="379">
        <v>1.625</v>
      </c>
      <c r="BE672" s="416">
        <v>1.5743055555555556</v>
      </c>
      <c r="BF672" s="141"/>
      <c r="BG672" s="141"/>
      <c r="BH672" s="141"/>
    </row>
    <row r="673">
      <c r="A673" s="122">
        <f t="shared" si="3"/>
        <v>0</v>
      </c>
      <c r="B673" s="122">
        <f t="shared" si="4"/>
        <v>0</v>
      </c>
      <c r="C673" s="122">
        <f t="shared" si="5"/>
        <v>0</v>
      </c>
      <c r="D673" s="122">
        <f t="shared" si="6"/>
        <v>0</v>
      </c>
      <c r="E673" s="122">
        <f t="shared" si="2"/>
        <v>319</v>
      </c>
      <c r="F673" s="135" t="s">
        <v>19911</v>
      </c>
      <c r="H673" s="135" t="s">
        <v>19912</v>
      </c>
      <c r="I673" s="135" t="s">
        <v>19913</v>
      </c>
      <c r="J673" s="135" t="s">
        <v>19914</v>
      </c>
      <c r="L673" s="175" t="s">
        <v>19915</v>
      </c>
      <c r="M673" s="175" t="s">
        <v>19916</v>
      </c>
      <c r="N673" s="169" t="s">
        <v>19917</v>
      </c>
      <c r="O673" s="123" t="s">
        <v>19918</v>
      </c>
      <c r="P673" s="391">
        <v>1.4625</v>
      </c>
      <c r="Q673" s="391">
        <v>1.4493055555555556</v>
      </c>
      <c r="R673" s="391">
        <v>1.4958333333333333</v>
      </c>
      <c r="S673" s="391">
        <v>1.8902777777777777</v>
      </c>
      <c r="T673" s="391">
        <v>2.0444444444444443</v>
      </c>
      <c r="U673" s="391">
        <v>1.8097222222222222</v>
      </c>
      <c r="V673" s="391">
        <v>1.8097222222222222</v>
      </c>
      <c r="W673" s="391">
        <v>1.0958333333333334</v>
      </c>
      <c r="X673" s="391">
        <v>1.9388888888888889</v>
      </c>
      <c r="Y673" s="391">
        <v>1.832638888888889</v>
      </c>
      <c r="Z673" s="391">
        <v>1.3277777777777777</v>
      </c>
      <c r="AA673" s="128" t="s">
        <v>19919</v>
      </c>
      <c r="AB673" s="134" t="s">
        <v>19920</v>
      </c>
      <c r="AC673" s="416">
        <v>1.7131944444444445</v>
      </c>
      <c r="AD673" s="147" t="s">
        <v>19921</v>
      </c>
      <c r="AE673" s="379">
        <v>2.1284722222222223</v>
      </c>
      <c r="AF673" s="134" t="s">
        <v>19922</v>
      </c>
      <c r="AG673" s="379">
        <v>1.7597222222222222</v>
      </c>
      <c r="AH673" s="416">
        <v>1.9020833333333333</v>
      </c>
      <c r="AI673" s="391">
        <v>1.8666666666666667</v>
      </c>
      <c r="AJ673" s="393">
        <v>1.4069444444444446</v>
      </c>
      <c r="AK673" s="134" t="s">
        <v>19923</v>
      </c>
      <c r="AL673" s="134" t="s">
        <v>19924</v>
      </c>
      <c r="AM673" s="140">
        <v>0.24930555555555556</v>
      </c>
      <c r="AN673" s="130">
        <v>0.60625</v>
      </c>
      <c r="AO673" s="379">
        <v>1.6791666666666667</v>
      </c>
      <c r="AP673" s="128" t="s">
        <v>19925</v>
      </c>
      <c r="AQ673" s="128" t="s">
        <v>19926</v>
      </c>
      <c r="AR673" s="416">
        <v>1.6833333333333333</v>
      </c>
      <c r="AS673" s="134" t="s">
        <v>19927</v>
      </c>
      <c r="AT673" s="379">
        <v>1.7020833333333334</v>
      </c>
      <c r="AU673" s="128" t="s">
        <v>19928</v>
      </c>
      <c r="AV673" s="393">
        <v>1.6006944444444444</v>
      </c>
      <c r="AW673" s="134" t="s">
        <v>19929</v>
      </c>
      <c r="AX673" s="134" t="s">
        <v>19930</v>
      </c>
      <c r="AY673" s="128" t="s">
        <v>19931</v>
      </c>
      <c r="BA673" s="416">
        <v>1.2305555555555556</v>
      </c>
      <c r="BB673" s="379">
        <v>1.3020833333333333</v>
      </c>
      <c r="BC673" s="422">
        <v>1.4694444444444446</v>
      </c>
      <c r="BD673" s="134" t="s">
        <v>19932</v>
      </c>
      <c r="BE673" s="128" t="s">
        <v>19933</v>
      </c>
      <c r="BF673" s="422"/>
      <c r="BG673" s="422"/>
      <c r="BH673" s="422"/>
    </row>
    <row r="674">
      <c r="A674" s="122">
        <f t="shared" si="3"/>
        <v>0</v>
      </c>
      <c r="B674" s="122">
        <f t="shared" si="4"/>
        <v>0</v>
      </c>
      <c r="C674" s="122">
        <f t="shared" si="5"/>
        <v>0</v>
      </c>
      <c r="D674" s="122">
        <f t="shared" si="6"/>
        <v>0</v>
      </c>
      <c r="E674" s="122">
        <f t="shared" si="2"/>
        <v>612</v>
      </c>
      <c r="F674" s="135">
        <v>224.0</v>
      </c>
      <c r="H674" s="135">
        <v>224.0</v>
      </c>
      <c r="I674" s="135">
        <v>224.0</v>
      </c>
      <c r="J674" s="135">
        <v>224.0</v>
      </c>
      <c r="L674" s="175" t="s">
        <v>19934</v>
      </c>
      <c r="M674" s="175" t="s">
        <v>1196</v>
      </c>
      <c r="N674" s="169" t="s">
        <v>19935</v>
      </c>
      <c r="O674" s="123" t="s">
        <v>19936</v>
      </c>
      <c r="P674" s="138" t="s">
        <v>19937</v>
      </c>
      <c r="Q674" s="138" t="s">
        <v>19938</v>
      </c>
      <c r="R674" s="138" t="s">
        <v>19939</v>
      </c>
      <c r="S674" s="138" t="s">
        <v>19940</v>
      </c>
      <c r="T674" s="138" t="s">
        <v>19941</v>
      </c>
      <c r="U674" s="138" t="s">
        <v>19942</v>
      </c>
      <c r="V674" s="138" t="s">
        <v>19942</v>
      </c>
      <c r="W674" s="138" t="s">
        <v>19943</v>
      </c>
      <c r="X674" s="138" t="s">
        <v>15906</v>
      </c>
      <c r="Y674" s="138" t="s">
        <v>19944</v>
      </c>
      <c r="Z674" s="138" t="s">
        <v>19945</v>
      </c>
      <c r="AA674" s="393">
        <v>2.017361111111111</v>
      </c>
      <c r="AB674" s="379">
        <v>1.91875</v>
      </c>
      <c r="AC674" s="128" t="s">
        <v>19946</v>
      </c>
      <c r="AD674" s="415">
        <v>1.8701388888888888</v>
      </c>
      <c r="AE674" s="134" t="s">
        <v>19947</v>
      </c>
      <c r="AF674" s="379">
        <v>1.7569444444444444</v>
      </c>
      <c r="AG674" s="134" t="s">
        <v>19948</v>
      </c>
      <c r="AH674" s="128" t="s">
        <v>19949</v>
      </c>
      <c r="AI674" s="138" t="s">
        <v>19705</v>
      </c>
      <c r="AJ674" s="128" t="s">
        <v>19950</v>
      </c>
      <c r="AK674" s="379">
        <v>2.4819444444444443</v>
      </c>
      <c r="AL674" s="379">
        <v>1.7013888888888888</v>
      </c>
      <c r="AM674" s="128" t="s">
        <v>19951</v>
      </c>
      <c r="AN674" s="134" t="s">
        <v>19952</v>
      </c>
      <c r="AO674" s="134" t="s">
        <v>19953</v>
      </c>
      <c r="AP674" s="416">
        <v>1.304861111111111</v>
      </c>
      <c r="AQ674" s="416">
        <v>1.3423611111111111</v>
      </c>
      <c r="AR674" s="128" t="s">
        <v>19954</v>
      </c>
      <c r="AS674" s="379">
        <v>1.6215277777777777</v>
      </c>
      <c r="AT674" s="134" t="s">
        <v>19955</v>
      </c>
      <c r="AU674" s="416">
        <v>1.8083333333333333</v>
      </c>
      <c r="AV674" s="128" t="s">
        <v>19956</v>
      </c>
      <c r="AW674" s="379">
        <v>1.6652777777777779</v>
      </c>
      <c r="AX674" s="379">
        <v>1.4208333333333334</v>
      </c>
      <c r="AY674" s="140">
        <v>0.9923611111111111</v>
      </c>
      <c r="BA674" s="128" t="s">
        <v>19957</v>
      </c>
      <c r="BB674" s="134" t="s">
        <v>19958</v>
      </c>
      <c r="BC674" s="141" t="s">
        <v>653</v>
      </c>
      <c r="BD674" s="379">
        <v>1.6256944444444446</v>
      </c>
      <c r="BE674" s="416">
        <v>1.5763888888888888</v>
      </c>
      <c r="BF674" s="141"/>
      <c r="BG674" s="141"/>
      <c r="BH674" s="141"/>
    </row>
    <row r="675">
      <c r="A675" s="122">
        <f t="shared" si="3"/>
        <v>0</v>
      </c>
      <c r="B675" s="122">
        <f t="shared" si="4"/>
        <v>0</v>
      </c>
      <c r="C675" s="122">
        <f t="shared" si="5"/>
        <v>0</v>
      </c>
      <c r="D675" s="122">
        <f t="shared" si="6"/>
        <v>0</v>
      </c>
      <c r="E675" s="122">
        <f t="shared" si="2"/>
        <v>432</v>
      </c>
      <c r="F675" s="135" t="s">
        <v>19959</v>
      </c>
      <c r="H675" s="135" t="s">
        <v>19960</v>
      </c>
      <c r="I675" s="135" t="s">
        <v>19961</v>
      </c>
      <c r="J675" s="135" t="s">
        <v>19962</v>
      </c>
      <c r="L675" s="175" t="s">
        <v>19963</v>
      </c>
      <c r="M675" s="175" t="s">
        <v>19964</v>
      </c>
      <c r="N675" s="169" t="s">
        <v>19965</v>
      </c>
      <c r="O675" s="123" t="s">
        <v>19966</v>
      </c>
      <c r="P675" s="391">
        <v>1.4666666666666666</v>
      </c>
      <c r="Q675" s="391">
        <v>1.4506944444444445</v>
      </c>
      <c r="R675" s="391">
        <v>1.5013888888888889</v>
      </c>
      <c r="S675" s="391">
        <v>1.89375</v>
      </c>
      <c r="T675" s="391">
        <v>2.046527777777778</v>
      </c>
      <c r="U675" s="391">
        <v>1.8125</v>
      </c>
      <c r="V675" s="391">
        <v>1.8125</v>
      </c>
      <c r="W675" s="391">
        <v>1.0986111111111112</v>
      </c>
      <c r="X675" s="391">
        <v>1.9402777777777778</v>
      </c>
      <c r="Y675" s="391">
        <v>1.8395833333333333</v>
      </c>
      <c r="Z675" s="391">
        <v>1.3319444444444444</v>
      </c>
      <c r="AA675" s="128" t="s">
        <v>19967</v>
      </c>
      <c r="AB675" s="134" t="s">
        <v>19968</v>
      </c>
      <c r="AC675" s="416">
        <v>1.7166666666666666</v>
      </c>
      <c r="AD675" s="147" t="s">
        <v>19969</v>
      </c>
      <c r="AE675" s="379">
        <v>2.13125</v>
      </c>
      <c r="AF675" s="134" t="s">
        <v>19970</v>
      </c>
      <c r="AG675" s="379">
        <v>1.7645833333333334</v>
      </c>
      <c r="AH675" s="416">
        <v>1.9041666666666666</v>
      </c>
      <c r="AI675" s="391">
        <v>1.8763888888888889</v>
      </c>
      <c r="AJ675" s="393">
        <v>1.4118055555555555</v>
      </c>
      <c r="AK675" s="134" t="s">
        <v>19971</v>
      </c>
      <c r="AL675" s="134" t="s">
        <v>19972</v>
      </c>
      <c r="AM675" s="140">
        <v>0.25277777777777777</v>
      </c>
      <c r="AN675" s="130">
        <v>0.6138888888888889</v>
      </c>
      <c r="AO675" s="379">
        <v>1.6840277777777777</v>
      </c>
      <c r="AP675" s="128" t="s">
        <v>19973</v>
      </c>
      <c r="AQ675" s="128" t="s">
        <v>19974</v>
      </c>
      <c r="AR675" s="416">
        <v>1.6840277777777777</v>
      </c>
      <c r="AS675" s="134" t="s">
        <v>19975</v>
      </c>
      <c r="AT675" s="379">
        <v>1.7048611111111112</v>
      </c>
      <c r="AU675" s="128" t="s">
        <v>19976</v>
      </c>
      <c r="AV675" s="393">
        <v>1.6027777777777779</v>
      </c>
      <c r="AW675" s="134" t="s">
        <v>19977</v>
      </c>
      <c r="AX675" s="134" t="s">
        <v>19978</v>
      </c>
      <c r="AY675" s="128" t="s">
        <v>653</v>
      </c>
      <c r="BA675" s="416">
        <v>1.2326388888888888</v>
      </c>
      <c r="BB675" s="379">
        <v>1.30625</v>
      </c>
      <c r="BC675" s="422">
        <v>1.4715277777777778</v>
      </c>
      <c r="BD675" s="134" t="s">
        <v>19979</v>
      </c>
      <c r="BE675" s="128" t="s">
        <v>19980</v>
      </c>
      <c r="BF675" s="422"/>
      <c r="BG675" s="422"/>
      <c r="BH675" s="422"/>
    </row>
    <row r="676">
      <c r="A676" s="122">
        <f t="shared" si="3"/>
        <v>0</v>
      </c>
      <c r="B676" s="122">
        <f t="shared" si="4"/>
        <v>0</v>
      </c>
      <c r="C676" s="122">
        <f t="shared" si="5"/>
        <v>0</v>
      </c>
      <c r="D676" s="122">
        <f t="shared" si="6"/>
        <v>0</v>
      </c>
      <c r="E676" s="122">
        <f t="shared" si="2"/>
        <v>655</v>
      </c>
      <c r="F676" s="135" t="s">
        <v>19981</v>
      </c>
      <c r="H676" s="135" t="s">
        <v>19982</v>
      </c>
      <c r="I676" s="135" t="s">
        <v>19983</v>
      </c>
      <c r="J676" s="135" t="s">
        <v>19984</v>
      </c>
      <c r="L676" s="175" t="s">
        <v>19985</v>
      </c>
      <c r="M676" s="175" t="s">
        <v>19986</v>
      </c>
      <c r="N676" s="169" t="s">
        <v>19987</v>
      </c>
      <c r="O676" s="123" t="s">
        <v>661</v>
      </c>
      <c r="P676" s="138" t="s">
        <v>1055</v>
      </c>
      <c r="Q676" s="138" t="s">
        <v>19988</v>
      </c>
      <c r="R676" s="138" t="s">
        <v>19989</v>
      </c>
      <c r="S676" s="138" t="s">
        <v>19990</v>
      </c>
      <c r="T676" s="138" t="s">
        <v>19991</v>
      </c>
      <c r="U676" s="138" t="s">
        <v>19992</v>
      </c>
      <c r="V676" s="138" t="s">
        <v>19992</v>
      </c>
      <c r="W676" s="138" t="s">
        <v>19993</v>
      </c>
      <c r="X676" s="138" t="s">
        <v>19994</v>
      </c>
      <c r="Y676" s="138" t="s">
        <v>19995</v>
      </c>
      <c r="Z676" s="138" t="s">
        <v>19996</v>
      </c>
      <c r="AA676" s="393">
        <v>2.0194444444444444</v>
      </c>
      <c r="AB676" s="379">
        <v>1.9243055555555555</v>
      </c>
      <c r="AC676" s="128" t="s">
        <v>19997</v>
      </c>
      <c r="AD676" s="415">
        <v>1.8770833333333334</v>
      </c>
      <c r="AE676" s="134" t="s">
        <v>19998</v>
      </c>
      <c r="AF676" s="379">
        <v>1.761111111111111</v>
      </c>
      <c r="AG676" s="134" t="s">
        <v>19999</v>
      </c>
      <c r="AH676" s="128" t="s">
        <v>20000</v>
      </c>
      <c r="AI676" s="138" t="s">
        <v>19754</v>
      </c>
      <c r="AJ676" s="128" t="s">
        <v>20001</v>
      </c>
      <c r="AK676" s="379">
        <v>2.484027777777778</v>
      </c>
      <c r="AL676" s="379">
        <v>1.7055555555555555</v>
      </c>
      <c r="AM676" s="128" t="s">
        <v>20002</v>
      </c>
      <c r="AN676" s="134" t="s">
        <v>20003</v>
      </c>
      <c r="AO676" s="134" t="s">
        <v>20004</v>
      </c>
      <c r="AP676" s="416">
        <v>1.3090277777777777</v>
      </c>
      <c r="AQ676" s="416">
        <v>1.3451388888888889</v>
      </c>
      <c r="AR676" s="128" t="s">
        <v>20005</v>
      </c>
      <c r="AS676" s="379">
        <v>1.625</v>
      </c>
      <c r="AT676" s="134" t="s">
        <v>20006</v>
      </c>
      <c r="AU676" s="416">
        <v>1.8194444444444444</v>
      </c>
      <c r="AV676" s="128" t="s">
        <v>20007</v>
      </c>
      <c r="AW676" s="379">
        <v>1.6659722222222222</v>
      </c>
      <c r="AX676" s="379">
        <v>1.4215277777777777</v>
      </c>
      <c r="AY676" s="140">
        <v>0.99375</v>
      </c>
      <c r="BA676" s="128" t="s">
        <v>2299</v>
      </c>
      <c r="BB676" s="134" t="s">
        <v>20008</v>
      </c>
      <c r="BC676" s="141" t="s">
        <v>20009</v>
      </c>
      <c r="BD676" s="379">
        <v>1.6284722222222223</v>
      </c>
      <c r="BE676" s="416">
        <v>1.5819444444444444</v>
      </c>
      <c r="BF676" s="141"/>
      <c r="BG676" s="141"/>
      <c r="BH676" s="141"/>
    </row>
    <row r="677">
      <c r="A677" s="122">
        <f t="shared" si="3"/>
        <v>0</v>
      </c>
      <c r="B677" s="122">
        <f t="shared" si="4"/>
        <v>0</v>
      </c>
      <c r="C677" s="122">
        <f t="shared" si="5"/>
        <v>0</v>
      </c>
      <c r="D677" s="122">
        <f t="shared" si="6"/>
        <v>0</v>
      </c>
      <c r="E677" s="122">
        <f t="shared" si="2"/>
        <v>417</v>
      </c>
      <c r="F677" s="135">
        <v>225.0</v>
      </c>
      <c r="H677" s="135">
        <v>225.0</v>
      </c>
      <c r="I677" s="135">
        <v>225.0</v>
      </c>
      <c r="J677" s="135">
        <v>225.0</v>
      </c>
      <c r="L677" s="175" t="s">
        <v>20010</v>
      </c>
      <c r="M677" s="175" t="s">
        <v>615</v>
      </c>
      <c r="N677" s="169" t="s">
        <v>20011</v>
      </c>
      <c r="O677" s="123" t="s">
        <v>20012</v>
      </c>
      <c r="P677" s="391">
        <v>1.46875</v>
      </c>
      <c r="Q677" s="391">
        <v>1.4541666666666666</v>
      </c>
      <c r="R677" s="391">
        <v>1.50625</v>
      </c>
      <c r="S677" s="391">
        <v>1.9</v>
      </c>
      <c r="T677" s="391">
        <v>2.048611111111111</v>
      </c>
      <c r="U677" s="391">
        <v>1.8222222222222222</v>
      </c>
      <c r="V677" s="391">
        <v>1.8222222222222222</v>
      </c>
      <c r="W677" s="391">
        <v>1.1006944444444444</v>
      </c>
      <c r="X677" s="391">
        <v>1.9402777777777778</v>
      </c>
      <c r="Y677" s="391">
        <v>1.8527777777777779</v>
      </c>
      <c r="Z677" s="391">
        <v>1.3354166666666667</v>
      </c>
      <c r="AA677" s="128" t="s">
        <v>20013</v>
      </c>
      <c r="AB677" s="134" t="s">
        <v>20014</v>
      </c>
      <c r="AC677" s="416">
        <v>1.7243055555555555</v>
      </c>
      <c r="AD677" s="147" t="s">
        <v>20015</v>
      </c>
      <c r="AE677" s="379">
        <v>2.1354166666666665</v>
      </c>
      <c r="AF677" s="134" t="s">
        <v>20016</v>
      </c>
      <c r="AG677" s="379">
        <v>1.770138888888889</v>
      </c>
      <c r="AH677" s="416">
        <v>1.9069444444444446</v>
      </c>
      <c r="AI677" s="391">
        <v>1.88125</v>
      </c>
      <c r="AJ677" s="393">
        <v>1.417361111111111</v>
      </c>
      <c r="AK677" s="134" t="s">
        <v>20017</v>
      </c>
      <c r="AL677" s="134" t="s">
        <v>20018</v>
      </c>
      <c r="AM677" s="140">
        <v>0.25763888888888886</v>
      </c>
      <c r="AN677" s="130">
        <v>0.6201388888888889</v>
      </c>
      <c r="AO677" s="379">
        <v>1.6888888888888889</v>
      </c>
      <c r="AP677" s="128" t="s">
        <v>20019</v>
      </c>
      <c r="AQ677" s="128" t="s">
        <v>20020</v>
      </c>
      <c r="AR677" s="416">
        <v>1.6854166666666666</v>
      </c>
      <c r="AS677" s="134" t="s">
        <v>20021</v>
      </c>
      <c r="AT677" s="379">
        <v>1.711111111111111</v>
      </c>
      <c r="AU677" s="128" t="s">
        <v>20022</v>
      </c>
      <c r="AV677" s="393">
        <v>1.6076388888888888</v>
      </c>
      <c r="AW677" s="134" t="s">
        <v>20023</v>
      </c>
      <c r="AX677" s="134" t="s">
        <v>20024</v>
      </c>
      <c r="AY677" s="128" t="s">
        <v>20025</v>
      </c>
      <c r="BA677" s="416">
        <v>1.2458333333333333</v>
      </c>
      <c r="BB677" s="379">
        <v>1.3138888888888889</v>
      </c>
      <c r="BC677" s="422">
        <v>1.4715277777777778</v>
      </c>
      <c r="BD677" s="134" t="s">
        <v>20026</v>
      </c>
      <c r="BE677" s="128" t="s">
        <v>20027</v>
      </c>
      <c r="BF677" s="422"/>
      <c r="BG677" s="422"/>
      <c r="BH677" s="422"/>
    </row>
    <row r="678">
      <c r="A678" s="122">
        <f t="shared" si="3"/>
        <v>0</v>
      </c>
      <c r="B678" s="122">
        <f t="shared" si="4"/>
        <v>0</v>
      </c>
      <c r="C678" s="122">
        <f t="shared" si="5"/>
        <v>0</v>
      </c>
      <c r="D678" s="122">
        <f t="shared" si="6"/>
        <v>0</v>
      </c>
      <c r="E678" s="122">
        <f t="shared" si="2"/>
        <v>604</v>
      </c>
      <c r="F678" s="135" t="s">
        <v>20028</v>
      </c>
      <c r="H678" s="135" t="s">
        <v>20029</v>
      </c>
      <c r="I678" s="135" t="s">
        <v>20030</v>
      </c>
      <c r="J678" s="135" t="s">
        <v>20031</v>
      </c>
      <c r="L678" s="175" t="s">
        <v>20032</v>
      </c>
      <c r="M678" s="175" t="s">
        <v>20033</v>
      </c>
      <c r="N678" s="169" t="s">
        <v>20034</v>
      </c>
      <c r="O678" s="123" t="s">
        <v>20035</v>
      </c>
      <c r="P678" s="138" t="s">
        <v>20036</v>
      </c>
      <c r="Q678" s="138" t="s">
        <v>20037</v>
      </c>
      <c r="R678" s="138" t="s">
        <v>20038</v>
      </c>
      <c r="S678" s="138" t="s">
        <v>20039</v>
      </c>
      <c r="T678" s="138" t="s">
        <v>20040</v>
      </c>
      <c r="U678" s="138" t="s">
        <v>20041</v>
      </c>
      <c r="V678" s="138" t="s">
        <v>20041</v>
      </c>
      <c r="W678" s="138" t="s">
        <v>8424</v>
      </c>
      <c r="X678" s="138" t="s">
        <v>20042</v>
      </c>
      <c r="Y678" s="138" t="s">
        <v>20043</v>
      </c>
      <c r="Z678" s="138" t="s">
        <v>20044</v>
      </c>
      <c r="AA678" s="393">
        <v>2.0236111111111112</v>
      </c>
      <c r="AB678" s="379">
        <v>1.9256944444444444</v>
      </c>
      <c r="AC678" s="128" t="s">
        <v>20045</v>
      </c>
      <c r="AD678" s="415">
        <v>1.88125</v>
      </c>
      <c r="AE678" s="134" t="s">
        <v>20046</v>
      </c>
      <c r="AF678" s="379">
        <v>1.7659722222222223</v>
      </c>
      <c r="AG678" s="134" t="s">
        <v>20047</v>
      </c>
      <c r="AH678" s="128" t="s">
        <v>20048</v>
      </c>
      <c r="AI678" s="138" t="s">
        <v>19800</v>
      </c>
      <c r="AJ678" s="128" t="s">
        <v>20049</v>
      </c>
      <c r="AK678" s="379">
        <v>2.49375</v>
      </c>
      <c r="AL678" s="379">
        <v>1.7090277777777778</v>
      </c>
      <c r="AM678" s="128" t="s">
        <v>20050</v>
      </c>
      <c r="AN678" s="134" t="s">
        <v>20051</v>
      </c>
      <c r="AO678" s="134" t="s">
        <v>20052</v>
      </c>
      <c r="AP678" s="416">
        <v>1.3152777777777778</v>
      </c>
      <c r="AQ678" s="416">
        <v>1.3569444444444445</v>
      </c>
      <c r="AR678" s="128" t="s">
        <v>20053</v>
      </c>
      <c r="AS678" s="379">
        <v>1.632638888888889</v>
      </c>
      <c r="AT678" s="134" t="s">
        <v>20054</v>
      </c>
      <c r="AU678" s="416">
        <v>1.8256944444444445</v>
      </c>
      <c r="AV678" s="128" t="s">
        <v>20055</v>
      </c>
      <c r="AW678" s="379">
        <v>1.667361111111111</v>
      </c>
      <c r="AX678" s="379">
        <v>1.4333333333333333</v>
      </c>
      <c r="AY678" s="140">
        <v>0.9944444444444445</v>
      </c>
      <c r="BA678" s="128" t="s">
        <v>20056</v>
      </c>
      <c r="BB678" s="134" t="s">
        <v>20057</v>
      </c>
      <c r="BC678" s="141" t="s">
        <v>20058</v>
      </c>
      <c r="BD678" s="379">
        <v>1.63125</v>
      </c>
      <c r="BE678" s="416">
        <v>1.5909722222222222</v>
      </c>
      <c r="BF678" s="141"/>
      <c r="BG678" s="141"/>
      <c r="BH678" s="141"/>
    </row>
    <row r="679">
      <c r="A679" s="122">
        <f t="shared" si="3"/>
        <v>0</v>
      </c>
      <c r="B679" s="122">
        <f t="shared" si="4"/>
        <v>0</v>
      </c>
      <c r="C679" s="122">
        <f t="shared" si="5"/>
        <v>0</v>
      </c>
      <c r="D679" s="122">
        <f t="shared" si="6"/>
        <v>0</v>
      </c>
      <c r="E679" s="122">
        <f t="shared" si="2"/>
        <v>385</v>
      </c>
      <c r="F679" s="135" t="s">
        <v>20059</v>
      </c>
      <c r="H679" s="135" t="s">
        <v>20060</v>
      </c>
      <c r="I679" s="135" t="s">
        <v>20061</v>
      </c>
      <c r="J679" s="135" t="s">
        <v>20062</v>
      </c>
      <c r="L679" s="175" t="s">
        <v>20063</v>
      </c>
      <c r="M679" s="175" t="s">
        <v>1196</v>
      </c>
      <c r="N679" s="169" t="s">
        <v>20064</v>
      </c>
      <c r="O679" s="123" t="s">
        <v>20065</v>
      </c>
      <c r="P679" s="391">
        <v>1.4722222222222223</v>
      </c>
      <c r="Q679" s="391">
        <v>1.4583333333333333</v>
      </c>
      <c r="R679" s="391">
        <v>1.5125</v>
      </c>
      <c r="S679" s="391">
        <v>1.9090277777777778</v>
      </c>
      <c r="T679" s="391">
        <v>2.0493055555555557</v>
      </c>
      <c r="U679" s="391">
        <v>1.8256944444444445</v>
      </c>
      <c r="V679" s="391">
        <v>1.8256944444444445</v>
      </c>
      <c r="W679" s="391">
        <v>1.1083333333333334</v>
      </c>
      <c r="X679" s="391">
        <v>1.9430555555555555</v>
      </c>
      <c r="Y679" s="391">
        <v>1.8631944444444444</v>
      </c>
      <c r="Z679" s="391">
        <v>1.3402777777777777</v>
      </c>
      <c r="AA679" s="128" t="s">
        <v>20066</v>
      </c>
      <c r="AB679" s="379">
        <v>1.9388888888888889</v>
      </c>
      <c r="AC679" s="416">
        <v>1.7284722222222222</v>
      </c>
      <c r="AD679" s="147" t="s">
        <v>20067</v>
      </c>
      <c r="AE679" s="379">
        <v>2.140277777777778</v>
      </c>
      <c r="AF679" s="134" t="s">
        <v>20068</v>
      </c>
      <c r="AG679" s="379">
        <v>1.7756944444444445</v>
      </c>
      <c r="AH679" s="416">
        <v>1.9159722222222222</v>
      </c>
      <c r="AI679" s="391">
        <v>1.8895833333333334</v>
      </c>
      <c r="AJ679" s="393">
        <v>1.4201388888888888</v>
      </c>
      <c r="AK679" s="134" t="s">
        <v>20069</v>
      </c>
      <c r="AL679" s="134" t="s">
        <v>20070</v>
      </c>
      <c r="AM679" s="140">
        <v>0.2625</v>
      </c>
      <c r="AN679" s="130">
        <v>0.6270833333333333</v>
      </c>
      <c r="AO679" s="379">
        <v>1.6930555555555555</v>
      </c>
      <c r="AP679" s="128" t="s">
        <v>20071</v>
      </c>
      <c r="AQ679" s="128" t="s">
        <v>20072</v>
      </c>
      <c r="AR679" s="416">
        <v>1.6861111111111111</v>
      </c>
      <c r="AS679" s="134" t="s">
        <v>20073</v>
      </c>
      <c r="AT679" s="379">
        <v>1.7222222222222223</v>
      </c>
      <c r="AU679" s="128" t="s">
        <v>20074</v>
      </c>
      <c r="AV679" s="393">
        <v>1.6208333333333333</v>
      </c>
      <c r="AW679" s="134" t="s">
        <v>2299</v>
      </c>
      <c r="AX679" s="134" t="s">
        <v>20075</v>
      </c>
      <c r="AY679" s="128" t="s">
        <v>20076</v>
      </c>
      <c r="BA679" s="416">
        <v>1.2465277777777777</v>
      </c>
      <c r="BB679" s="379">
        <v>1.3159722222222223</v>
      </c>
      <c r="BC679" s="422">
        <v>1.4722222222222223</v>
      </c>
      <c r="BD679" s="134" t="s">
        <v>20077</v>
      </c>
      <c r="BE679" s="128" t="s">
        <v>872</v>
      </c>
      <c r="BF679" s="422"/>
      <c r="BG679" s="422"/>
      <c r="BH679" s="422"/>
    </row>
    <row r="680">
      <c r="A680" s="122">
        <f t="shared" si="3"/>
        <v>0</v>
      </c>
      <c r="B680" s="122">
        <f t="shared" si="4"/>
        <v>0</v>
      </c>
      <c r="C680" s="122">
        <f t="shared" si="5"/>
        <v>0</v>
      </c>
      <c r="D680" s="122">
        <f t="shared" si="6"/>
        <v>0</v>
      </c>
      <c r="E680" s="122">
        <f t="shared" si="2"/>
        <v>609</v>
      </c>
      <c r="F680" s="135">
        <v>226.0</v>
      </c>
      <c r="H680" s="135">
        <v>226.0</v>
      </c>
      <c r="I680" s="135">
        <v>226.0</v>
      </c>
      <c r="J680" s="135">
        <v>226.0</v>
      </c>
      <c r="L680" s="175" t="s">
        <v>20078</v>
      </c>
      <c r="M680" s="175" t="s">
        <v>20079</v>
      </c>
      <c r="N680" s="169" t="s">
        <v>20080</v>
      </c>
      <c r="O680" s="123" t="s">
        <v>615</v>
      </c>
      <c r="P680" s="138" t="s">
        <v>20081</v>
      </c>
      <c r="Q680" s="138" t="s">
        <v>20082</v>
      </c>
      <c r="R680" s="138" t="s">
        <v>20083</v>
      </c>
      <c r="S680" s="138" t="s">
        <v>20084</v>
      </c>
      <c r="T680" s="138" t="s">
        <v>20085</v>
      </c>
      <c r="U680" s="138" t="s">
        <v>20086</v>
      </c>
      <c r="V680" s="138" t="s">
        <v>20086</v>
      </c>
      <c r="W680" s="138" t="s">
        <v>20087</v>
      </c>
      <c r="X680" s="138" t="s">
        <v>20088</v>
      </c>
      <c r="Y680" s="138" t="s">
        <v>20089</v>
      </c>
      <c r="Z680" s="138" t="s">
        <v>20090</v>
      </c>
      <c r="AA680" s="393">
        <v>2.029166666666667</v>
      </c>
      <c r="AB680" s="134" t="s">
        <v>20091</v>
      </c>
      <c r="AC680" s="128" t="s">
        <v>20092</v>
      </c>
      <c r="AD680" s="415">
        <v>1.8840277777777779</v>
      </c>
      <c r="AE680" s="134" t="s">
        <v>20093</v>
      </c>
      <c r="AF680" s="379">
        <v>1.7708333333333333</v>
      </c>
      <c r="AG680" s="134" t="s">
        <v>20094</v>
      </c>
      <c r="AH680" s="128" t="s">
        <v>20095</v>
      </c>
      <c r="AI680" s="138" t="s">
        <v>19854</v>
      </c>
      <c r="AJ680" s="128" t="s">
        <v>20096</v>
      </c>
      <c r="AK680" s="379">
        <v>2.497916666666667</v>
      </c>
      <c r="AL680" s="379">
        <v>1.711111111111111</v>
      </c>
      <c r="AM680" s="128" t="s">
        <v>724</v>
      </c>
      <c r="AN680" s="134" t="s">
        <v>20097</v>
      </c>
      <c r="AO680" s="134" t="s">
        <v>20098</v>
      </c>
      <c r="AP680" s="416">
        <v>1.3194444444444444</v>
      </c>
      <c r="AQ680" s="416">
        <v>1.3597222222222223</v>
      </c>
      <c r="AR680" s="128" t="s">
        <v>20099</v>
      </c>
      <c r="AS680" s="379">
        <v>1.6444444444444444</v>
      </c>
      <c r="AT680" s="134" t="s">
        <v>20100</v>
      </c>
      <c r="AU680" s="416">
        <v>1.8333333333333333</v>
      </c>
      <c r="AV680" s="128" t="s">
        <v>20101</v>
      </c>
      <c r="AW680" s="379">
        <v>1.6694444444444445</v>
      </c>
      <c r="AX680" s="379">
        <v>1.4347222222222222</v>
      </c>
      <c r="AY680" s="416">
        <v>1.0013888888888889</v>
      </c>
      <c r="BA680" s="128" t="s">
        <v>20102</v>
      </c>
      <c r="BB680" s="134" t="s">
        <v>20103</v>
      </c>
      <c r="BC680" s="141" t="s">
        <v>20104</v>
      </c>
      <c r="BD680" s="379">
        <v>1.6395833333333334</v>
      </c>
      <c r="BE680" s="416">
        <v>1.6027777777777779</v>
      </c>
      <c r="BF680" s="141"/>
      <c r="BG680" s="141"/>
      <c r="BH680" s="141"/>
    </row>
    <row r="681">
      <c r="A681" s="122">
        <f t="shared" si="3"/>
        <v>0</v>
      </c>
      <c r="B681" s="122">
        <f t="shared" si="4"/>
        <v>0</v>
      </c>
      <c r="C681" s="122">
        <f t="shared" si="5"/>
        <v>0</v>
      </c>
      <c r="D681" s="122">
        <f t="shared" si="6"/>
        <v>0</v>
      </c>
      <c r="E681" s="122">
        <f t="shared" si="2"/>
        <v>277</v>
      </c>
      <c r="F681" s="135" t="s">
        <v>20105</v>
      </c>
      <c r="H681" s="135" t="s">
        <v>20106</v>
      </c>
      <c r="I681" s="135" t="s">
        <v>20107</v>
      </c>
      <c r="J681" s="135" t="s">
        <v>20108</v>
      </c>
      <c r="L681" s="175" t="s">
        <v>20109</v>
      </c>
      <c r="M681" s="175" t="s">
        <v>20110</v>
      </c>
      <c r="N681" s="169" t="s">
        <v>20111</v>
      </c>
      <c r="O681" s="123" t="s">
        <v>20112</v>
      </c>
      <c r="P681" s="391">
        <v>1.4756944444444444</v>
      </c>
      <c r="Q681" s="391">
        <v>1.4604166666666667</v>
      </c>
      <c r="R681" s="391">
        <v>1.5152777777777777</v>
      </c>
      <c r="S681" s="391">
        <v>1.9166666666666667</v>
      </c>
      <c r="T681" s="391">
        <v>2.0555555555555554</v>
      </c>
      <c r="U681" s="391">
        <v>1.8291666666666666</v>
      </c>
      <c r="V681" s="391">
        <v>1.8291666666666666</v>
      </c>
      <c r="W681" s="391">
        <v>1.1111111111111112</v>
      </c>
      <c r="X681" s="391">
        <v>1.9506944444444445</v>
      </c>
      <c r="Y681" s="391">
        <v>1.8743055555555554</v>
      </c>
      <c r="Z681" s="391">
        <v>1.3416666666666666</v>
      </c>
      <c r="AA681" s="128" t="s">
        <v>3413</v>
      </c>
      <c r="AB681" s="379">
        <v>1.9423611111111112</v>
      </c>
      <c r="AC681" s="416">
        <v>1.7319444444444445</v>
      </c>
      <c r="AD681" s="147" t="s">
        <v>20113</v>
      </c>
      <c r="AE681" s="379">
        <v>2.1486111111111112</v>
      </c>
      <c r="AF681" s="134" t="s">
        <v>20114</v>
      </c>
      <c r="AG681" s="379">
        <v>1.78125</v>
      </c>
      <c r="AH681" s="416">
        <v>1.929861111111111</v>
      </c>
      <c r="AI681" s="391">
        <v>1.9</v>
      </c>
      <c r="AJ681" s="393">
        <v>1.4277777777777778</v>
      </c>
      <c r="AK681" s="134" t="s">
        <v>20115</v>
      </c>
      <c r="AL681" s="134" t="s">
        <v>20116</v>
      </c>
      <c r="AM681" s="140">
        <v>0.26944444444444443</v>
      </c>
      <c r="AN681" s="130">
        <v>0.6423611111111112</v>
      </c>
      <c r="AO681" s="379">
        <v>1.6972222222222222</v>
      </c>
      <c r="AP681" s="128" t="s">
        <v>20117</v>
      </c>
      <c r="AQ681" s="128" t="s">
        <v>20118</v>
      </c>
      <c r="AR681" s="416">
        <v>1.6861111111111111</v>
      </c>
      <c r="AS681" s="134" t="s">
        <v>20119</v>
      </c>
      <c r="AT681" s="379">
        <v>1.7236111111111112</v>
      </c>
      <c r="AU681" s="128" t="s">
        <v>20120</v>
      </c>
      <c r="AV681" s="393">
        <v>1.6270833333333334</v>
      </c>
      <c r="AW681" s="134" t="s">
        <v>20121</v>
      </c>
      <c r="AX681" s="134" t="s">
        <v>1345</v>
      </c>
      <c r="AY681" s="128" t="s">
        <v>20122</v>
      </c>
      <c r="BA681" s="416">
        <v>1.2472222222222222</v>
      </c>
      <c r="BB681" s="379">
        <v>1.3173611111111112</v>
      </c>
      <c r="BC681" s="422">
        <v>1.476388888888889</v>
      </c>
      <c r="BD681" s="134" t="s">
        <v>20123</v>
      </c>
      <c r="BE681" s="128" t="s">
        <v>20124</v>
      </c>
      <c r="BF681" s="422"/>
      <c r="BG681" s="422"/>
      <c r="BH681" s="422"/>
    </row>
    <row r="682">
      <c r="A682" s="122">
        <f t="shared" si="3"/>
        <v>0</v>
      </c>
      <c r="B682" s="122">
        <f t="shared" si="4"/>
        <v>0</v>
      </c>
      <c r="C682" s="122">
        <f t="shared" si="5"/>
        <v>0</v>
      </c>
      <c r="D682" s="122">
        <f t="shared" si="6"/>
        <v>0</v>
      </c>
      <c r="E682" s="122">
        <f t="shared" si="2"/>
        <v>695</v>
      </c>
      <c r="F682" s="135" t="s">
        <v>20125</v>
      </c>
      <c r="H682" s="135" t="s">
        <v>20126</v>
      </c>
      <c r="I682" s="135" t="s">
        <v>20127</v>
      </c>
      <c r="J682" s="135" t="s">
        <v>20128</v>
      </c>
      <c r="L682" s="175" t="s">
        <v>20129</v>
      </c>
      <c r="M682" s="175" t="s">
        <v>20130</v>
      </c>
      <c r="N682" s="169" t="s">
        <v>20131</v>
      </c>
      <c r="O682" s="123" t="s">
        <v>661</v>
      </c>
      <c r="P682" s="138" t="s">
        <v>20132</v>
      </c>
      <c r="Q682" s="138" t="s">
        <v>20133</v>
      </c>
      <c r="R682" s="138" t="s">
        <v>20134</v>
      </c>
      <c r="S682" s="138" t="s">
        <v>20135</v>
      </c>
      <c r="T682" s="138" t="s">
        <v>20136</v>
      </c>
      <c r="U682" s="138" t="s">
        <v>20137</v>
      </c>
      <c r="V682" s="138" t="s">
        <v>20137</v>
      </c>
      <c r="W682" s="138" t="s">
        <v>20138</v>
      </c>
      <c r="X682" s="138" t="s">
        <v>20139</v>
      </c>
      <c r="Y682" s="138" t="s">
        <v>20140</v>
      </c>
      <c r="Z682" s="138" t="s">
        <v>20141</v>
      </c>
      <c r="AA682" s="393">
        <v>2.0340277777777778</v>
      </c>
      <c r="AB682" s="134" t="s">
        <v>20142</v>
      </c>
      <c r="AC682" s="128" t="s">
        <v>20143</v>
      </c>
      <c r="AD682" s="415">
        <v>1.8909722222222223</v>
      </c>
      <c r="AE682" s="134" t="s">
        <v>20144</v>
      </c>
      <c r="AF682" s="379">
        <v>1.773611111111111</v>
      </c>
      <c r="AG682" s="134" t="s">
        <v>20145</v>
      </c>
      <c r="AH682" s="128" t="s">
        <v>20146</v>
      </c>
      <c r="AI682" s="138" t="s">
        <v>19901</v>
      </c>
      <c r="AJ682" s="128" t="s">
        <v>1055</v>
      </c>
      <c r="AK682" s="474">
        <v>0.041747685185185186</v>
      </c>
      <c r="AL682" s="379">
        <v>1.7145833333333333</v>
      </c>
      <c r="AM682" s="128" t="s">
        <v>20147</v>
      </c>
      <c r="AN682" s="134" t="s">
        <v>20148</v>
      </c>
      <c r="AO682" s="134" t="s">
        <v>20149</v>
      </c>
      <c r="AP682" s="416">
        <v>1.3215277777777779</v>
      </c>
      <c r="AQ682" s="416">
        <v>1.3611111111111112</v>
      </c>
      <c r="AR682" s="128" t="s">
        <v>20150</v>
      </c>
      <c r="AS682" s="379">
        <v>1.6527777777777777</v>
      </c>
      <c r="AT682" s="134" t="s">
        <v>20151</v>
      </c>
      <c r="AU682" s="416">
        <v>1.84375</v>
      </c>
      <c r="AV682" s="128" t="s">
        <v>20152</v>
      </c>
      <c r="AW682" s="379">
        <v>1.6701388888888888</v>
      </c>
      <c r="AX682" s="379">
        <v>1.4381944444444446</v>
      </c>
      <c r="AY682" s="416">
        <v>1.0055555555555555</v>
      </c>
      <c r="BA682" s="128" t="s">
        <v>4352</v>
      </c>
      <c r="BB682" s="134" t="s">
        <v>20153</v>
      </c>
      <c r="BC682" s="141" t="s">
        <v>20154</v>
      </c>
      <c r="BD682" s="379">
        <v>1.6423611111111112</v>
      </c>
      <c r="BE682" s="416">
        <v>1.604861111111111</v>
      </c>
      <c r="BF682" s="141"/>
      <c r="BG682" s="141"/>
      <c r="BH682" s="141"/>
    </row>
    <row r="683">
      <c r="A683" s="122">
        <f t="shared" si="3"/>
        <v>0</v>
      </c>
      <c r="B683" s="122">
        <f t="shared" si="4"/>
        <v>0</v>
      </c>
      <c r="C683" s="122">
        <f t="shared" si="5"/>
        <v>0</v>
      </c>
      <c r="D683" s="122">
        <f t="shared" si="6"/>
        <v>0</v>
      </c>
      <c r="E683" s="122">
        <f t="shared" si="2"/>
        <v>356</v>
      </c>
      <c r="F683" s="135">
        <v>227.0</v>
      </c>
      <c r="H683" s="135">
        <v>227.0</v>
      </c>
      <c r="I683" s="135">
        <v>227.0</v>
      </c>
      <c r="J683" s="135">
        <v>227.0</v>
      </c>
      <c r="L683" s="175" t="s">
        <v>20155</v>
      </c>
      <c r="M683" s="175" t="s">
        <v>20156</v>
      </c>
      <c r="N683" s="169" t="s">
        <v>20157</v>
      </c>
      <c r="O683" s="123" t="s">
        <v>20158</v>
      </c>
      <c r="P683" s="391">
        <v>1.4826388888888888</v>
      </c>
      <c r="Q683" s="391">
        <v>1.4645833333333333</v>
      </c>
      <c r="R683" s="391">
        <v>1.5173611111111112</v>
      </c>
      <c r="S683" s="391">
        <v>1.9284722222222221</v>
      </c>
      <c r="T683" s="391">
        <v>2.067361111111111</v>
      </c>
      <c r="U683" s="391">
        <v>1.8333333333333333</v>
      </c>
      <c r="V683" s="391">
        <v>1.8333333333333333</v>
      </c>
      <c r="W683" s="391">
        <v>1.1159722222222221</v>
      </c>
      <c r="X683" s="391">
        <v>1.9569444444444444</v>
      </c>
      <c r="Y683" s="391">
        <v>1.8847222222222222</v>
      </c>
      <c r="Z683" s="391">
        <v>1.3451388888888889</v>
      </c>
      <c r="AA683" s="128" t="s">
        <v>20159</v>
      </c>
      <c r="AB683" s="379">
        <v>1.9527777777777777</v>
      </c>
      <c r="AC683" s="416">
        <v>1.7368055555555555</v>
      </c>
      <c r="AD683" s="147" t="s">
        <v>20160</v>
      </c>
      <c r="AE683" s="379">
        <v>2.1527777777777777</v>
      </c>
      <c r="AF683" s="134" t="s">
        <v>20161</v>
      </c>
      <c r="AG683" s="379">
        <v>1.7861111111111112</v>
      </c>
      <c r="AH683" s="416">
        <v>1.9402777777777778</v>
      </c>
      <c r="AI683" s="391">
        <v>1.9020833333333333</v>
      </c>
      <c r="AJ683" s="393">
        <v>1.4361111111111111</v>
      </c>
      <c r="AK683" s="134" t="s">
        <v>20162</v>
      </c>
      <c r="AL683" s="134" t="s">
        <v>20163</v>
      </c>
      <c r="AM683" s="140">
        <v>0.2708333333333333</v>
      </c>
      <c r="AN683" s="130">
        <v>0.6493055555555556</v>
      </c>
      <c r="AO683" s="379">
        <v>1.7006944444444445</v>
      </c>
      <c r="AP683" s="128" t="s">
        <v>20164</v>
      </c>
      <c r="AQ683" s="128" t="s">
        <v>20165</v>
      </c>
      <c r="AR683" s="416">
        <v>1.6888888888888889</v>
      </c>
      <c r="AS683" s="134" t="s">
        <v>20166</v>
      </c>
      <c r="AT683" s="379">
        <v>1.725</v>
      </c>
      <c r="AU683" s="128" t="s">
        <v>20167</v>
      </c>
      <c r="AV683" s="393">
        <v>1.6388888888888888</v>
      </c>
      <c r="AW683" s="134" t="s">
        <v>20168</v>
      </c>
      <c r="AX683" s="134" t="s">
        <v>20169</v>
      </c>
      <c r="AY683" s="128" t="s">
        <v>3666</v>
      </c>
      <c r="BA683" s="416">
        <v>1.2486111111111111</v>
      </c>
      <c r="BB683" s="379">
        <v>1.3194444444444444</v>
      </c>
      <c r="BC683" s="422">
        <v>1.4875</v>
      </c>
      <c r="BD683" s="134" t="s">
        <v>20170</v>
      </c>
      <c r="BE683" s="128" t="s">
        <v>20171</v>
      </c>
      <c r="BF683" s="422"/>
      <c r="BG683" s="422"/>
      <c r="BH683" s="422"/>
    </row>
    <row r="684">
      <c r="A684" s="122">
        <f t="shared" si="3"/>
        <v>0</v>
      </c>
      <c r="B684" s="122">
        <f t="shared" si="4"/>
        <v>0</v>
      </c>
      <c r="C684" s="122">
        <f t="shared" si="5"/>
        <v>0</v>
      </c>
      <c r="D684" s="122">
        <f t="shared" si="6"/>
        <v>0</v>
      </c>
      <c r="E684" s="122">
        <f t="shared" si="2"/>
        <v>475</v>
      </c>
      <c r="F684" s="135" t="s">
        <v>20172</v>
      </c>
      <c r="H684" s="135" t="s">
        <v>20173</v>
      </c>
      <c r="I684" s="135" t="s">
        <v>20174</v>
      </c>
      <c r="J684" s="135" t="s">
        <v>20175</v>
      </c>
      <c r="L684" s="175" t="s">
        <v>20176</v>
      </c>
      <c r="M684" s="175" t="s">
        <v>20177</v>
      </c>
      <c r="N684" s="169" t="s">
        <v>20178</v>
      </c>
      <c r="O684" s="123" t="s">
        <v>615</v>
      </c>
      <c r="P684" s="138" t="s">
        <v>20179</v>
      </c>
      <c r="Q684" s="138" t="s">
        <v>20180</v>
      </c>
      <c r="R684" s="138" t="s">
        <v>20181</v>
      </c>
      <c r="S684" s="138" t="s">
        <v>20182</v>
      </c>
      <c r="T684" s="138" t="s">
        <v>20183</v>
      </c>
      <c r="U684" s="138" t="s">
        <v>20184</v>
      </c>
      <c r="V684" s="138" t="s">
        <v>20184</v>
      </c>
      <c r="W684" s="138" t="s">
        <v>20185</v>
      </c>
      <c r="X684" s="138" t="s">
        <v>20186</v>
      </c>
      <c r="Y684" s="138" t="s">
        <v>728</v>
      </c>
      <c r="Z684" s="138" t="s">
        <v>20187</v>
      </c>
      <c r="AA684" s="393">
        <v>2.0340277777777778</v>
      </c>
      <c r="AB684" s="134" t="s">
        <v>20188</v>
      </c>
      <c r="AC684" s="128" t="s">
        <v>20189</v>
      </c>
      <c r="AD684" s="415">
        <v>1.895138888888889</v>
      </c>
      <c r="AE684" s="134" t="s">
        <v>20190</v>
      </c>
      <c r="AF684" s="379">
        <v>1.7763888888888888</v>
      </c>
      <c r="AG684" s="134" t="s">
        <v>20191</v>
      </c>
      <c r="AH684" s="128" t="s">
        <v>20192</v>
      </c>
      <c r="AI684" s="138" t="s">
        <v>19949</v>
      </c>
      <c r="AJ684" s="128" t="s">
        <v>20193</v>
      </c>
      <c r="AK684" s="474">
        <v>0.04181712962962963</v>
      </c>
      <c r="AL684" s="379">
        <v>1.71875</v>
      </c>
      <c r="AM684" s="128" t="s">
        <v>20194</v>
      </c>
      <c r="AN684" s="134" t="s">
        <v>20195</v>
      </c>
      <c r="AO684" s="134" t="s">
        <v>20196</v>
      </c>
      <c r="AP684" s="416">
        <v>1.3263888888888888</v>
      </c>
      <c r="AQ684" s="416">
        <v>1.3652777777777778</v>
      </c>
      <c r="AR684" s="128" t="s">
        <v>20197</v>
      </c>
      <c r="AS684" s="379">
        <v>1.6611111111111112</v>
      </c>
      <c r="AT684" s="134" t="s">
        <v>20198</v>
      </c>
      <c r="AU684" s="416">
        <v>1.8493055555555555</v>
      </c>
      <c r="AV684" s="128" t="s">
        <v>20199</v>
      </c>
      <c r="AW684" s="379">
        <v>1.6708333333333334</v>
      </c>
      <c r="AX684" s="379">
        <v>1.4409722222222223</v>
      </c>
      <c r="AY684" s="416">
        <v>1.0090277777777779</v>
      </c>
      <c r="BA684" s="128" t="s">
        <v>20200</v>
      </c>
      <c r="BB684" s="134" t="s">
        <v>20201</v>
      </c>
      <c r="BC684" s="141" t="s">
        <v>20202</v>
      </c>
      <c r="BD684" s="379">
        <v>1.6465277777777778</v>
      </c>
      <c r="BE684" s="416">
        <v>1.6069444444444445</v>
      </c>
      <c r="BF684" s="141"/>
      <c r="BG684" s="141"/>
      <c r="BH684" s="141"/>
    </row>
    <row r="685">
      <c r="A685" s="122">
        <f t="shared" si="3"/>
        <v>0</v>
      </c>
      <c r="B685" s="122">
        <f t="shared" si="4"/>
        <v>0</v>
      </c>
      <c r="C685" s="122">
        <f t="shared" si="5"/>
        <v>0</v>
      </c>
      <c r="D685" s="122">
        <f t="shared" si="6"/>
        <v>0</v>
      </c>
      <c r="E685" s="122">
        <f t="shared" si="2"/>
        <v>391</v>
      </c>
      <c r="F685" s="135" t="s">
        <v>20203</v>
      </c>
      <c r="H685" s="135" t="s">
        <v>20204</v>
      </c>
      <c r="I685" s="135" t="s">
        <v>20205</v>
      </c>
      <c r="J685" s="135" t="s">
        <v>20206</v>
      </c>
      <c r="L685" s="175" t="s">
        <v>20207</v>
      </c>
      <c r="M685" s="175" t="s">
        <v>615</v>
      </c>
      <c r="N685" s="169" t="s">
        <v>20208</v>
      </c>
      <c r="O685" s="123" t="s">
        <v>20209</v>
      </c>
      <c r="P685" s="391">
        <v>1.4944444444444445</v>
      </c>
      <c r="Q685" s="391">
        <v>1.4666666666666666</v>
      </c>
      <c r="R685" s="391">
        <v>1.523611111111111</v>
      </c>
      <c r="S685" s="391">
        <v>1.9333333333333333</v>
      </c>
      <c r="T685" s="391">
        <v>2.073611111111111</v>
      </c>
      <c r="U685" s="391">
        <v>1.8423611111111111</v>
      </c>
      <c r="V685" s="391">
        <v>1.8423611111111111</v>
      </c>
      <c r="W685" s="391">
        <v>1.11875</v>
      </c>
      <c r="X685" s="391">
        <v>1.9638888888888888</v>
      </c>
      <c r="Y685" s="391">
        <v>1.8881944444444445</v>
      </c>
      <c r="Z685" s="391">
        <v>1.3534722222222222</v>
      </c>
      <c r="AA685" s="128" t="s">
        <v>20210</v>
      </c>
      <c r="AB685" s="379">
        <v>1.9597222222222221</v>
      </c>
      <c r="AC685" s="416">
        <v>1.7402777777777778</v>
      </c>
      <c r="AD685" s="147" t="s">
        <v>20211</v>
      </c>
      <c r="AE685" s="379">
        <v>2.1569444444444446</v>
      </c>
      <c r="AF685" s="134" t="s">
        <v>20212</v>
      </c>
      <c r="AG685" s="379">
        <v>1.7909722222222222</v>
      </c>
      <c r="AH685" s="416">
        <v>1.94375</v>
      </c>
      <c r="AI685" s="391">
        <v>1.9041666666666666</v>
      </c>
      <c r="AJ685" s="393">
        <v>1.4375</v>
      </c>
      <c r="AK685" s="134" t="s">
        <v>20213</v>
      </c>
      <c r="AL685" s="134" t="s">
        <v>20214</v>
      </c>
      <c r="AM685" s="140">
        <v>0.27361111111111114</v>
      </c>
      <c r="AN685" s="130">
        <v>0.6555555555555556</v>
      </c>
      <c r="AO685" s="379">
        <v>1.7069444444444444</v>
      </c>
      <c r="AP685" s="128" t="s">
        <v>20215</v>
      </c>
      <c r="AQ685" s="128" t="s">
        <v>20216</v>
      </c>
      <c r="AR685" s="416">
        <v>1.6958333333333333</v>
      </c>
      <c r="AS685" s="134" t="s">
        <v>20217</v>
      </c>
      <c r="AT685" s="379">
        <v>1.726388888888889</v>
      </c>
      <c r="AU685" s="128" t="s">
        <v>20218</v>
      </c>
      <c r="AV685" s="393">
        <v>1.6458333333333333</v>
      </c>
      <c r="AW685" s="134" t="s">
        <v>20219</v>
      </c>
      <c r="AX685" s="134" t="s">
        <v>20220</v>
      </c>
      <c r="AY685" s="128" t="s">
        <v>20221</v>
      </c>
      <c r="BA685" s="416">
        <v>1.25</v>
      </c>
      <c r="BB685" s="379">
        <v>1.3291666666666666</v>
      </c>
      <c r="BC685" s="422">
        <v>1.4958333333333333</v>
      </c>
      <c r="BD685" s="134" t="s">
        <v>20222</v>
      </c>
      <c r="BE685" s="128" t="s">
        <v>20223</v>
      </c>
      <c r="BF685" s="422"/>
      <c r="BG685" s="422"/>
      <c r="BH685" s="422"/>
    </row>
    <row r="686">
      <c r="A686" s="122">
        <f t="shared" si="3"/>
        <v>0</v>
      </c>
      <c r="B686" s="122">
        <f t="shared" si="4"/>
        <v>0</v>
      </c>
      <c r="C686" s="122">
        <f t="shared" si="5"/>
        <v>0</v>
      </c>
      <c r="D686" s="122">
        <f t="shared" si="6"/>
        <v>0</v>
      </c>
      <c r="E686" s="122">
        <f t="shared" si="2"/>
        <v>539</v>
      </c>
      <c r="F686" s="135">
        <v>228.0</v>
      </c>
      <c r="H686" s="135">
        <v>228.0</v>
      </c>
      <c r="I686" s="135">
        <v>228.0</v>
      </c>
      <c r="J686" s="135">
        <v>228.0</v>
      </c>
      <c r="L686" s="175" t="s">
        <v>20224</v>
      </c>
      <c r="M686" s="175" t="s">
        <v>20225</v>
      </c>
      <c r="N686" s="169" t="s">
        <v>661</v>
      </c>
      <c r="O686" s="123" t="s">
        <v>661</v>
      </c>
      <c r="P686" s="138" t="s">
        <v>20226</v>
      </c>
      <c r="Q686" s="138" t="s">
        <v>20227</v>
      </c>
      <c r="R686" s="138" t="s">
        <v>20228</v>
      </c>
      <c r="S686" s="138" t="s">
        <v>20229</v>
      </c>
      <c r="T686" s="138" t="s">
        <v>20230</v>
      </c>
      <c r="U686" s="138" t="s">
        <v>20231</v>
      </c>
      <c r="V686" s="138" t="s">
        <v>20231</v>
      </c>
      <c r="W686" s="138" t="s">
        <v>1055</v>
      </c>
      <c r="X686" s="138" t="s">
        <v>20232</v>
      </c>
      <c r="Y686" s="138" t="s">
        <v>20233</v>
      </c>
      <c r="Z686" s="138" t="s">
        <v>20234</v>
      </c>
      <c r="AA686" s="393">
        <v>2.042361111111111</v>
      </c>
      <c r="AB686" s="134" t="s">
        <v>20235</v>
      </c>
      <c r="AC686" s="128" t="s">
        <v>20236</v>
      </c>
      <c r="AD686" s="415">
        <v>1.8972222222222221</v>
      </c>
      <c r="AE686" s="134" t="s">
        <v>20237</v>
      </c>
      <c r="AF686" s="379">
        <v>1.7784722222222222</v>
      </c>
      <c r="AG686" s="134" t="s">
        <v>20238</v>
      </c>
      <c r="AH686" s="128" t="s">
        <v>20239</v>
      </c>
      <c r="AI686" s="138" t="s">
        <v>20000</v>
      </c>
      <c r="AJ686" s="128" t="s">
        <v>862</v>
      </c>
      <c r="AK686" s="474">
        <v>0.04190972222222222</v>
      </c>
      <c r="AL686" s="379">
        <v>1.7215277777777778</v>
      </c>
      <c r="AM686" s="128" t="s">
        <v>20240</v>
      </c>
      <c r="AN686" s="134" t="s">
        <v>20241</v>
      </c>
      <c r="AO686" s="134" t="s">
        <v>20242</v>
      </c>
      <c r="AP686" s="416">
        <v>1.3354166666666667</v>
      </c>
      <c r="AQ686" s="416">
        <v>1.3722222222222222</v>
      </c>
      <c r="AR686" s="128" t="s">
        <v>20243</v>
      </c>
      <c r="AS686" s="379">
        <v>1.6722222222222223</v>
      </c>
      <c r="AT686" s="134" t="s">
        <v>20244</v>
      </c>
      <c r="AU686" s="416">
        <v>1.8541666666666667</v>
      </c>
      <c r="AV686" s="128" t="s">
        <v>20245</v>
      </c>
      <c r="AW686" s="379">
        <v>1.6777777777777778</v>
      </c>
      <c r="AX686" s="379">
        <v>1.44375</v>
      </c>
      <c r="AY686" s="416">
        <v>1.011111111111111</v>
      </c>
      <c r="BA686" s="128" t="s">
        <v>20246</v>
      </c>
      <c r="BB686" s="134" t="s">
        <v>20247</v>
      </c>
      <c r="BC686" s="141" t="s">
        <v>20248</v>
      </c>
      <c r="BD686" s="379">
        <v>1.6541666666666666</v>
      </c>
      <c r="BE686" s="416">
        <v>1.6083333333333334</v>
      </c>
      <c r="BF686" s="141"/>
      <c r="BG686" s="141"/>
      <c r="BH686" s="141"/>
    </row>
    <row r="687">
      <c r="A687" s="122">
        <f t="shared" si="3"/>
        <v>0</v>
      </c>
      <c r="B687" s="122">
        <f t="shared" si="4"/>
        <v>0</v>
      </c>
      <c r="C687" s="122">
        <f t="shared" si="5"/>
        <v>0</v>
      </c>
      <c r="D687" s="122">
        <f t="shared" si="6"/>
        <v>0</v>
      </c>
      <c r="E687" s="122">
        <f t="shared" si="2"/>
        <v>350</v>
      </c>
      <c r="F687" s="135" t="s">
        <v>20249</v>
      </c>
      <c r="H687" s="135" t="s">
        <v>20250</v>
      </c>
      <c r="I687" s="135" t="s">
        <v>20251</v>
      </c>
      <c r="J687" s="135" t="s">
        <v>20252</v>
      </c>
      <c r="L687" s="175" t="s">
        <v>20253</v>
      </c>
      <c r="M687" s="175" t="s">
        <v>20254</v>
      </c>
      <c r="N687" s="169" t="s">
        <v>20255</v>
      </c>
      <c r="O687" s="123" t="s">
        <v>20256</v>
      </c>
      <c r="P687" s="391">
        <v>1.5055555555555555</v>
      </c>
      <c r="Q687" s="391">
        <v>1.4694444444444446</v>
      </c>
      <c r="R687" s="391">
        <v>1.5256944444444445</v>
      </c>
      <c r="S687" s="391">
        <v>1.9409722222222223</v>
      </c>
      <c r="T687" s="391">
        <v>2.0770833333333334</v>
      </c>
      <c r="U687" s="391">
        <v>1.8458333333333334</v>
      </c>
      <c r="V687" s="391">
        <v>1.8458333333333334</v>
      </c>
      <c r="W687" s="391">
        <v>1.1215277777777777</v>
      </c>
      <c r="X687" s="391">
        <v>1.9701388888888889</v>
      </c>
      <c r="Y687" s="391">
        <v>1.8895833333333334</v>
      </c>
      <c r="Z687" s="391">
        <v>1.3597222222222223</v>
      </c>
      <c r="AA687" s="128" t="s">
        <v>20257</v>
      </c>
      <c r="AB687" s="379">
        <v>1.9652777777777777</v>
      </c>
      <c r="AC687" s="416">
        <v>1.7479166666666666</v>
      </c>
      <c r="AD687" s="147" t="s">
        <v>20258</v>
      </c>
      <c r="AE687" s="379">
        <v>2.1638888888888888</v>
      </c>
      <c r="AF687" s="134" t="s">
        <v>20259</v>
      </c>
      <c r="AG687" s="379">
        <v>1.7944444444444445</v>
      </c>
      <c r="AH687" s="416">
        <v>1.9458333333333333</v>
      </c>
      <c r="AI687" s="391">
        <v>1.9069444444444446</v>
      </c>
      <c r="AJ687" s="393">
        <v>1.4402777777777778</v>
      </c>
      <c r="AK687" s="134" t="s">
        <v>12184</v>
      </c>
      <c r="AL687" s="134" t="s">
        <v>20260</v>
      </c>
      <c r="AM687" s="140">
        <v>0.2833333333333333</v>
      </c>
      <c r="AN687" s="130">
        <v>0.6604166666666667</v>
      </c>
      <c r="AO687" s="379">
        <v>1.711111111111111</v>
      </c>
      <c r="AP687" s="128" t="s">
        <v>724</v>
      </c>
      <c r="AQ687" s="128" t="s">
        <v>2570</v>
      </c>
      <c r="AR687" s="416">
        <v>1.6965277777777779</v>
      </c>
      <c r="AS687" s="134" t="s">
        <v>3664</v>
      </c>
      <c r="AT687" s="379">
        <v>1.7305555555555556</v>
      </c>
      <c r="AU687" s="128" t="s">
        <v>20261</v>
      </c>
      <c r="AV687" s="393">
        <v>1.6527777777777777</v>
      </c>
      <c r="AW687" s="134" t="s">
        <v>20262</v>
      </c>
      <c r="AX687" s="134" t="s">
        <v>20263</v>
      </c>
      <c r="AY687" s="128" t="s">
        <v>20264</v>
      </c>
      <c r="BA687" s="416">
        <v>1.2506944444444446</v>
      </c>
      <c r="BB687" s="379">
        <v>1.332638888888889</v>
      </c>
      <c r="BC687" s="422">
        <v>1.4979166666666666</v>
      </c>
      <c r="BD687" s="134" t="s">
        <v>20265</v>
      </c>
      <c r="BE687" s="128" t="s">
        <v>20266</v>
      </c>
      <c r="BF687" s="422"/>
      <c r="BG687" s="422"/>
      <c r="BH687" s="422"/>
    </row>
    <row r="688">
      <c r="A688" s="122">
        <f t="shared" si="3"/>
        <v>0</v>
      </c>
      <c r="B688" s="122">
        <f t="shared" si="4"/>
        <v>0</v>
      </c>
      <c r="C688" s="122">
        <f t="shared" si="5"/>
        <v>0</v>
      </c>
      <c r="D688" s="122">
        <f t="shared" si="6"/>
        <v>0</v>
      </c>
      <c r="E688" s="122">
        <f t="shared" si="2"/>
        <v>633</v>
      </c>
      <c r="F688" s="135" t="s">
        <v>20267</v>
      </c>
      <c r="H688" s="135" t="s">
        <v>20268</v>
      </c>
      <c r="I688" s="135" t="s">
        <v>20269</v>
      </c>
      <c r="J688" s="135" t="s">
        <v>20270</v>
      </c>
      <c r="L688" s="175" t="s">
        <v>20271</v>
      </c>
      <c r="M688" s="175" t="s">
        <v>20272</v>
      </c>
      <c r="N688" s="169" t="s">
        <v>20273</v>
      </c>
      <c r="O688" s="123" t="s">
        <v>20274</v>
      </c>
      <c r="P688" s="138" t="s">
        <v>20275</v>
      </c>
      <c r="Q688" s="138" t="s">
        <v>20276</v>
      </c>
      <c r="R688" s="138" t="s">
        <v>20277</v>
      </c>
      <c r="S688" s="138" t="s">
        <v>20278</v>
      </c>
      <c r="T688" s="138" t="s">
        <v>20279</v>
      </c>
      <c r="U688" s="138" t="s">
        <v>20280</v>
      </c>
      <c r="V688" s="138" t="s">
        <v>20280</v>
      </c>
      <c r="W688" s="138" t="s">
        <v>20281</v>
      </c>
      <c r="X688" s="138" t="s">
        <v>20282</v>
      </c>
      <c r="Y688" s="138" t="s">
        <v>20283</v>
      </c>
      <c r="Z688" s="138" t="s">
        <v>20284</v>
      </c>
      <c r="AA688" s="393">
        <v>2.0479166666666666</v>
      </c>
      <c r="AB688" s="134" t="s">
        <v>20285</v>
      </c>
      <c r="AC688" s="128" t="s">
        <v>20286</v>
      </c>
      <c r="AD688" s="415">
        <v>1.9055555555555554</v>
      </c>
      <c r="AE688" s="134" t="s">
        <v>20287</v>
      </c>
      <c r="AF688" s="379">
        <v>1.7847222222222223</v>
      </c>
      <c r="AG688" s="134" t="s">
        <v>20288</v>
      </c>
      <c r="AH688" s="128" t="s">
        <v>20289</v>
      </c>
      <c r="AI688" s="138" t="s">
        <v>20048</v>
      </c>
      <c r="AJ688" s="128" t="s">
        <v>20290</v>
      </c>
      <c r="AK688" s="474">
        <v>0.04193287037037037</v>
      </c>
      <c r="AL688" s="379">
        <v>1.726388888888889</v>
      </c>
      <c r="AM688" s="128" t="s">
        <v>20291</v>
      </c>
      <c r="AN688" s="134" t="s">
        <v>20292</v>
      </c>
      <c r="AO688" s="134" t="s">
        <v>20293</v>
      </c>
      <c r="AP688" s="416">
        <v>1.34375</v>
      </c>
      <c r="AQ688" s="416">
        <v>1.3736111111111111</v>
      </c>
      <c r="AR688" s="128" t="s">
        <v>20294</v>
      </c>
      <c r="AS688" s="379">
        <v>1.6826388888888888</v>
      </c>
      <c r="AT688" s="134" t="s">
        <v>20295</v>
      </c>
      <c r="AU688" s="416">
        <v>1.8618055555555555</v>
      </c>
      <c r="AV688" s="128" t="s">
        <v>20296</v>
      </c>
      <c r="AW688" s="379">
        <v>1.68125</v>
      </c>
      <c r="AX688" s="379">
        <v>1.445138888888889</v>
      </c>
      <c r="AY688" s="416">
        <v>1.0145833333333334</v>
      </c>
      <c r="BA688" s="128" t="s">
        <v>20297</v>
      </c>
      <c r="BB688" s="134" t="s">
        <v>20298</v>
      </c>
      <c r="BC688" s="141" t="s">
        <v>862</v>
      </c>
      <c r="BD688" s="379">
        <v>1.6590277777777778</v>
      </c>
      <c r="BE688" s="416">
        <v>1.6159722222222221</v>
      </c>
      <c r="BF688" s="141"/>
      <c r="BG688" s="141"/>
      <c r="BH688" s="141"/>
    </row>
    <row r="689">
      <c r="A689" s="122">
        <f t="shared" si="3"/>
        <v>0</v>
      </c>
      <c r="B689" s="122">
        <f t="shared" si="4"/>
        <v>0</v>
      </c>
      <c r="C689" s="122">
        <f t="shared" si="5"/>
        <v>0</v>
      </c>
      <c r="D689" s="122">
        <f t="shared" si="6"/>
        <v>0</v>
      </c>
      <c r="E689" s="122">
        <f t="shared" si="2"/>
        <v>361</v>
      </c>
      <c r="F689" s="135">
        <v>229.0</v>
      </c>
      <c r="H689" s="135">
        <v>229.0</v>
      </c>
      <c r="I689" s="135">
        <v>229.0</v>
      </c>
      <c r="J689" s="135">
        <v>229.0</v>
      </c>
      <c r="L689" s="175" t="s">
        <v>20299</v>
      </c>
      <c r="M689" s="175" t="s">
        <v>20300</v>
      </c>
      <c r="N689" s="169" t="s">
        <v>20301</v>
      </c>
      <c r="O689" s="123" t="s">
        <v>20302</v>
      </c>
      <c r="P689" s="391">
        <v>1.511111111111111</v>
      </c>
      <c r="Q689" s="391">
        <v>1.4708333333333334</v>
      </c>
      <c r="R689" s="391">
        <v>1.5277777777777777</v>
      </c>
      <c r="S689" s="391">
        <v>1.948611111111111</v>
      </c>
      <c r="T689" s="391">
        <v>2.077777777777778</v>
      </c>
      <c r="U689" s="391">
        <v>1.85625</v>
      </c>
      <c r="V689" s="391">
        <v>1.85625</v>
      </c>
      <c r="W689" s="391">
        <v>1.1236111111111111</v>
      </c>
      <c r="X689" s="391">
        <v>1.9819444444444445</v>
      </c>
      <c r="Y689" s="391">
        <v>1.898611111111111</v>
      </c>
      <c r="Z689" s="391">
        <v>1.3659722222222221</v>
      </c>
      <c r="AA689" s="128" t="s">
        <v>20303</v>
      </c>
      <c r="AB689" s="379">
        <v>1.9715277777777778</v>
      </c>
      <c r="AC689" s="416">
        <v>1.7527777777777778</v>
      </c>
      <c r="AD689" s="147" t="s">
        <v>20304</v>
      </c>
      <c r="AE689" s="379">
        <v>2.171527777777778</v>
      </c>
      <c r="AF689" s="134" t="s">
        <v>20305</v>
      </c>
      <c r="AG689" s="379">
        <v>1.7986111111111112</v>
      </c>
      <c r="AH689" s="416">
        <v>1.948611111111111</v>
      </c>
      <c r="AI689" s="391">
        <v>1.9159722222222222</v>
      </c>
      <c r="AJ689" s="393">
        <v>1.4416666666666667</v>
      </c>
      <c r="AK689" s="134" t="s">
        <v>20306</v>
      </c>
      <c r="AL689" s="134" t="s">
        <v>20307</v>
      </c>
      <c r="AM689" s="140">
        <v>0.29583333333333334</v>
      </c>
      <c r="AN689" s="130">
        <v>0.6645833333333333</v>
      </c>
      <c r="AO689" s="379">
        <v>1.7145833333333333</v>
      </c>
      <c r="AP689" s="128" t="s">
        <v>20308</v>
      </c>
      <c r="AQ689" s="128" t="s">
        <v>20309</v>
      </c>
      <c r="AR689" s="416">
        <v>1.698611111111111</v>
      </c>
      <c r="AS689" s="134" t="s">
        <v>20310</v>
      </c>
      <c r="AT689" s="379">
        <v>1.7381944444444444</v>
      </c>
      <c r="AU689" s="128" t="s">
        <v>20311</v>
      </c>
      <c r="AV689" s="393">
        <v>1.6541666666666666</v>
      </c>
      <c r="AW689" s="134" t="s">
        <v>20312</v>
      </c>
      <c r="AX689" s="134" t="s">
        <v>20313</v>
      </c>
      <c r="AY689" s="128" t="s">
        <v>20314</v>
      </c>
      <c r="BA689" s="416">
        <v>1.2527777777777778</v>
      </c>
      <c r="BB689" s="379">
        <v>1.3388888888888888</v>
      </c>
      <c r="BC689" s="422">
        <v>1.5020833333333334</v>
      </c>
      <c r="BD689" s="134" t="s">
        <v>20315</v>
      </c>
      <c r="BE689" s="128" t="s">
        <v>20316</v>
      </c>
      <c r="BF689" s="422"/>
      <c r="BG689" s="422"/>
      <c r="BH689" s="422"/>
    </row>
    <row r="690">
      <c r="A690" s="122">
        <f t="shared" si="3"/>
        <v>0</v>
      </c>
      <c r="B690" s="122">
        <f t="shared" si="4"/>
        <v>0</v>
      </c>
      <c r="C690" s="122">
        <f t="shared" si="5"/>
        <v>0</v>
      </c>
      <c r="D690" s="122">
        <f t="shared" si="6"/>
        <v>0</v>
      </c>
      <c r="E690" s="122">
        <f t="shared" si="2"/>
        <v>615</v>
      </c>
      <c r="F690" s="135" t="s">
        <v>20317</v>
      </c>
      <c r="H690" s="135" t="s">
        <v>20318</v>
      </c>
      <c r="I690" s="135" t="s">
        <v>20319</v>
      </c>
      <c r="J690" s="135" t="s">
        <v>20320</v>
      </c>
      <c r="L690" s="175" t="s">
        <v>20321</v>
      </c>
      <c r="M690" s="175" t="s">
        <v>20322</v>
      </c>
      <c r="N690" s="169" t="s">
        <v>20323</v>
      </c>
      <c r="O690" s="123" t="s">
        <v>615</v>
      </c>
      <c r="P690" s="138" t="s">
        <v>20324</v>
      </c>
      <c r="Q690" s="138" t="s">
        <v>20325</v>
      </c>
      <c r="R690" s="138" t="s">
        <v>4725</v>
      </c>
      <c r="S690" s="138" t="s">
        <v>20326</v>
      </c>
      <c r="T690" s="138" t="s">
        <v>20327</v>
      </c>
      <c r="U690" s="138" t="s">
        <v>20328</v>
      </c>
      <c r="V690" s="138" t="s">
        <v>20328</v>
      </c>
      <c r="W690" s="138" t="s">
        <v>20329</v>
      </c>
      <c r="X690" s="138" t="s">
        <v>20330</v>
      </c>
      <c r="Y690" s="138" t="s">
        <v>20331</v>
      </c>
      <c r="Z690" s="138" t="s">
        <v>20332</v>
      </c>
      <c r="AA690" s="393">
        <v>2.0555555555555554</v>
      </c>
      <c r="AB690" s="134" t="s">
        <v>20333</v>
      </c>
      <c r="AC690" s="128" t="s">
        <v>20334</v>
      </c>
      <c r="AD690" s="415">
        <v>1.9097222222222223</v>
      </c>
      <c r="AE690" s="134" t="s">
        <v>20335</v>
      </c>
      <c r="AF690" s="379">
        <v>1.79375</v>
      </c>
      <c r="AG690" s="134" t="s">
        <v>20336</v>
      </c>
      <c r="AH690" s="128" t="s">
        <v>20337</v>
      </c>
      <c r="AI690" s="138" t="s">
        <v>20095</v>
      </c>
      <c r="AJ690" s="128" t="s">
        <v>20338</v>
      </c>
      <c r="AK690" s="474">
        <v>0.041979166666666665</v>
      </c>
      <c r="AL690" s="379">
        <v>1.7305555555555556</v>
      </c>
      <c r="AM690" s="128" t="s">
        <v>20339</v>
      </c>
      <c r="AN690" s="134" t="s">
        <v>20340</v>
      </c>
      <c r="AO690" s="134" t="s">
        <v>20341</v>
      </c>
      <c r="AP690" s="416">
        <v>1.3451388888888889</v>
      </c>
      <c r="AQ690" s="416">
        <v>1.375</v>
      </c>
      <c r="AR690" s="128" t="s">
        <v>1880</v>
      </c>
      <c r="AS690" s="379">
        <v>1.6826388888888888</v>
      </c>
      <c r="AT690" s="134" t="s">
        <v>20342</v>
      </c>
      <c r="AU690" s="416">
        <v>1.8729166666666666</v>
      </c>
      <c r="AV690" s="128" t="s">
        <v>20343</v>
      </c>
      <c r="AW690" s="379">
        <v>1.6861111111111111</v>
      </c>
      <c r="AX690" s="379">
        <v>1.45</v>
      </c>
      <c r="AY690" s="416">
        <v>1.025</v>
      </c>
      <c r="BA690" s="128" t="s">
        <v>20344</v>
      </c>
      <c r="BB690" s="134" t="s">
        <v>20345</v>
      </c>
      <c r="BC690" s="141" t="s">
        <v>862</v>
      </c>
      <c r="BD690" s="379">
        <v>1.6694444444444445</v>
      </c>
      <c r="BE690" s="416">
        <v>1.6208333333333333</v>
      </c>
      <c r="BF690" s="141"/>
      <c r="BG690" s="141"/>
      <c r="BH690" s="141"/>
    </row>
    <row r="691">
      <c r="A691" s="122">
        <f t="shared" si="3"/>
        <v>0</v>
      </c>
      <c r="B691" s="122">
        <f t="shared" si="4"/>
        <v>0</v>
      </c>
      <c r="C691" s="122">
        <f t="shared" si="5"/>
        <v>0</v>
      </c>
      <c r="D691" s="122">
        <f t="shared" si="6"/>
        <v>0</v>
      </c>
      <c r="E691" s="122">
        <f t="shared" si="2"/>
        <v>340</v>
      </c>
      <c r="F691" s="135" t="s">
        <v>20346</v>
      </c>
      <c r="H691" s="135" t="s">
        <v>20347</v>
      </c>
      <c r="I691" s="135" t="s">
        <v>20348</v>
      </c>
      <c r="J691" s="135" t="s">
        <v>4736</v>
      </c>
      <c r="L691" s="175" t="s">
        <v>20349</v>
      </c>
      <c r="M691" s="175" t="s">
        <v>20350</v>
      </c>
      <c r="N691" s="169" t="s">
        <v>20351</v>
      </c>
      <c r="O691" s="123" t="s">
        <v>20352</v>
      </c>
      <c r="P691" s="391">
        <v>1.5173611111111112</v>
      </c>
      <c r="Q691" s="391">
        <v>1.4743055555555555</v>
      </c>
      <c r="R691" s="391">
        <v>1.53125</v>
      </c>
      <c r="S691" s="391">
        <v>1.9548611111111112</v>
      </c>
      <c r="T691" s="391">
        <v>2.0840277777777776</v>
      </c>
      <c r="U691" s="391">
        <v>1.86875</v>
      </c>
      <c r="V691" s="391">
        <v>1.86875</v>
      </c>
      <c r="W691" s="391">
        <v>1.1256944444444446</v>
      </c>
      <c r="X691" s="391">
        <v>1.9944444444444445</v>
      </c>
      <c r="Y691" s="391">
        <v>1.9090277777777778</v>
      </c>
      <c r="Z691" s="391">
        <v>1.3729166666666666</v>
      </c>
      <c r="AA691" s="128" t="s">
        <v>20353</v>
      </c>
      <c r="AB691" s="379">
        <v>1.975</v>
      </c>
      <c r="AC691" s="416">
        <v>1.7555555555555555</v>
      </c>
      <c r="AD691" s="147" t="s">
        <v>20354</v>
      </c>
      <c r="AE691" s="379">
        <v>2.1791666666666667</v>
      </c>
      <c r="AF691" s="134" t="s">
        <v>20355</v>
      </c>
      <c r="AG691" s="379">
        <v>1.8034722222222221</v>
      </c>
      <c r="AH691" s="416">
        <v>1.9520833333333334</v>
      </c>
      <c r="AI691" s="391">
        <v>1.929861111111111</v>
      </c>
      <c r="AJ691" s="393">
        <v>1.4430555555555555</v>
      </c>
      <c r="AK691" s="134" t="s">
        <v>20356</v>
      </c>
      <c r="AL691" s="134" t="s">
        <v>20357</v>
      </c>
      <c r="AM691" s="140">
        <v>0.2972222222222222</v>
      </c>
      <c r="AN691" s="130">
        <v>0.6791666666666667</v>
      </c>
      <c r="AO691" s="379">
        <v>1.7173611111111111</v>
      </c>
      <c r="AP691" s="128" t="s">
        <v>3926</v>
      </c>
      <c r="AQ691" s="128" t="s">
        <v>20358</v>
      </c>
      <c r="AR691" s="416">
        <v>1.6993055555555556</v>
      </c>
      <c r="AS691" s="134" t="s">
        <v>20359</v>
      </c>
      <c r="AT691" s="379">
        <v>1.7409722222222221</v>
      </c>
      <c r="AU691" s="128" t="s">
        <v>20360</v>
      </c>
      <c r="AV691" s="393">
        <v>1.65625</v>
      </c>
      <c r="AW691" s="134" t="s">
        <v>653</v>
      </c>
      <c r="AX691" s="134" t="s">
        <v>20361</v>
      </c>
      <c r="AY691" s="128" t="s">
        <v>653</v>
      </c>
      <c r="BA691" s="416">
        <v>1.25625</v>
      </c>
      <c r="BB691" s="379">
        <v>1.3430555555555554</v>
      </c>
      <c r="BC691" s="422">
        <v>1.5041666666666667</v>
      </c>
      <c r="BD691" s="134" t="s">
        <v>20362</v>
      </c>
      <c r="BE691" s="128" t="s">
        <v>20363</v>
      </c>
      <c r="BF691" s="422"/>
      <c r="BG691" s="422"/>
      <c r="BH691" s="422"/>
    </row>
    <row r="692">
      <c r="A692" s="122">
        <f t="shared" si="3"/>
        <v>0</v>
      </c>
      <c r="B692" s="122">
        <f t="shared" si="4"/>
        <v>0</v>
      </c>
      <c r="C692" s="122">
        <f t="shared" si="5"/>
        <v>0</v>
      </c>
      <c r="D692" s="122">
        <f t="shared" si="6"/>
        <v>0</v>
      </c>
      <c r="E692" s="122">
        <f t="shared" si="2"/>
        <v>568</v>
      </c>
      <c r="F692" s="135">
        <v>230.0</v>
      </c>
      <c r="H692" s="135">
        <v>230.0</v>
      </c>
      <c r="I692" s="135">
        <v>230.0</v>
      </c>
      <c r="J692" s="135">
        <v>230.0</v>
      </c>
      <c r="L692" s="175" t="s">
        <v>20364</v>
      </c>
      <c r="M692" s="175" t="s">
        <v>20365</v>
      </c>
      <c r="N692" s="169" t="s">
        <v>20366</v>
      </c>
      <c r="O692" s="123" t="s">
        <v>20367</v>
      </c>
      <c r="P692" s="138" t="s">
        <v>20368</v>
      </c>
      <c r="Q692" s="138" t="s">
        <v>20369</v>
      </c>
      <c r="R692" s="138" t="s">
        <v>20370</v>
      </c>
      <c r="S692" s="138" t="s">
        <v>20371</v>
      </c>
      <c r="T692" s="138" t="s">
        <v>20372</v>
      </c>
      <c r="U692" s="138" t="s">
        <v>20373</v>
      </c>
      <c r="V692" s="138" t="s">
        <v>20373</v>
      </c>
      <c r="W692" s="138" t="s">
        <v>20374</v>
      </c>
      <c r="X692" s="138" t="s">
        <v>20375</v>
      </c>
      <c r="Y692" s="138" t="s">
        <v>20376</v>
      </c>
      <c r="Z692" s="138" t="s">
        <v>20377</v>
      </c>
      <c r="AA692" s="393">
        <v>2.0597222222222222</v>
      </c>
      <c r="AB692" s="379">
        <v>1.979861111111111</v>
      </c>
      <c r="AC692" s="128" t="s">
        <v>20378</v>
      </c>
      <c r="AD692" s="415">
        <v>1.9159722222222222</v>
      </c>
      <c r="AE692" s="134" t="s">
        <v>20379</v>
      </c>
      <c r="AF692" s="379">
        <v>1.7979166666666666</v>
      </c>
      <c r="AG692" s="134" t="s">
        <v>20380</v>
      </c>
      <c r="AH692" s="128" t="s">
        <v>20381</v>
      </c>
      <c r="AI692" s="138" t="s">
        <v>20146</v>
      </c>
      <c r="AJ692" s="128" t="s">
        <v>20382</v>
      </c>
      <c r="AK692" s="474">
        <v>0.042222222222222223</v>
      </c>
      <c r="AL692" s="379">
        <v>1.7354166666666666</v>
      </c>
      <c r="AM692" s="128" t="s">
        <v>20383</v>
      </c>
      <c r="AN692" s="134" t="s">
        <v>20384</v>
      </c>
      <c r="AO692" s="134" t="s">
        <v>20385</v>
      </c>
      <c r="AP692" s="416">
        <v>1.3493055555555555</v>
      </c>
      <c r="AQ692" s="416">
        <v>1.3763888888888889</v>
      </c>
      <c r="AR692" s="128" t="s">
        <v>20386</v>
      </c>
      <c r="AS692" s="379">
        <v>1.6847222222222222</v>
      </c>
      <c r="AT692" s="134" t="s">
        <v>20387</v>
      </c>
      <c r="AU692" s="416">
        <v>1.8791666666666667</v>
      </c>
      <c r="AV692" s="128" t="s">
        <v>20388</v>
      </c>
      <c r="AW692" s="379">
        <v>1.6930555555555555</v>
      </c>
      <c r="AX692" s="379">
        <v>1.4527777777777777</v>
      </c>
      <c r="AY692" s="416">
        <v>1.0263888888888888</v>
      </c>
      <c r="BA692" s="128" t="s">
        <v>20389</v>
      </c>
      <c r="BB692" s="134" t="s">
        <v>20390</v>
      </c>
      <c r="BC692" s="141" t="s">
        <v>20391</v>
      </c>
      <c r="BD692" s="379">
        <v>1.6777777777777778</v>
      </c>
      <c r="BE692" s="416">
        <v>1.6256944444444446</v>
      </c>
      <c r="BF692" s="141"/>
      <c r="BG692" s="141"/>
      <c r="BH692" s="141"/>
    </row>
    <row r="693">
      <c r="A693" s="122">
        <f t="shared" si="3"/>
        <v>0</v>
      </c>
      <c r="B693" s="122">
        <f t="shared" si="4"/>
        <v>0</v>
      </c>
      <c r="C693" s="122">
        <f t="shared" si="5"/>
        <v>0</v>
      </c>
      <c r="D693" s="122">
        <f t="shared" si="6"/>
        <v>0</v>
      </c>
      <c r="E693" s="122">
        <f t="shared" si="2"/>
        <v>368</v>
      </c>
      <c r="F693" s="135" t="s">
        <v>20392</v>
      </c>
      <c r="H693" s="135" t="s">
        <v>20393</v>
      </c>
      <c r="I693" s="135" t="s">
        <v>20394</v>
      </c>
      <c r="J693" s="135" t="s">
        <v>20395</v>
      </c>
      <c r="L693" s="175" t="s">
        <v>20396</v>
      </c>
      <c r="M693" s="175" t="s">
        <v>1196</v>
      </c>
      <c r="N693" s="169" t="s">
        <v>20397</v>
      </c>
      <c r="O693" s="123" t="s">
        <v>20398</v>
      </c>
      <c r="P693" s="391">
        <v>1.5229166666666667</v>
      </c>
      <c r="Q693" s="391">
        <v>1.4784722222222222</v>
      </c>
      <c r="R693" s="391">
        <v>1.5326388888888889</v>
      </c>
      <c r="S693" s="391">
        <v>1.9625</v>
      </c>
      <c r="T693" s="391">
        <v>2.092361111111111</v>
      </c>
      <c r="U693" s="391">
        <v>1.8763888888888889</v>
      </c>
      <c r="V693" s="391">
        <v>1.8763888888888889</v>
      </c>
      <c r="W693" s="391">
        <v>1.1270833333333334</v>
      </c>
      <c r="X693" s="391">
        <v>1.9986111111111111</v>
      </c>
      <c r="Y693" s="391">
        <v>1.9145833333333333</v>
      </c>
      <c r="Z693" s="391">
        <v>1.3763888888888889</v>
      </c>
      <c r="AA693" s="128" t="s">
        <v>20399</v>
      </c>
      <c r="AB693" s="134" t="s">
        <v>20400</v>
      </c>
      <c r="AC693" s="416">
        <v>1.7618055555555556</v>
      </c>
      <c r="AD693" s="147" t="s">
        <v>20401</v>
      </c>
      <c r="AE693" s="379">
        <v>2.1847222222222222</v>
      </c>
      <c r="AF693" s="134" t="s">
        <v>20402</v>
      </c>
      <c r="AG693" s="379">
        <v>1.8097222222222222</v>
      </c>
      <c r="AH693" s="416">
        <v>1.9638888888888888</v>
      </c>
      <c r="AI693" s="391">
        <v>1.9402777777777778</v>
      </c>
      <c r="AJ693" s="393">
        <v>1.4465277777777779</v>
      </c>
      <c r="AK693" s="134" t="s">
        <v>20403</v>
      </c>
      <c r="AL693" s="134" t="s">
        <v>20404</v>
      </c>
      <c r="AM693" s="140">
        <v>0.3104166666666667</v>
      </c>
      <c r="AN693" s="130">
        <v>0.6854166666666667</v>
      </c>
      <c r="AO693" s="379">
        <v>1.7229166666666667</v>
      </c>
      <c r="AP693" s="128" t="s">
        <v>20405</v>
      </c>
      <c r="AQ693" s="128" t="s">
        <v>20406</v>
      </c>
      <c r="AR693" s="416">
        <v>1.7006944444444445</v>
      </c>
      <c r="AS693" s="134" t="s">
        <v>20407</v>
      </c>
      <c r="AT693" s="379">
        <v>1.7520833333333334</v>
      </c>
      <c r="AU693" s="128" t="s">
        <v>20408</v>
      </c>
      <c r="AV693" s="393">
        <v>1.6652777777777779</v>
      </c>
      <c r="AW693" s="134" t="s">
        <v>20409</v>
      </c>
      <c r="AX693" s="134" t="s">
        <v>20410</v>
      </c>
      <c r="AY693" s="128" t="s">
        <v>20411</v>
      </c>
      <c r="BA693" s="416">
        <v>1.261111111111111</v>
      </c>
      <c r="BB693" s="379">
        <v>1.3458333333333334</v>
      </c>
      <c r="BC693" s="422">
        <v>1.5055555555555555</v>
      </c>
      <c r="BD693" s="134" t="s">
        <v>20412</v>
      </c>
      <c r="BE693" s="128" t="s">
        <v>20413</v>
      </c>
      <c r="BF693" s="422"/>
      <c r="BG693" s="422"/>
      <c r="BH693" s="422"/>
    </row>
    <row r="694">
      <c r="A694" s="122">
        <f t="shared" si="3"/>
        <v>0</v>
      </c>
      <c r="B694" s="122">
        <f t="shared" si="4"/>
        <v>0</v>
      </c>
      <c r="C694" s="122">
        <f t="shared" si="5"/>
        <v>0</v>
      </c>
      <c r="D694" s="122">
        <f t="shared" si="6"/>
        <v>0</v>
      </c>
      <c r="E694" s="122">
        <f t="shared" si="2"/>
        <v>555</v>
      </c>
      <c r="F694" s="135" t="s">
        <v>20414</v>
      </c>
      <c r="H694" s="135" t="s">
        <v>20415</v>
      </c>
      <c r="I694" s="135" t="s">
        <v>20416</v>
      </c>
      <c r="J694" s="135" t="s">
        <v>20417</v>
      </c>
      <c r="L694" s="175" t="s">
        <v>20418</v>
      </c>
      <c r="M694" s="175" t="s">
        <v>20419</v>
      </c>
      <c r="N694" s="169" t="s">
        <v>20420</v>
      </c>
      <c r="O694" s="123" t="s">
        <v>661</v>
      </c>
      <c r="P694" s="138" t="s">
        <v>20421</v>
      </c>
      <c r="Q694" s="138" t="s">
        <v>20422</v>
      </c>
      <c r="R694" s="138" t="s">
        <v>20423</v>
      </c>
      <c r="S694" s="138" t="s">
        <v>20424</v>
      </c>
      <c r="T694" s="138" t="s">
        <v>20425</v>
      </c>
      <c r="U694" s="138" t="s">
        <v>20426</v>
      </c>
      <c r="V694" s="138" t="s">
        <v>20426</v>
      </c>
      <c r="W694" s="138" t="s">
        <v>20427</v>
      </c>
      <c r="X694" s="138" t="s">
        <v>20428</v>
      </c>
      <c r="Y694" s="138" t="s">
        <v>20429</v>
      </c>
      <c r="Z694" s="138" t="s">
        <v>20430</v>
      </c>
      <c r="AA694" s="393">
        <v>2.064583333333333</v>
      </c>
      <c r="AB694" s="379">
        <v>1.9902777777777778</v>
      </c>
      <c r="AC694" s="128" t="s">
        <v>20431</v>
      </c>
      <c r="AD694" s="415">
        <v>1.9194444444444445</v>
      </c>
      <c r="AE694" s="134" t="s">
        <v>20432</v>
      </c>
      <c r="AF694" s="379">
        <v>1.8034722222222221</v>
      </c>
      <c r="AG694" s="134" t="s">
        <v>20433</v>
      </c>
      <c r="AH694" s="128" t="s">
        <v>3926</v>
      </c>
      <c r="AI694" s="138" t="s">
        <v>20192</v>
      </c>
      <c r="AJ694" s="128" t="s">
        <v>20434</v>
      </c>
      <c r="AK694" s="474">
        <v>0.042337962962962966</v>
      </c>
      <c r="AL694" s="379">
        <v>1.7381944444444444</v>
      </c>
      <c r="AM694" s="128" t="s">
        <v>20435</v>
      </c>
      <c r="AN694" s="134" t="s">
        <v>20436</v>
      </c>
      <c r="AO694" s="134" t="s">
        <v>20437</v>
      </c>
      <c r="AP694" s="416">
        <v>1.3506944444444444</v>
      </c>
      <c r="AQ694" s="416">
        <v>1.3854166666666667</v>
      </c>
      <c r="AR694" s="128" t="s">
        <v>20438</v>
      </c>
      <c r="AS694" s="379">
        <v>1.6888888888888889</v>
      </c>
      <c r="AT694" s="134" t="s">
        <v>20439</v>
      </c>
      <c r="AU694" s="416">
        <v>1.8840277777777779</v>
      </c>
      <c r="AV694" s="128" t="s">
        <v>20440</v>
      </c>
      <c r="AW694" s="379">
        <v>1.69375</v>
      </c>
      <c r="AX694" s="379">
        <v>1.4618055555555556</v>
      </c>
      <c r="AY694" s="416">
        <v>1.0270833333333333</v>
      </c>
      <c r="BA694" s="128" t="s">
        <v>20441</v>
      </c>
      <c r="BB694" s="134" t="s">
        <v>20442</v>
      </c>
      <c r="BC694" s="141" t="s">
        <v>20443</v>
      </c>
      <c r="BD694" s="379">
        <v>1.6847222222222222</v>
      </c>
      <c r="BE694" s="416">
        <v>1.6277777777777778</v>
      </c>
      <c r="BF694" s="141"/>
      <c r="BG694" s="141"/>
      <c r="BH694" s="141"/>
    </row>
    <row r="695">
      <c r="A695" s="122">
        <f t="shared" si="3"/>
        <v>0</v>
      </c>
      <c r="B695" s="122">
        <f t="shared" si="4"/>
        <v>0</v>
      </c>
      <c r="C695" s="122">
        <f t="shared" si="5"/>
        <v>0</v>
      </c>
      <c r="D695" s="122">
        <f t="shared" si="6"/>
        <v>0</v>
      </c>
      <c r="E695" s="122">
        <f t="shared" si="2"/>
        <v>247</v>
      </c>
      <c r="F695" s="135">
        <v>231.0</v>
      </c>
      <c r="H695" s="135">
        <v>231.0</v>
      </c>
      <c r="I695" s="135">
        <v>231.0</v>
      </c>
      <c r="J695" s="135">
        <v>231.0</v>
      </c>
      <c r="L695" s="175" t="s">
        <v>20444</v>
      </c>
      <c r="M695" s="175" t="s">
        <v>20445</v>
      </c>
      <c r="N695" s="169" t="s">
        <v>661</v>
      </c>
      <c r="O695" s="123" t="s">
        <v>20446</v>
      </c>
      <c r="P695" s="391">
        <v>1.5340277777777778</v>
      </c>
      <c r="Q695" s="391">
        <v>1.4805555555555556</v>
      </c>
      <c r="R695" s="391">
        <v>1.5340277777777778</v>
      </c>
      <c r="S695" s="391">
        <v>1.9743055555555555</v>
      </c>
      <c r="T695" s="391">
        <v>2.09375</v>
      </c>
      <c r="U695" s="391">
        <v>1.8881944444444445</v>
      </c>
      <c r="V695" s="391">
        <v>1.8881944444444445</v>
      </c>
      <c r="W695" s="391">
        <v>1.13125</v>
      </c>
      <c r="X695" s="391">
        <v>2.004861111111111</v>
      </c>
      <c r="Y695" s="391">
        <v>1.9194444444444445</v>
      </c>
      <c r="Z695" s="391">
        <v>1.3791666666666667</v>
      </c>
      <c r="AA695" s="128" t="s">
        <v>20447</v>
      </c>
      <c r="AB695" s="134" t="s">
        <v>20448</v>
      </c>
      <c r="AC695" s="416">
        <v>1.7666666666666666</v>
      </c>
      <c r="AD695" s="147" t="s">
        <v>20449</v>
      </c>
      <c r="AE695" s="379">
        <v>2.189583333333333</v>
      </c>
      <c r="AF695" s="134" t="s">
        <v>20450</v>
      </c>
      <c r="AG695" s="379">
        <v>1.8145833333333334</v>
      </c>
      <c r="AH695" s="416">
        <v>1.96875</v>
      </c>
      <c r="AI695" s="391">
        <v>1.94375</v>
      </c>
      <c r="AJ695" s="393">
        <v>1.45</v>
      </c>
      <c r="AK695" s="134" t="s">
        <v>20451</v>
      </c>
      <c r="AL695" s="134" t="s">
        <v>20452</v>
      </c>
      <c r="AM695" s="140">
        <v>0.31875</v>
      </c>
      <c r="AN695" s="130">
        <v>0.6881944444444444</v>
      </c>
      <c r="AO695" s="379">
        <v>1.726388888888889</v>
      </c>
      <c r="AP695" s="128" t="s">
        <v>20453</v>
      </c>
      <c r="AQ695" s="128" t="s">
        <v>20454</v>
      </c>
      <c r="AR695" s="416">
        <v>1.7104166666666667</v>
      </c>
      <c r="AS695" s="134" t="s">
        <v>20455</v>
      </c>
      <c r="AT695" s="379">
        <v>1.7604166666666667</v>
      </c>
      <c r="AU695" s="128" t="s">
        <v>18744</v>
      </c>
      <c r="AV695" s="393">
        <v>1.6708333333333334</v>
      </c>
      <c r="AW695" s="134" t="s">
        <v>20456</v>
      </c>
      <c r="AX695" s="134" t="s">
        <v>20457</v>
      </c>
      <c r="AY695" s="128" t="s">
        <v>20458</v>
      </c>
      <c r="BA695" s="416">
        <v>1.2645833333333334</v>
      </c>
      <c r="BB695" s="379">
        <v>1.3472222222222223</v>
      </c>
      <c r="BC695" s="422">
        <v>1.5097222222222222</v>
      </c>
      <c r="BD695" s="134" t="s">
        <v>20459</v>
      </c>
      <c r="BE695" s="128" t="s">
        <v>17628</v>
      </c>
      <c r="BF695" s="422"/>
      <c r="BG695" s="422"/>
      <c r="BH695" s="422"/>
    </row>
    <row r="696">
      <c r="A696" s="122">
        <f t="shared" si="3"/>
        <v>0</v>
      </c>
      <c r="B696" s="122">
        <f t="shared" si="4"/>
        <v>0</v>
      </c>
      <c r="C696" s="122">
        <f t="shared" si="5"/>
        <v>0</v>
      </c>
      <c r="D696" s="122">
        <f t="shared" si="6"/>
        <v>0</v>
      </c>
      <c r="E696" s="122">
        <f t="shared" si="2"/>
        <v>626</v>
      </c>
      <c r="F696" s="135" t="s">
        <v>20460</v>
      </c>
      <c r="H696" s="135" t="s">
        <v>20461</v>
      </c>
      <c r="I696" s="135" t="s">
        <v>20462</v>
      </c>
      <c r="J696" s="135" t="s">
        <v>20463</v>
      </c>
      <c r="L696" s="175" t="s">
        <v>20464</v>
      </c>
      <c r="M696" s="175" t="s">
        <v>20465</v>
      </c>
      <c r="N696" s="169" t="s">
        <v>20466</v>
      </c>
      <c r="O696" s="123" t="s">
        <v>615</v>
      </c>
      <c r="P696" s="138" t="s">
        <v>20467</v>
      </c>
      <c r="Q696" s="138" t="s">
        <v>20468</v>
      </c>
      <c r="R696" s="138" t="s">
        <v>20469</v>
      </c>
      <c r="S696" s="138" t="s">
        <v>20470</v>
      </c>
      <c r="T696" s="138" t="s">
        <v>20471</v>
      </c>
      <c r="U696" s="138" t="s">
        <v>20472</v>
      </c>
      <c r="V696" s="138" t="s">
        <v>20472</v>
      </c>
      <c r="W696" s="138" t="s">
        <v>20473</v>
      </c>
      <c r="X696" s="138" t="s">
        <v>20474</v>
      </c>
      <c r="Y696" s="138" t="s">
        <v>20475</v>
      </c>
      <c r="Z696" s="138" t="s">
        <v>20476</v>
      </c>
      <c r="AA696" s="393">
        <v>2.0694444444444446</v>
      </c>
      <c r="AB696" s="379">
        <v>1.9944444444444445</v>
      </c>
      <c r="AC696" s="128" t="s">
        <v>20477</v>
      </c>
      <c r="AD696" s="415">
        <v>1.9277777777777778</v>
      </c>
      <c r="AE696" s="134" t="s">
        <v>20478</v>
      </c>
      <c r="AF696" s="379">
        <v>1.8159722222222223</v>
      </c>
      <c r="AG696" s="134" t="s">
        <v>20479</v>
      </c>
      <c r="AH696" s="128" t="s">
        <v>20480</v>
      </c>
      <c r="AI696" s="138" t="s">
        <v>20239</v>
      </c>
      <c r="AJ696" s="128" t="s">
        <v>20481</v>
      </c>
      <c r="AK696" s="474">
        <v>0.04240740740740741</v>
      </c>
      <c r="AL696" s="379">
        <v>1.742361111111111</v>
      </c>
      <c r="AM696" s="128" t="s">
        <v>20482</v>
      </c>
      <c r="AN696" s="134" t="s">
        <v>20483</v>
      </c>
      <c r="AO696" s="134" t="s">
        <v>20484</v>
      </c>
      <c r="AP696" s="416">
        <v>1.3555555555555556</v>
      </c>
      <c r="AQ696" s="416">
        <v>1.3888888888888888</v>
      </c>
      <c r="AR696" s="128" t="s">
        <v>20485</v>
      </c>
      <c r="AS696" s="379">
        <v>1.6916666666666667</v>
      </c>
      <c r="AT696" s="134" t="s">
        <v>20486</v>
      </c>
      <c r="AU696" s="416">
        <v>1.8909722222222223</v>
      </c>
      <c r="AV696" s="128" t="s">
        <v>20487</v>
      </c>
      <c r="AW696" s="379">
        <v>1.7</v>
      </c>
      <c r="AX696" s="379">
        <v>1.4659722222222222</v>
      </c>
      <c r="AY696" s="416">
        <v>1.0284722222222222</v>
      </c>
      <c r="BA696" s="128" t="s">
        <v>20488</v>
      </c>
      <c r="BB696" s="134" t="s">
        <v>20489</v>
      </c>
      <c r="BC696" s="141" t="s">
        <v>20490</v>
      </c>
      <c r="BD696" s="379">
        <v>1.695138888888889</v>
      </c>
      <c r="BE696" s="416">
        <v>1.6395833333333334</v>
      </c>
      <c r="BF696" s="141"/>
      <c r="BG696" s="141"/>
      <c r="BH696" s="141"/>
    </row>
    <row r="697">
      <c r="A697" s="122">
        <f t="shared" si="3"/>
        <v>0</v>
      </c>
      <c r="B697" s="122">
        <f t="shared" si="4"/>
        <v>0</v>
      </c>
      <c r="C697" s="122">
        <f t="shared" si="5"/>
        <v>0</v>
      </c>
      <c r="D697" s="122">
        <f t="shared" si="6"/>
        <v>0</v>
      </c>
      <c r="E697" s="122">
        <f t="shared" si="2"/>
        <v>464</v>
      </c>
      <c r="F697" s="135" t="s">
        <v>20491</v>
      </c>
      <c r="H697" s="135" t="s">
        <v>20492</v>
      </c>
      <c r="I697" s="135" t="s">
        <v>20493</v>
      </c>
      <c r="J697" s="135" t="s">
        <v>20494</v>
      </c>
      <c r="L697" s="175" t="s">
        <v>20495</v>
      </c>
      <c r="M697" s="175" t="s">
        <v>20496</v>
      </c>
      <c r="N697" s="169" t="s">
        <v>20497</v>
      </c>
      <c r="O697" s="123" t="s">
        <v>20498</v>
      </c>
      <c r="P697" s="391">
        <v>1.5368055555555555</v>
      </c>
      <c r="Q697" s="391">
        <v>1.4854166666666666</v>
      </c>
      <c r="R697" s="391">
        <v>1.5354166666666667</v>
      </c>
      <c r="S697" s="391">
        <v>1.976388888888889</v>
      </c>
      <c r="T697" s="391">
        <v>2.1013888888888888</v>
      </c>
      <c r="U697" s="391">
        <v>1.8916666666666666</v>
      </c>
      <c r="V697" s="391">
        <v>1.8916666666666666</v>
      </c>
      <c r="W697" s="391">
        <v>1.1368055555555556</v>
      </c>
      <c r="X697" s="391">
        <v>2.0145833333333334</v>
      </c>
      <c r="Y697" s="391">
        <v>1.925</v>
      </c>
      <c r="Z697" s="391">
        <v>1.38125</v>
      </c>
      <c r="AA697" s="128" t="s">
        <v>20499</v>
      </c>
      <c r="AB697" s="134" t="s">
        <v>20500</v>
      </c>
      <c r="AC697" s="416">
        <v>1.7722222222222221</v>
      </c>
      <c r="AD697" s="147" t="s">
        <v>20501</v>
      </c>
      <c r="AE697" s="379">
        <v>2.1944444444444446</v>
      </c>
      <c r="AF697" s="134" t="s">
        <v>20502</v>
      </c>
      <c r="AG697" s="379">
        <v>1.820138888888889</v>
      </c>
      <c r="AH697" s="416">
        <v>1.9701388888888889</v>
      </c>
      <c r="AI697" s="391">
        <v>1.9458333333333333</v>
      </c>
      <c r="AJ697" s="393">
        <v>1.4590277777777778</v>
      </c>
      <c r="AK697" s="134" t="s">
        <v>20503</v>
      </c>
      <c r="AL697" s="134" t="s">
        <v>20504</v>
      </c>
      <c r="AM697" s="140">
        <v>0.32430555555555557</v>
      </c>
      <c r="AN697" s="130">
        <v>0.6909722222222222</v>
      </c>
      <c r="AO697" s="379">
        <v>1.7319444444444445</v>
      </c>
      <c r="AP697" s="128" t="s">
        <v>20505</v>
      </c>
      <c r="AQ697" s="128" t="s">
        <v>20506</v>
      </c>
      <c r="AR697" s="416">
        <v>1.7138888888888888</v>
      </c>
      <c r="AS697" s="134" t="s">
        <v>20507</v>
      </c>
      <c r="AT697" s="379">
        <v>1.7694444444444444</v>
      </c>
      <c r="AU697" s="128" t="s">
        <v>20508</v>
      </c>
      <c r="AV697" s="393">
        <v>1.6722222222222223</v>
      </c>
      <c r="AW697" s="134" t="s">
        <v>20509</v>
      </c>
      <c r="AX697" s="134" t="s">
        <v>20510</v>
      </c>
      <c r="AY697" s="128" t="s">
        <v>862</v>
      </c>
      <c r="BA697" s="416">
        <v>1.2652777777777777</v>
      </c>
      <c r="BB697" s="379">
        <v>1.3486111111111112</v>
      </c>
      <c r="BC697" s="422">
        <v>1.5145833333333334</v>
      </c>
      <c r="BD697" s="134" t="s">
        <v>20511</v>
      </c>
      <c r="BE697" s="128" t="s">
        <v>20512</v>
      </c>
      <c r="BF697" s="422"/>
      <c r="BG697" s="422"/>
      <c r="BH697" s="422"/>
    </row>
    <row r="698">
      <c r="A698" s="122">
        <f t="shared" si="3"/>
        <v>0</v>
      </c>
      <c r="B698" s="122">
        <f t="shared" si="4"/>
        <v>0</v>
      </c>
      <c r="C698" s="122">
        <f t="shared" si="5"/>
        <v>0</v>
      </c>
      <c r="D698" s="122">
        <f t="shared" si="6"/>
        <v>0</v>
      </c>
      <c r="E698" s="122">
        <f t="shared" si="2"/>
        <v>505</v>
      </c>
      <c r="F698" s="135">
        <v>232.0</v>
      </c>
      <c r="H698" s="135">
        <v>232.0</v>
      </c>
      <c r="I698" s="135">
        <v>232.0</v>
      </c>
      <c r="J698" s="135">
        <v>232.0</v>
      </c>
      <c r="L698" s="175" t="s">
        <v>20513</v>
      </c>
      <c r="M698" s="175" t="s">
        <v>20514</v>
      </c>
      <c r="N698" s="169" t="s">
        <v>20515</v>
      </c>
      <c r="O698" s="123" t="s">
        <v>661</v>
      </c>
      <c r="P698" s="138" t="s">
        <v>20516</v>
      </c>
      <c r="Q698" s="138" t="s">
        <v>20517</v>
      </c>
      <c r="R698" s="138" t="s">
        <v>20518</v>
      </c>
      <c r="S698" s="138" t="s">
        <v>20519</v>
      </c>
      <c r="T698" s="138" t="s">
        <v>20520</v>
      </c>
      <c r="U698" s="138" t="s">
        <v>20521</v>
      </c>
      <c r="V698" s="138" t="s">
        <v>20521</v>
      </c>
      <c r="W698" s="138" t="s">
        <v>20522</v>
      </c>
      <c r="X698" s="138" t="s">
        <v>20523</v>
      </c>
      <c r="Y698" s="138" t="s">
        <v>20524</v>
      </c>
      <c r="Z698" s="138" t="s">
        <v>20525</v>
      </c>
      <c r="AA698" s="393">
        <v>2.0722222222222224</v>
      </c>
      <c r="AB698" s="379">
        <v>1.9965277777777777</v>
      </c>
      <c r="AC698" s="128" t="s">
        <v>20526</v>
      </c>
      <c r="AD698" s="415">
        <v>1.93125</v>
      </c>
      <c r="AE698" s="134" t="s">
        <v>20527</v>
      </c>
      <c r="AF698" s="379">
        <v>1.8270833333333334</v>
      </c>
      <c r="AG698" s="134" t="s">
        <v>20528</v>
      </c>
      <c r="AH698" s="128" t="s">
        <v>20529</v>
      </c>
      <c r="AI698" s="138" t="s">
        <v>20289</v>
      </c>
      <c r="AJ698" s="128" t="s">
        <v>20530</v>
      </c>
      <c r="AK698" s="474">
        <v>0.04247685185185185</v>
      </c>
      <c r="AL698" s="379">
        <v>1.7472222222222222</v>
      </c>
      <c r="AM698" s="128" t="s">
        <v>20531</v>
      </c>
      <c r="AN698" s="134" t="s">
        <v>20532</v>
      </c>
      <c r="AO698" s="134" t="s">
        <v>20533</v>
      </c>
      <c r="AP698" s="416">
        <v>1.3576388888888888</v>
      </c>
      <c r="AQ698" s="416">
        <v>1.39375</v>
      </c>
      <c r="AR698" s="128" t="s">
        <v>20534</v>
      </c>
      <c r="AS698" s="379">
        <v>1.6972222222222222</v>
      </c>
      <c r="AT698" s="134" t="s">
        <v>20535</v>
      </c>
      <c r="AU698" s="416">
        <v>1.89375</v>
      </c>
      <c r="AV698" s="128" t="s">
        <v>20536</v>
      </c>
      <c r="AW698" s="379">
        <v>1.7013888888888888</v>
      </c>
      <c r="AX698" s="379">
        <v>1.4694444444444446</v>
      </c>
      <c r="AY698" s="416">
        <v>1.0298611111111111</v>
      </c>
      <c r="BA698" s="128" t="s">
        <v>20537</v>
      </c>
      <c r="BB698" s="134" t="s">
        <v>20538</v>
      </c>
      <c r="BC698" s="141" t="s">
        <v>20539</v>
      </c>
      <c r="BD698" s="379">
        <v>1.7027777777777777</v>
      </c>
      <c r="BE698" s="416">
        <v>1.6402777777777777</v>
      </c>
      <c r="BF698" s="141"/>
      <c r="BG698" s="141"/>
      <c r="BH698" s="141"/>
    </row>
    <row r="699">
      <c r="A699" s="122">
        <f t="shared" si="3"/>
        <v>0</v>
      </c>
      <c r="B699" s="122">
        <f t="shared" si="4"/>
        <v>0</v>
      </c>
      <c r="C699" s="122">
        <f t="shared" si="5"/>
        <v>0</v>
      </c>
      <c r="D699" s="122">
        <f t="shared" si="6"/>
        <v>0</v>
      </c>
      <c r="E699" s="122">
        <f t="shared" si="2"/>
        <v>357</v>
      </c>
      <c r="F699" s="135" t="s">
        <v>20540</v>
      </c>
      <c r="H699" s="135" t="s">
        <v>20541</v>
      </c>
      <c r="I699" s="135" t="s">
        <v>20542</v>
      </c>
      <c r="J699" s="135" t="s">
        <v>20543</v>
      </c>
      <c r="L699" s="175" t="s">
        <v>615</v>
      </c>
      <c r="M699" s="175" t="s">
        <v>20544</v>
      </c>
      <c r="N699" s="169" t="s">
        <v>20545</v>
      </c>
      <c r="O699" s="123" t="s">
        <v>20546</v>
      </c>
      <c r="P699" s="391">
        <v>1.5472222222222223</v>
      </c>
      <c r="Q699" s="391">
        <v>1.4916666666666667</v>
      </c>
      <c r="R699" s="391">
        <v>1.5409722222222222</v>
      </c>
      <c r="S699" s="391">
        <v>1.9784722222222222</v>
      </c>
      <c r="T699" s="391">
        <v>2.109027777777778</v>
      </c>
      <c r="U699" s="391">
        <v>1.9006944444444445</v>
      </c>
      <c r="V699" s="391">
        <v>1.9006944444444445</v>
      </c>
      <c r="W699" s="391">
        <v>1.1444444444444444</v>
      </c>
      <c r="X699" s="391">
        <v>2.0277777777777777</v>
      </c>
      <c r="Y699" s="391">
        <v>1.9284722222222221</v>
      </c>
      <c r="Z699" s="391">
        <v>1.382638888888889</v>
      </c>
      <c r="AA699" s="128" t="s">
        <v>20547</v>
      </c>
      <c r="AB699" s="134" t="s">
        <v>20548</v>
      </c>
      <c r="AC699" s="416">
        <v>1.7777777777777777</v>
      </c>
      <c r="AD699" s="147" t="s">
        <v>20549</v>
      </c>
      <c r="AE699" s="379">
        <v>2.203472222222222</v>
      </c>
      <c r="AF699" s="134" t="s">
        <v>20550</v>
      </c>
      <c r="AG699" s="379">
        <v>1.825</v>
      </c>
      <c r="AH699" s="416">
        <v>1.9715277777777778</v>
      </c>
      <c r="AI699" s="391">
        <v>1.948611111111111</v>
      </c>
      <c r="AJ699" s="393">
        <v>1.4680555555555554</v>
      </c>
      <c r="AK699" s="134" t="s">
        <v>20551</v>
      </c>
      <c r="AL699" s="134" t="s">
        <v>20552</v>
      </c>
      <c r="AM699" s="140">
        <v>0.3298611111111111</v>
      </c>
      <c r="AN699" s="130">
        <v>0.7027777777777777</v>
      </c>
      <c r="AO699" s="379">
        <v>1.7368055555555555</v>
      </c>
      <c r="AP699" s="128" t="s">
        <v>20553</v>
      </c>
      <c r="AQ699" s="128" t="s">
        <v>20554</v>
      </c>
      <c r="AR699" s="416">
        <v>1.7222222222222223</v>
      </c>
      <c r="AS699" s="134" t="s">
        <v>3554</v>
      </c>
      <c r="AT699" s="379">
        <v>1.7743055555555556</v>
      </c>
      <c r="AU699" s="128" t="s">
        <v>20555</v>
      </c>
      <c r="AV699" s="393">
        <v>1.675</v>
      </c>
      <c r="AW699" s="134" t="s">
        <v>20556</v>
      </c>
      <c r="AX699" s="134" t="s">
        <v>20557</v>
      </c>
      <c r="AY699" s="128" t="s">
        <v>20558</v>
      </c>
      <c r="BA699" s="416">
        <v>1.2666666666666666</v>
      </c>
      <c r="BB699" s="379">
        <v>1.3520833333333333</v>
      </c>
      <c r="BC699" s="422">
        <v>1.5173611111111112</v>
      </c>
      <c r="BD699" s="134" t="s">
        <v>20559</v>
      </c>
      <c r="BE699" s="128" t="s">
        <v>20560</v>
      </c>
      <c r="BF699" s="422"/>
      <c r="BG699" s="422"/>
      <c r="BH699" s="422"/>
    </row>
    <row r="700">
      <c r="A700" s="122">
        <f t="shared" si="3"/>
        <v>0</v>
      </c>
      <c r="B700" s="122">
        <f t="shared" si="4"/>
        <v>0</v>
      </c>
      <c r="C700" s="122">
        <f t="shared" si="5"/>
        <v>0</v>
      </c>
      <c r="D700" s="122">
        <f t="shared" si="6"/>
        <v>0</v>
      </c>
      <c r="E700" s="122">
        <f t="shared" si="2"/>
        <v>714</v>
      </c>
      <c r="F700" s="135" t="s">
        <v>20561</v>
      </c>
      <c r="H700" s="135" t="s">
        <v>20562</v>
      </c>
      <c r="I700" s="135" t="s">
        <v>20563</v>
      </c>
      <c r="J700" s="135" t="s">
        <v>20564</v>
      </c>
      <c r="L700" s="175" t="s">
        <v>20565</v>
      </c>
      <c r="M700" s="175" t="s">
        <v>20566</v>
      </c>
      <c r="N700" s="169" t="s">
        <v>20567</v>
      </c>
      <c r="O700" s="123" t="s">
        <v>1196</v>
      </c>
      <c r="P700" s="138" t="s">
        <v>20568</v>
      </c>
      <c r="Q700" s="138" t="s">
        <v>20569</v>
      </c>
      <c r="R700" s="138" t="s">
        <v>20570</v>
      </c>
      <c r="S700" s="138" t="s">
        <v>20571</v>
      </c>
      <c r="T700" s="138" t="s">
        <v>20572</v>
      </c>
      <c r="U700" s="138" t="s">
        <v>20573</v>
      </c>
      <c r="V700" s="138" t="s">
        <v>20573</v>
      </c>
      <c r="W700" s="138" t="s">
        <v>11203</v>
      </c>
      <c r="X700" s="138" t="s">
        <v>20574</v>
      </c>
      <c r="Y700" s="138" t="s">
        <v>20575</v>
      </c>
      <c r="Z700" s="138" t="s">
        <v>20576</v>
      </c>
      <c r="AA700" s="393">
        <v>2.0770833333333334</v>
      </c>
      <c r="AB700" s="379">
        <v>2.001388888888889</v>
      </c>
      <c r="AC700" s="128" t="s">
        <v>20577</v>
      </c>
      <c r="AD700" s="415">
        <v>1.9354166666666666</v>
      </c>
      <c r="AE700" s="134" t="s">
        <v>20578</v>
      </c>
      <c r="AF700" s="379">
        <v>1.8333333333333333</v>
      </c>
      <c r="AG700" s="134" t="s">
        <v>20579</v>
      </c>
      <c r="AH700" s="128" t="s">
        <v>20580</v>
      </c>
      <c r="AI700" s="138" t="s">
        <v>20337</v>
      </c>
      <c r="AJ700" s="128" t="s">
        <v>20581</v>
      </c>
      <c r="AK700" s="474">
        <v>0.042673611111111114</v>
      </c>
      <c r="AL700" s="379">
        <v>1.7506944444444446</v>
      </c>
      <c r="AM700" s="128" t="s">
        <v>20582</v>
      </c>
      <c r="AN700" s="134" t="s">
        <v>20583</v>
      </c>
      <c r="AO700" s="134" t="s">
        <v>20584</v>
      </c>
      <c r="AP700" s="416">
        <v>1.3597222222222223</v>
      </c>
      <c r="AQ700" s="416">
        <v>1.395138888888889</v>
      </c>
      <c r="AR700" s="128" t="s">
        <v>20585</v>
      </c>
      <c r="AS700" s="379">
        <v>1.698611111111111</v>
      </c>
      <c r="AT700" s="134" t="s">
        <v>20586</v>
      </c>
      <c r="AU700" s="416">
        <v>1.8972222222222221</v>
      </c>
      <c r="AV700" s="128" t="s">
        <v>20587</v>
      </c>
      <c r="AW700" s="379">
        <v>1.7083333333333333</v>
      </c>
      <c r="AX700" s="379">
        <v>1.4736111111111112</v>
      </c>
      <c r="AY700" s="416">
        <v>1.0305555555555554</v>
      </c>
      <c r="BA700" s="128" t="s">
        <v>8685</v>
      </c>
      <c r="BB700" s="134" t="s">
        <v>20588</v>
      </c>
      <c r="BC700" s="141" t="s">
        <v>20589</v>
      </c>
      <c r="BD700" s="379">
        <v>1.7125</v>
      </c>
      <c r="BE700" s="416">
        <v>1.6458333333333333</v>
      </c>
      <c r="BF700" s="141"/>
      <c r="BG700" s="141"/>
      <c r="BH700" s="141"/>
    </row>
    <row r="701">
      <c r="A701" s="122">
        <f t="shared" si="3"/>
        <v>0</v>
      </c>
      <c r="B701" s="122">
        <f t="shared" si="4"/>
        <v>0</v>
      </c>
      <c r="C701" s="122">
        <f t="shared" si="5"/>
        <v>0</v>
      </c>
      <c r="D701" s="122">
        <f t="shared" si="6"/>
        <v>0</v>
      </c>
      <c r="E701" s="122">
        <f t="shared" si="2"/>
        <v>352</v>
      </c>
      <c r="F701" s="135">
        <v>233.0</v>
      </c>
      <c r="H701" s="135">
        <v>233.0</v>
      </c>
      <c r="I701" s="135">
        <v>233.0</v>
      </c>
      <c r="J701" s="135">
        <v>233.0</v>
      </c>
      <c r="L701" s="175" t="s">
        <v>20590</v>
      </c>
      <c r="M701" s="175" t="s">
        <v>20591</v>
      </c>
      <c r="N701" s="169" t="s">
        <v>615</v>
      </c>
      <c r="O701" s="123" t="s">
        <v>20592</v>
      </c>
      <c r="P701" s="391">
        <v>1.55</v>
      </c>
      <c r="Q701" s="391">
        <v>1.49375</v>
      </c>
      <c r="R701" s="391">
        <v>1.5472222222222223</v>
      </c>
      <c r="S701" s="391">
        <v>1.98125</v>
      </c>
      <c r="T701" s="391">
        <v>2.120833333333333</v>
      </c>
      <c r="U701" s="391">
        <v>1.9090277777777778</v>
      </c>
      <c r="V701" s="391">
        <v>1.9090277777777778</v>
      </c>
      <c r="W701" s="391">
        <v>1.1527777777777777</v>
      </c>
      <c r="X701" s="391">
        <v>2.029166666666667</v>
      </c>
      <c r="Y701" s="391">
        <v>1.9326388888888888</v>
      </c>
      <c r="Z701" s="391">
        <v>1.3895833333333334</v>
      </c>
      <c r="AA701" s="128" t="s">
        <v>20593</v>
      </c>
      <c r="AB701" s="134" t="s">
        <v>20594</v>
      </c>
      <c r="AC701" s="416">
        <v>1.7847222222222223</v>
      </c>
      <c r="AD701" s="147" t="s">
        <v>20595</v>
      </c>
      <c r="AE701" s="379">
        <v>2.2104166666666667</v>
      </c>
      <c r="AF701" s="134" t="s">
        <v>20596</v>
      </c>
      <c r="AG701" s="379">
        <v>1.832638888888889</v>
      </c>
      <c r="AH701" s="416">
        <v>1.9743055555555555</v>
      </c>
      <c r="AI701" s="391">
        <v>1.9520833333333334</v>
      </c>
      <c r="AJ701" s="393">
        <v>1.4708333333333334</v>
      </c>
      <c r="AK701" s="134" t="s">
        <v>20597</v>
      </c>
      <c r="AL701" s="134" t="s">
        <v>20598</v>
      </c>
      <c r="AM701" s="140">
        <v>0.33125</v>
      </c>
      <c r="AN701" s="130">
        <v>0.7069444444444445</v>
      </c>
      <c r="AO701" s="379">
        <v>1.7409722222222221</v>
      </c>
      <c r="AP701" s="128" t="s">
        <v>20599</v>
      </c>
      <c r="AQ701" s="128" t="s">
        <v>20600</v>
      </c>
      <c r="AR701" s="416">
        <v>1.7277777777777779</v>
      </c>
      <c r="AS701" s="134" t="s">
        <v>20601</v>
      </c>
      <c r="AT701" s="379">
        <v>1.7840277777777778</v>
      </c>
      <c r="AU701" s="128" t="s">
        <v>20602</v>
      </c>
      <c r="AV701" s="393">
        <v>1.6770833333333333</v>
      </c>
      <c r="AW701" s="134" t="s">
        <v>20603</v>
      </c>
      <c r="AX701" s="134" t="s">
        <v>20604</v>
      </c>
      <c r="AY701" s="128" t="s">
        <v>20605</v>
      </c>
      <c r="BA701" s="416">
        <v>1.2708333333333333</v>
      </c>
      <c r="BB701" s="379">
        <v>1.35625</v>
      </c>
      <c r="BC701" s="422">
        <v>1.525</v>
      </c>
      <c r="BD701" s="134" t="s">
        <v>20606</v>
      </c>
      <c r="BE701" s="128" t="s">
        <v>20607</v>
      </c>
      <c r="BF701" s="422"/>
      <c r="BG701" s="422"/>
      <c r="BH701" s="422"/>
    </row>
    <row r="702">
      <c r="A702" s="122">
        <f t="shared" si="3"/>
        <v>0</v>
      </c>
      <c r="B702" s="122">
        <f t="shared" si="4"/>
        <v>0</v>
      </c>
      <c r="C702" s="122">
        <f t="shared" si="5"/>
        <v>0</v>
      </c>
      <c r="D702" s="122">
        <f t="shared" si="6"/>
        <v>0</v>
      </c>
      <c r="E702" s="122">
        <f t="shared" si="2"/>
        <v>582</v>
      </c>
      <c r="F702" s="135" t="s">
        <v>20608</v>
      </c>
      <c r="H702" s="135" t="s">
        <v>20609</v>
      </c>
      <c r="I702" s="135" t="s">
        <v>20610</v>
      </c>
      <c r="J702" s="135" t="s">
        <v>20611</v>
      </c>
      <c r="L702" s="175" t="s">
        <v>20612</v>
      </c>
      <c r="M702" s="175" t="s">
        <v>20613</v>
      </c>
      <c r="N702" s="169" t="s">
        <v>20614</v>
      </c>
      <c r="O702" s="123" t="s">
        <v>661</v>
      </c>
      <c r="P702" s="138" t="s">
        <v>20615</v>
      </c>
      <c r="Q702" s="138" t="s">
        <v>20616</v>
      </c>
      <c r="R702" s="138" t="s">
        <v>20617</v>
      </c>
      <c r="S702" s="138" t="s">
        <v>20618</v>
      </c>
      <c r="T702" s="138" t="s">
        <v>20619</v>
      </c>
      <c r="U702" s="138" t="s">
        <v>20620</v>
      </c>
      <c r="V702" s="138" t="s">
        <v>20620</v>
      </c>
      <c r="W702" s="138" t="s">
        <v>20621</v>
      </c>
      <c r="X702" s="138" t="s">
        <v>20622</v>
      </c>
      <c r="Y702" s="138" t="s">
        <v>20623</v>
      </c>
      <c r="Z702" s="138" t="s">
        <v>20624</v>
      </c>
      <c r="AA702" s="393">
        <v>2.08125</v>
      </c>
      <c r="AB702" s="379">
        <v>2.004166666666667</v>
      </c>
      <c r="AC702" s="128" t="s">
        <v>20625</v>
      </c>
      <c r="AD702" s="415">
        <v>1.9416666666666667</v>
      </c>
      <c r="AE702" s="379">
        <v>2.213888888888889</v>
      </c>
      <c r="AF702" s="379">
        <v>1.8395833333333333</v>
      </c>
      <c r="AG702" s="134" t="s">
        <v>20626</v>
      </c>
      <c r="AH702" s="128" t="s">
        <v>20627</v>
      </c>
      <c r="AI702" s="138" t="s">
        <v>20381</v>
      </c>
      <c r="AJ702" s="128" t="s">
        <v>20628</v>
      </c>
      <c r="AK702" s="474">
        <v>0.04293981481481481</v>
      </c>
      <c r="AL702" s="379">
        <v>1.7555555555555555</v>
      </c>
      <c r="AM702" s="128" t="s">
        <v>20629</v>
      </c>
      <c r="AN702" s="134" t="s">
        <v>20630</v>
      </c>
      <c r="AO702" s="134" t="s">
        <v>20631</v>
      </c>
      <c r="AP702" s="416">
        <v>1.3722222222222222</v>
      </c>
      <c r="AQ702" s="416">
        <v>1.3958333333333333</v>
      </c>
      <c r="AR702" s="128" t="s">
        <v>20632</v>
      </c>
      <c r="AS702" s="379">
        <v>1.6993055555555556</v>
      </c>
      <c r="AT702" s="134" t="s">
        <v>20633</v>
      </c>
      <c r="AU702" s="416">
        <v>1.9006944444444445</v>
      </c>
      <c r="AV702" s="128" t="s">
        <v>20634</v>
      </c>
      <c r="AW702" s="379">
        <v>1.7125</v>
      </c>
      <c r="AX702" s="379">
        <v>1.4770833333333333</v>
      </c>
      <c r="AY702" s="416">
        <v>1.0416666666666667</v>
      </c>
      <c r="BA702" s="128" t="s">
        <v>20635</v>
      </c>
      <c r="BB702" s="134" t="s">
        <v>20636</v>
      </c>
      <c r="BC702" s="141" t="s">
        <v>653</v>
      </c>
      <c r="BD702" s="379">
        <v>1.7194444444444446</v>
      </c>
      <c r="BE702" s="416">
        <v>1.648611111111111</v>
      </c>
      <c r="BF702" s="141"/>
      <c r="BG702" s="141"/>
      <c r="BH702" s="141"/>
    </row>
    <row r="703">
      <c r="A703" s="122">
        <f t="shared" si="3"/>
        <v>0</v>
      </c>
      <c r="B703" s="122">
        <f t="shared" si="4"/>
        <v>0</v>
      </c>
      <c r="C703" s="122">
        <f t="shared" si="5"/>
        <v>0</v>
      </c>
      <c r="D703" s="122">
        <f t="shared" si="6"/>
        <v>0</v>
      </c>
      <c r="E703" s="122">
        <f t="shared" si="2"/>
        <v>509</v>
      </c>
      <c r="F703" s="135" t="s">
        <v>20637</v>
      </c>
      <c r="H703" s="135" t="s">
        <v>20638</v>
      </c>
      <c r="I703" s="135" t="s">
        <v>20639</v>
      </c>
      <c r="J703" s="135" t="s">
        <v>20640</v>
      </c>
      <c r="L703" s="175" t="s">
        <v>20641</v>
      </c>
      <c r="M703" s="175" t="s">
        <v>20642</v>
      </c>
      <c r="N703" s="169" t="s">
        <v>661</v>
      </c>
      <c r="O703" s="123" t="s">
        <v>20643</v>
      </c>
      <c r="P703" s="391">
        <v>1.5527777777777778</v>
      </c>
      <c r="Q703" s="391">
        <v>1.4986111111111111</v>
      </c>
      <c r="R703" s="391">
        <v>1.5555555555555556</v>
      </c>
      <c r="S703" s="391">
        <v>1.9854166666666666</v>
      </c>
      <c r="T703" s="391">
        <v>2.1284722222222223</v>
      </c>
      <c r="U703" s="391">
        <v>1.9152777777777779</v>
      </c>
      <c r="V703" s="391">
        <v>1.9152777777777779</v>
      </c>
      <c r="W703" s="391">
        <v>1.1534722222222222</v>
      </c>
      <c r="X703" s="391">
        <v>2.0375</v>
      </c>
      <c r="Y703" s="391">
        <v>1.9381944444444446</v>
      </c>
      <c r="Z703" s="391">
        <v>1.395138888888889</v>
      </c>
      <c r="AA703" s="128" t="s">
        <v>20644</v>
      </c>
      <c r="AB703" s="134" t="s">
        <v>20645</v>
      </c>
      <c r="AC703" s="416">
        <v>1.7930555555555556</v>
      </c>
      <c r="AD703" s="147" t="s">
        <v>20646</v>
      </c>
      <c r="AE703" s="134" t="s">
        <v>20647</v>
      </c>
      <c r="AF703" s="134" t="s">
        <v>20648</v>
      </c>
      <c r="AG703" s="379">
        <v>1.8368055555555556</v>
      </c>
      <c r="AH703" s="416">
        <v>1.9756944444444444</v>
      </c>
      <c r="AI703" s="391">
        <v>1.9638888888888888</v>
      </c>
      <c r="AJ703" s="393">
        <v>1.4756944444444444</v>
      </c>
      <c r="AK703" s="134" t="s">
        <v>20649</v>
      </c>
      <c r="AL703" s="134" t="s">
        <v>20650</v>
      </c>
      <c r="AM703" s="140">
        <v>0.3402777777777778</v>
      </c>
      <c r="AN703" s="130">
        <v>0.7180555555555556</v>
      </c>
      <c r="AO703" s="379">
        <v>1.7444444444444445</v>
      </c>
      <c r="AP703" s="128" t="s">
        <v>20651</v>
      </c>
      <c r="AQ703" s="128" t="s">
        <v>20652</v>
      </c>
      <c r="AR703" s="416">
        <v>1.729861111111111</v>
      </c>
      <c r="AS703" s="134" t="s">
        <v>20653</v>
      </c>
      <c r="AT703" s="379">
        <v>1.8</v>
      </c>
      <c r="AU703" s="128" t="s">
        <v>20654</v>
      </c>
      <c r="AV703" s="393">
        <v>1.6784722222222221</v>
      </c>
      <c r="AW703" s="134" t="s">
        <v>20655</v>
      </c>
      <c r="AX703" s="134" t="s">
        <v>20656</v>
      </c>
      <c r="AY703" s="128" t="s">
        <v>20657</v>
      </c>
      <c r="BA703" s="416">
        <v>1.2715277777777778</v>
      </c>
      <c r="BB703" s="379">
        <v>1.3597222222222223</v>
      </c>
      <c r="BC703" s="422">
        <v>1.5298611111111111</v>
      </c>
      <c r="BD703" s="134" t="s">
        <v>20658</v>
      </c>
      <c r="BE703" s="128" t="s">
        <v>20659</v>
      </c>
      <c r="BF703" s="422"/>
      <c r="BG703" s="422"/>
      <c r="BH703" s="422"/>
    </row>
    <row r="704">
      <c r="A704" s="122">
        <f t="shared" si="3"/>
        <v>0</v>
      </c>
      <c r="B704" s="122">
        <f t="shared" si="4"/>
        <v>0</v>
      </c>
      <c r="C704" s="122">
        <f t="shared" si="5"/>
        <v>0</v>
      </c>
      <c r="D704" s="122">
        <f t="shared" si="6"/>
        <v>0</v>
      </c>
      <c r="E704" s="122">
        <f t="shared" si="2"/>
        <v>487</v>
      </c>
      <c r="F704" s="135">
        <v>234.0</v>
      </c>
      <c r="H704" s="135">
        <v>234.0</v>
      </c>
      <c r="I704" s="135">
        <v>234.0</v>
      </c>
      <c r="J704" s="135">
        <v>234.0</v>
      </c>
      <c r="L704" s="175" t="s">
        <v>20660</v>
      </c>
      <c r="M704" s="175" t="s">
        <v>20661</v>
      </c>
      <c r="N704" s="169" t="s">
        <v>20662</v>
      </c>
      <c r="O704" s="123" t="s">
        <v>20663</v>
      </c>
      <c r="P704" s="138" t="s">
        <v>20664</v>
      </c>
      <c r="Q704" s="138" t="s">
        <v>20665</v>
      </c>
      <c r="R704" s="138" t="s">
        <v>20666</v>
      </c>
      <c r="S704" s="138" t="s">
        <v>20667</v>
      </c>
      <c r="T704" s="138" t="s">
        <v>20668</v>
      </c>
      <c r="U704" s="138" t="s">
        <v>20669</v>
      </c>
      <c r="V704" s="138" t="s">
        <v>20669</v>
      </c>
      <c r="W704" s="138" t="s">
        <v>20670</v>
      </c>
      <c r="X704" s="138" t="s">
        <v>20671</v>
      </c>
      <c r="Y704" s="138" t="s">
        <v>20672</v>
      </c>
      <c r="Z704" s="138" t="s">
        <v>20673</v>
      </c>
      <c r="AA704" s="393">
        <v>2.0861111111111112</v>
      </c>
      <c r="AB704" s="379">
        <v>2.009027777777778</v>
      </c>
      <c r="AC704" s="128" t="s">
        <v>20674</v>
      </c>
      <c r="AD704" s="415">
        <v>1.945138888888889</v>
      </c>
      <c r="AE704" s="379">
        <v>2.2159722222222222</v>
      </c>
      <c r="AF704" s="379">
        <v>1.8423611111111111</v>
      </c>
      <c r="AG704" s="134" t="s">
        <v>20675</v>
      </c>
      <c r="AH704" s="128" t="s">
        <v>20676</v>
      </c>
      <c r="AI704" s="138" t="s">
        <v>3926</v>
      </c>
      <c r="AJ704" s="128" t="s">
        <v>20677</v>
      </c>
      <c r="AK704" s="474">
        <v>0.04303240740740741</v>
      </c>
      <c r="AL704" s="379">
        <v>1.7590277777777779</v>
      </c>
      <c r="AM704" s="128" t="s">
        <v>20678</v>
      </c>
      <c r="AN704" s="134" t="s">
        <v>20679</v>
      </c>
      <c r="AO704" s="134" t="s">
        <v>20680</v>
      </c>
      <c r="AP704" s="416">
        <v>1.3736111111111111</v>
      </c>
      <c r="AQ704" s="416">
        <v>1.4006944444444445</v>
      </c>
      <c r="AR704" s="128" t="s">
        <v>20681</v>
      </c>
      <c r="AS704" s="379">
        <v>1.7013888888888888</v>
      </c>
      <c r="AT704" s="134" t="s">
        <v>20682</v>
      </c>
      <c r="AU704" s="416">
        <v>1.90625</v>
      </c>
      <c r="AV704" s="128" t="s">
        <v>20683</v>
      </c>
      <c r="AW704" s="379">
        <v>1.71875</v>
      </c>
      <c r="AX704" s="379">
        <v>1.4875</v>
      </c>
      <c r="AY704" s="416">
        <v>1.042361111111111</v>
      </c>
      <c r="BA704" s="128" t="s">
        <v>20684</v>
      </c>
      <c r="BB704" s="134" t="s">
        <v>12724</v>
      </c>
      <c r="BC704" s="141" t="s">
        <v>653</v>
      </c>
      <c r="BD704" s="379">
        <v>1.7319444444444445</v>
      </c>
      <c r="BE704" s="416">
        <v>1.6555555555555554</v>
      </c>
      <c r="BF704" s="141"/>
      <c r="BG704" s="141"/>
      <c r="BH704" s="141"/>
    </row>
    <row r="705">
      <c r="A705" s="122">
        <f t="shared" si="3"/>
        <v>0</v>
      </c>
      <c r="B705" s="122">
        <f t="shared" si="4"/>
        <v>0</v>
      </c>
      <c r="C705" s="122">
        <f t="shared" si="5"/>
        <v>0</v>
      </c>
      <c r="D705" s="122">
        <f t="shared" si="6"/>
        <v>0</v>
      </c>
      <c r="E705" s="122">
        <f t="shared" si="2"/>
        <v>352</v>
      </c>
      <c r="F705" s="135" t="s">
        <v>20685</v>
      </c>
      <c r="H705" s="135" t="s">
        <v>20686</v>
      </c>
      <c r="I705" s="135" t="s">
        <v>20687</v>
      </c>
      <c r="J705" s="135" t="s">
        <v>20688</v>
      </c>
      <c r="L705" s="175" t="s">
        <v>20689</v>
      </c>
      <c r="M705" s="175" t="s">
        <v>20690</v>
      </c>
      <c r="N705" s="169" t="s">
        <v>20691</v>
      </c>
      <c r="O705" s="123" t="s">
        <v>20692</v>
      </c>
      <c r="P705" s="391">
        <v>1.55625</v>
      </c>
      <c r="Q705" s="391">
        <v>1.5090277777777779</v>
      </c>
      <c r="R705" s="391">
        <v>1.5618055555555554</v>
      </c>
      <c r="S705" s="391">
        <v>1.9895833333333333</v>
      </c>
      <c r="T705" s="391">
        <v>2.1395833333333334</v>
      </c>
      <c r="U705" s="391">
        <v>1.9215277777777777</v>
      </c>
      <c r="V705" s="391">
        <v>1.9215277777777777</v>
      </c>
      <c r="W705" s="391">
        <v>1.1541666666666666</v>
      </c>
      <c r="X705" s="391">
        <v>2.047222222222222</v>
      </c>
      <c r="Y705" s="391">
        <v>1.94375</v>
      </c>
      <c r="Z705" s="391">
        <v>1.4027777777777777</v>
      </c>
      <c r="AA705" s="128" t="s">
        <v>20693</v>
      </c>
      <c r="AB705" s="134" t="s">
        <v>20694</v>
      </c>
      <c r="AC705" s="416">
        <v>1.801388888888889</v>
      </c>
      <c r="AD705" s="147" t="s">
        <v>20695</v>
      </c>
      <c r="AE705" s="134" t="s">
        <v>20696</v>
      </c>
      <c r="AF705" s="134" t="s">
        <v>20697</v>
      </c>
      <c r="AG705" s="379">
        <v>1.8430555555555554</v>
      </c>
      <c r="AH705" s="416">
        <v>1.9777777777777779</v>
      </c>
      <c r="AI705" s="391">
        <v>1.96875</v>
      </c>
      <c r="AJ705" s="393">
        <v>1.4805555555555556</v>
      </c>
      <c r="AK705" s="134" t="s">
        <v>20698</v>
      </c>
      <c r="AL705" s="134" t="s">
        <v>20699</v>
      </c>
      <c r="AM705" s="140">
        <v>0.3486111111111111</v>
      </c>
      <c r="AN705" s="130">
        <v>0.7256944444444444</v>
      </c>
      <c r="AO705" s="379">
        <v>1.7486111111111111</v>
      </c>
      <c r="AP705" s="128" t="s">
        <v>20700</v>
      </c>
      <c r="AQ705" s="128" t="s">
        <v>20701</v>
      </c>
      <c r="AR705" s="416">
        <v>1.7361111111111112</v>
      </c>
      <c r="AS705" s="134" t="s">
        <v>20702</v>
      </c>
      <c r="AT705" s="379">
        <v>1.8125</v>
      </c>
      <c r="AU705" s="128" t="s">
        <v>724</v>
      </c>
      <c r="AV705" s="393">
        <v>1.6805555555555556</v>
      </c>
      <c r="AW705" s="134" t="s">
        <v>20703</v>
      </c>
      <c r="AX705" s="134" t="s">
        <v>20704</v>
      </c>
      <c r="AY705" s="128" t="s">
        <v>20705</v>
      </c>
      <c r="BA705" s="416">
        <v>1.2729166666666667</v>
      </c>
      <c r="BB705" s="379">
        <v>1.3631944444444444</v>
      </c>
      <c r="BC705" s="422">
        <v>1.53125</v>
      </c>
      <c r="BD705" s="134" t="s">
        <v>20706</v>
      </c>
      <c r="BE705" s="128" t="s">
        <v>20707</v>
      </c>
      <c r="BF705" s="422"/>
      <c r="BG705" s="422"/>
      <c r="BH705" s="422"/>
    </row>
    <row r="706">
      <c r="A706" s="122">
        <f t="shared" si="3"/>
        <v>0</v>
      </c>
      <c r="B706" s="122">
        <f t="shared" si="4"/>
        <v>0</v>
      </c>
      <c r="C706" s="122">
        <f t="shared" si="5"/>
        <v>0</v>
      </c>
      <c r="D706" s="122">
        <f t="shared" si="6"/>
        <v>0</v>
      </c>
      <c r="E706" s="122">
        <f t="shared" si="2"/>
        <v>646</v>
      </c>
      <c r="F706" s="135" t="s">
        <v>20708</v>
      </c>
      <c r="H706" s="135" t="s">
        <v>866</v>
      </c>
      <c r="I706" s="135" t="s">
        <v>20709</v>
      </c>
      <c r="J706" s="135" t="s">
        <v>20710</v>
      </c>
      <c r="L706" s="175" t="s">
        <v>20711</v>
      </c>
      <c r="M706" s="175" t="s">
        <v>20712</v>
      </c>
      <c r="N706" s="169" t="s">
        <v>20713</v>
      </c>
      <c r="O706" s="123" t="s">
        <v>20714</v>
      </c>
      <c r="P706" s="138" t="s">
        <v>20715</v>
      </c>
      <c r="Q706" s="138" t="s">
        <v>20716</v>
      </c>
      <c r="R706" s="138" t="s">
        <v>653</v>
      </c>
      <c r="S706" s="138" t="s">
        <v>20717</v>
      </c>
      <c r="T706" s="138" t="s">
        <v>20718</v>
      </c>
      <c r="U706" s="138" t="s">
        <v>20719</v>
      </c>
      <c r="V706" s="138" t="s">
        <v>20719</v>
      </c>
      <c r="W706" s="138" t="s">
        <v>20720</v>
      </c>
      <c r="X706" s="138" t="s">
        <v>876</v>
      </c>
      <c r="Y706" s="138" t="s">
        <v>7373</v>
      </c>
      <c r="Z706" s="138" t="s">
        <v>20721</v>
      </c>
      <c r="AA706" s="393">
        <v>2.091666666666667</v>
      </c>
      <c r="AB706" s="379">
        <v>2.0166666666666666</v>
      </c>
      <c r="AC706" s="128" t="s">
        <v>20722</v>
      </c>
      <c r="AD706" s="415">
        <v>1.948611111111111</v>
      </c>
      <c r="AE706" s="379">
        <v>2.2243055555555555</v>
      </c>
      <c r="AF706" s="379">
        <v>1.8486111111111112</v>
      </c>
      <c r="AG706" s="134" t="s">
        <v>20723</v>
      </c>
      <c r="AH706" s="128" t="s">
        <v>20724</v>
      </c>
      <c r="AI706" s="138" t="s">
        <v>20480</v>
      </c>
      <c r="AJ706" s="128" t="s">
        <v>20725</v>
      </c>
      <c r="AK706" s="474">
        <v>0.04313657407407408</v>
      </c>
      <c r="AL706" s="379">
        <v>1.7625</v>
      </c>
      <c r="AM706" s="128" t="s">
        <v>20726</v>
      </c>
      <c r="AN706" s="134" t="s">
        <v>20727</v>
      </c>
      <c r="AO706" s="134" t="s">
        <v>20728</v>
      </c>
      <c r="AP706" s="416">
        <v>1.3791666666666667</v>
      </c>
      <c r="AQ706" s="416">
        <v>1.4083333333333334</v>
      </c>
      <c r="AR706" s="128" t="s">
        <v>20729</v>
      </c>
      <c r="AS706" s="379">
        <v>1.7055555555555555</v>
      </c>
      <c r="AT706" s="134" t="s">
        <v>20730</v>
      </c>
      <c r="AU706" s="416">
        <v>1.9145833333333333</v>
      </c>
      <c r="AV706" s="128" t="s">
        <v>876</v>
      </c>
      <c r="AW706" s="379">
        <v>1.7236111111111112</v>
      </c>
      <c r="AX706" s="379">
        <v>1.4972222222222222</v>
      </c>
      <c r="AY706" s="416">
        <v>1.0458333333333334</v>
      </c>
      <c r="BA706" s="128" t="s">
        <v>20731</v>
      </c>
      <c r="BB706" s="134" t="s">
        <v>20732</v>
      </c>
      <c r="BC706" s="141" t="s">
        <v>20733</v>
      </c>
      <c r="BD706" s="379">
        <v>1.742361111111111</v>
      </c>
      <c r="BE706" s="416">
        <v>1.6611111111111112</v>
      </c>
      <c r="BF706" s="141"/>
      <c r="BG706" s="141"/>
      <c r="BH706" s="141"/>
    </row>
    <row r="707">
      <c r="A707" s="122">
        <f t="shared" si="3"/>
        <v>0</v>
      </c>
      <c r="B707" s="122">
        <f t="shared" si="4"/>
        <v>0</v>
      </c>
      <c r="C707" s="122">
        <f t="shared" si="5"/>
        <v>0</v>
      </c>
      <c r="D707" s="122">
        <f t="shared" si="6"/>
        <v>0</v>
      </c>
      <c r="E707" s="122">
        <f t="shared" si="2"/>
        <v>392</v>
      </c>
      <c r="F707" s="135">
        <v>235.0</v>
      </c>
      <c r="H707" s="135">
        <v>235.0</v>
      </c>
      <c r="I707" s="135">
        <v>235.0</v>
      </c>
      <c r="J707" s="135">
        <v>235.0</v>
      </c>
      <c r="L707" s="175" t="s">
        <v>20734</v>
      </c>
      <c r="M707" s="175" t="s">
        <v>20735</v>
      </c>
      <c r="N707" s="169" t="s">
        <v>615</v>
      </c>
      <c r="O707" s="123" t="s">
        <v>20736</v>
      </c>
      <c r="P707" s="391">
        <v>1.5597222222222222</v>
      </c>
      <c r="Q707" s="391">
        <v>1.5152777777777777</v>
      </c>
      <c r="R707" s="391">
        <v>1.575</v>
      </c>
      <c r="S707" s="391">
        <v>1.9993055555555554</v>
      </c>
      <c r="T707" s="391">
        <v>2.1395833333333334</v>
      </c>
      <c r="U707" s="391">
        <v>1.93125</v>
      </c>
      <c r="V707" s="391">
        <v>1.93125</v>
      </c>
      <c r="W707" s="391">
        <v>1.1569444444444446</v>
      </c>
      <c r="X707" s="391">
        <v>2.0520833333333335</v>
      </c>
      <c r="Y707" s="391">
        <v>1.9472222222222222</v>
      </c>
      <c r="Z707" s="391">
        <v>1.4048611111111111</v>
      </c>
      <c r="AA707" s="128" t="s">
        <v>20737</v>
      </c>
      <c r="AB707" s="134" t="s">
        <v>20738</v>
      </c>
      <c r="AC707" s="416">
        <v>1.8090277777777777</v>
      </c>
      <c r="AD707" s="147" t="s">
        <v>20739</v>
      </c>
      <c r="AE707" s="134" t="s">
        <v>20740</v>
      </c>
      <c r="AF707" s="134" t="s">
        <v>20741</v>
      </c>
      <c r="AG707" s="379">
        <v>1.85</v>
      </c>
      <c r="AH707" s="416">
        <v>1.9819444444444445</v>
      </c>
      <c r="AI707" s="391">
        <v>1.9701388888888889</v>
      </c>
      <c r="AJ707" s="393">
        <v>1.4826388888888888</v>
      </c>
      <c r="AK707" s="134" t="s">
        <v>20742</v>
      </c>
      <c r="AL707" s="134" t="s">
        <v>20743</v>
      </c>
      <c r="AM707" s="140">
        <v>0.35138888888888886</v>
      </c>
      <c r="AN707" s="130">
        <v>0.7284722222222222</v>
      </c>
      <c r="AO707" s="379">
        <v>1.7527777777777778</v>
      </c>
      <c r="AP707" s="128" t="s">
        <v>20744</v>
      </c>
      <c r="AQ707" s="128" t="s">
        <v>20745</v>
      </c>
      <c r="AR707" s="416">
        <v>1.7451388888888888</v>
      </c>
      <c r="AS707" s="134" t="s">
        <v>20746</v>
      </c>
      <c r="AT707" s="379">
        <v>1.8159722222222223</v>
      </c>
      <c r="AU707" s="128" t="s">
        <v>20747</v>
      </c>
      <c r="AV707" s="393">
        <v>1.6854166666666666</v>
      </c>
      <c r="AW707" s="134" t="s">
        <v>20748</v>
      </c>
      <c r="AX707" s="134" t="s">
        <v>20749</v>
      </c>
      <c r="AY707" s="128" t="s">
        <v>20750</v>
      </c>
      <c r="BA707" s="416">
        <v>1.2756944444444445</v>
      </c>
      <c r="BB707" s="379">
        <v>1.3645833333333333</v>
      </c>
      <c r="BC707" s="422">
        <v>1.5326388888888889</v>
      </c>
      <c r="BD707" s="134" t="s">
        <v>4374</v>
      </c>
      <c r="BE707" s="128" t="s">
        <v>20751</v>
      </c>
      <c r="BF707" s="422"/>
      <c r="BG707" s="422"/>
      <c r="BH707" s="422"/>
    </row>
    <row r="708">
      <c r="A708" s="122">
        <f t="shared" si="3"/>
        <v>0</v>
      </c>
      <c r="B708" s="122">
        <f t="shared" si="4"/>
        <v>0</v>
      </c>
      <c r="C708" s="122">
        <f t="shared" si="5"/>
        <v>0</v>
      </c>
      <c r="D708" s="122">
        <f t="shared" si="6"/>
        <v>0</v>
      </c>
      <c r="E708" s="122">
        <f t="shared" si="2"/>
        <v>528</v>
      </c>
      <c r="F708" s="135" t="s">
        <v>20752</v>
      </c>
      <c r="H708" s="135" t="s">
        <v>20753</v>
      </c>
      <c r="I708" s="135" t="s">
        <v>20754</v>
      </c>
      <c r="J708" s="135" t="s">
        <v>20755</v>
      </c>
      <c r="L708" s="175" t="s">
        <v>20756</v>
      </c>
      <c r="M708" s="175" t="s">
        <v>20757</v>
      </c>
      <c r="N708" s="169" t="s">
        <v>20758</v>
      </c>
      <c r="O708" s="123" t="s">
        <v>20759</v>
      </c>
      <c r="P708" s="138" t="s">
        <v>20760</v>
      </c>
      <c r="Q708" s="138" t="s">
        <v>20761</v>
      </c>
      <c r="R708" s="138" t="s">
        <v>20762</v>
      </c>
      <c r="S708" s="138" t="s">
        <v>20763</v>
      </c>
      <c r="T708" s="138" t="s">
        <v>20764</v>
      </c>
      <c r="U708" s="138" t="s">
        <v>20765</v>
      </c>
      <c r="V708" s="138" t="s">
        <v>20765</v>
      </c>
      <c r="W708" s="138" t="s">
        <v>20766</v>
      </c>
      <c r="X708" s="138" t="s">
        <v>20767</v>
      </c>
      <c r="Y708" s="138" t="s">
        <v>20768</v>
      </c>
      <c r="Z708" s="138" t="s">
        <v>20769</v>
      </c>
      <c r="AA708" s="393">
        <v>2.0972222222222223</v>
      </c>
      <c r="AB708" s="379">
        <v>2.0256944444444445</v>
      </c>
      <c r="AC708" s="128" t="s">
        <v>20770</v>
      </c>
      <c r="AD708" s="415">
        <v>1.9569444444444444</v>
      </c>
      <c r="AE708" s="379">
        <v>2.227777777777778</v>
      </c>
      <c r="AF708" s="379">
        <v>1.8541666666666667</v>
      </c>
      <c r="AG708" s="134" t="s">
        <v>20771</v>
      </c>
      <c r="AH708" s="128" t="s">
        <v>20772</v>
      </c>
      <c r="AI708" s="138" t="s">
        <v>20529</v>
      </c>
      <c r="AJ708" s="128" t="s">
        <v>20773</v>
      </c>
      <c r="AK708" s="474">
        <v>0.043263888888888886</v>
      </c>
      <c r="AL708" s="379">
        <v>1.7694444444444444</v>
      </c>
      <c r="AM708" s="128" t="s">
        <v>20774</v>
      </c>
      <c r="AN708" s="134" t="s">
        <v>20775</v>
      </c>
      <c r="AO708" s="134" t="s">
        <v>20776</v>
      </c>
      <c r="AP708" s="416">
        <v>1.3909722222222223</v>
      </c>
      <c r="AQ708" s="416">
        <v>1.4104166666666667</v>
      </c>
      <c r="AR708" s="128" t="s">
        <v>20777</v>
      </c>
      <c r="AS708" s="379">
        <v>1.7083333333333333</v>
      </c>
      <c r="AT708" s="134" t="s">
        <v>20778</v>
      </c>
      <c r="AU708" s="416">
        <v>1.9152777777777779</v>
      </c>
      <c r="AV708" s="128" t="s">
        <v>20779</v>
      </c>
      <c r="AW708" s="379">
        <v>1.7305555555555556</v>
      </c>
      <c r="AX708" s="379">
        <v>1.5041666666666667</v>
      </c>
      <c r="AY708" s="416">
        <v>1.0486111111111112</v>
      </c>
      <c r="BA708" s="128" t="s">
        <v>20780</v>
      </c>
      <c r="BB708" s="134" t="s">
        <v>20781</v>
      </c>
      <c r="BC708" s="141" t="s">
        <v>20782</v>
      </c>
      <c r="BD708" s="379">
        <v>1.7458333333333333</v>
      </c>
      <c r="BE708" s="416">
        <v>1.6652777777777779</v>
      </c>
      <c r="BF708" s="141"/>
      <c r="BG708" s="141"/>
      <c r="BH708" s="141"/>
    </row>
    <row r="709">
      <c r="A709" s="122">
        <f t="shared" si="3"/>
        <v>0</v>
      </c>
      <c r="B709" s="122">
        <f t="shared" si="4"/>
        <v>0</v>
      </c>
      <c r="C709" s="122">
        <f t="shared" si="5"/>
        <v>0</v>
      </c>
      <c r="D709" s="122">
        <f t="shared" si="6"/>
        <v>0</v>
      </c>
      <c r="E709" s="122">
        <f t="shared" si="2"/>
        <v>429</v>
      </c>
      <c r="F709" s="135" t="s">
        <v>20783</v>
      </c>
      <c r="H709" s="135" t="s">
        <v>20784</v>
      </c>
      <c r="I709" s="135" t="s">
        <v>20785</v>
      </c>
      <c r="J709" s="135" t="s">
        <v>20786</v>
      </c>
      <c r="L709" s="175" t="s">
        <v>20787</v>
      </c>
      <c r="M709" s="175" t="s">
        <v>615</v>
      </c>
      <c r="N709" s="169" t="s">
        <v>661</v>
      </c>
      <c r="O709" s="123" t="s">
        <v>20788</v>
      </c>
      <c r="P709" s="391">
        <v>1.5645833333333334</v>
      </c>
      <c r="Q709" s="391">
        <v>1.5243055555555556</v>
      </c>
      <c r="R709" s="391">
        <v>1.5763888888888888</v>
      </c>
      <c r="S709" s="391">
        <v>2.0027777777777778</v>
      </c>
      <c r="T709" s="391">
        <v>2.15</v>
      </c>
      <c r="U709" s="391">
        <v>1.9430555555555555</v>
      </c>
      <c r="V709" s="391">
        <v>1.9430555555555555</v>
      </c>
      <c r="W709" s="391">
        <v>1.16875</v>
      </c>
      <c r="X709" s="391">
        <v>2.0548611111111112</v>
      </c>
      <c r="Y709" s="391">
        <v>1.9527777777777777</v>
      </c>
      <c r="Z709" s="391">
        <v>1.40625</v>
      </c>
      <c r="AA709" s="128" t="s">
        <v>20789</v>
      </c>
      <c r="AB709" s="134" t="s">
        <v>20790</v>
      </c>
      <c r="AC709" s="416">
        <v>1.8145833333333334</v>
      </c>
      <c r="AD709" s="147" t="s">
        <v>20791</v>
      </c>
      <c r="AE709" s="134" t="s">
        <v>20792</v>
      </c>
      <c r="AF709" s="134" t="s">
        <v>20793</v>
      </c>
      <c r="AG709" s="379">
        <v>1.854861111111111</v>
      </c>
      <c r="AH709" s="416">
        <v>1.9854166666666666</v>
      </c>
      <c r="AI709" s="391">
        <v>1.9715277777777778</v>
      </c>
      <c r="AJ709" s="393">
        <v>1.4868055555555555</v>
      </c>
      <c r="AK709" s="134" t="s">
        <v>20794</v>
      </c>
      <c r="AL709" s="134" t="s">
        <v>20795</v>
      </c>
      <c r="AM709" s="140">
        <v>0.3541666666666667</v>
      </c>
      <c r="AN709" s="130">
        <v>0.73125</v>
      </c>
      <c r="AO709" s="379">
        <v>1.7590277777777779</v>
      </c>
      <c r="AP709" s="128" t="s">
        <v>20796</v>
      </c>
      <c r="AQ709" s="128" t="s">
        <v>20797</v>
      </c>
      <c r="AR709" s="416">
        <v>1.7534722222222223</v>
      </c>
      <c r="AS709" s="134" t="s">
        <v>20798</v>
      </c>
      <c r="AT709" s="379">
        <v>1.8229166666666667</v>
      </c>
      <c r="AU709" s="128" t="s">
        <v>14148</v>
      </c>
      <c r="AV709" s="393">
        <v>1.6861111111111111</v>
      </c>
      <c r="AW709" s="134" t="s">
        <v>3926</v>
      </c>
      <c r="AX709" s="134" t="s">
        <v>20799</v>
      </c>
      <c r="AY709" s="128" t="s">
        <v>20800</v>
      </c>
      <c r="BA709" s="416">
        <v>1.2777777777777777</v>
      </c>
      <c r="BB709" s="379">
        <v>1.3736111111111111</v>
      </c>
      <c r="BC709" s="422">
        <v>1.5395833333333333</v>
      </c>
      <c r="BD709" s="134" t="s">
        <v>20801</v>
      </c>
      <c r="BE709" s="128" t="s">
        <v>20802</v>
      </c>
      <c r="BF709" s="422"/>
      <c r="BG709" s="422"/>
      <c r="BH709" s="422"/>
    </row>
    <row r="710">
      <c r="A710" s="122">
        <f t="shared" si="3"/>
        <v>0</v>
      </c>
      <c r="B710" s="122">
        <f t="shared" si="4"/>
        <v>0</v>
      </c>
      <c r="C710" s="122">
        <f t="shared" si="5"/>
        <v>0</v>
      </c>
      <c r="D710" s="122">
        <f t="shared" si="6"/>
        <v>0</v>
      </c>
      <c r="E710" s="122">
        <f t="shared" si="2"/>
        <v>621</v>
      </c>
      <c r="F710" s="135">
        <v>236.0</v>
      </c>
      <c r="H710" s="135">
        <v>236.0</v>
      </c>
      <c r="I710" s="135">
        <v>236.0</v>
      </c>
      <c r="J710" s="135">
        <v>236.0</v>
      </c>
      <c r="L710" s="175" t="s">
        <v>20803</v>
      </c>
      <c r="M710" s="175" t="s">
        <v>20804</v>
      </c>
      <c r="N710" s="169" t="s">
        <v>20805</v>
      </c>
      <c r="O710" s="123" t="s">
        <v>20806</v>
      </c>
      <c r="P710" s="138" t="s">
        <v>20807</v>
      </c>
      <c r="Q710" s="138" t="s">
        <v>20808</v>
      </c>
      <c r="R710" s="138" t="s">
        <v>20809</v>
      </c>
      <c r="S710" s="138" t="s">
        <v>20810</v>
      </c>
      <c r="T710" s="138" t="s">
        <v>20811</v>
      </c>
      <c r="U710" s="138" t="s">
        <v>20812</v>
      </c>
      <c r="V710" s="138" t="s">
        <v>20812</v>
      </c>
      <c r="W710" s="138" t="s">
        <v>20813</v>
      </c>
      <c r="X710" s="138" t="s">
        <v>20814</v>
      </c>
      <c r="Y710" s="138" t="s">
        <v>20815</v>
      </c>
      <c r="Z710" s="138" t="s">
        <v>20816</v>
      </c>
      <c r="AA710" s="393">
        <v>2.1034722222222224</v>
      </c>
      <c r="AB710" s="379">
        <v>2.0277777777777777</v>
      </c>
      <c r="AC710" s="128" t="s">
        <v>20817</v>
      </c>
      <c r="AD710" s="415">
        <v>1.9625</v>
      </c>
      <c r="AE710" s="379">
        <v>2.23125</v>
      </c>
      <c r="AF710" s="379">
        <v>1.8569444444444445</v>
      </c>
      <c r="AG710" s="134" t="s">
        <v>20818</v>
      </c>
      <c r="AH710" s="128" t="s">
        <v>20819</v>
      </c>
      <c r="AI710" s="138" t="s">
        <v>20580</v>
      </c>
      <c r="AJ710" s="128" t="s">
        <v>20820</v>
      </c>
      <c r="AK710" s="474">
        <v>0.043472222222222225</v>
      </c>
      <c r="AL710" s="379">
        <v>1.7743055555555556</v>
      </c>
      <c r="AM710" s="128" t="s">
        <v>20821</v>
      </c>
      <c r="AN710" s="134" t="s">
        <v>20822</v>
      </c>
      <c r="AO710" s="134" t="s">
        <v>20823</v>
      </c>
      <c r="AP710" s="416">
        <v>1.398611111111111</v>
      </c>
      <c r="AQ710" s="416">
        <v>1.4152777777777779</v>
      </c>
      <c r="AR710" s="128" t="s">
        <v>20824</v>
      </c>
      <c r="AS710" s="379">
        <v>1.7125</v>
      </c>
      <c r="AT710" s="134" t="s">
        <v>20825</v>
      </c>
      <c r="AU710" s="416">
        <v>1.9270833333333333</v>
      </c>
      <c r="AV710" s="128" t="s">
        <v>20826</v>
      </c>
      <c r="AW710" s="379">
        <v>1.7402777777777778</v>
      </c>
      <c r="AX710" s="379">
        <v>1.5097222222222222</v>
      </c>
      <c r="AY710" s="416">
        <v>1.05</v>
      </c>
      <c r="BA710" s="128" t="s">
        <v>20827</v>
      </c>
      <c r="BB710" s="134" t="s">
        <v>9145</v>
      </c>
      <c r="BC710" s="141" t="s">
        <v>20828</v>
      </c>
      <c r="BD710" s="379">
        <v>1.7458333333333333</v>
      </c>
      <c r="BE710" s="416">
        <v>1.6680555555555556</v>
      </c>
      <c r="BF710" s="141"/>
      <c r="BG710" s="141"/>
      <c r="BH710" s="141"/>
    </row>
    <row r="711">
      <c r="A711" s="122">
        <f t="shared" si="3"/>
        <v>0</v>
      </c>
      <c r="B711" s="122">
        <f t="shared" si="4"/>
        <v>0</v>
      </c>
      <c r="C711" s="122">
        <f t="shared" si="5"/>
        <v>0</v>
      </c>
      <c r="D711" s="122">
        <f t="shared" si="6"/>
        <v>0</v>
      </c>
      <c r="E711" s="122">
        <f t="shared" si="2"/>
        <v>358</v>
      </c>
      <c r="F711" s="135" t="s">
        <v>20829</v>
      </c>
      <c r="H711" s="135" t="s">
        <v>20830</v>
      </c>
      <c r="I711" s="135" t="s">
        <v>20831</v>
      </c>
      <c r="J711" s="135" t="s">
        <v>20832</v>
      </c>
      <c r="L711" s="175" t="s">
        <v>20833</v>
      </c>
      <c r="M711" s="175" t="s">
        <v>20834</v>
      </c>
      <c r="N711" s="169" t="s">
        <v>20835</v>
      </c>
      <c r="O711" s="123" t="s">
        <v>20836</v>
      </c>
      <c r="P711" s="391">
        <v>1.5673611111111112</v>
      </c>
      <c r="Q711" s="391">
        <v>1.5277777777777777</v>
      </c>
      <c r="R711" s="391">
        <v>1.5791666666666666</v>
      </c>
      <c r="S711" s="391">
        <v>2.004861111111111</v>
      </c>
      <c r="T711" s="391">
        <v>2.1534722222222222</v>
      </c>
      <c r="U711" s="391">
        <v>1.9458333333333333</v>
      </c>
      <c r="V711" s="391">
        <v>1.9458333333333333</v>
      </c>
      <c r="W711" s="391">
        <v>1.1784722222222221</v>
      </c>
      <c r="X711" s="391">
        <v>2.0659722222222223</v>
      </c>
      <c r="Y711" s="391">
        <v>1.9555555555555555</v>
      </c>
      <c r="Z711" s="391">
        <v>1.4145833333333333</v>
      </c>
      <c r="AA711" s="128" t="s">
        <v>20837</v>
      </c>
      <c r="AB711" s="134" t="s">
        <v>20838</v>
      </c>
      <c r="AC711" s="416">
        <v>1.8256944444444445</v>
      </c>
      <c r="AD711" s="147" t="s">
        <v>20839</v>
      </c>
      <c r="AE711" s="134" t="s">
        <v>20840</v>
      </c>
      <c r="AF711" s="134" t="s">
        <v>20841</v>
      </c>
      <c r="AG711" s="379">
        <v>1.8583333333333334</v>
      </c>
      <c r="AH711" s="416">
        <v>1.9902777777777778</v>
      </c>
      <c r="AI711" s="391">
        <v>1.9743055555555555</v>
      </c>
      <c r="AJ711" s="393">
        <v>1.4881944444444444</v>
      </c>
      <c r="AK711" s="134" t="s">
        <v>20842</v>
      </c>
      <c r="AL711" s="134" t="s">
        <v>20843</v>
      </c>
      <c r="AM711" s="140">
        <v>0.36180555555555555</v>
      </c>
      <c r="AN711" s="130">
        <v>0.7388888888888889</v>
      </c>
      <c r="AO711" s="379">
        <v>1.7625</v>
      </c>
      <c r="AP711" s="128" t="s">
        <v>20844</v>
      </c>
      <c r="AQ711" s="128" t="s">
        <v>20845</v>
      </c>
      <c r="AR711" s="416">
        <v>1.7583333333333333</v>
      </c>
      <c r="AS711" s="134" t="s">
        <v>20846</v>
      </c>
      <c r="AT711" s="379">
        <v>1.836111111111111</v>
      </c>
      <c r="AU711" s="128" t="s">
        <v>20847</v>
      </c>
      <c r="AV711" s="393">
        <v>1.6868055555555554</v>
      </c>
      <c r="AW711" s="134" t="s">
        <v>20848</v>
      </c>
      <c r="AX711" s="134" t="s">
        <v>20849</v>
      </c>
      <c r="AY711" s="128" t="s">
        <v>20850</v>
      </c>
      <c r="BA711" s="416">
        <v>1.2784722222222222</v>
      </c>
      <c r="BB711" s="379">
        <v>1.3819444444444444</v>
      </c>
      <c r="BC711" s="422">
        <v>1.54375</v>
      </c>
      <c r="BD711" s="134" t="s">
        <v>20851</v>
      </c>
      <c r="BE711" s="128" t="s">
        <v>20852</v>
      </c>
      <c r="BF711" s="422"/>
      <c r="BG711" s="422"/>
      <c r="BH711" s="422"/>
    </row>
    <row r="712">
      <c r="A712" s="122">
        <f t="shared" si="3"/>
        <v>0</v>
      </c>
      <c r="B712" s="122">
        <f t="shared" si="4"/>
        <v>0</v>
      </c>
      <c r="C712" s="122">
        <f t="shared" si="5"/>
        <v>0</v>
      </c>
      <c r="D712" s="122">
        <f t="shared" si="6"/>
        <v>0</v>
      </c>
      <c r="E712" s="122">
        <f t="shared" si="2"/>
        <v>564</v>
      </c>
      <c r="F712" s="135" t="s">
        <v>20853</v>
      </c>
      <c r="H712" s="135" t="s">
        <v>20854</v>
      </c>
      <c r="I712" s="135" t="s">
        <v>20855</v>
      </c>
      <c r="J712" s="135" t="s">
        <v>4736</v>
      </c>
      <c r="L712" s="175" t="s">
        <v>20856</v>
      </c>
      <c r="M712" s="175" t="s">
        <v>20857</v>
      </c>
      <c r="N712" s="169" t="s">
        <v>615</v>
      </c>
      <c r="O712" s="123" t="s">
        <v>20858</v>
      </c>
      <c r="P712" s="138" t="s">
        <v>20859</v>
      </c>
      <c r="Q712" s="138" t="s">
        <v>20860</v>
      </c>
      <c r="R712" s="138" t="s">
        <v>20861</v>
      </c>
      <c r="S712" s="138" t="s">
        <v>20862</v>
      </c>
      <c r="T712" s="138" t="s">
        <v>20863</v>
      </c>
      <c r="U712" s="138" t="s">
        <v>20864</v>
      </c>
      <c r="V712" s="138" t="s">
        <v>20864</v>
      </c>
      <c r="W712" s="138" t="s">
        <v>20865</v>
      </c>
      <c r="X712" s="138" t="s">
        <v>20866</v>
      </c>
      <c r="Y712" s="138" t="s">
        <v>20867</v>
      </c>
      <c r="Z712" s="138" t="s">
        <v>20868</v>
      </c>
      <c r="AA712" s="393">
        <v>2.1069444444444443</v>
      </c>
      <c r="AB712" s="379">
        <v>2.036111111111111</v>
      </c>
      <c r="AC712" s="128" t="s">
        <v>20869</v>
      </c>
      <c r="AD712" s="415">
        <v>1.9673611111111111</v>
      </c>
      <c r="AE712" s="379">
        <v>2.2354166666666666</v>
      </c>
      <c r="AF712" s="379">
        <v>1.8645833333333333</v>
      </c>
      <c r="AG712" s="134" t="s">
        <v>20870</v>
      </c>
      <c r="AH712" s="128" t="s">
        <v>20871</v>
      </c>
      <c r="AI712" s="138" t="s">
        <v>20627</v>
      </c>
      <c r="AJ712" s="128" t="s">
        <v>2299</v>
      </c>
      <c r="AK712" s="474">
        <v>0.04358796296296296</v>
      </c>
      <c r="AL712" s="379">
        <v>1.7805555555555554</v>
      </c>
      <c r="AM712" s="128" t="s">
        <v>20872</v>
      </c>
      <c r="AN712" s="134" t="s">
        <v>20873</v>
      </c>
      <c r="AO712" s="134" t="s">
        <v>20874</v>
      </c>
      <c r="AP712" s="416">
        <v>1.4041666666666666</v>
      </c>
      <c r="AQ712" s="416">
        <v>1.4229166666666666</v>
      </c>
      <c r="AR712" s="128" t="s">
        <v>20875</v>
      </c>
      <c r="AS712" s="379">
        <v>1.7166666666666666</v>
      </c>
      <c r="AT712" s="134" t="s">
        <v>20876</v>
      </c>
      <c r="AU712" s="416">
        <v>1.9305555555555556</v>
      </c>
      <c r="AV712" s="128" t="s">
        <v>20877</v>
      </c>
      <c r="AW712" s="379">
        <v>1.7416666666666667</v>
      </c>
      <c r="AX712" s="379">
        <v>1.5145833333333334</v>
      </c>
      <c r="AY712" s="416">
        <v>1.0604166666666666</v>
      </c>
      <c r="BA712" s="128" t="s">
        <v>20878</v>
      </c>
      <c r="BB712" s="134" t="s">
        <v>20879</v>
      </c>
      <c r="BC712" s="141" t="s">
        <v>4374</v>
      </c>
      <c r="BD712" s="379">
        <v>1.7486111111111111</v>
      </c>
      <c r="BE712" s="416">
        <v>1.6708333333333334</v>
      </c>
      <c r="BF712" s="141"/>
      <c r="BG712" s="141"/>
      <c r="BH712" s="141"/>
    </row>
    <row r="713">
      <c r="A713" s="122">
        <f t="shared" si="3"/>
        <v>0</v>
      </c>
      <c r="B713" s="122">
        <f t="shared" si="4"/>
        <v>0</v>
      </c>
      <c r="C713" s="122">
        <f t="shared" si="5"/>
        <v>0</v>
      </c>
      <c r="D713" s="122">
        <f t="shared" si="6"/>
        <v>0</v>
      </c>
      <c r="E713" s="122">
        <f t="shared" si="2"/>
        <v>441</v>
      </c>
      <c r="F713" s="135">
        <v>237.0</v>
      </c>
      <c r="H713" s="135">
        <v>237.0</v>
      </c>
      <c r="I713" s="135">
        <v>237.0</v>
      </c>
      <c r="J713" s="135">
        <v>237.0</v>
      </c>
      <c r="L713" s="175" t="s">
        <v>20880</v>
      </c>
      <c r="M713" s="175" t="s">
        <v>20881</v>
      </c>
      <c r="N713" s="169" t="s">
        <v>20882</v>
      </c>
      <c r="O713" s="123" t="s">
        <v>20883</v>
      </c>
      <c r="P713" s="391">
        <v>1.570138888888889</v>
      </c>
      <c r="Q713" s="391">
        <v>1.5361111111111112</v>
      </c>
      <c r="R713" s="391">
        <v>1.5833333333333333</v>
      </c>
      <c r="S713" s="391">
        <v>2.0104166666666665</v>
      </c>
      <c r="T713" s="391">
        <v>2.1638888888888888</v>
      </c>
      <c r="U713" s="391">
        <v>1.9541666666666666</v>
      </c>
      <c r="V713" s="391">
        <v>1.9541666666666666</v>
      </c>
      <c r="W713" s="391">
        <v>1.179861111111111</v>
      </c>
      <c r="X713" s="391">
        <v>2.0722222222222224</v>
      </c>
      <c r="Y713" s="391">
        <v>1.9680555555555554</v>
      </c>
      <c r="Z713" s="391">
        <v>1.4222222222222223</v>
      </c>
      <c r="AA713" s="128" t="s">
        <v>20884</v>
      </c>
      <c r="AB713" s="134" t="s">
        <v>20885</v>
      </c>
      <c r="AC713" s="416">
        <v>1.8368055555555556</v>
      </c>
      <c r="AD713" s="147" t="s">
        <v>20886</v>
      </c>
      <c r="AE713" s="134" t="s">
        <v>20887</v>
      </c>
      <c r="AF713" s="134" t="s">
        <v>20888</v>
      </c>
      <c r="AG713" s="379">
        <v>1.8611111111111112</v>
      </c>
      <c r="AH713" s="416">
        <v>1.9965277777777777</v>
      </c>
      <c r="AI713" s="391">
        <v>1.9756944444444444</v>
      </c>
      <c r="AJ713" s="393">
        <v>1.4895833333333333</v>
      </c>
      <c r="AK713" s="134" t="s">
        <v>20889</v>
      </c>
      <c r="AL713" s="134" t="s">
        <v>20890</v>
      </c>
      <c r="AM713" s="140">
        <v>0.36666666666666664</v>
      </c>
      <c r="AN713" s="130">
        <v>0.7451388888888889</v>
      </c>
      <c r="AO713" s="379">
        <v>1.7659722222222223</v>
      </c>
      <c r="AP713" s="128" t="s">
        <v>20891</v>
      </c>
      <c r="AQ713" s="128" t="s">
        <v>20892</v>
      </c>
      <c r="AR713" s="416">
        <v>1.7638888888888888</v>
      </c>
      <c r="AS713" s="134" t="s">
        <v>20893</v>
      </c>
      <c r="AT713" s="379">
        <v>1.8444444444444446</v>
      </c>
      <c r="AU713" s="128" t="s">
        <v>20894</v>
      </c>
      <c r="AV713" s="393">
        <v>1.6902777777777778</v>
      </c>
      <c r="AW713" s="134" t="s">
        <v>20895</v>
      </c>
      <c r="AX713" s="134" t="s">
        <v>20896</v>
      </c>
      <c r="AY713" s="128" t="s">
        <v>20897</v>
      </c>
      <c r="BA713" s="416">
        <v>1.292361111111111</v>
      </c>
      <c r="BB713" s="379">
        <v>1.3840277777777779</v>
      </c>
      <c r="BC713" s="422">
        <v>1.5486111111111112</v>
      </c>
      <c r="BD713" s="134" t="s">
        <v>20898</v>
      </c>
      <c r="BE713" s="128" t="s">
        <v>20899</v>
      </c>
      <c r="BF713" s="422"/>
      <c r="BG713" s="422"/>
      <c r="BH713" s="422"/>
    </row>
    <row r="714">
      <c r="A714" s="122">
        <f t="shared" si="3"/>
        <v>0</v>
      </c>
      <c r="B714" s="122">
        <f t="shared" si="4"/>
        <v>0</v>
      </c>
      <c r="C714" s="122">
        <f t="shared" si="5"/>
        <v>0</v>
      </c>
      <c r="D714" s="122">
        <f t="shared" si="6"/>
        <v>0</v>
      </c>
      <c r="E714" s="122">
        <f t="shared" si="2"/>
        <v>652</v>
      </c>
      <c r="F714" s="135" t="s">
        <v>20900</v>
      </c>
      <c r="H714" s="135" t="s">
        <v>20901</v>
      </c>
      <c r="I714" s="135" t="s">
        <v>20902</v>
      </c>
      <c r="J714" s="135" t="s">
        <v>20903</v>
      </c>
      <c r="L714" s="175" t="s">
        <v>20904</v>
      </c>
      <c r="M714" s="175" t="s">
        <v>20905</v>
      </c>
      <c r="N714" s="169" t="s">
        <v>20906</v>
      </c>
      <c r="O714" s="123" t="s">
        <v>20907</v>
      </c>
      <c r="P714" s="138" t="s">
        <v>20908</v>
      </c>
      <c r="Q714" s="138" t="s">
        <v>20909</v>
      </c>
      <c r="R714" s="138" t="s">
        <v>20910</v>
      </c>
      <c r="S714" s="138" t="s">
        <v>20911</v>
      </c>
      <c r="T714" s="138" t="s">
        <v>20912</v>
      </c>
      <c r="U714" s="138" t="s">
        <v>20913</v>
      </c>
      <c r="V714" s="138" t="s">
        <v>20913</v>
      </c>
      <c r="W714" s="138" t="s">
        <v>20914</v>
      </c>
      <c r="X714" s="138" t="s">
        <v>20915</v>
      </c>
      <c r="Y714" s="138" t="s">
        <v>20916</v>
      </c>
      <c r="Z714" s="138" t="s">
        <v>20917</v>
      </c>
      <c r="AA714" s="393">
        <v>2.1145833333333335</v>
      </c>
      <c r="AB714" s="379">
        <v>2.040277777777778</v>
      </c>
      <c r="AC714" s="128" t="s">
        <v>20918</v>
      </c>
      <c r="AD714" s="415">
        <v>1.9729166666666667</v>
      </c>
      <c r="AE714" s="379">
        <v>2.2381944444444444</v>
      </c>
      <c r="AF714" s="379">
        <v>1.8715277777777777</v>
      </c>
      <c r="AG714" s="134" t="s">
        <v>20919</v>
      </c>
      <c r="AH714" s="128" t="s">
        <v>20920</v>
      </c>
      <c r="AI714" s="138" t="s">
        <v>20676</v>
      </c>
      <c r="AJ714" s="128" t="s">
        <v>20921</v>
      </c>
      <c r="AK714" s="474">
        <v>0.04372685185185185</v>
      </c>
      <c r="AL714" s="379">
        <v>1.7868055555555555</v>
      </c>
      <c r="AM714" s="128" t="s">
        <v>20922</v>
      </c>
      <c r="AN714" s="134" t="s">
        <v>20923</v>
      </c>
      <c r="AO714" s="134" t="s">
        <v>20924</v>
      </c>
      <c r="AP714" s="416">
        <v>1.4097222222222223</v>
      </c>
      <c r="AQ714" s="416">
        <v>1.4236111111111112</v>
      </c>
      <c r="AR714" s="128" t="s">
        <v>20925</v>
      </c>
      <c r="AS714" s="379">
        <v>1.7222222222222223</v>
      </c>
      <c r="AT714" s="134" t="s">
        <v>20926</v>
      </c>
      <c r="AU714" s="416">
        <v>1.9340277777777777</v>
      </c>
      <c r="AV714" s="128" t="s">
        <v>20927</v>
      </c>
      <c r="AW714" s="379">
        <v>1.7486111111111111</v>
      </c>
      <c r="AX714" s="379">
        <v>1.5173611111111112</v>
      </c>
      <c r="AY714" s="416">
        <v>1.0611111111111111</v>
      </c>
      <c r="BA714" s="128" t="s">
        <v>20928</v>
      </c>
      <c r="BB714" s="134" t="s">
        <v>20929</v>
      </c>
      <c r="BC714" s="141" t="s">
        <v>20930</v>
      </c>
      <c r="BD714" s="379">
        <v>1.75625</v>
      </c>
      <c r="BE714" s="416">
        <v>1.676388888888889</v>
      </c>
      <c r="BF714" s="141"/>
      <c r="BG714" s="141"/>
      <c r="BH714" s="141"/>
    </row>
    <row r="715">
      <c r="A715" s="122">
        <f t="shared" si="3"/>
        <v>0</v>
      </c>
      <c r="B715" s="122">
        <f t="shared" si="4"/>
        <v>0</v>
      </c>
      <c r="C715" s="122">
        <f t="shared" si="5"/>
        <v>0</v>
      </c>
      <c r="D715" s="122">
        <f t="shared" si="6"/>
        <v>0</v>
      </c>
      <c r="E715" s="122">
        <f t="shared" si="2"/>
        <v>512</v>
      </c>
      <c r="F715" s="135" t="s">
        <v>20931</v>
      </c>
      <c r="H715" s="135" t="s">
        <v>20932</v>
      </c>
      <c r="I715" s="135" t="s">
        <v>20933</v>
      </c>
      <c r="J715" s="135" t="s">
        <v>20934</v>
      </c>
      <c r="L715" s="175" t="s">
        <v>20935</v>
      </c>
      <c r="M715" s="175" t="s">
        <v>20936</v>
      </c>
      <c r="N715" s="169" t="s">
        <v>20937</v>
      </c>
      <c r="O715" s="123" t="s">
        <v>20938</v>
      </c>
      <c r="P715" s="391">
        <v>1.5715277777777779</v>
      </c>
      <c r="Q715" s="391">
        <v>1.538888888888889</v>
      </c>
      <c r="R715" s="391">
        <v>1.5840277777777778</v>
      </c>
      <c r="S715" s="391">
        <v>2.015972222222222</v>
      </c>
      <c r="T715" s="391">
        <v>2.165277777777778</v>
      </c>
      <c r="U715" s="391">
        <v>1.9590277777777778</v>
      </c>
      <c r="V715" s="391">
        <v>1.9590277777777778</v>
      </c>
      <c r="W715" s="391">
        <v>1.1847222222222222</v>
      </c>
      <c r="X715" s="391">
        <v>2.078472222222222</v>
      </c>
      <c r="Y715" s="391">
        <v>1.9770833333333333</v>
      </c>
      <c r="Z715" s="391">
        <v>1.425</v>
      </c>
      <c r="AA715" s="128" t="s">
        <v>20939</v>
      </c>
      <c r="AB715" s="134" t="s">
        <v>20940</v>
      </c>
      <c r="AC715" s="416">
        <v>1.8395833333333333</v>
      </c>
      <c r="AD715" s="147" t="s">
        <v>20941</v>
      </c>
      <c r="AE715" s="134" t="s">
        <v>20942</v>
      </c>
      <c r="AF715" s="134" t="s">
        <v>20943</v>
      </c>
      <c r="AG715" s="379">
        <v>1.8652777777777778</v>
      </c>
      <c r="AH715" s="416">
        <v>1.9986111111111111</v>
      </c>
      <c r="AI715" s="391">
        <v>1.9777777777777779</v>
      </c>
      <c r="AJ715" s="393">
        <v>1.49375</v>
      </c>
      <c r="AK715" s="134" t="s">
        <v>20944</v>
      </c>
      <c r="AL715" s="134" t="s">
        <v>20945</v>
      </c>
      <c r="AM715" s="140">
        <v>0.37777777777777777</v>
      </c>
      <c r="AN715" s="130">
        <v>0.7555555555555555</v>
      </c>
      <c r="AO715" s="379">
        <v>1.76875</v>
      </c>
      <c r="AP715" s="128" t="s">
        <v>20946</v>
      </c>
      <c r="AQ715" s="128" t="s">
        <v>20947</v>
      </c>
      <c r="AR715" s="416">
        <v>1.7743055555555556</v>
      </c>
      <c r="AS715" s="134" t="s">
        <v>20948</v>
      </c>
      <c r="AT715" s="379">
        <v>1.8486111111111112</v>
      </c>
      <c r="AU715" s="128" t="s">
        <v>20949</v>
      </c>
      <c r="AV715" s="393">
        <v>1.698611111111111</v>
      </c>
      <c r="AW715" s="134" t="s">
        <v>20950</v>
      </c>
      <c r="AX715" s="134" t="s">
        <v>20951</v>
      </c>
      <c r="AY715" s="128" t="s">
        <v>20952</v>
      </c>
      <c r="BA715" s="416">
        <v>1.3020833333333333</v>
      </c>
      <c r="BB715" s="379">
        <v>1.3895833333333334</v>
      </c>
      <c r="BC715" s="422">
        <v>1.5493055555555555</v>
      </c>
      <c r="BD715" s="134" t="s">
        <v>20953</v>
      </c>
      <c r="BE715" s="128" t="s">
        <v>20954</v>
      </c>
      <c r="BF715" s="422"/>
      <c r="BG715" s="422"/>
      <c r="BH715" s="422"/>
    </row>
    <row r="716">
      <c r="A716" s="122">
        <f t="shared" si="3"/>
        <v>0</v>
      </c>
      <c r="B716" s="122">
        <f t="shared" si="4"/>
        <v>0</v>
      </c>
      <c r="C716" s="122">
        <f t="shared" si="5"/>
        <v>0</v>
      </c>
      <c r="D716" s="122">
        <f t="shared" si="6"/>
        <v>0</v>
      </c>
      <c r="E716" s="122">
        <f t="shared" si="2"/>
        <v>517</v>
      </c>
      <c r="F716" s="135">
        <v>238.0</v>
      </c>
      <c r="H716" s="135">
        <v>238.0</v>
      </c>
      <c r="I716" s="135">
        <v>238.0</v>
      </c>
      <c r="J716" s="135">
        <v>238.0</v>
      </c>
      <c r="L716" s="175" t="s">
        <v>20955</v>
      </c>
      <c r="M716" s="175" t="s">
        <v>20956</v>
      </c>
      <c r="N716" s="169" t="s">
        <v>20957</v>
      </c>
      <c r="O716" s="123" t="s">
        <v>615</v>
      </c>
      <c r="P716" s="138" t="s">
        <v>20958</v>
      </c>
      <c r="Q716" s="138" t="s">
        <v>20959</v>
      </c>
      <c r="R716" s="138" t="s">
        <v>20960</v>
      </c>
      <c r="S716" s="138" t="s">
        <v>20961</v>
      </c>
      <c r="T716" s="138" t="s">
        <v>20962</v>
      </c>
      <c r="U716" s="138" t="s">
        <v>20963</v>
      </c>
      <c r="V716" s="138" t="s">
        <v>20963</v>
      </c>
      <c r="W716" s="138" t="s">
        <v>20964</v>
      </c>
      <c r="X716" s="138" t="s">
        <v>20965</v>
      </c>
      <c r="Y716" s="138" t="s">
        <v>20966</v>
      </c>
      <c r="Z716" s="138" t="s">
        <v>20967</v>
      </c>
      <c r="AA716" s="393">
        <v>2.1166666666666667</v>
      </c>
      <c r="AB716" s="379">
        <v>2.047222222222222</v>
      </c>
      <c r="AC716" s="128" t="s">
        <v>20968</v>
      </c>
      <c r="AD716" s="415">
        <v>1.9791666666666667</v>
      </c>
      <c r="AE716" s="379">
        <v>2.2416666666666667</v>
      </c>
      <c r="AF716" s="379">
        <v>1.8743055555555554</v>
      </c>
      <c r="AG716" s="134" t="s">
        <v>20969</v>
      </c>
      <c r="AH716" s="128" t="s">
        <v>20970</v>
      </c>
      <c r="AI716" s="138" t="s">
        <v>20724</v>
      </c>
      <c r="AJ716" s="128" t="s">
        <v>20971</v>
      </c>
      <c r="AK716" s="474">
        <v>0.04390046296296296</v>
      </c>
      <c r="AL716" s="379">
        <v>1.79375</v>
      </c>
      <c r="AM716" s="128" t="s">
        <v>20972</v>
      </c>
      <c r="AN716" s="134" t="s">
        <v>20973</v>
      </c>
      <c r="AO716" s="134" t="s">
        <v>20974</v>
      </c>
      <c r="AP716" s="416">
        <v>1.4180555555555556</v>
      </c>
      <c r="AQ716" s="416">
        <v>1.4243055555555555</v>
      </c>
      <c r="AR716" s="128" t="s">
        <v>20975</v>
      </c>
      <c r="AS716" s="379">
        <v>1.7305555555555556</v>
      </c>
      <c r="AT716" s="134" t="s">
        <v>20976</v>
      </c>
      <c r="AU716" s="416">
        <v>1.9430555555555555</v>
      </c>
      <c r="AV716" s="128" t="s">
        <v>20977</v>
      </c>
      <c r="AW716" s="379">
        <v>1.7569444444444444</v>
      </c>
      <c r="AX716" s="379">
        <v>1.525</v>
      </c>
      <c r="AY716" s="416">
        <v>1.0652777777777778</v>
      </c>
      <c r="BA716" s="128" t="s">
        <v>20978</v>
      </c>
      <c r="BB716" s="134" t="s">
        <v>20979</v>
      </c>
      <c r="BC716" s="141" t="s">
        <v>20980</v>
      </c>
      <c r="BD716" s="379">
        <v>1.7625</v>
      </c>
      <c r="BE716" s="416">
        <v>1.6805555555555556</v>
      </c>
      <c r="BF716" s="141"/>
      <c r="BG716" s="141"/>
      <c r="BH716" s="141"/>
    </row>
    <row r="717">
      <c r="A717" s="122">
        <f t="shared" si="3"/>
        <v>0</v>
      </c>
      <c r="B717" s="122">
        <f t="shared" si="4"/>
        <v>0</v>
      </c>
      <c r="C717" s="122">
        <f t="shared" si="5"/>
        <v>0</v>
      </c>
      <c r="D717" s="122">
        <f t="shared" si="6"/>
        <v>0</v>
      </c>
      <c r="E717" s="122">
        <f t="shared" si="2"/>
        <v>394</v>
      </c>
      <c r="F717" s="135" t="s">
        <v>20981</v>
      </c>
      <c r="H717" s="135" t="s">
        <v>20982</v>
      </c>
      <c r="I717" s="135" t="s">
        <v>20983</v>
      </c>
      <c r="J717" s="135" t="s">
        <v>20984</v>
      </c>
      <c r="L717" s="175" t="s">
        <v>20985</v>
      </c>
      <c r="M717" s="175" t="s">
        <v>20986</v>
      </c>
      <c r="N717" s="169" t="s">
        <v>20987</v>
      </c>
      <c r="O717" s="123" t="s">
        <v>20988</v>
      </c>
      <c r="P717" s="391">
        <v>1.573611111111111</v>
      </c>
      <c r="Q717" s="391">
        <v>1.5444444444444445</v>
      </c>
      <c r="R717" s="391">
        <v>1.5909722222222222</v>
      </c>
      <c r="S717" s="391">
        <v>2.0180555555555557</v>
      </c>
      <c r="T717" s="391">
        <v>2.173611111111111</v>
      </c>
      <c r="U717" s="391">
        <v>1.9701388888888889</v>
      </c>
      <c r="V717" s="391">
        <v>1.9701388888888889</v>
      </c>
      <c r="W717" s="391">
        <v>1.1868055555555554</v>
      </c>
      <c r="X717" s="391">
        <v>2.0819444444444444</v>
      </c>
      <c r="Y717" s="391">
        <v>1.9881944444444444</v>
      </c>
      <c r="Z717" s="391">
        <v>1.426388888888889</v>
      </c>
      <c r="AA717" s="128" t="s">
        <v>20989</v>
      </c>
      <c r="AB717" s="134" t="s">
        <v>20990</v>
      </c>
      <c r="AC717" s="416">
        <v>1.8423611111111111</v>
      </c>
      <c r="AD717" s="147" t="s">
        <v>20991</v>
      </c>
      <c r="AE717" s="134" t="s">
        <v>20992</v>
      </c>
      <c r="AF717" s="134" t="s">
        <v>20993</v>
      </c>
      <c r="AG717" s="379">
        <v>1.8715277777777777</v>
      </c>
      <c r="AH717" s="416">
        <v>2.0006944444444446</v>
      </c>
      <c r="AI717" s="391">
        <v>1.9819444444444445</v>
      </c>
      <c r="AJ717" s="393">
        <v>1.4965277777777777</v>
      </c>
      <c r="AK717" s="134" t="s">
        <v>20994</v>
      </c>
      <c r="AL717" s="134" t="s">
        <v>20995</v>
      </c>
      <c r="AM717" s="140">
        <v>0.3819444444444444</v>
      </c>
      <c r="AN717" s="130">
        <v>0.7618055555555555</v>
      </c>
      <c r="AO717" s="379">
        <v>1.773611111111111</v>
      </c>
      <c r="AP717" s="128" t="s">
        <v>20996</v>
      </c>
      <c r="AQ717" s="128" t="s">
        <v>20997</v>
      </c>
      <c r="AR717" s="416">
        <v>1.7861111111111112</v>
      </c>
      <c r="AS717" s="134" t="s">
        <v>20998</v>
      </c>
      <c r="AT717" s="379">
        <v>1.8555555555555556</v>
      </c>
      <c r="AU717" s="128" t="s">
        <v>20999</v>
      </c>
      <c r="AV717" s="393">
        <v>1.7</v>
      </c>
      <c r="AW717" s="134" t="s">
        <v>21000</v>
      </c>
      <c r="AX717" s="134" t="s">
        <v>21001</v>
      </c>
      <c r="AY717" s="128" t="s">
        <v>21002</v>
      </c>
      <c r="BA717" s="416">
        <v>1.3104166666666666</v>
      </c>
      <c r="BB717" s="379">
        <v>1.3944444444444444</v>
      </c>
      <c r="BC717" s="422">
        <v>1.5569444444444445</v>
      </c>
      <c r="BD717" s="134" t="s">
        <v>21003</v>
      </c>
      <c r="BE717" s="128" t="s">
        <v>21004</v>
      </c>
      <c r="BF717" s="422"/>
      <c r="BG717" s="422"/>
      <c r="BH717" s="422"/>
    </row>
    <row r="718">
      <c r="A718" s="122">
        <f t="shared" si="3"/>
        <v>0</v>
      </c>
      <c r="B718" s="122">
        <f t="shared" si="4"/>
        <v>0</v>
      </c>
      <c r="C718" s="122">
        <f t="shared" si="5"/>
        <v>0</v>
      </c>
      <c r="D718" s="122">
        <f t="shared" si="6"/>
        <v>0</v>
      </c>
      <c r="E718" s="122">
        <f t="shared" si="2"/>
        <v>584</v>
      </c>
      <c r="F718" s="135" t="s">
        <v>21005</v>
      </c>
      <c r="H718" s="135" t="s">
        <v>21006</v>
      </c>
      <c r="I718" s="135" t="s">
        <v>21007</v>
      </c>
      <c r="J718" s="135" t="s">
        <v>21008</v>
      </c>
      <c r="L718" s="175" t="s">
        <v>21009</v>
      </c>
      <c r="M718" s="175" t="s">
        <v>21010</v>
      </c>
      <c r="N718" s="169" t="s">
        <v>21011</v>
      </c>
      <c r="O718" s="123" t="s">
        <v>661</v>
      </c>
      <c r="P718" s="138" t="s">
        <v>21012</v>
      </c>
      <c r="Q718" s="138" t="s">
        <v>21013</v>
      </c>
      <c r="R718" s="138" t="s">
        <v>21014</v>
      </c>
      <c r="S718" s="138" t="s">
        <v>21015</v>
      </c>
      <c r="T718" s="138" t="s">
        <v>21016</v>
      </c>
      <c r="U718" s="138" t="s">
        <v>21017</v>
      </c>
      <c r="V718" s="138" t="s">
        <v>21017</v>
      </c>
      <c r="W718" s="138" t="s">
        <v>21018</v>
      </c>
      <c r="X718" s="138" t="s">
        <v>21019</v>
      </c>
      <c r="Y718" s="138" t="s">
        <v>21020</v>
      </c>
      <c r="Z718" s="138" t="s">
        <v>21021</v>
      </c>
      <c r="AA718" s="393">
        <v>2.1222222222222222</v>
      </c>
      <c r="AB718" s="379">
        <v>2.0520833333333335</v>
      </c>
      <c r="AC718" s="128" t="s">
        <v>21022</v>
      </c>
      <c r="AD718" s="415">
        <v>1.9854166666666666</v>
      </c>
      <c r="AE718" s="379">
        <v>2.247916666666667</v>
      </c>
      <c r="AF718" s="379">
        <v>1.882638888888889</v>
      </c>
      <c r="AG718" s="134" t="s">
        <v>21023</v>
      </c>
      <c r="AH718" s="128" t="s">
        <v>21024</v>
      </c>
      <c r="AI718" s="138" t="s">
        <v>20772</v>
      </c>
      <c r="AJ718" s="128" t="s">
        <v>13200</v>
      </c>
      <c r="AK718" s="474">
        <v>0.043993055555555556</v>
      </c>
      <c r="AL718" s="379">
        <v>1.7965277777777777</v>
      </c>
      <c r="AM718" s="128" t="s">
        <v>21025</v>
      </c>
      <c r="AN718" s="134" t="s">
        <v>21026</v>
      </c>
      <c r="AO718" s="134" t="s">
        <v>21027</v>
      </c>
      <c r="AP718" s="416">
        <v>1.4277777777777778</v>
      </c>
      <c r="AQ718" s="416">
        <v>1.4284722222222221</v>
      </c>
      <c r="AR718" s="128" t="s">
        <v>21028</v>
      </c>
      <c r="AS718" s="379">
        <v>1.7361111111111112</v>
      </c>
      <c r="AT718" s="134" t="s">
        <v>21029</v>
      </c>
      <c r="AU718" s="416">
        <v>1.9479166666666667</v>
      </c>
      <c r="AV718" s="128" t="s">
        <v>21030</v>
      </c>
      <c r="AW718" s="379">
        <v>1.7729166666666667</v>
      </c>
      <c r="AX718" s="379">
        <v>1.5277777777777777</v>
      </c>
      <c r="AY718" s="416">
        <v>1.0673611111111112</v>
      </c>
      <c r="BA718" s="128" t="s">
        <v>21031</v>
      </c>
      <c r="BB718" s="134" t="s">
        <v>21032</v>
      </c>
      <c r="BC718" s="141" t="s">
        <v>862</v>
      </c>
      <c r="BD718" s="379">
        <v>1.7756944444444445</v>
      </c>
      <c r="BE718" s="416">
        <v>1.6895833333333334</v>
      </c>
      <c r="BF718" s="141"/>
      <c r="BG718" s="141"/>
      <c r="BH718" s="141"/>
    </row>
    <row r="719">
      <c r="A719" s="122">
        <f t="shared" si="3"/>
        <v>0</v>
      </c>
      <c r="B719" s="122">
        <f t="shared" si="4"/>
        <v>0</v>
      </c>
      <c r="C719" s="122">
        <f t="shared" si="5"/>
        <v>0</v>
      </c>
      <c r="D719" s="122">
        <f t="shared" si="6"/>
        <v>0</v>
      </c>
      <c r="E719" s="122">
        <f t="shared" si="2"/>
        <v>283</v>
      </c>
      <c r="F719" s="135">
        <v>239.0</v>
      </c>
      <c r="H719" s="135">
        <v>239.0</v>
      </c>
      <c r="I719" s="135">
        <v>239.0</v>
      </c>
      <c r="J719" s="135">
        <v>239.0</v>
      </c>
      <c r="L719" s="175" t="s">
        <v>21033</v>
      </c>
      <c r="M719" s="175" t="s">
        <v>21034</v>
      </c>
      <c r="N719" s="169" t="s">
        <v>21035</v>
      </c>
      <c r="O719" s="123" t="s">
        <v>21036</v>
      </c>
      <c r="P719" s="391">
        <v>1.58125</v>
      </c>
      <c r="Q719" s="391">
        <v>1.5534722222222221</v>
      </c>
      <c r="R719" s="391">
        <v>1.59375</v>
      </c>
      <c r="S719" s="391">
        <v>2.025</v>
      </c>
      <c r="T719" s="391">
        <v>2.1777777777777776</v>
      </c>
      <c r="U719" s="391">
        <v>1.979861111111111</v>
      </c>
      <c r="V719" s="391">
        <v>1.979861111111111</v>
      </c>
      <c r="W719" s="391">
        <v>1.1895833333333334</v>
      </c>
      <c r="X719" s="391">
        <v>2.084722222222222</v>
      </c>
      <c r="Y719" s="391">
        <v>1.99375</v>
      </c>
      <c r="Z719" s="391">
        <v>1.4319444444444445</v>
      </c>
      <c r="AA719" s="128" t="s">
        <v>21037</v>
      </c>
      <c r="AB719" s="134" t="s">
        <v>21038</v>
      </c>
      <c r="AC719" s="416">
        <v>1.8472222222222223</v>
      </c>
      <c r="AD719" s="147" t="s">
        <v>21039</v>
      </c>
      <c r="AE719" s="134" t="s">
        <v>21040</v>
      </c>
      <c r="AF719" s="134" t="s">
        <v>21041</v>
      </c>
      <c r="AG719" s="379">
        <v>1.8777777777777778</v>
      </c>
      <c r="AH719" s="416">
        <v>2.0083333333333333</v>
      </c>
      <c r="AI719" s="391">
        <v>1.9854166666666666</v>
      </c>
      <c r="AJ719" s="393">
        <v>1.5006944444444446</v>
      </c>
      <c r="AK719" s="134" t="s">
        <v>21042</v>
      </c>
      <c r="AL719" s="134" t="s">
        <v>21043</v>
      </c>
      <c r="AM719" s="140">
        <v>0.38472222222222224</v>
      </c>
      <c r="AN719" s="130">
        <v>0.76875</v>
      </c>
      <c r="AO719" s="379">
        <v>1.7805555555555554</v>
      </c>
      <c r="AP719" s="128" t="s">
        <v>21044</v>
      </c>
      <c r="AQ719" s="128" t="s">
        <v>21045</v>
      </c>
      <c r="AR719" s="416">
        <v>1.7881944444444444</v>
      </c>
      <c r="AS719" s="134" t="s">
        <v>21046</v>
      </c>
      <c r="AT719" s="379">
        <v>1.8645833333333333</v>
      </c>
      <c r="AU719" s="128" t="s">
        <v>21047</v>
      </c>
      <c r="AV719" s="393">
        <v>1.7</v>
      </c>
      <c r="AW719" s="134" t="s">
        <v>4826</v>
      </c>
      <c r="AX719" s="134" t="s">
        <v>21048</v>
      </c>
      <c r="AY719" s="128" t="s">
        <v>862</v>
      </c>
      <c r="BA719" s="416">
        <v>1.3131944444444446</v>
      </c>
      <c r="BB719" s="379">
        <v>1.3993055555555556</v>
      </c>
      <c r="BC719" s="422">
        <v>1.5583333333333333</v>
      </c>
      <c r="BD719" s="134" t="s">
        <v>21049</v>
      </c>
      <c r="BE719" s="128" t="s">
        <v>21050</v>
      </c>
      <c r="BF719" s="422"/>
      <c r="BG719" s="422"/>
      <c r="BH719" s="422"/>
    </row>
    <row r="720">
      <c r="A720" s="122">
        <f t="shared" si="3"/>
        <v>0</v>
      </c>
      <c r="B720" s="122">
        <f t="shared" si="4"/>
        <v>0</v>
      </c>
      <c r="C720" s="122">
        <f t="shared" si="5"/>
        <v>0</v>
      </c>
      <c r="D720" s="122">
        <f t="shared" si="6"/>
        <v>0</v>
      </c>
      <c r="E720" s="122">
        <f t="shared" si="2"/>
        <v>569</v>
      </c>
      <c r="F720" s="135" t="s">
        <v>21051</v>
      </c>
      <c r="H720" s="135" t="s">
        <v>21052</v>
      </c>
      <c r="I720" s="135" t="s">
        <v>21053</v>
      </c>
      <c r="J720" s="135" t="s">
        <v>21054</v>
      </c>
      <c r="L720" s="175" t="s">
        <v>21055</v>
      </c>
      <c r="M720" s="175" t="s">
        <v>21056</v>
      </c>
      <c r="N720" s="169" t="s">
        <v>21057</v>
      </c>
      <c r="O720" s="123" t="s">
        <v>615</v>
      </c>
      <c r="P720" s="138" t="s">
        <v>21058</v>
      </c>
      <c r="Q720" s="138" t="s">
        <v>21059</v>
      </c>
      <c r="R720" s="138" t="s">
        <v>4725</v>
      </c>
      <c r="S720" s="138" t="s">
        <v>21060</v>
      </c>
      <c r="T720" s="138" t="s">
        <v>21061</v>
      </c>
      <c r="U720" s="138" t="s">
        <v>1055</v>
      </c>
      <c r="V720" s="138" t="s">
        <v>1055</v>
      </c>
      <c r="W720" s="138" t="s">
        <v>21062</v>
      </c>
      <c r="X720" s="138" t="s">
        <v>21063</v>
      </c>
      <c r="Y720" s="138" t="s">
        <v>21064</v>
      </c>
      <c r="Z720" s="138" t="s">
        <v>21065</v>
      </c>
      <c r="AA720" s="393">
        <v>2.1277777777777778</v>
      </c>
      <c r="AB720" s="379">
        <v>2.0569444444444445</v>
      </c>
      <c r="AC720" s="128" t="s">
        <v>21066</v>
      </c>
      <c r="AD720" s="415">
        <v>1.9916666666666667</v>
      </c>
      <c r="AE720" s="379">
        <v>2.252083333333333</v>
      </c>
      <c r="AF720" s="379">
        <v>1.8888888888888888</v>
      </c>
      <c r="AG720" s="134" t="s">
        <v>21067</v>
      </c>
      <c r="AH720" s="128" t="s">
        <v>21068</v>
      </c>
      <c r="AI720" s="138" t="s">
        <v>20819</v>
      </c>
      <c r="AJ720" s="128" t="s">
        <v>21069</v>
      </c>
      <c r="AK720" s="474">
        <v>0.04403935185185185</v>
      </c>
      <c r="AL720" s="379">
        <v>1.7993055555555555</v>
      </c>
      <c r="AM720" s="128" t="s">
        <v>21070</v>
      </c>
      <c r="AN720" s="134" t="s">
        <v>21071</v>
      </c>
      <c r="AO720" s="134" t="s">
        <v>21072</v>
      </c>
      <c r="AP720" s="416">
        <v>1.4333333333333333</v>
      </c>
      <c r="AQ720" s="416">
        <v>1.4347222222222222</v>
      </c>
      <c r="AR720" s="128" t="s">
        <v>21073</v>
      </c>
      <c r="AS720" s="379">
        <v>1.7381944444444444</v>
      </c>
      <c r="AT720" s="134" t="s">
        <v>21074</v>
      </c>
      <c r="AU720" s="416">
        <v>1.957638888888889</v>
      </c>
      <c r="AV720" s="128" t="s">
        <v>21075</v>
      </c>
      <c r="AW720" s="379">
        <v>1.78125</v>
      </c>
      <c r="AX720" s="379">
        <v>1.5333333333333334</v>
      </c>
      <c r="AY720" s="416">
        <v>1.0694444444444444</v>
      </c>
      <c r="BA720" s="128" t="s">
        <v>653</v>
      </c>
      <c r="BB720" s="134" t="s">
        <v>21076</v>
      </c>
      <c r="BC720" s="141" t="s">
        <v>21077</v>
      </c>
      <c r="BD720" s="379">
        <v>1.7861111111111112</v>
      </c>
      <c r="BE720" s="416">
        <v>1.6930555555555555</v>
      </c>
      <c r="BF720" s="141"/>
      <c r="BG720" s="141"/>
      <c r="BH720" s="141"/>
    </row>
    <row r="721">
      <c r="A721" s="122">
        <f t="shared" si="3"/>
        <v>0</v>
      </c>
      <c r="B721" s="122">
        <f t="shared" si="4"/>
        <v>0</v>
      </c>
      <c r="C721" s="122">
        <f t="shared" si="5"/>
        <v>0</v>
      </c>
      <c r="D721" s="122">
        <f t="shared" si="6"/>
        <v>0</v>
      </c>
      <c r="E721" s="122">
        <f t="shared" si="2"/>
        <v>500</v>
      </c>
      <c r="F721" s="135" t="s">
        <v>21078</v>
      </c>
      <c r="H721" s="135" t="s">
        <v>876</v>
      </c>
      <c r="I721" s="135" t="s">
        <v>21079</v>
      </c>
      <c r="J721" s="135" t="s">
        <v>21080</v>
      </c>
      <c r="L721" s="175" t="s">
        <v>21081</v>
      </c>
      <c r="M721" s="175" t="s">
        <v>21082</v>
      </c>
      <c r="N721" s="169" t="s">
        <v>21083</v>
      </c>
      <c r="O721" s="123" t="s">
        <v>21084</v>
      </c>
      <c r="P721" s="391">
        <v>1.582638888888889</v>
      </c>
      <c r="Q721" s="391">
        <v>1.5583333333333333</v>
      </c>
      <c r="R721" s="391">
        <v>1.5979166666666667</v>
      </c>
      <c r="S721" s="391">
        <v>2.033333333333333</v>
      </c>
      <c r="T721" s="391">
        <v>2.182638888888889</v>
      </c>
      <c r="U721" s="391">
        <v>1.9840277777777777</v>
      </c>
      <c r="V721" s="391">
        <v>1.9840277777777777</v>
      </c>
      <c r="W721" s="391">
        <v>1.1993055555555556</v>
      </c>
      <c r="X721" s="391">
        <v>2.0909722222222222</v>
      </c>
      <c r="Y721" s="391">
        <v>1.9958333333333333</v>
      </c>
      <c r="Z721" s="391">
        <v>1.4361111111111111</v>
      </c>
      <c r="AA721" s="128" t="s">
        <v>21085</v>
      </c>
      <c r="AB721" s="134" t="s">
        <v>21086</v>
      </c>
      <c r="AC721" s="416">
        <v>1.8527777777777779</v>
      </c>
      <c r="AD721" s="147" t="s">
        <v>21087</v>
      </c>
      <c r="AE721" s="134" t="s">
        <v>21088</v>
      </c>
      <c r="AF721" s="134" t="s">
        <v>21089</v>
      </c>
      <c r="AG721" s="379">
        <v>1.8819444444444444</v>
      </c>
      <c r="AH721" s="416">
        <v>2.0118055555555556</v>
      </c>
      <c r="AI721" s="391">
        <v>1.9902777777777778</v>
      </c>
      <c r="AJ721" s="393">
        <v>1.5034722222222223</v>
      </c>
      <c r="AK721" s="134" t="s">
        <v>21090</v>
      </c>
      <c r="AL721" s="134" t="s">
        <v>21091</v>
      </c>
      <c r="AM721" s="140">
        <v>0.3909722222222222</v>
      </c>
      <c r="AN721" s="130">
        <v>0.7847222222222222</v>
      </c>
      <c r="AO721" s="379">
        <v>1.7833333333333334</v>
      </c>
      <c r="AP721" s="128" t="s">
        <v>21092</v>
      </c>
      <c r="AQ721" s="128" t="s">
        <v>21093</v>
      </c>
      <c r="AR721" s="416">
        <v>1.7909722222222222</v>
      </c>
      <c r="AS721" s="134" t="s">
        <v>21094</v>
      </c>
      <c r="AT721" s="379">
        <v>1.8694444444444445</v>
      </c>
      <c r="AU721" s="128" t="s">
        <v>21095</v>
      </c>
      <c r="AV721" s="393">
        <v>1.7034722222222223</v>
      </c>
      <c r="AW721" s="134" t="s">
        <v>21096</v>
      </c>
      <c r="AX721" s="134" t="s">
        <v>21097</v>
      </c>
      <c r="AY721" s="128" t="s">
        <v>21098</v>
      </c>
      <c r="BA721" s="416">
        <v>1.3180555555555555</v>
      </c>
      <c r="BB721" s="379">
        <v>1.4027777777777777</v>
      </c>
      <c r="BC721" s="422">
        <v>1.5590277777777777</v>
      </c>
      <c r="BD721" s="134" t="s">
        <v>21099</v>
      </c>
      <c r="BE721" s="128" t="s">
        <v>17628</v>
      </c>
      <c r="BF721" s="422"/>
      <c r="BG721" s="422"/>
      <c r="BH721" s="422"/>
    </row>
    <row r="722">
      <c r="A722" s="122">
        <f t="shared" si="3"/>
        <v>0</v>
      </c>
      <c r="B722" s="122">
        <f t="shared" si="4"/>
        <v>0</v>
      </c>
      <c r="C722" s="122">
        <f t="shared" si="5"/>
        <v>0</v>
      </c>
      <c r="D722" s="122">
        <f t="shared" si="6"/>
        <v>0</v>
      </c>
      <c r="E722" s="122">
        <f t="shared" si="2"/>
        <v>487</v>
      </c>
      <c r="F722" s="135">
        <v>240.0</v>
      </c>
      <c r="H722" s="135">
        <v>240.0</v>
      </c>
      <c r="I722" s="135">
        <v>240.0</v>
      </c>
      <c r="J722" s="135">
        <v>240.0</v>
      </c>
      <c r="L722" s="175" t="s">
        <v>21100</v>
      </c>
      <c r="M722" s="175" t="s">
        <v>661</v>
      </c>
      <c r="N722" s="169" t="s">
        <v>21101</v>
      </c>
      <c r="O722" s="123" t="s">
        <v>661</v>
      </c>
      <c r="P722" s="138" t="s">
        <v>21102</v>
      </c>
      <c r="Q722" s="138" t="s">
        <v>923</v>
      </c>
      <c r="R722" s="138" t="s">
        <v>21103</v>
      </c>
      <c r="S722" s="138" t="s">
        <v>21104</v>
      </c>
      <c r="T722" s="138" t="s">
        <v>21105</v>
      </c>
      <c r="U722" s="138" t="s">
        <v>21106</v>
      </c>
      <c r="V722" s="138" t="s">
        <v>21106</v>
      </c>
      <c r="W722" s="138" t="s">
        <v>21107</v>
      </c>
      <c r="X722" s="138" t="s">
        <v>21108</v>
      </c>
      <c r="Y722" s="138" t="s">
        <v>21109</v>
      </c>
      <c r="Z722" s="138" t="s">
        <v>21110</v>
      </c>
      <c r="AA722" s="393">
        <v>2.134027777777778</v>
      </c>
      <c r="AB722" s="379">
        <v>2.061111111111111</v>
      </c>
      <c r="AC722" s="128" t="s">
        <v>21111</v>
      </c>
      <c r="AD722" s="415">
        <v>1.9993055555555554</v>
      </c>
      <c r="AE722" s="379">
        <v>2.2569444444444446</v>
      </c>
      <c r="AF722" s="379">
        <v>1.8930555555555555</v>
      </c>
      <c r="AG722" s="134" t="s">
        <v>21112</v>
      </c>
      <c r="AH722" s="128" t="s">
        <v>728</v>
      </c>
      <c r="AI722" s="138" t="s">
        <v>20871</v>
      </c>
      <c r="AJ722" s="128" t="s">
        <v>21113</v>
      </c>
      <c r="AK722" s="474">
        <v>0.04408564814814815</v>
      </c>
      <c r="AL722" s="379">
        <v>1.8020833333333333</v>
      </c>
      <c r="AM722" s="128" t="s">
        <v>21114</v>
      </c>
      <c r="AN722" s="134" t="s">
        <v>21115</v>
      </c>
      <c r="AO722" s="134" t="s">
        <v>21116</v>
      </c>
      <c r="AP722" s="416">
        <v>1.4395833333333334</v>
      </c>
      <c r="AQ722" s="416">
        <v>1.4361111111111111</v>
      </c>
      <c r="AR722" s="128" t="s">
        <v>21117</v>
      </c>
      <c r="AS722" s="379">
        <v>1.7402777777777778</v>
      </c>
      <c r="AT722" s="134" t="s">
        <v>21118</v>
      </c>
      <c r="AU722" s="416">
        <v>1.9618055555555556</v>
      </c>
      <c r="AV722" s="128" t="s">
        <v>21119</v>
      </c>
      <c r="AW722" s="379">
        <v>1.7833333333333334</v>
      </c>
      <c r="AX722" s="379">
        <v>1.5430555555555556</v>
      </c>
      <c r="AY722" s="416">
        <v>1.0708333333333333</v>
      </c>
      <c r="BA722" s="128" t="s">
        <v>21120</v>
      </c>
      <c r="BB722" s="134" t="s">
        <v>21121</v>
      </c>
      <c r="BC722" s="141" t="s">
        <v>21122</v>
      </c>
      <c r="BD722" s="379">
        <v>1.7881944444444444</v>
      </c>
      <c r="BE722" s="416">
        <v>1.6944444444444444</v>
      </c>
      <c r="BF722" s="141"/>
      <c r="BG722" s="141"/>
      <c r="BH722" s="141"/>
    </row>
    <row r="723">
      <c r="A723" s="122">
        <f t="shared" si="3"/>
        <v>0</v>
      </c>
      <c r="B723" s="122">
        <f t="shared" si="4"/>
        <v>0</v>
      </c>
      <c r="C723" s="122">
        <f t="shared" si="5"/>
        <v>0</v>
      </c>
      <c r="D723" s="122">
        <f t="shared" si="6"/>
        <v>0</v>
      </c>
      <c r="E723" s="122">
        <f t="shared" si="2"/>
        <v>369</v>
      </c>
      <c r="F723" s="135" t="s">
        <v>21123</v>
      </c>
      <c r="H723" s="135" t="s">
        <v>21124</v>
      </c>
      <c r="I723" s="135" t="s">
        <v>21125</v>
      </c>
      <c r="J723" s="135" t="s">
        <v>21126</v>
      </c>
      <c r="L723" s="175" t="s">
        <v>21127</v>
      </c>
      <c r="M723" s="175" t="s">
        <v>21128</v>
      </c>
      <c r="N723" s="169" t="s">
        <v>21129</v>
      </c>
      <c r="O723" s="123" t="s">
        <v>21130</v>
      </c>
      <c r="P723" s="391">
        <v>1.5875</v>
      </c>
      <c r="Q723" s="391">
        <v>1.5611111111111111</v>
      </c>
      <c r="R723" s="391">
        <v>1.5986111111111112</v>
      </c>
      <c r="S723" s="391">
        <v>2.0479166666666666</v>
      </c>
      <c r="T723" s="391">
        <v>2.189583333333333</v>
      </c>
      <c r="U723" s="391">
        <v>1.9854166666666666</v>
      </c>
      <c r="V723" s="391">
        <v>1.9854166666666666</v>
      </c>
      <c r="W723" s="391">
        <v>1.2020833333333334</v>
      </c>
      <c r="X723" s="391">
        <v>2.095833333333333</v>
      </c>
      <c r="Y723" s="391">
        <v>2.002083333333333</v>
      </c>
      <c r="Z723" s="391">
        <v>1.4444444444444444</v>
      </c>
      <c r="AA723" s="128" t="s">
        <v>21131</v>
      </c>
      <c r="AB723" s="134" t="s">
        <v>21132</v>
      </c>
      <c r="AC723" s="416">
        <v>1.8583333333333334</v>
      </c>
      <c r="AD723" s="147" t="s">
        <v>21133</v>
      </c>
      <c r="AE723" s="134" t="s">
        <v>21134</v>
      </c>
      <c r="AF723" s="134" t="s">
        <v>21135</v>
      </c>
      <c r="AG723" s="379">
        <v>1.8881944444444445</v>
      </c>
      <c r="AH723" s="416">
        <v>2.01875</v>
      </c>
      <c r="AI723" s="391">
        <v>1.9965277777777777</v>
      </c>
      <c r="AJ723" s="393">
        <v>1.507638888888889</v>
      </c>
      <c r="AK723" s="134" t="s">
        <v>21136</v>
      </c>
      <c r="AL723" s="134" t="s">
        <v>21137</v>
      </c>
      <c r="AM723" s="140">
        <v>0.39305555555555555</v>
      </c>
      <c r="AN723" s="130">
        <v>0.7916666666666666</v>
      </c>
      <c r="AO723" s="379">
        <v>1.7868055555555555</v>
      </c>
      <c r="AP723" s="128" t="s">
        <v>21138</v>
      </c>
      <c r="AQ723" s="128" t="s">
        <v>21139</v>
      </c>
      <c r="AR723" s="416">
        <v>1.7986111111111112</v>
      </c>
      <c r="AS723" s="134" t="s">
        <v>21140</v>
      </c>
      <c r="AT723" s="379">
        <v>1.8798611111111112</v>
      </c>
      <c r="AU723" s="128" t="s">
        <v>21141</v>
      </c>
      <c r="AV723" s="393">
        <v>1.7118055555555556</v>
      </c>
      <c r="AW723" s="134" t="s">
        <v>21142</v>
      </c>
      <c r="AX723" s="134" t="s">
        <v>21143</v>
      </c>
      <c r="AY723" s="128" t="s">
        <v>2549</v>
      </c>
      <c r="BA723" s="416">
        <v>1.31875</v>
      </c>
      <c r="BB723" s="379">
        <v>1.4076388888888889</v>
      </c>
      <c r="BC723" s="422">
        <v>1.5604166666666666</v>
      </c>
      <c r="BD723" s="134" t="s">
        <v>21144</v>
      </c>
      <c r="BE723" s="128" t="s">
        <v>21145</v>
      </c>
      <c r="BF723" s="422"/>
      <c r="BG723" s="422"/>
      <c r="BH723" s="422"/>
    </row>
    <row r="724">
      <c r="A724" s="122">
        <f t="shared" si="3"/>
        <v>0</v>
      </c>
      <c r="B724" s="122">
        <f t="shared" si="4"/>
        <v>0</v>
      </c>
      <c r="C724" s="122">
        <f t="shared" si="5"/>
        <v>0</v>
      </c>
      <c r="D724" s="122">
        <f t="shared" si="6"/>
        <v>0</v>
      </c>
      <c r="E724" s="122">
        <f t="shared" si="2"/>
        <v>590</v>
      </c>
      <c r="F724" s="135" t="s">
        <v>21146</v>
      </c>
      <c r="H724" s="135" t="s">
        <v>1880</v>
      </c>
      <c r="I724" s="135" t="s">
        <v>21147</v>
      </c>
      <c r="J724" s="135" t="s">
        <v>7329</v>
      </c>
      <c r="L724" s="175" t="s">
        <v>21148</v>
      </c>
      <c r="M724" s="175" t="s">
        <v>615</v>
      </c>
      <c r="N724" s="169" t="s">
        <v>21149</v>
      </c>
      <c r="O724" s="123" t="s">
        <v>21150</v>
      </c>
      <c r="P724" s="138" t="s">
        <v>21151</v>
      </c>
      <c r="Q724" s="138" t="s">
        <v>21152</v>
      </c>
      <c r="R724" s="138" t="s">
        <v>21153</v>
      </c>
      <c r="S724" s="138" t="s">
        <v>21154</v>
      </c>
      <c r="T724" s="138" t="s">
        <v>21155</v>
      </c>
      <c r="U724" s="138" t="s">
        <v>21156</v>
      </c>
      <c r="V724" s="138" t="s">
        <v>21156</v>
      </c>
      <c r="W724" s="138" t="s">
        <v>21157</v>
      </c>
      <c r="X724" s="138" t="s">
        <v>21158</v>
      </c>
      <c r="Y724" s="138" t="s">
        <v>21159</v>
      </c>
      <c r="Z724" s="138" t="s">
        <v>21160</v>
      </c>
      <c r="AA724" s="393">
        <v>2.1381944444444443</v>
      </c>
      <c r="AB724" s="379">
        <v>2.0652777777777778</v>
      </c>
      <c r="AC724" s="128" t="s">
        <v>21161</v>
      </c>
      <c r="AD724" s="415">
        <v>2.002083333333333</v>
      </c>
      <c r="AE724" s="379">
        <v>2.2604166666666665</v>
      </c>
      <c r="AF724" s="379">
        <v>1.8972222222222221</v>
      </c>
      <c r="AG724" s="134" t="s">
        <v>21162</v>
      </c>
      <c r="AH724" s="128" t="s">
        <v>21163</v>
      </c>
      <c r="AI724" s="138" t="s">
        <v>20920</v>
      </c>
      <c r="AJ724" s="128" t="s">
        <v>21164</v>
      </c>
      <c r="AK724" s="474">
        <v>0.044328703703703703</v>
      </c>
      <c r="AL724" s="379">
        <v>1.80625</v>
      </c>
      <c r="AM724" s="128" t="s">
        <v>21165</v>
      </c>
      <c r="AN724" s="134" t="s">
        <v>21166</v>
      </c>
      <c r="AO724" s="134" t="s">
        <v>21167</v>
      </c>
      <c r="AP724" s="416">
        <v>1.4513888888888888</v>
      </c>
      <c r="AQ724" s="416">
        <v>1.4458333333333333</v>
      </c>
      <c r="AR724" s="128" t="s">
        <v>21168</v>
      </c>
      <c r="AS724" s="379">
        <v>1.7416666666666667</v>
      </c>
      <c r="AT724" s="134" t="s">
        <v>21169</v>
      </c>
      <c r="AU724" s="416">
        <v>1.9743055555555555</v>
      </c>
      <c r="AV724" s="128" t="s">
        <v>21170</v>
      </c>
      <c r="AW724" s="379">
        <v>1.788888888888889</v>
      </c>
      <c r="AX724" s="379">
        <v>1.5472222222222223</v>
      </c>
      <c r="AY724" s="416">
        <v>1.0743055555555556</v>
      </c>
      <c r="BA724" s="128" t="s">
        <v>21171</v>
      </c>
      <c r="BB724" s="134" t="s">
        <v>21172</v>
      </c>
      <c r="BC724" s="141" t="s">
        <v>21173</v>
      </c>
      <c r="BD724" s="379">
        <v>1.7972222222222223</v>
      </c>
      <c r="BE724" s="416">
        <v>1.6944444444444444</v>
      </c>
      <c r="BF724" s="141"/>
      <c r="BG724" s="141"/>
      <c r="BH724" s="141"/>
    </row>
    <row r="725">
      <c r="A725" s="122">
        <f t="shared" si="3"/>
        <v>0</v>
      </c>
      <c r="B725" s="122">
        <f t="shared" si="4"/>
        <v>0</v>
      </c>
      <c r="C725" s="122">
        <f t="shared" si="5"/>
        <v>0</v>
      </c>
      <c r="D725" s="122">
        <f t="shared" si="6"/>
        <v>0</v>
      </c>
      <c r="E725" s="122">
        <f t="shared" si="2"/>
        <v>340</v>
      </c>
      <c r="F725" s="135">
        <v>241.0</v>
      </c>
      <c r="H725" s="135">
        <v>241.0</v>
      </c>
      <c r="I725" s="135">
        <v>241.0</v>
      </c>
      <c r="J725" s="135">
        <v>241.0</v>
      </c>
      <c r="L725" s="175" t="s">
        <v>21174</v>
      </c>
      <c r="M725" s="175" t="s">
        <v>21175</v>
      </c>
      <c r="N725" s="169" t="s">
        <v>21176</v>
      </c>
      <c r="O725" s="123" t="s">
        <v>615</v>
      </c>
      <c r="P725" s="391">
        <v>1.5888888888888888</v>
      </c>
      <c r="Q725" s="391">
        <v>1.5631944444444446</v>
      </c>
      <c r="R725" s="391">
        <v>1.6027777777777779</v>
      </c>
      <c r="S725" s="391">
        <v>2.0520833333333335</v>
      </c>
      <c r="T725" s="391">
        <v>2.192361111111111</v>
      </c>
      <c r="U725" s="391">
        <v>1.9944444444444445</v>
      </c>
      <c r="V725" s="391">
        <v>1.9944444444444445</v>
      </c>
      <c r="W725" s="391">
        <v>1.2034722222222223</v>
      </c>
      <c r="X725" s="391">
        <v>2.0993055555555555</v>
      </c>
      <c r="Y725" s="391">
        <v>2.0104166666666665</v>
      </c>
      <c r="Z725" s="391">
        <v>1.4548611111111112</v>
      </c>
      <c r="AA725" s="128" t="s">
        <v>21177</v>
      </c>
      <c r="AB725" s="134" t="s">
        <v>21178</v>
      </c>
      <c r="AC725" s="416">
        <v>1.8625</v>
      </c>
      <c r="AD725" s="147" t="s">
        <v>21179</v>
      </c>
      <c r="AE725" s="134" t="s">
        <v>21180</v>
      </c>
      <c r="AF725" s="134" t="s">
        <v>21181</v>
      </c>
      <c r="AG725" s="379">
        <v>1.8916666666666666</v>
      </c>
      <c r="AH725" s="416">
        <v>2.020138888888889</v>
      </c>
      <c r="AI725" s="391">
        <v>1.9986111111111111</v>
      </c>
      <c r="AJ725" s="393">
        <v>1.5097222222222222</v>
      </c>
      <c r="AK725" s="134" t="s">
        <v>21182</v>
      </c>
      <c r="AL725" s="134" t="s">
        <v>21183</v>
      </c>
      <c r="AM725" s="140">
        <v>0.39444444444444443</v>
      </c>
      <c r="AN725" s="130">
        <v>0.7979166666666667</v>
      </c>
      <c r="AO725" s="379">
        <v>1.792361111111111</v>
      </c>
      <c r="AP725" s="128" t="s">
        <v>21184</v>
      </c>
      <c r="AQ725" s="128" t="s">
        <v>21185</v>
      </c>
      <c r="AR725" s="416">
        <v>1.8076388888888888</v>
      </c>
      <c r="AS725" s="134" t="s">
        <v>21186</v>
      </c>
      <c r="AT725" s="379">
        <v>1.8819444444444444</v>
      </c>
      <c r="AU725" s="128" t="s">
        <v>21187</v>
      </c>
      <c r="AV725" s="393">
        <v>1.7173611111111111</v>
      </c>
      <c r="AW725" s="134" t="s">
        <v>21188</v>
      </c>
      <c r="AX725" s="134" t="s">
        <v>21189</v>
      </c>
      <c r="AY725" s="128" t="s">
        <v>21190</v>
      </c>
      <c r="BA725" s="416">
        <v>1.3284722222222223</v>
      </c>
      <c r="BB725" s="379">
        <v>1.4090277777777778</v>
      </c>
      <c r="BC725" s="422">
        <v>1.5625</v>
      </c>
      <c r="BD725" s="134" t="s">
        <v>21191</v>
      </c>
      <c r="BE725" s="128" t="s">
        <v>21192</v>
      </c>
      <c r="BF725" s="422"/>
      <c r="BG725" s="422"/>
      <c r="BH725" s="422"/>
    </row>
    <row r="726">
      <c r="A726" s="122">
        <f t="shared" si="3"/>
        <v>0</v>
      </c>
      <c r="B726" s="122">
        <f t="shared" si="4"/>
        <v>0</v>
      </c>
      <c r="C726" s="122">
        <f t="shared" si="5"/>
        <v>0</v>
      </c>
      <c r="D726" s="122">
        <f t="shared" si="6"/>
        <v>0</v>
      </c>
      <c r="E726" s="122">
        <f t="shared" si="2"/>
        <v>523</v>
      </c>
      <c r="F726" s="135" t="s">
        <v>21193</v>
      </c>
      <c r="H726" s="135" t="s">
        <v>21194</v>
      </c>
      <c r="I726" s="135" t="s">
        <v>21195</v>
      </c>
      <c r="J726" s="135" t="s">
        <v>21196</v>
      </c>
      <c r="L726" s="175" t="s">
        <v>21197</v>
      </c>
      <c r="M726" s="175" t="s">
        <v>21198</v>
      </c>
      <c r="N726" s="169" t="s">
        <v>21199</v>
      </c>
      <c r="O726" s="123" t="s">
        <v>21200</v>
      </c>
      <c r="P726" s="138" t="s">
        <v>21201</v>
      </c>
      <c r="Q726" s="138" t="s">
        <v>21202</v>
      </c>
      <c r="R726" s="138" t="s">
        <v>21203</v>
      </c>
      <c r="S726" s="138" t="s">
        <v>21204</v>
      </c>
      <c r="T726" s="138" t="s">
        <v>21205</v>
      </c>
      <c r="U726" s="138" t="s">
        <v>728</v>
      </c>
      <c r="V726" s="138" t="s">
        <v>728</v>
      </c>
      <c r="W726" s="138" t="s">
        <v>724</v>
      </c>
      <c r="X726" s="138" t="s">
        <v>21206</v>
      </c>
      <c r="Y726" s="138" t="s">
        <v>21207</v>
      </c>
      <c r="Z726" s="138" t="s">
        <v>1332</v>
      </c>
      <c r="AA726" s="393">
        <v>2.1465277777777776</v>
      </c>
      <c r="AB726" s="379">
        <v>2.0729166666666665</v>
      </c>
      <c r="AC726" s="128" t="s">
        <v>21208</v>
      </c>
      <c r="AD726" s="415">
        <v>2.0097222222222224</v>
      </c>
      <c r="AE726" s="379">
        <v>2.267361111111111</v>
      </c>
      <c r="AF726" s="379">
        <v>1.9076388888888889</v>
      </c>
      <c r="AG726" s="134" t="s">
        <v>21209</v>
      </c>
      <c r="AH726" s="128" t="s">
        <v>21210</v>
      </c>
      <c r="AI726" s="138" t="s">
        <v>20970</v>
      </c>
      <c r="AJ726" s="128" t="s">
        <v>13200</v>
      </c>
      <c r="AK726" s="474">
        <v>0.044409722222222225</v>
      </c>
      <c r="AL726" s="379">
        <v>1.8111111111111111</v>
      </c>
      <c r="AM726" s="128" t="s">
        <v>21211</v>
      </c>
      <c r="AN726" s="134" t="s">
        <v>21212</v>
      </c>
      <c r="AO726" s="134" t="s">
        <v>21213</v>
      </c>
      <c r="AP726" s="416">
        <v>1.4555555555555555</v>
      </c>
      <c r="AQ726" s="416">
        <v>1.4541666666666666</v>
      </c>
      <c r="AR726" s="128" t="s">
        <v>1880</v>
      </c>
      <c r="AS726" s="379">
        <v>1.742361111111111</v>
      </c>
      <c r="AT726" s="134" t="s">
        <v>21214</v>
      </c>
      <c r="AU726" s="416">
        <v>1.9819444444444445</v>
      </c>
      <c r="AV726" s="128" t="s">
        <v>21215</v>
      </c>
      <c r="AW726" s="379">
        <v>1.7944444444444445</v>
      </c>
      <c r="AX726" s="379">
        <v>1.5493055555555555</v>
      </c>
      <c r="AY726" s="416">
        <v>1.0763888888888888</v>
      </c>
      <c r="BA726" s="128" t="s">
        <v>21216</v>
      </c>
      <c r="BB726" s="134" t="s">
        <v>21217</v>
      </c>
      <c r="BC726" s="141" t="s">
        <v>21218</v>
      </c>
      <c r="BD726" s="379">
        <v>1.8020833333333333</v>
      </c>
      <c r="BE726" s="416">
        <v>1.6979166666666667</v>
      </c>
      <c r="BF726" s="141"/>
      <c r="BG726" s="141"/>
      <c r="BH726" s="141"/>
    </row>
    <row r="727">
      <c r="A727" s="122">
        <f t="shared" si="3"/>
        <v>0</v>
      </c>
      <c r="B727" s="122">
        <f t="shared" si="4"/>
        <v>0</v>
      </c>
      <c r="C727" s="122">
        <f t="shared" si="5"/>
        <v>0</v>
      </c>
      <c r="D727" s="122">
        <f t="shared" si="6"/>
        <v>0</v>
      </c>
      <c r="E727" s="122">
        <f t="shared" si="2"/>
        <v>445</v>
      </c>
      <c r="F727" s="135" t="s">
        <v>724</v>
      </c>
      <c r="H727" s="135" t="s">
        <v>21219</v>
      </c>
      <c r="I727" s="135" t="s">
        <v>21220</v>
      </c>
      <c r="J727" s="135" t="s">
        <v>21221</v>
      </c>
      <c r="L727" s="175" t="s">
        <v>21222</v>
      </c>
      <c r="M727" s="175" t="s">
        <v>21223</v>
      </c>
      <c r="N727" s="169" t="s">
        <v>21224</v>
      </c>
      <c r="O727" s="123" t="s">
        <v>21225</v>
      </c>
      <c r="P727" s="391">
        <v>1.5923611111111111</v>
      </c>
      <c r="Q727" s="391">
        <v>1.5652777777777778</v>
      </c>
      <c r="R727" s="391">
        <v>1.6076388888888888</v>
      </c>
      <c r="S727" s="391">
        <v>2.053472222222222</v>
      </c>
      <c r="T727" s="391">
        <v>2.1951388888888888</v>
      </c>
      <c r="U727" s="391">
        <v>1.9986111111111111</v>
      </c>
      <c r="V727" s="391">
        <v>1.9986111111111111</v>
      </c>
      <c r="W727" s="391">
        <v>1.2069444444444444</v>
      </c>
      <c r="X727" s="391">
        <v>2.109027777777778</v>
      </c>
      <c r="Y727" s="391">
        <v>2.0208333333333335</v>
      </c>
      <c r="Z727" s="391">
        <v>1.4659722222222222</v>
      </c>
      <c r="AA727" s="128" t="s">
        <v>21226</v>
      </c>
      <c r="AB727" s="134" t="s">
        <v>21227</v>
      </c>
      <c r="AC727" s="416">
        <v>1.8666666666666667</v>
      </c>
      <c r="AD727" s="147" t="s">
        <v>21228</v>
      </c>
      <c r="AE727" s="134" t="s">
        <v>21229</v>
      </c>
      <c r="AF727" s="134" t="s">
        <v>21230</v>
      </c>
      <c r="AG727" s="379">
        <v>1.8972222222222221</v>
      </c>
      <c r="AH727" s="416">
        <v>2.0277777777777777</v>
      </c>
      <c r="AI727" s="391">
        <v>2.0006944444444446</v>
      </c>
      <c r="AJ727" s="393">
        <v>1.5118055555555556</v>
      </c>
      <c r="AK727" s="134" t="s">
        <v>21231</v>
      </c>
      <c r="AL727" s="134" t="s">
        <v>21232</v>
      </c>
      <c r="AM727" s="140">
        <v>0.3993055555555556</v>
      </c>
      <c r="AN727" s="130">
        <v>0.8013888888888889</v>
      </c>
      <c r="AO727" s="379">
        <v>1.7958333333333334</v>
      </c>
      <c r="AP727" s="128" t="s">
        <v>21233</v>
      </c>
      <c r="AQ727" s="128" t="s">
        <v>21234</v>
      </c>
      <c r="AR727" s="416">
        <v>1.8125</v>
      </c>
      <c r="AS727" s="134" t="s">
        <v>21235</v>
      </c>
      <c r="AT727" s="379">
        <v>1.8847222222222222</v>
      </c>
      <c r="AU727" s="128" t="s">
        <v>21236</v>
      </c>
      <c r="AV727" s="393">
        <v>1.7270833333333333</v>
      </c>
      <c r="AW727" s="134" t="s">
        <v>21237</v>
      </c>
      <c r="AX727" s="134" t="s">
        <v>21238</v>
      </c>
      <c r="AY727" s="128" t="s">
        <v>653</v>
      </c>
      <c r="BA727" s="416">
        <v>1.3444444444444446</v>
      </c>
      <c r="BB727" s="379">
        <v>1.417361111111111</v>
      </c>
      <c r="BC727" s="422">
        <v>1.5659722222222223</v>
      </c>
      <c r="BD727" s="134" t="s">
        <v>21239</v>
      </c>
      <c r="BE727" s="128" t="s">
        <v>21240</v>
      </c>
      <c r="BF727" s="422"/>
      <c r="BG727" s="422"/>
      <c r="BH727" s="422"/>
    </row>
    <row r="728">
      <c r="A728" s="122">
        <f t="shared" si="3"/>
        <v>0</v>
      </c>
      <c r="B728" s="122">
        <f t="shared" si="4"/>
        <v>0</v>
      </c>
      <c r="C728" s="122">
        <f t="shared" si="5"/>
        <v>0</v>
      </c>
      <c r="D728" s="122">
        <f t="shared" si="6"/>
        <v>0</v>
      </c>
      <c r="E728" s="122">
        <f t="shared" si="2"/>
        <v>491</v>
      </c>
      <c r="F728" s="135">
        <v>242.0</v>
      </c>
      <c r="H728" s="135">
        <v>242.0</v>
      </c>
      <c r="I728" s="135">
        <v>242.0</v>
      </c>
      <c r="J728" s="135">
        <v>242.0</v>
      </c>
      <c r="L728" s="175" t="s">
        <v>21241</v>
      </c>
      <c r="M728" s="175" t="s">
        <v>21242</v>
      </c>
      <c r="N728" s="169" t="s">
        <v>21243</v>
      </c>
      <c r="O728" s="123" t="s">
        <v>21244</v>
      </c>
      <c r="P728" s="138" t="s">
        <v>872</v>
      </c>
      <c r="Q728" s="138" t="s">
        <v>21245</v>
      </c>
      <c r="R728" s="138" t="s">
        <v>21246</v>
      </c>
      <c r="S728" s="138" t="s">
        <v>21247</v>
      </c>
      <c r="T728" s="138" t="s">
        <v>21248</v>
      </c>
      <c r="U728" s="138" t="s">
        <v>1055</v>
      </c>
      <c r="V728" s="138" t="s">
        <v>1055</v>
      </c>
      <c r="W728" s="138" t="s">
        <v>21249</v>
      </c>
      <c r="X728" s="138" t="s">
        <v>21250</v>
      </c>
      <c r="Y728" s="138" t="s">
        <v>21251</v>
      </c>
      <c r="Z728" s="138" t="s">
        <v>21252</v>
      </c>
      <c r="AA728" s="393">
        <v>2.151388888888889</v>
      </c>
      <c r="AB728" s="379">
        <v>2.0805555555555557</v>
      </c>
      <c r="AC728" s="128" t="s">
        <v>21253</v>
      </c>
      <c r="AD728" s="415">
        <v>2.0131944444444443</v>
      </c>
      <c r="AE728" s="379">
        <v>2.272222222222222</v>
      </c>
      <c r="AF728" s="379">
        <v>1.9131944444444444</v>
      </c>
      <c r="AG728" s="134" t="s">
        <v>21254</v>
      </c>
      <c r="AH728" s="128" t="s">
        <v>21255</v>
      </c>
      <c r="AI728" s="138" t="s">
        <v>21024</v>
      </c>
      <c r="AJ728" s="128" t="s">
        <v>21256</v>
      </c>
      <c r="AK728" s="474">
        <v>0.04449074074074074</v>
      </c>
      <c r="AL728" s="379">
        <v>1.8194444444444444</v>
      </c>
      <c r="AM728" s="128" t="s">
        <v>21257</v>
      </c>
      <c r="AN728" s="134" t="s">
        <v>21258</v>
      </c>
      <c r="AO728" s="134" t="s">
        <v>21259</v>
      </c>
      <c r="AP728" s="416">
        <v>1.4604166666666667</v>
      </c>
      <c r="AQ728" s="416">
        <v>1.4597222222222221</v>
      </c>
      <c r="AR728" s="128" t="s">
        <v>21260</v>
      </c>
      <c r="AS728" s="379">
        <v>1.7451388888888888</v>
      </c>
      <c r="AT728" s="134" t="s">
        <v>21261</v>
      </c>
      <c r="AU728" s="416">
        <v>1.9895833333333333</v>
      </c>
      <c r="AV728" s="128" t="s">
        <v>653</v>
      </c>
      <c r="AW728" s="379">
        <v>1.7965277777777777</v>
      </c>
      <c r="AX728" s="379">
        <v>1.5527777777777778</v>
      </c>
      <c r="AY728" s="416">
        <v>1.0798611111111112</v>
      </c>
      <c r="BA728" s="128" t="s">
        <v>21262</v>
      </c>
      <c r="BB728" s="134" t="s">
        <v>21263</v>
      </c>
      <c r="BC728" s="141" t="s">
        <v>21264</v>
      </c>
      <c r="BD728" s="379">
        <v>1.8041666666666667</v>
      </c>
      <c r="BE728" s="416">
        <v>1.7069444444444444</v>
      </c>
      <c r="BF728" s="141"/>
      <c r="BG728" s="141"/>
      <c r="BH728" s="141"/>
    </row>
    <row r="729">
      <c r="A729" s="122">
        <f t="shared" si="3"/>
        <v>0</v>
      </c>
      <c r="B729" s="122">
        <f t="shared" si="4"/>
        <v>0</v>
      </c>
      <c r="C729" s="122">
        <f t="shared" si="5"/>
        <v>0</v>
      </c>
      <c r="D729" s="122">
        <f t="shared" si="6"/>
        <v>0</v>
      </c>
      <c r="E729" s="122">
        <f t="shared" si="2"/>
        <v>426</v>
      </c>
      <c r="F729" s="135" t="s">
        <v>21265</v>
      </c>
      <c r="H729" s="135" t="s">
        <v>21266</v>
      </c>
      <c r="I729" s="135" t="s">
        <v>21267</v>
      </c>
      <c r="J729" s="135" t="s">
        <v>21268</v>
      </c>
      <c r="L729" s="175" t="s">
        <v>21269</v>
      </c>
      <c r="M729" s="175" t="s">
        <v>21270</v>
      </c>
      <c r="N729" s="169" t="s">
        <v>21271</v>
      </c>
      <c r="O729" s="123" t="s">
        <v>615</v>
      </c>
      <c r="P729" s="391">
        <v>1.59375</v>
      </c>
      <c r="Q729" s="391">
        <v>1.5666666666666667</v>
      </c>
      <c r="R729" s="391">
        <v>1.613888888888889</v>
      </c>
      <c r="S729" s="391">
        <v>2.0631944444444446</v>
      </c>
      <c r="T729" s="391">
        <v>2.1972222222222224</v>
      </c>
      <c r="U729" s="391">
        <v>2.0</v>
      </c>
      <c r="V729" s="391">
        <v>2.0</v>
      </c>
      <c r="W729" s="391">
        <v>1.2083333333333333</v>
      </c>
      <c r="X729" s="391">
        <v>2.113888888888889</v>
      </c>
      <c r="Y729" s="391">
        <v>2.025</v>
      </c>
      <c r="Z729" s="391">
        <v>1.4680555555555554</v>
      </c>
      <c r="AA729" s="401">
        <v>2.15625</v>
      </c>
      <c r="AB729" s="134" t="s">
        <v>21272</v>
      </c>
      <c r="AC729" s="416">
        <v>1.8708333333333333</v>
      </c>
      <c r="AD729" s="147" t="s">
        <v>21273</v>
      </c>
      <c r="AE729" s="134" t="s">
        <v>21274</v>
      </c>
      <c r="AF729" s="134" t="s">
        <v>21275</v>
      </c>
      <c r="AG729" s="379">
        <v>1.9006944444444445</v>
      </c>
      <c r="AH729" s="416">
        <v>2.0340277777777778</v>
      </c>
      <c r="AI729" s="391">
        <v>2.0083333333333333</v>
      </c>
      <c r="AJ729" s="393">
        <v>1.5138888888888888</v>
      </c>
      <c r="AK729" s="134" t="s">
        <v>21276</v>
      </c>
      <c r="AL729" s="134" t="s">
        <v>21277</v>
      </c>
      <c r="AM729" s="140">
        <v>0.40555555555555556</v>
      </c>
      <c r="AN729" s="130">
        <v>0.8173611111111111</v>
      </c>
      <c r="AO729" s="379">
        <v>1.8</v>
      </c>
      <c r="AP729" s="128" t="s">
        <v>21278</v>
      </c>
      <c r="AQ729" s="128" t="s">
        <v>21279</v>
      </c>
      <c r="AR729" s="416">
        <v>1.8145833333333334</v>
      </c>
      <c r="AS729" s="134" t="s">
        <v>21280</v>
      </c>
      <c r="AT729" s="379">
        <v>1.8881944444444445</v>
      </c>
      <c r="AU729" s="128" t="s">
        <v>21281</v>
      </c>
      <c r="AV729" s="393">
        <v>1.7375</v>
      </c>
      <c r="AW729" s="134" t="s">
        <v>21282</v>
      </c>
      <c r="AX729" s="134" t="s">
        <v>21283</v>
      </c>
      <c r="AY729" s="128" t="s">
        <v>21284</v>
      </c>
      <c r="BA729" s="416">
        <v>1.3493055555555555</v>
      </c>
      <c r="BB729" s="379">
        <v>1.4215277777777777</v>
      </c>
      <c r="BC729" s="422">
        <v>1.5666666666666667</v>
      </c>
      <c r="BD729" s="134" t="s">
        <v>21285</v>
      </c>
      <c r="BE729" s="128" t="s">
        <v>21286</v>
      </c>
      <c r="BF729" s="422"/>
      <c r="BG729" s="422"/>
      <c r="BH729" s="422"/>
    </row>
    <row r="730">
      <c r="A730" s="122">
        <f t="shared" si="3"/>
        <v>0</v>
      </c>
      <c r="B730" s="122">
        <f t="shared" si="4"/>
        <v>0</v>
      </c>
      <c r="C730" s="122">
        <f t="shared" si="5"/>
        <v>0</v>
      </c>
      <c r="D730" s="122">
        <f t="shared" si="6"/>
        <v>0</v>
      </c>
      <c r="E730" s="122">
        <f t="shared" si="2"/>
        <v>692</v>
      </c>
      <c r="F730" s="135" t="s">
        <v>21287</v>
      </c>
      <c r="H730" s="135" t="s">
        <v>21288</v>
      </c>
      <c r="I730" s="135" t="s">
        <v>21289</v>
      </c>
      <c r="J730" s="135" t="s">
        <v>21290</v>
      </c>
      <c r="L730" s="175" t="s">
        <v>21291</v>
      </c>
      <c r="M730" s="175" t="s">
        <v>21292</v>
      </c>
      <c r="N730" s="169" t="s">
        <v>21293</v>
      </c>
      <c r="O730" s="123" t="s">
        <v>21294</v>
      </c>
      <c r="P730" s="138" t="s">
        <v>21295</v>
      </c>
      <c r="Q730" s="138" t="s">
        <v>21296</v>
      </c>
      <c r="R730" s="138" t="s">
        <v>21297</v>
      </c>
      <c r="S730" s="138" t="s">
        <v>21298</v>
      </c>
      <c r="T730" s="138" t="s">
        <v>21299</v>
      </c>
      <c r="U730" s="138" t="s">
        <v>21300</v>
      </c>
      <c r="V730" s="138" t="s">
        <v>21300</v>
      </c>
      <c r="W730" s="138" t="s">
        <v>1969</v>
      </c>
      <c r="X730" s="138" t="s">
        <v>21301</v>
      </c>
      <c r="Y730" s="138" t="s">
        <v>21302</v>
      </c>
      <c r="Z730" s="138" t="s">
        <v>21303</v>
      </c>
      <c r="AA730" s="128" t="s">
        <v>21304</v>
      </c>
      <c r="AB730" s="379">
        <v>2.0833333333333335</v>
      </c>
      <c r="AC730" s="128" t="s">
        <v>21306</v>
      </c>
      <c r="AD730" s="415">
        <v>2.015972222222222</v>
      </c>
      <c r="AE730" s="379">
        <v>2.2777777777777777</v>
      </c>
      <c r="AF730" s="379">
        <v>1.91875</v>
      </c>
      <c r="AG730" s="134" t="s">
        <v>21308</v>
      </c>
      <c r="AH730" s="128" t="s">
        <v>21309</v>
      </c>
      <c r="AI730" s="138" t="s">
        <v>21068</v>
      </c>
      <c r="AJ730" s="128" t="s">
        <v>21311</v>
      </c>
      <c r="AK730" s="474">
        <v>0.044583333333333336</v>
      </c>
      <c r="AL730" s="379">
        <v>1.8222222222222222</v>
      </c>
      <c r="AM730" s="128" t="s">
        <v>21313</v>
      </c>
      <c r="AN730" s="134" t="s">
        <v>21314</v>
      </c>
      <c r="AO730" s="134" t="s">
        <v>21315</v>
      </c>
      <c r="AP730" s="416">
        <v>1.4701388888888889</v>
      </c>
      <c r="AQ730" s="416">
        <v>1.4652777777777777</v>
      </c>
      <c r="AR730" s="128" t="s">
        <v>21316</v>
      </c>
      <c r="AS730" s="379">
        <v>1.7479166666666666</v>
      </c>
      <c r="AT730" s="134" t="s">
        <v>21317</v>
      </c>
      <c r="AU730" s="416">
        <v>1.9979166666666666</v>
      </c>
      <c r="AV730" s="128" t="s">
        <v>21318</v>
      </c>
      <c r="AW730" s="379">
        <v>1.8034722222222221</v>
      </c>
      <c r="AX730" s="379">
        <v>1.55625</v>
      </c>
      <c r="AY730" s="416">
        <v>1.0805555555555555</v>
      </c>
      <c r="BA730" s="128" t="s">
        <v>21319</v>
      </c>
      <c r="BB730" s="134" t="s">
        <v>653</v>
      </c>
      <c r="BC730" s="141" t="s">
        <v>21320</v>
      </c>
      <c r="BD730" s="379">
        <v>1.8152777777777778</v>
      </c>
      <c r="BE730" s="416">
        <v>1.7152777777777777</v>
      </c>
      <c r="BF730" s="141"/>
      <c r="BG730" s="141"/>
      <c r="BH730" s="141"/>
    </row>
    <row r="731">
      <c r="A731" s="122">
        <f t="shared" si="3"/>
        <v>0</v>
      </c>
      <c r="B731" s="122">
        <f t="shared" si="4"/>
        <v>0</v>
      </c>
      <c r="C731" s="122">
        <f t="shared" si="5"/>
        <v>0</v>
      </c>
      <c r="D731" s="122">
        <f t="shared" si="6"/>
        <v>0</v>
      </c>
      <c r="E731" s="122">
        <f t="shared" si="2"/>
        <v>297</v>
      </c>
      <c r="F731" s="135">
        <v>243.0</v>
      </c>
      <c r="H731" s="135">
        <v>243.0</v>
      </c>
      <c r="I731" s="135">
        <v>243.0</v>
      </c>
      <c r="J731" s="135">
        <v>243.0</v>
      </c>
      <c r="L731" s="175" t="s">
        <v>21324</v>
      </c>
      <c r="M731" s="175" t="s">
        <v>21325</v>
      </c>
      <c r="N731" s="169" t="s">
        <v>21327</v>
      </c>
      <c r="O731" s="123" t="s">
        <v>21329</v>
      </c>
      <c r="P731" s="391">
        <v>1.5944444444444446</v>
      </c>
      <c r="Q731" s="391">
        <v>1.570138888888889</v>
      </c>
      <c r="R731" s="391">
        <v>1.6201388888888888</v>
      </c>
      <c r="S731" s="391">
        <v>2.078472222222222</v>
      </c>
      <c r="T731" s="391">
        <v>2.202777777777778</v>
      </c>
      <c r="U731" s="391">
        <v>2.001388888888889</v>
      </c>
      <c r="V731" s="391">
        <v>2.001388888888889</v>
      </c>
      <c r="W731" s="391">
        <v>1.211111111111111</v>
      </c>
      <c r="X731" s="391">
        <v>2.11875</v>
      </c>
      <c r="Y731" s="391">
        <v>2.029166666666667</v>
      </c>
      <c r="Z731" s="391">
        <v>1.475</v>
      </c>
      <c r="AA731" s="393">
        <v>2.1618055555555555</v>
      </c>
      <c r="AB731" s="134" t="s">
        <v>21331</v>
      </c>
      <c r="AC731" s="416">
        <v>1.875</v>
      </c>
      <c r="AD731" s="147" t="s">
        <v>21332</v>
      </c>
      <c r="AE731" s="134" t="s">
        <v>21333</v>
      </c>
      <c r="AF731" s="134" t="s">
        <v>21334</v>
      </c>
      <c r="AG731" s="379">
        <v>1.9034722222222222</v>
      </c>
      <c r="AH731" s="416">
        <v>2.0416666666666665</v>
      </c>
      <c r="AI731" s="391">
        <v>2.0118055555555556</v>
      </c>
      <c r="AJ731" s="393">
        <v>1.5243055555555556</v>
      </c>
      <c r="AK731" s="134" t="s">
        <v>14549</v>
      </c>
      <c r="AL731" s="134" t="s">
        <v>21337</v>
      </c>
      <c r="AM731" s="140">
        <v>0.4173611111111111</v>
      </c>
      <c r="AN731" s="130">
        <v>0.8194444444444444</v>
      </c>
      <c r="AO731" s="379">
        <v>1.80625</v>
      </c>
      <c r="AP731" s="128" t="s">
        <v>21339</v>
      </c>
      <c r="AQ731" s="128" t="s">
        <v>21341</v>
      </c>
      <c r="AR731" s="416">
        <v>1.8173611111111112</v>
      </c>
      <c r="AS731" s="134" t="s">
        <v>21343</v>
      </c>
      <c r="AT731" s="379">
        <v>1.8965277777777778</v>
      </c>
      <c r="AU731" s="128" t="s">
        <v>21345</v>
      </c>
      <c r="AV731" s="393">
        <v>1.7381944444444444</v>
      </c>
      <c r="AW731" s="134" t="s">
        <v>21346</v>
      </c>
      <c r="AX731" s="134" t="s">
        <v>21347</v>
      </c>
      <c r="AY731" s="128" t="s">
        <v>1857</v>
      </c>
      <c r="BA731" s="416">
        <v>1.3534722222222222</v>
      </c>
      <c r="BB731" s="379">
        <v>1.4270833333333333</v>
      </c>
      <c r="BC731" s="422">
        <v>1.570138888888889</v>
      </c>
      <c r="BD731" s="134" t="s">
        <v>4374</v>
      </c>
      <c r="BE731" s="128" t="s">
        <v>3413</v>
      </c>
      <c r="BF731" s="422"/>
      <c r="BG731" s="422"/>
      <c r="BH731" s="422"/>
    </row>
    <row r="732">
      <c r="A732" s="122">
        <f t="shared" si="3"/>
        <v>0</v>
      </c>
      <c r="B732" s="122">
        <f t="shared" si="4"/>
        <v>0</v>
      </c>
      <c r="C732" s="122">
        <f t="shared" si="5"/>
        <v>0</v>
      </c>
      <c r="D732" s="122">
        <f t="shared" si="6"/>
        <v>0</v>
      </c>
      <c r="E732" s="122">
        <f t="shared" si="2"/>
        <v>574</v>
      </c>
      <c r="F732" s="135" t="s">
        <v>21349</v>
      </c>
      <c r="H732" s="135" t="s">
        <v>21350</v>
      </c>
      <c r="I732" s="135" t="s">
        <v>21351</v>
      </c>
      <c r="J732" s="135" t="s">
        <v>21353</v>
      </c>
      <c r="L732" s="175" t="s">
        <v>21354</v>
      </c>
      <c r="M732" s="175" t="s">
        <v>21355</v>
      </c>
      <c r="N732" s="169" t="s">
        <v>21356</v>
      </c>
      <c r="O732" s="123" t="s">
        <v>661</v>
      </c>
      <c r="P732" s="138" t="s">
        <v>21357</v>
      </c>
      <c r="Q732" s="138" t="s">
        <v>21358</v>
      </c>
      <c r="R732" s="138" t="s">
        <v>21359</v>
      </c>
      <c r="S732" s="138" t="s">
        <v>21360</v>
      </c>
      <c r="T732" s="138" t="s">
        <v>21361</v>
      </c>
      <c r="U732" s="138" t="s">
        <v>21362</v>
      </c>
      <c r="V732" s="138" t="s">
        <v>21362</v>
      </c>
      <c r="W732" s="138" t="s">
        <v>21364</v>
      </c>
      <c r="X732" s="138" t="s">
        <v>21365</v>
      </c>
      <c r="Y732" s="138" t="s">
        <v>21366</v>
      </c>
      <c r="Z732" s="138" t="s">
        <v>21367</v>
      </c>
      <c r="AA732" s="128" t="s">
        <v>21368</v>
      </c>
      <c r="AB732" s="379">
        <v>2.0881944444444445</v>
      </c>
      <c r="AC732" s="128" t="s">
        <v>21369</v>
      </c>
      <c r="AD732" s="415">
        <v>2.0215277777777776</v>
      </c>
      <c r="AE732" s="379">
        <v>2.2847222222222223</v>
      </c>
      <c r="AF732" s="379">
        <v>1.9270833333333333</v>
      </c>
      <c r="AG732" s="134" t="s">
        <v>21370</v>
      </c>
      <c r="AH732" s="128" t="s">
        <v>21372</v>
      </c>
      <c r="AI732" s="138" t="s">
        <v>728</v>
      </c>
      <c r="AJ732" s="401">
        <v>1.5291666666666666</v>
      </c>
      <c r="AK732" s="474">
        <v>0.04472222222222222</v>
      </c>
      <c r="AL732" s="379">
        <v>1.8256944444444445</v>
      </c>
      <c r="AM732" s="128" t="s">
        <v>21374</v>
      </c>
      <c r="AN732" s="134" t="s">
        <v>21376</v>
      </c>
      <c r="AO732" s="134" t="s">
        <v>21378</v>
      </c>
      <c r="AP732" s="416">
        <v>1.4784722222222222</v>
      </c>
      <c r="AQ732" s="416">
        <v>1.4701388888888889</v>
      </c>
      <c r="AR732" s="128" t="s">
        <v>21380</v>
      </c>
      <c r="AS732" s="379">
        <v>1.7493055555555554</v>
      </c>
      <c r="AT732" s="134" t="s">
        <v>21381</v>
      </c>
      <c r="AU732" s="416">
        <v>2.00625</v>
      </c>
      <c r="AV732" s="128" t="s">
        <v>21383</v>
      </c>
      <c r="AW732" s="379">
        <v>1.8138888888888889</v>
      </c>
      <c r="AX732" s="379">
        <v>1.5590277777777777</v>
      </c>
      <c r="AY732" s="416">
        <v>1.082638888888889</v>
      </c>
      <c r="BA732" s="128" t="s">
        <v>21385</v>
      </c>
      <c r="BB732" s="134" t="s">
        <v>21386</v>
      </c>
      <c r="BC732" s="141" t="s">
        <v>21388</v>
      </c>
      <c r="BD732" s="379">
        <v>1.8194444444444444</v>
      </c>
      <c r="BE732" s="416">
        <v>1.7236111111111112</v>
      </c>
      <c r="BF732" s="141"/>
      <c r="BG732" s="141"/>
      <c r="BH732" s="141"/>
    </row>
    <row r="733">
      <c r="A733" s="122">
        <f t="shared" si="3"/>
        <v>0</v>
      </c>
      <c r="B733" s="122">
        <f t="shared" si="4"/>
        <v>0</v>
      </c>
      <c r="C733" s="122">
        <f t="shared" si="5"/>
        <v>0</v>
      </c>
      <c r="D733" s="122">
        <f t="shared" si="6"/>
        <v>0</v>
      </c>
      <c r="E733" s="122">
        <f t="shared" si="2"/>
        <v>473</v>
      </c>
      <c r="F733" s="135" t="s">
        <v>21390</v>
      </c>
      <c r="H733" s="135" t="s">
        <v>21392</v>
      </c>
      <c r="I733" s="135" t="s">
        <v>21394</v>
      </c>
      <c r="J733" s="135" t="s">
        <v>21396</v>
      </c>
      <c r="L733" s="175" t="s">
        <v>21397</v>
      </c>
      <c r="M733" s="175" t="s">
        <v>21398</v>
      </c>
      <c r="N733" s="169" t="s">
        <v>21399</v>
      </c>
      <c r="O733" s="123" t="s">
        <v>21400</v>
      </c>
      <c r="P733" s="391">
        <v>1.5986111111111112</v>
      </c>
      <c r="Q733" s="391">
        <v>1.5743055555555556</v>
      </c>
      <c r="R733" s="391">
        <v>1.625</v>
      </c>
      <c r="S733" s="391">
        <v>2.0881944444444445</v>
      </c>
      <c r="T733" s="391">
        <v>2.207638888888889</v>
      </c>
      <c r="U733" s="391">
        <v>2.0069444444444446</v>
      </c>
      <c r="V733" s="391">
        <v>2.0069444444444446</v>
      </c>
      <c r="W733" s="391">
        <v>1.2125</v>
      </c>
      <c r="X733" s="391">
        <v>2.129861111111111</v>
      </c>
      <c r="Y733" s="391">
        <v>2.03125</v>
      </c>
      <c r="Z733" s="391">
        <v>1.4770833333333333</v>
      </c>
      <c r="AA733" s="393">
        <v>2.1638888888888888</v>
      </c>
      <c r="AB733" s="134" t="s">
        <v>21402</v>
      </c>
      <c r="AC733" s="416">
        <v>1.882638888888889</v>
      </c>
      <c r="AD733" s="147" t="s">
        <v>21403</v>
      </c>
      <c r="AE733" s="134" t="s">
        <v>21404</v>
      </c>
      <c r="AF733" s="134" t="s">
        <v>21405</v>
      </c>
      <c r="AG733" s="379">
        <v>1.90625</v>
      </c>
      <c r="AH733" s="416">
        <v>2.047222222222222</v>
      </c>
      <c r="AI733" s="391">
        <v>2.01875</v>
      </c>
      <c r="AJ733" s="128" t="s">
        <v>21407</v>
      </c>
      <c r="AK733" s="134" t="s">
        <v>12744</v>
      </c>
      <c r="AL733" s="134" t="s">
        <v>21409</v>
      </c>
      <c r="AM733" s="140">
        <v>0.4201388888888889</v>
      </c>
      <c r="AN733" s="130">
        <v>0.8277777777777777</v>
      </c>
      <c r="AO733" s="379">
        <v>1.8159722222222223</v>
      </c>
      <c r="AP733" s="128" t="s">
        <v>21410</v>
      </c>
      <c r="AQ733" s="128" t="s">
        <v>21411</v>
      </c>
      <c r="AR733" s="416">
        <v>1.825</v>
      </c>
      <c r="AS733" s="134" t="s">
        <v>13667</v>
      </c>
      <c r="AT733" s="379">
        <v>1.9013888888888888</v>
      </c>
      <c r="AU733" s="128" t="s">
        <v>21412</v>
      </c>
      <c r="AV733" s="393">
        <v>1.7465277777777777</v>
      </c>
      <c r="AW733" s="134" t="s">
        <v>21414</v>
      </c>
      <c r="AX733" s="134" t="s">
        <v>21416</v>
      </c>
      <c r="AY733" s="128" t="s">
        <v>21417</v>
      </c>
      <c r="BA733" s="416">
        <v>1.3569444444444445</v>
      </c>
      <c r="BB733" s="379">
        <v>1.4277777777777778</v>
      </c>
      <c r="BC733" s="422">
        <v>1.5729166666666667</v>
      </c>
      <c r="BD733" s="134" t="s">
        <v>21418</v>
      </c>
      <c r="BE733" s="128" t="s">
        <v>724</v>
      </c>
      <c r="BF733" s="422"/>
      <c r="BG733" s="422"/>
      <c r="BH733" s="422"/>
    </row>
    <row r="734">
      <c r="A734" s="122">
        <f t="shared" si="3"/>
        <v>0</v>
      </c>
      <c r="B734" s="122">
        <f t="shared" si="4"/>
        <v>0</v>
      </c>
      <c r="C734" s="122">
        <f t="shared" si="5"/>
        <v>0</v>
      </c>
      <c r="D734" s="122">
        <f t="shared" si="6"/>
        <v>0</v>
      </c>
      <c r="E734" s="122">
        <f t="shared" si="2"/>
        <v>436</v>
      </c>
      <c r="F734" s="135">
        <v>244.0</v>
      </c>
      <c r="H734" s="135">
        <v>244.0</v>
      </c>
      <c r="I734" s="135">
        <v>244.0</v>
      </c>
      <c r="J734" s="135">
        <v>244.0</v>
      </c>
      <c r="L734" s="175" t="s">
        <v>21421</v>
      </c>
      <c r="M734" s="175" t="s">
        <v>21423</v>
      </c>
      <c r="N734" s="169" t="s">
        <v>21425</v>
      </c>
      <c r="O734" s="123" t="s">
        <v>21426</v>
      </c>
      <c r="P734" s="138" t="s">
        <v>21428</v>
      </c>
      <c r="Q734" s="138" t="s">
        <v>21429</v>
      </c>
      <c r="R734" s="138" t="s">
        <v>21430</v>
      </c>
      <c r="S734" s="138" t="s">
        <v>21431</v>
      </c>
      <c r="T734" s="138" t="s">
        <v>21432</v>
      </c>
      <c r="U734" s="138" t="s">
        <v>21433</v>
      </c>
      <c r="V734" s="138" t="s">
        <v>21433</v>
      </c>
      <c r="W734" s="138" t="s">
        <v>21434</v>
      </c>
      <c r="X734" s="138" t="s">
        <v>21435</v>
      </c>
      <c r="Y734" s="138" t="s">
        <v>21436</v>
      </c>
      <c r="Z734" s="138" t="s">
        <v>21437</v>
      </c>
      <c r="AA734" s="128" t="s">
        <v>21438</v>
      </c>
      <c r="AB734" s="379">
        <v>2.0930555555555554</v>
      </c>
      <c r="AC734" s="128" t="s">
        <v>21440</v>
      </c>
      <c r="AD734" s="415">
        <v>2.0243055555555554</v>
      </c>
      <c r="AE734" s="379">
        <v>2.2881944444444446</v>
      </c>
      <c r="AF734" s="379">
        <v>1.9326388888888888</v>
      </c>
      <c r="AG734" s="134" t="s">
        <v>21441</v>
      </c>
      <c r="AH734" s="128" t="s">
        <v>21442</v>
      </c>
      <c r="AI734" s="138" t="s">
        <v>21163</v>
      </c>
      <c r="AJ734" s="393">
        <v>1.5381944444444444</v>
      </c>
      <c r="AK734" s="474">
        <v>0.04476851851851852</v>
      </c>
      <c r="AL734" s="379">
        <v>1.8305555555555555</v>
      </c>
      <c r="AM734" s="128" t="s">
        <v>1055</v>
      </c>
      <c r="AN734" s="134" t="s">
        <v>21443</v>
      </c>
      <c r="AO734" s="134" t="s">
        <v>21444</v>
      </c>
      <c r="AP734" s="416">
        <v>1.4826388888888888</v>
      </c>
      <c r="AQ734" s="416">
        <v>1.4756944444444444</v>
      </c>
      <c r="AR734" s="128" t="s">
        <v>21446</v>
      </c>
      <c r="AS734" s="379">
        <v>1.7513888888888889</v>
      </c>
      <c r="AT734" s="134" t="s">
        <v>1880</v>
      </c>
      <c r="AU734" s="416">
        <v>2.013888888888889</v>
      </c>
      <c r="AV734" s="128" t="s">
        <v>7935</v>
      </c>
      <c r="AW734" s="379">
        <v>1.8180555555555555</v>
      </c>
      <c r="AX734" s="379">
        <v>1.5604166666666666</v>
      </c>
      <c r="AY734" s="416">
        <v>1.0833333333333333</v>
      </c>
      <c r="BA734" s="128" t="s">
        <v>21447</v>
      </c>
      <c r="BB734" s="134" t="s">
        <v>4374</v>
      </c>
      <c r="BC734" s="141" t="s">
        <v>21448</v>
      </c>
      <c r="BD734" s="379">
        <v>1.8194444444444444</v>
      </c>
      <c r="BE734" s="416">
        <v>1.725</v>
      </c>
      <c r="BF734" s="141"/>
      <c r="BG734" s="141"/>
      <c r="BH734" s="141"/>
    </row>
    <row r="735">
      <c r="A735" s="122">
        <f t="shared" si="3"/>
        <v>0</v>
      </c>
      <c r="B735" s="122">
        <f t="shared" si="4"/>
        <v>0</v>
      </c>
      <c r="C735" s="122">
        <f t="shared" si="5"/>
        <v>0</v>
      </c>
      <c r="D735" s="122">
        <f t="shared" si="6"/>
        <v>0</v>
      </c>
      <c r="E735" s="122">
        <f t="shared" si="2"/>
        <v>360</v>
      </c>
      <c r="F735" s="135" t="s">
        <v>21451</v>
      </c>
      <c r="H735" s="135" t="s">
        <v>21452</v>
      </c>
      <c r="I735" s="135" t="s">
        <v>21453</v>
      </c>
      <c r="J735" s="135" t="s">
        <v>21454</v>
      </c>
      <c r="L735" s="175" t="s">
        <v>21455</v>
      </c>
      <c r="M735" s="175" t="s">
        <v>21456</v>
      </c>
      <c r="N735" s="169" t="s">
        <v>21457</v>
      </c>
      <c r="O735" s="123" t="s">
        <v>615</v>
      </c>
      <c r="P735" s="391">
        <v>1.6020833333333333</v>
      </c>
      <c r="Q735" s="391">
        <v>1.5770833333333334</v>
      </c>
      <c r="R735" s="391">
        <v>1.6298611111111112</v>
      </c>
      <c r="S735" s="391">
        <v>2.097916666666667</v>
      </c>
      <c r="T735" s="391">
        <v>2.2111111111111112</v>
      </c>
      <c r="U735" s="391">
        <v>2.013888888888889</v>
      </c>
      <c r="V735" s="391">
        <v>2.013888888888889</v>
      </c>
      <c r="W735" s="391">
        <v>1.2180555555555554</v>
      </c>
      <c r="X735" s="391">
        <v>2.1305555555555555</v>
      </c>
      <c r="Y735" s="391">
        <v>2.0381944444444446</v>
      </c>
      <c r="Z735" s="391">
        <v>1.479861111111111</v>
      </c>
      <c r="AA735" s="393">
        <v>2.167361111111111</v>
      </c>
      <c r="AB735" s="134" t="s">
        <v>21459</v>
      </c>
      <c r="AC735" s="416">
        <v>1.8854166666666667</v>
      </c>
      <c r="AD735" s="147" t="s">
        <v>21460</v>
      </c>
      <c r="AE735" s="134" t="s">
        <v>21461</v>
      </c>
      <c r="AF735" s="134" t="s">
        <v>21462</v>
      </c>
      <c r="AG735" s="379">
        <v>1.9090277777777778</v>
      </c>
      <c r="AH735" s="416">
        <v>2.0569444444444445</v>
      </c>
      <c r="AI735" s="391">
        <v>2.020138888888889</v>
      </c>
      <c r="AJ735" s="128" t="s">
        <v>21463</v>
      </c>
      <c r="AK735" s="134" t="s">
        <v>21464</v>
      </c>
      <c r="AL735" s="134" t="s">
        <v>21465</v>
      </c>
      <c r="AM735" s="140">
        <v>0.4222222222222222</v>
      </c>
      <c r="AN735" s="130">
        <v>0.8395833333333333</v>
      </c>
      <c r="AO735" s="379">
        <v>1.8180555555555555</v>
      </c>
      <c r="AP735" s="128" t="s">
        <v>21466</v>
      </c>
      <c r="AQ735" s="128" t="s">
        <v>21467</v>
      </c>
      <c r="AR735" s="416">
        <v>1.8347222222222221</v>
      </c>
      <c r="AS735" s="134" t="s">
        <v>5049</v>
      </c>
      <c r="AT735" s="379">
        <v>1.9145833333333333</v>
      </c>
      <c r="AU735" s="128" t="s">
        <v>21469</v>
      </c>
      <c r="AV735" s="393">
        <v>1.7506944444444446</v>
      </c>
      <c r="AW735" s="134" t="s">
        <v>21470</v>
      </c>
      <c r="AX735" s="134" t="s">
        <v>21471</v>
      </c>
      <c r="AY735" s="128" t="s">
        <v>21472</v>
      </c>
      <c r="BA735" s="416">
        <v>1.3576388888888888</v>
      </c>
      <c r="BB735" s="379">
        <v>1.429861111111111</v>
      </c>
      <c r="BC735" s="422">
        <v>1.575</v>
      </c>
      <c r="BD735" s="134" t="s">
        <v>21473</v>
      </c>
      <c r="BE735" s="128" t="s">
        <v>21474</v>
      </c>
      <c r="BF735" s="422"/>
      <c r="BG735" s="422"/>
      <c r="BH735" s="422"/>
    </row>
    <row r="736">
      <c r="A736" s="122">
        <f t="shared" si="3"/>
        <v>0</v>
      </c>
      <c r="B736" s="122">
        <f t="shared" si="4"/>
        <v>0</v>
      </c>
      <c r="C736" s="122">
        <f t="shared" si="5"/>
        <v>0</v>
      </c>
      <c r="D736" s="122">
        <f t="shared" si="6"/>
        <v>0</v>
      </c>
      <c r="E736" s="122">
        <f t="shared" si="2"/>
        <v>513</v>
      </c>
      <c r="F736" s="135" t="s">
        <v>21475</v>
      </c>
      <c r="H736" s="135" t="s">
        <v>21477</v>
      </c>
      <c r="I736" s="135" t="s">
        <v>21479</v>
      </c>
      <c r="J736" s="135" t="s">
        <v>21480</v>
      </c>
      <c r="L736" s="175" t="s">
        <v>21481</v>
      </c>
      <c r="M736" s="175" t="s">
        <v>21482</v>
      </c>
      <c r="N736" s="169" t="s">
        <v>21483</v>
      </c>
      <c r="O736" s="123" t="s">
        <v>21484</v>
      </c>
      <c r="P736" s="138" t="s">
        <v>21485</v>
      </c>
      <c r="Q736" s="138" t="s">
        <v>21486</v>
      </c>
      <c r="R736" s="138" t="s">
        <v>17347</v>
      </c>
      <c r="S736" s="138" t="s">
        <v>21487</v>
      </c>
      <c r="T736" s="138" t="s">
        <v>862</v>
      </c>
      <c r="U736" s="138" t="s">
        <v>21488</v>
      </c>
      <c r="V736" s="138" t="s">
        <v>21488</v>
      </c>
      <c r="W736" s="138" t="s">
        <v>21489</v>
      </c>
      <c r="X736" s="138" t="s">
        <v>21490</v>
      </c>
      <c r="Y736" s="138" t="s">
        <v>21491</v>
      </c>
      <c r="Z736" s="138" t="s">
        <v>21492</v>
      </c>
      <c r="AA736" s="128" t="s">
        <v>21493</v>
      </c>
      <c r="AB736" s="379">
        <v>2.0993055555555555</v>
      </c>
      <c r="AC736" s="128" t="s">
        <v>21494</v>
      </c>
      <c r="AD736" s="415">
        <v>2.0305555555555554</v>
      </c>
      <c r="AE736" s="379">
        <v>2.29375</v>
      </c>
      <c r="AF736" s="379">
        <v>1.9388888888888889</v>
      </c>
      <c r="AG736" s="134" t="s">
        <v>21495</v>
      </c>
      <c r="AH736" s="128" t="s">
        <v>21496</v>
      </c>
      <c r="AI736" s="138" t="s">
        <v>21210</v>
      </c>
      <c r="AJ736" s="393">
        <v>1.5444444444444445</v>
      </c>
      <c r="AK736" s="474">
        <v>0.04479166666666667</v>
      </c>
      <c r="AL736" s="379">
        <v>1.8354166666666667</v>
      </c>
      <c r="AM736" s="128" t="s">
        <v>7294</v>
      </c>
      <c r="AN736" s="134" t="s">
        <v>21497</v>
      </c>
      <c r="AO736" s="134" t="s">
        <v>21498</v>
      </c>
      <c r="AP736" s="416">
        <v>1.4861111111111112</v>
      </c>
      <c r="AQ736" s="416">
        <v>1.4791666666666667</v>
      </c>
      <c r="AR736" s="128" t="s">
        <v>21500</v>
      </c>
      <c r="AS736" s="379">
        <v>1.7534722222222223</v>
      </c>
      <c r="AT736" s="134" t="s">
        <v>21501</v>
      </c>
      <c r="AU736" s="416">
        <v>2.020138888888889</v>
      </c>
      <c r="AV736" s="128" t="s">
        <v>21502</v>
      </c>
      <c r="AW736" s="379">
        <v>1.8333333333333333</v>
      </c>
      <c r="AX736" s="379">
        <v>1.5673611111111112</v>
      </c>
      <c r="AY736" s="416">
        <v>1.0847222222222221</v>
      </c>
      <c r="BA736" s="128" t="s">
        <v>21503</v>
      </c>
      <c r="BB736" s="134" t="s">
        <v>21504</v>
      </c>
      <c r="BC736" s="141" t="s">
        <v>21505</v>
      </c>
      <c r="BD736" s="379">
        <v>1.8215277777777779</v>
      </c>
      <c r="BE736" s="416">
        <v>1.7256944444444444</v>
      </c>
      <c r="BF736" s="141"/>
      <c r="BG736" s="141"/>
      <c r="BH736" s="141"/>
    </row>
    <row r="737">
      <c r="A737" s="122">
        <f t="shared" si="3"/>
        <v>0</v>
      </c>
      <c r="B737" s="122">
        <f t="shared" si="4"/>
        <v>0</v>
      </c>
      <c r="C737" s="122">
        <f t="shared" si="5"/>
        <v>0</v>
      </c>
      <c r="D737" s="122">
        <f t="shared" si="6"/>
        <v>0</v>
      </c>
      <c r="E737" s="122">
        <f t="shared" si="2"/>
        <v>349</v>
      </c>
      <c r="F737" s="135">
        <v>245.0</v>
      </c>
      <c r="H737" s="135">
        <v>245.0</v>
      </c>
      <c r="I737" s="135">
        <v>245.0</v>
      </c>
      <c r="J737" s="135">
        <v>245.0</v>
      </c>
      <c r="L737" s="175" t="s">
        <v>21506</v>
      </c>
      <c r="M737" s="175" t="s">
        <v>21507</v>
      </c>
      <c r="N737" s="169" t="s">
        <v>21508</v>
      </c>
      <c r="O737" s="123" t="s">
        <v>661</v>
      </c>
      <c r="P737" s="391">
        <v>1.6041666666666667</v>
      </c>
      <c r="Q737" s="391">
        <v>1.5791666666666666</v>
      </c>
      <c r="R737" s="391">
        <v>1.6340277777777779</v>
      </c>
      <c r="S737" s="391">
        <v>2.1</v>
      </c>
      <c r="T737" s="391">
        <v>2.213888888888889</v>
      </c>
      <c r="U737" s="391">
        <v>2.025</v>
      </c>
      <c r="V737" s="391">
        <v>2.025</v>
      </c>
      <c r="W737" s="391">
        <v>1.2194444444444446</v>
      </c>
      <c r="X737" s="391">
        <v>2.140972222222222</v>
      </c>
      <c r="Y737" s="391">
        <v>2.0395833333333333</v>
      </c>
      <c r="Z737" s="391">
        <v>1.4819444444444445</v>
      </c>
      <c r="AA737" s="393">
        <v>2.1729166666666666</v>
      </c>
      <c r="AB737" s="134" t="s">
        <v>21509</v>
      </c>
      <c r="AC737" s="416">
        <v>1.8944444444444444</v>
      </c>
      <c r="AD737" s="147" t="s">
        <v>21510</v>
      </c>
      <c r="AE737" s="134" t="s">
        <v>21511</v>
      </c>
      <c r="AF737" s="134" t="s">
        <v>21512</v>
      </c>
      <c r="AG737" s="379">
        <v>1.913888888888889</v>
      </c>
      <c r="AH737" s="416">
        <v>2.0652777777777778</v>
      </c>
      <c r="AI737" s="391">
        <v>2.0277777777777777</v>
      </c>
      <c r="AJ737" s="128" t="s">
        <v>21513</v>
      </c>
      <c r="AK737" s="134" t="s">
        <v>21514</v>
      </c>
      <c r="AL737" s="134" t="s">
        <v>21515</v>
      </c>
      <c r="AM737" s="140">
        <v>0.42430555555555555</v>
      </c>
      <c r="AN737" s="130">
        <v>0.84375</v>
      </c>
      <c r="AO737" s="379">
        <v>1.8229166666666667</v>
      </c>
      <c r="AP737" s="128" t="s">
        <v>21516</v>
      </c>
      <c r="AQ737" s="128" t="s">
        <v>3926</v>
      </c>
      <c r="AR737" s="416">
        <v>1.8402777777777777</v>
      </c>
      <c r="AS737" s="134" t="s">
        <v>21517</v>
      </c>
      <c r="AT737" s="379">
        <v>1.9159722222222222</v>
      </c>
      <c r="AU737" s="128" t="s">
        <v>21518</v>
      </c>
      <c r="AV737" s="393">
        <v>1.7520833333333334</v>
      </c>
      <c r="AW737" s="134" t="s">
        <v>21519</v>
      </c>
      <c r="AX737" s="134" t="s">
        <v>21520</v>
      </c>
      <c r="AY737" s="128" t="s">
        <v>21521</v>
      </c>
      <c r="BA737" s="416">
        <v>1.3652777777777778</v>
      </c>
      <c r="BB737" s="379">
        <v>1.4305555555555556</v>
      </c>
      <c r="BC737" s="422">
        <v>1.58125</v>
      </c>
      <c r="BD737" s="134" t="s">
        <v>21522</v>
      </c>
      <c r="BE737" s="128" t="s">
        <v>21523</v>
      </c>
      <c r="BF737" s="422"/>
      <c r="BG737" s="422"/>
      <c r="BH737" s="422"/>
    </row>
    <row r="738">
      <c r="A738" s="122">
        <f t="shared" si="3"/>
        <v>0</v>
      </c>
      <c r="B738" s="122">
        <f t="shared" si="4"/>
        <v>0</v>
      </c>
      <c r="C738" s="122">
        <f t="shared" si="5"/>
        <v>0</v>
      </c>
      <c r="D738" s="122">
        <f t="shared" si="6"/>
        <v>0</v>
      </c>
      <c r="E738" s="122">
        <f t="shared" si="2"/>
        <v>545</v>
      </c>
      <c r="F738" s="135" t="s">
        <v>21524</v>
      </c>
      <c r="H738" s="135" t="s">
        <v>21525</v>
      </c>
      <c r="I738" s="135" t="s">
        <v>21526</v>
      </c>
      <c r="J738" s="135" t="s">
        <v>21527</v>
      </c>
      <c r="L738" s="175" t="s">
        <v>21528</v>
      </c>
      <c r="M738" s="175" t="s">
        <v>21529</v>
      </c>
      <c r="N738" s="169" t="s">
        <v>21530</v>
      </c>
      <c r="O738" s="123" t="s">
        <v>21531</v>
      </c>
      <c r="P738" s="138" t="s">
        <v>21532</v>
      </c>
      <c r="Q738" s="138" t="s">
        <v>21533</v>
      </c>
      <c r="R738" s="138" t="s">
        <v>862</v>
      </c>
      <c r="S738" s="138" t="s">
        <v>21534</v>
      </c>
      <c r="T738" s="138" t="s">
        <v>21535</v>
      </c>
      <c r="U738" s="138" t="s">
        <v>21536</v>
      </c>
      <c r="V738" s="138" t="s">
        <v>21536</v>
      </c>
      <c r="W738" s="138" t="s">
        <v>21537</v>
      </c>
      <c r="X738" s="138" t="s">
        <v>21538</v>
      </c>
      <c r="Y738" s="138" t="s">
        <v>21539</v>
      </c>
      <c r="Z738" s="138" t="s">
        <v>21540</v>
      </c>
      <c r="AA738" s="128" t="s">
        <v>21541</v>
      </c>
      <c r="AB738" s="379">
        <v>2.1055555555555556</v>
      </c>
      <c r="AC738" s="128" t="s">
        <v>21542</v>
      </c>
      <c r="AD738" s="415">
        <v>2.0395833333333333</v>
      </c>
      <c r="AE738" s="379">
        <v>2.2979166666666666</v>
      </c>
      <c r="AF738" s="379">
        <v>1.9458333333333333</v>
      </c>
      <c r="AG738" s="134" t="s">
        <v>21543</v>
      </c>
      <c r="AH738" s="128" t="s">
        <v>21544</v>
      </c>
      <c r="AI738" s="138" t="s">
        <v>21255</v>
      </c>
      <c r="AJ738" s="393">
        <v>1.5472222222222223</v>
      </c>
      <c r="AK738" s="474">
        <v>0.044849537037037035</v>
      </c>
      <c r="AL738" s="379">
        <v>1.8381944444444445</v>
      </c>
      <c r="AM738" s="128" t="s">
        <v>876</v>
      </c>
      <c r="AN738" s="134" t="s">
        <v>21545</v>
      </c>
      <c r="AO738" s="134" t="s">
        <v>21546</v>
      </c>
      <c r="AP738" s="416">
        <v>1.49375</v>
      </c>
      <c r="AQ738" s="416">
        <v>1.4881944444444444</v>
      </c>
      <c r="AR738" s="128" t="s">
        <v>21547</v>
      </c>
      <c r="AS738" s="379">
        <v>1.7541666666666667</v>
      </c>
      <c r="AT738" s="134" t="s">
        <v>21548</v>
      </c>
      <c r="AU738" s="416">
        <v>2.032638888888889</v>
      </c>
      <c r="AV738" s="128" t="s">
        <v>21549</v>
      </c>
      <c r="AW738" s="379">
        <v>1.8375</v>
      </c>
      <c r="AX738" s="379">
        <v>1.5694444444444444</v>
      </c>
      <c r="AY738" s="416">
        <v>1.0909722222222222</v>
      </c>
      <c r="BA738" s="128" t="s">
        <v>21550</v>
      </c>
      <c r="BB738" s="134" t="s">
        <v>21551</v>
      </c>
      <c r="BC738" s="141" t="s">
        <v>21552</v>
      </c>
      <c r="BD738" s="379">
        <v>1.8243055555555556</v>
      </c>
      <c r="BE738" s="416">
        <v>1.7277777777777779</v>
      </c>
      <c r="BF738" s="141"/>
      <c r="BG738" s="141"/>
      <c r="BH738" s="141"/>
    </row>
    <row r="739">
      <c r="A739" s="122">
        <f t="shared" si="3"/>
        <v>0</v>
      </c>
      <c r="B739" s="122">
        <f t="shared" si="4"/>
        <v>0</v>
      </c>
      <c r="C739" s="122">
        <f t="shared" si="5"/>
        <v>0</v>
      </c>
      <c r="D739" s="122">
        <f t="shared" si="6"/>
        <v>0</v>
      </c>
      <c r="E739" s="122">
        <f t="shared" si="2"/>
        <v>470</v>
      </c>
      <c r="F739" s="135" t="s">
        <v>21553</v>
      </c>
      <c r="H739" s="135" t="s">
        <v>21554</v>
      </c>
      <c r="I739" s="135" t="s">
        <v>21555</v>
      </c>
      <c r="J739" s="135" t="s">
        <v>21556</v>
      </c>
      <c r="L739" s="175" t="s">
        <v>21557</v>
      </c>
      <c r="M739" s="175" t="s">
        <v>21558</v>
      </c>
      <c r="N739" s="169" t="s">
        <v>21559</v>
      </c>
      <c r="O739" s="123" t="s">
        <v>615</v>
      </c>
      <c r="P739" s="391">
        <v>1.6076388888888888</v>
      </c>
      <c r="Q739" s="391">
        <v>1.5916666666666666</v>
      </c>
      <c r="R739" s="391">
        <v>1.6368055555555556</v>
      </c>
      <c r="S739" s="391">
        <v>2.10625</v>
      </c>
      <c r="T739" s="391">
        <v>2.2152777777777777</v>
      </c>
      <c r="U739" s="391">
        <v>2.036111111111111</v>
      </c>
      <c r="V739" s="391">
        <v>2.036111111111111</v>
      </c>
      <c r="W739" s="391">
        <v>1.2222222222222223</v>
      </c>
      <c r="X739" s="391">
        <v>2.1465277777777776</v>
      </c>
      <c r="Y739" s="391">
        <v>2.042361111111111</v>
      </c>
      <c r="Z739" s="391">
        <v>1.4847222222222223</v>
      </c>
      <c r="AA739" s="393">
        <v>2.1777777777777776</v>
      </c>
      <c r="AB739" s="134" t="s">
        <v>21560</v>
      </c>
      <c r="AC739" s="416">
        <v>1.9020833333333333</v>
      </c>
      <c r="AD739" s="147" t="s">
        <v>21561</v>
      </c>
      <c r="AE739" s="134" t="s">
        <v>21562</v>
      </c>
      <c r="AF739" s="134" t="s">
        <v>21563</v>
      </c>
      <c r="AG739" s="379">
        <v>1.9166666666666667</v>
      </c>
      <c r="AH739" s="416">
        <v>2.067361111111111</v>
      </c>
      <c r="AI739" s="391">
        <v>2.0340277777777778</v>
      </c>
      <c r="AJ739" s="128" t="s">
        <v>21564</v>
      </c>
      <c r="AK739" s="134" t="s">
        <v>21565</v>
      </c>
      <c r="AL739" s="134" t="s">
        <v>21566</v>
      </c>
      <c r="AM739" s="140">
        <v>0.42569444444444443</v>
      </c>
      <c r="AN739" s="130">
        <v>0.8534722222222222</v>
      </c>
      <c r="AO739" s="379">
        <v>1.8263888888888888</v>
      </c>
      <c r="AP739" s="128" t="s">
        <v>21567</v>
      </c>
      <c r="AQ739" s="128" t="s">
        <v>21568</v>
      </c>
      <c r="AR739" s="416">
        <v>1.8444444444444446</v>
      </c>
      <c r="AS739" s="134" t="s">
        <v>21569</v>
      </c>
      <c r="AT739" s="379">
        <v>1.91875</v>
      </c>
      <c r="AU739" s="128" t="s">
        <v>21570</v>
      </c>
      <c r="AV739" s="393">
        <v>1.7590277777777779</v>
      </c>
      <c r="AW739" s="134" t="s">
        <v>21571</v>
      </c>
      <c r="AX739" s="134" t="s">
        <v>21572</v>
      </c>
      <c r="AY739" s="128" t="s">
        <v>21573</v>
      </c>
      <c r="BA739" s="416">
        <v>1.3763888888888889</v>
      </c>
      <c r="BB739" s="379">
        <v>1.4333333333333333</v>
      </c>
      <c r="BC739" s="422">
        <v>1.5854166666666667</v>
      </c>
      <c r="BD739" s="134" t="s">
        <v>21574</v>
      </c>
      <c r="BE739" s="128" t="s">
        <v>21575</v>
      </c>
      <c r="BF739" s="422"/>
      <c r="BG739" s="422"/>
      <c r="BH739" s="422"/>
    </row>
    <row r="740">
      <c r="A740" s="122">
        <f t="shared" si="3"/>
        <v>0</v>
      </c>
      <c r="B740" s="122">
        <f t="shared" si="4"/>
        <v>0</v>
      </c>
      <c r="C740" s="122">
        <f t="shared" si="5"/>
        <v>0</v>
      </c>
      <c r="D740" s="122">
        <f t="shared" si="6"/>
        <v>0</v>
      </c>
      <c r="E740" s="122">
        <f t="shared" si="2"/>
        <v>492</v>
      </c>
      <c r="F740" s="135">
        <v>246.0</v>
      </c>
      <c r="H740" s="135">
        <v>246.0</v>
      </c>
      <c r="I740" s="135">
        <v>246.0</v>
      </c>
      <c r="J740" s="135">
        <v>246.0</v>
      </c>
      <c r="L740" s="175" t="s">
        <v>21576</v>
      </c>
      <c r="M740" s="175" t="s">
        <v>21577</v>
      </c>
      <c r="N740" s="169" t="s">
        <v>21578</v>
      </c>
      <c r="O740" s="123" t="s">
        <v>21579</v>
      </c>
      <c r="P740" s="138" t="s">
        <v>21580</v>
      </c>
      <c r="Q740" s="138" t="s">
        <v>21581</v>
      </c>
      <c r="R740" s="138" t="s">
        <v>21582</v>
      </c>
      <c r="S740" s="138" t="s">
        <v>21583</v>
      </c>
      <c r="T740" s="138" t="s">
        <v>21584</v>
      </c>
      <c r="U740" s="138" t="s">
        <v>21585</v>
      </c>
      <c r="V740" s="138" t="s">
        <v>21585</v>
      </c>
      <c r="W740" s="138" t="s">
        <v>21586</v>
      </c>
      <c r="X740" s="138" t="s">
        <v>21587</v>
      </c>
      <c r="Y740" s="138" t="s">
        <v>21588</v>
      </c>
      <c r="Z740" s="138" t="s">
        <v>21589</v>
      </c>
      <c r="AA740" s="128" t="s">
        <v>21590</v>
      </c>
      <c r="AB740" s="379">
        <v>2.1118055555555557</v>
      </c>
      <c r="AC740" s="128" t="s">
        <v>21591</v>
      </c>
      <c r="AD740" s="415">
        <v>2.045138888888889</v>
      </c>
      <c r="AE740" s="379">
        <v>2.3006944444444444</v>
      </c>
      <c r="AF740" s="379">
        <v>1.9527777777777777</v>
      </c>
      <c r="AG740" s="134" t="s">
        <v>21592</v>
      </c>
      <c r="AH740" s="128" t="s">
        <v>21593</v>
      </c>
      <c r="AI740" s="138" t="s">
        <v>21309</v>
      </c>
      <c r="AJ740" s="393">
        <v>1.5541666666666667</v>
      </c>
      <c r="AK740" s="474">
        <v>0.044895833333333336</v>
      </c>
      <c r="AL740" s="379">
        <v>1.84375</v>
      </c>
      <c r="AM740" s="128" t="s">
        <v>21594</v>
      </c>
      <c r="AN740" s="134" t="s">
        <v>21595</v>
      </c>
      <c r="AO740" s="134" t="s">
        <v>21596</v>
      </c>
      <c r="AP740" s="416">
        <v>1.4951388888888888</v>
      </c>
      <c r="AQ740" s="416">
        <v>1.4895833333333333</v>
      </c>
      <c r="AR740" s="128" t="s">
        <v>686</v>
      </c>
      <c r="AS740" s="379">
        <v>1.7618055555555556</v>
      </c>
      <c r="AT740" s="134" t="s">
        <v>21597</v>
      </c>
      <c r="AU740" s="416">
        <v>2.0388888888888888</v>
      </c>
      <c r="AV740" s="128" t="s">
        <v>7291</v>
      </c>
      <c r="AW740" s="379">
        <v>1.8388888888888888</v>
      </c>
      <c r="AX740" s="379">
        <v>1.5756944444444445</v>
      </c>
      <c r="AY740" s="416">
        <v>1.0930555555555554</v>
      </c>
      <c r="BA740" s="128" t="s">
        <v>21598</v>
      </c>
      <c r="BB740" s="134" t="s">
        <v>21599</v>
      </c>
      <c r="BC740" s="141" t="s">
        <v>21600</v>
      </c>
      <c r="BD740" s="379">
        <v>1.9354166666666666</v>
      </c>
      <c r="BE740" s="416">
        <v>1.7347222222222223</v>
      </c>
      <c r="BF740" s="141"/>
      <c r="BG740" s="141"/>
      <c r="BH740" s="141"/>
    </row>
    <row r="741">
      <c r="A741" s="122">
        <f t="shared" si="3"/>
        <v>0</v>
      </c>
      <c r="B741" s="122">
        <f t="shared" si="4"/>
        <v>0</v>
      </c>
      <c r="C741" s="122">
        <f t="shared" si="5"/>
        <v>0</v>
      </c>
      <c r="D741" s="122">
        <f t="shared" si="6"/>
        <v>0</v>
      </c>
      <c r="E741" s="122">
        <f t="shared" si="2"/>
        <v>351</v>
      </c>
      <c r="F741" s="135" t="s">
        <v>21601</v>
      </c>
      <c r="H741" s="135" t="s">
        <v>21602</v>
      </c>
      <c r="I741" s="135" t="s">
        <v>21603</v>
      </c>
      <c r="J741" s="135" t="s">
        <v>21604</v>
      </c>
      <c r="L741" s="175" t="s">
        <v>21605</v>
      </c>
      <c r="M741" s="175" t="s">
        <v>21606</v>
      </c>
      <c r="N741" s="169" t="s">
        <v>21607</v>
      </c>
      <c r="O741" s="123" t="s">
        <v>661</v>
      </c>
      <c r="P741" s="391">
        <v>1.61875</v>
      </c>
      <c r="Q741" s="391">
        <v>1.6020833333333333</v>
      </c>
      <c r="R741" s="391">
        <v>1.6423611111111112</v>
      </c>
      <c r="S741" s="391">
        <v>2.109027777777778</v>
      </c>
      <c r="T741" s="391">
        <v>2.21875</v>
      </c>
      <c r="U741" s="391">
        <v>2.0506944444444444</v>
      </c>
      <c r="V741" s="391">
        <v>2.0506944444444444</v>
      </c>
      <c r="W741" s="391">
        <v>1.2291666666666667</v>
      </c>
      <c r="X741" s="391">
        <v>2.151388888888889</v>
      </c>
      <c r="Y741" s="391">
        <v>2.051388888888889</v>
      </c>
      <c r="Z741" s="391">
        <v>1.488888888888889</v>
      </c>
      <c r="AA741" s="393">
        <v>2.1819444444444445</v>
      </c>
      <c r="AB741" s="134" t="s">
        <v>21608</v>
      </c>
      <c r="AC741" s="416">
        <v>1.9083333333333334</v>
      </c>
      <c r="AD741" s="147" t="s">
        <v>21609</v>
      </c>
      <c r="AE741" s="134" t="s">
        <v>21610</v>
      </c>
      <c r="AF741" s="134" t="s">
        <v>21611</v>
      </c>
      <c r="AG741" s="379">
        <v>1.9194444444444445</v>
      </c>
      <c r="AH741" s="416">
        <v>2.0722222222222224</v>
      </c>
      <c r="AI741" s="391">
        <v>2.0416666666666665</v>
      </c>
      <c r="AJ741" s="128" t="s">
        <v>21612</v>
      </c>
      <c r="AK741" s="134" t="s">
        <v>21613</v>
      </c>
      <c r="AL741" s="379">
        <v>1.8486111111111112</v>
      </c>
      <c r="AM741" s="140">
        <v>0.4270833333333333</v>
      </c>
      <c r="AN741" s="130">
        <v>0.8645833333333334</v>
      </c>
      <c r="AO741" s="379">
        <v>1.8298611111111112</v>
      </c>
      <c r="AP741" s="128" t="s">
        <v>21614</v>
      </c>
      <c r="AQ741" s="128" t="s">
        <v>21615</v>
      </c>
      <c r="AR741" s="416">
        <v>1.8451388888888889</v>
      </c>
      <c r="AS741" s="134" t="s">
        <v>21616</v>
      </c>
      <c r="AT741" s="379">
        <v>1.9229166666666666</v>
      </c>
      <c r="AU741" s="128" t="s">
        <v>21617</v>
      </c>
      <c r="AV741" s="393">
        <v>1.761111111111111</v>
      </c>
      <c r="AW741" s="134" t="s">
        <v>21618</v>
      </c>
      <c r="AX741" s="134" t="s">
        <v>21619</v>
      </c>
      <c r="AY741" s="128" t="s">
        <v>21620</v>
      </c>
      <c r="BA741" s="416">
        <v>1.3881944444444445</v>
      </c>
      <c r="BB741" s="379">
        <v>1.4354166666666666</v>
      </c>
      <c r="BC741" s="422">
        <v>1.586111111111111</v>
      </c>
      <c r="BD741" s="479">
        <v>0.014583333333333334</v>
      </c>
      <c r="BE741" s="128" t="s">
        <v>21621</v>
      </c>
      <c r="BF741" s="422"/>
      <c r="BG741" s="422"/>
      <c r="BH741" s="422"/>
    </row>
    <row r="742">
      <c r="A742" s="122">
        <f t="shared" si="3"/>
        <v>0</v>
      </c>
      <c r="B742" s="122">
        <f t="shared" si="4"/>
        <v>0</v>
      </c>
      <c r="C742" s="122">
        <f t="shared" si="5"/>
        <v>0</v>
      </c>
      <c r="D742" s="122">
        <f t="shared" si="6"/>
        <v>0</v>
      </c>
      <c r="E742" s="122">
        <f t="shared" si="2"/>
        <v>594</v>
      </c>
      <c r="F742" s="135" t="s">
        <v>7352</v>
      </c>
      <c r="H742" s="135" t="s">
        <v>21622</v>
      </c>
      <c r="I742" s="135" t="s">
        <v>21623</v>
      </c>
      <c r="J742" s="135" t="s">
        <v>21624</v>
      </c>
      <c r="L742" s="175" t="s">
        <v>21625</v>
      </c>
      <c r="M742" s="175" t="s">
        <v>21626</v>
      </c>
      <c r="N742" s="169" t="s">
        <v>21627</v>
      </c>
      <c r="O742" s="123" t="s">
        <v>21628</v>
      </c>
      <c r="P742" s="138" t="s">
        <v>21629</v>
      </c>
      <c r="Q742" s="138" t="s">
        <v>21630</v>
      </c>
      <c r="R742" s="138" t="s">
        <v>9774</v>
      </c>
      <c r="S742" s="138" t="s">
        <v>21631</v>
      </c>
      <c r="T742" s="138" t="s">
        <v>21632</v>
      </c>
      <c r="U742" s="138" t="s">
        <v>21633</v>
      </c>
      <c r="V742" s="138" t="s">
        <v>21633</v>
      </c>
      <c r="W742" s="138" t="s">
        <v>21634</v>
      </c>
      <c r="X742" s="138" t="s">
        <v>21635</v>
      </c>
      <c r="Y742" s="138" t="s">
        <v>1538</v>
      </c>
      <c r="Z742" s="138" t="s">
        <v>21636</v>
      </c>
      <c r="AA742" s="128" t="s">
        <v>21637</v>
      </c>
      <c r="AB742" s="379">
        <v>2.1173611111111112</v>
      </c>
      <c r="AC742" s="128" t="s">
        <v>21638</v>
      </c>
      <c r="AD742" s="415">
        <v>2.051388888888889</v>
      </c>
      <c r="AE742" s="379">
        <v>2.3041666666666667</v>
      </c>
      <c r="AF742" s="379">
        <v>1.9569444444444444</v>
      </c>
      <c r="AG742" s="134" t="s">
        <v>21639</v>
      </c>
      <c r="AH742" s="128" t="s">
        <v>21640</v>
      </c>
      <c r="AI742" s="138" t="s">
        <v>21372</v>
      </c>
      <c r="AJ742" s="393">
        <v>1.5590277777777777</v>
      </c>
      <c r="AK742" s="474">
        <v>0.044953703703703704</v>
      </c>
      <c r="AL742" s="134" t="s">
        <v>21641</v>
      </c>
      <c r="AM742" s="128" t="s">
        <v>21642</v>
      </c>
      <c r="AN742" s="134" t="s">
        <v>21643</v>
      </c>
      <c r="AO742" s="134" t="s">
        <v>21644</v>
      </c>
      <c r="AP742" s="416">
        <v>1.5020833333333334</v>
      </c>
      <c r="AQ742" s="416">
        <v>1.4972222222222222</v>
      </c>
      <c r="AR742" s="128" t="s">
        <v>21645</v>
      </c>
      <c r="AS742" s="379">
        <v>1.7694444444444444</v>
      </c>
      <c r="AT742" s="134" t="s">
        <v>21646</v>
      </c>
      <c r="AU742" s="416">
        <v>2.0493055555555557</v>
      </c>
      <c r="AV742" s="128" t="s">
        <v>21647</v>
      </c>
      <c r="AW742" s="379">
        <v>1.85</v>
      </c>
      <c r="AX742" s="379">
        <v>1.5777777777777777</v>
      </c>
      <c r="AY742" s="416">
        <v>1.0979166666666667</v>
      </c>
      <c r="BA742" s="128" t="s">
        <v>21648</v>
      </c>
      <c r="BB742" s="134" t="s">
        <v>21649</v>
      </c>
      <c r="BC742" s="141" t="s">
        <v>21650</v>
      </c>
      <c r="BD742" s="130">
        <v>0.14166666666666666</v>
      </c>
      <c r="BE742" s="416">
        <v>1.7361111111111112</v>
      </c>
      <c r="BF742" s="141"/>
      <c r="BG742" s="141"/>
      <c r="BH742" s="141"/>
    </row>
    <row r="743">
      <c r="A743" s="122">
        <f t="shared" si="3"/>
        <v>0</v>
      </c>
      <c r="B743" s="122">
        <f t="shared" si="4"/>
        <v>0</v>
      </c>
      <c r="C743" s="122">
        <f t="shared" si="5"/>
        <v>0</v>
      </c>
      <c r="D743" s="122">
        <f t="shared" si="6"/>
        <v>0</v>
      </c>
      <c r="E743" s="122">
        <f t="shared" si="2"/>
        <v>447</v>
      </c>
      <c r="F743" s="135">
        <v>247.0</v>
      </c>
      <c r="H743" s="135">
        <v>247.0</v>
      </c>
      <c r="I743" s="135">
        <v>247.0</v>
      </c>
      <c r="J743" s="135">
        <v>247.0</v>
      </c>
      <c r="L743" s="175" t="s">
        <v>21651</v>
      </c>
      <c r="M743" s="175" t="s">
        <v>21652</v>
      </c>
      <c r="N743" s="169" t="s">
        <v>21653</v>
      </c>
      <c r="O743" s="123" t="s">
        <v>21654</v>
      </c>
      <c r="P743" s="391">
        <v>1.6215277777777777</v>
      </c>
      <c r="Q743" s="391">
        <v>1.60625</v>
      </c>
      <c r="R743" s="391">
        <v>1.6458333333333333</v>
      </c>
      <c r="S743" s="391">
        <v>2.1125</v>
      </c>
      <c r="T743" s="391">
        <v>2.2222222222222223</v>
      </c>
      <c r="U743" s="391">
        <v>2.0652777777777778</v>
      </c>
      <c r="V743" s="391">
        <v>2.0652777777777778</v>
      </c>
      <c r="W743" s="391">
        <v>1.2381944444444444</v>
      </c>
      <c r="X743" s="391">
        <v>2.161111111111111</v>
      </c>
      <c r="Y743" s="391">
        <v>2.0527777777777776</v>
      </c>
      <c r="Z743" s="391">
        <v>1.4944444444444445</v>
      </c>
      <c r="AA743" s="393">
        <v>2.185416666666667</v>
      </c>
      <c r="AB743" s="134" t="s">
        <v>21655</v>
      </c>
      <c r="AC743" s="416">
        <v>1.9125</v>
      </c>
      <c r="AD743" s="147" t="s">
        <v>21656</v>
      </c>
      <c r="AE743" s="134" t="s">
        <v>21657</v>
      </c>
      <c r="AF743" s="134" t="s">
        <v>21658</v>
      </c>
      <c r="AG743" s="379">
        <v>1.9256944444444444</v>
      </c>
      <c r="AH743" s="416">
        <v>2.0756944444444443</v>
      </c>
      <c r="AI743" s="391">
        <v>2.047222222222222</v>
      </c>
      <c r="AJ743" s="128" t="s">
        <v>21659</v>
      </c>
      <c r="AK743" s="134" t="s">
        <v>21660</v>
      </c>
      <c r="AL743" s="379">
        <v>1.8520833333333333</v>
      </c>
      <c r="AM743" s="140">
        <v>0.42777777777777776</v>
      </c>
      <c r="AN743" s="130">
        <v>0.8694444444444445</v>
      </c>
      <c r="AO743" s="379">
        <v>1.8340277777777778</v>
      </c>
      <c r="AP743" s="128" t="s">
        <v>21661</v>
      </c>
      <c r="AQ743" s="128" t="s">
        <v>21662</v>
      </c>
      <c r="AR743" s="416">
        <v>1.8472222222222223</v>
      </c>
      <c r="AS743" s="134" t="s">
        <v>1345</v>
      </c>
      <c r="AT743" s="379">
        <v>1.9368055555555554</v>
      </c>
      <c r="AU743" s="128" t="s">
        <v>21663</v>
      </c>
      <c r="AV743" s="393">
        <v>1.7618055555555556</v>
      </c>
      <c r="AW743" s="134" t="s">
        <v>21664</v>
      </c>
      <c r="AX743" s="134" t="s">
        <v>21665</v>
      </c>
      <c r="AY743" s="128" t="s">
        <v>21666</v>
      </c>
      <c r="BA743" s="416">
        <v>1.3888888888888888</v>
      </c>
      <c r="BB743" s="379">
        <v>1.4381944444444446</v>
      </c>
      <c r="BC743" s="422">
        <v>1.5895833333333333</v>
      </c>
      <c r="BD743" s="130">
        <v>0.14375</v>
      </c>
      <c r="BE743" s="128" t="s">
        <v>21667</v>
      </c>
      <c r="BF743" s="422"/>
      <c r="BG743" s="422"/>
      <c r="BH743" s="422"/>
    </row>
    <row r="744">
      <c r="A744" s="122">
        <f t="shared" si="3"/>
        <v>0</v>
      </c>
      <c r="B744" s="122">
        <f t="shared" si="4"/>
        <v>0</v>
      </c>
      <c r="C744" s="122">
        <f t="shared" si="5"/>
        <v>0</v>
      </c>
      <c r="D744" s="122">
        <f t="shared" si="6"/>
        <v>0</v>
      </c>
      <c r="E744" s="122">
        <f t="shared" si="2"/>
        <v>548</v>
      </c>
      <c r="F744" s="135" t="s">
        <v>21668</v>
      </c>
      <c r="H744" s="135" t="s">
        <v>21669</v>
      </c>
      <c r="I744" s="135" t="s">
        <v>21670</v>
      </c>
      <c r="J744" s="135" t="s">
        <v>21671</v>
      </c>
      <c r="L744" s="175" t="s">
        <v>21672</v>
      </c>
      <c r="M744" s="175" t="s">
        <v>21673</v>
      </c>
      <c r="N744" s="169" t="s">
        <v>615</v>
      </c>
      <c r="O744" s="123" t="s">
        <v>615</v>
      </c>
      <c r="P744" s="138" t="s">
        <v>21674</v>
      </c>
      <c r="Q744" s="138" t="s">
        <v>21675</v>
      </c>
      <c r="R744" s="138" t="s">
        <v>21676</v>
      </c>
      <c r="S744" s="138" t="s">
        <v>21677</v>
      </c>
      <c r="T744" s="138" t="s">
        <v>21678</v>
      </c>
      <c r="U744" s="138" t="s">
        <v>21679</v>
      </c>
      <c r="V744" s="138" t="s">
        <v>21679</v>
      </c>
      <c r="W744" s="138" t="s">
        <v>21680</v>
      </c>
      <c r="X744" s="138" t="s">
        <v>21681</v>
      </c>
      <c r="Y744" s="138" t="s">
        <v>21682</v>
      </c>
      <c r="Z744" s="138" t="s">
        <v>21683</v>
      </c>
      <c r="AA744" s="128" t="s">
        <v>21684</v>
      </c>
      <c r="AB744" s="379">
        <v>2.11875</v>
      </c>
      <c r="AC744" s="128" t="s">
        <v>21685</v>
      </c>
      <c r="AD744" s="415">
        <v>2.0548611111111112</v>
      </c>
      <c r="AE744" s="379">
        <v>2.308333333333333</v>
      </c>
      <c r="AF744" s="379">
        <v>1.9604166666666667</v>
      </c>
      <c r="AG744" s="134" t="s">
        <v>21686</v>
      </c>
      <c r="AH744" s="128" t="s">
        <v>21687</v>
      </c>
      <c r="AI744" s="138" t="s">
        <v>21442</v>
      </c>
      <c r="AJ744" s="393">
        <v>1.5625</v>
      </c>
      <c r="AK744" s="474">
        <v>0.04506944444444445</v>
      </c>
      <c r="AL744" s="134" t="s">
        <v>21688</v>
      </c>
      <c r="AM744" s="128" t="s">
        <v>21689</v>
      </c>
      <c r="AN744" s="134" t="s">
        <v>21690</v>
      </c>
      <c r="AO744" s="134" t="s">
        <v>21691</v>
      </c>
      <c r="AP744" s="416">
        <v>1.507638888888889</v>
      </c>
      <c r="AQ744" s="416">
        <v>1.5055555555555555</v>
      </c>
      <c r="AR744" s="128" t="s">
        <v>21692</v>
      </c>
      <c r="AS744" s="379">
        <v>1.7708333333333333</v>
      </c>
      <c r="AT744" s="134" t="s">
        <v>21693</v>
      </c>
      <c r="AU744" s="416">
        <v>2.057638888888889</v>
      </c>
      <c r="AV744" s="128" t="s">
        <v>21694</v>
      </c>
      <c r="AW744" s="379">
        <v>1.8631944444444444</v>
      </c>
      <c r="AX744" s="379">
        <v>1.5791666666666666</v>
      </c>
      <c r="AY744" s="416">
        <v>1.1006944444444444</v>
      </c>
      <c r="BA744" s="128" t="s">
        <v>21695</v>
      </c>
      <c r="BB744" s="134" t="s">
        <v>21696</v>
      </c>
      <c r="BC744" s="141" t="s">
        <v>862</v>
      </c>
      <c r="BD744" s="130">
        <v>0.1451388888888889</v>
      </c>
      <c r="BE744" s="416">
        <v>1.7451388888888888</v>
      </c>
      <c r="BF744" s="141"/>
      <c r="BG744" s="141"/>
      <c r="BH744" s="141"/>
    </row>
    <row r="745">
      <c r="A745" s="122">
        <f t="shared" si="3"/>
        <v>0</v>
      </c>
      <c r="B745" s="122">
        <f t="shared" si="4"/>
        <v>0</v>
      </c>
      <c r="C745" s="122">
        <f t="shared" si="5"/>
        <v>0</v>
      </c>
      <c r="D745" s="122">
        <f t="shared" si="6"/>
        <v>0</v>
      </c>
      <c r="E745" s="122">
        <f t="shared" si="2"/>
        <v>327</v>
      </c>
      <c r="F745" s="135" t="s">
        <v>18789</v>
      </c>
      <c r="H745" s="135" t="s">
        <v>21697</v>
      </c>
      <c r="I745" s="135" t="s">
        <v>21698</v>
      </c>
      <c r="J745" s="135" t="s">
        <v>923</v>
      </c>
      <c r="L745" s="175" t="s">
        <v>21699</v>
      </c>
      <c r="M745" s="175" t="s">
        <v>21700</v>
      </c>
      <c r="N745" s="169" t="s">
        <v>21701</v>
      </c>
      <c r="O745" s="123" t="s">
        <v>21702</v>
      </c>
      <c r="P745" s="391">
        <v>1.6256944444444446</v>
      </c>
      <c r="Q745" s="391">
        <v>1.6131944444444444</v>
      </c>
      <c r="R745" s="391">
        <v>1.6472222222222221</v>
      </c>
      <c r="S745" s="391">
        <v>2.120138888888889</v>
      </c>
      <c r="T745" s="391">
        <v>2.222916666666667</v>
      </c>
      <c r="U745" s="391">
        <v>2.075</v>
      </c>
      <c r="V745" s="391">
        <v>2.075</v>
      </c>
      <c r="W745" s="391">
        <v>1.2402777777777778</v>
      </c>
      <c r="X745" s="391">
        <v>2.173611111111111</v>
      </c>
      <c r="Y745" s="391">
        <v>2.0541666666666667</v>
      </c>
      <c r="Z745" s="391">
        <v>1.4958333333333333</v>
      </c>
      <c r="AA745" s="393">
        <v>2.189583333333333</v>
      </c>
      <c r="AB745" s="379">
        <v>2.126388888888889</v>
      </c>
      <c r="AC745" s="416">
        <v>1.91875</v>
      </c>
      <c r="AD745" s="147" t="s">
        <v>21703</v>
      </c>
      <c r="AE745" s="134" t="s">
        <v>21704</v>
      </c>
      <c r="AF745" s="134" t="s">
        <v>21705</v>
      </c>
      <c r="AG745" s="379">
        <v>1.929861111111111</v>
      </c>
      <c r="AH745" s="416">
        <v>2.077777777777778</v>
      </c>
      <c r="AI745" s="391">
        <v>2.0569444444444445</v>
      </c>
      <c r="AJ745" s="128" t="s">
        <v>21706</v>
      </c>
      <c r="AK745" s="134" t="s">
        <v>21707</v>
      </c>
      <c r="AL745" s="379">
        <v>1.8555555555555556</v>
      </c>
      <c r="AM745" s="140">
        <v>0.42916666666666664</v>
      </c>
      <c r="AN745" s="130">
        <v>0.8756944444444444</v>
      </c>
      <c r="AO745" s="379">
        <v>1.8409722222222222</v>
      </c>
      <c r="AP745" s="128" t="s">
        <v>21708</v>
      </c>
      <c r="AQ745" s="128" t="s">
        <v>21709</v>
      </c>
      <c r="AR745" s="416">
        <v>1.8541666666666667</v>
      </c>
      <c r="AS745" s="134" t="s">
        <v>21710</v>
      </c>
      <c r="AT745" s="379">
        <v>1.9388888888888889</v>
      </c>
      <c r="AU745" s="128" t="s">
        <v>21711</v>
      </c>
      <c r="AV745" s="393">
        <v>1.7631944444444445</v>
      </c>
      <c r="AW745" s="134" t="s">
        <v>21712</v>
      </c>
      <c r="AX745" s="134" t="s">
        <v>21713</v>
      </c>
      <c r="AY745" s="128" t="s">
        <v>21714</v>
      </c>
      <c r="BA745" s="416">
        <v>1.3909722222222223</v>
      </c>
      <c r="BB745" s="379">
        <v>1.4430555555555555</v>
      </c>
      <c r="BC745" s="422">
        <v>1.5923611111111111</v>
      </c>
      <c r="BD745" s="130">
        <v>0.14722222222222223</v>
      </c>
      <c r="BE745" s="128" t="s">
        <v>3926</v>
      </c>
      <c r="BF745" s="422"/>
      <c r="BG745" s="422"/>
      <c r="BH745" s="422"/>
    </row>
    <row r="746">
      <c r="A746" s="122">
        <f t="shared" si="3"/>
        <v>0</v>
      </c>
      <c r="B746" s="122">
        <f t="shared" si="4"/>
        <v>0</v>
      </c>
      <c r="C746" s="122">
        <f t="shared" si="5"/>
        <v>0</v>
      </c>
      <c r="D746" s="122">
        <f t="shared" si="6"/>
        <v>0</v>
      </c>
      <c r="E746" s="122">
        <f t="shared" si="2"/>
        <v>437</v>
      </c>
      <c r="F746" s="135">
        <v>248.0</v>
      </c>
      <c r="H746" s="135">
        <v>248.0</v>
      </c>
      <c r="I746" s="135">
        <v>248.0</v>
      </c>
      <c r="J746" s="135">
        <v>248.0</v>
      </c>
      <c r="L746" s="175" t="s">
        <v>21715</v>
      </c>
      <c r="M746" s="175" t="s">
        <v>21716</v>
      </c>
      <c r="N746" s="169" t="s">
        <v>21717</v>
      </c>
      <c r="O746" s="123" t="s">
        <v>661</v>
      </c>
      <c r="P746" s="138" t="s">
        <v>21718</v>
      </c>
      <c r="Q746" s="138" t="s">
        <v>21719</v>
      </c>
      <c r="R746" s="138" t="s">
        <v>21720</v>
      </c>
      <c r="S746" s="138" t="s">
        <v>21721</v>
      </c>
      <c r="T746" s="138" t="s">
        <v>21722</v>
      </c>
      <c r="U746" s="138" t="s">
        <v>21723</v>
      </c>
      <c r="V746" s="138" t="s">
        <v>21723</v>
      </c>
      <c r="W746" s="138" t="s">
        <v>21724</v>
      </c>
      <c r="X746" s="138" t="s">
        <v>21725</v>
      </c>
      <c r="Y746" s="138" t="s">
        <v>21726</v>
      </c>
      <c r="Z746" s="138" t="s">
        <v>21727</v>
      </c>
      <c r="AA746" s="128" t="s">
        <v>21728</v>
      </c>
      <c r="AB746" s="134" t="s">
        <v>21729</v>
      </c>
      <c r="AC746" s="128" t="s">
        <v>21730</v>
      </c>
      <c r="AD746" s="415">
        <v>2.057638888888889</v>
      </c>
      <c r="AE746" s="379">
        <v>2.3131944444444446</v>
      </c>
      <c r="AF746" s="379">
        <v>1.9666666666666666</v>
      </c>
      <c r="AG746" s="134" t="s">
        <v>21731</v>
      </c>
      <c r="AH746" s="128" t="s">
        <v>21732</v>
      </c>
      <c r="AI746" s="138" t="s">
        <v>21496</v>
      </c>
      <c r="AJ746" s="393">
        <v>1.573611111111111</v>
      </c>
      <c r="AK746" s="474">
        <v>0.04521990740740741</v>
      </c>
      <c r="AL746" s="134" t="s">
        <v>21733</v>
      </c>
      <c r="AM746" s="128" t="s">
        <v>21734</v>
      </c>
      <c r="AN746" s="134" t="s">
        <v>21735</v>
      </c>
      <c r="AO746" s="134" t="s">
        <v>21736</v>
      </c>
      <c r="AP746" s="416">
        <v>1.5180555555555555</v>
      </c>
      <c r="AQ746" s="416">
        <v>1.5159722222222223</v>
      </c>
      <c r="AR746" s="128" t="s">
        <v>21737</v>
      </c>
      <c r="AS746" s="379">
        <v>1.7715277777777778</v>
      </c>
      <c r="AT746" s="134" t="s">
        <v>21738</v>
      </c>
      <c r="AU746" s="416">
        <v>2.0625</v>
      </c>
      <c r="AV746" s="128" t="s">
        <v>21739</v>
      </c>
      <c r="AW746" s="379">
        <v>1.875</v>
      </c>
      <c r="AX746" s="379">
        <v>1.5819444444444444</v>
      </c>
      <c r="AY746" s="416">
        <v>1.104861111111111</v>
      </c>
      <c r="BA746" s="128" t="s">
        <v>1185</v>
      </c>
      <c r="BB746" s="134" t="s">
        <v>21740</v>
      </c>
      <c r="BC746" s="141" t="s">
        <v>21741</v>
      </c>
      <c r="BD746" s="130">
        <v>0.15138888888888888</v>
      </c>
      <c r="BE746" s="416">
        <v>1.7527777777777778</v>
      </c>
      <c r="BF746" s="141"/>
      <c r="BG746" s="141"/>
      <c r="BH746" s="141"/>
    </row>
    <row r="747">
      <c r="A747" s="122">
        <f t="shared" si="3"/>
        <v>0</v>
      </c>
      <c r="B747" s="122">
        <f t="shared" si="4"/>
        <v>0</v>
      </c>
      <c r="C747" s="122">
        <f t="shared" si="5"/>
        <v>0</v>
      </c>
      <c r="D747" s="122">
        <f t="shared" si="6"/>
        <v>0</v>
      </c>
      <c r="E747" s="122">
        <f t="shared" si="2"/>
        <v>232</v>
      </c>
      <c r="F747" s="135" t="s">
        <v>21742</v>
      </c>
      <c r="H747" s="135" t="s">
        <v>21743</v>
      </c>
      <c r="I747" s="135" t="s">
        <v>21744</v>
      </c>
      <c r="J747" s="135" t="s">
        <v>21745</v>
      </c>
      <c r="L747" s="175" t="s">
        <v>21746</v>
      </c>
      <c r="M747" s="175" t="s">
        <v>615</v>
      </c>
      <c r="N747" s="169" t="s">
        <v>21747</v>
      </c>
      <c r="O747" s="123" t="s">
        <v>21748</v>
      </c>
      <c r="P747" s="391">
        <v>1.6395833333333334</v>
      </c>
      <c r="Q747" s="391">
        <v>1.6263888888888889</v>
      </c>
      <c r="R747" s="391">
        <v>1.65</v>
      </c>
      <c r="S747" s="391">
        <v>2.127083333333333</v>
      </c>
      <c r="T747" s="391">
        <v>2.225</v>
      </c>
      <c r="U747" s="391">
        <v>2.078472222222222</v>
      </c>
      <c r="V747" s="391">
        <v>2.078472222222222</v>
      </c>
      <c r="W747" s="391">
        <v>1.24375</v>
      </c>
      <c r="X747" s="391">
        <v>2.175</v>
      </c>
      <c r="Y747" s="391">
        <v>2.06875</v>
      </c>
      <c r="Z747" s="391">
        <v>1.4979166666666666</v>
      </c>
      <c r="AA747" s="393">
        <v>2.19375</v>
      </c>
      <c r="AB747" s="379">
        <v>2.1326388888888888</v>
      </c>
      <c r="AC747" s="416">
        <v>1.925</v>
      </c>
      <c r="AD747" s="147" t="s">
        <v>21749</v>
      </c>
      <c r="AE747" s="134" t="s">
        <v>21750</v>
      </c>
      <c r="AF747" s="134" t="s">
        <v>21751</v>
      </c>
      <c r="AG747" s="379">
        <v>1.9340277777777777</v>
      </c>
      <c r="AH747" s="416">
        <v>2.0854166666666667</v>
      </c>
      <c r="AI747" s="391">
        <v>2.0652777777777778</v>
      </c>
      <c r="AJ747" s="128" t="s">
        <v>21752</v>
      </c>
      <c r="AK747" s="134" t="s">
        <v>21753</v>
      </c>
      <c r="AL747" s="379">
        <v>1.8590277777777777</v>
      </c>
      <c r="AM747" s="140">
        <v>0.43125</v>
      </c>
      <c r="AN747" s="130">
        <v>0.8840277777777777</v>
      </c>
      <c r="AO747" s="379">
        <v>1.8451388888888889</v>
      </c>
      <c r="AP747" s="128" t="s">
        <v>21754</v>
      </c>
      <c r="AQ747" s="128" t="s">
        <v>21755</v>
      </c>
      <c r="AR747" s="416">
        <v>1.8597222222222223</v>
      </c>
      <c r="AS747" s="134" t="s">
        <v>21756</v>
      </c>
      <c r="AT747" s="379">
        <v>1.9423611111111112</v>
      </c>
      <c r="AU747" s="128" t="s">
        <v>21757</v>
      </c>
      <c r="AV747" s="393">
        <v>1.7666666666666666</v>
      </c>
      <c r="AW747" s="134" t="s">
        <v>21758</v>
      </c>
      <c r="AX747" s="134" t="s">
        <v>21759</v>
      </c>
      <c r="AY747" s="128" t="s">
        <v>20458</v>
      </c>
      <c r="BA747" s="416">
        <v>1.3972222222222221</v>
      </c>
      <c r="BB747" s="379">
        <v>1.4465277777777779</v>
      </c>
      <c r="BC747" s="422">
        <v>1.5944444444444446</v>
      </c>
      <c r="BD747" s="130">
        <v>0.1527777777777778</v>
      </c>
      <c r="BE747" s="128" t="s">
        <v>21760</v>
      </c>
      <c r="BF747" s="422"/>
      <c r="BG747" s="422"/>
      <c r="BH747" s="422"/>
    </row>
    <row r="748">
      <c r="A748" s="122">
        <f t="shared" si="3"/>
        <v>0</v>
      </c>
      <c r="B748" s="122">
        <f t="shared" si="4"/>
        <v>0</v>
      </c>
      <c r="C748" s="122">
        <f t="shared" si="5"/>
        <v>0</v>
      </c>
      <c r="D748" s="122">
        <f t="shared" si="6"/>
        <v>0</v>
      </c>
      <c r="E748" s="122">
        <f t="shared" si="2"/>
        <v>598</v>
      </c>
      <c r="F748" s="135" t="s">
        <v>21761</v>
      </c>
      <c r="H748" s="135" t="s">
        <v>21762</v>
      </c>
      <c r="I748" s="135" t="s">
        <v>21763</v>
      </c>
      <c r="J748" s="135" t="s">
        <v>21764</v>
      </c>
      <c r="L748" s="175" t="s">
        <v>21765</v>
      </c>
      <c r="M748" s="175" t="s">
        <v>21766</v>
      </c>
      <c r="N748" s="169" t="s">
        <v>21767</v>
      </c>
      <c r="O748" s="123" t="s">
        <v>615</v>
      </c>
      <c r="P748" s="138" t="s">
        <v>5754</v>
      </c>
      <c r="Q748" s="138" t="s">
        <v>21768</v>
      </c>
      <c r="R748" s="138" t="s">
        <v>21769</v>
      </c>
      <c r="S748" s="138" t="s">
        <v>21770</v>
      </c>
      <c r="T748" s="138" t="s">
        <v>862</v>
      </c>
      <c r="U748" s="138" t="s">
        <v>21771</v>
      </c>
      <c r="V748" s="138" t="s">
        <v>21771</v>
      </c>
      <c r="W748" s="138" t="s">
        <v>21772</v>
      </c>
      <c r="X748" s="138" t="s">
        <v>21773</v>
      </c>
      <c r="Y748" s="138" t="s">
        <v>872</v>
      </c>
      <c r="Z748" s="138" t="s">
        <v>21774</v>
      </c>
      <c r="AA748" s="128" t="s">
        <v>21775</v>
      </c>
      <c r="AB748" s="134" t="s">
        <v>21776</v>
      </c>
      <c r="AC748" s="128" t="s">
        <v>21777</v>
      </c>
      <c r="AD748" s="415">
        <v>2.063888888888889</v>
      </c>
      <c r="AE748" s="379">
        <v>2.3208333333333333</v>
      </c>
      <c r="AF748" s="379">
        <v>1.9722222222222223</v>
      </c>
      <c r="AG748" s="134" t="s">
        <v>21778</v>
      </c>
      <c r="AH748" s="128" t="s">
        <v>21779</v>
      </c>
      <c r="AI748" s="138" t="s">
        <v>21544</v>
      </c>
      <c r="AJ748" s="393">
        <v>1.5784722222222223</v>
      </c>
      <c r="AK748" s="474">
        <v>0.04528935185185185</v>
      </c>
      <c r="AL748" s="134" t="s">
        <v>21780</v>
      </c>
      <c r="AM748" s="128" t="s">
        <v>21781</v>
      </c>
      <c r="AN748" s="134" t="s">
        <v>21782</v>
      </c>
      <c r="AO748" s="134" t="s">
        <v>21783</v>
      </c>
      <c r="AP748" s="416">
        <v>1.5256944444444445</v>
      </c>
      <c r="AQ748" s="416">
        <v>1.5180555555555555</v>
      </c>
      <c r="AR748" s="128" t="s">
        <v>21784</v>
      </c>
      <c r="AS748" s="379">
        <v>1.7763888888888888</v>
      </c>
      <c r="AT748" s="134" t="s">
        <v>19160</v>
      </c>
      <c r="AU748" s="416">
        <v>2.0743055555555556</v>
      </c>
      <c r="AV748" s="128" t="s">
        <v>21785</v>
      </c>
      <c r="AW748" s="379">
        <v>1.8756944444444446</v>
      </c>
      <c r="AX748" s="379">
        <v>1.586111111111111</v>
      </c>
      <c r="AY748" s="416">
        <v>1.104861111111111</v>
      </c>
      <c r="BA748" s="128" t="s">
        <v>21786</v>
      </c>
      <c r="BB748" s="134" t="s">
        <v>21787</v>
      </c>
      <c r="BC748" s="141" t="s">
        <v>21788</v>
      </c>
      <c r="BD748" s="130">
        <v>0.15694444444444444</v>
      </c>
      <c r="BE748" s="416">
        <v>1.7534722222222223</v>
      </c>
      <c r="BF748" s="141"/>
      <c r="BG748" s="141"/>
      <c r="BH748" s="141"/>
    </row>
    <row r="749">
      <c r="A749" s="122">
        <f t="shared" si="3"/>
        <v>0</v>
      </c>
      <c r="B749" s="122">
        <f t="shared" si="4"/>
        <v>0</v>
      </c>
      <c r="C749" s="122">
        <f t="shared" si="5"/>
        <v>0</v>
      </c>
      <c r="D749" s="122">
        <f t="shared" si="6"/>
        <v>0</v>
      </c>
      <c r="E749" s="122">
        <f t="shared" si="2"/>
        <v>381</v>
      </c>
      <c r="F749" s="135">
        <v>249.0</v>
      </c>
      <c r="H749" s="135">
        <v>249.0</v>
      </c>
      <c r="I749" s="135">
        <v>249.0</v>
      </c>
      <c r="J749" s="135">
        <v>249.0</v>
      </c>
      <c r="L749" s="175" t="s">
        <v>21789</v>
      </c>
      <c r="M749" s="175" t="s">
        <v>21790</v>
      </c>
      <c r="N749" s="169" t="s">
        <v>21791</v>
      </c>
      <c r="O749" s="123" t="s">
        <v>21792</v>
      </c>
      <c r="P749" s="391">
        <v>1.6416666666666666</v>
      </c>
      <c r="Q749" s="391">
        <v>1.6284722222222223</v>
      </c>
      <c r="R749" s="391">
        <v>1.6520833333333333</v>
      </c>
      <c r="S749" s="391">
        <v>2.1333333333333333</v>
      </c>
      <c r="T749" s="391">
        <v>2.2291666666666665</v>
      </c>
      <c r="U749" s="391">
        <v>2.0819444444444444</v>
      </c>
      <c r="V749" s="391">
        <v>2.0819444444444444</v>
      </c>
      <c r="W749" s="391">
        <v>1.2479166666666666</v>
      </c>
      <c r="X749" s="391">
        <v>2.1847222222222222</v>
      </c>
      <c r="Y749" s="391">
        <v>2.0743055555555556</v>
      </c>
      <c r="Z749" s="391">
        <v>1.5</v>
      </c>
      <c r="AA749" s="393">
        <v>2.1979166666666665</v>
      </c>
      <c r="AB749" s="379">
        <v>2.1375</v>
      </c>
      <c r="AC749" s="416">
        <v>1.9305555555555556</v>
      </c>
      <c r="AD749" s="147" t="s">
        <v>21793</v>
      </c>
      <c r="AE749" s="134" t="s">
        <v>21794</v>
      </c>
      <c r="AF749" s="134" t="s">
        <v>21795</v>
      </c>
      <c r="AG749" s="379">
        <v>1.9395833333333334</v>
      </c>
      <c r="AH749" s="416">
        <v>2.088888888888889</v>
      </c>
      <c r="AI749" s="391">
        <v>2.067361111111111</v>
      </c>
      <c r="AJ749" s="128" t="s">
        <v>21796</v>
      </c>
      <c r="AK749" s="134" t="s">
        <v>21797</v>
      </c>
      <c r="AL749" s="379">
        <v>1.8625</v>
      </c>
      <c r="AM749" s="140">
        <v>0.4326388888888889</v>
      </c>
      <c r="AN749" s="130">
        <v>0.8895833333333333</v>
      </c>
      <c r="AO749" s="379">
        <v>1.85</v>
      </c>
      <c r="AP749" s="128" t="s">
        <v>21798</v>
      </c>
      <c r="AQ749" s="128" t="s">
        <v>21799</v>
      </c>
      <c r="AR749" s="416">
        <v>1.86875</v>
      </c>
      <c r="AS749" s="134" t="s">
        <v>21800</v>
      </c>
      <c r="AT749" s="379">
        <v>1.945138888888889</v>
      </c>
      <c r="AU749" s="128" t="s">
        <v>21801</v>
      </c>
      <c r="AV749" s="393">
        <v>1.770138888888889</v>
      </c>
      <c r="AW749" s="134" t="s">
        <v>21802</v>
      </c>
      <c r="AX749" s="134" t="s">
        <v>21803</v>
      </c>
      <c r="AY749" s="128" t="s">
        <v>21804</v>
      </c>
      <c r="BA749" s="416">
        <v>1.3979166666666667</v>
      </c>
      <c r="BB749" s="379">
        <v>1.4479166666666667</v>
      </c>
      <c r="BC749" s="422">
        <v>1.5972222222222223</v>
      </c>
      <c r="BD749" s="130">
        <v>0.15833333333333333</v>
      </c>
      <c r="BE749" s="128" t="s">
        <v>21805</v>
      </c>
      <c r="BF749" s="422"/>
      <c r="BG749" s="422"/>
      <c r="BH749" s="422"/>
    </row>
    <row r="750">
      <c r="A750" s="122">
        <f t="shared" si="3"/>
        <v>0</v>
      </c>
      <c r="B750" s="122">
        <f t="shared" si="4"/>
        <v>0</v>
      </c>
      <c r="C750" s="122">
        <f t="shared" si="5"/>
        <v>0</v>
      </c>
      <c r="D750" s="122">
        <f t="shared" si="6"/>
        <v>0</v>
      </c>
      <c r="E750" s="122">
        <f t="shared" si="2"/>
        <v>561</v>
      </c>
      <c r="F750" s="135" t="s">
        <v>21806</v>
      </c>
      <c r="H750" s="135" t="s">
        <v>21807</v>
      </c>
      <c r="I750" s="135" t="s">
        <v>21808</v>
      </c>
      <c r="J750" s="135" t="s">
        <v>21809</v>
      </c>
      <c r="L750" s="175" t="s">
        <v>21810</v>
      </c>
      <c r="M750" s="175" t="s">
        <v>21811</v>
      </c>
      <c r="N750" s="169" t="s">
        <v>21812</v>
      </c>
      <c r="O750" s="123" t="s">
        <v>21813</v>
      </c>
      <c r="P750" s="138" t="s">
        <v>21814</v>
      </c>
      <c r="Q750" s="138" t="s">
        <v>21815</v>
      </c>
      <c r="R750" s="138" t="s">
        <v>4250</v>
      </c>
      <c r="S750" s="138" t="s">
        <v>21816</v>
      </c>
      <c r="T750" s="138" t="s">
        <v>21817</v>
      </c>
      <c r="U750" s="138" t="s">
        <v>21818</v>
      </c>
      <c r="V750" s="138" t="s">
        <v>21818</v>
      </c>
      <c r="W750" s="138" t="s">
        <v>21819</v>
      </c>
      <c r="X750" s="138" t="s">
        <v>21820</v>
      </c>
      <c r="Y750" s="138" t="s">
        <v>21821</v>
      </c>
      <c r="Z750" s="138" t="s">
        <v>21822</v>
      </c>
      <c r="AA750" s="128" t="s">
        <v>21823</v>
      </c>
      <c r="AB750" s="134" t="s">
        <v>21824</v>
      </c>
      <c r="AC750" s="128" t="s">
        <v>21825</v>
      </c>
      <c r="AD750" s="415">
        <v>2.067361111111111</v>
      </c>
      <c r="AE750" s="379">
        <v>2.327777777777778</v>
      </c>
      <c r="AF750" s="379">
        <v>1.975</v>
      </c>
      <c r="AG750" s="134" t="s">
        <v>21826</v>
      </c>
      <c r="AH750" s="128" t="s">
        <v>21827</v>
      </c>
      <c r="AI750" s="138" t="s">
        <v>21593</v>
      </c>
      <c r="AJ750" s="393">
        <v>1.5854166666666667</v>
      </c>
      <c r="AK750" s="474">
        <v>0.045405092592592594</v>
      </c>
      <c r="AL750" s="134" t="s">
        <v>21828</v>
      </c>
      <c r="AM750" s="128" t="s">
        <v>21829</v>
      </c>
      <c r="AN750" s="134" t="s">
        <v>21830</v>
      </c>
      <c r="AO750" s="134" t="s">
        <v>21831</v>
      </c>
      <c r="AP750" s="416">
        <v>1.538888888888889</v>
      </c>
      <c r="AQ750" s="416">
        <v>1.5229166666666667</v>
      </c>
      <c r="AR750" s="128" t="s">
        <v>21832</v>
      </c>
      <c r="AS750" s="379">
        <v>1.7777777777777777</v>
      </c>
      <c r="AT750" s="134" t="s">
        <v>21833</v>
      </c>
      <c r="AU750" s="416">
        <v>2.0770833333333334</v>
      </c>
      <c r="AV750" s="128" t="s">
        <v>3554</v>
      </c>
      <c r="AW750" s="379">
        <v>1.8784722222222223</v>
      </c>
      <c r="AX750" s="379">
        <v>1.5881944444444445</v>
      </c>
      <c r="AY750" s="416">
        <v>1.1076388888888888</v>
      </c>
      <c r="BA750" s="128" t="s">
        <v>21834</v>
      </c>
      <c r="BB750" s="134" t="s">
        <v>21835</v>
      </c>
      <c r="BC750" s="141" t="s">
        <v>21836</v>
      </c>
      <c r="BD750" s="130">
        <v>0.15902777777777777</v>
      </c>
      <c r="BE750" s="416">
        <v>1.7583333333333333</v>
      </c>
      <c r="BF750" s="141"/>
      <c r="BG750" s="141"/>
      <c r="BH750" s="141"/>
    </row>
    <row r="751">
      <c r="A751" s="122">
        <f t="shared" si="3"/>
        <v>0</v>
      </c>
      <c r="B751" s="122">
        <f t="shared" si="4"/>
        <v>0</v>
      </c>
      <c r="C751" s="122">
        <f t="shared" si="5"/>
        <v>0</v>
      </c>
      <c r="D751" s="122">
        <f t="shared" si="6"/>
        <v>0</v>
      </c>
      <c r="E751" s="122">
        <f t="shared" si="2"/>
        <v>341</v>
      </c>
      <c r="F751" s="135" t="s">
        <v>21837</v>
      </c>
      <c r="H751" s="135" t="s">
        <v>21838</v>
      </c>
      <c r="I751" s="135" t="s">
        <v>21839</v>
      </c>
      <c r="J751" s="135" t="s">
        <v>21840</v>
      </c>
      <c r="L751" s="175" t="s">
        <v>1196</v>
      </c>
      <c r="M751" s="175" t="s">
        <v>1196</v>
      </c>
      <c r="N751" s="169" t="s">
        <v>21841</v>
      </c>
      <c r="O751" s="123" t="s">
        <v>615</v>
      </c>
      <c r="P751" s="391">
        <v>1.64375</v>
      </c>
      <c r="Q751" s="391">
        <v>1.6298611111111112</v>
      </c>
      <c r="R751" s="391">
        <v>1.6555555555555554</v>
      </c>
      <c r="S751" s="391">
        <v>2.142361111111111</v>
      </c>
      <c r="T751" s="391">
        <v>2.2305555555555556</v>
      </c>
      <c r="U751" s="391">
        <v>2.0944444444444446</v>
      </c>
      <c r="V751" s="391">
        <v>2.0944444444444446</v>
      </c>
      <c r="W751" s="391">
        <v>1.2555555555555555</v>
      </c>
      <c r="X751" s="391">
        <v>2.1881944444444446</v>
      </c>
      <c r="Y751" s="391">
        <v>2.075</v>
      </c>
      <c r="Z751" s="391">
        <v>1.5034722222222223</v>
      </c>
      <c r="AA751" s="393">
        <v>2.203472222222222</v>
      </c>
      <c r="AB751" s="379">
        <v>2.14375</v>
      </c>
      <c r="AC751" s="416">
        <v>1.9340277777777777</v>
      </c>
      <c r="AD751" s="147" t="s">
        <v>21842</v>
      </c>
      <c r="AE751" s="134" t="s">
        <v>21843</v>
      </c>
      <c r="AF751" s="134" t="s">
        <v>21844</v>
      </c>
      <c r="AG751" s="379">
        <v>1.9458333333333333</v>
      </c>
      <c r="AH751" s="416">
        <v>2.097916666666667</v>
      </c>
      <c r="AI751" s="391">
        <v>2.0722222222222224</v>
      </c>
      <c r="AJ751" s="128" t="s">
        <v>21845</v>
      </c>
      <c r="AK751" s="134" t="s">
        <v>21846</v>
      </c>
      <c r="AL751" s="379">
        <v>1.8659722222222221</v>
      </c>
      <c r="AM751" s="140">
        <v>0.4361111111111111</v>
      </c>
      <c r="AN751" s="130">
        <v>0.8930555555555556</v>
      </c>
      <c r="AO751" s="379">
        <v>1.854861111111111</v>
      </c>
      <c r="AP751" s="128" t="s">
        <v>21847</v>
      </c>
      <c r="AQ751" s="128" t="s">
        <v>21848</v>
      </c>
      <c r="AR751" s="416">
        <v>1.8729166666666666</v>
      </c>
      <c r="AS751" s="134" t="s">
        <v>21849</v>
      </c>
      <c r="AT751" s="379">
        <v>1.9465277777777779</v>
      </c>
      <c r="AU751" s="128" t="s">
        <v>21850</v>
      </c>
      <c r="AV751" s="393">
        <v>1.7798611111111111</v>
      </c>
      <c r="AW751" s="134" t="s">
        <v>21851</v>
      </c>
      <c r="AX751" s="134" t="s">
        <v>21852</v>
      </c>
      <c r="AY751" s="128" t="s">
        <v>21853</v>
      </c>
      <c r="BA751" s="416">
        <v>1.4013888888888888</v>
      </c>
      <c r="BB751" s="379">
        <v>1.4493055555555556</v>
      </c>
      <c r="BC751" s="422">
        <v>1.601388888888889</v>
      </c>
      <c r="BD751" s="130">
        <v>0.16111111111111112</v>
      </c>
      <c r="BE751" s="128" t="s">
        <v>21854</v>
      </c>
      <c r="BF751" s="422"/>
      <c r="BG751" s="422"/>
      <c r="BH751" s="422"/>
    </row>
    <row r="752">
      <c r="A752" s="122">
        <f t="shared" si="3"/>
        <v>0</v>
      </c>
      <c r="B752" s="122">
        <f t="shared" si="4"/>
        <v>0</v>
      </c>
      <c r="C752" s="122">
        <f t="shared" si="5"/>
        <v>0</v>
      </c>
      <c r="D752" s="122">
        <f t="shared" si="6"/>
        <v>0</v>
      </c>
      <c r="E752" s="122">
        <f t="shared" si="2"/>
        <v>538</v>
      </c>
      <c r="F752" s="135">
        <v>250.0</v>
      </c>
      <c r="H752" s="135">
        <v>250.0</v>
      </c>
      <c r="I752" s="135">
        <v>250.0</v>
      </c>
      <c r="J752" s="135">
        <v>250.0</v>
      </c>
      <c r="L752" s="175" t="s">
        <v>21855</v>
      </c>
      <c r="M752" s="175" t="s">
        <v>21856</v>
      </c>
      <c r="N752" s="169" t="s">
        <v>21857</v>
      </c>
      <c r="O752" s="123" t="s">
        <v>21858</v>
      </c>
      <c r="P752" s="138" t="s">
        <v>21859</v>
      </c>
      <c r="Q752" s="138" t="s">
        <v>21860</v>
      </c>
      <c r="R752" s="138" t="s">
        <v>21861</v>
      </c>
      <c r="S752" s="138" t="s">
        <v>21862</v>
      </c>
      <c r="T752" s="138" t="s">
        <v>1345</v>
      </c>
      <c r="U752" s="138" t="s">
        <v>21863</v>
      </c>
      <c r="V752" s="138" t="s">
        <v>21863</v>
      </c>
      <c r="W752" s="138" t="s">
        <v>21864</v>
      </c>
      <c r="X752" s="138" t="s">
        <v>21865</v>
      </c>
      <c r="Y752" s="138" t="s">
        <v>21866</v>
      </c>
      <c r="Z752" s="138" t="s">
        <v>21867</v>
      </c>
      <c r="AA752" s="128" t="s">
        <v>21868</v>
      </c>
      <c r="AB752" s="134" t="s">
        <v>21869</v>
      </c>
      <c r="AC752" s="128" t="s">
        <v>21870</v>
      </c>
      <c r="AD752" s="415">
        <v>2.071527777777778</v>
      </c>
      <c r="AE752" s="379">
        <v>2.3354166666666667</v>
      </c>
      <c r="AF752" s="379">
        <v>1.9777777777777779</v>
      </c>
      <c r="AG752" s="134" t="s">
        <v>21871</v>
      </c>
      <c r="AH752" s="128" t="s">
        <v>21872</v>
      </c>
      <c r="AI752" s="138" t="s">
        <v>21640</v>
      </c>
      <c r="AJ752" s="393">
        <v>1.5875</v>
      </c>
      <c r="AK752" s="474">
        <v>0.045613425925925925</v>
      </c>
      <c r="AL752" s="134" t="s">
        <v>21873</v>
      </c>
      <c r="AM752" s="128" t="s">
        <v>21874</v>
      </c>
      <c r="AN752" s="134" t="s">
        <v>21875</v>
      </c>
      <c r="AO752" s="134" t="s">
        <v>21876</v>
      </c>
      <c r="AP752" s="416">
        <v>1.54375</v>
      </c>
      <c r="AQ752" s="416">
        <v>1.5277777777777777</v>
      </c>
      <c r="AR752" s="128" t="s">
        <v>21877</v>
      </c>
      <c r="AS752" s="379">
        <v>1.7784722222222222</v>
      </c>
      <c r="AT752" s="134" t="s">
        <v>21878</v>
      </c>
      <c r="AU752" s="416">
        <v>2.0875</v>
      </c>
      <c r="AV752" s="128" t="s">
        <v>21879</v>
      </c>
      <c r="AW752" s="379">
        <v>1.8854166666666667</v>
      </c>
      <c r="AX752" s="379">
        <v>1.5916666666666666</v>
      </c>
      <c r="AY752" s="416">
        <v>1.1090277777777777</v>
      </c>
      <c r="BA752" s="128" t="s">
        <v>21880</v>
      </c>
      <c r="BB752" s="134" t="s">
        <v>21881</v>
      </c>
      <c r="BC752" s="141" t="s">
        <v>21882</v>
      </c>
      <c r="BD752" s="130">
        <v>0.1638888888888889</v>
      </c>
      <c r="BE752" s="416">
        <v>1.7638888888888888</v>
      </c>
      <c r="BF752" s="141"/>
      <c r="BG752" s="141"/>
      <c r="BH752" s="141"/>
    </row>
    <row r="753">
      <c r="A753" s="122">
        <f t="shared" si="3"/>
        <v>0</v>
      </c>
      <c r="B753" s="122">
        <f t="shared" si="4"/>
        <v>0</v>
      </c>
      <c r="C753" s="122">
        <f t="shared" si="5"/>
        <v>0</v>
      </c>
      <c r="D753" s="122">
        <f t="shared" si="6"/>
        <v>0</v>
      </c>
      <c r="E753" s="122">
        <f t="shared" si="2"/>
        <v>373</v>
      </c>
      <c r="F753" s="135" t="s">
        <v>21883</v>
      </c>
      <c r="H753" s="135" t="s">
        <v>21884</v>
      </c>
      <c r="I753" s="135" t="s">
        <v>21885</v>
      </c>
      <c r="J753" s="135" t="s">
        <v>21886</v>
      </c>
      <c r="L753" s="175" t="s">
        <v>615</v>
      </c>
      <c r="M753" s="175" t="s">
        <v>21887</v>
      </c>
      <c r="N753" s="169" t="s">
        <v>21888</v>
      </c>
      <c r="O753" s="123" t="s">
        <v>21889</v>
      </c>
      <c r="P753" s="391">
        <v>1.6513888888888888</v>
      </c>
      <c r="Q753" s="391">
        <v>1.6333333333333333</v>
      </c>
      <c r="R753" s="391">
        <v>1.6583333333333334</v>
      </c>
      <c r="S753" s="391">
        <v>2.15</v>
      </c>
      <c r="T753" s="391">
        <v>2.2416666666666667</v>
      </c>
      <c r="U753" s="391">
        <v>2.0993055555555555</v>
      </c>
      <c r="V753" s="391">
        <v>2.0993055555555555</v>
      </c>
      <c r="W753" s="391">
        <v>1.2590277777777779</v>
      </c>
      <c r="X753" s="391">
        <v>2.1909722222222223</v>
      </c>
      <c r="Y753" s="391">
        <v>2.078472222222222</v>
      </c>
      <c r="Z753" s="391">
        <v>1.5104166666666667</v>
      </c>
      <c r="AA753" s="393">
        <v>2.2083333333333335</v>
      </c>
      <c r="AB753" s="379">
        <v>2.1493055555555554</v>
      </c>
      <c r="AC753" s="416">
        <v>1.9375</v>
      </c>
      <c r="AD753" s="147" t="s">
        <v>21890</v>
      </c>
      <c r="AE753" s="134" t="s">
        <v>21891</v>
      </c>
      <c r="AF753" s="134" t="s">
        <v>21892</v>
      </c>
      <c r="AG753" s="379">
        <v>1.948611111111111</v>
      </c>
      <c r="AH753" s="416">
        <v>2.102777777777778</v>
      </c>
      <c r="AI753" s="391">
        <v>2.0756944444444443</v>
      </c>
      <c r="AJ753" s="128" t="s">
        <v>21893</v>
      </c>
      <c r="AK753" s="134" t="s">
        <v>21894</v>
      </c>
      <c r="AL753" s="379">
        <v>1.8694444444444445</v>
      </c>
      <c r="AM753" s="140">
        <v>0.44027777777777777</v>
      </c>
      <c r="AN753" s="130">
        <v>0.9034722222222222</v>
      </c>
      <c r="AO753" s="379">
        <v>1.8590277777777777</v>
      </c>
      <c r="AP753" s="128" t="s">
        <v>21895</v>
      </c>
      <c r="AQ753" s="128" t="s">
        <v>21896</v>
      </c>
      <c r="AR753" s="416">
        <v>1.8840277777777779</v>
      </c>
      <c r="AS753" s="134" t="s">
        <v>21897</v>
      </c>
      <c r="AT753" s="379">
        <v>1.9506944444444445</v>
      </c>
      <c r="AU753" s="128" t="s">
        <v>21898</v>
      </c>
      <c r="AV753" s="393">
        <v>1.7798611111111111</v>
      </c>
      <c r="AW753" s="134" t="s">
        <v>21899</v>
      </c>
      <c r="AX753" s="134" t="s">
        <v>21900</v>
      </c>
      <c r="AY753" s="128" t="s">
        <v>21901</v>
      </c>
      <c r="BA753" s="416">
        <v>1.4048611111111111</v>
      </c>
      <c r="BB753" s="379">
        <v>1.4527777777777777</v>
      </c>
      <c r="BC753" s="422">
        <v>1.6055555555555556</v>
      </c>
      <c r="BD753" s="130">
        <v>0.17083333333333334</v>
      </c>
      <c r="BE753" s="128" t="s">
        <v>21902</v>
      </c>
      <c r="BF753" s="422"/>
      <c r="BG753" s="422"/>
      <c r="BH753" s="422"/>
    </row>
    <row r="754">
      <c r="A754" s="122">
        <f t="shared" si="3"/>
        <v>0</v>
      </c>
      <c r="B754" s="122">
        <f t="shared" si="4"/>
        <v>0</v>
      </c>
      <c r="C754" s="122">
        <f t="shared" si="5"/>
        <v>0</v>
      </c>
      <c r="D754" s="122">
        <f t="shared" si="6"/>
        <v>0</v>
      </c>
      <c r="E754" s="122">
        <f t="shared" si="2"/>
        <v>629</v>
      </c>
      <c r="F754" s="135" t="s">
        <v>21903</v>
      </c>
      <c r="H754" s="135" t="s">
        <v>21904</v>
      </c>
      <c r="I754" s="135" t="s">
        <v>21905</v>
      </c>
      <c r="J754" s="135" t="s">
        <v>21906</v>
      </c>
      <c r="L754" s="175" t="s">
        <v>21907</v>
      </c>
      <c r="M754" s="175" t="s">
        <v>21908</v>
      </c>
      <c r="N754" s="169" t="s">
        <v>21909</v>
      </c>
      <c r="O754" s="123" t="s">
        <v>21910</v>
      </c>
      <c r="P754" s="138" t="s">
        <v>21911</v>
      </c>
      <c r="Q754" s="138" t="s">
        <v>21912</v>
      </c>
      <c r="R754" s="138" t="s">
        <v>21913</v>
      </c>
      <c r="S754" s="138" t="s">
        <v>21914</v>
      </c>
      <c r="T754" s="138" t="s">
        <v>21915</v>
      </c>
      <c r="U754" s="138" t="s">
        <v>21916</v>
      </c>
      <c r="V754" s="138" t="s">
        <v>21916</v>
      </c>
      <c r="W754" s="138" t="s">
        <v>21917</v>
      </c>
      <c r="X754" s="138" t="s">
        <v>21918</v>
      </c>
      <c r="Y754" s="138" t="s">
        <v>21919</v>
      </c>
      <c r="Z754" s="138" t="s">
        <v>21920</v>
      </c>
      <c r="AA754" s="128" t="s">
        <v>21921</v>
      </c>
      <c r="AB754" s="379">
        <v>2.151388888888889</v>
      </c>
      <c r="AC754" s="128" t="s">
        <v>21922</v>
      </c>
      <c r="AD754" s="415">
        <v>2.077777777777778</v>
      </c>
      <c r="AE754" s="379">
        <v>2.3402777777777777</v>
      </c>
      <c r="AF754" s="379">
        <v>1.9826388888888888</v>
      </c>
      <c r="AG754" s="134" t="s">
        <v>21923</v>
      </c>
      <c r="AH754" s="128" t="s">
        <v>21924</v>
      </c>
      <c r="AI754" s="138" t="s">
        <v>21687</v>
      </c>
      <c r="AJ754" s="393">
        <v>1.5909722222222222</v>
      </c>
      <c r="AK754" s="474">
        <v>0.045682870370370374</v>
      </c>
      <c r="AL754" s="134" t="s">
        <v>21925</v>
      </c>
      <c r="AM754" s="128" t="s">
        <v>21926</v>
      </c>
      <c r="AN754" s="134" t="s">
        <v>21927</v>
      </c>
      <c r="AO754" s="134" t="s">
        <v>21928</v>
      </c>
      <c r="AP754" s="416">
        <v>1.551388888888889</v>
      </c>
      <c r="AQ754" s="416">
        <v>1.5305555555555554</v>
      </c>
      <c r="AR754" s="128" t="s">
        <v>21929</v>
      </c>
      <c r="AS754" s="379">
        <v>1.7819444444444446</v>
      </c>
      <c r="AT754" s="134" t="s">
        <v>21930</v>
      </c>
      <c r="AU754" s="416">
        <v>2.089583333333333</v>
      </c>
      <c r="AV754" s="128" t="s">
        <v>1109</v>
      </c>
      <c r="AW754" s="379">
        <v>1.8930555555555555</v>
      </c>
      <c r="AX754" s="379">
        <v>1.6006944444444444</v>
      </c>
      <c r="AY754" s="416">
        <v>1.1145833333333333</v>
      </c>
      <c r="BA754" s="128" t="s">
        <v>21931</v>
      </c>
      <c r="BB754" s="134" t="s">
        <v>21932</v>
      </c>
      <c r="BC754" s="141" t="s">
        <v>21933</v>
      </c>
      <c r="BD754" s="128" t="s">
        <v>1008</v>
      </c>
      <c r="BE754" s="416">
        <v>1.7680555555555555</v>
      </c>
      <c r="BF754" s="141"/>
      <c r="BG754" s="141"/>
      <c r="BH754" s="141"/>
    </row>
    <row r="755">
      <c r="A755" s="122">
        <f t="shared" si="3"/>
        <v>0</v>
      </c>
      <c r="B755" s="122">
        <f t="shared" si="4"/>
        <v>0</v>
      </c>
      <c r="C755" s="122">
        <f t="shared" si="5"/>
        <v>0</v>
      </c>
      <c r="D755" s="122">
        <f t="shared" si="6"/>
        <v>0</v>
      </c>
      <c r="E755" s="122">
        <f t="shared" si="2"/>
        <v>354</v>
      </c>
      <c r="F755" s="135">
        <v>251.0</v>
      </c>
      <c r="H755" s="135">
        <v>251.0</v>
      </c>
      <c r="I755" s="135">
        <v>251.0</v>
      </c>
      <c r="J755" s="135">
        <v>251.0</v>
      </c>
      <c r="L755" s="175" t="s">
        <v>21934</v>
      </c>
      <c r="M755" s="175" t="s">
        <v>21935</v>
      </c>
      <c r="N755" s="169" t="s">
        <v>21936</v>
      </c>
      <c r="O755" s="123" t="s">
        <v>21937</v>
      </c>
      <c r="P755" s="391">
        <v>1.6569444444444446</v>
      </c>
      <c r="Q755" s="391">
        <v>1.6388888888888888</v>
      </c>
      <c r="R755" s="391">
        <v>1.6625</v>
      </c>
      <c r="S755" s="391">
        <v>2.1569444444444446</v>
      </c>
      <c r="T755" s="391">
        <v>2.2416666666666667</v>
      </c>
      <c r="U755" s="391">
        <v>2.1041666666666665</v>
      </c>
      <c r="V755" s="391">
        <v>2.1041666666666665</v>
      </c>
      <c r="W755" s="391">
        <v>1.261111111111111</v>
      </c>
      <c r="X755" s="391">
        <v>2.2041666666666666</v>
      </c>
      <c r="Y755" s="391">
        <v>2.0902777777777777</v>
      </c>
      <c r="Z755" s="391">
        <v>1.5125</v>
      </c>
      <c r="AA755" s="393">
        <v>2.2131944444444445</v>
      </c>
      <c r="AB755" s="134" t="s">
        <v>21938</v>
      </c>
      <c r="AC755" s="416">
        <v>1.9458333333333333</v>
      </c>
      <c r="AD755" s="147" t="s">
        <v>21939</v>
      </c>
      <c r="AE755" s="134" t="s">
        <v>21940</v>
      </c>
      <c r="AF755" s="134" t="s">
        <v>21941</v>
      </c>
      <c r="AG755" s="379">
        <v>1.9520833333333334</v>
      </c>
      <c r="AH755" s="416">
        <v>2.115972222222222</v>
      </c>
      <c r="AI755" s="391">
        <v>2.077777777777778</v>
      </c>
      <c r="AJ755" s="128" t="s">
        <v>21942</v>
      </c>
      <c r="AK755" s="134" t="s">
        <v>21943</v>
      </c>
      <c r="AL755" s="379">
        <v>1.8743055555555554</v>
      </c>
      <c r="AM755" s="140">
        <v>0.4409722222222222</v>
      </c>
      <c r="AN755" s="130">
        <v>0.9069444444444444</v>
      </c>
      <c r="AO755" s="379">
        <v>1.8618055555555555</v>
      </c>
      <c r="AP755" s="128" t="s">
        <v>21944</v>
      </c>
      <c r="AQ755" s="128" t="s">
        <v>2015</v>
      </c>
      <c r="AR755" s="416">
        <v>1.8868055555555556</v>
      </c>
      <c r="AS755" s="134" t="s">
        <v>21945</v>
      </c>
      <c r="AT755" s="379">
        <v>1.95625</v>
      </c>
      <c r="AU755" s="128" t="s">
        <v>21946</v>
      </c>
      <c r="AV755" s="393">
        <v>1.7833333333333334</v>
      </c>
      <c r="AW755" s="134" t="s">
        <v>21947</v>
      </c>
      <c r="AX755" s="134" t="s">
        <v>21948</v>
      </c>
      <c r="AY755" s="128" t="s">
        <v>21949</v>
      </c>
      <c r="BA755" s="416">
        <v>1.4118055555555555</v>
      </c>
      <c r="BB755" s="379">
        <v>1.4680555555555554</v>
      </c>
      <c r="BC755" s="422">
        <v>1.6069444444444445</v>
      </c>
      <c r="BD755" s="140">
        <v>0.17708333333333334</v>
      </c>
      <c r="BE755" s="128" t="s">
        <v>21950</v>
      </c>
      <c r="BF755" s="422"/>
      <c r="BG755" s="422"/>
      <c r="BH755" s="422"/>
    </row>
    <row r="756">
      <c r="A756" s="122">
        <f t="shared" si="3"/>
        <v>0</v>
      </c>
      <c r="B756" s="122">
        <f t="shared" si="4"/>
        <v>0</v>
      </c>
      <c r="C756" s="122">
        <f t="shared" si="5"/>
        <v>0</v>
      </c>
      <c r="D756" s="122">
        <f t="shared" si="6"/>
        <v>0</v>
      </c>
      <c r="E756" s="122">
        <f t="shared" si="2"/>
        <v>430</v>
      </c>
      <c r="F756" s="135" t="s">
        <v>21951</v>
      </c>
      <c r="H756" s="135" t="s">
        <v>21952</v>
      </c>
      <c r="I756" s="135" t="s">
        <v>21953</v>
      </c>
      <c r="J756" s="135" t="s">
        <v>21954</v>
      </c>
      <c r="L756" s="175" t="s">
        <v>21955</v>
      </c>
      <c r="M756" s="175" t="s">
        <v>21956</v>
      </c>
      <c r="N756" s="169" t="s">
        <v>21957</v>
      </c>
      <c r="O756" s="123" t="s">
        <v>21958</v>
      </c>
      <c r="P756" s="138" t="s">
        <v>21959</v>
      </c>
      <c r="Q756" s="138" t="s">
        <v>21960</v>
      </c>
      <c r="R756" s="138" t="s">
        <v>1651</v>
      </c>
      <c r="S756" s="138" t="s">
        <v>1185</v>
      </c>
      <c r="T756" s="138" t="s">
        <v>21961</v>
      </c>
      <c r="U756" s="138" t="s">
        <v>21962</v>
      </c>
      <c r="V756" s="138" t="s">
        <v>21962</v>
      </c>
      <c r="W756" s="138" t="s">
        <v>21963</v>
      </c>
      <c r="X756" s="138" t="s">
        <v>5052</v>
      </c>
      <c r="Y756" s="138" t="s">
        <v>21964</v>
      </c>
      <c r="Z756" s="138" t="s">
        <v>21965</v>
      </c>
      <c r="AA756" s="128" t="s">
        <v>21966</v>
      </c>
      <c r="AB756" s="379">
        <v>2.154861111111111</v>
      </c>
      <c r="AC756" s="128" t="s">
        <v>21967</v>
      </c>
      <c r="AD756" s="415">
        <v>2.0819444444444444</v>
      </c>
      <c r="AE756" s="379">
        <v>2.3465277777777778</v>
      </c>
      <c r="AF756" s="379">
        <v>1.9881944444444444</v>
      </c>
      <c r="AG756" s="134" t="s">
        <v>21968</v>
      </c>
      <c r="AH756" s="128" t="s">
        <v>21969</v>
      </c>
      <c r="AI756" s="138" t="s">
        <v>21732</v>
      </c>
      <c r="AJ756" s="393">
        <v>1.5944444444444446</v>
      </c>
      <c r="AK756" s="474">
        <v>0.04576388888888889</v>
      </c>
      <c r="AL756" s="134" t="s">
        <v>21970</v>
      </c>
      <c r="AM756" s="128" t="s">
        <v>21971</v>
      </c>
      <c r="AN756" s="134" t="s">
        <v>21972</v>
      </c>
      <c r="AO756" s="134" t="s">
        <v>21973</v>
      </c>
      <c r="AP756" s="416">
        <v>1.5645833333333334</v>
      </c>
      <c r="AQ756" s="416">
        <v>1.5368055555555555</v>
      </c>
      <c r="AR756" s="128" t="s">
        <v>21974</v>
      </c>
      <c r="AS756" s="379">
        <v>1.7930555555555556</v>
      </c>
      <c r="AT756" s="134" t="s">
        <v>21975</v>
      </c>
      <c r="AU756" s="416">
        <v>2.0965277777777778</v>
      </c>
      <c r="AV756" s="128" t="s">
        <v>21976</v>
      </c>
      <c r="AW756" s="379">
        <v>1.8972222222222221</v>
      </c>
      <c r="AX756" s="379">
        <v>1.6118055555555555</v>
      </c>
      <c r="AY756" s="416">
        <v>1.1201388888888888</v>
      </c>
      <c r="BA756" s="128" t="s">
        <v>21977</v>
      </c>
      <c r="BB756" s="134" t="s">
        <v>21978</v>
      </c>
      <c r="BC756" s="141" t="s">
        <v>21979</v>
      </c>
      <c r="BD756" s="128" t="s">
        <v>1054</v>
      </c>
      <c r="BE756" s="416">
        <v>1.7763888888888888</v>
      </c>
      <c r="BF756" s="141"/>
      <c r="BG756" s="141"/>
      <c r="BH756" s="141"/>
    </row>
    <row r="757">
      <c r="A757" s="122">
        <f t="shared" si="3"/>
        <v>0</v>
      </c>
      <c r="B757" s="122">
        <f t="shared" si="4"/>
        <v>0</v>
      </c>
      <c r="C757" s="122">
        <f t="shared" si="5"/>
        <v>0</v>
      </c>
      <c r="D757" s="122">
        <f t="shared" si="6"/>
        <v>0</v>
      </c>
      <c r="E757" s="122">
        <f t="shared" si="2"/>
        <v>421</v>
      </c>
      <c r="F757" s="135" t="s">
        <v>21980</v>
      </c>
      <c r="H757" s="135" t="s">
        <v>21981</v>
      </c>
      <c r="I757" s="135" t="s">
        <v>21982</v>
      </c>
      <c r="J757" s="135" t="s">
        <v>21983</v>
      </c>
      <c r="L757" s="175" t="s">
        <v>21984</v>
      </c>
      <c r="M757" s="175" t="s">
        <v>21985</v>
      </c>
      <c r="N757" s="169" t="s">
        <v>1196</v>
      </c>
      <c r="O757" s="123" t="s">
        <v>21986</v>
      </c>
      <c r="P757" s="391">
        <v>1.6659722222222222</v>
      </c>
      <c r="Q757" s="391">
        <v>1.645138888888889</v>
      </c>
      <c r="R757" s="391">
        <v>1.6659722222222222</v>
      </c>
      <c r="S757" s="391">
        <v>2.1694444444444443</v>
      </c>
      <c r="T757" s="391">
        <v>2.2423611111111112</v>
      </c>
      <c r="U757" s="391">
        <v>2.1083333333333334</v>
      </c>
      <c r="V757" s="391">
        <v>2.1083333333333334</v>
      </c>
      <c r="W757" s="391">
        <v>1.2631944444444445</v>
      </c>
      <c r="X757" s="391">
        <v>2.2152777777777777</v>
      </c>
      <c r="Y757" s="391">
        <v>2.095833333333333</v>
      </c>
      <c r="Z757" s="391">
        <v>1.5145833333333334</v>
      </c>
      <c r="AA757" s="393">
        <v>2.2180555555555554</v>
      </c>
      <c r="AB757" s="134" t="s">
        <v>21987</v>
      </c>
      <c r="AC757" s="416">
        <v>1.948611111111111</v>
      </c>
      <c r="AD757" s="147" t="s">
        <v>21988</v>
      </c>
      <c r="AE757" s="134" t="s">
        <v>21989</v>
      </c>
      <c r="AF757" s="134" t="s">
        <v>21990</v>
      </c>
      <c r="AG757" s="379">
        <v>1.9583333333333333</v>
      </c>
      <c r="AH757" s="416">
        <v>2.129166666666667</v>
      </c>
      <c r="AI757" s="391">
        <v>2.0854166666666667</v>
      </c>
      <c r="AJ757" s="128" t="s">
        <v>21991</v>
      </c>
      <c r="AK757" s="134" t="s">
        <v>21992</v>
      </c>
      <c r="AL757" s="379">
        <v>1.8777777777777778</v>
      </c>
      <c r="AM757" s="140">
        <v>0.4444444444444444</v>
      </c>
      <c r="AN757" s="130">
        <v>0.9125</v>
      </c>
      <c r="AO757" s="379">
        <v>1.8666666666666667</v>
      </c>
      <c r="AP757" s="128" t="s">
        <v>21993</v>
      </c>
      <c r="AQ757" s="128" t="s">
        <v>21994</v>
      </c>
      <c r="AR757" s="416">
        <v>1.8888888888888888</v>
      </c>
      <c r="AS757" s="134" t="s">
        <v>21995</v>
      </c>
      <c r="AT757" s="379">
        <v>1.9597222222222221</v>
      </c>
      <c r="AU757" s="128" t="s">
        <v>21996</v>
      </c>
      <c r="AV757" s="393">
        <v>1.7847222222222223</v>
      </c>
      <c r="AW757" s="134" t="s">
        <v>21997</v>
      </c>
      <c r="AX757" s="134" t="s">
        <v>21998</v>
      </c>
      <c r="AY757" s="128" t="s">
        <v>21999</v>
      </c>
      <c r="BA757" s="416">
        <v>1.4208333333333334</v>
      </c>
      <c r="BB757" s="379">
        <v>1.4722222222222223</v>
      </c>
      <c r="BC757" s="422">
        <v>1.613888888888889</v>
      </c>
      <c r="BD757" s="140">
        <v>0.18263888888888888</v>
      </c>
      <c r="BE757" s="128" t="s">
        <v>22000</v>
      </c>
      <c r="BF757" s="422"/>
      <c r="BG757" s="422"/>
      <c r="BH757" s="422"/>
    </row>
    <row r="758">
      <c r="A758" s="122">
        <f t="shared" si="3"/>
        <v>0</v>
      </c>
      <c r="B758" s="122">
        <f t="shared" si="4"/>
        <v>0</v>
      </c>
      <c r="C758" s="122">
        <f t="shared" si="5"/>
        <v>0</v>
      </c>
      <c r="D758" s="122">
        <f t="shared" si="6"/>
        <v>0</v>
      </c>
      <c r="E758" s="122">
        <f t="shared" si="2"/>
        <v>494</v>
      </c>
      <c r="F758" s="135">
        <v>252.0</v>
      </c>
      <c r="H758" s="135">
        <v>252.0</v>
      </c>
      <c r="I758" s="135">
        <v>252.0</v>
      </c>
      <c r="J758" s="135">
        <v>252.0</v>
      </c>
      <c r="L758" s="175" t="s">
        <v>22001</v>
      </c>
      <c r="M758" s="175" t="s">
        <v>22002</v>
      </c>
      <c r="N758" s="169" t="s">
        <v>22003</v>
      </c>
      <c r="O758" s="123" t="s">
        <v>22004</v>
      </c>
      <c r="P758" s="138" t="s">
        <v>22005</v>
      </c>
      <c r="Q758" s="138" t="s">
        <v>22006</v>
      </c>
      <c r="R758" s="138" t="s">
        <v>22007</v>
      </c>
      <c r="S758" s="138" t="s">
        <v>22008</v>
      </c>
      <c r="T758" s="138" t="s">
        <v>22009</v>
      </c>
      <c r="U758" s="138" t="s">
        <v>22010</v>
      </c>
      <c r="V758" s="138" t="s">
        <v>22010</v>
      </c>
      <c r="W758" s="138" t="s">
        <v>22011</v>
      </c>
      <c r="X758" s="138" t="s">
        <v>22012</v>
      </c>
      <c r="Y758" s="138" t="s">
        <v>22013</v>
      </c>
      <c r="Z758" s="138" t="s">
        <v>22014</v>
      </c>
      <c r="AA758" s="128" t="s">
        <v>22015</v>
      </c>
      <c r="AB758" s="379">
        <v>2.157638888888889</v>
      </c>
      <c r="AC758" s="128" t="s">
        <v>22016</v>
      </c>
      <c r="AD758" s="415">
        <v>2.0868055555555554</v>
      </c>
      <c r="AE758" s="379">
        <v>2.3513888888888888</v>
      </c>
      <c r="AF758" s="379">
        <v>1.99375</v>
      </c>
      <c r="AG758" s="134" t="s">
        <v>22017</v>
      </c>
      <c r="AH758" s="128" t="s">
        <v>22018</v>
      </c>
      <c r="AI758" s="138" t="s">
        <v>21779</v>
      </c>
      <c r="AJ758" s="393">
        <v>1.5965277777777778</v>
      </c>
      <c r="AK758" s="474">
        <v>0.04586805555555556</v>
      </c>
      <c r="AL758" s="134" t="s">
        <v>22019</v>
      </c>
      <c r="AM758" s="128" t="s">
        <v>3551</v>
      </c>
      <c r="AN758" s="134" t="s">
        <v>22020</v>
      </c>
      <c r="AO758" s="134" t="s">
        <v>22021</v>
      </c>
      <c r="AP758" s="416">
        <v>1.5652777777777778</v>
      </c>
      <c r="AQ758" s="416">
        <v>1.5368055555555555</v>
      </c>
      <c r="AR758" s="128" t="s">
        <v>22022</v>
      </c>
      <c r="AS758" s="379">
        <v>1.79375</v>
      </c>
      <c r="AT758" s="134" t="s">
        <v>22023</v>
      </c>
      <c r="AU758" s="416">
        <v>2.111111111111111</v>
      </c>
      <c r="AV758" s="128" t="s">
        <v>22024</v>
      </c>
      <c r="AW758" s="379">
        <v>1.9034722222222222</v>
      </c>
      <c r="AX758" s="379">
        <v>1.613888888888889</v>
      </c>
      <c r="AY758" s="416">
        <v>1.1215277777777777</v>
      </c>
      <c r="BA758" s="128" t="s">
        <v>22025</v>
      </c>
      <c r="BB758" s="134" t="s">
        <v>22026</v>
      </c>
      <c r="BC758" s="141" t="s">
        <v>22027</v>
      </c>
      <c r="BD758" s="128" t="s">
        <v>1099</v>
      </c>
      <c r="BE758" s="416">
        <v>1.7791666666666666</v>
      </c>
      <c r="BF758" s="141"/>
      <c r="BG758" s="141"/>
      <c r="BH758" s="141"/>
    </row>
    <row r="759">
      <c r="A759" s="122">
        <f t="shared" si="3"/>
        <v>0</v>
      </c>
      <c r="B759" s="122">
        <f t="shared" si="4"/>
        <v>0</v>
      </c>
      <c r="C759" s="122">
        <f t="shared" si="5"/>
        <v>0</v>
      </c>
      <c r="D759" s="122">
        <f t="shared" si="6"/>
        <v>0</v>
      </c>
      <c r="E759" s="122">
        <f t="shared" si="2"/>
        <v>309</v>
      </c>
      <c r="F759" s="135" t="s">
        <v>22028</v>
      </c>
      <c r="H759" s="135" t="s">
        <v>22029</v>
      </c>
      <c r="I759" s="135" t="s">
        <v>22030</v>
      </c>
      <c r="J759" s="135" t="s">
        <v>22031</v>
      </c>
      <c r="L759" s="175" t="s">
        <v>22032</v>
      </c>
      <c r="M759" s="175" t="s">
        <v>615</v>
      </c>
      <c r="N759" s="169" t="s">
        <v>615</v>
      </c>
      <c r="O759" s="123" t="s">
        <v>661</v>
      </c>
      <c r="P759" s="391">
        <v>1.6722222222222223</v>
      </c>
      <c r="Q759" s="391">
        <v>1.6534722222222222</v>
      </c>
      <c r="R759" s="391">
        <v>1.66875</v>
      </c>
      <c r="S759" s="391">
        <v>2.172222222222222</v>
      </c>
      <c r="T759" s="391">
        <v>2.2444444444444445</v>
      </c>
      <c r="U759" s="391">
        <v>2.1152777777777776</v>
      </c>
      <c r="V759" s="391">
        <v>2.1152777777777776</v>
      </c>
      <c r="W759" s="391">
        <v>1.2645833333333334</v>
      </c>
      <c r="X759" s="391">
        <v>2.217361111111111</v>
      </c>
      <c r="Y759" s="391">
        <v>2.098611111111111</v>
      </c>
      <c r="Z759" s="391">
        <v>1.5194444444444444</v>
      </c>
      <c r="AA759" s="393">
        <v>2.225</v>
      </c>
      <c r="AB759" s="134" t="s">
        <v>22033</v>
      </c>
      <c r="AC759" s="416">
        <v>1.95625</v>
      </c>
      <c r="AD759" s="147" t="s">
        <v>22034</v>
      </c>
      <c r="AE759" s="134" t="s">
        <v>22035</v>
      </c>
      <c r="AF759" s="134" t="s">
        <v>22036</v>
      </c>
      <c r="AG759" s="379">
        <v>1.9618055555555556</v>
      </c>
      <c r="AH759" s="416">
        <v>2.134027777777778</v>
      </c>
      <c r="AI759" s="391">
        <v>2.088888888888889</v>
      </c>
      <c r="AJ759" s="128" t="s">
        <v>21991</v>
      </c>
      <c r="AK759" s="134" t="s">
        <v>1055</v>
      </c>
      <c r="AL759" s="379">
        <v>1.882638888888889</v>
      </c>
      <c r="AM759" s="140">
        <v>0.4479166666666667</v>
      </c>
      <c r="AN759" s="130">
        <v>0.9215277777777777</v>
      </c>
      <c r="AO759" s="379">
        <v>1.8694444444444445</v>
      </c>
      <c r="AP759" s="128" t="s">
        <v>22037</v>
      </c>
      <c r="AQ759" s="128" t="s">
        <v>22038</v>
      </c>
      <c r="AR759" s="416">
        <v>1.8916666666666666</v>
      </c>
      <c r="AS759" s="134" t="s">
        <v>22039</v>
      </c>
      <c r="AT759" s="379">
        <v>1.9631944444444445</v>
      </c>
      <c r="AU759" s="128" t="s">
        <v>22040</v>
      </c>
      <c r="AV759" s="393">
        <v>1.7861111111111112</v>
      </c>
      <c r="AW759" s="134" t="s">
        <v>22041</v>
      </c>
      <c r="AX759" s="134" t="s">
        <v>22042</v>
      </c>
      <c r="AY759" s="128" t="s">
        <v>22043</v>
      </c>
      <c r="BA759" s="416">
        <v>1.4284722222222221</v>
      </c>
      <c r="BB759" s="379">
        <v>1.476388888888889</v>
      </c>
      <c r="BC759" s="422">
        <v>1.617361111111111</v>
      </c>
      <c r="BD759" s="140">
        <v>0.18611111111111112</v>
      </c>
      <c r="BE759" s="128" t="s">
        <v>22044</v>
      </c>
      <c r="BF759" s="422"/>
      <c r="BG759" s="422"/>
      <c r="BH759" s="422"/>
    </row>
    <row r="760">
      <c r="A760" s="122">
        <f t="shared" si="3"/>
        <v>0</v>
      </c>
      <c r="B760" s="122">
        <f t="shared" si="4"/>
        <v>0</v>
      </c>
      <c r="C760" s="122">
        <f t="shared" si="5"/>
        <v>0</v>
      </c>
      <c r="D760" s="122">
        <f t="shared" si="6"/>
        <v>0</v>
      </c>
      <c r="E760" s="122">
        <f t="shared" si="2"/>
        <v>562</v>
      </c>
      <c r="F760" s="135" t="s">
        <v>22045</v>
      </c>
      <c r="H760" s="135" t="s">
        <v>22046</v>
      </c>
      <c r="I760" s="135" t="s">
        <v>22047</v>
      </c>
      <c r="J760" s="135" t="s">
        <v>22048</v>
      </c>
      <c r="L760" s="175" t="s">
        <v>22049</v>
      </c>
      <c r="M760" s="175" t="s">
        <v>22050</v>
      </c>
      <c r="N760" s="169" t="s">
        <v>22051</v>
      </c>
      <c r="O760" s="123" t="s">
        <v>22052</v>
      </c>
      <c r="P760" s="138" t="s">
        <v>22053</v>
      </c>
      <c r="Q760" s="138" t="s">
        <v>22054</v>
      </c>
      <c r="R760" s="138" t="s">
        <v>22055</v>
      </c>
      <c r="S760" s="138" t="s">
        <v>22056</v>
      </c>
      <c r="T760" s="138" t="s">
        <v>22057</v>
      </c>
      <c r="U760" s="138" t="s">
        <v>22058</v>
      </c>
      <c r="V760" s="138" t="s">
        <v>22058</v>
      </c>
      <c r="W760" s="138" t="s">
        <v>22059</v>
      </c>
      <c r="X760" s="138" t="s">
        <v>22060</v>
      </c>
      <c r="Y760" s="138" t="s">
        <v>22061</v>
      </c>
      <c r="Z760" s="138" t="s">
        <v>22062</v>
      </c>
      <c r="AA760" s="128" t="s">
        <v>22063</v>
      </c>
      <c r="AB760" s="379">
        <v>2.1631944444444446</v>
      </c>
      <c r="AC760" s="128" t="s">
        <v>22064</v>
      </c>
      <c r="AD760" s="415">
        <v>2.091666666666667</v>
      </c>
      <c r="AE760" s="379">
        <v>2.357638888888889</v>
      </c>
      <c r="AF760" s="379">
        <v>1.9993055555555554</v>
      </c>
      <c r="AG760" s="134" t="s">
        <v>22065</v>
      </c>
      <c r="AH760" s="128" t="s">
        <v>22066</v>
      </c>
      <c r="AI760" s="138" t="s">
        <v>21827</v>
      </c>
      <c r="AJ760" s="393">
        <v>1.5979166666666667</v>
      </c>
      <c r="AK760" s="474">
        <v>0.04604166666666667</v>
      </c>
      <c r="AL760" s="134" t="s">
        <v>22067</v>
      </c>
      <c r="AM760" s="128" t="s">
        <v>22068</v>
      </c>
      <c r="AN760" s="134" t="s">
        <v>22069</v>
      </c>
      <c r="AO760" s="134" t="s">
        <v>22070</v>
      </c>
      <c r="AP760" s="416">
        <v>1.5770833333333334</v>
      </c>
      <c r="AQ760" s="416">
        <v>1.5409722222222222</v>
      </c>
      <c r="AR760" s="128" t="s">
        <v>728</v>
      </c>
      <c r="AS760" s="379">
        <v>1.7958333333333334</v>
      </c>
      <c r="AT760" s="134" t="s">
        <v>4826</v>
      </c>
      <c r="AU760" s="416">
        <v>2.11875</v>
      </c>
      <c r="AV760" s="128" t="s">
        <v>22071</v>
      </c>
      <c r="AW760" s="379">
        <v>1.9125</v>
      </c>
      <c r="AX760" s="379">
        <v>1.6180555555555556</v>
      </c>
      <c r="AY760" s="416">
        <v>1.1229166666666666</v>
      </c>
      <c r="BA760" s="128" t="s">
        <v>22072</v>
      </c>
      <c r="BB760" s="134" t="s">
        <v>22073</v>
      </c>
      <c r="BC760" s="141" t="s">
        <v>22074</v>
      </c>
      <c r="BD760" s="128" t="s">
        <v>1157</v>
      </c>
      <c r="BE760" s="416">
        <v>1.7805555555555554</v>
      </c>
      <c r="BF760" s="141"/>
      <c r="BG760" s="141"/>
      <c r="BH760" s="141"/>
    </row>
    <row r="761">
      <c r="A761" s="122">
        <f t="shared" si="3"/>
        <v>0</v>
      </c>
      <c r="B761" s="122">
        <f t="shared" si="4"/>
        <v>0</v>
      </c>
      <c r="C761" s="122">
        <f t="shared" si="5"/>
        <v>0</v>
      </c>
      <c r="D761" s="122">
        <f t="shared" si="6"/>
        <v>0</v>
      </c>
      <c r="E761" s="122">
        <f t="shared" si="2"/>
        <v>232</v>
      </c>
      <c r="F761" s="135">
        <v>253.0</v>
      </c>
      <c r="H761" s="135">
        <v>253.0</v>
      </c>
      <c r="I761" s="135">
        <v>253.0</v>
      </c>
      <c r="J761" s="135">
        <v>253.0</v>
      </c>
      <c r="L761" s="175" t="s">
        <v>22075</v>
      </c>
      <c r="M761" s="175" t="s">
        <v>22076</v>
      </c>
      <c r="N761" s="169" t="s">
        <v>22077</v>
      </c>
      <c r="O761" s="123" t="s">
        <v>615</v>
      </c>
      <c r="P761" s="391">
        <v>1.6881944444444446</v>
      </c>
      <c r="Q761" s="391">
        <v>1.6576388888888889</v>
      </c>
      <c r="R761" s="391">
        <v>1.6722222222222223</v>
      </c>
      <c r="S761" s="391">
        <v>2.175</v>
      </c>
      <c r="T761" s="391">
        <v>2.245833333333333</v>
      </c>
      <c r="U761" s="391">
        <v>2.120138888888889</v>
      </c>
      <c r="V761" s="391">
        <v>2.120138888888889</v>
      </c>
      <c r="W761" s="391">
        <v>1.2680555555555555</v>
      </c>
      <c r="X761" s="391">
        <v>2.2222222222222223</v>
      </c>
      <c r="Y761" s="391">
        <v>2.1069444444444443</v>
      </c>
      <c r="Z761" s="391">
        <v>1.5215277777777778</v>
      </c>
      <c r="AA761" s="393">
        <v>2.2270833333333333</v>
      </c>
      <c r="AB761" s="134" t="s">
        <v>22078</v>
      </c>
      <c r="AC761" s="416">
        <v>1.9625</v>
      </c>
      <c r="AD761" s="147" t="s">
        <v>22079</v>
      </c>
      <c r="AE761" s="134" t="s">
        <v>22080</v>
      </c>
      <c r="AF761" s="134" t="s">
        <v>22081</v>
      </c>
      <c r="AG761" s="379">
        <v>1.9652777777777777</v>
      </c>
      <c r="AH761" s="416">
        <v>2.1368055555555556</v>
      </c>
      <c r="AI761" s="391">
        <v>2.097916666666667</v>
      </c>
      <c r="AJ761" s="128" t="s">
        <v>22082</v>
      </c>
      <c r="AK761" s="134" t="s">
        <v>22083</v>
      </c>
      <c r="AL761" s="379">
        <v>1.886111111111111</v>
      </c>
      <c r="AM761" s="140">
        <v>0.4486111111111111</v>
      </c>
      <c r="AN761" s="130">
        <v>0.9354166666666667</v>
      </c>
      <c r="AO761" s="379">
        <v>1.8736111111111111</v>
      </c>
      <c r="AP761" s="128" t="s">
        <v>653</v>
      </c>
      <c r="AQ761" s="128" t="s">
        <v>22084</v>
      </c>
      <c r="AR761" s="416">
        <v>1.8993055555555556</v>
      </c>
      <c r="AS761" s="134" t="s">
        <v>22085</v>
      </c>
      <c r="AT761" s="379">
        <v>1.9666666666666666</v>
      </c>
      <c r="AU761" s="128" t="s">
        <v>22086</v>
      </c>
      <c r="AV761" s="393">
        <v>1.79375</v>
      </c>
      <c r="AW761" s="134" t="s">
        <v>22087</v>
      </c>
      <c r="AX761" s="134" t="s">
        <v>22088</v>
      </c>
      <c r="AY761" s="128" t="s">
        <v>22089</v>
      </c>
      <c r="BA761" s="416">
        <v>1.4305555555555556</v>
      </c>
      <c r="BB761" s="379">
        <v>1.4840277777777777</v>
      </c>
      <c r="BC761" s="422">
        <v>1.6270833333333334</v>
      </c>
      <c r="BD761" s="140">
        <v>0.18819444444444444</v>
      </c>
      <c r="BE761" s="128" t="s">
        <v>22090</v>
      </c>
      <c r="BF761" s="422"/>
      <c r="BG761" s="422"/>
      <c r="BH761" s="422"/>
    </row>
    <row r="762">
      <c r="A762" s="122">
        <f t="shared" si="3"/>
        <v>0</v>
      </c>
      <c r="B762" s="122">
        <f t="shared" si="4"/>
        <v>0</v>
      </c>
      <c r="C762" s="122">
        <f t="shared" si="5"/>
        <v>0</v>
      </c>
      <c r="D762" s="122">
        <f t="shared" si="6"/>
        <v>0</v>
      </c>
      <c r="E762" s="122">
        <f t="shared" si="2"/>
        <v>560</v>
      </c>
      <c r="F762" s="135" t="s">
        <v>22091</v>
      </c>
      <c r="H762" s="135" t="s">
        <v>22092</v>
      </c>
      <c r="I762" s="135" t="s">
        <v>22093</v>
      </c>
      <c r="J762" s="135" t="s">
        <v>22094</v>
      </c>
      <c r="L762" s="175" t="s">
        <v>22095</v>
      </c>
      <c r="M762" s="175" t="s">
        <v>22096</v>
      </c>
      <c r="N762" s="169" t="s">
        <v>22097</v>
      </c>
      <c r="O762" s="123" t="s">
        <v>22098</v>
      </c>
      <c r="P762" s="138" t="s">
        <v>22099</v>
      </c>
      <c r="Q762" s="138" t="s">
        <v>22100</v>
      </c>
      <c r="R762" s="138" t="s">
        <v>22101</v>
      </c>
      <c r="S762" s="138" t="s">
        <v>22102</v>
      </c>
      <c r="T762" s="138" t="s">
        <v>22103</v>
      </c>
      <c r="U762" s="138" t="s">
        <v>22104</v>
      </c>
      <c r="V762" s="138" t="s">
        <v>22104</v>
      </c>
      <c r="W762" s="138" t="s">
        <v>22105</v>
      </c>
      <c r="X762" s="138" t="s">
        <v>22106</v>
      </c>
      <c r="Y762" s="138" t="s">
        <v>22107</v>
      </c>
      <c r="Z762" s="138" t="s">
        <v>22108</v>
      </c>
      <c r="AA762" s="128" t="s">
        <v>22109</v>
      </c>
      <c r="AB762" s="379">
        <v>2.1680555555555556</v>
      </c>
      <c r="AC762" s="128" t="s">
        <v>22110</v>
      </c>
      <c r="AD762" s="415">
        <v>2.098611111111111</v>
      </c>
      <c r="AE762" s="379">
        <v>2.363888888888889</v>
      </c>
      <c r="AF762" s="379">
        <v>2.0034722222222223</v>
      </c>
      <c r="AG762" s="134" t="s">
        <v>22111</v>
      </c>
      <c r="AH762" s="128" t="s">
        <v>22112</v>
      </c>
      <c r="AI762" s="138" t="s">
        <v>21872</v>
      </c>
      <c r="AJ762" s="393">
        <v>1.601388888888889</v>
      </c>
      <c r="AK762" s="474">
        <v>0.04607638888888889</v>
      </c>
      <c r="AL762" s="134" t="s">
        <v>22113</v>
      </c>
      <c r="AM762" s="128" t="s">
        <v>22114</v>
      </c>
      <c r="AN762" s="134" t="s">
        <v>22115</v>
      </c>
      <c r="AO762" s="134" t="s">
        <v>22116</v>
      </c>
      <c r="AP762" s="416">
        <v>1.5875</v>
      </c>
      <c r="AQ762" s="416">
        <v>1.5430555555555556</v>
      </c>
      <c r="AR762" s="128" t="s">
        <v>22117</v>
      </c>
      <c r="AS762" s="379">
        <v>1.7986111111111112</v>
      </c>
      <c r="AT762" s="134" t="s">
        <v>22118</v>
      </c>
      <c r="AU762" s="416">
        <v>2.123611111111111</v>
      </c>
      <c r="AV762" s="128" t="s">
        <v>22119</v>
      </c>
      <c r="AW762" s="379">
        <v>1.9229166666666666</v>
      </c>
      <c r="AX762" s="379">
        <v>1.6319444444444444</v>
      </c>
      <c r="AY762" s="416">
        <v>1.1291666666666667</v>
      </c>
      <c r="BA762" s="128" t="s">
        <v>22120</v>
      </c>
      <c r="BB762" s="134" t="s">
        <v>3413</v>
      </c>
      <c r="BC762" s="141" t="s">
        <v>22121</v>
      </c>
      <c r="BD762" s="128" t="s">
        <v>876</v>
      </c>
      <c r="BE762" s="416">
        <v>1.78125</v>
      </c>
      <c r="BF762" s="141"/>
      <c r="BG762" s="141"/>
      <c r="BH762" s="141"/>
    </row>
    <row r="763">
      <c r="A763" s="122">
        <f t="shared" si="3"/>
        <v>0</v>
      </c>
      <c r="B763" s="122">
        <f t="shared" si="4"/>
        <v>0</v>
      </c>
      <c r="C763" s="122">
        <f t="shared" si="5"/>
        <v>0</v>
      </c>
      <c r="D763" s="122">
        <f t="shared" si="6"/>
        <v>0</v>
      </c>
      <c r="E763" s="122">
        <f t="shared" si="2"/>
        <v>368</v>
      </c>
      <c r="F763" s="135" t="s">
        <v>22122</v>
      </c>
      <c r="H763" s="135" t="s">
        <v>22123</v>
      </c>
      <c r="I763" s="135" t="s">
        <v>22124</v>
      </c>
      <c r="J763" s="135" t="s">
        <v>1538</v>
      </c>
      <c r="L763" s="175" t="s">
        <v>22125</v>
      </c>
      <c r="M763" s="175" t="s">
        <v>22126</v>
      </c>
      <c r="N763" s="169" t="s">
        <v>22127</v>
      </c>
      <c r="O763" s="123" t="s">
        <v>1196</v>
      </c>
      <c r="P763" s="391">
        <v>1.6930555555555555</v>
      </c>
      <c r="Q763" s="391">
        <v>1.6618055555555555</v>
      </c>
      <c r="R763" s="391">
        <v>1.6756944444444444</v>
      </c>
      <c r="S763" s="391">
        <v>2.189583333333333</v>
      </c>
      <c r="T763" s="391">
        <v>2.252083333333333</v>
      </c>
      <c r="U763" s="391">
        <v>2.1215277777777777</v>
      </c>
      <c r="V763" s="391">
        <v>2.1215277777777777</v>
      </c>
      <c r="W763" s="391">
        <v>1.2694444444444444</v>
      </c>
      <c r="X763" s="391">
        <v>2.225</v>
      </c>
      <c r="Y763" s="391">
        <v>2.1194444444444445</v>
      </c>
      <c r="Z763" s="391">
        <v>1.5263888888888888</v>
      </c>
      <c r="AA763" s="393">
        <v>2.2333333333333334</v>
      </c>
      <c r="AB763" s="134" t="s">
        <v>22128</v>
      </c>
      <c r="AC763" s="416">
        <v>1.9666666666666666</v>
      </c>
      <c r="AD763" s="147" t="s">
        <v>22129</v>
      </c>
      <c r="AE763" s="134" t="s">
        <v>22130</v>
      </c>
      <c r="AF763" s="134" t="s">
        <v>22131</v>
      </c>
      <c r="AG763" s="379">
        <v>1.9701388888888889</v>
      </c>
      <c r="AH763" s="416">
        <v>2.138888888888889</v>
      </c>
      <c r="AI763" s="391">
        <v>2.102777777777778</v>
      </c>
      <c r="AJ763" s="128" t="s">
        <v>22132</v>
      </c>
      <c r="AK763" s="134" t="s">
        <v>22133</v>
      </c>
      <c r="AL763" s="379">
        <v>1.89375</v>
      </c>
      <c r="AM763" s="140">
        <v>0.44930555555555557</v>
      </c>
      <c r="AN763" s="130">
        <v>0.9430555555555555</v>
      </c>
      <c r="AO763" s="379">
        <v>1.8763888888888889</v>
      </c>
      <c r="AP763" s="128" t="s">
        <v>22134</v>
      </c>
      <c r="AQ763" s="128" t="s">
        <v>22135</v>
      </c>
      <c r="AR763" s="416">
        <v>1.9006944444444445</v>
      </c>
      <c r="AS763" s="134" t="s">
        <v>22136</v>
      </c>
      <c r="AT763" s="379">
        <v>1.9694444444444446</v>
      </c>
      <c r="AU763" s="128" t="s">
        <v>22137</v>
      </c>
      <c r="AV763" s="393">
        <v>1.7965277777777777</v>
      </c>
      <c r="AW763" s="134" t="s">
        <v>22138</v>
      </c>
      <c r="AX763" s="134" t="s">
        <v>22139</v>
      </c>
      <c r="AY763" s="128" t="s">
        <v>22140</v>
      </c>
      <c r="BA763" s="416">
        <v>1.43125</v>
      </c>
      <c r="BB763" s="379">
        <v>1.4881944444444444</v>
      </c>
      <c r="BC763" s="422">
        <v>1.6277777777777778</v>
      </c>
      <c r="BD763" s="140">
        <v>0.19444444444444445</v>
      </c>
      <c r="BE763" s="128" t="s">
        <v>22141</v>
      </c>
      <c r="BF763" s="422"/>
      <c r="BG763" s="422"/>
      <c r="BH763" s="422"/>
    </row>
    <row r="764">
      <c r="A764" s="122">
        <f t="shared" si="3"/>
        <v>0</v>
      </c>
      <c r="B764" s="122">
        <f t="shared" si="4"/>
        <v>0</v>
      </c>
      <c r="C764" s="122">
        <f t="shared" si="5"/>
        <v>0</v>
      </c>
      <c r="D764" s="122">
        <f t="shared" si="6"/>
        <v>0</v>
      </c>
      <c r="E764" s="122">
        <f t="shared" si="2"/>
        <v>454</v>
      </c>
      <c r="F764" s="135">
        <v>254.0</v>
      </c>
      <c r="H764" s="135">
        <v>254.0</v>
      </c>
      <c r="I764" s="135">
        <v>254.0</v>
      </c>
      <c r="J764" s="135">
        <v>254.0</v>
      </c>
      <c r="L764" s="175" t="s">
        <v>22142</v>
      </c>
      <c r="M764" s="175" t="s">
        <v>22143</v>
      </c>
      <c r="N764" s="169" t="s">
        <v>661</v>
      </c>
      <c r="O764" s="123" t="s">
        <v>22144</v>
      </c>
      <c r="P764" s="138" t="s">
        <v>22145</v>
      </c>
      <c r="Q764" s="138" t="s">
        <v>22146</v>
      </c>
      <c r="R764" s="138" t="s">
        <v>22147</v>
      </c>
      <c r="S764" s="138" t="s">
        <v>22148</v>
      </c>
      <c r="T764" s="138" t="s">
        <v>22149</v>
      </c>
      <c r="U764" s="138" t="s">
        <v>22150</v>
      </c>
      <c r="V764" s="138" t="s">
        <v>22150</v>
      </c>
      <c r="W764" s="138" t="s">
        <v>22151</v>
      </c>
      <c r="X764" s="138" t="s">
        <v>22152</v>
      </c>
      <c r="Y764" s="138" t="s">
        <v>22153</v>
      </c>
      <c r="Z764" s="138" t="s">
        <v>22154</v>
      </c>
      <c r="AA764" s="128" t="s">
        <v>22155</v>
      </c>
      <c r="AB764" s="379">
        <v>2.1777777777777776</v>
      </c>
      <c r="AC764" s="128" t="s">
        <v>22156</v>
      </c>
      <c r="AD764" s="415">
        <v>2.1041666666666665</v>
      </c>
      <c r="AE764" s="379">
        <v>2.3666666666666667</v>
      </c>
      <c r="AF764" s="379">
        <v>2.0083333333333333</v>
      </c>
      <c r="AG764" s="134" t="s">
        <v>22157</v>
      </c>
      <c r="AH764" s="128" t="s">
        <v>22158</v>
      </c>
      <c r="AI764" s="138" t="s">
        <v>21924</v>
      </c>
      <c r="AJ764" s="393">
        <v>1.6041666666666667</v>
      </c>
      <c r="AK764" s="474">
        <v>0.04618055555555556</v>
      </c>
      <c r="AL764" s="134" t="s">
        <v>22159</v>
      </c>
      <c r="AM764" s="128" t="s">
        <v>22160</v>
      </c>
      <c r="AN764" s="134" t="s">
        <v>22161</v>
      </c>
      <c r="AO764" s="134" t="s">
        <v>22162</v>
      </c>
      <c r="AP764" s="416">
        <v>1.5881944444444445</v>
      </c>
      <c r="AQ764" s="416">
        <v>1.5493055555555555</v>
      </c>
      <c r="AR764" s="128" t="s">
        <v>22163</v>
      </c>
      <c r="AS764" s="379">
        <v>1.8</v>
      </c>
      <c r="AT764" s="134" t="s">
        <v>22164</v>
      </c>
      <c r="AU764" s="416">
        <v>2.1305555555555555</v>
      </c>
      <c r="AV764" s="128" t="s">
        <v>1055</v>
      </c>
      <c r="AW764" s="379">
        <v>1.9236111111111112</v>
      </c>
      <c r="AX764" s="379">
        <v>1.6340277777777779</v>
      </c>
      <c r="AY764" s="416">
        <v>1.1298611111111112</v>
      </c>
      <c r="BA764" s="128" t="s">
        <v>22165</v>
      </c>
      <c r="BB764" s="134" t="s">
        <v>876</v>
      </c>
      <c r="BC764" s="141" t="s">
        <v>22166</v>
      </c>
      <c r="BD764" s="128" t="s">
        <v>1259</v>
      </c>
      <c r="BE764" s="416">
        <v>1.7840277777777778</v>
      </c>
      <c r="BF764" s="141"/>
      <c r="BG764" s="141"/>
      <c r="BH764" s="141"/>
    </row>
    <row r="765">
      <c r="A765" s="122">
        <f t="shared" si="3"/>
        <v>0</v>
      </c>
      <c r="B765" s="122">
        <f t="shared" si="4"/>
        <v>0</v>
      </c>
      <c r="C765" s="122">
        <f t="shared" si="5"/>
        <v>0</v>
      </c>
      <c r="D765" s="122">
        <f t="shared" si="6"/>
        <v>0</v>
      </c>
      <c r="E765" s="122">
        <f t="shared" si="2"/>
        <v>332</v>
      </c>
      <c r="F765" s="135" t="s">
        <v>22167</v>
      </c>
      <c r="H765" s="135" t="s">
        <v>22168</v>
      </c>
      <c r="I765" s="135" t="s">
        <v>22169</v>
      </c>
      <c r="J765" s="135" t="s">
        <v>22170</v>
      </c>
      <c r="L765" s="175" t="s">
        <v>22171</v>
      </c>
      <c r="M765" s="175" t="s">
        <v>615</v>
      </c>
      <c r="N765" s="169" t="s">
        <v>22172</v>
      </c>
      <c r="O765" s="123" t="s">
        <v>22173</v>
      </c>
      <c r="P765" s="391">
        <v>1.7027777777777777</v>
      </c>
      <c r="Q765" s="391">
        <v>1.663888888888889</v>
      </c>
      <c r="R765" s="391">
        <v>1.6895833333333334</v>
      </c>
      <c r="S765" s="391">
        <v>2.1944444444444446</v>
      </c>
      <c r="T765" s="391">
        <v>2.261111111111111</v>
      </c>
      <c r="U765" s="391">
        <v>2.122916666666667</v>
      </c>
      <c r="V765" s="391">
        <v>2.122916666666667</v>
      </c>
      <c r="W765" s="391">
        <v>1.273611111111111</v>
      </c>
      <c r="X765" s="391">
        <v>2.2319444444444443</v>
      </c>
      <c r="Y765" s="391">
        <v>2.1256944444444446</v>
      </c>
      <c r="Z765" s="391">
        <v>1.5298611111111111</v>
      </c>
      <c r="AA765" s="393">
        <v>2.238888888888889</v>
      </c>
      <c r="AB765" s="134" t="s">
        <v>22174</v>
      </c>
      <c r="AC765" s="416">
        <v>1.9694444444444446</v>
      </c>
      <c r="AD765" s="147" t="s">
        <v>22175</v>
      </c>
      <c r="AE765" s="134" t="s">
        <v>22176</v>
      </c>
      <c r="AF765" s="134" t="s">
        <v>22177</v>
      </c>
      <c r="AG765" s="379">
        <v>1.9743055555555555</v>
      </c>
      <c r="AH765" s="416">
        <v>2.1444444444444444</v>
      </c>
      <c r="AI765" s="391">
        <v>2.115972222222222</v>
      </c>
      <c r="AJ765" s="128" t="s">
        <v>22178</v>
      </c>
      <c r="AK765" s="134" t="s">
        <v>22179</v>
      </c>
      <c r="AL765" s="379">
        <v>1.8979166666666667</v>
      </c>
      <c r="AM765" s="140">
        <v>0.45416666666666666</v>
      </c>
      <c r="AN765" s="130">
        <v>0.9534722222222223</v>
      </c>
      <c r="AO765" s="379">
        <v>1.8791666666666667</v>
      </c>
      <c r="AP765" s="128" t="s">
        <v>22180</v>
      </c>
      <c r="AQ765" s="128" t="s">
        <v>22181</v>
      </c>
      <c r="AR765" s="416">
        <v>1.9083333333333334</v>
      </c>
      <c r="AS765" s="134" t="s">
        <v>22182</v>
      </c>
      <c r="AT765" s="379">
        <v>1.9715277777777778</v>
      </c>
      <c r="AU765" s="128" t="s">
        <v>22183</v>
      </c>
      <c r="AV765" s="393">
        <v>1.8041666666666667</v>
      </c>
      <c r="AW765" s="134" t="s">
        <v>22184</v>
      </c>
      <c r="AX765" s="134" t="s">
        <v>22185</v>
      </c>
      <c r="AY765" s="128" t="s">
        <v>22186</v>
      </c>
      <c r="BA765" s="416">
        <v>1.4340277777777777</v>
      </c>
      <c r="BB765" s="379">
        <v>1.4909722222222221</v>
      </c>
      <c r="BC765" s="422">
        <v>1.6291666666666667</v>
      </c>
      <c r="BD765" s="140">
        <v>0.19652777777777777</v>
      </c>
      <c r="BE765" s="128" t="s">
        <v>22187</v>
      </c>
      <c r="BF765" s="422"/>
      <c r="BG765" s="422"/>
      <c r="BH765" s="422"/>
    </row>
    <row r="766">
      <c r="A766" s="122">
        <f t="shared" si="3"/>
        <v>0</v>
      </c>
      <c r="B766" s="122">
        <f t="shared" si="4"/>
        <v>0</v>
      </c>
      <c r="C766" s="122">
        <f t="shared" si="5"/>
        <v>0</v>
      </c>
      <c r="D766" s="122">
        <f t="shared" si="6"/>
        <v>0</v>
      </c>
      <c r="E766" s="122">
        <f t="shared" si="2"/>
        <v>676</v>
      </c>
      <c r="F766" s="135" t="s">
        <v>1055</v>
      </c>
      <c r="H766" s="135" t="s">
        <v>22188</v>
      </c>
      <c r="I766" s="135" t="s">
        <v>22189</v>
      </c>
      <c r="J766" s="135" t="s">
        <v>22190</v>
      </c>
      <c r="L766" s="175" t="s">
        <v>22191</v>
      </c>
      <c r="M766" s="175" t="s">
        <v>22192</v>
      </c>
      <c r="N766" s="169" t="s">
        <v>22193</v>
      </c>
      <c r="O766" s="123" t="s">
        <v>22194</v>
      </c>
      <c r="P766" s="138" t="s">
        <v>22195</v>
      </c>
      <c r="Q766" s="138" t="s">
        <v>22196</v>
      </c>
      <c r="R766" s="138" t="s">
        <v>22197</v>
      </c>
      <c r="S766" s="138" t="s">
        <v>22198</v>
      </c>
      <c r="T766" s="138" t="s">
        <v>22199</v>
      </c>
      <c r="U766" s="138" t="s">
        <v>19182</v>
      </c>
      <c r="V766" s="138" t="s">
        <v>19182</v>
      </c>
      <c r="W766" s="138" t="s">
        <v>22200</v>
      </c>
      <c r="X766" s="138" t="s">
        <v>22201</v>
      </c>
      <c r="Y766" s="138" t="s">
        <v>22202</v>
      </c>
      <c r="Z766" s="138" t="s">
        <v>22203</v>
      </c>
      <c r="AA766" s="128" t="s">
        <v>22204</v>
      </c>
      <c r="AB766" s="379">
        <v>2.183333333333333</v>
      </c>
      <c r="AC766" s="128" t="s">
        <v>22205</v>
      </c>
      <c r="AD766" s="415">
        <v>2.109027777777778</v>
      </c>
      <c r="AE766" s="379">
        <v>2.372916666666667</v>
      </c>
      <c r="AF766" s="379">
        <v>2.0125</v>
      </c>
      <c r="AG766" s="134" t="s">
        <v>22206</v>
      </c>
      <c r="AH766" s="128" t="s">
        <v>22207</v>
      </c>
      <c r="AI766" s="138" t="s">
        <v>21969</v>
      </c>
      <c r="AJ766" s="393">
        <v>1.6090277777777777</v>
      </c>
      <c r="AK766" s="474">
        <v>0.046296296296296294</v>
      </c>
      <c r="AL766" s="134" t="s">
        <v>22208</v>
      </c>
      <c r="AM766" s="128" t="s">
        <v>22209</v>
      </c>
      <c r="AN766" s="134" t="s">
        <v>22210</v>
      </c>
      <c r="AO766" s="134" t="s">
        <v>22211</v>
      </c>
      <c r="AP766" s="416">
        <v>1.59375</v>
      </c>
      <c r="AQ766" s="416">
        <v>1.5604166666666666</v>
      </c>
      <c r="AR766" s="128" t="s">
        <v>22212</v>
      </c>
      <c r="AS766" s="379">
        <v>1.8027777777777778</v>
      </c>
      <c r="AT766" s="134" t="s">
        <v>22213</v>
      </c>
      <c r="AU766" s="416">
        <v>2.140277777777778</v>
      </c>
      <c r="AV766" s="128" t="s">
        <v>22214</v>
      </c>
      <c r="AW766" s="379">
        <v>1.9256944444444444</v>
      </c>
      <c r="AX766" s="379">
        <v>1.6402777777777777</v>
      </c>
      <c r="AY766" s="416">
        <v>1.1319444444444444</v>
      </c>
      <c r="BA766" s="128" t="s">
        <v>22215</v>
      </c>
      <c r="BB766" s="134" t="s">
        <v>22216</v>
      </c>
      <c r="BC766" s="141" t="s">
        <v>22217</v>
      </c>
      <c r="BD766" s="128" t="s">
        <v>1315</v>
      </c>
      <c r="BE766" s="416">
        <v>1.7840277777777778</v>
      </c>
      <c r="BF766" s="141"/>
      <c r="BG766" s="141"/>
      <c r="BH766" s="141"/>
    </row>
    <row r="767">
      <c r="A767" s="122">
        <f t="shared" si="3"/>
        <v>0</v>
      </c>
      <c r="B767" s="122">
        <f t="shared" si="4"/>
        <v>0</v>
      </c>
      <c r="C767" s="122">
        <f t="shared" si="5"/>
        <v>0</v>
      </c>
      <c r="D767" s="122">
        <f t="shared" si="6"/>
        <v>0</v>
      </c>
      <c r="E767" s="122">
        <f t="shared" si="2"/>
        <v>361</v>
      </c>
      <c r="F767" s="135">
        <v>255.0</v>
      </c>
      <c r="H767" s="135">
        <v>255.0</v>
      </c>
      <c r="I767" s="135">
        <v>255.0</v>
      </c>
      <c r="J767" s="135">
        <v>255.0</v>
      </c>
      <c r="L767" s="175" t="s">
        <v>22218</v>
      </c>
      <c r="M767" s="175" t="s">
        <v>22219</v>
      </c>
      <c r="N767" s="169" t="s">
        <v>22220</v>
      </c>
      <c r="O767" s="123" t="s">
        <v>615</v>
      </c>
      <c r="P767" s="391">
        <v>1.7055555555555555</v>
      </c>
      <c r="Q767" s="391">
        <v>1.6666666666666667</v>
      </c>
      <c r="R767" s="391">
        <v>1.6930555555555555</v>
      </c>
      <c r="S767" s="391">
        <v>2.198611111111111</v>
      </c>
      <c r="T767" s="391">
        <v>2.2631944444444443</v>
      </c>
      <c r="U767" s="391">
        <v>2.127083333333333</v>
      </c>
      <c r="V767" s="391">
        <v>2.127083333333333</v>
      </c>
      <c r="W767" s="391">
        <v>1.2763888888888888</v>
      </c>
      <c r="X767" s="391">
        <v>2.248611111111111</v>
      </c>
      <c r="Y767" s="391">
        <v>2.129166666666667</v>
      </c>
      <c r="Z767" s="391">
        <v>1.538888888888889</v>
      </c>
      <c r="AA767" s="393">
        <v>2.2465277777777777</v>
      </c>
      <c r="AB767" s="134" t="s">
        <v>22221</v>
      </c>
      <c r="AC767" s="416">
        <v>1.9743055555555555</v>
      </c>
      <c r="AD767" s="147" t="s">
        <v>22222</v>
      </c>
      <c r="AE767" s="134" t="s">
        <v>22223</v>
      </c>
      <c r="AF767" s="134" t="s">
        <v>22224</v>
      </c>
      <c r="AG767" s="379">
        <v>1.979861111111111</v>
      </c>
      <c r="AH767" s="416">
        <v>2.1458333333333335</v>
      </c>
      <c r="AI767" s="391">
        <v>2.129166666666667</v>
      </c>
      <c r="AJ767" s="128" t="s">
        <v>22225</v>
      </c>
      <c r="AK767" s="134" t="s">
        <v>22226</v>
      </c>
      <c r="AL767" s="379">
        <v>1.9013888888888888</v>
      </c>
      <c r="AM767" s="140">
        <v>0.45625</v>
      </c>
      <c r="AN767" s="130">
        <v>0.9555555555555556</v>
      </c>
      <c r="AO767" s="379">
        <v>1.8847222222222222</v>
      </c>
      <c r="AP767" s="128" t="s">
        <v>22227</v>
      </c>
      <c r="AQ767" s="128" t="s">
        <v>22228</v>
      </c>
      <c r="AR767" s="416">
        <v>1.9145833333333333</v>
      </c>
      <c r="AS767" s="134" t="s">
        <v>22229</v>
      </c>
      <c r="AT767" s="379">
        <v>1.9784722222222222</v>
      </c>
      <c r="AU767" s="128" t="s">
        <v>22230</v>
      </c>
      <c r="AV767" s="393">
        <v>1.8055555555555556</v>
      </c>
      <c r="AW767" s="134" t="s">
        <v>22231</v>
      </c>
      <c r="AX767" s="134" t="s">
        <v>22232</v>
      </c>
      <c r="AY767" s="128" t="s">
        <v>22233</v>
      </c>
      <c r="BA767" s="416">
        <v>1.4402777777777778</v>
      </c>
      <c r="BB767" s="379">
        <v>1.492361111111111</v>
      </c>
      <c r="BC767" s="422">
        <v>1.63125</v>
      </c>
      <c r="BD767" s="140">
        <v>0.1986111111111111</v>
      </c>
      <c r="BE767" s="128" t="s">
        <v>22234</v>
      </c>
      <c r="BF767" s="422"/>
      <c r="BG767" s="422"/>
      <c r="BH767" s="422"/>
    </row>
    <row r="768">
      <c r="A768" s="122">
        <f t="shared" si="3"/>
        <v>0</v>
      </c>
      <c r="B768" s="122">
        <f t="shared" si="4"/>
        <v>0</v>
      </c>
      <c r="C768" s="122">
        <f t="shared" si="5"/>
        <v>0</v>
      </c>
      <c r="D768" s="122">
        <f t="shared" si="6"/>
        <v>0</v>
      </c>
      <c r="E768" s="122">
        <f t="shared" si="2"/>
        <v>465</v>
      </c>
      <c r="F768" s="135" t="s">
        <v>22235</v>
      </c>
      <c r="H768" s="135" t="s">
        <v>22236</v>
      </c>
      <c r="I768" s="135" t="s">
        <v>22237</v>
      </c>
      <c r="J768" s="135" t="s">
        <v>22238</v>
      </c>
      <c r="L768" s="175" t="s">
        <v>22239</v>
      </c>
      <c r="M768" s="175" t="s">
        <v>1196</v>
      </c>
      <c r="N768" s="169" t="s">
        <v>615</v>
      </c>
      <c r="O768" s="123" t="s">
        <v>22240</v>
      </c>
      <c r="P768" s="138" t="s">
        <v>22241</v>
      </c>
      <c r="Q768" s="138" t="s">
        <v>22242</v>
      </c>
      <c r="R768" s="138" t="s">
        <v>22243</v>
      </c>
      <c r="S768" s="138" t="s">
        <v>22244</v>
      </c>
      <c r="T768" s="138" t="s">
        <v>22245</v>
      </c>
      <c r="U768" s="138" t="s">
        <v>22246</v>
      </c>
      <c r="V768" s="138" t="s">
        <v>22246</v>
      </c>
      <c r="W768" s="138" t="s">
        <v>21434</v>
      </c>
      <c r="X768" s="138" t="s">
        <v>22247</v>
      </c>
      <c r="Y768" s="138" t="s">
        <v>22248</v>
      </c>
      <c r="Z768" s="138" t="s">
        <v>22249</v>
      </c>
      <c r="AA768" s="128" t="s">
        <v>22250</v>
      </c>
      <c r="AB768" s="379">
        <v>2.1881944444444446</v>
      </c>
      <c r="AC768" s="128" t="s">
        <v>22251</v>
      </c>
      <c r="AD768" s="415">
        <v>2.1118055555555557</v>
      </c>
      <c r="AE768" s="379">
        <v>2.3826388888888888</v>
      </c>
      <c r="AF768" s="379">
        <v>2.015972222222222</v>
      </c>
      <c r="AG768" s="134" t="s">
        <v>22252</v>
      </c>
      <c r="AH768" s="128" t="s">
        <v>22253</v>
      </c>
      <c r="AI768" s="138" t="s">
        <v>22018</v>
      </c>
      <c r="AJ768" s="393">
        <v>1.613888888888889</v>
      </c>
      <c r="AK768" s="474">
        <v>0.04657407407407407</v>
      </c>
      <c r="AL768" s="134" t="s">
        <v>22254</v>
      </c>
      <c r="AM768" s="128" t="s">
        <v>22255</v>
      </c>
      <c r="AN768" s="134" t="s">
        <v>22256</v>
      </c>
      <c r="AO768" s="134" t="s">
        <v>22257</v>
      </c>
      <c r="AP768" s="416">
        <v>1.5965277777777778</v>
      </c>
      <c r="AQ768" s="416">
        <v>1.5680555555555555</v>
      </c>
      <c r="AR768" s="128" t="s">
        <v>22258</v>
      </c>
      <c r="AS768" s="379">
        <v>1.8069444444444445</v>
      </c>
      <c r="AT768" s="134" t="s">
        <v>22259</v>
      </c>
      <c r="AU768" s="416">
        <v>2.14375</v>
      </c>
      <c r="AV768" s="128" t="s">
        <v>22260</v>
      </c>
      <c r="AW768" s="379">
        <v>1.929861111111111</v>
      </c>
      <c r="AX768" s="379">
        <v>1.6472222222222221</v>
      </c>
      <c r="AY768" s="416">
        <v>1.1375</v>
      </c>
      <c r="BA768" s="128" t="s">
        <v>1621</v>
      </c>
      <c r="BB768" s="134" t="s">
        <v>22261</v>
      </c>
      <c r="BC768" s="141" t="s">
        <v>22262</v>
      </c>
      <c r="BD768" s="128" t="s">
        <v>1375</v>
      </c>
      <c r="BE768" s="416">
        <v>1.7861111111111112</v>
      </c>
      <c r="BF768" s="141"/>
      <c r="BG768" s="141"/>
      <c r="BH768" s="141"/>
    </row>
    <row r="769">
      <c r="A769" s="122">
        <f t="shared" si="3"/>
        <v>0</v>
      </c>
      <c r="B769" s="122">
        <f t="shared" si="4"/>
        <v>0</v>
      </c>
      <c r="C769" s="122">
        <f t="shared" si="5"/>
        <v>0</v>
      </c>
      <c r="D769" s="122">
        <f t="shared" si="6"/>
        <v>0</v>
      </c>
      <c r="E769" s="122">
        <f t="shared" si="2"/>
        <v>315</v>
      </c>
      <c r="F769" s="135" t="s">
        <v>22263</v>
      </c>
      <c r="H769" s="135" t="s">
        <v>22264</v>
      </c>
      <c r="I769" s="135" t="s">
        <v>22265</v>
      </c>
      <c r="J769" s="135" t="s">
        <v>22266</v>
      </c>
      <c r="L769" s="175" t="s">
        <v>22267</v>
      </c>
      <c r="M769" s="175" t="s">
        <v>22268</v>
      </c>
      <c r="N769" s="169" t="s">
        <v>22269</v>
      </c>
      <c r="O769" s="123" t="s">
        <v>1196</v>
      </c>
      <c r="P769" s="391">
        <v>1.7083333333333333</v>
      </c>
      <c r="Q769" s="391">
        <v>1.6708333333333334</v>
      </c>
      <c r="R769" s="391">
        <v>1.6944444444444444</v>
      </c>
      <c r="S769" s="391">
        <v>2.204861111111111</v>
      </c>
      <c r="T769" s="391">
        <v>2.275</v>
      </c>
      <c r="U769" s="391">
        <v>2.1326388888888888</v>
      </c>
      <c r="V769" s="391">
        <v>2.1326388888888888</v>
      </c>
      <c r="W769" s="391">
        <v>1.2895833333333333</v>
      </c>
      <c r="X769" s="391">
        <v>2.2555555555555555</v>
      </c>
      <c r="Y769" s="391">
        <v>2.1430555555555557</v>
      </c>
      <c r="Z769" s="391">
        <v>1.5486111111111112</v>
      </c>
      <c r="AA769" s="393">
        <v>2.25625</v>
      </c>
      <c r="AB769" s="134" t="s">
        <v>22270</v>
      </c>
      <c r="AC769" s="416">
        <v>1.9784722222222222</v>
      </c>
      <c r="AD769" s="147" t="s">
        <v>22271</v>
      </c>
      <c r="AE769" s="134" t="s">
        <v>22272</v>
      </c>
      <c r="AF769" s="134" t="s">
        <v>22273</v>
      </c>
      <c r="AG769" s="379">
        <v>1.9840277777777777</v>
      </c>
      <c r="AH769" s="416">
        <v>2.1493055555555554</v>
      </c>
      <c r="AI769" s="391">
        <v>2.134027777777778</v>
      </c>
      <c r="AJ769" s="128" t="s">
        <v>22274</v>
      </c>
      <c r="AK769" s="134" t="s">
        <v>22275</v>
      </c>
      <c r="AL769" s="379">
        <v>1.9076388888888889</v>
      </c>
      <c r="AM769" s="140">
        <v>0.4638888888888889</v>
      </c>
      <c r="AN769" s="130">
        <v>0.9631944444444445</v>
      </c>
      <c r="AO769" s="379">
        <v>1.8881944444444445</v>
      </c>
      <c r="AP769" s="128" t="s">
        <v>22276</v>
      </c>
      <c r="AQ769" s="128" t="s">
        <v>22277</v>
      </c>
      <c r="AR769" s="416">
        <v>1.9208333333333334</v>
      </c>
      <c r="AS769" s="134" t="s">
        <v>653</v>
      </c>
      <c r="AT769" s="379">
        <v>1.9826388888888888</v>
      </c>
      <c r="AU769" s="128" t="s">
        <v>22278</v>
      </c>
      <c r="AV769" s="393">
        <v>1.8097222222222222</v>
      </c>
      <c r="AW769" s="134" t="s">
        <v>22279</v>
      </c>
      <c r="AX769" s="134" t="s">
        <v>22280</v>
      </c>
      <c r="AY769" s="128" t="s">
        <v>22281</v>
      </c>
      <c r="BA769" s="416">
        <v>1.4416666666666667</v>
      </c>
      <c r="BB769" s="379">
        <v>1.4958333333333333</v>
      </c>
      <c r="BC769" s="422">
        <v>1.632638888888889</v>
      </c>
      <c r="BD769" s="140">
        <v>0.20277777777777778</v>
      </c>
      <c r="BE769" s="128" t="s">
        <v>22282</v>
      </c>
      <c r="BF769" s="422"/>
      <c r="BG769" s="422"/>
      <c r="BH769" s="422"/>
    </row>
    <row r="770">
      <c r="A770" s="122">
        <f t="shared" si="3"/>
        <v>0</v>
      </c>
      <c r="B770" s="122">
        <f t="shared" si="4"/>
        <v>0</v>
      </c>
      <c r="C770" s="122">
        <f t="shared" si="5"/>
        <v>0</v>
      </c>
      <c r="D770" s="122">
        <f t="shared" si="6"/>
        <v>0</v>
      </c>
      <c r="E770" s="122">
        <f t="shared" si="2"/>
        <v>472</v>
      </c>
      <c r="F770" s="135">
        <v>256.0</v>
      </c>
      <c r="H770" s="135">
        <v>256.0</v>
      </c>
      <c r="I770" s="135">
        <v>256.0</v>
      </c>
      <c r="J770" s="135">
        <v>256.0</v>
      </c>
      <c r="L770" s="175" t="s">
        <v>22283</v>
      </c>
      <c r="M770" s="175" t="s">
        <v>22284</v>
      </c>
      <c r="N770" s="169" t="s">
        <v>22285</v>
      </c>
      <c r="O770" s="123" t="s">
        <v>22286</v>
      </c>
      <c r="P770" s="138" t="s">
        <v>22287</v>
      </c>
      <c r="Q770" s="138" t="s">
        <v>22288</v>
      </c>
      <c r="R770" s="138" t="s">
        <v>3920</v>
      </c>
      <c r="S770" s="138" t="s">
        <v>952</v>
      </c>
      <c r="T770" s="138" t="s">
        <v>22289</v>
      </c>
      <c r="U770" s="138" t="s">
        <v>22290</v>
      </c>
      <c r="V770" s="138" t="s">
        <v>22290</v>
      </c>
      <c r="W770" s="138" t="s">
        <v>22291</v>
      </c>
      <c r="X770" s="138" t="s">
        <v>22292</v>
      </c>
      <c r="Y770" s="138" t="s">
        <v>22293</v>
      </c>
      <c r="Z770" s="138" t="s">
        <v>22294</v>
      </c>
      <c r="AA770" s="128" t="s">
        <v>22295</v>
      </c>
      <c r="AB770" s="379">
        <v>2.1944444444444446</v>
      </c>
      <c r="AC770" s="128" t="s">
        <v>22296</v>
      </c>
      <c r="AD770" s="415">
        <v>2.1173611111111112</v>
      </c>
      <c r="AE770" s="379">
        <v>2.3881944444444443</v>
      </c>
      <c r="AF770" s="379">
        <v>2.0194444444444444</v>
      </c>
      <c r="AG770" s="134" t="s">
        <v>22297</v>
      </c>
      <c r="AH770" s="128" t="s">
        <v>22298</v>
      </c>
      <c r="AI770" s="138" t="s">
        <v>22066</v>
      </c>
      <c r="AJ770" s="393">
        <v>1.617361111111111</v>
      </c>
      <c r="AK770" s="474">
        <v>0.04663194444444444</v>
      </c>
      <c r="AL770" s="134" t="s">
        <v>22299</v>
      </c>
      <c r="AM770" s="128" t="s">
        <v>22300</v>
      </c>
      <c r="AN770" s="134" t="s">
        <v>22301</v>
      </c>
      <c r="AO770" s="134" t="s">
        <v>22302</v>
      </c>
      <c r="AP770" s="416">
        <v>1.6</v>
      </c>
      <c r="AQ770" s="416">
        <v>1.5770833333333334</v>
      </c>
      <c r="AR770" s="128" t="s">
        <v>22303</v>
      </c>
      <c r="AS770" s="379">
        <v>1.8111111111111111</v>
      </c>
      <c r="AT770" s="134" t="s">
        <v>22304</v>
      </c>
      <c r="AU770" s="416">
        <v>2.1555555555555554</v>
      </c>
      <c r="AV770" s="128" t="s">
        <v>22305</v>
      </c>
      <c r="AW770" s="379">
        <v>1.93125</v>
      </c>
      <c r="AX770" s="379">
        <v>1.6541666666666666</v>
      </c>
      <c r="AY770" s="416">
        <v>1.1458333333333333</v>
      </c>
      <c r="BA770" s="128" t="s">
        <v>22306</v>
      </c>
      <c r="BB770" s="134" t="s">
        <v>22307</v>
      </c>
      <c r="BC770" s="141" t="s">
        <v>22308</v>
      </c>
      <c r="BD770" s="128" t="s">
        <v>1426</v>
      </c>
      <c r="BE770" s="416">
        <v>1.7944444444444445</v>
      </c>
      <c r="BF770" s="141"/>
      <c r="BG770" s="141"/>
      <c r="BH770" s="141"/>
    </row>
    <row r="771">
      <c r="A771" s="122">
        <f t="shared" si="3"/>
        <v>0</v>
      </c>
      <c r="B771" s="122">
        <f t="shared" si="4"/>
        <v>0</v>
      </c>
      <c r="C771" s="122">
        <f t="shared" si="5"/>
        <v>0</v>
      </c>
      <c r="D771" s="122">
        <f t="shared" si="6"/>
        <v>0</v>
      </c>
      <c r="E771" s="122">
        <f t="shared" si="2"/>
        <v>373</v>
      </c>
      <c r="F771" s="135" t="s">
        <v>22309</v>
      </c>
      <c r="H771" s="135" t="s">
        <v>22310</v>
      </c>
      <c r="I771" s="135" t="s">
        <v>22311</v>
      </c>
      <c r="J771" s="135" t="s">
        <v>22312</v>
      </c>
      <c r="L771" s="175" t="s">
        <v>22313</v>
      </c>
      <c r="M771" s="175" t="s">
        <v>615</v>
      </c>
      <c r="N771" s="169" t="s">
        <v>22314</v>
      </c>
      <c r="O771" s="123" t="s">
        <v>22315</v>
      </c>
      <c r="P771" s="391">
        <v>1.7152777777777777</v>
      </c>
      <c r="Q771" s="391">
        <v>1.675</v>
      </c>
      <c r="R771" s="391">
        <v>1.6993055555555556</v>
      </c>
      <c r="S771" s="391">
        <v>2.2104166666666667</v>
      </c>
      <c r="T771" s="391">
        <v>2.28125</v>
      </c>
      <c r="U771" s="391">
        <v>2.1354166666666665</v>
      </c>
      <c r="V771" s="391">
        <v>2.1354166666666665</v>
      </c>
      <c r="W771" s="391">
        <v>1.2916666666666667</v>
      </c>
      <c r="X771" s="391">
        <v>2.2666666666666666</v>
      </c>
      <c r="Y771" s="391">
        <v>2.1486111111111112</v>
      </c>
      <c r="Z771" s="391">
        <v>1.5486111111111112</v>
      </c>
      <c r="AA771" s="393">
        <v>2.2625</v>
      </c>
      <c r="AB771" s="134" t="s">
        <v>22316</v>
      </c>
      <c r="AC771" s="416">
        <v>1.9868055555555555</v>
      </c>
      <c r="AD771" s="147" t="s">
        <v>22317</v>
      </c>
      <c r="AE771" s="134" t="s">
        <v>22318</v>
      </c>
      <c r="AF771" s="134" t="s">
        <v>22319</v>
      </c>
      <c r="AG771" s="379">
        <v>1.9881944444444444</v>
      </c>
      <c r="AH771" s="416">
        <v>2.1618055555555555</v>
      </c>
      <c r="AI771" s="391">
        <v>2.1368055555555556</v>
      </c>
      <c r="AJ771" s="128" t="s">
        <v>22320</v>
      </c>
      <c r="AK771" s="134" t="s">
        <v>22321</v>
      </c>
      <c r="AL771" s="379">
        <v>1.9104166666666667</v>
      </c>
      <c r="AM771" s="140">
        <v>0.4638888888888889</v>
      </c>
      <c r="AN771" s="130">
        <v>0.9673611111111111</v>
      </c>
      <c r="AO771" s="379">
        <v>1.8923611111111112</v>
      </c>
      <c r="AP771" s="128" t="s">
        <v>22322</v>
      </c>
      <c r="AQ771" s="128" t="s">
        <v>22323</v>
      </c>
      <c r="AR771" s="416">
        <v>1.9256944444444444</v>
      </c>
      <c r="AS771" s="134" t="s">
        <v>22324</v>
      </c>
      <c r="AT771" s="379">
        <v>1.9916666666666667</v>
      </c>
      <c r="AU771" s="128" t="s">
        <v>22325</v>
      </c>
      <c r="AV771" s="393">
        <v>1.8104166666666666</v>
      </c>
      <c r="AW771" s="134" t="s">
        <v>22326</v>
      </c>
      <c r="AX771" s="134" t="s">
        <v>22327</v>
      </c>
      <c r="AY771" s="128" t="s">
        <v>22328</v>
      </c>
      <c r="BA771" s="416">
        <v>1.4430555555555555</v>
      </c>
      <c r="BB771" s="379">
        <v>1.4979166666666666</v>
      </c>
      <c r="BC771" s="422">
        <v>1.6354166666666667</v>
      </c>
      <c r="BD771" s="140">
        <v>0.21458333333333332</v>
      </c>
      <c r="BE771" s="128" t="s">
        <v>22329</v>
      </c>
      <c r="BF771" s="422"/>
      <c r="BG771" s="422"/>
      <c r="BH771" s="422"/>
    </row>
    <row r="772">
      <c r="A772" s="122">
        <f t="shared" si="3"/>
        <v>0</v>
      </c>
      <c r="B772" s="122">
        <f t="shared" si="4"/>
        <v>0</v>
      </c>
      <c r="C772" s="122">
        <f t="shared" si="5"/>
        <v>0</v>
      </c>
      <c r="D772" s="122">
        <f t="shared" si="6"/>
        <v>0</v>
      </c>
      <c r="E772" s="122">
        <f t="shared" si="2"/>
        <v>706</v>
      </c>
      <c r="F772" s="135" t="s">
        <v>22330</v>
      </c>
      <c r="H772" s="135" t="s">
        <v>22331</v>
      </c>
      <c r="I772" s="135" t="s">
        <v>22332</v>
      </c>
      <c r="J772" s="135" t="s">
        <v>22333</v>
      </c>
      <c r="L772" s="175" t="s">
        <v>22334</v>
      </c>
      <c r="M772" s="175" t="s">
        <v>22335</v>
      </c>
      <c r="N772" s="169" t="s">
        <v>22336</v>
      </c>
      <c r="O772" s="123" t="s">
        <v>615</v>
      </c>
      <c r="P772" s="138" t="s">
        <v>22337</v>
      </c>
      <c r="Q772" s="138" t="s">
        <v>22338</v>
      </c>
      <c r="R772" s="138" t="s">
        <v>22339</v>
      </c>
      <c r="S772" s="138" t="s">
        <v>22340</v>
      </c>
      <c r="T772" s="138" t="s">
        <v>22341</v>
      </c>
      <c r="U772" s="138" t="s">
        <v>22342</v>
      </c>
      <c r="V772" s="138" t="s">
        <v>22342</v>
      </c>
      <c r="W772" s="138" t="s">
        <v>22343</v>
      </c>
      <c r="X772" s="138" t="s">
        <v>22344</v>
      </c>
      <c r="Y772" s="138" t="s">
        <v>22345</v>
      </c>
      <c r="Z772" s="138" t="s">
        <v>22346</v>
      </c>
      <c r="AA772" s="128" t="s">
        <v>22347</v>
      </c>
      <c r="AB772" s="379">
        <v>2.201388888888889</v>
      </c>
      <c r="AC772" s="128" t="s">
        <v>22348</v>
      </c>
      <c r="AD772" s="415">
        <v>2.125</v>
      </c>
      <c r="AE772" s="379">
        <v>2.3958333333333335</v>
      </c>
      <c r="AF772" s="379">
        <v>2.022222222222222</v>
      </c>
      <c r="AG772" s="134" t="s">
        <v>22349</v>
      </c>
      <c r="AH772" s="128" t="s">
        <v>22350</v>
      </c>
      <c r="AI772" s="138" t="s">
        <v>22112</v>
      </c>
      <c r="AJ772" s="393">
        <v>1.6208333333333333</v>
      </c>
      <c r="AK772" s="474">
        <v>0.04679398148148148</v>
      </c>
      <c r="AL772" s="134" t="s">
        <v>22351</v>
      </c>
      <c r="AM772" s="128" t="s">
        <v>22352</v>
      </c>
      <c r="AN772" s="134" t="s">
        <v>22353</v>
      </c>
      <c r="AO772" s="134" t="s">
        <v>22354</v>
      </c>
      <c r="AP772" s="416">
        <v>1.6027777777777779</v>
      </c>
      <c r="AQ772" s="416">
        <v>1.5805555555555555</v>
      </c>
      <c r="AR772" s="128" t="s">
        <v>22355</v>
      </c>
      <c r="AS772" s="379">
        <v>1.8125</v>
      </c>
      <c r="AT772" s="134" t="s">
        <v>22356</v>
      </c>
      <c r="AU772" s="416">
        <v>2.158333333333333</v>
      </c>
      <c r="AV772" s="128" t="s">
        <v>22357</v>
      </c>
      <c r="AW772" s="379">
        <v>1.9368055555555554</v>
      </c>
      <c r="AX772" s="379">
        <v>1.6611111111111112</v>
      </c>
      <c r="AY772" s="416">
        <v>1.1527777777777777</v>
      </c>
      <c r="BA772" s="128" t="s">
        <v>22358</v>
      </c>
      <c r="BB772" s="134" t="s">
        <v>22359</v>
      </c>
      <c r="BC772" s="141" t="s">
        <v>22360</v>
      </c>
      <c r="BD772" s="128" t="s">
        <v>1486</v>
      </c>
      <c r="BE772" s="416">
        <v>1.7979166666666666</v>
      </c>
      <c r="BF772" s="141"/>
      <c r="BG772" s="141"/>
      <c r="BH772" s="141"/>
    </row>
    <row r="773">
      <c r="A773" s="122">
        <f t="shared" si="3"/>
        <v>0</v>
      </c>
      <c r="B773" s="122">
        <f t="shared" si="4"/>
        <v>0</v>
      </c>
      <c r="C773" s="122">
        <f t="shared" si="5"/>
        <v>0</v>
      </c>
      <c r="D773" s="122">
        <f t="shared" si="6"/>
        <v>0</v>
      </c>
      <c r="E773" s="122">
        <f t="shared" si="2"/>
        <v>311</v>
      </c>
      <c r="F773" s="135">
        <v>257.0</v>
      </c>
      <c r="H773" s="135">
        <v>257.0</v>
      </c>
      <c r="I773" s="135">
        <v>257.0</v>
      </c>
      <c r="J773" s="135">
        <v>257.0</v>
      </c>
      <c r="L773" s="175" t="s">
        <v>22361</v>
      </c>
      <c r="M773" s="175" t="s">
        <v>22362</v>
      </c>
      <c r="N773" s="169" t="s">
        <v>22363</v>
      </c>
      <c r="O773" s="123" t="s">
        <v>22364</v>
      </c>
      <c r="P773" s="391">
        <v>1.7194444444444446</v>
      </c>
      <c r="Q773" s="391">
        <v>1.6777777777777778</v>
      </c>
      <c r="R773" s="391">
        <v>1.7</v>
      </c>
      <c r="S773" s="391">
        <v>2.2125</v>
      </c>
      <c r="T773" s="391">
        <v>2.2840277777777778</v>
      </c>
      <c r="U773" s="391">
        <v>2.1381944444444443</v>
      </c>
      <c r="V773" s="391">
        <v>2.1381944444444443</v>
      </c>
      <c r="W773" s="391">
        <v>1.2958333333333334</v>
      </c>
      <c r="X773" s="391">
        <v>2.2784722222222222</v>
      </c>
      <c r="Y773" s="391">
        <v>2.15625</v>
      </c>
      <c r="Z773" s="391">
        <v>1.5506944444444444</v>
      </c>
      <c r="AA773" s="393">
        <v>2.26875</v>
      </c>
      <c r="AB773" s="134" t="s">
        <v>22365</v>
      </c>
      <c r="AC773" s="416">
        <v>1.9895833333333333</v>
      </c>
      <c r="AD773" s="147" t="s">
        <v>22366</v>
      </c>
      <c r="AE773" s="134" t="s">
        <v>22367</v>
      </c>
      <c r="AF773" s="134" t="s">
        <v>22368</v>
      </c>
      <c r="AG773" s="379">
        <v>1.9951388888888888</v>
      </c>
      <c r="AH773" s="416">
        <v>2.1638888888888888</v>
      </c>
      <c r="AI773" s="391">
        <v>2.138888888888889</v>
      </c>
      <c r="AJ773" s="128" t="s">
        <v>22369</v>
      </c>
      <c r="AK773" s="134" t="s">
        <v>22370</v>
      </c>
      <c r="AL773" s="379">
        <v>1.913888888888889</v>
      </c>
      <c r="AM773" s="140">
        <v>0.46805555555555556</v>
      </c>
      <c r="AN773" s="130">
        <v>0.9715277777777778</v>
      </c>
      <c r="AO773" s="379">
        <v>1.8958333333333333</v>
      </c>
      <c r="AP773" s="128" t="s">
        <v>22371</v>
      </c>
      <c r="AQ773" s="128" t="s">
        <v>22372</v>
      </c>
      <c r="AR773" s="416">
        <v>1.9340277777777777</v>
      </c>
      <c r="AS773" s="134" t="s">
        <v>22373</v>
      </c>
      <c r="AT773" s="379">
        <v>1.9993055555555554</v>
      </c>
      <c r="AU773" s="128" t="s">
        <v>22374</v>
      </c>
      <c r="AV773" s="393">
        <v>1.8131944444444446</v>
      </c>
      <c r="AW773" s="134" t="s">
        <v>22375</v>
      </c>
      <c r="AX773" s="134" t="s">
        <v>22376</v>
      </c>
      <c r="AY773" s="128" t="s">
        <v>22377</v>
      </c>
      <c r="BA773" s="416">
        <v>1.4465277777777779</v>
      </c>
      <c r="BB773" s="379">
        <v>1.5048611111111112</v>
      </c>
      <c r="BC773" s="422">
        <v>1.6388888888888888</v>
      </c>
      <c r="BD773" s="140">
        <v>0.22083333333333333</v>
      </c>
      <c r="BE773" s="128" t="s">
        <v>6533</v>
      </c>
      <c r="BF773" s="422"/>
      <c r="BG773" s="422"/>
      <c r="BH773" s="422"/>
    </row>
    <row r="774">
      <c r="A774" s="122">
        <f t="shared" si="3"/>
        <v>0</v>
      </c>
      <c r="B774" s="122">
        <f t="shared" si="4"/>
        <v>0</v>
      </c>
      <c r="C774" s="122">
        <f t="shared" si="5"/>
        <v>0</v>
      </c>
      <c r="D774" s="122">
        <f t="shared" si="6"/>
        <v>0</v>
      </c>
      <c r="E774" s="122">
        <f t="shared" si="2"/>
        <v>565</v>
      </c>
      <c r="F774" s="135" t="s">
        <v>22378</v>
      </c>
      <c r="H774" s="135" t="s">
        <v>22379</v>
      </c>
      <c r="I774" s="135" t="s">
        <v>22380</v>
      </c>
      <c r="J774" s="135" t="s">
        <v>22381</v>
      </c>
      <c r="L774" s="175" t="s">
        <v>22382</v>
      </c>
      <c r="M774" s="175" t="s">
        <v>1196</v>
      </c>
      <c r="N774" s="169" t="s">
        <v>22383</v>
      </c>
      <c r="O774" s="123" t="s">
        <v>22384</v>
      </c>
      <c r="P774" s="138" t="s">
        <v>22385</v>
      </c>
      <c r="Q774" s="138" t="s">
        <v>15464</v>
      </c>
      <c r="R774" s="138" t="s">
        <v>22386</v>
      </c>
      <c r="S774" s="138" t="s">
        <v>22387</v>
      </c>
      <c r="T774" s="138" t="s">
        <v>22388</v>
      </c>
      <c r="U774" s="138" t="s">
        <v>22389</v>
      </c>
      <c r="V774" s="138" t="s">
        <v>22389</v>
      </c>
      <c r="W774" s="138" t="s">
        <v>22390</v>
      </c>
      <c r="X774" s="138" t="s">
        <v>1055</v>
      </c>
      <c r="Y774" s="138" t="s">
        <v>22391</v>
      </c>
      <c r="Z774" s="138" t="s">
        <v>22392</v>
      </c>
      <c r="AA774" s="128" t="s">
        <v>22393</v>
      </c>
      <c r="AB774" s="379">
        <v>2.204861111111111</v>
      </c>
      <c r="AC774" s="128" t="s">
        <v>22394</v>
      </c>
      <c r="AD774" s="415">
        <v>2.129166666666667</v>
      </c>
      <c r="AE774" s="379">
        <v>2.3993055555555554</v>
      </c>
      <c r="AF774" s="379">
        <v>2.0305555555555554</v>
      </c>
      <c r="AG774" s="134" t="s">
        <v>22395</v>
      </c>
      <c r="AH774" s="128" t="s">
        <v>22396</v>
      </c>
      <c r="AI774" s="138" t="s">
        <v>22158</v>
      </c>
      <c r="AJ774" s="393">
        <v>1.6229166666666666</v>
      </c>
      <c r="AK774" s="474">
        <v>0.04689814814814815</v>
      </c>
      <c r="AL774" s="134" t="s">
        <v>22397</v>
      </c>
      <c r="AM774" s="128" t="s">
        <v>22398</v>
      </c>
      <c r="AN774" s="134" t="s">
        <v>22399</v>
      </c>
      <c r="AO774" s="134" t="s">
        <v>22400</v>
      </c>
      <c r="AP774" s="416">
        <v>1.6118055555555555</v>
      </c>
      <c r="AQ774" s="416">
        <v>1.5840277777777778</v>
      </c>
      <c r="AR774" s="128" t="s">
        <v>22401</v>
      </c>
      <c r="AS774" s="379">
        <v>1.8215277777777779</v>
      </c>
      <c r="AT774" s="134" t="s">
        <v>22402</v>
      </c>
      <c r="AU774" s="416">
        <v>2.167361111111111</v>
      </c>
      <c r="AV774" s="128" t="s">
        <v>22403</v>
      </c>
      <c r="AW774" s="379">
        <v>1.9479166666666667</v>
      </c>
      <c r="AX774" s="379">
        <v>1.667361111111111</v>
      </c>
      <c r="AY774" s="416">
        <v>1.1590277777777778</v>
      </c>
      <c r="BA774" s="128" t="s">
        <v>22404</v>
      </c>
      <c r="BB774" s="134" t="s">
        <v>22405</v>
      </c>
      <c r="BC774" s="141" t="s">
        <v>22406</v>
      </c>
      <c r="BD774" s="128" t="s">
        <v>1538</v>
      </c>
      <c r="BE774" s="416">
        <v>1.8</v>
      </c>
      <c r="BF774" s="141"/>
      <c r="BG774" s="141"/>
      <c r="BH774" s="141"/>
    </row>
    <row r="775">
      <c r="A775" s="122">
        <f t="shared" si="3"/>
        <v>0</v>
      </c>
      <c r="B775" s="122">
        <f t="shared" si="4"/>
        <v>0</v>
      </c>
      <c r="C775" s="122">
        <f t="shared" si="5"/>
        <v>0</v>
      </c>
      <c r="D775" s="122">
        <f t="shared" si="6"/>
        <v>0</v>
      </c>
      <c r="E775" s="122">
        <f t="shared" si="2"/>
        <v>425</v>
      </c>
      <c r="F775" s="135" t="s">
        <v>22407</v>
      </c>
      <c r="H775" s="135" t="s">
        <v>22408</v>
      </c>
      <c r="I775" s="135" t="s">
        <v>22409</v>
      </c>
      <c r="J775" s="135" t="s">
        <v>22410</v>
      </c>
      <c r="L775" s="175" t="s">
        <v>22411</v>
      </c>
      <c r="M775" s="175" t="s">
        <v>22412</v>
      </c>
      <c r="N775" s="169" t="s">
        <v>22413</v>
      </c>
      <c r="O775" s="123" t="s">
        <v>22414</v>
      </c>
      <c r="P775" s="391">
        <v>1.7243055555555555</v>
      </c>
      <c r="Q775" s="391">
        <v>1.6826388888888888</v>
      </c>
      <c r="R775" s="391">
        <v>1.7048611111111112</v>
      </c>
      <c r="S775" s="391">
        <v>2.2159722222222222</v>
      </c>
      <c r="T775" s="391">
        <v>2.2868055555555555</v>
      </c>
      <c r="U775" s="391">
        <v>2.147222222222222</v>
      </c>
      <c r="V775" s="391">
        <v>2.147222222222222</v>
      </c>
      <c r="W775" s="391">
        <v>1.3041666666666667</v>
      </c>
      <c r="X775" s="391">
        <v>2.2875</v>
      </c>
      <c r="Y775" s="391">
        <v>2.1590277777777778</v>
      </c>
      <c r="Z775" s="391">
        <v>1.5618055555555554</v>
      </c>
      <c r="AA775" s="393">
        <v>2.2743055555555554</v>
      </c>
      <c r="AB775" s="134" t="s">
        <v>22415</v>
      </c>
      <c r="AC775" s="416">
        <v>1.9951388888888888</v>
      </c>
      <c r="AD775" s="147" t="s">
        <v>22416</v>
      </c>
      <c r="AE775" s="134" t="s">
        <v>22417</v>
      </c>
      <c r="AF775" s="134" t="s">
        <v>22418</v>
      </c>
      <c r="AG775" s="379">
        <v>1.9979166666666666</v>
      </c>
      <c r="AH775" s="416">
        <v>2.1729166666666666</v>
      </c>
      <c r="AI775" s="391">
        <v>2.1444444444444444</v>
      </c>
      <c r="AJ775" s="128" t="s">
        <v>22419</v>
      </c>
      <c r="AK775" s="134" t="s">
        <v>22420</v>
      </c>
      <c r="AL775" s="379">
        <v>1.9180555555555556</v>
      </c>
      <c r="AM775" s="140">
        <v>0.4701388888888889</v>
      </c>
      <c r="AN775" s="130">
        <v>0.9784722222222222</v>
      </c>
      <c r="AO775" s="379">
        <v>1.8993055555555556</v>
      </c>
      <c r="AP775" s="128" t="s">
        <v>22421</v>
      </c>
      <c r="AQ775" s="128" t="s">
        <v>22422</v>
      </c>
      <c r="AR775" s="416">
        <v>1.9479166666666667</v>
      </c>
      <c r="AS775" s="134" t="s">
        <v>22423</v>
      </c>
      <c r="AT775" s="379">
        <v>2.004861111111111</v>
      </c>
      <c r="AU775" s="128" t="s">
        <v>22424</v>
      </c>
      <c r="AV775" s="393">
        <v>1.8291666666666666</v>
      </c>
      <c r="AW775" s="134" t="s">
        <v>22425</v>
      </c>
      <c r="AX775" s="134" t="s">
        <v>22426</v>
      </c>
      <c r="AY775" s="128" t="s">
        <v>22427</v>
      </c>
      <c r="BA775" s="416">
        <v>1.45</v>
      </c>
      <c r="BB775" s="379">
        <v>1.507638888888889</v>
      </c>
      <c r="BC775" s="422">
        <v>1.6395833333333334</v>
      </c>
      <c r="BD775" s="140">
        <v>0.22291666666666668</v>
      </c>
      <c r="BE775" s="128" t="s">
        <v>4374</v>
      </c>
      <c r="BF775" s="422"/>
      <c r="BG775" s="422"/>
      <c r="BH775" s="422"/>
    </row>
    <row r="776">
      <c r="A776" s="122">
        <f t="shared" si="3"/>
        <v>0</v>
      </c>
      <c r="B776" s="122">
        <f t="shared" si="4"/>
        <v>0</v>
      </c>
      <c r="C776" s="122">
        <f t="shared" si="5"/>
        <v>0</v>
      </c>
      <c r="D776" s="122">
        <f t="shared" si="6"/>
        <v>0</v>
      </c>
      <c r="E776" s="122">
        <f t="shared" si="2"/>
        <v>605</v>
      </c>
      <c r="F776" s="135">
        <v>258.0</v>
      </c>
      <c r="H776" s="135">
        <v>258.0</v>
      </c>
      <c r="I776" s="135">
        <v>258.0</v>
      </c>
      <c r="J776" s="135">
        <v>258.0</v>
      </c>
      <c r="L776" s="175" t="s">
        <v>22428</v>
      </c>
      <c r="M776" s="175" t="s">
        <v>615</v>
      </c>
      <c r="N776" s="169" t="s">
        <v>22429</v>
      </c>
      <c r="O776" s="123" t="s">
        <v>22430</v>
      </c>
      <c r="P776" s="138" t="s">
        <v>22431</v>
      </c>
      <c r="Q776" s="138" t="s">
        <v>22432</v>
      </c>
      <c r="R776" s="138" t="s">
        <v>22433</v>
      </c>
      <c r="S776" s="138" t="s">
        <v>22434</v>
      </c>
      <c r="T776" s="138" t="s">
        <v>22435</v>
      </c>
      <c r="U776" s="138" t="s">
        <v>22436</v>
      </c>
      <c r="V776" s="138" t="s">
        <v>22436</v>
      </c>
      <c r="W776" s="138" t="s">
        <v>22437</v>
      </c>
      <c r="X776" s="138" t="s">
        <v>22438</v>
      </c>
      <c r="Y776" s="138" t="s">
        <v>22439</v>
      </c>
      <c r="Z776" s="138" t="s">
        <v>22440</v>
      </c>
      <c r="AA776" s="128" t="s">
        <v>22441</v>
      </c>
      <c r="AB776" s="379">
        <v>2.209722222222222</v>
      </c>
      <c r="AC776" s="128" t="s">
        <v>22442</v>
      </c>
      <c r="AD776" s="415">
        <v>2.134027777777778</v>
      </c>
      <c r="AE776" s="379">
        <v>2.404861111111111</v>
      </c>
      <c r="AF776" s="379">
        <v>2.035416666666667</v>
      </c>
      <c r="AG776" s="134" t="s">
        <v>22443</v>
      </c>
      <c r="AH776" s="128" t="s">
        <v>22444</v>
      </c>
      <c r="AI776" s="138" t="s">
        <v>22207</v>
      </c>
      <c r="AJ776" s="393">
        <v>1.6291666666666667</v>
      </c>
      <c r="AK776" s="474">
        <v>0.04701388888888889</v>
      </c>
      <c r="AL776" s="379">
        <v>1.9229166666666666</v>
      </c>
      <c r="AM776" s="128" t="s">
        <v>9774</v>
      </c>
      <c r="AN776" s="134" t="s">
        <v>22445</v>
      </c>
      <c r="AO776" s="134" t="s">
        <v>22446</v>
      </c>
      <c r="AP776" s="416">
        <v>1.6159722222222221</v>
      </c>
      <c r="AQ776" s="416">
        <v>1.5930555555555554</v>
      </c>
      <c r="AR776" s="128" t="s">
        <v>22447</v>
      </c>
      <c r="AS776" s="379">
        <v>1.8256944444444445</v>
      </c>
      <c r="AT776" s="134" t="s">
        <v>22448</v>
      </c>
      <c r="AU776" s="416">
        <v>2.178472222222222</v>
      </c>
      <c r="AV776" s="128" t="s">
        <v>22449</v>
      </c>
      <c r="AW776" s="379">
        <v>1.948611111111111</v>
      </c>
      <c r="AX776" s="379">
        <v>1.6743055555555555</v>
      </c>
      <c r="AY776" s="416">
        <v>1.1611111111111112</v>
      </c>
      <c r="BA776" s="128" t="s">
        <v>22450</v>
      </c>
      <c r="BB776" s="134" t="s">
        <v>22451</v>
      </c>
      <c r="BC776" s="141" t="s">
        <v>22452</v>
      </c>
      <c r="BD776" s="128" t="s">
        <v>1593</v>
      </c>
      <c r="BE776" s="416">
        <v>1.8020833333333333</v>
      </c>
      <c r="BF776" s="141"/>
      <c r="BG776" s="141"/>
      <c r="BH776" s="141"/>
    </row>
    <row r="777">
      <c r="A777" s="122">
        <f t="shared" si="3"/>
        <v>0</v>
      </c>
      <c r="B777" s="122">
        <f t="shared" si="4"/>
        <v>0</v>
      </c>
      <c r="C777" s="122">
        <f t="shared" si="5"/>
        <v>0</v>
      </c>
      <c r="D777" s="122">
        <f t="shared" si="6"/>
        <v>0</v>
      </c>
      <c r="E777" s="122">
        <f t="shared" si="2"/>
        <v>349</v>
      </c>
      <c r="F777" s="135" t="s">
        <v>22453</v>
      </c>
      <c r="H777" s="135" t="s">
        <v>22454</v>
      </c>
      <c r="I777" s="135" t="s">
        <v>22455</v>
      </c>
      <c r="J777" s="135" t="s">
        <v>22456</v>
      </c>
      <c r="L777" s="175" t="s">
        <v>22457</v>
      </c>
      <c r="M777" s="175" t="s">
        <v>22458</v>
      </c>
      <c r="N777" s="169" t="s">
        <v>22459</v>
      </c>
      <c r="O777" s="123" t="s">
        <v>22460</v>
      </c>
      <c r="P777" s="391">
        <v>1.726388888888889</v>
      </c>
      <c r="Q777" s="391">
        <v>1.6840277777777777</v>
      </c>
      <c r="R777" s="391">
        <v>1.7104166666666667</v>
      </c>
      <c r="S777" s="391">
        <v>2.225</v>
      </c>
      <c r="T777" s="391">
        <v>2.2979166666666666</v>
      </c>
      <c r="U777" s="391">
        <v>2.151388888888889</v>
      </c>
      <c r="V777" s="391">
        <v>2.151388888888889</v>
      </c>
      <c r="W777" s="391">
        <v>1.3076388888888888</v>
      </c>
      <c r="X777" s="391">
        <v>2.2895833333333333</v>
      </c>
      <c r="Y777" s="391">
        <v>2.1708333333333334</v>
      </c>
      <c r="Z777" s="391">
        <v>1.5625</v>
      </c>
      <c r="AA777" s="393">
        <v>2.2847222222222223</v>
      </c>
      <c r="AB777" s="134" t="s">
        <v>22461</v>
      </c>
      <c r="AC777" s="416">
        <v>2.0</v>
      </c>
      <c r="AD777" s="147" t="s">
        <v>22462</v>
      </c>
      <c r="AE777" s="134" t="s">
        <v>22463</v>
      </c>
      <c r="AF777" s="134" t="s">
        <v>22464</v>
      </c>
      <c r="AG777" s="379">
        <v>2.002083333333333</v>
      </c>
      <c r="AH777" s="416">
        <v>2.1805555555555554</v>
      </c>
      <c r="AI777" s="391">
        <v>2.1458333333333335</v>
      </c>
      <c r="AJ777" s="128" t="s">
        <v>22465</v>
      </c>
      <c r="AK777" s="134" t="s">
        <v>22466</v>
      </c>
      <c r="AL777" s="134" t="s">
        <v>22467</v>
      </c>
      <c r="AM777" s="140">
        <v>0.47291666666666665</v>
      </c>
      <c r="AN777" s="130">
        <v>0.9805555555555555</v>
      </c>
      <c r="AO777" s="379">
        <v>1.9020833333333333</v>
      </c>
      <c r="AP777" s="128" t="s">
        <v>22468</v>
      </c>
      <c r="AQ777" s="128" t="s">
        <v>22469</v>
      </c>
      <c r="AR777" s="416">
        <v>1.9555555555555555</v>
      </c>
      <c r="AS777" s="134" t="s">
        <v>22470</v>
      </c>
      <c r="AT777" s="379">
        <v>2.0125</v>
      </c>
      <c r="AU777" s="128" t="s">
        <v>22471</v>
      </c>
      <c r="AV777" s="393">
        <v>1.8340277777777778</v>
      </c>
      <c r="AW777" s="134" t="s">
        <v>1345</v>
      </c>
      <c r="AX777" s="134" t="s">
        <v>22472</v>
      </c>
      <c r="AY777" s="128" t="s">
        <v>22473</v>
      </c>
      <c r="BA777" s="416">
        <v>1.4534722222222223</v>
      </c>
      <c r="BB777" s="379">
        <v>1.5104166666666667</v>
      </c>
      <c r="BC777" s="422">
        <v>1.6409722222222223</v>
      </c>
      <c r="BD777" s="140">
        <v>0.22569444444444445</v>
      </c>
      <c r="BE777" s="128" t="s">
        <v>22474</v>
      </c>
      <c r="BF777" s="422"/>
      <c r="BG777" s="422"/>
      <c r="BH777" s="422"/>
    </row>
    <row r="778">
      <c r="A778" s="122">
        <f t="shared" si="3"/>
        <v>0</v>
      </c>
      <c r="B778" s="122">
        <f t="shared" si="4"/>
        <v>0</v>
      </c>
      <c r="C778" s="122">
        <f t="shared" si="5"/>
        <v>0</v>
      </c>
      <c r="D778" s="122">
        <f t="shared" si="6"/>
        <v>0</v>
      </c>
      <c r="E778" s="122">
        <f t="shared" si="2"/>
        <v>586</v>
      </c>
      <c r="F778" s="135" t="s">
        <v>22475</v>
      </c>
      <c r="H778" s="135" t="s">
        <v>22476</v>
      </c>
      <c r="I778" s="135" t="s">
        <v>22477</v>
      </c>
      <c r="J778" s="135" t="s">
        <v>22478</v>
      </c>
      <c r="L778" s="175" t="s">
        <v>22479</v>
      </c>
      <c r="M778" s="175" t="s">
        <v>22480</v>
      </c>
      <c r="N778" s="169" t="s">
        <v>22481</v>
      </c>
      <c r="O778" s="123" t="s">
        <v>22482</v>
      </c>
      <c r="P778" s="138" t="s">
        <v>22483</v>
      </c>
      <c r="Q778" s="138" t="s">
        <v>22484</v>
      </c>
      <c r="R778" s="138" t="s">
        <v>22485</v>
      </c>
      <c r="S778" s="138" t="s">
        <v>22486</v>
      </c>
      <c r="T778" s="138" t="s">
        <v>22487</v>
      </c>
      <c r="U778" s="138" t="s">
        <v>22488</v>
      </c>
      <c r="V778" s="138" t="s">
        <v>22488</v>
      </c>
      <c r="W778" s="138" t="s">
        <v>22489</v>
      </c>
      <c r="X778" s="138" t="s">
        <v>22490</v>
      </c>
      <c r="Y778" s="138" t="s">
        <v>22491</v>
      </c>
      <c r="Z778" s="138" t="s">
        <v>22492</v>
      </c>
      <c r="AA778" s="128" t="s">
        <v>22493</v>
      </c>
      <c r="AB778" s="379">
        <v>2.2125</v>
      </c>
      <c r="AC778" s="128" t="s">
        <v>22494</v>
      </c>
      <c r="AD778" s="415">
        <v>2.138888888888889</v>
      </c>
      <c r="AE778" s="379">
        <v>2.4069444444444446</v>
      </c>
      <c r="AF778" s="379">
        <v>2.0430555555555556</v>
      </c>
      <c r="AG778" s="134" t="s">
        <v>22495</v>
      </c>
      <c r="AH778" s="128" t="s">
        <v>22496</v>
      </c>
      <c r="AI778" s="138" t="s">
        <v>22253</v>
      </c>
      <c r="AJ778" s="393">
        <v>1.6381944444444445</v>
      </c>
      <c r="AK778" s="474">
        <v>0.047280092592592596</v>
      </c>
      <c r="AL778" s="379">
        <v>1.9270833333333333</v>
      </c>
      <c r="AM778" s="128" t="s">
        <v>22497</v>
      </c>
      <c r="AN778" s="134" t="s">
        <v>22498</v>
      </c>
      <c r="AO778" s="134" t="s">
        <v>22499</v>
      </c>
      <c r="AP778" s="416">
        <v>1.6263888888888889</v>
      </c>
      <c r="AQ778" s="416">
        <v>1.5958333333333334</v>
      </c>
      <c r="AR778" s="128" t="s">
        <v>22500</v>
      </c>
      <c r="AS778" s="379">
        <v>1.8305555555555555</v>
      </c>
      <c r="AT778" s="134" t="s">
        <v>22501</v>
      </c>
      <c r="AU778" s="416">
        <v>2.1805555555555554</v>
      </c>
      <c r="AV778" s="128" t="s">
        <v>22502</v>
      </c>
      <c r="AW778" s="379">
        <v>1.9520833333333334</v>
      </c>
      <c r="AX778" s="379">
        <v>1.6819444444444445</v>
      </c>
      <c r="AY778" s="416">
        <v>1.1645833333333333</v>
      </c>
      <c r="BA778" s="128" t="s">
        <v>22503</v>
      </c>
      <c r="BB778" s="134" t="s">
        <v>22504</v>
      </c>
      <c r="BC778" s="141" t="s">
        <v>22505</v>
      </c>
      <c r="BD778" s="128" t="s">
        <v>1654</v>
      </c>
      <c r="BE778" s="416">
        <v>1.8027777777777778</v>
      </c>
      <c r="BF778" s="141"/>
      <c r="BG778" s="141"/>
      <c r="BH778" s="141"/>
    </row>
    <row r="779">
      <c r="A779" s="122">
        <f t="shared" si="3"/>
        <v>0</v>
      </c>
      <c r="B779" s="122">
        <f t="shared" si="4"/>
        <v>0</v>
      </c>
      <c r="C779" s="122">
        <f t="shared" si="5"/>
        <v>0</v>
      </c>
      <c r="D779" s="122">
        <f t="shared" si="6"/>
        <v>0</v>
      </c>
      <c r="E779" s="122">
        <f t="shared" si="2"/>
        <v>366</v>
      </c>
      <c r="F779" s="135">
        <v>259.0</v>
      </c>
      <c r="H779" s="135">
        <v>259.0</v>
      </c>
      <c r="I779" s="135">
        <v>259.0</v>
      </c>
      <c r="J779" s="135">
        <v>259.0</v>
      </c>
      <c r="L779" s="175" t="s">
        <v>22506</v>
      </c>
      <c r="M779" s="175" t="s">
        <v>22507</v>
      </c>
      <c r="N779" s="169" t="s">
        <v>22508</v>
      </c>
      <c r="O779" s="123" t="s">
        <v>22509</v>
      </c>
      <c r="P779" s="391">
        <v>1.7354166666666666</v>
      </c>
      <c r="Q779" s="391">
        <v>1.6881944444444446</v>
      </c>
      <c r="R779" s="391">
        <v>1.7159722222222222</v>
      </c>
      <c r="S779" s="391">
        <v>2.2284722222222224</v>
      </c>
      <c r="T779" s="391">
        <v>2.301388888888889</v>
      </c>
      <c r="U779" s="391">
        <v>2.1666666666666665</v>
      </c>
      <c r="V779" s="391">
        <v>2.1666666666666665</v>
      </c>
      <c r="W779" s="391">
        <v>1.3097222222222222</v>
      </c>
      <c r="X779" s="391">
        <v>2.297222222222222</v>
      </c>
      <c r="Y779" s="391">
        <v>2.1756944444444444</v>
      </c>
      <c r="Z779" s="391">
        <v>1.5631944444444446</v>
      </c>
      <c r="AA779" s="393">
        <v>2.2916666666666665</v>
      </c>
      <c r="AB779" s="134" t="s">
        <v>22510</v>
      </c>
      <c r="AC779" s="416">
        <v>2.0076388888888888</v>
      </c>
      <c r="AD779" s="147" t="s">
        <v>22511</v>
      </c>
      <c r="AE779" s="134" t="s">
        <v>22512</v>
      </c>
      <c r="AF779" s="134" t="s">
        <v>22513</v>
      </c>
      <c r="AG779" s="379">
        <v>2.004861111111111</v>
      </c>
      <c r="AH779" s="416">
        <v>2.1847222222222222</v>
      </c>
      <c r="AI779" s="391">
        <v>2.1493055555555554</v>
      </c>
      <c r="AJ779" s="128" t="s">
        <v>22514</v>
      </c>
      <c r="AK779" s="134" t="s">
        <v>14549</v>
      </c>
      <c r="AL779" s="134" t="s">
        <v>22515</v>
      </c>
      <c r="AM779" s="140">
        <v>0.4756944444444444</v>
      </c>
      <c r="AN779" s="130">
        <v>0.9854166666666667</v>
      </c>
      <c r="AO779" s="379">
        <v>1.9048611111111111</v>
      </c>
      <c r="AP779" s="128" t="s">
        <v>22516</v>
      </c>
      <c r="AQ779" s="128" t="s">
        <v>22517</v>
      </c>
      <c r="AR779" s="416">
        <v>1.957638888888889</v>
      </c>
      <c r="AS779" s="134" t="s">
        <v>22518</v>
      </c>
      <c r="AT779" s="379">
        <v>2.0229166666666667</v>
      </c>
      <c r="AU779" s="128" t="s">
        <v>22519</v>
      </c>
      <c r="AV779" s="393">
        <v>1.8472222222222223</v>
      </c>
      <c r="AW779" s="134" t="s">
        <v>22520</v>
      </c>
      <c r="AX779" s="134" t="s">
        <v>1055</v>
      </c>
      <c r="AY779" s="128" t="s">
        <v>1345</v>
      </c>
      <c r="BA779" s="416">
        <v>1.45625</v>
      </c>
      <c r="BB779" s="379">
        <v>1.5131944444444445</v>
      </c>
      <c r="BC779" s="422">
        <v>1.6465277777777778</v>
      </c>
      <c r="BD779" s="140">
        <v>0.23472222222222222</v>
      </c>
      <c r="BE779" s="128" t="s">
        <v>22521</v>
      </c>
      <c r="BF779" s="422"/>
      <c r="BG779" s="422"/>
      <c r="BH779" s="422"/>
    </row>
    <row r="780">
      <c r="A780" s="122">
        <f t="shared" si="3"/>
        <v>0</v>
      </c>
      <c r="B780" s="122">
        <f t="shared" si="4"/>
        <v>0</v>
      </c>
      <c r="C780" s="122">
        <f t="shared" si="5"/>
        <v>0</v>
      </c>
      <c r="D780" s="122">
        <f t="shared" si="6"/>
        <v>0</v>
      </c>
      <c r="E780" s="122">
        <f t="shared" si="2"/>
        <v>503</v>
      </c>
      <c r="F780" s="135" t="s">
        <v>22522</v>
      </c>
      <c r="H780" s="135" t="s">
        <v>22523</v>
      </c>
      <c r="I780" s="135" t="s">
        <v>22524</v>
      </c>
      <c r="J780" s="135" t="s">
        <v>22525</v>
      </c>
      <c r="L780" s="175" t="s">
        <v>22526</v>
      </c>
      <c r="M780" s="175" t="s">
        <v>22527</v>
      </c>
      <c r="N780" s="169" t="s">
        <v>22528</v>
      </c>
      <c r="O780" s="123" t="s">
        <v>22529</v>
      </c>
      <c r="P780" s="138" t="s">
        <v>22530</v>
      </c>
      <c r="Q780" s="138" t="s">
        <v>22531</v>
      </c>
      <c r="R780" s="138" t="s">
        <v>22532</v>
      </c>
      <c r="S780" s="138" t="s">
        <v>872</v>
      </c>
      <c r="T780" s="138" t="s">
        <v>22533</v>
      </c>
      <c r="U780" s="138" t="s">
        <v>22534</v>
      </c>
      <c r="V780" s="138" t="s">
        <v>22534</v>
      </c>
      <c r="W780" s="138" t="s">
        <v>22535</v>
      </c>
      <c r="X780" s="138" t="s">
        <v>22536</v>
      </c>
      <c r="Y780" s="138" t="s">
        <v>22537</v>
      </c>
      <c r="Z780" s="138" t="s">
        <v>22538</v>
      </c>
      <c r="AA780" s="128" t="s">
        <v>22539</v>
      </c>
      <c r="AB780" s="379">
        <v>2.217361111111111</v>
      </c>
      <c r="AC780" s="128" t="s">
        <v>22540</v>
      </c>
      <c r="AD780" s="415">
        <v>2.1444444444444444</v>
      </c>
      <c r="AE780" s="379">
        <v>2.4145833333333333</v>
      </c>
      <c r="AF780" s="379">
        <v>2.046527777777778</v>
      </c>
      <c r="AG780" s="134" t="s">
        <v>22541</v>
      </c>
      <c r="AH780" s="128" t="s">
        <v>22542</v>
      </c>
      <c r="AI780" s="138" t="s">
        <v>22298</v>
      </c>
      <c r="AJ780" s="393">
        <v>1.6430555555555555</v>
      </c>
      <c r="AK780" s="474">
        <v>0.04741898148148148</v>
      </c>
      <c r="AL780" s="379">
        <v>1.93125</v>
      </c>
      <c r="AM780" s="128" t="s">
        <v>22543</v>
      </c>
      <c r="AN780" s="134" t="s">
        <v>22544</v>
      </c>
      <c r="AO780" s="134" t="s">
        <v>22545</v>
      </c>
      <c r="AP780" s="416">
        <v>1.6340277777777779</v>
      </c>
      <c r="AQ780" s="416">
        <v>1.6</v>
      </c>
      <c r="AR780" s="128" t="s">
        <v>22546</v>
      </c>
      <c r="AS780" s="379">
        <v>1.8395833333333333</v>
      </c>
      <c r="AT780" s="134" t="s">
        <v>16283</v>
      </c>
      <c r="AU780" s="416">
        <v>2.1868055555555554</v>
      </c>
      <c r="AV780" s="128" t="s">
        <v>22547</v>
      </c>
      <c r="AW780" s="379">
        <v>1.9527777777777777</v>
      </c>
      <c r="AX780" s="379">
        <v>1.6881944444444446</v>
      </c>
      <c r="AY780" s="416">
        <v>1.1701388888888888</v>
      </c>
      <c r="BA780" s="128" t="s">
        <v>22548</v>
      </c>
      <c r="BB780" s="134" t="s">
        <v>22549</v>
      </c>
      <c r="BC780" s="141" t="s">
        <v>22550</v>
      </c>
      <c r="BD780" s="128" t="s">
        <v>1710</v>
      </c>
      <c r="BE780" s="416">
        <v>1.80625</v>
      </c>
      <c r="BF780" s="141"/>
      <c r="BG780" s="141"/>
      <c r="BH780" s="141"/>
    </row>
    <row r="781">
      <c r="A781" s="122">
        <f t="shared" si="3"/>
        <v>0</v>
      </c>
      <c r="B781" s="122">
        <f t="shared" si="4"/>
        <v>0</v>
      </c>
      <c r="C781" s="122">
        <f t="shared" si="5"/>
        <v>0</v>
      </c>
      <c r="D781" s="122">
        <f t="shared" si="6"/>
        <v>0</v>
      </c>
      <c r="E781" s="122">
        <f t="shared" si="2"/>
        <v>448</v>
      </c>
      <c r="F781" s="135" t="s">
        <v>22551</v>
      </c>
      <c r="H781" s="135" t="s">
        <v>22552</v>
      </c>
      <c r="I781" s="135" t="s">
        <v>22553</v>
      </c>
      <c r="J781" s="135" t="s">
        <v>22554</v>
      </c>
      <c r="L781" s="175" t="s">
        <v>661</v>
      </c>
      <c r="M781" s="175" t="s">
        <v>22555</v>
      </c>
      <c r="N781" s="169" t="s">
        <v>22556</v>
      </c>
      <c r="O781" s="123" t="s">
        <v>22557</v>
      </c>
      <c r="P781" s="391">
        <v>1.738888888888889</v>
      </c>
      <c r="Q781" s="391">
        <v>1.6923611111111112</v>
      </c>
      <c r="R781" s="391">
        <v>1.7222222222222223</v>
      </c>
      <c r="S781" s="391">
        <v>2.2291666666666665</v>
      </c>
      <c r="T781" s="391">
        <v>2.311111111111111</v>
      </c>
      <c r="U781" s="391">
        <v>2.170138888888889</v>
      </c>
      <c r="V781" s="391">
        <v>2.170138888888889</v>
      </c>
      <c r="W781" s="391">
        <v>1.3125</v>
      </c>
      <c r="X781" s="391">
        <v>2.3069444444444445</v>
      </c>
      <c r="Y781" s="391">
        <v>2.1777777777777776</v>
      </c>
      <c r="Z781" s="391">
        <v>1.5680555555555555</v>
      </c>
      <c r="AA781" s="393">
        <v>2.2944444444444443</v>
      </c>
      <c r="AB781" s="134" t="s">
        <v>22558</v>
      </c>
      <c r="AC781" s="416">
        <v>2.0118055555555556</v>
      </c>
      <c r="AD781" s="147" t="s">
        <v>22559</v>
      </c>
      <c r="AE781" s="379">
        <v>2.4194444444444443</v>
      </c>
      <c r="AF781" s="134" t="s">
        <v>22560</v>
      </c>
      <c r="AG781" s="379">
        <v>2.0097222222222224</v>
      </c>
      <c r="AH781" s="416">
        <v>2.1909722222222223</v>
      </c>
      <c r="AI781" s="391">
        <v>2.1618055555555555</v>
      </c>
      <c r="AJ781" s="128" t="s">
        <v>22561</v>
      </c>
      <c r="AK781" s="134" t="s">
        <v>22562</v>
      </c>
      <c r="AL781" s="134" t="s">
        <v>22563</v>
      </c>
      <c r="AM781" s="140">
        <v>0.47847222222222224</v>
      </c>
      <c r="AN781" s="130">
        <v>0.9944444444444445</v>
      </c>
      <c r="AO781" s="379">
        <v>1.9131944444444444</v>
      </c>
      <c r="AP781" s="128" t="s">
        <v>22564</v>
      </c>
      <c r="AQ781" s="128" t="s">
        <v>22565</v>
      </c>
      <c r="AR781" s="416">
        <v>1.9631944444444445</v>
      </c>
      <c r="AS781" s="134" t="s">
        <v>22566</v>
      </c>
      <c r="AT781" s="379">
        <v>2.026388888888889</v>
      </c>
      <c r="AU781" s="128" t="s">
        <v>22567</v>
      </c>
      <c r="AV781" s="393">
        <v>1.85</v>
      </c>
      <c r="AW781" s="134" t="s">
        <v>22568</v>
      </c>
      <c r="AX781" s="134" t="s">
        <v>22569</v>
      </c>
      <c r="AY781" s="128" t="s">
        <v>22570</v>
      </c>
      <c r="BA781" s="416">
        <v>1.4590277777777778</v>
      </c>
      <c r="BB781" s="379">
        <v>1.5159722222222223</v>
      </c>
      <c r="BC781" s="422">
        <v>1.6520833333333333</v>
      </c>
      <c r="BD781" s="140">
        <v>0.24097222222222223</v>
      </c>
      <c r="BE781" s="128" t="s">
        <v>22571</v>
      </c>
      <c r="BF781" s="422"/>
      <c r="BG781" s="422"/>
      <c r="BH781" s="422"/>
    </row>
    <row r="782">
      <c r="A782" s="122">
        <f t="shared" si="3"/>
        <v>0</v>
      </c>
      <c r="B782" s="122">
        <f t="shared" si="4"/>
        <v>0</v>
      </c>
      <c r="C782" s="122">
        <f t="shared" si="5"/>
        <v>0</v>
      </c>
      <c r="D782" s="122">
        <f t="shared" si="6"/>
        <v>0</v>
      </c>
      <c r="E782" s="122">
        <f t="shared" si="2"/>
        <v>515</v>
      </c>
      <c r="F782" s="135">
        <v>260.0</v>
      </c>
      <c r="H782" s="135">
        <v>260.0</v>
      </c>
      <c r="I782" s="135">
        <v>260.0</v>
      </c>
      <c r="J782" s="135">
        <v>260.0</v>
      </c>
      <c r="L782" s="175" t="s">
        <v>22572</v>
      </c>
      <c r="M782" s="175" t="s">
        <v>22573</v>
      </c>
      <c r="N782" s="169" t="s">
        <v>22574</v>
      </c>
      <c r="O782" s="123" t="s">
        <v>22575</v>
      </c>
      <c r="P782" s="138" t="s">
        <v>22576</v>
      </c>
      <c r="Q782" s="138" t="s">
        <v>862</v>
      </c>
      <c r="R782" s="138" t="s">
        <v>22577</v>
      </c>
      <c r="S782" s="138" t="s">
        <v>22578</v>
      </c>
      <c r="T782" s="138" t="s">
        <v>22579</v>
      </c>
      <c r="U782" s="138" t="s">
        <v>22580</v>
      </c>
      <c r="V782" s="138" t="s">
        <v>22580</v>
      </c>
      <c r="W782" s="138" t="s">
        <v>22581</v>
      </c>
      <c r="X782" s="138" t="s">
        <v>22582</v>
      </c>
      <c r="Y782" s="138" t="s">
        <v>22583</v>
      </c>
      <c r="Z782" s="138" t="s">
        <v>22584</v>
      </c>
      <c r="AA782" s="128" t="s">
        <v>22585</v>
      </c>
      <c r="AB782" s="379">
        <v>2.2270833333333333</v>
      </c>
      <c r="AC782" s="128" t="s">
        <v>22586</v>
      </c>
      <c r="AD782" s="415">
        <v>2.1534722222222222</v>
      </c>
      <c r="AE782" s="134" t="s">
        <v>22587</v>
      </c>
      <c r="AF782" s="379">
        <v>2.0493055555555557</v>
      </c>
      <c r="AG782" s="134" t="s">
        <v>22588</v>
      </c>
      <c r="AH782" s="128" t="s">
        <v>22589</v>
      </c>
      <c r="AI782" s="138" t="s">
        <v>22350</v>
      </c>
      <c r="AJ782" s="393">
        <v>1.6458333333333333</v>
      </c>
      <c r="AK782" s="474">
        <v>0.04744212962962963</v>
      </c>
      <c r="AL782" s="379">
        <v>1.9354166666666666</v>
      </c>
      <c r="AM782" s="128" t="s">
        <v>22590</v>
      </c>
      <c r="AN782" s="134" t="s">
        <v>22591</v>
      </c>
      <c r="AO782" s="134" t="s">
        <v>22592</v>
      </c>
      <c r="AP782" s="416">
        <v>1.6444444444444444</v>
      </c>
      <c r="AQ782" s="416">
        <v>1.6034722222222222</v>
      </c>
      <c r="AR782" s="128" t="s">
        <v>22593</v>
      </c>
      <c r="AS782" s="379">
        <v>1.8506944444444444</v>
      </c>
      <c r="AT782" s="134" t="s">
        <v>22594</v>
      </c>
      <c r="AU782" s="416">
        <v>2.1951388888888888</v>
      </c>
      <c r="AV782" s="128" t="s">
        <v>22595</v>
      </c>
      <c r="AW782" s="379">
        <v>1.9555555555555555</v>
      </c>
      <c r="AX782" s="379">
        <v>1.6888888888888889</v>
      </c>
      <c r="AY782" s="416">
        <v>1.1722222222222223</v>
      </c>
      <c r="BA782" s="128" t="s">
        <v>22596</v>
      </c>
      <c r="BB782" s="134" t="s">
        <v>22597</v>
      </c>
      <c r="BC782" s="141" t="s">
        <v>22598</v>
      </c>
      <c r="BD782" s="128" t="s">
        <v>1767</v>
      </c>
      <c r="BE782" s="416">
        <v>1.8097222222222222</v>
      </c>
      <c r="BF782" s="141"/>
      <c r="BG782" s="141"/>
      <c r="BH782" s="141"/>
    </row>
    <row r="783">
      <c r="A783" s="122">
        <f t="shared" si="3"/>
        <v>0</v>
      </c>
      <c r="B783" s="122">
        <f t="shared" si="4"/>
        <v>0</v>
      </c>
      <c r="C783" s="122">
        <f t="shared" si="5"/>
        <v>0</v>
      </c>
      <c r="D783" s="122">
        <f t="shared" si="6"/>
        <v>0</v>
      </c>
      <c r="E783" s="122">
        <f t="shared" si="2"/>
        <v>365</v>
      </c>
      <c r="F783" s="135" t="s">
        <v>22599</v>
      </c>
      <c r="H783" s="135" t="s">
        <v>22600</v>
      </c>
      <c r="I783" s="135" t="s">
        <v>22601</v>
      </c>
      <c r="J783" s="135" t="s">
        <v>22602</v>
      </c>
      <c r="L783" s="175" t="s">
        <v>22603</v>
      </c>
      <c r="M783" s="175" t="s">
        <v>1196</v>
      </c>
      <c r="N783" s="169" t="s">
        <v>22604</v>
      </c>
      <c r="O783" s="123" t="s">
        <v>22605</v>
      </c>
      <c r="P783" s="391">
        <v>1.74375</v>
      </c>
      <c r="Q783" s="391">
        <v>1.6923611111111112</v>
      </c>
      <c r="R783" s="391">
        <v>1.725</v>
      </c>
      <c r="S783" s="391">
        <v>2.229861111111111</v>
      </c>
      <c r="T783" s="391">
        <v>2.317361111111111</v>
      </c>
      <c r="U783" s="391">
        <v>2.175</v>
      </c>
      <c r="V783" s="391">
        <v>2.175</v>
      </c>
      <c r="W783" s="391">
        <v>1.3166666666666667</v>
      </c>
      <c r="X783" s="391">
        <v>2.3097222222222222</v>
      </c>
      <c r="Y783" s="391">
        <v>2.1875</v>
      </c>
      <c r="Z783" s="391">
        <v>1.5694444444444444</v>
      </c>
      <c r="AA783" s="393">
        <v>2.2993055555555557</v>
      </c>
      <c r="AB783" s="134" t="s">
        <v>22606</v>
      </c>
      <c r="AC783" s="416">
        <v>2.0145833333333334</v>
      </c>
      <c r="AD783" s="147" t="s">
        <v>22607</v>
      </c>
      <c r="AE783" s="379">
        <v>2.428472222222222</v>
      </c>
      <c r="AF783" s="134" t="s">
        <v>22608</v>
      </c>
      <c r="AG783" s="379">
        <v>2.0125</v>
      </c>
      <c r="AH783" s="416">
        <v>2.2</v>
      </c>
      <c r="AI783" s="391">
        <v>2.1638888888888888</v>
      </c>
      <c r="AJ783" s="128" t="s">
        <v>22609</v>
      </c>
      <c r="AK783" s="134" t="s">
        <v>22610</v>
      </c>
      <c r="AL783" s="134" t="s">
        <v>22611</v>
      </c>
      <c r="AM783" s="140">
        <v>0.48055555555555557</v>
      </c>
      <c r="AN783" s="379">
        <v>1.0</v>
      </c>
      <c r="AO783" s="379">
        <v>1.9201388888888888</v>
      </c>
      <c r="AP783" s="128" t="s">
        <v>22612</v>
      </c>
      <c r="AQ783" s="128" t="s">
        <v>22613</v>
      </c>
      <c r="AR783" s="416">
        <v>1.9756944444444444</v>
      </c>
      <c r="AS783" s="134" t="s">
        <v>22614</v>
      </c>
      <c r="AT783" s="379">
        <v>2.0277777777777777</v>
      </c>
      <c r="AU783" s="128" t="s">
        <v>22615</v>
      </c>
      <c r="AV783" s="393">
        <v>1.8541666666666667</v>
      </c>
      <c r="AW783" s="134" t="s">
        <v>22616</v>
      </c>
      <c r="AX783" s="134" t="s">
        <v>22617</v>
      </c>
      <c r="AY783" s="128" t="s">
        <v>22618</v>
      </c>
      <c r="BA783" s="416">
        <v>1.4590277777777778</v>
      </c>
      <c r="BB783" s="379">
        <v>1.5222222222222221</v>
      </c>
      <c r="BC783" s="422">
        <v>1.65625</v>
      </c>
      <c r="BD783" s="140">
        <v>0.2520833333333333</v>
      </c>
      <c r="BE783" s="128" t="s">
        <v>22619</v>
      </c>
      <c r="BF783" s="422"/>
      <c r="BG783" s="422"/>
      <c r="BH783" s="422"/>
    </row>
    <row r="784">
      <c r="A784" s="122">
        <f t="shared" si="3"/>
        <v>0</v>
      </c>
      <c r="B784" s="122">
        <f t="shared" si="4"/>
        <v>0</v>
      </c>
      <c r="C784" s="122">
        <f t="shared" si="5"/>
        <v>0</v>
      </c>
      <c r="D784" s="122">
        <f t="shared" si="6"/>
        <v>0</v>
      </c>
      <c r="E784" s="122">
        <f t="shared" si="2"/>
        <v>574</v>
      </c>
      <c r="F784" s="135" t="s">
        <v>3926</v>
      </c>
      <c r="H784" s="135" t="s">
        <v>22620</v>
      </c>
      <c r="I784" s="135" t="s">
        <v>22621</v>
      </c>
      <c r="J784" s="135" t="s">
        <v>22622</v>
      </c>
      <c r="L784" s="175" t="s">
        <v>661</v>
      </c>
      <c r="M784" s="175" t="s">
        <v>22623</v>
      </c>
      <c r="N784" s="169" t="s">
        <v>22624</v>
      </c>
      <c r="O784" s="123" t="s">
        <v>22625</v>
      </c>
      <c r="P784" s="138" t="s">
        <v>872</v>
      </c>
      <c r="Q784" s="138" t="s">
        <v>22626</v>
      </c>
      <c r="R784" s="138" t="s">
        <v>22627</v>
      </c>
      <c r="S784" s="138" t="s">
        <v>22628</v>
      </c>
      <c r="T784" s="138" t="s">
        <v>22629</v>
      </c>
      <c r="U784" s="138" t="s">
        <v>22630</v>
      </c>
      <c r="V784" s="138" t="s">
        <v>22630</v>
      </c>
      <c r="W784" s="138" t="s">
        <v>22631</v>
      </c>
      <c r="X784" s="138" t="s">
        <v>22632</v>
      </c>
      <c r="Y784" s="138" t="s">
        <v>22633</v>
      </c>
      <c r="Z784" s="138" t="s">
        <v>22634</v>
      </c>
      <c r="AA784" s="128" t="s">
        <v>22635</v>
      </c>
      <c r="AB784" s="379">
        <v>2.2333333333333334</v>
      </c>
      <c r="AC784" s="128" t="s">
        <v>22636</v>
      </c>
      <c r="AD784" s="415">
        <v>2.161111111111111</v>
      </c>
      <c r="AE784" s="134" t="s">
        <v>22637</v>
      </c>
      <c r="AF784" s="379">
        <v>2.060416666666667</v>
      </c>
      <c r="AG784" s="134" t="s">
        <v>22638</v>
      </c>
      <c r="AH784" s="128" t="s">
        <v>22639</v>
      </c>
      <c r="AI784" s="138" t="s">
        <v>22396</v>
      </c>
      <c r="AJ784" s="393">
        <v>1.6583333333333334</v>
      </c>
      <c r="AK784" s="474">
        <v>0.04753472222222222</v>
      </c>
      <c r="AL784" s="379">
        <v>1.9381944444444446</v>
      </c>
      <c r="AM784" s="128" t="s">
        <v>22640</v>
      </c>
      <c r="AN784" s="134" t="s">
        <v>22641</v>
      </c>
      <c r="AO784" s="134" t="s">
        <v>22642</v>
      </c>
      <c r="AP784" s="416">
        <v>1.6479166666666667</v>
      </c>
      <c r="AQ784" s="416">
        <v>1.617361111111111</v>
      </c>
      <c r="AR784" s="128" t="s">
        <v>22643</v>
      </c>
      <c r="AS784" s="379">
        <v>1.8555555555555556</v>
      </c>
      <c r="AT784" s="134" t="s">
        <v>22644</v>
      </c>
      <c r="AU784" s="416">
        <v>2.1993055555555556</v>
      </c>
      <c r="AV784" s="128" t="s">
        <v>22645</v>
      </c>
      <c r="AW784" s="379">
        <v>1.957638888888889</v>
      </c>
      <c r="AX784" s="379">
        <v>1.6944444444444444</v>
      </c>
      <c r="AY784" s="416">
        <v>1.1743055555555555</v>
      </c>
      <c r="BA784" s="128" t="s">
        <v>22646</v>
      </c>
      <c r="BB784" s="134" t="s">
        <v>22647</v>
      </c>
      <c r="BC784" s="141" t="s">
        <v>22648</v>
      </c>
      <c r="BD784" s="128" t="s">
        <v>1827</v>
      </c>
      <c r="BE784" s="416">
        <v>1.8145833333333334</v>
      </c>
      <c r="BF784" s="141"/>
      <c r="BG784" s="141"/>
      <c r="BH784" s="141"/>
    </row>
    <row r="785">
      <c r="A785" s="122">
        <f t="shared" si="3"/>
        <v>0</v>
      </c>
      <c r="B785" s="122">
        <f t="shared" si="4"/>
        <v>0</v>
      </c>
      <c r="C785" s="122">
        <f t="shared" si="5"/>
        <v>0</v>
      </c>
      <c r="D785" s="122">
        <f t="shared" si="6"/>
        <v>0</v>
      </c>
      <c r="E785" s="122">
        <f t="shared" si="2"/>
        <v>326</v>
      </c>
      <c r="F785" s="135">
        <v>261.0</v>
      </c>
      <c r="H785" s="135">
        <v>261.0</v>
      </c>
      <c r="I785" s="135">
        <v>261.0</v>
      </c>
      <c r="J785" s="135">
        <v>261.0</v>
      </c>
      <c r="L785" s="175" t="s">
        <v>22649</v>
      </c>
      <c r="M785" s="175" t="s">
        <v>615</v>
      </c>
      <c r="N785" s="169" t="s">
        <v>22650</v>
      </c>
      <c r="O785" s="123" t="s">
        <v>22651</v>
      </c>
      <c r="P785" s="391">
        <v>1.7569444444444444</v>
      </c>
      <c r="Q785" s="391">
        <v>1.69375</v>
      </c>
      <c r="R785" s="391">
        <v>1.7305555555555556</v>
      </c>
      <c r="S785" s="391">
        <v>2.23125</v>
      </c>
      <c r="T785" s="391">
        <v>2.3208333333333333</v>
      </c>
      <c r="U785" s="391">
        <v>2.1819444444444445</v>
      </c>
      <c r="V785" s="391">
        <v>2.1819444444444445</v>
      </c>
      <c r="W785" s="391">
        <v>1.3215277777777779</v>
      </c>
      <c r="X785" s="391">
        <v>2.3118055555555554</v>
      </c>
      <c r="Y785" s="391">
        <v>2.191666666666667</v>
      </c>
      <c r="Z785" s="391">
        <v>1.570138888888889</v>
      </c>
      <c r="AA785" s="393">
        <v>2.303472222222222</v>
      </c>
      <c r="AB785" s="134" t="s">
        <v>22652</v>
      </c>
      <c r="AC785" s="416">
        <v>2.01875</v>
      </c>
      <c r="AD785" s="147" t="s">
        <v>22653</v>
      </c>
      <c r="AE785" s="379">
        <v>2.435416666666667</v>
      </c>
      <c r="AF785" s="134" t="s">
        <v>22654</v>
      </c>
      <c r="AG785" s="379">
        <v>2.015972222222222</v>
      </c>
      <c r="AH785" s="416">
        <v>2.2090277777777776</v>
      </c>
      <c r="AI785" s="391">
        <v>2.1729166666666666</v>
      </c>
      <c r="AJ785" s="128" t="s">
        <v>22655</v>
      </c>
      <c r="AK785" s="134" t="s">
        <v>22656</v>
      </c>
      <c r="AL785" s="134" t="s">
        <v>22657</v>
      </c>
      <c r="AM785" s="140">
        <v>0.4847222222222222</v>
      </c>
      <c r="AN785" s="379">
        <v>1.0034722222222223</v>
      </c>
      <c r="AO785" s="379">
        <v>1.9284722222222221</v>
      </c>
      <c r="AP785" s="128" t="s">
        <v>22658</v>
      </c>
      <c r="AQ785" s="128" t="s">
        <v>17347</v>
      </c>
      <c r="AR785" s="416">
        <v>1.98125</v>
      </c>
      <c r="AS785" s="134" t="s">
        <v>22659</v>
      </c>
      <c r="AT785" s="379">
        <v>2.03125</v>
      </c>
      <c r="AU785" s="128" t="s">
        <v>22660</v>
      </c>
      <c r="AV785" s="393">
        <v>1.8576388888888888</v>
      </c>
      <c r="AW785" s="134" t="s">
        <v>22661</v>
      </c>
      <c r="AX785" s="134" t="s">
        <v>22662</v>
      </c>
      <c r="AY785" s="128" t="s">
        <v>22663</v>
      </c>
      <c r="BA785" s="416">
        <v>1.4604166666666667</v>
      </c>
      <c r="BB785" s="379">
        <v>1.5243055555555556</v>
      </c>
      <c r="BC785" s="422">
        <v>1.6618055555555555</v>
      </c>
      <c r="BD785" s="140">
        <v>0.25763888888888886</v>
      </c>
      <c r="BE785" s="128" t="s">
        <v>22664</v>
      </c>
      <c r="BF785" s="422"/>
      <c r="BG785" s="422"/>
      <c r="BH785" s="422"/>
    </row>
    <row r="786">
      <c r="A786" s="122">
        <f t="shared" si="3"/>
        <v>0</v>
      </c>
      <c r="B786" s="122">
        <f t="shared" si="4"/>
        <v>0</v>
      </c>
      <c r="C786" s="122">
        <f t="shared" si="5"/>
        <v>0</v>
      </c>
      <c r="D786" s="122">
        <f t="shared" si="6"/>
        <v>0</v>
      </c>
      <c r="E786" s="122">
        <f t="shared" si="2"/>
        <v>596</v>
      </c>
      <c r="F786" s="135" t="s">
        <v>22665</v>
      </c>
      <c r="H786" s="135" t="s">
        <v>22666</v>
      </c>
      <c r="I786" s="135" t="s">
        <v>22667</v>
      </c>
      <c r="J786" s="135" t="s">
        <v>22668</v>
      </c>
      <c r="L786" s="175" t="s">
        <v>615</v>
      </c>
      <c r="M786" s="175" t="s">
        <v>22669</v>
      </c>
      <c r="N786" s="169" t="s">
        <v>22670</v>
      </c>
      <c r="O786" s="123" t="s">
        <v>22671</v>
      </c>
      <c r="P786" s="138" t="s">
        <v>22672</v>
      </c>
      <c r="Q786" s="138" t="s">
        <v>22673</v>
      </c>
      <c r="R786" s="138" t="s">
        <v>22674</v>
      </c>
      <c r="S786" s="138" t="s">
        <v>22675</v>
      </c>
      <c r="T786" s="138" t="s">
        <v>22676</v>
      </c>
      <c r="U786" s="138" t="s">
        <v>22677</v>
      </c>
      <c r="V786" s="138" t="s">
        <v>22677</v>
      </c>
      <c r="W786" s="138" t="s">
        <v>22678</v>
      </c>
      <c r="X786" s="138" t="s">
        <v>22679</v>
      </c>
      <c r="Y786" s="138" t="s">
        <v>22680</v>
      </c>
      <c r="Z786" s="138" t="s">
        <v>22681</v>
      </c>
      <c r="AA786" s="128" t="s">
        <v>22682</v>
      </c>
      <c r="AB786" s="379">
        <v>2.236111111111111</v>
      </c>
      <c r="AC786" s="128" t="s">
        <v>22683</v>
      </c>
      <c r="AD786" s="415">
        <v>2.1638888888888888</v>
      </c>
      <c r="AE786" s="134" t="s">
        <v>22684</v>
      </c>
      <c r="AF786" s="379">
        <v>2.066666666666667</v>
      </c>
      <c r="AG786" s="134" t="s">
        <v>22685</v>
      </c>
      <c r="AH786" s="128" t="s">
        <v>22686</v>
      </c>
      <c r="AI786" s="138" t="s">
        <v>22444</v>
      </c>
      <c r="AJ786" s="393">
        <v>1.6652777777777779</v>
      </c>
      <c r="AK786" s="474">
        <v>0.04770833333333333</v>
      </c>
      <c r="AL786" s="379">
        <v>1.9416666666666667</v>
      </c>
      <c r="AM786" s="128" t="s">
        <v>22687</v>
      </c>
      <c r="AN786" s="134" t="s">
        <v>22688</v>
      </c>
      <c r="AO786" s="134" t="s">
        <v>22689</v>
      </c>
      <c r="AP786" s="416">
        <v>1.6513888888888888</v>
      </c>
      <c r="AQ786" s="416">
        <v>1.632638888888889</v>
      </c>
      <c r="AR786" s="128" t="s">
        <v>22690</v>
      </c>
      <c r="AS786" s="379">
        <v>1.8618055555555555</v>
      </c>
      <c r="AT786" s="134" t="s">
        <v>22691</v>
      </c>
      <c r="AU786" s="416">
        <v>2.2055555555555557</v>
      </c>
      <c r="AV786" s="128" t="s">
        <v>22692</v>
      </c>
      <c r="AW786" s="379">
        <v>1.9645833333333333</v>
      </c>
      <c r="AX786" s="379">
        <v>1.7048611111111112</v>
      </c>
      <c r="AY786" s="416">
        <v>1.175</v>
      </c>
      <c r="BA786" s="128" t="s">
        <v>22693</v>
      </c>
      <c r="BB786" s="134" t="s">
        <v>22694</v>
      </c>
      <c r="BC786" s="141" t="s">
        <v>22695</v>
      </c>
      <c r="BD786" s="128" t="s">
        <v>1345</v>
      </c>
      <c r="BE786" s="416">
        <v>1.8229166666666667</v>
      </c>
      <c r="BF786" s="141"/>
      <c r="BG786" s="141"/>
      <c r="BH786" s="141"/>
    </row>
    <row r="787">
      <c r="A787" s="122">
        <f t="shared" si="3"/>
        <v>0</v>
      </c>
      <c r="B787" s="122">
        <f t="shared" si="4"/>
        <v>0</v>
      </c>
      <c r="C787" s="122">
        <f t="shared" si="5"/>
        <v>0</v>
      </c>
      <c r="D787" s="122">
        <f t="shared" si="6"/>
        <v>0</v>
      </c>
      <c r="E787" s="122">
        <f t="shared" si="2"/>
        <v>365</v>
      </c>
      <c r="F787" s="135" t="s">
        <v>22696</v>
      </c>
      <c r="H787" s="135" t="s">
        <v>22697</v>
      </c>
      <c r="I787" s="135" t="s">
        <v>22698</v>
      </c>
      <c r="J787" s="135" t="s">
        <v>22699</v>
      </c>
      <c r="L787" s="175" t="s">
        <v>22700</v>
      </c>
      <c r="M787" s="175" t="s">
        <v>22701</v>
      </c>
      <c r="N787" s="169" t="s">
        <v>22702</v>
      </c>
      <c r="O787" s="123" t="s">
        <v>1196</v>
      </c>
      <c r="P787" s="391">
        <v>1.7569444444444444</v>
      </c>
      <c r="Q787" s="391">
        <v>1.6958333333333333</v>
      </c>
      <c r="R787" s="391">
        <v>1.7333333333333334</v>
      </c>
      <c r="S787" s="391">
        <v>2.2375</v>
      </c>
      <c r="T787" s="391">
        <v>2.33125</v>
      </c>
      <c r="U787" s="391">
        <v>2.186111111111111</v>
      </c>
      <c r="V787" s="391">
        <v>2.186111111111111</v>
      </c>
      <c r="W787" s="391">
        <v>1.3229166666666667</v>
      </c>
      <c r="X787" s="391">
        <v>2.31875</v>
      </c>
      <c r="Y787" s="391">
        <v>2.207638888888889</v>
      </c>
      <c r="Z787" s="391">
        <v>1.5722222222222222</v>
      </c>
      <c r="AA787" s="393">
        <v>2.307638888888889</v>
      </c>
      <c r="AB787" s="134" t="s">
        <v>22703</v>
      </c>
      <c r="AC787" s="416">
        <v>2.0236111111111112</v>
      </c>
      <c r="AD787" s="147" t="s">
        <v>22704</v>
      </c>
      <c r="AE787" s="379">
        <v>2.438888888888889</v>
      </c>
      <c r="AF787" s="134" t="s">
        <v>22705</v>
      </c>
      <c r="AG787" s="379">
        <v>2.0229166666666667</v>
      </c>
      <c r="AH787" s="416">
        <v>2.216666666666667</v>
      </c>
      <c r="AI787" s="391">
        <v>2.1805555555555554</v>
      </c>
      <c r="AJ787" s="128" t="s">
        <v>22706</v>
      </c>
      <c r="AK787" s="134" t="s">
        <v>22707</v>
      </c>
      <c r="AL787" s="134" t="s">
        <v>22708</v>
      </c>
      <c r="AM787" s="140">
        <v>0.48680555555555555</v>
      </c>
      <c r="AN787" s="379">
        <v>1.0083333333333333</v>
      </c>
      <c r="AO787" s="379">
        <v>1.9340277777777777</v>
      </c>
      <c r="AP787" s="128" t="s">
        <v>22709</v>
      </c>
      <c r="AQ787" s="128" t="s">
        <v>22710</v>
      </c>
      <c r="AR787" s="416">
        <v>1.9881944444444444</v>
      </c>
      <c r="AS787" s="134" t="s">
        <v>22711</v>
      </c>
      <c r="AT787" s="379">
        <v>2.0395833333333333</v>
      </c>
      <c r="AU787" s="128" t="s">
        <v>22712</v>
      </c>
      <c r="AV787" s="393">
        <v>1.8611111111111112</v>
      </c>
      <c r="AW787" s="134" t="s">
        <v>22713</v>
      </c>
      <c r="AX787" s="134" t="s">
        <v>22714</v>
      </c>
      <c r="AY787" s="128" t="s">
        <v>22715</v>
      </c>
      <c r="BA787" s="416">
        <v>1.4638888888888888</v>
      </c>
      <c r="BB787" s="379">
        <v>1.5291666666666666</v>
      </c>
      <c r="BC787" s="422">
        <v>1.6652777777777779</v>
      </c>
      <c r="BD787" s="140">
        <v>0.25833333333333336</v>
      </c>
      <c r="BE787" s="128" t="s">
        <v>863</v>
      </c>
      <c r="BF787" s="422"/>
      <c r="BG787" s="422"/>
      <c r="BH787" s="422"/>
    </row>
    <row r="788">
      <c r="A788" s="122">
        <f t="shared" si="3"/>
        <v>0</v>
      </c>
      <c r="B788" s="122">
        <f t="shared" si="4"/>
        <v>0</v>
      </c>
      <c r="C788" s="122">
        <f t="shared" si="5"/>
        <v>0</v>
      </c>
      <c r="D788" s="122">
        <f t="shared" si="6"/>
        <v>0</v>
      </c>
      <c r="E788" s="122">
        <f t="shared" si="2"/>
        <v>609</v>
      </c>
      <c r="F788" s="135">
        <v>262.0</v>
      </c>
      <c r="H788" s="135">
        <v>262.0</v>
      </c>
      <c r="I788" s="135">
        <v>262.0</v>
      </c>
      <c r="J788" s="135">
        <v>262.0</v>
      </c>
      <c r="L788" s="175" t="s">
        <v>22716</v>
      </c>
      <c r="M788" s="175" t="s">
        <v>1196</v>
      </c>
      <c r="N788" s="169" t="s">
        <v>22717</v>
      </c>
      <c r="O788" s="123" t="s">
        <v>22718</v>
      </c>
      <c r="P788" s="138" t="s">
        <v>22719</v>
      </c>
      <c r="Q788" s="138" t="s">
        <v>22720</v>
      </c>
      <c r="R788" s="138" t="s">
        <v>22721</v>
      </c>
      <c r="S788" s="138" t="s">
        <v>22722</v>
      </c>
      <c r="T788" s="138" t="s">
        <v>22723</v>
      </c>
      <c r="U788" s="138" t="s">
        <v>22724</v>
      </c>
      <c r="V788" s="138" t="s">
        <v>22724</v>
      </c>
      <c r="W788" s="138" t="s">
        <v>22725</v>
      </c>
      <c r="X788" s="138" t="s">
        <v>22726</v>
      </c>
      <c r="Y788" s="138" t="s">
        <v>22727</v>
      </c>
      <c r="Z788" s="138" t="s">
        <v>22728</v>
      </c>
      <c r="AA788" s="128" t="s">
        <v>22729</v>
      </c>
      <c r="AB788" s="379">
        <v>2.2430555555555554</v>
      </c>
      <c r="AC788" s="128" t="s">
        <v>22730</v>
      </c>
      <c r="AD788" s="415">
        <v>2.167361111111111</v>
      </c>
      <c r="AE788" s="134" t="s">
        <v>22731</v>
      </c>
      <c r="AF788" s="379">
        <v>2.071527777777778</v>
      </c>
      <c r="AG788" s="134" t="s">
        <v>22732</v>
      </c>
      <c r="AH788" s="128" t="s">
        <v>22733</v>
      </c>
      <c r="AI788" s="138" t="s">
        <v>22496</v>
      </c>
      <c r="AJ788" s="393">
        <v>1.6666666666666667</v>
      </c>
      <c r="AK788" s="474">
        <v>0.047893518518518516</v>
      </c>
      <c r="AL788" s="379">
        <v>1.9479166666666667</v>
      </c>
      <c r="AM788" s="128" t="s">
        <v>22734</v>
      </c>
      <c r="AN788" s="134" t="s">
        <v>22735</v>
      </c>
      <c r="AO788" s="134" t="s">
        <v>22736</v>
      </c>
      <c r="AP788" s="416">
        <v>1.6597222222222223</v>
      </c>
      <c r="AQ788" s="416">
        <v>1.6340277777777779</v>
      </c>
      <c r="AR788" s="128" t="s">
        <v>22737</v>
      </c>
      <c r="AS788" s="379">
        <v>1.8777777777777778</v>
      </c>
      <c r="AT788" s="134" t="s">
        <v>22738</v>
      </c>
      <c r="AU788" s="416">
        <v>2.2118055555555554</v>
      </c>
      <c r="AV788" s="128" t="s">
        <v>3920</v>
      </c>
      <c r="AW788" s="379">
        <v>1.9673611111111111</v>
      </c>
      <c r="AX788" s="379">
        <v>1.707638888888889</v>
      </c>
      <c r="AY788" s="416">
        <v>1.176388888888889</v>
      </c>
      <c r="BA788" s="128" t="s">
        <v>22739</v>
      </c>
      <c r="BB788" s="134" t="s">
        <v>22740</v>
      </c>
      <c r="BC788" s="141" t="s">
        <v>22741</v>
      </c>
      <c r="BD788" s="128" t="s">
        <v>1928</v>
      </c>
      <c r="BE788" s="416">
        <v>1.8256944444444445</v>
      </c>
      <c r="BF788" s="141"/>
      <c r="BG788" s="141"/>
      <c r="BH788" s="141"/>
    </row>
    <row r="789">
      <c r="A789" s="122">
        <f t="shared" si="3"/>
        <v>0</v>
      </c>
      <c r="B789" s="122">
        <f t="shared" si="4"/>
        <v>0</v>
      </c>
      <c r="C789" s="122">
        <f t="shared" si="5"/>
        <v>0</v>
      </c>
      <c r="D789" s="122">
        <f t="shared" si="6"/>
        <v>0</v>
      </c>
      <c r="E789" s="122">
        <f t="shared" si="2"/>
        <v>266</v>
      </c>
      <c r="F789" s="135" t="s">
        <v>22742</v>
      </c>
      <c r="H789" s="135" t="s">
        <v>22743</v>
      </c>
      <c r="I789" s="135" t="s">
        <v>22744</v>
      </c>
      <c r="J789" s="135" t="s">
        <v>22745</v>
      </c>
      <c r="L789" s="175" t="s">
        <v>22746</v>
      </c>
      <c r="M789" s="175" t="s">
        <v>22747</v>
      </c>
      <c r="N789" s="169" t="s">
        <v>22748</v>
      </c>
      <c r="O789" s="123" t="s">
        <v>22749</v>
      </c>
      <c r="P789" s="391">
        <v>1.7666666666666666</v>
      </c>
      <c r="Q789" s="391">
        <v>1.7034722222222223</v>
      </c>
      <c r="R789" s="391">
        <v>1.7375</v>
      </c>
      <c r="S789" s="391">
        <v>2.238888888888889</v>
      </c>
      <c r="T789" s="391">
        <v>2.3319444444444444</v>
      </c>
      <c r="U789" s="391">
        <v>2.2</v>
      </c>
      <c r="V789" s="391">
        <v>2.2</v>
      </c>
      <c r="W789" s="391">
        <v>1.3277777777777777</v>
      </c>
      <c r="X789" s="391">
        <v>2.329861111111111</v>
      </c>
      <c r="Y789" s="391">
        <v>2.2131944444444445</v>
      </c>
      <c r="Z789" s="391">
        <v>1.575</v>
      </c>
      <c r="AA789" s="393">
        <v>2.3125</v>
      </c>
      <c r="AB789" s="134" t="s">
        <v>22750</v>
      </c>
      <c r="AC789" s="416">
        <v>2.027083333333333</v>
      </c>
      <c r="AD789" s="147" t="s">
        <v>22751</v>
      </c>
      <c r="AE789" s="379">
        <v>2.4430555555555555</v>
      </c>
      <c r="AF789" s="134" t="s">
        <v>22752</v>
      </c>
      <c r="AG789" s="379">
        <v>2.027083333333333</v>
      </c>
      <c r="AH789" s="416">
        <v>2.223611111111111</v>
      </c>
      <c r="AI789" s="391">
        <v>2.1847222222222222</v>
      </c>
      <c r="AJ789" s="128" t="s">
        <v>22753</v>
      </c>
      <c r="AK789" s="134" t="s">
        <v>22754</v>
      </c>
      <c r="AL789" s="134" t="s">
        <v>22755</v>
      </c>
      <c r="AM789" s="140">
        <v>0.4895833333333333</v>
      </c>
      <c r="AN789" s="379">
        <v>1.0138888888888888</v>
      </c>
      <c r="AO789" s="379">
        <v>1.9395833333333334</v>
      </c>
      <c r="AP789" s="128" t="s">
        <v>22756</v>
      </c>
      <c r="AQ789" s="128" t="s">
        <v>923</v>
      </c>
      <c r="AR789" s="416">
        <v>1.9944444444444445</v>
      </c>
      <c r="AS789" s="134" t="s">
        <v>22757</v>
      </c>
      <c r="AT789" s="379">
        <v>2.046527777777778</v>
      </c>
      <c r="AU789" s="128" t="s">
        <v>22758</v>
      </c>
      <c r="AV789" s="393">
        <v>1.8680555555555556</v>
      </c>
      <c r="AW789" s="134" t="s">
        <v>22759</v>
      </c>
      <c r="AX789" s="134" t="s">
        <v>22760</v>
      </c>
      <c r="AY789" s="128" t="s">
        <v>22294</v>
      </c>
      <c r="BA789" s="416">
        <v>1.4673611111111111</v>
      </c>
      <c r="BB789" s="379">
        <v>1.5333333333333334</v>
      </c>
      <c r="BC789" s="422">
        <v>1.6715277777777777</v>
      </c>
      <c r="BD789" s="140">
        <v>0.2604166666666667</v>
      </c>
      <c r="BE789" s="128" t="s">
        <v>22761</v>
      </c>
      <c r="BF789" s="422"/>
      <c r="BG789" s="422"/>
      <c r="BH789" s="422"/>
    </row>
    <row r="790">
      <c r="A790" s="122">
        <f t="shared" si="3"/>
        <v>0</v>
      </c>
      <c r="B790" s="122">
        <f t="shared" si="4"/>
        <v>0</v>
      </c>
      <c r="C790" s="122">
        <f t="shared" si="5"/>
        <v>0</v>
      </c>
      <c r="D790" s="122">
        <f t="shared" si="6"/>
        <v>0</v>
      </c>
      <c r="E790" s="122">
        <f t="shared" si="2"/>
        <v>625</v>
      </c>
      <c r="F790" s="135" t="s">
        <v>22762</v>
      </c>
      <c r="H790" s="135" t="s">
        <v>22763</v>
      </c>
      <c r="I790" s="135" t="s">
        <v>22764</v>
      </c>
      <c r="J790" s="135" t="s">
        <v>7329</v>
      </c>
      <c r="L790" s="175" t="s">
        <v>22765</v>
      </c>
      <c r="M790" s="175" t="s">
        <v>22766</v>
      </c>
      <c r="N790" s="169" t="s">
        <v>22767</v>
      </c>
      <c r="O790" s="123" t="s">
        <v>22768</v>
      </c>
      <c r="P790" s="138" t="s">
        <v>22769</v>
      </c>
      <c r="Q790" s="138" t="s">
        <v>22770</v>
      </c>
      <c r="R790" s="138" t="s">
        <v>22771</v>
      </c>
      <c r="S790" s="138" t="s">
        <v>22772</v>
      </c>
      <c r="T790" s="138" t="s">
        <v>22773</v>
      </c>
      <c r="U790" s="138" t="s">
        <v>22774</v>
      </c>
      <c r="V790" s="138" t="s">
        <v>22774</v>
      </c>
      <c r="W790" s="138" t="s">
        <v>22775</v>
      </c>
      <c r="X790" s="138" t="s">
        <v>1055</v>
      </c>
      <c r="Y790" s="138" t="s">
        <v>22776</v>
      </c>
      <c r="Z790" s="138" t="s">
        <v>22777</v>
      </c>
      <c r="AA790" s="401">
        <v>2.3180555555555555</v>
      </c>
      <c r="AB790" s="379">
        <v>2.247916666666667</v>
      </c>
      <c r="AC790" s="128" t="s">
        <v>22778</v>
      </c>
      <c r="AD790" s="415">
        <v>2.1743055555555557</v>
      </c>
      <c r="AE790" s="134" t="s">
        <v>22779</v>
      </c>
      <c r="AF790" s="379">
        <v>2.0770833333333334</v>
      </c>
      <c r="AG790" s="134" t="s">
        <v>22780</v>
      </c>
      <c r="AH790" s="128" t="s">
        <v>22781</v>
      </c>
      <c r="AI790" s="138" t="s">
        <v>22542</v>
      </c>
      <c r="AJ790" s="393">
        <v>1.6680555555555556</v>
      </c>
      <c r="AK790" s="474">
        <v>0.047997685185185185</v>
      </c>
      <c r="AL790" s="379">
        <v>1.9527777777777777</v>
      </c>
      <c r="AM790" s="128" t="s">
        <v>22782</v>
      </c>
      <c r="AN790" s="134" t="s">
        <v>6370</v>
      </c>
      <c r="AO790" s="134" t="s">
        <v>22783</v>
      </c>
      <c r="AP790" s="416">
        <v>1.6680555555555556</v>
      </c>
      <c r="AQ790" s="416">
        <v>1.6375</v>
      </c>
      <c r="AR790" s="128" t="s">
        <v>22784</v>
      </c>
      <c r="AS790" s="379">
        <v>1.8805555555555555</v>
      </c>
      <c r="AT790" s="134" t="s">
        <v>22785</v>
      </c>
      <c r="AU790" s="416">
        <v>2.220138888888889</v>
      </c>
      <c r="AV790" s="128" t="s">
        <v>22786</v>
      </c>
      <c r="AW790" s="379">
        <v>1.9694444444444446</v>
      </c>
      <c r="AX790" s="379">
        <v>1.7104166666666667</v>
      </c>
      <c r="AY790" s="416">
        <v>1.1854166666666666</v>
      </c>
      <c r="BA790" s="128" t="s">
        <v>22787</v>
      </c>
      <c r="BB790" s="134" t="s">
        <v>22788</v>
      </c>
      <c r="BC790" s="141" t="s">
        <v>22789</v>
      </c>
      <c r="BD790" s="128" t="s">
        <v>1990</v>
      </c>
      <c r="BE790" s="416">
        <v>1.8263888888888888</v>
      </c>
      <c r="BF790" s="141"/>
      <c r="BG790" s="141"/>
      <c r="BH790" s="141"/>
    </row>
    <row r="791">
      <c r="A791" s="122">
        <f t="shared" si="3"/>
        <v>0</v>
      </c>
      <c r="B791" s="122">
        <f t="shared" si="4"/>
        <v>0</v>
      </c>
      <c r="C791" s="122">
        <f t="shared" si="5"/>
        <v>0</v>
      </c>
      <c r="D791" s="122">
        <f t="shared" si="6"/>
        <v>0</v>
      </c>
      <c r="E791" s="122">
        <f t="shared" si="2"/>
        <v>253</v>
      </c>
      <c r="F791" s="135">
        <v>263.0</v>
      </c>
      <c r="H791" s="135">
        <v>263.0</v>
      </c>
      <c r="I791" s="135">
        <v>263.0</v>
      </c>
      <c r="J791" s="135">
        <v>263.0</v>
      </c>
      <c r="L791" s="175" t="s">
        <v>22790</v>
      </c>
      <c r="M791" s="175" t="s">
        <v>615</v>
      </c>
      <c r="N791" s="169" t="s">
        <v>1196</v>
      </c>
      <c r="O791" s="123" t="s">
        <v>22791</v>
      </c>
      <c r="P791" s="391">
        <v>1.7694444444444444</v>
      </c>
      <c r="Q791" s="391">
        <v>1.7083333333333333</v>
      </c>
      <c r="R791" s="391">
        <v>1.7416666666666667</v>
      </c>
      <c r="S791" s="391">
        <v>2.2416666666666667</v>
      </c>
      <c r="T791" s="391">
        <v>2.334722222222222</v>
      </c>
      <c r="U791" s="391">
        <v>2.214583333333333</v>
      </c>
      <c r="V791" s="391">
        <v>2.214583333333333</v>
      </c>
      <c r="W791" s="391">
        <v>1.3305555555555555</v>
      </c>
      <c r="X791" s="391">
        <v>2.3368055555555554</v>
      </c>
      <c r="Y791" s="391">
        <v>2.2222222222222223</v>
      </c>
      <c r="Z791" s="391">
        <v>1.5791666666666666</v>
      </c>
      <c r="AA791" s="401">
        <v>2.3222222222222224</v>
      </c>
      <c r="AB791" s="134" t="s">
        <v>22792</v>
      </c>
      <c r="AC791" s="416">
        <v>2.0305555555555554</v>
      </c>
      <c r="AD791" s="147" t="s">
        <v>22793</v>
      </c>
      <c r="AE791" s="379">
        <v>2.4479166666666665</v>
      </c>
      <c r="AF791" s="134" t="s">
        <v>22794</v>
      </c>
      <c r="AG791" s="379">
        <v>2.03125</v>
      </c>
      <c r="AH791" s="416">
        <v>2.2291666666666665</v>
      </c>
      <c r="AI791" s="391">
        <v>2.1909722222222223</v>
      </c>
      <c r="AJ791" s="128" t="s">
        <v>22795</v>
      </c>
      <c r="AK791" s="134" t="s">
        <v>22796</v>
      </c>
      <c r="AL791" s="134" t="s">
        <v>22797</v>
      </c>
      <c r="AM791" s="140">
        <v>0.49930555555555556</v>
      </c>
      <c r="AN791" s="379">
        <v>1.020138888888889</v>
      </c>
      <c r="AO791" s="379">
        <v>1.94375</v>
      </c>
      <c r="AP791" s="128" t="s">
        <v>22798</v>
      </c>
      <c r="AQ791" s="128" t="s">
        <v>22799</v>
      </c>
      <c r="AR791" s="416">
        <v>2.0083333333333333</v>
      </c>
      <c r="AS791" s="134" t="s">
        <v>22800</v>
      </c>
      <c r="AT791" s="379">
        <v>2.058333333333333</v>
      </c>
      <c r="AU791" s="128" t="s">
        <v>22801</v>
      </c>
      <c r="AV791" s="393">
        <v>1.8701388888888888</v>
      </c>
      <c r="AW791" s="134" t="s">
        <v>8424</v>
      </c>
      <c r="AX791" s="134" t="s">
        <v>13360</v>
      </c>
      <c r="AY791" s="128" t="s">
        <v>22802</v>
      </c>
      <c r="BA791" s="416">
        <v>1.4743055555555555</v>
      </c>
      <c r="BB791" s="379">
        <v>1.5368055555555555</v>
      </c>
      <c r="BC791" s="422">
        <v>1.6819444444444445</v>
      </c>
      <c r="BD791" s="140">
        <v>0.2625</v>
      </c>
      <c r="BE791" s="128" t="s">
        <v>22803</v>
      </c>
      <c r="BF791" s="422"/>
      <c r="BG791" s="422"/>
      <c r="BH791" s="422"/>
    </row>
    <row r="792">
      <c r="A792" s="122">
        <f t="shared" si="3"/>
        <v>0</v>
      </c>
      <c r="B792" s="122">
        <f t="shared" si="4"/>
        <v>0</v>
      </c>
      <c r="C792" s="122">
        <f t="shared" si="5"/>
        <v>0</v>
      </c>
      <c r="D792" s="122">
        <f t="shared" si="6"/>
        <v>0</v>
      </c>
      <c r="E792" s="122">
        <f t="shared" si="2"/>
        <v>533</v>
      </c>
      <c r="F792" s="135" t="s">
        <v>22804</v>
      </c>
      <c r="H792" s="135" t="s">
        <v>22805</v>
      </c>
      <c r="I792" s="135" t="s">
        <v>22806</v>
      </c>
      <c r="J792" s="135" t="s">
        <v>22807</v>
      </c>
      <c r="L792" s="175" t="s">
        <v>22808</v>
      </c>
      <c r="M792" s="175" t="s">
        <v>22809</v>
      </c>
      <c r="N792" s="169" t="s">
        <v>22810</v>
      </c>
      <c r="O792" s="123" t="s">
        <v>615</v>
      </c>
      <c r="P792" s="138" t="s">
        <v>22811</v>
      </c>
      <c r="Q792" s="138" t="s">
        <v>7311</v>
      </c>
      <c r="R792" s="138" t="s">
        <v>22812</v>
      </c>
      <c r="S792" s="138" t="s">
        <v>22813</v>
      </c>
      <c r="T792" s="138" t="s">
        <v>22814</v>
      </c>
      <c r="U792" s="138" t="s">
        <v>22815</v>
      </c>
      <c r="V792" s="138" t="s">
        <v>22815</v>
      </c>
      <c r="W792" s="138" t="s">
        <v>22816</v>
      </c>
      <c r="X792" s="138" t="s">
        <v>22817</v>
      </c>
      <c r="Y792" s="138" t="s">
        <v>22818</v>
      </c>
      <c r="Z792" s="138" t="s">
        <v>22819</v>
      </c>
      <c r="AA792" s="401">
        <v>2.3256944444444443</v>
      </c>
      <c r="AB792" s="379">
        <v>2.251388888888889</v>
      </c>
      <c r="AC792" s="128" t="s">
        <v>22820</v>
      </c>
      <c r="AD792" s="415">
        <v>2.1791666666666667</v>
      </c>
      <c r="AE792" s="134" t="s">
        <v>22821</v>
      </c>
      <c r="AF792" s="379">
        <v>2.0819444444444444</v>
      </c>
      <c r="AG792" s="134" t="s">
        <v>22822</v>
      </c>
      <c r="AH792" s="128" t="s">
        <v>18138</v>
      </c>
      <c r="AI792" s="138" t="s">
        <v>22589</v>
      </c>
      <c r="AJ792" s="393">
        <v>1.6715277777777777</v>
      </c>
      <c r="AK792" s="474">
        <v>0.048067129629629626</v>
      </c>
      <c r="AL792" s="379">
        <v>1.9555555555555555</v>
      </c>
      <c r="AM792" s="128" t="s">
        <v>22823</v>
      </c>
      <c r="AN792" s="134" t="s">
        <v>22824</v>
      </c>
      <c r="AO792" s="134" t="s">
        <v>22825</v>
      </c>
      <c r="AP792" s="416">
        <v>1.6805555555555556</v>
      </c>
      <c r="AQ792" s="416">
        <v>1.6388888888888888</v>
      </c>
      <c r="AR792" s="128" t="s">
        <v>22826</v>
      </c>
      <c r="AS792" s="379">
        <v>1.8847222222222222</v>
      </c>
      <c r="AT792" s="134" t="s">
        <v>4398</v>
      </c>
      <c r="AU792" s="416">
        <v>2.2263888888888888</v>
      </c>
      <c r="AV792" s="128" t="s">
        <v>22827</v>
      </c>
      <c r="AW792" s="379">
        <v>1.975</v>
      </c>
      <c r="AX792" s="379">
        <v>1.7138888888888888</v>
      </c>
      <c r="AY792" s="416">
        <v>1.1861111111111111</v>
      </c>
      <c r="BA792" s="128" t="s">
        <v>862</v>
      </c>
      <c r="BB792" s="134" t="s">
        <v>22828</v>
      </c>
      <c r="BC792" s="141" t="s">
        <v>863</v>
      </c>
      <c r="BD792" s="128" t="s">
        <v>2053</v>
      </c>
      <c r="BE792" s="416">
        <v>1.8291666666666666</v>
      </c>
      <c r="BF792" s="141"/>
      <c r="BG792" s="141"/>
      <c r="BH792" s="141"/>
    </row>
    <row r="793">
      <c r="A793" s="122">
        <f t="shared" si="3"/>
        <v>0</v>
      </c>
      <c r="B793" s="122">
        <f t="shared" si="4"/>
        <v>0</v>
      </c>
      <c r="C793" s="122">
        <f t="shared" si="5"/>
        <v>0</v>
      </c>
      <c r="D793" s="122">
        <f t="shared" si="6"/>
        <v>0</v>
      </c>
      <c r="E793" s="122">
        <f t="shared" si="2"/>
        <v>425</v>
      </c>
      <c r="F793" s="135" t="s">
        <v>22829</v>
      </c>
      <c r="H793" s="135" t="s">
        <v>9601</v>
      </c>
      <c r="I793" s="135" t="s">
        <v>22830</v>
      </c>
      <c r="J793" s="135" t="s">
        <v>22831</v>
      </c>
      <c r="L793" s="175" t="s">
        <v>22832</v>
      </c>
      <c r="M793" s="175" t="s">
        <v>22833</v>
      </c>
      <c r="N793" s="169" t="s">
        <v>22834</v>
      </c>
      <c r="O793" s="123" t="s">
        <v>22835</v>
      </c>
      <c r="P793" s="391">
        <v>1.7729166666666667</v>
      </c>
      <c r="Q793" s="391">
        <v>1.7131944444444445</v>
      </c>
      <c r="R793" s="391">
        <v>1.7430555555555556</v>
      </c>
      <c r="S793" s="391">
        <v>2.25</v>
      </c>
      <c r="T793" s="391">
        <v>2.3368055555555554</v>
      </c>
      <c r="U793" s="391">
        <v>2.2222222222222223</v>
      </c>
      <c r="V793" s="391">
        <v>2.2222222222222223</v>
      </c>
      <c r="W793" s="391">
        <v>1.3354166666666667</v>
      </c>
      <c r="X793" s="391">
        <v>2.338888888888889</v>
      </c>
      <c r="Y793" s="391">
        <v>2.234722222222222</v>
      </c>
      <c r="Z793" s="391">
        <v>1.5833333333333333</v>
      </c>
      <c r="AA793" s="128" t="s">
        <v>22836</v>
      </c>
      <c r="AB793" s="134" t="s">
        <v>22837</v>
      </c>
      <c r="AC793" s="416">
        <v>2.0347222222222223</v>
      </c>
      <c r="AD793" s="147" t="s">
        <v>22838</v>
      </c>
      <c r="AE793" s="379">
        <v>2.451388888888889</v>
      </c>
      <c r="AF793" s="134" t="s">
        <v>22839</v>
      </c>
      <c r="AG793" s="379">
        <v>2.036111111111111</v>
      </c>
      <c r="AH793" s="416">
        <v>2.2402777777777776</v>
      </c>
      <c r="AI793" s="391">
        <v>2.2</v>
      </c>
      <c r="AJ793" s="128" t="s">
        <v>22840</v>
      </c>
      <c r="AK793" s="134" t="s">
        <v>22841</v>
      </c>
      <c r="AL793" s="134" t="s">
        <v>22842</v>
      </c>
      <c r="AM793" s="140">
        <v>0.5034722222222222</v>
      </c>
      <c r="AN793" s="379">
        <v>1.0208333333333333</v>
      </c>
      <c r="AO793" s="379">
        <v>1.9534722222222223</v>
      </c>
      <c r="AP793" s="128" t="s">
        <v>22843</v>
      </c>
      <c r="AQ793" s="128" t="s">
        <v>22844</v>
      </c>
      <c r="AR793" s="416">
        <v>2.015277777777778</v>
      </c>
      <c r="AS793" s="134" t="s">
        <v>22845</v>
      </c>
      <c r="AT793" s="379">
        <v>2.0618055555555554</v>
      </c>
      <c r="AU793" s="128" t="s">
        <v>22846</v>
      </c>
      <c r="AV793" s="393">
        <v>1.8722222222222222</v>
      </c>
      <c r="AW793" s="134" t="s">
        <v>22847</v>
      </c>
      <c r="AX793" s="134" t="s">
        <v>22848</v>
      </c>
      <c r="AY793" s="128" t="s">
        <v>22849</v>
      </c>
      <c r="BA793" s="416">
        <v>1.475</v>
      </c>
      <c r="BB793" s="379">
        <v>1.538888888888889</v>
      </c>
      <c r="BC793" s="422">
        <v>1.6875</v>
      </c>
      <c r="BD793" s="140">
        <v>0.26805555555555555</v>
      </c>
      <c r="BE793" s="128" t="s">
        <v>22850</v>
      </c>
      <c r="BF793" s="422"/>
      <c r="BG793" s="422"/>
      <c r="BH793" s="422"/>
    </row>
    <row r="794">
      <c r="A794" s="122">
        <f t="shared" si="3"/>
        <v>0</v>
      </c>
      <c r="B794" s="122">
        <f t="shared" si="4"/>
        <v>0</v>
      </c>
      <c r="C794" s="122">
        <f t="shared" si="5"/>
        <v>0</v>
      </c>
      <c r="D794" s="122">
        <f t="shared" si="6"/>
        <v>0</v>
      </c>
      <c r="E794" s="122">
        <f t="shared" si="2"/>
        <v>517</v>
      </c>
      <c r="F794" s="135">
        <v>264.0</v>
      </c>
      <c r="H794" s="135">
        <v>264.0</v>
      </c>
      <c r="I794" s="135">
        <v>264.0</v>
      </c>
      <c r="J794" s="135">
        <v>264.0</v>
      </c>
      <c r="L794" s="175" t="s">
        <v>22851</v>
      </c>
      <c r="M794" s="175" t="s">
        <v>22852</v>
      </c>
      <c r="N794" s="169" t="s">
        <v>615</v>
      </c>
      <c r="O794" s="123" t="s">
        <v>22853</v>
      </c>
      <c r="P794" s="138" t="s">
        <v>22854</v>
      </c>
      <c r="Q794" s="138" t="s">
        <v>1969</v>
      </c>
      <c r="R794" s="138" t="s">
        <v>22855</v>
      </c>
      <c r="S794" s="138" t="s">
        <v>22856</v>
      </c>
      <c r="T794" s="138" t="s">
        <v>22857</v>
      </c>
      <c r="U794" s="138" t="s">
        <v>22858</v>
      </c>
      <c r="V794" s="138" t="s">
        <v>22858</v>
      </c>
      <c r="W794" s="138" t="s">
        <v>22859</v>
      </c>
      <c r="X794" s="138" t="s">
        <v>22860</v>
      </c>
      <c r="Y794" s="138" t="s">
        <v>22861</v>
      </c>
      <c r="Z794" s="138" t="s">
        <v>22862</v>
      </c>
      <c r="AA794" s="393">
        <v>2.329861111111111</v>
      </c>
      <c r="AB794" s="379">
        <v>2.2534722222222223</v>
      </c>
      <c r="AC794" s="128" t="s">
        <v>22863</v>
      </c>
      <c r="AD794" s="415">
        <v>2.1881944444444446</v>
      </c>
      <c r="AE794" s="134" t="s">
        <v>22864</v>
      </c>
      <c r="AF794" s="379">
        <v>2.0861111111111112</v>
      </c>
      <c r="AG794" s="134" t="s">
        <v>22865</v>
      </c>
      <c r="AH794" s="128" t="s">
        <v>22866</v>
      </c>
      <c r="AI794" s="138" t="s">
        <v>22639</v>
      </c>
      <c r="AJ794" s="393">
        <v>1.6770833333333333</v>
      </c>
      <c r="AK794" s="474">
        <v>0.048101851851851854</v>
      </c>
      <c r="AL794" s="379">
        <v>1.957638888888889</v>
      </c>
      <c r="AM794" s="128" t="s">
        <v>22867</v>
      </c>
      <c r="AN794" s="134" t="s">
        <v>22868</v>
      </c>
      <c r="AO794" s="134" t="s">
        <v>22869</v>
      </c>
      <c r="AP794" s="416">
        <v>1.6847222222222222</v>
      </c>
      <c r="AQ794" s="416">
        <v>1.64375</v>
      </c>
      <c r="AR794" s="128" t="s">
        <v>22870</v>
      </c>
      <c r="AS794" s="379">
        <v>1.8902777777777777</v>
      </c>
      <c r="AT794" s="134" t="s">
        <v>22871</v>
      </c>
      <c r="AU794" s="416">
        <v>2.2305555555555556</v>
      </c>
      <c r="AV794" s="128" t="s">
        <v>1856</v>
      </c>
      <c r="AW794" s="379">
        <v>1.9770833333333333</v>
      </c>
      <c r="AX794" s="379">
        <v>1.7152777777777777</v>
      </c>
      <c r="AY794" s="416">
        <v>1.1895833333333334</v>
      </c>
      <c r="BA794" s="128" t="s">
        <v>22872</v>
      </c>
      <c r="BB794" s="134" t="s">
        <v>22873</v>
      </c>
      <c r="BC794" s="141" t="s">
        <v>22874</v>
      </c>
      <c r="BD794" s="128" t="s">
        <v>2108</v>
      </c>
      <c r="BE794" s="416">
        <v>1.83125</v>
      </c>
      <c r="BF794" s="141"/>
      <c r="BG794" s="141"/>
      <c r="BH794" s="141"/>
    </row>
    <row r="795">
      <c r="A795" s="122">
        <f t="shared" si="3"/>
        <v>0</v>
      </c>
      <c r="B795" s="122">
        <f t="shared" si="4"/>
        <v>0</v>
      </c>
      <c r="C795" s="122">
        <f t="shared" si="5"/>
        <v>0</v>
      </c>
      <c r="D795" s="122">
        <f t="shared" si="6"/>
        <v>0</v>
      </c>
      <c r="E795" s="122">
        <f t="shared" si="2"/>
        <v>337</v>
      </c>
      <c r="F795" s="135" t="s">
        <v>22875</v>
      </c>
      <c r="H795" s="135" t="s">
        <v>22876</v>
      </c>
      <c r="I795" s="135" t="s">
        <v>22877</v>
      </c>
      <c r="J795" s="135" t="s">
        <v>22878</v>
      </c>
      <c r="L795" s="175" t="s">
        <v>22879</v>
      </c>
      <c r="M795" s="175" t="s">
        <v>22880</v>
      </c>
      <c r="N795" s="169" t="s">
        <v>22881</v>
      </c>
      <c r="O795" s="123" t="s">
        <v>22882</v>
      </c>
      <c r="P795" s="391">
        <v>1.7798611111111111</v>
      </c>
      <c r="Q795" s="391">
        <v>1.7159722222222222</v>
      </c>
      <c r="R795" s="391">
        <v>1.7555555555555555</v>
      </c>
      <c r="S795" s="391">
        <v>2.254861111111111</v>
      </c>
      <c r="T795" s="391">
        <v>2.3375</v>
      </c>
      <c r="U795" s="391">
        <v>2.232638888888889</v>
      </c>
      <c r="V795" s="391">
        <v>2.232638888888889</v>
      </c>
      <c r="W795" s="391">
        <v>1.3402777777777777</v>
      </c>
      <c r="X795" s="391">
        <v>2.348611111111111</v>
      </c>
      <c r="Y795" s="391">
        <v>2.2423611111111112</v>
      </c>
      <c r="Z795" s="391">
        <v>1.5881944444444445</v>
      </c>
      <c r="AA795" s="401">
        <v>2.3340277777777776</v>
      </c>
      <c r="AB795" s="134" t="s">
        <v>22883</v>
      </c>
      <c r="AC795" s="416">
        <v>2.0375</v>
      </c>
      <c r="AD795" s="147" t="s">
        <v>22884</v>
      </c>
      <c r="AE795" s="379">
        <v>2.454861111111111</v>
      </c>
      <c r="AF795" s="134" t="s">
        <v>22885</v>
      </c>
      <c r="AG795" s="379">
        <v>2.0388888888888888</v>
      </c>
      <c r="AH795" s="416">
        <v>2.2416666666666667</v>
      </c>
      <c r="AI795" s="391">
        <v>2.2090277777777776</v>
      </c>
      <c r="AJ795" s="128" t="s">
        <v>22886</v>
      </c>
      <c r="AK795" s="134" t="s">
        <v>22887</v>
      </c>
      <c r="AL795" s="134" t="s">
        <v>22888</v>
      </c>
      <c r="AM795" s="140">
        <v>0.5097222222222222</v>
      </c>
      <c r="AN795" s="379">
        <v>1.0298611111111111</v>
      </c>
      <c r="AO795" s="379">
        <v>1.961111111111111</v>
      </c>
      <c r="AP795" s="128" t="s">
        <v>22889</v>
      </c>
      <c r="AQ795" s="128" t="s">
        <v>22890</v>
      </c>
      <c r="AR795" s="416">
        <v>2.020138888888889</v>
      </c>
      <c r="AS795" s="134" t="s">
        <v>22891</v>
      </c>
      <c r="AT795" s="379">
        <v>2.064583333333333</v>
      </c>
      <c r="AU795" s="128" t="s">
        <v>22892</v>
      </c>
      <c r="AV795" s="393">
        <v>1.8756944444444446</v>
      </c>
      <c r="AW795" s="134" t="s">
        <v>22893</v>
      </c>
      <c r="AX795" s="134" t="s">
        <v>22894</v>
      </c>
      <c r="AY795" s="128" t="s">
        <v>22895</v>
      </c>
      <c r="BA795" s="416">
        <v>1.476388888888889</v>
      </c>
      <c r="BB795" s="379">
        <v>1.5416666666666667</v>
      </c>
      <c r="BC795" s="422">
        <v>1.6881944444444446</v>
      </c>
      <c r="BD795" s="140">
        <v>0.26875</v>
      </c>
      <c r="BE795" s="128" t="s">
        <v>22896</v>
      </c>
      <c r="BF795" s="422"/>
      <c r="BG795" s="422"/>
      <c r="BH795" s="422"/>
    </row>
    <row r="796">
      <c r="A796" s="122">
        <f t="shared" si="3"/>
        <v>0</v>
      </c>
      <c r="B796" s="122">
        <f t="shared" si="4"/>
        <v>0</v>
      </c>
      <c r="C796" s="122">
        <f t="shared" si="5"/>
        <v>0</v>
      </c>
      <c r="D796" s="122">
        <f t="shared" si="6"/>
        <v>0</v>
      </c>
      <c r="E796" s="122">
        <f t="shared" si="2"/>
        <v>650</v>
      </c>
      <c r="F796" s="135" t="s">
        <v>22897</v>
      </c>
      <c r="H796" s="135" t="s">
        <v>15075</v>
      </c>
      <c r="I796" s="135" t="s">
        <v>22898</v>
      </c>
      <c r="J796" s="135" t="s">
        <v>22899</v>
      </c>
      <c r="L796" s="175" t="s">
        <v>22900</v>
      </c>
      <c r="M796" s="175" t="s">
        <v>22901</v>
      </c>
      <c r="N796" s="169" t="s">
        <v>1196</v>
      </c>
      <c r="O796" s="123" t="s">
        <v>22902</v>
      </c>
      <c r="P796" s="138" t="s">
        <v>22903</v>
      </c>
      <c r="Q796" s="138" t="s">
        <v>22904</v>
      </c>
      <c r="R796" s="138" t="s">
        <v>22905</v>
      </c>
      <c r="S796" s="138" t="s">
        <v>876</v>
      </c>
      <c r="T796" s="138" t="s">
        <v>22906</v>
      </c>
      <c r="U796" s="138" t="s">
        <v>22907</v>
      </c>
      <c r="V796" s="138" t="s">
        <v>22907</v>
      </c>
      <c r="W796" s="138" t="s">
        <v>22908</v>
      </c>
      <c r="X796" s="138" t="s">
        <v>22909</v>
      </c>
      <c r="Y796" s="138" t="s">
        <v>22910</v>
      </c>
      <c r="Z796" s="138" t="s">
        <v>22911</v>
      </c>
      <c r="AA796" s="401">
        <v>2.3381944444444445</v>
      </c>
      <c r="AB796" s="379">
        <v>2.2625</v>
      </c>
      <c r="AC796" s="128" t="s">
        <v>22912</v>
      </c>
      <c r="AD796" s="415">
        <v>2.1972222222222224</v>
      </c>
      <c r="AE796" s="134" t="s">
        <v>22913</v>
      </c>
      <c r="AF796" s="379">
        <v>2.091666666666667</v>
      </c>
      <c r="AG796" s="134" t="s">
        <v>22914</v>
      </c>
      <c r="AH796" s="128" t="s">
        <v>22915</v>
      </c>
      <c r="AI796" s="138" t="s">
        <v>22686</v>
      </c>
      <c r="AJ796" s="393">
        <v>1.6902777777777778</v>
      </c>
      <c r="AK796" s="474">
        <v>0.048240740740740744</v>
      </c>
      <c r="AL796" s="379">
        <v>1.9618055555555556</v>
      </c>
      <c r="AM796" s="128" t="s">
        <v>22916</v>
      </c>
      <c r="AN796" s="134" t="s">
        <v>22917</v>
      </c>
      <c r="AO796" s="134" t="s">
        <v>22918</v>
      </c>
      <c r="AP796" s="416">
        <v>1.6861111111111111</v>
      </c>
      <c r="AQ796" s="416">
        <v>1.6465277777777778</v>
      </c>
      <c r="AR796" s="128" t="s">
        <v>22919</v>
      </c>
      <c r="AS796" s="379">
        <v>1.8923611111111112</v>
      </c>
      <c r="AT796" s="134" t="s">
        <v>22920</v>
      </c>
      <c r="AU796" s="416">
        <v>2.2402777777777776</v>
      </c>
      <c r="AV796" s="128" t="s">
        <v>22921</v>
      </c>
      <c r="AW796" s="379">
        <v>1.9819444444444445</v>
      </c>
      <c r="AX796" s="379">
        <v>1.7194444444444446</v>
      </c>
      <c r="AY796" s="416">
        <v>1.1909722222222223</v>
      </c>
      <c r="BA796" s="128" t="s">
        <v>22922</v>
      </c>
      <c r="BB796" s="134" t="s">
        <v>22923</v>
      </c>
      <c r="BC796" s="141" t="s">
        <v>22924</v>
      </c>
      <c r="BD796" s="128" t="s">
        <v>2193</v>
      </c>
      <c r="BE796" s="416">
        <v>1.8340277777777778</v>
      </c>
      <c r="BF796" s="141"/>
      <c r="BG796" s="141"/>
      <c r="BH796" s="141"/>
    </row>
    <row r="797">
      <c r="A797" s="122">
        <f t="shared" si="3"/>
        <v>0</v>
      </c>
      <c r="B797" s="122">
        <f t="shared" si="4"/>
        <v>0</v>
      </c>
      <c r="C797" s="122">
        <f t="shared" si="5"/>
        <v>0</v>
      </c>
      <c r="D797" s="122">
        <f t="shared" si="6"/>
        <v>0</v>
      </c>
      <c r="E797" s="122">
        <f t="shared" si="2"/>
        <v>341</v>
      </c>
      <c r="F797" s="135">
        <v>265.0</v>
      </c>
      <c r="H797" s="135">
        <v>265.0</v>
      </c>
      <c r="I797" s="135">
        <v>265.0</v>
      </c>
      <c r="J797" s="135">
        <v>265.0</v>
      </c>
      <c r="L797" s="175" t="s">
        <v>22925</v>
      </c>
      <c r="M797" s="175" t="s">
        <v>22926</v>
      </c>
      <c r="N797" s="169" t="s">
        <v>22927</v>
      </c>
      <c r="O797" s="123" t="s">
        <v>22928</v>
      </c>
      <c r="P797" s="391">
        <v>1.7909722222222222</v>
      </c>
      <c r="Q797" s="391">
        <v>1.7166666666666666</v>
      </c>
      <c r="R797" s="391">
        <v>1.761111111111111</v>
      </c>
      <c r="S797" s="391">
        <v>2.2694444444444444</v>
      </c>
      <c r="T797" s="391">
        <v>2.338888888888889</v>
      </c>
      <c r="U797" s="391">
        <v>2.234722222222222</v>
      </c>
      <c r="V797" s="391">
        <v>2.234722222222222</v>
      </c>
      <c r="W797" s="391">
        <v>1.34375</v>
      </c>
      <c r="X797" s="391">
        <v>2.357638888888889</v>
      </c>
      <c r="Y797" s="391">
        <v>2.25</v>
      </c>
      <c r="Z797" s="391">
        <v>1.5944444444444446</v>
      </c>
      <c r="AA797" s="128" t="s">
        <v>22929</v>
      </c>
      <c r="AB797" s="134" t="s">
        <v>22930</v>
      </c>
      <c r="AC797" s="416">
        <v>2.042361111111111</v>
      </c>
      <c r="AD797" s="147" t="s">
        <v>22931</v>
      </c>
      <c r="AE797" s="379">
        <v>2.4583333333333335</v>
      </c>
      <c r="AF797" s="134" t="s">
        <v>22932</v>
      </c>
      <c r="AG797" s="379">
        <v>2.042361111111111</v>
      </c>
      <c r="AH797" s="416">
        <v>2.245138888888889</v>
      </c>
      <c r="AI797" s="391">
        <v>2.216666666666667</v>
      </c>
      <c r="AJ797" s="128" t="s">
        <v>22933</v>
      </c>
      <c r="AK797" s="134" t="s">
        <v>22934</v>
      </c>
      <c r="AL797" s="134" t="s">
        <v>22935</v>
      </c>
      <c r="AM797" s="140">
        <v>0.5145833333333333</v>
      </c>
      <c r="AN797" s="379">
        <v>1.0381944444444444</v>
      </c>
      <c r="AO797" s="379">
        <v>1.9659722222222222</v>
      </c>
      <c r="AP797" s="128" t="s">
        <v>22936</v>
      </c>
      <c r="AQ797" s="128" t="s">
        <v>22937</v>
      </c>
      <c r="AR797" s="416">
        <v>2.0319444444444446</v>
      </c>
      <c r="AS797" s="134" t="s">
        <v>653</v>
      </c>
      <c r="AT797" s="379">
        <v>2.0680555555555555</v>
      </c>
      <c r="AU797" s="128" t="s">
        <v>22938</v>
      </c>
      <c r="AV797" s="393">
        <v>1.8777777777777778</v>
      </c>
      <c r="AW797" s="134" t="s">
        <v>10256</v>
      </c>
      <c r="AX797" s="134" t="s">
        <v>22939</v>
      </c>
      <c r="AY797" s="128" t="s">
        <v>22940</v>
      </c>
      <c r="BA797" s="416">
        <v>1.4791666666666667</v>
      </c>
      <c r="BB797" s="379">
        <v>1.54375</v>
      </c>
      <c r="BC797" s="422">
        <v>1.6909722222222223</v>
      </c>
      <c r="BD797" s="140">
        <v>0.27152777777777776</v>
      </c>
      <c r="BE797" s="128" t="s">
        <v>22941</v>
      </c>
      <c r="BF797" s="422"/>
      <c r="BG797" s="422"/>
      <c r="BH797" s="422"/>
    </row>
    <row r="798">
      <c r="A798" s="122">
        <f t="shared" si="3"/>
        <v>0</v>
      </c>
      <c r="B798" s="122">
        <f t="shared" si="4"/>
        <v>0</v>
      </c>
      <c r="C798" s="122">
        <f t="shared" si="5"/>
        <v>0</v>
      </c>
      <c r="D798" s="122">
        <f t="shared" si="6"/>
        <v>0</v>
      </c>
      <c r="E798" s="122">
        <f t="shared" si="2"/>
        <v>439</v>
      </c>
      <c r="F798" s="135" t="s">
        <v>22942</v>
      </c>
      <c r="H798" s="135" t="s">
        <v>22943</v>
      </c>
      <c r="I798" s="135" t="s">
        <v>22944</v>
      </c>
      <c r="J798" s="135" t="s">
        <v>22945</v>
      </c>
      <c r="L798" s="175" t="s">
        <v>22946</v>
      </c>
      <c r="M798" s="175" t="s">
        <v>22947</v>
      </c>
      <c r="N798" s="169" t="s">
        <v>615</v>
      </c>
      <c r="O798" s="123" t="s">
        <v>22948</v>
      </c>
      <c r="P798" s="138" t="s">
        <v>22949</v>
      </c>
      <c r="Q798" s="138" t="s">
        <v>22950</v>
      </c>
      <c r="R798" s="138" t="s">
        <v>22951</v>
      </c>
      <c r="S798" s="138" t="s">
        <v>22952</v>
      </c>
      <c r="T798" s="138" t="s">
        <v>22953</v>
      </c>
      <c r="U798" s="138" t="s">
        <v>22954</v>
      </c>
      <c r="V798" s="138" t="s">
        <v>22954</v>
      </c>
      <c r="W798" s="138" t="s">
        <v>22955</v>
      </c>
      <c r="X798" s="138" t="s">
        <v>22956</v>
      </c>
      <c r="Y798" s="138" t="s">
        <v>22957</v>
      </c>
      <c r="Z798" s="138" t="s">
        <v>22958</v>
      </c>
      <c r="AA798" s="393">
        <v>2.34375</v>
      </c>
      <c r="AB798" s="379">
        <v>2.267361111111111</v>
      </c>
      <c r="AC798" s="128" t="s">
        <v>22959</v>
      </c>
      <c r="AD798" s="415">
        <v>2.202777777777778</v>
      </c>
      <c r="AE798" s="134" t="s">
        <v>22960</v>
      </c>
      <c r="AF798" s="379">
        <v>2.0944444444444446</v>
      </c>
      <c r="AG798" s="134" t="s">
        <v>22961</v>
      </c>
      <c r="AH798" s="128" t="s">
        <v>22962</v>
      </c>
      <c r="AI798" s="138" t="s">
        <v>22733</v>
      </c>
      <c r="AJ798" s="393">
        <v>1.6979166666666667</v>
      </c>
      <c r="AK798" s="474">
        <v>0.04828703703703704</v>
      </c>
      <c r="AL798" s="379">
        <v>1.9673611111111111</v>
      </c>
      <c r="AM798" s="128" t="s">
        <v>22963</v>
      </c>
      <c r="AN798" s="134" t="s">
        <v>22964</v>
      </c>
      <c r="AO798" s="134" t="s">
        <v>22965</v>
      </c>
      <c r="AP798" s="416">
        <v>1.6888888888888889</v>
      </c>
      <c r="AQ798" s="416">
        <v>1.6506944444444445</v>
      </c>
      <c r="AR798" s="128" t="s">
        <v>22294</v>
      </c>
      <c r="AS798" s="379">
        <v>1.898611111111111</v>
      </c>
      <c r="AT798" s="134" t="s">
        <v>22966</v>
      </c>
      <c r="AU798" s="416">
        <v>2.2493055555555554</v>
      </c>
      <c r="AV798" s="128" t="s">
        <v>22967</v>
      </c>
      <c r="AW798" s="379">
        <v>1.9958333333333333</v>
      </c>
      <c r="AX798" s="379">
        <v>1.7243055555555555</v>
      </c>
      <c r="AY798" s="416">
        <v>1.195138888888889</v>
      </c>
      <c r="BA798" s="128" t="s">
        <v>22968</v>
      </c>
      <c r="BB798" s="134" t="s">
        <v>22969</v>
      </c>
      <c r="BC798" s="141" t="s">
        <v>22970</v>
      </c>
      <c r="BD798" s="128" t="s">
        <v>2307</v>
      </c>
      <c r="BE798" s="416">
        <v>1.8368055555555556</v>
      </c>
      <c r="BF798" s="141"/>
      <c r="BG798" s="141"/>
      <c r="BH798" s="141"/>
    </row>
    <row r="799">
      <c r="A799" s="122">
        <f t="shared" si="3"/>
        <v>0</v>
      </c>
      <c r="B799" s="122">
        <f t="shared" si="4"/>
        <v>0</v>
      </c>
      <c r="C799" s="122">
        <f t="shared" si="5"/>
        <v>0</v>
      </c>
      <c r="D799" s="122">
        <f t="shared" si="6"/>
        <v>0</v>
      </c>
      <c r="E799" s="122">
        <f t="shared" si="2"/>
        <v>405</v>
      </c>
      <c r="F799" s="135" t="s">
        <v>22971</v>
      </c>
      <c r="H799" s="135" t="s">
        <v>22972</v>
      </c>
      <c r="I799" s="135" t="s">
        <v>22973</v>
      </c>
      <c r="J799" s="135" t="s">
        <v>22974</v>
      </c>
      <c r="L799" s="175" t="s">
        <v>22975</v>
      </c>
      <c r="M799" s="175" t="s">
        <v>22976</v>
      </c>
      <c r="N799" s="169" t="s">
        <v>22977</v>
      </c>
      <c r="O799" s="123" t="s">
        <v>661</v>
      </c>
      <c r="P799" s="391">
        <v>1.7958333333333334</v>
      </c>
      <c r="Q799" s="391">
        <v>1.7243055555555555</v>
      </c>
      <c r="R799" s="391">
        <v>1.7673611111111112</v>
      </c>
      <c r="S799" s="391">
        <v>2.2729166666666667</v>
      </c>
      <c r="T799" s="391">
        <v>2.342361111111111</v>
      </c>
      <c r="U799" s="391">
        <v>2.2423611111111112</v>
      </c>
      <c r="V799" s="391">
        <v>2.2423611111111112</v>
      </c>
      <c r="W799" s="391">
        <v>1.351388888888889</v>
      </c>
      <c r="X799" s="391">
        <v>2.363888888888889</v>
      </c>
      <c r="Y799" s="391">
        <v>2.261111111111111</v>
      </c>
      <c r="Z799" s="391">
        <v>1.5951388888888889</v>
      </c>
      <c r="AA799" s="128" t="s">
        <v>22978</v>
      </c>
      <c r="AB799" s="134" t="s">
        <v>22979</v>
      </c>
      <c r="AC799" s="416">
        <v>2.0479166666666666</v>
      </c>
      <c r="AD799" s="147" t="s">
        <v>22980</v>
      </c>
      <c r="AE799" s="379">
        <v>2.463888888888889</v>
      </c>
      <c r="AF799" s="134" t="s">
        <v>22981</v>
      </c>
      <c r="AG799" s="379">
        <v>2.0458333333333334</v>
      </c>
      <c r="AH799" s="416">
        <v>2.2576388888888888</v>
      </c>
      <c r="AI799" s="391">
        <v>2.223611111111111</v>
      </c>
      <c r="AJ799" s="128" t="s">
        <v>22982</v>
      </c>
      <c r="AK799" s="134" t="s">
        <v>22983</v>
      </c>
      <c r="AL799" s="134" t="s">
        <v>22984</v>
      </c>
      <c r="AM799" s="140">
        <v>0.51875</v>
      </c>
      <c r="AN799" s="379">
        <v>1.051388888888889</v>
      </c>
      <c r="AO799" s="379">
        <v>1.9708333333333334</v>
      </c>
      <c r="AP799" s="128" t="s">
        <v>22985</v>
      </c>
      <c r="AQ799" s="128" t="s">
        <v>22986</v>
      </c>
      <c r="AR799" s="416">
        <v>2.0388888888888888</v>
      </c>
      <c r="AS799" s="134" t="s">
        <v>22987</v>
      </c>
      <c r="AT799" s="379">
        <v>2.071527777777778</v>
      </c>
      <c r="AU799" s="128" t="s">
        <v>22988</v>
      </c>
      <c r="AV799" s="393">
        <v>1.8784722222222223</v>
      </c>
      <c r="AW799" s="134" t="s">
        <v>22989</v>
      </c>
      <c r="AX799" s="134" t="s">
        <v>22990</v>
      </c>
      <c r="AY799" s="128" t="s">
        <v>22991</v>
      </c>
      <c r="BA799" s="416">
        <v>1.4840277777777777</v>
      </c>
      <c r="BB799" s="379">
        <v>1.5458333333333334</v>
      </c>
      <c r="BC799" s="422">
        <v>1.698611111111111</v>
      </c>
      <c r="BD799" s="140">
        <v>0.28194444444444444</v>
      </c>
      <c r="BE799" s="128" t="s">
        <v>22992</v>
      </c>
      <c r="BF799" s="422"/>
      <c r="BG799" s="422"/>
      <c r="BH799" s="422"/>
    </row>
    <row r="800">
      <c r="A800" s="122">
        <f t="shared" si="3"/>
        <v>0</v>
      </c>
      <c r="B800" s="122">
        <f t="shared" si="4"/>
        <v>0</v>
      </c>
      <c r="C800" s="122">
        <f t="shared" si="5"/>
        <v>0</v>
      </c>
      <c r="D800" s="122">
        <f t="shared" si="6"/>
        <v>0</v>
      </c>
      <c r="E800" s="122">
        <f t="shared" si="2"/>
        <v>474</v>
      </c>
      <c r="F800" s="135">
        <v>266.0</v>
      </c>
      <c r="H800" s="135">
        <v>266.0</v>
      </c>
      <c r="I800" s="135">
        <v>266.0</v>
      </c>
      <c r="J800" s="135">
        <v>266.0</v>
      </c>
      <c r="L800" s="175" t="s">
        <v>22993</v>
      </c>
      <c r="M800" s="175" t="s">
        <v>1196</v>
      </c>
      <c r="N800" s="169" t="s">
        <v>22994</v>
      </c>
      <c r="O800" s="123" t="s">
        <v>22995</v>
      </c>
      <c r="P800" s="138" t="s">
        <v>22996</v>
      </c>
      <c r="Q800" s="138" t="s">
        <v>4924</v>
      </c>
      <c r="R800" s="138" t="s">
        <v>22997</v>
      </c>
      <c r="S800" s="138" t="s">
        <v>22998</v>
      </c>
      <c r="T800" s="138" t="s">
        <v>22999</v>
      </c>
      <c r="U800" s="138" t="s">
        <v>23000</v>
      </c>
      <c r="V800" s="138" t="s">
        <v>23000</v>
      </c>
      <c r="W800" s="138" t="s">
        <v>23001</v>
      </c>
      <c r="X800" s="138" t="s">
        <v>23002</v>
      </c>
      <c r="Y800" s="138" t="s">
        <v>1055</v>
      </c>
      <c r="Z800" s="138" t="s">
        <v>23003</v>
      </c>
      <c r="AA800" s="393">
        <v>2.3506944444444446</v>
      </c>
      <c r="AB800" s="379">
        <v>2.2777777777777777</v>
      </c>
      <c r="AC800" s="128" t="s">
        <v>23004</v>
      </c>
      <c r="AD800" s="415">
        <v>2.209722222222222</v>
      </c>
      <c r="AE800" s="134" t="s">
        <v>23005</v>
      </c>
      <c r="AF800" s="379">
        <v>2.1013888888888888</v>
      </c>
      <c r="AG800" s="134" t="s">
        <v>23006</v>
      </c>
      <c r="AH800" s="128" t="s">
        <v>23007</v>
      </c>
      <c r="AI800" s="138" t="s">
        <v>22781</v>
      </c>
      <c r="AJ800" s="393">
        <v>1.7027777777777777</v>
      </c>
      <c r="AK800" s="474">
        <v>0.048483796296296296</v>
      </c>
      <c r="AL800" s="379">
        <v>1.9701388888888889</v>
      </c>
      <c r="AM800" s="128" t="s">
        <v>23008</v>
      </c>
      <c r="AN800" s="134" t="s">
        <v>23009</v>
      </c>
      <c r="AO800" s="134" t="s">
        <v>23010</v>
      </c>
      <c r="AP800" s="416">
        <v>1.6930555555555555</v>
      </c>
      <c r="AQ800" s="416">
        <v>1.6590277777777778</v>
      </c>
      <c r="AR800" s="128" t="s">
        <v>23011</v>
      </c>
      <c r="AS800" s="379">
        <v>1.898611111111111</v>
      </c>
      <c r="AT800" s="134" t="s">
        <v>23012</v>
      </c>
      <c r="AU800" s="416">
        <v>2.25625</v>
      </c>
      <c r="AV800" s="128" t="s">
        <v>23013</v>
      </c>
      <c r="AW800" s="379">
        <v>1.9965277777777777</v>
      </c>
      <c r="AX800" s="379">
        <v>1.726388888888889</v>
      </c>
      <c r="AY800" s="416">
        <v>1.2048611111111112</v>
      </c>
      <c r="BA800" s="128" t="s">
        <v>23014</v>
      </c>
      <c r="BB800" s="134" t="s">
        <v>23015</v>
      </c>
      <c r="BC800" s="141" t="s">
        <v>23016</v>
      </c>
      <c r="BD800" s="128" t="s">
        <v>2410</v>
      </c>
      <c r="BE800" s="416">
        <v>1.8395833333333333</v>
      </c>
      <c r="BF800" s="141"/>
      <c r="BG800" s="141"/>
      <c r="BH800" s="141"/>
    </row>
    <row r="801">
      <c r="A801" s="122">
        <f t="shared" si="3"/>
        <v>0</v>
      </c>
      <c r="B801" s="122">
        <f t="shared" si="4"/>
        <v>0</v>
      </c>
      <c r="C801" s="122">
        <f t="shared" si="5"/>
        <v>0</v>
      </c>
      <c r="D801" s="122">
        <f t="shared" si="6"/>
        <v>0</v>
      </c>
      <c r="E801" s="122">
        <f t="shared" si="2"/>
        <v>343</v>
      </c>
      <c r="F801" s="135" t="s">
        <v>23017</v>
      </c>
      <c r="H801" s="135" t="s">
        <v>23018</v>
      </c>
      <c r="I801" s="135" t="s">
        <v>23019</v>
      </c>
      <c r="J801" s="135" t="s">
        <v>23020</v>
      </c>
      <c r="L801" s="175" t="s">
        <v>23021</v>
      </c>
      <c r="M801" s="175" t="s">
        <v>23022</v>
      </c>
      <c r="N801" s="169" t="s">
        <v>1196</v>
      </c>
      <c r="O801" s="123" t="s">
        <v>23023</v>
      </c>
      <c r="P801" s="391">
        <v>1.8034722222222221</v>
      </c>
      <c r="Q801" s="391">
        <v>1.726388888888889</v>
      </c>
      <c r="R801" s="391">
        <v>1.7694444444444444</v>
      </c>
      <c r="S801" s="391">
        <v>2.279166666666667</v>
      </c>
      <c r="T801" s="391">
        <v>2.345833333333333</v>
      </c>
      <c r="U801" s="391">
        <v>2.247916666666667</v>
      </c>
      <c r="V801" s="391">
        <v>2.247916666666667</v>
      </c>
      <c r="W801" s="391">
        <v>1.3541666666666667</v>
      </c>
      <c r="X801" s="391">
        <v>2.375</v>
      </c>
      <c r="Y801" s="391">
        <v>2.263888888888889</v>
      </c>
      <c r="Z801" s="391">
        <v>1.5965277777777778</v>
      </c>
      <c r="AA801" s="128" t="s">
        <v>23024</v>
      </c>
      <c r="AB801" s="134" t="s">
        <v>23025</v>
      </c>
      <c r="AC801" s="416">
        <v>2.051388888888889</v>
      </c>
      <c r="AD801" s="147" t="s">
        <v>23026</v>
      </c>
      <c r="AE801" s="379">
        <v>2.4694444444444446</v>
      </c>
      <c r="AF801" s="134" t="s">
        <v>23027</v>
      </c>
      <c r="AG801" s="379">
        <v>2.0493055555555557</v>
      </c>
      <c r="AH801" s="416">
        <v>2.2618055555555556</v>
      </c>
      <c r="AI801" s="391">
        <v>2.2291666666666665</v>
      </c>
      <c r="AJ801" s="128" t="s">
        <v>23028</v>
      </c>
      <c r="AK801" s="134" t="s">
        <v>23029</v>
      </c>
      <c r="AL801" s="134" t="s">
        <v>23030</v>
      </c>
      <c r="AM801" s="140">
        <v>0.5215277777777778</v>
      </c>
      <c r="AN801" s="379">
        <v>1.0541666666666667</v>
      </c>
      <c r="AO801" s="379">
        <v>1.975</v>
      </c>
      <c r="AP801" s="128" t="s">
        <v>23031</v>
      </c>
      <c r="AQ801" s="128" t="s">
        <v>23032</v>
      </c>
      <c r="AR801" s="416">
        <v>2.040277777777778</v>
      </c>
      <c r="AS801" s="134" t="s">
        <v>23033</v>
      </c>
      <c r="AT801" s="379">
        <v>2.0743055555555556</v>
      </c>
      <c r="AU801" s="128" t="s">
        <v>23034</v>
      </c>
      <c r="AV801" s="393">
        <v>1.8840277777777779</v>
      </c>
      <c r="AW801" s="134" t="s">
        <v>23035</v>
      </c>
      <c r="AX801" s="134" t="s">
        <v>23036</v>
      </c>
      <c r="AY801" s="128" t="s">
        <v>1050</v>
      </c>
      <c r="BA801" s="416">
        <v>1.4861111111111112</v>
      </c>
      <c r="BB801" s="379">
        <v>1.55</v>
      </c>
      <c r="BC801" s="422">
        <v>1.7069444444444444</v>
      </c>
      <c r="BD801" s="140">
        <v>0.28888888888888886</v>
      </c>
      <c r="BE801" s="128" t="s">
        <v>23037</v>
      </c>
      <c r="BF801" s="422"/>
      <c r="BG801" s="422"/>
      <c r="BH801" s="422"/>
    </row>
    <row r="802">
      <c r="A802" s="122">
        <f t="shared" si="3"/>
        <v>0</v>
      </c>
      <c r="B802" s="122">
        <f t="shared" si="4"/>
        <v>0</v>
      </c>
      <c r="C802" s="122">
        <f t="shared" si="5"/>
        <v>0</v>
      </c>
      <c r="D802" s="122">
        <f t="shared" si="6"/>
        <v>0</v>
      </c>
      <c r="E802" s="122">
        <f t="shared" si="2"/>
        <v>575</v>
      </c>
      <c r="F802" s="135" t="s">
        <v>23038</v>
      </c>
      <c r="H802" s="135" t="s">
        <v>23039</v>
      </c>
      <c r="I802" s="135" t="s">
        <v>23040</v>
      </c>
      <c r="J802" s="135" t="s">
        <v>23041</v>
      </c>
      <c r="L802" s="175" t="s">
        <v>23042</v>
      </c>
      <c r="M802" s="175" t="s">
        <v>615</v>
      </c>
      <c r="N802" s="169" t="s">
        <v>23043</v>
      </c>
      <c r="O802" s="123" t="s">
        <v>23044</v>
      </c>
      <c r="P802" s="138" t="s">
        <v>23045</v>
      </c>
      <c r="Q802" s="138" t="s">
        <v>23046</v>
      </c>
      <c r="R802" s="138" t="s">
        <v>23047</v>
      </c>
      <c r="S802" s="138" t="s">
        <v>23048</v>
      </c>
      <c r="T802" s="138" t="s">
        <v>23049</v>
      </c>
      <c r="U802" s="138" t="s">
        <v>23050</v>
      </c>
      <c r="V802" s="138" t="s">
        <v>23050</v>
      </c>
      <c r="W802" s="138" t="s">
        <v>23051</v>
      </c>
      <c r="X802" s="138" t="s">
        <v>23052</v>
      </c>
      <c r="Y802" s="138" t="s">
        <v>23053</v>
      </c>
      <c r="Z802" s="138" t="s">
        <v>23054</v>
      </c>
      <c r="AA802" s="393">
        <v>2.354861111111111</v>
      </c>
      <c r="AB802" s="379">
        <v>2.279861111111111</v>
      </c>
      <c r="AC802" s="128" t="s">
        <v>23055</v>
      </c>
      <c r="AD802" s="415">
        <v>2.2131944444444445</v>
      </c>
      <c r="AE802" s="134" t="s">
        <v>23056</v>
      </c>
      <c r="AF802" s="379">
        <v>2.1069444444444443</v>
      </c>
      <c r="AG802" s="134" t="s">
        <v>23057</v>
      </c>
      <c r="AH802" s="128" t="s">
        <v>23058</v>
      </c>
      <c r="AI802" s="138" t="s">
        <v>18138</v>
      </c>
      <c r="AJ802" s="393">
        <v>1.70625</v>
      </c>
      <c r="AK802" s="474">
        <v>0.04853009259259259</v>
      </c>
      <c r="AL802" s="379">
        <v>1.9736111111111112</v>
      </c>
      <c r="AM802" s="128" t="s">
        <v>23059</v>
      </c>
      <c r="AN802" s="134" t="s">
        <v>23060</v>
      </c>
      <c r="AO802" s="134" t="s">
        <v>23061</v>
      </c>
      <c r="AP802" s="416">
        <v>1.6979166666666667</v>
      </c>
      <c r="AQ802" s="416">
        <v>1.6694444444444445</v>
      </c>
      <c r="AR802" s="128" t="s">
        <v>23062</v>
      </c>
      <c r="AS802" s="379">
        <v>1.9013888888888888</v>
      </c>
      <c r="AT802" s="134" t="s">
        <v>23063</v>
      </c>
      <c r="AU802" s="416">
        <v>2.2597222222222224</v>
      </c>
      <c r="AV802" s="128" t="s">
        <v>942</v>
      </c>
      <c r="AW802" s="379">
        <v>2.0006944444444446</v>
      </c>
      <c r="AX802" s="379">
        <v>1.7305555555555556</v>
      </c>
      <c r="AY802" s="416">
        <v>1.20625</v>
      </c>
      <c r="BA802" s="128" t="s">
        <v>23064</v>
      </c>
      <c r="BB802" s="134" t="s">
        <v>23065</v>
      </c>
      <c r="BC802" s="141" t="s">
        <v>23066</v>
      </c>
      <c r="BD802" s="128" t="s">
        <v>2527</v>
      </c>
      <c r="BE802" s="416">
        <v>1.8444444444444446</v>
      </c>
      <c r="BF802" s="141"/>
      <c r="BG802" s="141"/>
      <c r="BH802" s="141"/>
    </row>
    <row r="803">
      <c r="A803" s="122">
        <f t="shared" si="3"/>
        <v>0</v>
      </c>
      <c r="B803" s="122">
        <f t="shared" si="4"/>
        <v>0</v>
      </c>
      <c r="C803" s="122">
        <f t="shared" si="5"/>
        <v>0</v>
      </c>
      <c r="D803" s="122">
        <f t="shared" si="6"/>
        <v>0</v>
      </c>
      <c r="E803" s="122">
        <f t="shared" si="2"/>
        <v>275</v>
      </c>
      <c r="F803" s="135">
        <v>267.0</v>
      </c>
      <c r="H803" s="135">
        <v>267.0</v>
      </c>
      <c r="I803" s="135">
        <v>267.0</v>
      </c>
      <c r="J803" s="135">
        <v>267.0</v>
      </c>
      <c r="L803" s="175" t="s">
        <v>615</v>
      </c>
      <c r="M803" s="175" t="s">
        <v>23067</v>
      </c>
      <c r="N803" s="169" t="s">
        <v>615</v>
      </c>
      <c r="O803" s="123" t="s">
        <v>615</v>
      </c>
      <c r="P803" s="391">
        <v>1.8125</v>
      </c>
      <c r="Q803" s="391">
        <v>1.7277777777777779</v>
      </c>
      <c r="R803" s="391">
        <v>1.7722222222222221</v>
      </c>
      <c r="S803" s="391">
        <v>2.279861111111111</v>
      </c>
      <c r="T803" s="391">
        <v>2.3506944444444446</v>
      </c>
      <c r="U803" s="391">
        <v>2.2576388888888888</v>
      </c>
      <c r="V803" s="391">
        <v>2.2576388888888888</v>
      </c>
      <c r="W803" s="391">
        <v>1.35625</v>
      </c>
      <c r="X803" s="391">
        <v>2.3805555555555555</v>
      </c>
      <c r="Y803" s="391">
        <v>2.265277777777778</v>
      </c>
      <c r="Z803" s="391">
        <v>1.60625</v>
      </c>
      <c r="AA803" s="128" t="s">
        <v>23068</v>
      </c>
      <c r="AB803" s="134" t="s">
        <v>23069</v>
      </c>
      <c r="AC803" s="416">
        <v>2.05625</v>
      </c>
      <c r="AD803" s="147" t="s">
        <v>23070</v>
      </c>
      <c r="AE803" s="379">
        <v>2.4743055555555555</v>
      </c>
      <c r="AF803" s="134" t="s">
        <v>23071</v>
      </c>
      <c r="AG803" s="379">
        <v>2.0548611111111112</v>
      </c>
      <c r="AH803" s="416">
        <v>2.265972222222222</v>
      </c>
      <c r="AI803" s="391">
        <v>2.2402777777777776</v>
      </c>
      <c r="AJ803" s="128" t="s">
        <v>23072</v>
      </c>
      <c r="AK803" s="134" t="s">
        <v>23073</v>
      </c>
      <c r="AL803" s="134" t="s">
        <v>23074</v>
      </c>
      <c r="AM803" s="140">
        <v>0.5229166666666667</v>
      </c>
      <c r="AN803" s="379">
        <v>1.05625</v>
      </c>
      <c r="AO803" s="379">
        <v>1.9777777777777779</v>
      </c>
      <c r="AP803" s="128" t="s">
        <v>23075</v>
      </c>
      <c r="AQ803" s="128" t="s">
        <v>23076</v>
      </c>
      <c r="AR803" s="416">
        <v>2.045138888888889</v>
      </c>
      <c r="AS803" s="134" t="s">
        <v>23077</v>
      </c>
      <c r="AT803" s="379">
        <v>2.0791666666666666</v>
      </c>
      <c r="AU803" s="128" t="s">
        <v>23078</v>
      </c>
      <c r="AV803" s="393">
        <v>1.8847222222222222</v>
      </c>
      <c r="AW803" s="134" t="s">
        <v>23079</v>
      </c>
      <c r="AX803" s="134" t="s">
        <v>3926</v>
      </c>
      <c r="AY803" s="128" t="s">
        <v>23080</v>
      </c>
      <c r="BA803" s="416">
        <v>1.492361111111111</v>
      </c>
      <c r="BB803" s="379">
        <v>1.5527777777777778</v>
      </c>
      <c r="BC803" s="422">
        <v>1.7173611111111111</v>
      </c>
      <c r="BD803" s="140">
        <v>0.29444444444444445</v>
      </c>
      <c r="BE803" s="128" t="s">
        <v>23081</v>
      </c>
      <c r="BF803" s="422"/>
      <c r="BG803" s="422"/>
      <c r="BH803" s="422"/>
    </row>
    <row r="804">
      <c r="A804" s="122">
        <f t="shared" si="3"/>
        <v>0</v>
      </c>
      <c r="B804" s="122">
        <f t="shared" si="4"/>
        <v>0</v>
      </c>
      <c r="C804" s="122">
        <f t="shared" si="5"/>
        <v>0</v>
      </c>
      <c r="D804" s="122">
        <f t="shared" si="6"/>
        <v>0</v>
      </c>
      <c r="E804" s="122">
        <f t="shared" si="2"/>
        <v>496</v>
      </c>
      <c r="F804" s="135" t="s">
        <v>23082</v>
      </c>
      <c r="H804" s="135" t="s">
        <v>23083</v>
      </c>
      <c r="I804" s="135" t="s">
        <v>23084</v>
      </c>
      <c r="J804" s="135" t="s">
        <v>23085</v>
      </c>
      <c r="L804" s="175" t="s">
        <v>23086</v>
      </c>
      <c r="M804" s="175" t="s">
        <v>1196</v>
      </c>
      <c r="N804" s="169" t="s">
        <v>23087</v>
      </c>
      <c r="O804" s="123" t="s">
        <v>23088</v>
      </c>
      <c r="P804" s="138" t="s">
        <v>23089</v>
      </c>
      <c r="Q804" s="138" t="s">
        <v>23090</v>
      </c>
      <c r="R804" s="138" t="s">
        <v>23091</v>
      </c>
      <c r="S804" s="138" t="s">
        <v>653</v>
      </c>
      <c r="T804" s="138" t="s">
        <v>23092</v>
      </c>
      <c r="U804" s="138" t="s">
        <v>23093</v>
      </c>
      <c r="V804" s="138" t="s">
        <v>23093</v>
      </c>
      <c r="W804" s="138" t="s">
        <v>23094</v>
      </c>
      <c r="X804" s="138" t="s">
        <v>23095</v>
      </c>
      <c r="Y804" s="138" t="s">
        <v>23096</v>
      </c>
      <c r="Z804" s="138" t="s">
        <v>23097</v>
      </c>
      <c r="AA804" s="393">
        <v>2.3618055555555557</v>
      </c>
      <c r="AB804" s="379">
        <v>2.2840277777777778</v>
      </c>
      <c r="AC804" s="128" t="s">
        <v>23098</v>
      </c>
      <c r="AD804" s="415">
        <v>2.2194444444444446</v>
      </c>
      <c r="AE804" s="134" t="s">
        <v>23099</v>
      </c>
      <c r="AF804" s="379">
        <v>2.1145833333333335</v>
      </c>
      <c r="AG804" s="134" t="s">
        <v>23100</v>
      </c>
      <c r="AH804" s="128" t="s">
        <v>23101</v>
      </c>
      <c r="AI804" s="138" t="s">
        <v>22866</v>
      </c>
      <c r="AJ804" s="393">
        <v>1.7166666666666666</v>
      </c>
      <c r="AK804" s="474">
        <v>0.04863425925925926</v>
      </c>
      <c r="AL804" s="379">
        <v>1.9777777777777779</v>
      </c>
      <c r="AM804" s="128" t="s">
        <v>23102</v>
      </c>
      <c r="AN804" s="134" t="s">
        <v>23103</v>
      </c>
      <c r="AO804" s="134" t="s">
        <v>23104</v>
      </c>
      <c r="AP804" s="416">
        <v>1.7013888888888888</v>
      </c>
      <c r="AQ804" s="416">
        <v>1.6736111111111112</v>
      </c>
      <c r="AR804" s="128" t="s">
        <v>23105</v>
      </c>
      <c r="AS804" s="379">
        <v>1.9097222222222223</v>
      </c>
      <c r="AT804" s="134" t="s">
        <v>23106</v>
      </c>
      <c r="AU804" s="416">
        <v>2.2631944444444443</v>
      </c>
      <c r="AV804" s="128" t="s">
        <v>23107</v>
      </c>
      <c r="AW804" s="379">
        <v>2.004861111111111</v>
      </c>
      <c r="AX804" s="379">
        <v>1.7375</v>
      </c>
      <c r="AY804" s="416">
        <v>1.20625</v>
      </c>
      <c r="BA804" s="128" t="s">
        <v>23108</v>
      </c>
      <c r="BB804" s="134" t="s">
        <v>23109</v>
      </c>
      <c r="BC804" s="141" t="s">
        <v>23110</v>
      </c>
      <c r="BD804" s="128" t="s">
        <v>724</v>
      </c>
      <c r="BE804" s="416">
        <v>1.8465277777777778</v>
      </c>
      <c r="BF804" s="141"/>
      <c r="BG804" s="141"/>
      <c r="BH804" s="141"/>
    </row>
    <row r="805">
      <c r="A805" s="122">
        <f t="shared" si="3"/>
        <v>0</v>
      </c>
      <c r="B805" s="122">
        <f t="shared" si="4"/>
        <v>0</v>
      </c>
      <c r="C805" s="122">
        <f t="shared" si="5"/>
        <v>0</v>
      </c>
      <c r="D805" s="122">
        <f t="shared" si="6"/>
        <v>0</v>
      </c>
      <c r="E805" s="122">
        <f t="shared" si="2"/>
        <v>382</v>
      </c>
      <c r="F805" s="135" t="s">
        <v>23111</v>
      </c>
      <c r="H805" s="135" t="s">
        <v>23112</v>
      </c>
      <c r="I805" s="135" t="s">
        <v>23113</v>
      </c>
      <c r="J805" s="135" t="s">
        <v>23114</v>
      </c>
      <c r="L805" s="175" t="s">
        <v>23115</v>
      </c>
      <c r="M805" s="175" t="s">
        <v>23116</v>
      </c>
      <c r="N805" s="169" t="s">
        <v>23117</v>
      </c>
      <c r="O805" s="123" t="s">
        <v>661</v>
      </c>
      <c r="P805" s="391">
        <v>1.823611111111111</v>
      </c>
      <c r="Q805" s="391">
        <v>1.729861111111111</v>
      </c>
      <c r="R805" s="391">
        <v>1.7763888888888888</v>
      </c>
      <c r="S805" s="391">
        <v>2.28125</v>
      </c>
      <c r="T805" s="391">
        <v>2.3520833333333333</v>
      </c>
      <c r="U805" s="391">
        <v>2.263888888888889</v>
      </c>
      <c r="V805" s="391">
        <v>2.263888888888889</v>
      </c>
      <c r="W805" s="391">
        <v>1.3583333333333334</v>
      </c>
      <c r="X805" s="391">
        <v>2.388888888888889</v>
      </c>
      <c r="Y805" s="391">
        <v>2.2784722222222222</v>
      </c>
      <c r="Z805" s="391">
        <v>1.6090277777777777</v>
      </c>
      <c r="AA805" s="128" t="s">
        <v>23118</v>
      </c>
      <c r="AB805" s="134" t="s">
        <v>23119</v>
      </c>
      <c r="AC805" s="416">
        <v>2.064583333333333</v>
      </c>
      <c r="AD805" s="147" t="s">
        <v>23120</v>
      </c>
      <c r="AE805" s="379">
        <v>2.4805555555555556</v>
      </c>
      <c r="AF805" s="134" t="s">
        <v>23121</v>
      </c>
      <c r="AG805" s="379">
        <v>2.060416666666667</v>
      </c>
      <c r="AH805" s="416">
        <v>2.2694444444444444</v>
      </c>
      <c r="AI805" s="391">
        <v>2.2416666666666667</v>
      </c>
      <c r="AJ805" s="128" t="s">
        <v>23122</v>
      </c>
      <c r="AK805" s="134" t="s">
        <v>23123</v>
      </c>
      <c r="AL805" s="134" t="s">
        <v>23124</v>
      </c>
      <c r="AM805" s="140">
        <v>0.525</v>
      </c>
      <c r="AN805" s="379">
        <v>1.0583333333333333</v>
      </c>
      <c r="AO805" s="379">
        <v>1.9826388888888888</v>
      </c>
      <c r="AP805" s="128" t="s">
        <v>23125</v>
      </c>
      <c r="AQ805" s="128" t="s">
        <v>23126</v>
      </c>
      <c r="AR805" s="416">
        <v>2.0527777777777776</v>
      </c>
      <c r="AS805" s="134" t="s">
        <v>23127</v>
      </c>
      <c r="AT805" s="379">
        <v>2.09375</v>
      </c>
      <c r="AU805" s="128" t="s">
        <v>23128</v>
      </c>
      <c r="AV805" s="393">
        <v>1.886111111111111</v>
      </c>
      <c r="AW805" s="134" t="s">
        <v>23129</v>
      </c>
      <c r="AX805" s="134" t="s">
        <v>23130</v>
      </c>
      <c r="AY805" s="128" t="s">
        <v>23131</v>
      </c>
      <c r="BA805" s="416">
        <v>1.4965277777777777</v>
      </c>
      <c r="BB805" s="379">
        <v>1.55625</v>
      </c>
      <c r="BC805" s="422">
        <v>1.726388888888889</v>
      </c>
      <c r="BD805" s="140">
        <v>0.2965277777777778</v>
      </c>
      <c r="BE805" s="128" t="s">
        <v>23132</v>
      </c>
      <c r="BF805" s="422"/>
      <c r="BG805" s="422"/>
      <c r="BH805" s="422"/>
    </row>
    <row r="806">
      <c r="A806" s="122">
        <f t="shared" si="3"/>
        <v>0</v>
      </c>
      <c r="B806" s="122">
        <f t="shared" si="4"/>
        <v>0</v>
      </c>
      <c r="C806" s="122">
        <f t="shared" si="5"/>
        <v>0</v>
      </c>
      <c r="D806" s="122">
        <f t="shared" si="6"/>
        <v>0</v>
      </c>
      <c r="E806" s="122">
        <f t="shared" si="2"/>
        <v>632</v>
      </c>
      <c r="F806" s="135">
        <v>268.0</v>
      </c>
      <c r="H806" s="135">
        <v>268.0</v>
      </c>
      <c r="I806" s="135">
        <v>268.0</v>
      </c>
      <c r="J806" s="135">
        <v>268.0</v>
      </c>
      <c r="L806" s="175" t="s">
        <v>23133</v>
      </c>
      <c r="M806" s="175" t="s">
        <v>661</v>
      </c>
      <c r="N806" s="169" t="s">
        <v>661</v>
      </c>
      <c r="O806" s="123" t="s">
        <v>23134</v>
      </c>
      <c r="P806" s="138" t="s">
        <v>23135</v>
      </c>
      <c r="Q806" s="138" t="s">
        <v>23136</v>
      </c>
      <c r="R806" s="138" t="s">
        <v>23137</v>
      </c>
      <c r="S806" s="138" t="s">
        <v>23138</v>
      </c>
      <c r="T806" s="138" t="s">
        <v>17554</v>
      </c>
      <c r="U806" s="138" t="s">
        <v>23139</v>
      </c>
      <c r="V806" s="138" t="s">
        <v>23139</v>
      </c>
      <c r="W806" s="138" t="s">
        <v>23140</v>
      </c>
      <c r="X806" s="138" t="s">
        <v>23141</v>
      </c>
      <c r="Y806" s="138" t="s">
        <v>23142</v>
      </c>
      <c r="Z806" s="138" t="s">
        <v>23143</v>
      </c>
      <c r="AA806" s="393">
        <v>2.3680555555555554</v>
      </c>
      <c r="AB806" s="379">
        <v>2.2909722222222224</v>
      </c>
      <c r="AC806" s="128" t="s">
        <v>23144</v>
      </c>
      <c r="AD806" s="415">
        <v>2.2256944444444446</v>
      </c>
      <c r="AE806" s="134" t="s">
        <v>23145</v>
      </c>
      <c r="AF806" s="379">
        <v>2.120833333333333</v>
      </c>
      <c r="AG806" s="134" t="s">
        <v>23146</v>
      </c>
      <c r="AH806" s="128" t="s">
        <v>23147</v>
      </c>
      <c r="AI806" s="138" t="s">
        <v>22915</v>
      </c>
      <c r="AJ806" s="393">
        <v>1.71875</v>
      </c>
      <c r="AK806" s="474">
        <v>0.048761574074074075</v>
      </c>
      <c r="AL806" s="379">
        <v>1.9854166666666666</v>
      </c>
      <c r="AM806" s="128" t="s">
        <v>23148</v>
      </c>
      <c r="AN806" s="134" t="s">
        <v>23149</v>
      </c>
      <c r="AO806" s="134" t="s">
        <v>23150</v>
      </c>
      <c r="AP806" s="416">
        <v>1.7055555555555555</v>
      </c>
      <c r="AQ806" s="416">
        <v>1.6770833333333333</v>
      </c>
      <c r="AR806" s="128" t="s">
        <v>23151</v>
      </c>
      <c r="AS806" s="379">
        <v>1.9125</v>
      </c>
      <c r="AT806" s="134" t="s">
        <v>23152</v>
      </c>
      <c r="AU806" s="416">
        <v>2.265277777777778</v>
      </c>
      <c r="AV806" s="128" t="s">
        <v>23153</v>
      </c>
      <c r="AW806" s="379">
        <v>2.015972222222222</v>
      </c>
      <c r="AX806" s="379">
        <v>1.738888888888889</v>
      </c>
      <c r="AY806" s="416">
        <v>1.2125</v>
      </c>
      <c r="BA806" s="128" t="s">
        <v>23154</v>
      </c>
      <c r="BB806" s="134" t="s">
        <v>23155</v>
      </c>
      <c r="BC806" s="141" t="s">
        <v>23156</v>
      </c>
      <c r="BD806" s="128" t="s">
        <v>2740</v>
      </c>
      <c r="BE806" s="416">
        <v>1.8479166666666667</v>
      </c>
      <c r="BF806" s="141"/>
      <c r="BG806" s="141"/>
      <c r="BH806" s="141"/>
    </row>
    <row r="807">
      <c r="A807" s="122">
        <f t="shared" si="3"/>
        <v>0</v>
      </c>
      <c r="B807" s="122">
        <f t="shared" si="4"/>
        <v>0</v>
      </c>
      <c r="C807" s="122">
        <f t="shared" si="5"/>
        <v>0</v>
      </c>
      <c r="D807" s="122">
        <f t="shared" si="6"/>
        <v>0</v>
      </c>
      <c r="E807" s="122">
        <f t="shared" si="2"/>
        <v>368</v>
      </c>
      <c r="F807" s="135" t="s">
        <v>23157</v>
      </c>
      <c r="H807" s="135" t="s">
        <v>23158</v>
      </c>
      <c r="I807" s="135" t="s">
        <v>23159</v>
      </c>
      <c r="J807" s="135" t="s">
        <v>23160</v>
      </c>
      <c r="L807" s="175" t="s">
        <v>23161</v>
      </c>
      <c r="M807" s="175" t="s">
        <v>23162</v>
      </c>
      <c r="N807" s="169" t="s">
        <v>23163</v>
      </c>
      <c r="O807" s="123" t="s">
        <v>1196</v>
      </c>
      <c r="P807" s="391">
        <v>1.8270833333333334</v>
      </c>
      <c r="Q807" s="391">
        <v>1.7319444444444445</v>
      </c>
      <c r="R807" s="391">
        <v>1.7798611111111111</v>
      </c>
      <c r="S807" s="391">
        <v>2.2819444444444446</v>
      </c>
      <c r="T807" s="391">
        <v>2.359027777777778</v>
      </c>
      <c r="U807" s="391">
        <v>2.2694444444444444</v>
      </c>
      <c r="V807" s="391">
        <v>2.2694444444444444</v>
      </c>
      <c r="W807" s="391">
        <v>1.363888888888889</v>
      </c>
      <c r="X807" s="391">
        <v>2.4</v>
      </c>
      <c r="Y807" s="391">
        <v>2.2819444444444446</v>
      </c>
      <c r="Z807" s="391">
        <v>1.6104166666666666</v>
      </c>
      <c r="AA807" s="128" t="s">
        <v>23164</v>
      </c>
      <c r="AB807" s="134" t="s">
        <v>23165</v>
      </c>
      <c r="AC807" s="416">
        <v>2.0722222222222224</v>
      </c>
      <c r="AD807" s="147" t="s">
        <v>23166</v>
      </c>
      <c r="AE807" s="379">
        <v>2.4875</v>
      </c>
      <c r="AF807" s="134" t="s">
        <v>23167</v>
      </c>
      <c r="AG807" s="379">
        <v>2.064583333333333</v>
      </c>
      <c r="AH807" s="416">
        <v>2.2784722222222222</v>
      </c>
      <c r="AI807" s="391">
        <v>2.245138888888889</v>
      </c>
      <c r="AJ807" s="128" t="s">
        <v>23168</v>
      </c>
      <c r="AK807" s="134" t="s">
        <v>23169</v>
      </c>
      <c r="AL807" s="134" t="s">
        <v>23170</v>
      </c>
      <c r="AM807" s="140">
        <v>0.5277777777777778</v>
      </c>
      <c r="AN807" s="379">
        <v>1.0611111111111111</v>
      </c>
      <c r="AO807" s="379">
        <v>1.9875</v>
      </c>
      <c r="AP807" s="128" t="s">
        <v>23171</v>
      </c>
      <c r="AQ807" s="128" t="s">
        <v>23172</v>
      </c>
      <c r="AR807" s="416">
        <v>2.058333333333333</v>
      </c>
      <c r="AS807" s="134" t="s">
        <v>23173</v>
      </c>
      <c r="AT807" s="379">
        <v>2.0965277777777778</v>
      </c>
      <c r="AU807" s="128" t="s">
        <v>23174</v>
      </c>
      <c r="AV807" s="393">
        <v>1.8868055555555556</v>
      </c>
      <c r="AW807" s="134" t="s">
        <v>23175</v>
      </c>
      <c r="AX807" s="134" t="s">
        <v>23176</v>
      </c>
      <c r="AY807" s="128" t="s">
        <v>23177</v>
      </c>
      <c r="BA807" s="416">
        <v>1.507638888888889</v>
      </c>
      <c r="BB807" s="379">
        <v>1.5590277777777777</v>
      </c>
      <c r="BC807" s="422">
        <v>1.729861111111111</v>
      </c>
      <c r="BD807" s="140">
        <v>0.29791666666666666</v>
      </c>
      <c r="BE807" s="128" t="s">
        <v>23178</v>
      </c>
      <c r="BF807" s="422"/>
      <c r="BG807" s="422"/>
      <c r="BH807" s="422"/>
    </row>
    <row r="808">
      <c r="A808" s="122">
        <f t="shared" si="3"/>
        <v>0</v>
      </c>
      <c r="B808" s="122">
        <f t="shared" si="4"/>
        <v>0</v>
      </c>
      <c r="C808" s="122">
        <f t="shared" si="5"/>
        <v>0</v>
      </c>
      <c r="D808" s="122">
        <f t="shared" si="6"/>
        <v>0</v>
      </c>
      <c r="E808" s="122">
        <f t="shared" si="2"/>
        <v>466</v>
      </c>
      <c r="F808" s="135" t="s">
        <v>23179</v>
      </c>
      <c r="H808" s="135" t="s">
        <v>23180</v>
      </c>
      <c r="I808" s="135" t="s">
        <v>728</v>
      </c>
      <c r="J808" s="135" t="s">
        <v>23181</v>
      </c>
      <c r="L808" s="175" t="s">
        <v>23182</v>
      </c>
      <c r="M808" s="175" t="s">
        <v>615</v>
      </c>
      <c r="N808" s="169" t="s">
        <v>615</v>
      </c>
      <c r="O808" s="123" t="s">
        <v>23183</v>
      </c>
      <c r="P808" s="138" t="s">
        <v>23184</v>
      </c>
      <c r="Q808" s="138" t="s">
        <v>23185</v>
      </c>
      <c r="R808" s="138" t="s">
        <v>23186</v>
      </c>
      <c r="S808" s="138" t="s">
        <v>23187</v>
      </c>
      <c r="T808" s="138" t="s">
        <v>23188</v>
      </c>
      <c r="U808" s="138" t="s">
        <v>23189</v>
      </c>
      <c r="V808" s="138" t="s">
        <v>23189</v>
      </c>
      <c r="W808" s="138" t="s">
        <v>23190</v>
      </c>
      <c r="X808" s="138" t="s">
        <v>23191</v>
      </c>
      <c r="Y808" s="138" t="s">
        <v>23192</v>
      </c>
      <c r="Z808" s="138" t="s">
        <v>23193</v>
      </c>
      <c r="AA808" s="393">
        <v>2.373611111111111</v>
      </c>
      <c r="AB808" s="379">
        <v>2.2979166666666666</v>
      </c>
      <c r="AC808" s="128" t="s">
        <v>23194</v>
      </c>
      <c r="AD808" s="415">
        <v>2.227777777777778</v>
      </c>
      <c r="AE808" s="134" t="s">
        <v>23195</v>
      </c>
      <c r="AF808" s="379">
        <v>2.1256944444444446</v>
      </c>
      <c r="AG808" s="134" t="s">
        <v>23196</v>
      </c>
      <c r="AH808" s="128" t="s">
        <v>23197</v>
      </c>
      <c r="AI808" s="138" t="s">
        <v>22962</v>
      </c>
      <c r="AJ808" s="393">
        <v>1.7222222222222223</v>
      </c>
      <c r="AK808" s="474">
        <v>0.04880787037037037</v>
      </c>
      <c r="AL808" s="379">
        <v>1.9930555555555556</v>
      </c>
      <c r="AM808" s="128" t="s">
        <v>653</v>
      </c>
      <c r="AN808" s="134" t="s">
        <v>3926</v>
      </c>
      <c r="AO808" s="134" t="s">
        <v>23198</v>
      </c>
      <c r="AP808" s="416">
        <v>1.7118055555555556</v>
      </c>
      <c r="AQ808" s="416">
        <v>1.6840277777777777</v>
      </c>
      <c r="AR808" s="128" t="s">
        <v>23199</v>
      </c>
      <c r="AS808" s="379">
        <v>1.9236111111111112</v>
      </c>
      <c r="AT808" s="134" t="s">
        <v>23200</v>
      </c>
      <c r="AU808" s="416">
        <v>2.2694444444444444</v>
      </c>
      <c r="AV808" s="128" t="s">
        <v>23201</v>
      </c>
      <c r="AW808" s="379">
        <v>2.0180555555555557</v>
      </c>
      <c r="AX808" s="379">
        <v>1.7430555555555556</v>
      </c>
      <c r="AY808" s="416">
        <v>1.2145833333333333</v>
      </c>
      <c r="BA808" s="128" t="s">
        <v>23202</v>
      </c>
      <c r="BB808" s="134" t="s">
        <v>23203</v>
      </c>
      <c r="BC808" s="141" t="s">
        <v>23204</v>
      </c>
      <c r="BD808" s="128" t="s">
        <v>2820</v>
      </c>
      <c r="BE808" s="416">
        <v>1.8493055555555555</v>
      </c>
      <c r="BF808" s="141"/>
      <c r="BG808" s="141"/>
      <c r="BH808" s="141"/>
    </row>
    <row r="809">
      <c r="A809" s="122">
        <f t="shared" si="3"/>
        <v>0</v>
      </c>
      <c r="B809" s="122">
        <f t="shared" si="4"/>
        <v>0</v>
      </c>
      <c r="C809" s="122">
        <f t="shared" si="5"/>
        <v>0</v>
      </c>
      <c r="D809" s="122">
        <f t="shared" si="6"/>
        <v>0</v>
      </c>
      <c r="E809" s="122">
        <f t="shared" si="2"/>
        <v>368</v>
      </c>
      <c r="F809" s="135">
        <v>269.0</v>
      </c>
      <c r="H809" s="135">
        <v>269.0</v>
      </c>
      <c r="I809" s="135">
        <v>269.0</v>
      </c>
      <c r="J809" s="135">
        <v>269.0</v>
      </c>
      <c r="L809" s="175" t="s">
        <v>23205</v>
      </c>
      <c r="M809" s="175" t="s">
        <v>23206</v>
      </c>
      <c r="N809" s="169" t="s">
        <v>23207</v>
      </c>
      <c r="O809" s="123" t="s">
        <v>661</v>
      </c>
      <c r="P809" s="391">
        <v>1.8298611111111112</v>
      </c>
      <c r="Q809" s="391">
        <v>1.7361111111111112</v>
      </c>
      <c r="R809" s="391">
        <v>1.792361111111111</v>
      </c>
      <c r="S809" s="391">
        <v>2.2840277777777778</v>
      </c>
      <c r="T809" s="391">
        <v>2.361111111111111</v>
      </c>
      <c r="U809" s="391">
        <v>2.2784722222222222</v>
      </c>
      <c r="V809" s="391">
        <v>2.2784722222222222</v>
      </c>
      <c r="W809" s="391">
        <v>1.3680555555555556</v>
      </c>
      <c r="X809" s="391">
        <v>2.401388888888889</v>
      </c>
      <c r="Y809" s="391">
        <v>2.296527777777778</v>
      </c>
      <c r="Z809" s="391">
        <v>1.6131944444444444</v>
      </c>
      <c r="AA809" s="128" t="s">
        <v>23208</v>
      </c>
      <c r="AB809" s="134" t="s">
        <v>23209</v>
      </c>
      <c r="AC809" s="416">
        <v>2.077777777777778</v>
      </c>
      <c r="AD809" s="147" t="s">
        <v>23210</v>
      </c>
      <c r="AE809" s="379">
        <v>2.495138888888889</v>
      </c>
      <c r="AF809" s="134" t="s">
        <v>23211</v>
      </c>
      <c r="AG809" s="379">
        <v>2.0701388888888888</v>
      </c>
      <c r="AH809" s="416">
        <v>2.2881944444444446</v>
      </c>
      <c r="AI809" s="391">
        <v>2.2576388888888888</v>
      </c>
      <c r="AJ809" s="128" t="s">
        <v>23212</v>
      </c>
      <c r="AK809" s="134" t="s">
        <v>23213</v>
      </c>
      <c r="AL809" s="134" t="s">
        <v>23214</v>
      </c>
      <c r="AM809" s="140">
        <v>0.5319444444444444</v>
      </c>
      <c r="AN809" s="379">
        <v>1.0638888888888889</v>
      </c>
      <c r="AO809" s="379">
        <v>1.992361111111111</v>
      </c>
      <c r="AP809" s="128" t="s">
        <v>23215</v>
      </c>
      <c r="AQ809" s="128" t="s">
        <v>23216</v>
      </c>
      <c r="AR809" s="416">
        <v>2.060416666666667</v>
      </c>
      <c r="AS809" s="134" t="s">
        <v>23217</v>
      </c>
      <c r="AT809" s="379">
        <v>2.1006944444444446</v>
      </c>
      <c r="AU809" s="128" t="s">
        <v>23218</v>
      </c>
      <c r="AV809" s="393">
        <v>1.8930555555555555</v>
      </c>
      <c r="AW809" s="134" t="s">
        <v>23219</v>
      </c>
      <c r="AX809" s="134" t="s">
        <v>23220</v>
      </c>
      <c r="AY809" s="128" t="s">
        <v>23221</v>
      </c>
      <c r="BA809" s="416">
        <v>1.5152777777777777</v>
      </c>
      <c r="BB809" s="379">
        <v>1.5680555555555555</v>
      </c>
      <c r="BC809" s="422">
        <v>1.7368055555555555</v>
      </c>
      <c r="BD809" s="140">
        <v>0.30069444444444443</v>
      </c>
      <c r="BE809" s="128" t="s">
        <v>23222</v>
      </c>
      <c r="BF809" s="422"/>
      <c r="BG809" s="422"/>
      <c r="BH809" s="422"/>
    </row>
    <row r="810">
      <c r="A810" s="122">
        <f t="shared" si="3"/>
        <v>0</v>
      </c>
      <c r="B810" s="122">
        <f t="shared" si="4"/>
        <v>0</v>
      </c>
      <c r="C810" s="122">
        <f t="shared" si="5"/>
        <v>0</v>
      </c>
      <c r="D810" s="122">
        <f t="shared" si="6"/>
        <v>0</v>
      </c>
      <c r="E810" s="122">
        <f t="shared" si="2"/>
        <v>478</v>
      </c>
      <c r="F810" s="135" t="s">
        <v>23223</v>
      </c>
      <c r="H810" s="135" t="s">
        <v>23224</v>
      </c>
      <c r="I810" s="135" t="s">
        <v>23225</v>
      </c>
      <c r="J810" s="135" t="s">
        <v>23226</v>
      </c>
      <c r="L810" s="175" t="s">
        <v>23227</v>
      </c>
      <c r="M810" s="175" t="s">
        <v>23228</v>
      </c>
      <c r="N810" s="169" t="s">
        <v>23229</v>
      </c>
      <c r="O810" s="123" t="s">
        <v>23230</v>
      </c>
      <c r="P810" s="138" t="s">
        <v>23231</v>
      </c>
      <c r="Q810" s="138" t="s">
        <v>23232</v>
      </c>
      <c r="R810" s="138" t="s">
        <v>23233</v>
      </c>
      <c r="S810" s="138" t="s">
        <v>23234</v>
      </c>
      <c r="T810" s="138" t="s">
        <v>23235</v>
      </c>
      <c r="U810" s="138" t="s">
        <v>23236</v>
      </c>
      <c r="V810" s="138" t="s">
        <v>23236</v>
      </c>
      <c r="W810" s="138" t="s">
        <v>23237</v>
      </c>
      <c r="X810" s="138" t="s">
        <v>23238</v>
      </c>
      <c r="Y810" s="138" t="s">
        <v>23239</v>
      </c>
      <c r="Z810" s="138" t="s">
        <v>23240</v>
      </c>
      <c r="AA810" s="393">
        <v>2.376388888888889</v>
      </c>
      <c r="AB810" s="379">
        <v>2.3041666666666667</v>
      </c>
      <c r="AC810" s="128" t="s">
        <v>23241</v>
      </c>
      <c r="AD810" s="415">
        <v>2.2375</v>
      </c>
      <c r="AE810" s="134" t="s">
        <v>23242</v>
      </c>
      <c r="AF810" s="379">
        <v>2.1326388888888888</v>
      </c>
      <c r="AG810" s="134" t="s">
        <v>23243</v>
      </c>
      <c r="AH810" s="128" t="s">
        <v>23244</v>
      </c>
      <c r="AI810" s="138" t="s">
        <v>23007</v>
      </c>
      <c r="AJ810" s="393">
        <v>1.7256944444444444</v>
      </c>
      <c r="AK810" s="474">
        <v>0.04892361111111111</v>
      </c>
      <c r="AL810" s="379">
        <v>1.9958333333333333</v>
      </c>
      <c r="AM810" s="128" t="s">
        <v>1880</v>
      </c>
      <c r="AN810" s="134" t="s">
        <v>23245</v>
      </c>
      <c r="AO810" s="134" t="s">
        <v>23246</v>
      </c>
      <c r="AP810" s="416">
        <v>1.7159722222222222</v>
      </c>
      <c r="AQ810" s="416">
        <v>1.6875</v>
      </c>
      <c r="AR810" s="128" t="s">
        <v>23247</v>
      </c>
      <c r="AS810" s="379">
        <v>1.9256944444444444</v>
      </c>
      <c r="AT810" s="134" t="s">
        <v>23248</v>
      </c>
      <c r="AU810" s="416">
        <v>2.283333333333333</v>
      </c>
      <c r="AV810" s="128" t="s">
        <v>23249</v>
      </c>
      <c r="AW810" s="379">
        <v>2.0243055555555554</v>
      </c>
      <c r="AX810" s="379">
        <v>1.7465277777777777</v>
      </c>
      <c r="AY810" s="416">
        <v>1.2194444444444446</v>
      </c>
      <c r="BA810" s="128" t="s">
        <v>23250</v>
      </c>
      <c r="BB810" s="134" t="s">
        <v>23251</v>
      </c>
      <c r="BC810" s="141" t="s">
        <v>23252</v>
      </c>
      <c r="BD810" s="128" t="s">
        <v>2888</v>
      </c>
      <c r="BE810" s="416">
        <v>1.8576388888888888</v>
      </c>
      <c r="BF810" s="141"/>
      <c r="BG810" s="141"/>
      <c r="BH810" s="141"/>
    </row>
    <row r="811">
      <c r="A811" s="122">
        <f t="shared" si="3"/>
        <v>0</v>
      </c>
      <c r="B811" s="122">
        <f t="shared" si="4"/>
        <v>0</v>
      </c>
      <c r="C811" s="122">
        <f t="shared" si="5"/>
        <v>0</v>
      </c>
      <c r="D811" s="122">
        <f t="shared" si="6"/>
        <v>0</v>
      </c>
      <c r="E811" s="122">
        <f t="shared" si="2"/>
        <v>431</v>
      </c>
      <c r="F811" s="135" t="s">
        <v>23253</v>
      </c>
      <c r="H811" s="135" t="s">
        <v>23254</v>
      </c>
      <c r="I811" s="135" t="s">
        <v>23255</v>
      </c>
      <c r="J811" s="135" t="s">
        <v>23256</v>
      </c>
      <c r="L811" s="175" t="s">
        <v>23257</v>
      </c>
      <c r="M811" s="175" t="s">
        <v>23258</v>
      </c>
      <c r="N811" s="169" t="s">
        <v>23259</v>
      </c>
      <c r="O811" s="123" t="s">
        <v>23260</v>
      </c>
      <c r="P811" s="391">
        <v>1.8333333333333333</v>
      </c>
      <c r="Q811" s="391">
        <v>1.7375</v>
      </c>
      <c r="R811" s="391">
        <v>1.7979166666666666</v>
      </c>
      <c r="S811" s="391">
        <v>2.2868055555555555</v>
      </c>
      <c r="T811" s="391">
        <v>2.363888888888889</v>
      </c>
      <c r="U811" s="391">
        <v>2.2847222222222223</v>
      </c>
      <c r="V811" s="391">
        <v>2.2847222222222223</v>
      </c>
      <c r="W811" s="391">
        <v>1.3680555555555556</v>
      </c>
      <c r="X811" s="391">
        <v>2.404861111111111</v>
      </c>
      <c r="Y811" s="391">
        <v>2.30625</v>
      </c>
      <c r="Z811" s="391">
        <v>1.6166666666666667</v>
      </c>
      <c r="AA811" s="128" t="s">
        <v>23261</v>
      </c>
      <c r="AB811" s="134" t="s">
        <v>23262</v>
      </c>
      <c r="AC811" s="416">
        <v>2.0840277777777776</v>
      </c>
      <c r="AD811" s="147" t="s">
        <v>23263</v>
      </c>
      <c r="AE811" s="379">
        <v>2.497916666666667</v>
      </c>
      <c r="AF811" s="134" t="s">
        <v>23264</v>
      </c>
      <c r="AG811" s="379">
        <v>2.0743055555555556</v>
      </c>
      <c r="AH811" s="416">
        <v>2.2916666666666665</v>
      </c>
      <c r="AI811" s="391">
        <v>2.2618055555555556</v>
      </c>
      <c r="AJ811" s="128" t="s">
        <v>23265</v>
      </c>
      <c r="AK811" s="134" t="s">
        <v>23266</v>
      </c>
      <c r="AL811" s="134" t="s">
        <v>23267</v>
      </c>
      <c r="AM811" s="140">
        <v>0.5375</v>
      </c>
      <c r="AN811" s="379">
        <v>1.0659722222222223</v>
      </c>
      <c r="AO811" s="379">
        <v>1.9951388888888888</v>
      </c>
      <c r="AP811" s="128" t="s">
        <v>23268</v>
      </c>
      <c r="AQ811" s="128" t="s">
        <v>23269</v>
      </c>
      <c r="AR811" s="416">
        <v>2.0708333333333333</v>
      </c>
      <c r="AS811" s="134" t="s">
        <v>23270</v>
      </c>
      <c r="AT811" s="379">
        <v>2.10625</v>
      </c>
      <c r="AU811" s="128" t="s">
        <v>23271</v>
      </c>
      <c r="AV811" s="393">
        <v>1.8979166666666667</v>
      </c>
      <c r="AW811" s="134" t="s">
        <v>23272</v>
      </c>
      <c r="AX811" s="134" t="s">
        <v>23273</v>
      </c>
      <c r="AY811" s="128" t="s">
        <v>23274</v>
      </c>
      <c r="BA811" s="416">
        <v>1.5263888888888888</v>
      </c>
      <c r="BB811" s="379">
        <v>1.573611111111111</v>
      </c>
      <c r="BC811" s="422">
        <v>1.738888888888889</v>
      </c>
      <c r="BD811" s="140">
        <v>0.30277777777777776</v>
      </c>
      <c r="BE811" s="128" t="s">
        <v>23275</v>
      </c>
      <c r="BF811" s="422"/>
      <c r="BG811" s="422"/>
      <c r="BH811" s="422"/>
    </row>
    <row r="812">
      <c r="A812" s="122">
        <f t="shared" si="3"/>
        <v>0</v>
      </c>
      <c r="B812" s="122">
        <f t="shared" si="4"/>
        <v>0</v>
      </c>
      <c r="C812" s="122">
        <f t="shared" si="5"/>
        <v>0</v>
      </c>
      <c r="D812" s="122">
        <f t="shared" si="6"/>
        <v>0</v>
      </c>
      <c r="E812" s="122">
        <f t="shared" si="2"/>
        <v>462</v>
      </c>
      <c r="F812" s="135">
        <v>270.0</v>
      </c>
      <c r="H812" s="135">
        <v>270.0</v>
      </c>
      <c r="I812" s="135">
        <v>270.0</v>
      </c>
      <c r="J812" s="135">
        <v>270.0</v>
      </c>
      <c r="L812" s="175" t="s">
        <v>23276</v>
      </c>
      <c r="M812" s="175" t="s">
        <v>23277</v>
      </c>
      <c r="N812" s="169" t="s">
        <v>1196</v>
      </c>
      <c r="O812" s="123" t="s">
        <v>23278</v>
      </c>
      <c r="P812" s="138" t="s">
        <v>23279</v>
      </c>
      <c r="Q812" s="138" t="s">
        <v>23280</v>
      </c>
      <c r="R812" s="138" t="s">
        <v>23281</v>
      </c>
      <c r="S812" s="138" t="s">
        <v>23282</v>
      </c>
      <c r="T812" s="138" t="s">
        <v>23283</v>
      </c>
      <c r="U812" s="138" t="s">
        <v>13597</v>
      </c>
      <c r="V812" s="138" t="s">
        <v>13597</v>
      </c>
      <c r="W812" s="138" t="s">
        <v>23284</v>
      </c>
      <c r="X812" s="138" t="s">
        <v>23285</v>
      </c>
      <c r="Y812" s="138" t="s">
        <v>23286</v>
      </c>
      <c r="Z812" s="138" t="s">
        <v>23287</v>
      </c>
      <c r="AA812" s="393">
        <v>2.38125</v>
      </c>
      <c r="AB812" s="379">
        <v>2.3118055555555554</v>
      </c>
      <c r="AC812" s="128" t="s">
        <v>23288</v>
      </c>
      <c r="AD812" s="415">
        <v>2.2423611111111112</v>
      </c>
      <c r="AE812" s="134" t="s">
        <v>23289</v>
      </c>
      <c r="AF812" s="379">
        <v>2.1368055555555556</v>
      </c>
      <c r="AG812" s="134" t="s">
        <v>23290</v>
      </c>
      <c r="AH812" s="128" t="s">
        <v>23291</v>
      </c>
      <c r="AI812" s="138" t="s">
        <v>23058</v>
      </c>
      <c r="AJ812" s="393">
        <v>1.7319444444444445</v>
      </c>
      <c r="AK812" s="474">
        <v>0.0490625</v>
      </c>
      <c r="AL812" s="379">
        <v>2.0</v>
      </c>
      <c r="AM812" s="128" t="s">
        <v>13375</v>
      </c>
      <c r="AN812" s="134" t="s">
        <v>23292</v>
      </c>
      <c r="AO812" s="134" t="s">
        <v>23293</v>
      </c>
      <c r="AP812" s="416">
        <v>1.7208333333333334</v>
      </c>
      <c r="AQ812" s="416">
        <v>1.69375</v>
      </c>
      <c r="AR812" s="128" t="s">
        <v>728</v>
      </c>
      <c r="AS812" s="379">
        <v>1.9291666666666667</v>
      </c>
      <c r="AT812" s="134" t="s">
        <v>23294</v>
      </c>
      <c r="AU812" s="416">
        <v>2.2875</v>
      </c>
      <c r="AV812" s="128" t="s">
        <v>653</v>
      </c>
      <c r="AW812" s="379">
        <v>2.029166666666667</v>
      </c>
      <c r="AX812" s="379">
        <v>1.7513888888888889</v>
      </c>
      <c r="AY812" s="416">
        <v>1.2215277777777778</v>
      </c>
      <c r="BA812" s="128" t="s">
        <v>23295</v>
      </c>
      <c r="BB812" s="134" t="s">
        <v>23296</v>
      </c>
      <c r="BC812" s="141" t="s">
        <v>23297</v>
      </c>
      <c r="BD812" s="128" t="s">
        <v>2948</v>
      </c>
      <c r="BE812" s="416">
        <v>1.8652777777777778</v>
      </c>
      <c r="BF812" s="141"/>
      <c r="BG812" s="141"/>
      <c r="BH812" s="141"/>
    </row>
    <row r="813">
      <c r="A813" s="122">
        <f t="shared" si="3"/>
        <v>0</v>
      </c>
      <c r="B813" s="122">
        <f t="shared" si="4"/>
        <v>0</v>
      </c>
      <c r="C813" s="122">
        <f t="shared" si="5"/>
        <v>0</v>
      </c>
      <c r="D813" s="122">
        <f t="shared" si="6"/>
        <v>0</v>
      </c>
      <c r="E813" s="122">
        <f t="shared" si="2"/>
        <v>303</v>
      </c>
      <c r="F813" s="135" t="s">
        <v>23298</v>
      </c>
      <c r="H813" s="135" t="s">
        <v>23299</v>
      </c>
      <c r="I813" s="135" t="s">
        <v>23300</v>
      </c>
      <c r="J813" s="135" t="s">
        <v>23301</v>
      </c>
      <c r="L813" s="175" t="s">
        <v>23302</v>
      </c>
      <c r="M813" s="175" t="s">
        <v>23303</v>
      </c>
      <c r="N813" s="169" t="s">
        <v>23304</v>
      </c>
      <c r="O813" s="123" t="s">
        <v>23305</v>
      </c>
      <c r="P813" s="391">
        <v>1.836111111111111</v>
      </c>
      <c r="Q813" s="391">
        <v>1.7395833333333333</v>
      </c>
      <c r="R813" s="391">
        <v>1.801388888888889</v>
      </c>
      <c r="S813" s="391">
        <v>2.2930555555555556</v>
      </c>
      <c r="T813" s="391">
        <v>2.3666666666666667</v>
      </c>
      <c r="U813" s="391">
        <v>2.2888888888888888</v>
      </c>
      <c r="V813" s="391">
        <v>2.2888888888888888</v>
      </c>
      <c r="W813" s="391">
        <v>1.3708333333333333</v>
      </c>
      <c r="X813" s="391">
        <v>2.4090277777777778</v>
      </c>
      <c r="Y813" s="391">
        <v>2.314583333333333</v>
      </c>
      <c r="Z813" s="391">
        <v>1.6222222222222222</v>
      </c>
      <c r="AA813" s="128" t="s">
        <v>23306</v>
      </c>
      <c r="AB813" s="134" t="s">
        <v>23307</v>
      </c>
      <c r="AC813" s="416">
        <v>2.0909722222222222</v>
      </c>
      <c r="AD813" s="147" t="s">
        <v>23308</v>
      </c>
      <c r="AE813" s="474">
        <v>0.041747685185185186</v>
      </c>
      <c r="AF813" s="134" t="s">
        <v>23309</v>
      </c>
      <c r="AG813" s="379">
        <v>2.078472222222222</v>
      </c>
      <c r="AH813" s="416">
        <v>2.3</v>
      </c>
      <c r="AI813" s="391">
        <v>2.265972222222222</v>
      </c>
      <c r="AJ813" s="128" t="s">
        <v>23310</v>
      </c>
      <c r="AK813" s="134" t="s">
        <v>23311</v>
      </c>
      <c r="AL813" s="134" t="s">
        <v>23312</v>
      </c>
      <c r="AM813" s="140">
        <v>0.5381944444444444</v>
      </c>
      <c r="AN813" s="379">
        <v>1.070138888888889</v>
      </c>
      <c r="AO813" s="379">
        <v>1.9986111111111111</v>
      </c>
      <c r="AP813" s="128" t="s">
        <v>23313</v>
      </c>
      <c r="AQ813" s="128" t="s">
        <v>23314</v>
      </c>
      <c r="AR813" s="416">
        <v>2.0743055555555556</v>
      </c>
      <c r="AS813" s="134" t="s">
        <v>23315</v>
      </c>
      <c r="AT813" s="379">
        <v>2.109722222222222</v>
      </c>
      <c r="AU813" s="128" t="s">
        <v>23316</v>
      </c>
      <c r="AV813" s="393">
        <v>1.8993055555555556</v>
      </c>
      <c r="AW813" s="134" t="s">
        <v>23317</v>
      </c>
      <c r="AX813" s="134" t="s">
        <v>23318</v>
      </c>
      <c r="AY813" s="128" t="s">
        <v>23319</v>
      </c>
      <c r="BA813" s="416">
        <v>1.5284722222222222</v>
      </c>
      <c r="BB813" s="379">
        <v>1.5847222222222221</v>
      </c>
      <c r="BC813" s="422">
        <v>1.7395833333333333</v>
      </c>
      <c r="BD813" s="140">
        <v>0.3034722222222222</v>
      </c>
      <c r="BE813" s="128" t="s">
        <v>23320</v>
      </c>
      <c r="BF813" s="422"/>
      <c r="BG813" s="422"/>
      <c r="BH813" s="422"/>
    </row>
    <row r="814">
      <c r="A814" s="122">
        <f t="shared" si="3"/>
        <v>0</v>
      </c>
      <c r="B814" s="122">
        <f t="shared" si="4"/>
        <v>0</v>
      </c>
      <c r="C814" s="122">
        <f t="shared" si="5"/>
        <v>0</v>
      </c>
      <c r="D814" s="122">
        <f t="shared" si="6"/>
        <v>0</v>
      </c>
      <c r="E814" s="122">
        <f t="shared" si="2"/>
        <v>572</v>
      </c>
      <c r="F814" s="135" t="s">
        <v>23321</v>
      </c>
      <c r="H814" s="135" t="s">
        <v>23322</v>
      </c>
      <c r="I814" s="135" t="s">
        <v>23323</v>
      </c>
      <c r="J814" s="135" t="s">
        <v>23324</v>
      </c>
      <c r="L814" s="175" t="s">
        <v>23325</v>
      </c>
      <c r="M814" s="175" t="s">
        <v>23326</v>
      </c>
      <c r="N814" s="169" t="s">
        <v>615</v>
      </c>
      <c r="O814" s="123" t="s">
        <v>23327</v>
      </c>
      <c r="P814" s="138" t="s">
        <v>23328</v>
      </c>
      <c r="Q814" s="138" t="s">
        <v>23329</v>
      </c>
      <c r="R814" s="138" t="s">
        <v>23330</v>
      </c>
      <c r="S814" s="138" t="s">
        <v>12144</v>
      </c>
      <c r="T814" s="138" t="s">
        <v>23331</v>
      </c>
      <c r="U814" s="138" t="s">
        <v>23332</v>
      </c>
      <c r="V814" s="138" t="s">
        <v>23332</v>
      </c>
      <c r="W814" s="138" t="s">
        <v>23333</v>
      </c>
      <c r="X814" s="138" t="s">
        <v>23334</v>
      </c>
      <c r="Y814" s="138" t="s">
        <v>23335</v>
      </c>
      <c r="Z814" s="138" t="s">
        <v>23336</v>
      </c>
      <c r="AA814" s="393">
        <v>2.386111111111111</v>
      </c>
      <c r="AB814" s="379">
        <v>2.3152777777777778</v>
      </c>
      <c r="AC814" s="128" t="s">
        <v>23337</v>
      </c>
      <c r="AD814" s="415">
        <v>2.2465277777777777</v>
      </c>
      <c r="AE814" s="134" t="s">
        <v>23338</v>
      </c>
      <c r="AF814" s="379">
        <v>2.140277777777778</v>
      </c>
      <c r="AG814" s="134" t="s">
        <v>23339</v>
      </c>
      <c r="AH814" s="128" t="s">
        <v>23340</v>
      </c>
      <c r="AI814" s="138" t="s">
        <v>23101</v>
      </c>
      <c r="AJ814" s="393">
        <v>1.7361111111111112</v>
      </c>
      <c r="AK814" s="474">
        <v>0.04909722222222222</v>
      </c>
      <c r="AL814" s="379">
        <v>2.0027777777777778</v>
      </c>
      <c r="AM814" s="128" t="s">
        <v>23341</v>
      </c>
      <c r="AN814" s="134" t="s">
        <v>23342</v>
      </c>
      <c r="AO814" s="134" t="s">
        <v>23343</v>
      </c>
      <c r="AP814" s="416">
        <v>1.725</v>
      </c>
      <c r="AQ814" s="416">
        <v>1.7055555555555555</v>
      </c>
      <c r="AR814" s="128" t="s">
        <v>23344</v>
      </c>
      <c r="AS814" s="379">
        <v>1.93125</v>
      </c>
      <c r="AT814" s="134" t="s">
        <v>23345</v>
      </c>
      <c r="AU814" s="416">
        <v>2.2888888888888888</v>
      </c>
      <c r="AV814" s="128" t="s">
        <v>23346</v>
      </c>
      <c r="AW814" s="379">
        <v>2.0409722222222224</v>
      </c>
      <c r="AX814" s="379">
        <v>1.7520833333333334</v>
      </c>
      <c r="AY814" s="416">
        <v>1.2236111111111112</v>
      </c>
      <c r="BA814" s="128" t="s">
        <v>23347</v>
      </c>
      <c r="BB814" s="134" t="s">
        <v>23348</v>
      </c>
      <c r="BC814" s="141" t="s">
        <v>23349</v>
      </c>
      <c r="BD814" s="128" t="s">
        <v>3021</v>
      </c>
      <c r="BE814" s="416">
        <v>1.867361111111111</v>
      </c>
      <c r="BF814" s="141"/>
      <c r="BG814" s="141"/>
      <c r="BH814" s="141"/>
    </row>
    <row r="815">
      <c r="A815" s="122">
        <f t="shared" si="3"/>
        <v>0</v>
      </c>
      <c r="B815" s="122">
        <f t="shared" si="4"/>
        <v>0</v>
      </c>
      <c r="C815" s="122">
        <f t="shared" si="5"/>
        <v>0</v>
      </c>
      <c r="D815" s="122">
        <f t="shared" si="6"/>
        <v>0</v>
      </c>
      <c r="E815" s="122">
        <f t="shared" si="2"/>
        <v>286</v>
      </c>
      <c r="F815" s="135">
        <v>271.0</v>
      </c>
      <c r="H815" s="135">
        <v>271.0</v>
      </c>
      <c r="I815" s="135">
        <v>271.0</v>
      </c>
      <c r="J815" s="135">
        <v>271.0</v>
      </c>
      <c r="L815" s="175" t="s">
        <v>23350</v>
      </c>
      <c r="M815" s="175" t="s">
        <v>23351</v>
      </c>
      <c r="N815" s="169" t="s">
        <v>23352</v>
      </c>
      <c r="O815" s="123" t="s">
        <v>615</v>
      </c>
      <c r="P815" s="391">
        <v>1.8402777777777777</v>
      </c>
      <c r="Q815" s="391">
        <v>1.7430555555555556</v>
      </c>
      <c r="R815" s="391">
        <v>1.80625</v>
      </c>
      <c r="S815" s="391">
        <v>2.301388888888889</v>
      </c>
      <c r="T815" s="391">
        <v>2.370138888888889</v>
      </c>
      <c r="U815" s="391">
        <v>2.2916666666666665</v>
      </c>
      <c r="V815" s="391">
        <v>2.2916666666666665</v>
      </c>
      <c r="W815" s="391">
        <v>1.3729166666666666</v>
      </c>
      <c r="X815" s="391">
        <v>2.417361111111111</v>
      </c>
      <c r="Y815" s="391">
        <v>2.3291666666666666</v>
      </c>
      <c r="Z815" s="391">
        <v>1.6298611111111112</v>
      </c>
      <c r="AA815" s="128" t="s">
        <v>23353</v>
      </c>
      <c r="AB815" s="134" t="s">
        <v>23354</v>
      </c>
      <c r="AC815" s="416">
        <v>2.0972222222222223</v>
      </c>
      <c r="AD815" s="147" t="s">
        <v>23355</v>
      </c>
      <c r="AE815" s="474">
        <v>0.04185185185185185</v>
      </c>
      <c r="AF815" s="134" t="s">
        <v>23356</v>
      </c>
      <c r="AG815" s="379">
        <v>2.079861111111111</v>
      </c>
      <c r="AH815" s="416">
        <v>2.303472222222222</v>
      </c>
      <c r="AI815" s="391">
        <v>2.2694444444444444</v>
      </c>
      <c r="AJ815" s="128" t="s">
        <v>23357</v>
      </c>
      <c r="AK815" s="134" t="s">
        <v>23358</v>
      </c>
      <c r="AL815" s="134" t="s">
        <v>23359</v>
      </c>
      <c r="AM815" s="140">
        <v>0.5402777777777777</v>
      </c>
      <c r="AN815" s="379">
        <v>1.082638888888889</v>
      </c>
      <c r="AO815" s="379">
        <v>2.0034722222222223</v>
      </c>
      <c r="AP815" s="128" t="s">
        <v>23360</v>
      </c>
      <c r="AQ815" s="128" t="s">
        <v>23361</v>
      </c>
      <c r="AR815" s="416">
        <v>2.0756944444444443</v>
      </c>
      <c r="AS815" s="134" t="s">
        <v>23362</v>
      </c>
      <c r="AT815" s="379">
        <v>2.1173611111111112</v>
      </c>
      <c r="AU815" s="128" t="s">
        <v>23363</v>
      </c>
      <c r="AV815" s="393">
        <v>1.9</v>
      </c>
      <c r="AW815" s="134" t="s">
        <v>23364</v>
      </c>
      <c r="AX815" s="134" t="s">
        <v>23365</v>
      </c>
      <c r="AY815" s="128" t="s">
        <v>23366</v>
      </c>
      <c r="BA815" s="416">
        <v>1.5333333333333334</v>
      </c>
      <c r="BB815" s="379">
        <v>1.5902777777777777</v>
      </c>
      <c r="BC815" s="422">
        <v>1.7409722222222221</v>
      </c>
      <c r="BD815" s="140">
        <v>0.3104166666666667</v>
      </c>
      <c r="BE815" s="128" t="s">
        <v>23367</v>
      </c>
      <c r="BF815" s="422"/>
      <c r="BG815" s="422"/>
      <c r="BH815" s="422"/>
    </row>
    <row r="816">
      <c r="A816" s="122">
        <f t="shared" si="3"/>
        <v>0</v>
      </c>
      <c r="B816" s="122">
        <f t="shared" si="4"/>
        <v>0</v>
      </c>
      <c r="C816" s="122">
        <f t="shared" si="5"/>
        <v>0</v>
      </c>
      <c r="D816" s="122">
        <f t="shared" si="6"/>
        <v>0</v>
      </c>
      <c r="E816" s="122">
        <f t="shared" si="2"/>
        <v>556</v>
      </c>
      <c r="F816" s="135" t="s">
        <v>23368</v>
      </c>
      <c r="H816" s="135" t="s">
        <v>23369</v>
      </c>
      <c r="I816" s="135" t="s">
        <v>23370</v>
      </c>
      <c r="J816" s="135" t="s">
        <v>23371</v>
      </c>
      <c r="L816" s="175" t="s">
        <v>23372</v>
      </c>
      <c r="M816" s="175" t="s">
        <v>23373</v>
      </c>
      <c r="N816" s="169" t="s">
        <v>1196</v>
      </c>
      <c r="O816" s="123" t="s">
        <v>23374</v>
      </c>
      <c r="P816" s="138" t="s">
        <v>23375</v>
      </c>
      <c r="Q816" s="138" t="s">
        <v>23376</v>
      </c>
      <c r="R816" s="138" t="s">
        <v>23377</v>
      </c>
      <c r="S816" s="138" t="s">
        <v>23378</v>
      </c>
      <c r="T816" s="138" t="s">
        <v>23379</v>
      </c>
      <c r="U816" s="138" t="s">
        <v>23380</v>
      </c>
      <c r="V816" s="138" t="s">
        <v>23380</v>
      </c>
      <c r="W816" s="138" t="s">
        <v>23381</v>
      </c>
      <c r="X816" s="138" t="s">
        <v>23382</v>
      </c>
      <c r="Y816" s="138" t="s">
        <v>23383</v>
      </c>
      <c r="Z816" s="138" t="s">
        <v>23384</v>
      </c>
      <c r="AA816" s="393">
        <v>2.3895833333333334</v>
      </c>
      <c r="AB816" s="379">
        <v>2.31875</v>
      </c>
      <c r="AC816" s="128" t="s">
        <v>23385</v>
      </c>
      <c r="AD816" s="415">
        <v>2.2527777777777778</v>
      </c>
      <c r="AE816" s="134" t="s">
        <v>23386</v>
      </c>
      <c r="AF816" s="379">
        <v>2.1430555555555557</v>
      </c>
      <c r="AG816" s="134" t="s">
        <v>23387</v>
      </c>
      <c r="AH816" s="128" t="s">
        <v>23388</v>
      </c>
      <c r="AI816" s="138" t="s">
        <v>23147</v>
      </c>
      <c r="AJ816" s="393">
        <v>1.7430555555555556</v>
      </c>
      <c r="AK816" s="474">
        <v>0.04918981481481482</v>
      </c>
      <c r="AL816" s="379">
        <v>2.009027777777778</v>
      </c>
      <c r="AM816" s="128" t="s">
        <v>23389</v>
      </c>
      <c r="AN816" s="134" t="s">
        <v>23390</v>
      </c>
      <c r="AO816" s="134" t="s">
        <v>23391</v>
      </c>
      <c r="AP816" s="416">
        <v>1.7270833333333333</v>
      </c>
      <c r="AQ816" s="416">
        <v>1.71875</v>
      </c>
      <c r="AR816" s="128" t="s">
        <v>23392</v>
      </c>
      <c r="AS816" s="379">
        <v>1.9354166666666666</v>
      </c>
      <c r="AT816" s="134" t="s">
        <v>23393</v>
      </c>
      <c r="AU816" s="416">
        <v>2.290277777777778</v>
      </c>
      <c r="AV816" s="128" t="s">
        <v>23394</v>
      </c>
      <c r="AW816" s="379">
        <v>2.0416666666666665</v>
      </c>
      <c r="AX816" s="379">
        <v>1.7597222222222222</v>
      </c>
      <c r="AY816" s="416">
        <v>1.2326388888888888</v>
      </c>
      <c r="BA816" s="128" t="s">
        <v>23395</v>
      </c>
      <c r="BB816" s="134" t="s">
        <v>23396</v>
      </c>
      <c r="BC816" s="141" t="s">
        <v>23397</v>
      </c>
      <c r="BD816" s="128" t="s">
        <v>3092</v>
      </c>
      <c r="BE816" s="416">
        <v>1.8722222222222222</v>
      </c>
      <c r="BF816" s="141"/>
      <c r="BG816" s="141"/>
      <c r="BH816" s="141"/>
    </row>
    <row r="817">
      <c r="A817" s="122">
        <f t="shared" si="3"/>
        <v>0</v>
      </c>
      <c r="B817" s="122">
        <f t="shared" si="4"/>
        <v>0</v>
      </c>
      <c r="C817" s="122">
        <f t="shared" si="5"/>
        <v>0</v>
      </c>
      <c r="D817" s="122">
        <f t="shared" si="6"/>
        <v>0</v>
      </c>
      <c r="E817" s="122">
        <f t="shared" si="2"/>
        <v>435</v>
      </c>
      <c r="F817" s="135" t="s">
        <v>23398</v>
      </c>
      <c r="H817" s="135" t="s">
        <v>724</v>
      </c>
      <c r="I817" s="135" t="s">
        <v>23399</v>
      </c>
      <c r="J817" s="135" t="s">
        <v>23400</v>
      </c>
      <c r="L817" s="175" t="s">
        <v>23401</v>
      </c>
      <c r="M817" s="175" t="s">
        <v>23402</v>
      </c>
      <c r="N817" s="169" t="s">
        <v>23403</v>
      </c>
      <c r="O817" s="123" t="s">
        <v>661</v>
      </c>
      <c r="P817" s="391">
        <v>1.8430555555555554</v>
      </c>
      <c r="Q817" s="391">
        <v>1.7486111111111111</v>
      </c>
      <c r="R817" s="391">
        <v>1.8111111111111111</v>
      </c>
      <c r="S817" s="391">
        <v>2.301388888888889</v>
      </c>
      <c r="T817" s="391">
        <v>2.3819444444444446</v>
      </c>
      <c r="U817" s="391">
        <v>2.29375</v>
      </c>
      <c r="V817" s="391">
        <v>2.29375</v>
      </c>
      <c r="W817" s="391">
        <v>1.3743055555555554</v>
      </c>
      <c r="X817" s="391">
        <v>2.4243055555555557</v>
      </c>
      <c r="Y817" s="391">
        <v>2.3305555555555557</v>
      </c>
      <c r="Z817" s="391">
        <v>1.6319444444444444</v>
      </c>
      <c r="AA817" s="128" t="s">
        <v>23404</v>
      </c>
      <c r="AB817" s="134" t="s">
        <v>23405</v>
      </c>
      <c r="AC817" s="416">
        <v>2.1013888888888888</v>
      </c>
      <c r="AD817" s="147" t="s">
        <v>23406</v>
      </c>
      <c r="AE817" s="474">
        <v>0.04195601851851852</v>
      </c>
      <c r="AF817" s="134" t="s">
        <v>23407</v>
      </c>
      <c r="AG817" s="379">
        <v>2.088888888888889</v>
      </c>
      <c r="AH817" s="416">
        <v>2.30625</v>
      </c>
      <c r="AI817" s="391">
        <v>2.2784722222222222</v>
      </c>
      <c r="AJ817" s="128" t="s">
        <v>23408</v>
      </c>
      <c r="AK817" s="134" t="s">
        <v>23409</v>
      </c>
      <c r="AL817" s="134" t="s">
        <v>23410</v>
      </c>
      <c r="AM817" s="140">
        <v>0.54375</v>
      </c>
      <c r="AN817" s="379">
        <v>1.0868055555555556</v>
      </c>
      <c r="AO817" s="379">
        <v>2.004861111111111</v>
      </c>
      <c r="AP817" s="128" t="s">
        <v>23411</v>
      </c>
      <c r="AQ817" s="128" t="s">
        <v>23412</v>
      </c>
      <c r="AR817" s="416">
        <v>2.0791666666666666</v>
      </c>
      <c r="AS817" s="134" t="s">
        <v>23413</v>
      </c>
      <c r="AT817" s="379">
        <v>2.1256944444444446</v>
      </c>
      <c r="AU817" s="128" t="s">
        <v>23414</v>
      </c>
      <c r="AV817" s="393">
        <v>1.9048611111111111</v>
      </c>
      <c r="AW817" s="134" t="s">
        <v>23415</v>
      </c>
      <c r="AX817" s="134" t="s">
        <v>23416</v>
      </c>
      <c r="AY817" s="128" t="s">
        <v>23417</v>
      </c>
      <c r="BA817" s="416">
        <v>1.5354166666666667</v>
      </c>
      <c r="BB817" s="379">
        <v>1.5909722222222222</v>
      </c>
      <c r="BC817" s="422">
        <v>1.7465277777777777</v>
      </c>
      <c r="BD817" s="140">
        <v>0.31666666666666665</v>
      </c>
      <c r="BE817" s="128" t="s">
        <v>23418</v>
      </c>
      <c r="BF817" s="422"/>
      <c r="BG817" s="422"/>
      <c r="BH817" s="422"/>
    </row>
    <row r="818">
      <c r="A818" s="122">
        <f t="shared" si="3"/>
        <v>0</v>
      </c>
      <c r="B818" s="122">
        <f t="shared" si="4"/>
        <v>0</v>
      </c>
      <c r="C818" s="122">
        <f t="shared" si="5"/>
        <v>0</v>
      </c>
      <c r="D818" s="122">
        <f t="shared" si="6"/>
        <v>0</v>
      </c>
      <c r="E818" s="122">
        <f t="shared" si="2"/>
        <v>467</v>
      </c>
      <c r="F818" s="135">
        <v>272.0</v>
      </c>
      <c r="H818" s="135">
        <v>272.0</v>
      </c>
      <c r="I818" s="135">
        <v>272.0</v>
      </c>
      <c r="J818" s="135">
        <v>272.0</v>
      </c>
      <c r="L818" s="175" t="s">
        <v>23419</v>
      </c>
      <c r="M818" s="175" t="s">
        <v>23420</v>
      </c>
      <c r="N818" s="169" t="s">
        <v>661</v>
      </c>
      <c r="O818" s="123" t="s">
        <v>23421</v>
      </c>
      <c r="P818" s="138" t="s">
        <v>8971</v>
      </c>
      <c r="Q818" s="138" t="s">
        <v>23422</v>
      </c>
      <c r="R818" s="138" t="s">
        <v>23423</v>
      </c>
      <c r="S818" s="138" t="s">
        <v>23424</v>
      </c>
      <c r="T818" s="138" t="s">
        <v>23425</v>
      </c>
      <c r="U818" s="138" t="s">
        <v>23426</v>
      </c>
      <c r="V818" s="138" t="s">
        <v>23426</v>
      </c>
      <c r="W818" s="138" t="s">
        <v>23427</v>
      </c>
      <c r="X818" s="138" t="s">
        <v>23428</v>
      </c>
      <c r="Y818" s="138" t="s">
        <v>23429</v>
      </c>
      <c r="Z818" s="138" t="s">
        <v>23430</v>
      </c>
      <c r="AA818" s="393">
        <v>2.402083333333333</v>
      </c>
      <c r="AB818" s="379">
        <v>2.3229166666666665</v>
      </c>
      <c r="AC818" s="128" t="s">
        <v>23431</v>
      </c>
      <c r="AD818" s="415">
        <v>2.2576388888888888</v>
      </c>
      <c r="AE818" s="134" t="s">
        <v>23432</v>
      </c>
      <c r="AF818" s="379">
        <v>2.1479166666666667</v>
      </c>
      <c r="AG818" s="134" t="s">
        <v>23433</v>
      </c>
      <c r="AH818" s="128" t="s">
        <v>23434</v>
      </c>
      <c r="AI818" s="138" t="s">
        <v>23197</v>
      </c>
      <c r="AJ818" s="393">
        <v>1.7465277777777777</v>
      </c>
      <c r="AK818" s="474">
        <v>0.04922453703703704</v>
      </c>
      <c r="AL818" s="379">
        <v>2.015277777777778</v>
      </c>
      <c r="AM818" s="128" t="s">
        <v>23435</v>
      </c>
      <c r="AN818" s="134" t="s">
        <v>23436</v>
      </c>
      <c r="AO818" s="134" t="s">
        <v>23437</v>
      </c>
      <c r="AP818" s="416">
        <v>1.7333333333333334</v>
      </c>
      <c r="AQ818" s="416">
        <v>1.7236111111111112</v>
      </c>
      <c r="AR818" s="128" t="s">
        <v>23438</v>
      </c>
      <c r="AS818" s="379">
        <v>1.9375</v>
      </c>
      <c r="AT818" s="134" t="s">
        <v>23439</v>
      </c>
      <c r="AU818" s="416">
        <v>2.3006944444444444</v>
      </c>
      <c r="AV818" s="128" t="s">
        <v>23440</v>
      </c>
      <c r="AW818" s="379">
        <v>2.05</v>
      </c>
      <c r="AX818" s="379">
        <v>1.7645833333333334</v>
      </c>
      <c r="AY818" s="416">
        <v>1.2395833333333333</v>
      </c>
      <c r="BA818" s="128" t="s">
        <v>23441</v>
      </c>
      <c r="BB818" s="134" t="s">
        <v>23442</v>
      </c>
      <c r="BC818" s="141" t="s">
        <v>23443</v>
      </c>
      <c r="BD818" s="128" t="s">
        <v>3161</v>
      </c>
      <c r="BE818" s="416">
        <v>1.8743055555555554</v>
      </c>
      <c r="BF818" s="141"/>
      <c r="BG818" s="141"/>
      <c r="BH818" s="141"/>
    </row>
    <row r="819">
      <c r="A819" s="122">
        <f t="shared" si="3"/>
        <v>0</v>
      </c>
      <c r="B819" s="122">
        <f t="shared" si="4"/>
        <v>0</v>
      </c>
      <c r="C819" s="122">
        <f t="shared" si="5"/>
        <v>0</v>
      </c>
      <c r="D819" s="122">
        <f t="shared" si="6"/>
        <v>0</v>
      </c>
      <c r="E819" s="122">
        <f t="shared" si="2"/>
        <v>406</v>
      </c>
      <c r="F819" s="135" t="s">
        <v>23444</v>
      </c>
      <c r="H819" s="135" t="s">
        <v>23445</v>
      </c>
      <c r="I819" s="135" t="s">
        <v>23446</v>
      </c>
      <c r="J819" s="135" t="s">
        <v>23447</v>
      </c>
      <c r="L819" s="175" t="s">
        <v>23448</v>
      </c>
      <c r="M819" s="175" t="s">
        <v>23449</v>
      </c>
      <c r="N819" s="169" t="s">
        <v>23450</v>
      </c>
      <c r="O819" s="123" t="s">
        <v>615</v>
      </c>
      <c r="P819" s="391">
        <v>1.8444444444444446</v>
      </c>
      <c r="Q819" s="391">
        <v>1.7583333333333333</v>
      </c>
      <c r="R819" s="391">
        <v>1.81875</v>
      </c>
      <c r="S819" s="391">
        <v>2.3048611111111112</v>
      </c>
      <c r="T819" s="391">
        <v>2.3854166666666665</v>
      </c>
      <c r="U819" s="391">
        <v>2.301388888888889</v>
      </c>
      <c r="V819" s="391">
        <v>2.301388888888889</v>
      </c>
      <c r="W819" s="391">
        <v>1.382638888888889</v>
      </c>
      <c r="X819" s="391">
        <v>2.4270833333333335</v>
      </c>
      <c r="Y819" s="391">
        <v>2.3340277777777776</v>
      </c>
      <c r="Z819" s="391">
        <v>1.6347222222222222</v>
      </c>
      <c r="AA819" s="128" t="s">
        <v>23451</v>
      </c>
      <c r="AB819" s="134" t="s">
        <v>23452</v>
      </c>
      <c r="AC819" s="416">
        <v>2.1034722222222224</v>
      </c>
      <c r="AD819" s="147" t="s">
        <v>23453</v>
      </c>
      <c r="AE819" s="474">
        <v>0.04203703703703704</v>
      </c>
      <c r="AF819" s="134" t="s">
        <v>23454</v>
      </c>
      <c r="AG819" s="379">
        <v>2.095138888888889</v>
      </c>
      <c r="AH819" s="416">
        <v>2.3097222222222222</v>
      </c>
      <c r="AI819" s="391">
        <v>2.2881944444444446</v>
      </c>
      <c r="AJ819" s="128" t="s">
        <v>4250</v>
      </c>
      <c r="AK819" s="134" t="s">
        <v>23455</v>
      </c>
      <c r="AL819" s="134" t="s">
        <v>23456</v>
      </c>
      <c r="AM819" s="140">
        <v>0.5451388888888888</v>
      </c>
      <c r="AN819" s="379">
        <v>1.0902777777777777</v>
      </c>
      <c r="AO819" s="379">
        <v>2.0104166666666665</v>
      </c>
      <c r="AP819" s="128" t="s">
        <v>23457</v>
      </c>
      <c r="AQ819" s="128" t="s">
        <v>23458</v>
      </c>
      <c r="AR819" s="416">
        <v>2.0819444444444444</v>
      </c>
      <c r="AS819" s="134" t="s">
        <v>23459</v>
      </c>
      <c r="AT819" s="379">
        <v>2.1395833333333334</v>
      </c>
      <c r="AU819" s="128" t="s">
        <v>23460</v>
      </c>
      <c r="AV819" s="393">
        <v>1.9090277777777778</v>
      </c>
      <c r="AW819" s="134" t="s">
        <v>23461</v>
      </c>
      <c r="AX819" s="134" t="s">
        <v>23462</v>
      </c>
      <c r="AY819" s="128" t="s">
        <v>23463</v>
      </c>
      <c r="BA819" s="416">
        <v>1.5395833333333333</v>
      </c>
      <c r="BB819" s="379">
        <v>1.5944444444444446</v>
      </c>
      <c r="BC819" s="422">
        <v>1.757638888888889</v>
      </c>
      <c r="BD819" s="140">
        <v>0.3173611111111111</v>
      </c>
      <c r="BE819" s="128" t="s">
        <v>23464</v>
      </c>
      <c r="BF819" s="422"/>
      <c r="BG819" s="422"/>
      <c r="BH819" s="422"/>
    </row>
    <row r="820">
      <c r="A820" s="122">
        <f t="shared" si="3"/>
        <v>0</v>
      </c>
      <c r="B820" s="122">
        <f t="shared" si="4"/>
        <v>0</v>
      </c>
      <c r="C820" s="122">
        <f t="shared" si="5"/>
        <v>0</v>
      </c>
      <c r="D820" s="122">
        <f t="shared" si="6"/>
        <v>0</v>
      </c>
      <c r="E820" s="122">
        <f t="shared" si="2"/>
        <v>686</v>
      </c>
      <c r="F820" s="135" t="s">
        <v>23465</v>
      </c>
      <c r="H820" s="135" t="s">
        <v>23466</v>
      </c>
      <c r="I820" s="135" t="s">
        <v>23467</v>
      </c>
      <c r="J820" s="135" t="s">
        <v>23468</v>
      </c>
      <c r="L820" s="175" t="s">
        <v>23469</v>
      </c>
      <c r="M820" s="175" t="s">
        <v>1196</v>
      </c>
      <c r="N820" s="169" t="s">
        <v>615</v>
      </c>
      <c r="O820" s="123" t="s">
        <v>23470</v>
      </c>
      <c r="P820" s="138" t="s">
        <v>23471</v>
      </c>
      <c r="Q820" s="138" t="s">
        <v>23472</v>
      </c>
      <c r="R820" s="138" t="s">
        <v>23473</v>
      </c>
      <c r="S820" s="138" t="s">
        <v>23474</v>
      </c>
      <c r="T820" s="138" t="s">
        <v>23475</v>
      </c>
      <c r="U820" s="138" t="s">
        <v>23476</v>
      </c>
      <c r="V820" s="138" t="s">
        <v>23476</v>
      </c>
      <c r="W820" s="138" t="s">
        <v>23477</v>
      </c>
      <c r="X820" s="138" t="s">
        <v>23478</v>
      </c>
      <c r="Y820" s="138" t="s">
        <v>23479</v>
      </c>
      <c r="Z820" s="138" t="s">
        <v>23480</v>
      </c>
      <c r="AA820" s="393">
        <v>2.407638888888889</v>
      </c>
      <c r="AB820" s="379">
        <v>2.3291666666666666</v>
      </c>
      <c r="AC820" s="128" t="s">
        <v>23481</v>
      </c>
      <c r="AD820" s="415">
        <v>2.2604166666666665</v>
      </c>
      <c r="AE820" s="134" t="s">
        <v>23482</v>
      </c>
      <c r="AF820" s="379">
        <v>2.1555555555555554</v>
      </c>
      <c r="AG820" s="134" t="s">
        <v>23483</v>
      </c>
      <c r="AH820" s="128" t="s">
        <v>23484</v>
      </c>
      <c r="AI820" s="138" t="s">
        <v>23244</v>
      </c>
      <c r="AJ820" s="393">
        <v>1.7583333333333333</v>
      </c>
      <c r="AK820" s="474">
        <v>0.04931712962962963</v>
      </c>
      <c r="AL820" s="379">
        <v>2.0215277777777776</v>
      </c>
      <c r="AM820" s="128" t="s">
        <v>23485</v>
      </c>
      <c r="AN820" s="134" t="s">
        <v>23486</v>
      </c>
      <c r="AO820" s="134" t="s">
        <v>23487</v>
      </c>
      <c r="AP820" s="416">
        <v>1.7361111111111112</v>
      </c>
      <c r="AQ820" s="416">
        <v>1.7256944444444444</v>
      </c>
      <c r="AR820" s="128" t="s">
        <v>23488</v>
      </c>
      <c r="AS820" s="379">
        <v>1.9402777777777778</v>
      </c>
      <c r="AT820" s="134" t="s">
        <v>23489</v>
      </c>
      <c r="AU820" s="416">
        <v>2.311111111111111</v>
      </c>
      <c r="AV820" s="128" t="s">
        <v>23490</v>
      </c>
      <c r="AW820" s="379">
        <v>2.0597222222222222</v>
      </c>
      <c r="AX820" s="379">
        <v>1.7743055555555556</v>
      </c>
      <c r="AY820" s="416">
        <v>1.242361111111111</v>
      </c>
      <c r="BA820" s="128" t="s">
        <v>23491</v>
      </c>
      <c r="BB820" s="134" t="s">
        <v>23492</v>
      </c>
      <c r="BC820" s="141" t="s">
        <v>653</v>
      </c>
      <c r="BD820" s="128" t="s">
        <v>3222</v>
      </c>
      <c r="BE820" s="416">
        <v>1.8756944444444446</v>
      </c>
      <c r="BF820" s="141"/>
      <c r="BG820" s="141"/>
      <c r="BH820" s="141"/>
    </row>
    <row r="821">
      <c r="A821" s="122">
        <f t="shared" si="3"/>
        <v>0</v>
      </c>
      <c r="B821" s="122">
        <f t="shared" si="4"/>
        <v>0</v>
      </c>
      <c r="C821" s="122">
        <f t="shared" si="5"/>
        <v>0</v>
      </c>
      <c r="D821" s="122">
        <f t="shared" si="6"/>
        <v>0</v>
      </c>
      <c r="E821" s="122">
        <f t="shared" si="2"/>
        <v>336</v>
      </c>
      <c r="F821" s="135">
        <v>273.0</v>
      </c>
      <c r="H821" s="135">
        <v>273.0</v>
      </c>
      <c r="I821" s="135">
        <v>273.0</v>
      </c>
      <c r="J821" s="135">
        <v>273.0</v>
      </c>
      <c r="L821" s="175" t="s">
        <v>23493</v>
      </c>
      <c r="M821" s="175" t="s">
        <v>23494</v>
      </c>
      <c r="N821" s="169" t="s">
        <v>23495</v>
      </c>
      <c r="O821" s="123" t="s">
        <v>23496</v>
      </c>
      <c r="P821" s="391">
        <v>1.8465277777777778</v>
      </c>
      <c r="Q821" s="391">
        <v>1.7604166666666667</v>
      </c>
      <c r="R821" s="391">
        <v>1.8270833333333334</v>
      </c>
      <c r="S821" s="391">
        <v>2.311111111111111</v>
      </c>
      <c r="T821" s="391">
        <v>2.388888888888889</v>
      </c>
      <c r="U821" s="391">
        <v>2.30625</v>
      </c>
      <c r="V821" s="391">
        <v>2.30625</v>
      </c>
      <c r="W821" s="391">
        <v>1.3847222222222222</v>
      </c>
      <c r="X821" s="391">
        <v>2.432638888888889</v>
      </c>
      <c r="Y821" s="391">
        <v>2.3354166666666667</v>
      </c>
      <c r="Z821" s="391">
        <v>1.6395833333333334</v>
      </c>
      <c r="AA821" s="128" t="s">
        <v>23497</v>
      </c>
      <c r="AB821" s="134" t="s">
        <v>23498</v>
      </c>
      <c r="AC821" s="416">
        <v>2.109722222222222</v>
      </c>
      <c r="AD821" s="147" t="s">
        <v>23499</v>
      </c>
      <c r="AE821" s="474">
        <v>0.042083333333333334</v>
      </c>
      <c r="AF821" s="134" t="s">
        <v>23500</v>
      </c>
      <c r="AG821" s="379">
        <v>2.1</v>
      </c>
      <c r="AH821" s="416">
        <v>2.3159722222222223</v>
      </c>
      <c r="AI821" s="391">
        <v>2.2916666666666665</v>
      </c>
      <c r="AJ821" s="128" t="s">
        <v>23501</v>
      </c>
      <c r="AK821" s="134" t="s">
        <v>23502</v>
      </c>
      <c r="AL821" s="134" t="s">
        <v>23503</v>
      </c>
      <c r="AM821" s="140">
        <v>0.5479166666666667</v>
      </c>
      <c r="AN821" s="379">
        <v>1.0923611111111111</v>
      </c>
      <c r="AO821" s="379">
        <v>2.0131944444444443</v>
      </c>
      <c r="AP821" s="128" t="s">
        <v>23504</v>
      </c>
      <c r="AQ821" s="128" t="s">
        <v>23505</v>
      </c>
      <c r="AR821" s="416">
        <v>2.091666666666667</v>
      </c>
      <c r="AS821" s="134" t="s">
        <v>23506</v>
      </c>
      <c r="AT821" s="379">
        <v>2.142361111111111</v>
      </c>
      <c r="AU821" s="128" t="s">
        <v>23507</v>
      </c>
      <c r="AV821" s="393">
        <v>1.9104166666666667</v>
      </c>
      <c r="AW821" s="134" t="s">
        <v>23508</v>
      </c>
      <c r="AX821" s="134" t="s">
        <v>23509</v>
      </c>
      <c r="AY821" s="128" t="s">
        <v>23510</v>
      </c>
      <c r="BA821" s="416">
        <v>1.542361111111111</v>
      </c>
      <c r="BB821" s="379">
        <v>1.6069444444444445</v>
      </c>
      <c r="BC821" s="422">
        <v>1.7583333333333333</v>
      </c>
      <c r="BD821" s="140">
        <v>0.31805555555555554</v>
      </c>
      <c r="BE821" s="128" t="s">
        <v>23511</v>
      </c>
      <c r="BF821" s="422"/>
      <c r="BG821" s="422"/>
      <c r="BH821" s="422"/>
    </row>
    <row r="822">
      <c r="A822" s="122">
        <f t="shared" si="3"/>
        <v>0</v>
      </c>
      <c r="B822" s="122">
        <f t="shared" si="4"/>
        <v>0</v>
      </c>
      <c r="C822" s="122">
        <f t="shared" si="5"/>
        <v>0</v>
      </c>
      <c r="D822" s="122">
        <f t="shared" si="6"/>
        <v>0</v>
      </c>
      <c r="E822" s="122">
        <f t="shared" si="2"/>
        <v>463</v>
      </c>
      <c r="F822" s="135" t="s">
        <v>23512</v>
      </c>
      <c r="H822" s="135" t="s">
        <v>23513</v>
      </c>
      <c r="I822" s="135" t="s">
        <v>23514</v>
      </c>
      <c r="J822" s="135" t="s">
        <v>23515</v>
      </c>
      <c r="L822" s="175" t="s">
        <v>661</v>
      </c>
      <c r="M822" s="175" t="s">
        <v>615</v>
      </c>
      <c r="N822" s="123"/>
      <c r="O822" s="123" t="s">
        <v>23516</v>
      </c>
      <c r="P822" s="138" t="s">
        <v>23517</v>
      </c>
      <c r="Q822" s="138" t="s">
        <v>23518</v>
      </c>
      <c r="R822" s="138" t="s">
        <v>23519</v>
      </c>
      <c r="S822" s="138" t="s">
        <v>23520</v>
      </c>
      <c r="T822" s="138" t="s">
        <v>23521</v>
      </c>
      <c r="U822" s="138" t="s">
        <v>1055</v>
      </c>
      <c r="V822" s="138" t="s">
        <v>1055</v>
      </c>
      <c r="W822" s="138" t="s">
        <v>23522</v>
      </c>
      <c r="X822" s="138" t="s">
        <v>23523</v>
      </c>
      <c r="Y822" s="138" t="s">
        <v>23524</v>
      </c>
      <c r="Z822" s="138" t="s">
        <v>23525</v>
      </c>
      <c r="AA822" s="393">
        <v>2.4118055555555555</v>
      </c>
      <c r="AB822" s="379">
        <v>2.33125</v>
      </c>
      <c r="AC822" s="128" t="s">
        <v>23526</v>
      </c>
      <c r="AD822" s="415">
        <v>2.265277777777778</v>
      </c>
      <c r="AE822" s="134" t="s">
        <v>23527</v>
      </c>
      <c r="AF822" s="379">
        <v>2.157638888888889</v>
      </c>
      <c r="AG822" s="134" t="s">
        <v>23528</v>
      </c>
      <c r="AH822" s="128" t="s">
        <v>23529</v>
      </c>
      <c r="AI822" s="138" t="s">
        <v>23291</v>
      </c>
      <c r="AJ822" s="393">
        <v>1.7590277777777779</v>
      </c>
      <c r="AK822" s="474">
        <v>0.049421296296296297</v>
      </c>
      <c r="AL822" s="379">
        <v>2.026388888888889</v>
      </c>
      <c r="AM822" s="128" t="s">
        <v>23530</v>
      </c>
      <c r="AN822" s="134" t="s">
        <v>23531</v>
      </c>
      <c r="AO822" s="134" t="s">
        <v>23532</v>
      </c>
      <c r="AP822" s="416">
        <v>1.7375</v>
      </c>
      <c r="AQ822" s="416">
        <v>1.7326388888888888</v>
      </c>
      <c r="AR822" s="128" t="s">
        <v>23533</v>
      </c>
      <c r="AS822" s="379">
        <v>1.9430555555555555</v>
      </c>
      <c r="AT822" s="134" t="s">
        <v>23534</v>
      </c>
      <c r="AU822" s="416">
        <v>2.321527777777778</v>
      </c>
      <c r="AV822" s="128" t="s">
        <v>23535</v>
      </c>
      <c r="AW822" s="379">
        <v>2.0701388888888888</v>
      </c>
      <c r="AX822" s="379">
        <v>1.7861111111111112</v>
      </c>
      <c r="AY822" s="416">
        <v>1.2430555555555556</v>
      </c>
      <c r="BA822" s="128" t="s">
        <v>23536</v>
      </c>
      <c r="BB822" s="134" t="s">
        <v>23537</v>
      </c>
      <c r="BC822" s="141" t="s">
        <v>23538</v>
      </c>
      <c r="BD822" s="128" t="s">
        <v>3279</v>
      </c>
      <c r="BE822" s="416">
        <v>1.8819444444444444</v>
      </c>
      <c r="BF822" s="141"/>
      <c r="BG822" s="141"/>
      <c r="BH822" s="141"/>
    </row>
    <row r="823">
      <c r="A823" s="122">
        <f t="shared" si="3"/>
        <v>0</v>
      </c>
      <c r="B823" s="122">
        <f t="shared" si="4"/>
        <v>0</v>
      </c>
      <c r="C823" s="122">
        <f t="shared" si="5"/>
        <v>0</v>
      </c>
      <c r="D823" s="122">
        <f t="shared" si="6"/>
        <v>0</v>
      </c>
      <c r="E823" s="122">
        <f t="shared" si="2"/>
        <v>293</v>
      </c>
      <c r="F823" s="135" t="s">
        <v>23539</v>
      </c>
      <c r="H823" s="135" t="s">
        <v>23540</v>
      </c>
      <c r="I823" s="135" t="s">
        <v>23541</v>
      </c>
      <c r="J823" s="135" t="s">
        <v>23542</v>
      </c>
      <c r="L823" s="175" t="s">
        <v>23543</v>
      </c>
      <c r="M823" s="175" t="s">
        <v>23544</v>
      </c>
      <c r="N823" s="123"/>
      <c r="O823" s="123" t="s">
        <v>661</v>
      </c>
      <c r="P823" s="391">
        <v>1.85</v>
      </c>
      <c r="Q823" s="391">
        <v>1.7652777777777777</v>
      </c>
      <c r="R823" s="391">
        <v>1.8354166666666667</v>
      </c>
      <c r="S823" s="391">
        <v>2.3256944444444443</v>
      </c>
      <c r="T823" s="391">
        <v>2.3979166666666667</v>
      </c>
      <c r="U823" s="391">
        <v>2.317361111111111</v>
      </c>
      <c r="V823" s="391">
        <v>2.317361111111111</v>
      </c>
      <c r="W823" s="391">
        <v>1.3909722222222223</v>
      </c>
      <c r="X823" s="391">
        <v>2.438888888888889</v>
      </c>
      <c r="Y823" s="391">
        <v>2.338888888888889</v>
      </c>
      <c r="Z823" s="391">
        <v>1.6416666666666666</v>
      </c>
      <c r="AA823" s="128" t="s">
        <v>23545</v>
      </c>
      <c r="AB823" s="379">
        <v>2.334722222222222</v>
      </c>
      <c r="AC823" s="416">
        <v>2.115972222222222</v>
      </c>
      <c r="AD823" s="147" t="s">
        <v>23546</v>
      </c>
      <c r="AE823" s="474">
        <v>0.042152777777777775</v>
      </c>
      <c r="AF823" s="134" t="s">
        <v>23547</v>
      </c>
      <c r="AG823" s="379">
        <v>2.107638888888889</v>
      </c>
      <c r="AH823" s="416">
        <v>2.3208333333333333</v>
      </c>
      <c r="AI823" s="391">
        <v>2.3</v>
      </c>
      <c r="AJ823" s="128" t="s">
        <v>23548</v>
      </c>
      <c r="AK823" s="134" t="s">
        <v>23549</v>
      </c>
      <c r="AL823" s="134" t="s">
        <v>23550</v>
      </c>
      <c r="AM823" s="140">
        <v>0.55</v>
      </c>
      <c r="AN823" s="379">
        <v>1.0951388888888889</v>
      </c>
      <c r="AO823" s="379">
        <v>2.0180555555555557</v>
      </c>
      <c r="AP823" s="128" t="s">
        <v>23551</v>
      </c>
      <c r="AQ823" s="128" t="s">
        <v>23552</v>
      </c>
      <c r="AR823" s="416">
        <v>2.0965277777777778</v>
      </c>
      <c r="AS823" s="134" t="s">
        <v>23553</v>
      </c>
      <c r="AT823" s="379">
        <v>2.147222222222222</v>
      </c>
      <c r="AU823" s="128" t="s">
        <v>23554</v>
      </c>
      <c r="AV823" s="393">
        <v>1.9131944444444444</v>
      </c>
      <c r="AW823" s="134" t="s">
        <v>23555</v>
      </c>
      <c r="AX823" s="134" t="s">
        <v>23556</v>
      </c>
      <c r="AY823" s="128" t="s">
        <v>23557</v>
      </c>
      <c r="BA823" s="416">
        <v>1.5444444444444445</v>
      </c>
      <c r="BB823" s="379">
        <v>1.6180555555555556</v>
      </c>
      <c r="BC823" s="422">
        <v>1.761111111111111</v>
      </c>
      <c r="BD823" s="140">
        <v>0.33194444444444443</v>
      </c>
      <c r="BE823" s="128" t="s">
        <v>23558</v>
      </c>
      <c r="BF823" s="422"/>
      <c r="BG823" s="422"/>
      <c r="BH823" s="422"/>
    </row>
    <row r="824">
      <c r="A824" s="122">
        <f t="shared" si="3"/>
        <v>0</v>
      </c>
      <c r="B824" s="122">
        <f t="shared" si="4"/>
        <v>0</v>
      </c>
      <c r="C824" s="122">
        <f t="shared" si="5"/>
        <v>0</v>
      </c>
      <c r="D824" s="122">
        <f t="shared" si="6"/>
        <v>0</v>
      </c>
      <c r="E824" s="122">
        <f t="shared" si="2"/>
        <v>529</v>
      </c>
      <c r="F824" s="135">
        <v>274.0</v>
      </c>
      <c r="H824" s="135">
        <v>274.0</v>
      </c>
      <c r="I824" s="135">
        <v>274.0</v>
      </c>
      <c r="J824" s="135">
        <v>274.0</v>
      </c>
      <c r="L824" s="175" t="s">
        <v>615</v>
      </c>
      <c r="M824" s="175" t="s">
        <v>23559</v>
      </c>
      <c r="N824" s="123"/>
      <c r="O824" s="123" t="s">
        <v>23560</v>
      </c>
      <c r="P824" s="138" t="s">
        <v>23561</v>
      </c>
      <c r="Q824" s="138" t="s">
        <v>23562</v>
      </c>
      <c r="R824" s="138" t="s">
        <v>23563</v>
      </c>
      <c r="S824" s="138" t="s">
        <v>23564</v>
      </c>
      <c r="T824" s="138" t="s">
        <v>23565</v>
      </c>
      <c r="U824" s="138" t="s">
        <v>23566</v>
      </c>
      <c r="V824" s="138" t="s">
        <v>23566</v>
      </c>
      <c r="W824" s="138" t="s">
        <v>23567</v>
      </c>
      <c r="X824" s="138" t="s">
        <v>23568</v>
      </c>
      <c r="Y824" s="138" t="s">
        <v>23569</v>
      </c>
      <c r="Z824" s="138" t="s">
        <v>23570</v>
      </c>
      <c r="AA824" s="393">
        <v>2.4145833333333333</v>
      </c>
      <c r="AB824" s="134" t="s">
        <v>23571</v>
      </c>
      <c r="AC824" s="128" t="s">
        <v>23572</v>
      </c>
      <c r="AD824" s="415">
        <v>2.2729166666666667</v>
      </c>
      <c r="AE824" s="134" t="s">
        <v>23573</v>
      </c>
      <c r="AF824" s="379">
        <v>2.1645833333333333</v>
      </c>
      <c r="AG824" s="134" t="s">
        <v>23574</v>
      </c>
      <c r="AH824" s="128" t="s">
        <v>23575</v>
      </c>
      <c r="AI824" s="138" t="s">
        <v>23340</v>
      </c>
      <c r="AJ824" s="393">
        <v>1.7604166666666667</v>
      </c>
      <c r="AK824" s="474">
        <v>0.049479166666666664</v>
      </c>
      <c r="AL824" s="379">
        <v>2.0284722222222222</v>
      </c>
      <c r="AM824" s="128" t="s">
        <v>23576</v>
      </c>
      <c r="AN824" s="134" t="s">
        <v>23577</v>
      </c>
      <c r="AO824" s="134" t="s">
        <v>23578</v>
      </c>
      <c r="AP824" s="416">
        <v>1.7395833333333333</v>
      </c>
      <c r="AQ824" s="416">
        <v>1.7361111111111112</v>
      </c>
      <c r="AR824" s="128" t="s">
        <v>23579</v>
      </c>
      <c r="AS824" s="379">
        <v>1.9458333333333333</v>
      </c>
      <c r="AT824" s="134" t="s">
        <v>23580</v>
      </c>
      <c r="AU824" s="416">
        <v>2.3340277777777776</v>
      </c>
      <c r="AV824" s="128" t="s">
        <v>23581</v>
      </c>
      <c r="AW824" s="379">
        <v>2.0708333333333333</v>
      </c>
      <c r="AX824" s="379">
        <v>1.7930555555555556</v>
      </c>
      <c r="AY824" s="416">
        <v>1.2458333333333333</v>
      </c>
      <c r="BA824" s="128" t="s">
        <v>9774</v>
      </c>
      <c r="BB824" s="134" t="s">
        <v>23582</v>
      </c>
      <c r="BC824" s="141" t="s">
        <v>23583</v>
      </c>
      <c r="BD824" s="128" t="s">
        <v>3344</v>
      </c>
      <c r="BE824" s="416">
        <v>1.8833333333333333</v>
      </c>
      <c r="BF824" s="141"/>
      <c r="BG824" s="141"/>
      <c r="BH824" s="141"/>
    </row>
    <row r="825">
      <c r="A825" s="122">
        <f t="shared" si="3"/>
        <v>0</v>
      </c>
      <c r="B825" s="122">
        <f t="shared" si="4"/>
        <v>0</v>
      </c>
      <c r="C825" s="122">
        <f t="shared" si="5"/>
        <v>0</v>
      </c>
      <c r="D825" s="122">
        <f t="shared" si="6"/>
        <v>0</v>
      </c>
      <c r="E825" s="122">
        <f t="shared" si="2"/>
        <v>427</v>
      </c>
      <c r="F825" s="135" t="s">
        <v>23584</v>
      </c>
      <c r="H825" s="135" t="s">
        <v>23585</v>
      </c>
      <c r="I825" s="135" t="s">
        <v>23586</v>
      </c>
      <c r="J825" s="135" t="s">
        <v>23587</v>
      </c>
      <c r="L825" s="175" t="s">
        <v>23588</v>
      </c>
      <c r="M825" s="175" t="s">
        <v>23589</v>
      </c>
      <c r="N825" s="123"/>
      <c r="O825" s="123" t="s">
        <v>23590</v>
      </c>
      <c r="P825" s="391">
        <v>1.8625</v>
      </c>
      <c r="Q825" s="391">
        <v>1.7715277777777778</v>
      </c>
      <c r="R825" s="391">
        <v>1.836111111111111</v>
      </c>
      <c r="S825" s="391">
        <v>2.33125</v>
      </c>
      <c r="T825" s="391">
        <v>2.3993055555555554</v>
      </c>
      <c r="U825" s="391">
        <v>2.3180555555555555</v>
      </c>
      <c r="V825" s="391">
        <v>2.3180555555555555</v>
      </c>
      <c r="W825" s="391">
        <v>1.4048611111111111</v>
      </c>
      <c r="X825" s="391">
        <v>2.4444444444444446</v>
      </c>
      <c r="Y825" s="391">
        <v>2.338888888888889</v>
      </c>
      <c r="Z825" s="391">
        <v>1.64375</v>
      </c>
      <c r="AA825" s="128" t="s">
        <v>23591</v>
      </c>
      <c r="AB825" s="379">
        <v>2.342361111111111</v>
      </c>
      <c r="AC825" s="416">
        <v>2.11875</v>
      </c>
      <c r="AD825" s="147" t="s">
        <v>23592</v>
      </c>
      <c r="AE825" s="474">
        <v>0.0422337962962963</v>
      </c>
      <c r="AF825" s="134" t="s">
        <v>23593</v>
      </c>
      <c r="AG825" s="379">
        <v>2.1131944444444444</v>
      </c>
      <c r="AH825" s="416">
        <v>2.328472222222222</v>
      </c>
      <c r="AI825" s="391">
        <v>2.303472222222222</v>
      </c>
      <c r="AJ825" s="128" t="s">
        <v>23594</v>
      </c>
      <c r="AK825" s="134" t="s">
        <v>23595</v>
      </c>
      <c r="AL825" s="134" t="s">
        <v>23596</v>
      </c>
      <c r="AM825" s="140">
        <v>0.5520833333333334</v>
      </c>
      <c r="AN825" s="379">
        <v>1.0986111111111112</v>
      </c>
      <c r="AO825" s="379">
        <v>2.025</v>
      </c>
      <c r="AP825" s="128" t="s">
        <v>23597</v>
      </c>
      <c r="AQ825" s="128" t="s">
        <v>23598</v>
      </c>
      <c r="AR825" s="416">
        <v>2.1069444444444443</v>
      </c>
      <c r="AS825" s="134" t="s">
        <v>23599</v>
      </c>
      <c r="AT825" s="379">
        <v>2.1527777777777777</v>
      </c>
      <c r="AU825" s="128" t="s">
        <v>23600</v>
      </c>
      <c r="AV825" s="393">
        <v>1.9194444444444445</v>
      </c>
      <c r="AW825" s="134" t="s">
        <v>23601</v>
      </c>
      <c r="AX825" s="134" t="s">
        <v>23602</v>
      </c>
      <c r="AY825" s="128" t="s">
        <v>23603</v>
      </c>
      <c r="BA825" s="416">
        <v>1.5472222222222223</v>
      </c>
      <c r="BB825" s="379">
        <v>1.6215277777777777</v>
      </c>
      <c r="BC825" s="422">
        <v>1.7638888888888888</v>
      </c>
      <c r="BD825" s="140">
        <v>0.3333333333333333</v>
      </c>
      <c r="BE825" s="128" t="s">
        <v>23604</v>
      </c>
      <c r="BF825" s="422"/>
      <c r="BG825" s="422"/>
      <c r="BH825" s="422"/>
    </row>
    <row r="826">
      <c r="A826" s="122">
        <f t="shared" si="3"/>
        <v>0</v>
      </c>
      <c r="B826" s="122">
        <f t="shared" si="4"/>
        <v>0</v>
      </c>
      <c r="C826" s="122">
        <f t="shared" si="5"/>
        <v>0</v>
      </c>
      <c r="D826" s="122">
        <f t="shared" si="6"/>
        <v>0</v>
      </c>
      <c r="E826" s="122">
        <f t="shared" si="2"/>
        <v>643</v>
      </c>
      <c r="F826" s="135" t="s">
        <v>23605</v>
      </c>
      <c r="H826" s="135" t="s">
        <v>23606</v>
      </c>
      <c r="I826" s="135" t="s">
        <v>23607</v>
      </c>
      <c r="J826" s="135" t="s">
        <v>6144</v>
      </c>
      <c r="L826" s="175" t="s">
        <v>23608</v>
      </c>
      <c r="M826" s="175" t="s">
        <v>23609</v>
      </c>
      <c r="N826" s="123"/>
      <c r="O826" s="123" t="s">
        <v>615</v>
      </c>
      <c r="P826" s="138" t="s">
        <v>23610</v>
      </c>
      <c r="Q826" s="138" t="s">
        <v>23611</v>
      </c>
      <c r="R826" s="138" t="s">
        <v>862</v>
      </c>
      <c r="S826" s="138" t="s">
        <v>23612</v>
      </c>
      <c r="T826" s="138" t="s">
        <v>23613</v>
      </c>
      <c r="U826" s="138" t="s">
        <v>23614</v>
      </c>
      <c r="V826" s="138" t="s">
        <v>23614</v>
      </c>
      <c r="W826" s="138" t="s">
        <v>23615</v>
      </c>
      <c r="X826" s="138" t="s">
        <v>23616</v>
      </c>
      <c r="Y826" s="138" t="s">
        <v>23617</v>
      </c>
      <c r="Z826" s="138" t="s">
        <v>23618</v>
      </c>
      <c r="AA826" s="393">
        <v>2.4194444444444443</v>
      </c>
      <c r="AB826" s="134" t="s">
        <v>23619</v>
      </c>
      <c r="AC826" s="128" t="s">
        <v>23620</v>
      </c>
      <c r="AD826" s="415">
        <v>2.2777777777777777</v>
      </c>
      <c r="AE826" s="134" t="s">
        <v>23621</v>
      </c>
      <c r="AF826" s="379">
        <v>2.1666666666666665</v>
      </c>
      <c r="AG826" s="134" t="s">
        <v>23622</v>
      </c>
      <c r="AH826" s="128" t="s">
        <v>23623</v>
      </c>
      <c r="AI826" s="138" t="s">
        <v>23388</v>
      </c>
      <c r="AJ826" s="393">
        <v>1.7625</v>
      </c>
      <c r="AK826" s="474">
        <v>0.04957175925925926</v>
      </c>
      <c r="AL826" s="379">
        <v>2.03125</v>
      </c>
      <c r="AM826" s="128" t="s">
        <v>872</v>
      </c>
      <c r="AN826" s="134" t="s">
        <v>23624</v>
      </c>
      <c r="AO826" s="134" t="s">
        <v>23625</v>
      </c>
      <c r="AP826" s="416">
        <v>1.7465277777777777</v>
      </c>
      <c r="AQ826" s="416">
        <v>1.7395833333333333</v>
      </c>
      <c r="AR826" s="128" t="s">
        <v>23626</v>
      </c>
      <c r="AS826" s="379">
        <v>1.948611111111111</v>
      </c>
      <c r="AT826" s="134" t="s">
        <v>23627</v>
      </c>
      <c r="AU826" s="416">
        <v>2.338888888888889</v>
      </c>
      <c r="AV826" s="128" t="s">
        <v>23628</v>
      </c>
      <c r="AW826" s="379">
        <v>2.0770833333333334</v>
      </c>
      <c r="AX826" s="379">
        <v>1.7965277777777777</v>
      </c>
      <c r="AY826" s="416">
        <v>1.2534722222222223</v>
      </c>
      <c r="BA826" s="128" t="s">
        <v>23629</v>
      </c>
      <c r="BB826" s="134" t="s">
        <v>23630</v>
      </c>
      <c r="BC826" s="141" t="s">
        <v>23631</v>
      </c>
      <c r="BD826" s="128" t="s">
        <v>3399</v>
      </c>
      <c r="BE826" s="416">
        <v>1.8888888888888888</v>
      </c>
      <c r="BF826" s="141"/>
      <c r="BG826" s="141"/>
      <c r="BH826" s="141"/>
    </row>
    <row r="827">
      <c r="A827" s="122">
        <f t="shared" si="3"/>
        <v>0</v>
      </c>
      <c r="B827" s="122">
        <f t="shared" si="4"/>
        <v>0</v>
      </c>
      <c r="C827" s="122">
        <f t="shared" si="5"/>
        <v>0</v>
      </c>
      <c r="D827" s="122">
        <f t="shared" si="6"/>
        <v>0</v>
      </c>
      <c r="E827" s="122">
        <f t="shared" si="2"/>
        <v>313</v>
      </c>
      <c r="F827" s="135">
        <v>275.0</v>
      </c>
      <c r="H827" s="135">
        <v>275.0</v>
      </c>
      <c r="I827" s="135">
        <v>275.0</v>
      </c>
      <c r="J827" s="135">
        <v>275.0</v>
      </c>
      <c r="L827" s="175" t="s">
        <v>23632</v>
      </c>
      <c r="M827" s="175" t="s">
        <v>23633</v>
      </c>
      <c r="N827" s="123"/>
      <c r="O827" s="123" t="s">
        <v>23634</v>
      </c>
      <c r="P827" s="391">
        <v>1.8694444444444445</v>
      </c>
      <c r="Q827" s="391">
        <v>1.7729166666666667</v>
      </c>
      <c r="R827" s="391">
        <v>1.8388888888888888</v>
      </c>
      <c r="S827" s="391">
        <v>2.341666666666667</v>
      </c>
      <c r="T827" s="391">
        <v>2.402083333333333</v>
      </c>
      <c r="U827" s="391">
        <v>2.3256944444444443</v>
      </c>
      <c r="V827" s="391">
        <v>2.3256944444444443</v>
      </c>
      <c r="W827" s="391">
        <v>1.4090277777777778</v>
      </c>
      <c r="X827" s="391">
        <v>2.4472222222222224</v>
      </c>
      <c r="Y827" s="391">
        <v>2.34375</v>
      </c>
      <c r="Z827" s="391">
        <v>1.6513888888888888</v>
      </c>
      <c r="AA827" s="128" t="s">
        <v>23635</v>
      </c>
      <c r="AB827" s="379">
        <v>2.345833333333333</v>
      </c>
      <c r="AC827" s="416">
        <v>2.122916666666667</v>
      </c>
      <c r="AD827" s="147" t="s">
        <v>23636</v>
      </c>
      <c r="AE827" s="474">
        <v>0.04226851851851852</v>
      </c>
      <c r="AF827" s="134" t="s">
        <v>23637</v>
      </c>
      <c r="AG827" s="379">
        <v>2.1194444444444445</v>
      </c>
      <c r="AH827" s="416">
        <v>2.3361111111111112</v>
      </c>
      <c r="AI827" s="391">
        <v>2.30625</v>
      </c>
      <c r="AJ827" s="128" t="s">
        <v>23638</v>
      </c>
      <c r="AK827" s="134" t="s">
        <v>23639</v>
      </c>
      <c r="AL827" s="134" t="s">
        <v>23640</v>
      </c>
      <c r="AM827" s="140">
        <v>0.5569444444444445</v>
      </c>
      <c r="AN827" s="379">
        <v>1.1118055555555555</v>
      </c>
      <c r="AO827" s="379">
        <v>2.0277777777777777</v>
      </c>
      <c r="AP827" s="128" t="s">
        <v>23641</v>
      </c>
      <c r="AQ827" s="128" t="s">
        <v>23642</v>
      </c>
      <c r="AR827" s="416">
        <v>2.123611111111111</v>
      </c>
      <c r="AS827" s="134" t="s">
        <v>23643</v>
      </c>
      <c r="AT827" s="379">
        <v>2.1645833333333333</v>
      </c>
      <c r="AU827" s="128" t="s">
        <v>23644</v>
      </c>
      <c r="AV827" s="393">
        <v>1.9208333333333334</v>
      </c>
      <c r="AW827" s="134" t="s">
        <v>23645</v>
      </c>
      <c r="AX827" s="134" t="s">
        <v>23646</v>
      </c>
      <c r="AY827" s="128" t="s">
        <v>876</v>
      </c>
      <c r="BA827" s="416">
        <v>1.5486111111111112</v>
      </c>
      <c r="BB827" s="379">
        <v>1.6263888888888889</v>
      </c>
      <c r="BC827" s="422">
        <v>1.7645833333333334</v>
      </c>
      <c r="BD827" s="140">
        <v>0.33541666666666664</v>
      </c>
      <c r="BE827" s="128" t="s">
        <v>23647</v>
      </c>
      <c r="BF827" s="422"/>
      <c r="BG827" s="422"/>
      <c r="BH827" s="422"/>
    </row>
    <row r="828">
      <c r="A828" s="122">
        <f t="shared" si="3"/>
        <v>0</v>
      </c>
      <c r="B828" s="122">
        <f t="shared" si="4"/>
        <v>0</v>
      </c>
      <c r="C828" s="122">
        <f t="shared" si="5"/>
        <v>0</v>
      </c>
      <c r="D828" s="122">
        <f t="shared" si="6"/>
        <v>0</v>
      </c>
      <c r="E828" s="122">
        <f t="shared" si="2"/>
        <v>540</v>
      </c>
      <c r="F828" s="135" t="s">
        <v>23648</v>
      </c>
      <c r="H828" s="135" t="s">
        <v>23649</v>
      </c>
      <c r="I828" s="135" t="s">
        <v>23650</v>
      </c>
      <c r="J828" s="135" t="s">
        <v>23651</v>
      </c>
      <c r="L828" s="175" t="s">
        <v>23652</v>
      </c>
      <c r="M828" s="175" t="s">
        <v>23653</v>
      </c>
      <c r="N828" s="123"/>
      <c r="O828" s="123" t="s">
        <v>661</v>
      </c>
      <c r="P828" s="138" t="s">
        <v>23654</v>
      </c>
      <c r="Q828" s="138" t="s">
        <v>23655</v>
      </c>
      <c r="R828" s="138" t="s">
        <v>23656</v>
      </c>
      <c r="S828" s="138" t="s">
        <v>23657</v>
      </c>
      <c r="T828" s="138" t="s">
        <v>23658</v>
      </c>
      <c r="U828" s="138" t="s">
        <v>23659</v>
      </c>
      <c r="V828" s="138" t="s">
        <v>23659</v>
      </c>
      <c r="W828" s="138" t="s">
        <v>23660</v>
      </c>
      <c r="X828" s="138" t="s">
        <v>23661</v>
      </c>
      <c r="Y828" s="138" t="s">
        <v>23662</v>
      </c>
      <c r="Z828" s="138" t="s">
        <v>23663</v>
      </c>
      <c r="AA828" s="393">
        <v>2.421527777777778</v>
      </c>
      <c r="AB828" s="134" t="s">
        <v>23664</v>
      </c>
      <c r="AC828" s="128" t="s">
        <v>23665</v>
      </c>
      <c r="AD828" s="415">
        <v>2.2847222222222223</v>
      </c>
      <c r="AE828" s="134" t="s">
        <v>23666</v>
      </c>
      <c r="AF828" s="379">
        <v>2.171527777777778</v>
      </c>
      <c r="AG828" s="134" t="s">
        <v>23667</v>
      </c>
      <c r="AH828" s="128" t="s">
        <v>23668</v>
      </c>
      <c r="AI828" s="138" t="s">
        <v>23434</v>
      </c>
      <c r="AJ828" s="393">
        <v>1.7708333333333333</v>
      </c>
      <c r="AK828" s="474">
        <v>0.0497337962962963</v>
      </c>
      <c r="AL828" s="379">
        <v>2.036111111111111</v>
      </c>
      <c r="AM828" s="128" t="s">
        <v>16283</v>
      </c>
      <c r="AN828" s="134" t="s">
        <v>23669</v>
      </c>
      <c r="AO828" s="134" t="s">
        <v>23670</v>
      </c>
      <c r="AP828" s="416">
        <v>1.7541666666666667</v>
      </c>
      <c r="AQ828" s="416">
        <v>1.7548611111111112</v>
      </c>
      <c r="AR828" s="128" t="s">
        <v>23671</v>
      </c>
      <c r="AS828" s="379">
        <v>1.9569444444444444</v>
      </c>
      <c r="AT828" s="134" t="s">
        <v>3413</v>
      </c>
      <c r="AU828" s="416">
        <v>2.3472222222222223</v>
      </c>
      <c r="AV828" s="128" t="s">
        <v>23672</v>
      </c>
      <c r="AW828" s="379">
        <v>2.0791666666666666</v>
      </c>
      <c r="AX828" s="379">
        <v>1.7993055555555555</v>
      </c>
      <c r="AY828" s="416">
        <v>1.2597222222222222</v>
      </c>
      <c r="BA828" s="128" t="s">
        <v>23673</v>
      </c>
      <c r="BB828" s="134" t="s">
        <v>23674</v>
      </c>
      <c r="BC828" s="141" t="s">
        <v>862</v>
      </c>
      <c r="BD828" s="128" t="s">
        <v>3459</v>
      </c>
      <c r="BE828" s="416">
        <v>1.9027777777777777</v>
      </c>
      <c r="BF828" s="141"/>
      <c r="BG828" s="141"/>
      <c r="BH828" s="141"/>
    </row>
    <row r="829">
      <c r="A829" s="122">
        <f t="shared" si="3"/>
        <v>0</v>
      </c>
      <c r="B829" s="122">
        <f t="shared" si="4"/>
        <v>0</v>
      </c>
      <c r="C829" s="122">
        <f t="shared" si="5"/>
        <v>0</v>
      </c>
      <c r="D829" s="122">
        <f t="shared" si="6"/>
        <v>0</v>
      </c>
      <c r="E829" s="122">
        <f t="shared" si="2"/>
        <v>371</v>
      </c>
      <c r="F829" s="135" t="s">
        <v>23675</v>
      </c>
      <c r="H829" s="135" t="s">
        <v>23676</v>
      </c>
      <c r="I829" s="135" t="s">
        <v>23677</v>
      </c>
      <c r="J829" s="135" t="s">
        <v>23678</v>
      </c>
      <c r="L829" s="175" t="s">
        <v>23679</v>
      </c>
      <c r="M829" s="175" t="s">
        <v>23680</v>
      </c>
      <c r="N829" s="123"/>
      <c r="O829" s="123" t="s">
        <v>23681</v>
      </c>
      <c r="P829" s="391">
        <v>1.8777777777777778</v>
      </c>
      <c r="Q829" s="391">
        <v>1.78125</v>
      </c>
      <c r="R829" s="391">
        <v>1.8402777777777777</v>
      </c>
      <c r="S829" s="391">
        <v>2.3534722222222224</v>
      </c>
      <c r="T829" s="391">
        <v>2.408333333333333</v>
      </c>
      <c r="U829" s="391">
        <v>2.3305555555555557</v>
      </c>
      <c r="V829" s="391">
        <v>2.3305555555555557</v>
      </c>
      <c r="W829" s="391">
        <v>1.4145833333333333</v>
      </c>
      <c r="X829" s="391">
        <v>2.4493055555555556</v>
      </c>
      <c r="Y829" s="391">
        <v>2.347916666666667</v>
      </c>
      <c r="Z829" s="391">
        <v>1.6576388888888889</v>
      </c>
      <c r="AA829" s="128" t="s">
        <v>23682</v>
      </c>
      <c r="AB829" s="379">
        <v>2.348611111111111</v>
      </c>
      <c r="AC829" s="416">
        <v>2.1256944444444446</v>
      </c>
      <c r="AD829" s="147" t="s">
        <v>23683</v>
      </c>
      <c r="AE829" s="474">
        <v>0.04238425925925926</v>
      </c>
      <c r="AF829" s="134" t="s">
        <v>23684</v>
      </c>
      <c r="AG829" s="379">
        <v>2.122916666666667</v>
      </c>
      <c r="AH829" s="416">
        <v>2.3402777777777777</v>
      </c>
      <c r="AI829" s="391">
        <v>2.3097222222222222</v>
      </c>
      <c r="AJ829" s="128" t="s">
        <v>23685</v>
      </c>
      <c r="AK829" s="134" t="s">
        <v>23686</v>
      </c>
      <c r="AL829" s="134" t="s">
        <v>23687</v>
      </c>
      <c r="AM829" s="140">
        <v>0.5604166666666667</v>
      </c>
      <c r="AN829" s="379">
        <v>1.1180555555555556</v>
      </c>
      <c r="AO829" s="379">
        <v>2.032638888888889</v>
      </c>
      <c r="AP829" s="128" t="s">
        <v>3926</v>
      </c>
      <c r="AQ829" s="128" t="s">
        <v>23688</v>
      </c>
      <c r="AR829" s="416">
        <v>2.13125</v>
      </c>
      <c r="AS829" s="134" t="s">
        <v>23689</v>
      </c>
      <c r="AT829" s="379">
        <v>2.1694444444444443</v>
      </c>
      <c r="AU829" s="128" t="s">
        <v>23690</v>
      </c>
      <c r="AV829" s="393">
        <v>1.9215277777777777</v>
      </c>
      <c r="AW829" s="134" t="s">
        <v>23691</v>
      </c>
      <c r="AX829" s="134" t="s">
        <v>728</v>
      </c>
      <c r="AY829" s="128" t="s">
        <v>23692</v>
      </c>
      <c r="BA829" s="416">
        <v>1.5520833333333333</v>
      </c>
      <c r="BB829" s="379">
        <v>1.632638888888889</v>
      </c>
      <c r="BC829" s="422">
        <v>1.7680555555555555</v>
      </c>
      <c r="BD829" s="140">
        <v>0.33541666666666664</v>
      </c>
      <c r="BE829" s="128" t="s">
        <v>23693</v>
      </c>
      <c r="BF829" s="422"/>
      <c r="BG829" s="422"/>
      <c r="BH829" s="422"/>
    </row>
    <row r="830">
      <c r="A830" s="122">
        <f t="shared" si="3"/>
        <v>0</v>
      </c>
      <c r="B830" s="122">
        <f t="shared" si="4"/>
        <v>0</v>
      </c>
      <c r="C830" s="122">
        <f t="shared" si="5"/>
        <v>0</v>
      </c>
      <c r="D830" s="122">
        <f t="shared" si="6"/>
        <v>0</v>
      </c>
      <c r="E830" s="122">
        <f t="shared" si="2"/>
        <v>498</v>
      </c>
      <c r="F830" s="135">
        <v>276.0</v>
      </c>
      <c r="H830" s="135">
        <v>276.0</v>
      </c>
      <c r="I830" s="135">
        <v>276.0</v>
      </c>
      <c r="J830" s="135">
        <v>276.0</v>
      </c>
      <c r="L830" s="175" t="s">
        <v>23694</v>
      </c>
      <c r="M830" s="175" t="s">
        <v>23695</v>
      </c>
      <c r="N830" s="123"/>
      <c r="O830" s="123" t="s">
        <v>615</v>
      </c>
      <c r="P830" s="138" t="s">
        <v>23696</v>
      </c>
      <c r="Q830" s="138" t="s">
        <v>23697</v>
      </c>
      <c r="R830" s="138" t="s">
        <v>23698</v>
      </c>
      <c r="S830" s="138" t="s">
        <v>23699</v>
      </c>
      <c r="T830" s="138" t="s">
        <v>23700</v>
      </c>
      <c r="U830" s="138" t="s">
        <v>23701</v>
      </c>
      <c r="V830" s="138" t="s">
        <v>23701</v>
      </c>
      <c r="W830" s="138" t="s">
        <v>23702</v>
      </c>
      <c r="X830" s="138" t="s">
        <v>6144</v>
      </c>
      <c r="Y830" s="138" t="s">
        <v>3926</v>
      </c>
      <c r="Z830" s="138" t="s">
        <v>23703</v>
      </c>
      <c r="AA830" s="393">
        <v>2.4256944444444444</v>
      </c>
      <c r="AB830" s="134" t="s">
        <v>23704</v>
      </c>
      <c r="AC830" s="128" t="s">
        <v>23705</v>
      </c>
      <c r="AD830" s="415">
        <v>2.2909722222222224</v>
      </c>
      <c r="AE830" s="134" t="s">
        <v>23706</v>
      </c>
      <c r="AF830" s="379">
        <v>2.1743055555555557</v>
      </c>
      <c r="AG830" s="134" t="s">
        <v>23707</v>
      </c>
      <c r="AH830" s="128" t="s">
        <v>23708</v>
      </c>
      <c r="AI830" s="138" t="s">
        <v>23484</v>
      </c>
      <c r="AJ830" s="393">
        <v>1.7756944444444445</v>
      </c>
      <c r="AK830" s="474">
        <v>0.04981481481481481</v>
      </c>
      <c r="AL830" s="379">
        <v>2.0430555555555556</v>
      </c>
      <c r="AM830" s="128" t="s">
        <v>23709</v>
      </c>
      <c r="AN830" s="134" t="s">
        <v>23710</v>
      </c>
      <c r="AO830" s="134" t="s">
        <v>23711</v>
      </c>
      <c r="AP830" s="416">
        <v>1.7638888888888888</v>
      </c>
      <c r="AQ830" s="416">
        <v>1.7569444444444444</v>
      </c>
      <c r="AR830" s="128" t="s">
        <v>23712</v>
      </c>
      <c r="AS830" s="379">
        <v>1.9652777777777777</v>
      </c>
      <c r="AT830" s="134" t="s">
        <v>1055</v>
      </c>
      <c r="AU830" s="416">
        <v>2.3513888888888888</v>
      </c>
      <c r="AV830" s="128" t="s">
        <v>13667</v>
      </c>
      <c r="AW830" s="379">
        <v>2.0861111111111112</v>
      </c>
      <c r="AX830" s="379">
        <v>1.8131944444444446</v>
      </c>
      <c r="AY830" s="416">
        <v>1.2597222222222222</v>
      </c>
      <c r="BA830" s="128" t="s">
        <v>23713</v>
      </c>
      <c r="BB830" s="134" t="s">
        <v>23714</v>
      </c>
      <c r="BC830" s="141" t="s">
        <v>11233</v>
      </c>
      <c r="BD830" s="128" t="s">
        <v>3516</v>
      </c>
      <c r="BE830" s="416">
        <v>1.9076388888888889</v>
      </c>
      <c r="BF830" s="141"/>
      <c r="BG830" s="141"/>
      <c r="BH830" s="141"/>
    </row>
    <row r="831">
      <c r="A831" s="122">
        <f t="shared" si="3"/>
        <v>0</v>
      </c>
      <c r="B831" s="122">
        <f t="shared" si="4"/>
        <v>0</v>
      </c>
      <c r="C831" s="122">
        <f t="shared" si="5"/>
        <v>0</v>
      </c>
      <c r="D831" s="122">
        <f t="shared" si="6"/>
        <v>0</v>
      </c>
      <c r="E831" s="122">
        <f t="shared" si="2"/>
        <v>234</v>
      </c>
      <c r="F831" s="135" t="s">
        <v>23715</v>
      </c>
      <c r="H831" s="135" t="s">
        <v>23716</v>
      </c>
      <c r="I831" s="135" t="s">
        <v>23717</v>
      </c>
      <c r="J831" s="135" t="s">
        <v>23718</v>
      </c>
      <c r="L831" s="175" t="s">
        <v>23719</v>
      </c>
      <c r="M831" s="175" t="s">
        <v>23720</v>
      </c>
      <c r="N831" s="123"/>
      <c r="O831" s="123" t="s">
        <v>23721</v>
      </c>
      <c r="P831" s="391">
        <v>1.8868055555555556</v>
      </c>
      <c r="Q831" s="391">
        <v>1.7875</v>
      </c>
      <c r="R831" s="391">
        <v>1.8472222222222223</v>
      </c>
      <c r="S831" s="391">
        <v>2.359027777777778</v>
      </c>
      <c r="T831" s="391">
        <v>2.4138888888888888</v>
      </c>
      <c r="U831" s="391">
        <v>2.3375</v>
      </c>
      <c r="V831" s="391">
        <v>2.3375</v>
      </c>
      <c r="W831" s="391">
        <v>1.4159722222222222</v>
      </c>
      <c r="X831" s="391">
        <v>2.453472222222222</v>
      </c>
      <c r="Y831" s="391">
        <v>2.3541666666666665</v>
      </c>
      <c r="Z831" s="391">
        <v>1.6611111111111112</v>
      </c>
      <c r="AA831" s="128" t="s">
        <v>23722</v>
      </c>
      <c r="AB831" s="379">
        <v>2.3555555555555556</v>
      </c>
      <c r="AC831" s="416">
        <v>2.129861111111111</v>
      </c>
      <c r="AD831" s="147" t="s">
        <v>23723</v>
      </c>
      <c r="AE831" s="474">
        <v>0.042534722222222224</v>
      </c>
      <c r="AF831" s="134" t="s">
        <v>23724</v>
      </c>
      <c r="AG831" s="379">
        <v>2.1277777777777778</v>
      </c>
      <c r="AH831" s="416">
        <v>2.3493055555555555</v>
      </c>
      <c r="AI831" s="391">
        <v>2.3159722222222223</v>
      </c>
      <c r="AJ831" s="128" t="s">
        <v>23725</v>
      </c>
      <c r="AK831" s="134" t="s">
        <v>23726</v>
      </c>
      <c r="AL831" s="134" t="s">
        <v>23727</v>
      </c>
      <c r="AM831" s="140">
        <v>0.5618055555555556</v>
      </c>
      <c r="AN831" s="379">
        <v>1.1263888888888889</v>
      </c>
      <c r="AO831" s="379">
        <v>2.035416666666667</v>
      </c>
      <c r="AP831" s="128" t="s">
        <v>23728</v>
      </c>
      <c r="AQ831" s="128" t="s">
        <v>23729</v>
      </c>
      <c r="AR831" s="416">
        <v>2.136111111111111</v>
      </c>
      <c r="AS831" s="134" t="s">
        <v>23730</v>
      </c>
      <c r="AT831" s="379">
        <v>2.170138888888889</v>
      </c>
      <c r="AU831" s="128" t="s">
        <v>23731</v>
      </c>
      <c r="AV831" s="393">
        <v>1.9236111111111112</v>
      </c>
      <c r="AW831" s="134" t="s">
        <v>23732</v>
      </c>
      <c r="AX831" s="134" t="s">
        <v>23733</v>
      </c>
      <c r="AY831" s="128" t="s">
        <v>952</v>
      </c>
      <c r="BA831" s="416">
        <v>1.5569444444444445</v>
      </c>
      <c r="BB831" s="379">
        <v>1.6347222222222222</v>
      </c>
      <c r="BC831" s="422">
        <v>1.770138888888889</v>
      </c>
      <c r="BD831" s="140">
        <v>0.34305555555555556</v>
      </c>
      <c r="BE831" s="128" t="s">
        <v>23734</v>
      </c>
      <c r="BF831" s="422"/>
      <c r="BG831" s="422"/>
      <c r="BH831" s="422"/>
    </row>
    <row r="832">
      <c r="A832" s="122">
        <f t="shared" si="3"/>
        <v>0</v>
      </c>
      <c r="B832" s="122">
        <f t="shared" si="4"/>
        <v>0</v>
      </c>
      <c r="C832" s="122">
        <f t="shared" si="5"/>
        <v>0</v>
      </c>
      <c r="D832" s="122">
        <f t="shared" si="6"/>
        <v>0</v>
      </c>
      <c r="E832" s="122">
        <f t="shared" si="2"/>
        <v>623</v>
      </c>
      <c r="F832" s="135" t="s">
        <v>23735</v>
      </c>
      <c r="H832" s="135" t="s">
        <v>23736</v>
      </c>
      <c r="I832" s="135" t="s">
        <v>23737</v>
      </c>
      <c r="J832" s="135" t="s">
        <v>23738</v>
      </c>
      <c r="L832" s="175" t="s">
        <v>23739</v>
      </c>
      <c r="M832" s="175" t="s">
        <v>23740</v>
      </c>
      <c r="N832" s="123"/>
      <c r="O832" s="123" t="s">
        <v>23741</v>
      </c>
      <c r="P832" s="138" t="s">
        <v>23742</v>
      </c>
      <c r="Q832" s="138" t="s">
        <v>23743</v>
      </c>
      <c r="R832" s="138" t="s">
        <v>23744</v>
      </c>
      <c r="S832" s="138" t="s">
        <v>23745</v>
      </c>
      <c r="T832" s="138" t="s">
        <v>23746</v>
      </c>
      <c r="U832" s="138" t="s">
        <v>23747</v>
      </c>
      <c r="V832" s="138" t="s">
        <v>23747</v>
      </c>
      <c r="W832" s="138" t="s">
        <v>23748</v>
      </c>
      <c r="X832" s="138" t="s">
        <v>23749</v>
      </c>
      <c r="Y832" s="138" t="s">
        <v>23750</v>
      </c>
      <c r="Z832" s="138" t="s">
        <v>23751</v>
      </c>
      <c r="AA832" s="393">
        <v>2.432638888888889</v>
      </c>
      <c r="AB832" s="134" t="s">
        <v>23752</v>
      </c>
      <c r="AC832" s="128" t="s">
        <v>23753</v>
      </c>
      <c r="AD832" s="415">
        <v>2.296527777777778</v>
      </c>
      <c r="AE832" s="134" t="s">
        <v>23754</v>
      </c>
      <c r="AF832" s="379">
        <v>2.1777777777777776</v>
      </c>
      <c r="AG832" s="134" t="s">
        <v>23755</v>
      </c>
      <c r="AH832" s="128" t="s">
        <v>23756</v>
      </c>
      <c r="AI832" s="138" t="s">
        <v>23529</v>
      </c>
      <c r="AJ832" s="393">
        <v>1.7805555555555554</v>
      </c>
      <c r="AK832" s="474">
        <v>0.04986111111111111</v>
      </c>
      <c r="AL832" s="379">
        <v>2.046527777777778</v>
      </c>
      <c r="AM832" s="128" t="s">
        <v>23757</v>
      </c>
      <c r="AN832" s="134" t="s">
        <v>23758</v>
      </c>
      <c r="AO832" s="134" t="s">
        <v>23759</v>
      </c>
      <c r="AP832" s="416">
        <v>1.7638888888888888</v>
      </c>
      <c r="AQ832" s="416">
        <v>1.7631944444444445</v>
      </c>
      <c r="AR832" s="128" t="s">
        <v>23760</v>
      </c>
      <c r="AS832" s="379">
        <v>1.9743055555555555</v>
      </c>
      <c r="AT832" s="134" t="s">
        <v>23761</v>
      </c>
      <c r="AU832" s="416">
        <v>2.361111111111111</v>
      </c>
      <c r="AV832" s="128" t="s">
        <v>19160</v>
      </c>
      <c r="AW832" s="379">
        <v>2.092361111111111</v>
      </c>
      <c r="AX832" s="379">
        <v>1.8138888888888889</v>
      </c>
      <c r="AY832" s="416">
        <v>1.2645833333333334</v>
      </c>
      <c r="BA832" s="128" t="s">
        <v>23762</v>
      </c>
      <c r="BB832" s="134" t="s">
        <v>23763</v>
      </c>
      <c r="BC832" s="141" t="s">
        <v>23764</v>
      </c>
      <c r="BD832" s="128" t="s">
        <v>3582</v>
      </c>
      <c r="BE832" s="416">
        <v>1.9097222222222223</v>
      </c>
      <c r="BF832" s="141"/>
      <c r="BG832" s="141"/>
      <c r="BH832" s="141"/>
    </row>
    <row r="833">
      <c r="A833" s="122">
        <f t="shared" si="3"/>
        <v>0</v>
      </c>
      <c r="B833" s="122">
        <f t="shared" si="4"/>
        <v>0</v>
      </c>
      <c r="C833" s="122">
        <f t="shared" si="5"/>
        <v>0</v>
      </c>
      <c r="D833" s="122">
        <f t="shared" si="6"/>
        <v>0</v>
      </c>
      <c r="E833" s="122">
        <f t="shared" si="2"/>
        <v>294</v>
      </c>
      <c r="F833" s="135">
        <v>277.0</v>
      </c>
      <c r="H833" s="135">
        <v>277.0</v>
      </c>
      <c r="I833" s="135">
        <v>277.0</v>
      </c>
      <c r="J833" s="135">
        <v>277.0</v>
      </c>
      <c r="L833" s="175" t="s">
        <v>23765</v>
      </c>
      <c r="M833" s="175" t="s">
        <v>615</v>
      </c>
      <c r="N833" s="123"/>
      <c r="O833" s="123" t="s">
        <v>615</v>
      </c>
      <c r="P833" s="391">
        <v>1.8902777777777777</v>
      </c>
      <c r="Q833" s="391">
        <v>1.79375</v>
      </c>
      <c r="R833" s="391">
        <v>1.8576388888888888</v>
      </c>
      <c r="S833" s="391">
        <v>2.361111111111111</v>
      </c>
      <c r="T833" s="391">
        <v>2.4166666666666665</v>
      </c>
      <c r="U833" s="391">
        <v>2.348611111111111</v>
      </c>
      <c r="V833" s="391">
        <v>2.348611111111111</v>
      </c>
      <c r="W833" s="391">
        <v>1.4215277777777777</v>
      </c>
      <c r="X833" s="391">
        <v>2.454861111111111</v>
      </c>
      <c r="Y833" s="391">
        <v>2.35625</v>
      </c>
      <c r="Z833" s="391">
        <v>1.667361111111111</v>
      </c>
      <c r="AA833" s="128" t="s">
        <v>23766</v>
      </c>
      <c r="AB833" s="379">
        <v>2.3625</v>
      </c>
      <c r="AC833" s="416">
        <v>2.136111111111111</v>
      </c>
      <c r="AD833" s="147" t="s">
        <v>23767</v>
      </c>
      <c r="AE833" s="474">
        <v>0.04258101851851852</v>
      </c>
      <c r="AF833" s="134" t="s">
        <v>23768</v>
      </c>
      <c r="AG833" s="379">
        <v>2.1319444444444446</v>
      </c>
      <c r="AH833" s="416">
        <v>2.3534722222222224</v>
      </c>
      <c r="AI833" s="391">
        <v>2.3208333333333333</v>
      </c>
      <c r="AJ833" s="128" t="s">
        <v>653</v>
      </c>
      <c r="AK833" s="134" t="s">
        <v>23769</v>
      </c>
      <c r="AL833" s="134" t="s">
        <v>23770</v>
      </c>
      <c r="AM833" s="140">
        <v>0.5659722222222222</v>
      </c>
      <c r="AN833" s="379">
        <v>1.132638888888889</v>
      </c>
      <c r="AO833" s="379">
        <v>2.0395833333333333</v>
      </c>
      <c r="AP833" s="128" t="s">
        <v>23771</v>
      </c>
      <c r="AQ833" s="128" t="s">
        <v>23772</v>
      </c>
      <c r="AR833" s="416">
        <v>2.138888888888889</v>
      </c>
      <c r="AS833" s="134" t="s">
        <v>23773</v>
      </c>
      <c r="AT833" s="379">
        <v>2.1743055555555557</v>
      </c>
      <c r="AU833" s="128" t="s">
        <v>23774</v>
      </c>
      <c r="AV833" s="393">
        <v>1.925</v>
      </c>
      <c r="AW833" s="134" t="s">
        <v>23775</v>
      </c>
      <c r="AX833" s="134" t="s">
        <v>23776</v>
      </c>
      <c r="AY833" s="128" t="s">
        <v>23777</v>
      </c>
      <c r="BA833" s="416">
        <v>1.5673611111111112</v>
      </c>
      <c r="BB833" s="379">
        <v>1.6395833333333334</v>
      </c>
      <c r="BC833" s="422">
        <v>1.7722222222222221</v>
      </c>
      <c r="BD833" s="140">
        <v>0.3458333333333333</v>
      </c>
      <c r="BE833" s="128" t="s">
        <v>23778</v>
      </c>
      <c r="BF833" s="422"/>
      <c r="BG833" s="422"/>
      <c r="BH833" s="422"/>
    </row>
    <row r="834">
      <c r="A834" s="122">
        <f t="shared" si="3"/>
        <v>0</v>
      </c>
      <c r="B834" s="122">
        <f t="shared" si="4"/>
        <v>0</v>
      </c>
      <c r="C834" s="122">
        <f t="shared" si="5"/>
        <v>0</v>
      </c>
      <c r="D834" s="122">
        <f t="shared" si="6"/>
        <v>0</v>
      </c>
      <c r="E834" s="122">
        <f t="shared" si="2"/>
        <v>567</v>
      </c>
      <c r="F834" s="135" t="s">
        <v>23779</v>
      </c>
      <c r="H834" s="135" t="s">
        <v>23780</v>
      </c>
      <c r="I834" s="135" t="s">
        <v>23781</v>
      </c>
      <c r="J834" s="135" t="s">
        <v>23782</v>
      </c>
      <c r="L834" s="175" t="s">
        <v>23783</v>
      </c>
      <c r="M834" s="175" t="s">
        <v>23784</v>
      </c>
      <c r="N834" s="123"/>
      <c r="O834" s="123" t="s">
        <v>23785</v>
      </c>
      <c r="P834" s="138" t="s">
        <v>23786</v>
      </c>
      <c r="Q834" s="138" t="s">
        <v>13375</v>
      </c>
      <c r="R834" s="138" t="s">
        <v>23787</v>
      </c>
      <c r="S834" s="138" t="s">
        <v>23788</v>
      </c>
      <c r="T834" s="138" t="s">
        <v>23789</v>
      </c>
      <c r="U834" s="138" t="s">
        <v>23790</v>
      </c>
      <c r="V834" s="138" t="s">
        <v>23790</v>
      </c>
      <c r="W834" s="138" t="s">
        <v>23791</v>
      </c>
      <c r="X834" s="138" t="s">
        <v>23792</v>
      </c>
      <c r="Y834" s="138" t="s">
        <v>23793</v>
      </c>
      <c r="Z834" s="138" t="s">
        <v>23794</v>
      </c>
      <c r="AA834" s="393">
        <v>2.4368055555555554</v>
      </c>
      <c r="AB834" s="134" t="s">
        <v>23795</v>
      </c>
      <c r="AC834" s="128" t="s">
        <v>23796</v>
      </c>
      <c r="AD834" s="415">
        <v>2.3</v>
      </c>
      <c r="AE834" s="134" t="s">
        <v>23797</v>
      </c>
      <c r="AF834" s="379">
        <v>2.18125</v>
      </c>
      <c r="AG834" s="134" t="s">
        <v>23798</v>
      </c>
      <c r="AH834" s="128" t="s">
        <v>23799</v>
      </c>
      <c r="AI834" s="138" t="s">
        <v>23575</v>
      </c>
      <c r="AJ834" s="393">
        <v>1.7833333333333334</v>
      </c>
      <c r="AK834" s="474">
        <v>0.049930555555555554</v>
      </c>
      <c r="AL834" s="379">
        <v>2.0506944444444444</v>
      </c>
      <c r="AM834" s="128" t="s">
        <v>23800</v>
      </c>
      <c r="AN834" s="134" t="s">
        <v>23801</v>
      </c>
      <c r="AO834" s="134" t="s">
        <v>23802</v>
      </c>
      <c r="AP834" s="416">
        <v>1.76875</v>
      </c>
      <c r="AQ834" s="416">
        <v>1.7645833333333334</v>
      </c>
      <c r="AR834" s="128" t="s">
        <v>23803</v>
      </c>
      <c r="AS834" s="379">
        <v>1.9784722222222222</v>
      </c>
      <c r="AT834" s="134" t="s">
        <v>23804</v>
      </c>
      <c r="AU834" s="416">
        <v>2.3645833333333335</v>
      </c>
      <c r="AV834" s="128" t="s">
        <v>23805</v>
      </c>
      <c r="AW834" s="379">
        <v>2.0965277777777778</v>
      </c>
      <c r="AX834" s="379">
        <v>1.8159722222222223</v>
      </c>
      <c r="AY834" s="416">
        <v>1.2652777777777777</v>
      </c>
      <c r="BA834" s="128" t="s">
        <v>2122</v>
      </c>
      <c r="BB834" s="134" t="s">
        <v>23806</v>
      </c>
      <c r="BC834" s="141" t="s">
        <v>23807</v>
      </c>
      <c r="BD834" s="128" t="s">
        <v>3634</v>
      </c>
      <c r="BE834" s="416">
        <v>1.9166666666666667</v>
      </c>
      <c r="BF834" s="141"/>
      <c r="BG834" s="141"/>
      <c r="BH834" s="141"/>
    </row>
    <row r="835">
      <c r="A835" s="122">
        <f t="shared" si="3"/>
        <v>0</v>
      </c>
      <c r="B835" s="122">
        <f t="shared" si="4"/>
        <v>0</v>
      </c>
      <c r="C835" s="122">
        <f t="shared" si="5"/>
        <v>0</v>
      </c>
      <c r="D835" s="122">
        <f t="shared" si="6"/>
        <v>0</v>
      </c>
      <c r="E835" s="122">
        <f t="shared" si="2"/>
        <v>336</v>
      </c>
      <c r="F835" s="135" t="s">
        <v>23808</v>
      </c>
      <c r="H835" s="135" t="s">
        <v>23809</v>
      </c>
      <c r="I835" s="135" t="s">
        <v>23810</v>
      </c>
      <c r="J835" s="135" t="s">
        <v>23811</v>
      </c>
      <c r="L835" s="175" t="s">
        <v>23812</v>
      </c>
      <c r="M835" s="175" t="s">
        <v>23813</v>
      </c>
      <c r="N835" s="123"/>
      <c r="O835" s="123" t="s">
        <v>661</v>
      </c>
      <c r="P835" s="391">
        <v>1.8930555555555555</v>
      </c>
      <c r="Q835" s="391">
        <v>1.7965277777777777</v>
      </c>
      <c r="R835" s="391">
        <v>1.875</v>
      </c>
      <c r="S835" s="391">
        <v>2.3666666666666667</v>
      </c>
      <c r="T835" s="391">
        <v>2.41875</v>
      </c>
      <c r="U835" s="391">
        <v>2.35625</v>
      </c>
      <c r="V835" s="391">
        <v>2.35625</v>
      </c>
      <c r="W835" s="391">
        <v>1.425</v>
      </c>
      <c r="X835" s="391">
        <v>2.463888888888889</v>
      </c>
      <c r="Y835" s="391">
        <v>2.3604166666666666</v>
      </c>
      <c r="Z835" s="391">
        <v>1.6694444444444445</v>
      </c>
      <c r="AA835" s="128" t="s">
        <v>23814</v>
      </c>
      <c r="AB835" s="379">
        <v>2.365972222222222</v>
      </c>
      <c r="AC835" s="416">
        <v>2.140277777777778</v>
      </c>
      <c r="AD835" s="147" t="s">
        <v>23815</v>
      </c>
      <c r="AE835" s="474">
        <v>0.042673611111111114</v>
      </c>
      <c r="AF835" s="134" t="s">
        <v>23816</v>
      </c>
      <c r="AG835" s="379">
        <v>2.140972222222222</v>
      </c>
      <c r="AH835" s="416">
        <v>2.35625</v>
      </c>
      <c r="AI835" s="391">
        <v>2.328472222222222</v>
      </c>
      <c r="AJ835" s="401">
        <v>1.7854166666666667</v>
      </c>
      <c r="AK835" s="134" t="s">
        <v>23817</v>
      </c>
      <c r="AL835" s="134" t="s">
        <v>23818</v>
      </c>
      <c r="AM835" s="140">
        <v>0.5715277777777777</v>
      </c>
      <c r="AN835" s="379">
        <v>1.1395833333333334</v>
      </c>
      <c r="AO835" s="379">
        <v>2.042361111111111</v>
      </c>
      <c r="AP835" s="128" t="s">
        <v>23819</v>
      </c>
      <c r="AQ835" s="128" t="s">
        <v>23820</v>
      </c>
      <c r="AR835" s="416">
        <v>2.1493055555555554</v>
      </c>
      <c r="AS835" s="134" t="s">
        <v>23821</v>
      </c>
      <c r="AT835" s="379">
        <v>2.176388888888889</v>
      </c>
      <c r="AU835" s="128" t="s">
        <v>1112</v>
      </c>
      <c r="AV835" s="393">
        <v>1.9291666666666667</v>
      </c>
      <c r="AW835" s="134" t="s">
        <v>23822</v>
      </c>
      <c r="AX835" s="134" t="s">
        <v>23823</v>
      </c>
      <c r="AY835" s="128" t="s">
        <v>23824</v>
      </c>
      <c r="BA835" s="416">
        <v>1.5680555555555555</v>
      </c>
      <c r="BB835" s="379">
        <v>1.65</v>
      </c>
      <c r="BC835" s="422">
        <v>1.7777777777777777</v>
      </c>
      <c r="BD835" s="140">
        <v>0.35347222222222224</v>
      </c>
      <c r="BE835" s="128" t="s">
        <v>23825</v>
      </c>
      <c r="BF835" s="422"/>
      <c r="BG835" s="422"/>
      <c r="BH835" s="422"/>
    </row>
    <row r="836">
      <c r="A836" s="122">
        <f t="shared" si="3"/>
        <v>0</v>
      </c>
      <c r="B836" s="122">
        <f t="shared" si="4"/>
        <v>0</v>
      </c>
      <c r="C836" s="122">
        <f t="shared" si="5"/>
        <v>0</v>
      </c>
      <c r="D836" s="122">
        <f t="shared" si="6"/>
        <v>0</v>
      </c>
      <c r="E836" s="122">
        <f t="shared" si="2"/>
        <v>474</v>
      </c>
      <c r="F836" s="135">
        <v>278.0</v>
      </c>
      <c r="H836" s="135">
        <v>278.0</v>
      </c>
      <c r="I836" s="135">
        <v>278.0</v>
      </c>
      <c r="J836" s="135">
        <v>278.0</v>
      </c>
      <c r="L836" s="175" t="s">
        <v>23826</v>
      </c>
      <c r="M836" s="175" t="s">
        <v>23827</v>
      </c>
      <c r="N836" s="123"/>
      <c r="O836" s="123" t="s">
        <v>23828</v>
      </c>
      <c r="P836" s="138" t="s">
        <v>11309</v>
      </c>
      <c r="Q836" s="138" t="s">
        <v>23829</v>
      </c>
      <c r="R836" s="138" t="s">
        <v>23830</v>
      </c>
      <c r="S836" s="138" t="s">
        <v>23831</v>
      </c>
      <c r="T836" s="138" t="s">
        <v>23832</v>
      </c>
      <c r="U836" s="138" t="s">
        <v>23833</v>
      </c>
      <c r="V836" s="138" t="s">
        <v>23833</v>
      </c>
      <c r="W836" s="138" t="s">
        <v>23834</v>
      </c>
      <c r="X836" s="138" t="s">
        <v>23835</v>
      </c>
      <c r="Y836" s="138" t="s">
        <v>23836</v>
      </c>
      <c r="Z836" s="138" t="s">
        <v>23837</v>
      </c>
      <c r="AA836" s="393">
        <v>2.4402777777777778</v>
      </c>
      <c r="AB836" s="134" t="s">
        <v>23838</v>
      </c>
      <c r="AC836" s="128" t="s">
        <v>23839</v>
      </c>
      <c r="AD836" s="415">
        <v>2.3055555555555554</v>
      </c>
      <c r="AE836" s="134" t="s">
        <v>23840</v>
      </c>
      <c r="AF836" s="379">
        <v>2.1909722222222223</v>
      </c>
      <c r="AG836" s="134" t="s">
        <v>23841</v>
      </c>
      <c r="AH836" s="128" t="s">
        <v>23842</v>
      </c>
      <c r="AI836" s="138" t="s">
        <v>23623</v>
      </c>
      <c r="AJ836" s="128" t="s">
        <v>23843</v>
      </c>
      <c r="AK836" s="474">
        <v>0.04997685185185185</v>
      </c>
      <c r="AL836" s="379">
        <v>2.0555555555555554</v>
      </c>
      <c r="AM836" s="128" t="s">
        <v>23844</v>
      </c>
      <c r="AN836" s="134" t="s">
        <v>23845</v>
      </c>
      <c r="AO836" s="134" t="s">
        <v>23846</v>
      </c>
      <c r="AP836" s="416">
        <v>1.7715277777777778</v>
      </c>
      <c r="AQ836" s="416">
        <v>1.7680555555555555</v>
      </c>
      <c r="AR836" s="128" t="s">
        <v>23847</v>
      </c>
      <c r="AS836" s="379">
        <v>1.9868055555555555</v>
      </c>
      <c r="AT836" s="134" t="s">
        <v>23848</v>
      </c>
      <c r="AU836" s="416">
        <v>2.36875</v>
      </c>
      <c r="AV836" s="128" t="s">
        <v>23849</v>
      </c>
      <c r="AW836" s="379">
        <v>2.1041666666666665</v>
      </c>
      <c r="AX836" s="379">
        <v>1.81875</v>
      </c>
      <c r="AY836" s="416">
        <v>1.2722222222222221</v>
      </c>
      <c r="BA836" s="128" t="s">
        <v>23850</v>
      </c>
      <c r="BB836" s="134" t="s">
        <v>23851</v>
      </c>
      <c r="BC836" s="141" t="s">
        <v>23852</v>
      </c>
      <c r="BD836" s="128" t="s">
        <v>3686</v>
      </c>
      <c r="BE836" s="416">
        <v>1.9243055555555555</v>
      </c>
      <c r="BF836" s="141"/>
      <c r="BG836" s="141"/>
      <c r="BH836" s="141"/>
    </row>
    <row r="837">
      <c r="A837" s="122">
        <f t="shared" si="3"/>
        <v>0</v>
      </c>
      <c r="B837" s="122">
        <f t="shared" si="4"/>
        <v>0</v>
      </c>
      <c r="C837" s="122">
        <f t="shared" si="5"/>
        <v>0</v>
      </c>
      <c r="D837" s="122">
        <f t="shared" si="6"/>
        <v>0</v>
      </c>
      <c r="E837" s="122">
        <f t="shared" si="2"/>
        <v>308</v>
      </c>
      <c r="F837" s="135" t="s">
        <v>23853</v>
      </c>
      <c r="H837" s="135" t="s">
        <v>23854</v>
      </c>
      <c r="I837" s="135" t="s">
        <v>23855</v>
      </c>
      <c r="J837" s="135" t="s">
        <v>23856</v>
      </c>
      <c r="L837" s="175" t="s">
        <v>23857</v>
      </c>
      <c r="M837" s="175" t="s">
        <v>23858</v>
      </c>
      <c r="N837" s="123"/>
      <c r="O837" s="123" t="s">
        <v>615</v>
      </c>
      <c r="P837" s="391">
        <v>1.8965277777777778</v>
      </c>
      <c r="Q837" s="391">
        <v>1.7979166666666666</v>
      </c>
      <c r="R837" s="391">
        <v>1.8805555555555555</v>
      </c>
      <c r="S837" s="391">
        <v>2.370138888888889</v>
      </c>
      <c r="T837" s="391">
        <v>2.4270833333333335</v>
      </c>
      <c r="U837" s="391">
        <v>2.3680555555555554</v>
      </c>
      <c r="V837" s="391">
        <v>2.3680555555555554</v>
      </c>
      <c r="W837" s="391">
        <v>1.4277777777777778</v>
      </c>
      <c r="X837" s="391">
        <v>2.4659722222222222</v>
      </c>
      <c r="Y837" s="391">
        <v>2.3652777777777776</v>
      </c>
      <c r="Z837" s="391">
        <v>1.6708333333333334</v>
      </c>
      <c r="AA837" s="128" t="s">
        <v>23859</v>
      </c>
      <c r="AB837" s="379">
        <v>2.3722222222222222</v>
      </c>
      <c r="AC837" s="416">
        <v>2.14375</v>
      </c>
      <c r="AD837" s="147" t="s">
        <v>23860</v>
      </c>
      <c r="AE837" s="474">
        <v>0.042743055555555555</v>
      </c>
      <c r="AF837" s="134" t="s">
        <v>23861</v>
      </c>
      <c r="AG837" s="379">
        <v>2.1444444444444444</v>
      </c>
      <c r="AH837" s="416">
        <v>2.357638888888889</v>
      </c>
      <c r="AI837" s="391">
        <v>2.3361111111111112</v>
      </c>
      <c r="AJ837" s="393">
        <v>1.788888888888889</v>
      </c>
      <c r="AK837" s="134" t="s">
        <v>23862</v>
      </c>
      <c r="AL837" s="134" t="s">
        <v>23863</v>
      </c>
      <c r="AM837" s="140">
        <v>0.5763888888888888</v>
      </c>
      <c r="AN837" s="379">
        <v>1.1534722222222222</v>
      </c>
      <c r="AO837" s="379">
        <v>2.045138888888889</v>
      </c>
      <c r="AP837" s="128" t="s">
        <v>23864</v>
      </c>
      <c r="AQ837" s="128" t="s">
        <v>23865</v>
      </c>
      <c r="AR837" s="416">
        <v>2.1527777777777777</v>
      </c>
      <c r="AS837" s="134" t="s">
        <v>23866</v>
      </c>
      <c r="AT837" s="379">
        <v>2.1798611111111112</v>
      </c>
      <c r="AU837" s="128" t="s">
        <v>23867</v>
      </c>
      <c r="AV837" s="393">
        <v>1.9333333333333333</v>
      </c>
      <c r="AW837" s="134" t="s">
        <v>23868</v>
      </c>
      <c r="AX837" s="134" t="s">
        <v>23869</v>
      </c>
      <c r="AY837" s="128" t="s">
        <v>23870</v>
      </c>
      <c r="BA837" s="416">
        <v>1.56875</v>
      </c>
      <c r="BB837" s="379">
        <v>1.6520833333333333</v>
      </c>
      <c r="BC837" s="422">
        <v>1.7791666666666666</v>
      </c>
      <c r="BD837" s="140">
        <v>0.3680555555555556</v>
      </c>
      <c r="BE837" s="128" t="s">
        <v>23871</v>
      </c>
      <c r="BF837" s="422"/>
      <c r="BG837" s="422"/>
      <c r="BH837" s="422"/>
    </row>
    <row r="838">
      <c r="A838" s="122">
        <f t="shared" si="3"/>
        <v>0</v>
      </c>
      <c r="B838" s="122">
        <f t="shared" si="4"/>
        <v>0</v>
      </c>
      <c r="C838" s="122">
        <f t="shared" si="5"/>
        <v>0</v>
      </c>
      <c r="D838" s="122">
        <f t="shared" si="6"/>
        <v>0</v>
      </c>
      <c r="E838" s="122">
        <f t="shared" si="2"/>
        <v>588</v>
      </c>
      <c r="F838" s="135" t="s">
        <v>23872</v>
      </c>
      <c r="H838" s="135" t="s">
        <v>23873</v>
      </c>
      <c r="I838" s="135" t="s">
        <v>23874</v>
      </c>
      <c r="J838" s="135" t="s">
        <v>23875</v>
      </c>
      <c r="L838" s="175" t="s">
        <v>23876</v>
      </c>
      <c r="M838" s="175" t="s">
        <v>23877</v>
      </c>
      <c r="N838" s="123"/>
      <c r="O838" s="123" t="s">
        <v>23878</v>
      </c>
      <c r="P838" s="138" t="s">
        <v>23879</v>
      </c>
      <c r="Q838" s="138" t="s">
        <v>23880</v>
      </c>
      <c r="R838" s="138" t="s">
        <v>23881</v>
      </c>
      <c r="S838" s="138" t="s">
        <v>23882</v>
      </c>
      <c r="T838" s="138" t="s">
        <v>23883</v>
      </c>
      <c r="U838" s="138" t="s">
        <v>23884</v>
      </c>
      <c r="V838" s="138" t="s">
        <v>23884</v>
      </c>
      <c r="W838" s="138" t="s">
        <v>23885</v>
      </c>
      <c r="X838" s="138" t="s">
        <v>23886</v>
      </c>
      <c r="Y838" s="138" t="s">
        <v>23887</v>
      </c>
      <c r="Z838" s="138" t="s">
        <v>23888</v>
      </c>
      <c r="AA838" s="393">
        <v>2.446527777777778</v>
      </c>
      <c r="AB838" s="134" t="s">
        <v>23889</v>
      </c>
      <c r="AC838" s="128" t="s">
        <v>23890</v>
      </c>
      <c r="AD838" s="415">
        <v>2.3097222222222222</v>
      </c>
      <c r="AE838" s="134" t="s">
        <v>23891</v>
      </c>
      <c r="AF838" s="379">
        <v>2.2069444444444444</v>
      </c>
      <c r="AG838" s="134" t="s">
        <v>23892</v>
      </c>
      <c r="AH838" s="128" t="s">
        <v>23893</v>
      </c>
      <c r="AI838" s="138" t="s">
        <v>23668</v>
      </c>
      <c r="AJ838" s="128" t="s">
        <v>23894</v>
      </c>
      <c r="AK838" s="474">
        <v>0.05005787037037037</v>
      </c>
      <c r="AL838" s="379">
        <v>2.0590277777777777</v>
      </c>
      <c r="AM838" s="128" t="s">
        <v>23895</v>
      </c>
      <c r="AN838" s="134" t="s">
        <v>23896</v>
      </c>
      <c r="AO838" s="134" t="s">
        <v>23897</v>
      </c>
      <c r="AP838" s="416">
        <v>1.7833333333333334</v>
      </c>
      <c r="AQ838" s="416">
        <v>1.7770833333333333</v>
      </c>
      <c r="AR838" s="128" t="s">
        <v>23898</v>
      </c>
      <c r="AS838" s="379">
        <v>1.99375</v>
      </c>
      <c r="AT838" s="134" t="s">
        <v>23899</v>
      </c>
      <c r="AU838" s="416">
        <v>2.370138888888889</v>
      </c>
      <c r="AV838" s="128" t="s">
        <v>23900</v>
      </c>
      <c r="AW838" s="379">
        <v>2.1104166666666666</v>
      </c>
      <c r="AX838" s="379">
        <v>1.8208333333333333</v>
      </c>
      <c r="AY838" s="416">
        <v>1.2743055555555556</v>
      </c>
      <c r="BA838" s="128" t="s">
        <v>23901</v>
      </c>
      <c r="BB838" s="134" t="s">
        <v>23902</v>
      </c>
      <c r="BC838" s="141" t="s">
        <v>23903</v>
      </c>
      <c r="BD838" s="128" t="s">
        <v>3768</v>
      </c>
      <c r="BE838" s="416">
        <v>1.9319444444444445</v>
      </c>
      <c r="BF838" s="141"/>
      <c r="BG838" s="141"/>
      <c r="BH838" s="141"/>
    </row>
    <row r="839">
      <c r="A839" s="122">
        <f t="shared" si="3"/>
        <v>0</v>
      </c>
      <c r="B839" s="122">
        <f t="shared" si="4"/>
        <v>0</v>
      </c>
      <c r="C839" s="122">
        <f t="shared" si="5"/>
        <v>0</v>
      </c>
      <c r="D839" s="122">
        <f t="shared" si="6"/>
        <v>0</v>
      </c>
      <c r="E839" s="122">
        <f t="shared" si="2"/>
        <v>310</v>
      </c>
      <c r="F839" s="135">
        <v>279.0</v>
      </c>
      <c r="H839" s="135">
        <v>279.0</v>
      </c>
      <c r="I839" s="135">
        <v>279.0</v>
      </c>
      <c r="J839" s="135">
        <v>279.0</v>
      </c>
      <c r="L839" s="175" t="s">
        <v>23904</v>
      </c>
      <c r="M839" s="175" t="s">
        <v>23905</v>
      </c>
      <c r="N839" s="123"/>
      <c r="O839" s="123" t="s">
        <v>23906</v>
      </c>
      <c r="P839" s="391">
        <v>1.8979166666666667</v>
      </c>
      <c r="Q839" s="391">
        <v>1.8027777777777778</v>
      </c>
      <c r="R839" s="391">
        <v>1.8888888888888888</v>
      </c>
      <c r="S839" s="391">
        <v>2.3722222222222222</v>
      </c>
      <c r="T839" s="391">
        <v>2.433333333333333</v>
      </c>
      <c r="U839" s="391">
        <v>2.3715277777777777</v>
      </c>
      <c r="V839" s="391">
        <v>2.3715277777777777</v>
      </c>
      <c r="W839" s="391">
        <v>1.4354166666666666</v>
      </c>
      <c r="X839" s="391">
        <v>2.46875</v>
      </c>
      <c r="Y839" s="391">
        <v>2.3666666666666667</v>
      </c>
      <c r="Z839" s="391">
        <v>1.6729166666666666</v>
      </c>
      <c r="AA839" s="128" t="s">
        <v>23907</v>
      </c>
      <c r="AB839" s="379">
        <v>2.375</v>
      </c>
      <c r="AC839" s="416">
        <v>2.1465277777777776</v>
      </c>
      <c r="AD839" s="147" t="s">
        <v>23908</v>
      </c>
      <c r="AE839" s="474">
        <v>0.04278935185185185</v>
      </c>
      <c r="AF839" s="134" t="s">
        <v>23909</v>
      </c>
      <c r="AG839" s="379">
        <v>2.1493055555555554</v>
      </c>
      <c r="AH839" s="416">
        <v>2.3604166666666666</v>
      </c>
      <c r="AI839" s="391">
        <v>2.3402777777777777</v>
      </c>
      <c r="AJ839" s="393">
        <v>1.79375</v>
      </c>
      <c r="AK839" s="134" t="s">
        <v>23910</v>
      </c>
      <c r="AL839" s="134" t="s">
        <v>23911</v>
      </c>
      <c r="AM839" s="140">
        <v>0.5854166666666667</v>
      </c>
      <c r="AN839" s="379">
        <v>1.1680555555555556</v>
      </c>
      <c r="AO839" s="379">
        <v>2.0493055555555557</v>
      </c>
      <c r="AP839" s="128" t="s">
        <v>23912</v>
      </c>
      <c r="AQ839" s="128" t="s">
        <v>23913</v>
      </c>
      <c r="AR839" s="416">
        <v>2.1569444444444446</v>
      </c>
      <c r="AS839" s="134" t="s">
        <v>23914</v>
      </c>
      <c r="AT839" s="379">
        <v>2.182638888888889</v>
      </c>
      <c r="AU839" s="128" t="s">
        <v>23915</v>
      </c>
      <c r="AV839" s="393">
        <v>1.9430555555555555</v>
      </c>
      <c r="AW839" s="134" t="s">
        <v>23916</v>
      </c>
      <c r="AX839" s="134" t="s">
        <v>23917</v>
      </c>
      <c r="AY839" s="128" t="s">
        <v>23918</v>
      </c>
      <c r="BA839" s="416">
        <v>1.5708333333333333</v>
      </c>
      <c r="BB839" s="379">
        <v>1.6569444444444446</v>
      </c>
      <c r="BC839" s="422">
        <v>1.7826388888888889</v>
      </c>
      <c r="BD839" s="140">
        <v>0.36875</v>
      </c>
      <c r="BE839" s="128" t="s">
        <v>15052</v>
      </c>
      <c r="BF839" s="422"/>
      <c r="BG839" s="422"/>
      <c r="BH839" s="422"/>
    </row>
    <row r="840">
      <c r="A840" s="122">
        <f t="shared" si="3"/>
        <v>0</v>
      </c>
      <c r="B840" s="122">
        <f t="shared" si="4"/>
        <v>0</v>
      </c>
      <c r="C840" s="122">
        <f t="shared" si="5"/>
        <v>0</v>
      </c>
      <c r="D840" s="122">
        <f t="shared" si="6"/>
        <v>0</v>
      </c>
      <c r="E840" s="122">
        <f t="shared" si="2"/>
        <v>546</v>
      </c>
      <c r="F840" s="135" t="s">
        <v>23919</v>
      </c>
      <c r="H840" s="135" t="s">
        <v>23920</v>
      </c>
      <c r="I840" s="135" t="s">
        <v>23921</v>
      </c>
      <c r="J840" s="135" t="s">
        <v>23922</v>
      </c>
      <c r="L840" s="175" t="s">
        <v>23923</v>
      </c>
      <c r="M840" s="175" t="s">
        <v>23924</v>
      </c>
      <c r="N840" s="123"/>
      <c r="O840" s="123" t="s">
        <v>23925</v>
      </c>
      <c r="P840" s="138" t="s">
        <v>23926</v>
      </c>
      <c r="Q840" s="138" t="s">
        <v>23927</v>
      </c>
      <c r="R840" s="138" t="s">
        <v>23928</v>
      </c>
      <c r="S840" s="138" t="s">
        <v>23929</v>
      </c>
      <c r="T840" s="138" t="s">
        <v>23930</v>
      </c>
      <c r="U840" s="138" t="s">
        <v>23931</v>
      </c>
      <c r="V840" s="138" t="s">
        <v>23931</v>
      </c>
      <c r="W840" s="138" t="s">
        <v>23932</v>
      </c>
      <c r="X840" s="138" t="s">
        <v>23933</v>
      </c>
      <c r="Y840" s="138" t="s">
        <v>23934</v>
      </c>
      <c r="Z840" s="138" t="s">
        <v>23935</v>
      </c>
      <c r="AA840" s="393">
        <v>2.448611111111111</v>
      </c>
      <c r="AB840" s="134" t="s">
        <v>23936</v>
      </c>
      <c r="AC840" s="128" t="s">
        <v>23937</v>
      </c>
      <c r="AD840" s="415">
        <v>2.313888888888889</v>
      </c>
      <c r="AE840" s="134" t="s">
        <v>23938</v>
      </c>
      <c r="AF840" s="379">
        <v>2.2104166666666667</v>
      </c>
      <c r="AG840" s="134" t="s">
        <v>23939</v>
      </c>
      <c r="AH840" s="128" t="s">
        <v>23940</v>
      </c>
      <c r="AI840" s="138" t="s">
        <v>23708</v>
      </c>
      <c r="AJ840" s="401">
        <v>1.7972222222222223</v>
      </c>
      <c r="AK840" s="474">
        <v>0.05011574074074074</v>
      </c>
      <c r="AL840" s="379">
        <v>2.063888888888889</v>
      </c>
      <c r="AM840" s="128" t="s">
        <v>23941</v>
      </c>
      <c r="AN840" s="134" t="s">
        <v>23942</v>
      </c>
      <c r="AO840" s="134" t="s">
        <v>23943</v>
      </c>
      <c r="AP840" s="416">
        <v>1.7972222222222223</v>
      </c>
      <c r="AQ840" s="416">
        <v>1.7798611111111111</v>
      </c>
      <c r="AR840" s="128" t="s">
        <v>23944</v>
      </c>
      <c r="AS840" s="379">
        <v>2.001388888888889</v>
      </c>
      <c r="AT840" s="134" t="s">
        <v>23945</v>
      </c>
      <c r="AU840" s="416">
        <v>2.379166666666667</v>
      </c>
      <c r="AV840" s="128" t="s">
        <v>23946</v>
      </c>
      <c r="AW840" s="379">
        <v>2.1152777777777776</v>
      </c>
      <c r="AX840" s="379">
        <v>1.8270833333333334</v>
      </c>
      <c r="AY840" s="416">
        <v>1.2763888888888888</v>
      </c>
      <c r="BA840" s="128" t="s">
        <v>23947</v>
      </c>
      <c r="BB840" s="134" t="s">
        <v>23948</v>
      </c>
      <c r="BC840" s="141" t="s">
        <v>23949</v>
      </c>
      <c r="BD840" s="128" t="s">
        <v>3827</v>
      </c>
      <c r="BE840" s="416">
        <v>1.9354166666666666</v>
      </c>
      <c r="BF840" s="141"/>
      <c r="BG840" s="141"/>
      <c r="BH840" s="141"/>
    </row>
    <row r="841">
      <c r="A841" s="122">
        <f t="shared" si="3"/>
        <v>0</v>
      </c>
      <c r="B841" s="122">
        <f t="shared" si="4"/>
        <v>0</v>
      </c>
      <c r="C841" s="122">
        <f t="shared" si="5"/>
        <v>0</v>
      </c>
      <c r="D841" s="122">
        <f t="shared" si="6"/>
        <v>0</v>
      </c>
      <c r="E841" s="122">
        <f t="shared" si="2"/>
        <v>519</v>
      </c>
      <c r="F841" s="135" t="s">
        <v>23950</v>
      </c>
      <c r="H841" s="135" t="s">
        <v>23951</v>
      </c>
      <c r="I841" s="135" t="s">
        <v>23952</v>
      </c>
      <c r="J841" s="135" t="s">
        <v>23953</v>
      </c>
      <c r="L841" s="175" t="s">
        <v>23954</v>
      </c>
      <c r="M841" s="175" t="s">
        <v>1196</v>
      </c>
      <c r="N841" s="123"/>
      <c r="O841" s="123" t="s">
        <v>23955</v>
      </c>
      <c r="P841" s="391">
        <v>1.9</v>
      </c>
      <c r="Q841" s="391">
        <v>1.8083333333333333</v>
      </c>
      <c r="R841" s="391">
        <v>1.8965277777777778</v>
      </c>
      <c r="S841" s="391">
        <v>2.377083333333333</v>
      </c>
      <c r="T841" s="391">
        <v>2.435416666666667</v>
      </c>
      <c r="U841" s="391">
        <v>2.3743055555555554</v>
      </c>
      <c r="V841" s="391">
        <v>2.3743055555555554</v>
      </c>
      <c r="W841" s="391">
        <v>1.44375</v>
      </c>
      <c r="X841" s="391">
        <v>2.477777777777778</v>
      </c>
      <c r="Y841" s="391">
        <v>2.372916666666667</v>
      </c>
      <c r="Z841" s="391">
        <v>1.68125</v>
      </c>
      <c r="AA841" s="128" t="s">
        <v>23956</v>
      </c>
      <c r="AB841" s="379">
        <v>2.3805555555555555</v>
      </c>
      <c r="AC841" s="416">
        <v>2.1493055555555554</v>
      </c>
      <c r="AD841" s="147" t="s">
        <v>23957</v>
      </c>
      <c r="AE841" s="474">
        <v>0.042881944444444445</v>
      </c>
      <c r="AF841" s="134" t="s">
        <v>23958</v>
      </c>
      <c r="AG841" s="379">
        <v>2.152083333333333</v>
      </c>
      <c r="AH841" s="416">
        <v>2.36875</v>
      </c>
      <c r="AI841" s="391">
        <v>2.3493055555555555</v>
      </c>
      <c r="AJ841" s="128" t="s">
        <v>23959</v>
      </c>
      <c r="AK841" s="134" t="s">
        <v>23960</v>
      </c>
      <c r="AL841" s="134" t="s">
        <v>23961</v>
      </c>
      <c r="AM841" s="140">
        <v>0.5888888888888889</v>
      </c>
      <c r="AN841" s="379">
        <v>1.1715277777777777</v>
      </c>
      <c r="AO841" s="379">
        <v>2.0520833333333335</v>
      </c>
      <c r="AP841" s="128" t="s">
        <v>23962</v>
      </c>
      <c r="AQ841" s="128" t="s">
        <v>23963</v>
      </c>
      <c r="AR841" s="416">
        <v>2.1638888888888888</v>
      </c>
      <c r="AS841" s="134" t="s">
        <v>23964</v>
      </c>
      <c r="AT841" s="379">
        <v>2.185416666666667</v>
      </c>
      <c r="AU841" s="128" t="s">
        <v>23965</v>
      </c>
      <c r="AV841" s="393">
        <v>1.9458333333333333</v>
      </c>
      <c r="AW841" s="134" t="s">
        <v>23966</v>
      </c>
      <c r="AX841" s="134" t="s">
        <v>23967</v>
      </c>
      <c r="AY841" s="128" t="s">
        <v>23968</v>
      </c>
      <c r="BA841" s="416">
        <v>1.5777777777777777</v>
      </c>
      <c r="BB841" s="379">
        <v>1.6590277777777778</v>
      </c>
      <c r="BC841" s="422">
        <v>1.7868055555555555</v>
      </c>
      <c r="BD841" s="140">
        <v>0.3715277777777778</v>
      </c>
      <c r="BE841" s="128" t="s">
        <v>23969</v>
      </c>
      <c r="BF841" s="422"/>
      <c r="BG841" s="422"/>
      <c r="BH841" s="422"/>
    </row>
    <row r="842">
      <c r="A842" s="122">
        <f t="shared" si="3"/>
        <v>0</v>
      </c>
      <c r="B842" s="122">
        <f t="shared" si="4"/>
        <v>0</v>
      </c>
      <c r="C842" s="122">
        <f t="shared" si="5"/>
        <v>0</v>
      </c>
      <c r="D842" s="122">
        <f t="shared" si="6"/>
        <v>0</v>
      </c>
      <c r="E842" s="122">
        <f t="shared" si="2"/>
        <v>433</v>
      </c>
      <c r="F842" s="135">
        <v>280.0</v>
      </c>
      <c r="H842" s="135">
        <v>280.0</v>
      </c>
      <c r="I842" s="135">
        <v>280.0</v>
      </c>
      <c r="J842" s="135">
        <v>280.0</v>
      </c>
      <c r="L842" s="175" t="s">
        <v>23970</v>
      </c>
      <c r="M842" s="175" t="s">
        <v>23971</v>
      </c>
      <c r="N842" s="123"/>
      <c r="O842" s="123" t="s">
        <v>1196</v>
      </c>
      <c r="P842" s="138" t="s">
        <v>23972</v>
      </c>
      <c r="Q842" s="138" t="s">
        <v>23973</v>
      </c>
      <c r="R842" s="138" t="s">
        <v>23974</v>
      </c>
      <c r="S842" s="138" t="s">
        <v>2299</v>
      </c>
      <c r="T842" s="138" t="s">
        <v>23975</v>
      </c>
      <c r="U842" s="138" t="s">
        <v>23976</v>
      </c>
      <c r="V842" s="138" t="s">
        <v>23976</v>
      </c>
      <c r="W842" s="138" t="s">
        <v>23977</v>
      </c>
      <c r="X842" s="138" t="s">
        <v>23978</v>
      </c>
      <c r="Y842" s="138" t="s">
        <v>23979</v>
      </c>
      <c r="Z842" s="138" t="s">
        <v>23980</v>
      </c>
      <c r="AA842" s="393">
        <v>2.4541666666666666</v>
      </c>
      <c r="AB842" s="134" t="s">
        <v>23981</v>
      </c>
      <c r="AC842" s="128" t="s">
        <v>23982</v>
      </c>
      <c r="AD842" s="415">
        <v>2.3180555555555555</v>
      </c>
      <c r="AE842" s="134" t="s">
        <v>23983</v>
      </c>
      <c r="AF842" s="379">
        <v>2.21875</v>
      </c>
      <c r="AG842" s="134" t="s">
        <v>23984</v>
      </c>
      <c r="AH842" s="128" t="s">
        <v>23985</v>
      </c>
      <c r="AI842" s="138" t="s">
        <v>23756</v>
      </c>
      <c r="AJ842" s="393">
        <v>1.8041666666666667</v>
      </c>
      <c r="AK842" s="474">
        <v>0.05021990740740741</v>
      </c>
      <c r="AL842" s="379">
        <v>2.06875</v>
      </c>
      <c r="AM842" s="128" t="s">
        <v>862</v>
      </c>
      <c r="AN842" s="134" t="s">
        <v>23986</v>
      </c>
      <c r="AO842" s="134" t="s">
        <v>23987</v>
      </c>
      <c r="AP842" s="416">
        <v>1.7979166666666666</v>
      </c>
      <c r="AQ842" s="416">
        <v>1.7902777777777779</v>
      </c>
      <c r="AR842" s="128" t="s">
        <v>23988</v>
      </c>
      <c r="AS842" s="379">
        <v>2.0034722222222223</v>
      </c>
      <c r="AT842" s="134" t="s">
        <v>23989</v>
      </c>
      <c r="AU842" s="416">
        <v>2.3854166666666665</v>
      </c>
      <c r="AV842" s="128" t="s">
        <v>23990</v>
      </c>
      <c r="AW842" s="379">
        <v>2.11875</v>
      </c>
      <c r="AX842" s="379">
        <v>1.8347222222222221</v>
      </c>
      <c r="AY842" s="416">
        <v>1.2798611111111111</v>
      </c>
      <c r="BA842" s="128" t="s">
        <v>23991</v>
      </c>
      <c r="BB842" s="134" t="s">
        <v>23992</v>
      </c>
      <c r="BC842" s="141" t="s">
        <v>11391</v>
      </c>
      <c r="BD842" s="128" t="s">
        <v>3876</v>
      </c>
      <c r="BE842" s="416">
        <v>1.9354166666666666</v>
      </c>
      <c r="BF842" s="141"/>
      <c r="BG842" s="141"/>
      <c r="BH842" s="141"/>
    </row>
    <row r="843">
      <c r="A843" s="122">
        <f t="shared" si="3"/>
        <v>0</v>
      </c>
      <c r="B843" s="122">
        <f t="shared" si="4"/>
        <v>0</v>
      </c>
      <c r="C843" s="122">
        <f t="shared" si="5"/>
        <v>0</v>
      </c>
      <c r="D843" s="122">
        <f t="shared" si="6"/>
        <v>0</v>
      </c>
      <c r="E843" s="122">
        <f t="shared" si="2"/>
        <v>300</v>
      </c>
      <c r="F843" s="135" t="s">
        <v>23993</v>
      </c>
      <c r="H843" s="135" t="s">
        <v>23994</v>
      </c>
      <c r="I843" s="135" t="s">
        <v>23995</v>
      </c>
      <c r="J843" s="135" t="s">
        <v>23996</v>
      </c>
      <c r="L843" s="175" t="s">
        <v>23997</v>
      </c>
      <c r="M843" s="175" t="s">
        <v>615</v>
      </c>
      <c r="N843" s="123"/>
      <c r="O843" s="123" t="s">
        <v>23998</v>
      </c>
      <c r="P843" s="391">
        <v>1.9041666666666666</v>
      </c>
      <c r="Q843" s="391">
        <v>1.8118055555555554</v>
      </c>
      <c r="R843" s="391">
        <v>1.9013888888888888</v>
      </c>
      <c r="S843" s="391">
        <v>2.3854166666666665</v>
      </c>
      <c r="T843" s="391">
        <v>2.44375</v>
      </c>
      <c r="U843" s="391">
        <v>2.377083333333333</v>
      </c>
      <c r="V843" s="391">
        <v>2.377083333333333</v>
      </c>
      <c r="W843" s="391">
        <v>1.4506944444444445</v>
      </c>
      <c r="X843" s="391">
        <v>2.4805555555555556</v>
      </c>
      <c r="Y843" s="391">
        <v>2.3756944444444446</v>
      </c>
      <c r="Z843" s="391">
        <v>1.6854166666666666</v>
      </c>
      <c r="AA843" s="128" t="s">
        <v>23999</v>
      </c>
      <c r="AB843" s="379">
        <v>2.386111111111111</v>
      </c>
      <c r="AC843" s="416">
        <v>2.1555555555555554</v>
      </c>
      <c r="AD843" s="147" t="s">
        <v>24000</v>
      </c>
      <c r="AE843" s="474">
        <v>0.04293981481481481</v>
      </c>
      <c r="AF843" s="134" t="s">
        <v>24001</v>
      </c>
      <c r="AG843" s="379">
        <v>2.1569444444444446</v>
      </c>
      <c r="AH843" s="416">
        <v>2.373611111111111</v>
      </c>
      <c r="AI843" s="391">
        <v>2.3534722222222224</v>
      </c>
      <c r="AJ843" s="128" t="s">
        <v>24002</v>
      </c>
      <c r="AK843" s="134" t="s">
        <v>24003</v>
      </c>
      <c r="AL843" s="134" t="s">
        <v>24004</v>
      </c>
      <c r="AM843" s="140">
        <v>0.5923611111111111</v>
      </c>
      <c r="AN843" s="379">
        <v>1.1791666666666667</v>
      </c>
      <c r="AO843" s="379">
        <v>2.05625</v>
      </c>
      <c r="AP843" s="128" t="s">
        <v>24005</v>
      </c>
      <c r="AQ843" s="128" t="s">
        <v>24006</v>
      </c>
      <c r="AR843" s="416">
        <v>2.1756944444444444</v>
      </c>
      <c r="AS843" s="134" t="s">
        <v>24007</v>
      </c>
      <c r="AT843" s="379">
        <v>2.191666666666667</v>
      </c>
      <c r="AU843" s="128" t="s">
        <v>24008</v>
      </c>
      <c r="AV843" s="393">
        <v>1.9493055555555556</v>
      </c>
      <c r="AW843" s="134" t="s">
        <v>24009</v>
      </c>
      <c r="AX843" s="134" t="s">
        <v>24010</v>
      </c>
      <c r="AY843" s="128" t="s">
        <v>24011</v>
      </c>
      <c r="BA843" s="416">
        <v>1.58125</v>
      </c>
      <c r="BB843" s="379">
        <v>1.6708333333333334</v>
      </c>
      <c r="BC843" s="422">
        <v>1.7930555555555556</v>
      </c>
      <c r="BD843" s="140">
        <v>0.3763888888888889</v>
      </c>
      <c r="BE843" s="128" t="s">
        <v>24012</v>
      </c>
      <c r="BF843" s="422"/>
      <c r="BG843" s="422"/>
      <c r="BH843" s="422"/>
    </row>
    <row r="844">
      <c r="A844" s="122">
        <f t="shared" si="3"/>
        <v>0</v>
      </c>
      <c r="B844" s="122">
        <f t="shared" si="4"/>
        <v>0</v>
      </c>
      <c r="C844" s="122">
        <f t="shared" si="5"/>
        <v>0</v>
      </c>
      <c r="D844" s="122">
        <f t="shared" si="6"/>
        <v>0</v>
      </c>
      <c r="E844" s="122">
        <f t="shared" si="2"/>
        <v>498</v>
      </c>
      <c r="F844" s="135" t="s">
        <v>24013</v>
      </c>
      <c r="H844" s="135" t="s">
        <v>24014</v>
      </c>
      <c r="I844" s="135" t="s">
        <v>24015</v>
      </c>
      <c r="J844" s="135" t="s">
        <v>24016</v>
      </c>
      <c r="L844" s="175" t="s">
        <v>24017</v>
      </c>
      <c r="M844" s="175" t="s">
        <v>24018</v>
      </c>
      <c r="N844" s="123"/>
      <c r="O844" s="123" t="s">
        <v>615</v>
      </c>
      <c r="P844" s="138" t="s">
        <v>24019</v>
      </c>
      <c r="Q844" s="138" t="s">
        <v>24020</v>
      </c>
      <c r="R844" s="138" t="s">
        <v>24021</v>
      </c>
      <c r="S844" s="138" t="s">
        <v>24022</v>
      </c>
      <c r="T844" s="138" t="s">
        <v>24023</v>
      </c>
      <c r="U844" s="138" t="s">
        <v>4329</v>
      </c>
      <c r="V844" s="138" t="s">
        <v>4329</v>
      </c>
      <c r="W844" s="138" t="s">
        <v>24024</v>
      </c>
      <c r="X844" s="138" t="s">
        <v>24025</v>
      </c>
      <c r="Y844" s="138" t="s">
        <v>24026</v>
      </c>
      <c r="Z844" s="138" t="s">
        <v>24027</v>
      </c>
      <c r="AA844" s="393">
        <v>2.4604166666666667</v>
      </c>
      <c r="AB844" s="134" t="s">
        <v>24028</v>
      </c>
      <c r="AC844" s="128" t="s">
        <v>24029</v>
      </c>
      <c r="AD844" s="415">
        <v>2.3222222222222224</v>
      </c>
      <c r="AE844" s="134" t="s">
        <v>24030</v>
      </c>
      <c r="AF844" s="379">
        <v>2.229861111111111</v>
      </c>
      <c r="AG844" s="134" t="s">
        <v>24031</v>
      </c>
      <c r="AH844" s="128" t="s">
        <v>24032</v>
      </c>
      <c r="AI844" s="138" t="s">
        <v>23799</v>
      </c>
      <c r="AJ844" s="393">
        <v>1.8111111111111111</v>
      </c>
      <c r="AK844" s="474">
        <v>0.05025462962962963</v>
      </c>
      <c r="AL844" s="379">
        <v>2.0729166666666665</v>
      </c>
      <c r="AM844" s="128" t="s">
        <v>24033</v>
      </c>
      <c r="AN844" s="134" t="s">
        <v>24034</v>
      </c>
      <c r="AO844" s="134" t="s">
        <v>24036</v>
      </c>
      <c r="AP844" s="416">
        <v>1.8034722222222221</v>
      </c>
      <c r="AQ844" s="416">
        <v>1.7972222222222223</v>
      </c>
      <c r="AR844" s="128" t="s">
        <v>24037</v>
      </c>
      <c r="AS844" s="379">
        <v>2.0125</v>
      </c>
      <c r="AT844" s="134" t="s">
        <v>24038</v>
      </c>
      <c r="AU844" s="416">
        <v>2.3958333333333335</v>
      </c>
      <c r="AV844" s="128" t="s">
        <v>24039</v>
      </c>
      <c r="AW844" s="379">
        <v>2.1277777777777778</v>
      </c>
      <c r="AX844" s="379">
        <v>1.851388888888889</v>
      </c>
      <c r="AY844" s="416">
        <v>1.2847222222222223</v>
      </c>
      <c r="BA844" s="128" t="s">
        <v>24040</v>
      </c>
      <c r="BB844" s="134" t="s">
        <v>24041</v>
      </c>
      <c r="BC844" s="141" t="s">
        <v>862</v>
      </c>
      <c r="BD844" s="128" t="s">
        <v>3928</v>
      </c>
      <c r="BE844" s="416">
        <v>1.9368055555555554</v>
      </c>
      <c r="BF844" s="141"/>
      <c r="BG844" s="141"/>
      <c r="BH844" s="141"/>
    </row>
    <row r="845">
      <c r="A845" s="122">
        <f t="shared" si="3"/>
        <v>0</v>
      </c>
      <c r="B845" s="122">
        <f t="shared" si="4"/>
        <v>0</v>
      </c>
      <c r="C845" s="122">
        <f t="shared" si="5"/>
        <v>0</v>
      </c>
      <c r="D845" s="122">
        <f t="shared" si="6"/>
        <v>0</v>
      </c>
      <c r="E845" s="122">
        <f t="shared" si="2"/>
        <v>408</v>
      </c>
      <c r="F845" s="135">
        <v>281.0</v>
      </c>
      <c r="H845" s="135">
        <v>281.0</v>
      </c>
      <c r="I845" s="135">
        <v>281.0</v>
      </c>
      <c r="J845" s="135">
        <v>281.0</v>
      </c>
      <c r="L845" s="175" t="s">
        <v>24042</v>
      </c>
      <c r="M845" s="175" t="s">
        <v>24043</v>
      </c>
      <c r="N845" s="123"/>
      <c r="O845" s="123" t="s">
        <v>24044</v>
      </c>
      <c r="P845" s="391">
        <v>1.9097222222222223</v>
      </c>
      <c r="Q845" s="391">
        <v>1.820138888888889</v>
      </c>
      <c r="R845" s="391">
        <v>1.9069444444444446</v>
      </c>
      <c r="S845" s="391">
        <v>2.386111111111111</v>
      </c>
      <c r="T845" s="391">
        <v>2.4493055555555556</v>
      </c>
      <c r="U845" s="391">
        <v>2.3805555555555555</v>
      </c>
      <c r="V845" s="391">
        <v>2.3805555555555555</v>
      </c>
      <c r="W845" s="391">
        <v>1.4583333333333333</v>
      </c>
      <c r="X845" s="391">
        <v>2.4819444444444443</v>
      </c>
      <c r="Y845" s="391">
        <v>2.3777777777777778</v>
      </c>
      <c r="Z845" s="391">
        <v>1.6875</v>
      </c>
      <c r="AA845" s="128" t="s">
        <v>24045</v>
      </c>
      <c r="AB845" s="379">
        <v>2.3916666666666666</v>
      </c>
      <c r="AC845" s="416">
        <v>2.158333333333333</v>
      </c>
      <c r="AD845" s="147" t="s">
        <v>24046</v>
      </c>
      <c r="AE845" s="474">
        <v>0.042986111111111114</v>
      </c>
      <c r="AF845" s="134" t="s">
        <v>24047</v>
      </c>
      <c r="AG845" s="379">
        <v>2.1625</v>
      </c>
      <c r="AH845" s="416">
        <v>2.3784722222222223</v>
      </c>
      <c r="AI845" s="391">
        <v>2.35625</v>
      </c>
      <c r="AJ845" s="128" t="s">
        <v>24048</v>
      </c>
      <c r="AK845" s="134" t="s">
        <v>24049</v>
      </c>
      <c r="AL845" s="134" t="s">
        <v>24050</v>
      </c>
      <c r="AM845" s="140">
        <v>0.5930555555555556</v>
      </c>
      <c r="AN845" s="379">
        <v>1.1902777777777778</v>
      </c>
      <c r="AO845" s="379">
        <v>2.061111111111111</v>
      </c>
      <c r="AP845" s="128" t="s">
        <v>24051</v>
      </c>
      <c r="AQ845" s="128" t="s">
        <v>24052</v>
      </c>
      <c r="AR845" s="416">
        <v>2.1819444444444445</v>
      </c>
      <c r="AS845" s="134" t="s">
        <v>4725</v>
      </c>
      <c r="AT845" s="379">
        <v>2.198611111111111</v>
      </c>
      <c r="AU845" s="128" t="s">
        <v>24053</v>
      </c>
      <c r="AV845" s="393">
        <v>1.9513888888888888</v>
      </c>
      <c r="AW845" s="134" t="s">
        <v>24055</v>
      </c>
      <c r="AX845" s="134" t="s">
        <v>24056</v>
      </c>
      <c r="AY845" s="128" t="s">
        <v>24058</v>
      </c>
      <c r="BA845" s="416">
        <v>1.5944444444444446</v>
      </c>
      <c r="BB845" s="379">
        <v>1.6736111111111112</v>
      </c>
      <c r="BC845" s="422">
        <v>1.7958333333333334</v>
      </c>
      <c r="BD845" s="140">
        <v>0.3798611111111111</v>
      </c>
      <c r="BE845" s="128" t="s">
        <v>24059</v>
      </c>
      <c r="BF845" s="422"/>
      <c r="BG845" s="422"/>
      <c r="BH845" s="422"/>
    </row>
    <row r="846">
      <c r="A846" s="122">
        <f t="shared" si="3"/>
        <v>0</v>
      </c>
      <c r="B846" s="122">
        <f t="shared" si="4"/>
        <v>0</v>
      </c>
      <c r="C846" s="122">
        <f t="shared" si="5"/>
        <v>0</v>
      </c>
      <c r="D846" s="122">
        <f t="shared" si="6"/>
        <v>0</v>
      </c>
      <c r="E846" s="122">
        <f t="shared" si="2"/>
        <v>573</v>
      </c>
      <c r="F846" s="135" t="s">
        <v>24063</v>
      </c>
      <c r="H846" s="135" t="s">
        <v>24064</v>
      </c>
      <c r="I846" s="135" t="s">
        <v>24065</v>
      </c>
      <c r="J846" s="135" t="s">
        <v>24066</v>
      </c>
      <c r="L846" s="175" t="s">
        <v>24067</v>
      </c>
      <c r="M846" s="175" t="s">
        <v>24068</v>
      </c>
      <c r="N846" s="123"/>
      <c r="O846" s="123" t="s">
        <v>661</v>
      </c>
      <c r="P846" s="138" t="s">
        <v>24069</v>
      </c>
      <c r="Q846" s="138" t="s">
        <v>24070</v>
      </c>
      <c r="R846" s="138" t="s">
        <v>862</v>
      </c>
      <c r="S846" s="138" t="s">
        <v>24072</v>
      </c>
      <c r="T846" s="138" t="s">
        <v>24074</v>
      </c>
      <c r="U846" s="138" t="s">
        <v>24075</v>
      </c>
      <c r="V846" s="138" t="s">
        <v>24075</v>
      </c>
      <c r="W846" s="138" t="s">
        <v>24077</v>
      </c>
      <c r="X846" s="138" t="s">
        <v>24078</v>
      </c>
      <c r="Y846" s="138" t="s">
        <v>24079</v>
      </c>
      <c r="Z846" s="138" t="s">
        <v>24080</v>
      </c>
      <c r="AA846" s="393">
        <v>2.466666666666667</v>
      </c>
      <c r="AB846" s="134" t="s">
        <v>24081</v>
      </c>
      <c r="AC846" s="128" t="s">
        <v>24083</v>
      </c>
      <c r="AD846" s="415">
        <v>2.3319444444444444</v>
      </c>
      <c r="AE846" s="134" t="s">
        <v>24085</v>
      </c>
      <c r="AF846" s="379">
        <v>2.240972222222222</v>
      </c>
      <c r="AG846" s="134" t="s">
        <v>24086</v>
      </c>
      <c r="AH846" s="128" t="s">
        <v>24087</v>
      </c>
      <c r="AI846" s="138" t="s">
        <v>23842</v>
      </c>
      <c r="AJ846" s="393">
        <v>1.8180555555555555</v>
      </c>
      <c r="AK846" s="474">
        <v>0.050381944444444444</v>
      </c>
      <c r="AL846" s="379">
        <v>2.0770833333333334</v>
      </c>
      <c r="AM846" s="128" t="s">
        <v>24089</v>
      </c>
      <c r="AN846" s="134" t="s">
        <v>24090</v>
      </c>
      <c r="AO846" s="134" t="s">
        <v>24091</v>
      </c>
      <c r="AP846" s="416">
        <v>1.8118055555555554</v>
      </c>
      <c r="AQ846" s="416">
        <v>1.8069444444444445</v>
      </c>
      <c r="AR846" s="128" t="s">
        <v>24094</v>
      </c>
      <c r="AS846" s="379">
        <v>2.015277777777778</v>
      </c>
      <c r="AT846" s="134" t="s">
        <v>24095</v>
      </c>
      <c r="AU846" s="416">
        <v>2.401388888888889</v>
      </c>
      <c r="AV846" s="128" t="s">
        <v>24096</v>
      </c>
      <c r="AW846" s="379">
        <v>2.1347222222222224</v>
      </c>
      <c r="AX846" s="379">
        <v>1.8576388888888888</v>
      </c>
      <c r="AY846" s="416">
        <v>1.2875</v>
      </c>
      <c r="BA846" s="128" t="s">
        <v>24098</v>
      </c>
      <c r="BB846" s="134" t="s">
        <v>24099</v>
      </c>
      <c r="BC846" s="141" t="s">
        <v>24101</v>
      </c>
      <c r="BD846" s="128" t="s">
        <v>3976</v>
      </c>
      <c r="BE846" s="416">
        <v>1.9416666666666667</v>
      </c>
      <c r="BF846" s="141"/>
      <c r="BG846" s="141"/>
      <c r="BH846" s="141"/>
    </row>
    <row r="847">
      <c r="A847" s="122">
        <f t="shared" si="3"/>
        <v>0</v>
      </c>
      <c r="B847" s="122">
        <f t="shared" si="4"/>
        <v>0</v>
      </c>
      <c r="C847" s="122">
        <f t="shared" si="5"/>
        <v>0</v>
      </c>
      <c r="D847" s="122">
        <f t="shared" si="6"/>
        <v>0</v>
      </c>
      <c r="E847" s="122">
        <f t="shared" si="2"/>
        <v>448</v>
      </c>
      <c r="F847" s="135" t="s">
        <v>24107</v>
      </c>
      <c r="H847" s="135" t="s">
        <v>24108</v>
      </c>
      <c r="I847" s="135" t="s">
        <v>24109</v>
      </c>
      <c r="J847" s="135" t="s">
        <v>24111</v>
      </c>
      <c r="L847" s="175" t="s">
        <v>24112</v>
      </c>
      <c r="M847" s="175" t="s">
        <v>24114</v>
      </c>
      <c r="N847" s="123"/>
      <c r="O847" s="123" t="s">
        <v>24115</v>
      </c>
      <c r="P847" s="391">
        <v>1.9131944444444444</v>
      </c>
      <c r="Q847" s="391">
        <v>1.8298611111111112</v>
      </c>
      <c r="R847" s="391">
        <v>1.9083333333333334</v>
      </c>
      <c r="S847" s="391">
        <v>2.390972222222222</v>
      </c>
      <c r="T847" s="391">
        <v>2.452777777777778</v>
      </c>
      <c r="U847" s="391">
        <v>2.3819444444444446</v>
      </c>
      <c r="V847" s="391">
        <v>2.3819444444444446</v>
      </c>
      <c r="W847" s="391">
        <v>1.4638888888888888</v>
      </c>
      <c r="X847" s="391">
        <v>2.4868055555555557</v>
      </c>
      <c r="Y847" s="391">
        <v>2.379861111111111</v>
      </c>
      <c r="Z847" s="391">
        <v>1.6888888888888889</v>
      </c>
      <c r="AA847" s="128" t="s">
        <v>24118</v>
      </c>
      <c r="AB847" s="379">
        <v>2.3979166666666667</v>
      </c>
      <c r="AC847" s="416">
        <v>2.161111111111111</v>
      </c>
      <c r="AD847" s="147" t="s">
        <v>24120</v>
      </c>
      <c r="AE847" s="474">
        <v>0.04303240740740741</v>
      </c>
      <c r="AF847" s="134" t="s">
        <v>24121</v>
      </c>
      <c r="AG847" s="379">
        <v>2.1666666666666665</v>
      </c>
      <c r="AH847" s="416">
        <v>2.386111111111111</v>
      </c>
      <c r="AI847" s="391">
        <v>2.357638888888889</v>
      </c>
      <c r="AJ847" s="128" t="s">
        <v>6144</v>
      </c>
      <c r="AK847" s="134" t="s">
        <v>24123</v>
      </c>
      <c r="AL847" s="134" t="s">
        <v>24124</v>
      </c>
      <c r="AM847" s="140">
        <v>0.5972222222222222</v>
      </c>
      <c r="AN847" s="379">
        <v>1.19375</v>
      </c>
      <c r="AO847" s="379">
        <v>2.0652777777777778</v>
      </c>
      <c r="AP847" s="128" t="s">
        <v>24126</v>
      </c>
      <c r="AQ847" s="128" t="s">
        <v>24128</v>
      </c>
      <c r="AR847" s="416">
        <v>2.1875</v>
      </c>
      <c r="AS847" s="134" t="s">
        <v>24129</v>
      </c>
      <c r="AT847" s="379">
        <v>2.204861111111111</v>
      </c>
      <c r="AU847" s="128" t="s">
        <v>24130</v>
      </c>
      <c r="AV847" s="393">
        <v>1.957638888888889</v>
      </c>
      <c r="AW847" s="134" t="s">
        <v>24131</v>
      </c>
      <c r="AX847" s="134" t="s">
        <v>24133</v>
      </c>
      <c r="AY847" s="128" t="s">
        <v>3413</v>
      </c>
      <c r="BA847" s="416">
        <v>1.6</v>
      </c>
      <c r="BB847" s="379">
        <v>1.675</v>
      </c>
      <c r="BC847" s="422">
        <v>1.7972222222222223</v>
      </c>
      <c r="BD847" s="140">
        <v>0.3875</v>
      </c>
      <c r="BE847" s="128" t="s">
        <v>24135</v>
      </c>
      <c r="BF847" s="422"/>
      <c r="BG847" s="422"/>
      <c r="BH847" s="422"/>
    </row>
    <row r="848">
      <c r="A848" s="122">
        <f t="shared" si="3"/>
        <v>0</v>
      </c>
      <c r="B848" s="122">
        <f t="shared" si="4"/>
        <v>0</v>
      </c>
      <c r="C848" s="122">
        <f t="shared" si="5"/>
        <v>0</v>
      </c>
      <c r="D848" s="122">
        <f t="shared" si="6"/>
        <v>0</v>
      </c>
      <c r="E848" s="122">
        <f t="shared" si="2"/>
        <v>609</v>
      </c>
      <c r="F848" s="135">
        <v>282.0</v>
      </c>
      <c r="H848" s="135">
        <v>282.0</v>
      </c>
      <c r="I848" s="135">
        <v>282.0</v>
      </c>
      <c r="J848" s="135">
        <v>282.0</v>
      </c>
      <c r="L848" s="175" t="s">
        <v>24139</v>
      </c>
      <c r="M848" s="175" t="s">
        <v>24140</v>
      </c>
      <c r="N848" s="123"/>
      <c r="O848" s="123" t="s">
        <v>615</v>
      </c>
      <c r="P848" s="138" t="s">
        <v>24141</v>
      </c>
      <c r="Q848" s="138" t="s">
        <v>24142</v>
      </c>
      <c r="R848" s="138" t="s">
        <v>24144</v>
      </c>
      <c r="S848" s="138" t="s">
        <v>24145</v>
      </c>
      <c r="T848" s="138" t="s">
        <v>24146</v>
      </c>
      <c r="U848" s="138" t="s">
        <v>24147</v>
      </c>
      <c r="V848" s="138" t="s">
        <v>24147</v>
      </c>
      <c r="W848" s="138" t="s">
        <v>24148</v>
      </c>
      <c r="X848" s="138" t="s">
        <v>24149</v>
      </c>
      <c r="Y848" s="138" t="s">
        <v>24150</v>
      </c>
      <c r="Z848" s="138" t="s">
        <v>24151</v>
      </c>
      <c r="AA848" s="393">
        <v>2.473611111111111</v>
      </c>
      <c r="AB848" s="134" t="s">
        <v>24152</v>
      </c>
      <c r="AC848" s="128" t="s">
        <v>24153</v>
      </c>
      <c r="AD848" s="415">
        <v>2.3354166666666667</v>
      </c>
      <c r="AE848" s="134" t="s">
        <v>24154</v>
      </c>
      <c r="AF848" s="379">
        <v>2.2465277777777777</v>
      </c>
      <c r="AG848" s="134" t="s">
        <v>24156</v>
      </c>
      <c r="AH848" s="128" t="s">
        <v>24157</v>
      </c>
      <c r="AI848" s="138" t="s">
        <v>23893</v>
      </c>
      <c r="AJ848" s="393">
        <v>1.8229166666666667</v>
      </c>
      <c r="AK848" s="474">
        <v>0.050520833333333334</v>
      </c>
      <c r="AL848" s="379">
        <v>2.079861111111111</v>
      </c>
      <c r="AM848" s="128" t="s">
        <v>24159</v>
      </c>
      <c r="AN848" s="134" t="s">
        <v>24160</v>
      </c>
      <c r="AO848" s="134" t="s">
        <v>24161</v>
      </c>
      <c r="AP848" s="416">
        <v>1.8194444444444444</v>
      </c>
      <c r="AQ848" s="416">
        <v>1.8180555555555555</v>
      </c>
      <c r="AR848" s="128" t="s">
        <v>24163</v>
      </c>
      <c r="AS848" s="379">
        <v>2.015972222222222</v>
      </c>
      <c r="AT848" s="134" t="s">
        <v>24164</v>
      </c>
      <c r="AU848" s="416">
        <v>2.4145833333333333</v>
      </c>
      <c r="AV848" s="128" t="s">
        <v>24167</v>
      </c>
      <c r="AW848" s="379">
        <v>2.1486111111111112</v>
      </c>
      <c r="AX848" s="379">
        <v>1.8694444444444445</v>
      </c>
      <c r="AY848" s="416">
        <v>1.2951388888888888</v>
      </c>
      <c r="BA848" s="128" t="s">
        <v>3926</v>
      </c>
      <c r="BB848" s="134" t="s">
        <v>24170</v>
      </c>
      <c r="BC848" s="141" t="s">
        <v>7294</v>
      </c>
      <c r="BD848" s="128" t="s">
        <v>4028</v>
      </c>
      <c r="BE848" s="416">
        <v>1.9423611111111112</v>
      </c>
      <c r="BF848" s="141"/>
      <c r="BG848" s="141"/>
      <c r="BH848" s="141"/>
    </row>
    <row r="849">
      <c r="A849" s="122">
        <f t="shared" si="3"/>
        <v>0</v>
      </c>
      <c r="B849" s="122">
        <f t="shared" si="4"/>
        <v>0</v>
      </c>
      <c r="C849" s="122">
        <f t="shared" si="5"/>
        <v>0</v>
      </c>
      <c r="D849" s="122">
        <f t="shared" si="6"/>
        <v>0</v>
      </c>
      <c r="E849" s="122">
        <f t="shared" si="2"/>
        <v>316</v>
      </c>
      <c r="F849" s="135" t="s">
        <v>24171</v>
      </c>
      <c r="H849" s="135" t="s">
        <v>24172</v>
      </c>
      <c r="I849" s="135" t="s">
        <v>24173</v>
      </c>
      <c r="J849" s="135" t="s">
        <v>24174</v>
      </c>
      <c r="L849" s="175" t="s">
        <v>24175</v>
      </c>
      <c r="M849" s="175" t="s">
        <v>24176</v>
      </c>
      <c r="N849" s="123"/>
      <c r="O849" s="123" t="s">
        <v>24178</v>
      </c>
      <c r="P849" s="391">
        <v>1.9145833333333333</v>
      </c>
      <c r="Q849" s="391">
        <v>1.83125</v>
      </c>
      <c r="R849" s="391">
        <v>1.9097222222222223</v>
      </c>
      <c r="S849" s="391">
        <v>2.3916666666666666</v>
      </c>
      <c r="T849" s="391">
        <v>2.454861111111111</v>
      </c>
      <c r="U849" s="391">
        <v>2.392361111111111</v>
      </c>
      <c r="V849" s="391">
        <v>2.392361111111111</v>
      </c>
      <c r="W849" s="391">
        <v>1.4791666666666667</v>
      </c>
      <c r="X849" s="391">
        <v>2.4881944444444444</v>
      </c>
      <c r="Y849" s="391">
        <v>2.384027777777778</v>
      </c>
      <c r="Z849" s="391">
        <v>1.698611111111111</v>
      </c>
      <c r="AA849" s="401">
        <v>2.479861111111111</v>
      </c>
      <c r="AB849" s="379">
        <v>2.4034722222222222</v>
      </c>
      <c r="AC849" s="416">
        <v>2.165277777777778</v>
      </c>
      <c r="AD849" s="147" t="s">
        <v>24182</v>
      </c>
      <c r="AE849" s="474">
        <v>0.04311342592592592</v>
      </c>
      <c r="AF849" s="134" t="s">
        <v>24183</v>
      </c>
      <c r="AG849" s="379">
        <v>2.170138888888889</v>
      </c>
      <c r="AH849" s="416">
        <v>2.39375</v>
      </c>
      <c r="AI849" s="391">
        <v>2.3604166666666666</v>
      </c>
      <c r="AJ849" s="401">
        <v>1.825</v>
      </c>
      <c r="AK849" s="134" t="s">
        <v>24184</v>
      </c>
      <c r="AL849" s="134" t="s">
        <v>24185</v>
      </c>
      <c r="AM849" s="140">
        <v>0.5986111111111111</v>
      </c>
      <c r="AN849" s="379">
        <v>1.2027777777777777</v>
      </c>
      <c r="AO849" s="379">
        <v>2.0729166666666665</v>
      </c>
      <c r="AP849" s="128" t="s">
        <v>24186</v>
      </c>
      <c r="AQ849" s="128" t="s">
        <v>24187</v>
      </c>
      <c r="AR849" s="416">
        <v>2.1902777777777778</v>
      </c>
      <c r="AS849" s="134" t="s">
        <v>24188</v>
      </c>
      <c r="AT849" s="379">
        <v>2.2111111111111112</v>
      </c>
      <c r="AU849" s="128" t="s">
        <v>24189</v>
      </c>
      <c r="AV849" s="393">
        <v>1.9631944444444445</v>
      </c>
      <c r="AW849" s="134" t="s">
        <v>24191</v>
      </c>
      <c r="AX849" s="134" t="s">
        <v>24193</v>
      </c>
      <c r="AY849" s="128" t="s">
        <v>24194</v>
      </c>
      <c r="BA849" s="416">
        <v>1.6152777777777778</v>
      </c>
      <c r="BB849" s="379">
        <v>1.68125</v>
      </c>
      <c r="BC849" s="422">
        <v>1.8020833333333333</v>
      </c>
      <c r="BD849" s="140">
        <v>0.3909722222222222</v>
      </c>
      <c r="BE849" s="128" t="s">
        <v>24195</v>
      </c>
      <c r="BF849" s="422"/>
      <c r="BG849" s="422"/>
      <c r="BH849" s="422"/>
    </row>
    <row r="850">
      <c r="A850" s="122">
        <f t="shared" si="3"/>
        <v>0</v>
      </c>
      <c r="B850" s="122">
        <f t="shared" si="4"/>
        <v>0</v>
      </c>
      <c r="C850" s="122">
        <f t="shared" si="5"/>
        <v>0</v>
      </c>
      <c r="D850" s="122">
        <f t="shared" si="6"/>
        <v>0</v>
      </c>
      <c r="E850" s="122">
        <f t="shared" si="2"/>
        <v>637</v>
      </c>
      <c r="F850" s="135" t="s">
        <v>24198</v>
      </c>
      <c r="H850" s="135" t="s">
        <v>24200</v>
      </c>
      <c r="I850" s="135" t="s">
        <v>24201</v>
      </c>
      <c r="J850" s="135" t="s">
        <v>3676</v>
      </c>
      <c r="L850" s="175" t="s">
        <v>24203</v>
      </c>
      <c r="M850" s="175" t="s">
        <v>24204</v>
      </c>
      <c r="N850" s="123"/>
      <c r="O850" s="123" t="s">
        <v>24206</v>
      </c>
      <c r="P850" s="138" t="s">
        <v>24207</v>
      </c>
      <c r="Q850" s="138" t="s">
        <v>24209</v>
      </c>
      <c r="R850" s="138" t="s">
        <v>24211</v>
      </c>
      <c r="S850" s="138" t="s">
        <v>24212</v>
      </c>
      <c r="T850" s="138" t="s">
        <v>3926</v>
      </c>
      <c r="U850" s="138" t="s">
        <v>24213</v>
      </c>
      <c r="V850" s="138" t="s">
        <v>24213</v>
      </c>
      <c r="W850" s="138" t="s">
        <v>24214</v>
      </c>
      <c r="X850" s="138" t="s">
        <v>24215</v>
      </c>
      <c r="Y850" s="138" t="s">
        <v>24216</v>
      </c>
      <c r="Z850" s="138" t="s">
        <v>24217</v>
      </c>
      <c r="AA850" s="128" t="s">
        <v>24218</v>
      </c>
      <c r="AB850" s="134" t="s">
        <v>24219</v>
      </c>
      <c r="AC850" s="128" t="s">
        <v>24220</v>
      </c>
      <c r="AD850" s="415">
        <v>2.338888888888889</v>
      </c>
      <c r="AE850" s="134" t="s">
        <v>24222</v>
      </c>
      <c r="AF850" s="379">
        <v>2.251388888888889</v>
      </c>
      <c r="AG850" s="134" t="s">
        <v>24224</v>
      </c>
      <c r="AH850" s="128" t="s">
        <v>24225</v>
      </c>
      <c r="AI850" s="138" t="s">
        <v>23940</v>
      </c>
      <c r="AJ850" s="128" t="s">
        <v>24226</v>
      </c>
      <c r="AK850" s="474">
        <v>0.05061342592592592</v>
      </c>
      <c r="AL850" s="379">
        <v>2.0833333333333335</v>
      </c>
      <c r="AM850" s="128" t="s">
        <v>24228</v>
      </c>
      <c r="AN850" s="134" t="s">
        <v>24230</v>
      </c>
      <c r="AO850" s="134" t="s">
        <v>24231</v>
      </c>
      <c r="AP850" s="416">
        <v>1.8277777777777777</v>
      </c>
      <c r="AQ850" s="416">
        <v>1.8222222222222222</v>
      </c>
      <c r="AR850" s="128" t="s">
        <v>24232</v>
      </c>
      <c r="AS850" s="379">
        <v>2.01875</v>
      </c>
      <c r="AT850" s="134" t="s">
        <v>24233</v>
      </c>
      <c r="AU850" s="416">
        <v>2.4256944444444444</v>
      </c>
      <c r="AV850" s="128" t="s">
        <v>24235</v>
      </c>
      <c r="AW850" s="379">
        <v>2.1555555555555554</v>
      </c>
      <c r="AX850" s="379">
        <v>1.8777777777777778</v>
      </c>
      <c r="AY850" s="416">
        <v>1.2958333333333334</v>
      </c>
      <c r="BA850" s="128" t="s">
        <v>24237</v>
      </c>
      <c r="BB850" s="134" t="s">
        <v>24239</v>
      </c>
      <c r="BC850" s="141" t="s">
        <v>24241</v>
      </c>
      <c r="BD850" s="128" t="s">
        <v>4086</v>
      </c>
      <c r="BE850" s="416">
        <v>1.9465277777777779</v>
      </c>
      <c r="BF850" s="141"/>
      <c r="BG850" s="141"/>
      <c r="BH850" s="141"/>
    </row>
    <row r="851">
      <c r="A851" s="122">
        <f t="shared" si="3"/>
        <v>0</v>
      </c>
      <c r="B851" s="122">
        <f t="shared" si="4"/>
        <v>0</v>
      </c>
      <c r="C851" s="122">
        <f t="shared" si="5"/>
        <v>0</v>
      </c>
      <c r="D851" s="122">
        <f t="shared" si="6"/>
        <v>0</v>
      </c>
      <c r="E851" s="122">
        <f t="shared" si="2"/>
        <v>216</v>
      </c>
      <c r="F851" s="135">
        <v>283.0</v>
      </c>
      <c r="H851" s="135">
        <v>283.0</v>
      </c>
      <c r="I851" s="135">
        <v>283.0</v>
      </c>
      <c r="J851" s="135">
        <v>283.0</v>
      </c>
      <c r="L851" s="175" t="s">
        <v>24249</v>
      </c>
      <c r="M851" s="175" t="s">
        <v>24251</v>
      </c>
      <c r="N851" s="123"/>
      <c r="O851" s="123" t="s">
        <v>661</v>
      </c>
      <c r="P851" s="391">
        <v>1.9215277777777777</v>
      </c>
      <c r="Q851" s="391">
        <v>1.8375</v>
      </c>
      <c r="R851" s="391">
        <v>1.9180555555555556</v>
      </c>
      <c r="S851" s="391">
        <v>2.395138888888889</v>
      </c>
      <c r="T851" s="391">
        <v>2.4604166666666667</v>
      </c>
      <c r="U851" s="391">
        <v>2.397222222222222</v>
      </c>
      <c r="V851" s="391">
        <v>2.397222222222222</v>
      </c>
      <c r="W851" s="391">
        <v>1.4916666666666667</v>
      </c>
      <c r="X851" s="391">
        <v>2.4930555555555554</v>
      </c>
      <c r="Y851" s="391">
        <v>2.390277777777778</v>
      </c>
      <c r="Z851" s="391">
        <v>1.7006944444444445</v>
      </c>
      <c r="AA851" s="393">
        <v>2.4854166666666666</v>
      </c>
      <c r="AB851" s="379">
        <v>2.407638888888889</v>
      </c>
      <c r="AC851" s="416">
        <v>2.1680555555555556</v>
      </c>
      <c r="AD851" s="147" t="s">
        <v>24254</v>
      </c>
      <c r="AE851" s="474">
        <v>0.04318287037037037</v>
      </c>
      <c r="AF851" s="134" t="s">
        <v>24256</v>
      </c>
      <c r="AG851" s="379">
        <v>2.173611111111111</v>
      </c>
      <c r="AH851" s="416">
        <v>2.4034722222222222</v>
      </c>
      <c r="AI851" s="391">
        <v>2.36875</v>
      </c>
      <c r="AJ851" s="393">
        <v>1.8284722222222223</v>
      </c>
      <c r="AK851" s="134" t="s">
        <v>24258</v>
      </c>
      <c r="AL851" s="134" t="s">
        <v>24259</v>
      </c>
      <c r="AM851" s="140">
        <v>0.6020833333333333</v>
      </c>
      <c r="AN851" s="379">
        <v>1.2125</v>
      </c>
      <c r="AO851" s="379">
        <v>2.0770833333333334</v>
      </c>
      <c r="AP851" s="128" t="s">
        <v>24260</v>
      </c>
      <c r="AQ851" s="128" t="s">
        <v>1621</v>
      </c>
      <c r="AR851" s="416">
        <v>2.202777777777778</v>
      </c>
      <c r="AS851" s="134" t="s">
        <v>24263</v>
      </c>
      <c r="AT851" s="379">
        <v>2.2159722222222222</v>
      </c>
      <c r="AU851" s="128" t="s">
        <v>24264</v>
      </c>
      <c r="AV851" s="393">
        <v>1.9756944444444444</v>
      </c>
      <c r="AW851" s="134" t="s">
        <v>24265</v>
      </c>
      <c r="AX851" s="134" t="s">
        <v>24266</v>
      </c>
      <c r="AY851" s="128" t="s">
        <v>24267</v>
      </c>
      <c r="BA851" s="416">
        <v>1.6166666666666667</v>
      </c>
      <c r="BB851" s="379">
        <v>1.6833333333333333</v>
      </c>
      <c r="BC851" s="422">
        <v>1.8027777777777778</v>
      </c>
      <c r="BD851" s="140">
        <v>0.39166666666666666</v>
      </c>
      <c r="BE851" s="128" t="s">
        <v>24269</v>
      </c>
      <c r="BF851" s="422"/>
      <c r="BG851" s="422"/>
      <c r="BH851" s="422"/>
    </row>
    <row r="852">
      <c r="A852" s="122">
        <f t="shared" si="3"/>
        <v>0</v>
      </c>
      <c r="B852" s="122">
        <f t="shared" si="4"/>
        <v>0</v>
      </c>
      <c r="C852" s="122">
        <f t="shared" si="5"/>
        <v>0</v>
      </c>
      <c r="D852" s="122">
        <f t="shared" si="6"/>
        <v>0</v>
      </c>
      <c r="E852" s="122">
        <f t="shared" si="2"/>
        <v>652</v>
      </c>
      <c r="F852" s="135" t="s">
        <v>24272</v>
      </c>
      <c r="H852" s="135" t="s">
        <v>24273</v>
      </c>
      <c r="I852" s="135" t="s">
        <v>24274</v>
      </c>
      <c r="J852" s="135" t="s">
        <v>24275</v>
      </c>
      <c r="L852" s="175" t="s">
        <v>24277</v>
      </c>
      <c r="M852" s="175" t="s">
        <v>24278</v>
      </c>
      <c r="N852" s="123"/>
      <c r="O852" s="123" t="s">
        <v>24279</v>
      </c>
      <c r="P852" s="138" t="s">
        <v>24280</v>
      </c>
      <c r="Q852" s="138" t="s">
        <v>24281</v>
      </c>
      <c r="R852" s="138" t="s">
        <v>24282</v>
      </c>
      <c r="S852" s="138" t="s">
        <v>24283</v>
      </c>
      <c r="T852" s="138" t="s">
        <v>24284</v>
      </c>
      <c r="U852" s="138" t="s">
        <v>24286</v>
      </c>
      <c r="V852" s="138" t="s">
        <v>24286</v>
      </c>
      <c r="W852" s="138" t="s">
        <v>24288</v>
      </c>
      <c r="X852" s="138" t="s">
        <v>24289</v>
      </c>
      <c r="Y852" s="138" t="s">
        <v>24290</v>
      </c>
      <c r="Z852" s="138" t="s">
        <v>24291</v>
      </c>
      <c r="AA852" s="128" t="s">
        <v>24292</v>
      </c>
      <c r="AB852" s="134" t="s">
        <v>24293</v>
      </c>
      <c r="AC852" s="128" t="s">
        <v>24294</v>
      </c>
      <c r="AD852" s="415">
        <v>2.341666666666667</v>
      </c>
      <c r="AE852" s="134" t="s">
        <v>24296</v>
      </c>
      <c r="AF852" s="379">
        <v>2.2555555555555555</v>
      </c>
      <c r="AG852" s="134" t="s">
        <v>24298</v>
      </c>
      <c r="AH852" s="128" t="s">
        <v>24299</v>
      </c>
      <c r="AI852" s="138" t="s">
        <v>23985</v>
      </c>
      <c r="AJ852" s="128" t="s">
        <v>24300</v>
      </c>
      <c r="AK852" s="474">
        <v>0.05081018518518519</v>
      </c>
      <c r="AL852" s="379">
        <v>2.0861111111111112</v>
      </c>
      <c r="AM852" s="128" t="s">
        <v>24301</v>
      </c>
      <c r="AN852" s="134" t="s">
        <v>24303</v>
      </c>
      <c r="AO852" s="134" t="s">
        <v>24304</v>
      </c>
      <c r="AP852" s="416">
        <v>1.8319444444444444</v>
      </c>
      <c r="AQ852" s="416">
        <v>1.8270833333333334</v>
      </c>
      <c r="AR852" s="128" t="s">
        <v>24305</v>
      </c>
      <c r="AS852" s="379">
        <v>2.029166666666667</v>
      </c>
      <c r="AT852" s="134" t="s">
        <v>24306</v>
      </c>
      <c r="AU852" s="416">
        <v>2.428472222222222</v>
      </c>
      <c r="AV852" s="128" t="s">
        <v>24308</v>
      </c>
      <c r="AW852" s="379">
        <v>2.1638888888888888</v>
      </c>
      <c r="AX852" s="379">
        <v>1.8833333333333333</v>
      </c>
      <c r="AY852" s="416">
        <v>1.2979166666666666</v>
      </c>
      <c r="BA852" s="128" t="s">
        <v>24309</v>
      </c>
      <c r="BB852" s="134" t="s">
        <v>24310</v>
      </c>
      <c r="BC852" s="141" t="s">
        <v>24312</v>
      </c>
      <c r="BD852" s="128" t="s">
        <v>4147</v>
      </c>
      <c r="BE852" s="416">
        <v>1.948611111111111</v>
      </c>
      <c r="BF852" s="141"/>
      <c r="BG852" s="141"/>
      <c r="BH852" s="141"/>
    </row>
    <row r="853">
      <c r="A853" s="122">
        <f t="shared" si="3"/>
        <v>0</v>
      </c>
      <c r="B853" s="122">
        <f t="shared" si="4"/>
        <v>0</v>
      </c>
      <c r="C853" s="122">
        <f t="shared" si="5"/>
        <v>0</v>
      </c>
      <c r="D853" s="122">
        <f t="shared" si="6"/>
        <v>0</v>
      </c>
      <c r="E853" s="122">
        <f t="shared" si="2"/>
        <v>287</v>
      </c>
      <c r="F853" s="135" t="s">
        <v>14382</v>
      </c>
      <c r="H853" s="135" t="s">
        <v>24314</v>
      </c>
      <c r="I853" s="135" t="s">
        <v>24315</v>
      </c>
      <c r="J853" s="135" t="s">
        <v>24316</v>
      </c>
      <c r="L853" s="175" t="s">
        <v>24317</v>
      </c>
      <c r="M853" s="175" t="s">
        <v>24318</v>
      </c>
      <c r="N853" s="123"/>
      <c r="O853" s="123" t="s">
        <v>615</v>
      </c>
      <c r="P853" s="391">
        <v>1.9229166666666666</v>
      </c>
      <c r="Q853" s="391">
        <v>1.8423611111111111</v>
      </c>
      <c r="R853" s="391">
        <v>1.9194444444444445</v>
      </c>
      <c r="S853" s="391">
        <v>2.3979166666666667</v>
      </c>
      <c r="T853" s="391">
        <v>2.463888888888889</v>
      </c>
      <c r="U853" s="391">
        <v>2.4097222222222223</v>
      </c>
      <c r="V853" s="391">
        <v>2.4097222222222223</v>
      </c>
      <c r="W853" s="391">
        <v>1.4993055555555554</v>
      </c>
      <c r="X853" s="391">
        <v>2.497916666666667</v>
      </c>
      <c r="Y853" s="391">
        <v>2.395138888888889</v>
      </c>
      <c r="Z853" s="391">
        <v>1.7027777777777777</v>
      </c>
      <c r="AA853" s="393">
        <v>2.488888888888889</v>
      </c>
      <c r="AB853" s="379">
        <v>2.410416666666667</v>
      </c>
      <c r="AC853" s="416">
        <v>2.175</v>
      </c>
      <c r="AD853" s="147" t="s">
        <v>24321</v>
      </c>
      <c r="AE853" s="474">
        <v>0.04324074074074074</v>
      </c>
      <c r="AF853" s="134" t="s">
        <v>24322</v>
      </c>
      <c r="AG853" s="379">
        <v>2.1770833333333335</v>
      </c>
      <c r="AH853" s="416">
        <v>2.4131944444444446</v>
      </c>
      <c r="AI853" s="391">
        <v>2.373611111111111</v>
      </c>
      <c r="AJ853" s="393">
        <v>1.8291666666666666</v>
      </c>
      <c r="AK853" s="134" t="s">
        <v>24323</v>
      </c>
      <c r="AL853" s="134" t="s">
        <v>24324</v>
      </c>
      <c r="AM853" s="140">
        <v>0.6055555555555555</v>
      </c>
      <c r="AN853" s="379">
        <v>1.2243055555555555</v>
      </c>
      <c r="AO853" s="379">
        <v>2.0791666666666666</v>
      </c>
      <c r="AP853" s="128" t="s">
        <v>24325</v>
      </c>
      <c r="AQ853" s="128" t="s">
        <v>24326</v>
      </c>
      <c r="AR853" s="416">
        <v>2.20625</v>
      </c>
      <c r="AS853" s="134" t="s">
        <v>24327</v>
      </c>
      <c r="AT853" s="379">
        <v>2.2222222222222223</v>
      </c>
      <c r="AU853" s="128" t="s">
        <v>24329</v>
      </c>
      <c r="AV853" s="393">
        <v>1.9805555555555556</v>
      </c>
      <c r="AW853" s="134" t="s">
        <v>24330</v>
      </c>
      <c r="AX853" s="134" t="s">
        <v>24331</v>
      </c>
      <c r="AY853" s="128" t="s">
        <v>24332</v>
      </c>
      <c r="BA853" s="416">
        <v>1.6243055555555554</v>
      </c>
      <c r="BB853" s="379">
        <v>1.6847222222222222</v>
      </c>
      <c r="BC853" s="422">
        <v>1.8069444444444445</v>
      </c>
      <c r="BD853" s="140">
        <v>0.39375</v>
      </c>
      <c r="BE853" s="128" t="s">
        <v>24334</v>
      </c>
      <c r="BF853" s="422"/>
      <c r="BG853" s="422"/>
      <c r="BH853" s="422"/>
    </row>
    <row r="854">
      <c r="A854" s="122">
        <f t="shared" si="3"/>
        <v>0</v>
      </c>
      <c r="B854" s="122">
        <f t="shared" si="4"/>
        <v>0</v>
      </c>
      <c r="C854" s="122">
        <f t="shared" si="5"/>
        <v>0</v>
      </c>
      <c r="D854" s="122">
        <f t="shared" si="6"/>
        <v>0</v>
      </c>
      <c r="E854" s="122">
        <f t="shared" si="2"/>
        <v>557</v>
      </c>
      <c r="F854" s="135">
        <v>284.0</v>
      </c>
      <c r="H854" s="135">
        <v>284.0</v>
      </c>
      <c r="I854" s="135">
        <v>284.0</v>
      </c>
      <c r="J854" s="135">
        <v>284.0</v>
      </c>
      <c r="L854" s="175" t="s">
        <v>661</v>
      </c>
      <c r="M854" s="175" t="s">
        <v>24337</v>
      </c>
      <c r="N854" s="123"/>
      <c r="O854" s="123" t="s">
        <v>24338</v>
      </c>
      <c r="P854" s="138" t="s">
        <v>24339</v>
      </c>
      <c r="Q854" s="138" t="s">
        <v>24340</v>
      </c>
      <c r="R854" s="138" t="s">
        <v>24341</v>
      </c>
      <c r="S854" s="138" t="s">
        <v>24342</v>
      </c>
      <c r="T854" s="138" t="s">
        <v>24343</v>
      </c>
      <c r="U854" s="138" t="s">
        <v>24344</v>
      </c>
      <c r="V854" s="138" t="s">
        <v>24344</v>
      </c>
      <c r="W854" s="138" t="s">
        <v>24345</v>
      </c>
      <c r="X854" s="138" t="s">
        <v>24346</v>
      </c>
      <c r="Y854" s="138" t="s">
        <v>24347</v>
      </c>
      <c r="Z854" s="138" t="s">
        <v>1538</v>
      </c>
      <c r="AA854" s="128" t="s">
        <v>24348</v>
      </c>
      <c r="AB854" s="134" t="s">
        <v>24349</v>
      </c>
      <c r="AC854" s="128" t="s">
        <v>24350</v>
      </c>
      <c r="AD854" s="415">
        <v>2.348611111111111</v>
      </c>
      <c r="AE854" s="134" t="s">
        <v>24351</v>
      </c>
      <c r="AF854" s="379">
        <v>2.2631944444444443</v>
      </c>
      <c r="AG854" s="134" t="s">
        <v>24352</v>
      </c>
      <c r="AH854" s="128" t="s">
        <v>24353</v>
      </c>
      <c r="AI854" s="138" t="s">
        <v>24032</v>
      </c>
      <c r="AJ854" s="128" t="s">
        <v>24354</v>
      </c>
      <c r="AK854" s="474">
        <v>0.050833333333333335</v>
      </c>
      <c r="AL854" s="379">
        <v>2.0902777777777777</v>
      </c>
      <c r="AM854" s="128" t="s">
        <v>24355</v>
      </c>
      <c r="AN854" s="134" t="s">
        <v>24356</v>
      </c>
      <c r="AO854" s="134" t="s">
        <v>24357</v>
      </c>
      <c r="AP854" s="416">
        <v>1.8375</v>
      </c>
      <c r="AQ854" s="416">
        <v>1.83125</v>
      </c>
      <c r="AR854" s="128" t="s">
        <v>24358</v>
      </c>
      <c r="AS854" s="379">
        <v>2.033333333333333</v>
      </c>
      <c r="AT854" s="134" t="s">
        <v>24359</v>
      </c>
      <c r="AU854" s="416">
        <v>2.433333333333333</v>
      </c>
      <c r="AV854" s="128" t="s">
        <v>1055</v>
      </c>
      <c r="AW854" s="379">
        <v>2.1680555555555556</v>
      </c>
      <c r="AX854" s="379">
        <v>1.886111111111111</v>
      </c>
      <c r="AY854" s="416">
        <v>1.3006944444444444</v>
      </c>
      <c r="BA854" s="128" t="s">
        <v>24360</v>
      </c>
      <c r="BB854" s="134" t="s">
        <v>24361</v>
      </c>
      <c r="BC854" s="141" t="s">
        <v>24362</v>
      </c>
      <c r="BD854" s="128" t="s">
        <v>4211</v>
      </c>
      <c r="BE854" s="416">
        <v>1.9506944444444445</v>
      </c>
      <c r="BF854" s="141"/>
      <c r="BG854" s="141"/>
      <c r="BH854" s="141"/>
    </row>
    <row r="855">
      <c r="A855" s="122">
        <f t="shared" si="3"/>
        <v>0</v>
      </c>
      <c r="B855" s="122">
        <f t="shared" si="4"/>
        <v>0</v>
      </c>
      <c r="C855" s="122">
        <f t="shared" si="5"/>
        <v>0</v>
      </c>
      <c r="D855" s="122">
        <f t="shared" si="6"/>
        <v>0</v>
      </c>
      <c r="E855" s="122">
        <f t="shared" si="2"/>
        <v>232</v>
      </c>
      <c r="F855" s="135" t="s">
        <v>24363</v>
      </c>
      <c r="H855" s="135" t="s">
        <v>24364</v>
      </c>
      <c r="I855" s="135" t="s">
        <v>24365</v>
      </c>
      <c r="J855" s="135" t="s">
        <v>24366</v>
      </c>
      <c r="L855" s="175" t="s">
        <v>24367</v>
      </c>
      <c r="M855" s="175" t="s">
        <v>24368</v>
      </c>
      <c r="N855" s="123"/>
      <c r="O855" s="123" t="s">
        <v>24369</v>
      </c>
      <c r="P855" s="391">
        <v>1.925</v>
      </c>
      <c r="Q855" s="391">
        <v>1.8472222222222223</v>
      </c>
      <c r="R855" s="391">
        <v>1.9305555555555556</v>
      </c>
      <c r="S855" s="391">
        <v>2.4034722222222222</v>
      </c>
      <c r="T855" s="391">
        <v>2.4659722222222222</v>
      </c>
      <c r="U855" s="391">
        <v>2.415277777777778</v>
      </c>
      <c r="V855" s="391">
        <v>2.415277777777778</v>
      </c>
      <c r="W855" s="391">
        <v>1.5048611111111112</v>
      </c>
      <c r="X855" s="391">
        <v>2.4993055555555554</v>
      </c>
      <c r="Y855" s="391">
        <v>2.408333333333333</v>
      </c>
      <c r="Z855" s="391">
        <v>1.7069444444444444</v>
      </c>
      <c r="AA855" s="393">
        <v>2.4923611111111112</v>
      </c>
      <c r="AB855" s="379">
        <v>2.4131944444444446</v>
      </c>
      <c r="AC855" s="416">
        <v>2.1805555555555554</v>
      </c>
      <c r="AD855" s="147" t="s">
        <v>24370</v>
      </c>
      <c r="AE855" s="474">
        <v>0.043298611111111114</v>
      </c>
      <c r="AF855" s="134" t="s">
        <v>24371</v>
      </c>
      <c r="AG855" s="379">
        <v>2.18125</v>
      </c>
      <c r="AH855" s="416">
        <v>2.417361111111111</v>
      </c>
      <c r="AI855" s="391">
        <v>2.3784722222222223</v>
      </c>
      <c r="AJ855" s="393">
        <v>1.8333333333333333</v>
      </c>
      <c r="AK855" s="134" t="s">
        <v>24372</v>
      </c>
      <c r="AL855" s="134" t="s">
        <v>24373</v>
      </c>
      <c r="AM855" s="140">
        <v>0.6076388888888888</v>
      </c>
      <c r="AN855" s="379">
        <v>1.23125</v>
      </c>
      <c r="AO855" s="379">
        <v>2.0854166666666667</v>
      </c>
      <c r="AP855" s="128" t="s">
        <v>3920</v>
      </c>
      <c r="AQ855" s="128" t="s">
        <v>862</v>
      </c>
      <c r="AR855" s="416">
        <v>2.216666666666667</v>
      </c>
      <c r="AS855" s="134" t="s">
        <v>24374</v>
      </c>
      <c r="AT855" s="379">
        <v>2.2243055555555555</v>
      </c>
      <c r="AU855" s="128" t="s">
        <v>24375</v>
      </c>
      <c r="AV855" s="393">
        <v>1.9902777777777778</v>
      </c>
      <c r="AW855" s="134" t="s">
        <v>24376</v>
      </c>
      <c r="AX855" s="134" t="s">
        <v>24377</v>
      </c>
      <c r="AY855" s="128" t="s">
        <v>24378</v>
      </c>
      <c r="BA855" s="416">
        <v>1.6354166666666667</v>
      </c>
      <c r="BB855" s="379">
        <v>1.6958333333333333</v>
      </c>
      <c r="BC855" s="422">
        <v>1.8125</v>
      </c>
      <c r="BD855" s="140">
        <v>0.3972222222222222</v>
      </c>
      <c r="BE855" s="128" t="s">
        <v>24379</v>
      </c>
      <c r="BF855" s="422"/>
      <c r="BG855" s="422"/>
      <c r="BH855" s="422"/>
    </row>
    <row r="856">
      <c r="A856" s="122">
        <f t="shared" si="3"/>
        <v>0</v>
      </c>
      <c r="B856" s="122">
        <f t="shared" si="4"/>
        <v>0</v>
      </c>
      <c r="C856" s="122">
        <f t="shared" si="5"/>
        <v>0</v>
      </c>
      <c r="D856" s="122">
        <f t="shared" si="6"/>
        <v>0</v>
      </c>
      <c r="E856" s="122">
        <f t="shared" si="2"/>
        <v>735</v>
      </c>
      <c r="F856" s="135" t="s">
        <v>24380</v>
      </c>
      <c r="H856" s="135" t="s">
        <v>24381</v>
      </c>
      <c r="I856" s="135" t="s">
        <v>24382</v>
      </c>
      <c r="J856" s="135" t="s">
        <v>24383</v>
      </c>
      <c r="L856" s="175" t="s">
        <v>615</v>
      </c>
      <c r="M856" s="175" t="s">
        <v>615</v>
      </c>
      <c r="N856" s="123"/>
      <c r="O856" s="123" t="s">
        <v>24384</v>
      </c>
      <c r="P856" s="138" t="s">
        <v>24385</v>
      </c>
      <c r="Q856" s="138" t="s">
        <v>24386</v>
      </c>
      <c r="R856" s="138" t="s">
        <v>24387</v>
      </c>
      <c r="S856" s="138" t="s">
        <v>24388</v>
      </c>
      <c r="T856" s="138" t="s">
        <v>24389</v>
      </c>
      <c r="U856" s="138" t="s">
        <v>24390</v>
      </c>
      <c r="V856" s="138" t="s">
        <v>24390</v>
      </c>
      <c r="W856" s="138" t="s">
        <v>24391</v>
      </c>
      <c r="X856" s="138" t="s">
        <v>24392</v>
      </c>
      <c r="Y856" s="138" t="s">
        <v>24393</v>
      </c>
      <c r="Z856" s="138" t="s">
        <v>24394</v>
      </c>
      <c r="AA856" s="128" t="s">
        <v>24395</v>
      </c>
      <c r="AB856" s="134" t="s">
        <v>24396</v>
      </c>
      <c r="AC856" s="128" t="s">
        <v>24397</v>
      </c>
      <c r="AD856" s="415">
        <v>2.3534722222222224</v>
      </c>
      <c r="AE856" s="134" t="s">
        <v>24398</v>
      </c>
      <c r="AF856" s="379">
        <v>2.26875</v>
      </c>
      <c r="AG856" s="134" t="s">
        <v>24399</v>
      </c>
      <c r="AH856" s="128" t="s">
        <v>24400</v>
      </c>
      <c r="AI856" s="138" t="s">
        <v>24087</v>
      </c>
      <c r="AJ856" s="128" t="s">
        <v>24401</v>
      </c>
      <c r="AK856" s="474">
        <v>0.05091435185185185</v>
      </c>
      <c r="AL856" s="379">
        <v>2.0965277777777778</v>
      </c>
      <c r="AM856" s="128" t="s">
        <v>24402</v>
      </c>
      <c r="AN856" s="134" t="s">
        <v>22385</v>
      </c>
      <c r="AO856" s="134" t="s">
        <v>24403</v>
      </c>
      <c r="AP856" s="416">
        <v>1.8458333333333334</v>
      </c>
      <c r="AQ856" s="416">
        <v>1.8347222222222221</v>
      </c>
      <c r="AR856" s="128" t="s">
        <v>24404</v>
      </c>
      <c r="AS856" s="379">
        <v>2.0347222222222223</v>
      </c>
      <c r="AT856" s="134" t="s">
        <v>24405</v>
      </c>
      <c r="AU856" s="416">
        <v>2.446527777777778</v>
      </c>
      <c r="AV856" s="128" t="s">
        <v>24406</v>
      </c>
      <c r="AW856" s="379">
        <v>2.1777777777777776</v>
      </c>
      <c r="AX856" s="379">
        <v>1.8888888888888888</v>
      </c>
      <c r="AY856" s="416">
        <v>1.304861111111111</v>
      </c>
      <c r="BA856" s="128" t="s">
        <v>24407</v>
      </c>
      <c r="BB856" s="134" t="s">
        <v>24408</v>
      </c>
      <c r="BC856" s="141" t="s">
        <v>653</v>
      </c>
      <c r="BD856" s="128" t="s">
        <v>1055</v>
      </c>
      <c r="BE856" s="416">
        <v>1.9513888888888888</v>
      </c>
      <c r="BF856" s="141"/>
      <c r="BG856" s="141"/>
      <c r="BH856" s="141"/>
    </row>
    <row r="857">
      <c r="A857" s="122">
        <f t="shared" si="3"/>
        <v>0</v>
      </c>
      <c r="B857" s="122">
        <f t="shared" si="4"/>
        <v>0</v>
      </c>
      <c r="C857" s="122">
        <f t="shared" si="5"/>
        <v>0</v>
      </c>
      <c r="D857" s="122">
        <f t="shared" si="6"/>
        <v>0</v>
      </c>
      <c r="E857" s="122">
        <f t="shared" si="2"/>
        <v>193</v>
      </c>
      <c r="F857" s="135">
        <v>285.0</v>
      </c>
      <c r="H857" s="135">
        <v>285.0</v>
      </c>
      <c r="I857" s="135">
        <v>285.0</v>
      </c>
      <c r="J857" s="135">
        <v>285.0</v>
      </c>
      <c r="L857" s="175" t="s">
        <v>24409</v>
      </c>
      <c r="M857" s="175" t="s">
        <v>24410</v>
      </c>
      <c r="N857" s="123"/>
      <c r="O857" s="123" t="s">
        <v>24411</v>
      </c>
      <c r="P857" s="391">
        <v>1.926388888888889</v>
      </c>
      <c r="Q857" s="391">
        <v>1.8555555555555556</v>
      </c>
      <c r="R857" s="391">
        <v>1.9388888888888889</v>
      </c>
      <c r="S857" s="391">
        <v>2.4097222222222223</v>
      </c>
      <c r="T857" s="391">
        <v>2.470833333333333</v>
      </c>
      <c r="U857" s="391">
        <v>2.421527777777778</v>
      </c>
      <c r="V857" s="391">
        <v>2.421527777777778</v>
      </c>
      <c r="W857" s="391">
        <v>1.5166666666666666</v>
      </c>
      <c r="X857" s="503">
        <v>0.04168981481481481</v>
      </c>
      <c r="Y857" s="391">
        <v>2.4138888888888888</v>
      </c>
      <c r="Z857" s="391">
        <v>1.7090277777777778</v>
      </c>
      <c r="AA857" s="393">
        <v>2.495833333333333</v>
      </c>
      <c r="AB857" s="379">
        <v>2.4159722222222224</v>
      </c>
      <c r="AC857" s="416">
        <v>2.185416666666667</v>
      </c>
      <c r="AD857" s="147" t="s">
        <v>24412</v>
      </c>
      <c r="AE857" s="474">
        <v>0.043402777777777776</v>
      </c>
      <c r="AF857" s="134" t="s">
        <v>24413</v>
      </c>
      <c r="AG857" s="379">
        <v>2.186111111111111</v>
      </c>
      <c r="AH857" s="416">
        <v>2.420138888888889</v>
      </c>
      <c r="AI857" s="391">
        <v>2.386111111111111</v>
      </c>
      <c r="AJ857" s="393">
        <v>1.8409722222222222</v>
      </c>
      <c r="AK857" s="134" t="s">
        <v>24414</v>
      </c>
      <c r="AL857" s="134" t="s">
        <v>24415</v>
      </c>
      <c r="AM857" s="140">
        <v>0.6090277777777777</v>
      </c>
      <c r="AN857" s="379">
        <v>1.2409722222222221</v>
      </c>
      <c r="AO857" s="379">
        <v>2.088888888888889</v>
      </c>
      <c r="AP857" s="128" t="s">
        <v>24416</v>
      </c>
      <c r="AQ857" s="128" t="s">
        <v>2405</v>
      </c>
      <c r="AR857" s="416">
        <v>2.2256944444444446</v>
      </c>
      <c r="AS857" s="134" t="s">
        <v>24417</v>
      </c>
      <c r="AT857" s="379">
        <v>2.234722222222222</v>
      </c>
      <c r="AU857" s="128" t="s">
        <v>24418</v>
      </c>
      <c r="AV857" s="393">
        <v>1.9909722222222221</v>
      </c>
      <c r="AW857" s="134" t="s">
        <v>16847</v>
      </c>
      <c r="AX857" s="134" t="s">
        <v>24419</v>
      </c>
      <c r="AY857" s="128" t="s">
        <v>24420</v>
      </c>
      <c r="BA857" s="416">
        <v>1.6375</v>
      </c>
      <c r="BB857" s="379">
        <v>1.6972222222222222</v>
      </c>
      <c r="BC857" s="422">
        <v>1.8159722222222223</v>
      </c>
      <c r="BD857" s="140">
        <v>0.4027777777777778</v>
      </c>
      <c r="BE857" s="128" t="s">
        <v>4329</v>
      </c>
      <c r="BF857" s="422"/>
      <c r="BG857" s="422"/>
      <c r="BH857" s="422"/>
    </row>
    <row r="858">
      <c r="A858" s="122">
        <f t="shared" si="3"/>
        <v>0</v>
      </c>
      <c r="B858" s="122">
        <f t="shared" si="4"/>
        <v>0</v>
      </c>
      <c r="C858" s="122">
        <f t="shared" si="5"/>
        <v>0</v>
      </c>
      <c r="D858" s="122">
        <f t="shared" si="6"/>
        <v>0</v>
      </c>
      <c r="E858" s="122">
        <f t="shared" si="2"/>
        <v>606</v>
      </c>
      <c r="F858" s="135" t="s">
        <v>24421</v>
      </c>
      <c r="H858" s="135" t="s">
        <v>24422</v>
      </c>
      <c r="I858" s="135" t="s">
        <v>24423</v>
      </c>
      <c r="J858" s="135" t="s">
        <v>24424</v>
      </c>
      <c r="L858" s="175" t="s">
        <v>661</v>
      </c>
      <c r="M858" s="175" t="s">
        <v>24425</v>
      </c>
      <c r="N858" s="123"/>
      <c r="O858" s="123" t="s">
        <v>24426</v>
      </c>
      <c r="P858" s="138" t="s">
        <v>24427</v>
      </c>
      <c r="Q858" s="138" t="s">
        <v>24428</v>
      </c>
      <c r="R858" s="138" t="s">
        <v>24429</v>
      </c>
      <c r="S858" s="138" t="s">
        <v>24430</v>
      </c>
      <c r="T858" s="138" t="s">
        <v>24431</v>
      </c>
      <c r="U858" s="138" t="s">
        <v>24432</v>
      </c>
      <c r="V858" s="138" t="s">
        <v>24432</v>
      </c>
      <c r="W858" s="138" t="s">
        <v>24433</v>
      </c>
      <c r="X858" s="138" t="s">
        <v>24434</v>
      </c>
      <c r="Y858" s="138" t="s">
        <v>24435</v>
      </c>
      <c r="Z858" s="138" t="s">
        <v>24436</v>
      </c>
      <c r="AA858" s="128" t="s">
        <v>24437</v>
      </c>
      <c r="AB858" s="134" t="s">
        <v>24438</v>
      </c>
      <c r="AC858" s="128" t="s">
        <v>24439</v>
      </c>
      <c r="AD858" s="415">
        <v>2.3569444444444443</v>
      </c>
      <c r="AE858" s="134" t="s">
        <v>24440</v>
      </c>
      <c r="AF858" s="379">
        <v>2.2736111111111112</v>
      </c>
      <c r="AG858" s="134" t="s">
        <v>24441</v>
      </c>
      <c r="AH858" s="128" t="s">
        <v>24442</v>
      </c>
      <c r="AI858" s="138" t="s">
        <v>24157</v>
      </c>
      <c r="AJ858" s="128" t="s">
        <v>24443</v>
      </c>
      <c r="AK858" s="474">
        <v>0.05099537037037037</v>
      </c>
      <c r="AL858" s="379">
        <v>2.1013888888888888</v>
      </c>
      <c r="AM858" s="128" t="s">
        <v>24444</v>
      </c>
      <c r="AN858" s="134" t="s">
        <v>24445</v>
      </c>
      <c r="AO858" s="134" t="s">
        <v>24446</v>
      </c>
      <c r="AP858" s="416">
        <v>1.8458333333333334</v>
      </c>
      <c r="AQ858" s="416">
        <v>1.8375</v>
      </c>
      <c r="AR858" s="128" t="s">
        <v>24447</v>
      </c>
      <c r="AS858" s="379">
        <v>2.035416666666667</v>
      </c>
      <c r="AT858" s="134" t="s">
        <v>24448</v>
      </c>
      <c r="AU858" s="416">
        <v>2.451388888888889</v>
      </c>
      <c r="AV858" s="128" t="s">
        <v>653</v>
      </c>
      <c r="AW858" s="379">
        <v>2.1909722222222223</v>
      </c>
      <c r="AX858" s="379">
        <v>1.8930555555555555</v>
      </c>
      <c r="AY858" s="416">
        <v>1.3076388888888888</v>
      </c>
      <c r="BA858" s="128" t="s">
        <v>24449</v>
      </c>
      <c r="BB858" s="134" t="s">
        <v>7294</v>
      </c>
      <c r="BC858" s="141" t="s">
        <v>9145</v>
      </c>
      <c r="BD858" s="128" t="s">
        <v>4329</v>
      </c>
      <c r="BE858" s="416">
        <v>1.95625</v>
      </c>
      <c r="BF858" s="141"/>
      <c r="BG858" s="141"/>
      <c r="BH858" s="141"/>
    </row>
    <row r="859">
      <c r="A859" s="122">
        <f t="shared" si="3"/>
        <v>0</v>
      </c>
      <c r="B859" s="122">
        <f t="shared" si="4"/>
        <v>0</v>
      </c>
      <c r="C859" s="122">
        <f t="shared" si="5"/>
        <v>0</v>
      </c>
      <c r="D859" s="122">
        <f t="shared" si="6"/>
        <v>0</v>
      </c>
      <c r="E859" s="122">
        <f t="shared" si="2"/>
        <v>331</v>
      </c>
      <c r="F859" s="135" t="s">
        <v>24450</v>
      </c>
      <c r="H859" s="135" t="s">
        <v>24451</v>
      </c>
      <c r="I859" s="135" t="s">
        <v>24452</v>
      </c>
      <c r="J859" s="135" t="s">
        <v>24453</v>
      </c>
      <c r="L859" s="175" t="s">
        <v>24454</v>
      </c>
      <c r="M859" s="175" t="s">
        <v>24455</v>
      </c>
      <c r="N859" s="123"/>
      <c r="O859" s="123" t="s">
        <v>24456</v>
      </c>
      <c r="P859" s="391">
        <v>1.9381944444444446</v>
      </c>
      <c r="Q859" s="391">
        <v>1.8611111111111112</v>
      </c>
      <c r="R859" s="391">
        <v>1.9458333333333333</v>
      </c>
      <c r="S859" s="391">
        <v>2.417361111111111</v>
      </c>
      <c r="T859" s="391">
        <v>2.4756944444444446</v>
      </c>
      <c r="U859" s="391">
        <v>2.4256944444444444</v>
      </c>
      <c r="V859" s="391">
        <v>2.4256944444444444</v>
      </c>
      <c r="W859" s="391">
        <v>1.5256944444444445</v>
      </c>
      <c r="X859" s="503">
        <v>0.04175925925925926</v>
      </c>
      <c r="Y859" s="391">
        <v>2.428472222222222</v>
      </c>
      <c r="Z859" s="391">
        <v>1.711111111111111</v>
      </c>
      <c r="AA859" s="393">
        <v>2.4993055555555554</v>
      </c>
      <c r="AB859" s="379">
        <v>2.425</v>
      </c>
      <c r="AC859" s="416">
        <v>2.1875</v>
      </c>
      <c r="AD859" s="147" t="s">
        <v>24457</v>
      </c>
      <c r="AE859" s="474">
        <v>0.0434837962962963</v>
      </c>
      <c r="AF859" s="134" t="s">
        <v>24458</v>
      </c>
      <c r="AG859" s="379">
        <v>2.1902777777777778</v>
      </c>
      <c r="AH859" s="416">
        <v>2.4368055555555554</v>
      </c>
      <c r="AI859" s="391">
        <v>2.39375</v>
      </c>
      <c r="AJ859" s="393">
        <v>1.8423611111111111</v>
      </c>
      <c r="AK859" s="134" t="s">
        <v>24459</v>
      </c>
      <c r="AL859" s="134" t="s">
        <v>24460</v>
      </c>
      <c r="AM859" s="140">
        <v>0.6125</v>
      </c>
      <c r="AN859" s="379">
        <v>1.2430555555555556</v>
      </c>
      <c r="AO859" s="379">
        <v>2.095833333333333</v>
      </c>
      <c r="AP859" s="128" t="s">
        <v>24461</v>
      </c>
      <c r="AQ859" s="128" t="s">
        <v>24462</v>
      </c>
      <c r="AR859" s="416">
        <v>2.2319444444444443</v>
      </c>
      <c r="AS859" s="134" t="s">
        <v>24463</v>
      </c>
      <c r="AT859" s="379">
        <v>2.240972222222222</v>
      </c>
      <c r="AU859" s="128" t="s">
        <v>24464</v>
      </c>
      <c r="AV859" s="393">
        <v>1.9930555555555556</v>
      </c>
      <c r="AW859" s="134" t="s">
        <v>24465</v>
      </c>
      <c r="AX859" s="134" t="s">
        <v>24466</v>
      </c>
      <c r="AY859" s="128" t="s">
        <v>24467</v>
      </c>
      <c r="BA859" s="416">
        <v>1.6493055555555556</v>
      </c>
      <c r="BB859" s="379">
        <v>1.7027777777777777</v>
      </c>
      <c r="BC859" s="422">
        <v>1.8173611111111112</v>
      </c>
      <c r="BD859" s="140">
        <v>0.40347222222222223</v>
      </c>
      <c r="BE859" s="128" t="s">
        <v>24468</v>
      </c>
      <c r="BF859" s="422"/>
      <c r="BG859" s="422"/>
      <c r="BH859" s="422"/>
    </row>
    <row r="860">
      <c r="A860" s="122">
        <f t="shared" si="3"/>
        <v>0</v>
      </c>
      <c r="B860" s="122">
        <f t="shared" si="4"/>
        <v>0</v>
      </c>
      <c r="C860" s="122">
        <f t="shared" si="5"/>
        <v>0</v>
      </c>
      <c r="D860" s="122">
        <f t="shared" si="6"/>
        <v>0</v>
      </c>
      <c r="E860" s="122">
        <f t="shared" si="2"/>
        <v>568</v>
      </c>
      <c r="F860" s="135">
        <v>286.0</v>
      </c>
      <c r="H860" s="135">
        <v>286.0</v>
      </c>
      <c r="I860" s="135">
        <v>286.0</v>
      </c>
      <c r="J860" s="135">
        <v>286.0</v>
      </c>
      <c r="L860" s="175" t="s">
        <v>24469</v>
      </c>
      <c r="M860" s="175" t="s">
        <v>1196</v>
      </c>
      <c r="N860" s="123"/>
      <c r="O860" s="123" t="s">
        <v>24470</v>
      </c>
      <c r="P860" s="138" t="s">
        <v>24471</v>
      </c>
      <c r="Q860" s="138" t="s">
        <v>24472</v>
      </c>
      <c r="R860" s="138" t="s">
        <v>24473</v>
      </c>
      <c r="S860" s="138" t="s">
        <v>24474</v>
      </c>
      <c r="T860" s="138" t="s">
        <v>24475</v>
      </c>
      <c r="U860" s="138" t="s">
        <v>24476</v>
      </c>
      <c r="V860" s="138" t="s">
        <v>24476</v>
      </c>
      <c r="W860" s="138" t="s">
        <v>24477</v>
      </c>
      <c r="X860" s="138" t="s">
        <v>872</v>
      </c>
      <c r="Y860" s="138" t="s">
        <v>24478</v>
      </c>
      <c r="Z860" s="138" t="s">
        <v>24479</v>
      </c>
      <c r="AA860" s="128" t="s">
        <v>24480</v>
      </c>
      <c r="AB860" s="134" t="s">
        <v>24481</v>
      </c>
      <c r="AC860" s="128" t="s">
        <v>24482</v>
      </c>
      <c r="AD860" s="415">
        <v>2.36875</v>
      </c>
      <c r="AE860" s="134" t="s">
        <v>24483</v>
      </c>
      <c r="AF860" s="379">
        <v>2.28125</v>
      </c>
      <c r="AG860" s="134" t="s">
        <v>24484</v>
      </c>
      <c r="AH860" s="128" t="s">
        <v>24485</v>
      </c>
      <c r="AI860" s="138" t="s">
        <v>24225</v>
      </c>
      <c r="AJ860" s="128" t="s">
        <v>24486</v>
      </c>
      <c r="AK860" s="474">
        <v>0.051041666666666666</v>
      </c>
      <c r="AL860" s="379">
        <v>2.104861111111111</v>
      </c>
      <c r="AM860" s="128" t="s">
        <v>24487</v>
      </c>
      <c r="AN860" s="134" t="s">
        <v>24488</v>
      </c>
      <c r="AO860" s="134" t="s">
        <v>24489</v>
      </c>
      <c r="AP860" s="416">
        <v>1.8486111111111112</v>
      </c>
      <c r="AQ860" s="416">
        <v>1.8388888888888888</v>
      </c>
      <c r="AR860" s="128" t="s">
        <v>24490</v>
      </c>
      <c r="AS860" s="379">
        <v>2.036111111111111</v>
      </c>
      <c r="AT860" s="134" t="s">
        <v>24491</v>
      </c>
      <c r="AU860" s="416">
        <v>2.45625</v>
      </c>
      <c r="AV860" s="128" t="s">
        <v>24492</v>
      </c>
      <c r="AW860" s="379">
        <v>2.191666666666667</v>
      </c>
      <c r="AX860" s="379">
        <v>1.9041666666666666</v>
      </c>
      <c r="AY860" s="416">
        <v>1.3097222222222222</v>
      </c>
      <c r="BA860" s="128" t="s">
        <v>7629</v>
      </c>
      <c r="BB860" s="134" t="s">
        <v>1055</v>
      </c>
      <c r="BC860" s="141" t="s">
        <v>3629</v>
      </c>
      <c r="BD860" s="128" t="s">
        <v>4400</v>
      </c>
      <c r="BE860" s="416">
        <v>1.9569444444444444</v>
      </c>
      <c r="BF860" s="141"/>
      <c r="BG860" s="141"/>
      <c r="BH860" s="141"/>
    </row>
    <row r="861">
      <c r="A861" s="122">
        <f t="shared" si="3"/>
        <v>0</v>
      </c>
      <c r="B861" s="122">
        <f t="shared" si="4"/>
        <v>0</v>
      </c>
      <c r="C861" s="122">
        <f t="shared" si="5"/>
        <v>0</v>
      </c>
      <c r="D861" s="122">
        <f t="shared" si="6"/>
        <v>0</v>
      </c>
      <c r="E861" s="122">
        <f t="shared" si="2"/>
        <v>349</v>
      </c>
      <c r="F861" s="135" t="s">
        <v>24493</v>
      </c>
      <c r="H861" s="135" t="s">
        <v>24494</v>
      </c>
      <c r="I861" s="135" t="s">
        <v>24495</v>
      </c>
      <c r="J861" s="135" t="s">
        <v>24496</v>
      </c>
      <c r="L861" s="175" t="s">
        <v>24497</v>
      </c>
      <c r="M861" s="175" t="s">
        <v>24498</v>
      </c>
      <c r="N861" s="123"/>
      <c r="O861" s="123" t="s">
        <v>24499</v>
      </c>
      <c r="P861" s="391">
        <v>1.9388888888888889</v>
      </c>
      <c r="Q861" s="391">
        <v>1.8625</v>
      </c>
      <c r="R861" s="391">
        <v>1.9534722222222223</v>
      </c>
      <c r="S861" s="391">
        <v>2.4270833333333335</v>
      </c>
      <c r="T861" s="391">
        <v>2.4819444444444443</v>
      </c>
      <c r="U861" s="391">
        <v>2.433333333333333</v>
      </c>
      <c r="V861" s="391">
        <v>2.433333333333333</v>
      </c>
      <c r="W861" s="391">
        <v>1.5298611111111111</v>
      </c>
      <c r="X861" s="503">
        <v>0.04181712962962963</v>
      </c>
      <c r="Y861" s="391">
        <v>2.4347222222222222</v>
      </c>
      <c r="Z861" s="391">
        <v>1.7138888888888888</v>
      </c>
      <c r="AA861" s="504">
        <v>0.04172453703703704</v>
      </c>
      <c r="AB861" s="379">
        <v>2.435416666666667</v>
      </c>
      <c r="AC861" s="416">
        <v>2.1951388888888888</v>
      </c>
      <c r="AD861" s="147" t="s">
        <v>24500</v>
      </c>
      <c r="AE861" s="474">
        <v>0.04353009259259259</v>
      </c>
      <c r="AF861" s="134" t="s">
        <v>24501</v>
      </c>
      <c r="AG861" s="379">
        <v>2.19375</v>
      </c>
      <c r="AH861" s="416">
        <v>2.438888888888889</v>
      </c>
      <c r="AI861" s="391">
        <v>2.4034722222222222</v>
      </c>
      <c r="AJ861" s="393">
        <v>1.8451388888888889</v>
      </c>
      <c r="AK861" s="134" t="s">
        <v>24502</v>
      </c>
      <c r="AL861" s="134" t="s">
        <v>24503</v>
      </c>
      <c r="AM861" s="140">
        <v>0.6208333333333333</v>
      </c>
      <c r="AN861" s="379">
        <v>1.2479166666666666</v>
      </c>
      <c r="AO861" s="379">
        <v>2.102777777777778</v>
      </c>
      <c r="AP861" s="128" t="s">
        <v>24504</v>
      </c>
      <c r="AQ861" s="128" t="s">
        <v>24505</v>
      </c>
      <c r="AR861" s="416">
        <v>2.2381944444444444</v>
      </c>
      <c r="AS861" s="134" t="s">
        <v>24506</v>
      </c>
      <c r="AT861" s="379">
        <v>2.2534722222222223</v>
      </c>
      <c r="AU861" s="128" t="s">
        <v>24507</v>
      </c>
      <c r="AV861" s="393">
        <v>1.99375</v>
      </c>
      <c r="AW861" s="134" t="s">
        <v>24508</v>
      </c>
      <c r="AX861" s="134" t="s">
        <v>24509</v>
      </c>
      <c r="AY861" s="128" t="s">
        <v>24510</v>
      </c>
      <c r="BA861" s="416">
        <v>1.6506944444444445</v>
      </c>
      <c r="BB861" s="379">
        <v>1.7048611111111112</v>
      </c>
      <c r="BC861" s="422">
        <v>1.8173611111111112</v>
      </c>
      <c r="BD861" s="140">
        <v>0.4041666666666667</v>
      </c>
      <c r="BE861" s="128" t="s">
        <v>24511</v>
      </c>
      <c r="BF861" s="422"/>
      <c r="BG861" s="422"/>
      <c r="BH861" s="422"/>
    </row>
    <row r="862">
      <c r="A862" s="122">
        <f t="shared" si="3"/>
        <v>0</v>
      </c>
      <c r="B862" s="122">
        <f t="shared" si="4"/>
        <v>0</v>
      </c>
      <c r="C862" s="122">
        <f t="shared" si="5"/>
        <v>0</v>
      </c>
      <c r="D862" s="122">
        <f t="shared" si="6"/>
        <v>0</v>
      </c>
      <c r="E862" s="122">
        <f t="shared" si="2"/>
        <v>633</v>
      </c>
      <c r="F862" s="135" t="s">
        <v>862</v>
      </c>
      <c r="H862" s="135" t="s">
        <v>24512</v>
      </c>
      <c r="I862" s="135" t="s">
        <v>24513</v>
      </c>
      <c r="J862" s="135" t="s">
        <v>24514</v>
      </c>
      <c r="L862" s="175" t="s">
        <v>615</v>
      </c>
      <c r="M862" s="175" t="s">
        <v>24515</v>
      </c>
      <c r="N862" s="123"/>
      <c r="O862" s="123" t="s">
        <v>24516</v>
      </c>
      <c r="P862" s="138" t="s">
        <v>24517</v>
      </c>
      <c r="Q862" s="138" t="s">
        <v>24518</v>
      </c>
      <c r="R862" s="138" t="s">
        <v>24519</v>
      </c>
      <c r="S862" s="138" t="s">
        <v>24520</v>
      </c>
      <c r="T862" s="138" t="s">
        <v>14982</v>
      </c>
      <c r="U862" s="138" t="s">
        <v>24521</v>
      </c>
      <c r="V862" s="138" t="s">
        <v>24521</v>
      </c>
      <c r="W862" s="138" t="s">
        <v>24522</v>
      </c>
      <c r="X862" s="138" t="s">
        <v>24523</v>
      </c>
      <c r="Y862" s="138" t="s">
        <v>24524</v>
      </c>
      <c r="Z862" s="138" t="s">
        <v>24525</v>
      </c>
      <c r="AA862" s="128" t="s">
        <v>24526</v>
      </c>
      <c r="AB862" s="134" t="s">
        <v>24527</v>
      </c>
      <c r="AC862" s="128" t="s">
        <v>24528</v>
      </c>
      <c r="AD862" s="415">
        <v>2.3743055555555554</v>
      </c>
      <c r="AE862" s="134" t="s">
        <v>24529</v>
      </c>
      <c r="AF862" s="379">
        <v>2.2875</v>
      </c>
      <c r="AG862" s="134" t="s">
        <v>24530</v>
      </c>
      <c r="AH862" s="128" t="s">
        <v>24531</v>
      </c>
      <c r="AI862" s="138" t="s">
        <v>24299</v>
      </c>
      <c r="AJ862" s="128" t="s">
        <v>24532</v>
      </c>
      <c r="AK862" s="474">
        <v>0.05112268518518519</v>
      </c>
      <c r="AL862" s="379">
        <v>2.1069444444444443</v>
      </c>
      <c r="AM862" s="128" t="s">
        <v>24533</v>
      </c>
      <c r="AN862" s="134" t="s">
        <v>24534</v>
      </c>
      <c r="AO862" s="134" t="s">
        <v>24535</v>
      </c>
      <c r="AP862" s="416">
        <v>1.8520833333333333</v>
      </c>
      <c r="AQ862" s="416">
        <v>1.8451388888888889</v>
      </c>
      <c r="AR862" s="128" t="s">
        <v>24536</v>
      </c>
      <c r="AS862" s="379">
        <v>2.0381944444444446</v>
      </c>
      <c r="AT862" s="134" t="s">
        <v>24537</v>
      </c>
      <c r="AU862" s="416">
        <v>2.459722222222222</v>
      </c>
      <c r="AV862" s="128" t="s">
        <v>24538</v>
      </c>
      <c r="AW862" s="379">
        <v>2.192361111111111</v>
      </c>
      <c r="AX862" s="379">
        <v>1.90625</v>
      </c>
      <c r="AY862" s="416">
        <v>1.31875</v>
      </c>
      <c r="BA862" s="128" t="s">
        <v>24539</v>
      </c>
      <c r="BB862" s="134" t="s">
        <v>24540</v>
      </c>
      <c r="BC862" s="141" t="s">
        <v>24541</v>
      </c>
      <c r="BD862" s="128" t="s">
        <v>4476</v>
      </c>
      <c r="BE862" s="416">
        <v>1.9625</v>
      </c>
      <c r="BF862" s="141"/>
      <c r="BG862" s="141"/>
      <c r="BH862" s="141"/>
    </row>
    <row r="863">
      <c r="A863" s="122">
        <f t="shared" si="3"/>
        <v>0</v>
      </c>
      <c r="B863" s="122">
        <f t="shared" si="4"/>
        <v>0</v>
      </c>
      <c r="C863" s="122">
        <f t="shared" si="5"/>
        <v>0</v>
      </c>
      <c r="D863" s="122">
        <f t="shared" si="6"/>
        <v>0</v>
      </c>
      <c r="E863" s="122">
        <f t="shared" si="2"/>
        <v>240</v>
      </c>
      <c r="F863" s="135">
        <v>287.0</v>
      </c>
      <c r="H863" s="135">
        <v>287.0</v>
      </c>
      <c r="I863" s="135">
        <v>287.0</v>
      </c>
      <c r="J863" s="135">
        <v>287.0</v>
      </c>
      <c r="L863" s="175" t="s">
        <v>24542</v>
      </c>
      <c r="M863" s="175" t="s">
        <v>24543</v>
      </c>
      <c r="N863" s="123"/>
      <c r="O863" s="123" t="s">
        <v>24544</v>
      </c>
      <c r="P863" s="391">
        <v>1.9409722222222223</v>
      </c>
      <c r="Q863" s="391">
        <v>1.8645833333333333</v>
      </c>
      <c r="R863" s="391">
        <v>1.9590277777777778</v>
      </c>
      <c r="S863" s="391">
        <v>2.4319444444444445</v>
      </c>
      <c r="T863" s="391">
        <v>2.484027777777778</v>
      </c>
      <c r="U863" s="391">
        <v>2.439583333333333</v>
      </c>
      <c r="V863" s="391">
        <v>2.439583333333333</v>
      </c>
      <c r="W863" s="391">
        <v>1.5402777777777779</v>
      </c>
      <c r="X863" s="503">
        <v>0.041840277777777775</v>
      </c>
      <c r="Y863" s="391">
        <v>2.4368055555555554</v>
      </c>
      <c r="Z863" s="391">
        <v>1.71875</v>
      </c>
      <c r="AA863" s="504">
        <v>0.041805555555555554</v>
      </c>
      <c r="AB863" s="379">
        <v>2.4409722222222223</v>
      </c>
      <c r="AC863" s="416">
        <v>2.202777777777778</v>
      </c>
      <c r="AD863" s="147" t="s">
        <v>24545</v>
      </c>
      <c r="AE863" s="474">
        <v>0.04363425925925926</v>
      </c>
      <c r="AF863" s="134" t="s">
        <v>24546</v>
      </c>
      <c r="AG863" s="379">
        <v>2.1993055555555556</v>
      </c>
      <c r="AH863" s="416">
        <v>2.448611111111111</v>
      </c>
      <c r="AI863" s="391">
        <v>2.4131944444444446</v>
      </c>
      <c r="AJ863" s="393">
        <v>1.8576388888888888</v>
      </c>
      <c r="AK863" s="134" t="s">
        <v>24547</v>
      </c>
      <c r="AL863" s="134" t="s">
        <v>24548</v>
      </c>
      <c r="AM863" s="140">
        <v>0.6319444444444444</v>
      </c>
      <c r="AN863" s="379">
        <v>1.2520833333333334</v>
      </c>
      <c r="AO863" s="379">
        <v>2.1083333333333334</v>
      </c>
      <c r="AP863" s="128" t="s">
        <v>24549</v>
      </c>
      <c r="AQ863" s="128" t="s">
        <v>24550</v>
      </c>
      <c r="AR863" s="416">
        <v>2.2465277777777777</v>
      </c>
      <c r="AS863" s="134" t="s">
        <v>24551</v>
      </c>
      <c r="AT863" s="379">
        <v>2.2604166666666665</v>
      </c>
      <c r="AU863" s="128" t="s">
        <v>24552</v>
      </c>
      <c r="AV863" s="393">
        <v>1.9944444444444445</v>
      </c>
      <c r="AW863" s="134" t="s">
        <v>24553</v>
      </c>
      <c r="AX863" s="134" t="s">
        <v>3926</v>
      </c>
      <c r="AY863" s="128" t="s">
        <v>24554</v>
      </c>
      <c r="BA863" s="416">
        <v>1.6520833333333333</v>
      </c>
      <c r="BB863" s="379">
        <v>1.70625</v>
      </c>
      <c r="BC863" s="422">
        <v>1.8194444444444444</v>
      </c>
      <c r="BD863" s="140">
        <v>0.41180555555555554</v>
      </c>
      <c r="BE863" s="128" t="s">
        <v>24555</v>
      </c>
      <c r="BF863" s="422"/>
      <c r="BG863" s="422"/>
      <c r="BH863" s="422"/>
    </row>
    <row r="864">
      <c r="A864" s="122">
        <f t="shared" si="3"/>
        <v>0</v>
      </c>
      <c r="B864" s="122">
        <f t="shared" si="4"/>
        <v>0</v>
      </c>
      <c r="C864" s="122">
        <f t="shared" si="5"/>
        <v>0</v>
      </c>
      <c r="D864" s="122">
        <f t="shared" si="6"/>
        <v>0</v>
      </c>
      <c r="E864" s="122">
        <f t="shared" si="2"/>
        <v>600</v>
      </c>
      <c r="F864" s="135" t="s">
        <v>24556</v>
      </c>
      <c r="H864" s="135" t="s">
        <v>24557</v>
      </c>
      <c r="I864" s="135" t="s">
        <v>24558</v>
      </c>
      <c r="J864" s="135" t="s">
        <v>24559</v>
      </c>
      <c r="L864" s="175" t="s">
        <v>661</v>
      </c>
      <c r="M864" s="175" t="s">
        <v>24560</v>
      </c>
      <c r="N864" s="123"/>
      <c r="O864" s="123" t="s">
        <v>661</v>
      </c>
      <c r="P864" s="138" t="s">
        <v>24561</v>
      </c>
      <c r="Q864" s="138" t="s">
        <v>24562</v>
      </c>
      <c r="R864" s="138" t="s">
        <v>24563</v>
      </c>
      <c r="S864" s="138" t="s">
        <v>24564</v>
      </c>
      <c r="T864" s="138" t="s">
        <v>24565</v>
      </c>
      <c r="U864" s="138" t="s">
        <v>24566</v>
      </c>
      <c r="V864" s="138" t="s">
        <v>24566</v>
      </c>
      <c r="W864" s="138" t="s">
        <v>24567</v>
      </c>
      <c r="X864" s="138" t="s">
        <v>24568</v>
      </c>
      <c r="Y864" s="138" t="s">
        <v>24569</v>
      </c>
      <c r="Z864" s="138" t="s">
        <v>24570</v>
      </c>
      <c r="AA864" s="128" t="s">
        <v>3413</v>
      </c>
      <c r="AB864" s="134" t="s">
        <v>24571</v>
      </c>
      <c r="AC864" s="128" t="s">
        <v>3413</v>
      </c>
      <c r="AD864" s="415">
        <v>2.3805555555555555</v>
      </c>
      <c r="AE864" s="134" t="s">
        <v>24572</v>
      </c>
      <c r="AF864" s="379">
        <v>2.2930555555555556</v>
      </c>
      <c r="AG864" s="134" t="s">
        <v>24573</v>
      </c>
      <c r="AH864" s="128" t="s">
        <v>24574</v>
      </c>
      <c r="AI864" s="138" t="s">
        <v>24353</v>
      </c>
      <c r="AJ864" s="128" t="s">
        <v>24575</v>
      </c>
      <c r="AK864" s="474">
        <v>0.05127314814814815</v>
      </c>
      <c r="AL864" s="379">
        <v>2.1118055555555557</v>
      </c>
      <c r="AM864" s="128" t="s">
        <v>24576</v>
      </c>
      <c r="AN864" s="134" t="s">
        <v>24577</v>
      </c>
      <c r="AO864" s="134" t="s">
        <v>24578</v>
      </c>
      <c r="AP864" s="416">
        <v>1.8583333333333334</v>
      </c>
      <c r="AQ864" s="416">
        <v>1.854861111111111</v>
      </c>
      <c r="AR864" s="128" t="s">
        <v>24580</v>
      </c>
      <c r="AS864" s="379">
        <v>2.045138888888889</v>
      </c>
      <c r="AT864" s="134" t="s">
        <v>24581</v>
      </c>
      <c r="AU864" s="416">
        <v>2.4659722222222222</v>
      </c>
      <c r="AV864" s="128" t="s">
        <v>24582</v>
      </c>
      <c r="AW864" s="379">
        <v>2.1993055555555556</v>
      </c>
      <c r="AX864" s="379">
        <v>1.9083333333333334</v>
      </c>
      <c r="AY864" s="416">
        <v>1.3243055555555556</v>
      </c>
      <c r="BA864" s="128" t="s">
        <v>24583</v>
      </c>
      <c r="BB864" s="134" t="s">
        <v>24585</v>
      </c>
      <c r="BC864" s="141" t="s">
        <v>24586</v>
      </c>
      <c r="BD864" s="128" t="s">
        <v>4541</v>
      </c>
      <c r="BE864" s="416">
        <v>1.9645833333333333</v>
      </c>
      <c r="BF864" s="141"/>
      <c r="BG864" s="141"/>
      <c r="BH864" s="141"/>
    </row>
    <row r="865">
      <c r="A865" s="122">
        <f t="shared" si="3"/>
        <v>0</v>
      </c>
      <c r="B865" s="122">
        <f t="shared" si="4"/>
        <v>0</v>
      </c>
      <c r="C865" s="122">
        <f t="shared" si="5"/>
        <v>0</v>
      </c>
      <c r="D865" s="122">
        <f t="shared" si="6"/>
        <v>0</v>
      </c>
      <c r="E865" s="122">
        <f t="shared" si="2"/>
        <v>412</v>
      </c>
      <c r="F865" s="135" t="s">
        <v>24587</v>
      </c>
      <c r="H865" s="135" t="s">
        <v>24588</v>
      </c>
      <c r="I865" s="135" t="s">
        <v>24589</v>
      </c>
      <c r="J865" s="135" t="s">
        <v>24590</v>
      </c>
      <c r="L865" s="175" t="s">
        <v>24591</v>
      </c>
      <c r="M865" s="175" t="s">
        <v>24592</v>
      </c>
      <c r="N865" s="123"/>
      <c r="O865" s="123" t="s">
        <v>24593</v>
      </c>
      <c r="P865" s="391">
        <v>1.9534722222222223</v>
      </c>
      <c r="Q865" s="391">
        <v>1.8708333333333333</v>
      </c>
      <c r="R865" s="391">
        <v>1.9597222222222221</v>
      </c>
      <c r="S865" s="391">
        <v>2.4402777777777778</v>
      </c>
      <c r="T865" s="391">
        <v>2.484722222222222</v>
      </c>
      <c r="U865" s="391">
        <v>2.4430555555555555</v>
      </c>
      <c r="V865" s="391">
        <v>2.4430555555555555</v>
      </c>
      <c r="W865" s="391">
        <v>1.5458333333333334</v>
      </c>
      <c r="X865" s="503">
        <v>0.0419212962962963</v>
      </c>
      <c r="Y865" s="391">
        <v>2.4451388888888888</v>
      </c>
      <c r="Z865" s="391">
        <v>1.7340277777777777</v>
      </c>
      <c r="AA865" s="504">
        <v>0.0419212962962963</v>
      </c>
      <c r="AB865" s="379">
        <v>2.4444444444444446</v>
      </c>
      <c r="AC865" s="416">
        <v>2.207638888888889</v>
      </c>
      <c r="AD865" s="147" t="s">
        <v>24594</v>
      </c>
      <c r="AE865" s="474">
        <v>0.04372685185185185</v>
      </c>
      <c r="AF865" s="134" t="s">
        <v>24595</v>
      </c>
      <c r="AG865" s="379">
        <v>2.204861111111111</v>
      </c>
      <c r="AH865" s="416">
        <v>2.452777777777778</v>
      </c>
      <c r="AI865" s="391">
        <v>2.417361111111111</v>
      </c>
      <c r="AJ865" s="393">
        <v>1.8618055555555555</v>
      </c>
      <c r="AK865" s="134" t="s">
        <v>24596</v>
      </c>
      <c r="AL865" s="134" t="s">
        <v>24598</v>
      </c>
      <c r="AM865" s="140">
        <v>0.6340277777777777</v>
      </c>
      <c r="AN865" s="379">
        <v>1.2583333333333333</v>
      </c>
      <c r="AO865" s="379">
        <v>2.1104166666666666</v>
      </c>
      <c r="AP865" s="128" t="s">
        <v>24600</v>
      </c>
      <c r="AQ865" s="128" t="s">
        <v>24601</v>
      </c>
      <c r="AR865" s="416">
        <v>2.2534722222222223</v>
      </c>
      <c r="AS865" s="134" t="s">
        <v>24602</v>
      </c>
      <c r="AT865" s="379">
        <v>2.26875</v>
      </c>
      <c r="AU865" s="128" t="s">
        <v>24603</v>
      </c>
      <c r="AV865" s="393">
        <v>1.9951388888888888</v>
      </c>
      <c r="AW865" s="134" t="s">
        <v>24604</v>
      </c>
      <c r="AX865" s="134" t="s">
        <v>24605</v>
      </c>
      <c r="AY865" s="128" t="s">
        <v>24606</v>
      </c>
      <c r="BA865" s="416">
        <v>1.6555555555555554</v>
      </c>
      <c r="BB865" s="379">
        <v>1.7090277777777778</v>
      </c>
      <c r="BC865" s="422">
        <v>1.8215277777777779</v>
      </c>
      <c r="BD865" s="140">
        <v>0.4236111111111111</v>
      </c>
      <c r="BE865" s="128" t="s">
        <v>24607</v>
      </c>
      <c r="BF865" s="422"/>
      <c r="BG865" s="422"/>
      <c r="BH865" s="422"/>
    </row>
    <row r="866">
      <c r="A866" s="122">
        <f t="shared" si="3"/>
        <v>0</v>
      </c>
      <c r="B866" s="122">
        <f t="shared" si="4"/>
        <v>0</v>
      </c>
      <c r="C866" s="122">
        <f t="shared" si="5"/>
        <v>0</v>
      </c>
      <c r="D866" s="122">
        <f t="shared" si="6"/>
        <v>0</v>
      </c>
      <c r="E866" s="122">
        <f t="shared" si="2"/>
        <v>710</v>
      </c>
      <c r="F866" s="135">
        <v>288.0</v>
      </c>
      <c r="H866" s="135">
        <v>288.0</v>
      </c>
      <c r="I866" s="135">
        <v>288.0</v>
      </c>
      <c r="J866" s="135">
        <v>288.0</v>
      </c>
      <c r="L866" s="175" t="s">
        <v>615</v>
      </c>
      <c r="M866" s="175" t="s">
        <v>24608</v>
      </c>
      <c r="N866" s="123"/>
      <c r="O866" s="123" t="s">
        <v>615</v>
      </c>
      <c r="P866" s="138" t="s">
        <v>24609</v>
      </c>
      <c r="Q866" s="138" t="s">
        <v>24610</v>
      </c>
      <c r="R866" s="138" t="s">
        <v>24611</v>
      </c>
      <c r="S866" s="138" t="s">
        <v>24612</v>
      </c>
      <c r="T866" s="138" t="s">
        <v>24613</v>
      </c>
      <c r="U866" s="138" t="s">
        <v>24614</v>
      </c>
      <c r="V866" s="138" t="s">
        <v>24614</v>
      </c>
      <c r="W866" s="138" t="s">
        <v>24615</v>
      </c>
      <c r="X866" s="138" t="s">
        <v>24616</v>
      </c>
      <c r="Y866" s="138" t="s">
        <v>24617</v>
      </c>
      <c r="Z866" s="138" t="s">
        <v>24618</v>
      </c>
      <c r="AA866" s="128" t="s">
        <v>24619</v>
      </c>
      <c r="AB866" s="134" t="s">
        <v>24620</v>
      </c>
      <c r="AC866" s="128" t="s">
        <v>24621</v>
      </c>
      <c r="AD866" s="415">
        <v>2.3847222222222224</v>
      </c>
      <c r="AE866" s="134" t="s">
        <v>24622</v>
      </c>
      <c r="AF866" s="379">
        <v>2.2958333333333334</v>
      </c>
      <c r="AG866" s="134" t="s">
        <v>24623</v>
      </c>
      <c r="AH866" s="128" t="s">
        <v>24624</v>
      </c>
      <c r="AI866" s="138" t="s">
        <v>24400</v>
      </c>
      <c r="AJ866" s="128" t="s">
        <v>24625</v>
      </c>
      <c r="AK866" s="474">
        <v>0.05130787037037037</v>
      </c>
      <c r="AL866" s="379">
        <v>2.115972222222222</v>
      </c>
      <c r="AM866" s="128" t="s">
        <v>653</v>
      </c>
      <c r="AN866" s="134" t="s">
        <v>24626</v>
      </c>
      <c r="AO866" s="134" t="s">
        <v>24627</v>
      </c>
      <c r="AP866" s="416">
        <v>1.8666666666666667</v>
      </c>
      <c r="AQ866" s="416">
        <v>1.8590277777777777</v>
      </c>
      <c r="AR866" s="128" t="s">
        <v>24628</v>
      </c>
      <c r="AS866" s="379">
        <v>2.047222222222222</v>
      </c>
      <c r="AT866" s="134" t="s">
        <v>24629</v>
      </c>
      <c r="AU866" s="416">
        <v>2.4694444444444446</v>
      </c>
      <c r="AV866" s="128" t="s">
        <v>24630</v>
      </c>
      <c r="AW866" s="379">
        <v>2.207638888888889</v>
      </c>
      <c r="AX866" s="379">
        <v>1.9111111111111112</v>
      </c>
      <c r="AY866" s="416">
        <v>1.3284722222222223</v>
      </c>
      <c r="BA866" s="128" t="s">
        <v>24631</v>
      </c>
      <c r="BB866" s="134" t="s">
        <v>24632</v>
      </c>
      <c r="BC866" s="141" t="s">
        <v>24633</v>
      </c>
      <c r="BD866" s="128" t="s">
        <v>4374</v>
      </c>
      <c r="BE866" s="416">
        <v>1.9666666666666666</v>
      </c>
      <c r="BF866" s="141"/>
      <c r="BG866" s="141"/>
      <c r="BH866" s="141"/>
    </row>
    <row r="867">
      <c r="A867" s="122">
        <f t="shared" si="3"/>
        <v>0</v>
      </c>
      <c r="B867" s="122">
        <f t="shared" si="4"/>
        <v>0</v>
      </c>
      <c r="C867" s="122">
        <f t="shared" si="5"/>
        <v>0</v>
      </c>
      <c r="D867" s="122">
        <f t="shared" si="6"/>
        <v>0</v>
      </c>
      <c r="E867" s="122">
        <f t="shared" si="2"/>
        <v>236</v>
      </c>
      <c r="F867" s="135" t="s">
        <v>24634</v>
      </c>
      <c r="H867" s="135" t="s">
        <v>24635</v>
      </c>
      <c r="I867" s="135" t="s">
        <v>24636</v>
      </c>
      <c r="J867" s="135" t="s">
        <v>24637</v>
      </c>
      <c r="L867" s="175" t="s">
        <v>24638</v>
      </c>
      <c r="M867" s="175" t="s">
        <v>24639</v>
      </c>
      <c r="N867" s="123"/>
      <c r="O867" s="123" t="s">
        <v>24640</v>
      </c>
      <c r="P867" s="391">
        <v>1.9625</v>
      </c>
      <c r="Q867" s="391">
        <v>1.875</v>
      </c>
      <c r="R867" s="391">
        <v>1.96875</v>
      </c>
      <c r="S867" s="391">
        <v>2.4444444444444446</v>
      </c>
      <c r="T867" s="391">
        <v>2.488888888888889</v>
      </c>
      <c r="U867" s="391">
        <v>2.451388888888889</v>
      </c>
      <c r="V867" s="391">
        <v>2.451388888888889</v>
      </c>
      <c r="W867" s="391">
        <v>1.5493055555555555</v>
      </c>
      <c r="X867" s="503">
        <v>0.04216435185185185</v>
      </c>
      <c r="Y867" s="391">
        <v>2.451388888888889</v>
      </c>
      <c r="Z867" s="391">
        <v>1.7430555555555556</v>
      </c>
      <c r="AA867" s="504">
        <v>0.0419212962962963</v>
      </c>
      <c r="AB867" s="379">
        <v>2.4506944444444443</v>
      </c>
      <c r="AC867" s="416">
        <v>2.207638888888889</v>
      </c>
      <c r="AD867" s="147" t="s">
        <v>24641</v>
      </c>
      <c r="AE867" s="474">
        <v>0.043819444444444446</v>
      </c>
      <c r="AF867" s="134" t="s">
        <v>24642</v>
      </c>
      <c r="AG867" s="379">
        <v>2.2090277777777776</v>
      </c>
      <c r="AH867" s="416">
        <v>2.4541666666666666</v>
      </c>
      <c r="AI867" s="391">
        <v>2.420138888888889</v>
      </c>
      <c r="AJ867" s="393">
        <v>1.8694444444444445</v>
      </c>
      <c r="AK867" s="134" t="s">
        <v>24643</v>
      </c>
      <c r="AL867" s="134" t="s">
        <v>24644</v>
      </c>
      <c r="AM867" s="140">
        <v>0.6375</v>
      </c>
      <c r="AN867" s="379">
        <v>1.2618055555555556</v>
      </c>
      <c r="AO867" s="379">
        <v>2.1166666666666667</v>
      </c>
      <c r="AP867" s="128" t="s">
        <v>24645</v>
      </c>
      <c r="AQ867" s="128" t="s">
        <v>24646</v>
      </c>
      <c r="AR867" s="416">
        <v>2.2645833333333334</v>
      </c>
      <c r="AS867" s="134" t="s">
        <v>24647</v>
      </c>
      <c r="AT867" s="379">
        <v>2.2715277777777776</v>
      </c>
      <c r="AU867" s="128" t="s">
        <v>24648</v>
      </c>
      <c r="AV867" s="393">
        <v>1.9965277777777777</v>
      </c>
      <c r="AW867" s="134" t="s">
        <v>24649</v>
      </c>
      <c r="AX867" s="134" t="s">
        <v>24650</v>
      </c>
      <c r="AY867" s="128" t="s">
        <v>24651</v>
      </c>
      <c r="BA867" s="416">
        <v>1.6701388888888888</v>
      </c>
      <c r="BB867" s="379">
        <v>1.7138888888888888</v>
      </c>
      <c r="BC867" s="422">
        <v>1.825</v>
      </c>
      <c r="BD867" s="140">
        <v>0.42986111111111114</v>
      </c>
      <c r="BE867" s="128" t="s">
        <v>24652</v>
      </c>
      <c r="BF867" s="422"/>
      <c r="BG867" s="422"/>
      <c r="BH867" s="422"/>
    </row>
    <row r="868">
      <c r="A868" s="122">
        <f t="shared" si="3"/>
        <v>0</v>
      </c>
      <c r="B868" s="122">
        <f t="shared" si="4"/>
        <v>0</v>
      </c>
      <c r="C868" s="122">
        <f t="shared" si="5"/>
        <v>0</v>
      </c>
      <c r="D868" s="122">
        <f t="shared" si="6"/>
        <v>0</v>
      </c>
      <c r="E868" s="122">
        <f t="shared" si="2"/>
        <v>661</v>
      </c>
      <c r="F868" s="135" t="s">
        <v>24653</v>
      </c>
      <c r="H868" s="135" t="s">
        <v>1055</v>
      </c>
      <c r="I868" s="135" t="s">
        <v>24654</v>
      </c>
      <c r="J868" s="135" t="s">
        <v>24655</v>
      </c>
      <c r="L868" s="175" t="s">
        <v>24656</v>
      </c>
      <c r="M868" s="175" t="s">
        <v>615</v>
      </c>
      <c r="N868" s="123"/>
      <c r="O868" s="123" t="s">
        <v>24657</v>
      </c>
      <c r="P868" s="138" t="s">
        <v>24658</v>
      </c>
      <c r="Q868" s="138" t="s">
        <v>24659</v>
      </c>
      <c r="R868" s="138" t="s">
        <v>24660</v>
      </c>
      <c r="S868" s="138" t="s">
        <v>24661</v>
      </c>
      <c r="T868" s="138" t="s">
        <v>24662</v>
      </c>
      <c r="U868" s="138" t="s">
        <v>24663</v>
      </c>
      <c r="V868" s="138" t="s">
        <v>24663</v>
      </c>
      <c r="W868" s="138" t="s">
        <v>24664</v>
      </c>
      <c r="X868" s="138" t="s">
        <v>1345</v>
      </c>
      <c r="Y868" s="138" t="s">
        <v>24665</v>
      </c>
      <c r="Z868" s="138" t="s">
        <v>24666</v>
      </c>
      <c r="AA868" s="128" t="s">
        <v>24667</v>
      </c>
      <c r="AB868" s="134" t="s">
        <v>24668</v>
      </c>
      <c r="AC868" s="128" t="s">
        <v>24669</v>
      </c>
      <c r="AD868" s="415">
        <v>2.390277777777778</v>
      </c>
      <c r="AE868" s="134" t="s">
        <v>24670</v>
      </c>
      <c r="AF868" s="379">
        <v>2.3055555555555554</v>
      </c>
      <c r="AG868" s="134" t="s">
        <v>24671</v>
      </c>
      <c r="AH868" s="128" t="s">
        <v>24672</v>
      </c>
      <c r="AI868" s="138" t="s">
        <v>24442</v>
      </c>
      <c r="AJ868" s="401">
        <v>1.8791666666666667</v>
      </c>
      <c r="AK868" s="474">
        <v>0.05150462962962963</v>
      </c>
      <c r="AL868" s="379">
        <v>2.120833333333333</v>
      </c>
      <c r="AM868" s="128" t="s">
        <v>24673</v>
      </c>
      <c r="AN868" s="134" t="s">
        <v>24674</v>
      </c>
      <c r="AO868" s="134" t="s">
        <v>24675</v>
      </c>
      <c r="AP868" s="416">
        <v>1.8805555555555555</v>
      </c>
      <c r="AQ868" s="416">
        <v>1.8645833333333333</v>
      </c>
      <c r="AR868" s="128" t="s">
        <v>24676</v>
      </c>
      <c r="AS868" s="379">
        <v>2.0527777777777776</v>
      </c>
      <c r="AT868" s="134" t="s">
        <v>24677</v>
      </c>
      <c r="AU868" s="416">
        <v>2.470833333333333</v>
      </c>
      <c r="AV868" s="128" t="s">
        <v>24678</v>
      </c>
      <c r="AW868" s="379">
        <v>2.217361111111111</v>
      </c>
      <c r="AX868" s="379">
        <v>1.9208333333333334</v>
      </c>
      <c r="AY868" s="416">
        <v>1.336111111111111</v>
      </c>
      <c r="BA868" s="128" t="s">
        <v>24679</v>
      </c>
      <c r="BB868" s="134" t="s">
        <v>24680</v>
      </c>
      <c r="BC868" s="141" t="s">
        <v>24681</v>
      </c>
      <c r="BD868" s="128" t="s">
        <v>4709</v>
      </c>
      <c r="BE868" s="416">
        <v>1.9701388888888889</v>
      </c>
      <c r="BF868" s="141"/>
      <c r="BG868" s="141"/>
      <c r="BH868" s="141"/>
    </row>
    <row r="869">
      <c r="A869" s="122">
        <f t="shared" si="3"/>
        <v>0</v>
      </c>
      <c r="B869" s="122">
        <f t="shared" si="4"/>
        <v>0</v>
      </c>
      <c r="C869" s="122">
        <f t="shared" si="5"/>
        <v>0</v>
      </c>
      <c r="D869" s="122">
        <f t="shared" si="6"/>
        <v>0</v>
      </c>
      <c r="E869" s="122">
        <f t="shared" si="2"/>
        <v>279</v>
      </c>
      <c r="F869" s="135">
        <v>289.0</v>
      </c>
      <c r="H869" s="135">
        <v>289.0</v>
      </c>
      <c r="I869" s="135">
        <v>289.0</v>
      </c>
      <c r="J869" s="135">
        <v>289.0</v>
      </c>
      <c r="L869" s="175" t="s">
        <v>24682</v>
      </c>
      <c r="M869" s="175" t="s">
        <v>24683</v>
      </c>
      <c r="N869" s="160"/>
      <c r="O869" s="160"/>
      <c r="P869" s="391">
        <v>1.9756944444444444</v>
      </c>
      <c r="Q869" s="391">
        <v>1.8819444444444444</v>
      </c>
      <c r="R869" s="391">
        <v>1.9708333333333334</v>
      </c>
      <c r="S869" s="391">
        <v>2.4506944444444443</v>
      </c>
      <c r="T869" s="391">
        <v>2.4944444444444445</v>
      </c>
      <c r="U869" s="391">
        <v>2.4583333333333335</v>
      </c>
      <c r="V869" s="391">
        <v>2.4583333333333335</v>
      </c>
      <c r="W869" s="391">
        <v>1.5590277777777777</v>
      </c>
      <c r="X869" s="503">
        <v>0.04221064814814815</v>
      </c>
      <c r="Y869" s="391">
        <v>2.45625</v>
      </c>
      <c r="Z869" s="391">
        <v>1.7479166666666666</v>
      </c>
      <c r="AA869" s="504">
        <v>0.04206018518518519</v>
      </c>
      <c r="AB869" s="379">
        <v>2.454861111111111</v>
      </c>
      <c r="AC869" s="416">
        <v>2.213888888888889</v>
      </c>
      <c r="AD869" s="147" t="s">
        <v>24684</v>
      </c>
      <c r="AE869" s="474">
        <v>0.04390046296296296</v>
      </c>
      <c r="AF869" s="134" t="s">
        <v>24685</v>
      </c>
      <c r="AG869" s="379">
        <v>2.2159722222222222</v>
      </c>
      <c r="AH869" s="416">
        <v>2.4604166666666667</v>
      </c>
      <c r="AI869" s="391">
        <v>2.4368055555555554</v>
      </c>
      <c r="AJ869" s="128" t="s">
        <v>24686</v>
      </c>
      <c r="AK869" s="134" t="s">
        <v>24687</v>
      </c>
      <c r="AL869" s="134" t="s">
        <v>24688</v>
      </c>
      <c r="AM869" s="140">
        <v>0.6388888888888888</v>
      </c>
      <c r="AN869" s="379">
        <v>1.2645833333333334</v>
      </c>
      <c r="AO869" s="379">
        <v>2.1194444444444445</v>
      </c>
      <c r="AP869" s="128" t="s">
        <v>24689</v>
      </c>
      <c r="AQ869" s="128" t="s">
        <v>24690</v>
      </c>
      <c r="AR869" s="416">
        <v>2.275</v>
      </c>
      <c r="AS869" s="134" t="s">
        <v>24691</v>
      </c>
      <c r="AT869" s="379">
        <v>2.279861111111111</v>
      </c>
      <c r="AU869" s="128" t="s">
        <v>24692</v>
      </c>
      <c r="AV869" s="393">
        <v>2.011111111111111</v>
      </c>
      <c r="AW869" s="134" t="s">
        <v>24693</v>
      </c>
      <c r="AX869" s="134" t="s">
        <v>24694</v>
      </c>
      <c r="AY869" s="128" t="s">
        <v>24695</v>
      </c>
      <c r="BA869" s="416">
        <v>1.6770833333333333</v>
      </c>
      <c r="BB869" s="379">
        <v>1.7152777777777777</v>
      </c>
      <c r="BC869" s="422">
        <v>1.8305555555555555</v>
      </c>
      <c r="BD869" s="140">
        <v>0.4305555555555556</v>
      </c>
      <c r="BE869" s="128" t="s">
        <v>24696</v>
      </c>
      <c r="BF869" s="422"/>
      <c r="BG869" s="422"/>
      <c r="BH869" s="422"/>
    </row>
    <row r="870">
      <c r="A870" s="122">
        <f t="shared" si="3"/>
        <v>0</v>
      </c>
      <c r="B870" s="122">
        <f t="shared" si="4"/>
        <v>0</v>
      </c>
      <c r="C870" s="122">
        <f t="shared" si="5"/>
        <v>0</v>
      </c>
      <c r="D870" s="122">
        <f t="shared" si="6"/>
        <v>0</v>
      </c>
      <c r="E870" s="122">
        <f t="shared" si="2"/>
        <v>646</v>
      </c>
      <c r="F870" s="135" t="s">
        <v>24697</v>
      </c>
      <c r="H870" s="135" t="s">
        <v>24698</v>
      </c>
      <c r="I870" s="135" t="s">
        <v>24699</v>
      </c>
      <c r="J870" s="135" t="s">
        <v>24700</v>
      </c>
      <c r="L870" s="175" t="s">
        <v>24701</v>
      </c>
      <c r="M870" s="175" t="s">
        <v>24702</v>
      </c>
      <c r="N870" s="160"/>
      <c r="O870" s="160"/>
      <c r="P870" s="138" t="s">
        <v>24703</v>
      </c>
      <c r="Q870" s="138" t="s">
        <v>24704</v>
      </c>
      <c r="R870" s="138" t="s">
        <v>24705</v>
      </c>
      <c r="S870" s="138" t="s">
        <v>24706</v>
      </c>
      <c r="T870" s="138" t="s">
        <v>24707</v>
      </c>
      <c r="U870" s="138" t="s">
        <v>24708</v>
      </c>
      <c r="V870" s="138" t="s">
        <v>24708</v>
      </c>
      <c r="W870" s="138" t="s">
        <v>24709</v>
      </c>
      <c r="X870" s="138" t="s">
        <v>24710</v>
      </c>
      <c r="Y870" s="138" t="s">
        <v>24711</v>
      </c>
      <c r="Z870" s="138" t="s">
        <v>24712</v>
      </c>
      <c r="AA870" s="128" t="s">
        <v>24713</v>
      </c>
      <c r="AB870" s="134" t="s">
        <v>24714</v>
      </c>
      <c r="AC870" s="128" t="s">
        <v>24715</v>
      </c>
      <c r="AD870" s="415">
        <v>2.395138888888889</v>
      </c>
      <c r="AE870" s="134" t="s">
        <v>24716</v>
      </c>
      <c r="AF870" s="379">
        <v>2.3152777777777778</v>
      </c>
      <c r="AG870" s="134" t="s">
        <v>24717</v>
      </c>
      <c r="AH870" s="128" t="s">
        <v>24718</v>
      </c>
      <c r="AI870" s="138" t="s">
        <v>24485</v>
      </c>
      <c r="AJ870" s="393">
        <v>1.882638888888889</v>
      </c>
      <c r="AK870" s="474">
        <v>0.0515625</v>
      </c>
      <c r="AL870" s="379">
        <v>2.125</v>
      </c>
      <c r="AM870" s="128" t="s">
        <v>24719</v>
      </c>
      <c r="AN870" s="134" t="s">
        <v>24720</v>
      </c>
      <c r="AO870" s="134" t="s">
        <v>24721</v>
      </c>
      <c r="AP870" s="416">
        <v>1.8840277777777779</v>
      </c>
      <c r="AQ870" s="416">
        <v>1.86875</v>
      </c>
      <c r="AR870" s="128" t="s">
        <v>24722</v>
      </c>
      <c r="AS870" s="379">
        <v>2.0555555555555554</v>
      </c>
      <c r="AT870" s="134" t="s">
        <v>24723</v>
      </c>
      <c r="AU870" s="416">
        <v>2.473611111111111</v>
      </c>
      <c r="AV870" s="128" t="s">
        <v>24724</v>
      </c>
      <c r="AW870" s="379">
        <v>2.2270833333333333</v>
      </c>
      <c r="AX870" s="379">
        <v>1.9229166666666666</v>
      </c>
      <c r="AY870" s="416">
        <v>1.3430555555555554</v>
      </c>
      <c r="BA870" s="128" t="s">
        <v>24725</v>
      </c>
      <c r="BB870" s="134" t="s">
        <v>24726</v>
      </c>
      <c r="BC870" s="141" t="s">
        <v>24727</v>
      </c>
      <c r="BD870" s="128" t="s">
        <v>4794</v>
      </c>
      <c r="BE870" s="416">
        <v>1.9722222222222223</v>
      </c>
      <c r="BF870" s="141"/>
      <c r="BG870" s="141"/>
      <c r="BH870" s="141"/>
    </row>
    <row r="871">
      <c r="A871" s="122">
        <f t="shared" si="3"/>
        <v>0</v>
      </c>
      <c r="B871" s="122">
        <f t="shared" si="4"/>
        <v>0</v>
      </c>
      <c r="C871" s="122">
        <f t="shared" si="5"/>
        <v>0</v>
      </c>
      <c r="D871" s="122">
        <f t="shared" si="6"/>
        <v>0</v>
      </c>
      <c r="E871" s="122">
        <f t="shared" si="2"/>
        <v>335</v>
      </c>
      <c r="F871" s="135" t="s">
        <v>24728</v>
      </c>
      <c r="H871" s="135" t="s">
        <v>24729</v>
      </c>
      <c r="I871" s="135" t="s">
        <v>24730</v>
      </c>
      <c r="J871" s="135" t="s">
        <v>24731</v>
      </c>
      <c r="L871" s="175" t="s">
        <v>24732</v>
      </c>
      <c r="M871" s="175" t="s">
        <v>24733</v>
      </c>
      <c r="N871" s="160"/>
      <c r="O871" s="160"/>
      <c r="P871" s="391">
        <v>1.9805555555555556</v>
      </c>
      <c r="Q871" s="391">
        <v>1.8888888888888888</v>
      </c>
      <c r="R871" s="391">
        <v>1.9743055555555555</v>
      </c>
      <c r="S871" s="391">
        <v>2.4618055555555554</v>
      </c>
      <c r="T871" s="503">
        <v>0.041666666666666664</v>
      </c>
      <c r="U871" s="391">
        <v>2.467361111111111</v>
      </c>
      <c r="V871" s="391">
        <v>2.467361111111111</v>
      </c>
      <c r="W871" s="391">
        <v>1.5645833333333334</v>
      </c>
      <c r="X871" s="503">
        <v>0.0422337962962963</v>
      </c>
      <c r="Y871" s="391">
        <v>2.4618055555555554</v>
      </c>
      <c r="Z871" s="391">
        <v>1.757638888888889</v>
      </c>
      <c r="AA871" s="504">
        <v>0.04216435185185185</v>
      </c>
      <c r="AB871" s="379">
        <v>2.4611111111111112</v>
      </c>
      <c r="AC871" s="416">
        <v>2.216666666666667</v>
      </c>
      <c r="AD871" s="147" t="s">
        <v>24734</v>
      </c>
      <c r="AE871" s="474">
        <v>0.04394675925925926</v>
      </c>
      <c r="AF871" s="134" t="s">
        <v>24735</v>
      </c>
      <c r="AG871" s="379">
        <v>2.2215277777777778</v>
      </c>
      <c r="AH871" s="416">
        <v>2.4625</v>
      </c>
      <c r="AI871" s="391">
        <v>2.438888888888889</v>
      </c>
      <c r="AJ871" s="128" t="s">
        <v>24736</v>
      </c>
      <c r="AK871" s="134" t="s">
        <v>24737</v>
      </c>
      <c r="AL871" s="134" t="s">
        <v>24738</v>
      </c>
      <c r="AM871" s="140">
        <v>0.6409722222222223</v>
      </c>
      <c r="AN871" s="379">
        <v>1.2729166666666667</v>
      </c>
      <c r="AO871" s="379">
        <v>2.1222222222222222</v>
      </c>
      <c r="AP871" s="128" t="s">
        <v>24739</v>
      </c>
      <c r="AQ871" s="128" t="s">
        <v>24740</v>
      </c>
      <c r="AR871" s="416">
        <v>2.283333333333333</v>
      </c>
      <c r="AS871" s="134" t="s">
        <v>24741</v>
      </c>
      <c r="AT871" s="379">
        <v>2.285416666666667</v>
      </c>
      <c r="AU871" s="128" t="s">
        <v>24742</v>
      </c>
      <c r="AV871" s="393">
        <v>2.0125</v>
      </c>
      <c r="AW871" s="134" t="s">
        <v>24743</v>
      </c>
      <c r="AX871" s="134" t="s">
        <v>24744</v>
      </c>
      <c r="AY871" s="128" t="s">
        <v>24745</v>
      </c>
      <c r="BA871" s="416">
        <v>1.6861111111111111</v>
      </c>
      <c r="BB871" s="379">
        <v>1.7208333333333334</v>
      </c>
      <c r="BC871" s="422">
        <v>1.8368055555555556</v>
      </c>
      <c r="BD871" s="140">
        <v>0.43333333333333335</v>
      </c>
      <c r="BE871" s="128" t="s">
        <v>24746</v>
      </c>
      <c r="BF871" s="422"/>
      <c r="BG871" s="422"/>
      <c r="BH871" s="422"/>
    </row>
    <row r="872">
      <c r="A872" s="122">
        <f t="shared" si="3"/>
        <v>0</v>
      </c>
      <c r="B872" s="122">
        <f t="shared" si="4"/>
        <v>0</v>
      </c>
      <c r="C872" s="122">
        <f t="shared" si="5"/>
        <v>0</v>
      </c>
      <c r="D872" s="122">
        <f t="shared" si="6"/>
        <v>0</v>
      </c>
      <c r="E872" s="122">
        <f t="shared" si="2"/>
        <v>362</v>
      </c>
      <c r="F872" s="135">
        <v>290.0</v>
      </c>
      <c r="H872" s="135">
        <v>290.0</v>
      </c>
      <c r="I872" s="135">
        <v>290.0</v>
      </c>
      <c r="J872" s="135">
        <v>290.0</v>
      </c>
      <c r="L872" s="175" t="s">
        <v>661</v>
      </c>
      <c r="M872" s="175" t="s">
        <v>24747</v>
      </c>
      <c r="N872" s="160"/>
      <c r="O872" s="160"/>
      <c r="P872" s="138" t="s">
        <v>24748</v>
      </c>
      <c r="Q872" s="138" t="s">
        <v>7311</v>
      </c>
      <c r="R872" s="138" t="s">
        <v>24749</v>
      </c>
      <c r="S872" s="138" t="s">
        <v>24750</v>
      </c>
      <c r="T872" s="138" t="s">
        <v>24751</v>
      </c>
      <c r="U872" s="138" t="s">
        <v>24752</v>
      </c>
      <c r="V872" s="138" t="s">
        <v>24752</v>
      </c>
      <c r="W872" s="138" t="s">
        <v>24753</v>
      </c>
      <c r="X872" s="138" t="s">
        <v>24754</v>
      </c>
      <c r="Y872" s="138" t="s">
        <v>24755</v>
      </c>
      <c r="Z872" s="138" t="s">
        <v>24756</v>
      </c>
      <c r="AA872" s="128" t="s">
        <v>24757</v>
      </c>
      <c r="AB872" s="134" t="s">
        <v>24758</v>
      </c>
      <c r="AC872" s="128" t="s">
        <v>24759</v>
      </c>
      <c r="AD872" s="415">
        <v>2.3993055555555554</v>
      </c>
      <c r="AE872" s="134" t="s">
        <v>24760</v>
      </c>
      <c r="AF872" s="379">
        <v>2.3201388888888888</v>
      </c>
      <c r="AG872" s="134" t="s">
        <v>24761</v>
      </c>
      <c r="AH872" s="128" t="s">
        <v>24762</v>
      </c>
      <c r="AI872" s="138" t="s">
        <v>24531</v>
      </c>
      <c r="AJ872" s="393">
        <v>1.8902777777777777</v>
      </c>
      <c r="AK872" s="474">
        <v>0.0516087962962963</v>
      </c>
      <c r="AL872" s="379">
        <v>2.129166666666667</v>
      </c>
      <c r="AM872" s="128" t="s">
        <v>653</v>
      </c>
      <c r="AN872" s="134" t="s">
        <v>24763</v>
      </c>
      <c r="AO872" s="134" t="s">
        <v>24764</v>
      </c>
      <c r="AP872" s="416">
        <v>1.8875</v>
      </c>
      <c r="AQ872" s="416">
        <v>1.8694444444444445</v>
      </c>
      <c r="AR872" s="128" t="s">
        <v>24765</v>
      </c>
      <c r="AS872" s="379">
        <v>2.05625</v>
      </c>
      <c r="AT872" s="134" t="s">
        <v>1880</v>
      </c>
      <c r="AU872" s="416">
        <v>2.4784722222222224</v>
      </c>
      <c r="AV872" s="128" t="s">
        <v>24766</v>
      </c>
      <c r="AW872" s="379">
        <v>2.229861111111111</v>
      </c>
      <c r="AX872" s="379">
        <v>1.9284722222222221</v>
      </c>
      <c r="AY872" s="416">
        <v>1.35</v>
      </c>
      <c r="BA872" s="128" t="s">
        <v>24767</v>
      </c>
      <c r="BB872" s="134" t="s">
        <v>24768</v>
      </c>
      <c r="BC872" s="141" t="s">
        <v>24769</v>
      </c>
      <c r="BD872" s="128" t="s">
        <v>4880</v>
      </c>
      <c r="BE872" s="416">
        <v>1.9819444444444445</v>
      </c>
      <c r="BF872" s="141"/>
      <c r="BG872" s="141"/>
      <c r="BH872" s="141"/>
    </row>
    <row r="873">
      <c r="A873" s="122">
        <f t="shared" si="3"/>
        <v>0</v>
      </c>
      <c r="B873" s="122">
        <f t="shared" si="4"/>
        <v>0</v>
      </c>
      <c r="C873" s="122">
        <f t="shared" si="5"/>
        <v>0</v>
      </c>
      <c r="D873" s="122">
        <f t="shared" si="6"/>
        <v>0</v>
      </c>
      <c r="E873" s="122">
        <f t="shared" si="2"/>
        <v>355</v>
      </c>
      <c r="F873" s="135" t="s">
        <v>24770</v>
      </c>
      <c r="H873" s="135" t="s">
        <v>24771</v>
      </c>
      <c r="I873" s="135" t="s">
        <v>24772</v>
      </c>
      <c r="J873" s="135" t="s">
        <v>24773</v>
      </c>
      <c r="L873" s="175" t="s">
        <v>24774</v>
      </c>
      <c r="M873" s="175" t="s">
        <v>615</v>
      </c>
      <c r="N873" s="160"/>
      <c r="O873" s="160"/>
      <c r="P873" s="391">
        <v>1.9861111111111112</v>
      </c>
      <c r="Q873" s="391">
        <v>1.8902777777777777</v>
      </c>
      <c r="R873" s="391">
        <v>1.9756944444444444</v>
      </c>
      <c r="S873" s="391">
        <v>2.4625</v>
      </c>
      <c r="T873" s="503">
        <v>0.04178240740740741</v>
      </c>
      <c r="U873" s="391">
        <v>2.475</v>
      </c>
      <c r="V873" s="391">
        <v>2.475</v>
      </c>
      <c r="W873" s="391">
        <v>1.5715277777777779</v>
      </c>
      <c r="X873" s="503">
        <v>0.04236111111111111</v>
      </c>
      <c r="Y873" s="391">
        <v>2.4631944444444445</v>
      </c>
      <c r="Z873" s="391">
        <v>1.7631944444444445</v>
      </c>
      <c r="AA873" s="504">
        <v>0.04228009259259259</v>
      </c>
      <c r="AB873" s="379">
        <v>2.466666666666667</v>
      </c>
      <c r="AC873" s="416">
        <v>2.220833333333333</v>
      </c>
      <c r="AD873" s="147" t="s">
        <v>24775</v>
      </c>
      <c r="AE873" s="474">
        <v>0.04402777777777778</v>
      </c>
      <c r="AF873" s="134" t="s">
        <v>24776</v>
      </c>
      <c r="AG873" s="379">
        <v>2.2256944444444446</v>
      </c>
      <c r="AH873" s="416">
        <v>2.475</v>
      </c>
      <c r="AI873" s="391">
        <v>2.448611111111111</v>
      </c>
      <c r="AJ873" s="128" t="s">
        <v>24777</v>
      </c>
      <c r="AK873" s="134" t="s">
        <v>24778</v>
      </c>
      <c r="AL873" s="134" t="s">
        <v>24779</v>
      </c>
      <c r="AM873" s="140">
        <v>0.6458333333333334</v>
      </c>
      <c r="AN873" s="379">
        <v>1.2805555555555554</v>
      </c>
      <c r="AO873" s="379">
        <v>2.126388888888889</v>
      </c>
      <c r="AP873" s="128" t="s">
        <v>24780</v>
      </c>
      <c r="AQ873" s="128" t="s">
        <v>24781</v>
      </c>
      <c r="AR873" s="416">
        <v>2.3006944444444444</v>
      </c>
      <c r="AS873" s="134" t="s">
        <v>24782</v>
      </c>
      <c r="AT873" s="379">
        <v>2.2958333333333334</v>
      </c>
      <c r="AU873" s="128" t="s">
        <v>24783</v>
      </c>
      <c r="AV873" s="393">
        <v>2.0145833333333334</v>
      </c>
      <c r="AW873" s="134" t="s">
        <v>24784</v>
      </c>
      <c r="AX873" s="134" t="s">
        <v>24785</v>
      </c>
      <c r="AY873" s="128" t="s">
        <v>24786</v>
      </c>
      <c r="BA873" s="416">
        <v>1.6888888888888889</v>
      </c>
      <c r="BB873" s="379">
        <v>1.7229166666666667</v>
      </c>
      <c r="BC873" s="422">
        <v>1.8430555555555554</v>
      </c>
      <c r="BD873" s="140">
        <v>0.4395833333333333</v>
      </c>
      <c r="BE873" s="128" t="s">
        <v>24787</v>
      </c>
      <c r="BF873" s="422"/>
      <c r="BG873" s="422"/>
      <c r="BH873" s="422"/>
    </row>
    <row r="874">
      <c r="A874" s="122">
        <f t="shared" si="3"/>
        <v>0</v>
      </c>
      <c r="B874" s="122">
        <f t="shared" si="4"/>
        <v>0</v>
      </c>
      <c r="C874" s="122">
        <f t="shared" si="5"/>
        <v>0</v>
      </c>
      <c r="D874" s="122">
        <f t="shared" si="6"/>
        <v>0</v>
      </c>
      <c r="E874" s="122">
        <f t="shared" si="2"/>
        <v>688</v>
      </c>
      <c r="F874" s="135" t="s">
        <v>24788</v>
      </c>
      <c r="H874" s="135" t="s">
        <v>24789</v>
      </c>
      <c r="I874" s="135" t="s">
        <v>24790</v>
      </c>
      <c r="J874" s="135" t="s">
        <v>24791</v>
      </c>
      <c r="L874" s="175" t="s">
        <v>24792</v>
      </c>
      <c r="M874" s="175" t="s">
        <v>24793</v>
      </c>
      <c r="N874" s="160"/>
      <c r="O874" s="160"/>
      <c r="P874" s="138" t="s">
        <v>24794</v>
      </c>
      <c r="Q874" s="138" t="s">
        <v>876</v>
      </c>
      <c r="R874" s="138" t="s">
        <v>24795</v>
      </c>
      <c r="S874" s="138" t="s">
        <v>24796</v>
      </c>
      <c r="T874" s="138" t="s">
        <v>24797</v>
      </c>
      <c r="U874" s="138" t="s">
        <v>24798</v>
      </c>
      <c r="V874" s="138" t="s">
        <v>24798</v>
      </c>
      <c r="W874" s="138" t="s">
        <v>24799</v>
      </c>
      <c r="X874" s="138" t="s">
        <v>24800</v>
      </c>
      <c r="Y874" s="138" t="s">
        <v>24801</v>
      </c>
      <c r="Z874" s="138" t="s">
        <v>24802</v>
      </c>
      <c r="AA874" s="128" t="s">
        <v>24803</v>
      </c>
      <c r="AB874" s="379">
        <v>2.4743055555555555</v>
      </c>
      <c r="AC874" s="128" t="s">
        <v>24804</v>
      </c>
      <c r="AD874" s="415">
        <v>2.408333333333333</v>
      </c>
      <c r="AE874" s="134" t="s">
        <v>24806</v>
      </c>
      <c r="AF874" s="379">
        <v>2.3243055555555556</v>
      </c>
      <c r="AG874" s="134" t="s">
        <v>24807</v>
      </c>
      <c r="AH874" s="128" t="s">
        <v>24809</v>
      </c>
      <c r="AI874" s="138" t="s">
        <v>24574</v>
      </c>
      <c r="AJ874" s="393">
        <v>1.89375</v>
      </c>
      <c r="AK874" s="474">
        <v>0.05167824074074074</v>
      </c>
      <c r="AL874" s="379">
        <v>2.1326388888888888</v>
      </c>
      <c r="AM874" s="128" t="s">
        <v>24811</v>
      </c>
      <c r="AN874" s="134" t="s">
        <v>24812</v>
      </c>
      <c r="AO874" s="134" t="s">
        <v>24813</v>
      </c>
      <c r="AP874" s="416">
        <v>1.8958333333333333</v>
      </c>
      <c r="AQ874" s="416">
        <v>1.8729166666666666</v>
      </c>
      <c r="AR874" s="128" t="s">
        <v>24814</v>
      </c>
      <c r="AS874" s="379">
        <v>2.0590277777777777</v>
      </c>
      <c r="AT874" s="134" t="s">
        <v>24815</v>
      </c>
      <c r="AU874" s="416">
        <v>2.4854166666666666</v>
      </c>
      <c r="AV874" s="128" t="s">
        <v>24816</v>
      </c>
      <c r="AW874" s="379">
        <v>2.234722222222222</v>
      </c>
      <c r="AX874" s="379">
        <v>1.9319444444444445</v>
      </c>
      <c r="AY874" s="416">
        <v>1.351388888888889</v>
      </c>
      <c r="BA874" s="128" t="s">
        <v>24817</v>
      </c>
      <c r="BB874" s="134" t="s">
        <v>24818</v>
      </c>
      <c r="BC874" s="141" t="s">
        <v>24819</v>
      </c>
      <c r="BD874" s="128" t="s">
        <v>4969</v>
      </c>
      <c r="BE874" s="416">
        <v>1.9861111111111112</v>
      </c>
      <c r="BF874" s="141"/>
      <c r="BG874" s="141"/>
      <c r="BH874" s="141"/>
    </row>
    <row r="875">
      <c r="A875" s="122">
        <f t="shared" si="3"/>
        <v>0</v>
      </c>
      <c r="B875" s="122">
        <f t="shared" si="4"/>
        <v>0</v>
      </c>
      <c r="C875" s="122">
        <f t="shared" si="5"/>
        <v>0</v>
      </c>
      <c r="D875" s="122">
        <f t="shared" si="6"/>
        <v>0</v>
      </c>
      <c r="E875" s="122">
        <f t="shared" si="2"/>
        <v>268</v>
      </c>
      <c r="F875" s="135">
        <v>291.0</v>
      </c>
      <c r="H875" s="135">
        <v>291.0</v>
      </c>
      <c r="I875" s="135">
        <v>291.0</v>
      </c>
      <c r="J875" s="135">
        <v>291.0</v>
      </c>
      <c r="L875" s="175" t="s">
        <v>24820</v>
      </c>
      <c r="M875" s="175" t="s">
        <v>1196</v>
      </c>
      <c r="N875" s="160"/>
      <c r="O875" s="160"/>
      <c r="P875" s="391">
        <v>1.9868055555555555</v>
      </c>
      <c r="Q875" s="391">
        <v>1.8923611111111112</v>
      </c>
      <c r="R875" s="391">
        <v>1.979861111111111</v>
      </c>
      <c r="S875" s="391">
        <v>2.4631944444444445</v>
      </c>
      <c r="T875" s="503">
        <v>0.0418287037037037</v>
      </c>
      <c r="U875" s="391">
        <v>2.4770833333333333</v>
      </c>
      <c r="V875" s="391">
        <v>2.4770833333333333</v>
      </c>
      <c r="W875" s="391">
        <v>1.5743055555555556</v>
      </c>
      <c r="X875" s="503">
        <v>0.0424537037037037</v>
      </c>
      <c r="Y875" s="391">
        <v>2.4694444444444446</v>
      </c>
      <c r="Z875" s="391">
        <v>1.76875</v>
      </c>
      <c r="AA875" s="504">
        <v>0.04240740740740741</v>
      </c>
      <c r="AB875" s="134" t="s">
        <v>24823</v>
      </c>
      <c r="AC875" s="416">
        <v>2.2243055555555555</v>
      </c>
      <c r="AD875" s="147" t="s">
        <v>24824</v>
      </c>
      <c r="AE875" s="474">
        <v>0.0441087962962963</v>
      </c>
      <c r="AF875" s="134" t="s">
        <v>24826</v>
      </c>
      <c r="AG875" s="379">
        <v>2.2305555555555556</v>
      </c>
      <c r="AH875" s="416">
        <v>2.4805555555555556</v>
      </c>
      <c r="AI875" s="391">
        <v>2.452777777777778</v>
      </c>
      <c r="AJ875" s="128" t="s">
        <v>24827</v>
      </c>
      <c r="AK875" s="134" t="s">
        <v>1116</v>
      </c>
      <c r="AL875" s="134" t="s">
        <v>24828</v>
      </c>
      <c r="AM875" s="140">
        <v>0.6472222222222223</v>
      </c>
      <c r="AN875" s="379">
        <v>1.2902777777777779</v>
      </c>
      <c r="AO875" s="379">
        <v>2.1326388888888888</v>
      </c>
      <c r="AP875" s="128" t="s">
        <v>24829</v>
      </c>
      <c r="AQ875" s="128" t="s">
        <v>24830</v>
      </c>
      <c r="AR875" s="416">
        <v>2.3118055555555554</v>
      </c>
      <c r="AS875" s="134" t="s">
        <v>24831</v>
      </c>
      <c r="AT875" s="379">
        <v>2.297222222222222</v>
      </c>
      <c r="AU875" s="128" t="s">
        <v>24832</v>
      </c>
      <c r="AV875" s="393">
        <v>2.0166666666666666</v>
      </c>
      <c r="AW875" s="134" t="s">
        <v>24833</v>
      </c>
      <c r="AX875" s="134" t="s">
        <v>24834</v>
      </c>
      <c r="AY875" s="128" t="s">
        <v>24835</v>
      </c>
      <c r="BA875" s="416">
        <v>1.6930555555555555</v>
      </c>
      <c r="BB875" s="379">
        <v>1.725</v>
      </c>
      <c r="BC875" s="422">
        <v>1.8465277777777778</v>
      </c>
      <c r="BD875" s="140">
        <v>0.44375</v>
      </c>
      <c r="BE875" s="128" t="s">
        <v>24836</v>
      </c>
      <c r="BF875" s="422"/>
      <c r="BG875" s="422"/>
      <c r="BH875" s="422"/>
    </row>
    <row r="876">
      <c r="A876" s="122">
        <f t="shared" si="3"/>
        <v>0</v>
      </c>
      <c r="B876" s="122">
        <f t="shared" si="4"/>
        <v>0</v>
      </c>
      <c r="C876" s="122">
        <f t="shared" si="5"/>
        <v>0</v>
      </c>
      <c r="D876" s="122">
        <f t="shared" si="6"/>
        <v>0</v>
      </c>
      <c r="E876" s="122">
        <f t="shared" si="2"/>
        <v>595</v>
      </c>
      <c r="F876" s="135" t="s">
        <v>24837</v>
      </c>
      <c r="H876" s="135" t="s">
        <v>24838</v>
      </c>
      <c r="I876" s="135" t="s">
        <v>24839</v>
      </c>
      <c r="J876" s="135" t="s">
        <v>24840</v>
      </c>
      <c r="L876" s="175" t="s">
        <v>24841</v>
      </c>
      <c r="M876" s="175" t="s">
        <v>24842</v>
      </c>
      <c r="N876" s="160"/>
      <c r="O876" s="160"/>
      <c r="P876" s="138" t="s">
        <v>24843</v>
      </c>
      <c r="Q876" s="138" t="s">
        <v>24844</v>
      </c>
      <c r="R876" s="138" t="s">
        <v>24845</v>
      </c>
      <c r="S876" s="138" t="s">
        <v>24846</v>
      </c>
      <c r="T876" s="138" t="s">
        <v>1538</v>
      </c>
      <c r="U876" s="138" t="s">
        <v>24847</v>
      </c>
      <c r="V876" s="138" t="s">
        <v>24847</v>
      </c>
      <c r="W876" s="138" t="s">
        <v>24848</v>
      </c>
      <c r="X876" s="138" t="s">
        <v>24849</v>
      </c>
      <c r="Y876" s="138" t="s">
        <v>24850</v>
      </c>
      <c r="Z876" s="138" t="s">
        <v>24851</v>
      </c>
      <c r="AA876" s="128" t="s">
        <v>24852</v>
      </c>
      <c r="AB876" s="379">
        <v>2.477777777777778</v>
      </c>
      <c r="AC876" s="128" t="s">
        <v>24853</v>
      </c>
      <c r="AD876" s="415">
        <v>2.4125</v>
      </c>
      <c r="AE876" s="134" t="s">
        <v>24854</v>
      </c>
      <c r="AF876" s="379">
        <v>2.328472222222222</v>
      </c>
      <c r="AG876" s="134" t="s">
        <v>24855</v>
      </c>
      <c r="AH876" s="128" t="s">
        <v>24856</v>
      </c>
      <c r="AI876" s="138" t="s">
        <v>24624</v>
      </c>
      <c r="AJ876" s="393">
        <v>1.8958333333333333</v>
      </c>
      <c r="AK876" s="474">
        <v>0.05195601851851852</v>
      </c>
      <c r="AL876" s="379">
        <v>2.138888888888889</v>
      </c>
      <c r="AM876" s="128" t="s">
        <v>24857</v>
      </c>
      <c r="AN876" s="134" t="s">
        <v>24858</v>
      </c>
      <c r="AO876" s="134" t="s">
        <v>24859</v>
      </c>
      <c r="AP876" s="416">
        <v>1.9048611111111111</v>
      </c>
      <c r="AQ876" s="416">
        <v>1.8736111111111111</v>
      </c>
      <c r="AR876" s="128" t="s">
        <v>24860</v>
      </c>
      <c r="AS876" s="379">
        <v>2.064583333333333</v>
      </c>
      <c r="AT876" s="134" t="s">
        <v>24861</v>
      </c>
      <c r="AU876" s="416">
        <v>2.4930555555555554</v>
      </c>
      <c r="AV876" s="128" t="s">
        <v>4696</v>
      </c>
      <c r="AW876" s="379">
        <v>2.2381944444444444</v>
      </c>
      <c r="AX876" s="379">
        <v>1.9375</v>
      </c>
      <c r="AY876" s="416">
        <v>1.3583333333333334</v>
      </c>
      <c r="BA876" s="128" t="s">
        <v>24862</v>
      </c>
      <c r="BB876" s="134" t="s">
        <v>24863</v>
      </c>
      <c r="BC876" s="141" t="s">
        <v>24864</v>
      </c>
      <c r="BD876" s="128" t="s">
        <v>5051</v>
      </c>
      <c r="BE876" s="416">
        <v>1.9909722222222221</v>
      </c>
      <c r="BF876" s="141"/>
      <c r="BG876" s="141"/>
      <c r="BH876" s="141"/>
    </row>
    <row r="877">
      <c r="A877" s="122">
        <f t="shared" si="3"/>
        <v>0</v>
      </c>
      <c r="B877" s="122">
        <f t="shared" si="4"/>
        <v>0</v>
      </c>
      <c r="C877" s="122">
        <f t="shared" si="5"/>
        <v>0</v>
      </c>
      <c r="D877" s="122">
        <f t="shared" si="6"/>
        <v>0</v>
      </c>
      <c r="E877" s="122">
        <f t="shared" si="2"/>
        <v>380</v>
      </c>
      <c r="F877" s="135" t="s">
        <v>24865</v>
      </c>
      <c r="H877" s="135" t="s">
        <v>24866</v>
      </c>
      <c r="I877" s="135" t="s">
        <v>24867</v>
      </c>
      <c r="J877" s="135" t="s">
        <v>24868</v>
      </c>
      <c r="L877" s="175" t="s">
        <v>615</v>
      </c>
      <c r="M877" s="175" t="s">
        <v>24869</v>
      </c>
      <c r="N877" s="160"/>
      <c r="O877" s="160"/>
      <c r="P877" s="391">
        <v>1.9902777777777778</v>
      </c>
      <c r="Q877" s="391">
        <v>1.8930555555555555</v>
      </c>
      <c r="R877" s="391">
        <v>1.9916666666666667</v>
      </c>
      <c r="S877" s="391">
        <v>2.4652777777777777</v>
      </c>
      <c r="T877" s="503">
        <v>0.041875</v>
      </c>
      <c r="U877" s="391">
        <v>2.4895833333333335</v>
      </c>
      <c r="V877" s="391">
        <v>2.4895833333333335</v>
      </c>
      <c r="W877" s="391">
        <v>1.5791666666666666</v>
      </c>
      <c r="X877" s="503">
        <v>0.04261574074074074</v>
      </c>
      <c r="Y877" s="391">
        <v>2.4743055555555555</v>
      </c>
      <c r="Z877" s="391">
        <v>1.7756944444444445</v>
      </c>
      <c r="AA877" s="504">
        <v>0.042465277777777775</v>
      </c>
      <c r="AB877" s="134" t="s">
        <v>24870</v>
      </c>
      <c r="AC877" s="416">
        <v>2.2305555555555556</v>
      </c>
      <c r="AD877" s="147" t="s">
        <v>24871</v>
      </c>
      <c r="AE877" s="474">
        <v>0.04417824074074074</v>
      </c>
      <c r="AF877" s="134" t="s">
        <v>24872</v>
      </c>
      <c r="AG877" s="379">
        <v>2.2375</v>
      </c>
      <c r="AH877" s="416">
        <v>2.490972222222222</v>
      </c>
      <c r="AI877" s="391">
        <v>2.4541666666666666</v>
      </c>
      <c r="AJ877" s="128" t="s">
        <v>24873</v>
      </c>
      <c r="AK877" s="134" t="s">
        <v>24874</v>
      </c>
      <c r="AL877" s="134" t="s">
        <v>24875</v>
      </c>
      <c r="AM877" s="140">
        <v>0.6527777777777778</v>
      </c>
      <c r="AN877" s="379">
        <v>1.2979166666666666</v>
      </c>
      <c r="AO877" s="379">
        <v>2.140277777777778</v>
      </c>
      <c r="AP877" s="128" t="s">
        <v>24876</v>
      </c>
      <c r="AQ877" s="128" t="s">
        <v>24877</v>
      </c>
      <c r="AR877" s="416">
        <v>2.3180555555555555</v>
      </c>
      <c r="AS877" s="134" t="s">
        <v>24878</v>
      </c>
      <c r="AT877" s="379">
        <v>2.3020833333333335</v>
      </c>
      <c r="AU877" s="128" t="s">
        <v>24879</v>
      </c>
      <c r="AV877" s="393">
        <v>2.0180555555555557</v>
      </c>
      <c r="AW877" s="134" t="s">
        <v>24880</v>
      </c>
      <c r="AX877" s="134" t="s">
        <v>24881</v>
      </c>
      <c r="AY877" s="128" t="s">
        <v>24882</v>
      </c>
      <c r="BA877" s="416">
        <v>1.6972222222222222</v>
      </c>
      <c r="BB877" s="379">
        <v>1.7291666666666667</v>
      </c>
      <c r="BC877" s="422">
        <v>1.8493055555555555</v>
      </c>
      <c r="BD877" s="140">
        <v>0.44930555555555557</v>
      </c>
      <c r="BE877" s="128" t="s">
        <v>24885</v>
      </c>
      <c r="BF877" s="422"/>
      <c r="BG877" s="422"/>
      <c r="BH877" s="422"/>
    </row>
    <row r="878">
      <c r="A878" s="122">
        <f t="shared" si="3"/>
        <v>0</v>
      </c>
      <c r="B878" s="122">
        <f t="shared" si="4"/>
        <v>0</v>
      </c>
      <c r="C878" s="122">
        <f t="shared" si="5"/>
        <v>0</v>
      </c>
      <c r="D878" s="122">
        <f t="shared" si="6"/>
        <v>0</v>
      </c>
      <c r="E878" s="122">
        <f t="shared" si="2"/>
        <v>407</v>
      </c>
      <c r="F878" s="135">
        <v>292.0</v>
      </c>
      <c r="H878" s="135">
        <v>292.0</v>
      </c>
      <c r="I878" s="135">
        <v>292.0</v>
      </c>
      <c r="J878" s="135">
        <v>292.0</v>
      </c>
      <c r="L878" s="175" t="s">
        <v>24889</v>
      </c>
      <c r="M878" s="175" t="s">
        <v>24890</v>
      </c>
      <c r="N878" s="160"/>
      <c r="O878" s="160"/>
      <c r="P878" s="138" t="s">
        <v>24891</v>
      </c>
      <c r="Q878" s="138" t="s">
        <v>3413</v>
      </c>
      <c r="R878" s="138" t="s">
        <v>24892</v>
      </c>
      <c r="S878" s="138" t="s">
        <v>24893</v>
      </c>
      <c r="T878" s="138" t="s">
        <v>24894</v>
      </c>
      <c r="U878" s="138" t="s">
        <v>24895</v>
      </c>
      <c r="V878" s="138" t="s">
        <v>24895</v>
      </c>
      <c r="W878" s="138" t="s">
        <v>24896</v>
      </c>
      <c r="X878" s="138" t="s">
        <v>24897</v>
      </c>
      <c r="Y878" s="138" t="s">
        <v>24898</v>
      </c>
      <c r="Z878" s="138" t="s">
        <v>24899</v>
      </c>
      <c r="AA878" s="128" t="s">
        <v>24900</v>
      </c>
      <c r="AB878" s="379">
        <v>2.4833333333333334</v>
      </c>
      <c r="AC878" s="128" t="s">
        <v>24901</v>
      </c>
      <c r="AD878" s="415">
        <v>2.417361111111111</v>
      </c>
      <c r="AE878" s="134" t="s">
        <v>24902</v>
      </c>
      <c r="AF878" s="379">
        <v>2.332638888888889</v>
      </c>
      <c r="AG878" s="134" t="s">
        <v>24903</v>
      </c>
      <c r="AH878" s="128" t="s">
        <v>24904</v>
      </c>
      <c r="AI878" s="138" t="s">
        <v>24672</v>
      </c>
      <c r="AJ878" s="393">
        <v>1.9006944444444445</v>
      </c>
      <c r="AK878" s="474">
        <v>0.05202546296296296</v>
      </c>
      <c r="AL878" s="379">
        <v>2.142361111111111</v>
      </c>
      <c r="AM878" s="128" t="s">
        <v>24905</v>
      </c>
      <c r="AN878" s="134" t="s">
        <v>24906</v>
      </c>
      <c r="AO878" s="134" t="s">
        <v>24907</v>
      </c>
      <c r="AP878" s="416">
        <v>1.9125</v>
      </c>
      <c r="AQ878" s="416">
        <v>1.8756944444444446</v>
      </c>
      <c r="AR878" s="128" t="s">
        <v>24908</v>
      </c>
      <c r="AS878" s="379">
        <v>2.0680555555555555</v>
      </c>
      <c r="AT878" s="134" t="s">
        <v>24909</v>
      </c>
      <c r="AU878" s="505">
        <v>0.04168981481481481</v>
      </c>
      <c r="AV878" s="128" t="s">
        <v>24910</v>
      </c>
      <c r="AW878" s="379">
        <v>2.245138888888889</v>
      </c>
      <c r="AX878" s="379">
        <v>1.9409722222222223</v>
      </c>
      <c r="AY878" s="416">
        <v>1.3659722222222221</v>
      </c>
      <c r="BA878" s="128" t="s">
        <v>24911</v>
      </c>
      <c r="BB878" s="134" t="s">
        <v>24912</v>
      </c>
      <c r="BC878" s="141" t="s">
        <v>24913</v>
      </c>
      <c r="BD878" s="128" t="s">
        <v>5131</v>
      </c>
      <c r="BE878" s="416">
        <v>1.9951388888888888</v>
      </c>
      <c r="BF878" s="141"/>
      <c r="BG878" s="141"/>
      <c r="BH878" s="141"/>
    </row>
    <row r="879">
      <c r="A879" s="122">
        <f t="shared" si="3"/>
        <v>0</v>
      </c>
      <c r="B879" s="122">
        <f t="shared" si="4"/>
        <v>0</v>
      </c>
      <c r="C879" s="122">
        <f t="shared" si="5"/>
        <v>0</v>
      </c>
      <c r="D879" s="122">
        <f t="shared" si="6"/>
        <v>0</v>
      </c>
      <c r="E879" s="122">
        <f t="shared" si="2"/>
        <v>336</v>
      </c>
      <c r="F879" s="135" t="s">
        <v>24914</v>
      </c>
      <c r="H879" s="135" t="s">
        <v>24915</v>
      </c>
      <c r="I879" s="135" t="s">
        <v>24916</v>
      </c>
      <c r="J879" s="135" t="s">
        <v>24918</v>
      </c>
      <c r="L879" s="175" t="s">
        <v>24919</v>
      </c>
      <c r="M879" s="175" t="s">
        <v>615</v>
      </c>
      <c r="N879" s="160"/>
      <c r="O879" s="160"/>
      <c r="P879" s="391">
        <v>1.9951388888888888</v>
      </c>
      <c r="Q879" s="391">
        <v>1.9034722222222222</v>
      </c>
      <c r="R879" s="391">
        <v>1.9972222222222222</v>
      </c>
      <c r="S879" s="391">
        <v>2.4756944444444446</v>
      </c>
      <c r="T879" s="503">
        <v>0.04189814814814815</v>
      </c>
      <c r="U879" s="391">
        <v>2.4965277777777777</v>
      </c>
      <c r="V879" s="391">
        <v>2.4965277777777777</v>
      </c>
      <c r="W879" s="391">
        <v>1.58125</v>
      </c>
      <c r="X879" s="503">
        <v>0.04269675925925926</v>
      </c>
      <c r="Y879" s="391">
        <v>2.4819444444444443</v>
      </c>
      <c r="Z879" s="391">
        <v>1.7840277777777778</v>
      </c>
      <c r="AA879" s="504">
        <v>0.04258101851851852</v>
      </c>
      <c r="AB879" s="134" t="s">
        <v>24923</v>
      </c>
      <c r="AC879" s="416">
        <v>2.2354166666666666</v>
      </c>
      <c r="AD879" s="147" t="s">
        <v>24925</v>
      </c>
      <c r="AE879" s="474">
        <v>0.044270833333333336</v>
      </c>
      <c r="AF879" s="134" t="s">
        <v>24926</v>
      </c>
      <c r="AG879" s="379">
        <v>2.240972222222222</v>
      </c>
      <c r="AH879" s="416">
        <v>2.498611111111111</v>
      </c>
      <c r="AI879" s="391">
        <v>2.4604166666666667</v>
      </c>
      <c r="AJ879" s="401">
        <v>1.9041666666666666</v>
      </c>
      <c r="AK879" s="134" t="s">
        <v>24927</v>
      </c>
      <c r="AL879" s="134" t="s">
        <v>24928</v>
      </c>
      <c r="AM879" s="140">
        <v>0.65625</v>
      </c>
      <c r="AN879" s="379">
        <v>1.3083333333333333</v>
      </c>
      <c r="AO879" s="379">
        <v>2.1486111111111112</v>
      </c>
      <c r="AP879" s="128" t="s">
        <v>24929</v>
      </c>
      <c r="AQ879" s="128" t="s">
        <v>655</v>
      </c>
      <c r="AR879" s="416">
        <v>2.327777777777778</v>
      </c>
      <c r="AS879" s="134" t="s">
        <v>24930</v>
      </c>
      <c r="AT879" s="379">
        <v>2.310416666666667</v>
      </c>
      <c r="AU879" s="128" t="s">
        <v>24931</v>
      </c>
      <c r="AV879" s="393">
        <v>2.0215277777777776</v>
      </c>
      <c r="AW879" s="134" t="s">
        <v>24932</v>
      </c>
      <c r="AX879" s="134" t="s">
        <v>24933</v>
      </c>
      <c r="AY879" s="128" t="s">
        <v>24934</v>
      </c>
      <c r="BA879" s="416">
        <v>1.7</v>
      </c>
      <c r="BB879" s="379">
        <v>1.7319444444444445</v>
      </c>
      <c r="BC879" s="422">
        <v>1.8527777777777779</v>
      </c>
      <c r="BD879" s="140">
        <v>0.45</v>
      </c>
      <c r="BE879" s="128" t="s">
        <v>24935</v>
      </c>
      <c r="BF879" s="422"/>
      <c r="BG879" s="422"/>
      <c r="BH879" s="422"/>
    </row>
    <row r="880">
      <c r="A880" s="122">
        <f t="shared" si="3"/>
        <v>0</v>
      </c>
      <c r="B880" s="122">
        <f t="shared" si="4"/>
        <v>0</v>
      </c>
      <c r="C880" s="122">
        <f t="shared" si="5"/>
        <v>0</v>
      </c>
      <c r="D880" s="122">
        <f t="shared" si="6"/>
        <v>0</v>
      </c>
      <c r="E880" s="122">
        <f t="shared" si="2"/>
        <v>599</v>
      </c>
      <c r="F880" s="135" t="s">
        <v>12215</v>
      </c>
      <c r="H880" s="135" t="s">
        <v>24937</v>
      </c>
      <c r="I880" s="135" t="s">
        <v>24938</v>
      </c>
      <c r="J880" s="135" t="s">
        <v>24939</v>
      </c>
      <c r="L880" s="175" t="s">
        <v>661</v>
      </c>
      <c r="M880" s="175" t="s">
        <v>24940</v>
      </c>
      <c r="N880" s="160"/>
      <c r="O880" s="160"/>
      <c r="P880" s="138" t="s">
        <v>24941</v>
      </c>
      <c r="Q880" s="138" t="s">
        <v>24942</v>
      </c>
      <c r="R880" s="138" t="s">
        <v>24943</v>
      </c>
      <c r="S880" s="138" t="s">
        <v>24944</v>
      </c>
      <c r="T880" s="138" t="s">
        <v>24945</v>
      </c>
      <c r="U880" s="138" t="s">
        <v>24946</v>
      </c>
      <c r="V880" s="138" t="s">
        <v>24946</v>
      </c>
      <c r="W880" s="138" t="s">
        <v>24947</v>
      </c>
      <c r="X880" s="138" t="s">
        <v>24948</v>
      </c>
      <c r="Y880" s="138" t="s">
        <v>24949</v>
      </c>
      <c r="Z880" s="138" t="s">
        <v>24950</v>
      </c>
      <c r="AA880" s="128" t="s">
        <v>24951</v>
      </c>
      <c r="AB880" s="379">
        <v>2.4854166666666666</v>
      </c>
      <c r="AC880" s="128" t="s">
        <v>24952</v>
      </c>
      <c r="AD880" s="415">
        <v>2.422222222222222</v>
      </c>
      <c r="AE880" s="134" t="s">
        <v>24953</v>
      </c>
      <c r="AF880" s="379">
        <v>2.339583333333333</v>
      </c>
      <c r="AG880" s="134" t="s">
        <v>24954</v>
      </c>
      <c r="AH880" s="128" t="s">
        <v>24955</v>
      </c>
      <c r="AI880" s="138" t="s">
        <v>24718</v>
      </c>
      <c r="AJ880" s="128" t="s">
        <v>24956</v>
      </c>
      <c r="AK880" s="474">
        <v>0.05204861111111111</v>
      </c>
      <c r="AL880" s="379">
        <v>2.1444444444444444</v>
      </c>
      <c r="AM880" s="128" t="s">
        <v>24957</v>
      </c>
      <c r="AN880" s="134" t="s">
        <v>24958</v>
      </c>
      <c r="AO880" s="134" t="s">
        <v>24959</v>
      </c>
      <c r="AP880" s="416">
        <v>1.9194444444444445</v>
      </c>
      <c r="AQ880" s="416">
        <v>1.88125</v>
      </c>
      <c r="AR880" s="128" t="s">
        <v>24960</v>
      </c>
      <c r="AS880" s="379">
        <v>2.0701388888888888</v>
      </c>
      <c r="AT880" s="134" t="s">
        <v>24961</v>
      </c>
      <c r="AU880" s="505">
        <v>0.04175925925925926</v>
      </c>
      <c r="AV880" s="128" t="s">
        <v>24962</v>
      </c>
      <c r="AW880" s="379">
        <v>2.252083333333333</v>
      </c>
      <c r="AX880" s="379">
        <v>1.9444444444444444</v>
      </c>
      <c r="AY880" s="416">
        <v>1.3694444444444445</v>
      </c>
      <c r="BA880" s="128" t="s">
        <v>24963</v>
      </c>
      <c r="BB880" s="134" t="s">
        <v>24964</v>
      </c>
      <c r="BC880" s="141" t="s">
        <v>24965</v>
      </c>
      <c r="BD880" s="128" t="s">
        <v>4924</v>
      </c>
      <c r="BE880" s="416">
        <v>2.0006944444444446</v>
      </c>
      <c r="BF880" s="141"/>
      <c r="BG880" s="141"/>
      <c r="BH880" s="141"/>
    </row>
    <row r="881">
      <c r="A881" s="122">
        <f t="shared" si="3"/>
        <v>0</v>
      </c>
      <c r="B881" s="122">
        <f t="shared" si="4"/>
        <v>0</v>
      </c>
      <c r="C881" s="122">
        <f t="shared" si="5"/>
        <v>0</v>
      </c>
      <c r="D881" s="122">
        <f t="shared" si="6"/>
        <v>0</v>
      </c>
      <c r="E881" s="122">
        <f t="shared" si="2"/>
        <v>243</v>
      </c>
      <c r="F881" s="135">
        <v>293.0</v>
      </c>
      <c r="H881" s="135">
        <v>293.0</v>
      </c>
      <c r="I881" s="135">
        <v>293.0</v>
      </c>
      <c r="J881" s="135">
        <v>293.0</v>
      </c>
      <c r="L881" s="175" t="s">
        <v>24966</v>
      </c>
      <c r="M881" s="175" t="s">
        <v>24967</v>
      </c>
      <c r="N881" s="160"/>
      <c r="O881" s="160"/>
      <c r="P881" s="391">
        <v>1.9979166666666666</v>
      </c>
      <c r="Q881" s="391">
        <v>1.9097222222222223</v>
      </c>
      <c r="R881" s="391">
        <v>2.0027777777777778</v>
      </c>
      <c r="S881" s="391">
        <v>2.479861111111111</v>
      </c>
      <c r="T881" s="503">
        <v>0.041944444444444444</v>
      </c>
      <c r="U881" s="391">
        <v>2.4993055555555554</v>
      </c>
      <c r="V881" s="391">
        <v>2.4993055555555554</v>
      </c>
      <c r="W881" s="391">
        <v>1.582638888888889</v>
      </c>
      <c r="X881" s="503">
        <v>0.04269675925925926</v>
      </c>
      <c r="Y881" s="391">
        <v>2.4902777777777776</v>
      </c>
      <c r="Z881" s="391">
        <v>1.7902777777777779</v>
      </c>
      <c r="AA881" s="504">
        <v>0.042673611111111114</v>
      </c>
      <c r="AB881" s="379">
        <v>2.4916666666666667</v>
      </c>
      <c r="AC881" s="416">
        <v>2.2444444444444445</v>
      </c>
      <c r="AD881" s="147" t="s">
        <v>24968</v>
      </c>
      <c r="AE881" s="474">
        <v>0.044375</v>
      </c>
      <c r="AF881" s="134" t="s">
        <v>24969</v>
      </c>
      <c r="AG881" s="379">
        <v>2.2465277777777777</v>
      </c>
      <c r="AH881" s="505">
        <v>0.04170138888888889</v>
      </c>
      <c r="AI881" s="391">
        <v>2.4625</v>
      </c>
      <c r="AJ881" s="393">
        <v>1.9118055555555555</v>
      </c>
      <c r="AK881" s="134" t="s">
        <v>24970</v>
      </c>
      <c r="AL881" s="134" t="s">
        <v>24971</v>
      </c>
      <c r="AM881" s="140">
        <v>0.6604166666666667</v>
      </c>
      <c r="AN881" s="379">
        <v>1.3097222222222222</v>
      </c>
      <c r="AO881" s="379">
        <v>2.154166666666667</v>
      </c>
      <c r="AP881" s="128" t="s">
        <v>24972</v>
      </c>
      <c r="AQ881" s="128" t="s">
        <v>942</v>
      </c>
      <c r="AR881" s="416">
        <v>2.3305555555555557</v>
      </c>
      <c r="AS881" s="134" t="s">
        <v>24973</v>
      </c>
      <c r="AT881" s="379">
        <v>2.314583333333333</v>
      </c>
      <c r="AU881" s="128" t="s">
        <v>24974</v>
      </c>
      <c r="AV881" s="393">
        <v>2.0229166666666667</v>
      </c>
      <c r="AW881" s="134" t="s">
        <v>24975</v>
      </c>
      <c r="AX881" s="134" t="s">
        <v>24976</v>
      </c>
      <c r="AY881" s="128" t="s">
        <v>24977</v>
      </c>
      <c r="BA881" s="416">
        <v>1.7020833333333334</v>
      </c>
      <c r="BB881" s="379">
        <v>1.7361111111111112</v>
      </c>
      <c r="BC881" s="422">
        <v>1.85625</v>
      </c>
      <c r="BD881" s="140">
        <v>0.45555555555555555</v>
      </c>
      <c r="BE881" s="128" t="s">
        <v>24978</v>
      </c>
      <c r="BF881" s="422"/>
      <c r="BG881" s="422"/>
      <c r="BH881" s="422"/>
    </row>
    <row r="882">
      <c r="A882" s="122">
        <f t="shared" si="3"/>
        <v>0</v>
      </c>
      <c r="B882" s="122">
        <f t="shared" si="4"/>
        <v>0</v>
      </c>
      <c r="C882" s="122">
        <f t="shared" si="5"/>
        <v>0</v>
      </c>
      <c r="D882" s="122">
        <f t="shared" si="6"/>
        <v>0</v>
      </c>
      <c r="E882" s="122">
        <f t="shared" si="2"/>
        <v>581</v>
      </c>
      <c r="F882" s="135" t="s">
        <v>24979</v>
      </c>
      <c r="H882" s="135" t="s">
        <v>24980</v>
      </c>
      <c r="I882" s="135" t="s">
        <v>24981</v>
      </c>
      <c r="J882" s="135" t="s">
        <v>24982</v>
      </c>
      <c r="L882" s="175" t="s">
        <v>24983</v>
      </c>
      <c r="M882" s="175" t="s">
        <v>24984</v>
      </c>
      <c r="N882" s="160"/>
      <c r="O882" s="160"/>
      <c r="P882" s="138" t="s">
        <v>1538</v>
      </c>
      <c r="Q882" s="138" t="s">
        <v>24985</v>
      </c>
      <c r="R882" s="138" t="s">
        <v>24986</v>
      </c>
      <c r="S882" s="138" t="s">
        <v>24987</v>
      </c>
      <c r="T882" s="138" t="s">
        <v>24988</v>
      </c>
      <c r="U882" s="138" t="s">
        <v>24989</v>
      </c>
      <c r="V882" s="138" t="s">
        <v>24989</v>
      </c>
      <c r="W882" s="138" t="s">
        <v>3413</v>
      </c>
      <c r="X882" s="138" t="s">
        <v>24990</v>
      </c>
      <c r="Y882" s="138" t="s">
        <v>24991</v>
      </c>
      <c r="Z882" s="138" t="s">
        <v>24992</v>
      </c>
      <c r="AA882" s="128" t="s">
        <v>24993</v>
      </c>
      <c r="AB882" s="134" t="s">
        <v>24994</v>
      </c>
      <c r="AC882" s="128" t="s">
        <v>24995</v>
      </c>
      <c r="AD882" s="415">
        <v>2.4277777777777776</v>
      </c>
      <c r="AE882" s="134" t="s">
        <v>24996</v>
      </c>
      <c r="AF882" s="379">
        <v>2.34375</v>
      </c>
      <c r="AG882" s="134" t="s">
        <v>24997</v>
      </c>
      <c r="AH882" s="128" t="s">
        <v>24998</v>
      </c>
      <c r="AI882" s="138" t="s">
        <v>24762</v>
      </c>
      <c r="AJ882" s="128" t="s">
        <v>24999</v>
      </c>
      <c r="AK882" s="474">
        <v>0.05209490740740741</v>
      </c>
      <c r="AL882" s="379">
        <v>2.1479166666666667</v>
      </c>
      <c r="AM882" s="128" t="s">
        <v>25000</v>
      </c>
      <c r="AN882" s="134" t="s">
        <v>25001</v>
      </c>
      <c r="AO882" s="134" t="s">
        <v>25002</v>
      </c>
      <c r="AP882" s="416">
        <v>1.9305555555555556</v>
      </c>
      <c r="AQ882" s="416">
        <v>1.8819444444444444</v>
      </c>
      <c r="AR882" s="128" t="s">
        <v>25003</v>
      </c>
      <c r="AS882" s="379">
        <v>2.0722222222222224</v>
      </c>
      <c r="AT882" s="134" t="s">
        <v>25004</v>
      </c>
      <c r="AU882" s="505">
        <v>0.041886574074074076</v>
      </c>
      <c r="AV882" s="128" t="s">
        <v>25005</v>
      </c>
      <c r="AW882" s="379">
        <v>2.2583333333333333</v>
      </c>
      <c r="AX882" s="379">
        <v>1.9472222222222222</v>
      </c>
      <c r="AY882" s="416">
        <v>1.3784722222222223</v>
      </c>
      <c r="BA882" s="128" t="s">
        <v>25006</v>
      </c>
      <c r="BB882" s="134" t="s">
        <v>25007</v>
      </c>
      <c r="BC882" s="141" t="s">
        <v>25008</v>
      </c>
      <c r="BD882" s="128" t="s">
        <v>5299</v>
      </c>
      <c r="BE882" s="416">
        <v>2.0104166666666665</v>
      </c>
      <c r="BF882" s="141"/>
      <c r="BG882" s="141"/>
      <c r="BH882" s="141"/>
    </row>
    <row r="883">
      <c r="A883" s="122">
        <f t="shared" si="3"/>
        <v>0</v>
      </c>
      <c r="B883" s="122">
        <f t="shared" si="4"/>
        <v>0</v>
      </c>
      <c r="C883" s="122">
        <f t="shared" si="5"/>
        <v>0</v>
      </c>
      <c r="D883" s="122">
        <f t="shared" si="6"/>
        <v>0</v>
      </c>
      <c r="E883" s="122">
        <f t="shared" si="2"/>
        <v>294</v>
      </c>
      <c r="F883" s="135" t="s">
        <v>25009</v>
      </c>
      <c r="H883" s="135" t="s">
        <v>25010</v>
      </c>
      <c r="I883" s="135" t="s">
        <v>25011</v>
      </c>
      <c r="J883" s="135" t="s">
        <v>25012</v>
      </c>
      <c r="L883" s="175" t="s">
        <v>615</v>
      </c>
      <c r="M883" s="175" t="s">
        <v>25013</v>
      </c>
      <c r="N883" s="160"/>
      <c r="O883" s="160"/>
      <c r="P883" s="391">
        <v>1.9993055555555554</v>
      </c>
      <c r="Q883" s="391">
        <v>1.9111111111111112</v>
      </c>
      <c r="R883" s="391">
        <v>2.0055555555555555</v>
      </c>
      <c r="S883" s="391">
        <v>2.4833333333333334</v>
      </c>
      <c r="T883" s="503">
        <v>0.042083333333333334</v>
      </c>
      <c r="U883" s="503">
        <v>0.041712962962962966</v>
      </c>
      <c r="V883" s="503">
        <v>0.041712962962962966</v>
      </c>
      <c r="W883" s="391">
        <v>1.5868055555555556</v>
      </c>
      <c r="X883" s="503">
        <v>0.04275462962962963</v>
      </c>
      <c r="Y883" s="391">
        <v>2.497916666666667</v>
      </c>
      <c r="Z883" s="391">
        <v>1.7958333333333334</v>
      </c>
      <c r="AA883" s="504">
        <v>0.042743055555555555</v>
      </c>
      <c r="AB883" s="379">
        <v>2.495833333333333</v>
      </c>
      <c r="AC883" s="416">
        <v>2.247916666666667</v>
      </c>
      <c r="AD883" s="147" t="s">
        <v>25014</v>
      </c>
      <c r="AE883" s="474">
        <v>0.04445601851851852</v>
      </c>
      <c r="AF883" s="134" t="s">
        <v>25015</v>
      </c>
      <c r="AG883" s="379">
        <v>2.2493055555555554</v>
      </c>
      <c r="AH883" s="505">
        <v>0.0418287037037037</v>
      </c>
      <c r="AI883" s="391">
        <v>2.475</v>
      </c>
      <c r="AJ883" s="393">
        <v>1.9236111111111112</v>
      </c>
      <c r="AK883" s="134" t="s">
        <v>25016</v>
      </c>
      <c r="AL883" s="134" t="s">
        <v>25017</v>
      </c>
      <c r="AM883" s="140">
        <v>0.6645833333333333</v>
      </c>
      <c r="AN883" s="379">
        <v>1.3173611111111112</v>
      </c>
      <c r="AO883" s="379">
        <v>2.160416666666667</v>
      </c>
      <c r="AP883" s="128" t="s">
        <v>25018</v>
      </c>
      <c r="AQ883" s="128" t="s">
        <v>25019</v>
      </c>
      <c r="AR883" s="416">
        <v>2.3402777777777777</v>
      </c>
      <c r="AS883" s="134" t="s">
        <v>25020</v>
      </c>
      <c r="AT883" s="379">
        <v>2.3201388888888888</v>
      </c>
      <c r="AU883" s="128" t="s">
        <v>25021</v>
      </c>
      <c r="AV883" s="393">
        <v>2.0284722222222222</v>
      </c>
      <c r="AW883" s="134" t="s">
        <v>25022</v>
      </c>
      <c r="AX883" s="134" t="s">
        <v>25023</v>
      </c>
      <c r="AY883" s="128" t="s">
        <v>25024</v>
      </c>
      <c r="BA883" s="416">
        <v>1.7041666666666666</v>
      </c>
      <c r="BB883" s="379">
        <v>1.7402777777777778</v>
      </c>
      <c r="BC883" s="422">
        <v>1.8583333333333334</v>
      </c>
      <c r="BD883" s="140">
        <v>0.45625</v>
      </c>
      <c r="BE883" s="128" t="s">
        <v>25025</v>
      </c>
      <c r="BF883" s="422"/>
      <c r="BG883" s="422"/>
      <c r="BH883" s="422"/>
    </row>
    <row r="884">
      <c r="A884" s="122">
        <f t="shared" si="3"/>
        <v>0</v>
      </c>
      <c r="B884" s="122">
        <f t="shared" si="4"/>
        <v>0</v>
      </c>
      <c r="C884" s="122">
        <f t="shared" si="5"/>
        <v>0</v>
      </c>
      <c r="D884" s="122">
        <f t="shared" si="6"/>
        <v>0</v>
      </c>
      <c r="E884" s="122">
        <f t="shared" si="2"/>
        <v>649</v>
      </c>
      <c r="F884" s="135">
        <v>294.0</v>
      </c>
      <c r="H884" s="135">
        <v>294.0</v>
      </c>
      <c r="I884" s="135">
        <v>294.0</v>
      </c>
      <c r="J884" s="135">
        <v>294.0</v>
      </c>
      <c r="L884" s="175" t="s">
        <v>25026</v>
      </c>
      <c r="M884" s="175" t="s">
        <v>661</v>
      </c>
      <c r="N884" s="160"/>
      <c r="O884" s="160"/>
      <c r="P884" s="138" t="s">
        <v>25027</v>
      </c>
      <c r="Q884" s="138" t="s">
        <v>25028</v>
      </c>
      <c r="R884" s="138" t="s">
        <v>25029</v>
      </c>
      <c r="S884" s="138" t="s">
        <v>25030</v>
      </c>
      <c r="T884" s="138" t="s">
        <v>862</v>
      </c>
      <c r="U884" s="138" t="s">
        <v>25031</v>
      </c>
      <c r="V884" s="138" t="s">
        <v>25031</v>
      </c>
      <c r="W884" s="138" t="s">
        <v>1345</v>
      </c>
      <c r="X884" s="138" t="s">
        <v>25032</v>
      </c>
      <c r="Y884" s="138" t="s">
        <v>25033</v>
      </c>
      <c r="Z884" s="138" t="s">
        <v>25034</v>
      </c>
      <c r="AA884" s="128" t="s">
        <v>25035</v>
      </c>
      <c r="AB884" s="134" t="s">
        <v>25036</v>
      </c>
      <c r="AC884" s="128" t="s">
        <v>25037</v>
      </c>
      <c r="AD884" s="415">
        <v>2.4305555555555554</v>
      </c>
      <c r="AE884" s="134" t="s">
        <v>25038</v>
      </c>
      <c r="AF884" s="379">
        <v>2.3465277777777778</v>
      </c>
      <c r="AG884" s="134" t="s">
        <v>25039</v>
      </c>
      <c r="AH884" s="128" t="s">
        <v>25040</v>
      </c>
      <c r="AI884" s="138" t="s">
        <v>24809</v>
      </c>
      <c r="AJ884" s="128" t="s">
        <v>25041</v>
      </c>
      <c r="AK884" s="474">
        <v>0.052141203703703703</v>
      </c>
      <c r="AL884" s="379">
        <v>2.1506944444444445</v>
      </c>
      <c r="AM884" s="128" t="s">
        <v>25042</v>
      </c>
      <c r="AN884" s="134" t="s">
        <v>25043</v>
      </c>
      <c r="AO884" s="134" t="s">
        <v>25044</v>
      </c>
      <c r="AP884" s="416">
        <v>1.9326388888888888</v>
      </c>
      <c r="AQ884" s="416">
        <v>1.8840277777777779</v>
      </c>
      <c r="AR884" s="128" t="s">
        <v>25045</v>
      </c>
      <c r="AS884" s="379">
        <v>2.079861111111111</v>
      </c>
      <c r="AT884" s="134" t="s">
        <v>25046</v>
      </c>
      <c r="AU884" s="505">
        <v>0.04199074074074074</v>
      </c>
      <c r="AV884" s="128" t="s">
        <v>3664</v>
      </c>
      <c r="AW884" s="379">
        <v>2.270138888888889</v>
      </c>
      <c r="AX884" s="379">
        <v>1.9541666666666666</v>
      </c>
      <c r="AY884" s="416">
        <v>1.3840277777777779</v>
      </c>
      <c r="BA884" s="128" t="s">
        <v>25047</v>
      </c>
      <c r="BB884" s="134" t="s">
        <v>25048</v>
      </c>
      <c r="BC884" s="141" t="s">
        <v>25049</v>
      </c>
      <c r="BD884" s="128" t="s">
        <v>5383</v>
      </c>
      <c r="BE884" s="416">
        <v>2.0166666666666666</v>
      </c>
      <c r="BF884" s="141"/>
      <c r="BG884" s="141"/>
      <c r="BH884" s="141"/>
    </row>
    <row r="885">
      <c r="A885" s="122">
        <f t="shared" si="3"/>
        <v>0</v>
      </c>
      <c r="B885" s="122">
        <f t="shared" si="4"/>
        <v>0</v>
      </c>
      <c r="C885" s="122">
        <f t="shared" si="5"/>
        <v>0</v>
      </c>
      <c r="D885" s="122">
        <f t="shared" si="6"/>
        <v>0</v>
      </c>
      <c r="E885" s="122">
        <f t="shared" si="2"/>
        <v>261</v>
      </c>
      <c r="F885" s="135" t="s">
        <v>25050</v>
      </c>
      <c r="H885" s="135" t="s">
        <v>25051</v>
      </c>
      <c r="I885" s="135" t="s">
        <v>25052</v>
      </c>
      <c r="J885" s="135" t="s">
        <v>25053</v>
      </c>
      <c r="L885" s="175" t="s">
        <v>25054</v>
      </c>
      <c r="M885" s="175" t="s">
        <v>25055</v>
      </c>
      <c r="N885" s="160"/>
      <c r="O885" s="160"/>
      <c r="P885" s="391">
        <v>2.0006944444444446</v>
      </c>
      <c r="Q885" s="391">
        <v>1.9152777777777779</v>
      </c>
      <c r="R885" s="391">
        <v>2.009027777777778</v>
      </c>
      <c r="S885" s="391">
        <v>2.490972222222222</v>
      </c>
      <c r="T885" s="503">
        <v>0.04231481481481481</v>
      </c>
      <c r="U885" s="503">
        <v>0.04186342592592593</v>
      </c>
      <c r="V885" s="503">
        <v>0.04186342592592593</v>
      </c>
      <c r="W885" s="391">
        <v>1.5875</v>
      </c>
      <c r="X885" s="503">
        <v>0.042777777777777776</v>
      </c>
      <c r="Y885" s="503">
        <v>0.04172453703703704</v>
      </c>
      <c r="Z885" s="391">
        <v>1.7979166666666666</v>
      </c>
      <c r="AA885" s="504">
        <v>0.042777777777777776</v>
      </c>
      <c r="AB885" s="474">
        <v>0.04167824074074074</v>
      </c>
      <c r="AC885" s="416">
        <v>2.254861111111111</v>
      </c>
      <c r="AD885" s="147" t="s">
        <v>25056</v>
      </c>
      <c r="AE885" s="474">
        <v>0.044537037037037035</v>
      </c>
      <c r="AF885" s="134" t="s">
        <v>25057</v>
      </c>
      <c r="AG885" s="379">
        <v>2.2527777777777778</v>
      </c>
      <c r="AH885" s="505">
        <v>0.042025462962962966</v>
      </c>
      <c r="AI885" s="391">
        <v>2.4805555555555556</v>
      </c>
      <c r="AJ885" s="393">
        <v>1.9256944444444444</v>
      </c>
      <c r="AK885" s="134" t="s">
        <v>25058</v>
      </c>
      <c r="AL885" s="134" t="s">
        <v>25059</v>
      </c>
      <c r="AM885" s="140">
        <v>0.6673611111111111</v>
      </c>
      <c r="AN885" s="379">
        <v>1.3256944444444445</v>
      </c>
      <c r="AO885" s="379">
        <v>2.1638888888888888</v>
      </c>
      <c r="AP885" s="128" t="s">
        <v>25060</v>
      </c>
      <c r="AQ885" s="128" t="s">
        <v>25061</v>
      </c>
      <c r="AR885" s="416">
        <v>2.3465277777777778</v>
      </c>
      <c r="AS885" s="134" t="s">
        <v>1538</v>
      </c>
      <c r="AT885" s="379">
        <v>2.3222222222222224</v>
      </c>
      <c r="AU885" s="128" t="s">
        <v>25062</v>
      </c>
      <c r="AV885" s="393">
        <v>2.0368055555555555</v>
      </c>
      <c r="AW885" s="134" t="s">
        <v>25063</v>
      </c>
      <c r="AX885" s="134" t="s">
        <v>1050</v>
      </c>
      <c r="AY885" s="128" t="s">
        <v>25064</v>
      </c>
      <c r="BA885" s="416">
        <v>1.707638888888889</v>
      </c>
      <c r="BB885" s="379">
        <v>1.7493055555555554</v>
      </c>
      <c r="BC885" s="422">
        <v>1.8611111111111112</v>
      </c>
      <c r="BD885" s="140">
        <v>0.4583333333333333</v>
      </c>
      <c r="BE885" s="128" t="s">
        <v>25065</v>
      </c>
      <c r="BF885" s="422"/>
      <c r="BG885" s="422"/>
      <c r="BH885" s="422"/>
    </row>
    <row r="886">
      <c r="A886" s="122">
        <f t="shared" si="3"/>
        <v>0</v>
      </c>
      <c r="B886" s="122">
        <f t="shared" si="4"/>
        <v>0</v>
      </c>
      <c r="C886" s="122">
        <f t="shared" si="5"/>
        <v>0</v>
      </c>
      <c r="D886" s="122">
        <f t="shared" si="6"/>
        <v>0</v>
      </c>
      <c r="E886" s="122">
        <f t="shared" si="2"/>
        <v>580</v>
      </c>
      <c r="F886" s="135" t="s">
        <v>25066</v>
      </c>
      <c r="H886" s="135" t="s">
        <v>25067</v>
      </c>
      <c r="I886" s="135" t="s">
        <v>25068</v>
      </c>
      <c r="J886" s="135" t="s">
        <v>25069</v>
      </c>
      <c r="L886" s="175" t="s">
        <v>615</v>
      </c>
      <c r="M886" s="175" t="s">
        <v>25070</v>
      </c>
      <c r="N886" s="160"/>
      <c r="O886" s="160"/>
      <c r="P886" s="138" t="s">
        <v>1012</v>
      </c>
      <c r="Q886" s="138" t="s">
        <v>25071</v>
      </c>
      <c r="R886" s="138" t="s">
        <v>25072</v>
      </c>
      <c r="S886" s="138" t="s">
        <v>25073</v>
      </c>
      <c r="T886" s="138" t="s">
        <v>724</v>
      </c>
      <c r="U886" s="138" t="s">
        <v>23605</v>
      </c>
      <c r="V886" s="138" t="s">
        <v>23605</v>
      </c>
      <c r="W886" s="138" t="s">
        <v>25074</v>
      </c>
      <c r="X886" s="138" t="s">
        <v>25075</v>
      </c>
      <c r="Y886" s="138" t="s">
        <v>25076</v>
      </c>
      <c r="Z886" s="138" t="s">
        <v>25077</v>
      </c>
      <c r="AA886" s="128" t="s">
        <v>25078</v>
      </c>
      <c r="AB886" s="134" t="s">
        <v>25079</v>
      </c>
      <c r="AC886" s="128" t="s">
        <v>25080</v>
      </c>
      <c r="AD886" s="415">
        <v>2.4381944444444446</v>
      </c>
      <c r="AE886" s="134" t="s">
        <v>25081</v>
      </c>
      <c r="AF886" s="379">
        <v>2.352777777777778</v>
      </c>
      <c r="AG886" s="134" t="s">
        <v>25082</v>
      </c>
      <c r="AH886" s="128" t="s">
        <v>25083</v>
      </c>
      <c r="AI886" s="138" t="s">
        <v>24856</v>
      </c>
      <c r="AJ886" s="401">
        <v>1.9291666666666667</v>
      </c>
      <c r="AK886" s="474">
        <v>0.0521875</v>
      </c>
      <c r="AL886" s="379">
        <v>2.15625</v>
      </c>
      <c r="AM886" s="128" t="s">
        <v>12757</v>
      </c>
      <c r="AN886" s="134" t="s">
        <v>25084</v>
      </c>
      <c r="AO886" s="134" t="s">
        <v>25085</v>
      </c>
      <c r="AP886" s="416">
        <v>1.9354166666666666</v>
      </c>
      <c r="AQ886" s="416">
        <v>1.8902777777777777</v>
      </c>
      <c r="AR886" s="128" t="s">
        <v>25086</v>
      </c>
      <c r="AS886" s="379">
        <v>2.082638888888889</v>
      </c>
      <c r="AT886" s="134" t="s">
        <v>25087</v>
      </c>
      <c r="AU886" s="505">
        <v>0.04216435185185185</v>
      </c>
      <c r="AV886" s="128" t="s">
        <v>25088</v>
      </c>
      <c r="AW886" s="379">
        <v>2.2736111111111112</v>
      </c>
      <c r="AX886" s="379">
        <v>1.957638888888889</v>
      </c>
      <c r="AY886" s="416">
        <v>1.3909722222222223</v>
      </c>
      <c r="BA886" s="128" t="s">
        <v>25089</v>
      </c>
      <c r="BB886" s="134" t="s">
        <v>25090</v>
      </c>
      <c r="BC886" s="141" t="s">
        <v>25091</v>
      </c>
      <c r="BD886" s="128" t="s">
        <v>5468</v>
      </c>
      <c r="BE886" s="416">
        <v>2.0180555555555557</v>
      </c>
      <c r="BF886" s="141"/>
      <c r="BG886" s="141"/>
      <c r="BH886" s="141"/>
    </row>
    <row r="887">
      <c r="A887" s="122">
        <f t="shared" si="3"/>
        <v>0</v>
      </c>
      <c r="B887" s="122">
        <f t="shared" si="4"/>
        <v>0</v>
      </c>
      <c r="C887" s="122">
        <f t="shared" si="5"/>
        <v>0</v>
      </c>
      <c r="D887" s="122">
        <f t="shared" si="6"/>
        <v>0</v>
      </c>
      <c r="E887" s="122">
        <f t="shared" si="2"/>
        <v>219</v>
      </c>
      <c r="F887" s="135">
        <v>295.0</v>
      </c>
      <c r="H887" s="135">
        <v>295.0</v>
      </c>
      <c r="I887" s="135">
        <v>295.0</v>
      </c>
      <c r="J887" s="135">
        <v>295.0</v>
      </c>
      <c r="L887" s="175" t="s">
        <v>25092</v>
      </c>
      <c r="M887" s="175" t="s">
        <v>25093</v>
      </c>
      <c r="N887" s="160"/>
      <c r="O887" s="160"/>
      <c r="P887" s="391">
        <v>2.0069444444444446</v>
      </c>
      <c r="Q887" s="391">
        <v>1.9201388888888888</v>
      </c>
      <c r="R887" s="391">
        <v>2.015972222222222</v>
      </c>
      <c r="S887" s="391">
        <v>2.4923611111111112</v>
      </c>
      <c r="T887" s="503">
        <v>0.042326388888888886</v>
      </c>
      <c r="U887" s="503">
        <v>0.04201388888888889</v>
      </c>
      <c r="V887" s="503">
        <v>0.04201388888888889</v>
      </c>
      <c r="W887" s="391">
        <v>1.5895833333333333</v>
      </c>
      <c r="X887" s="503">
        <v>0.04287037037037037</v>
      </c>
      <c r="Y887" s="503">
        <v>0.04190972222222222</v>
      </c>
      <c r="Z887" s="391">
        <v>1.8055555555555556</v>
      </c>
      <c r="AA887" s="504">
        <v>0.04287037037037037</v>
      </c>
      <c r="AB887" s="474">
        <v>0.041805555555555554</v>
      </c>
      <c r="AC887" s="416">
        <v>2.2618055555555556</v>
      </c>
      <c r="AD887" s="147" t="s">
        <v>25094</v>
      </c>
      <c r="AE887" s="474">
        <v>0.04461805555555556</v>
      </c>
      <c r="AF887" s="134" t="s">
        <v>25095</v>
      </c>
      <c r="AG887" s="379">
        <v>2.2555555555555555</v>
      </c>
      <c r="AH887" s="505">
        <v>0.04210648148148148</v>
      </c>
      <c r="AI887" s="391">
        <v>2.490972222222222</v>
      </c>
      <c r="AJ887" s="128" t="s">
        <v>9662</v>
      </c>
      <c r="AK887" s="134" t="s">
        <v>25096</v>
      </c>
      <c r="AL887" s="134" t="s">
        <v>25097</v>
      </c>
      <c r="AM887" s="140">
        <v>0.6729166666666667</v>
      </c>
      <c r="AN887" s="379">
        <v>1.3402777777777777</v>
      </c>
      <c r="AO887" s="379">
        <v>2.175</v>
      </c>
      <c r="AP887" s="128" t="s">
        <v>25098</v>
      </c>
      <c r="AQ887" s="128" t="s">
        <v>25099</v>
      </c>
      <c r="AR887" s="416">
        <v>2.3534722222222224</v>
      </c>
      <c r="AS887" s="134" t="s">
        <v>25100</v>
      </c>
      <c r="AT887" s="379">
        <v>2.3340277777777776</v>
      </c>
      <c r="AU887" s="128" t="s">
        <v>25101</v>
      </c>
      <c r="AV887" s="393">
        <v>2.0381944444444446</v>
      </c>
      <c r="AW887" s="134" t="s">
        <v>25102</v>
      </c>
      <c r="AX887" s="134" t="s">
        <v>25103</v>
      </c>
      <c r="AY887" s="128" t="s">
        <v>1055</v>
      </c>
      <c r="BA887" s="416">
        <v>1.7125</v>
      </c>
      <c r="BB887" s="379">
        <v>1.7597222222222222</v>
      </c>
      <c r="BC887" s="422">
        <v>1.8631944444444444</v>
      </c>
      <c r="BD887" s="140">
        <v>0.4652777777777778</v>
      </c>
      <c r="BE887" s="128" t="s">
        <v>872</v>
      </c>
      <c r="BF887" s="422"/>
      <c r="BG887" s="422"/>
      <c r="BH887" s="422"/>
    </row>
    <row r="888">
      <c r="A888" s="122">
        <f t="shared" si="3"/>
        <v>0</v>
      </c>
      <c r="B888" s="122">
        <f t="shared" si="4"/>
        <v>0</v>
      </c>
      <c r="C888" s="122">
        <f t="shared" si="5"/>
        <v>0</v>
      </c>
      <c r="D888" s="122">
        <f t="shared" si="6"/>
        <v>0</v>
      </c>
      <c r="E888" s="122">
        <f t="shared" si="2"/>
        <v>493</v>
      </c>
      <c r="F888" s="135" t="s">
        <v>25104</v>
      </c>
      <c r="H888" s="135" t="s">
        <v>25105</v>
      </c>
      <c r="I888" s="135" t="s">
        <v>25106</v>
      </c>
      <c r="J888" s="135" t="s">
        <v>25107</v>
      </c>
      <c r="L888" s="175" t="s">
        <v>25108</v>
      </c>
      <c r="M888" s="175" t="s">
        <v>25109</v>
      </c>
      <c r="N888" s="160"/>
      <c r="O888" s="160"/>
      <c r="P888" s="138" t="s">
        <v>25110</v>
      </c>
      <c r="Q888" s="138" t="s">
        <v>25111</v>
      </c>
      <c r="R888" s="138" t="s">
        <v>25112</v>
      </c>
      <c r="S888" s="138" t="s">
        <v>25113</v>
      </c>
      <c r="T888" s="138" t="s">
        <v>25114</v>
      </c>
      <c r="U888" s="138" t="s">
        <v>25115</v>
      </c>
      <c r="V888" s="138" t="s">
        <v>25115</v>
      </c>
      <c r="W888" s="138" t="s">
        <v>25116</v>
      </c>
      <c r="X888" s="138" t="s">
        <v>25117</v>
      </c>
      <c r="Y888" s="138" t="s">
        <v>25118</v>
      </c>
      <c r="Z888" s="138" t="s">
        <v>25119</v>
      </c>
      <c r="AA888" s="128" t="s">
        <v>25120</v>
      </c>
      <c r="AB888" s="474">
        <v>0.041875</v>
      </c>
      <c r="AC888" s="128" t="s">
        <v>25121</v>
      </c>
      <c r="AD888" s="415">
        <v>2.441666666666667</v>
      </c>
      <c r="AE888" s="134" t="s">
        <v>25122</v>
      </c>
      <c r="AF888" s="379">
        <v>2.3625</v>
      </c>
      <c r="AG888" s="134" t="s">
        <v>25123</v>
      </c>
      <c r="AH888" s="128" t="s">
        <v>25124</v>
      </c>
      <c r="AI888" s="138" t="s">
        <v>24904</v>
      </c>
      <c r="AJ888" s="393">
        <v>1.9333333333333333</v>
      </c>
      <c r="AK888" s="474">
        <v>0.05230324074074074</v>
      </c>
      <c r="AL888" s="379">
        <v>2.1590277777777778</v>
      </c>
      <c r="AM888" s="128" t="s">
        <v>25125</v>
      </c>
      <c r="AN888" s="134" t="s">
        <v>25126</v>
      </c>
      <c r="AO888" s="134" t="s">
        <v>25127</v>
      </c>
      <c r="AP888" s="416">
        <v>1.9458333333333333</v>
      </c>
      <c r="AQ888" s="416">
        <v>1.895138888888889</v>
      </c>
      <c r="AR888" s="128" t="s">
        <v>25128</v>
      </c>
      <c r="AS888" s="379">
        <v>2.084722222222222</v>
      </c>
      <c r="AT888" s="134" t="s">
        <v>25129</v>
      </c>
      <c r="AU888" s="505">
        <v>0.042222222222222223</v>
      </c>
      <c r="AV888" s="128" t="s">
        <v>25130</v>
      </c>
      <c r="AW888" s="379">
        <v>2.2819444444444446</v>
      </c>
      <c r="AX888" s="379">
        <v>1.9583333333333333</v>
      </c>
      <c r="AY888" s="416">
        <v>1.3944444444444444</v>
      </c>
      <c r="BA888" s="128" t="s">
        <v>25131</v>
      </c>
      <c r="BB888" s="134" t="s">
        <v>25132</v>
      </c>
      <c r="BC888" s="141" t="s">
        <v>25133</v>
      </c>
      <c r="BD888" s="128" t="s">
        <v>1055</v>
      </c>
      <c r="BE888" s="416">
        <v>2.01875</v>
      </c>
      <c r="BF888" s="141"/>
      <c r="BG888" s="141"/>
      <c r="BH888" s="141"/>
    </row>
    <row r="889">
      <c r="A889" s="122">
        <f t="shared" si="3"/>
        <v>0</v>
      </c>
      <c r="B889" s="122">
        <f t="shared" si="4"/>
        <v>0</v>
      </c>
      <c r="C889" s="122">
        <f t="shared" si="5"/>
        <v>0</v>
      </c>
      <c r="D889" s="122">
        <f t="shared" si="6"/>
        <v>0</v>
      </c>
      <c r="E889" s="122">
        <f t="shared" si="2"/>
        <v>373</v>
      </c>
      <c r="F889" s="135" t="s">
        <v>14382</v>
      </c>
      <c r="H889" s="135" t="s">
        <v>25134</v>
      </c>
      <c r="I889" s="135" t="s">
        <v>25135</v>
      </c>
      <c r="J889" s="135" t="s">
        <v>25136</v>
      </c>
      <c r="L889" s="175" t="s">
        <v>661</v>
      </c>
      <c r="M889" s="175" t="s">
        <v>25137</v>
      </c>
      <c r="N889" s="160"/>
      <c r="O889" s="160"/>
      <c r="P889" s="391">
        <v>2.0083333333333333</v>
      </c>
      <c r="Q889" s="391">
        <v>1.9291666666666667</v>
      </c>
      <c r="R889" s="391">
        <v>2.017361111111111</v>
      </c>
      <c r="S889" s="391">
        <v>2.4944444444444445</v>
      </c>
      <c r="T889" s="503">
        <v>0.04237268518518519</v>
      </c>
      <c r="U889" s="503">
        <v>0.04203703703703704</v>
      </c>
      <c r="V889" s="503">
        <v>0.04203703703703704</v>
      </c>
      <c r="W889" s="391">
        <v>1.5965277777777778</v>
      </c>
      <c r="X889" s="503">
        <v>0.04304398148148148</v>
      </c>
      <c r="Y889" s="503">
        <v>0.04199074074074074</v>
      </c>
      <c r="Z889" s="391">
        <v>1.8131944444444446</v>
      </c>
      <c r="AA889" s="504">
        <v>0.042916666666666665</v>
      </c>
      <c r="AB889" s="134" t="s">
        <v>25138</v>
      </c>
      <c r="AC889" s="416">
        <v>2.2666666666666666</v>
      </c>
      <c r="AD889" s="147" t="s">
        <v>25139</v>
      </c>
      <c r="AE889" s="474">
        <v>0.0446875</v>
      </c>
      <c r="AF889" s="134" t="s">
        <v>25140</v>
      </c>
      <c r="AG889" s="379">
        <v>2.2604166666666665</v>
      </c>
      <c r="AH889" s="505">
        <v>0.04216435185185185</v>
      </c>
      <c r="AI889" s="391">
        <v>2.498611111111111</v>
      </c>
      <c r="AJ889" s="128" t="s">
        <v>25141</v>
      </c>
      <c r="AK889" s="134" t="s">
        <v>25142</v>
      </c>
      <c r="AL889" s="134" t="s">
        <v>25143</v>
      </c>
      <c r="AM889" s="140">
        <v>0.6756944444444445</v>
      </c>
      <c r="AN889" s="379">
        <v>1.3527777777777779</v>
      </c>
      <c r="AO889" s="379">
        <v>2.1791666666666667</v>
      </c>
      <c r="AP889" s="128" t="s">
        <v>14499</v>
      </c>
      <c r="AQ889" s="128" t="s">
        <v>25144</v>
      </c>
      <c r="AR889" s="416">
        <v>2.3583333333333334</v>
      </c>
      <c r="AS889" s="134" t="s">
        <v>25145</v>
      </c>
      <c r="AT889" s="379">
        <v>2.3409722222222222</v>
      </c>
      <c r="AU889" s="128" t="s">
        <v>25146</v>
      </c>
      <c r="AV889" s="393">
        <v>2.048611111111111</v>
      </c>
      <c r="AW889" s="134" t="s">
        <v>25147</v>
      </c>
      <c r="AX889" s="134" t="s">
        <v>25148</v>
      </c>
      <c r="AY889" s="128" t="s">
        <v>25149</v>
      </c>
      <c r="BA889" s="416">
        <v>1.7243055555555555</v>
      </c>
      <c r="BB889" s="379">
        <v>1.761111111111111</v>
      </c>
      <c r="BC889" s="422">
        <v>1.8659722222222221</v>
      </c>
      <c r="BD889" s="140">
        <v>0.4722222222222222</v>
      </c>
      <c r="BE889" s="128" t="s">
        <v>25150</v>
      </c>
      <c r="BF889" s="422"/>
      <c r="BG889" s="422"/>
      <c r="BH889" s="422"/>
    </row>
    <row r="890">
      <c r="A890" s="122">
        <f t="shared" si="3"/>
        <v>0</v>
      </c>
      <c r="B890" s="122">
        <f t="shared" si="4"/>
        <v>0</v>
      </c>
      <c r="C890" s="122">
        <f t="shared" si="5"/>
        <v>0</v>
      </c>
      <c r="D890" s="122">
        <f t="shared" si="6"/>
        <v>0</v>
      </c>
      <c r="E890" s="122">
        <f t="shared" si="2"/>
        <v>564</v>
      </c>
      <c r="F890" s="135">
        <v>296.0</v>
      </c>
      <c r="H890" s="135">
        <v>296.0</v>
      </c>
      <c r="I890" s="135">
        <v>296.0</v>
      </c>
      <c r="J890" s="135">
        <v>296.0</v>
      </c>
      <c r="L890" s="175" t="s">
        <v>25151</v>
      </c>
      <c r="M890" s="175" t="s">
        <v>25152</v>
      </c>
      <c r="N890" s="160"/>
      <c r="O890" s="160"/>
      <c r="P890" s="138" t="s">
        <v>25153</v>
      </c>
      <c r="Q890" s="138" t="s">
        <v>25154</v>
      </c>
      <c r="R890" s="138" t="s">
        <v>25155</v>
      </c>
      <c r="S890" s="138" t="s">
        <v>25156</v>
      </c>
      <c r="T890" s="138" t="s">
        <v>25157</v>
      </c>
      <c r="U890" s="138" t="s">
        <v>25158</v>
      </c>
      <c r="V890" s="138" t="s">
        <v>25158</v>
      </c>
      <c r="W890" s="138" t="s">
        <v>25159</v>
      </c>
      <c r="X890" s="138" t="s">
        <v>728</v>
      </c>
      <c r="Y890" s="138" t="s">
        <v>25160</v>
      </c>
      <c r="Z890" s="138" t="s">
        <v>25161</v>
      </c>
      <c r="AA890" s="128" t="s">
        <v>25162</v>
      </c>
      <c r="AB890" s="474">
        <v>0.041875</v>
      </c>
      <c r="AC890" s="128" t="s">
        <v>25163</v>
      </c>
      <c r="AD890" s="415">
        <v>2.4444444444444446</v>
      </c>
      <c r="AE890" s="134" t="s">
        <v>25164</v>
      </c>
      <c r="AF890" s="379">
        <v>2.3673611111111112</v>
      </c>
      <c r="AG890" s="134" t="s">
        <v>25165</v>
      </c>
      <c r="AH890" s="128" t="s">
        <v>25166</v>
      </c>
      <c r="AI890" s="138" t="s">
        <v>24955</v>
      </c>
      <c r="AJ890" s="393">
        <v>1.9347222222222222</v>
      </c>
      <c r="AK890" s="474">
        <v>0.052395833333333336</v>
      </c>
      <c r="AL890" s="379">
        <v>2.1618055555555555</v>
      </c>
      <c r="AM890" s="128" t="s">
        <v>25167</v>
      </c>
      <c r="AN890" s="134" t="s">
        <v>25168</v>
      </c>
      <c r="AO890" s="134" t="s">
        <v>25169</v>
      </c>
      <c r="AP890" s="416">
        <v>1.948611111111111</v>
      </c>
      <c r="AQ890" s="416">
        <v>1.90625</v>
      </c>
      <c r="AR890" s="128" t="s">
        <v>25170</v>
      </c>
      <c r="AS890" s="379">
        <v>2.0868055555555554</v>
      </c>
      <c r="AT890" s="134" t="s">
        <v>25171</v>
      </c>
      <c r="AU890" s="505">
        <v>0.04230324074074074</v>
      </c>
      <c r="AV890" s="128" t="s">
        <v>25172</v>
      </c>
      <c r="AW890" s="379">
        <v>2.2895833333333333</v>
      </c>
      <c r="AX890" s="379">
        <v>1.9645833333333333</v>
      </c>
      <c r="AY890" s="416">
        <v>1.3972222222222221</v>
      </c>
      <c r="BA890" s="128" t="s">
        <v>1880</v>
      </c>
      <c r="BB890" s="134" t="s">
        <v>25173</v>
      </c>
      <c r="BC890" s="141" t="s">
        <v>25174</v>
      </c>
      <c r="BD890" s="128" t="s">
        <v>5590</v>
      </c>
      <c r="BE890" s="416">
        <v>2.0194444444444444</v>
      </c>
      <c r="BF890" s="141"/>
      <c r="BG890" s="141"/>
      <c r="BH890" s="141"/>
    </row>
    <row r="891">
      <c r="A891" s="122">
        <f t="shared" si="3"/>
        <v>0</v>
      </c>
      <c r="B891" s="122">
        <f t="shared" si="4"/>
        <v>0</v>
      </c>
      <c r="C891" s="122">
        <f t="shared" si="5"/>
        <v>0</v>
      </c>
      <c r="D891" s="122">
        <f t="shared" si="6"/>
        <v>0</v>
      </c>
      <c r="E891" s="122">
        <f t="shared" si="2"/>
        <v>264</v>
      </c>
      <c r="F891" s="135" t="s">
        <v>25175</v>
      </c>
      <c r="H891" s="135" t="s">
        <v>25176</v>
      </c>
      <c r="I891" s="135" t="s">
        <v>25177</v>
      </c>
      <c r="J891" s="135" t="s">
        <v>25178</v>
      </c>
      <c r="L891" s="175" t="s">
        <v>25179</v>
      </c>
      <c r="M891" s="175" t="s">
        <v>25180</v>
      </c>
      <c r="N891" s="160"/>
      <c r="O891" s="160"/>
      <c r="P891" s="391">
        <v>2.0104166666666665</v>
      </c>
      <c r="Q891" s="391">
        <v>1.9388888888888889</v>
      </c>
      <c r="R891" s="391">
        <v>2.0215277777777776</v>
      </c>
      <c r="S891" s="391">
        <v>2.498611111111111</v>
      </c>
      <c r="T891" s="503">
        <v>0.0425</v>
      </c>
      <c r="U891" s="503">
        <v>0.04209490740740741</v>
      </c>
      <c r="V891" s="503">
        <v>0.04209490740740741</v>
      </c>
      <c r="W891" s="391">
        <v>1.601388888888889</v>
      </c>
      <c r="X891" s="503">
        <v>0.04306712962962963</v>
      </c>
      <c r="Y891" s="503">
        <v>0.04201388888888889</v>
      </c>
      <c r="Z891" s="391">
        <v>1.8180555555555555</v>
      </c>
      <c r="AA891" s="504">
        <v>0.04303240740740741</v>
      </c>
      <c r="AB891" s="134" t="s">
        <v>25181</v>
      </c>
      <c r="AC891" s="416">
        <v>2.2708333333333335</v>
      </c>
      <c r="AD891" s="147" t="s">
        <v>25182</v>
      </c>
      <c r="AE891" s="474">
        <v>0.044756944444444446</v>
      </c>
      <c r="AF891" s="134" t="s">
        <v>25183</v>
      </c>
      <c r="AG891" s="379">
        <v>2.265972222222222</v>
      </c>
      <c r="AH891" s="505">
        <v>0.04234953703703704</v>
      </c>
      <c r="AI891" s="503">
        <v>0.04170138888888889</v>
      </c>
      <c r="AJ891" s="128" t="s">
        <v>25184</v>
      </c>
      <c r="AK891" s="134" t="s">
        <v>25185</v>
      </c>
      <c r="AL891" s="134" t="s">
        <v>25186</v>
      </c>
      <c r="AM891" s="140">
        <v>0.6791666666666667</v>
      </c>
      <c r="AN891" s="379">
        <v>1.3555555555555556</v>
      </c>
      <c r="AO891" s="379">
        <v>2.182638888888889</v>
      </c>
      <c r="AP891" s="128" t="s">
        <v>25187</v>
      </c>
      <c r="AQ891" s="128" t="s">
        <v>25188</v>
      </c>
      <c r="AR891" s="416">
        <v>2.3666666666666667</v>
      </c>
      <c r="AS891" s="134" t="s">
        <v>25189</v>
      </c>
      <c r="AT891" s="379">
        <v>2.3465277777777778</v>
      </c>
      <c r="AU891" s="128" t="s">
        <v>25190</v>
      </c>
      <c r="AV891" s="393">
        <v>2.05</v>
      </c>
      <c r="AW891" s="134" t="s">
        <v>25191</v>
      </c>
      <c r="AX891" s="134" t="s">
        <v>25192</v>
      </c>
      <c r="AY891" s="128" t="s">
        <v>25193</v>
      </c>
      <c r="BA891" s="416">
        <v>1.73125</v>
      </c>
      <c r="BB891" s="379">
        <v>1.7638888888888888</v>
      </c>
      <c r="BC891" s="422">
        <v>1.86875</v>
      </c>
      <c r="BD891" s="140">
        <v>0.4736111111111111</v>
      </c>
      <c r="BE891" s="128" t="s">
        <v>25194</v>
      </c>
      <c r="BF891" s="422"/>
      <c r="BG891" s="422"/>
      <c r="BH891" s="422"/>
    </row>
    <row r="892">
      <c r="A892" s="122">
        <f t="shared" si="3"/>
        <v>0</v>
      </c>
      <c r="B892" s="122">
        <f t="shared" si="4"/>
        <v>0</v>
      </c>
      <c r="C892" s="122">
        <f t="shared" si="5"/>
        <v>0</v>
      </c>
      <c r="D892" s="122">
        <f t="shared" si="6"/>
        <v>0</v>
      </c>
      <c r="E892" s="122">
        <f t="shared" si="2"/>
        <v>670</v>
      </c>
      <c r="F892" s="135" t="s">
        <v>25195</v>
      </c>
      <c r="H892" s="135" t="s">
        <v>25196</v>
      </c>
      <c r="I892" s="135" t="s">
        <v>25197</v>
      </c>
      <c r="J892" s="135" t="s">
        <v>25198</v>
      </c>
      <c r="L892" s="175" t="s">
        <v>25199</v>
      </c>
      <c r="M892" s="175" t="s">
        <v>25200</v>
      </c>
      <c r="N892" s="160"/>
      <c r="O892" s="160"/>
      <c r="P892" s="138" t="s">
        <v>25201</v>
      </c>
      <c r="Q892" s="138" t="s">
        <v>25202</v>
      </c>
      <c r="R892" s="138" t="s">
        <v>25203</v>
      </c>
      <c r="S892" s="138" t="s">
        <v>25204</v>
      </c>
      <c r="T892" s="138" t="s">
        <v>25205</v>
      </c>
      <c r="U892" s="138" t="s">
        <v>25206</v>
      </c>
      <c r="V892" s="138" t="s">
        <v>25206</v>
      </c>
      <c r="W892" s="138" t="s">
        <v>25207</v>
      </c>
      <c r="X892" s="138" t="s">
        <v>8424</v>
      </c>
      <c r="Y892" s="138" t="s">
        <v>25208</v>
      </c>
      <c r="Z892" s="138" t="s">
        <v>25209</v>
      </c>
      <c r="AA892" s="128" t="s">
        <v>25210</v>
      </c>
      <c r="AB892" s="474">
        <v>0.04200231481481481</v>
      </c>
      <c r="AC892" s="128" t="s">
        <v>25211</v>
      </c>
      <c r="AD892" s="415">
        <v>2.4479166666666665</v>
      </c>
      <c r="AE892" s="134" t="s">
        <v>25212</v>
      </c>
      <c r="AF892" s="379">
        <v>2.370138888888889</v>
      </c>
      <c r="AG892" s="134" t="s">
        <v>25213</v>
      </c>
      <c r="AH892" s="128" t="s">
        <v>25214</v>
      </c>
      <c r="AI892" s="138" t="s">
        <v>24998</v>
      </c>
      <c r="AJ892" s="393">
        <v>1.9368055555555554</v>
      </c>
      <c r="AK892" s="474">
        <v>0.052569444444444446</v>
      </c>
      <c r="AL892" s="379">
        <v>2.1659722222222224</v>
      </c>
      <c r="AM892" s="128" t="s">
        <v>25215</v>
      </c>
      <c r="AN892" s="134" t="s">
        <v>25216</v>
      </c>
      <c r="AO892" s="134" t="s">
        <v>25217</v>
      </c>
      <c r="AP892" s="416">
        <v>1.9493055555555556</v>
      </c>
      <c r="AQ892" s="416">
        <v>1.9125</v>
      </c>
      <c r="AR892" s="128" t="s">
        <v>25218</v>
      </c>
      <c r="AS892" s="379">
        <v>2.091666666666667</v>
      </c>
      <c r="AT892" s="134" t="s">
        <v>25219</v>
      </c>
      <c r="AU892" s="505">
        <v>0.04240740740740741</v>
      </c>
      <c r="AV892" s="128" t="s">
        <v>25220</v>
      </c>
      <c r="AW892" s="379">
        <v>2.2958333333333334</v>
      </c>
      <c r="AX892" s="379">
        <v>1.96875</v>
      </c>
      <c r="AY892" s="416">
        <v>1.3993055555555556</v>
      </c>
      <c r="BA892" s="128" t="s">
        <v>25221</v>
      </c>
      <c r="BB892" s="134" t="s">
        <v>25222</v>
      </c>
      <c r="BC892" s="141" t="s">
        <v>862</v>
      </c>
      <c r="BD892" s="128" t="s">
        <v>5673</v>
      </c>
      <c r="BE892" s="416">
        <v>2.0256944444444445</v>
      </c>
      <c r="BF892" s="141"/>
      <c r="BG892" s="141"/>
      <c r="BH892" s="141"/>
    </row>
    <row r="893">
      <c r="A893" s="122">
        <f t="shared" si="3"/>
        <v>0</v>
      </c>
      <c r="B893" s="122">
        <f t="shared" si="4"/>
        <v>0</v>
      </c>
      <c r="C893" s="122">
        <f t="shared" si="5"/>
        <v>0</v>
      </c>
      <c r="D893" s="122">
        <f t="shared" si="6"/>
        <v>0</v>
      </c>
      <c r="E893" s="122">
        <f t="shared" si="2"/>
        <v>344</v>
      </c>
      <c r="F893" s="135">
        <v>297.0</v>
      </c>
      <c r="H893" s="135">
        <v>297.0</v>
      </c>
      <c r="I893" s="135">
        <v>297.0</v>
      </c>
      <c r="J893" s="135">
        <v>297.0</v>
      </c>
      <c r="L893" s="175" t="s">
        <v>25223</v>
      </c>
      <c r="M893" s="175" t="s">
        <v>25224</v>
      </c>
      <c r="N893" s="160"/>
      <c r="O893" s="160"/>
      <c r="P893" s="391">
        <v>2.01875</v>
      </c>
      <c r="Q893" s="391">
        <v>1.94375</v>
      </c>
      <c r="R893" s="391">
        <v>2.0277777777777777</v>
      </c>
      <c r="S893" s="503">
        <v>0.04177083333333333</v>
      </c>
      <c r="T893" s="503">
        <v>0.042569444444444444</v>
      </c>
      <c r="U893" s="503">
        <v>0.04212962962962963</v>
      </c>
      <c r="V893" s="503">
        <v>0.04212962962962963</v>
      </c>
      <c r="W893" s="391">
        <v>1.6111111111111112</v>
      </c>
      <c r="X893" s="503">
        <v>0.04310185185185185</v>
      </c>
      <c r="Y893" s="503">
        <v>0.04206018518518519</v>
      </c>
      <c r="Z893" s="391">
        <v>1.832638888888889</v>
      </c>
      <c r="AA893" s="504">
        <v>0.043090277777777776</v>
      </c>
      <c r="AB893" s="134" t="s">
        <v>25225</v>
      </c>
      <c r="AC893" s="416">
        <v>2.2756944444444445</v>
      </c>
      <c r="AD893" s="147" t="s">
        <v>25226</v>
      </c>
      <c r="AE893" s="474">
        <v>0.04487268518518518</v>
      </c>
      <c r="AF893" s="134" t="s">
        <v>25227</v>
      </c>
      <c r="AG893" s="379">
        <v>2.2715277777777776</v>
      </c>
      <c r="AH893" s="505">
        <v>0.04261574074074074</v>
      </c>
      <c r="AI893" s="503">
        <v>0.0418287037037037</v>
      </c>
      <c r="AJ893" s="128" t="s">
        <v>25228</v>
      </c>
      <c r="AK893" s="134" t="s">
        <v>25229</v>
      </c>
      <c r="AL893" s="379">
        <v>2.16875</v>
      </c>
      <c r="AM893" s="140">
        <v>0.6826388888888889</v>
      </c>
      <c r="AN893" s="379">
        <v>1.3597222222222223</v>
      </c>
      <c r="AO893" s="379">
        <v>2.185416666666667</v>
      </c>
      <c r="AP893" s="128" t="s">
        <v>25230</v>
      </c>
      <c r="AQ893" s="128" t="s">
        <v>25231</v>
      </c>
      <c r="AR893" s="416">
        <v>2.377083333333333</v>
      </c>
      <c r="AS893" s="134" t="s">
        <v>12215</v>
      </c>
      <c r="AT893" s="379">
        <v>2.35</v>
      </c>
      <c r="AU893" s="128" t="s">
        <v>25232</v>
      </c>
      <c r="AV893" s="393">
        <v>2.0520833333333335</v>
      </c>
      <c r="AW893" s="134" t="s">
        <v>25233</v>
      </c>
      <c r="AX893" s="134" t="s">
        <v>25234</v>
      </c>
      <c r="AY893" s="128" t="s">
        <v>25235</v>
      </c>
      <c r="BA893" s="416">
        <v>1.7333333333333334</v>
      </c>
      <c r="BB893" s="379">
        <v>1.7659722222222223</v>
      </c>
      <c r="BC893" s="422">
        <v>1.875</v>
      </c>
      <c r="BD893" s="140">
        <v>0.47638888888888886</v>
      </c>
      <c r="BE893" s="128" t="s">
        <v>25236</v>
      </c>
      <c r="BF893" s="422"/>
      <c r="BG893" s="422"/>
      <c r="BH893" s="422"/>
    </row>
    <row r="894">
      <c r="A894" s="122">
        <f t="shared" si="3"/>
        <v>0</v>
      </c>
      <c r="B894" s="122">
        <f t="shared" si="4"/>
        <v>0</v>
      </c>
      <c r="C894" s="122">
        <f t="shared" si="5"/>
        <v>0</v>
      </c>
      <c r="D894" s="122">
        <f t="shared" si="6"/>
        <v>0</v>
      </c>
      <c r="E894" s="122">
        <f t="shared" si="2"/>
        <v>555</v>
      </c>
      <c r="F894" s="135" t="s">
        <v>25237</v>
      </c>
      <c r="H894" s="135" t="s">
        <v>25238</v>
      </c>
      <c r="I894" s="135" t="s">
        <v>25239</v>
      </c>
      <c r="J894" s="135" t="s">
        <v>25240</v>
      </c>
      <c r="L894" s="175" t="s">
        <v>25241</v>
      </c>
      <c r="M894" s="175" t="s">
        <v>25242</v>
      </c>
      <c r="N894" s="160"/>
      <c r="O894" s="160"/>
      <c r="P894" s="138" t="s">
        <v>25243</v>
      </c>
      <c r="Q894" s="138" t="s">
        <v>25244</v>
      </c>
      <c r="R894" s="138" t="s">
        <v>25245</v>
      </c>
      <c r="S894" s="138" t="s">
        <v>25246</v>
      </c>
      <c r="T894" s="138" t="s">
        <v>25247</v>
      </c>
      <c r="U894" s="138" t="s">
        <v>25248</v>
      </c>
      <c r="V894" s="138" t="s">
        <v>25248</v>
      </c>
      <c r="W894" s="138" t="s">
        <v>25249</v>
      </c>
      <c r="X894" s="138" t="s">
        <v>25250</v>
      </c>
      <c r="Y894" s="138" t="s">
        <v>25251</v>
      </c>
      <c r="Z894" s="138" t="s">
        <v>25252</v>
      </c>
      <c r="AA894" s="128" t="s">
        <v>25253</v>
      </c>
      <c r="AB894" s="474">
        <v>0.0421412037037037</v>
      </c>
      <c r="AC894" s="128" t="s">
        <v>25254</v>
      </c>
      <c r="AD894" s="415">
        <v>2.45</v>
      </c>
      <c r="AE894" s="134" t="s">
        <v>25255</v>
      </c>
      <c r="AF894" s="379">
        <v>2.375</v>
      </c>
      <c r="AG894" s="134" t="s">
        <v>25256</v>
      </c>
      <c r="AH894" s="128" t="s">
        <v>25257</v>
      </c>
      <c r="AI894" s="138" t="s">
        <v>25040</v>
      </c>
      <c r="AJ894" s="393">
        <v>1.9395833333333334</v>
      </c>
      <c r="AK894" s="474">
        <v>0.05271990740740741</v>
      </c>
      <c r="AL894" s="134" t="s">
        <v>25258</v>
      </c>
      <c r="AM894" s="128" t="s">
        <v>25259</v>
      </c>
      <c r="AN894" s="134" t="s">
        <v>25260</v>
      </c>
      <c r="AO894" s="134" t="s">
        <v>25261</v>
      </c>
      <c r="AP894" s="416">
        <v>1.9527777777777777</v>
      </c>
      <c r="AQ894" s="416">
        <v>1.9131944444444444</v>
      </c>
      <c r="AR894" s="128" t="s">
        <v>25262</v>
      </c>
      <c r="AS894" s="379">
        <v>2.0930555555555554</v>
      </c>
      <c r="AT894" s="134" t="s">
        <v>25263</v>
      </c>
      <c r="AU894" s="505">
        <v>0.04255787037037037</v>
      </c>
      <c r="AV894" s="128" t="s">
        <v>24603</v>
      </c>
      <c r="AW894" s="379">
        <v>2.3020833333333335</v>
      </c>
      <c r="AX894" s="379">
        <v>1.9770833333333333</v>
      </c>
      <c r="AY894" s="416">
        <v>1.4034722222222222</v>
      </c>
      <c r="BA894" s="128" t="s">
        <v>25264</v>
      </c>
      <c r="BB894" s="134" t="s">
        <v>25265</v>
      </c>
      <c r="BC894" s="141" t="s">
        <v>25266</v>
      </c>
      <c r="BD894" s="128" t="s">
        <v>5754</v>
      </c>
      <c r="BE894" s="416">
        <v>2.0284722222222222</v>
      </c>
      <c r="BF894" s="141"/>
      <c r="BG894" s="141"/>
      <c r="BH894" s="141"/>
    </row>
    <row r="895">
      <c r="A895" s="122">
        <f t="shared" si="3"/>
        <v>0</v>
      </c>
      <c r="B895" s="122">
        <f t="shared" si="4"/>
        <v>0</v>
      </c>
      <c r="C895" s="122">
        <f t="shared" si="5"/>
        <v>0</v>
      </c>
      <c r="D895" s="122">
        <f t="shared" si="6"/>
        <v>0</v>
      </c>
      <c r="E895" s="122">
        <f t="shared" si="2"/>
        <v>366</v>
      </c>
      <c r="F895" s="135" t="s">
        <v>25267</v>
      </c>
      <c r="H895" s="135" t="s">
        <v>25268</v>
      </c>
      <c r="I895" s="135" t="s">
        <v>25269</v>
      </c>
      <c r="J895" s="135" t="s">
        <v>25270</v>
      </c>
      <c r="L895" s="175" t="s">
        <v>25271</v>
      </c>
      <c r="M895" s="175" t="s">
        <v>661</v>
      </c>
      <c r="N895" s="160"/>
      <c r="O895" s="160"/>
      <c r="P895" s="391">
        <v>2.029166666666667</v>
      </c>
      <c r="Q895" s="391">
        <v>1.9458333333333333</v>
      </c>
      <c r="R895" s="391">
        <v>2.0305555555555554</v>
      </c>
      <c r="S895" s="503">
        <v>0.04185185185185185</v>
      </c>
      <c r="T895" s="503">
        <v>0.042673611111111114</v>
      </c>
      <c r="U895" s="503">
        <v>0.042326388888888886</v>
      </c>
      <c r="V895" s="503">
        <v>0.042326388888888886</v>
      </c>
      <c r="W895" s="391">
        <v>1.6125</v>
      </c>
      <c r="X895" s="503">
        <v>0.04313657407407408</v>
      </c>
      <c r="Y895" s="503">
        <v>0.042152777777777775</v>
      </c>
      <c r="Z895" s="391">
        <v>1.8347222222222221</v>
      </c>
      <c r="AA895" s="504">
        <v>0.04318287037037037</v>
      </c>
      <c r="AB895" s="134" t="s">
        <v>25272</v>
      </c>
      <c r="AC895" s="416">
        <v>2.279861111111111</v>
      </c>
      <c r="AD895" s="147" t="s">
        <v>25273</v>
      </c>
      <c r="AE895" s="474">
        <v>0.044988425925925925</v>
      </c>
      <c r="AF895" s="134" t="s">
        <v>25274</v>
      </c>
      <c r="AG895" s="379">
        <v>2.2756944444444445</v>
      </c>
      <c r="AH895" s="505">
        <v>0.042650462962962966</v>
      </c>
      <c r="AI895" s="503">
        <v>0.042025462962962966</v>
      </c>
      <c r="AJ895" s="128" t="s">
        <v>1538</v>
      </c>
      <c r="AK895" s="134" t="s">
        <v>25275</v>
      </c>
      <c r="AL895" s="379">
        <v>2.176388888888889</v>
      </c>
      <c r="AM895" s="140">
        <v>0.6875</v>
      </c>
      <c r="AN895" s="379">
        <v>1.367361111111111</v>
      </c>
      <c r="AO895" s="379">
        <v>2.191666666666667</v>
      </c>
      <c r="AP895" s="128" t="s">
        <v>25276</v>
      </c>
      <c r="AQ895" s="128" t="s">
        <v>25277</v>
      </c>
      <c r="AR895" s="416">
        <v>2.3868055555555556</v>
      </c>
      <c r="AS895" s="134" t="s">
        <v>25278</v>
      </c>
      <c r="AT895" s="379">
        <v>2.361111111111111</v>
      </c>
      <c r="AU895" s="128" t="s">
        <v>25279</v>
      </c>
      <c r="AV895" s="393">
        <v>2.0590277777777777</v>
      </c>
      <c r="AW895" s="134" t="s">
        <v>25280</v>
      </c>
      <c r="AX895" s="134" t="s">
        <v>25281</v>
      </c>
      <c r="AY895" s="128" t="s">
        <v>25282</v>
      </c>
      <c r="BA895" s="416">
        <v>1.7375</v>
      </c>
      <c r="BB895" s="379">
        <v>1.7673611111111112</v>
      </c>
      <c r="BC895" s="422">
        <v>1.8777777777777778</v>
      </c>
      <c r="BD895" s="140">
        <v>0.47847222222222224</v>
      </c>
      <c r="BE895" s="128" t="s">
        <v>25283</v>
      </c>
      <c r="BF895" s="422"/>
      <c r="BG895" s="422"/>
      <c r="BH895" s="422"/>
    </row>
    <row r="896">
      <c r="A896" s="122">
        <f t="shared" si="3"/>
        <v>0</v>
      </c>
      <c r="B896" s="122">
        <f t="shared" si="4"/>
        <v>0</v>
      </c>
      <c r="C896" s="122">
        <f t="shared" si="5"/>
        <v>0</v>
      </c>
      <c r="D896" s="122">
        <f t="shared" si="6"/>
        <v>0</v>
      </c>
      <c r="E896" s="122">
        <f t="shared" si="2"/>
        <v>403</v>
      </c>
      <c r="F896" s="135">
        <v>298.0</v>
      </c>
      <c r="H896" s="135">
        <v>298.0</v>
      </c>
      <c r="I896" s="135">
        <v>298.0</v>
      </c>
      <c r="J896" s="135">
        <v>298.0</v>
      </c>
      <c r="L896" s="175" t="s">
        <v>25284</v>
      </c>
      <c r="M896" s="175" t="s">
        <v>25285</v>
      </c>
      <c r="N896" s="160"/>
      <c r="O896" s="160"/>
      <c r="P896" s="138" t="s">
        <v>25286</v>
      </c>
      <c r="Q896" s="138" t="s">
        <v>25287</v>
      </c>
      <c r="R896" s="138" t="s">
        <v>25288</v>
      </c>
      <c r="S896" s="138" t="s">
        <v>25289</v>
      </c>
      <c r="T896" s="138" t="s">
        <v>25290</v>
      </c>
      <c r="U896" s="138" t="s">
        <v>25291</v>
      </c>
      <c r="V896" s="138" t="s">
        <v>25291</v>
      </c>
      <c r="W896" s="138" t="s">
        <v>25292</v>
      </c>
      <c r="X896" s="138" t="s">
        <v>25293</v>
      </c>
      <c r="Y896" s="138" t="s">
        <v>25294</v>
      </c>
      <c r="Z896" s="138" t="s">
        <v>3413</v>
      </c>
      <c r="AA896" s="128" t="s">
        <v>25295</v>
      </c>
      <c r="AB896" s="474">
        <v>0.04221064814814815</v>
      </c>
      <c r="AC896" s="128" t="s">
        <v>25296</v>
      </c>
      <c r="AD896" s="415">
        <v>2.452777777777778</v>
      </c>
      <c r="AE896" s="134" t="s">
        <v>25297</v>
      </c>
      <c r="AF896" s="379">
        <v>2.377083333333333</v>
      </c>
      <c r="AG896" s="134" t="s">
        <v>25298</v>
      </c>
      <c r="AH896" s="128" t="s">
        <v>25299</v>
      </c>
      <c r="AI896" s="138" t="s">
        <v>25083</v>
      </c>
      <c r="AJ896" s="393">
        <v>1.948611111111111</v>
      </c>
      <c r="AK896" s="474">
        <v>0.05295138888888889</v>
      </c>
      <c r="AL896" s="134" t="s">
        <v>25300</v>
      </c>
      <c r="AM896" s="128" t="s">
        <v>25301</v>
      </c>
      <c r="AN896" s="134" t="s">
        <v>728</v>
      </c>
      <c r="AO896" s="134" t="s">
        <v>25302</v>
      </c>
      <c r="AP896" s="416">
        <v>1.957638888888889</v>
      </c>
      <c r="AQ896" s="416">
        <v>1.9180555555555556</v>
      </c>
      <c r="AR896" s="128" t="s">
        <v>25303</v>
      </c>
      <c r="AS896" s="379">
        <v>2.0944444444444446</v>
      </c>
      <c r="AT896" s="134" t="s">
        <v>25304</v>
      </c>
      <c r="AU896" s="505">
        <v>0.042638888888888886</v>
      </c>
      <c r="AV896" s="128" t="s">
        <v>25305</v>
      </c>
      <c r="AW896" s="379">
        <v>2.3131944444444446</v>
      </c>
      <c r="AX896" s="379">
        <v>1.98125</v>
      </c>
      <c r="AY896" s="416">
        <v>1.4069444444444446</v>
      </c>
      <c r="BA896" s="128" t="s">
        <v>25306</v>
      </c>
      <c r="BB896" s="134" t="s">
        <v>724</v>
      </c>
      <c r="BC896" s="141" t="s">
        <v>11187</v>
      </c>
      <c r="BD896" s="128" t="s">
        <v>5810</v>
      </c>
      <c r="BE896" s="416">
        <v>2.0319444444444446</v>
      </c>
      <c r="BF896" s="141"/>
      <c r="BG896" s="141"/>
      <c r="BH896" s="141"/>
    </row>
    <row r="897">
      <c r="A897" s="122">
        <f t="shared" si="3"/>
        <v>0</v>
      </c>
      <c r="B897" s="122">
        <f t="shared" si="4"/>
        <v>0</v>
      </c>
      <c r="C897" s="122">
        <f t="shared" si="5"/>
        <v>0</v>
      </c>
      <c r="D897" s="122">
        <f t="shared" si="6"/>
        <v>0</v>
      </c>
      <c r="E897" s="122">
        <f t="shared" si="2"/>
        <v>201</v>
      </c>
      <c r="F897" s="135" t="s">
        <v>25307</v>
      </c>
      <c r="H897" s="135" t="s">
        <v>25308</v>
      </c>
      <c r="I897" s="135" t="s">
        <v>25309</v>
      </c>
      <c r="J897" s="135" t="s">
        <v>25310</v>
      </c>
      <c r="L897" s="175" t="s">
        <v>25311</v>
      </c>
      <c r="M897" s="175" t="s">
        <v>25312</v>
      </c>
      <c r="N897" s="160"/>
      <c r="O897" s="160"/>
      <c r="P897" s="391">
        <v>2.036111111111111</v>
      </c>
      <c r="Q897" s="391">
        <v>1.9520833333333334</v>
      </c>
      <c r="R897" s="391">
        <v>2.0381944444444446</v>
      </c>
      <c r="S897" s="503">
        <v>0.04201388888888889</v>
      </c>
      <c r="T897" s="503">
        <v>0.04275462962962963</v>
      </c>
      <c r="U897" s="503">
        <v>0.04236111111111111</v>
      </c>
      <c r="V897" s="503">
        <v>0.04236111111111111</v>
      </c>
      <c r="W897" s="391">
        <v>1.6166666666666667</v>
      </c>
      <c r="X897" s="503">
        <v>0.043159722222222224</v>
      </c>
      <c r="Y897" s="503">
        <v>0.042222222222222223</v>
      </c>
      <c r="Z897" s="391">
        <v>1.8395833333333333</v>
      </c>
      <c r="AA897" s="504">
        <v>0.04335648148148148</v>
      </c>
      <c r="AB897" s="134" t="s">
        <v>25313</v>
      </c>
      <c r="AC897" s="416">
        <v>2.2840277777777778</v>
      </c>
      <c r="AD897" s="147" t="s">
        <v>25314</v>
      </c>
      <c r="AE897" s="474">
        <v>0.0450462962962963</v>
      </c>
      <c r="AF897" s="134" t="s">
        <v>25315</v>
      </c>
      <c r="AG897" s="379">
        <v>2.279166666666667</v>
      </c>
      <c r="AH897" s="505">
        <v>0.04289351851851852</v>
      </c>
      <c r="AI897" s="503">
        <v>0.04210648148148148</v>
      </c>
      <c r="AJ897" s="401">
        <v>1.95</v>
      </c>
      <c r="AK897" s="134" t="s">
        <v>25316</v>
      </c>
      <c r="AL897" s="379">
        <v>2.1819444444444445</v>
      </c>
      <c r="AM897" s="140">
        <v>0.6895833333333333</v>
      </c>
      <c r="AN897" s="379">
        <v>1.3708333333333333</v>
      </c>
      <c r="AO897" s="379">
        <v>2.19375</v>
      </c>
      <c r="AP897" s="128" t="s">
        <v>13360</v>
      </c>
      <c r="AQ897" s="128" t="s">
        <v>25317</v>
      </c>
      <c r="AR897" s="416">
        <v>2.3965277777777776</v>
      </c>
      <c r="AS897" s="134" t="s">
        <v>4004</v>
      </c>
      <c r="AT897" s="379">
        <v>2.3784722222222223</v>
      </c>
      <c r="AU897" s="128" t="s">
        <v>25318</v>
      </c>
      <c r="AV897" s="393">
        <v>2.061111111111111</v>
      </c>
      <c r="AW897" s="134" t="s">
        <v>25319</v>
      </c>
      <c r="AX897" s="134" t="s">
        <v>25320</v>
      </c>
      <c r="AY897" s="128" t="s">
        <v>25321</v>
      </c>
      <c r="BA897" s="416">
        <v>1.7395833333333333</v>
      </c>
      <c r="BB897" s="379">
        <v>1.7694444444444444</v>
      </c>
      <c r="BC897" s="422">
        <v>1.8798611111111112</v>
      </c>
      <c r="BD897" s="140">
        <v>0.48055555555555557</v>
      </c>
      <c r="BE897" s="128" t="s">
        <v>25322</v>
      </c>
      <c r="BF897" s="422"/>
      <c r="BG897" s="422"/>
      <c r="BH897" s="422"/>
    </row>
    <row r="898">
      <c r="A898" s="122">
        <f t="shared" si="3"/>
        <v>0</v>
      </c>
      <c r="B898" s="122">
        <f t="shared" si="4"/>
        <v>0</v>
      </c>
      <c r="C898" s="122">
        <f t="shared" si="5"/>
        <v>0</v>
      </c>
      <c r="D898" s="122">
        <f t="shared" si="6"/>
        <v>0</v>
      </c>
      <c r="E898" s="122">
        <f t="shared" si="2"/>
        <v>533</v>
      </c>
      <c r="F898" s="135" t="s">
        <v>25323</v>
      </c>
      <c r="H898" s="135" t="s">
        <v>876</v>
      </c>
      <c r="I898" s="135" t="s">
        <v>25324</v>
      </c>
      <c r="J898" s="135" t="s">
        <v>25325</v>
      </c>
      <c r="L898" s="175" t="s">
        <v>25326</v>
      </c>
      <c r="M898" s="175" t="s">
        <v>25327</v>
      </c>
      <c r="N898" s="160"/>
      <c r="O898" s="160"/>
      <c r="P898" s="138" t="s">
        <v>25328</v>
      </c>
      <c r="Q898" s="138" t="s">
        <v>7850</v>
      </c>
      <c r="R898" s="138" t="s">
        <v>25329</v>
      </c>
      <c r="S898" s="138" t="s">
        <v>25330</v>
      </c>
      <c r="T898" s="138" t="s">
        <v>25331</v>
      </c>
      <c r="U898" s="138" t="s">
        <v>9984</v>
      </c>
      <c r="V898" s="138" t="s">
        <v>9984</v>
      </c>
      <c r="W898" s="138" t="s">
        <v>25332</v>
      </c>
      <c r="X898" s="138" t="s">
        <v>25333</v>
      </c>
      <c r="Y898" s="138" t="s">
        <v>25334</v>
      </c>
      <c r="Z898" s="138" t="s">
        <v>25335</v>
      </c>
      <c r="AA898" s="128" t="s">
        <v>25336</v>
      </c>
      <c r="AB898" s="474">
        <v>0.04228009259259259</v>
      </c>
      <c r="AC898" s="128" t="s">
        <v>25337</v>
      </c>
      <c r="AD898" s="415">
        <v>2.4583333333333335</v>
      </c>
      <c r="AE898" s="134" t="s">
        <v>25338</v>
      </c>
      <c r="AF898" s="379">
        <v>2.3833333333333333</v>
      </c>
      <c r="AG898" s="134" t="s">
        <v>25339</v>
      </c>
      <c r="AH898" s="128" t="s">
        <v>16947</v>
      </c>
      <c r="AI898" s="138" t="s">
        <v>25124</v>
      </c>
      <c r="AJ898" s="128" t="s">
        <v>25340</v>
      </c>
      <c r="AK898" s="474">
        <v>0.053125</v>
      </c>
      <c r="AL898" s="134" t="s">
        <v>25341</v>
      </c>
      <c r="AM898" s="128" t="s">
        <v>25342</v>
      </c>
      <c r="AN898" s="134" t="s">
        <v>25343</v>
      </c>
      <c r="AO898" s="134" t="s">
        <v>25344</v>
      </c>
      <c r="AP898" s="416">
        <v>1.9618055555555556</v>
      </c>
      <c r="AQ898" s="416">
        <v>1.9243055555555555</v>
      </c>
      <c r="AR898" s="128" t="s">
        <v>25345</v>
      </c>
      <c r="AS898" s="379">
        <v>2.0965277777777778</v>
      </c>
      <c r="AT898" s="134" t="s">
        <v>25346</v>
      </c>
      <c r="AU898" s="505">
        <v>0.04280092592592592</v>
      </c>
      <c r="AV898" s="128" t="s">
        <v>25347</v>
      </c>
      <c r="AW898" s="379">
        <v>2.317361111111111</v>
      </c>
      <c r="AX898" s="379">
        <v>1.9854166666666666</v>
      </c>
      <c r="AY898" s="416">
        <v>1.4083333333333334</v>
      </c>
      <c r="BA898" s="128" t="s">
        <v>25348</v>
      </c>
      <c r="BB898" s="134" t="s">
        <v>25349</v>
      </c>
      <c r="BC898" s="141" t="s">
        <v>25350</v>
      </c>
      <c r="BD898" s="128" t="s">
        <v>5881</v>
      </c>
      <c r="BE898" s="416">
        <v>2.0395833333333333</v>
      </c>
      <c r="BF898" s="141"/>
      <c r="BG898" s="141"/>
      <c r="BH898" s="141"/>
    </row>
    <row r="899">
      <c r="A899" s="122">
        <f t="shared" si="3"/>
        <v>0</v>
      </c>
      <c r="B899" s="122">
        <f t="shared" si="4"/>
        <v>0</v>
      </c>
      <c r="C899" s="122">
        <f t="shared" si="5"/>
        <v>0</v>
      </c>
      <c r="D899" s="122">
        <f t="shared" si="6"/>
        <v>0</v>
      </c>
      <c r="E899" s="122">
        <f t="shared" si="2"/>
        <v>253</v>
      </c>
      <c r="F899" s="506"/>
      <c r="H899" s="135">
        <v>299.0</v>
      </c>
      <c r="I899" s="135">
        <v>299.0</v>
      </c>
      <c r="J899" s="135">
        <v>299.0</v>
      </c>
      <c r="L899" s="175" t="s">
        <v>615</v>
      </c>
      <c r="M899" s="175" t="s">
        <v>25351</v>
      </c>
      <c r="N899" s="160"/>
      <c r="O899" s="160"/>
      <c r="P899" s="391">
        <v>2.0388888888888888</v>
      </c>
      <c r="Q899" s="391">
        <v>1.9555555555555555</v>
      </c>
      <c r="R899" s="391">
        <v>2.0409722222222224</v>
      </c>
      <c r="S899" s="503">
        <v>0.0421412037037037</v>
      </c>
      <c r="T899" s="503">
        <v>0.04278935185185185</v>
      </c>
      <c r="U899" s="503">
        <v>0.042395833333333334</v>
      </c>
      <c r="V899" s="503">
        <v>0.042395833333333334</v>
      </c>
      <c r="W899" s="391">
        <v>1.6180555555555556</v>
      </c>
      <c r="X899" s="503">
        <v>0.043368055555555556</v>
      </c>
      <c r="Y899" s="503">
        <v>0.04226851851851852</v>
      </c>
      <c r="Z899" s="391">
        <v>1.8409722222222222</v>
      </c>
      <c r="AA899" s="504">
        <v>0.0434375</v>
      </c>
      <c r="AB899" s="134" t="s">
        <v>25352</v>
      </c>
      <c r="AC899" s="416">
        <v>2.2875</v>
      </c>
      <c r="AD899" s="147" t="s">
        <v>25353</v>
      </c>
      <c r="AE899" s="474">
        <v>0.045127314814814815</v>
      </c>
      <c r="AF899" s="134" t="s">
        <v>25354</v>
      </c>
      <c r="AG899" s="379">
        <v>2.28125</v>
      </c>
      <c r="AH899" s="505">
        <v>0.043090277777777776</v>
      </c>
      <c r="AI899" s="503">
        <v>0.04216435185185185</v>
      </c>
      <c r="AJ899" s="393">
        <v>1.9590277777777778</v>
      </c>
      <c r="AK899" s="134" t="s">
        <v>25355</v>
      </c>
      <c r="AL899" s="379">
        <v>2.186111111111111</v>
      </c>
      <c r="AM899" s="140">
        <v>0.6958333333333333</v>
      </c>
      <c r="AN899" s="379">
        <v>1.3736111111111111</v>
      </c>
      <c r="AO899" s="379">
        <v>2.1972222222222224</v>
      </c>
      <c r="AP899" s="128" t="s">
        <v>25356</v>
      </c>
      <c r="AQ899" s="128" t="s">
        <v>25357</v>
      </c>
      <c r="AR899" s="416">
        <v>2.40625</v>
      </c>
      <c r="AS899" s="134" t="s">
        <v>25358</v>
      </c>
      <c r="AT899" s="379">
        <v>2.3895833333333334</v>
      </c>
      <c r="AU899" s="128" t="s">
        <v>25359</v>
      </c>
      <c r="AV899" s="393">
        <v>2.0631944444444446</v>
      </c>
      <c r="AW899" s="134" t="s">
        <v>11141</v>
      </c>
      <c r="AX899" s="134" t="s">
        <v>25360</v>
      </c>
      <c r="AY899" s="128" t="s">
        <v>25361</v>
      </c>
      <c r="BA899" s="416">
        <v>1.7409722222222221</v>
      </c>
      <c r="BB899" s="379">
        <v>1.7715277777777778</v>
      </c>
      <c r="BC899" s="422">
        <v>1.8819444444444444</v>
      </c>
      <c r="BD899" s="140">
        <v>0.4861111111111111</v>
      </c>
      <c r="BE899" s="128" t="s">
        <v>25362</v>
      </c>
      <c r="BF899" s="422"/>
      <c r="BG899" s="422"/>
      <c r="BH899" s="422"/>
    </row>
    <row r="900">
      <c r="A900" s="122">
        <f t="shared" si="3"/>
        <v>0</v>
      </c>
      <c r="B900" s="122">
        <f t="shared" si="4"/>
        <v>0</v>
      </c>
      <c r="C900" s="122">
        <f t="shared" si="5"/>
        <v>0</v>
      </c>
      <c r="D900" s="122">
        <f t="shared" si="6"/>
        <v>0</v>
      </c>
      <c r="E900" s="122">
        <f t="shared" si="2"/>
        <v>433</v>
      </c>
      <c r="H900" s="135" t="s">
        <v>25363</v>
      </c>
      <c r="I900" s="135" t="s">
        <v>25364</v>
      </c>
      <c r="J900" s="135" t="s">
        <v>25365</v>
      </c>
      <c r="L900" s="175" t="s">
        <v>25366</v>
      </c>
      <c r="M900" s="175" t="s">
        <v>661</v>
      </c>
      <c r="N900" s="160"/>
      <c r="O900" s="160"/>
      <c r="P900" s="138" t="s">
        <v>25367</v>
      </c>
      <c r="Q900" s="138" t="s">
        <v>25368</v>
      </c>
      <c r="R900" s="138" t="s">
        <v>25369</v>
      </c>
      <c r="S900" s="138" t="s">
        <v>25370</v>
      </c>
      <c r="T900" s="138" t="s">
        <v>25371</v>
      </c>
      <c r="U900" s="138" t="s">
        <v>25372</v>
      </c>
      <c r="V900" s="138" t="s">
        <v>25372</v>
      </c>
      <c r="W900" s="138" t="s">
        <v>25373</v>
      </c>
      <c r="X900" s="138" t="s">
        <v>25374</v>
      </c>
      <c r="Y900" s="138" t="s">
        <v>25375</v>
      </c>
      <c r="Z900" s="138" t="s">
        <v>25376</v>
      </c>
      <c r="AA900" s="128" t="s">
        <v>25377</v>
      </c>
      <c r="AB900" s="474">
        <v>0.042395833333333334</v>
      </c>
      <c r="AC900" s="128" t="s">
        <v>25378</v>
      </c>
      <c r="AD900" s="415">
        <v>2.4611111111111112</v>
      </c>
      <c r="AE900" s="474">
        <v>0.045208333333333336</v>
      </c>
      <c r="AF900" s="379">
        <v>2.386111111111111</v>
      </c>
      <c r="AG900" s="134" t="s">
        <v>25379</v>
      </c>
      <c r="AH900" s="128" t="s">
        <v>25380</v>
      </c>
      <c r="AI900" s="138" t="s">
        <v>25166</v>
      </c>
      <c r="AJ900" s="128" t="s">
        <v>25381</v>
      </c>
      <c r="AK900" s="474">
        <v>0.05326388888888889</v>
      </c>
      <c r="AL900" s="134" t="s">
        <v>25382</v>
      </c>
      <c r="AM900" s="128" t="s">
        <v>25383</v>
      </c>
      <c r="AN900" s="134" t="s">
        <v>24418</v>
      </c>
      <c r="AO900" s="134" t="s">
        <v>25384</v>
      </c>
      <c r="AP900" s="416">
        <v>1.9631944444444445</v>
      </c>
      <c r="AQ900" s="416">
        <v>1.9270833333333333</v>
      </c>
      <c r="AR900" s="128" t="s">
        <v>25385</v>
      </c>
      <c r="AS900" s="379">
        <v>2.0972222222222223</v>
      </c>
      <c r="AT900" s="134" t="s">
        <v>25386</v>
      </c>
      <c r="AU900" s="505">
        <v>0.04287037037037037</v>
      </c>
      <c r="AV900" s="128" t="s">
        <v>25387</v>
      </c>
      <c r="AW900" s="379">
        <v>2.3194444444444446</v>
      </c>
      <c r="AX900" s="379">
        <v>1.9875</v>
      </c>
      <c r="AY900" s="416">
        <v>1.4097222222222223</v>
      </c>
      <c r="BA900" s="128" t="s">
        <v>25388</v>
      </c>
      <c r="BB900" s="134" t="s">
        <v>25389</v>
      </c>
      <c r="BC900" s="141" t="s">
        <v>25390</v>
      </c>
      <c r="BD900" s="128" t="s">
        <v>5945</v>
      </c>
      <c r="BE900" s="416">
        <v>2.04375</v>
      </c>
      <c r="BF900" s="141"/>
      <c r="BG900" s="141"/>
      <c r="BH900" s="141"/>
    </row>
    <row r="901">
      <c r="A901" s="122">
        <f t="shared" si="3"/>
        <v>0</v>
      </c>
      <c r="B901" s="122">
        <f t="shared" si="4"/>
        <v>0</v>
      </c>
      <c r="C901" s="122">
        <f t="shared" si="5"/>
        <v>0</v>
      </c>
      <c r="D901" s="122">
        <f t="shared" si="6"/>
        <v>0</v>
      </c>
      <c r="E901" s="122">
        <f t="shared" si="2"/>
        <v>344</v>
      </c>
      <c r="H901" s="135" t="s">
        <v>25391</v>
      </c>
      <c r="I901" s="135" t="s">
        <v>25392</v>
      </c>
      <c r="J901" s="135" t="s">
        <v>25393</v>
      </c>
      <c r="L901" s="175" t="s">
        <v>25394</v>
      </c>
      <c r="M901" s="175" t="s">
        <v>25395</v>
      </c>
      <c r="N901" s="160"/>
      <c r="O901" s="160"/>
      <c r="P901" s="391">
        <v>2.0493055555555557</v>
      </c>
      <c r="Q901" s="391">
        <v>1.9569444444444444</v>
      </c>
      <c r="R901" s="391">
        <v>2.042361111111111</v>
      </c>
      <c r="S901" s="503">
        <v>0.04221064814814815</v>
      </c>
      <c r="T901" s="503">
        <v>0.04287037037037037</v>
      </c>
      <c r="U901" s="503">
        <v>0.04241898148148148</v>
      </c>
      <c r="V901" s="503">
        <v>0.04241898148148148</v>
      </c>
      <c r="W901" s="391">
        <v>1.6208333333333333</v>
      </c>
      <c r="X901" s="503">
        <v>0.04337962962962963</v>
      </c>
      <c r="Y901" s="503">
        <v>0.04236111111111111</v>
      </c>
      <c r="Z901" s="391">
        <v>1.8430555555555554</v>
      </c>
      <c r="AA901" s="504">
        <v>0.04349537037037037</v>
      </c>
      <c r="AB901" s="134" t="s">
        <v>25396</v>
      </c>
      <c r="AC901" s="416">
        <v>2.2930555555555556</v>
      </c>
      <c r="AD901" s="147" t="s">
        <v>25397</v>
      </c>
      <c r="AE901" s="134" t="s">
        <v>25398</v>
      </c>
      <c r="AF901" s="134" t="s">
        <v>25399</v>
      </c>
      <c r="AG901" s="379">
        <v>2.285416666666667</v>
      </c>
      <c r="AH901" s="505">
        <v>0.043125</v>
      </c>
      <c r="AI901" s="503">
        <v>0.04234953703703704</v>
      </c>
      <c r="AJ901" s="393">
        <v>1.9638888888888888</v>
      </c>
      <c r="AK901" s="134" t="s">
        <v>25400</v>
      </c>
      <c r="AL901" s="379">
        <v>2.191666666666667</v>
      </c>
      <c r="AM901" s="140">
        <v>0.6986111111111111</v>
      </c>
      <c r="AN901" s="379">
        <v>1.3791666666666667</v>
      </c>
      <c r="AO901" s="379">
        <v>2.2006944444444443</v>
      </c>
      <c r="AP901" s="128" t="s">
        <v>25401</v>
      </c>
      <c r="AQ901" s="128" t="s">
        <v>25402</v>
      </c>
      <c r="AR901" s="416">
        <v>2.4125</v>
      </c>
      <c r="AS901" s="134" t="s">
        <v>25403</v>
      </c>
      <c r="AT901" s="379">
        <v>2.3930555555555557</v>
      </c>
      <c r="AU901" s="128" t="s">
        <v>25404</v>
      </c>
      <c r="AV901" s="393">
        <v>2.0694444444444446</v>
      </c>
      <c r="AW901" s="134" t="s">
        <v>25405</v>
      </c>
      <c r="AX901" s="134" t="s">
        <v>25406</v>
      </c>
      <c r="AY901" s="128" t="s">
        <v>25407</v>
      </c>
      <c r="BA901" s="416">
        <v>1.7444444444444445</v>
      </c>
      <c r="BB901" s="379">
        <v>1.7756944444444445</v>
      </c>
      <c r="BC901" s="422">
        <v>1.886111111111111</v>
      </c>
      <c r="BD901" s="140">
        <v>0.4895833333333333</v>
      </c>
      <c r="BE901" s="128" t="s">
        <v>25408</v>
      </c>
      <c r="BF901" s="422"/>
      <c r="BG901" s="422"/>
      <c r="BH901" s="422"/>
    </row>
    <row r="902">
      <c r="A902" s="122">
        <f t="shared" si="3"/>
        <v>0</v>
      </c>
      <c r="B902" s="122">
        <f t="shared" si="4"/>
        <v>0</v>
      </c>
      <c r="C902" s="122">
        <f t="shared" si="5"/>
        <v>0</v>
      </c>
      <c r="D902" s="122">
        <f t="shared" si="6"/>
        <v>0</v>
      </c>
      <c r="E902" s="122">
        <f t="shared" si="2"/>
        <v>536</v>
      </c>
      <c r="H902" s="135">
        <v>300.0</v>
      </c>
      <c r="I902" s="135">
        <v>300.0</v>
      </c>
      <c r="J902" s="135">
        <v>300.0</v>
      </c>
      <c r="L902" s="175" t="s">
        <v>25409</v>
      </c>
      <c r="M902" s="175" t="s">
        <v>25410</v>
      </c>
      <c r="N902" s="160"/>
      <c r="O902" s="160"/>
      <c r="P902" s="138" t="s">
        <v>25411</v>
      </c>
      <c r="Q902" s="138" t="s">
        <v>25412</v>
      </c>
      <c r="R902" s="138" t="s">
        <v>25413</v>
      </c>
      <c r="S902" s="138" t="s">
        <v>25414</v>
      </c>
      <c r="T902" s="138" t="s">
        <v>25415</v>
      </c>
      <c r="U902" s="138" t="s">
        <v>25416</v>
      </c>
      <c r="V902" s="138" t="s">
        <v>25416</v>
      </c>
      <c r="W902" s="138" t="s">
        <v>25417</v>
      </c>
      <c r="X902" s="138" t="s">
        <v>25418</v>
      </c>
      <c r="Y902" s="138" t="s">
        <v>25419</v>
      </c>
      <c r="Z902" s="138" t="s">
        <v>923</v>
      </c>
      <c r="AA902" s="128" t="s">
        <v>25420</v>
      </c>
      <c r="AB902" s="474">
        <v>0.0425462962962963</v>
      </c>
      <c r="AC902" s="128" t="s">
        <v>25421</v>
      </c>
      <c r="AD902" s="415">
        <v>2.467361111111111</v>
      </c>
      <c r="AE902" s="474">
        <v>0.045300925925925925</v>
      </c>
      <c r="AF902" s="379">
        <v>2.3916666666666666</v>
      </c>
      <c r="AG902" s="134" t="s">
        <v>25422</v>
      </c>
      <c r="AH902" s="128" t="s">
        <v>3926</v>
      </c>
      <c r="AI902" s="138" t="s">
        <v>25214</v>
      </c>
      <c r="AJ902" s="128" t="s">
        <v>7007</v>
      </c>
      <c r="AK902" s="474">
        <v>0.053425925925925925</v>
      </c>
      <c r="AL902" s="134" t="s">
        <v>25423</v>
      </c>
      <c r="AM902" s="128" t="s">
        <v>25424</v>
      </c>
      <c r="AN902" s="134" t="s">
        <v>25425</v>
      </c>
      <c r="AO902" s="134" t="s">
        <v>25426</v>
      </c>
      <c r="AP902" s="416">
        <v>1.975</v>
      </c>
      <c r="AQ902" s="416">
        <v>1.9305555555555556</v>
      </c>
      <c r="AR902" s="128" t="s">
        <v>25427</v>
      </c>
      <c r="AS902" s="379">
        <v>2.10625</v>
      </c>
      <c r="AT902" s="134" t="s">
        <v>25428</v>
      </c>
      <c r="AU902" s="505">
        <v>0.04299768518518519</v>
      </c>
      <c r="AV902" s="128" t="s">
        <v>25429</v>
      </c>
      <c r="AW902" s="379">
        <v>2.321527777777778</v>
      </c>
      <c r="AX902" s="379">
        <v>1.9944444444444445</v>
      </c>
      <c r="AY902" s="416">
        <v>1.4131944444444444</v>
      </c>
      <c r="BA902" s="128" t="s">
        <v>25430</v>
      </c>
      <c r="BB902" s="134" t="s">
        <v>25431</v>
      </c>
      <c r="BC902" s="141" t="s">
        <v>25432</v>
      </c>
      <c r="BD902" s="128" t="s">
        <v>6001</v>
      </c>
      <c r="BE902" s="416">
        <v>2.046527777777778</v>
      </c>
      <c r="BF902" s="141"/>
      <c r="BG902" s="141"/>
      <c r="BH902" s="141"/>
    </row>
    <row r="903">
      <c r="A903" s="122">
        <f t="shared" si="3"/>
        <v>0</v>
      </c>
      <c r="B903" s="122">
        <f t="shared" si="4"/>
        <v>0</v>
      </c>
      <c r="C903" s="122">
        <f t="shared" si="5"/>
        <v>0</v>
      </c>
      <c r="D903" s="122">
        <f t="shared" si="6"/>
        <v>0</v>
      </c>
      <c r="E903" s="122">
        <f t="shared" si="2"/>
        <v>397</v>
      </c>
      <c r="H903" s="135" t="s">
        <v>25433</v>
      </c>
      <c r="I903" s="135" t="s">
        <v>25434</v>
      </c>
      <c r="J903" s="135" t="s">
        <v>25435</v>
      </c>
      <c r="L903" s="175" t="s">
        <v>25436</v>
      </c>
      <c r="M903" s="175" t="s">
        <v>25437</v>
      </c>
      <c r="N903" s="160"/>
      <c r="O903" s="160"/>
      <c r="P903" s="391">
        <v>2.0520833333333335</v>
      </c>
      <c r="Q903" s="391">
        <v>1.9597222222222221</v>
      </c>
      <c r="R903" s="391">
        <v>2.047222222222222</v>
      </c>
      <c r="S903" s="503">
        <v>0.04230324074074074</v>
      </c>
      <c r="T903" s="503">
        <v>0.042881944444444445</v>
      </c>
      <c r="U903" s="503">
        <v>0.04244212962962963</v>
      </c>
      <c r="V903" s="503">
        <v>0.04244212962962963</v>
      </c>
      <c r="W903" s="391">
        <v>1.625</v>
      </c>
      <c r="X903" s="503">
        <v>0.043402777777777776</v>
      </c>
      <c r="Y903" s="503">
        <v>0.042465277777777775</v>
      </c>
      <c r="Z903" s="391">
        <v>1.8465277777777778</v>
      </c>
      <c r="AA903" s="504">
        <v>0.04357638888888889</v>
      </c>
      <c r="AB903" s="134" t="s">
        <v>25438</v>
      </c>
      <c r="AC903" s="416">
        <v>2.2958333333333334</v>
      </c>
      <c r="AD903" s="147" t="s">
        <v>25439</v>
      </c>
      <c r="AE903" s="134" t="s">
        <v>25440</v>
      </c>
      <c r="AF903" s="134" t="s">
        <v>25441</v>
      </c>
      <c r="AG903" s="379">
        <v>2.2888888888888888</v>
      </c>
      <c r="AH903" s="505">
        <v>0.04320601851851852</v>
      </c>
      <c r="AI903" s="503">
        <v>0.04261574074074074</v>
      </c>
      <c r="AJ903" s="393">
        <v>1.9666666666666666</v>
      </c>
      <c r="AK903" s="134" t="s">
        <v>25442</v>
      </c>
      <c r="AL903" s="379">
        <v>2.1951388888888888</v>
      </c>
      <c r="AM903" s="140">
        <v>0.7027777777777777</v>
      </c>
      <c r="AN903" s="379">
        <v>1.382638888888889</v>
      </c>
      <c r="AO903" s="379">
        <v>2.2055555555555557</v>
      </c>
      <c r="AP903" s="128" t="s">
        <v>25443</v>
      </c>
      <c r="AQ903" s="128" t="s">
        <v>25444</v>
      </c>
      <c r="AR903" s="416">
        <v>2.4208333333333334</v>
      </c>
      <c r="AS903" s="134" t="s">
        <v>14799</v>
      </c>
      <c r="AT903" s="379">
        <v>2.397222222222222</v>
      </c>
      <c r="AU903" s="128" t="s">
        <v>25445</v>
      </c>
      <c r="AV903" s="393">
        <v>2.0756944444444443</v>
      </c>
      <c r="AW903" s="134" t="s">
        <v>25446</v>
      </c>
      <c r="AX903" s="134" t="s">
        <v>25447</v>
      </c>
      <c r="AY903" s="128" t="s">
        <v>25448</v>
      </c>
      <c r="BA903" s="416">
        <v>1.7493055555555554</v>
      </c>
      <c r="BB903" s="379">
        <v>1.7805555555555554</v>
      </c>
      <c r="BC903" s="422">
        <v>1.8902777777777777</v>
      </c>
      <c r="BD903" s="140">
        <v>0.4930555555555556</v>
      </c>
      <c r="BE903" s="128" t="s">
        <v>25449</v>
      </c>
      <c r="BF903" s="422"/>
      <c r="BG903" s="422"/>
      <c r="BH903" s="422"/>
    </row>
    <row r="904">
      <c r="A904" s="122">
        <f t="shared" si="3"/>
        <v>0</v>
      </c>
      <c r="B904" s="122">
        <f t="shared" si="4"/>
        <v>0</v>
      </c>
      <c r="C904" s="122">
        <f t="shared" si="5"/>
        <v>0</v>
      </c>
      <c r="D904" s="122">
        <f t="shared" si="6"/>
        <v>0</v>
      </c>
      <c r="E904" s="122">
        <f t="shared" si="2"/>
        <v>561</v>
      </c>
      <c r="H904" s="135" t="s">
        <v>724</v>
      </c>
      <c r="I904" s="135" t="s">
        <v>25450</v>
      </c>
      <c r="J904" s="135" t="s">
        <v>25451</v>
      </c>
      <c r="L904" s="175" t="s">
        <v>25452</v>
      </c>
      <c r="M904" s="175" t="s">
        <v>25453</v>
      </c>
      <c r="N904" s="160"/>
      <c r="O904" s="160"/>
      <c r="P904" s="138" t="s">
        <v>25454</v>
      </c>
      <c r="Q904" s="138" t="s">
        <v>25455</v>
      </c>
      <c r="R904" s="138" t="s">
        <v>25456</v>
      </c>
      <c r="S904" s="138" t="s">
        <v>25457</v>
      </c>
      <c r="T904" s="138" t="s">
        <v>724</v>
      </c>
      <c r="U904" s="138" t="s">
        <v>25458</v>
      </c>
      <c r="V904" s="138" t="s">
        <v>25458</v>
      </c>
      <c r="W904" s="138" t="s">
        <v>25459</v>
      </c>
      <c r="X904" s="138" t="s">
        <v>25460</v>
      </c>
      <c r="Y904" s="138" t="s">
        <v>25461</v>
      </c>
      <c r="Z904" s="138" t="s">
        <v>1055</v>
      </c>
      <c r="AA904" s="128" t="s">
        <v>25462</v>
      </c>
      <c r="AB904" s="474">
        <v>0.04261574074074074</v>
      </c>
      <c r="AC904" s="128" t="s">
        <v>25463</v>
      </c>
      <c r="AD904" s="415">
        <v>2.4715277777777778</v>
      </c>
      <c r="AE904" s="474">
        <v>0.04541666666666667</v>
      </c>
      <c r="AF904" s="379">
        <v>2.397222222222222</v>
      </c>
      <c r="AG904" s="134" t="s">
        <v>25464</v>
      </c>
      <c r="AH904" s="128" t="s">
        <v>25465</v>
      </c>
      <c r="AI904" s="138" t="s">
        <v>25257</v>
      </c>
      <c r="AJ904" s="401">
        <v>1.9680555555555554</v>
      </c>
      <c r="AK904" s="474">
        <v>0.05355324074074074</v>
      </c>
      <c r="AL904" s="134" t="s">
        <v>25466</v>
      </c>
      <c r="AM904" s="128" t="s">
        <v>25467</v>
      </c>
      <c r="AN904" s="134" t="s">
        <v>25468</v>
      </c>
      <c r="AO904" s="134" t="s">
        <v>25469</v>
      </c>
      <c r="AP904" s="416">
        <v>1.976388888888889</v>
      </c>
      <c r="AQ904" s="416">
        <v>1.9326388888888888</v>
      </c>
      <c r="AR904" s="128" t="s">
        <v>25470</v>
      </c>
      <c r="AS904" s="379">
        <v>2.113888888888889</v>
      </c>
      <c r="AT904" s="134" t="s">
        <v>25471</v>
      </c>
      <c r="AU904" s="505">
        <v>0.04314814814814815</v>
      </c>
      <c r="AV904" s="128" t="s">
        <v>25472</v>
      </c>
      <c r="AW904" s="379">
        <v>2.3375</v>
      </c>
      <c r="AX904" s="379">
        <v>2.002083333333333</v>
      </c>
      <c r="AY904" s="416">
        <v>1.417361111111111</v>
      </c>
      <c r="BA904" s="128" t="s">
        <v>25473</v>
      </c>
      <c r="BB904" s="134" t="s">
        <v>25474</v>
      </c>
      <c r="BC904" s="141" t="s">
        <v>25475</v>
      </c>
      <c r="BD904" s="128" t="s">
        <v>6061</v>
      </c>
      <c r="BE904" s="416">
        <v>2.048611111111111</v>
      </c>
      <c r="BF904" s="141"/>
      <c r="BG904" s="141"/>
      <c r="BH904" s="141"/>
    </row>
    <row r="905">
      <c r="A905" s="122">
        <f t="shared" si="3"/>
        <v>0</v>
      </c>
      <c r="B905" s="122">
        <f t="shared" si="4"/>
        <v>0</v>
      </c>
      <c r="C905" s="122">
        <f t="shared" si="5"/>
        <v>0</v>
      </c>
      <c r="D905" s="122">
        <f t="shared" si="6"/>
        <v>0</v>
      </c>
      <c r="E905" s="122">
        <f t="shared" si="2"/>
        <v>281</v>
      </c>
      <c r="H905" s="135">
        <v>301.0</v>
      </c>
      <c r="I905" s="135">
        <v>301.0</v>
      </c>
      <c r="J905" s="135">
        <v>301.0</v>
      </c>
      <c r="L905" s="175" t="s">
        <v>25476</v>
      </c>
      <c r="M905" s="175" t="s">
        <v>25477</v>
      </c>
      <c r="N905" s="160"/>
      <c r="O905" s="160"/>
      <c r="P905" s="391">
        <v>2.0631944444444446</v>
      </c>
      <c r="Q905" s="391">
        <v>1.9638888888888888</v>
      </c>
      <c r="R905" s="391">
        <v>2.0506944444444444</v>
      </c>
      <c r="S905" s="503">
        <v>0.04240740740740741</v>
      </c>
      <c r="T905" s="503">
        <v>0.04296296296296296</v>
      </c>
      <c r="U905" s="503">
        <v>0.04247685185185185</v>
      </c>
      <c r="V905" s="503">
        <v>0.04247685185185185</v>
      </c>
      <c r="W905" s="391">
        <v>1.6270833333333334</v>
      </c>
      <c r="X905" s="503">
        <v>0.043611111111111114</v>
      </c>
      <c r="Y905" s="503">
        <v>0.04255787037037037</v>
      </c>
      <c r="Z905" s="391">
        <v>1.8493055555555555</v>
      </c>
      <c r="AA905" s="504">
        <v>0.04366898148148148</v>
      </c>
      <c r="AB905" s="474">
        <v>0.042673611111111114</v>
      </c>
      <c r="AC905" s="416">
        <v>2.3048611111111112</v>
      </c>
      <c r="AD905" s="147" t="s">
        <v>25478</v>
      </c>
      <c r="AE905" s="134" t="s">
        <v>25479</v>
      </c>
      <c r="AF905" s="134" t="s">
        <v>25480</v>
      </c>
      <c r="AG905" s="379">
        <v>2.296527777777778</v>
      </c>
      <c r="AH905" s="505">
        <v>0.043229166666666666</v>
      </c>
      <c r="AI905" s="503">
        <v>0.042650462962962966</v>
      </c>
      <c r="AJ905" s="128" t="s">
        <v>25481</v>
      </c>
      <c r="AK905" s="134" t="s">
        <v>25482</v>
      </c>
      <c r="AL905" s="379">
        <v>2.2</v>
      </c>
      <c r="AM905" s="140">
        <v>0.7048611111111112</v>
      </c>
      <c r="AN905" s="379">
        <v>1.3854166666666667</v>
      </c>
      <c r="AO905" s="379">
        <v>2.2083333333333335</v>
      </c>
      <c r="AP905" s="128" t="s">
        <v>25483</v>
      </c>
      <c r="AQ905" s="128" t="s">
        <v>25484</v>
      </c>
      <c r="AR905" s="416">
        <v>2.43125</v>
      </c>
      <c r="AS905" s="134" t="s">
        <v>25485</v>
      </c>
      <c r="AT905" s="379">
        <v>2.3993055555555554</v>
      </c>
      <c r="AU905" s="128" t="s">
        <v>25486</v>
      </c>
      <c r="AV905" s="393">
        <v>2.0770833333333334</v>
      </c>
      <c r="AW905" s="134" t="s">
        <v>25487</v>
      </c>
      <c r="AX905" s="134" t="s">
        <v>25488</v>
      </c>
      <c r="AY905" s="128" t="s">
        <v>25489</v>
      </c>
      <c r="BA905" s="416">
        <v>1.7555555555555555</v>
      </c>
      <c r="BB905" s="379">
        <v>1.7895833333333333</v>
      </c>
      <c r="BC905" s="422">
        <v>1.8944444444444444</v>
      </c>
      <c r="BD905" s="140">
        <v>0.49444444444444446</v>
      </c>
      <c r="BE905" s="128" t="s">
        <v>25490</v>
      </c>
      <c r="BF905" s="422"/>
      <c r="BG905" s="422"/>
      <c r="BH905" s="422"/>
    </row>
    <row r="906">
      <c r="A906" s="122">
        <f t="shared" si="3"/>
        <v>0</v>
      </c>
      <c r="B906" s="122">
        <f t="shared" si="4"/>
        <v>0</v>
      </c>
      <c r="C906" s="122">
        <f t="shared" si="5"/>
        <v>0</v>
      </c>
      <c r="D906" s="122">
        <f t="shared" si="6"/>
        <v>0</v>
      </c>
      <c r="E906" s="122">
        <f t="shared" si="2"/>
        <v>534</v>
      </c>
      <c r="H906" s="135" t="s">
        <v>25491</v>
      </c>
      <c r="I906" s="135" t="s">
        <v>25492</v>
      </c>
      <c r="J906" s="135" t="s">
        <v>25493</v>
      </c>
      <c r="L906" s="175" t="s">
        <v>615</v>
      </c>
      <c r="M906" s="175" t="s">
        <v>25494</v>
      </c>
      <c r="N906" s="160"/>
      <c r="O906" s="160"/>
      <c r="P906" s="138" t="s">
        <v>25495</v>
      </c>
      <c r="Q906" s="138" t="s">
        <v>25496</v>
      </c>
      <c r="R906" s="138" t="s">
        <v>25497</v>
      </c>
      <c r="S906" s="138" t="s">
        <v>25498</v>
      </c>
      <c r="T906" s="138" t="s">
        <v>25499</v>
      </c>
      <c r="U906" s="138" t="s">
        <v>25500</v>
      </c>
      <c r="V906" s="138" t="s">
        <v>25500</v>
      </c>
      <c r="W906" s="138" t="s">
        <v>25501</v>
      </c>
      <c r="X906" s="138" t="s">
        <v>25502</v>
      </c>
      <c r="Y906" s="138" t="s">
        <v>25503</v>
      </c>
      <c r="Z906" s="138" t="s">
        <v>25504</v>
      </c>
      <c r="AA906" s="128" t="s">
        <v>25505</v>
      </c>
      <c r="AB906" s="134" t="s">
        <v>25506</v>
      </c>
      <c r="AC906" s="128" t="s">
        <v>25507</v>
      </c>
      <c r="AD906" s="415">
        <v>2.475</v>
      </c>
      <c r="AE906" s="474">
        <v>0.04553240740740741</v>
      </c>
      <c r="AF906" s="379">
        <v>2.402083333333333</v>
      </c>
      <c r="AG906" s="134" t="s">
        <v>25508</v>
      </c>
      <c r="AH906" s="128" t="s">
        <v>25509</v>
      </c>
      <c r="AI906" s="138" t="s">
        <v>25299</v>
      </c>
      <c r="AJ906" s="393">
        <v>1.9729166666666667</v>
      </c>
      <c r="AK906" s="474">
        <v>0.05362268518518518</v>
      </c>
      <c r="AL906" s="134" t="s">
        <v>25510</v>
      </c>
      <c r="AM906" s="128" t="s">
        <v>25511</v>
      </c>
      <c r="AN906" s="134" t="s">
        <v>25512</v>
      </c>
      <c r="AO906" s="134" t="s">
        <v>25513</v>
      </c>
      <c r="AP906" s="416">
        <v>1.9868055555555555</v>
      </c>
      <c r="AQ906" s="416">
        <v>1.9368055555555554</v>
      </c>
      <c r="AR906" s="128" t="s">
        <v>25514</v>
      </c>
      <c r="AS906" s="379">
        <v>2.1180555555555554</v>
      </c>
      <c r="AT906" s="134" t="s">
        <v>25515</v>
      </c>
      <c r="AU906" s="505">
        <v>0.04320601851851852</v>
      </c>
      <c r="AV906" s="128" t="s">
        <v>25516</v>
      </c>
      <c r="AW906" s="379">
        <v>2.3541666666666665</v>
      </c>
      <c r="AX906" s="379">
        <v>2.0118055555555556</v>
      </c>
      <c r="AY906" s="416">
        <v>1.4208333333333334</v>
      </c>
      <c r="BA906" s="128" t="s">
        <v>25517</v>
      </c>
      <c r="BB906" s="134" t="s">
        <v>25518</v>
      </c>
      <c r="BC906" s="141" t="s">
        <v>25519</v>
      </c>
      <c r="BD906" s="128" t="s">
        <v>6125</v>
      </c>
      <c r="BE906" s="416">
        <v>2.061111111111111</v>
      </c>
      <c r="BF906" s="141"/>
      <c r="BG906" s="141"/>
      <c r="BH906" s="141"/>
    </row>
    <row r="907">
      <c r="A907" s="122">
        <f t="shared" si="3"/>
        <v>0</v>
      </c>
      <c r="B907" s="122">
        <f t="shared" si="4"/>
        <v>0</v>
      </c>
      <c r="C907" s="122">
        <f t="shared" si="5"/>
        <v>0</v>
      </c>
      <c r="D907" s="122">
        <f t="shared" si="6"/>
        <v>0</v>
      </c>
      <c r="E907" s="122">
        <f t="shared" si="2"/>
        <v>374</v>
      </c>
      <c r="H907" s="135" t="s">
        <v>25520</v>
      </c>
      <c r="I907" s="135" t="s">
        <v>25521</v>
      </c>
      <c r="J907" s="135" t="s">
        <v>25522</v>
      </c>
      <c r="L907" s="175" t="s">
        <v>25523</v>
      </c>
      <c r="M907" s="175" t="s">
        <v>25524</v>
      </c>
      <c r="N907" s="160"/>
      <c r="O907" s="160"/>
      <c r="P907" s="391">
        <v>2.0652777777777778</v>
      </c>
      <c r="Q907" s="391">
        <v>1.9701388888888889</v>
      </c>
      <c r="R907" s="391">
        <v>2.0590277777777777</v>
      </c>
      <c r="S907" s="503">
        <v>0.042569444444444444</v>
      </c>
      <c r="T907" s="503">
        <v>0.04299768518518519</v>
      </c>
      <c r="U907" s="503">
        <v>0.042534722222222224</v>
      </c>
      <c r="V907" s="503">
        <v>0.042534722222222224</v>
      </c>
      <c r="W907" s="391">
        <v>1.6298611111111112</v>
      </c>
      <c r="X907" s="503">
        <v>0.043680555555555556</v>
      </c>
      <c r="Y907" s="503">
        <v>0.04262731481481481</v>
      </c>
      <c r="Z907" s="391">
        <v>1.851388888888889</v>
      </c>
      <c r="AA907" s="504">
        <v>0.04375</v>
      </c>
      <c r="AB907" s="474">
        <v>0.04273148148148148</v>
      </c>
      <c r="AC907" s="416">
        <v>2.3097222222222222</v>
      </c>
      <c r="AD907" s="147" t="s">
        <v>25525</v>
      </c>
      <c r="AE907" s="134" t="s">
        <v>25526</v>
      </c>
      <c r="AF907" s="134" t="s">
        <v>25527</v>
      </c>
      <c r="AG907" s="379">
        <v>2.3027777777777776</v>
      </c>
      <c r="AH907" s="505">
        <v>0.0433912037037037</v>
      </c>
      <c r="AI907" s="503">
        <v>0.04289351851851852</v>
      </c>
      <c r="AJ907" s="401">
        <v>1.975</v>
      </c>
      <c r="AK907" s="134" t="s">
        <v>25528</v>
      </c>
      <c r="AL907" s="379">
        <v>2.2083333333333335</v>
      </c>
      <c r="AM907" s="140">
        <v>0.7145833333333333</v>
      </c>
      <c r="AN907" s="379">
        <v>1.3875</v>
      </c>
      <c r="AO907" s="379">
        <v>2.2118055555555554</v>
      </c>
      <c r="AP907" s="128" t="s">
        <v>25529</v>
      </c>
      <c r="AQ907" s="128" t="s">
        <v>25530</v>
      </c>
      <c r="AR907" s="416">
        <v>2.4375</v>
      </c>
      <c r="AS907" s="134" t="s">
        <v>25531</v>
      </c>
      <c r="AT907" s="379">
        <v>2.402083333333333</v>
      </c>
      <c r="AU907" s="128" t="s">
        <v>25532</v>
      </c>
      <c r="AV907" s="393">
        <v>2.0791666666666666</v>
      </c>
      <c r="AW907" s="134" t="s">
        <v>25533</v>
      </c>
      <c r="AX907" s="134" t="s">
        <v>25534</v>
      </c>
      <c r="AY907" s="128" t="s">
        <v>25535</v>
      </c>
      <c r="BA907" s="416">
        <v>1.7673611111111112</v>
      </c>
      <c r="BB907" s="379">
        <v>1.7916666666666667</v>
      </c>
      <c r="BC907" s="422">
        <v>1.9006944444444445</v>
      </c>
      <c r="BD907" s="140">
        <v>0.5</v>
      </c>
      <c r="BE907" s="128" t="s">
        <v>25536</v>
      </c>
      <c r="BF907" s="422"/>
      <c r="BG907" s="422"/>
      <c r="BH907" s="422"/>
    </row>
    <row r="908">
      <c r="A908" s="122">
        <f t="shared" si="3"/>
        <v>0</v>
      </c>
      <c r="B908" s="122">
        <f t="shared" si="4"/>
        <v>0</v>
      </c>
      <c r="C908" s="122">
        <f t="shared" si="5"/>
        <v>0</v>
      </c>
      <c r="D908" s="122">
        <f t="shared" si="6"/>
        <v>0</v>
      </c>
      <c r="E908" s="122">
        <f t="shared" si="2"/>
        <v>549</v>
      </c>
      <c r="H908" s="135">
        <v>302.0</v>
      </c>
      <c r="I908" s="135">
        <v>302.0</v>
      </c>
      <c r="J908" s="135">
        <v>302.0</v>
      </c>
      <c r="L908" s="175" t="s">
        <v>25537</v>
      </c>
      <c r="M908" s="175" t="s">
        <v>25538</v>
      </c>
      <c r="N908" s="160"/>
      <c r="O908" s="160"/>
      <c r="P908" s="138" t="s">
        <v>25539</v>
      </c>
      <c r="Q908" s="138" t="s">
        <v>25540</v>
      </c>
      <c r="R908" s="138" t="s">
        <v>25541</v>
      </c>
      <c r="S908" s="138" t="s">
        <v>25542</v>
      </c>
      <c r="T908" s="138" t="s">
        <v>25543</v>
      </c>
      <c r="U908" s="138" t="s">
        <v>25544</v>
      </c>
      <c r="V908" s="138" t="s">
        <v>25544</v>
      </c>
      <c r="W908" s="138" t="s">
        <v>25545</v>
      </c>
      <c r="X908" s="138" t="s">
        <v>25546</v>
      </c>
      <c r="Y908" s="138" t="s">
        <v>25547</v>
      </c>
      <c r="Z908" s="138" t="s">
        <v>25548</v>
      </c>
      <c r="AA908" s="128" t="s">
        <v>25549</v>
      </c>
      <c r="AB908" s="134" t="s">
        <v>25550</v>
      </c>
      <c r="AC908" s="128" t="s">
        <v>25551</v>
      </c>
      <c r="AD908" s="415">
        <v>2.477777777777778</v>
      </c>
      <c r="AE908" s="474">
        <v>0.04560185185185185</v>
      </c>
      <c r="AF908" s="379">
        <v>2.4090277777777778</v>
      </c>
      <c r="AG908" s="134" t="s">
        <v>25552</v>
      </c>
      <c r="AH908" s="128" t="s">
        <v>25553</v>
      </c>
      <c r="AI908" s="138" t="s">
        <v>16947</v>
      </c>
      <c r="AJ908" s="128" t="s">
        <v>25554</v>
      </c>
      <c r="AK908" s="474">
        <v>0.053738425925925926</v>
      </c>
      <c r="AL908" s="134" t="s">
        <v>25555</v>
      </c>
      <c r="AM908" s="128" t="s">
        <v>25556</v>
      </c>
      <c r="AN908" s="134" t="s">
        <v>25557</v>
      </c>
      <c r="AO908" s="134" t="s">
        <v>25558</v>
      </c>
      <c r="AP908" s="416">
        <v>1.9902777777777778</v>
      </c>
      <c r="AQ908" s="416">
        <v>1.9388888888888889</v>
      </c>
      <c r="AR908" s="128" t="s">
        <v>25559</v>
      </c>
      <c r="AS908" s="379">
        <v>2.1284722222222223</v>
      </c>
      <c r="AT908" s="134" t="s">
        <v>19160</v>
      </c>
      <c r="AU908" s="505">
        <v>0.04335648148148148</v>
      </c>
      <c r="AV908" s="128" t="s">
        <v>25560</v>
      </c>
      <c r="AW908" s="379">
        <v>2.3680555555555554</v>
      </c>
      <c r="AX908" s="379">
        <v>2.013888888888889</v>
      </c>
      <c r="AY908" s="416">
        <v>1.4243055555555555</v>
      </c>
      <c r="BA908" s="128" t="s">
        <v>25561</v>
      </c>
      <c r="BB908" s="134" t="s">
        <v>1538</v>
      </c>
      <c r="BC908" s="141" t="s">
        <v>25562</v>
      </c>
      <c r="BD908" s="128" t="s">
        <v>6182</v>
      </c>
      <c r="BE908" s="416">
        <v>2.061111111111111</v>
      </c>
      <c r="BF908" s="141"/>
      <c r="BG908" s="141"/>
      <c r="BH908" s="141"/>
    </row>
    <row r="909">
      <c r="A909" s="122">
        <f t="shared" si="3"/>
        <v>0</v>
      </c>
      <c r="B909" s="122">
        <f t="shared" si="4"/>
        <v>0</v>
      </c>
      <c r="C909" s="122">
        <f t="shared" si="5"/>
        <v>0</v>
      </c>
      <c r="D909" s="122">
        <f t="shared" si="6"/>
        <v>0</v>
      </c>
      <c r="E909" s="122">
        <f t="shared" si="2"/>
        <v>289</v>
      </c>
      <c r="H909" s="135" t="s">
        <v>25563</v>
      </c>
      <c r="I909" s="135" t="s">
        <v>25564</v>
      </c>
      <c r="J909" s="135" t="s">
        <v>25565</v>
      </c>
      <c r="L909" s="175" t="s">
        <v>25566</v>
      </c>
      <c r="M909" s="175" t="s">
        <v>25567</v>
      </c>
      <c r="N909" s="160"/>
      <c r="O909" s="160"/>
      <c r="P909" s="391">
        <v>2.066666666666667</v>
      </c>
      <c r="Q909" s="391">
        <v>1.9736111111111112</v>
      </c>
      <c r="R909" s="391">
        <v>2.0618055555555554</v>
      </c>
      <c r="S909" s="503">
        <v>0.0427662037037037</v>
      </c>
      <c r="T909" s="503">
        <v>0.04303240740740741</v>
      </c>
      <c r="U909" s="503">
        <v>0.04255787037037037</v>
      </c>
      <c r="V909" s="503">
        <v>0.04255787037037037</v>
      </c>
      <c r="W909" s="391">
        <v>1.6381944444444445</v>
      </c>
      <c r="X909" s="503">
        <v>0.043784722222222225</v>
      </c>
      <c r="Y909" s="503">
        <v>0.04271990740740741</v>
      </c>
      <c r="Z909" s="391">
        <v>1.8541666666666667</v>
      </c>
      <c r="AA909" s="504">
        <v>0.0437962962962963</v>
      </c>
      <c r="AB909" s="474">
        <v>0.04280092592592592</v>
      </c>
      <c r="AC909" s="416">
        <v>2.31875</v>
      </c>
      <c r="AD909" s="147" t="s">
        <v>25568</v>
      </c>
      <c r="AE909" s="134" t="s">
        <v>25569</v>
      </c>
      <c r="AF909" s="134" t="s">
        <v>25570</v>
      </c>
      <c r="AG909" s="379">
        <v>2.30625</v>
      </c>
      <c r="AH909" s="505">
        <v>0.04356481481481481</v>
      </c>
      <c r="AI909" s="503">
        <v>0.043090277777777776</v>
      </c>
      <c r="AJ909" s="393">
        <v>1.9840277777777777</v>
      </c>
      <c r="AK909" s="134" t="s">
        <v>25571</v>
      </c>
      <c r="AL909" s="379">
        <v>2.214583333333333</v>
      </c>
      <c r="AM909" s="140">
        <v>0.7173611111111111</v>
      </c>
      <c r="AN909" s="379">
        <v>1.3965277777777778</v>
      </c>
      <c r="AO909" s="379">
        <v>2.2159722222222222</v>
      </c>
      <c r="AP909" s="128" t="s">
        <v>25572</v>
      </c>
      <c r="AQ909" s="128" t="s">
        <v>25573</v>
      </c>
      <c r="AR909" s="416">
        <v>2.446527777777778</v>
      </c>
      <c r="AS909" s="134" t="s">
        <v>1292</v>
      </c>
      <c r="AT909" s="379">
        <v>2.40625</v>
      </c>
      <c r="AU909" s="128" t="s">
        <v>25574</v>
      </c>
      <c r="AV909" s="393">
        <v>2.0805555555555557</v>
      </c>
      <c r="AW909" s="134" t="s">
        <v>25575</v>
      </c>
      <c r="AX909" s="134" t="s">
        <v>25576</v>
      </c>
      <c r="AY909" s="128" t="s">
        <v>25577</v>
      </c>
      <c r="BA909" s="416">
        <v>1.7784722222222222</v>
      </c>
      <c r="BB909" s="379">
        <v>1.7993055555555555</v>
      </c>
      <c r="BC909" s="422">
        <v>1.90625</v>
      </c>
      <c r="BD909" s="140">
        <v>0.5027777777777778</v>
      </c>
      <c r="BE909" s="128" t="s">
        <v>25578</v>
      </c>
      <c r="BF909" s="422"/>
      <c r="BG909" s="422"/>
      <c r="BH909" s="422"/>
    </row>
    <row r="910">
      <c r="A910" s="122">
        <f t="shared" si="3"/>
        <v>0</v>
      </c>
      <c r="B910" s="122">
        <f t="shared" si="4"/>
        <v>0</v>
      </c>
      <c r="C910" s="122">
        <f t="shared" si="5"/>
        <v>0</v>
      </c>
      <c r="D910" s="122">
        <f t="shared" si="6"/>
        <v>0</v>
      </c>
      <c r="E910" s="122">
        <f t="shared" si="2"/>
        <v>639</v>
      </c>
      <c r="H910" s="135" t="s">
        <v>25579</v>
      </c>
      <c r="I910" s="135" t="s">
        <v>3999</v>
      </c>
      <c r="J910" s="135" t="s">
        <v>25580</v>
      </c>
      <c r="L910" s="175" t="s">
        <v>25581</v>
      </c>
      <c r="M910" s="175" t="s">
        <v>25582</v>
      </c>
      <c r="N910" s="160"/>
      <c r="O910" s="160"/>
      <c r="P910" s="138" t="s">
        <v>25583</v>
      </c>
      <c r="Q910" s="138" t="s">
        <v>25584</v>
      </c>
      <c r="R910" s="138" t="s">
        <v>25585</v>
      </c>
      <c r="S910" s="138" t="s">
        <v>25586</v>
      </c>
      <c r="T910" s="138" t="s">
        <v>25587</v>
      </c>
      <c r="U910" s="138" t="s">
        <v>25588</v>
      </c>
      <c r="V910" s="138" t="s">
        <v>25588</v>
      </c>
      <c r="W910" s="138" t="s">
        <v>25589</v>
      </c>
      <c r="X910" s="138" t="s">
        <v>25590</v>
      </c>
      <c r="Y910" s="138" t="s">
        <v>25591</v>
      </c>
      <c r="Z910" s="138" t="s">
        <v>25592</v>
      </c>
      <c r="AA910" s="128" t="s">
        <v>25593</v>
      </c>
      <c r="AB910" s="134" t="s">
        <v>25594</v>
      </c>
      <c r="AC910" s="128" t="s">
        <v>25595</v>
      </c>
      <c r="AD910" s="415">
        <v>2.482638888888889</v>
      </c>
      <c r="AE910" s="474">
        <v>0.04567129629629629</v>
      </c>
      <c r="AF910" s="379">
        <v>2.4166666666666665</v>
      </c>
      <c r="AG910" s="134" t="s">
        <v>25596</v>
      </c>
      <c r="AH910" s="128" t="s">
        <v>25597</v>
      </c>
      <c r="AI910" s="138" t="s">
        <v>25380</v>
      </c>
      <c r="AJ910" s="401">
        <v>1.9875</v>
      </c>
      <c r="AK910" s="474">
        <v>0.05394675925925926</v>
      </c>
      <c r="AL910" s="134" t="s">
        <v>25598</v>
      </c>
      <c r="AM910" s="128" t="s">
        <v>862</v>
      </c>
      <c r="AN910" s="134" t="s">
        <v>25599</v>
      </c>
      <c r="AO910" s="134" t="s">
        <v>25600</v>
      </c>
      <c r="AP910" s="416">
        <v>1.9979166666666666</v>
      </c>
      <c r="AQ910" s="416">
        <v>1.9493055555555556</v>
      </c>
      <c r="AR910" s="128" t="s">
        <v>25601</v>
      </c>
      <c r="AS910" s="379">
        <v>2.129166666666667</v>
      </c>
      <c r="AT910" s="134" t="s">
        <v>25602</v>
      </c>
      <c r="AU910" s="505">
        <v>0.043472222222222225</v>
      </c>
      <c r="AV910" s="128" t="s">
        <v>25603</v>
      </c>
      <c r="AW910" s="379">
        <v>2.3881944444444443</v>
      </c>
      <c r="AX910" s="379">
        <v>2.017361111111111</v>
      </c>
      <c r="AY910" s="416">
        <v>1.4305555555555556</v>
      </c>
      <c r="BA910" s="128" t="s">
        <v>25604</v>
      </c>
      <c r="BB910" s="134" t="s">
        <v>20489</v>
      </c>
      <c r="BC910" s="141" t="s">
        <v>25605</v>
      </c>
      <c r="BD910" s="128" t="s">
        <v>6248</v>
      </c>
      <c r="BE910" s="416">
        <v>2.0631944444444446</v>
      </c>
      <c r="BF910" s="141"/>
      <c r="BG910" s="141"/>
      <c r="BH910" s="141"/>
    </row>
    <row r="911">
      <c r="A911" s="122">
        <f t="shared" si="3"/>
        <v>0</v>
      </c>
      <c r="B911" s="122">
        <f t="shared" si="4"/>
        <v>0</v>
      </c>
      <c r="C911" s="122">
        <f t="shared" si="5"/>
        <v>0</v>
      </c>
      <c r="D911" s="122">
        <f t="shared" si="6"/>
        <v>0</v>
      </c>
      <c r="E911" s="122">
        <f t="shared" si="2"/>
        <v>295</v>
      </c>
      <c r="H911" s="135">
        <v>303.0</v>
      </c>
      <c r="I911" s="135">
        <v>303.0</v>
      </c>
      <c r="J911" s="135">
        <v>303.0</v>
      </c>
      <c r="L911" s="175" t="s">
        <v>25606</v>
      </c>
      <c r="M911" s="175" t="s">
        <v>25607</v>
      </c>
      <c r="N911" s="160"/>
      <c r="O911" s="160"/>
      <c r="P911" s="391">
        <v>2.0680555555555555</v>
      </c>
      <c r="Q911" s="391">
        <v>1.9826388888888888</v>
      </c>
      <c r="R911" s="391">
        <v>2.0652777777777778</v>
      </c>
      <c r="S911" s="503">
        <v>0.042881944444444445</v>
      </c>
      <c r="T911" s="503">
        <v>0.043229166666666666</v>
      </c>
      <c r="U911" s="503">
        <v>0.042604166666666665</v>
      </c>
      <c r="V911" s="503">
        <v>0.042604166666666665</v>
      </c>
      <c r="W911" s="391">
        <v>1.645138888888889</v>
      </c>
      <c r="X911" s="503">
        <v>0.04394675925925926</v>
      </c>
      <c r="Y911" s="503">
        <v>0.04278935185185185</v>
      </c>
      <c r="Z911" s="391">
        <v>1.8611111111111112</v>
      </c>
      <c r="AA911" s="504">
        <v>0.04390046296296296</v>
      </c>
      <c r="AB911" s="474">
        <v>0.042881944444444445</v>
      </c>
      <c r="AC911" s="416">
        <v>2.3208333333333333</v>
      </c>
      <c r="AD911" s="147" t="s">
        <v>25608</v>
      </c>
      <c r="AE911" s="134" t="s">
        <v>25609</v>
      </c>
      <c r="AF911" s="134" t="s">
        <v>25610</v>
      </c>
      <c r="AG911" s="379">
        <v>2.3131944444444446</v>
      </c>
      <c r="AH911" s="505">
        <v>0.04358796296296296</v>
      </c>
      <c r="AI911" s="503">
        <v>0.043125</v>
      </c>
      <c r="AJ911" s="128" t="s">
        <v>25611</v>
      </c>
      <c r="AK911" s="134" t="s">
        <v>25612</v>
      </c>
      <c r="AL911" s="379">
        <v>2.2194444444444446</v>
      </c>
      <c r="AM911" s="140">
        <v>0.71875</v>
      </c>
      <c r="AN911" s="379">
        <v>1.4027777777777777</v>
      </c>
      <c r="AO911" s="379">
        <v>2.2263888888888888</v>
      </c>
      <c r="AP911" s="128" t="s">
        <v>25613</v>
      </c>
      <c r="AQ911" s="128" t="s">
        <v>25614</v>
      </c>
      <c r="AR911" s="416">
        <v>2.4541666666666666</v>
      </c>
      <c r="AS911" s="134" t="s">
        <v>25615</v>
      </c>
      <c r="AT911" s="379">
        <v>2.408333333333333</v>
      </c>
      <c r="AU911" s="128" t="s">
        <v>25616</v>
      </c>
      <c r="AV911" s="393">
        <v>2.08125</v>
      </c>
      <c r="AW911" s="134" t="s">
        <v>25617</v>
      </c>
      <c r="AX911" s="134" t="s">
        <v>25618</v>
      </c>
      <c r="AY911" s="128" t="s">
        <v>25619</v>
      </c>
      <c r="BA911" s="416">
        <v>1.7805555555555554</v>
      </c>
      <c r="BB911" s="379">
        <v>1.801388888888889</v>
      </c>
      <c r="BC911" s="422">
        <v>1.9097222222222223</v>
      </c>
      <c r="BD911" s="140">
        <v>0.5083333333333333</v>
      </c>
      <c r="BE911" s="128" t="s">
        <v>25620</v>
      </c>
      <c r="BF911" s="422"/>
      <c r="BG911" s="422"/>
      <c r="BH911" s="422"/>
    </row>
    <row r="912">
      <c r="A912" s="122">
        <f t="shared" si="3"/>
        <v>0</v>
      </c>
      <c r="B912" s="122">
        <f t="shared" si="4"/>
        <v>0</v>
      </c>
      <c r="C912" s="122">
        <f t="shared" si="5"/>
        <v>0</v>
      </c>
      <c r="D912" s="122">
        <f t="shared" si="6"/>
        <v>0</v>
      </c>
      <c r="E912" s="122">
        <f t="shared" si="2"/>
        <v>593</v>
      </c>
      <c r="H912" s="135" t="s">
        <v>25621</v>
      </c>
      <c r="I912" s="135" t="s">
        <v>25622</v>
      </c>
      <c r="J912" s="135" t="s">
        <v>25623</v>
      </c>
      <c r="L912" s="175" t="s">
        <v>25624</v>
      </c>
      <c r="M912" s="175" t="s">
        <v>25625</v>
      </c>
      <c r="N912" s="160"/>
      <c r="O912" s="160"/>
      <c r="P912" s="138" t="s">
        <v>25626</v>
      </c>
      <c r="Q912" s="138" t="s">
        <v>25627</v>
      </c>
      <c r="R912" s="138" t="s">
        <v>25628</v>
      </c>
      <c r="S912" s="138" t="s">
        <v>25629</v>
      </c>
      <c r="T912" s="138" t="s">
        <v>25630</v>
      </c>
      <c r="U912" s="138" t="s">
        <v>25631</v>
      </c>
      <c r="V912" s="138" t="s">
        <v>25631</v>
      </c>
      <c r="W912" s="138" t="s">
        <v>25632</v>
      </c>
      <c r="X912" s="138" t="s">
        <v>25633</v>
      </c>
      <c r="Y912" s="138" t="s">
        <v>25634</v>
      </c>
      <c r="Z912" s="138" t="s">
        <v>25635</v>
      </c>
      <c r="AA912" s="128" t="s">
        <v>25636</v>
      </c>
      <c r="AB912" s="134" t="s">
        <v>25637</v>
      </c>
      <c r="AC912" s="128" t="s">
        <v>25638</v>
      </c>
      <c r="AD912" s="415">
        <v>2.4895833333333335</v>
      </c>
      <c r="AE912" s="474">
        <v>0.04574074074074074</v>
      </c>
      <c r="AF912" s="379">
        <v>2.4194444444444443</v>
      </c>
      <c r="AG912" s="134" t="s">
        <v>25639</v>
      </c>
      <c r="AH912" s="128" t="s">
        <v>25640</v>
      </c>
      <c r="AI912" s="138" t="s">
        <v>3926</v>
      </c>
      <c r="AJ912" s="393">
        <v>1.9986111111111111</v>
      </c>
      <c r="AK912" s="474">
        <v>0.05403935185185185</v>
      </c>
      <c r="AL912" s="134" t="s">
        <v>25641</v>
      </c>
      <c r="AM912" s="128" t="s">
        <v>2299</v>
      </c>
      <c r="AN912" s="134" t="s">
        <v>25642</v>
      </c>
      <c r="AO912" s="134" t="s">
        <v>25643</v>
      </c>
      <c r="AP912" s="416">
        <v>2.004166666666667</v>
      </c>
      <c r="AQ912" s="416">
        <v>1.9625</v>
      </c>
      <c r="AR912" s="128" t="s">
        <v>25644</v>
      </c>
      <c r="AS912" s="379">
        <v>2.129861111111111</v>
      </c>
      <c r="AT912" s="134" t="s">
        <v>25645</v>
      </c>
      <c r="AU912" s="505">
        <v>0.04365740740740741</v>
      </c>
      <c r="AV912" s="128" t="s">
        <v>25646</v>
      </c>
      <c r="AW912" s="379">
        <v>2.3916666666666666</v>
      </c>
      <c r="AX912" s="379">
        <v>2.0256944444444445</v>
      </c>
      <c r="AY912" s="416">
        <v>1.4333333333333333</v>
      </c>
      <c r="BA912" s="128" t="s">
        <v>25647</v>
      </c>
      <c r="BB912" s="134" t="s">
        <v>25648</v>
      </c>
      <c r="BC912" s="141" t="s">
        <v>25649</v>
      </c>
      <c r="BD912" s="128" t="s">
        <v>6312</v>
      </c>
      <c r="BE912" s="416">
        <v>2.0722222222222224</v>
      </c>
      <c r="BF912" s="141"/>
      <c r="BG912" s="141"/>
      <c r="BH912" s="141"/>
    </row>
    <row r="913">
      <c r="A913" s="122">
        <f t="shared" si="3"/>
        <v>0</v>
      </c>
      <c r="B913" s="122">
        <f t="shared" si="4"/>
        <v>0</v>
      </c>
      <c r="C913" s="122">
        <f t="shared" si="5"/>
        <v>0</v>
      </c>
      <c r="D913" s="122">
        <f t="shared" si="6"/>
        <v>0</v>
      </c>
      <c r="E913" s="122">
        <f t="shared" si="2"/>
        <v>368</v>
      </c>
      <c r="H913" s="135" t="s">
        <v>25650</v>
      </c>
      <c r="I913" s="135" t="s">
        <v>25651</v>
      </c>
      <c r="J913" s="135" t="s">
        <v>25652</v>
      </c>
      <c r="L913" s="175" t="s">
        <v>25653</v>
      </c>
      <c r="M913" s="175" t="s">
        <v>25654</v>
      </c>
      <c r="N913" s="160"/>
      <c r="O913" s="160"/>
      <c r="P913" s="391">
        <v>2.0756944444444443</v>
      </c>
      <c r="Q913" s="391">
        <v>1.9881944444444444</v>
      </c>
      <c r="R913" s="391">
        <v>2.073611111111111</v>
      </c>
      <c r="S913" s="503">
        <v>0.04304398148148148</v>
      </c>
      <c r="T913" s="503">
        <v>0.04325231481481481</v>
      </c>
      <c r="U913" s="503">
        <v>0.04273148148148148</v>
      </c>
      <c r="V913" s="503">
        <v>0.04273148148148148</v>
      </c>
      <c r="W913" s="391">
        <v>1.6569444444444446</v>
      </c>
      <c r="X913" s="503">
        <v>0.04407407407407407</v>
      </c>
      <c r="Y913" s="503">
        <v>0.04287037037037037</v>
      </c>
      <c r="Z913" s="391">
        <v>1.8652777777777778</v>
      </c>
      <c r="AA913" s="504">
        <v>0.04400462962962963</v>
      </c>
      <c r="AB913" s="474">
        <v>0.042986111111111114</v>
      </c>
      <c r="AC913" s="416">
        <v>2.327777777777778</v>
      </c>
      <c r="AD913" s="147" t="s">
        <v>25655</v>
      </c>
      <c r="AE913" s="134" t="s">
        <v>25656</v>
      </c>
      <c r="AF913" s="134" t="s">
        <v>25657</v>
      </c>
      <c r="AG913" s="379">
        <v>2.317361111111111</v>
      </c>
      <c r="AH913" s="505">
        <v>0.04365740740740741</v>
      </c>
      <c r="AI913" s="503">
        <v>0.04320601851851852</v>
      </c>
      <c r="AJ913" s="401">
        <v>2.002083333333333</v>
      </c>
      <c r="AK913" s="134" t="s">
        <v>25658</v>
      </c>
      <c r="AL913" s="379">
        <v>2.225</v>
      </c>
      <c r="AM913" s="140">
        <v>0.7194444444444444</v>
      </c>
      <c r="AN913" s="379">
        <v>1.4118055555555555</v>
      </c>
      <c r="AO913" s="379">
        <v>2.2333333333333334</v>
      </c>
      <c r="AP913" s="128" t="s">
        <v>25659</v>
      </c>
      <c r="AQ913" s="128" t="s">
        <v>25660</v>
      </c>
      <c r="AR913" s="416">
        <v>2.464583333333333</v>
      </c>
      <c r="AS913" s="134" t="s">
        <v>25661</v>
      </c>
      <c r="AT913" s="379">
        <v>2.4118055555555555</v>
      </c>
      <c r="AU913" s="128" t="s">
        <v>25662</v>
      </c>
      <c r="AV913" s="393">
        <v>2.082638888888889</v>
      </c>
      <c r="AW913" s="134" t="s">
        <v>25663</v>
      </c>
      <c r="AX913" s="134" t="s">
        <v>25664</v>
      </c>
      <c r="AY913" s="128" t="s">
        <v>25665</v>
      </c>
      <c r="BA913" s="416">
        <v>1.7833333333333334</v>
      </c>
      <c r="BB913" s="379">
        <v>1.8041666666666667</v>
      </c>
      <c r="BC913" s="422">
        <v>1.9145833333333333</v>
      </c>
      <c r="BD913" s="140">
        <v>0.5131944444444444</v>
      </c>
      <c r="BE913" s="128" t="s">
        <v>4374</v>
      </c>
      <c r="BF913" s="422"/>
      <c r="BG913" s="422"/>
      <c r="BH913" s="422"/>
    </row>
    <row r="914">
      <c r="A914" s="122">
        <f t="shared" si="3"/>
        <v>0</v>
      </c>
      <c r="B914" s="122">
        <f t="shared" si="4"/>
        <v>0</v>
      </c>
      <c r="C914" s="122">
        <f t="shared" si="5"/>
        <v>0</v>
      </c>
      <c r="D914" s="122">
        <f t="shared" si="6"/>
        <v>0</v>
      </c>
      <c r="E914" s="122">
        <f t="shared" si="2"/>
        <v>530</v>
      </c>
      <c r="H914" s="135">
        <v>304.0</v>
      </c>
      <c r="I914" s="135">
        <v>304.0</v>
      </c>
      <c r="J914" s="135">
        <v>304.0</v>
      </c>
      <c r="L914" s="175" t="s">
        <v>661</v>
      </c>
      <c r="M914" s="175" t="s">
        <v>25666</v>
      </c>
      <c r="N914" s="160"/>
      <c r="O914" s="160"/>
      <c r="P914" s="138" t="s">
        <v>25667</v>
      </c>
      <c r="Q914" s="138" t="s">
        <v>25668</v>
      </c>
      <c r="R914" s="138" t="s">
        <v>25669</v>
      </c>
      <c r="S914" s="138" t="s">
        <v>25670</v>
      </c>
      <c r="T914" s="138" t="s">
        <v>25671</v>
      </c>
      <c r="U914" s="138" t="s">
        <v>25672</v>
      </c>
      <c r="V914" s="138" t="s">
        <v>25672</v>
      </c>
      <c r="W914" s="138" t="s">
        <v>25673</v>
      </c>
      <c r="X914" s="138" t="s">
        <v>25674</v>
      </c>
      <c r="Y914" s="138" t="s">
        <v>25675</v>
      </c>
      <c r="Z914" s="138" t="s">
        <v>25676</v>
      </c>
      <c r="AA914" s="128" t="s">
        <v>25677</v>
      </c>
      <c r="AB914" s="134" t="s">
        <v>25678</v>
      </c>
      <c r="AC914" s="128" t="s">
        <v>25679</v>
      </c>
      <c r="AD914" s="415">
        <v>2.4930555555555554</v>
      </c>
      <c r="AE914" s="474">
        <v>0.04579861111111111</v>
      </c>
      <c r="AF914" s="379">
        <v>2.4256944444444444</v>
      </c>
      <c r="AG914" s="134" t="s">
        <v>25680</v>
      </c>
      <c r="AH914" s="128" t="s">
        <v>25681</v>
      </c>
      <c r="AI914" s="138" t="s">
        <v>25465</v>
      </c>
      <c r="AJ914" s="128" t="s">
        <v>25682</v>
      </c>
      <c r="AK914" s="474">
        <v>0.054247685185185184</v>
      </c>
      <c r="AL914" s="134" t="s">
        <v>25683</v>
      </c>
      <c r="AM914" s="128" t="s">
        <v>25684</v>
      </c>
      <c r="AN914" s="134" t="s">
        <v>25685</v>
      </c>
      <c r="AO914" s="134" t="s">
        <v>25686</v>
      </c>
      <c r="AP914" s="416">
        <v>2.01875</v>
      </c>
      <c r="AQ914" s="416">
        <v>1.9645833333333333</v>
      </c>
      <c r="AR914" s="128" t="s">
        <v>25687</v>
      </c>
      <c r="AS914" s="379">
        <v>2.1395833333333334</v>
      </c>
      <c r="AT914" s="134" t="s">
        <v>25688</v>
      </c>
      <c r="AU914" s="505">
        <v>0.043912037037037034</v>
      </c>
      <c r="AV914" s="128" t="s">
        <v>25689</v>
      </c>
      <c r="AW914" s="379">
        <v>2.392361111111111</v>
      </c>
      <c r="AX914" s="379">
        <v>2.0277777777777777</v>
      </c>
      <c r="AY914" s="416">
        <v>1.4361111111111111</v>
      </c>
      <c r="BA914" s="128" t="s">
        <v>25690</v>
      </c>
      <c r="BB914" s="134" t="s">
        <v>25691</v>
      </c>
      <c r="BC914" s="141" t="s">
        <v>25692</v>
      </c>
      <c r="BD914" s="128" t="s">
        <v>6373</v>
      </c>
      <c r="BE914" s="416">
        <v>2.078472222222222</v>
      </c>
      <c r="BF914" s="141"/>
      <c r="BG914" s="141"/>
      <c r="BH914" s="141"/>
    </row>
    <row r="915">
      <c r="A915" s="122">
        <f t="shared" si="3"/>
        <v>0</v>
      </c>
      <c r="B915" s="122">
        <f t="shared" si="4"/>
        <v>0</v>
      </c>
      <c r="C915" s="122">
        <f t="shared" si="5"/>
        <v>0</v>
      </c>
      <c r="D915" s="122">
        <f t="shared" si="6"/>
        <v>0</v>
      </c>
      <c r="E915" s="122">
        <f t="shared" si="2"/>
        <v>265</v>
      </c>
      <c r="H915" s="135" t="s">
        <v>25693</v>
      </c>
      <c r="I915" s="135" t="s">
        <v>25694</v>
      </c>
      <c r="J915" s="135" t="s">
        <v>25695</v>
      </c>
      <c r="L915" s="175" t="s">
        <v>25696</v>
      </c>
      <c r="M915" s="175" t="s">
        <v>25697</v>
      </c>
      <c r="N915" s="160"/>
      <c r="O915" s="160"/>
      <c r="P915" s="391">
        <v>2.078472222222222</v>
      </c>
      <c r="Q915" s="391">
        <v>1.9951388888888888</v>
      </c>
      <c r="R915" s="391">
        <v>2.079861111111111</v>
      </c>
      <c r="S915" s="503">
        <v>0.043263888888888886</v>
      </c>
      <c r="T915" s="503">
        <v>0.04331018518518519</v>
      </c>
      <c r="U915" s="503">
        <v>0.04273148148148148</v>
      </c>
      <c r="V915" s="503">
        <v>0.04273148148148148</v>
      </c>
      <c r="W915" s="391">
        <v>1.6604166666666667</v>
      </c>
      <c r="X915" s="503">
        <v>0.04408564814814815</v>
      </c>
      <c r="Y915" s="503">
        <v>0.04310185185185185</v>
      </c>
      <c r="Z915" s="391">
        <v>1.8736111111111111</v>
      </c>
      <c r="AA915" s="504">
        <v>0.044050925925925924</v>
      </c>
      <c r="AB915" s="474">
        <v>0.043125</v>
      </c>
      <c r="AC915" s="416">
        <v>2.33125</v>
      </c>
      <c r="AD915" s="147" t="s">
        <v>25698</v>
      </c>
      <c r="AE915" s="134" t="s">
        <v>25699</v>
      </c>
      <c r="AF915" s="134" t="s">
        <v>25700</v>
      </c>
      <c r="AG915" s="379">
        <v>2.3256944444444443</v>
      </c>
      <c r="AH915" s="505">
        <v>0.04384259259259259</v>
      </c>
      <c r="AI915" s="503">
        <v>0.043229166666666666</v>
      </c>
      <c r="AJ915" s="393">
        <v>2.0145833333333334</v>
      </c>
      <c r="AK915" s="134" t="s">
        <v>25701</v>
      </c>
      <c r="AL915" s="379">
        <v>2.2291666666666665</v>
      </c>
      <c r="AM915" s="140">
        <v>0.7201388888888889</v>
      </c>
      <c r="AN915" s="379">
        <v>1.4194444444444445</v>
      </c>
      <c r="AO915" s="379">
        <v>2.234722222222222</v>
      </c>
      <c r="AP915" s="128" t="s">
        <v>25702</v>
      </c>
      <c r="AQ915" s="128" t="s">
        <v>25703</v>
      </c>
      <c r="AR915" s="416">
        <v>2.46875</v>
      </c>
      <c r="AS915" s="134" t="s">
        <v>25704</v>
      </c>
      <c r="AT915" s="379">
        <v>2.41875</v>
      </c>
      <c r="AU915" s="128" t="s">
        <v>25705</v>
      </c>
      <c r="AV915" s="393">
        <v>2.0833333333333335</v>
      </c>
      <c r="AW915" s="134" t="s">
        <v>25706</v>
      </c>
      <c r="AX915" s="134" t="s">
        <v>4329</v>
      </c>
      <c r="AY915" s="128" t="s">
        <v>4398</v>
      </c>
      <c r="BA915" s="416">
        <v>1.7840277777777778</v>
      </c>
      <c r="BB915" s="379">
        <v>1.8138888888888889</v>
      </c>
      <c r="BC915" s="422">
        <v>1.9166666666666667</v>
      </c>
      <c r="BD915" s="140">
        <v>0.5270833333333333</v>
      </c>
      <c r="BE915" s="128" t="s">
        <v>25707</v>
      </c>
      <c r="BF915" s="422"/>
      <c r="BG915" s="422"/>
      <c r="BH915" s="422"/>
    </row>
    <row r="916">
      <c r="A916" s="122">
        <f t="shared" si="3"/>
        <v>0</v>
      </c>
      <c r="B916" s="122">
        <f t="shared" si="4"/>
        <v>0</v>
      </c>
      <c r="C916" s="122">
        <f t="shared" si="5"/>
        <v>0</v>
      </c>
      <c r="D916" s="122">
        <f t="shared" si="6"/>
        <v>0</v>
      </c>
      <c r="E916" s="122">
        <f t="shared" si="2"/>
        <v>572</v>
      </c>
      <c r="H916" s="135" t="s">
        <v>25708</v>
      </c>
      <c r="I916" s="135" t="s">
        <v>25709</v>
      </c>
      <c r="J916" s="135" t="s">
        <v>25710</v>
      </c>
      <c r="L916" s="175" t="s">
        <v>25711</v>
      </c>
      <c r="M916" s="175" t="s">
        <v>25712</v>
      </c>
      <c r="N916" s="160"/>
      <c r="O916" s="160"/>
      <c r="P916" s="138" t="s">
        <v>25713</v>
      </c>
      <c r="Q916" s="138" t="s">
        <v>25714</v>
      </c>
      <c r="R916" s="138" t="s">
        <v>25715</v>
      </c>
      <c r="S916" s="138" t="s">
        <v>25716</v>
      </c>
      <c r="T916" s="138" t="s">
        <v>25717</v>
      </c>
      <c r="U916" s="138" t="s">
        <v>25718</v>
      </c>
      <c r="V916" s="138" t="s">
        <v>25718</v>
      </c>
      <c r="W916" s="138" t="s">
        <v>25719</v>
      </c>
      <c r="X916" s="138" t="s">
        <v>25720</v>
      </c>
      <c r="Y916" s="138" t="s">
        <v>25721</v>
      </c>
      <c r="Z916" s="138" t="s">
        <v>25722</v>
      </c>
      <c r="AA916" s="128" t="s">
        <v>25723</v>
      </c>
      <c r="AB916" s="134" t="s">
        <v>25724</v>
      </c>
      <c r="AC916" s="128" t="s">
        <v>25725</v>
      </c>
      <c r="AD916" s="415">
        <v>2.498611111111111</v>
      </c>
      <c r="AE916" s="474">
        <v>0.04583333333333333</v>
      </c>
      <c r="AF916" s="379">
        <v>2.4319444444444445</v>
      </c>
      <c r="AG916" s="134" t="s">
        <v>25726</v>
      </c>
      <c r="AH916" s="128" t="s">
        <v>25727</v>
      </c>
      <c r="AI916" s="138" t="s">
        <v>25509</v>
      </c>
      <c r="AJ916" s="128" t="s">
        <v>25728</v>
      </c>
      <c r="AK916" s="474">
        <v>0.054467592592592595</v>
      </c>
      <c r="AL916" s="134" t="s">
        <v>25729</v>
      </c>
      <c r="AM916" s="128" t="s">
        <v>25730</v>
      </c>
      <c r="AN916" s="134" t="s">
        <v>25731</v>
      </c>
      <c r="AO916" s="134" t="s">
        <v>25732</v>
      </c>
      <c r="AP916" s="416">
        <v>2.0229166666666667</v>
      </c>
      <c r="AQ916" s="416">
        <v>1.9694444444444446</v>
      </c>
      <c r="AR916" s="128" t="s">
        <v>25733</v>
      </c>
      <c r="AS916" s="379">
        <v>2.152083333333333</v>
      </c>
      <c r="AT916" s="134" t="s">
        <v>25734</v>
      </c>
      <c r="AU916" s="505">
        <v>0.04412037037037037</v>
      </c>
      <c r="AV916" s="128" t="s">
        <v>25735</v>
      </c>
      <c r="AW916" s="379">
        <v>2.39375</v>
      </c>
      <c r="AX916" s="379">
        <v>2.0305555555555554</v>
      </c>
      <c r="AY916" s="416">
        <v>1.4409722222222223</v>
      </c>
      <c r="BA916" s="128" t="s">
        <v>25736</v>
      </c>
      <c r="BB916" s="134" t="s">
        <v>25737</v>
      </c>
      <c r="BC916" s="141" t="s">
        <v>25738</v>
      </c>
      <c r="BD916" s="128" t="s">
        <v>6446</v>
      </c>
      <c r="BE916" s="416">
        <v>2.0791666666666666</v>
      </c>
      <c r="BF916" s="141"/>
      <c r="BG916" s="141"/>
      <c r="BH916" s="141"/>
    </row>
    <row r="917">
      <c r="A917" s="122">
        <f t="shared" si="3"/>
        <v>0</v>
      </c>
      <c r="B917" s="122">
        <f t="shared" si="4"/>
        <v>0</v>
      </c>
      <c r="C917" s="122">
        <f t="shared" si="5"/>
        <v>0</v>
      </c>
      <c r="D917" s="122">
        <f t="shared" si="6"/>
        <v>0</v>
      </c>
      <c r="E917" s="122">
        <f t="shared" si="2"/>
        <v>238</v>
      </c>
      <c r="H917" s="135">
        <v>305.0</v>
      </c>
      <c r="I917" s="135">
        <v>305.0</v>
      </c>
      <c r="J917" s="135">
        <v>305.0</v>
      </c>
      <c r="L917" s="175" t="s">
        <v>615</v>
      </c>
      <c r="M917" s="175" t="s">
        <v>25739</v>
      </c>
      <c r="N917" s="160"/>
      <c r="O917" s="160"/>
      <c r="P917" s="391">
        <v>2.0805555555555557</v>
      </c>
      <c r="Q917" s="391">
        <v>2.0034722222222223</v>
      </c>
      <c r="R917" s="391">
        <v>2.089583333333333</v>
      </c>
      <c r="S917" s="503">
        <v>0.04346064814814815</v>
      </c>
      <c r="T917" s="503">
        <v>0.043333333333333335</v>
      </c>
      <c r="U917" s="503">
        <v>0.04280092592592592</v>
      </c>
      <c r="V917" s="503">
        <v>0.04280092592592592</v>
      </c>
      <c r="W917" s="391">
        <v>1.6631944444444444</v>
      </c>
      <c r="X917" s="503">
        <v>0.044097222222222225</v>
      </c>
      <c r="Y917" s="503">
        <v>0.043125</v>
      </c>
      <c r="Z917" s="391">
        <v>1.8784722222222223</v>
      </c>
      <c r="AA917" s="504">
        <v>0.0441087962962963</v>
      </c>
      <c r="AB917" s="474">
        <v>0.043263888888888886</v>
      </c>
      <c r="AC917" s="416">
        <v>2.3368055555555554</v>
      </c>
      <c r="AD917" s="147" t="s">
        <v>25740</v>
      </c>
      <c r="AE917" s="134" t="s">
        <v>25741</v>
      </c>
      <c r="AF917" s="134" t="s">
        <v>25742</v>
      </c>
      <c r="AG917" s="379">
        <v>2.33125</v>
      </c>
      <c r="AH917" s="505">
        <v>0.04400462962962963</v>
      </c>
      <c r="AI917" s="503">
        <v>0.0433912037037037</v>
      </c>
      <c r="AJ917" s="393">
        <v>2.015972222222222</v>
      </c>
      <c r="AK917" s="134" t="s">
        <v>25743</v>
      </c>
      <c r="AL917" s="379">
        <v>2.2333333333333334</v>
      </c>
      <c r="AM917" s="140">
        <v>0.7243055555555555</v>
      </c>
      <c r="AN917" s="379">
        <v>1.4277777777777778</v>
      </c>
      <c r="AO917" s="379">
        <v>2.240972222222222</v>
      </c>
      <c r="AP917" s="128" t="s">
        <v>25744</v>
      </c>
      <c r="AQ917" s="128" t="s">
        <v>25745</v>
      </c>
      <c r="AR917" s="416">
        <v>2.48125</v>
      </c>
      <c r="AS917" s="134" t="s">
        <v>25746</v>
      </c>
      <c r="AT917" s="379">
        <v>2.423611111111111</v>
      </c>
      <c r="AU917" s="128" t="s">
        <v>25747</v>
      </c>
      <c r="AV917" s="393">
        <v>2.084722222222222</v>
      </c>
      <c r="AW917" s="134" t="s">
        <v>25748</v>
      </c>
      <c r="AX917" s="134" t="s">
        <v>25749</v>
      </c>
      <c r="AY917" s="128" t="s">
        <v>25750</v>
      </c>
      <c r="BA917" s="416">
        <v>1.7861111111111112</v>
      </c>
      <c r="BB917" s="379">
        <v>1.8152777777777778</v>
      </c>
      <c r="BC917" s="422">
        <v>1.917361111111111</v>
      </c>
      <c r="BD917" s="140">
        <v>0.5277777777777778</v>
      </c>
      <c r="BE917" s="128" t="s">
        <v>25751</v>
      </c>
      <c r="BF917" s="422"/>
      <c r="BG917" s="422"/>
      <c r="BH917" s="422"/>
    </row>
    <row r="918">
      <c r="A918" s="122">
        <f t="shared" si="3"/>
        <v>0</v>
      </c>
      <c r="B918" s="122">
        <f t="shared" si="4"/>
        <v>0</v>
      </c>
      <c r="C918" s="122">
        <f t="shared" si="5"/>
        <v>0</v>
      </c>
      <c r="D918" s="122">
        <f t="shared" si="6"/>
        <v>0</v>
      </c>
      <c r="E918" s="122">
        <f t="shared" si="2"/>
        <v>659</v>
      </c>
      <c r="H918" s="135" t="s">
        <v>25752</v>
      </c>
      <c r="I918" s="135" t="s">
        <v>25753</v>
      </c>
      <c r="J918" s="135" t="s">
        <v>25754</v>
      </c>
      <c r="L918" s="175" t="s">
        <v>25755</v>
      </c>
      <c r="M918" s="175" t="s">
        <v>25756</v>
      </c>
      <c r="N918" s="160"/>
      <c r="O918" s="160"/>
      <c r="P918" s="138" t="s">
        <v>25757</v>
      </c>
      <c r="Q918" s="138" t="s">
        <v>25758</v>
      </c>
      <c r="R918" s="138" t="s">
        <v>25759</v>
      </c>
      <c r="S918" s="138" t="s">
        <v>25760</v>
      </c>
      <c r="T918" s="138" t="s">
        <v>25761</v>
      </c>
      <c r="U918" s="138" t="s">
        <v>25762</v>
      </c>
      <c r="V918" s="138" t="s">
        <v>25762</v>
      </c>
      <c r="W918" s="138" t="s">
        <v>25763</v>
      </c>
      <c r="X918" s="138" t="s">
        <v>25764</v>
      </c>
      <c r="Y918" s="138" t="s">
        <v>25765</v>
      </c>
      <c r="Z918" s="138" t="s">
        <v>25766</v>
      </c>
      <c r="AA918" s="128" t="s">
        <v>25767</v>
      </c>
      <c r="AB918" s="134" t="s">
        <v>25768</v>
      </c>
      <c r="AC918" s="128" t="s">
        <v>25769</v>
      </c>
      <c r="AD918" s="507">
        <v>0.04172453703703704</v>
      </c>
      <c r="AE918" s="474">
        <v>0.0459375</v>
      </c>
      <c r="AF918" s="379">
        <v>2.4368055555555554</v>
      </c>
      <c r="AG918" s="134" t="s">
        <v>25770</v>
      </c>
      <c r="AH918" s="128" t="s">
        <v>25771</v>
      </c>
      <c r="AI918" s="138" t="s">
        <v>25553</v>
      </c>
      <c r="AJ918" s="128" t="s">
        <v>25772</v>
      </c>
      <c r="AK918" s="474">
        <v>0.054594907407407404</v>
      </c>
      <c r="AL918" s="134" t="s">
        <v>25773</v>
      </c>
      <c r="AM918" s="128" t="s">
        <v>25774</v>
      </c>
      <c r="AN918" s="134" t="s">
        <v>25775</v>
      </c>
      <c r="AO918" s="134" t="s">
        <v>25776</v>
      </c>
      <c r="AP918" s="416">
        <v>2.0305555555555554</v>
      </c>
      <c r="AQ918" s="416">
        <v>1.9756944444444444</v>
      </c>
      <c r="AR918" s="128" t="s">
        <v>25777</v>
      </c>
      <c r="AS918" s="379">
        <v>2.157638888888889</v>
      </c>
      <c r="AT918" s="134" t="s">
        <v>25778</v>
      </c>
      <c r="AU918" s="505">
        <v>0.04420138888888889</v>
      </c>
      <c r="AV918" s="128" t="s">
        <v>25779</v>
      </c>
      <c r="AW918" s="379">
        <v>2.3965277777777776</v>
      </c>
      <c r="AX918" s="379">
        <v>2.032638888888889</v>
      </c>
      <c r="AY918" s="416">
        <v>1.4409722222222223</v>
      </c>
      <c r="BA918" s="128" t="s">
        <v>25780</v>
      </c>
      <c r="BB918" s="134" t="s">
        <v>25781</v>
      </c>
      <c r="BC918" s="141" t="s">
        <v>25782</v>
      </c>
      <c r="BD918" s="128" t="s">
        <v>6518</v>
      </c>
      <c r="BE918" s="416">
        <v>2.0854166666666667</v>
      </c>
      <c r="BF918" s="141"/>
      <c r="BG918" s="141"/>
      <c r="BH918" s="141"/>
    </row>
    <row r="919">
      <c r="A919" s="122">
        <f t="shared" si="3"/>
        <v>0</v>
      </c>
      <c r="B919" s="122">
        <f t="shared" si="4"/>
        <v>0</v>
      </c>
      <c r="C919" s="122">
        <f t="shared" si="5"/>
        <v>0</v>
      </c>
      <c r="D919" s="122">
        <f t="shared" si="6"/>
        <v>0</v>
      </c>
      <c r="E919" s="122">
        <f t="shared" si="2"/>
        <v>249</v>
      </c>
      <c r="H919" s="135" t="s">
        <v>25783</v>
      </c>
      <c r="I919" s="135" t="s">
        <v>25784</v>
      </c>
      <c r="J919" s="135" t="s">
        <v>25785</v>
      </c>
      <c r="L919" s="175" t="s">
        <v>25786</v>
      </c>
      <c r="M919" s="175" t="s">
        <v>25787</v>
      </c>
      <c r="N919" s="160"/>
      <c r="O919" s="160"/>
      <c r="P919" s="391">
        <v>2.0833333333333335</v>
      </c>
      <c r="Q919" s="391">
        <v>2.009027777777778</v>
      </c>
      <c r="R919" s="391">
        <v>2.091666666666667</v>
      </c>
      <c r="S919" s="503">
        <v>0.04358796296296296</v>
      </c>
      <c r="T919" s="503">
        <v>0.04334490740740741</v>
      </c>
      <c r="U919" s="503">
        <v>0.04283564814814815</v>
      </c>
      <c r="V919" s="503">
        <v>0.04283564814814815</v>
      </c>
      <c r="W919" s="391">
        <v>1.6666666666666667</v>
      </c>
      <c r="X919" s="503">
        <v>0.04412037037037037</v>
      </c>
      <c r="Y919" s="503">
        <v>0.043287037037037034</v>
      </c>
      <c r="Z919" s="391">
        <v>1.8833333333333333</v>
      </c>
      <c r="AA919" s="504">
        <v>0.04421296296296296</v>
      </c>
      <c r="AB919" s="474">
        <v>0.043333333333333335</v>
      </c>
      <c r="AC919" s="416">
        <v>2.345833333333333</v>
      </c>
      <c r="AD919" s="147" t="s">
        <v>25788</v>
      </c>
      <c r="AE919" s="134" t="s">
        <v>25789</v>
      </c>
      <c r="AF919" s="134" t="s">
        <v>25790</v>
      </c>
      <c r="AG919" s="379">
        <v>2.3354166666666667</v>
      </c>
      <c r="AH919" s="505">
        <v>0.044224537037037034</v>
      </c>
      <c r="AI919" s="503">
        <v>0.04356481481481481</v>
      </c>
      <c r="AJ919" s="393">
        <v>2.0243055555555554</v>
      </c>
      <c r="AK919" s="134" t="s">
        <v>25791</v>
      </c>
      <c r="AL919" s="379">
        <v>2.2354166666666666</v>
      </c>
      <c r="AM919" s="140">
        <v>0.7284722222222222</v>
      </c>
      <c r="AN919" s="379">
        <v>1.4340277777777777</v>
      </c>
      <c r="AO919" s="379">
        <v>2.2444444444444445</v>
      </c>
      <c r="AP919" s="128" t="s">
        <v>25792</v>
      </c>
      <c r="AQ919" s="128" t="s">
        <v>25793</v>
      </c>
      <c r="AR919" s="416">
        <v>2.4868055555555557</v>
      </c>
      <c r="AS919" s="134" t="s">
        <v>25794</v>
      </c>
      <c r="AT919" s="379">
        <v>2.4305555555555554</v>
      </c>
      <c r="AU919" s="128" t="s">
        <v>25795</v>
      </c>
      <c r="AV919" s="393">
        <v>2.0854166666666667</v>
      </c>
      <c r="AW919" s="134" t="s">
        <v>25796</v>
      </c>
      <c r="AX919" s="134" t="s">
        <v>25797</v>
      </c>
      <c r="AY919" s="128" t="s">
        <v>25798</v>
      </c>
      <c r="BA919" s="416">
        <v>1.788888888888889</v>
      </c>
      <c r="BB919" s="379">
        <v>1.8208333333333333</v>
      </c>
      <c r="BC919" s="422">
        <v>1.9208333333333334</v>
      </c>
      <c r="BD919" s="140">
        <v>0.5347222222222222</v>
      </c>
      <c r="BE919" s="128" t="s">
        <v>25799</v>
      </c>
      <c r="BF919" s="422"/>
      <c r="BG919" s="422"/>
      <c r="BH919" s="422"/>
    </row>
    <row r="920">
      <c r="A920" s="122">
        <f t="shared" si="3"/>
        <v>0</v>
      </c>
      <c r="B920" s="122">
        <f t="shared" si="4"/>
        <v>0</v>
      </c>
      <c r="C920" s="122">
        <f t="shared" si="5"/>
        <v>0</v>
      </c>
      <c r="D920" s="122">
        <f t="shared" si="6"/>
        <v>0</v>
      </c>
      <c r="E920" s="122">
        <f t="shared" si="2"/>
        <v>536</v>
      </c>
      <c r="H920" s="135">
        <v>306.0</v>
      </c>
      <c r="I920" s="135">
        <v>306.0</v>
      </c>
      <c r="J920" s="135">
        <v>306.0</v>
      </c>
      <c r="L920" s="175" t="s">
        <v>25800</v>
      </c>
      <c r="M920" s="175" t="s">
        <v>615</v>
      </c>
      <c r="N920" s="160"/>
      <c r="O920" s="160"/>
      <c r="P920" s="138" t="s">
        <v>25801</v>
      </c>
      <c r="Q920" s="138" t="s">
        <v>25802</v>
      </c>
      <c r="R920" s="138" t="s">
        <v>25803</v>
      </c>
      <c r="S920" s="138" t="s">
        <v>25804</v>
      </c>
      <c r="T920" s="138" t="s">
        <v>25805</v>
      </c>
      <c r="U920" s="138" t="s">
        <v>25806</v>
      </c>
      <c r="V920" s="138" t="s">
        <v>25806</v>
      </c>
      <c r="W920" s="138" t="s">
        <v>876</v>
      </c>
      <c r="X920" s="138" t="s">
        <v>5754</v>
      </c>
      <c r="Y920" s="138" t="s">
        <v>25807</v>
      </c>
      <c r="Z920" s="138" t="s">
        <v>25808</v>
      </c>
      <c r="AA920" s="128" t="s">
        <v>25809</v>
      </c>
      <c r="AB920" s="134" t="s">
        <v>25810</v>
      </c>
      <c r="AC920" s="128" t="s">
        <v>25811</v>
      </c>
      <c r="AD920" s="507">
        <v>0.0418287037037037</v>
      </c>
      <c r="AE920" s="474">
        <v>0.04598379629629629</v>
      </c>
      <c r="AF920" s="379">
        <v>2.442361111111111</v>
      </c>
      <c r="AG920" s="134" t="s">
        <v>25812</v>
      </c>
      <c r="AH920" s="128" t="s">
        <v>1055</v>
      </c>
      <c r="AI920" s="138" t="s">
        <v>25597</v>
      </c>
      <c r="AJ920" s="128" t="s">
        <v>25813</v>
      </c>
      <c r="AK920" s="474">
        <v>0.054733796296296294</v>
      </c>
      <c r="AL920" s="134" t="s">
        <v>25814</v>
      </c>
      <c r="AM920" s="128" t="s">
        <v>25815</v>
      </c>
      <c r="AN920" s="134" t="s">
        <v>25816</v>
      </c>
      <c r="AO920" s="134" t="s">
        <v>25817</v>
      </c>
      <c r="AP920" s="416">
        <v>2.03125</v>
      </c>
      <c r="AQ920" s="416">
        <v>1.9756944444444444</v>
      </c>
      <c r="AR920" s="128" t="s">
        <v>25818</v>
      </c>
      <c r="AS920" s="379">
        <v>2.16875</v>
      </c>
      <c r="AT920" s="134" t="s">
        <v>25819</v>
      </c>
      <c r="AU920" s="505">
        <v>0.044328703703703703</v>
      </c>
      <c r="AV920" s="128" t="s">
        <v>25820</v>
      </c>
      <c r="AW920" s="379">
        <v>2.3993055555555554</v>
      </c>
      <c r="AX920" s="379">
        <v>2.0347222222222223</v>
      </c>
      <c r="AY920" s="416">
        <v>1.4430555555555555</v>
      </c>
      <c r="BA920" s="128" t="s">
        <v>25821</v>
      </c>
      <c r="BB920" s="134" t="s">
        <v>25822</v>
      </c>
      <c r="BC920" s="141" t="s">
        <v>25823</v>
      </c>
      <c r="BD920" s="128" t="s">
        <v>6582</v>
      </c>
      <c r="BE920" s="416">
        <v>2.0868055555555554</v>
      </c>
      <c r="BF920" s="141"/>
      <c r="BG920" s="141"/>
      <c r="BH920" s="141"/>
    </row>
    <row r="921">
      <c r="A921" s="122">
        <f t="shared" si="3"/>
        <v>0</v>
      </c>
      <c r="B921" s="122">
        <f t="shared" si="4"/>
        <v>0</v>
      </c>
      <c r="C921" s="122">
        <f t="shared" si="5"/>
        <v>0</v>
      </c>
      <c r="D921" s="122">
        <f t="shared" si="6"/>
        <v>0</v>
      </c>
      <c r="E921" s="122">
        <f t="shared" si="2"/>
        <v>262</v>
      </c>
      <c r="H921" s="135" t="s">
        <v>25824</v>
      </c>
      <c r="I921" s="135" t="s">
        <v>25825</v>
      </c>
      <c r="J921" s="135" t="s">
        <v>25826</v>
      </c>
      <c r="L921" s="175" t="s">
        <v>25827</v>
      </c>
      <c r="M921" s="175" t="s">
        <v>25828</v>
      </c>
      <c r="N921" s="160"/>
      <c r="O921" s="160"/>
      <c r="P921" s="391">
        <v>2.0861111111111112</v>
      </c>
      <c r="Q921" s="391">
        <v>2.0118055555555556</v>
      </c>
      <c r="R921" s="391">
        <v>2.095833333333333</v>
      </c>
      <c r="S921" s="503">
        <v>0.043738425925925924</v>
      </c>
      <c r="T921" s="503">
        <v>0.043368055555555556</v>
      </c>
      <c r="U921" s="503">
        <v>0.04293981481481481</v>
      </c>
      <c r="V921" s="503">
        <v>0.04293981481481481</v>
      </c>
      <c r="W921" s="391">
        <v>1.6819444444444445</v>
      </c>
      <c r="X921" s="503">
        <v>0.044189814814814814</v>
      </c>
      <c r="Y921" s="503">
        <v>0.04331018518518519</v>
      </c>
      <c r="Z921" s="391">
        <v>1.8909722222222223</v>
      </c>
      <c r="AA921" s="504">
        <v>0.04428240740740741</v>
      </c>
      <c r="AB921" s="474">
        <v>0.04357638888888889</v>
      </c>
      <c r="AC921" s="416">
        <v>2.3506944444444446</v>
      </c>
      <c r="AD921" s="147" t="s">
        <v>25829</v>
      </c>
      <c r="AE921" s="134" t="s">
        <v>25830</v>
      </c>
      <c r="AF921" s="134" t="s">
        <v>25831</v>
      </c>
      <c r="AG921" s="379">
        <v>2.3402777777777777</v>
      </c>
      <c r="AH921" s="505">
        <v>0.04431712962962963</v>
      </c>
      <c r="AI921" s="503">
        <v>0.04358796296296296</v>
      </c>
      <c r="AJ921" s="393">
        <v>2.0340277777777778</v>
      </c>
      <c r="AK921" s="134" t="s">
        <v>25832</v>
      </c>
      <c r="AL921" s="379">
        <v>2.2416666666666667</v>
      </c>
      <c r="AM921" s="140">
        <v>0.7361111111111112</v>
      </c>
      <c r="AN921" s="379">
        <v>1.4368055555555554</v>
      </c>
      <c r="AO921" s="379">
        <v>2.251388888888889</v>
      </c>
      <c r="AP921" s="128" t="s">
        <v>25833</v>
      </c>
      <c r="AQ921" s="128" t="s">
        <v>16801</v>
      </c>
      <c r="AR921" s="505">
        <v>0.04167824074074074</v>
      </c>
      <c r="AS921" s="134" t="s">
        <v>15245</v>
      </c>
      <c r="AT921" s="379">
        <v>2.432638888888889</v>
      </c>
      <c r="AU921" s="128" t="s">
        <v>25834</v>
      </c>
      <c r="AV921" s="393">
        <v>2.0875</v>
      </c>
      <c r="AW921" s="134" t="s">
        <v>25835</v>
      </c>
      <c r="AX921" s="134" t="s">
        <v>25836</v>
      </c>
      <c r="AY921" s="128" t="s">
        <v>25837</v>
      </c>
      <c r="BA921" s="416">
        <v>1.7972222222222223</v>
      </c>
      <c r="BB921" s="379">
        <v>1.832638888888889</v>
      </c>
      <c r="BC921" s="422">
        <v>1.9229166666666666</v>
      </c>
      <c r="BD921" s="140">
        <v>0.5409722222222222</v>
      </c>
      <c r="BE921" s="128" t="s">
        <v>25838</v>
      </c>
      <c r="BF921" s="422"/>
      <c r="BG921" s="422"/>
      <c r="BH921" s="422"/>
    </row>
    <row r="922">
      <c r="A922" s="122">
        <f t="shared" si="3"/>
        <v>0</v>
      </c>
      <c r="B922" s="122">
        <f t="shared" si="4"/>
        <v>0</v>
      </c>
      <c r="C922" s="122">
        <f t="shared" si="5"/>
        <v>0</v>
      </c>
      <c r="D922" s="122">
        <f t="shared" si="6"/>
        <v>0</v>
      </c>
      <c r="E922" s="122">
        <f t="shared" si="2"/>
        <v>699</v>
      </c>
      <c r="H922" s="135" t="s">
        <v>25839</v>
      </c>
      <c r="I922" s="135" t="s">
        <v>25840</v>
      </c>
      <c r="J922" s="135" t="s">
        <v>25841</v>
      </c>
      <c r="L922" s="175" t="s">
        <v>25842</v>
      </c>
      <c r="M922" s="175" t="s">
        <v>25843</v>
      </c>
      <c r="N922" s="160"/>
      <c r="O922" s="160"/>
      <c r="P922" s="138" t="s">
        <v>25844</v>
      </c>
      <c r="Q922" s="138" t="s">
        <v>25845</v>
      </c>
      <c r="R922" s="138" t="s">
        <v>25846</v>
      </c>
      <c r="S922" s="138" t="s">
        <v>25847</v>
      </c>
      <c r="T922" s="138" t="s">
        <v>25848</v>
      </c>
      <c r="U922" s="138" t="s">
        <v>25849</v>
      </c>
      <c r="V922" s="138" t="s">
        <v>25849</v>
      </c>
      <c r="W922" s="138" t="s">
        <v>25850</v>
      </c>
      <c r="X922" s="138" t="s">
        <v>25851</v>
      </c>
      <c r="Y922" s="138" t="s">
        <v>25852</v>
      </c>
      <c r="Z922" s="138" t="s">
        <v>1538</v>
      </c>
      <c r="AA922" s="128" t="s">
        <v>25853</v>
      </c>
      <c r="AB922" s="134" t="s">
        <v>25854</v>
      </c>
      <c r="AC922" s="128" t="s">
        <v>25855</v>
      </c>
      <c r="AD922" s="507">
        <v>0.04196759259259259</v>
      </c>
      <c r="AE922" s="474">
        <v>0.04607638888888889</v>
      </c>
      <c r="AF922" s="379">
        <v>2.4472222222222224</v>
      </c>
      <c r="AG922" s="134" t="s">
        <v>25856</v>
      </c>
      <c r="AH922" s="128" t="s">
        <v>25857</v>
      </c>
      <c r="AI922" s="138" t="s">
        <v>25640</v>
      </c>
      <c r="AJ922" s="128" t="s">
        <v>25858</v>
      </c>
      <c r="AK922" s="474">
        <v>0.05480324074074074</v>
      </c>
      <c r="AL922" s="134" t="s">
        <v>25859</v>
      </c>
      <c r="AM922" s="128" t="s">
        <v>25860</v>
      </c>
      <c r="AN922" s="134" t="s">
        <v>25861</v>
      </c>
      <c r="AO922" s="134" t="s">
        <v>25862</v>
      </c>
      <c r="AP922" s="416">
        <v>2.032638888888889</v>
      </c>
      <c r="AQ922" s="416">
        <v>1.9777777777777779</v>
      </c>
      <c r="AR922" s="128" t="s">
        <v>25863</v>
      </c>
      <c r="AS922" s="379">
        <v>2.171527777777778</v>
      </c>
      <c r="AT922" s="134" t="s">
        <v>25864</v>
      </c>
      <c r="AU922" s="505">
        <v>0.04445601851851852</v>
      </c>
      <c r="AV922" s="128" t="s">
        <v>25865</v>
      </c>
      <c r="AW922" s="379">
        <v>2.4034722222222222</v>
      </c>
      <c r="AX922" s="379">
        <v>2.0375</v>
      </c>
      <c r="AY922" s="416">
        <v>1.4520833333333334</v>
      </c>
      <c r="BA922" s="128" t="s">
        <v>25866</v>
      </c>
      <c r="BB922" s="134" t="s">
        <v>25867</v>
      </c>
      <c r="BC922" s="141" t="s">
        <v>25868</v>
      </c>
      <c r="BD922" s="128" t="s">
        <v>6649</v>
      </c>
      <c r="BE922" s="416">
        <v>2.0902777777777777</v>
      </c>
      <c r="BF922" s="141"/>
      <c r="BG922" s="141"/>
      <c r="BH922" s="141"/>
    </row>
    <row r="923">
      <c r="A923" s="122">
        <f t="shared" si="3"/>
        <v>0</v>
      </c>
      <c r="B923" s="122">
        <f t="shared" si="4"/>
        <v>0</v>
      </c>
      <c r="C923" s="122">
        <f t="shared" si="5"/>
        <v>0</v>
      </c>
      <c r="D923" s="122">
        <f t="shared" si="6"/>
        <v>0</v>
      </c>
      <c r="E923" s="122">
        <f t="shared" si="2"/>
        <v>290</v>
      </c>
      <c r="H923" s="135">
        <v>307.0</v>
      </c>
      <c r="I923" s="135">
        <v>307.0</v>
      </c>
      <c r="J923" s="135">
        <v>307.0</v>
      </c>
      <c r="L923" s="175" t="s">
        <v>25869</v>
      </c>
      <c r="M923" s="175" t="s">
        <v>25870</v>
      </c>
      <c r="N923" s="160"/>
      <c r="O923" s="160"/>
      <c r="P923" s="391">
        <v>2.0993055555555555</v>
      </c>
      <c r="Q923" s="391">
        <v>2.0145833333333334</v>
      </c>
      <c r="R923" s="391">
        <v>2.0993055555555555</v>
      </c>
      <c r="S923" s="503">
        <v>0.04394675925925926</v>
      </c>
      <c r="T923" s="503">
        <v>0.04341435185185185</v>
      </c>
      <c r="U923" s="503">
        <v>0.04296296296296296</v>
      </c>
      <c r="V923" s="503">
        <v>0.04296296296296296</v>
      </c>
      <c r="W923" s="391">
        <v>1.6826388888888888</v>
      </c>
      <c r="X923" s="503">
        <v>0.044224537037037034</v>
      </c>
      <c r="Y923" s="503">
        <v>0.043402777777777776</v>
      </c>
      <c r="Z923" s="391">
        <v>1.9020833333333333</v>
      </c>
      <c r="AA923" s="504">
        <v>0.044375</v>
      </c>
      <c r="AB923" s="474">
        <v>0.04363425925925926</v>
      </c>
      <c r="AC923" s="416">
        <v>2.352777777777778</v>
      </c>
      <c r="AD923" s="147" t="s">
        <v>25871</v>
      </c>
      <c r="AE923" s="134" t="s">
        <v>25872</v>
      </c>
      <c r="AF923" s="134" t="s">
        <v>25873</v>
      </c>
      <c r="AG923" s="379">
        <v>2.345138888888889</v>
      </c>
      <c r="AH923" s="505">
        <v>0.04434027777777778</v>
      </c>
      <c r="AI923" s="503">
        <v>0.04365740740740741</v>
      </c>
      <c r="AJ923" s="393">
        <v>2.0368055555555555</v>
      </c>
      <c r="AK923" s="134" t="s">
        <v>25874</v>
      </c>
      <c r="AL923" s="379">
        <v>2.245833333333333</v>
      </c>
      <c r="AM923" s="140">
        <v>0.7375</v>
      </c>
      <c r="AN923" s="379">
        <v>1.445138888888889</v>
      </c>
      <c r="AO923" s="379">
        <v>2.254861111111111</v>
      </c>
      <c r="AP923" s="128" t="s">
        <v>25875</v>
      </c>
      <c r="AQ923" s="128" t="s">
        <v>25876</v>
      </c>
      <c r="AR923" s="505">
        <v>0.041840277777777775</v>
      </c>
      <c r="AS923" s="134" t="s">
        <v>7294</v>
      </c>
      <c r="AT923" s="379">
        <v>2.441666666666667</v>
      </c>
      <c r="AU923" s="128" t="s">
        <v>25877</v>
      </c>
      <c r="AV923" s="393">
        <v>2.095138888888889</v>
      </c>
      <c r="AW923" s="134" t="s">
        <v>3413</v>
      </c>
      <c r="AX923" s="134" t="s">
        <v>25878</v>
      </c>
      <c r="AY923" s="128" t="s">
        <v>25879</v>
      </c>
      <c r="BA923" s="416">
        <v>1.804861111111111</v>
      </c>
      <c r="BB923" s="379">
        <v>1.8375</v>
      </c>
      <c r="BC923" s="422">
        <v>1.9333333333333333</v>
      </c>
      <c r="BD923" s="140">
        <v>0.5430555555555555</v>
      </c>
      <c r="BE923" s="128" t="s">
        <v>25880</v>
      </c>
      <c r="BF923" s="422"/>
      <c r="BG923" s="422"/>
      <c r="BH923" s="422"/>
    </row>
    <row r="924">
      <c r="A924" s="122">
        <f t="shared" si="3"/>
        <v>0</v>
      </c>
      <c r="B924" s="122">
        <f t="shared" si="4"/>
        <v>0</v>
      </c>
      <c r="C924" s="122">
        <f t="shared" si="5"/>
        <v>0</v>
      </c>
      <c r="D924" s="122">
        <f t="shared" si="6"/>
        <v>0</v>
      </c>
      <c r="E924" s="122">
        <f t="shared" si="2"/>
        <v>640</v>
      </c>
      <c r="H924" s="135" t="s">
        <v>25881</v>
      </c>
      <c r="I924" s="135" t="s">
        <v>25882</v>
      </c>
      <c r="J924" s="135" t="s">
        <v>25883</v>
      </c>
      <c r="L924" s="175" t="s">
        <v>25884</v>
      </c>
      <c r="M924" s="175" t="s">
        <v>1196</v>
      </c>
      <c r="N924" s="160"/>
      <c r="O924" s="160"/>
      <c r="P924" s="138" t="s">
        <v>25885</v>
      </c>
      <c r="Q924" s="138" t="s">
        <v>25886</v>
      </c>
      <c r="R924" s="138" t="s">
        <v>25887</v>
      </c>
      <c r="S924" s="138" t="s">
        <v>25888</v>
      </c>
      <c r="T924" s="138" t="s">
        <v>25889</v>
      </c>
      <c r="U924" s="138" t="s">
        <v>25890</v>
      </c>
      <c r="V924" s="138" t="s">
        <v>25890</v>
      </c>
      <c r="W924" s="138" t="s">
        <v>25891</v>
      </c>
      <c r="X924" s="138" t="s">
        <v>25892</v>
      </c>
      <c r="Y924" s="138" t="s">
        <v>25893</v>
      </c>
      <c r="Z924" s="138" t="s">
        <v>25894</v>
      </c>
      <c r="AA924" s="128" t="s">
        <v>25895</v>
      </c>
      <c r="AB924" s="134" t="s">
        <v>25896</v>
      </c>
      <c r="AC924" s="128" t="s">
        <v>25897</v>
      </c>
      <c r="AD924" s="507">
        <v>0.042025462962962966</v>
      </c>
      <c r="AE924" s="474">
        <v>0.046203703703703705</v>
      </c>
      <c r="AF924" s="379">
        <v>2.453472222222222</v>
      </c>
      <c r="AG924" s="134" t="s">
        <v>25898</v>
      </c>
      <c r="AH924" s="128" t="s">
        <v>25899</v>
      </c>
      <c r="AI924" s="138" t="s">
        <v>25681</v>
      </c>
      <c r="AJ924" s="128" t="s">
        <v>1055</v>
      </c>
      <c r="AK924" s="474">
        <v>0.05494212962962963</v>
      </c>
      <c r="AL924" s="134" t="s">
        <v>25900</v>
      </c>
      <c r="AM924" s="128" t="s">
        <v>25901</v>
      </c>
      <c r="AN924" s="134" t="s">
        <v>3926</v>
      </c>
      <c r="AO924" s="134" t="s">
        <v>25902</v>
      </c>
      <c r="AP924" s="416">
        <v>2.0409722222222224</v>
      </c>
      <c r="AQ924" s="416">
        <v>1.979861111111111</v>
      </c>
      <c r="AR924" s="128" t="s">
        <v>25903</v>
      </c>
      <c r="AS924" s="379">
        <v>2.173611111111111</v>
      </c>
      <c r="AT924" s="134" t="s">
        <v>25904</v>
      </c>
      <c r="AU924" s="505">
        <v>0.04454861111111111</v>
      </c>
      <c r="AV924" s="128" t="s">
        <v>862</v>
      </c>
      <c r="AW924" s="379">
        <v>2.4138888888888888</v>
      </c>
      <c r="AX924" s="379">
        <v>2.040277777777778</v>
      </c>
      <c r="AY924" s="416">
        <v>1.4527777777777777</v>
      </c>
      <c r="BA924" s="128" t="s">
        <v>25905</v>
      </c>
      <c r="BB924" s="134" t="s">
        <v>25906</v>
      </c>
      <c r="BC924" s="141" t="s">
        <v>653</v>
      </c>
      <c r="BD924" s="128" t="s">
        <v>6707</v>
      </c>
      <c r="BE924" s="416">
        <v>2.0944444444444446</v>
      </c>
      <c r="BF924" s="141"/>
      <c r="BG924" s="141"/>
      <c r="BH924" s="141"/>
    </row>
    <row r="925">
      <c r="A925" s="122">
        <f t="shared" si="3"/>
        <v>0</v>
      </c>
      <c r="B925" s="122">
        <f t="shared" si="4"/>
        <v>0</v>
      </c>
      <c r="C925" s="122">
        <f t="shared" si="5"/>
        <v>0</v>
      </c>
      <c r="D925" s="122">
        <f t="shared" si="6"/>
        <v>0</v>
      </c>
      <c r="E925" s="122">
        <f t="shared" si="2"/>
        <v>297</v>
      </c>
      <c r="H925" s="135" t="s">
        <v>25907</v>
      </c>
      <c r="I925" s="135" t="s">
        <v>25908</v>
      </c>
      <c r="J925" s="135" t="s">
        <v>25909</v>
      </c>
      <c r="L925" s="175" t="s">
        <v>25910</v>
      </c>
      <c r="M925" s="175" t="s">
        <v>25911</v>
      </c>
      <c r="N925" s="160"/>
      <c r="O925" s="160"/>
      <c r="P925" s="391">
        <v>2.104861111111111</v>
      </c>
      <c r="Q925" s="391">
        <v>2.022222222222222</v>
      </c>
      <c r="R925" s="391">
        <v>2.102777777777778</v>
      </c>
      <c r="S925" s="503">
        <v>0.044050925925925924</v>
      </c>
      <c r="T925" s="503">
        <v>0.0434837962962963</v>
      </c>
      <c r="U925" s="503">
        <v>0.04299768518518519</v>
      </c>
      <c r="V925" s="503">
        <v>0.04299768518518519</v>
      </c>
      <c r="W925" s="391">
        <v>1.6923611111111112</v>
      </c>
      <c r="X925" s="503">
        <v>0.04435185185185185</v>
      </c>
      <c r="Y925" s="503">
        <v>0.04355324074074074</v>
      </c>
      <c r="Z925" s="391">
        <v>1.9041666666666666</v>
      </c>
      <c r="AA925" s="504">
        <v>0.04447916666666667</v>
      </c>
      <c r="AB925" s="474">
        <v>0.043680555555555556</v>
      </c>
      <c r="AC925" s="416">
        <v>2.3569444444444443</v>
      </c>
      <c r="AD925" s="147" t="s">
        <v>25912</v>
      </c>
      <c r="AE925" s="134" t="s">
        <v>25913</v>
      </c>
      <c r="AF925" s="134" t="s">
        <v>25914</v>
      </c>
      <c r="AG925" s="379">
        <v>2.3465277777777778</v>
      </c>
      <c r="AH925" s="505">
        <v>0.04454861111111111</v>
      </c>
      <c r="AI925" s="503">
        <v>0.04384259259259259</v>
      </c>
      <c r="AJ925" s="393">
        <v>2.0416666666666665</v>
      </c>
      <c r="AK925" s="134" t="s">
        <v>25915</v>
      </c>
      <c r="AL925" s="379">
        <v>2.2506944444444446</v>
      </c>
      <c r="AM925" s="140">
        <v>0.7388888888888889</v>
      </c>
      <c r="AN925" s="379">
        <v>1.4479166666666667</v>
      </c>
      <c r="AO925" s="379">
        <v>2.2597222222222224</v>
      </c>
      <c r="AP925" s="128" t="s">
        <v>25916</v>
      </c>
      <c r="AQ925" s="128" t="s">
        <v>25917</v>
      </c>
      <c r="AR925" s="505">
        <v>0.04189814814814815</v>
      </c>
      <c r="AS925" s="134" t="s">
        <v>25918</v>
      </c>
      <c r="AT925" s="379">
        <v>2.4479166666666665</v>
      </c>
      <c r="AU925" s="128" t="s">
        <v>25919</v>
      </c>
      <c r="AV925" s="393">
        <v>2.1083333333333334</v>
      </c>
      <c r="AW925" s="134" t="s">
        <v>22385</v>
      </c>
      <c r="AX925" s="134" t="s">
        <v>25920</v>
      </c>
      <c r="AY925" s="128" t="s">
        <v>25921</v>
      </c>
      <c r="BA925" s="416">
        <v>1.8083333333333333</v>
      </c>
      <c r="BB925" s="379">
        <v>1.84375</v>
      </c>
      <c r="BC925" s="422">
        <v>1.9361111111111111</v>
      </c>
      <c r="BD925" s="140">
        <v>0.5472222222222223</v>
      </c>
      <c r="BE925" s="128" t="s">
        <v>25922</v>
      </c>
      <c r="BF925" s="422"/>
      <c r="BG925" s="422"/>
      <c r="BH925" s="422"/>
    </row>
    <row r="926">
      <c r="A926" s="122">
        <f t="shared" si="3"/>
        <v>0</v>
      </c>
      <c r="B926" s="122">
        <f t="shared" si="4"/>
        <v>0</v>
      </c>
      <c r="C926" s="122">
        <f t="shared" si="5"/>
        <v>0</v>
      </c>
      <c r="D926" s="122">
        <f t="shared" si="6"/>
        <v>0</v>
      </c>
      <c r="E926" s="122">
        <f t="shared" si="2"/>
        <v>584</v>
      </c>
      <c r="H926" s="135">
        <v>308.0</v>
      </c>
      <c r="I926" s="135">
        <v>308.0</v>
      </c>
      <c r="J926" s="135">
        <v>308.0</v>
      </c>
      <c r="L926" s="175" t="s">
        <v>661</v>
      </c>
      <c r="M926" s="175" t="s">
        <v>25923</v>
      </c>
      <c r="N926" s="160"/>
      <c r="O926" s="160"/>
      <c r="P926" s="138" t="s">
        <v>25924</v>
      </c>
      <c r="Q926" s="138" t="s">
        <v>25925</v>
      </c>
      <c r="R926" s="138" t="s">
        <v>25926</v>
      </c>
      <c r="S926" s="138" t="s">
        <v>25927</v>
      </c>
      <c r="T926" s="138" t="s">
        <v>25928</v>
      </c>
      <c r="U926" s="138" t="s">
        <v>25929</v>
      </c>
      <c r="V926" s="138" t="s">
        <v>25929</v>
      </c>
      <c r="W926" s="138" t="s">
        <v>25930</v>
      </c>
      <c r="X926" s="138" t="s">
        <v>25931</v>
      </c>
      <c r="Y926" s="138" t="s">
        <v>25932</v>
      </c>
      <c r="Z926" s="138" t="s">
        <v>25933</v>
      </c>
      <c r="AA926" s="128" t="s">
        <v>25934</v>
      </c>
      <c r="AB926" s="134" t="s">
        <v>25935</v>
      </c>
      <c r="AC926" s="128" t="s">
        <v>25936</v>
      </c>
      <c r="AD926" s="507">
        <v>0.04212962962962963</v>
      </c>
      <c r="AE926" s="474">
        <v>0.046296296296296294</v>
      </c>
      <c r="AF926" s="379">
        <v>2.4583333333333335</v>
      </c>
      <c r="AG926" s="134" t="s">
        <v>25937</v>
      </c>
      <c r="AH926" s="128" t="s">
        <v>25938</v>
      </c>
      <c r="AI926" s="138" t="s">
        <v>25727</v>
      </c>
      <c r="AJ926" s="128" t="s">
        <v>25939</v>
      </c>
      <c r="AK926" s="474">
        <v>0.05511574074074074</v>
      </c>
      <c r="AL926" s="134" t="s">
        <v>25940</v>
      </c>
      <c r="AM926" s="128" t="s">
        <v>25941</v>
      </c>
      <c r="AN926" s="134" t="s">
        <v>25942</v>
      </c>
      <c r="AO926" s="134" t="s">
        <v>25943</v>
      </c>
      <c r="AP926" s="416">
        <v>2.048611111111111</v>
      </c>
      <c r="AQ926" s="416">
        <v>1.9875</v>
      </c>
      <c r="AR926" s="128" t="s">
        <v>25944</v>
      </c>
      <c r="AS926" s="379">
        <v>2.175</v>
      </c>
      <c r="AT926" s="134" t="s">
        <v>25945</v>
      </c>
      <c r="AU926" s="505">
        <v>0.04460648148148148</v>
      </c>
      <c r="AV926" s="128" t="s">
        <v>25946</v>
      </c>
      <c r="AW926" s="379">
        <v>2.415277777777778</v>
      </c>
      <c r="AX926" s="379">
        <v>2.0520833333333335</v>
      </c>
      <c r="AY926" s="416">
        <v>1.4548611111111112</v>
      </c>
      <c r="BA926" s="128" t="s">
        <v>10470</v>
      </c>
      <c r="BB926" s="134" t="s">
        <v>25947</v>
      </c>
      <c r="BC926" s="141" t="s">
        <v>862</v>
      </c>
      <c r="BD926" s="128" t="s">
        <v>6762</v>
      </c>
      <c r="BE926" s="416">
        <v>2.097916666666667</v>
      </c>
      <c r="BF926" s="141"/>
      <c r="BG926" s="141"/>
      <c r="BH926" s="141"/>
    </row>
    <row r="927">
      <c r="A927" s="122">
        <f t="shared" si="3"/>
        <v>0</v>
      </c>
      <c r="B927" s="122">
        <f t="shared" si="4"/>
        <v>0</v>
      </c>
      <c r="C927" s="122">
        <f t="shared" si="5"/>
        <v>0</v>
      </c>
      <c r="D927" s="122">
        <f t="shared" si="6"/>
        <v>0</v>
      </c>
      <c r="E927" s="122">
        <f t="shared" si="2"/>
        <v>205</v>
      </c>
      <c r="H927" s="135" t="s">
        <v>25948</v>
      </c>
      <c r="I927" s="135" t="s">
        <v>25949</v>
      </c>
      <c r="J927" s="135" t="s">
        <v>25950</v>
      </c>
      <c r="L927" s="175" t="s">
        <v>25951</v>
      </c>
      <c r="M927" s="175" t="s">
        <v>25952</v>
      </c>
      <c r="N927" s="160"/>
      <c r="O927" s="160"/>
      <c r="P927" s="391">
        <v>2.1194444444444445</v>
      </c>
      <c r="Q927" s="391">
        <v>2.0305555555555554</v>
      </c>
      <c r="R927" s="391">
        <v>2.109722222222222</v>
      </c>
      <c r="S927" s="503">
        <v>0.044224537037037034</v>
      </c>
      <c r="T927" s="503">
        <v>0.04353009259259259</v>
      </c>
      <c r="U927" s="503">
        <v>0.043055555555555555</v>
      </c>
      <c r="V927" s="503">
        <v>0.043055555555555555</v>
      </c>
      <c r="W927" s="391">
        <v>1.6993055555555556</v>
      </c>
      <c r="X927" s="503">
        <v>0.04443287037037037</v>
      </c>
      <c r="Y927" s="503">
        <v>0.04358796296296296</v>
      </c>
      <c r="Z927" s="391">
        <v>1.913888888888889</v>
      </c>
      <c r="AA927" s="504">
        <v>0.04456018518518518</v>
      </c>
      <c r="AB927" s="474">
        <v>0.04380787037037037</v>
      </c>
      <c r="AC927" s="416">
        <v>2.3604166666666666</v>
      </c>
      <c r="AD927" s="147" t="s">
        <v>25953</v>
      </c>
      <c r="AE927" s="134" t="s">
        <v>25954</v>
      </c>
      <c r="AF927" s="134" t="s">
        <v>25955</v>
      </c>
      <c r="AG927" s="379">
        <v>2.3506944444444446</v>
      </c>
      <c r="AH927" s="505">
        <v>0.044675925925925924</v>
      </c>
      <c r="AI927" s="503">
        <v>0.04400462962962963</v>
      </c>
      <c r="AJ927" s="393">
        <v>2.0430555555555556</v>
      </c>
      <c r="AK927" s="134" t="s">
        <v>25956</v>
      </c>
      <c r="AL927" s="379">
        <v>2.25625</v>
      </c>
      <c r="AM927" s="140">
        <v>0.7493055555555556</v>
      </c>
      <c r="AN927" s="379">
        <v>1.4493055555555556</v>
      </c>
      <c r="AO927" s="379">
        <v>2.265277777777778</v>
      </c>
      <c r="AP927" s="128" t="s">
        <v>25957</v>
      </c>
      <c r="AQ927" s="128" t="s">
        <v>25958</v>
      </c>
      <c r="AR927" s="505">
        <v>0.04193287037037037</v>
      </c>
      <c r="AS927" s="134" t="s">
        <v>25959</v>
      </c>
      <c r="AT927" s="379">
        <v>2.4541666666666666</v>
      </c>
      <c r="AU927" s="128" t="s">
        <v>25960</v>
      </c>
      <c r="AV927" s="393">
        <v>2.1104166666666666</v>
      </c>
      <c r="AW927" s="134" t="s">
        <v>25961</v>
      </c>
      <c r="AX927" s="134" t="s">
        <v>25962</v>
      </c>
      <c r="AY927" s="128" t="s">
        <v>716</v>
      </c>
      <c r="BA927" s="416">
        <v>1.8104166666666666</v>
      </c>
      <c r="BB927" s="379">
        <v>1.8493055555555555</v>
      </c>
      <c r="BC927" s="422">
        <v>1.9375</v>
      </c>
      <c r="BD927" s="140">
        <v>0.55</v>
      </c>
      <c r="BE927" s="128" t="s">
        <v>25963</v>
      </c>
      <c r="BF927" s="422"/>
      <c r="BG927" s="422"/>
      <c r="BH927" s="422"/>
    </row>
    <row r="928">
      <c r="A928" s="122">
        <f t="shared" si="3"/>
        <v>0</v>
      </c>
      <c r="B928" s="122">
        <f t="shared" si="4"/>
        <v>0</v>
      </c>
      <c r="C928" s="122">
        <f t="shared" si="5"/>
        <v>0</v>
      </c>
      <c r="D928" s="122">
        <f t="shared" si="6"/>
        <v>0</v>
      </c>
      <c r="E928" s="122">
        <f t="shared" si="2"/>
        <v>584</v>
      </c>
      <c r="H928" s="135" t="s">
        <v>25964</v>
      </c>
      <c r="I928" s="135" t="s">
        <v>25965</v>
      </c>
      <c r="J928" s="135" t="s">
        <v>25966</v>
      </c>
      <c r="L928" s="175" t="s">
        <v>615</v>
      </c>
      <c r="M928" s="175" t="s">
        <v>25967</v>
      </c>
      <c r="N928" s="160"/>
      <c r="O928" s="160"/>
      <c r="P928" s="138" t="s">
        <v>25968</v>
      </c>
      <c r="Q928" s="138" t="s">
        <v>668</v>
      </c>
      <c r="R928" s="138" t="s">
        <v>25969</v>
      </c>
      <c r="S928" s="138" t="s">
        <v>25970</v>
      </c>
      <c r="T928" s="138" t="s">
        <v>25971</v>
      </c>
      <c r="U928" s="138" t="s">
        <v>25972</v>
      </c>
      <c r="V928" s="138" t="s">
        <v>25972</v>
      </c>
      <c r="W928" s="138" t="s">
        <v>25973</v>
      </c>
      <c r="X928" s="138" t="s">
        <v>25974</v>
      </c>
      <c r="Y928" s="138" t="s">
        <v>25975</v>
      </c>
      <c r="Z928" s="138" t="s">
        <v>25976</v>
      </c>
      <c r="AA928" s="128" t="s">
        <v>25977</v>
      </c>
      <c r="AB928" s="134" t="s">
        <v>25978</v>
      </c>
      <c r="AC928" s="128" t="s">
        <v>25979</v>
      </c>
      <c r="AD928" s="507">
        <v>0.04226851851851852</v>
      </c>
      <c r="AE928" s="474">
        <v>0.046469907407407404</v>
      </c>
      <c r="AF928" s="379">
        <v>2.4618055555555554</v>
      </c>
      <c r="AG928" s="134" t="s">
        <v>25980</v>
      </c>
      <c r="AH928" s="128" t="s">
        <v>25981</v>
      </c>
      <c r="AI928" s="138" t="s">
        <v>25771</v>
      </c>
      <c r="AJ928" s="128" t="s">
        <v>25982</v>
      </c>
      <c r="AK928" s="474">
        <v>0.055185185185185184</v>
      </c>
      <c r="AL928" s="134" t="s">
        <v>25983</v>
      </c>
      <c r="AM928" s="128" t="s">
        <v>25984</v>
      </c>
      <c r="AN928" s="134" t="s">
        <v>25985</v>
      </c>
      <c r="AO928" s="134" t="s">
        <v>25986</v>
      </c>
      <c r="AP928" s="416">
        <v>2.0597222222222222</v>
      </c>
      <c r="AQ928" s="416">
        <v>1.9958333333333333</v>
      </c>
      <c r="AR928" s="128" t="s">
        <v>25987</v>
      </c>
      <c r="AS928" s="379">
        <v>2.1791666666666667</v>
      </c>
      <c r="AT928" s="134" t="s">
        <v>25988</v>
      </c>
      <c r="AU928" s="505">
        <v>0.0447337962962963</v>
      </c>
      <c r="AV928" s="128" t="s">
        <v>25989</v>
      </c>
      <c r="AW928" s="379">
        <v>2.4166666666666665</v>
      </c>
      <c r="AX928" s="379">
        <v>2.061111111111111</v>
      </c>
      <c r="AY928" s="416">
        <v>1.45625</v>
      </c>
      <c r="BA928" s="128" t="s">
        <v>25990</v>
      </c>
      <c r="BB928" s="134" t="s">
        <v>25991</v>
      </c>
      <c r="BC928" s="141" t="s">
        <v>862</v>
      </c>
      <c r="BD928" s="128" t="s">
        <v>6825</v>
      </c>
      <c r="BE928" s="416">
        <v>2.102777777777778</v>
      </c>
      <c r="BF928" s="141"/>
      <c r="BG928" s="141"/>
      <c r="BH928" s="141"/>
    </row>
    <row r="929">
      <c r="A929" s="122">
        <f t="shared" si="3"/>
        <v>0</v>
      </c>
      <c r="B929" s="122">
        <f t="shared" si="4"/>
        <v>0</v>
      </c>
      <c r="C929" s="122">
        <f t="shared" si="5"/>
        <v>0</v>
      </c>
      <c r="D929" s="122">
        <f t="shared" si="6"/>
        <v>0</v>
      </c>
      <c r="E929" s="122">
        <f t="shared" si="2"/>
        <v>228</v>
      </c>
      <c r="H929" s="135">
        <v>309.0</v>
      </c>
      <c r="I929" s="135">
        <v>309.0</v>
      </c>
      <c r="J929" s="135">
        <v>309.0</v>
      </c>
      <c r="L929" s="175" t="s">
        <v>25992</v>
      </c>
      <c r="M929" s="175" t="s">
        <v>25993</v>
      </c>
      <c r="N929" s="160"/>
      <c r="O929" s="160"/>
      <c r="P929" s="391">
        <v>2.1305555555555555</v>
      </c>
      <c r="Q929" s="391">
        <v>2.0388888888888888</v>
      </c>
      <c r="R929" s="391">
        <v>2.125</v>
      </c>
      <c r="S929" s="503">
        <v>0.04435185185185185</v>
      </c>
      <c r="T929" s="503">
        <v>0.043599537037037034</v>
      </c>
      <c r="U929" s="503">
        <v>0.04310185185185185</v>
      </c>
      <c r="V929" s="503">
        <v>0.04310185185185185</v>
      </c>
      <c r="W929" s="391">
        <v>1.7041666666666666</v>
      </c>
      <c r="X929" s="503">
        <v>0.044537037037037035</v>
      </c>
      <c r="Y929" s="503">
        <v>0.043715277777777777</v>
      </c>
      <c r="Z929" s="391">
        <v>1.917361111111111</v>
      </c>
      <c r="AA929" s="504">
        <v>0.044641203703703704</v>
      </c>
      <c r="AB929" s="474">
        <v>0.04386574074074074</v>
      </c>
      <c r="AC929" s="416">
        <v>2.3618055555555557</v>
      </c>
      <c r="AD929" s="147" t="s">
        <v>25994</v>
      </c>
      <c r="AE929" s="134" t="s">
        <v>25995</v>
      </c>
      <c r="AF929" s="134" t="s">
        <v>25996</v>
      </c>
      <c r="AG929" s="379">
        <v>2.3541666666666665</v>
      </c>
      <c r="AH929" s="505">
        <v>0.04472222222222222</v>
      </c>
      <c r="AI929" s="503">
        <v>0.044224537037037034</v>
      </c>
      <c r="AJ929" s="393">
        <v>2.047222222222222</v>
      </c>
      <c r="AK929" s="134" t="s">
        <v>25997</v>
      </c>
      <c r="AL929" s="379">
        <v>2.2583333333333333</v>
      </c>
      <c r="AM929" s="140">
        <v>0.7520833333333333</v>
      </c>
      <c r="AN929" s="379">
        <v>1.4541666666666666</v>
      </c>
      <c r="AO929" s="379">
        <v>2.270138888888889</v>
      </c>
      <c r="AP929" s="128" t="s">
        <v>25998</v>
      </c>
      <c r="AQ929" s="128" t="s">
        <v>25999</v>
      </c>
      <c r="AR929" s="505">
        <v>0.041979166666666665</v>
      </c>
      <c r="AS929" s="134" t="s">
        <v>26000</v>
      </c>
      <c r="AT929" s="379">
        <v>2.464583333333333</v>
      </c>
      <c r="AU929" s="128" t="s">
        <v>26001</v>
      </c>
      <c r="AV929" s="393">
        <v>2.120833333333333</v>
      </c>
      <c r="AW929" s="134" t="s">
        <v>26002</v>
      </c>
      <c r="AX929" s="134" t="s">
        <v>26003</v>
      </c>
      <c r="AY929" s="128" t="s">
        <v>653</v>
      </c>
      <c r="BA929" s="416">
        <v>1.8111111111111111</v>
      </c>
      <c r="BB929" s="379">
        <v>1.8534722222222222</v>
      </c>
      <c r="BC929" s="422">
        <v>1.9402777777777778</v>
      </c>
      <c r="BD929" s="140">
        <v>0.5520833333333334</v>
      </c>
      <c r="BE929" s="128" t="s">
        <v>26004</v>
      </c>
      <c r="BF929" s="422"/>
      <c r="BG929" s="422"/>
      <c r="BH929" s="422"/>
    </row>
    <row r="930">
      <c r="A930" s="122">
        <f t="shared" si="3"/>
        <v>0</v>
      </c>
      <c r="B930" s="122">
        <f t="shared" si="4"/>
        <v>0</v>
      </c>
      <c r="C930" s="122">
        <f t="shared" si="5"/>
        <v>0</v>
      </c>
      <c r="D930" s="122">
        <f t="shared" si="6"/>
        <v>0</v>
      </c>
      <c r="E930" s="122">
        <f t="shared" si="2"/>
        <v>656</v>
      </c>
      <c r="H930" s="135" t="s">
        <v>26005</v>
      </c>
      <c r="I930" s="135" t="s">
        <v>26006</v>
      </c>
      <c r="J930" s="135" t="s">
        <v>26007</v>
      </c>
      <c r="L930" s="175" t="s">
        <v>26008</v>
      </c>
      <c r="M930" s="175" t="s">
        <v>26009</v>
      </c>
      <c r="N930" s="160"/>
      <c r="O930" s="160"/>
      <c r="P930" s="138" t="s">
        <v>26010</v>
      </c>
      <c r="Q930" s="138" t="s">
        <v>26011</v>
      </c>
      <c r="R930" s="138" t="s">
        <v>26012</v>
      </c>
      <c r="S930" s="138" t="s">
        <v>26013</v>
      </c>
      <c r="T930" s="138" t="s">
        <v>26014</v>
      </c>
      <c r="U930" s="138" t="s">
        <v>26015</v>
      </c>
      <c r="V930" s="138" t="s">
        <v>26015</v>
      </c>
      <c r="W930" s="138" t="s">
        <v>26016</v>
      </c>
      <c r="X930" s="138" t="s">
        <v>26017</v>
      </c>
      <c r="Y930" s="138" t="s">
        <v>26018</v>
      </c>
      <c r="Z930" s="138" t="s">
        <v>26019</v>
      </c>
      <c r="AA930" s="128" t="s">
        <v>26020</v>
      </c>
      <c r="AB930" s="134" t="s">
        <v>26021</v>
      </c>
      <c r="AC930" s="128" t="s">
        <v>26022</v>
      </c>
      <c r="AD930" s="507">
        <v>0.04241898148148148</v>
      </c>
      <c r="AE930" s="474">
        <v>0.0465625</v>
      </c>
      <c r="AF930" s="379">
        <v>2.4715277777777778</v>
      </c>
      <c r="AG930" s="134" t="s">
        <v>26023</v>
      </c>
      <c r="AH930" s="128" t="s">
        <v>26024</v>
      </c>
      <c r="AI930" s="138" t="s">
        <v>1055</v>
      </c>
      <c r="AJ930" s="128" t="s">
        <v>26025</v>
      </c>
      <c r="AK930" s="474">
        <v>0.05520833333333333</v>
      </c>
      <c r="AL930" s="134" t="s">
        <v>26026</v>
      </c>
      <c r="AM930" s="128" t="s">
        <v>26027</v>
      </c>
      <c r="AN930" s="134" t="s">
        <v>1055</v>
      </c>
      <c r="AO930" s="134" t="s">
        <v>26028</v>
      </c>
      <c r="AP930" s="416">
        <v>2.067361111111111</v>
      </c>
      <c r="AQ930" s="416">
        <v>1.9979166666666666</v>
      </c>
      <c r="AR930" s="128" t="s">
        <v>26029</v>
      </c>
      <c r="AS930" s="379">
        <v>2.18125</v>
      </c>
      <c r="AT930" s="134" t="s">
        <v>26030</v>
      </c>
      <c r="AU930" s="505">
        <v>0.044814814814814814</v>
      </c>
      <c r="AV930" s="128" t="s">
        <v>26031</v>
      </c>
      <c r="AW930" s="379">
        <v>2.422222222222222</v>
      </c>
      <c r="AX930" s="379">
        <v>2.066666666666667</v>
      </c>
      <c r="AY930" s="416">
        <v>1.45625</v>
      </c>
      <c r="BA930" s="128" t="s">
        <v>26032</v>
      </c>
      <c r="BB930" s="134" t="s">
        <v>26033</v>
      </c>
      <c r="BC930" s="141" t="s">
        <v>653</v>
      </c>
      <c r="BD930" s="128" t="s">
        <v>6884</v>
      </c>
      <c r="BE930" s="416">
        <v>2.104861111111111</v>
      </c>
      <c r="BF930" s="141"/>
      <c r="BG930" s="141"/>
      <c r="BH930" s="141"/>
    </row>
    <row r="931">
      <c r="A931" s="122">
        <f t="shared" si="3"/>
        <v>0</v>
      </c>
      <c r="B931" s="122">
        <f t="shared" si="4"/>
        <v>0</v>
      </c>
      <c r="C931" s="122">
        <f t="shared" si="5"/>
        <v>0</v>
      </c>
      <c r="D931" s="122">
        <f t="shared" si="6"/>
        <v>0</v>
      </c>
      <c r="E931" s="122">
        <f t="shared" si="2"/>
        <v>279</v>
      </c>
      <c r="H931" s="135" t="s">
        <v>26034</v>
      </c>
      <c r="I931" s="135" t="s">
        <v>26035</v>
      </c>
      <c r="J931" s="135" t="s">
        <v>26036</v>
      </c>
      <c r="L931" s="175" t="s">
        <v>26037</v>
      </c>
      <c r="M931" s="175" t="s">
        <v>26038</v>
      </c>
      <c r="N931" s="160"/>
      <c r="O931" s="160"/>
      <c r="P931" s="391">
        <v>2.136111111111111</v>
      </c>
      <c r="Q931" s="391">
        <v>2.040277777777778</v>
      </c>
      <c r="R931" s="391">
        <v>2.140277777777778</v>
      </c>
      <c r="S931" s="503">
        <v>0.04447916666666667</v>
      </c>
      <c r="T931" s="503">
        <v>0.04362268518518519</v>
      </c>
      <c r="U931" s="503">
        <v>0.04313657407407408</v>
      </c>
      <c r="V931" s="503">
        <v>0.04313657407407408</v>
      </c>
      <c r="W931" s="391">
        <v>1.7138888888888888</v>
      </c>
      <c r="X931" s="503">
        <v>0.04461805555555556</v>
      </c>
      <c r="Y931" s="503">
        <v>0.04387731481481481</v>
      </c>
      <c r="Z931" s="391">
        <v>1.9215277777777777</v>
      </c>
      <c r="AA931" s="504">
        <v>0.04469907407407407</v>
      </c>
      <c r="AB931" s="474">
        <v>0.04407407407407407</v>
      </c>
      <c r="AC931" s="416">
        <v>2.3673611111111112</v>
      </c>
      <c r="AD931" s="147" t="s">
        <v>26039</v>
      </c>
      <c r="AE931" s="134" t="s">
        <v>26040</v>
      </c>
      <c r="AF931" s="134" t="s">
        <v>26041</v>
      </c>
      <c r="AG931" s="379">
        <v>2.357638888888889</v>
      </c>
      <c r="AH931" s="505">
        <v>0.04474537037037037</v>
      </c>
      <c r="AI931" s="503">
        <v>0.04431712962962963</v>
      </c>
      <c r="AJ931" s="393">
        <v>2.0493055555555557</v>
      </c>
      <c r="AK931" s="134" t="s">
        <v>26042</v>
      </c>
      <c r="AL931" s="379">
        <v>2.2666666666666666</v>
      </c>
      <c r="AM931" s="140">
        <v>0.75625</v>
      </c>
      <c r="AN931" s="379">
        <v>1.4604166666666667</v>
      </c>
      <c r="AO931" s="379">
        <v>2.2756944444444445</v>
      </c>
      <c r="AP931" s="128" t="s">
        <v>26043</v>
      </c>
      <c r="AQ931" s="128" t="s">
        <v>26044</v>
      </c>
      <c r="AR931" s="505">
        <v>0.042025462962962966</v>
      </c>
      <c r="AS931" s="134" t="s">
        <v>26045</v>
      </c>
      <c r="AT931" s="379">
        <v>2.472916666666667</v>
      </c>
      <c r="AU931" s="128" t="s">
        <v>26046</v>
      </c>
      <c r="AV931" s="393">
        <v>2.125</v>
      </c>
      <c r="AW931" s="134" t="s">
        <v>26047</v>
      </c>
      <c r="AX931" s="134" t="s">
        <v>26048</v>
      </c>
      <c r="AY931" s="128" t="s">
        <v>26049</v>
      </c>
      <c r="BA931" s="416">
        <v>1.8118055555555554</v>
      </c>
      <c r="BB931" s="379">
        <v>1.8611111111111112</v>
      </c>
      <c r="BC931" s="422">
        <v>1.9416666666666667</v>
      </c>
      <c r="BD931" s="140">
        <v>0.5548611111111111</v>
      </c>
      <c r="BE931" s="128" t="s">
        <v>26050</v>
      </c>
      <c r="BF931" s="422"/>
      <c r="BG931" s="422"/>
      <c r="BH931" s="422"/>
    </row>
    <row r="932">
      <c r="A932" s="122">
        <f t="shared" si="3"/>
        <v>0</v>
      </c>
      <c r="B932" s="122">
        <f t="shared" si="4"/>
        <v>0</v>
      </c>
      <c r="C932" s="122">
        <f t="shared" si="5"/>
        <v>0</v>
      </c>
      <c r="D932" s="122">
        <f t="shared" si="6"/>
        <v>0</v>
      </c>
      <c r="E932" s="122">
        <f t="shared" si="2"/>
        <v>537</v>
      </c>
      <c r="H932" s="135">
        <v>310.0</v>
      </c>
      <c r="I932" s="135">
        <v>310.0</v>
      </c>
      <c r="J932" s="135">
        <v>310.0</v>
      </c>
      <c r="L932" s="175" t="s">
        <v>26051</v>
      </c>
      <c r="M932" s="175" t="s">
        <v>26052</v>
      </c>
      <c r="N932" s="160"/>
      <c r="O932" s="160"/>
      <c r="P932" s="138" t="s">
        <v>26053</v>
      </c>
      <c r="Q932" s="138" t="s">
        <v>26054</v>
      </c>
      <c r="R932" s="138" t="s">
        <v>26055</v>
      </c>
      <c r="S932" s="138" t="s">
        <v>26056</v>
      </c>
      <c r="T932" s="138" t="s">
        <v>26057</v>
      </c>
      <c r="U932" s="138" t="s">
        <v>26058</v>
      </c>
      <c r="V932" s="138" t="s">
        <v>26058</v>
      </c>
      <c r="W932" s="138" t="s">
        <v>26059</v>
      </c>
      <c r="X932" s="138" t="s">
        <v>26060</v>
      </c>
      <c r="Y932" s="138" t="s">
        <v>26061</v>
      </c>
      <c r="Z932" s="138" t="s">
        <v>26062</v>
      </c>
      <c r="AA932" s="128" t="s">
        <v>26063</v>
      </c>
      <c r="AB932" s="134" t="s">
        <v>26064</v>
      </c>
      <c r="AC932" s="128" t="s">
        <v>26065</v>
      </c>
      <c r="AD932" s="507">
        <v>0.04248842592592592</v>
      </c>
      <c r="AE932" s="474">
        <v>0.046608796296296294</v>
      </c>
      <c r="AF932" s="379">
        <v>2.4756944444444446</v>
      </c>
      <c r="AG932" s="134" t="s">
        <v>26066</v>
      </c>
      <c r="AH932" s="128" t="s">
        <v>26067</v>
      </c>
      <c r="AI932" s="138" t="s">
        <v>25857</v>
      </c>
      <c r="AJ932" s="128" t="s">
        <v>10071</v>
      </c>
      <c r="AK932" s="474">
        <v>0.05524305555555555</v>
      </c>
      <c r="AL932" s="134" t="s">
        <v>26068</v>
      </c>
      <c r="AM932" s="128" t="s">
        <v>26069</v>
      </c>
      <c r="AN932" s="134" t="s">
        <v>14799</v>
      </c>
      <c r="AO932" s="134" t="s">
        <v>26070</v>
      </c>
      <c r="AP932" s="416">
        <v>2.0756944444444443</v>
      </c>
      <c r="AQ932" s="416">
        <v>1.9993055555555554</v>
      </c>
      <c r="AR932" s="128" t="s">
        <v>26071</v>
      </c>
      <c r="AS932" s="379">
        <v>2.1819444444444445</v>
      </c>
      <c r="AT932" s="134" t="s">
        <v>26072</v>
      </c>
      <c r="AU932" s="505">
        <v>0.044988425925925925</v>
      </c>
      <c r="AV932" s="128" t="s">
        <v>26073</v>
      </c>
      <c r="AW932" s="379">
        <v>2.4277777777777776</v>
      </c>
      <c r="AX932" s="379">
        <v>2.071527777777778</v>
      </c>
      <c r="AY932" s="416">
        <v>1.4569444444444444</v>
      </c>
      <c r="BA932" s="128" t="s">
        <v>26074</v>
      </c>
      <c r="BB932" s="134" t="s">
        <v>26075</v>
      </c>
      <c r="BC932" s="141" t="s">
        <v>26076</v>
      </c>
      <c r="BD932" s="128" t="s">
        <v>6945</v>
      </c>
      <c r="BE932" s="416">
        <v>2.10625</v>
      </c>
      <c r="BF932" s="141"/>
      <c r="BG932" s="141"/>
      <c r="BH932" s="141"/>
    </row>
    <row r="933">
      <c r="A933" s="122">
        <f t="shared" si="3"/>
        <v>0</v>
      </c>
      <c r="B933" s="122">
        <f t="shared" si="4"/>
        <v>0</v>
      </c>
      <c r="C933" s="122">
        <f t="shared" si="5"/>
        <v>0</v>
      </c>
      <c r="D933" s="122">
        <f t="shared" si="6"/>
        <v>0</v>
      </c>
      <c r="E933" s="122">
        <f t="shared" si="2"/>
        <v>260</v>
      </c>
      <c r="H933" s="135" t="s">
        <v>26077</v>
      </c>
      <c r="I933" s="135" t="s">
        <v>26078</v>
      </c>
      <c r="J933" s="135" t="s">
        <v>26079</v>
      </c>
      <c r="L933" s="175" t="s">
        <v>26080</v>
      </c>
      <c r="M933" s="175" t="s">
        <v>26081</v>
      </c>
      <c r="N933" s="160"/>
      <c r="O933" s="160"/>
      <c r="P933" s="391">
        <v>2.142361111111111</v>
      </c>
      <c r="Q933" s="391">
        <v>2.0527777777777776</v>
      </c>
      <c r="R933" s="391">
        <v>2.1444444444444444</v>
      </c>
      <c r="S933" s="503">
        <v>0.04454861111111111</v>
      </c>
      <c r="T933" s="503">
        <v>0.04376157407407407</v>
      </c>
      <c r="U933" s="503">
        <v>0.04334490740740741</v>
      </c>
      <c r="V933" s="503">
        <v>0.04334490740740741</v>
      </c>
      <c r="W933" s="391">
        <v>1.726388888888889</v>
      </c>
      <c r="X933" s="503">
        <v>0.044710648148148145</v>
      </c>
      <c r="Y933" s="503">
        <v>0.04390046296296296</v>
      </c>
      <c r="Z933" s="391">
        <v>1.9243055555555555</v>
      </c>
      <c r="AA933" s="504">
        <v>0.044756944444444446</v>
      </c>
      <c r="AB933" s="474">
        <v>0.044189814814814814</v>
      </c>
      <c r="AC933" s="416">
        <v>2.376388888888889</v>
      </c>
      <c r="AD933" s="147" t="s">
        <v>26082</v>
      </c>
      <c r="AE933" s="134" t="s">
        <v>26083</v>
      </c>
      <c r="AF933" s="134" t="s">
        <v>26084</v>
      </c>
      <c r="AG933" s="379">
        <v>2.3652777777777776</v>
      </c>
      <c r="AH933" s="505">
        <v>0.04483796296296296</v>
      </c>
      <c r="AI933" s="503">
        <v>0.04434027777777778</v>
      </c>
      <c r="AJ933" s="393">
        <v>2.060416666666667</v>
      </c>
      <c r="AK933" s="134" t="s">
        <v>26085</v>
      </c>
      <c r="AL933" s="379">
        <v>2.275</v>
      </c>
      <c r="AM933" s="140">
        <v>0.7611111111111111</v>
      </c>
      <c r="AN933" s="379">
        <v>1.4625</v>
      </c>
      <c r="AO933" s="379">
        <v>2.28125</v>
      </c>
      <c r="AP933" s="128" t="s">
        <v>26086</v>
      </c>
      <c r="AQ933" s="128" t="s">
        <v>26087</v>
      </c>
      <c r="AR933" s="505">
        <v>0.0421412037037037</v>
      </c>
      <c r="AS933" s="134" t="s">
        <v>26088</v>
      </c>
      <c r="AT933" s="379">
        <v>2.4763888888888888</v>
      </c>
      <c r="AU933" s="128" t="s">
        <v>26089</v>
      </c>
      <c r="AV933" s="393">
        <v>2.1284722222222223</v>
      </c>
      <c r="AW933" s="134" t="s">
        <v>26090</v>
      </c>
      <c r="AX933" s="134" t="s">
        <v>716</v>
      </c>
      <c r="AY933" s="128" t="s">
        <v>1621</v>
      </c>
      <c r="BA933" s="416">
        <v>1.81875</v>
      </c>
      <c r="BB933" s="379">
        <v>1.8645833333333333</v>
      </c>
      <c r="BC933" s="422">
        <v>1.9430555555555555</v>
      </c>
      <c r="BD933" s="140">
        <v>0.5597222222222222</v>
      </c>
      <c r="BE933" s="128" t="s">
        <v>16283</v>
      </c>
      <c r="BF933" s="422"/>
      <c r="BG933" s="422"/>
      <c r="BH933" s="422"/>
    </row>
    <row r="934">
      <c r="A934" s="122">
        <f t="shared" si="3"/>
        <v>0</v>
      </c>
      <c r="B934" s="122">
        <f t="shared" si="4"/>
        <v>0</v>
      </c>
      <c r="C934" s="122">
        <f t="shared" si="5"/>
        <v>0</v>
      </c>
      <c r="D934" s="122">
        <f t="shared" si="6"/>
        <v>0</v>
      </c>
      <c r="E934" s="122">
        <f t="shared" si="2"/>
        <v>464</v>
      </c>
      <c r="H934" s="135" t="s">
        <v>4924</v>
      </c>
      <c r="I934" s="135" t="s">
        <v>26091</v>
      </c>
      <c r="J934" s="135" t="s">
        <v>26092</v>
      </c>
      <c r="L934" s="175" t="s">
        <v>26093</v>
      </c>
      <c r="M934" s="175" t="s">
        <v>26094</v>
      </c>
      <c r="N934" s="160"/>
      <c r="O934" s="160"/>
      <c r="P934" s="138" t="s">
        <v>26095</v>
      </c>
      <c r="Q934" s="138" t="s">
        <v>26096</v>
      </c>
      <c r="R934" s="138" t="s">
        <v>26097</v>
      </c>
      <c r="S934" s="138" t="s">
        <v>26098</v>
      </c>
      <c r="T934" s="138" t="s">
        <v>26099</v>
      </c>
      <c r="U934" s="138" t="s">
        <v>26100</v>
      </c>
      <c r="V934" s="138" t="s">
        <v>26100</v>
      </c>
      <c r="W934" s="138" t="s">
        <v>724</v>
      </c>
      <c r="X934" s="138" t="s">
        <v>26101</v>
      </c>
      <c r="Y934" s="138" t="s">
        <v>26102</v>
      </c>
      <c r="Z934" s="138" t="s">
        <v>26103</v>
      </c>
      <c r="AA934" s="128" t="s">
        <v>26104</v>
      </c>
      <c r="AB934" s="474">
        <v>0.044270833333333336</v>
      </c>
      <c r="AC934" s="128" t="s">
        <v>26105</v>
      </c>
      <c r="AD934" s="507">
        <v>0.04252314814814815</v>
      </c>
      <c r="AE934" s="474">
        <v>0.04666666666666667</v>
      </c>
      <c r="AF934" s="379">
        <v>2.479861111111111</v>
      </c>
      <c r="AG934" s="134" t="s">
        <v>26106</v>
      </c>
      <c r="AH934" s="128" t="s">
        <v>1178</v>
      </c>
      <c r="AI934" s="138" t="s">
        <v>25899</v>
      </c>
      <c r="AJ934" s="128" t="s">
        <v>26107</v>
      </c>
      <c r="AK934" s="474">
        <v>0.05547453703703704</v>
      </c>
      <c r="AL934" s="134" t="s">
        <v>26108</v>
      </c>
      <c r="AM934" s="128" t="s">
        <v>26109</v>
      </c>
      <c r="AN934" s="134" t="s">
        <v>26110</v>
      </c>
      <c r="AO934" s="134" t="s">
        <v>26111</v>
      </c>
      <c r="AP934" s="416">
        <v>2.077777777777778</v>
      </c>
      <c r="AQ934" s="416">
        <v>1.9993055555555554</v>
      </c>
      <c r="AR934" s="128" t="s">
        <v>26112</v>
      </c>
      <c r="AS934" s="379">
        <v>2.1840277777777777</v>
      </c>
      <c r="AT934" s="134" t="s">
        <v>26113</v>
      </c>
      <c r="AU934" s="505">
        <v>0.04518518518518518</v>
      </c>
      <c r="AV934" s="128" t="s">
        <v>26114</v>
      </c>
      <c r="AW934" s="379">
        <v>2.4305555555555554</v>
      </c>
      <c r="AX934" s="379">
        <v>2.0729166666666665</v>
      </c>
      <c r="AY934" s="416">
        <v>1.4618055555555556</v>
      </c>
      <c r="BA934" s="128" t="s">
        <v>26115</v>
      </c>
      <c r="BB934" s="134" t="s">
        <v>26116</v>
      </c>
      <c r="BC934" s="141" t="s">
        <v>26117</v>
      </c>
      <c r="BD934" s="128" t="s">
        <v>7007</v>
      </c>
      <c r="BE934" s="416">
        <v>2.1083333333333334</v>
      </c>
      <c r="BF934" s="141"/>
      <c r="BG934" s="141"/>
      <c r="BH934" s="141"/>
    </row>
    <row r="935">
      <c r="A935" s="122">
        <f t="shared" si="3"/>
        <v>0</v>
      </c>
      <c r="B935" s="122">
        <f t="shared" si="4"/>
        <v>0</v>
      </c>
      <c r="C935" s="122">
        <f t="shared" si="5"/>
        <v>0</v>
      </c>
      <c r="D935" s="122">
        <f t="shared" si="6"/>
        <v>0</v>
      </c>
      <c r="E935" s="122">
        <f t="shared" si="2"/>
        <v>210</v>
      </c>
      <c r="H935" s="135">
        <v>311.0</v>
      </c>
      <c r="I935" s="135">
        <v>311.0</v>
      </c>
      <c r="J935" s="135">
        <v>311.0</v>
      </c>
      <c r="L935" s="175" t="s">
        <v>26118</v>
      </c>
      <c r="M935" s="175" t="s">
        <v>26119</v>
      </c>
      <c r="N935" s="160"/>
      <c r="O935" s="160"/>
      <c r="P935" s="391">
        <v>2.147222222222222</v>
      </c>
      <c r="Q935" s="391">
        <v>2.057638888888889</v>
      </c>
      <c r="R935" s="391">
        <v>2.147222222222222</v>
      </c>
      <c r="S935" s="503">
        <v>0.0447337962962963</v>
      </c>
      <c r="T935" s="503">
        <v>0.0437962962962963</v>
      </c>
      <c r="U935" s="503">
        <v>0.04337962962962963</v>
      </c>
      <c r="V935" s="503">
        <v>0.04337962962962963</v>
      </c>
      <c r="W935" s="391">
        <v>1.7368055555555555</v>
      </c>
      <c r="X935" s="503">
        <v>0.04479166666666667</v>
      </c>
      <c r="Y935" s="503">
        <v>0.04403935185185185</v>
      </c>
      <c r="Z935" s="391">
        <v>1.9326388888888888</v>
      </c>
      <c r="AA935" s="504">
        <v>0.044814814814814814</v>
      </c>
      <c r="AB935" s="134" t="s">
        <v>26120</v>
      </c>
      <c r="AC935" s="416">
        <v>2.3805555555555555</v>
      </c>
      <c r="AD935" s="147" t="s">
        <v>26121</v>
      </c>
      <c r="AE935" s="134" t="s">
        <v>26122</v>
      </c>
      <c r="AF935" s="134" t="s">
        <v>26123</v>
      </c>
      <c r="AG935" s="379">
        <v>2.36875</v>
      </c>
      <c r="AH935" s="505">
        <v>0.04486111111111111</v>
      </c>
      <c r="AI935" s="503">
        <v>0.04454861111111111</v>
      </c>
      <c r="AJ935" s="393">
        <v>2.061111111111111</v>
      </c>
      <c r="AK935" s="134" t="s">
        <v>3926</v>
      </c>
      <c r="AL935" s="379">
        <v>2.2819444444444446</v>
      </c>
      <c r="AM935" s="140">
        <v>0.7659722222222223</v>
      </c>
      <c r="AN935" s="379">
        <v>1.4645833333333333</v>
      </c>
      <c r="AO935" s="379">
        <v>2.2847222222222223</v>
      </c>
      <c r="AP935" s="128" t="s">
        <v>26124</v>
      </c>
      <c r="AQ935" s="128" t="s">
        <v>26125</v>
      </c>
      <c r="AR935" s="505">
        <v>0.0422337962962963</v>
      </c>
      <c r="AS935" s="134" t="s">
        <v>26126</v>
      </c>
      <c r="AT935" s="379">
        <v>2.4833333333333334</v>
      </c>
      <c r="AU935" s="128" t="s">
        <v>19004</v>
      </c>
      <c r="AV935" s="393">
        <v>2.1305555555555555</v>
      </c>
      <c r="AW935" s="134" t="s">
        <v>26127</v>
      </c>
      <c r="AX935" s="134" t="s">
        <v>26128</v>
      </c>
      <c r="AY935" s="128" t="s">
        <v>26129</v>
      </c>
      <c r="BA935" s="416">
        <v>1.823611111111111</v>
      </c>
      <c r="BB935" s="379">
        <v>1.8680555555555556</v>
      </c>
      <c r="BC935" s="422">
        <v>1.945138888888889</v>
      </c>
      <c r="BD935" s="140">
        <v>0.5625</v>
      </c>
      <c r="BE935" s="128" t="s">
        <v>26130</v>
      </c>
      <c r="BF935" s="422"/>
      <c r="BG935" s="422"/>
      <c r="BH935" s="422"/>
    </row>
    <row r="936">
      <c r="A936" s="122">
        <f t="shared" si="3"/>
        <v>0</v>
      </c>
      <c r="B936" s="122">
        <f t="shared" si="4"/>
        <v>0</v>
      </c>
      <c r="C936" s="122">
        <f t="shared" si="5"/>
        <v>0</v>
      </c>
      <c r="D936" s="122">
        <f t="shared" si="6"/>
        <v>0</v>
      </c>
      <c r="E936" s="122">
        <f t="shared" si="2"/>
        <v>699</v>
      </c>
      <c r="H936" s="135" t="s">
        <v>26131</v>
      </c>
      <c r="I936" s="135" t="s">
        <v>26132</v>
      </c>
      <c r="J936" s="135" t="s">
        <v>26133</v>
      </c>
      <c r="L936" s="175" t="s">
        <v>26134</v>
      </c>
      <c r="M936" s="175" t="s">
        <v>661</v>
      </c>
      <c r="N936" s="160"/>
      <c r="O936" s="160"/>
      <c r="P936" s="138" t="s">
        <v>26135</v>
      </c>
      <c r="Q936" s="138" t="s">
        <v>26136</v>
      </c>
      <c r="R936" s="138" t="s">
        <v>26137</v>
      </c>
      <c r="S936" s="138" t="s">
        <v>26138</v>
      </c>
      <c r="T936" s="138" t="s">
        <v>26139</v>
      </c>
      <c r="U936" s="138" t="s">
        <v>26140</v>
      </c>
      <c r="V936" s="138" t="s">
        <v>26140</v>
      </c>
      <c r="W936" s="138" t="s">
        <v>26141</v>
      </c>
      <c r="X936" s="138" t="s">
        <v>26142</v>
      </c>
      <c r="Y936" s="138" t="s">
        <v>26143</v>
      </c>
      <c r="Z936" s="138" t="s">
        <v>26144</v>
      </c>
      <c r="AA936" s="508">
        <v>0.04487268518518518</v>
      </c>
      <c r="AB936" s="474">
        <v>0.04434027777777778</v>
      </c>
      <c r="AC936" s="128" t="s">
        <v>26145</v>
      </c>
      <c r="AD936" s="507">
        <v>0.042638888888888886</v>
      </c>
      <c r="AE936" s="474">
        <v>0.04673611111111111</v>
      </c>
      <c r="AF936" s="379">
        <v>2.4902777777777776</v>
      </c>
      <c r="AG936" s="134" t="s">
        <v>26146</v>
      </c>
      <c r="AH936" s="128" t="s">
        <v>26147</v>
      </c>
      <c r="AI936" s="138" t="s">
        <v>25938</v>
      </c>
      <c r="AJ936" s="128" t="s">
        <v>26148</v>
      </c>
      <c r="AK936" s="474">
        <v>0.05571759259259259</v>
      </c>
      <c r="AL936" s="134" t="s">
        <v>26149</v>
      </c>
      <c r="AM936" s="128" t="s">
        <v>26150</v>
      </c>
      <c r="AN936" s="134" t="s">
        <v>26151</v>
      </c>
      <c r="AO936" s="134" t="s">
        <v>26152</v>
      </c>
      <c r="AP936" s="416">
        <v>2.0833333333333335</v>
      </c>
      <c r="AQ936" s="416">
        <v>2.0104166666666665</v>
      </c>
      <c r="AR936" s="128" t="s">
        <v>21434</v>
      </c>
      <c r="AS936" s="379">
        <v>2.1875</v>
      </c>
      <c r="AT936" s="134" t="s">
        <v>26153</v>
      </c>
      <c r="AU936" s="505">
        <v>0.04525462962962963</v>
      </c>
      <c r="AV936" s="128" t="s">
        <v>26154</v>
      </c>
      <c r="AW936" s="379">
        <v>2.435416666666667</v>
      </c>
      <c r="AX936" s="379">
        <v>2.073611111111111</v>
      </c>
      <c r="AY936" s="416">
        <v>1.4631944444444445</v>
      </c>
      <c r="BA936" s="128" t="s">
        <v>26155</v>
      </c>
      <c r="BB936" s="134" t="s">
        <v>26156</v>
      </c>
      <c r="BC936" s="141" t="s">
        <v>26157</v>
      </c>
      <c r="BD936" s="128" t="s">
        <v>7067</v>
      </c>
      <c r="BE936" s="416">
        <v>2.111111111111111</v>
      </c>
      <c r="BF936" s="141"/>
      <c r="BG936" s="141"/>
      <c r="BH936" s="141"/>
    </row>
    <row r="937">
      <c r="A937" s="122">
        <f t="shared" si="3"/>
        <v>0</v>
      </c>
      <c r="B937" s="122">
        <f t="shared" si="4"/>
        <v>0</v>
      </c>
      <c r="C937" s="122">
        <f t="shared" si="5"/>
        <v>0</v>
      </c>
      <c r="D937" s="122">
        <f t="shared" si="6"/>
        <v>0</v>
      </c>
      <c r="E937" s="122">
        <f t="shared" si="2"/>
        <v>296</v>
      </c>
      <c r="H937" s="135" t="s">
        <v>26158</v>
      </c>
      <c r="I937" s="135" t="s">
        <v>26159</v>
      </c>
      <c r="J937" s="135" t="s">
        <v>26160</v>
      </c>
      <c r="L937" s="175" t="s">
        <v>26161</v>
      </c>
      <c r="M937" s="175" t="s">
        <v>26162</v>
      </c>
      <c r="N937" s="160"/>
      <c r="O937" s="160"/>
      <c r="P937" s="391">
        <v>2.151388888888889</v>
      </c>
      <c r="Q937" s="391">
        <v>2.064583333333333</v>
      </c>
      <c r="R937" s="391">
        <v>2.152083333333333</v>
      </c>
      <c r="S937" s="503">
        <v>0.044814814814814814</v>
      </c>
      <c r="T937" s="503">
        <v>0.04383101851851852</v>
      </c>
      <c r="U937" s="503">
        <v>0.043402777777777776</v>
      </c>
      <c r="V937" s="503">
        <v>0.043402777777777776</v>
      </c>
      <c r="W937" s="391">
        <v>1.738888888888889</v>
      </c>
      <c r="X937" s="503">
        <v>0.04487268518518518</v>
      </c>
      <c r="Y937" s="503">
        <v>0.0441087962962963</v>
      </c>
      <c r="Z937" s="391">
        <v>1.9361111111111111</v>
      </c>
      <c r="AA937" s="128" t="s">
        <v>26163</v>
      </c>
      <c r="AB937" s="134" t="s">
        <v>26164</v>
      </c>
      <c r="AC937" s="416">
        <v>2.3881944444444443</v>
      </c>
      <c r="AD937" s="147" t="s">
        <v>26165</v>
      </c>
      <c r="AE937" s="134" t="s">
        <v>26166</v>
      </c>
      <c r="AF937" s="134" t="s">
        <v>26167</v>
      </c>
      <c r="AG937" s="379">
        <v>2.370833333333333</v>
      </c>
      <c r="AH937" s="505">
        <v>0.04488425925925926</v>
      </c>
      <c r="AI937" s="503">
        <v>0.044675925925925924</v>
      </c>
      <c r="AJ937" s="393">
        <v>2.0618055555555554</v>
      </c>
      <c r="AK937" s="134" t="s">
        <v>26168</v>
      </c>
      <c r="AL937" s="379">
        <v>2.2875</v>
      </c>
      <c r="AM937" s="140">
        <v>0.7708333333333334</v>
      </c>
      <c r="AN937" s="379">
        <v>1.4694444444444446</v>
      </c>
      <c r="AO937" s="379">
        <v>2.2875</v>
      </c>
      <c r="AP937" s="128" t="s">
        <v>26169</v>
      </c>
      <c r="AQ937" s="128" t="s">
        <v>26170</v>
      </c>
      <c r="AR937" s="505">
        <v>0.042326388888888886</v>
      </c>
      <c r="AS937" s="134" t="s">
        <v>26171</v>
      </c>
      <c r="AT937" s="379">
        <v>2.4868055555555557</v>
      </c>
      <c r="AU937" s="128" t="s">
        <v>26172</v>
      </c>
      <c r="AV937" s="393">
        <v>2.13125</v>
      </c>
      <c r="AW937" s="134" t="s">
        <v>26173</v>
      </c>
      <c r="AX937" s="134" t="s">
        <v>26174</v>
      </c>
      <c r="AY937" s="128" t="s">
        <v>26175</v>
      </c>
      <c r="BA937" s="416">
        <v>1.8291666666666666</v>
      </c>
      <c r="BB937" s="379">
        <v>1.8694444444444445</v>
      </c>
      <c r="BC937" s="422">
        <v>1.9479166666666667</v>
      </c>
      <c r="BD937" s="140">
        <v>0.5631944444444444</v>
      </c>
      <c r="BE937" s="128" t="s">
        <v>26176</v>
      </c>
      <c r="BF937" s="422"/>
      <c r="BG937" s="422"/>
      <c r="BH937" s="422"/>
    </row>
    <row r="938">
      <c r="A938" s="122">
        <f t="shared" si="3"/>
        <v>0</v>
      </c>
      <c r="B938" s="122">
        <f t="shared" si="4"/>
        <v>0</v>
      </c>
      <c r="C938" s="122">
        <f t="shared" si="5"/>
        <v>0</v>
      </c>
      <c r="D938" s="122">
        <f t="shared" si="6"/>
        <v>0</v>
      </c>
      <c r="E938" s="122">
        <f t="shared" si="2"/>
        <v>608</v>
      </c>
      <c r="H938" s="135">
        <v>312.0</v>
      </c>
      <c r="I938" s="135">
        <v>312.0</v>
      </c>
      <c r="J938" s="135">
        <v>312.0</v>
      </c>
      <c r="L938" s="175" t="s">
        <v>26177</v>
      </c>
      <c r="M938" s="175" t="s">
        <v>1196</v>
      </c>
      <c r="N938" s="160"/>
      <c r="O938" s="160"/>
      <c r="P938" s="138" t="s">
        <v>26178</v>
      </c>
      <c r="Q938" s="138" t="s">
        <v>26179</v>
      </c>
      <c r="R938" s="138" t="s">
        <v>26180</v>
      </c>
      <c r="S938" s="138" t="s">
        <v>26181</v>
      </c>
      <c r="T938" s="138" t="s">
        <v>26182</v>
      </c>
      <c r="U938" s="138" t="s">
        <v>26183</v>
      </c>
      <c r="V938" s="138" t="s">
        <v>26183</v>
      </c>
      <c r="W938" s="138" t="s">
        <v>26184</v>
      </c>
      <c r="X938" s="138" t="s">
        <v>26185</v>
      </c>
      <c r="Y938" s="138" t="s">
        <v>26186</v>
      </c>
      <c r="Z938" s="138" t="s">
        <v>26187</v>
      </c>
      <c r="AA938" s="504">
        <v>0.04494212962962963</v>
      </c>
      <c r="AB938" s="474">
        <v>0.0444212962962963</v>
      </c>
      <c r="AC938" s="128" t="s">
        <v>26188</v>
      </c>
      <c r="AD938" s="507">
        <v>0.042708333333333334</v>
      </c>
      <c r="AE938" s="474">
        <v>0.04681712962962963</v>
      </c>
      <c r="AF938" s="379">
        <v>2.495138888888889</v>
      </c>
      <c r="AG938" s="134" t="s">
        <v>26189</v>
      </c>
      <c r="AH938" s="128" t="s">
        <v>26190</v>
      </c>
      <c r="AI938" s="138" t="s">
        <v>25981</v>
      </c>
      <c r="AJ938" s="128" t="s">
        <v>26191</v>
      </c>
      <c r="AK938" s="474">
        <v>0.05572916666666667</v>
      </c>
      <c r="AL938" s="134" t="s">
        <v>26192</v>
      </c>
      <c r="AM938" s="128" t="s">
        <v>26193</v>
      </c>
      <c r="AN938" s="134" t="s">
        <v>26194</v>
      </c>
      <c r="AO938" s="134" t="s">
        <v>26195</v>
      </c>
      <c r="AP938" s="416">
        <v>2.0902777777777777</v>
      </c>
      <c r="AQ938" s="416">
        <v>2.0145833333333334</v>
      </c>
      <c r="AR938" s="128" t="s">
        <v>26196</v>
      </c>
      <c r="AS938" s="379">
        <v>2.191666666666667</v>
      </c>
      <c r="AT938" s="134" t="s">
        <v>26197</v>
      </c>
      <c r="AU938" s="505">
        <v>0.04527777777777778</v>
      </c>
      <c r="AV938" s="128" t="s">
        <v>862</v>
      </c>
      <c r="AW938" s="379">
        <v>2.4472222222222224</v>
      </c>
      <c r="AX938" s="379">
        <v>2.0770833333333334</v>
      </c>
      <c r="AY938" s="416">
        <v>1.4645833333333333</v>
      </c>
      <c r="BA938" s="128" t="s">
        <v>26198</v>
      </c>
      <c r="BB938" s="134" t="s">
        <v>26199</v>
      </c>
      <c r="BC938" s="141" t="s">
        <v>26200</v>
      </c>
      <c r="BD938" s="128" t="s">
        <v>7116</v>
      </c>
      <c r="BE938" s="416">
        <v>2.1145833333333335</v>
      </c>
      <c r="BF938" s="141"/>
      <c r="BG938" s="141"/>
      <c r="BH938" s="141"/>
    </row>
    <row r="939">
      <c r="A939" s="122">
        <f t="shared" si="3"/>
        <v>0</v>
      </c>
      <c r="B939" s="122">
        <f t="shared" si="4"/>
        <v>0</v>
      </c>
      <c r="C939" s="122">
        <f t="shared" si="5"/>
        <v>0</v>
      </c>
      <c r="D939" s="122">
        <f t="shared" si="6"/>
        <v>0</v>
      </c>
      <c r="E939" s="122">
        <f t="shared" si="2"/>
        <v>280</v>
      </c>
      <c r="H939" s="135" t="s">
        <v>26201</v>
      </c>
      <c r="I939" s="135" t="s">
        <v>26202</v>
      </c>
      <c r="J939" s="135" t="s">
        <v>26203</v>
      </c>
      <c r="L939" s="175" t="s">
        <v>661</v>
      </c>
      <c r="M939" s="175" t="s">
        <v>26204</v>
      </c>
      <c r="N939" s="160"/>
      <c r="O939" s="160"/>
      <c r="P939" s="391">
        <v>2.1527777777777777</v>
      </c>
      <c r="Q939" s="391">
        <v>2.075</v>
      </c>
      <c r="R939" s="391">
        <v>2.157638888888889</v>
      </c>
      <c r="S939" s="503">
        <v>0.04488425925925926</v>
      </c>
      <c r="T939" s="503">
        <v>0.043912037037037034</v>
      </c>
      <c r="U939" s="503">
        <v>0.04362268518518519</v>
      </c>
      <c r="V939" s="503">
        <v>0.04362268518518519</v>
      </c>
      <c r="W939" s="391">
        <v>1.7472222222222222</v>
      </c>
      <c r="X939" s="503">
        <v>0.04503472222222222</v>
      </c>
      <c r="Y939" s="503">
        <v>0.04424768518518519</v>
      </c>
      <c r="Z939" s="391">
        <v>1.9375</v>
      </c>
      <c r="AA939" s="128" t="s">
        <v>26205</v>
      </c>
      <c r="AB939" s="134" t="s">
        <v>26206</v>
      </c>
      <c r="AC939" s="416">
        <v>2.395138888888889</v>
      </c>
      <c r="AD939" s="147" t="s">
        <v>26207</v>
      </c>
      <c r="AE939" s="134" t="s">
        <v>26208</v>
      </c>
      <c r="AF939" s="134" t="s">
        <v>26209</v>
      </c>
      <c r="AG939" s="379">
        <v>2.376388888888889</v>
      </c>
      <c r="AH939" s="505">
        <v>0.04493055555555556</v>
      </c>
      <c r="AI939" s="503">
        <v>0.04472222222222222</v>
      </c>
      <c r="AJ939" s="393">
        <v>2.0708333333333333</v>
      </c>
      <c r="AK939" s="134" t="s">
        <v>26210</v>
      </c>
      <c r="AL939" s="379">
        <v>2.2930555555555556</v>
      </c>
      <c r="AM939" s="140">
        <v>0.7784722222222222</v>
      </c>
      <c r="AN939" s="379">
        <v>1.4791666666666667</v>
      </c>
      <c r="AO939" s="379">
        <v>2.2944444444444443</v>
      </c>
      <c r="AP939" s="128" t="s">
        <v>26211</v>
      </c>
      <c r="AQ939" s="128" t="s">
        <v>26212</v>
      </c>
      <c r="AR939" s="505">
        <v>0.04236111111111111</v>
      </c>
      <c r="AS939" s="134" t="s">
        <v>26213</v>
      </c>
      <c r="AT939" s="379">
        <v>2.4930555555555554</v>
      </c>
      <c r="AU939" s="128" t="s">
        <v>26214</v>
      </c>
      <c r="AV939" s="393">
        <v>2.1347222222222224</v>
      </c>
      <c r="AW939" s="134" t="s">
        <v>26215</v>
      </c>
      <c r="AX939" s="134" t="s">
        <v>26216</v>
      </c>
      <c r="AY939" s="128" t="s">
        <v>26217</v>
      </c>
      <c r="BA939" s="416">
        <v>1.8423611111111111</v>
      </c>
      <c r="BB939" s="379">
        <v>1.8729166666666666</v>
      </c>
      <c r="BC939" s="422">
        <v>1.95</v>
      </c>
      <c r="BD939" s="140">
        <v>0.5659722222222222</v>
      </c>
      <c r="BE939" s="128" t="s">
        <v>26218</v>
      </c>
      <c r="BF939" s="422"/>
      <c r="BG939" s="422"/>
      <c r="BH939" s="422"/>
    </row>
    <row r="940">
      <c r="A940" s="122">
        <f t="shared" si="3"/>
        <v>0</v>
      </c>
      <c r="B940" s="122">
        <f t="shared" si="4"/>
        <v>0</v>
      </c>
      <c r="C940" s="122">
        <f t="shared" si="5"/>
        <v>0</v>
      </c>
      <c r="D940" s="122">
        <f t="shared" si="6"/>
        <v>0</v>
      </c>
      <c r="E940" s="122">
        <f t="shared" si="2"/>
        <v>666</v>
      </c>
      <c r="H940" s="135" t="s">
        <v>26219</v>
      </c>
      <c r="I940" s="135" t="s">
        <v>26220</v>
      </c>
      <c r="J940" s="135" t="s">
        <v>26221</v>
      </c>
      <c r="L940" s="175" t="s">
        <v>26222</v>
      </c>
      <c r="M940" s="175" t="s">
        <v>26223</v>
      </c>
      <c r="N940" s="160"/>
      <c r="O940" s="160"/>
      <c r="P940" s="138" t="s">
        <v>26224</v>
      </c>
      <c r="Q940" s="138" t="s">
        <v>26225</v>
      </c>
      <c r="R940" s="138" t="s">
        <v>26226</v>
      </c>
      <c r="S940" s="138" t="s">
        <v>26227</v>
      </c>
      <c r="T940" s="138" t="s">
        <v>26228</v>
      </c>
      <c r="U940" s="138" t="s">
        <v>26229</v>
      </c>
      <c r="V940" s="138" t="s">
        <v>26229</v>
      </c>
      <c r="W940" s="138" t="s">
        <v>26230</v>
      </c>
      <c r="X940" s="138" t="s">
        <v>26231</v>
      </c>
      <c r="Y940" s="138" t="s">
        <v>26232</v>
      </c>
      <c r="Z940" s="138" t="s">
        <v>26233</v>
      </c>
      <c r="AA940" s="504">
        <v>0.045023148148148145</v>
      </c>
      <c r="AB940" s="474">
        <v>0.04452546296296296</v>
      </c>
      <c r="AC940" s="128" t="s">
        <v>26234</v>
      </c>
      <c r="AD940" s="507">
        <v>0.04282407407407408</v>
      </c>
      <c r="AE940" s="474">
        <v>0.046886574074074074</v>
      </c>
      <c r="AF940" s="379">
        <v>2.498611111111111</v>
      </c>
      <c r="AG940" s="134" t="s">
        <v>26235</v>
      </c>
      <c r="AH940" s="128" t="s">
        <v>26236</v>
      </c>
      <c r="AI940" s="138" t="s">
        <v>26024</v>
      </c>
      <c r="AJ940" s="128" t="s">
        <v>26237</v>
      </c>
      <c r="AK940" s="474">
        <v>0.05576388888888889</v>
      </c>
      <c r="AL940" s="134" t="s">
        <v>26238</v>
      </c>
      <c r="AM940" s="128" t="s">
        <v>26239</v>
      </c>
      <c r="AN940" s="134" t="s">
        <v>26240</v>
      </c>
      <c r="AO940" s="134" t="s">
        <v>26241</v>
      </c>
      <c r="AP940" s="416">
        <v>2.1</v>
      </c>
      <c r="AQ940" s="416">
        <v>2.0215277777777776</v>
      </c>
      <c r="AR940" s="128" t="s">
        <v>26242</v>
      </c>
      <c r="AS940" s="379">
        <v>2.1930555555555555</v>
      </c>
      <c r="AT940" s="134" t="s">
        <v>1055</v>
      </c>
      <c r="AU940" s="505">
        <v>0.04534722222222222</v>
      </c>
      <c r="AV940" s="128" t="s">
        <v>26243</v>
      </c>
      <c r="AW940" s="379">
        <v>2.4493055555555556</v>
      </c>
      <c r="AX940" s="379">
        <v>2.0819444444444444</v>
      </c>
      <c r="AY940" s="416">
        <v>1.4673611111111111</v>
      </c>
      <c r="BA940" s="128" t="s">
        <v>26244</v>
      </c>
      <c r="BB940" s="134" t="s">
        <v>26245</v>
      </c>
      <c r="BC940" s="141" t="s">
        <v>26246</v>
      </c>
      <c r="BD940" s="128" t="s">
        <v>7182</v>
      </c>
      <c r="BE940" s="416">
        <v>2.1194444444444445</v>
      </c>
      <c r="BF940" s="141"/>
      <c r="BG940" s="141"/>
      <c r="BH940" s="141"/>
    </row>
    <row r="941">
      <c r="A941" s="122">
        <f t="shared" si="3"/>
        <v>0</v>
      </c>
      <c r="B941" s="122">
        <f t="shared" si="4"/>
        <v>0</v>
      </c>
      <c r="C941" s="122">
        <f t="shared" si="5"/>
        <v>0</v>
      </c>
      <c r="D941" s="122">
        <f t="shared" si="6"/>
        <v>0</v>
      </c>
      <c r="E941" s="122">
        <f t="shared" si="2"/>
        <v>259</v>
      </c>
      <c r="H941" s="135">
        <v>313.0</v>
      </c>
      <c r="I941" s="135">
        <v>313.0</v>
      </c>
      <c r="J941" s="135">
        <v>313.0</v>
      </c>
      <c r="L941" s="175" t="s">
        <v>26247</v>
      </c>
      <c r="M941" s="175" t="s">
        <v>26248</v>
      </c>
      <c r="N941" s="160"/>
      <c r="O941" s="160"/>
      <c r="P941" s="391">
        <v>2.1555555555555554</v>
      </c>
      <c r="Q941" s="391">
        <v>2.076388888888889</v>
      </c>
      <c r="R941" s="391">
        <v>2.1694444444444443</v>
      </c>
      <c r="S941" s="503">
        <v>0.04496527777777778</v>
      </c>
      <c r="T941" s="503">
        <v>0.04394675925925926</v>
      </c>
      <c r="U941" s="503">
        <v>0.04372685185185185</v>
      </c>
      <c r="V941" s="503">
        <v>0.04372685185185185</v>
      </c>
      <c r="W941" s="391">
        <v>1.757638888888889</v>
      </c>
      <c r="X941" s="503">
        <v>0.04521990740740741</v>
      </c>
      <c r="Y941" s="503">
        <v>0.044375</v>
      </c>
      <c r="Z941" s="391">
        <v>1.9409722222222223</v>
      </c>
      <c r="AA941" s="128" t="s">
        <v>26249</v>
      </c>
      <c r="AB941" s="474">
        <v>0.04460648148148148</v>
      </c>
      <c r="AC941" s="416">
        <v>2.404166666666667</v>
      </c>
      <c r="AD941" s="147" t="s">
        <v>26250</v>
      </c>
      <c r="AE941" s="134" t="s">
        <v>26251</v>
      </c>
      <c r="AF941" s="134" t="s">
        <v>26252</v>
      </c>
      <c r="AG941" s="379">
        <v>2.3868055555555556</v>
      </c>
      <c r="AH941" s="505">
        <v>0.045</v>
      </c>
      <c r="AI941" s="503">
        <v>0.04474537037037037</v>
      </c>
      <c r="AJ941" s="393">
        <v>2.0743055555555556</v>
      </c>
      <c r="AK941" s="134" t="s">
        <v>26253</v>
      </c>
      <c r="AL941" s="379">
        <v>2.298611111111111</v>
      </c>
      <c r="AM941" s="140">
        <v>0.7951388888888888</v>
      </c>
      <c r="AN941" s="379">
        <v>1.492361111111111</v>
      </c>
      <c r="AO941" s="379">
        <v>2.3006944444444444</v>
      </c>
      <c r="AP941" s="128" t="s">
        <v>6370</v>
      </c>
      <c r="AQ941" s="128" t="s">
        <v>26254</v>
      </c>
      <c r="AR941" s="505">
        <v>0.0425</v>
      </c>
      <c r="AS941" s="134" t="s">
        <v>26255</v>
      </c>
      <c r="AT941" s="474">
        <v>0.041712962962962966</v>
      </c>
      <c r="AU941" s="128" t="s">
        <v>26256</v>
      </c>
      <c r="AV941" s="393">
        <v>2.136111111111111</v>
      </c>
      <c r="AW941" s="134" t="s">
        <v>26257</v>
      </c>
      <c r="AX941" s="134" t="s">
        <v>6368</v>
      </c>
      <c r="AY941" s="128" t="s">
        <v>26258</v>
      </c>
      <c r="BA941" s="416">
        <v>1.8451388888888889</v>
      </c>
      <c r="BB941" s="379">
        <v>1.8784722222222223</v>
      </c>
      <c r="BC941" s="422">
        <v>1.9569444444444444</v>
      </c>
      <c r="BD941" s="140">
        <v>0.5666666666666667</v>
      </c>
      <c r="BE941" s="128" t="s">
        <v>26259</v>
      </c>
      <c r="BF941" s="422"/>
      <c r="BG941" s="422"/>
      <c r="BH941" s="422"/>
    </row>
    <row r="942">
      <c r="A942" s="122">
        <f t="shared" si="3"/>
        <v>0</v>
      </c>
      <c r="B942" s="122">
        <f t="shared" si="4"/>
        <v>0</v>
      </c>
      <c r="C942" s="122">
        <f t="shared" si="5"/>
        <v>0</v>
      </c>
      <c r="D942" s="122">
        <f t="shared" si="6"/>
        <v>0</v>
      </c>
      <c r="E942" s="122">
        <f t="shared" si="2"/>
        <v>588</v>
      </c>
      <c r="H942" s="135" t="s">
        <v>26260</v>
      </c>
      <c r="I942" s="135" t="s">
        <v>26261</v>
      </c>
      <c r="J942" s="135" t="s">
        <v>26262</v>
      </c>
      <c r="L942" s="175" t="s">
        <v>26263</v>
      </c>
      <c r="M942" s="175" t="s">
        <v>26264</v>
      </c>
      <c r="N942" s="160"/>
      <c r="O942" s="160"/>
      <c r="P942" s="138" t="s">
        <v>26265</v>
      </c>
      <c r="Q942" s="138" t="s">
        <v>26266</v>
      </c>
      <c r="R942" s="138" t="s">
        <v>26267</v>
      </c>
      <c r="S942" s="138" t="s">
        <v>26268</v>
      </c>
      <c r="T942" s="138" t="s">
        <v>862</v>
      </c>
      <c r="U942" s="138" t="s">
        <v>1055</v>
      </c>
      <c r="V942" s="138" t="s">
        <v>1055</v>
      </c>
      <c r="W942" s="138" t="s">
        <v>26269</v>
      </c>
      <c r="X942" s="138" t="s">
        <v>26270</v>
      </c>
      <c r="Y942" s="138" t="s">
        <v>26271</v>
      </c>
      <c r="Z942" s="138" t="s">
        <v>26272</v>
      </c>
      <c r="AA942" s="504">
        <v>0.04517361111111111</v>
      </c>
      <c r="AB942" s="134" t="s">
        <v>26273</v>
      </c>
      <c r="AC942" s="128" t="s">
        <v>26274</v>
      </c>
      <c r="AD942" s="507">
        <v>0.04292824074074074</v>
      </c>
      <c r="AE942" s="474">
        <v>0.04695601851851852</v>
      </c>
      <c r="AF942" s="474">
        <v>0.04168981481481481</v>
      </c>
      <c r="AG942" s="134" t="s">
        <v>26275</v>
      </c>
      <c r="AH942" s="128" t="s">
        <v>26276</v>
      </c>
      <c r="AI942" s="138" t="s">
        <v>26067</v>
      </c>
      <c r="AJ942" s="128" t="s">
        <v>26277</v>
      </c>
      <c r="AK942" s="474">
        <v>0.05589120370370371</v>
      </c>
      <c r="AL942" s="134" t="s">
        <v>26278</v>
      </c>
      <c r="AM942" s="128" t="s">
        <v>26279</v>
      </c>
      <c r="AN942" s="134" t="s">
        <v>26280</v>
      </c>
      <c r="AO942" s="134" t="s">
        <v>26281</v>
      </c>
      <c r="AP942" s="416">
        <v>2.1013888888888888</v>
      </c>
      <c r="AQ942" s="416">
        <v>2.0229166666666667</v>
      </c>
      <c r="AR942" s="128" t="s">
        <v>26282</v>
      </c>
      <c r="AS942" s="379">
        <v>2.196527777777778</v>
      </c>
      <c r="AT942" s="134" t="s">
        <v>26283</v>
      </c>
      <c r="AU942" s="505">
        <v>0.045439814814814815</v>
      </c>
      <c r="AV942" s="128" t="s">
        <v>26284</v>
      </c>
      <c r="AW942" s="379">
        <v>2.467361111111111</v>
      </c>
      <c r="AX942" s="379">
        <v>2.0854166666666667</v>
      </c>
      <c r="AY942" s="416">
        <v>1.4680555555555554</v>
      </c>
      <c r="BA942" s="128" t="s">
        <v>26285</v>
      </c>
      <c r="BB942" s="134" t="s">
        <v>26286</v>
      </c>
      <c r="BC942" s="141" t="s">
        <v>26287</v>
      </c>
      <c r="BD942" s="128" t="s">
        <v>7237</v>
      </c>
      <c r="BE942" s="416">
        <v>2.1215277777777777</v>
      </c>
      <c r="BF942" s="141"/>
      <c r="BG942" s="141"/>
      <c r="BH942" s="141"/>
    </row>
    <row r="943">
      <c r="A943" s="122">
        <f t="shared" si="3"/>
        <v>0</v>
      </c>
      <c r="B943" s="122">
        <f t="shared" si="4"/>
        <v>0</v>
      </c>
      <c r="C943" s="122">
        <f t="shared" si="5"/>
        <v>0</v>
      </c>
      <c r="D943" s="122">
        <f t="shared" si="6"/>
        <v>0</v>
      </c>
      <c r="E943" s="122">
        <f t="shared" si="2"/>
        <v>300</v>
      </c>
      <c r="H943" s="135" t="s">
        <v>26288</v>
      </c>
      <c r="I943" s="135" t="s">
        <v>26289</v>
      </c>
      <c r="J943" s="135" t="s">
        <v>26290</v>
      </c>
      <c r="L943" s="175" t="s">
        <v>26291</v>
      </c>
      <c r="M943" s="175" t="s">
        <v>26292</v>
      </c>
      <c r="N943" s="160"/>
      <c r="O943" s="160"/>
      <c r="P943" s="391">
        <v>2.1597222222222223</v>
      </c>
      <c r="Q943" s="391">
        <v>2.0805555555555557</v>
      </c>
      <c r="R943" s="391">
        <v>2.175</v>
      </c>
      <c r="S943" s="503">
        <v>0.04506944444444445</v>
      </c>
      <c r="T943" s="503">
        <v>0.043993055555555556</v>
      </c>
      <c r="U943" s="503">
        <v>0.043958333333333335</v>
      </c>
      <c r="V943" s="503">
        <v>0.043958333333333335</v>
      </c>
      <c r="W943" s="391">
        <v>1.761111111111111</v>
      </c>
      <c r="X943" s="503">
        <v>0.0453125</v>
      </c>
      <c r="Y943" s="503">
        <v>0.04446759259259259</v>
      </c>
      <c r="Z943" s="391">
        <v>1.9458333333333333</v>
      </c>
      <c r="AA943" s="128" t="s">
        <v>26293</v>
      </c>
      <c r="AB943" s="474">
        <v>0.044780092592592594</v>
      </c>
      <c r="AC943" s="416">
        <v>2.408333333333333</v>
      </c>
      <c r="AD943" s="147" t="s">
        <v>26294</v>
      </c>
      <c r="AE943" s="134" t="s">
        <v>26295</v>
      </c>
      <c r="AF943" s="134" t="s">
        <v>26296</v>
      </c>
      <c r="AG943" s="379">
        <v>2.390277777777778</v>
      </c>
      <c r="AH943" s="505">
        <v>0.0450462962962963</v>
      </c>
      <c r="AI943" s="503">
        <v>0.04483796296296296</v>
      </c>
      <c r="AJ943" s="393">
        <v>2.084722222222222</v>
      </c>
      <c r="AK943" s="134" t="s">
        <v>26297</v>
      </c>
      <c r="AL943" s="379">
        <v>2.3027777777777776</v>
      </c>
      <c r="AM943" s="140">
        <v>0.80625</v>
      </c>
      <c r="AN943" s="379">
        <v>1.5006944444444446</v>
      </c>
      <c r="AO943" s="379">
        <v>2.303472222222222</v>
      </c>
      <c r="AP943" s="128" t="s">
        <v>26298</v>
      </c>
      <c r="AQ943" s="128" t="s">
        <v>26299</v>
      </c>
      <c r="AR943" s="505">
        <v>0.042650462962962966</v>
      </c>
      <c r="AS943" s="134" t="s">
        <v>26300</v>
      </c>
      <c r="AT943" s="474">
        <v>0.04175925925925926</v>
      </c>
      <c r="AU943" s="128" t="s">
        <v>26301</v>
      </c>
      <c r="AV943" s="393">
        <v>2.1381944444444443</v>
      </c>
      <c r="AW943" s="134" t="s">
        <v>26302</v>
      </c>
      <c r="AX943" s="134" t="s">
        <v>26303</v>
      </c>
      <c r="AY943" s="128" t="s">
        <v>26304</v>
      </c>
      <c r="BA943" s="416">
        <v>1.8527777777777779</v>
      </c>
      <c r="BB943" s="379">
        <v>1.8819444444444444</v>
      </c>
      <c r="BC943" s="422">
        <v>1.9583333333333333</v>
      </c>
      <c r="BD943" s="140">
        <v>0.5708333333333333</v>
      </c>
      <c r="BE943" s="128" t="s">
        <v>26305</v>
      </c>
      <c r="BF943" s="422"/>
      <c r="BG943" s="422"/>
      <c r="BH943" s="422"/>
    </row>
    <row r="944">
      <c r="A944" s="122">
        <f t="shared" si="3"/>
        <v>0</v>
      </c>
      <c r="B944" s="122">
        <f t="shared" si="4"/>
        <v>0</v>
      </c>
      <c r="C944" s="122">
        <f t="shared" si="5"/>
        <v>0</v>
      </c>
      <c r="D944" s="122">
        <f t="shared" si="6"/>
        <v>0</v>
      </c>
      <c r="E944" s="122">
        <f t="shared" si="2"/>
        <v>493</v>
      </c>
      <c r="H944" s="135">
        <v>314.0</v>
      </c>
      <c r="I944" s="135">
        <v>314.0</v>
      </c>
      <c r="J944" s="135">
        <v>314.0</v>
      </c>
      <c r="L944" s="175" t="s">
        <v>26306</v>
      </c>
      <c r="M944" s="175" t="s">
        <v>26307</v>
      </c>
      <c r="N944" s="160"/>
      <c r="O944" s="160"/>
      <c r="P944" s="138" t="s">
        <v>26308</v>
      </c>
      <c r="Q944" s="138" t="s">
        <v>26309</v>
      </c>
      <c r="R944" s="138" t="s">
        <v>26310</v>
      </c>
      <c r="S944" s="138" t="s">
        <v>26311</v>
      </c>
      <c r="T944" s="138" t="s">
        <v>26312</v>
      </c>
      <c r="U944" s="138" t="s">
        <v>728</v>
      </c>
      <c r="V944" s="138" t="s">
        <v>728</v>
      </c>
      <c r="W944" s="138" t="s">
        <v>26313</v>
      </c>
      <c r="X944" s="138" t="s">
        <v>26314</v>
      </c>
      <c r="Y944" s="138" t="s">
        <v>26315</v>
      </c>
      <c r="Z944" s="138" t="s">
        <v>26316</v>
      </c>
      <c r="AA944" s="504">
        <v>0.04525462962962963</v>
      </c>
      <c r="AB944" s="134" t="s">
        <v>26317</v>
      </c>
      <c r="AC944" s="128" t="s">
        <v>26318</v>
      </c>
      <c r="AD944" s="507">
        <v>0.043020833333333335</v>
      </c>
      <c r="AE944" s="474">
        <v>0.047002314814814816</v>
      </c>
      <c r="AF944" s="474">
        <v>0.04177083333333333</v>
      </c>
      <c r="AG944" s="134" t="s">
        <v>26319</v>
      </c>
      <c r="AH944" s="128" t="s">
        <v>26320</v>
      </c>
      <c r="AI944" s="138" t="s">
        <v>1178</v>
      </c>
      <c r="AJ944" s="128" t="s">
        <v>26321</v>
      </c>
      <c r="AK944" s="474">
        <v>0.0559375</v>
      </c>
      <c r="AL944" s="134" t="s">
        <v>26322</v>
      </c>
      <c r="AM944" s="128" t="s">
        <v>26323</v>
      </c>
      <c r="AN944" s="134" t="s">
        <v>26324</v>
      </c>
      <c r="AO944" s="134" t="s">
        <v>26325</v>
      </c>
      <c r="AP944" s="416">
        <v>2.102777777777778</v>
      </c>
      <c r="AQ944" s="416">
        <v>2.0277777777777777</v>
      </c>
      <c r="AR944" s="128" t="s">
        <v>1055</v>
      </c>
      <c r="AS944" s="379">
        <v>2.1979166666666665</v>
      </c>
      <c r="AT944" s="134" t="s">
        <v>26326</v>
      </c>
      <c r="AU944" s="505">
        <v>0.04565972222222222</v>
      </c>
      <c r="AV944" s="128" t="s">
        <v>26327</v>
      </c>
      <c r="AW944" s="379">
        <v>2.4770833333333333</v>
      </c>
      <c r="AX944" s="379">
        <v>2.088888888888889</v>
      </c>
      <c r="AY944" s="416">
        <v>1.4694444444444446</v>
      </c>
      <c r="BA944" s="128" t="s">
        <v>26328</v>
      </c>
      <c r="BB944" s="134" t="s">
        <v>26329</v>
      </c>
      <c r="BC944" s="141" t="s">
        <v>26330</v>
      </c>
      <c r="BD944" s="128" t="s">
        <v>7296</v>
      </c>
      <c r="BE944" s="416">
        <v>2.126388888888889</v>
      </c>
      <c r="BF944" s="141"/>
      <c r="BG944" s="141"/>
      <c r="BH944" s="141"/>
    </row>
    <row r="945">
      <c r="A945" s="122">
        <f t="shared" si="3"/>
        <v>0</v>
      </c>
      <c r="B945" s="122">
        <f t="shared" si="4"/>
        <v>0</v>
      </c>
      <c r="C945" s="122">
        <f t="shared" si="5"/>
        <v>0</v>
      </c>
      <c r="D945" s="122">
        <f t="shared" si="6"/>
        <v>0</v>
      </c>
      <c r="E945" s="122">
        <f t="shared" si="2"/>
        <v>216</v>
      </c>
      <c r="H945" s="135" t="s">
        <v>26331</v>
      </c>
      <c r="I945" s="135" t="s">
        <v>26332</v>
      </c>
      <c r="J945" s="135" t="s">
        <v>26333</v>
      </c>
      <c r="L945" s="175" t="s">
        <v>26334</v>
      </c>
      <c r="M945" s="175" t="s">
        <v>26335</v>
      </c>
      <c r="N945" s="160"/>
      <c r="O945" s="160"/>
      <c r="P945" s="391">
        <v>2.1625</v>
      </c>
      <c r="Q945" s="391">
        <v>2.0833333333333335</v>
      </c>
      <c r="R945" s="391">
        <v>2.1902777777777778</v>
      </c>
      <c r="S945" s="503">
        <v>0.04521990740740741</v>
      </c>
      <c r="T945" s="503">
        <v>0.0440162037037037</v>
      </c>
      <c r="U945" s="503">
        <v>0.043993055555555556</v>
      </c>
      <c r="V945" s="503">
        <v>0.043993055555555556</v>
      </c>
      <c r="W945" s="391">
        <v>1.7631944444444445</v>
      </c>
      <c r="X945" s="503">
        <v>0.04542824074074074</v>
      </c>
      <c r="Y945" s="503">
        <v>0.04454861111111111</v>
      </c>
      <c r="Z945" s="391">
        <v>1.9493055555555556</v>
      </c>
      <c r="AA945" s="128" t="s">
        <v>26336</v>
      </c>
      <c r="AB945" s="474">
        <v>0.04491898148148148</v>
      </c>
      <c r="AC945" s="416">
        <v>2.4138888888888888</v>
      </c>
      <c r="AD945" s="147" t="s">
        <v>26337</v>
      </c>
      <c r="AE945" s="134" t="s">
        <v>26338</v>
      </c>
      <c r="AF945" s="134" t="s">
        <v>26339</v>
      </c>
      <c r="AG945" s="379">
        <v>2.3979166666666667</v>
      </c>
      <c r="AH945" s="505">
        <v>0.04510416666666667</v>
      </c>
      <c r="AI945" s="503">
        <v>0.04486111111111111</v>
      </c>
      <c r="AJ945" s="393">
        <v>2.0944444444444446</v>
      </c>
      <c r="AK945" s="134" t="s">
        <v>26340</v>
      </c>
      <c r="AL945" s="379">
        <v>2.307638888888889</v>
      </c>
      <c r="AM945" s="140">
        <v>0.8180555555555555</v>
      </c>
      <c r="AN945" s="379">
        <v>1.5152777777777777</v>
      </c>
      <c r="AO945" s="379">
        <v>2.3069444444444445</v>
      </c>
      <c r="AP945" s="128" t="s">
        <v>26341</v>
      </c>
      <c r="AQ945" s="128" t="s">
        <v>26342</v>
      </c>
      <c r="AR945" s="505">
        <v>0.04275462962962963</v>
      </c>
      <c r="AS945" s="134" t="s">
        <v>1185</v>
      </c>
      <c r="AT945" s="474">
        <v>0.041840277777777775</v>
      </c>
      <c r="AU945" s="128" t="s">
        <v>26343</v>
      </c>
      <c r="AV945" s="393">
        <v>2.140277777777778</v>
      </c>
      <c r="AW945" s="134" t="s">
        <v>26344</v>
      </c>
      <c r="AX945" s="134" t="s">
        <v>26345</v>
      </c>
      <c r="AY945" s="128" t="s">
        <v>1666</v>
      </c>
      <c r="BA945" s="416">
        <v>1.8645833333333333</v>
      </c>
      <c r="BB945" s="379">
        <v>1.8888888888888888</v>
      </c>
      <c r="BC945" s="422">
        <v>1.961111111111111</v>
      </c>
      <c r="BD945" s="140">
        <v>0.5729166666666666</v>
      </c>
      <c r="BE945" s="128" t="s">
        <v>26346</v>
      </c>
      <c r="BF945" s="422"/>
      <c r="BG945" s="422"/>
      <c r="BH945" s="422"/>
    </row>
    <row r="946">
      <c r="A946" s="122">
        <f t="shared" si="3"/>
        <v>0</v>
      </c>
      <c r="B946" s="122">
        <f t="shared" si="4"/>
        <v>0</v>
      </c>
      <c r="C946" s="122">
        <f t="shared" si="5"/>
        <v>0</v>
      </c>
      <c r="D946" s="122">
        <f t="shared" si="6"/>
        <v>0</v>
      </c>
      <c r="E946" s="122">
        <f t="shared" si="2"/>
        <v>722</v>
      </c>
      <c r="H946" s="135" t="s">
        <v>26347</v>
      </c>
      <c r="I946" s="135" t="s">
        <v>26348</v>
      </c>
      <c r="J946" s="135" t="s">
        <v>26349</v>
      </c>
      <c r="L946" s="175" t="s">
        <v>26350</v>
      </c>
      <c r="M946" s="175" t="s">
        <v>615</v>
      </c>
      <c r="N946" s="160"/>
      <c r="O946" s="160"/>
      <c r="P946" s="138" t="s">
        <v>1880</v>
      </c>
      <c r="Q946" s="138" t="s">
        <v>26351</v>
      </c>
      <c r="R946" s="138" t="s">
        <v>26352</v>
      </c>
      <c r="S946" s="138" t="s">
        <v>26353</v>
      </c>
      <c r="T946" s="138" t="s">
        <v>26354</v>
      </c>
      <c r="U946" s="138" t="s">
        <v>26355</v>
      </c>
      <c r="V946" s="138" t="s">
        <v>26355</v>
      </c>
      <c r="W946" s="138" t="s">
        <v>26356</v>
      </c>
      <c r="X946" s="138" t="s">
        <v>26357</v>
      </c>
      <c r="Y946" s="138" t="s">
        <v>26358</v>
      </c>
      <c r="Z946" s="138" t="s">
        <v>26359</v>
      </c>
      <c r="AA946" s="504">
        <v>0.0453125</v>
      </c>
      <c r="AB946" s="134" t="s">
        <v>26360</v>
      </c>
      <c r="AC946" s="128" t="s">
        <v>26361</v>
      </c>
      <c r="AD946" s="507">
        <v>0.0430787037037037</v>
      </c>
      <c r="AE946" s="474">
        <v>0.04708333333333333</v>
      </c>
      <c r="AF946" s="474">
        <v>0.04185185185185185</v>
      </c>
      <c r="AG946" s="134" t="s">
        <v>26362</v>
      </c>
      <c r="AH946" s="128" t="s">
        <v>26363</v>
      </c>
      <c r="AI946" s="138" t="s">
        <v>26147</v>
      </c>
      <c r="AJ946" s="128" t="s">
        <v>26364</v>
      </c>
      <c r="AK946" s="474">
        <v>0.05606481481481482</v>
      </c>
      <c r="AL946" s="134" t="s">
        <v>26365</v>
      </c>
      <c r="AM946" s="128" t="s">
        <v>26366</v>
      </c>
      <c r="AN946" s="134" t="s">
        <v>26367</v>
      </c>
      <c r="AO946" s="134" t="s">
        <v>26368</v>
      </c>
      <c r="AP946" s="416">
        <v>2.104861111111111</v>
      </c>
      <c r="AQ946" s="416">
        <v>2.029861111111111</v>
      </c>
      <c r="AR946" s="128" t="s">
        <v>26369</v>
      </c>
      <c r="AS946" s="379">
        <v>2.2006944444444443</v>
      </c>
      <c r="AT946" s="134" t="s">
        <v>26370</v>
      </c>
      <c r="AU946" s="505">
        <v>0.045717592592592594</v>
      </c>
      <c r="AV946" s="128" t="s">
        <v>26371</v>
      </c>
      <c r="AW946" s="379">
        <v>2.484027777777778</v>
      </c>
      <c r="AX946" s="379">
        <v>2.091666666666667</v>
      </c>
      <c r="AY946" s="416">
        <v>1.4708333333333334</v>
      </c>
      <c r="BA946" s="128" t="s">
        <v>26372</v>
      </c>
      <c r="BB946" s="134" t="s">
        <v>26373</v>
      </c>
      <c r="BC946" s="141" t="s">
        <v>26374</v>
      </c>
      <c r="BD946" s="128" t="s">
        <v>7360</v>
      </c>
      <c r="BE946" s="416">
        <v>2.1326388888888888</v>
      </c>
      <c r="BF946" s="141"/>
      <c r="BG946" s="141"/>
      <c r="BH946" s="141"/>
    </row>
    <row r="947">
      <c r="A947" s="122">
        <f t="shared" si="3"/>
        <v>0</v>
      </c>
      <c r="B947" s="122">
        <f t="shared" si="4"/>
        <v>0</v>
      </c>
      <c r="C947" s="122">
        <f t="shared" si="5"/>
        <v>0</v>
      </c>
      <c r="D947" s="122">
        <f t="shared" si="6"/>
        <v>0</v>
      </c>
      <c r="E947" s="122">
        <f t="shared" si="2"/>
        <v>218</v>
      </c>
      <c r="H947" s="135">
        <v>315.0</v>
      </c>
      <c r="I947" s="135">
        <v>315.0</v>
      </c>
      <c r="J947" s="135">
        <v>315.0</v>
      </c>
      <c r="L947" s="175" t="s">
        <v>26375</v>
      </c>
      <c r="M947" s="175" t="s">
        <v>26376</v>
      </c>
      <c r="N947" s="160"/>
      <c r="O947" s="160"/>
      <c r="P947" s="391">
        <v>2.1645833333333333</v>
      </c>
      <c r="Q947" s="391">
        <v>2.0854166666666667</v>
      </c>
      <c r="R947" s="391">
        <v>2.1909722222222223</v>
      </c>
      <c r="S947" s="503">
        <v>0.04532407407407407</v>
      </c>
      <c r="T947" s="503">
        <v>0.044131944444444446</v>
      </c>
      <c r="U947" s="503">
        <v>0.0440162037037037</v>
      </c>
      <c r="V947" s="503">
        <v>0.0440162037037037</v>
      </c>
      <c r="W947" s="391">
        <v>1.7659722222222223</v>
      </c>
      <c r="X947" s="503">
        <v>0.045613425925925925</v>
      </c>
      <c r="Y947" s="503">
        <v>0.0446875</v>
      </c>
      <c r="Z947" s="391">
        <v>1.9520833333333334</v>
      </c>
      <c r="AA947" s="128" t="s">
        <v>26377</v>
      </c>
      <c r="AB947" s="474">
        <v>0.045023148148148145</v>
      </c>
      <c r="AC947" s="416">
        <v>2.41875</v>
      </c>
      <c r="AD947" s="147" t="s">
        <v>26378</v>
      </c>
      <c r="AE947" s="134" t="s">
        <v>26379</v>
      </c>
      <c r="AF947" s="134" t="s">
        <v>26380</v>
      </c>
      <c r="AG947" s="379">
        <v>2.4006944444444445</v>
      </c>
      <c r="AH947" s="505">
        <v>0.04515046296296296</v>
      </c>
      <c r="AI947" s="503">
        <v>0.04488425925925926</v>
      </c>
      <c r="AJ947" s="393">
        <v>2.104861111111111</v>
      </c>
      <c r="AK947" s="134" t="s">
        <v>26381</v>
      </c>
      <c r="AL947" s="379">
        <v>2.310416666666667</v>
      </c>
      <c r="AM947" s="140">
        <v>0.8291666666666667</v>
      </c>
      <c r="AN947" s="379">
        <v>1.5208333333333333</v>
      </c>
      <c r="AO947" s="379">
        <v>2.3097222222222222</v>
      </c>
      <c r="AP947" s="128" t="s">
        <v>26382</v>
      </c>
      <c r="AQ947" s="128" t="s">
        <v>26383</v>
      </c>
      <c r="AR947" s="505">
        <v>0.0427662037037037</v>
      </c>
      <c r="AS947" s="134" t="s">
        <v>26384</v>
      </c>
      <c r="AT947" s="474">
        <v>0.042152777777777775</v>
      </c>
      <c r="AU947" s="128" t="s">
        <v>26385</v>
      </c>
      <c r="AV947" s="393">
        <v>2.1479166666666667</v>
      </c>
      <c r="AW947" s="134" t="s">
        <v>26386</v>
      </c>
      <c r="AX947" s="134" t="s">
        <v>26387</v>
      </c>
      <c r="AY947" s="128" t="s">
        <v>26388</v>
      </c>
      <c r="BA947" s="416">
        <v>1.8722222222222222</v>
      </c>
      <c r="BB947" s="379">
        <v>1.8902777777777777</v>
      </c>
      <c r="BC947" s="422">
        <v>1.9645833333333333</v>
      </c>
      <c r="BD947" s="140">
        <v>0.5833333333333334</v>
      </c>
      <c r="BE947" s="128" t="s">
        <v>26389</v>
      </c>
      <c r="BF947" s="422"/>
      <c r="BG947" s="422"/>
      <c r="BH947" s="422"/>
    </row>
    <row r="948">
      <c r="A948" s="122">
        <f t="shared" si="3"/>
        <v>0</v>
      </c>
      <c r="B948" s="122">
        <f t="shared" si="4"/>
        <v>0</v>
      </c>
      <c r="C948" s="122">
        <f t="shared" si="5"/>
        <v>0</v>
      </c>
      <c r="D948" s="122">
        <f t="shared" si="6"/>
        <v>0</v>
      </c>
      <c r="E948" s="122">
        <f t="shared" si="2"/>
        <v>545</v>
      </c>
      <c r="H948" s="135" t="s">
        <v>26390</v>
      </c>
      <c r="I948" s="135" t="s">
        <v>26391</v>
      </c>
      <c r="J948" s="135" t="s">
        <v>26392</v>
      </c>
      <c r="L948" s="175" t="s">
        <v>26393</v>
      </c>
      <c r="M948" s="175" t="s">
        <v>26394</v>
      </c>
      <c r="N948" s="160"/>
      <c r="O948" s="160"/>
      <c r="P948" s="138" t="s">
        <v>26395</v>
      </c>
      <c r="Q948" s="138" t="s">
        <v>26396</v>
      </c>
      <c r="R948" s="138" t="s">
        <v>26397</v>
      </c>
      <c r="S948" s="138" t="s">
        <v>26398</v>
      </c>
      <c r="T948" s="138" t="s">
        <v>26399</v>
      </c>
      <c r="U948" s="138" t="s">
        <v>26400</v>
      </c>
      <c r="V948" s="138" t="s">
        <v>26400</v>
      </c>
      <c r="W948" s="138" t="s">
        <v>26401</v>
      </c>
      <c r="X948" s="138" t="s">
        <v>26402</v>
      </c>
      <c r="Y948" s="138" t="s">
        <v>26403</v>
      </c>
      <c r="Z948" s="138" t="s">
        <v>26404</v>
      </c>
      <c r="AA948" s="504">
        <v>0.04535879629629629</v>
      </c>
      <c r="AB948" s="134" t="s">
        <v>26405</v>
      </c>
      <c r="AC948" s="128" t="s">
        <v>26406</v>
      </c>
      <c r="AD948" s="507">
        <v>0.04325231481481481</v>
      </c>
      <c r="AE948" s="474">
        <v>0.047141203703703706</v>
      </c>
      <c r="AF948" s="474">
        <v>0.04190972222222222</v>
      </c>
      <c r="AG948" s="134" t="s">
        <v>26407</v>
      </c>
      <c r="AH948" s="128" t="s">
        <v>26408</v>
      </c>
      <c r="AI948" s="138" t="s">
        <v>26190</v>
      </c>
      <c r="AJ948" s="128" t="s">
        <v>26409</v>
      </c>
      <c r="AK948" s="474">
        <v>0.05614583333333333</v>
      </c>
      <c r="AL948" s="134" t="s">
        <v>26410</v>
      </c>
      <c r="AM948" s="128" t="s">
        <v>26411</v>
      </c>
      <c r="AN948" s="134" t="s">
        <v>26412</v>
      </c>
      <c r="AO948" s="134" t="s">
        <v>26413</v>
      </c>
      <c r="AP948" s="416">
        <v>2.107638888888889</v>
      </c>
      <c r="AQ948" s="416">
        <v>2.032638888888889</v>
      </c>
      <c r="AR948" s="128" t="s">
        <v>26414</v>
      </c>
      <c r="AS948" s="379">
        <v>2.201388888888889</v>
      </c>
      <c r="AT948" s="134" t="s">
        <v>26415</v>
      </c>
      <c r="AU948" s="505">
        <v>0.045787037037037036</v>
      </c>
      <c r="AV948" s="128" t="s">
        <v>26416</v>
      </c>
      <c r="AW948" s="379">
        <v>2.4923611111111112</v>
      </c>
      <c r="AX948" s="379">
        <v>2.0965277777777778</v>
      </c>
      <c r="AY948" s="416">
        <v>1.4722222222222223</v>
      </c>
      <c r="BA948" s="128" t="s">
        <v>26417</v>
      </c>
      <c r="BB948" s="134" t="s">
        <v>26418</v>
      </c>
      <c r="BC948" s="141" t="s">
        <v>26419</v>
      </c>
      <c r="BD948" s="128" t="s">
        <v>7411</v>
      </c>
      <c r="BE948" s="416">
        <v>2.142361111111111</v>
      </c>
      <c r="BF948" s="141"/>
      <c r="BG948" s="141"/>
      <c r="BH948" s="141"/>
    </row>
    <row r="949">
      <c r="A949" s="122">
        <f t="shared" si="3"/>
        <v>0</v>
      </c>
      <c r="B949" s="122">
        <f t="shared" si="4"/>
        <v>0</v>
      </c>
      <c r="C949" s="122">
        <f t="shared" si="5"/>
        <v>0</v>
      </c>
      <c r="D949" s="122">
        <f t="shared" si="6"/>
        <v>0</v>
      </c>
      <c r="E949" s="122">
        <f t="shared" si="2"/>
        <v>274</v>
      </c>
      <c r="H949" s="135" t="s">
        <v>26420</v>
      </c>
      <c r="I949" s="135" t="s">
        <v>26421</v>
      </c>
      <c r="J949" s="135" t="s">
        <v>26422</v>
      </c>
      <c r="L949" s="175" t="s">
        <v>26423</v>
      </c>
      <c r="M949" s="175" t="s">
        <v>26424</v>
      </c>
      <c r="N949" s="160"/>
      <c r="O949" s="160"/>
      <c r="P949" s="391">
        <v>2.1659722222222224</v>
      </c>
      <c r="Q949" s="391">
        <v>2.092361111111111</v>
      </c>
      <c r="R949" s="391">
        <v>2.192361111111111</v>
      </c>
      <c r="S949" s="503">
        <v>0.04545138888888889</v>
      </c>
      <c r="T949" s="503">
        <v>0.044224537037037034</v>
      </c>
      <c r="U949" s="503">
        <v>0.044050925925925924</v>
      </c>
      <c r="V949" s="503">
        <v>0.044050925925925924</v>
      </c>
      <c r="W949" s="391">
        <v>1.7798611111111111</v>
      </c>
      <c r="X949" s="503">
        <v>0.04569444444444445</v>
      </c>
      <c r="Y949" s="503">
        <v>0.04483796296296296</v>
      </c>
      <c r="Z949" s="391">
        <v>1.9590277777777778</v>
      </c>
      <c r="AA949" s="128" t="s">
        <v>26425</v>
      </c>
      <c r="AB949" s="474">
        <v>0.045092592592592594</v>
      </c>
      <c r="AC949" s="416">
        <v>2.4243055555555557</v>
      </c>
      <c r="AD949" s="147" t="s">
        <v>26426</v>
      </c>
      <c r="AE949" s="134" t="s">
        <v>26427</v>
      </c>
      <c r="AF949" s="134" t="s">
        <v>26428</v>
      </c>
      <c r="AG949" s="379">
        <v>2.408333333333333</v>
      </c>
      <c r="AH949" s="505">
        <v>0.045300925925925925</v>
      </c>
      <c r="AI949" s="503">
        <v>0.04493055555555556</v>
      </c>
      <c r="AJ949" s="393">
        <v>2.107638888888889</v>
      </c>
      <c r="AK949" s="134" t="s">
        <v>26429</v>
      </c>
      <c r="AL949" s="379">
        <v>2.316666666666667</v>
      </c>
      <c r="AM949" s="140">
        <v>0.8430555555555556</v>
      </c>
      <c r="AN949" s="379">
        <v>1.5319444444444446</v>
      </c>
      <c r="AO949" s="379">
        <v>2.314583333333333</v>
      </c>
      <c r="AP949" s="128" t="s">
        <v>26430</v>
      </c>
      <c r="AQ949" s="128" t="s">
        <v>26431</v>
      </c>
      <c r="AR949" s="505">
        <v>0.04292824074074074</v>
      </c>
      <c r="AS949" s="134" t="s">
        <v>26432</v>
      </c>
      <c r="AT949" s="474">
        <v>0.04221064814814815</v>
      </c>
      <c r="AU949" s="128" t="s">
        <v>26433</v>
      </c>
      <c r="AV949" s="393">
        <v>2.1527777777777777</v>
      </c>
      <c r="AW949" s="134" t="s">
        <v>26434</v>
      </c>
      <c r="AX949" s="134" t="s">
        <v>26435</v>
      </c>
      <c r="AY949" s="128" t="s">
        <v>26436</v>
      </c>
      <c r="BA949" s="416">
        <v>1.8777777777777778</v>
      </c>
      <c r="BB949" s="379">
        <v>1.9055555555555554</v>
      </c>
      <c r="BC949" s="422">
        <v>1.9652777777777777</v>
      </c>
      <c r="BD949" s="140">
        <v>0.59375</v>
      </c>
      <c r="BE949" s="128" t="s">
        <v>26437</v>
      </c>
      <c r="BF949" s="422"/>
      <c r="BG949" s="422"/>
      <c r="BH949" s="422"/>
    </row>
    <row r="950">
      <c r="A950" s="122">
        <f t="shared" si="3"/>
        <v>0</v>
      </c>
      <c r="B950" s="122">
        <f t="shared" si="4"/>
        <v>0</v>
      </c>
      <c r="C950" s="122">
        <f t="shared" si="5"/>
        <v>0</v>
      </c>
      <c r="D950" s="122">
        <f t="shared" si="6"/>
        <v>0</v>
      </c>
      <c r="E950" s="122">
        <f t="shared" si="2"/>
        <v>512</v>
      </c>
      <c r="H950" s="135">
        <v>316.0</v>
      </c>
      <c r="I950" s="135">
        <v>316.0</v>
      </c>
      <c r="J950" s="135">
        <v>316.0</v>
      </c>
      <c r="L950" s="175" t="s">
        <v>615</v>
      </c>
      <c r="M950" s="175" t="s">
        <v>26438</v>
      </c>
      <c r="N950" s="160"/>
      <c r="O950" s="160"/>
      <c r="P950" s="138" t="s">
        <v>26439</v>
      </c>
      <c r="Q950" s="138" t="s">
        <v>26440</v>
      </c>
      <c r="R950" s="138" t="s">
        <v>26441</v>
      </c>
      <c r="S950" s="138" t="s">
        <v>26442</v>
      </c>
      <c r="T950" s="138" t="s">
        <v>26443</v>
      </c>
      <c r="U950" s="138" t="s">
        <v>26444</v>
      </c>
      <c r="V950" s="138" t="s">
        <v>26444</v>
      </c>
      <c r="W950" s="138" t="s">
        <v>26445</v>
      </c>
      <c r="X950" s="138" t="s">
        <v>5754</v>
      </c>
      <c r="Y950" s="138" t="s">
        <v>26446</v>
      </c>
      <c r="Z950" s="138" t="s">
        <v>26447</v>
      </c>
      <c r="AA950" s="504">
        <v>0.045439814814814815</v>
      </c>
      <c r="AB950" s="474">
        <v>0.04527777777777778</v>
      </c>
      <c r="AC950" s="128" t="s">
        <v>26448</v>
      </c>
      <c r="AD950" s="507">
        <v>0.04334490740740741</v>
      </c>
      <c r="AE950" s="474">
        <v>0.047199074074074074</v>
      </c>
      <c r="AF950" s="474">
        <v>0.04207175925925926</v>
      </c>
      <c r="AG950" s="134" t="s">
        <v>26449</v>
      </c>
      <c r="AH950" s="128" t="s">
        <v>26450</v>
      </c>
      <c r="AI950" s="138" t="s">
        <v>26236</v>
      </c>
      <c r="AJ950" s="128" t="s">
        <v>26451</v>
      </c>
      <c r="AK950" s="474">
        <v>0.05618055555555555</v>
      </c>
      <c r="AL950" s="134" t="s">
        <v>26452</v>
      </c>
      <c r="AM950" s="128" t="s">
        <v>26453</v>
      </c>
      <c r="AN950" s="134" t="s">
        <v>26454</v>
      </c>
      <c r="AO950" s="134" t="s">
        <v>26455</v>
      </c>
      <c r="AP950" s="416">
        <v>2.1125</v>
      </c>
      <c r="AQ950" s="416">
        <v>2.0388888888888888</v>
      </c>
      <c r="AR950" s="128" t="s">
        <v>1880</v>
      </c>
      <c r="AS950" s="379">
        <v>2.202777777777778</v>
      </c>
      <c r="AT950" s="134" t="s">
        <v>26456</v>
      </c>
      <c r="AU950" s="505">
        <v>0.045960648148148146</v>
      </c>
      <c r="AV950" s="128" t="s">
        <v>26457</v>
      </c>
      <c r="AW950" s="379">
        <v>2.4930555555555554</v>
      </c>
      <c r="AX950" s="379">
        <v>2.0993055555555555</v>
      </c>
      <c r="AY950" s="416">
        <v>1.4736111111111112</v>
      </c>
      <c r="BA950" s="128" t="s">
        <v>26458</v>
      </c>
      <c r="BB950" s="134" t="s">
        <v>26459</v>
      </c>
      <c r="BC950" s="141" t="s">
        <v>26460</v>
      </c>
      <c r="BD950" s="128" t="s">
        <v>7471</v>
      </c>
      <c r="BE950" s="416">
        <v>2.14375</v>
      </c>
      <c r="BF950" s="141"/>
      <c r="BG950" s="141"/>
      <c r="BH950" s="141"/>
    </row>
    <row r="951">
      <c r="A951" s="122">
        <f t="shared" si="3"/>
        <v>0</v>
      </c>
      <c r="B951" s="122">
        <f t="shared" si="4"/>
        <v>0</v>
      </c>
      <c r="C951" s="122">
        <f t="shared" si="5"/>
        <v>0</v>
      </c>
      <c r="D951" s="122">
        <f t="shared" si="6"/>
        <v>0</v>
      </c>
      <c r="E951" s="122">
        <f t="shared" si="2"/>
        <v>261</v>
      </c>
      <c r="H951" s="135" t="s">
        <v>26461</v>
      </c>
      <c r="I951" s="135" t="s">
        <v>26462</v>
      </c>
      <c r="J951" s="135" t="s">
        <v>26463</v>
      </c>
      <c r="L951" s="175" t="s">
        <v>26464</v>
      </c>
      <c r="M951" s="175" t="s">
        <v>26465</v>
      </c>
      <c r="N951" s="160"/>
      <c r="O951" s="160"/>
      <c r="P951" s="391">
        <v>2.170138888888889</v>
      </c>
      <c r="Q951" s="391">
        <v>2.095833333333333</v>
      </c>
      <c r="R951" s="391">
        <v>2.202777777777778</v>
      </c>
      <c r="S951" s="503">
        <v>0.04549768518518518</v>
      </c>
      <c r="T951" s="503">
        <v>0.04425925925925926</v>
      </c>
      <c r="U951" s="503">
        <v>0.04412037037037037</v>
      </c>
      <c r="V951" s="503">
        <v>0.04412037037037037</v>
      </c>
      <c r="W951" s="391">
        <v>1.7840277777777778</v>
      </c>
      <c r="X951" s="503">
        <v>0.04587962962962963</v>
      </c>
      <c r="Y951" s="503">
        <v>0.04493055555555556</v>
      </c>
      <c r="Z951" s="391">
        <v>1.9694444444444446</v>
      </c>
      <c r="AA951" s="128" t="s">
        <v>26466</v>
      </c>
      <c r="AB951" s="134" t="s">
        <v>26467</v>
      </c>
      <c r="AC951" s="416">
        <v>2.4298611111111112</v>
      </c>
      <c r="AD951" s="147" t="s">
        <v>26468</v>
      </c>
      <c r="AE951" s="134" t="s">
        <v>26469</v>
      </c>
      <c r="AF951" s="134" t="s">
        <v>26470</v>
      </c>
      <c r="AG951" s="379">
        <v>2.4145833333333333</v>
      </c>
      <c r="AH951" s="505">
        <v>0.04534722222222222</v>
      </c>
      <c r="AI951" s="503">
        <v>0.045</v>
      </c>
      <c r="AJ951" s="393">
        <v>2.111111111111111</v>
      </c>
      <c r="AK951" s="134" t="s">
        <v>26471</v>
      </c>
      <c r="AL951" s="379">
        <v>2.3208333333333333</v>
      </c>
      <c r="AM951" s="140">
        <v>0.8486111111111111</v>
      </c>
      <c r="AN951" s="379">
        <v>1.5354166666666667</v>
      </c>
      <c r="AO951" s="379">
        <v>2.321527777777778</v>
      </c>
      <c r="AP951" s="128" t="s">
        <v>26472</v>
      </c>
      <c r="AQ951" s="128" t="s">
        <v>26473</v>
      </c>
      <c r="AR951" s="505">
        <v>0.04318287037037037</v>
      </c>
      <c r="AS951" s="134" t="s">
        <v>26474</v>
      </c>
      <c r="AT951" s="474">
        <v>0.042291666666666665</v>
      </c>
      <c r="AU951" s="128" t="s">
        <v>26475</v>
      </c>
      <c r="AV951" s="393">
        <v>2.154861111111111</v>
      </c>
      <c r="AW951" s="134" t="s">
        <v>26476</v>
      </c>
      <c r="AX951" s="134" t="s">
        <v>26477</v>
      </c>
      <c r="AY951" s="128" t="s">
        <v>26478</v>
      </c>
      <c r="BA951" s="416">
        <v>1.8819444444444444</v>
      </c>
      <c r="BB951" s="379">
        <v>1.9097222222222223</v>
      </c>
      <c r="BC951" s="422">
        <v>1.9673611111111111</v>
      </c>
      <c r="BD951" s="140">
        <v>0.5944444444444444</v>
      </c>
      <c r="BE951" s="128" t="s">
        <v>26479</v>
      </c>
      <c r="BF951" s="422"/>
      <c r="BG951" s="422"/>
      <c r="BH951" s="422"/>
    </row>
    <row r="952">
      <c r="A952" s="122">
        <f t="shared" si="3"/>
        <v>0</v>
      </c>
      <c r="B952" s="122">
        <f t="shared" si="4"/>
        <v>0</v>
      </c>
      <c r="C952" s="122">
        <f t="shared" si="5"/>
        <v>0</v>
      </c>
      <c r="D952" s="122">
        <f t="shared" si="6"/>
        <v>0</v>
      </c>
      <c r="E952" s="122">
        <f t="shared" si="2"/>
        <v>727</v>
      </c>
      <c r="H952" s="135" t="s">
        <v>26480</v>
      </c>
      <c r="I952" s="135" t="s">
        <v>26481</v>
      </c>
      <c r="J952" s="135" t="s">
        <v>26482</v>
      </c>
      <c r="L952" s="175" t="s">
        <v>661</v>
      </c>
      <c r="M952" s="175" t="s">
        <v>26483</v>
      </c>
      <c r="N952" s="160"/>
      <c r="O952" s="160"/>
      <c r="P952" s="138" t="s">
        <v>26484</v>
      </c>
      <c r="Q952" s="138" t="s">
        <v>26485</v>
      </c>
      <c r="R952" s="138" t="s">
        <v>26486</v>
      </c>
      <c r="S952" s="138" t="s">
        <v>26487</v>
      </c>
      <c r="T952" s="138" t="s">
        <v>26488</v>
      </c>
      <c r="U952" s="138" t="s">
        <v>26489</v>
      </c>
      <c r="V952" s="138" t="s">
        <v>26489</v>
      </c>
      <c r="W952" s="138" t="s">
        <v>26490</v>
      </c>
      <c r="X952" s="138" t="s">
        <v>26491</v>
      </c>
      <c r="Y952" s="138" t="s">
        <v>26492</v>
      </c>
      <c r="Z952" s="138" t="s">
        <v>26493</v>
      </c>
      <c r="AA952" s="504">
        <v>0.045509259259259256</v>
      </c>
      <c r="AB952" s="474">
        <v>0.04535879629629629</v>
      </c>
      <c r="AC952" s="128" t="s">
        <v>26494</v>
      </c>
      <c r="AD952" s="507">
        <v>0.04344907407407408</v>
      </c>
      <c r="AE952" s="474">
        <v>0.04724537037037037</v>
      </c>
      <c r="AF952" s="474">
        <v>0.0421875</v>
      </c>
      <c r="AG952" s="134" t="s">
        <v>26495</v>
      </c>
      <c r="AH952" s="128" t="s">
        <v>26496</v>
      </c>
      <c r="AI952" s="138" t="s">
        <v>26276</v>
      </c>
      <c r="AJ952" s="128" t="s">
        <v>26497</v>
      </c>
      <c r="AK952" s="474">
        <v>0.05623842592592593</v>
      </c>
      <c r="AL952" s="134" t="s">
        <v>26498</v>
      </c>
      <c r="AM952" s="128" t="s">
        <v>15046</v>
      </c>
      <c r="AN952" s="134" t="s">
        <v>26499</v>
      </c>
      <c r="AO952" s="134" t="s">
        <v>26500</v>
      </c>
      <c r="AP952" s="416">
        <v>2.115972222222222</v>
      </c>
      <c r="AQ952" s="416">
        <v>2.0444444444444443</v>
      </c>
      <c r="AR952" s="128" t="s">
        <v>26501</v>
      </c>
      <c r="AS952" s="379">
        <v>2.2041666666666666</v>
      </c>
      <c r="AT952" s="134" t="s">
        <v>26502</v>
      </c>
      <c r="AU952" s="505">
        <v>0.04600694444444445</v>
      </c>
      <c r="AV952" s="128" t="s">
        <v>26503</v>
      </c>
      <c r="AW952" s="379">
        <v>2.4965277777777777</v>
      </c>
      <c r="AX952" s="379">
        <v>2.1013888888888888</v>
      </c>
      <c r="AY952" s="416">
        <v>1.4770833333333333</v>
      </c>
      <c r="BA952" s="128" t="s">
        <v>862</v>
      </c>
      <c r="BB952" s="134" t="s">
        <v>26504</v>
      </c>
      <c r="BC952" s="141" t="s">
        <v>26505</v>
      </c>
      <c r="BD952" s="128" t="s">
        <v>7531</v>
      </c>
      <c r="BE952" s="416">
        <v>2.1458333333333335</v>
      </c>
      <c r="BF952" s="141"/>
      <c r="BG952" s="141"/>
      <c r="BH952" s="141"/>
    </row>
    <row r="953">
      <c r="A953" s="122">
        <f t="shared" si="3"/>
        <v>0</v>
      </c>
      <c r="B953" s="122">
        <f t="shared" si="4"/>
        <v>0</v>
      </c>
      <c r="C953" s="122">
        <f t="shared" si="5"/>
        <v>0</v>
      </c>
      <c r="D953" s="122">
        <f t="shared" si="6"/>
        <v>0</v>
      </c>
      <c r="E953" s="122">
        <f t="shared" si="2"/>
        <v>224</v>
      </c>
      <c r="H953" s="135">
        <v>317.0</v>
      </c>
      <c r="I953" s="135">
        <v>317.0</v>
      </c>
      <c r="J953" s="135">
        <v>317.0</v>
      </c>
      <c r="L953" s="175" t="s">
        <v>26506</v>
      </c>
      <c r="M953" s="175" t="s">
        <v>26507</v>
      </c>
      <c r="N953" s="160"/>
      <c r="O953" s="160"/>
      <c r="P953" s="391">
        <v>2.173611111111111</v>
      </c>
      <c r="Q953" s="391">
        <v>2.109722222222222</v>
      </c>
      <c r="R953" s="391">
        <v>2.2083333333333335</v>
      </c>
      <c r="S953" s="503">
        <v>0.045625</v>
      </c>
      <c r="T953" s="503">
        <v>0.044305555555555556</v>
      </c>
      <c r="U953" s="503">
        <v>0.04420138888888889</v>
      </c>
      <c r="V953" s="503">
        <v>0.04420138888888889</v>
      </c>
      <c r="W953" s="391">
        <v>1.7909722222222222</v>
      </c>
      <c r="X953" s="503">
        <v>0.0459375</v>
      </c>
      <c r="Y953" s="503">
        <v>0.04506944444444445</v>
      </c>
      <c r="Z953" s="391">
        <v>1.9694444444444446</v>
      </c>
      <c r="AA953" s="128" t="s">
        <v>26508</v>
      </c>
      <c r="AB953" s="134" t="s">
        <v>26509</v>
      </c>
      <c r="AC953" s="416">
        <v>2.4340277777777777</v>
      </c>
      <c r="AD953" s="147" t="s">
        <v>26510</v>
      </c>
      <c r="AE953" s="134" t="s">
        <v>26511</v>
      </c>
      <c r="AF953" s="134" t="s">
        <v>26512</v>
      </c>
      <c r="AG953" s="379">
        <v>2.420138888888889</v>
      </c>
      <c r="AH953" s="505">
        <v>0.04537037037037037</v>
      </c>
      <c r="AI953" s="503">
        <v>0.0450462962962963</v>
      </c>
      <c r="AJ953" s="393">
        <v>2.1152777777777776</v>
      </c>
      <c r="AK953" s="134" t="s">
        <v>26513</v>
      </c>
      <c r="AL953" s="379">
        <v>2.3291666666666666</v>
      </c>
      <c r="AM953" s="140">
        <v>0.8520833333333333</v>
      </c>
      <c r="AN953" s="379">
        <v>1.5465277777777777</v>
      </c>
      <c r="AO953" s="379">
        <v>2.328472222222222</v>
      </c>
      <c r="AP953" s="128" t="s">
        <v>26514</v>
      </c>
      <c r="AQ953" s="128" t="s">
        <v>26515</v>
      </c>
      <c r="AR953" s="505">
        <v>0.04320601851851852</v>
      </c>
      <c r="AS953" s="134" t="s">
        <v>26516</v>
      </c>
      <c r="AT953" s="474">
        <v>0.04238425925925926</v>
      </c>
      <c r="AU953" s="128" t="s">
        <v>26517</v>
      </c>
      <c r="AV953" s="393">
        <v>2.1597222222222223</v>
      </c>
      <c r="AW953" s="134" t="s">
        <v>26518</v>
      </c>
      <c r="AX953" s="134" t="s">
        <v>1651</v>
      </c>
      <c r="AY953" s="128" t="s">
        <v>26519</v>
      </c>
      <c r="BA953" s="416">
        <v>1.8895833333333334</v>
      </c>
      <c r="BB953" s="379">
        <v>1.9111111111111112</v>
      </c>
      <c r="BC953" s="422">
        <v>1.9694444444444446</v>
      </c>
      <c r="BD953" s="140">
        <v>0.5951388888888889</v>
      </c>
      <c r="BE953" s="128" t="s">
        <v>26520</v>
      </c>
      <c r="BF953" s="422"/>
      <c r="BG953" s="422"/>
      <c r="BH953" s="422"/>
    </row>
    <row r="954">
      <c r="A954" s="122">
        <f t="shared" si="3"/>
        <v>0</v>
      </c>
      <c r="B954" s="122">
        <f t="shared" si="4"/>
        <v>0</v>
      </c>
      <c r="C954" s="122">
        <f t="shared" si="5"/>
        <v>0</v>
      </c>
      <c r="D954" s="122">
        <f t="shared" si="6"/>
        <v>0</v>
      </c>
      <c r="E954" s="122">
        <f t="shared" si="2"/>
        <v>553</v>
      </c>
      <c r="H954" s="135" t="s">
        <v>26521</v>
      </c>
      <c r="I954" s="135" t="s">
        <v>26522</v>
      </c>
      <c r="J954" s="135" t="s">
        <v>26523</v>
      </c>
      <c r="L954" s="175" t="s">
        <v>615</v>
      </c>
      <c r="M954" s="175" t="s">
        <v>26524</v>
      </c>
      <c r="N954" s="160"/>
      <c r="O954" s="160"/>
      <c r="P954" s="138" t="s">
        <v>26525</v>
      </c>
      <c r="Q954" s="138" t="s">
        <v>26526</v>
      </c>
      <c r="R954" s="138" t="s">
        <v>26527</v>
      </c>
      <c r="S954" s="138" t="s">
        <v>26528</v>
      </c>
      <c r="T954" s="138" t="s">
        <v>26529</v>
      </c>
      <c r="U954" s="138" t="s">
        <v>26530</v>
      </c>
      <c r="V954" s="138" t="s">
        <v>26530</v>
      </c>
      <c r="W954" s="138" t="s">
        <v>26531</v>
      </c>
      <c r="X954" s="138" t="s">
        <v>26236</v>
      </c>
      <c r="Y954" s="138" t="s">
        <v>26532</v>
      </c>
      <c r="Z954" s="138" t="s">
        <v>26533</v>
      </c>
      <c r="AA954" s="504">
        <v>0.04556712962962963</v>
      </c>
      <c r="AB954" s="474">
        <v>0.04545138888888889</v>
      </c>
      <c r="AC954" s="128" t="s">
        <v>26534</v>
      </c>
      <c r="AD954" s="507">
        <v>0.04349537037037037</v>
      </c>
      <c r="AE954" s="474">
        <v>0.04736111111111111</v>
      </c>
      <c r="AF954" s="474">
        <v>0.04226851851851852</v>
      </c>
      <c r="AG954" s="134" t="s">
        <v>26535</v>
      </c>
      <c r="AH954" s="128" t="s">
        <v>26536</v>
      </c>
      <c r="AI954" s="138" t="s">
        <v>26320</v>
      </c>
      <c r="AJ954" s="128" t="s">
        <v>26537</v>
      </c>
      <c r="AK954" s="474">
        <v>0.05627314814814815</v>
      </c>
      <c r="AL954" s="134" t="s">
        <v>26538</v>
      </c>
      <c r="AM954" s="128" t="s">
        <v>26539</v>
      </c>
      <c r="AN954" s="134" t="s">
        <v>26540</v>
      </c>
      <c r="AO954" s="134" t="s">
        <v>26541</v>
      </c>
      <c r="AP954" s="416">
        <v>2.1173611111111112</v>
      </c>
      <c r="AQ954" s="416">
        <v>2.046527777777778</v>
      </c>
      <c r="AR954" s="128" t="s">
        <v>26542</v>
      </c>
      <c r="AS954" s="379">
        <v>2.20625</v>
      </c>
      <c r="AT954" s="134" t="s">
        <v>16283</v>
      </c>
      <c r="AU954" s="505">
        <v>0.046099537037037036</v>
      </c>
      <c r="AV954" s="128" t="s">
        <v>26543</v>
      </c>
      <c r="AW954" s="474">
        <v>0.04172453703703704</v>
      </c>
      <c r="AX954" s="379">
        <v>2.109027777777778</v>
      </c>
      <c r="AY954" s="416">
        <v>1.4791666666666667</v>
      </c>
      <c r="BA954" s="128" t="s">
        <v>26544</v>
      </c>
      <c r="BB954" s="134" t="s">
        <v>26545</v>
      </c>
      <c r="BC954" s="141" t="s">
        <v>26546</v>
      </c>
      <c r="BD954" s="128" t="s">
        <v>7593</v>
      </c>
      <c r="BE954" s="416">
        <v>2.1493055555555554</v>
      </c>
      <c r="BF954" s="141"/>
      <c r="BG954" s="141"/>
      <c r="BH954" s="141"/>
    </row>
    <row r="955">
      <c r="A955" s="122">
        <f t="shared" si="3"/>
        <v>0</v>
      </c>
      <c r="B955" s="122">
        <f t="shared" si="4"/>
        <v>0</v>
      </c>
      <c r="C955" s="122">
        <f t="shared" si="5"/>
        <v>0</v>
      </c>
      <c r="D955" s="122">
        <f t="shared" si="6"/>
        <v>0</v>
      </c>
      <c r="E955" s="122">
        <f t="shared" si="2"/>
        <v>372</v>
      </c>
      <c r="H955" s="135" t="s">
        <v>26547</v>
      </c>
      <c r="I955" s="135" t="s">
        <v>26548</v>
      </c>
      <c r="J955" s="135" t="s">
        <v>26549</v>
      </c>
      <c r="L955" s="175" t="s">
        <v>26550</v>
      </c>
      <c r="M955" s="175" t="s">
        <v>26551</v>
      </c>
      <c r="N955" s="160"/>
      <c r="O955" s="160"/>
      <c r="P955" s="391">
        <v>2.1777777777777776</v>
      </c>
      <c r="Q955" s="391">
        <v>2.113888888888889</v>
      </c>
      <c r="R955" s="391">
        <v>2.216666666666667</v>
      </c>
      <c r="S955" s="503">
        <v>0.04574074074074074</v>
      </c>
      <c r="T955" s="503">
        <v>0.044363425925925924</v>
      </c>
      <c r="U955" s="503">
        <v>0.044305555555555556</v>
      </c>
      <c r="V955" s="503">
        <v>0.044305555555555556</v>
      </c>
      <c r="W955" s="391">
        <v>1.8020833333333333</v>
      </c>
      <c r="X955" s="503">
        <v>0.04600694444444445</v>
      </c>
      <c r="Y955" s="503">
        <v>0.045266203703703704</v>
      </c>
      <c r="Z955" s="391">
        <v>1.9743055555555555</v>
      </c>
      <c r="AA955" s="128" t="s">
        <v>26552</v>
      </c>
      <c r="AB955" s="134" t="s">
        <v>26553</v>
      </c>
      <c r="AC955" s="416">
        <v>2.4402777777777778</v>
      </c>
      <c r="AD955" s="147" t="s">
        <v>26554</v>
      </c>
      <c r="AE955" s="134" t="s">
        <v>26555</v>
      </c>
      <c r="AF955" s="134" t="s">
        <v>26556</v>
      </c>
      <c r="AG955" s="379">
        <v>2.4229166666666666</v>
      </c>
      <c r="AH955" s="505">
        <v>0.045474537037037036</v>
      </c>
      <c r="AI955" s="503">
        <v>0.04510416666666667</v>
      </c>
      <c r="AJ955" s="393">
        <v>2.11875</v>
      </c>
      <c r="AK955" s="134" t="s">
        <v>26557</v>
      </c>
      <c r="AL955" s="379">
        <v>2.3368055555555554</v>
      </c>
      <c r="AM955" s="140">
        <v>0.8527777777777777</v>
      </c>
      <c r="AN955" s="379">
        <v>1.554861111111111</v>
      </c>
      <c r="AO955" s="379">
        <v>2.3354166666666667</v>
      </c>
      <c r="AP955" s="128" t="s">
        <v>26558</v>
      </c>
      <c r="AQ955" s="128" t="s">
        <v>7329</v>
      </c>
      <c r="AR955" s="505">
        <v>0.04332175925925926</v>
      </c>
      <c r="AS955" s="134" t="s">
        <v>26559</v>
      </c>
      <c r="AT955" s="474">
        <v>0.04251157407407408</v>
      </c>
      <c r="AU955" s="128" t="s">
        <v>26560</v>
      </c>
      <c r="AV955" s="393">
        <v>2.167361111111111</v>
      </c>
      <c r="AW955" s="134" t="s">
        <v>26561</v>
      </c>
      <c r="AX955" s="134" t="s">
        <v>26562</v>
      </c>
      <c r="AY955" s="128" t="s">
        <v>26563</v>
      </c>
      <c r="BA955" s="416">
        <v>1.8902777777777777</v>
      </c>
      <c r="BB955" s="379">
        <v>1.9145833333333333</v>
      </c>
      <c r="BC955" s="422">
        <v>1.9770833333333333</v>
      </c>
      <c r="BD955" s="140">
        <v>0.6020833333333333</v>
      </c>
      <c r="BE955" s="128" t="s">
        <v>26564</v>
      </c>
      <c r="BF955" s="422"/>
      <c r="BG955" s="422"/>
      <c r="BH955" s="422"/>
    </row>
    <row r="956">
      <c r="A956" s="122">
        <f t="shared" si="3"/>
        <v>0</v>
      </c>
      <c r="B956" s="122">
        <f t="shared" si="4"/>
        <v>0</v>
      </c>
      <c r="C956" s="122">
        <f t="shared" si="5"/>
        <v>0</v>
      </c>
      <c r="D956" s="122">
        <f t="shared" si="6"/>
        <v>0</v>
      </c>
      <c r="E956" s="122">
        <f t="shared" si="2"/>
        <v>450</v>
      </c>
      <c r="H956" s="135">
        <v>318.0</v>
      </c>
      <c r="I956" s="135">
        <v>318.0</v>
      </c>
      <c r="J956" s="135">
        <v>318.0</v>
      </c>
      <c r="L956" s="175" t="s">
        <v>1196</v>
      </c>
      <c r="M956" s="175" t="s">
        <v>26565</v>
      </c>
      <c r="N956" s="160"/>
      <c r="O956" s="160"/>
      <c r="P956" s="138" t="s">
        <v>872</v>
      </c>
      <c r="Q956" s="138" t="s">
        <v>26566</v>
      </c>
      <c r="R956" s="138" t="s">
        <v>26567</v>
      </c>
      <c r="S956" s="138" t="s">
        <v>26568</v>
      </c>
      <c r="T956" s="138" t="s">
        <v>26569</v>
      </c>
      <c r="U956" s="138" t="s">
        <v>26570</v>
      </c>
      <c r="V956" s="138" t="s">
        <v>26570</v>
      </c>
      <c r="W956" s="138" t="s">
        <v>26571</v>
      </c>
      <c r="X956" s="138" t="s">
        <v>26572</v>
      </c>
      <c r="Y956" s="138" t="s">
        <v>26573</v>
      </c>
      <c r="Z956" s="138" t="s">
        <v>26574</v>
      </c>
      <c r="AA956" s="504">
        <v>0.04569444444444445</v>
      </c>
      <c r="AB956" s="474">
        <v>0.04559027777777778</v>
      </c>
      <c r="AC956" s="128" t="s">
        <v>26575</v>
      </c>
      <c r="AD956" s="507">
        <v>0.04358796296296296</v>
      </c>
      <c r="AE956" s="474">
        <v>0.047407407407407405</v>
      </c>
      <c r="AF956" s="474">
        <v>0.042337962962962966</v>
      </c>
      <c r="AG956" s="134" t="s">
        <v>26576</v>
      </c>
      <c r="AH956" s="128" t="s">
        <v>26577</v>
      </c>
      <c r="AI956" s="138" t="s">
        <v>26363</v>
      </c>
      <c r="AJ956" s="128" t="s">
        <v>26578</v>
      </c>
      <c r="AK956" s="474">
        <v>0.056331018518518516</v>
      </c>
      <c r="AL956" s="134" t="s">
        <v>26579</v>
      </c>
      <c r="AM956" s="128" t="s">
        <v>26580</v>
      </c>
      <c r="AN956" s="134" t="s">
        <v>26581</v>
      </c>
      <c r="AO956" s="134" t="s">
        <v>26582</v>
      </c>
      <c r="AP956" s="416">
        <v>2.1243055555555554</v>
      </c>
      <c r="AQ956" s="416">
        <v>2.048611111111111</v>
      </c>
      <c r="AR956" s="128" t="s">
        <v>872</v>
      </c>
      <c r="AS956" s="379">
        <v>2.2069444444444444</v>
      </c>
      <c r="AT956" s="134" t="s">
        <v>26583</v>
      </c>
      <c r="AU956" s="505">
        <v>0.04613425925925926</v>
      </c>
      <c r="AV956" s="128" t="s">
        <v>26584</v>
      </c>
      <c r="AW956" s="474">
        <v>0.04175925925925926</v>
      </c>
      <c r="AX956" s="379">
        <v>2.1104166666666666</v>
      </c>
      <c r="AY956" s="416">
        <v>1.4875</v>
      </c>
      <c r="BA956" s="128" t="s">
        <v>26585</v>
      </c>
      <c r="BB956" s="134" t="s">
        <v>26586</v>
      </c>
      <c r="BC956" s="141" t="s">
        <v>4374</v>
      </c>
      <c r="BD956" s="128" t="s">
        <v>7656</v>
      </c>
      <c r="BE956" s="416">
        <v>2.151388888888889</v>
      </c>
      <c r="BF956" s="141"/>
      <c r="BG956" s="141"/>
      <c r="BH956" s="141"/>
    </row>
    <row r="957">
      <c r="A957" s="122">
        <f t="shared" si="3"/>
        <v>0</v>
      </c>
      <c r="B957" s="122">
        <f t="shared" si="4"/>
        <v>0</v>
      </c>
      <c r="C957" s="122">
        <f t="shared" si="5"/>
        <v>0</v>
      </c>
      <c r="D957" s="122">
        <f t="shared" si="6"/>
        <v>0</v>
      </c>
      <c r="E957" s="122">
        <f t="shared" si="2"/>
        <v>267</v>
      </c>
      <c r="H957" s="135" t="s">
        <v>26587</v>
      </c>
      <c r="I957" s="135" t="s">
        <v>26588</v>
      </c>
      <c r="J957" s="135" t="s">
        <v>26589</v>
      </c>
      <c r="L957" s="175" t="s">
        <v>26590</v>
      </c>
      <c r="M957" s="175" t="s">
        <v>26591</v>
      </c>
      <c r="N957" s="160"/>
      <c r="O957" s="160"/>
      <c r="P957" s="391">
        <v>2.18125</v>
      </c>
      <c r="Q957" s="391">
        <v>2.1166666666666667</v>
      </c>
      <c r="R957" s="391">
        <v>2.2270833333333333</v>
      </c>
      <c r="S957" s="503">
        <v>0.04587962962962963</v>
      </c>
      <c r="T957" s="503">
        <v>0.04438657407407407</v>
      </c>
      <c r="U957" s="503">
        <v>0.04443287037037037</v>
      </c>
      <c r="V957" s="503">
        <v>0.04443287037037037</v>
      </c>
      <c r="W957" s="391">
        <v>1.8083333333333333</v>
      </c>
      <c r="X957" s="503">
        <v>0.04607638888888889</v>
      </c>
      <c r="Y957" s="503">
        <v>0.045300925925925925</v>
      </c>
      <c r="Z957" s="391">
        <v>1.9791666666666667</v>
      </c>
      <c r="AA957" s="128" t="s">
        <v>26592</v>
      </c>
      <c r="AB957" s="134" t="s">
        <v>26593</v>
      </c>
      <c r="AC957" s="416">
        <v>2.44375</v>
      </c>
      <c r="AD957" s="147" t="s">
        <v>26594</v>
      </c>
      <c r="AE957" s="134" t="s">
        <v>26595</v>
      </c>
      <c r="AF957" s="134" t="s">
        <v>26596</v>
      </c>
      <c r="AG957" s="379">
        <v>2.426388888888889</v>
      </c>
      <c r="AH957" s="505">
        <v>0.045578703703703705</v>
      </c>
      <c r="AI957" s="503">
        <v>0.04515046296296296</v>
      </c>
      <c r="AJ957" s="393">
        <v>2.126388888888889</v>
      </c>
      <c r="AK957" s="134" t="s">
        <v>26597</v>
      </c>
      <c r="AL957" s="379">
        <v>2.3430555555555554</v>
      </c>
      <c r="AM957" s="140">
        <v>0.8534722222222222</v>
      </c>
      <c r="AN957" s="379">
        <v>1.570138888888889</v>
      </c>
      <c r="AO957" s="379">
        <v>2.3402777777777777</v>
      </c>
      <c r="AP957" s="128" t="s">
        <v>26598</v>
      </c>
      <c r="AQ957" s="128" t="s">
        <v>26599</v>
      </c>
      <c r="AR957" s="505">
        <v>0.04337962962962963</v>
      </c>
      <c r="AS957" s="134" t="s">
        <v>26600</v>
      </c>
      <c r="AT957" s="474">
        <v>0.042534722222222224</v>
      </c>
      <c r="AU957" s="128" t="s">
        <v>26601</v>
      </c>
      <c r="AV957" s="393">
        <v>2.172222222222222</v>
      </c>
      <c r="AW957" s="134" t="s">
        <v>26602</v>
      </c>
      <c r="AX957" s="134" t="s">
        <v>26603</v>
      </c>
      <c r="AY957" s="128" t="s">
        <v>26604</v>
      </c>
      <c r="BA957" s="416">
        <v>1.898611111111111</v>
      </c>
      <c r="BB957" s="379">
        <v>1.9208333333333334</v>
      </c>
      <c r="BC957" s="422">
        <v>1.979861111111111</v>
      </c>
      <c r="BD957" s="140">
        <v>0.6069444444444444</v>
      </c>
      <c r="BE957" s="128" t="s">
        <v>26605</v>
      </c>
      <c r="BF957" s="422"/>
      <c r="BG957" s="422"/>
      <c r="BH957" s="422"/>
    </row>
    <row r="958">
      <c r="A958" s="122">
        <f t="shared" si="3"/>
        <v>0</v>
      </c>
      <c r="B958" s="122">
        <f t="shared" si="4"/>
        <v>0</v>
      </c>
      <c r="C958" s="122">
        <f t="shared" si="5"/>
        <v>0</v>
      </c>
      <c r="D958" s="122">
        <f t="shared" si="6"/>
        <v>0</v>
      </c>
      <c r="E958" s="122">
        <f t="shared" si="2"/>
        <v>562</v>
      </c>
      <c r="H958" s="135" t="s">
        <v>26606</v>
      </c>
      <c r="I958" s="135" t="s">
        <v>26607</v>
      </c>
      <c r="J958" s="135" t="s">
        <v>26608</v>
      </c>
      <c r="L958" s="175" t="s">
        <v>661</v>
      </c>
      <c r="M958" s="175" t="s">
        <v>26609</v>
      </c>
      <c r="N958" s="160"/>
      <c r="O958" s="160"/>
      <c r="P958" s="138" t="s">
        <v>26610</v>
      </c>
      <c r="Q958" s="138" t="s">
        <v>26611</v>
      </c>
      <c r="R958" s="138" t="s">
        <v>26612</v>
      </c>
      <c r="S958" s="138" t="s">
        <v>26613</v>
      </c>
      <c r="T958" s="138" t="s">
        <v>26614</v>
      </c>
      <c r="U958" s="138" t="s">
        <v>26615</v>
      </c>
      <c r="V958" s="138" t="s">
        <v>26615</v>
      </c>
      <c r="W958" s="138" t="s">
        <v>26616</v>
      </c>
      <c r="X958" s="138" t="s">
        <v>26617</v>
      </c>
      <c r="Y958" s="138" t="s">
        <v>26618</v>
      </c>
      <c r="Z958" s="138" t="s">
        <v>23129</v>
      </c>
      <c r="AA958" s="504">
        <v>0.045752314814814815</v>
      </c>
      <c r="AB958" s="474">
        <v>0.04565972222222222</v>
      </c>
      <c r="AC958" s="128" t="s">
        <v>26619</v>
      </c>
      <c r="AD958" s="507">
        <v>0.0437037037037037</v>
      </c>
      <c r="AE958" s="474">
        <v>0.04746527777777778</v>
      </c>
      <c r="AF958" s="474">
        <v>0.04240740740740741</v>
      </c>
      <c r="AG958" s="134" t="s">
        <v>26620</v>
      </c>
      <c r="AH958" s="128" t="s">
        <v>26621</v>
      </c>
      <c r="AI958" s="138" t="s">
        <v>26408</v>
      </c>
      <c r="AJ958" s="128" t="s">
        <v>26622</v>
      </c>
      <c r="AK958" s="474">
        <v>0.056539351851851855</v>
      </c>
      <c r="AL958" s="134" t="s">
        <v>26623</v>
      </c>
      <c r="AM958" s="128" t="s">
        <v>26624</v>
      </c>
      <c r="AN958" s="134" t="s">
        <v>26625</v>
      </c>
      <c r="AO958" s="134" t="s">
        <v>26626</v>
      </c>
      <c r="AP958" s="416">
        <v>2.1277777777777778</v>
      </c>
      <c r="AQ958" s="416">
        <v>2.048611111111111</v>
      </c>
      <c r="AR958" s="128" t="s">
        <v>26627</v>
      </c>
      <c r="AS958" s="379">
        <v>2.2111111111111112</v>
      </c>
      <c r="AT958" s="134" t="s">
        <v>26628</v>
      </c>
      <c r="AU958" s="505">
        <v>0.04625</v>
      </c>
      <c r="AV958" s="128" t="s">
        <v>26629</v>
      </c>
      <c r="AW958" s="474">
        <v>0.0418287037037037</v>
      </c>
      <c r="AX958" s="379">
        <v>2.1152777777777776</v>
      </c>
      <c r="AY958" s="416">
        <v>1.4958333333333333</v>
      </c>
      <c r="BA958" s="128" t="s">
        <v>26630</v>
      </c>
      <c r="BB958" s="134" t="s">
        <v>2405</v>
      </c>
      <c r="BC958" s="141" t="s">
        <v>26631</v>
      </c>
      <c r="BD958" s="128" t="s">
        <v>7714</v>
      </c>
      <c r="BE958" s="416">
        <v>2.1555555555555554</v>
      </c>
      <c r="BF958" s="141"/>
      <c r="BG958" s="141"/>
      <c r="BH958" s="141"/>
    </row>
    <row r="959">
      <c r="A959" s="122">
        <f t="shared" si="3"/>
        <v>0</v>
      </c>
      <c r="B959" s="122">
        <f t="shared" si="4"/>
        <v>0</v>
      </c>
      <c r="C959" s="122">
        <f t="shared" si="5"/>
        <v>0</v>
      </c>
      <c r="D959" s="122">
        <f t="shared" si="6"/>
        <v>0</v>
      </c>
      <c r="E959" s="122">
        <f t="shared" si="2"/>
        <v>257</v>
      </c>
      <c r="H959" s="135">
        <v>319.0</v>
      </c>
      <c r="I959" s="135">
        <v>319.0</v>
      </c>
      <c r="J959" s="135">
        <v>319.0</v>
      </c>
      <c r="L959" s="175" t="s">
        <v>26632</v>
      </c>
      <c r="M959" s="175" t="s">
        <v>1196</v>
      </c>
      <c r="N959" s="160"/>
      <c r="O959" s="160"/>
      <c r="P959" s="391">
        <v>2.182638888888889</v>
      </c>
      <c r="Q959" s="391">
        <v>2.1215277777777777</v>
      </c>
      <c r="R959" s="391">
        <v>2.2305555555555556</v>
      </c>
      <c r="S959" s="503">
        <v>0.04600694444444445</v>
      </c>
      <c r="T959" s="503">
        <v>0.044537037037037035</v>
      </c>
      <c r="U959" s="503">
        <v>0.04456018518518518</v>
      </c>
      <c r="V959" s="503">
        <v>0.04456018518518518</v>
      </c>
      <c r="W959" s="391">
        <v>1.8152777777777778</v>
      </c>
      <c r="X959" s="503">
        <v>0.046203703703703705</v>
      </c>
      <c r="Y959" s="503">
        <v>0.04545138888888889</v>
      </c>
      <c r="Z959" s="391">
        <v>1.9819444444444445</v>
      </c>
      <c r="AA959" s="128" t="s">
        <v>26633</v>
      </c>
      <c r="AB959" s="134" t="s">
        <v>26634</v>
      </c>
      <c r="AC959" s="416">
        <v>2.448611111111111</v>
      </c>
      <c r="AD959" s="147" t="s">
        <v>26635</v>
      </c>
      <c r="AE959" s="134" t="s">
        <v>26636</v>
      </c>
      <c r="AF959" s="134" t="s">
        <v>26637</v>
      </c>
      <c r="AG959" s="379">
        <v>2.43125</v>
      </c>
      <c r="AH959" s="505">
        <v>0.04559027777777778</v>
      </c>
      <c r="AI959" s="503">
        <v>0.045300925925925925</v>
      </c>
      <c r="AJ959" s="393">
        <v>2.138888888888889</v>
      </c>
      <c r="AK959" s="134" t="s">
        <v>26638</v>
      </c>
      <c r="AL959" s="379">
        <v>2.34375</v>
      </c>
      <c r="AM959" s="140">
        <v>0.8597222222222223</v>
      </c>
      <c r="AN959" s="379">
        <v>1.5756944444444445</v>
      </c>
      <c r="AO959" s="379">
        <v>2.34375</v>
      </c>
      <c r="AP959" s="128" t="s">
        <v>26639</v>
      </c>
      <c r="AQ959" s="128" t="s">
        <v>18885</v>
      </c>
      <c r="AR959" s="505">
        <v>0.0434375</v>
      </c>
      <c r="AS959" s="134" t="s">
        <v>26640</v>
      </c>
      <c r="AT959" s="474">
        <v>0.04262731481481481</v>
      </c>
      <c r="AU959" s="128" t="s">
        <v>26641</v>
      </c>
      <c r="AV959" s="393">
        <v>2.1770833333333335</v>
      </c>
      <c r="AW959" s="134" t="s">
        <v>26642</v>
      </c>
      <c r="AX959" s="134" t="s">
        <v>13134</v>
      </c>
      <c r="AY959" s="128" t="s">
        <v>5296</v>
      </c>
      <c r="BA959" s="416">
        <v>1.9</v>
      </c>
      <c r="BB959" s="379">
        <v>1.9222222222222223</v>
      </c>
      <c r="BC959" s="422">
        <v>1.98125</v>
      </c>
      <c r="BD959" s="140">
        <v>0.6090277777777777</v>
      </c>
      <c r="BE959" s="128" t="s">
        <v>26643</v>
      </c>
      <c r="BF959" s="422"/>
      <c r="BG959" s="422"/>
      <c r="BH959" s="422"/>
    </row>
    <row r="960">
      <c r="A960" s="122">
        <f t="shared" si="3"/>
        <v>0</v>
      </c>
      <c r="B960" s="122">
        <f t="shared" si="4"/>
        <v>0</v>
      </c>
      <c r="C960" s="122">
        <f t="shared" si="5"/>
        <v>0</v>
      </c>
      <c r="D960" s="122">
        <f t="shared" si="6"/>
        <v>0</v>
      </c>
      <c r="E960" s="122">
        <f t="shared" si="2"/>
        <v>527</v>
      </c>
      <c r="H960" s="135" t="s">
        <v>26644</v>
      </c>
      <c r="I960" s="135" t="s">
        <v>26645</v>
      </c>
      <c r="J960" s="135" t="s">
        <v>26646</v>
      </c>
      <c r="L960" s="175" t="s">
        <v>26647</v>
      </c>
      <c r="M960" s="175" t="s">
        <v>26648</v>
      </c>
      <c r="N960" s="160"/>
      <c r="O960" s="160"/>
      <c r="P960" s="138" t="s">
        <v>26649</v>
      </c>
      <c r="Q960" s="138" t="s">
        <v>1332</v>
      </c>
      <c r="R960" s="138" t="s">
        <v>26650</v>
      </c>
      <c r="S960" s="138" t="s">
        <v>26651</v>
      </c>
      <c r="T960" s="138" t="s">
        <v>26652</v>
      </c>
      <c r="U960" s="138" t="s">
        <v>26653</v>
      </c>
      <c r="V960" s="138" t="s">
        <v>26653</v>
      </c>
      <c r="W960" s="138" t="s">
        <v>26654</v>
      </c>
      <c r="X960" s="138" t="s">
        <v>26655</v>
      </c>
      <c r="Y960" s="138" t="s">
        <v>26656</v>
      </c>
      <c r="Z960" s="138" t="s">
        <v>3240</v>
      </c>
      <c r="AA960" s="504">
        <v>0.04579861111111111</v>
      </c>
      <c r="AB960" s="474">
        <v>0.045752314814814815</v>
      </c>
      <c r="AC960" s="128" t="s">
        <v>26657</v>
      </c>
      <c r="AD960" s="507">
        <v>0.04377314814814815</v>
      </c>
      <c r="AE960" s="474">
        <v>0.04748842592592593</v>
      </c>
      <c r="AF960" s="474">
        <v>0.04248842592592592</v>
      </c>
      <c r="AG960" s="134" t="s">
        <v>26658</v>
      </c>
      <c r="AH960" s="128" t="s">
        <v>26659</v>
      </c>
      <c r="AI960" s="138" t="s">
        <v>26450</v>
      </c>
      <c r="AJ960" s="128" t="s">
        <v>26660</v>
      </c>
      <c r="AK960" s="474">
        <v>0.05659722222222222</v>
      </c>
      <c r="AL960" s="134" t="s">
        <v>26661</v>
      </c>
      <c r="AM960" s="128" t="s">
        <v>26662</v>
      </c>
      <c r="AN960" s="134" t="s">
        <v>26663</v>
      </c>
      <c r="AO960" s="134" t="s">
        <v>26664</v>
      </c>
      <c r="AP960" s="416">
        <v>2.1347222222222224</v>
      </c>
      <c r="AQ960" s="416">
        <v>2.0548611111111112</v>
      </c>
      <c r="AR960" s="128" t="s">
        <v>26665</v>
      </c>
      <c r="AS960" s="379">
        <v>2.2125</v>
      </c>
      <c r="AT960" s="134" t="s">
        <v>26666</v>
      </c>
      <c r="AU960" s="505">
        <v>0.04644675925925926</v>
      </c>
      <c r="AV960" s="128" t="s">
        <v>26667</v>
      </c>
      <c r="AW960" s="474">
        <v>0.0419212962962963</v>
      </c>
      <c r="AX960" s="379">
        <v>2.1222222222222222</v>
      </c>
      <c r="AY960" s="416">
        <v>1.4979166666666666</v>
      </c>
      <c r="BA960" s="128" t="s">
        <v>26668</v>
      </c>
      <c r="BB960" s="134" t="s">
        <v>26669</v>
      </c>
      <c r="BC960" s="141" t="s">
        <v>26670</v>
      </c>
      <c r="BD960" s="128" t="s">
        <v>7769</v>
      </c>
      <c r="BE960" s="416">
        <v>2.1625</v>
      </c>
      <c r="BF960" s="141"/>
      <c r="BG960" s="141"/>
      <c r="BH960" s="141"/>
    </row>
    <row r="961">
      <c r="A961" s="122">
        <f t="shared" si="3"/>
        <v>0</v>
      </c>
      <c r="B961" s="122">
        <f t="shared" si="4"/>
        <v>0</v>
      </c>
      <c r="C961" s="122">
        <f t="shared" si="5"/>
        <v>0</v>
      </c>
      <c r="D961" s="122">
        <f t="shared" si="6"/>
        <v>0</v>
      </c>
      <c r="E961" s="122">
        <f t="shared" si="2"/>
        <v>368</v>
      </c>
      <c r="H961" s="135" t="s">
        <v>26671</v>
      </c>
      <c r="I961" s="135" t="s">
        <v>26672</v>
      </c>
      <c r="J961" s="135" t="s">
        <v>26673</v>
      </c>
      <c r="L961" s="175" t="s">
        <v>615</v>
      </c>
      <c r="M961" s="175" t="s">
        <v>26674</v>
      </c>
      <c r="N961" s="160"/>
      <c r="O961" s="160"/>
      <c r="P961" s="391">
        <v>2.1909722222222223</v>
      </c>
      <c r="Q961" s="391">
        <v>2.1284722222222223</v>
      </c>
      <c r="R961" s="391">
        <v>2.232638888888889</v>
      </c>
      <c r="S961" s="503">
        <v>0.04618055555555556</v>
      </c>
      <c r="T961" s="503">
        <v>0.04461805555555556</v>
      </c>
      <c r="U961" s="503">
        <v>0.044583333333333336</v>
      </c>
      <c r="V961" s="503">
        <v>0.044583333333333336</v>
      </c>
      <c r="W961" s="391">
        <v>1.8159722222222223</v>
      </c>
      <c r="X961" s="503">
        <v>0.04633101851851852</v>
      </c>
      <c r="Y961" s="503">
        <v>0.04559027777777778</v>
      </c>
      <c r="Z961" s="391">
        <v>1.9840277777777777</v>
      </c>
      <c r="AA961" s="128" t="s">
        <v>26675</v>
      </c>
      <c r="AB961" s="134" t="s">
        <v>26676</v>
      </c>
      <c r="AC961" s="416">
        <v>2.452777777777778</v>
      </c>
      <c r="AD961" s="147" t="s">
        <v>26677</v>
      </c>
      <c r="AE961" s="134" t="s">
        <v>26678</v>
      </c>
      <c r="AF961" s="134" t="s">
        <v>26679</v>
      </c>
      <c r="AG961" s="379">
        <v>2.436111111111111</v>
      </c>
      <c r="AH961" s="505">
        <v>0.04570601851851852</v>
      </c>
      <c r="AI961" s="503">
        <v>0.04534722222222222</v>
      </c>
      <c r="AJ961" s="393">
        <v>2.1416666666666666</v>
      </c>
      <c r="AK961" s="134" t="s">
        <v>26680</v>
      </c>
      <c r="AL961" s="379">
        <v>2.3513888888888888</v>
      </c>
      <c r="AM961" s="140">
        <v>0.8673611111111111</v>
      </c>
      <c r="AN961" s="379">
        <v>1.582638888888889</v>
      </c>
      <c r="AO961" s="379">
        <v>2.35</v>
      </c>
      <c r="AP961" s="128" t="s">
        <v>26681</v>
      </c>
      <c r="AQ961" s="128" t="s">
        <v>26682</v>
      </c>
      <c r="AR961" s="505">
        <v>0.04353009259259259</v>
      </c>
      <c r="AS961" s="134" t="s">
        <v>26683</v>
      </c>
      <c r="AT961" s="474">
        <v>0.042650462962962966</v>
      </c>
      <c r="AU961" s="128" t="s">
        <v>26684</v>
      </c>
      <c r="AV961" s="393">
        <v>2.1805555555555554</v>
      </c>
      <c r="AW961" s="134" t="s">
        <v>26685</v>
      </c>
      <c r="AX961" s="134" t="s">
        <v>26686</v>
      </c>
      <c r="AY961" s="128" t="s">
        <v>26687</v>
      </c>
      <c r="BA961" s="416">
        <v>1.9027777777777777</v>
      </c>
      <c r="BB961" s="379">
        <v>1.9243055555555555</v>
      </c>
      <c r="BC961" s="422">
        <v>1.9847222222222223</v>
      </c>
      <c r="BD961" s="140">
        <v>0.6111111111111112</v>
      </c>
      <c r="BE961" s="128" t="s">
        <v>26688</v>
      </c>
      <c r="BF961" s="422"/>
      <c r="BG961" s="422"/>
      <c r="BH961" s="422"/>
    </row>
    <row r="962">
      <c r="A962" s="122">
        <f t="shared" si="3"/>
        <v>0</v>
      </c>
      <c r="B962" s="122">
        <f t="shared" si="4"/>
        <v>0</v>
      </c>
      <c r="C962" s="122">
        <f t="shared" si="5"/>
        <v>0</v>
      </c>
      <c r="D962" s="122">
        <f t="shared" si="6"/>
        <v>0</v>
      </c>
      <c r="E962" s="122">
        <f t="shared" si="2"/>
        <v>577</v>
      </c>
      <c r="H962" s="135">
        <v>320.0</v>
      </c>
      <c r="I962" s="135">
        <v>320.0</v>
      </c>
      <c r="J962" s="135">
        <v>320.0</v>
      </c>
      <c r="L962" s="175" t="s">
        <v>26689</v>
      </c>
      <c r="M962" s="175" t="s">
        <v>26690</v>
      </c>
      <c r="N962" s="160"/>
      <c r="O962" s="160"/>
      <c r="P962" s="138" t="s">
        <v>26691</v>
      </c>
      <c r="Q962" s="138" t="s">
        <v>26692</v>
      </c>
      <c r="R962" s="138" t="s">
        <v>26693</v>
      </c>
      <c r="S962" s="138" t="s">
        <v>26694</v>
      </c>
      <c r="T962" s="138" t="s">
        <v>3926</v>
      </c>
      <c r="U962" s="138" t="s">
        <v>26695</v>
      </c>
      <c r="V962" s="138" t="s">
        <v>26695</v>
      </c>
      <c r="W962" s="138" t="s">
        <v>26696</v>
      </c>
      <c r="X962" s="138" t="s">
        <v>26697</v>
      </c>
      <c r="Y962" s="138" t="s">
        <v>26698</v>
      </c>
      <c r="Z962" s="138" t="s">
        <v>26699</v>
      </c>
      <c r="AA962" s="504">
        <v>0.045856481481481484</v>
      </c>
      <c r="AB962" s="474">
        <v>0.04579861111111111</v>
      </c>
      <c r="AC962" s="128" t="s">
        <v>26700</v>
      </c>
      <c r="AD962" s="507">
        <v>0.043854166666666666</v>
      </c>
      <c r="AE962" s="474">
        <v>0.04762731481481482</v>
      </c>
      <c r="AF962" s="474">
        <v>0.04262731481481481</v>
      </c>
      <c r="AG962" s="134" t="s">
        <v>26701</v>
      </c>
      <c r="AH962" s="128" t="s">
        <v>26702</v>
      </c>
      <c r="AI962" s="138" t="s">
        <v>26496</v>
      </c>
      <c r="AJ962" s="128" t="s">
        <v>26703</v>
      </c>
      <c r="AK962" s="474">
        <v>0.05662037037037037</v>
      </c>
      <c r="AL962" s="134" t="s">
        <v>26704</v>
      </c>
      <c r="AM962" s="128" t="s">
        <v>26705</v>
      </c>
      <c r="AN962" s="134" t="s">
        <v>26706</v>
      </c>
      <c r="AO962" s="134" t="s">
        <v>26707</v>
      </c>
      <c r="AP962" s="416">
        <v>2.1444444444444444</v>
      </c>
      <c r="AQ962" s="416">
        <v>2.0548611111111112</v>
      </c>
      <c r="AR962" s="128" t="s">
        <v>3413</v>
      </c>
      <c r="AS962" s="379">
        <v>2.21875</v>
      </c>
      <c r="AT962" s="134" t="s">
        <v>26708</v>
      </c>
      <c r="AU962" s="505">
        <v>0.04658564814814815</v>
      </c>
      <c r="AV962" s="128" t="s">
        <v>26709</v>
      </c>
      <c r="AW962" s="474">
        <v>0.042083333333333334</v>
      </c>
      <c r="AX962" s="379">
        <v>2.123611111111111</v>
      </c>
      <c r="AY962" s="416">
        <v>1.4993055555555554</v>
      </c>
      <c r="BA962" s="128" t="s">
        <v>26710</v>
      </c>
      <c r="BB962" s="134" t="s">
        <v>26711</v>
      </c>
      <c r="BC962" s="141" t="s">
        <v>26712</v>
      </c>
      <c r="BD962" s="128" t="s">
        <v>7819</v>
      </c>
      <c r="BE962" s="416">
        <v>2.1638888888888888</v>
      </c>
      <c r="BF962" s="141"/>
      <c r="BG962" s="141"/>
      <c r="BH962" s="141"/>
    </row>
    <row r="963">
      <c r="A963" s="122">
        <f t="shared" si="3"/>
        <v>0</v>
      </c>
      <c r="B963" s="122">
        <f t="shared" si="4"/>
        <v>0</v>
      </c>
      <c r="C963" s="122">
        <f t="shared" si="5"/>
        <v>0</v>
      </c>
      <c r="D963" s="122">
        <f t="shared" si="6"/>
        <v>0</v>
      </c>
      <c r="E963" s="122">
        <f t="shared" si="2"/>
        <v>200</v>
      </c>
      <c r="H963" s="135" t="s">
        <v>26713</v>
      </c>
      <c r="I963" s="135" t="s">
        <v>26714</v>
      </c>
      <c r="J963" s="135" t="s">
        <v>26715</v>
      </c>
      <c r="L963" s="175" t="s">
        <v>26716</v>
      </c>
      <c r="M963" s="175" t="s">
        <v>26717</v>
      </c>
      <c r="N963" s="160"/>
      <c r="O963" s="160"/>
      <c r="P963" s="391">
        <v>2.201388888888889</v>
      </c>
      <c r="Q963" s="391">
        <v>2.129861111111111</v>
      </c>
      <c r="R963" s="391">
        <v>2.234722222222222</v>
      </c>
      <c r="S963" s="503">
        <v>0.046296296296296294</v>
      </c>
      <c r="T963" s="503">
        <v>0.04465277777777778</v>
      </c>
      <c r="U963" s="503">
        <v>0.04465277777777778</v>
      </c>
      <c r="V963" s="503">
        <v>0.04465277777777778</v>
      </c>
      <c r="W963" s="391">
        <v>1.8180555555555555</v>
      </c>
      <c r="X963" s="503">
        <v>0.04653935185185185</v>
      </c>
      <c r="Y963" s="503">
        <v>0.04574074074074074</v>
      </c>
      <c r="Z963" s="391">
        <v>1.9847222222222223</v>
      </c>
      <c r="AA963" s="128" t="s">
        <v>26718</v>
      </c>
      <c r="AB963" s="134" t="s">
        <v>26719</v>
      </c>
      <c r="AC963" s="416">
        <v>2.457638888888889</v>
      </c>
      <c r="AD963" s="147" t="s">
        <v>26720</v>
      </c>
      <c r="AE963" s="134" t="s">
        <v>26721</v>
      </c>
      <c r="AF963" s="134" t="s">
        <v>26722</v>
      </c>
      <c r="AG963" s="379">
        <v>2.4402777777777778</v>
      </c>
      <c r="AH963" s="505">
        <v>0.045787037037037036</v>
      </c>
      <c r="AI963" s="503">
        <v>0.04537037037037037</v>
      </c>
      <c r="AJ963" s="393">
        <v>2.15</v>
      </c>
      <c r="AK963" s="134" t="s">
        <v>26723</v>
      </c>
      <c r="AL963" s="379">
        <v>2.354861111111111</v>
      </c>
      <c r="AM963" s="140">
        <v>0.8756944444444444</v>
      </c>
      <c r="AN963" s="379">
        <v>1.5902777777777777</v>
      </c>
      <c r="AO963" s="379">
        <v>2.3541666666666665</v>
      </c>
      <c r="AP963" s="128" t="s">
        <v>26724</v>
      </c>
      <c r="AQ963" s="128" t="s">
        <v>26725</v>
      </c>
      <c r="AR963" s="505">
        <v>0.04357638888888889</v>
      </c>
      <c r="AS963" s="134" t="s">
        <v>26726</v>
      </c>
      <c r="AT963" s="474">
        <v>0.04280092592592592</v>
      </c>
      <c r="AU963" s="128" t="s">
        <v>26727</v>
      </c>
      <c r="AV963" s="393">
        <v>2.1868055555555554</v>
      </c>
      <c r="AW963" s="134" t="s">
        <v>26728</v>
      </c>
      <c r="AX963" s="134" t="s">
        <v>26729</v>
      </c>
      <c r="AY963" s="128" t="s">
        <v>26730</v>
      </c>
      <c r="BA963" s="416">
        <v>1.9041666666666666</v>
      </c>
      <c r="BB963" s="379">
        <v>1.9381944444444446</v>
      </c>
      <c r="BC963" s="422">
        <v>1.988888888888889</v>
      </c>
      <c r="BD963" s="140">
        <v>0.6138888888888889</v>
      </c>
      <c r="BE963" s="128" t="s">
        <v>26731</v>
      </c>
      <c r="BF963" s="422"/>
      <c r="BG963" s="422"/>
      <c r="BH963" s="422"/>
    </row>
    <row r="964">
      <c r="A964" s="122">
        <f t="shared" si="3"/>
        <v>0</v>
      </c>
      <c r="B964" s="122">
        <f t="shared" si="4"/>
        <v>0</v>
      </c>
      <c r="C964" s="122">
        <f t="shared" si="5"/>
        <v>0</v>
      </c>
      <c r="D964" s="122">
        <f t="shared" si="6"/>
        <v>0</v>
      </c>
      <c r="E964" s="122">
        <f t="shared" si="2"/>
        <v>611</v>
      </c>
      <c r="H964" s="135" t="s">
        <v>14088</v>
      </c>
      <c r="I964" s="135" t="s">
        <v>26732</v>
      </c>
      <c r="J964" s="135" t="s">
        <v>26733</v>
      </c>
      <c r="L964" s="175" t="s">
        <v>26734</v>
      </c>
      <c r="M964" s="175" t="s">
        <v>1196</v>
      </c>
      <c r="N964" s="160"/>
      <c r="O964" s="160"/>
      <c r="P964" s="138" t="s">
        <v>6327</v>
      </c>
      <c r="Q964" s="138" t="s">
        <v>4826</v>
      </c>
      <c r="R964" s="138" t="s">
        <v>26735</v>
      </c>
      <c r="S964" s="138" t="s">
        <v>26736</v>
      </c>
      <c r="T964" s="138" t="s">
        <v>26737</v>
      </c>
      <c r="U964" s="138" t="s">
        <v>26738</v>
      </c>
      <c r="V964" s="138" t="s">
        <v>26738</v>
      </c>
      <c r="W964" s="138" t="s">
        <v>26739</v>
      </c>
      <c r="X964" s="138" t="s">
        <v>26740</v>
      </c>
      <c r="Y964" s="138" t="s">
        <v>26741</v>
      </c>
      <c r="Z964" s="138" t="s">
        <v>26742</v>
      </c>
      <c r="AA964" s="504">
        <v>0.04591435185185185</v>
      </c>
      <c r="AB964" s="474">
        <v>0.0459375</v>
      </c>
      <c r="AC964" s="128" t="s">
        <v>26743</v>
      </c>
      <c r="AD964" s="507">
        <v>0.04390046296296296</v>
      </c>
      <c r="AE964" s="474">
        <v>0.04775462962962963</v>
      </c>
      <c r="AF964" s="474">
        <v>0.042673611111111114</v>
      </c>
      <c r="AG964" s="134" t="s">
        <v>26744</v>
      </c>
      <c r="AH964" s="128" t="s">
        <v>26745</v>
      </c>
      <c r="AI964" s="138" t="s">
        <v>26536</v>
      </c>
      <c r="AJ964" s="128" t="s">
        <v>26746</v>
      </c>
      <c r="AK964" s="474">
        <v>0.05665509259259259</v>
      </c>
      <c r="AL964" s="134" t="s">
        <v>26747</v>
      </c>
      <c r="AM964" s="128" t="s">
        <v>26748</v>
      </c>
      <c r="AN964" s="134" t="s">
        <v>26749</v>
      </c>
      <c r="AO964" s="134" t="s">
        <v>26750</v>
      </c>
      <c r="AP964" s="416">
        <v>2.152083333333333</v>
      </c>
      <c r="AQ964" s="416">
        <v>2.05625</v>
      </c>
      <c r="AR964" s="128" t="s">
        <v>26751</v>
      </c>
      <c r="AS964" s="379">
        <v>2.2222222222222223</v>
      </c>
      <c r="AT964" s="134" t="s">
        <v>7901</v>
      </c>
      <c r="AU964" s="505">
        <v>0.046747685185185184</v>
      </c>
      <c r="AV964" s="128" t="s">
        <v>26752</v>
      </c>
      <c r="AW964" s="474">
        <v>0.042152777777777775</v>
      </c>
      <c r="AX964" s="379">
        <v>2.129861111111111</v>
      </c>
      <c r="AY964" s="416">
        <v>1.5006944444444446</v>
      </c>
      <c r="BA964" s="128" t="s">
        <v>26753</v>
      </c>
      <c r="BB964" s="134" t="s">
        <v>26754</v>
      </c>
      <c r="BC964" s="141" t="s">
        <v>26755</v>
      </c>
      <c r="BD964" s="128" t="s">
        <v>7875</v>
      </c>
      <c r="BE964" s="416">
        <v>2.167361111111111</v>
      </c>
      <c r="BF964" s="141"/>
      <c r="BG964" s="141"/>
      <c r="BH964" s="141"/>
    </row>
    <row r="965">
      <c r="A965" s="122">
        <f t="shared" si="3"/>
        <v>0</v>
      </c>
      <c r="B965" s="122">
        <f t="shared" si="4"/>
        <v>0</v>
      </c>
      <c r="C965" s="122">
        <f t="shared" si="5"/>
        <v>0</v>
      </c>
      <c r="D965" s="122">
        <f t="shared" si="6"/>
        <v>0</v>
      </c>
      <c r="E965" s="122">
        <f t="shared" si="2"/>
        <v>248</v>
      </c>
      <c r="H965" s="135">
        <v>321.0</v>
      </c>
      <c r="I965" s="135">
        <v>321.0</v>
      </c>
      <c r="J965" s="135">
        <v>321.0</v>
      </c>
      <c r="L965" s="175" t="s">
        <v>661</v>
      </c>
      <c r="M965" s="175" t="s">
        <v>26756</v>
      </c>
      <c r="N965" s="160"/>
      <c r="O965" s="160"/>
      <c r="P965" s="391">
        <v>2.2020833333333334</v>
      </c>
      <c r="Q965" s="391">
        <v>2.1347222222222224</v>
      </c>
      <c r="R965" s="391">
        <v>2.2381944444444444</v>
      </c>
      <c r="S965" s="503">
        <v>0.04652777777777778</v>
      </c>
      <c r="T965" s="503">
        <v>0.044675925925925924</v>
      </c>
      <c r="U965" s="503">
        <v>0.04482638888888889</v>
      </c>
      <c r="V965" s="503">
        <v>0.04482638888888889</v>
      </c>
      <c r="W965" s="391">
        <v>1.8222222222222222</v>
      </c>
      <c r="X965" s="503">
        <v>0.04663194444444444</v>
      </c>
      <c r="Y965" s="503">
        <v>0.045891203703703705</v>
      </c>
      <c r="Z965" s="391">
        <v>1.9868055555555555</v>
      </c>
      <c r="AA965" s="128" t="s">
        <v>26757</v>
      </c>
      <c r="AB965" s="134" t="s">
        <v>26758</v>
      </c>
      <c r="AC965" s="416">
        <v>2.466666666666667</v>
      </c>
      <c r="AD965" s="147" t="s">
        <v>26759</v>
      </c>
      <c r="AE965" s="134" t="s">
        <v>26760</v>
      </c>
      <c r="AF965" s="134" t="s">
        <v>26761</v>
      </c>
      <c r="AG965" s="379">
        <v>2.4458333333333333</v>
      </c>
      <c r="AH965" s="505">
        <v>0.04590277777777778</v>
      </c>
      <c r="AI965" s="503">
        <v>0.045474537037037036</v>
      </c>
      <c r="AJ965" s="393">
        <v>2.154166666666667</v>
      </c>
      <c r="AK965" s="134" t="s">
        <v>26762</v>
      </c>
      <c r="AL965" s="379">
        <v>2.3604166666666666</v>
      </c>
      <c r="AM965" s="140">
        <v>0.8840277777777777</v>
      </c>
      <c r="AN965" s="379">
        <v>1.6006944444444444</v>
      </c>
      <c r="AO965" s="379">
        <v>2.35625</v>
      </c>
      <c r="AP965" s="128" t="s">
        <v>26763</v>
      </c>
      <c r="AQ965" s="128" t="s">
        <v>26764</v>
      </c>
      <c r="AR965" s="505">
        <v>0.043599537037037034</v>
      </c>
      <c r="AS965" s="134" t="s">
        <v>26765</v>
      </c>
      <c r="AT965" s="474">
        <v>0.04283564814814815</v>
      </c>
      <c r="AU965" s="128" t="s">
        <v>26766</v>
      </c>
      <c r="AV965" s="393">
        <v>2.1993055555555556</v>
      </c>
      <c r="AW965" s="134" t="s">
        <v>26767</v>
      </c>
      <c r="AX965" s="134" t="s">
        <v>26768</v>
      </c>
      <c r="AY965" s="128" t="s">
        <v>26769</v>
      </c>
      <c r="BA965" s="416">
        <v>1.9111111111111112</v>
      </c>
      <c r="BB965" s="379">
        <v>1.9479166666666667</v>
      </c>
      <c r="BC965" s="422">
        <v>1.9916666666666667</v>
      </c>
      <c r="BD965" s="140">
        <v>0.6145833333333334</v>
      </c>
      <c r="BE965" s="128" t="s">
        <v>26770</v>
      </c>
      <c r="BF965" s="422"/>
      <c r="BG965" s="422"/>
      <c r="BH965" s="422"/>
    </row>
    <row r="966">
      <c r="A966" s="122">
        <f t="shared" si="3"/>
        <v>0</v>
      </c>
      <c r="B966" s="122">
        <f t="shared" si="4"/>
        <v>0</v>
      </c>
      <c r="C966" s="122">
        <f t="shared" si="5"/>
        <v>0</v>
      </c>
      <c r="D966" s="122">
        <f t="shared" si="6"/>
        <v>0</v>
      </c>
      <c r="E966" s="122">
        <f t="shared" si="2"/>
        <v>553</v>
      </c>
      <c r="H966" s="135" t="s">
        <v>26771</v>
      </c>
      <c r="I966" s="135" t="s">
        <v>26772</v>
      </c>
      <c r="J966" s="135" t="s">
        <v>26773</v>
      </c>
      <c r="L966" s="175" t="s">
        <v>26774</v>
      </c>
      <c r="M966" s="175" t="s">
        <v>615</v>
      </c>
      <c r="N966" s="160"/>
      <c r="O966" s="160"/>
      <c r="P966" s="138" t="s">
        <v>1826</v>
      </c>
      <c r="Q966" s="138" t="s">
        <v>26775</v>
      </c>
      <c r="R966" s="138" t="s">
        <v>26776</v>
      </c>
      <c r="S966" s="138" t="s">
        <v>26777</v>
      </c>
      <c r="T966" s="138" t="s">
        <v>26778</v>
      </c>
      <c r="U966" s="138" t="s">
        <v>26779</v>
      </c>
      <c r="V966" s="138" t="s">
        <v>26779</v>
      </c>
      <c r="W966" s="138" t="s">
        <v>26780</v>
      </c>
      <c r="X966" s="138" t="s">
        <v>26781</v>
      </c>
      <c r="Y966" s="138" t="s">
        <v>26782</v>
      </c>
      <c r="Z966" s="138" t="s">
        <v>26783</v>
      </c>
      <c r="AA966" s="504">
        <v>0.04597222222222222</v>
      </c>
      <c r="AB966" s="474">
        <v>0.04604166666666667</v>
      </c>
      <c r="AC966" s="128" t="s">
        <v>26784</v>
      </c>
      <c r="AD966" s="507">
        <v>0.043958333333333335</v>
      </c>
      <c r="AE966" s="474">
        <v>0.04783564814814815</v>
      </c>
      <c r="AF966" s="474">
        <v>0.04271990740740741</v>
      </c>
      <c r="AG966" s="134" t="s">
        <v>26785</v>
      </c>
      <c r="AH966" s="128" t="s">
        <v>26786</v>
      </c>
      <c r="AI966" s="138" t="s">
        <v>26577</v>
      </c>
      <c r="AJ966" s="128" t="s">
        <v>26787</v>
      </c>
      <c r="AK966" s="474">
        <v>0.05670138888888889</v>
      </c>
      <c r="AL966" s="134" t="s">
        <v>26788</v>
      </c>
      <c r="AM966" s="128" t="s">
        <v>26789</v>
      </c>
      <c r="AN966" s="134" t="s">
        <v>26790</v>
      </c>
      <c r="AO966" s="134" t="s">
        <v>26791</v>
      </c>
      <c r="AP966" s="416">
        <v>2.1534722222222222</v>
      </c>
      <c r="AQ966" s="416">
        <v>2.0590277777777777</v>
      </c>
      <c r="AR966" s="128" t="s">
        <v>26792</v>
      </c>
      <c r="AS966" s="379">
        <v>2.2243055555555555</v>
      </c>
      <c r="AT966" s="134" t="s">
        <v>26793</v>
      </c>
      <c r="AU966" s="505">
        <v>0.04677083333333333</v>
      </c>
      <c r="AV966" s="128" t="s">
        <v>26794</v>
      </c>
      <c r="AW966" s="474">
        <v>0.0421875</v>
      </c>
      <c r="AX966" s="379">
        <v>2.134027777777778</v>
      </c>
      <c r="AY966" s="416">
        <v>1.5027777777777778</v>
      </c>
      <c r="BA966" s="128" t="s">
        <v>1185</v>
      </c>
      <c r="BB966" s="134" t="s">
        <v>26795</v>
      </c>
      <c r="BC966" s="141" t="s">
        <v>26796</v>
      </c>
      <c r="BD966" s="128" t="s">
        <v>7931</v>
      </c>
      <c r="BE966" s="416">
        <v>2.1694444444444443</v>
      </c>
      <c r="BF966" s="141"/>
      <c r="BG966" s="141"/>
      <c r="BH966" s="141"/>
    </row>
    <row r="967">
      <c r="A967" s="122">
        <f t="shared" si="3"/>
        <v>0</v>
      </c>
      <c r="B967" s="122">
        <f t="shared" si="4"/>
        <v>0</v>
      </c>
      <c r="C967" s="122">
        <f t="shared" si="5"/>
        <v>0</v>
      </c>
      <c r="D967" s="122">
        <f t="shared" si="6"/>
        <v>0</v>
      </c>
      <c r="E967" s="122">
        <f t="shared" si="2"/>
        <v>329</v>
      </c>
      <c r="H967" s="135" t="s">
        <v>26797</v>
      </c>
      <c r="I967" s="135" t="s">
        <v>26798</v>
      </c>
      <c r="J967" s="135" t="s">
        <v>26799</v>
      </c>
      <c r="L967" s="175" t="s">
        <v>26800</v>
      </c>
      <c r="M967" s="175" t="s">
        <v>26801</v>
      </c>
      <c r="N967" s="160"/>
      <c r="O967" s="160"/>
      <c r="P967" s="391">
        <v>2.202777777777778</v>
      </c>
      <c r="Q967" s="391">
        <v>2.136111111111111</v>
      </c>
      <c r="R967" s="391">
        <v>2.2402777777777776</v>
      </c>
      <c r="S967" s="503">
        <v>0.0465625</v>
      </c>
      <c r="T967" s="503">
        <v>0.04474537037037037</v>
      </c>
      <c r="U967" s="503">
        <v>0.044953703703703704</v>
      </c>
      <c r="V967" s="503">
        <v>0.044953703703703704</v>
      </c>
      <c r="W967" s="391">
        <v>1.8347222222222221</v>
      </c>
      <c r="X967" s="503">
        <v>0.04679398148148148</v>
      </c>
      <c r="Y967" s="503">
        <v>0.04612268518518518</v>
      </c>
      <c r="Z967" s="391">
        <v>1.99375</v>
      </c>
      <c r="AA967" s="128" t="s">
        <v>26802</v>
      </c>
      <c r="AB967" s="134" t="s">
        <v>26803</v>
      </c>
      <c r="AC967" s="416">
        <v>2.4743055555555555</v>
      </c>
      <c r="AD967" s="147" t="s">
        <v>26804</v>
      </c>
      <c r="AE967" s="134" t="s">
        <v>26805</v>
      </c>
      <c r="AF967" s="134" t="s">
        <v>26806</v>
      </c>
      <c r="AG967" s="379">
        <v>2.45</v>
      </c>
      <c r="AH967" s="505">
        <v>0.046157407407407404</v>
      </c>
      <c r="AI967" s="503">
        <v>0.045578703703703705</v>
      </c>
      <c r="AJ967" s="393">
        <v>2.165277777777778</v>
      </c>
      <c r="AK967" s="134" t="s">
        <v>26807</v>
      </c>
      <c r="AL967" s="379">
        <v>2.3625</v>
      </c>
      <c r="AM967" s="140">
        <v>0.8861111111111111</v>
      </c>
      <c r="AN967" s="379">
        <v>1.60625</v>
      </c>
      <c r="AO967" s="379">
        <v>2.361111111111111</v>
      </c>
      <c r="AP967" s="128" t="s">
        <v>26808</v>
      </c>
      <c r="AQ967" s="128" t="s">
        <v>26809</v>
      </c>
      <c r="AR967" s="505">
        <v>0.04369212962962963</v>
      </c>
      <c r="AS967" s="134" t="s">
        <v>26810</v>
      </c>
      <c r="AT967" s="474">
        <v>0.042847222222222224</v>
      </c>
      <c r="AU967" s="128" t="s">
        <v>26811</v>
      </c>
      <c r="AV967" s="393">
        <v>2.2006944444444443</v>
      </c>
      <c r="AW967" s="134" t="s">
        <v>26812</v>
      </c>
      <c r="AX967" s="134" t="s">
        <v>26813</v>
      </c>
      <c r="AY967" s="128" t="s">
        <v>26814</v>
      </c>
      <c r="BA967" s="416">
        <v>1.9145833333333333</v>
      </c>
      <c r="BB967" s="379">
        <v>1.9493055555555556</v>
      </c>
      <c r="BC967" s="422">
        <v>2.004166666666667</v>
      </c>
      <c r="BD967" s="140">
        <v>0.6194444444444445</v>
      </c>
      <c r="BE967" s="128" t="s">
        <v>26815</v>
      </c>
      <c r="BF967" s="422"/>
      <c r="BG967" s="422"/>
      <c r="BH967" s="422"/>
    </row>
    <row r="968">
      <c r="A968" s="122">
        <f t="shared" si="3"/>
        <v>0</v>
      </c>
      <c r="B968" s="122">
        <f t="shared" si="4"/>
        <v>0</v>
      </c>
      <c r="C968" s="122">
        <f t="shared" si="5"/>
        <v>0</v>
      </c>
      <c r="D968" s="122">
        <f t="shared" si="6"/>
        <v>0</v>
      </c>
      <c r="E968" s="122">
        <f t="shared" si="2"/>
        <v>629</v>
      </c>
      <c r="H968" s="135">
        <v>322.0</v>
      </c>
      <c r="I968" s="135">
        <v>322.0</v>
      </c>
      <c r="J968" s="135">
        <v>322.0</v>
      </c>
      <c r="L968" s="175" t="s">
        <v>615</v>
      </c>
      <c r="M968" s="175" t="s">
        <v>26816</v>
      </c>
      <c r="N968" s="160"/>
      <c r="O968" s="160"/>
      <c r="P968" s="138" t="s">
        <v>1332</v>
      </c>
      <c r="Q968" s="138" t="s">
        <v>724</v>
      </c>
      <c r="R968" s="138" t="s">
        <v>26817</v>
      </c>
      <c r="S968" s="138" t="s">
        <v>26818</v>
      </c>
      <c r="T968" s="138" t="s">
        <v>26819</v>
      </c>
      <c r="U968" s="138" t="s">
        <v>26820</v>
      </c>
      <c r="V968" s="138" t="s">
        <v>26820</v>
      </c>
      <c r="W968" s="138" t="s">
        <v>26821</v>
      </c>
      <c r="X968" s="138" t="s">
        <v>26822</v>
      </c>
      <c r="Y968" s="138" t="s">
        <v>26823</v>
      </c>
      <c r="Z968" s="138" t="s">
        <v>26824</v>
      </c>
      <c r="AA968" s="504">
        <v>0.04600694444444445</v>
      </c>
      <c r="AB968" s="474">
        <v>0.04611111111111111</v>
      </c>
      <c r="AC968" s="128" t="s">
        <v>26825</v>
      </c>
      <c r="AD968" s="507">
        <v>0.04400462962962963</v>
      </c>
      <c r="AE968" s="474">
        <v>0.047893518518518516</v>
      </c>
      <c r="AF968" s="474">
        <v>0.04287037037037037</v>
      </c>
      <c r="AG968" s="134" t="s">
        <v>26826</v>
      </c>
      <c r="AH968" s="128" t="s">
        <v>26827</v>
      </c>
      <c r="AI968" s="138" t="s">
        <v>26621</v>
      </c>
      <c r="AJ968" s="128" t="s">
        <v>26828</v>
      </c>
      <c r="AK968" s="474">
        <v>0.05672453703703704</v>
      </c>
      <c r="AL968" s="134" t="s">
        <v>26829</v>
      </c>
      <c r="AM968" s="128" t="s">
        <v>26830</v>
      </c>
      <c r="AN968" s="134" t="s">
        <v>26831</v>
      </c>
      <c r="AO968" s="134" t="s">
        <v>26832</v>
      </c>
      <c r="AP968" s="416">
        <v>2.157638888888889</v>
      </c>
      <c r="AQ968" s="416">
        <v>2.061111111111111</v>
      </c>
      <c r="AR968" s="128" t="s">
        <v>26833</v>
      </c>
      <c r="AS968" s="379">
        <v>2.229861111111111</v>
      </c>
      <c r="AT968" s="134" t="s">
        <v>26834</v>
      </c>
      <c r="AU968" s="505">
        <v>0.046921296296296294</v>
      </c>
      <c r="AV968" s="128" t="s">
        <v>26835</v>
      </c>
      <c r="AW968" s="474">
        <v>0.04228009259259259</v>
      </c>
      <c r="AX968" s="379">
        <v>2.1395833333333334</v>
      </c>
      <c r="AY968" s="416">
        <v>1.5027777777777778</v>
      </c>
      <c r="BA968" s="128" t="s">
        <v>26836</v>
      </c>
      <c r="BB968" s="134" t="s">
        <v>26837</v>
      </c>
      <c r="BC968" s="141" t="s">
        <v>26838</v>
      </c>
      <c r="BD968" s="128" t="s">
        <v>7988</v>
      </c>
      <c r="BE968" s="416">
        <v>2.170138888888889</v>
      </c>
      <c r="BF968" s="141"/>
      <c r="BG968" s="141"/>
      <c r="BH968" s="141"/>
    </row>
    <row r="969">
      <c r="A969" s="122">
        <f t="shared" si="3"/>
        <v>0</v>
      </c>
      <c r="B969" s="122">
        <f t="shared" si="4"/>
        <v>0</v>
      </c>
      <c r="C969" s="122">
        <f t="shared" si="5"/>
        <v>0</v>
      </c>
      <c r="D969" s="122">
        <f t="shared" si="6"/>
        <v>0</v>
      </c>
      <c r="E969" s="122">
        <f t="shared" si="2"/>
        <v>244</v>
      </c>
      <c r="H969" s="135" t="s">
        <v>26839</v>
      </c>
      <c r="I969" s="135" t="s">
        <v>26840</v>
      </c>
      <c r="J969" s="135" t="s">
        <v>26841</v>
      </c>
      <c r="L969" s="175" t="s">
        <v>26842</v>
      </c>
      <c r="M969" s="175" t="s">
        <v>661</v>
      </c>
      <c r="N969" s="160"/>
      <c r="O969" s="160"/>
      <c r="P969" s="391">
        <v>2.2041666666666666</v>
      </c>
      <c r="Q969" s="391">
        <v>2.1444444444444444</v>
      </c>
      <c r="R969" s="391">
        <v>2.254861111111111</v>
      </c>
      <c r="S969" s="503">
        <v>0.046608796296296294</v>
      </c>
      <c r="T969" s="503">
        <v>0.04482638888888889</v>
      </c>
      <c r="U969" s="503">
        <v>0.045092592592592594</v>
      </c>
      <c r="V969" s="503">
        <v>0.045092592592592594</v>
      </c>
      <c r="W969" s="391">
        <v>1.8423611111111111</v>
      </c>
      <c r="X969" s="503">
        <v>0.046967592592592596</v>
      </c>
      <c r="Y969" s="503">
        <v>0.046238425925925926</v>
      </c>
      <c r="Z969" s="391">
        <v>1.9951388888888888</v>
      </c>
      <c r="AA969" s="128" t="s">
        <v>26843</v>
      </c>
      <c r="AB969" s="474">
        <v>0.04622685185185185</v>
      </c>
      <c r="AC969" s="416">
        <v>2.4770833333333333</v>
      </c>
      <c r="AD969" s="147" t="s">
        <v>26844</v>
      </c>
      <c r="AE969" s="134" t="s">
        <v>26845</v>
      </c>
      <c r="AF969" s="134" t="s">
        <v>26846</v>
      </c>
      <c r="AG969" s="379">
        <v>2.4541666666666666</v>
      </c>
      <c r="AH969" s="505">
        <v>0.046203703703703705</v>
      </c>
      <c r="AI969" s="503">
        <v>0.04559027777777778</v>
      </c>
      <c r="AJ969" s="393">
        <v>2.173611111111111</v>
      </c>
      <c r="AK969" s="134" t="s">
        <v>26847</v>
      </c>
      <c r="AL969" s="379">
        <v>2.3680555555555554</v>
      </c>
      <c r="AM969" s="140">
        <v>0.8965277777777778</v>
      </c>
      <c r="AN969" s="379">
        <v>1.6201388888888888</v>
      </c>
      <c r="AO969" s="379">
        <v>2.3631944444444444</v>
      </c>
      <c r="AP969" s="128" t="s">
        <v>26848</v>
      </c>
      <c r="AQ969" s="128" t="s">
        <v>26849</v>
      </c>
      <c r="AR969" s="505">
        <v>0.0437962962962963</v>
      </c>
      <c r="AS969" s="134" t="s">
        <v>15046</v>
      </c>
      <c r="AT969" s="474">
        <v>0.04290509259259259</v>
      </c>
      <c r="AU969" s="128" t="s">
        <v>26850</v>
      </c>
      <c r="AV969" s="393">
        <v>2.2041666666666666</v>
      </c>
      <c r="AW969" s="134" t="s">
        <v>26851</v>
      </c>
      <c r="AX969" s="134" t="s">
        <v>26852</v>
      </c>
      <c r="AY969" s="128" t="s">
        <v>26853</v>
      </c>
      <c r="BA969" s="416">
        <v>1.917361111111111</v>
      </c>
      <c r="BB969" s="379">
        <v>1.9555555555555555</v>
      </c>
      <c r="BC969" s="422">
        <v>2.00625</v>
      </c>
      <c r="BD969" s="140">
        <v>0.6229166666666667</v>
      </c>
      <c r="BE969" s="128" t="s">
        <v>26854</v>
      </c>
      <c r="BF969" s="422"/>
      <c r="BG969" s="422"/>
      <c r="BH969" s="422"/>
    </row>
    <row r="970">
      <c r="A970" s="122">
        <f t="shared" si="3"/>
        <v>0</v>
      </c>
      <c r="B970" s="122">
        <f t="shared" si="4"/>
        <v>0</v>
      </c>
      <c r="C970" s="122">
        <f t="shared" si="5"/>
        <v>0</v>
      </c>
      <c r="D970" s="122">
        <f t="shared" si="6"/>
        <v>0</v>
      </c>
      <c r="E970" s="122">
        <f t="shared" si="2"/>
        <v>547</v>
      </c>
      <c r="H970" s="135" t="s">
        <v>26855</v>
      </c>
      <c r="I970" s="135" t="s">
        <v>26856</v>
      </c>
      <c r="J970" s="135" t="s">
        <v>26857</v>
      </c>
      <c r="L970" s="175"/>
      <c r="M970" s="175" t="s">
        <v>26858</v>
      </c>
      <c r="N970" s="160"/>
      <c r="O970" s="160"/>
      <c r="P970" s="138" t="s">
        <v>26859</v>
      </c>
      <c r="Q970" s="138" t="s">
        <v>26860</v>
      </c>
      <c r="R970" s="138" t="s">
        <v>26861</v>
      </c>
      <c r="S970" s="138" t="s">
        <v>26862</v>
      </c>
      <c r="T970" s="138" t="s">
        <v>26863</v>
      </c>
      <c r="U970" s="138" t="s">
        <v>26864</v>
      </c>
      <c r="V970" s="138" t="s">
        <v>26864</v>
      </c>
      <c r="W970" s="138" t="s">
        <v>26865</v>
      </c>
      <c r="X970" s="138" t="s">
        <v>26866</v>
      </c>
      <c r="Y970" s="138" t="s">
        <v>26867</v>
      </c>
      <c r="Z970" s="138" t="s">
        <v>26868</v>
      </c>
      <c r="AA970" s="504">
        <v>0.04614583333333333</v>
      </c>
      <c r="AB970" s="134" t="s">
        <v>26869</v>
      </c>
      <c r="AC970" s="128" t="s">
        <v>26870</v>
      </c>
      <c r="AD970" s="507">
        <v>0.0440625</v>
      </c>
      <c r="AE970" s="474">
        <v>0.04795138888888889</v>
      </c>
      <c r="AF970" s="474">
        <v>0.04289351851851852</v>
      </c>
      <c r="AG970" s="134" t="s">
        <v>26871</v>
      </c>
      <c r="AH970" s="128" t="s">
        <v>26872</v>
      </c>
      <c r="AI970" s="138" t="s">
        <v>26659</v>
      </c>
      <c r="AJ970" s="128" t="s">
        <v>26873</v>
      </c>
      <c r="AK970" s="474">
        <v>0.056886574074074076</v>
      </c>
      <c r="AL970" s="134" t="s">
        <v>26874</v>
      </c>
      <c r="AM970" s="128" t="s">
        <v>26875</v>
      </c>
      <c r="AN970" s="134" t="s">
        <v>26876</v>
      </c>
      <c r="AO970" s="134" t="s">
        <v>26877</v>
      </c>
      <c r="AP970" s="416">
        <v>2.160416666666667</v>
      </c>
      <c r="AQ970" s="416">
        <v>2.0659722222222223</v>
      </c>
      <c r="AR970" s="128" t="s">
        <v>26878</v>
      </c>
      <c r="AS970" s="379">
        <v>2.2333333333333334</v>
      </c>
      <c r="AT970" s="134" t="s">
        <v>653</v>
      </c>
      <c r="AU970" s="505">
        <v>0.04697916666666667</v>
      </c>
      <c r="AV970" s="128" t="s">
        <v>26879</v>
      </c>
      <c r="AW970" s="474">
        <v>0.04234953703703704</v>
      </c>
      <c r="AX970" s="379">
        <v>2.147222222222222</v>
      </c>
      <c r="AY970" s="416">
        <v>1.5041666666666667</v>
      </c>
      <c r="BA970" s="128" t="s">
        <v>26880</v>
      </c>
      <c r="BB970" s="134" t="s">
        <v>26881</v>
      </c>
      <c r="BC970" s="141" t="s">
        <v>26882</v>
      </c>
      <c r="BD970" s="128" t="s">
        <v>8048</v>
      </c>
      <c r="BE970" s="416">
        <v>2.1729166666666666</v>
      </c>
      <c r="BF970" s="141"/>
      <c r="BG970" s="141"/>
      <c r="BH970" s="141"/>
    </row>
    <row r="971">
      <c r="A971" s="122">
        <f t="shared" si="3"/>
        <v>0</v>
      </c>
      <c r="B971" s="122">
        <f t="shared" si="4"/>
        <v>0</v>
      </c>
      <c r="C971" s="122">
        <f t="shared" si="5"/>
        <v>0</v>
      </c>
      <c r="D971" s="122">
        <f t="shared" si="6"/>
        <v>0</v>
      </c>
      <c r="E971" s="122">
        <f t="shared" si="2"/>
        <v>255</v>
      </c>
      <c r="H971" s="135">
        <v>323.0</v>
      </c>
      <c r="I971" s="135">
        <v>323.0</v>
      </c>
      <c r="J971" s="135">
        <v>323.0</v>
      </c>
      <c r="L971" s="175"/>
      <c r="M971" s="175" t="s">
        <v>26883</v>
      </c>
      <c r="N971" s="160"/>
      <c r="O971" s="160"/>
      <c r="P971" s="391">
        <v>2.2069444444444444</v>
      </c>
      <c r="Q971" s="391">
        <v>2.1458333333333335</v>
      </c>
      <c r="R971" s="391">
        <v>2.261111111111111</v>
      </c>
      <c r="S971" s="503">
        <v>0.04673611111111111</v>
      </c>
      <c r="T971" s="503">
        <v>0.04486111111111111</v>
      </c>
      <c r="U971" s="503">
        <v>0.04525462962962963</v>
      </c>
      <c r="V971" s="503">
        <v>0.04525462962962963</v>
      </c>
      <c r="W971" s="391">
        <v>1.8451388888888889</v>
      </c>
      <c r="X971" s="503">
        <v>0.04710648148148148</v>
      </c>
      <c r="Y971" s="503">
        <v>0.04650462962962963</v>
      </c>
      <c r="Z971" s="391">
        <v>1.9972222222222222</v>
      </c>
      <c r="AA971" s="128" t="s">
        <v>26884</v>
      </c>
      <c r="AB971" s="474">
        <v>0.04633101851851852</v>
      </c>
      <c r="AC971" s="416">
        <v>2.482638888888889</v>
      </c>
      <c r="AD971" s="147" t="s">
        <v>26885</v>
      </c>
      <c r="AE971" s="134" t="s">
        <v>26886</v>
      </c>
      <c r="AF971" s="134" t="s">
        <v>26887</v>
      </c>
      <c r="AG971" s="379">
        <v>2.4590277777777776</v>
      </c>
      <c r="AH971" s="505">
        <v>0.04627314814814815</v>
      </c>
      <c r="AI971" s="503">
        <v>0.04570601851851852</v>
      </c>
      <c r="AJ971" s="393">
        <v>2.18125</v>
      </c>
      <c r="AK971" s="134" t="s">
        <v>26888</v>
      </c>
      <c r="AL971" s="379">
        <v>2.373611111111111</v>
      </c>
      <c r="AM971" s="140">
        <v>0.9048611111111111</v>
      </c>
      <c r="AN971" s="379">
        <v>1.6298611111111112</v>
      </c>
      <c r="AO971" s="379">
        <v>2.370138888888889</v>
      </c>
      <c r="AP971" s="128" t="s">
        <v>26889</v>
      </c>
      <c r="AQ971" s="128" t="s">
        <v>26890</v>
      </c>
      <c r="AR971" s="505">
        <v>0.04394675925925926</v>
      </c>
      <c r="AS971" s="134" t="s">
        <v>26891</v>
      </c>
      <c r="AT971" s="474">
        <v>0.04311342592592592</v>
      </c>
      <c r="AU971" s="128" t="s">
        <v>26892</v>
      </c>
      <c r="AV971" s="393">
        <v>2.2111111111111112</v>
      </c>
      <c r="AW971" s="134" t="s">
        <v>26893</v>
      </c>
      <c r="AX971" s="134" t="s">
        <v>7352</v>
      </c>
      <c r="AY971" s="128" t="s">
        <v>26894</v>
      </c>
      <c r="BA971" s="416">
        <v>1.9215277777777777</v>
      </c>
      <c r="BB971" s="379">
        <v>1.961111111111111</v>
      </c>
      <c r="BC971" s="422">
        <v>2.0076388888888888</v>
      </c>
      <c r="BD971" s="140">
        <v>0.625</v>
      </c>
      <c r="BE971" s="128" t="s">
        <v>26895</v>
      </c>
      <c r="BF971" s="422"/>
      <c r="BG971" s="422"/>
      <c r="BH971" s="422"/>
    </row>
    <row r="972">
      <c r="A972" s="122">
        <f t="shared" si="3"/>
        <v>0</v>
      </c>
      <c r="B972" s="122">
        <f t="shared" si="4"/>
        <v>0</v>
      </c>
      <c r="C972" s="122">
        <f t="shared" si="5"/>
        <v>0</v>
      </c>
      <c r="D972" s="122">
        <f t="shared" si="6"/>
        <v>0</v>
      </c>
      <c r="E972" s="122">
        <f t="shared" si="2"/>
        <v>473</v>
      </c>
      <c r="H972" s="135" t="s">
        <v>26896</v>
      </c>
      <c r="I972" s="135" t="s">
        <v>26897</v>
      </c>
      <c r="J972" s="135" t="s">
        <v>26898</v>
      </c>
      <c r="L972" s="175"/>
      <c r="M972" s="175" t="s">
        <v>661</v>
      </c>
      <c r="N972" s="160"/>
      <c r="O972" s="160"/>
      <c r="P972" s="138" t="s">
        <v>26899</v>
      </c>
      <c r="Q972" s="138" t="s">
        <v>26900</v>
      </c>
      <c r="R972" s="138" t="s">
        <v>26901</v>
      </c>
      <c r="S972" s="138" t="s">
        <v>26902</v>
      </c>
      <c r="T972" s="138" t="s">
        <v>26903</v>
      </c>
      <c r="U972" s="138" t="s">
        <v>26904</v>
      </c>
      <c r="V972" s="138" t="s">
        <v>26904</v>
      </c>
      <c r="W972" s="138" t="s">
        <v>26905</v>
      </c>
      <c r="X972" s="138" t="s">
        <v>26906</v>
      </c>
      <c r="Y972" s="138" t="s">
        <v>26907</v>
      </c>
      <c r="Z972" s="138" t="s">
        <v>26908</v>
      </c>
      <c r="AA972" s="504">
        <v>0.04621527777777778</v>
      </c>
      <c r="AB972" s="134" t="s">
        <v>26909</v>
      </c>
      <c r="AC972" s="128" t="s">
        <v>26910</v>
      </c>
      <c r="AD972" s="507">
        <v>0.04421296296296296</v>
      </c>
      <c r="AE972" s="474">
        <v>0.048067129629629626</v>
      </c>
      <c r="AF972" s="474">
        <v>0.042986111111111114</v>
      </c>
      <c r="AG972" s="134" t="s">
        <v>26911</v>
      </c>
      <c r="AH972" s="128" t="s">
        <v>26912</v>
      </c>
      <c r="AI972" s="138" t="s">
        <v>26702</v>
      </c>
      <c r="AJ972" s="128" t="s">
        <v>26913</v>
      </c>
      <c r="AK972" s="474">
        <v>0.05707175925925926</v>
      </c>
      <c r="AL972" s="134" t="s">
        <v>26914</v>
      </c>
      <c r="AM972" s="128" t="s">
        <v>26915</v>
      </c>
      <c r="AN972" s="134" t="s">
        <v>26916</v>
      </c>
      <c r="AO972" s="134" t="s">
        <v>26917</v>
      </c>
      <c r="AP972" s="416">
        <v>2.1618055555555555</v>
      </c>
      <c r="AQ972" s="416">
        <v>2.066666666666667</v>
      </c>
      <c r="AR972" s="128" t="s">
        <v>26918</v>
      </c>
      <c r="AS972" s="379">
        <v>2.234722222222222</v>
      </c>
      <c r="AT972" s="134" t="s">
        <v>26919</v>
      </c>
      <c r="AU972" s="505">
        <v>0.047060185185185184</v>
      </c>
      <c r="AV972" s="128" t="s">
        <v>26920</v>
      </c>
      <c r="AW972" s="474">
        <v>0.04247685185185185</v>
      </c>
      <c r="AX972" s="379">
        <v>2.151388888888889</v>
      </c>
      <c r="AY972" s="416">
        <v>1.5069444444444444</v>
      </c>
      <c r="BA972" s="128" t="s">
        <v>12144</v>
      </c>
      <c r="BB972" s="134" t="s">
        <v>3926</v>
      </c>
      <c r="BC972" s="141" t="s">
        <v>26921</v>
      </c>
      <c r="BD972" s="128" t="s">
        <v>8104</v>
      </c>
      <c r="BE972" s="416">
        <v>2.18125</v>
      </c>
      <c r="BF972" s="141"/>
      <c r="BG972" s="141"/>
      <c r="BH972" s="141"/>
    </row>
    <row r="973">
      <c r="A973" s="122">
        <f t="shared" si="3"/>
        <v>0</v>
      </c>
      <c r="B973" s="122">
        <f t="shared" si="4"/>
        <v>0</v>
      </c>
      <c r="C973" s="122">
        <f t="shared" si="5"/>
        <v>0</v>
      </c>
      <c r="D973" s="122">
        <f t="shared" si="6"/>
        <v>0</v>
      </c>
      <c r="E973" s="122">
        <f t="shared" si="2"/>
        <v>372</v>
      </c>
      <c r="H973" s="135" t="s">
        <v>26922</v>
      </c>
      <c r="I973" s="135" t="s">
        <v>26923</v>
      </c>
      <c r="J973" s="135" t="s">
        <v>15803</v>
      </c>
      <c r="L973" s="175"/>
      <c r="M973" s="175" t="s">
        <v>26924</v>
      </c>
      <c r="N973" s="160"/>
      <c r="O973" s="160"/>
      <c r="P973" s="391">
        <v>2.214583333333333</v>
      </c>
      <c r="Q973" s="391">
        <v>2.1590277777777778</v>
      </c>
      <c r="R973" s="391">
        <v>2.2645833333333334</v>
      </c>
      <c r="S973" s="503">
        <v>0.04685185185185185</v>
      </c>
      <c r="T973" s="503">
        <v>0.04496527777777778</v>
      </c>
      <c r="U973" s="503">
        <v>0.04528935185185185</v>
      </c>
      <c r="V973" s="503">
        <v>0.04528935185185185</v>
      </c>
      <c r="W973" s="391">
        <v>1.8520833333333333</v>
      </c>
      <c r="X973" s="503">
        <v>0.04717592592592593</v>
      </c>
      <c r="Y973" s="503">
        <v>0.046655092592592595</v>
      </c>
      <c r="Z973" s="391">
        <v>2.0034722222222223</v>
      </c>
      <c r="AA973" s="128" t="s">
        <v>26925</v>
      </c>
      <c r="AB973" s="474">
        <v>0.04638888888888889</v>
      </c>
      <c r="AC973" s="416">
        <v>2.484722222222222</v>
      </c>
      <c r="AD973" s="147" t="s">
        <v>26926</v>
      </c>
      <c r="AE973" s="134" t="s">
        <v>26927</v>
      </c>
      <c r="AF973" s="134" t="s">
        <v>26928</v>
      </c>
      <c r="AG973" s="379">
        <v>2.4631944444444445</v>
      </c>
      <c r="AH973" s="505">
        <v>0.04630787037037037</v>
      </c>
      <c r="AI973" s="503">
        <v>0.045787037037037036</v>
      </c>
      <c r="AJ973" s="393">
        <v>2.1868055555555554</v>
      </c>
      <c r="AK973" s="134" t="s">
        <v>26929</v>
      </c>
      <c r="AL973" s="379">
        <v>2.3777777777777778</v>
      </c>
      <c r="AM973" s="140">
        <v>0.9090277777777778</v>
      </c>
      <c r="AN973" s="379">
        <v>1.6333333333333333</v>
      </c>
      <c r="AO973" s="379">
        <v>2.373611111111111</v>
      </c>
      <c r="AP973" s="128" t="s">
        <v>26930</v>
      </c>
      <c r="AQ973" s="128" t="s">
        <v>26931</v>
      </c>
      <c r="AR973" s="505">
        <v>0.044189814814814814</v>
      </c>
      <c r="AS973" s="134" t="s">
        <v>26932</v>
      </c>
      <c r="AT973" s="474">
        <v>0.0431712962962963</v>
      </c>
      <c r="AU973" s="128" t="s">
        <v>26933</v>
      </c>
      <c r="AV973" s="393">
        <v>2.213888888888889</v>
      </c>
      <c r="AW973" s="134" t="s">
        <v>26934</v>
      </c>
      <c r="AX973" s="134" t="s">
        <v>26935</v>
      </c>
      <c r="AY973" s="128" t="s">
        <v>26936</v>
      </c>
      <c r="BA973" s="416">
        <v>1.9333333333333333</v>
      </c>
      <c r="BB973" s="379">
        <v>1.9659722222222222</v>
      </c>
      <c r="BC973" s="422">
        <v>2.0131944444444443</v>
      </c>
      <c r="BD973" s="140">
        <v>0.6277777777777778</v>
      </c>
      <c r="BE973" s="128" t="s">
        <v>26937</v>
      </c>
      <c r="BF973" s="422"/>
      <c r="BG973" s="422"/>
      <c r="BH973" s="422"/>
    </row>
    <row r="974">
      <c r="A974" s="122">
        <f t="shared" si="3"/>
        <v>0</v>
      </c>
      <c r="B974" s="122">
        <f t="shared" si="4"/>
        <v>0</v>
      </c>
      <c r="C974" s="122">
        <f t="shared" si="5"/>
        <v>0</v>
      </c>
      <c r="D974" s="122">
        <f t="shared" si="6"/>
        <v>0</v>
      </c>
      <c r="E974" s="122">
        <f t="shared" si="2"/>
        <v>499</v>
      </c>
      <c r="H974" s="135">
        <v>324.0</v>
      </c>
      <c r="I974" s="135">
        <v>324.0</v>
      </c>
      <c r="J974" s="135">
        <v>324.0</v>
      </c>
      <c r="L974" s="175"/>
      <c r="M974" s="175" t="s">
        <v>615</v>
      </c>
      <c r="N974" s="160"/>
      <c r="O974" s="160"/>
      <c r="P974" s="138" t="s">
        <v>8971</v>
      </c>
      <c r="Q974" s="138" t="s">
        <v>26938</v>
      </c>
      <c r="R974" s="138" t="s">
        <v>26939</v>
      </c>
      <c r="S974" s="138" t="s">
        <v>26940</v>
      </c>
      <c r="T974" s="138" t="s">
        <v>26941</v>
      </c>
      <c r="U974" s="138" t="s">
        <v>26942</v>
      </c>
      <c r="V974" s="138" t="s">
        <v>26942</v>
      </c>
      <c r="W974" s="138" t="s">
        <v>26943</v>
      </c>
      <c r="X974" s="138" t="s">
        <v>26944</v>
      </c>
      <c r="Y974" s="138" t="s">
        <v>26945</v>
      </c>
      <c r="Z974" s="138" t="s">
        <v>26946</v>
      </c>
      <c r="AA974" s="504">
        <v>0.04631944444444445</v>
      </c>
      <c r="AB974" s="134" t="s">
        <v>26947</v>
      </c>
      <c r="AC974" s="128" t="s">
        <v>26948</v>
      </c>
      <c r="AD974" s="507">
        <v>0.044398148148148145</v>
      </c>
      <c r="AE974" s="474">
        <v>0.048125</v>
      </c>
      <c r="AF974" s="474">
        <v>0.04303240740740741</v>
      </c>
      <c r="AG974" s="134" t="s">
        <v>26949</v>
      </c>
      <c r="AH974" s="128" t="s">
        <v>26950</v>
      </c>
      <c r="AI974" s="138" t="s">
        <v>26745</v>
      </c>
      <c r="AJ974" s="128" t="s">
        <v>26951</v>
      </c>
      <c r="AK974" s="474">
        <v>0.057152777777777775</v>
      </c>
      <c r="AL974" s="134" t="s">
        <v>26952</v>
      </c>
      <c r="AM974" s="128" t="s">
        <v>26953</v>
      </c>
      <c r="AN974" s="134" t="s">
        <v>26954</v>
      </c>
      <c r="AO974" s="134" t="s">
        <v>26955</v>
      </c>
      <c r="AP974" s="416">
        <v>2.1645833333333333</v>
      </c>
      <c r="AQ974" s="416">
        <v>2.0708333333333333</v>
      </c>
      <c r="AR974" s="128" t="s">
        <v>26956</v>
      </c>
      <c r="AS974" s="379">
        <v>2.2381944444444444</v>
      </c>
      <c r="AT974" s="134" t="s">
        <v>26957</v>
      </c>
      <c r="AU974" s="505">
        <v>0.047141203703703706</v>
      </c>
      <c r="AV974" s="128" t="s">
        <v>26958</v>
      </c>
      <c r="AW974" s="474">
        <v>0.042569444444444444</v>
      </c>
      <c r="AX974" s="379">
        <v>2.1527777777777777</v>
      </c>
      <c r="AY974" s="416">
        <v>1.5194444444444444</v>
      </c>
      <c r="BA974" s="128" t="s">
        <v>26959</v>
      </c>
      <c r="BB974" s="134" t="s">
        <v>26960</v>
      </c>
      <c r="BC974" s="141" t="s">
        <v>26961</v>
      </c>
      <c r="BD974" s="128" t="s">
        <v>8162</v>
      </c>
      <c r="BE974" s="416">
        <v>2.1840277777777777</v>
      </c>
      <c r="BF974" s="141"/>
      <c r="BG974" s="141"/>
      <c r="BH974" s="141"/>
    </row>
    <row r="975">
      <c r="A975" s="122">
        <f t="shared" si="3"/>
        <v>0</v>
      </c>
      <c r="B975" s="122">
        <f t="shared" si="4"/>
        <v>0</v>
      </c>
      <c r="C975" s="122">
        <f t="shared" si="5"/>
        <v>0</v>
      </c>
      <c r="D975" s="122">
        <f t="shared" si="6"/>
        <v>0</v>
      </c>
      <c r="E975" s="122">
        <f t="shared" si="2"/>
        <v>244</v>
      </c>
      <c r="H975" s="135" t="s">
        <v>26962</v>
      </c>
      <c r="I975" s="135" t="s">
        <v>26963</v>
      </c>
      <c r="J975" s="135" t="s">
        <v>26964</v>
      </c>
      <c r="L975" s="175"/>
      <c r="M975" s="175" t="s">
        <v>26965</v>
      </c>
      <c r="N975" s="160"/>
      <c r="O975" s="160"/>
      <c r="P975" s="391">
        <v>2.2194444444444446</v>
      </c>
      <c r="Q975" s="391">
        <v>2.1625</v>
      </c>
      <c r="R975" s="391">
        <v>2.2666666666666666</v>
      </c>
      <c r="S975" s="503">
        <v>0.04689814814814815</v>
      </c>
      <c r="T975" s="503">
        <v>0.04501157407407407</v>
      </c>
      <c r="U975" s="503">
        <v>0.04532407407407407</v>
      </c>
      <c r="V975" s="503">
        <v>0.04532407407407407</v>
      </c>
      <c r="W975" s="391">
        <v>1.8597222222222223</v>
      </c>
      <c r="X975" s="503">
        <v>0.04730324074074074</v>
      </c>
      <c r="Y975" s="503">
        <v>0.046863425925925926</v>
      </c>
      <c r="Z975" s="391">
        <v>2.0125</v>
      </c>
      <c r="AA975" s="128" t="s">
        <v>26966</v>
      </c>
      <c r="AB975" s="474">
        <v>0.046435185185185184</v>
      </c>
      <c r="AC975" s="416">
        <v>2.4895833333333335</v>
      </c>
      <c r="AD975" s="147" t="s">
        <v>26967</v>
      </c>
      <c r="AE975" s="134" t="s">
        <v>26968</v>
      </c>
      <c r="AF975" s="134" t="s">
        <v>26969</v>
      </c>
      <c r="AG975" s="379">
        <v>2.4715277777777778</v>
      </c>
      <c r="AH975" s="505">
        <v>0.04630787037037037</v>
      </c>
      <c r="AI975" s="503">
        <v>0.04590277777777778</v>
      </c>
      <c r="AJ975" s="393">
        <v>2.1944444444444446</v>
      </c>
      <c r="AK975" s="134" t="s">
        <v>26970</v>
      </c>
      <c r="AL975" s="379">
        <v>2.3833333333333333</v>
      </c>
      <c r="AM975" s="140">
        <v>0.9125</v>
      </c>
      <c r="AN975" s="379">
        <v>1.6402777777777777</v>
      </c>
      <c r="AO975" s="379">
        <v>2.3784722222222223</v>
      </c>
      <c r="AP975" s="128" t="s">
        <v>26971</v>
      </c>
      <c r="AQ975" s="128" t="s">
        <v>26972</v>
      </c>
      <c r="AR975" s="505">
        <v>0.044398148148148145</v>
      </c>
      <c r="AS975" s="134" t="s">
        <v>26973</v>
      </c>
      <c r="AT975" s="474">
        <v>0.04325231481481481</v>
      </c>
      <c r="AU975" s="128" t="s">
        <v>26974</v>
      </c>
      <c r="AV975" s="393">
        <v>2.2194444444444446</v>
      </c>
      <c r="AW975" s="134" t="s">
        <v>724</v>
      </c>
      <c r="AX975" s="134" t="s">
        <v>26975</v>
      </c>
      <c r="AY975" s="128" t="s">
        <v>26976</v>
      </c>
      <c r="BA975" s="416">
        <v>1.9347222222222222</v>
      </c>
      <c r="BB975" s="379">
        <v>1.9673611111111111</v>
      </c>
      <c r="BC975" s="422">
        <v>2.0194444444444444</v>
      </c>
      <c r="BD975" s="140">
        <v>0.6305555555555555</v>
      </c>
      <c r="BE975" s="128" t="s">
        <v>3413</v>
      </c>
      <c r="BF975" s="422"/>
      <c r="BG975" s="422"/>
      <c r="BH975" s="422"/>
    </row>
    <row r="976">
      <c r="A976" s="122">
        <f t="shared" si="3"/>
        <v>0</v>
      </c>
      <c r="B976" s="122">
        <f t="shared" si="4"/>
        <v>0</v>
      </c>
      <c r="C976" s="122">
        <f t="shared" si="5"/>
        <v>0</v>
      </c>
      <c r="D976" s="122">
        <f t="shared" si="6"/>
        <v>0</v>
      </c>
      <c r="E976" s="122">
        <f t="shared" si="2"/>
        <v>523</v>
      </c>
      <c r="H976" s="135" t="s">
        <v>26977</v>
      </c>
      <c r="I976" s="135" t="s">
        <v>1880</v>
      </c>
      <c r="J976" s="135" t="s">
        <v>26978</v>
      </c>
      <c r="L976" s="175"/>
      <c r="M976" s="175" t="s">
        <v>661</v>
      </c>
      <c r="N976" s="160"/>
      <c r="O976" s="160"/>
      <c r="P976" s="138" t="s">
        <v>26979</v>
      </c>
      <c r="Q976" s="138" t="s">
        <v>1055</v>
      </c>
      <c r="R976" s="138" t="s">
        <v>2015</v>
      </c>
      <c r="S976" s="138" t="s">
        <v>26980</v>
      </c>
      <c r="T976" s="138" t="s">
        <v>26981</v>
      </c>
      <c r="U976" s="138" t="s">
        <v>26982</v>
      </c>
      <c r="V976" s="138" t="s">
        <v>26982</v>
      </c>
      <c r="W976" s="138" t="s">
        <v>26983</v>
      </c>
      <c r="X976" s="138" t="s">
        <v>26984</v>
      </c>
      <c r="Y976" s="138" t="s">
        <v>26985</v>
      </c>
      <c r="Z976" s="138" t="s">
        <v>26986</v>
      </c>
      <c r="AA976" s="504">
        <v>0.04638888888888889</v>
      </c>
      <c r="AB976" s="134" t="s">
        <v>26987</v>
      </c>
      <c r="AC976" s="128" t="s">
        <v>26988</v>
      </c>
      <c r="AD976" s="507">
        <v>0.04447916666666667</v>
      </c>
      <c r="AE976" s="474">
        <v>0.04819444444444444</v>
      </c>
      <c r="AF976" s="474">
        <v>0.04310185185185185</v>
      </c>
      <c r="AG976" s="134" t="s">
        <v>26989</v>
      </c>
      <c r="AH976" s="128" t="s">
        <v>26990</v>
      </c>
      <c r="AI976" s="138" t="s">
        <v>26786</v>
      </c>
      <c r="AJ976" s="128" t="s">
        <v>26991</v>
      </c>
      <c r="AK976" s="474">
        <v>0.05724537037037037</v>
      </c>
      <c r="AL976" s="134" t="s">
        <v>26992</v>
      </c>
      <c r="AM976" s="128" t="s">
        <v>26993</v>
      </c>
      <c r="AN976" s="134" t="s">
        <v>26994</v>
      </c>
      <c r="AO976" s="134" t="s">
        <v>26995</v>
      </c>
      <c r="AP976" s="416">
        <v>2.1694444444444443</v>
      </c>
      <c r="AQ976" s="416">
        <v>2.0791666666666666</v>
      </c>
      <c r="AR976" s="128" t="s">
        <v>26996</v>
      </c>
      <c r="AS976" s="379">
        <v>2.2395833333333335</v>
      </c>
      <c r="AT976" s="134" t="s">
        <v>26997</v>
      </c>
      <c r="AU976" s="505">
        <v>0.047199074074074074</v>
      </c>
      <c r="AV976" s="128" t="s">
        <v>26998</v>
      </c>
      <c r="AW976" s="474">
        <v>0.042777777777777776</v>
      </c>
      <c r="AX976" s="379">
        <v>2.1666666666666665</v>
      </c>
      <c r="AY976" s="416">
        <v>1.5222222222222221</v>
      </c>
      <c r="BA976" s="128" t="s">
        <v>26999</v>
      </c>
      <c r="BB976" s="134" t="s">
        <v>27000</v>
      </c>
      <c r="BC976" s="141" t="s">
        <v>27001</v>
      </c>
      <c r="BD976" s="128" t="s">
        <v>8227</v>
      </c>
      <c r="BE976" s="416">
        <v>2.192361111111111</v>
      </c>
      <c r="BF976" s="141"/>
      <c r="BG976" s="141"/>
      <c r="BH976" s="141"/>
    </row>
    <row r="977">
      <c r="A977" s="122">
        <f t="shared" si="3"/>
        <v>0</v>
      </c>
      <c r="B977" s="122">
        <f t="shared" si="4"/>
        <v>0</v>
      </c>
      <c r="C977" s="122">
        <f t="shared" si="5"/>
        <v>0</v>
      </c>
      <c r="D977" s="122">
        <f t="shared" si="6"/>
        <v>0</v>
      </c>
      <c r="E977" s="122">
        <f t="shared" si="2"/>
        <v>287</v>
      </c>
      <c r="H977" s="135">
        <v>325.0</v>
      </c>
      <c r="I977" s="135">
        <v>325.0</v>
      </c>
      <c r="J977" s="135">
        <v>325.0</v>
      </c>
      <c r="L977" s="175"/>
      <c r="M977" s="175" t="s">
        <v>27002</v>
      </c>
      <c r="N977" s="160"/>
      <c r="O977" s="160"/>
      <c r="P977" s="391">
        <v>2.220833333333333</v>
      </c>
      <c r="Q977" s="391">
        <v>2.16875</v>
      </c>
      <c r="R977" s="391">
        <v>2.2715277777777776</v>
      </c>
      <c r="S977" s="503">
        <v>0.047002314814814816</v>
      </c>
      <c r="T977" s="503">
        <v>0.0450462962962963</v>
      </c>
      <c r="U977" s="503">
        <v>0.04545138888888889</v>
      </c>
      <c r="V977" s="503">
        <v>0.04545138888888889</v>
      </c>
      <c r="W977" s="391">
        <v>1.86875</v>
      </c>
      <c r="X977" s="503">
        <v>0.04734953703703704</v>
      </c>
      <c r="Y977" s="503">
        <v>0.04694444444444444</v>
      </c>
      <c r="Z977" s="391">
        <v>2.0131944444444443</v>
      </c>
      <c r="AA977" s="128" t="s">
        <v>27003</v>
      </c>
      <c r="AB977" s="474">
        <v>0.04652777777777778</v>
      </c>
      <c r="AC977" s="416">
        <v>2.4923611111111112</v>
      </c>
      <c r="AD977" s="147" t="s">
        <v>27004</v>
      </c>
      <c r="AE977" s="134" t="s">
        <v>27005</v>
      </c>
      <c r="AF977" s="134" t="s">
        <v>27006</v>
      </c>
      <c r="AG977" s="379">
        <v>2.475</v>
      </c>
      <c r="AH977" s="505">
        <v>0.046377314814814816</v>
      </c>
      <c r="AI977" s="503">
        <v>0.046157407407407404</v>
      </c>
      <c r="AJ977" s="393">
        <v>2.2041666666666666</v>
      </c>
      <c r="AK977" s="134" t="s">
        <v>27007</v>
      </c>
      <c r="AL977" s="379">
        <v>2.3868055555555556</v>
      </c>
      <c r="AM977" s="140">
        <v>0.9173611111111111</v>
      </c>
      <c r="AN977" s="379">
        <v>1.6493055555555556</v>
      </c>
      <c r="AO977" s="379">
        <v>2.3826388888888888</v>
      </c>
      <c r="AP977" s="128" t="s">
        <v>27008</v>
      </c>
      <c r="AQ977" s="128" t="s">
        <v>27009</v>
      </c>
      <c r="AR977" s="505">
        <v>0.04449074074074074</v>
      </c>
      <c r="AS977" s="134" t="s">
        <v>27010</v>
      </c>
      <c r="AT977" s="474">
        <v>0.043287037037037034</v>
      </c>
      <c r="AU977" s="128" t="s">
        <v>27011</v>
      </c>
      <c r="AV977" s="393">
        <v>2.2215277777777778</v>
      </c>
      <c r="AW977" s="134" t="s">
        <v>27012</v>
      </c>
      <c r="AX977" s="134" t="s">
        <v>27013</v>
      </c>
      <c r="AY977" s="128" t="s">
        <v>27014</v>
      </c>
      <c r="BA977" s="416">
        <v>1.9361111111111111</v>
      </c>
      <c r="BB977" s="379">
        <v>1.9701388888888889</v>
      </c>
      <c r="BC977" s="422">
        <v>2.0236111111111112</v>
      </c>
      <c r="BD977" s="140">
        <v>0.6333333333333333</v>
      </c>
      <c r="BE977" s="128" t="s">
        <v>27015</v>
      </c>
      <c r="BF977" s="422"/>
      <c r="BG977" s="422"/>
      <c r="BH977" s="422"/>
    </row>
    <row r="978">
      <c r="A978" s="122">
        <f t="shared" si="3"/>
        <v>0</v>
      </c>
      <c r="B978" s="122">
        <f t="shared" si="4"/>
        <v>0</v>
      </c>
      <c r="C978" s="122">
        <f t="shared" si="5"/>
        <v>0</v>
      </c>
      <c r="D978" s="122">
        <f t="shared" si="6"/>
        <v>0</v>
      </c>
      <c r="E978" s="122">
        <f t="shared" si="2"/>
        <v>554</v>
      </c>
      <c r="H978" s="135" t="s">
        <v>27016</v>
      </c>
      <c r="I978" s="135" t="s">
        <v>27017</v>
      </c>
      <c r="J978" s="135" t="s">
        <v>27018</v>
      </c>
      <c r="L978" s="175"/>
      <c r="M978" s="175" t="s">
        <v>615</v>
      </c>
      <c r="N978" s="160"/>
      <c r="O978" s="160"/>
      <c r="P978" s="138" t="s">
        <v>27019</v>
      </c>
      <c r="Q978" s="138" t="s">
        <v>27020</v>
      </c>
      <c r="R978" s="138" t="s">
        <v>27021</v>
      </c>
      <c r="S978" s="138" t="s">
        <v>27022</v>
      </c>
      <c r="T978" s="138" t="s">
        <v>27023</v>
      </c>
      <c r="U978" s="138" t="s">
        <v>27024</v>
      </c>
      <c r="V978" s="138" t="s">
        <v>27024</v>
      </c>
      <c r="W978" s="138" t="s">
        <v>27025</v>
      </c>
      <c r="X978" s="138" t="s">
        <v>27026</v>
      </c>
      <c r="Y978" s="138" t="s">
        <v>27027</v>
      </c>
      <c r="Z978" s="138" t="s">
        <v>27028</v>
      </c>
      <c r="AA978" s="504">
        <v>0.04645833333333333</v>
      </c>
      <c r="AB978" s="134" t="s">
        <v>27029</v>
      </c>
      <c r="AC978" s="128" t="s">
        <v>27030</v>
      </c>
      <c r="AD978" s="507">
        <v>0.044537037037037035</v>
      </c>
      <c r="AE978" s="474">
        <v>0.048240740740740744</v>
      </c>
      <c r="AF978" s="474">
        <v>0.04314814814814815</v>
      </c>
      <c r="AG978" s="134" t="s">
        <v>27031</v>
      </c>
      <c r="AH978" s="128" t="s">
        <v>27032</v>
      </c>
      <c r="AI978" s="138" t="s">
        <v>26827</v>
      </c>
      <c r="AJ978" s="128" t="s">
        <v>27033</v>
      </c>
      <c r="AK978" s="474">
        <v>0.057372685185185186</v>
      </c>
      <c r="AL978" s="134" t="s">
        <v>27034</v>
      </c>
      <c r="AM978" s="128" t="s">
        <v>27035</v>
      </c>
      <c r="AN978" s="134" t="s">
        <v>27036</v>
      </c>
      <c r="AO978" s="134" t="s">
        <v>27037</v>
      </c>
      <c r="AP978" s="416">
        <v>2.1743055555555557</v>
      </c>
      <c r="AQ978" s="416">
        <v>2.0868055555555554</v>
      </c>
      <c r="AR978" s="128" t="s">
        <v>27038</v>
      </c>
      <c r="AS978" s="379">
        <v>2.252083333333333</v>
      </c>
      <c r="AT978" s="134" t="s">
        <v>27039</v>
      </c>
      <c r="AU978" s="505">
        <v>0.047280092592592596</v>
      </c>
      <c r="AV978" s="128" t="s">
        <v>27040</v>
      </c>
      <c r="AW978" s="474">
        <v>0.04280092592592592</v>
      </c>
      <c r="AX978" s="379">
        <v>2.1694444444444443</v>
      </c>
      <c r="AY978" s="416">
        <v>1.5243055555555556</v>
      </c>
      <c r="BA978" s="128" t="s">
        <v>27041</v>
      </c>
      <c r="BB978" s="134" t="s">
        <v>27042</v>
      </c>
      <c r="BC978" s="141" t="s">
        <v>27043</v>
      </c>
      <c r="BD978" s="128" t="s">
        <v>8285</v>
      </c>
      <c r="BE978" s="416">
        <v>2.19375</v>
      </c>
      <c r="BF978" s="141"/>
      <c r="BG978" s="141"/>
      <c r="BH978" s="141"/>
    </row>
    <row r="979">
      <c r="A979" s="122">
        <f t="shared" si="3"/>
        <v>0</v>
      </c>
      <c r="B979" s="122">
        <f t="shared" si="4"/>
        <v>0</v>
      </c>
      <c r="C979" s="122">
        <f t="shared" si="5"/>
        <v>0</v>
      </c>
      <c r="D979" s="122">
        <f t="shared" si="6"/>
        <v>0</v>
      </c>
      <c r="E979" s="122">
        <f t="shared" si="2"/>
        <v>298</v>
      </c>
      <c r="H979" s="135" t="s">
        <v>27044</v>
      </c>
      <c r="I979" s="135" t="s">
        <v>27045</v>
      </c>
      <c r="J979" s="135" t="s">
        <v>27046</v>
      </c>
      <c r="L979" s="175"/>
      <c r="M979" s="175" t="s">
        <v>27047</v>
      </c>
      <c r="N979" s="160"/>
      <c r="O979" s="160"/>
      <c r="P979" s="391">
        <v>2.2263888888888888</v>
      </c>
      <c r="Q979" s="391">
        <v>2.172222222222222</v>
      </c>
      <c r="R979" s="391">
        <v>2.2736111111111112</v>
      </c>
      <c r="S979" s="503">
        <v>0.04710648148148148</v>
      </c>
      <c r="T979" s="503">
        <v>0.045127314814814815</v>
      </c>
      <c r="U979" s="503">
        <v>0.045578703703703705</v>
      </c>
      <c r="V979" s="503">
        <v>0.045578703703703705</v>
      </c>
      <c r="W979" s="391">
        <v>1.8763888888888889</v>
      </c>
      <c r="X979" s="503">
        <v>0.04744212962962963</v>
      </c>
      <c r="Y979" s="503">
        <v>0.04715277777777778</v>
      </c>
      <c r="Z979" s="391">
        <v>2.0166666666666666</v>
      </c>
      <c r="AA979" s="128" t="s">
        <v>27048</v>
      </c>
      <c r="AB979" s="474">
        <v>0.04657407407407407</v>
      </c>
      <c r="AC979" s="416">
        <v>2.4993055555555554</v>
      </c>
      <c r="AD979" s="147" t="s">
        <v>27049</v>
      </c>
      <c r="AE979" s="134" t="s">
        <v>27050</v>
      </c>
      <c r="AF979" s="134" t="s">
        <v>27051</v>
      </c>
      <c r="AG979" s="379">
        <v>2.4833333333333334</v>
      </c>
      <c r="AH979" s="505">
        <v>0.04645833333333333</v>
      </c>
      <c r="AI979" s="503">
        <v>0.046203703703703705</v>
      </c>
      <c r="AJ979" s="393">
        <v>2.2055555555555557</v>
      </c>
      <c r="AK979" s="134" t="s">
        <v>27052</v>
      </c>
      <c r="AL979" s="379">
        <v>2.3965277777777776</v>
      </c>
      <c r="AM979" s="140">
        <v>0.9277777777777778</v>
      </c>
      <c r="AN979" s="379">
        <v>1.6513888888888888</v>
      </c>
      <c r="AO979" s="379">
        <v>2.3881944444444443</v>
      </c>
      <c r="AP979" s="128" t="s">
        <v>27053</v>
      </c>
      <c r="AQ979" s="128" t="s">
        <v>27054</v>
      </c>
      <c r="AR979" s="505">
        <v>0.04454861111111111</v>
      </c>
      <c r="AS979" s="134" t="s">
        <v>27055</v>
      </c>
      <c r="AT979" s="474">
        <v>0.04335648148148148</v>
      </c>
      <c r="AU979" s="128" t="s">
        <v>27056</v>
      </c>
      <c r="AV979" s="393">
        <v>2.225</v>
      </c>
      <c r="AW979" s="134" t="s">
        <v>27057</v>
      </c>
      <c r="AX979" s="134" t="s">
        <v>27058</v>
      </c>
      <c r="AY979" s="128" t="s">
        <v>27059</v>
      </c>
      <c r="BA979" s="416">
        <v>1.9375</v>
      </c>
      <c r="BB979" s="379">
        <v>1.9729166666666667</v>
      </c>
      <c r="BC979" s="422">
        <v>2.025</v>
      </c>
      <c r="BD979" s="140">
        <v>0.6340277777777777</v>
      </c>
      <c r="BE979" s="128" t="s">
        <v>27060</v>
      </c>
      <c r="BF979" s="422"/>
      <c r="BG979" s="422"/>
      <c r="BH979" s="422"/>
    </row>
    <row r="980">
      <c r="A980" s="122">
        <f t="shared" si="3"/>
        <v>0</v>
      </c>
      <c r="B980" s="122">
        <f t="shared" si="4"/>
        <v>0</v>
      </c>
      <c r="C980" s="122">
        <f t="shared" si="5"/>
        <v>0</v>
      </c>
      <c r="D980" s="122">
        <f t="shared" si="6"/>
        <v>0</v>
      </c>
      <c r="E980" s="122">
        <f t="shared" si="2"/>
        <v>506</v>
      </c>
      <c r="H980" s="135">
        <v>326.0</v>
      </c>
      <c r="I980" s="135">
        <v>326.0</v>
      </c>
      <c r="J980" s="135">
        <v>326.0</v>
      </c>
      <c r="L980" s="175"/>
      <c r="M980" s="175" t="s">
        <v>661</v>
      </c>
      <c r="N980" s="160"/>
      <c r="O980" s="160"/>
      <c r="P980" s="138" t="s">
        <v>27061</v>
      </c>
      <c r="Q980" s="138" t="s">
        <v>27062</v>
      </c>
      <c r="R980" s="138" t="s">
        <v>27063</v>
      </c>
      <c r="S980" s="138" t="s">
        <v>27064</v>
      </c>
      <c r="T980" s="138" t="s">
        <v>27065</v>
      </c>
      <c r="U980" s="138" t="s">
        <v>27066</v>
      </c>
      <c r="V980" s="138" t="s">
        <v>27066</v>
      </c>
      <c r="W980" s="138" t="s">
        <v>27067</v>
      </c>
      <c r="X980" s="138" t="s">
        <v>27068</v>
      </c>
      <c r="Y980" s="138" t="s">
        <v>27069</v>
      </c>
      <c r="Z980" s="138" t="s">
        <v>27070</v>
      </c>
      <c r="AA980" s="504">
        <v>0.04657407407407407</v>
      </c>
      <c r="AB980" s="134" t="s">
        <v>27071</v>
      </c>
      <c r="AC980" s="128" t="s">
        <v>27072</v>
      </c>
      <c r="AD980" s="507">
        <v>0.044583333333333336</v>
      </c>
      <c r="AE980" s="474">
        <v>0.04829861111111111</v>
      </c>
      <c r="AF980" s="474">
        <v>0.043194444444444445</v>
      </c>
      <c r="AG980" s="134" t="s">
        <v>27073</v>
      </c>
      <c r="AH980" s="128" t="s">
        <v>27074</v>
      </c>
      <c r="AI980" s="138" t="s">
        <v>26872</v>
      </c>
      <c r="AJ980" s="128" t="s">
        <v>27075</v>
      </c>
      <c r="AK980" s="474">
        <v>0.057430555555555554</v>
      </c>
      <c r="AL980" s="134" t="s">
        <v>27076</v>
      </c>
      <c r="AM980" s="128" t="s">
        <v>27077</v>
      </c>
      <c r="AN980" s="134" t="s">
        <v>27078</v>
      </c>
      <c r="AO980" s="134" t="s">
        <v>27079</v>
      </c>
      <c r="AP980" s="416">
        <v>2.1770833333333335</v>
      </c>
      <c r="AQ980" s="416">
        <v>2.091666666666667</v>
      </c>
      <c r="AR980" s="128" t="s">
        <v>27080</v>
      </c>
      <c r="AS980" s="379">
        <v>2.265972222222222</v>
      </c>
      <c r="AT980" s="134" t="s">
        <v>27081</v>
      </c>
      <c r="AU980" s="505">
        <v>0.047314814814814816</v>
      </c>
      <c r="AV980" s="128" t="s">
        <v>27082</v>
      </c>
      <c r="AW980" s="474">
        <v>0.04290509259259259</v>
      </c>
      <c r="AX980" s="379">
        <v>2.175</v>
      </c>
      <c r="AY980" s="416">
        <v>1.5298611111111111</v>
      </c>
      <c r="BA980" s="128" t="s">
        <v>27083</v>
      </c>
      <c r="BB980" s="134" t="s">
        <v>27084</v>
      </c>
      <c r="BC980" s="141" t="s">
        <v>27085</v>
      </c>
      <c r="BD980" s="128" t="s">
        <v>8353</v>
      </c>
      <c r="BE980" s="416">
        <v>2.2041666666666666</v>
      </c>
      <c r="BF980" s="141"/>
      <c r="BG980" s="141"/>
      <c r="BH980" s="141"/>
    </row>
    <row r="981">
      <c r="A981" s="122">
        <f t="shared" si="3"/>
        <v>0</v>
      </c>
      <c r="B981" s="122">
        <f t="shared" si="4"/>
        <v>0</v>
      </c>
      <c r="C981" s="122">
        <f t="shared" si="5"/>
        <v>0</v>
      </c>
      <c r="D981" s="122">
        <f t="shared" si="6"/>
        <v>0</v>
      </c>
      <c r="E981" s="122">
        <f t="shared" si="2"/>
        <v>226</v>
      </c>
      <c r="H981" s="135" t="s">
        <v>27086</v>
      </c>
      <c r="I981" s="135" t="s">
        <v>27087</v>
      </c>
      <c r="J981" s="135" t="s">
        <v>27088</v>
      </c>
      <c r="L981" s="175"/>
      <c r="M981" s="175" t="s">
        <v>27089</v>
      </c>
      <c r="N981" s="160"/>
      <c r="O981" s="160"/>
      <c r="P981" s="391">
        <v>2.2319444444444443</v>
      </c>
      <c r="Q981" s="391">
        <v>2.1743055555555557</v>
      </c>
      <c r="R981" s="391">
        <v>2.276388888888889</v>
      </c>
      <c r="S981" s="503">
        <v>0.04724537037037037</v>
      </c>
      <c r="T981" s="503">
        <v>0.04521990740740741</v>
      </c>
      <c r="U981" s="503">
        <v>0.045787037037037036</v>
      </c>
      <c r="V981" s="503">
        <v>0.045787037037037036</v>
      </c>
      <c r="W981" s="391">
        <v>1.8798611111111112</v>
      </c>
      <c r="X981" s="503">
        <v>0.04752314814814815</v>
      </c>
      <c r="Y981" s="503">
        <v>0.04716435185185185</v>
      </c>
      <c r="Z981" s="391">
        <v>2.0208333333333335</v>
      </c>
      <c r="AA981" s="128" t="s">
        <v>27090</v>
      </c>
      <c r="AB981" s="474">
        <v>0.046689814814814816</v>
      </c>
      <c r="AC981" s="505">
        <v>0.04177083333333333</v>
      </c>
      <c r="AD981" s="147" t="s">
        <v>27091</v>
      </c>
      <c r="AE981" s="134" t="s">
        <v>27092</v>
      </c>
      <c r="AF981" s="134" t="s">
        <v>27093</v>
      </c>
      <c r="AG981" s="379">
        <v>2.49375</v>
      </c>
      <c r="AH981" s="505">
        <v>0.04649305555555556</v>
      </c>
      <c r="AI981" s="503">
        <v>0.04627314814814815</v>
      </c>
      <c r="AJ981" s="393">
        <v>2.2159722222222222</v>
      </c>
      <c r="AK981" s="134" t="s">
        <v>27094</v>
      </c>
      <c r="AL981" s="379">
        <v>2.4</v>
      </c>
      <c r="AM981" s="140">
        <v>0.93125</v>
      </c>
      <c r="AN981" s="379">
        <v>1.6597222222222223</v>
      </c>
      <c r="AO981" s="379">
        <v>2.3916666666666666</v>
      </c>
      <c r="AP981" s="128" t="s">
        <v>27095</v>
      </c>
      <c r="AQ981" s="128" t="s">
        <v>27096</v>
      </c>
      <c r="AR981" s="505">
        <v>0.04465277777777778</v>
      </c>
      <c r="AS981" s="134" t="s">
        <v>724</v>
      </c>
      <c r="AT981" s="474">
        <v>0.043402777777777776</v>
      </c>
      <c r="AU981" s="128" t="s">
        <v>27097</v>
      </c>
      <c r="AV981" s="393">
        <v>2.2333333333333334</v>
      </c>
      <c r="AW981" s="134" t="s">
        <v>27098</v>
      </c>
      <c r="AX981" s="134" t="s">
        <v>27099</v>
      </c>
      <c r="AY981" s="128" t="s">
        <v>27100</v>
      </c>
      <c r="BA981" s="416">
        <v>1.9430555555555555</v>
      </c>
      <c r="BB981" s="379">
        <v>1.9791666666666667</v>
      </c>
      <c r="BC981" s="422">
        <v>2.0277777777777777</v>
      </c>
      <c r="BD981" s="140">
        <v>0.6395833333333333</v>
      </c>
      <c r="BE981" s="128" t="s">
        <v>27101</v>
      </c>
      <c r="BF981" s="422"/>
      <c r="BG981" s="422"/>
      <c r="BH981" s="422"/>
    </row>
    <row r="982">
      <c r="A982" s="122">
        <f t="shared" si="3"/>
        <v>0</v>
      </c>
      <c r="B982" s="122">
        <f t="shared" si="4"/>
        <v>0</v>
      </c>
      <c r="C982" s="122">
        <f t="shared" si="5"/>
        <v>0</v>
      </c>
      <c r="D982" s="122">
        <f t="shared" si="6"/>
        <v>0</v>
      </c>
      <c r="E982" s="122">
        <f t="shared" si="2"/>
        <v>678</v>
      </c>
      <c r="H982" s="135" t="s">
        <v>27102</v>
      </c>
      <c r="I982" s="135" t="s">
        <v>27103</v>
      </c>
      <c r="J982" s="135" t="s">
        <v>27104</v>
      </c>
      <c r="L982" s="175"/>
      <c r="M982" s="175" t="s">
        <v>27105</v>
      </c>
      <c r="N982" s="160"/>
      <c r="O982" s="160"/>
      <c r="P982" s="138" t="s">
        <v>27106</v>
      </c>
      <c r="Q982" s="138" t="s">
        <v>27107</v>
      </c>
      <c r="R982" s="138" t="s">
        <v>27108</v>
      </c>
      <c r="S982" s="138" t="s">
        <v>27109</v>
      </c>
      <c r="T982" s="138" t="s">
        <v>27110</v>
      </c>
      <c r="U982" s="138" t="s">
        <v>27111</v>
      </c>
      <c r="V982" s="138" t="s">
        <v>27111</v>
      </c>
      <c r="W982" s="138" t="s">
        <v>27112</v>
      </c>
      <c r="X982" s="138" t="s">
        <v>27113</v>
      </c>
      <c r="Y982" s="138" t="s">
        <v>27114</v>
      </c>
      <c r="Z982" s="138" t="s">
        <v>27115</v>
      </c>
      <c r="AA982" s="504">
        <v>0.04663194444444444</v>
      </c>
      <c r="AB982" s="134" t="s">
        <v>27116</v>
      </c>
      <c r="AC982" s="128" t="s">
        <v>27117</v>
      </c>
      <c r="AD982" s="507">
        <v>0.044641203703703704</v>
      </c>
      <c r="AE982" s="474">
        <v>0.04835648148148148</v>
      </c>
      <c r="AF982" s="474">
        <v>0.04327546296296296</v>
      </c>
      <c r="AG982" s="134" t="s">
        <v>27118</v>
      </c>
      <c r="AH982" s="128" t="s">
        <v>27119</v>
      </c>
      <c r="AI982" s="138" t="s">
        <v>26912</v>
      </c>
      <c r="AJ982" s="128" t="s">
        <v>27120</v>
      </c>
      <c r="AK982" s="474">
        <v>0.0575462962962963</v>
      </c>
      <c r="AL982" s="134" t="s">
        <v>27121</v>
      </c>
      <c r="AM982" s="128" t="s">
        <v>27122</v>
      </c>
      <c r="AN982" s="134" t="s">
        <v>27123</v>
      </c>
      <c r="AO982" s="134" t="s">
        <v>27124</v>
      </c>
      <c r="AP982" s="416">
        <v>2.18125</v>
      </c>
      <c r="AQ982" s="416">
        <v>2.09375</v>
      </c>
      <c r="AR982" s="128" t="s">
        <v>27125</v>
      </c>
      <c r="AS982" s="379">
        <v>2.2680555555555557</v>
      </c>
      <c r="AT982" s="134" t="s">
        <v>27126</v>
      </c>
      <c r="AU982" s="505">
        <v>0.047372685185185184</v>
      </c>
      <c r="AV982" s="128" t="s">
        <v>27127</v>
      </c>
      <c r="AW982" s="474">
        <v>0.04310185185185185</v>
      </c>
      <c r="AX982" s="379">
        <v>2.185416666666667</v>
      </c>
      <c r="AY982" s="416">
        <v>1.5354166666666667</v>
      </c>
      <c r="BA982" s="128" t="s">
        <v>27128</v>
      </c>
      <c r="BB982" s="134" t="s">
        <v>27129</v>
      </c>
      <c r="BC982" s="141" t="s">
        <v>27130</v>
      </c>
      <c r="BD982" s="128" t="s">
        <v>8427</v>
      </c>
      <c r="BE982" s="416">
        <v>2.2069444444444444</v>
      </c>
      <c r="BF982" s="141"/>
      <c r="BG982" s="141"/>
      <c r="BH982" s="141"/>
    </row>
    <row r="983">
      <c r="A983" s="122">
        <f t="shared" si="3"/>
        <v>0</v>
      </c>
      <c r="B983" s="122">
        <f t="shared" si="4"/>
        <v>0</v>
      </c>
      <c r="C983" s="122">
        <f t="shared" si="5"/>
        <v>0</v>
      </c>
      <c r="D983" s="122">
        <f t="shared" si="6"/>
        <v>0</v>
      </c>
      <c r="E983" s="122">
        <f t="shared" si="2"/>
        <v>250</v>
      </c>
      <c r="H983" s="135">
        <v>327.0</v>
      </c>
      <c r="I983" s="135">
        <v>327.0</v>
      </c>
      <c r="J983" s="135">
        <v>327.0</v>
      </c>
      <c r="L983" s="175"/>
      <c r="M983" s="175" t="s">
        <v>661</v>
      </c>
      <c r="N983" s="160"/>
      <c r="O983" s="160"/>
      <c r="P983" s="391">
        <v>2.2354166666666666</v>
      </c>
      <c r="Q983" s="391">
        <v>2.1756944444444444</v>
      </c>
      <c r="R983" s="391">
        <v>2.279166666666667</v>
      </c>
      <c r="S983" s="503">
        <v>0.04734953703703704</v>
      </c>
      <c r="T983" s="503">
        <v>0.04524305555555556</v>
      </c>
      <c r="U983" s="503">
        <v>0.04601851851851852</v>
      </c>
      <c r="V983" s="503">
        <v>0.04601851851851852</v>
      </c>
      <c r="W983" s="391">
        <v>1.8847222222222222</v>
      </c>
      <c r="X983" s="503">
        <v>0.04763888888888889</v>
      </c>
      <c r="Y983" s="503">
        <v>0.047233796296296295</v>
      </c>
      <c r="Z983" s="391">
        <v>2.0284722222222222</v>
      </c>
      <c r="AA983" s="128" t="s">
        <v>27131</v>
      </c>
      <c r="AB983" s="474">
        <v>0.04677083333333333</v>
      </c>
      <c r="AC983" s="505">
        <v>0.041840277777777775</v>
      </c>
      <c r="AD983" s="147" t="s">
        <v>27132</v>
      </c>
      <c r="AE983" s="134" t="s">
        <v>27133</v>
      </c>
      <c r="AF983" s="134" t="s">
        <v>27134</v>
      </c>
      <c r="AG983" s="379">
        <v>2.4993055555555554</v>
      </c>
      <c r="AH983" s="505">
        <v>0.04653935185185185</v>
      </c>
      <c r="AI983" s="503">
        <v>0.04630787037037037</v>
      </c>
      <c r="AJ983" s="393">
        <v>2.220833333333333</v>
      </c>
      <c r="AK983" s="134" t="s">
        <v>27135</v>
      </c>
      <c r="AL983" s="379">
        <v>2.404166666666667</v>
      </c>
      <c r="AM983" s="140">
        <v>0.9354166666666667</v>
      </c>
      <c r="AN983" s="379">
        <v>1.6680555555555556</v>
      </c>
      <c r="AO983" s="379">
        <v>2.3944444444444444</v>
      </c>
      <c r="AP983" s="128" t="s">
        <v>27136</v>
      </c>
      <c r="AQ983" s="128" t="s">
        <v>27137</v>
      </c>
      <c r="AR983" s="505">
        <v>0.044814814814814814</v>
      </c>
      <c r="AS983" s="134" t="s">
        <v>27138</v>
      </c>
      <c r="AT983" s="474">
        <v>0.043472222222222225</v>
      </c>
      <c r="AU983" s="128" t="s">
        <v>27139</v>
      </c>
      <c r="AV983" s="393">
        <v>2.236111111111111</v>
      </c>
      <c r="AW983" s="134" t="s">
        <v>27140</v>
      </c>
      <c r="AX983" s="134" t="s">
        <v>27141</v>
      </c>
      <c r="AY983" s="128" t="s">
        <v>27142</v>
      </c>
      <c r="BA983" s="416">
        <v>1.9520833333333334</v>
      </c>
      <c r="BB983" s="379">
        <v>1.98125</v>
      </c>
      <c r="BC983" s="422">
        <v>2.0305555555555554</v>
      </c>
      <c r="BD983" s="140">
        <v>0.6430555555555556</v>
      </c>
      <c r="BE983" s="128" t="s">
        <v>27143</v>
      </c>
      <c r="BF983" s="422"/>
      <c r="BG983" s="422"/>
      <c r="BH983" s="422"/>
    </row>
    <row r="984">
      <c r="A984" s="122">
        <f t="shared" si="3"/>
        <v>0</v>
      </c>
      <c r="B984" s="122">
        <f t="shared" si="4"/>
        <v>0</v>
      </c>
      <c r="C984" s="122">
        <f t="shared" si="5"/>
        <v>0</v>
      </c>
      <c r="D984" s="122">
        <f t="shared" si="6"/>
        <v>0</v>
      </c>
      <c r="E984" s="122">
        <f t="shared" si="2"/>
        <v>592</v>
      </c>
      <c r="H984" s="135" t="s">
        <v>27144</v>
      </c>
      <c r="I984" s="135" t="s">
        <v>27145</v>
      </c>
      <c r="J984" s="135" t="s">
        <v>27146</v>
      </c>
      <c r="L984" s="175"/>
      <c r="M984" s="175" t="s">
        <v>27147</v>
      </c>
      <c r="N984" s="160"/>
      <c r="O984" s="160"/>
      <c r="P984" s="138" t="s">
        <v>27148</v>
      </c>
      <c r="Q984" s="138" t="s">
        <v>724</v>
      </c>
      <c r="R984" s="138" t="s">
        <v>27149</v>
      </c>
      <c r="S984" s="138" t="s">
        <v>27150</v>
      </c>
      <c r="T984" s="138" t="s">
        <v>27151</v>
      </c>
      <c r="U984" s="138" t="s">
        <v>27152</v>
      </c>
      <c r="V984" s="138" t="s">
        <v>27152</v>
      </c>
      <c r="W984" s="138" t="s">
        <v>27153</v>
      </c>
      <c r="X984" s="138" t="s">
        <v>27154</v>
      </c>
      <c r="Y984" s="138" t="s">
        <v>27155</v>
      </c>
      <c r="Z984" s="138" t="s">
        <v>27156</v>
      </c>
      <c r="AA984" s="504">
        <v>0.046689814814814816</v>
      </c>
      <c r="AB984" s="134" t="s">
        <v>27157</v>
      </c>
      <c r="AC984" s="128" t="s">
        <v>27158</v>
      </c>
      <c r="AD984" s="507">
        <v>0.04472222222222222</v>
      </c>
      <c r="AE984" s="474">
        <v>0.04859953703703704</v>
      </c>
      <c r="AF984" s="474">
        <v>0.043333333333333335</v>
      </c>
      <c r="AG984" s="134" t="s">
        <v>27159</v>
      </c>
      <c r="AH984" s="128" t="s">
        <v>27160</v>
      </c>
      <c r="AI984" s="138" t="s">
        <v>26950</v>
      </c>
      <c r="AJ984" s="128" t="s">
        <v>27161</v>
      </c>
      <c r="AK984" s="474">
        <v>0.057708333333333334</v>
      </c>
      <c r="AL984" s="134" t="s">
        <v>27162</v>
      </c>
      <c r="AM984" s="128" t="s">
        <v>27163</v>
      </c>
      <c r="AN984" s="134" t="s">
        <v>27164</v>
      </c>
      <c r="AO984" s="134" t="s">
        <v>27165</v>
      </c>
      <c r="AP984" s="416">
        <v>2.1840277777777777</v>
      </c>
      <c r="AQ984" s="416">
        <v>2.097916666666667</v>
      </c>
      <c r="AR984" s="128" t="s">
        <v>27166</v>
      </c>
      <c r="AS984" s="379">
        <v>2.270138888888889</v>
      </c>
      <c r="AT984" s="134" t="s">
        <v>27167</v>
      </c>
      <c r="AU984" s="505">
        <v>0.04741898148148148</v>
      </c>
      <c r="AV984" s="128" t="s">
        <v>27168</v>
      </c>
      <c r="AW984" s="474">
        <v>0.04321759259259259</v>
      </c>
      <c r="AX984" s="379">
        <v>2.1881944444444446</v>
      </c>
      <c r="AY984" s="416">
        <v>1.5416666666666667</v>
      </c>
      <c r="BA984" s="128" t="s">
        <v>27169</v>
      </c>
      <c r="BB984" s="134" t="s">
        <v>27170</v>
      </c>
      <c r="BC984" s="141" t="s">
        <v>27171</v>
      </c>
      <c r="BD984" s="128" t="s">
        <v>8482</v>
      </c>
      <c r="BE984" s="416">
        <v>2.2118055555555554</v>
      </c>
      <c r="BF984" s="141"/>
      <c r="BG984" s="141"/>
      <c r="BH984" s="141"/>
    </row>
    <row r="985">
      <c r="A985" s="122">
        <f t="shared" si="3"/>
        <v>0</v>
      </c>
      <c r="B985" s="122">
        <f t="shared" si="4"/>
        <v>0</v>
      </c>
      <c r="C985" s="122">
        <f t="shared" si="5"/>
        <v>0</v>
      </c>
      <c r="D985" s="122">
        <f t="shared" si="6"/>
        <v>0</v>
      </c>
      <c r="E985" s="122">
        <f t="shared" si="2"/>
        <v>228</v>
      </c>
      <c r="H985" s="135" t="s">
        <v>923</v>
      </c>
      <c r="I985" s="135" t="s">
        <v>27172</v>
      </c>
      <c r="J985" s="135" t="s">
        <v>27173</v>
      </c>
      <c r="L985" s="175"/>
      <c r="M985" s="175" t="s">
        <v>27174</v>
      </c>
      <c r="N985" s="160"/>
      <c r="O985" s="160"/>
      <c r="P985" s="391">
        <v>2.245138888888889</v>
      </c>
      <c r="Q985" s="391">
        <v>2.182638888888889</v>
      </c>
      <c r="R985" s="391">
        <v>2.2847222222222223</v>
      </c>
      <c r="S985" s="503">
        <v>0.04748842592592593</v>
      </c>
      <c r="T985" s="503">
        <v>0.04528935185185185</v>
      </c>
      <c r="U985" s="503">
        <v>0.04611111111111111</v>
      </c>
      <c r="V985" s="503">
        <v>0.04611111111111111</v>
      </c>
      <c r="W985" s="391">
        <v>1.8930555555555555</v>
      </c>
      <c r="X985" s="503">
        <v>0.04780092592592593</v>
      </c>
      <c r="Y985" s="503">
        <v>0.04729166666666667</v>
      </c>
      <c r="Z985" s="391">
        <v>2.0319444444444446</v>
      </c>
      <c r="AA985" s="128" t="s">
        <v>27175</v>
      </c>
      <c r="AB985" s="474">
        <v>0.04699074074074074</v>
      </c>
      <c r="AC985" s="505">
        <v>0.041944444444444444</v>
      </c>
      <c r="AD985" s="147" t="s">
        <v>27176</v>
      </c>
      <c r="AE985" s="134" t="s">
        <v>27177</v>
      </c>
      <c r="AF985" s="134" t="s">
        <v>27178</v>
      </c>
      <c r="AG985" s="474">
        <v>0.04177083333333333</v>
      </c>
      <c r="AH985" s="505">
        <v>0.046655092592592595</v>
      </c>
      <c r="AI985" s="503">
        <v>0.04630787037037037</v>
      </c>
      <c r="AJ985" s="393">
        <v>2.2263888888888888</v>
      </c>
      <c r="AK985" s="134" t="s">
        <v>27179</v>
      </c>
      <c r="AL985" s="379">
        <v>2.408333333333333</v>
      </c>
      <c r="AM985" s="140">
        <v>0.9416666666666667</v>
      </c>
      <c r="AN985" s="379">
        <v>1.675</v>
      </c>
      <c r="AO985" s="379">
        <v>2.3986111111111112</v>
      </c>
      <c r="AP985" s="128" t="s">
        <v>27180</v>
      </c>
      <c r="AQ985" s="128" t="s">
        <v>27181</v>
      </c>
      <c r="AR985" s="505">
        <v>0.04494212962962963</v>
      </c>
      <c r="AS985" s="134" t="s">
        <v>27182</v>
      </c>
      <c r="AT985" s="474">
        <v>0.04365740740740741</v>
      </c>
      <c r="AU985" s="128" t="s">
        <v>653</v>
      </c>
      <c r="AV985" s="393">
        <v>2.2430555555555554</v>
      </c>
      <c r="AW985" s="134" t="s">
        <v>27183</v>
      </c>
      <c r="AX985" s="134" t="s">
        <v>27184</v>
      </c>
      <c r="AY985" s="128" t="s">
        <v>27185</v>
      </c>
      <c r="BA985" s="416">
        <v>1.9590277777777778</v>
      </c>
      <c r="BB985" s="379">
        <v>1.9847222222222223</v>
      </c>
      <c r="BC985" s="422">
        <v>2.0409722222222224</v>
      </c>
      <c r="BD985" s="140">
        <v>0.6451388888888889</v>
      </c>
      <c r="BE985" s="128" t="s">
        <v>27186</v>
      </c>
      <c r="BF985" s="422"/>
      <c r="BG985" s="422"/>
      <c r="BH985" s="422"/>
    </row>
    <row r="986">
      <c r="A986" s="122">
        <f t="shared" si="3"/>
        <v>0</v>
      </c>
      <c r="B986" s="122">
        <f t="shared" si="4"/>
        <v>0</v>
      </c>
      <c r="C986" s="122">
        <f t="shared" si="5"/>
        <v>0</v>
      </c>
      <c r="D986" s="122">
        <f t="shared" si="6"/>
        <v>0</v>
      </c>
      <c r="E986" s="122">
        <f t="shared" si="2"/>
        <v>468</v>
      </c>
      <c r="H986" s="135">
        <v>328.0</v>
      </c>
      <c r="I986" s="135">
        <v>328.0</v>
      </c>
      <c r="J986" s="135">
        <v>328.0</v>
      </c>
      <c r="L986" s="175"/>
      <c r="M986" s="175" t="s">
        <v>615</v>
      </c>
      <c r="N986" s="160"/>
      <c r="O986" s="160"/>
      <c r="P986" s="138" t="s">
        <v>27187</v>
      </c>
      <c r="Q986" s="138" t="s">
        <v>27188</v>
      </c>
      <c r="R986" s="138" t="s">
        <v>4417</v>
      </c>
      <c r="S986" s="138" t="s">
        <v>27189</v>
      </c>
      <c r="T986" s="138" t="s">
        <v>27190</v>
      </c>
      <c r="U986" s="138" t="s">
        <v>27191</v>
      </c>
      <c r="V986" s="138" t="s">
        <v>27191</v>
      </c>
      <c r="W986" s="138" t="s">
        <v>27192</v>
      </c>
      <c r="X986" s="138" t="s">
        <v>27193</v>
      </c>
      <c r="Y986" s="138" t="s">
        <v>27194</v>
      </c>
      <c r="Z986" s="138" t="s">
        <v>27195</v>
      </c>
      <c r="AA986" s="504">
        <v>0.04673611111111111</v>
      </c>
      <c r="AB986" s="474">
        <v>0.04710648148148148</v>
      </c>
      <c r="AC986" s="128" t="s">
        <v>27196</v>
      </c>
      <c r="AD986" s="507">
        <v>0.04479166666666667</v>
      </c>
      <c r="AE986" s="474">
        <v>0.04864583333333333</v>
      </c>
      <c r="AF986" s="474">
        <v>0.04353009259259259</v>
      </c>
      <c r="AG986" s="134" t="s">
        <v>27197</v>
      </c>
      <c r="AH986" s="128" t="s">
        <v>27198</v>
      </c>
      <c r="AI986" s="138" t="s">
        <v>26990</v>
      </c>
      <c r="AJ986" s="128" t="s">
        <v>27199</v>
      </c>
      <c r="AK986" s="474">
        <v>0.0578587962962963</v>
      </c>
      <c r="AL986" s="134" t="s">
        <v>27200</v>
      </c>
      <c r="AM986" s="128" t="s">
        <v>27201</v>
      </c>
      <c r="AN986" s="134" t="s">
        <v>27202</v>
      </c>
      <c r="AO986" s="134" t="s">
        <v>27203</v>
      </c>
      <c r="AP986" s="416">
        <v>2.1868055555555554</v>
      </c>
      <c r="AQ986" s="416">
        <v>2.1055555555555556</v>
      </c>
      <c r="AR986" s="128" t="s">
        <v>27204</v>
      </c>
      <c r="AS986" s="379">
        <v>2.272222222222222</v>
      </c>
      <c r="AT986" s="134" t="s">
        <v>4226</v>
      </c>
      <c r="AU986" s="505">
        <v>0.04747685185185185</v>
      </c>
      <c r="AV986" s="128" t="s">
        <v>27205</v>
      </c>
      <c r="AW986" s="474">
        <v>0.04331018518518519</v>
      </c>
      <c r="AX986" s="379">
        <v>2.1979166666666665</v>
      </c>
      <c r="AY986" s="416">
        <v>1.54375</v>
      </c>
      <c r="BA986" s="128" t="s">
        <v>27206</v>
      </c>
      <c r="BB986" s="134" t="s">
        <v>27207</v>
      </c>
      <c r="BC986" s="141" t="s">
        <v>27208</v>
      </c>
      <c r="BD986" s="128" t="s">
        <v>8541</v>
      </c>
      <c r="BE986" s="416">
        <v>2.2131944444444445</v>
      </c>
      <c r="BF986" s="141"/>
      <c r="BG986" s="141"/>
      <c r="BH986" s="141"/>
    </row>
    <row r="987">
      <c r="A987" s="122">
        <f t="shared" si="3"/>
        <v>0</v>
      </c>
      <c r="B987" s="122">
        <f t="shared" si="4"/>
        <v>0</v>
      </c>
      <c r="C987" s="122">
        <f t="shared" si="5"/>
        <v>0</v>
      </c>
      <c r="D987" s="122">
        <f t="shared" si="6"/>
        <v>0</v>
      </c>
      <c r="E987" s="122">
        <f t="shared" si="2"/>
        <v>292</v>
      </c>
      <c r="H987" s="135" t="s">
        <v>27209</v>
      </c>
      <c r="I987" s="135" t="s">
        <v>27210</v>
      </c>
      <c r="J987" s="135" t="s">
        <v>27211</v>
      </c>
      <c r="L987" s="175"/>
      <c r="M987" s="175" t="s">
        <v>27212</v>
      </c>
      <c r="N987" s="160"/>
      <c r="O987" s="160"/>
      <c r="P987" s="391">
        <v>2.2465277777777777</v>
      </c>
      <c r="Q987" s="391">
        <v>2.1840277777777777</v>
      </c>
      <c r="R987" s="391">
        <v>2.2868055555555555</v>
      </c>
      <c r="S987" s="503">
        <v>0.047650462962962964</v>
      </c>
      <c r="T987" s="503">
        <v>0.045300925925925925</v>
      </c>
      <c r="U987" s="503">
        <v>0.046203703703703705</v>
      </c>
      <c r="V987" s="503">
        <v>0.046203703703703705</v>
      </c>
      <c r="W987" s="391">
        <v>1.90625</v>
      </c>
      <c r="X987" s="503">
        <v>0.04795138888888889</v>
      </c>
      <c r="Y987" s="503">
        <v>0.04732638888888889</v>
      </c>
      <c r="Z987" s="391">
        <v>2.0340277777777778</v>
      </c>
      <c r="AA987" s="128" t="s">
        <v>27213</v>
      </c>
      <c r="AB987" s="134" t="s">
        <v>27214</v>
      </c>
      <c r="AC987" s="505">
        <v>0.04204861111111111</v>
      </c>
      <c r="AD987" s="147" t="s">
        <v>27215</v>
      </c>
      <c r="AE987" s="134" t="s">
        <v>27216</v>
      </c>
      <c r="AF987" s="134" t="s">
        <v>27217</v>
      </c>
      <c r="AG987" s="474">
        <v>0.04189814814814815</v>
      </c>
      <c r="AH987" s="505">
        <v>0.04680555555555556</v>
      </c>
      <c r="AI987" s="503">
        <v>0.046377314814814816</v>
      </c>
      <c r="AJ987" s="393">
        <v>2.2284722222222224</v>
      </c>
      <c r="AK987" s="134" t="s">
        <v>27218</v>
      </c>
      <c r="AL987" s="379">
        <v>2.4138888888888888</v>
      </c>
      <c r="AM987" s="140">
        <v>0.94375</v>
      </c>
      <c r="AN987" s="379">
        <v>1.6805555555555556</v>
      </c>
      <c r="AO987" s="379">
        <v>2.404861111111111</v>
      </c>
      <c r="AP987" s="128" t="s">
        <v>27219</v>
      </c>
      <c r="AQ987" s="128" t="s">
        <v>14982</v>
      </c>
      <c r="AR987" s="505">
        <v>0.044988425925925925</v>
      </c>
      <c r="AS987" s="134" t="s">
        <v>27220</v>
      </c>
      <c r="AT987" s="474">
        <v>0.04376157407407407</v>
      </c>
      <c r="AU987" s="128" t="s">
        <v>27221</v>
      </c>
      <c r="AV987" s="393">
        <v>2.2472222222222222</v>
      </c>
      <c r="AW987" s="134" t="s">
        <v>27222</v>
      </c>
      <c r="AX987" s="134" t="s">
        <v>27223</v>
      </c>
      <c r="AY987" s="128" t="s">
        <v>27224</v>
      </c>
      <c r="BA987" s="416">
        <v>1.9645833333333333</v>
      </c>
      <c r="BB987" s="379">
        <v>1.9881944444444444</v>
      </c>
      <c r="BC987" s="422">
        <v>2.0458333333333334</v>
      </c>
      <c r="BD987" s="140">
        <v>0.6479166666666667</v>
      </c>
      <c r="BE987" s="128" t="s">
        <v>27225</v>
      </c>
      <c r="BF987" s="422"/>
      <c r="BG987" s="422"/>
      <c r="BH987" s="422"/>
    </row>
    <row r="988">
      <c r="A988" s="122">
        <f t="shared" si="3"/>
        <v>0</v>
      </c>
      <c r="B988" s="122">
        <f t="shared" si="4"/>
        <v>0</v>
      </c>
      <c r="C988" s="122">
        <f t="shared" si="5"/>
        <v>0</v>
      </c>
      <c r="D988" s="122">
        <f t="shared" si="6"/>
        <v>0</v>
      </c>
      <c r="E988" s="122">
        <f t="shared" si="2"/>
        <v>531</v>
      </c>
      <c r="H988" s="135" t="s">
        <v>876</v>
      </c>
      <c r="I988" s="135" t="s">
        <v>27226</v>
      </c>
      <c r="J988" s="135" t="s">
        <v>27227</v>
      </c>
      <c r="L988" s="175"/>
      <c r="M988" s="175" t="s">
        <v>661</v>
      </c>
      <c r="N988" s="160"/>
      <c r="O988" s="160"/>
      <c r="P988" s="138" t="s">
        <v>27228</v>
      </c>
      <c r="Q988" s="138" t="s">
        <v>27020</v>
      </c>
      <c r="R988" s="138" t="s">
        <v>27229</v>
      </c>
      <c r="S988" s="138" t="s">
        <v>27230</v>
      </c>
      <c r="T988" s="138" t="s">
        <v>876</v>
      </c>
      <c r="U988" s="138" t="s">
        <v>27231</v>
      </c>
      <c r="V988" s="138" t="s">
        <v>27231</v>
      </c>
      <c r="W988" s="138" t="s">
        <v>27232</v>
      </c>
      <c r="X988" s="138" t="s">
        <v>27233</v>
      </c>
      <c r="Y988" s="138" t="s">
        <v>27234</v>
      </c>
      <c r="Z988" s="138" t="s">
        <v>1538</v>
      </c>
      <c r="AA988" s="504">
        <v>0.046828703703703706</v>
      </c>
      <c r="AB988" s="474">
        <v>0.04724537037037037</v>
      </c>
      <c r="AC988" s="128" t="s">
        <v>27235</v>
      </c>
      <c r="AD988" s="507">
        <v>0.04483796296296296</v>
      </c>
      <c r="AE988" s="474">
        <v>0.048726851851851855</v>
      </c>
      <c r="AF988" s="474">
        <v>0.04357638888888889</v>
      </c>
      <c r="AG988" s="134" t="s">
        <v>27236</v>
      </c>
      <c r="AH988" s="128" t="s">
        <v>27237</v>
      </c>
      <c r="AI988" s="138" t="s">
        <v>27032</v>
      </c>
      <c r="AJ988" s="128" t="s">
        <v>27238</v>
      </c>
      <c r="AK988" s="474">
        <v>0.057951388888888886</v>
      </c>
      <c r="AL988" s="134" t="s">
        <v>27239</v>
      </c>
      <c r="AM988" s="128" t="s">
        <v>27240</v>
      </c>
      <c r="AN988" s="134" t="s">
        <v>27241</v>
      </c>
      <c r="AO988" s="134" t="s">
        <v>27242</v>
      </c>
      <c r="AP988" s="416">
        <v>2.188888888888889</v>
      </c>
      <c r="AQ988" s="416">
        <v>2.1131944444444444</v>
      </c>
      <c r="AR988" s="128" t="s">
        <v>27243</v>
      </c>
      <c r="AS988" s="379">
        <v>2.275</v>
      </c>
      <c r="AT988" s="134" t="s">
        <v>27244</v>
      </c>
      <c r="AU988" s="505">
        <v>0.047511574074074074</v>
      </c>
      <c r="AV988" s="128" t="s">
        <v>27245</v>
      </c>
      <c r="AW988" s="474">
        <v>0.043333333333333335</v>
      </c>
      <c r="AX988" s="379">
        <v>2.201388888888889</v>
      </c>
      <c r="AY988" s="416">
        <v>1.5534722222222221</v>
      </c>
      <c r="BA988" s="128" t="s">
        <v>27246</v>
      </c>
      <c r="BB988" s="134" t="s">
        <v>27247</v>
      </c>
      <c r="BC988" s="141" t="s">
        <v>27248</v>
      </c>
      <c r="BD988" s="128" t="s">
        <v>8603</v>
      </c>
      <c r="BE988" s="416">
        <v>2.214583333333333</v>
      </c>
      <c r="BF988" s="141"/>
      <c r="BG988" s="141"/>
      <c r="BH988" s="141"/>
    </row>
    <row r="989">
      <c r="A989" s="122">
        <f t="shared" si="3"/>
        <v>0</v>
      </c>
      <c r="B989" s="122">
        <f t="shared" si="4"/>
        <v>0</v>
      </c>
      <c r="C989" s="122">
        <f t="shared" si="5"/>
        <v>0</v>
      </c>
      <c r="D989" s="122">
        <f t="shared" si="6"/>
        <v>0</v>
      </c>
      <c r="E989" s="122">
        <f t="shared" si="2"/>
        <v>217</v>
      </c>
      <c r="H989" s="135">
        <v>329.0</v>
      </c>
      <c r="I989" s="135">
        <v>329.0</v>
      </c>
      <c r="J989" s="135">
        <v>329.0</v>
      </c>
      <c r="L989" s="175"/>
      <c r="M989" s="175" t="s">
        <v>27249</v>
      </c>
      <c r="N989" s="160"/>
      <c r="O989" s="160"/>
      <c r="P989" s="391">
        <v>2.2472222222222222</v>
      </c>
      <c r="Q989" s="391">
        <v>2.188888888888889</v>
      </c>
      <c r="R989" s="391">
        <v>2.2875</v>
      </c>
      <c r="S989" s="503">
        <v>0.04776620370370371</v>
      </c>
      <c r="T989" s="503">
        <v>0.04535879629629629</v>
      </c>
      <c r="U989" s="503">
        <v>0.04628472222222222</v>
      </c>
      <c r="V989" s="503">
        <v>0.04628472222222222</v>
      </c>
      <c r="W989" s="391">
        <v>1.9083333333333334</v>
      </c>
      <c r="X989" s="503">
        <v>0.04797453703703704</v>
      </c>
      <c r="Y989" s="503">
        <v>0.04738425925925926</v>
      </c>
      <c r="Z989" s="391">
        <v>2.0430555555555556</v>
      </c>
      <c r="AA989" s="128" t="s">
        <v>27250</v>
      </c>
      <c r="AB989" s="474">
        <v>0.04732638888888889</v>
      </c>
      <c r="AC989" s="505">
        <v>0.04217592592592593</v>
      </c>
      <c r="AD989" s="147" t="s">
        <v>27251</v>
      </c>
      <c r="AE989" s="134" t="s">
        <v>27252</v>
      </c>
      <c r="AF989" s="134" t="s">
        <v>27253</v>
      </c>
      <c r="AG989" s="474">
        <v>0.041979166666666665</v>
      </c>
      <c r="AH989" s="505">
        <v>0.046886574074074074</v>
      </c>
      <c r="AI989" s="503">
        <v>0.04645833333333333</v>
      </c>
      <c r="AJ989" s="393">
        <v>2.232638888888889</v>
      </c>
      <c r="AK989" s="134" t="s">
        <v>27254</v>
      </c>
      <c r="AL989" s="379">
        <v>2.421527777777778</v>
      </c>
      <c r="AM989" s="140">
        <v>0.9472222222222222</v>
      </c>
      <c r="AN989" s="379">
        <v>1.6875</v>
      </c>
      <c r="AO989" s="379">
        <v>2.4097222222222223</v>
      </c>
      <c r="AP989" s="128" t="s">
        <v>27255</v>
      </c>
      <c r="AQ989" s="128" t="s">
        <v>27256</v>
      </c>
      <c r="AR989" s="505">
        <v>0.04508101851851852</v>
      </c>
      <c r="AS989" s="134" t="s">
        <v>27257</v>
      </c>
      <c r="AT989" s="474">
        <v>0.0437962962962963</v>
      </c>
      <c r="AU989" s="128" t="s">
        <v>27258</v>
      </c>
      <c r="AV989" s="393">
        <v>2.248611111111111</v>
      </c>
      <c r="AW989" s="134" t="s">
        <v>27259</v>
      </c>
      <c r="AX989" s="134" t="s">
        <v>27260</v>
      </c>
      <c r="AY989" s="128" t="s">
        <v>27261</v>
      </c>
      <c r="BA989" s="416">
        <v>1.975</v>
      </c>
      <c r="BB989" s="379">
        <v>1.9930555555555556</v>
      </c>
      <c r="BC989" s="422">
        <v>2.047222222222222</v>
      </c>
      <c r="BD989" s="140">
        <v>0.65</v>
      </c>
      <c r="BE989" s="128" t="s">
        <v>27262</v>
      </c>
      <c r="BF989" s="422"/>
      <c r="BG989" s="422"/>
      <c r="BH989" s="422"/>
    </row>
    <row r="990">
      <c r="A990" s="122">
        <f t="shared" si="3"/>
        <v>0</v>
      </c>
      <c r="B990" s="122">
        <f t="shared" si="4"/>
        <v>0</v>
      </c>
      <c r="C990" s="122">
        <f t="shared" si="5"/>
        <v>0</v>
      </c>
      <c r="D990" s="122">
        <f t="shared" si="6"/>
        <v>0</v>
      </c>
      <c r="E990" s="122">
        <f t="shared" si="2"/>
        <v>649</v>
      </c>
      <c r="H990" s="135" t="s">
        <v>27263</v>
      </c>
      <c r="I990" s="135" t="s">
        <v>27264</v>
      </c>
      <c r="J990" s="135" t="s">
        <v>27265</v>
      </c>
      <c r="L990" s="175"/>
      <c r="M990" s="175" t="s">
        <v>615</v>
      </c>
      <c r="N990" s="160"/>
      <c r="O990" s="160"/>
      <c r="P990" s="138" t="s">
        <v>27266</v>
      </c>
      <c r="Q990" s="138" t="s">
        <v>27267</v>
      </c>
      <c r="R990" s="138" t="s">
        <v>27268</v>
      </c>
      <c r="S990" s="138" t="s">
        <v>27269</v>
      </c>
      <c r="T990" s="138" t="s">
        <v>27270</v>
      </c>
      <c r="U990" s="138" t="s">
        <v>27271</v>
      </c>
      <c r="V990" s="138" t="s">
        <v>27271</v>
      </c>
      <c r="W990" s="138" t="s">
        <v>27272</v>
      </c>
      <c r="X990" s="138" t="s">
        <v>27273</v>
      </c>
      <c r="Y990" s="138" t="s">
        <v>27274</v>
      </c>
      <c r="Z990" s="138" t="s">
        <v>27275</v>
      </c>
      <c r="AA990" s="504">
        <v>0.046921296296296294</v>
      </c>
      <c r="AB990" s="134" t="s">
        <v>27276</v>
      </c>
      <c r="AC990" s="128" t="s">
        <v>27277</v>
      </c>
      <c r="AD990" s="507">
        <v>0.04488425925925926</v>
      </c>
      <c r="AE990" s="474">
        <v>0.048796296296296296</v>
      </c>
      <c r="AF990" s="474">
        <v>0.04362268518518519</v>
      </c>
      <c r="AG990" s="134" t="s">
        <v>27278</v>
      </c>
      <c r="AH990" s="128" t="s">
        <v>27279</v>
      </c>
      <c r="AI990" s="138" t="s">
        <v>27074</v>
      </c>
      <c r="AJ990" s="128" t="s">
        <v>27280</v>
      </c>
      <c r="AK990" s="474">
        <v>0.05799768518518519</v>
      </c>
      <c r="AL990" s="134" t="s">
        <v>27281</v>
      </c>
      <c r="AM990" s="128" t="s">
        <v>27282</v>
      </c>
      <c r="AN990" s="134" t="s">
        <v>27283</v>
      </c>
      <c r="AO990" s="134" t="s">
        <v>27284</v>
      </c>
      <c r="AP990" s="416">
        <v>2.1958333333333333</v>
      </c>
      <c r="AQ990" s="416">
        <v>2.1145833333333335</v>
      </c>
      <c r="AR990" s="128" t="s">
        <v>27285</v>
      </c>
      <c r="AS990" s="379">
        <v>2.2847222222222223</v>
      </c>
      <c r="AT990" s="134" t="s">
        <v>13144</v>
      </c>
      <c r="AU990" s="505">
        <v>0.047685185185185185</v>
      </c>
      <c r="AV990" s="128" t="s">
        <v>27286</v>
      </c>
      <c r="AW990" s="474">
        <v>0.0433912037037037</v>
      </c>
      <c r="AX990" s="379">
        <v>2.2069444444444444</v>
      </c>
      <c r="AY990" s="416">
        <v>1.5583333333333333</v>
      </c>
      <c r="BA990" s="128" t="s">
        <v>27287</v>
      </c>
      <c r="BB990" s="134" t="s">
        <v>27288</v>
      </c>
      <c r="BC990" s="141" t="s">
        <v>27289</v>
      </c>
      <c r="BD990" s="128" t="s">
        <v>8661</v>
      </c>
      <c r="BE990" s="416">
        <v>2.220833333333333</v>
      </c>
      <c r="BF990" s="141"/>
      <c r="BG990" s="141"/>
      <c r="BH990" s="141"/>
    </row>
    <row r="991">
      <c r="A991" s="122">
        <f t="shared" si="3"/>
        <v>0</v>
      </c>
      <c r="B991" s="122">
        <f t="shared" si="4"/>
        <v>0</v>
      </c>
      <c r="C991" s="122">
        <f t="shared" si="5"/>
        <v>0</v>
      </c>
      <c r="D991" s="122">
        <f t="shared" si="6"/>
        <v>0</v>
      </c>
      <c r="E991" s="122">
        <f t="shared" si="2"/>
        <v>296</v>
      </c>
      <c r="H991" s="135" t="s">
        <v>27290</v>
      </c>
      <c r="I991" s="135" t="s">
        <v>6037</v>
      </c>
      <c r="J991" s="135" t="s">
        <v>27291</v>
      </c>
      <c r="L991" s="175"/>
      <c r="M991" s="175" t="s">
        <v>27292</v>
      </c>
      <c r="N991" s="160"/>
      <c r="O991" s="160"/>
      <c r="P991" s="391">
        <v>2.261111111111111</v>
      </c>
      <c r="Q991" s="391">
        <v>2.1902777777777778</v>
      </c>
      <c r="R991" s="391">
        <v>2.2881944444444446</v>
      </c>
      <c r="S991" s="503">
        <v>0.04795138888888889</v>
      </c>
      <c r="T991" s="503">
        <v>0.04537037037037037</v>
      </c>
      <c r="U991" s="503">
        <v>0.04642361111111111</v>
      </c>
      <c r="V991" s="503">
        <v>0.04642361111111111</v>
      </c>
      <c r="W991" s="391">
        <v>1.913888888888889</v>
      </c>
      <c r="X991" s="503">
        <v>0.047997685185185185</v>
      </c>
      <c r="Y991" s="503">
        <v>0.04741898148148148</v>
      </c>
      <c r="Z991" s="391">
        <v>2.045138888888889</v>
      </c>
      <c r="AA991" s="128" t="s">
        <v>27293</v>
      </c>
      <c r="AB991" s="474">
        <v>0.047372685185185184</v>
      </c>
      <c r="AC991" s="505">
        <v>0.04230324074074074</v>
      </c>
      <c r="AD991" s="147" t="s">
        <v>27294</v>
      </c>
      <c r="AE991" s="134" t="s">
        <v>27295</v>
      </c>
      <c r="AF991" s="134" t="s">
        <v>27296</v>
      </c>
      <c r="AG991" s="474">
        <v>0.042025462962962966</v>
      </c>
      <c r="AH991" s="505">
        <v>0.04697916666666667</v>
      </c>
      <c r="AI991" s="503">
        <v>0.04649305555555556</v>
      </c>
      <c r="AJ991" s="393">
        <v>2.234027777777778</v>
      </c>
      <c r="AK991" s="134" t="s">
        <v>27297</v>
      </c>
      <c r="AL991" s="379">
        <v>2.4277777777777776</v>
      </c>
      <c r="AM991" s="140">
        <v>0.9541666666666667</v>
      </c>
      <c r="AN991" s="379">
        <v>1.6979166666666667</v>
      </c>
      <c r="AO991" s="379">
        <v>2.417361111111111</v>
      </c>
      <c r="AP991" s="128" t="s">
        <v>27298</v>
      </c>
      <c r="AQ991" s="128" t="s">
        <v>27299</v>
      </c>
      <c r="AR991" s="505">
        <v>0.04513888888888889</v>
      </c>
      <c r="AS991" s="134" t="s">
        <v>27300</v>
      </c>
      <c r="AT991" s="474">
        <v>0.04384259259259259</v>
      </c>
      <c r="AU991" s="128" t="s">
        <v>27301</v>
      </c>
      <c r="AV991" s="393">
        <v>2.25</v>
      </c>
      <c r="AW991" s="134" t="s">
        <v>27302</v>
      </c>
      <c r="AX991" s="134" t="s">
        <v>27303</v>
      </c>
      <c r="AY991" s="128" t="s">
        <v>27304</v>
      </c>
      <c r="BA991" s="416">
        <v>1.9881944444444444</v>
      </c>
      <c r="BB991" s="379">
        <v>2.0</v>
      </c>
      <c r="BC991" s="422">
        <v>2.05</v>
      </c>
      <c r="BD991" s="140">
        <v>0.6534722222222222</v>
      </c>
      <c r="BE991" s="128" t="s">
        <v>27305</v>
      </c>
      <c r="BF991" s="422"/>
      <c r="BG991" s="422"/>
      <c r="BH991" s="422"/>
    </row>
    <row r="992">
      <c r="A992" s="122">
        <f t="shared" si="3"/>
        <v>0</v>
      </c>
      <c r="B992" s="122">
        <f t="shared" si="4"/>
        <v>0</v>
      </c>
      <c r="C992" s="122">
        <f t="shared" si="5"/>
        <v>0</v>
      </c>
      <c r="D992" s="122">
        <f t="shared" si="6"/>
        <v>0</v>
      </c>
      <c r="E992" s="122">
        <f t="shared" si="2"/>
        <v>360</v>
      </c>
      <c r="H992" s="135">
        <v>330.0</v>
      </c>
      <c r="I992" s="135">
        <v>330.0</v>
      </c>
      <c r="J992" s="135">
        <v>330.0</v>
      </c>
      <c r="L992" s="175"/>
      <c r="M992" s="175" t="s">
        <v>661</v>
      </c>
      <c r="N992" s="160"/>
      <c r="O992" s="160"/>
      <c r="P992" s="138" t="s">
        <v>6533</v>
      </c>
      <c r="Q992" s="138" t="s">
        <v>27306</v>
      </c>
      <c r="R992" s="138" t="s">
        <v>27307</v>
      </c>
      <c r="S992" s="138" t="s">
        <v>27308</v>
      </c>
      <c r="T992" s="138" t="s">
        <v>27309</v>
      </c>
      <c r="U992" s="138" t="s">
        <v>5754</v>
      </c>
      <c r="V992" s="138" t="s">
        <v>5754</v>
      </c>
      <c r="W992" s="138" t="s">
        <v>27310</v>
      </c>
      <c r="X992" s="138" t="s">
        <v>27311</v>
      </c>
      <c r="Y992" s="138" t="s">
        <v>27312</v>
      </c>
      <c r="Z992" s="138" t="s">
        <v>27313</v>
      </c>
      <c r="AA992" s="504">
        <v>0.04701388888888889</v>
      </c>
      <c r="AB992" s="474">
        <v>0.047546296296296295</v>
      </c>
      <c r="AC992" s="128" t="s">
        <v>27314</v>
      </c>
      <c r="AD992" s="507">
        <v>0.04496527777777778</v>
      </c>
      <c r="AE992" s="474">
        <v>0.04888888888888889</v>
      </c>
      <c r="AF992" s="474">
        <v>0.043680555555555556</v>
      </c>
      <c r="AG992" s="134" t="s">
        <v>27315</v>
      </c>
      <c r="AH992" s="128" t="s">
        <v>27316</v>
      </c>
      <c r="AI992" s="138" t="s">
        <v>27119</v>
      </c>
      <c r="AJ992" s="128" t="s">
        <v>27317</v>
      </c>
      <c r="AK992" s="474">
        <v>0.058090277777777775</v>
      </c>
      <c r="AL992" s="134" t="s">
        <v>27318</v>
      </c>
      <c r="AM992" s="128" t="s">
        <v>27319</v>
      </c>
      <c r="AN992" s="134" t="s">
        <v>27320</v>
      </c>
      <c r="AO992" s="134" t="s">
        <v>27321</v>
      </c>
      <c r="AP992" s="416">
        <v>2.2</v>
      </c>
      <c r="AQ992" s="416">
        <v>2.1180555555555554</v>
      </c>
      <c r="AR992" s="128" t="s">
        <v>27322</v>
      </c>
      <c r="AS992" s="379">
        <v>2.2888888888888888</v>
      </c>
      <c r="AT992" s="134" t="s">
        <v>27323</v>
      </c>
      <c r="AU992" s="505">
        <v>0.04773148148148148</v>
      </c>
      <c r="AV992" s="128" t="s">
        <v>27324</v>
      </c>
      <c r="AW992" s="474">
        <v>0.04351851851851852</v>
      </c>
      <c r="AX992" s="379">
        <v>2.209722222222222</v>
      </c>
      <c r="AY992" s="416">
        <v>1.5597222222222222</v>
      </c>
      <c r="BA992" s="128" t="s">
        <v>27325</v>
      </c>
      <c r="BB992" s="134" t="s">
        <v>27326</v>
      </c>
      <c r="BC992" s="141" t="s">
        <v>27327</v>
      </c>
      <c r="BD992" s="128" t="s">
        <v>8715</v>
      </c>
      <c r="BE992" s="416">
        <v>2.223611111111111</v>
      </c>
      <c r="BF992" s="141"/>
      <c r="BG992" s="141"/>
      <c r="BH992" s="141"/>
    </row>
    <row r="993">
      <c r="A993" s="122">
        <f t="shared" si="3"/>
        <v>0</v>
      </c>
      <c r="B993" s="122">
        <f t="shared" si="4"/>
        <v>0</v>
      </c>
      <c r="C993" s="122">
        <f t="shared" si="5"/>
        <v>0</v>
      </c>
      <c r="D993" s="122">
        <f t="shared" si="6"/>
        <v>0</v>
      </c>
      <c r="E993" s="122">
        <f t="shared" si="2"/>
        <v>262</v>
      </c>
      <c r="H993" s="135" t="s">
        <v>27328</v>
      </c>
      <c r="I993" s="135" t="s">
        <v>27329</v>
      </c>
      <c r="J993" s="135" t="s">
        <v>27330</v>
      </c>
      <c r="L993" s="175"/>
      <c r="M993" s="175" t="s">
        <v>27331</v>
      </c>
      <c r="N993" s="160"/>
      <c r="O993" s="160"/>
      <c r="P993" s="391">
        <v>2.265277777777778</v>
      </c>
      <c r="Q993" s="391">
        <v>2.1930555555555555</v>
      </c>
      <c r="R993" s="391">
        <v>2.290277777777778</v>
      </c>
      <c r="S993" s="503">
        <v>0.04804398148148148</v>
      </c>
      <c r="T993" s="503">
        <v>0.04545138888888889</v>
      </c>
      <c r="U993" s="503">
        <v>0.04662037037037037</v>
      </c>
      <c r="V993" s="503">
        <v>0.04662037037037037</v>
      </c>
      <c r="W993" s="391">
        <v>1.925</v>
      </c>
      <c r="X993" s="503">
        <v>0.048067129629629626</v>
      </c>
      <c r="Y993" s="503">
        <v>0.04756944444444444</v>
      </c>
      <c r="Z993" s="391">
        <v>2.0506944444444444</v>
      </c>
      <c r="AA993" s="128" t="s">
        <v>27332</v>
      </c>
      <c r="AB993" s="134" t="s">
        <v>27333</v>
      </c>
      <c r="AC993" s="505">
        <v>0.04241898148148148</v>
      </c>
      <c r="AD993" s="147" t="s">
        <v>27334</v>
      </c>
      <c r="AE993" s="134" t="s">
        <v>27335</v>
      </c>
      <c r="AF993" s="134" t="s">
        <v>27336</v>
      </c>
      <c r="AG993" s="474">
        <v>0.04212962962962963</v>
      </c>
      <c r="AH993" s="505">
        <v>0.04717592592592593</v>
      </c>
      <c r="AI993" s="503">
        <v>0.04653935185185185</v>
      </c>
      <c r="AJ993" s="393">
        <v>2.2416666666666667</v>
      </c>
      <c r="AK993" s="134" t="s">
        <v>27337</v>
      </c>
      <c r="AL993" s="379">
        <v>2.43125</v>
      </c>
      <c r="AM993" s="140">
        <v>0.9638888888888889</v>
      </c>
      <c r="AN993" s="379">
        <v>1.7027777777777777</v>
      </c>
      <c r="AO993" s="379">
        <v>2.422222222222222</v>
      </c>
      <c r="AP993" s="128" t="s">
        <v>27338</v>
      </c>
      <c r="AQ993" s="128" t="s">
        <v>27339</v>
      </c>
      <c r="AR993" s="505">
        <v>0.04518518518518518</v>
      </c>
      <c r="AS993" s="134" t="s">
        <v>27300</v>
      </c>
      <c r="AT993" s="474">
        <v>0.04387731481481481</v>
      </c>
      <c r="AU993" s="128" t="s">
        <v>27340</v>
      </c>
      <c r="AV993" s="393">
        <v>2.254166666666667</v>
      </c>
      <c r="AW993" s="134" t="s">
        <v>27341</v>
      </c>
      <c r="AX993" s="134" t="s">
        <v>4826</v>
      </c>
      <c r="AY993" s="128" t="s">
        <v>27342</v>
      </c>
      <c r="BA993" s="416">
        <v>1.9909722222222221</v>
      </c>
      <c r="BB993" s="379">
        <v>2.009027777777778</v>
      </c>
      <c r="BC993" s="422">
        <v>2.0548611111111112</v>
      </c>
      <c r="BD993" s="140">
        <v>0.65625</v>
      </c>
      <c r="BE993" s="128" t="s">
        <v>27343</v>
      </c>
      <c r="BF993" s="422"/>
      <c r="BG993" s="422"/>
      <c r="BH993" s="422"/>
    </row>
    <row r="994">
      <c r="A994" s="122">
        <f t="shared" si="3"/>
        <v>0</v>
      </c>
      <c r="B994" s="122">
        <f t="shared" si="4"/>
        <v>0</v>
      </c>
      <c r="C994" s="122">
        <f t="shared" si="5"/>
        <v>0</v>
      </c>
      <c r="D994" s="122">
        <f t="shared" si="6"/>
        <v>0</v>
      </c>
      <c r="E994" s="122">
        <f t="shared" si="2"/>
        <v>656</v>
      </c>
      <c r="H994" s="135" t="s">
        <v>1969</v>
      </c>
      <c r="I994" s="135" t="s">
        <v>27344</v>
      </c>
      <c r="J994" s="135" t="s">
        <v>27345</v>
      </c>
      <c r="L994" s="175"/>
      <c r="M994" s="175" t="s">
        <v>615</v>
      </c>
      <c r="N994" s="160"/>
      <c r="O994" s="160"/>
      <c r="P994" s="138" t="s">
        <v>27346</v>
      </c>
      <c r="Q994" s="138" t="s">
        <v>27347</v>
      </c>
      <c r="R994" s="138" t="s">
        <v>27348</v>
      </c>
      <c r="S994" s="138" t="s">
        <v>27349</v>
      </c>
      <c r="T994" s="138" t="s">
        <v>27350</v>
      </c>
      <c r="U994" s="138" t="s">
        <v>27351</v>
      </c>
      <c r="V994" s="138" t="s">
        <v>27351</v>
      </c>
      <c r="W994" s="138" t="s">
        <v>27352</v>
      </c>
      <c r="X994" s="138" t="s">
        <v>27353</v>
      </c>
      <c r="Y994" s="138" t="s">
        <v>27354</v>
      </c>
      <c r="Z994" s="138" t="s">
        <v>27355</v>
      </c>
      <c r="AA994" s="504">
        <v>0.047094907407407405</v>
      </c>
      <c r="AB994" s="474">
        <v>0.04763888888888889</v>
      </c>
      <c r="AC994" s="128" t="s">
        <v>27356</v>
      </c>
      <c r="AD994" s="507">
        <v>0.04503472222222222</v>
      </c>
      <c r="AE994" s="474">
        <v>0.048935185185185186</v>
      </c>
      <c r="AF994" s="474">
        <v>0.04376157407407407</v>
      </c>
      <c r="AG994" s="134" t="s">
        <v>27357</v>
      </c>
      <c r="AH994" s="128" t="s">
        <v>27358</v>
      </c>
      <c r="AI994" s="138" t="s">
        <v>27160</v>
      </c>
      <c r="AJ994" s="128" t="s">
        <v>27359</v>
      </c>
      <c r="AK994" s="474">
        <v>0.05832175925925926</v>
      </c>
      <c r="AL994" s="134" t="s">
        <v>27360</v>
      </c>
      <c r="AM994" s="128" t="s">
        <v>27361</v>
      </c>
      <c r="AN994" s="134" t="s">
        <v>728</v>
      </c>
      <c r="AO994" s="134" t="s">
        <v>27362</v>
      </c>
      <c r="AP994" s="416">
        <v>2.2041666666666666</v>
      </c>
      <c r="AQ994" s="416">
        <v>2.120138888888889</v>
      </c>
      <c r="AR994" s="128" t="s">
        <v>27363</v>
      </c>
      <c r="AS994" s="379">
        <v>2.290277777777778</v>
      </c>
      <c r="AT994" s="134" t="s">
        <v>876</v>
      </c>
      <c r="AU994" s="505">
        <v>0.0478125</v>
      </c>
      <c r="AV994" s="128" t="s">
        <v>27364</v>
      </c>
      <c r="AW994" s="474">
        <v>0.043680555555555556</v>
      </c>
      <c r="AX994" s="379">
        <v>2.217361111111111</v>
      </c>
      <c r="AY994" s="416">
        <v>1.5625</v>
      </c>
      <c r="BA994" s="128" t="s">
        <v>27365</v>
      </c>
      <c r="BB994" s="134" t="s">
        <v>27366</v>
      </c>
      <c r="BC994" s="141" t="s">
        <v>27367</v>
      </c>
      <c r="BD994" s="128" t="s">
        <v>8794</v>
      </c>
      <c r="BE994" s="416">
        <v>2.2270833333333333</v>
      </c>
      <c r="BF994" s="141"/>
      <c r="BG994" s="141"/>
      <c r="BH994" s="141"/>
    </row>
    <row r="995">
      <c r="A995" s="122">
        <f t="shared" si="3"/>
        <v>0</v>
      </c>
      <c r="B995" s="122">
        <f t="shared" si="4"/>
        <v>0</v>
      </c>
      <c r="C995" s="122">
        <f t="shared" si="5"/>
        <v>0</v>
      </c>
      <c r="D995" s="122">
        <f t="shared" si="6"/>
        <v>0</v>
      </c>
      <c r="E995" s="122">
        <f t="shared" si="2"/>
        <v>278</v>
      </c>
      <c r="H995" s="135">
        <v>331.0</v>
      </c>
      <c r="I995" s="135">
        <v>331.0</v>
      </c>
      <c r="J995" s="135">
        <v>331.0</v>
      </c>
      <c r="L995" s="175"/>
      <c r="M995" s="175" t="s">
        <v>27368</v>
      </c>
      <c r="N995" s="160"/>
      <c r="O995" s="160"/>
      <c r="P995" s="391">
        <v>2.2666666666666666</v>
      </c>
      <c r="Q995" s="391">
        <v>2.1951388888888888</v>
      </c>
      <c r="R995" s="391">
        <v>2.292361111111111</v>
      </c>
      <c r="S995" s="503">
        <v>0.04807870370370371</v>
      </c>
      <c r="T995" s="503">
        <v>0.04552083333333334</v>
      </c>
      <c r="U995" s="503">
        <v>0.046655092592592595</v>
      </c>
      <c r="V995" s="503">
        <v>0.046655092592592595</v>
      </c>
      <c r="W995" s="391">
        <v>1.93125</v>
      </c>
      <c r="X995" s="503">
        <v>0.048171296296296295</v>
      </c>
      <c r="Y995" s="503">
        <v>0.04766203703703704</v>
      </c>
      <c r="Z995" s="391">
        <v>2.05625</v>
      </c>
      <c r="AA995" s="128" t="s">
        <v>27369</v>
      </c>
      <c r="AB995" s="134" t="s">
        <v>27370</v>
      </c>
      <c r="AC995" s="505">
        <v>0.042465277777777775</v>
      </c>
      <c r="AD995" s="147" t="s">
        <v>27371</v>
      </c>
      <c r="AE995" s="134" t="s">
        <v>27372</v>
      </c>
      <c r="AF995" s="134" t="s">
        <v>27373</v>
      </c>
      <c r="AG995" s="474">
        <v>0.042256944444444444</v>
      </c>
      <c r="AH995" s="505">
        <v>0.04730324074074074</v>
      </c>
      <c r="AI995" s="503">
        <v>0.046655092592592595</v>
      </c>
      <c r="AJ995" s="393">
        <v>2.248611111111111</v>
      </c>
      <c r="AK995" s="134" t="s">
        <v>27374</v>
      </c>
      <c r="AL995" s="379">
        <v>2.435416666666667</v>
      </c>
      <c r="AM995" s="140">
        <v>0.9652777777777778</v>
      </c>
      <c r="AN995" s="379">
        <v>1.7048611111111112</v>
      </c>
      <c r="AO995" s="379">
        <v>2.4270833333333335</v>
      </c>
      <c r="AP995" s="128" t="s">
        <v>27375</v>
      </c>
      <c r="AQ995" s="128" t="s">
        <v>27376</v>
      </c>
      <c r="AR995" s="505">
        <v>0.04524305555555556</v>
      </c>
      <c r="AS995" s="134" t="s">
        <v>27377</v>
      </c>
      <c r="AT995" s="474">
        <v>0.04394675925925926</v>
      </c>
      <c r="AU995" s="128" t="s">
        <v>27378</v>
      </c>
      <c r="AV995" s="393">
        <v>2.25625</v>
      </c>
      <c r="AW995" s="134" t="s">
        <v>27379</v>
      </c>
      <c r="AX995" s="134" t="s">
        <v>1055</v>
      </c>
      <c r="AY995" s="128" t="s">
        <v>27380</v>
      </c>
      <c r="BA995" s="416">
        <v>1.992361111111111</v>
      </c>
      <c r="BB995" s="379">
        <v>2.0166666666666666</v>
      </c>
      <c r="BC995" s="422">
        <v>2.057638888888889</v>
      </c>
      <c r="BD995" s="140">
        <v>0.6583333333333333</v>
      </c>
      <c r="BE995" s="128" t="s">
        <v>27381</v>
      </c>
      <c r="BF995" s="422"/>
      <c r="BG995" s="422"/>
      <c r="BH995" s="422"/>
    </row>
    <row r="996">
      <c r="A996" s="122">
        <f t="shared" si="3"/>
        <v>0</v>
      </c>
      <c r="B996" s="122">
        <f t="shared" si="4"/>
        <v>0</v>
      </c>
      <c r="C996" s="122">
        <f t="shared" si="5"/>
        <v>0</v>
      </c>
      <c r="D996" s="122">
        <f t="shared" si="6"/>
        <v>0</v>
      </c>
      <c r="E996" s="122">
        <f t="shared" si="2"/>
        <v>622</v>
      </c>
      <c r="H996" s="135" t="s">
        <v>27382</v>
      </c>
      <c r="I996" s="135" t="s">
        <v>27383</v>
      </c>
      <c r="J996" s="135" t="s">
        <v>27384</v>
      </c>
      <c r="L996" s="175"/>
      <c r="M996" s="175" t="s">
        <v>661</v>
      </c>
      <c r="N996" s="160"/>
      <c r="O996" s="160"/>
      <c r="P996" s="138" t="s">
        <v>27385</v>
      </c>
      <c r="Q996" s="138" t="s">
        <v>27386</v>
      </c>
      <c r="R996" s="138" t="s">
        <v>27387</v>
      </c>
      <c r="S996" s="138" t="s">
        <v>27388</v>
      </c>
      <c r="T996" s="138" t="s">
        <v>27389</v>
      </c>
      <c r="U996" s="138" t="s">
        <v>27390</v>
      </c>
      <c r="V996" s="138" t="s">
        <v>27390</v>
      </c>
      <c r="W996" s="138" t="s">
        <v>27391</v>
      </c>
      <c r="X996" s="138" t="s">
        <v>27392</v>
      </c>
      <c r="Y996" s="138" t="s">
        <v>27393</v>
      </c>
      <c r="Z996" s="138" t="s">
        <v>27394</v>
      </c>
      <c r="AA996" s="504">
        <v>0.04716435185185185</v>
      </c>
      <c r="AB996" s="474">
        <v>0.04769675925925926</v>
      </c>
      <c r="AC996" s="128" t="s">
        <v>27395</v>
      </c>
      <c r="AD996" s="507">
        <v>0.045092592592592594</v>
      </c>
      <c r="AE996" s="474">
        <v>0.04898148148148148</v>
      </c>
      <c r="AF996" s="474">
        <v>0.04384259259259259</v>
      </c>
      <c r="AG996" s="134" t="s">
        <v>27396</v>
      </c>
      <c r="AH996" s="128" t="s">
        <v>27397</v>
      </c>
      <c r="AI996" s="138" t="s">
        <v>27198</v>
      </c>
      <c r="AJ996" s="128" t="s">
        <v>27398</v>
      </c>
      <c r="AK996" s="474">
        <v>0.05846064814814815</v>
      </c>
      <c r="AL996" s="134" t="s">
        <v>27399</v>
      </c>
      <c r="AM996" s="128" t="s">
        <v>27400</v>
      </c>
      <c r="AN996" s="134" t="s">
        <v>27401</v>
      </c>
      <c r="AO996" s="134" t="s">
        <v>27402</v>
      </c>
      <c r="AP996" s="416">
        <v>2.2104166666666667</v>
      </c>
      <c r="AQ996" s="416">
        <v>2.126388888888889</v>
      </c>
      <c r="AR996" s="128" t="s">
        <v>27403</v>
      </c>
      <c r="AS996" s="379">
        <v>2.292361111111111</v>
      </c>
      <c r="AT996" s="134" t="s">
        <v>27404</v>
      </c>
      <c r="AU996" s="505">
        <v>0.047858796296296295</v>
      </c>
      <c r="AV996" s="128" t="s">
        <v>27405</v>
      </c>
      <c r="AW996" s="474">
        <v>0.04384259259259259</v>
      </c>
      <c r="AX996" s="379">
        <v>2.220138888888889</v>
      </c>
      <c r="AY996" s="416">
        <v>1.5708333333333333</v>
      </c>
      <c r="BA996" s="128" t="s">
        <v>27406</v>
      </c>
      <c r="BB996" s="134" t="s">
        <v>27407</v>
      </c>
      <c r="BC996" s="141" t="s">
        <v>27408</v>
      </c>
      <c r="BD996" s="128" t="s">
        <v>8851</v>
      </c>
      <c r="BE996" s="416">
        <v>2.2270833333333333</v>
      </c>
      <c r="BF996" s="141"/>
      <c r="BG996" s="141"/>
      <c r="BH996" s="141"/>
    </row>
    <row r="997">
      <c r="A997" s="122">
        <f t="shared" si="3"/>
        <v>0</v>
      </c>
      <c r="B997" s="122">
        <f t="shared" si="4"/>
        <v>0</v>
      </c>
      <c r="C997" s="122">
        <f t="shared" si="5"/>
        <v>0</v>
      </c>
      <c r="D997" s="122">
        <f t="shared" si="6"/>
        <v>0</v>
      </c>
      <c r="E997" s="122">
        <f t="shared" si="2"/>
        <v>282</v>
      </c>
      <c r="H997" s="135" t="s">
        <v>27409</v>
      </c>
      <c r="I997" s="135" t="s">
        <v>27410</v>
      </c>
      <c r="J997" s="135" t="s">
        <v>27411</v>
      </c>
      <c r="L997" s="175"/>
      <c r="M997" s="175" t="s">
        <v>27412</v>
      </c>
      <c r="N997" s="160"/>
      <c r="O997" s="160"/>
      <c r="P997" s="391">
        <v>2.279861111111111</v>
      </c>
      <c r="Q997" s="391">
        <v>2.1979166666666665</v>
      </c>
      <c r="R997" s="391">
        <v>2.29375</v>
      </c>
      <c r="S997" s="503">
        <v>0.048240740740740744</v>
      </c>
      <c r="T997" s="503">
        <v>0.04559027777777778</v>
      </c>
      <c r="U997" s="503">
        <v>0.046828703703703706</v>
      </c>
      <c r="V997" s="503">
        <v>0.046828703703703706</v>
      </c>
      <c r="W997" s="391">
        <v>1.9381944444444446</v>
      </c>
      <c r="X997" s="503">
        <v>0.04828703703703704</v>
      </c>
      <c r="Y997" s="503">
        <v>0.04777777777777778</v>
      </c>
      <c r="Z997" s="391">
        <v>2.061111111111111</v>
      </c>
      <c r="AA997" s="128" t="s">
        <v>27413</v>
      </c>
      <c r="AB997" s="134" t="s">
        <v>27414</v>
      </c>
      <c r="AC997" s="505">
        <v>0.042569444444444444</v>
      </c>
      <c r="AD997" s="147" t="s">
        <v>27415</v>
      </c>
      <c r="AE997" s="474">
        <v>0.04912037037037037</v>
      </c>
      <c r="AF997" s="134" t="s">
        <v>27416</v>
      </c>
      <c r="AG997" s="474">
        <v>0.042326388888888886</v>
      </c>
      <c r="AH997" s="505">
        <v>0.04752314814814815</v>
      </c>
      <c r="AI997" s="503">
        <v>0.04680555555555556</v>
      </c>
      <c r="AJ997" s="393">
        <v>2.25</v>
      </c>
      <c r="AK997" s="134" t="s">
        <v>27417</v>
      </c>
      <c r="AL997" s="379">
        <v>2.442361111111111</v>
      </c>
      <c r="AM997" s="140">
        <v>0.9673611111111111</v>
      </c>
      <c r="AN997" s="379">
        <v>1.7069444444444444</v>
      </c>
      <c r="AO997" s="379">
        <v>2.4298611111111112</v>
      </c>
      <c r="AP997" s="128" t="s">
        <v>27418</v>
      </c>
      <c r="AQ997" s="128" t="s">
        <v>923</v>
      </c>
      <c r="AR997" s="505">
        <v>0.04539351851851852</v>
      </c>
      <c r="AS997" s="134" t="s">
        <v>27419</v>
      </c>
      <c r="AT997" s="474">
        <v>0.04394675925925926</v>
      </c>
      <c r="AU997" s="128" t="s">
        <v>27420</v>
      </c>
      <c r="AV997" s="393">
        <v>2.2569444444444446</v>
      </c>
      <c r="AW997" s="134" t="s">
        <v>27421</v>
      </c>
      <c r="AX997" s="134" t="s">
        <v>27422</v>
      </c>
      <c r="AY997" s="128" t="s">
        <v>27423</v>
      </c>
      <c r="BA997" s="416">
        <v>1.9951388888888888</v>
      </c>
      <c r="BB997" s="379">
        <v>2.0229166666666667</v>
      </c>
      <c r="BC997" s="422">
        <v>2.0652777777777778</v>
      </c>
      <c r="BD997" s="140">
        <v>0.6631944444444444</v>
      </c>
      <c r="BE997" s="128" t="s">
        <v>27424</v>
      </c>
      <c r="BF997" s="422"/>
      <c r="BG997" s="422"/>
      <c r="BH997" s="422"/>
    </row>
    <row r="998">
      <c r="A998" s="122">
        <f t="shared" si="3"/>
        <v>0</v>
      </c>
      <c r="B998" s="122">
        <f t="shared" si="4"/>
        <v>0</v>
      </c>
      <c r="C998" s="122">
        <f t="shared" si="5"/>
        <v>0</v>
      </c>
      <c r="D998" s="122">
        <f t="shared" si="6"/>
        <v>0</v>
      </c>
      <c r="E998" s="122">
        <f t="shared" si="2"/>
        <v>536</v>
      </c>
      <c r="H998" s="135">
        <v>332.0</v>
      </c>
      <c r="I998" s="135">
        <v>332.0</v>
      </c>
      <c r="J998" s="135">
        <v>332.0</v>
      </c>
      <c r="L998" s="160"/>
      <c r="M998" s="160"/>
      <c r="N998" s="160"/>
      <c r="O998" s="160"/>
      <c r="P998" s="138" t="s">
        <v>27425</v>
      </c>
      <c r="Q998" s="138" t="s">
        <v>27426</v>
      </c>
      <c r="R998" s="138" t="s">
        <v>724</v>
      </c>
      <c r="S998" s="138" t="s">
        <v>27427</v>
      </c>
      <c r="T998" s="138" t="s">
        <v>27428</v>
      </c>
      <c r="U998" s="138" t="s">
        <v>27429</v>
      </c>
      <c r="V998" s="138" t="s">
        <v>27429</v>
      </c>
      <c r="W998" s="138" t="s">
        <v>27430</v>
      </c>
      <c r="X998" s="138" t="s">
        <v>27431</v>
      </c>
      <c r="Y998" s="138" t="s">
        <v>27432</v>
      </c>
      <c r="Z998" s="138" t="s">
        <v>3926</v>
      </c>
      <c r="AA998" s="504">
        <v>0.04721064814814815</v>
      </c>
      <c r="AB998" s="474">
        <v>0.04776620370370371</v>
      </c>
      <c r="AC998" s="128" t="s">
        <v>27433</v>
      </c>
      <c r="AD998" s="507">
        <v>0.045196759259259256</v>
      </c>
      <c r="AE998" s="134" t="s">
        <v>27434</v>
      </c>
      <c r="AF998" s="474">
        <v>0.04392361111111111</v>
      </c>
      <c r="AG998" s="134" t="s">
        <v>27435</v>
      </c>
      <c r="AH998" s="128" t="s">
        <v>27436</v>
      </c>
      <c r="AI998" s="138" t="s">
        <v>27237</v>
      </c>
      <c r="AJ998" s="128" t="s">
        <v>27437</v>
      </c>
      <c r="AK998" s="474">
        <v>0.05853009259259259</v>
      </c>
      <c r="AL998" s="134" t="s">
        <v>27438</v>
      </c>
      <c r="AM998" s="128" t="s">
        <v>1332</v>
      </c>
      <c r="AN998" s="134" t="s">
        <v>27439</v>
      </c>
      <c r="AO998" s="134" t="s">
        <v>27440</v>
      </c>
      <c r="AP998" s="416">
        <v>2.223611111111111</v>
      </c>
      <c r="AQ998" s="416">
        <v>2.13125</v>
      </c>
      <c r="AR998" s="128" t="s">
        <v>27441</v>
      </c>
      <c r="AS998" s="379">
        <v>2.296527777777778</v>
      </c>
      <c r="AT998" s="134" t="s">
        <v>27442</v>
      </c>
      <c r="AU998" s="505">
        <v>0.047893518518518516</v>
      </c>
      <c r="AV998" s="128" t="s">
        <v>27443</v>
      </c>
      <c r="AW998" s="474">
        <v>0.04407407407407407</v>
      </c>
      <c r="AX998" s="379">
        <v>2.2215277777777778</v>
      </c>
      <c r="AY998" s="416">
        <v>1.58125</v>
      </c>
      <c r="BA998" s="128" t="s">
        <v>27444</v>
      </c>
      <c r="BB998" s="134" t="s">
        <v>724</v>
      </c>
      <c r="BC998" s="141" t="s">
        <v>653</v>
      </c>
      <c r="BD998" s="128" t="s">
        <v>8904</v>
      </c>
      <c r="BE998" s="416">
        <v>2.2291666666666665</v>
      </c>
      <c r="BF998" s="141"/>
      <c r="BG998" s="141"/>
      <c r="BH998" s="141"/>
    </row>
    <row r="999">
      <c r="A999" s="122">
        <f t="shared" si="3"/>
        <v>0</v>
      </c>
      <c r="B999" s="122">
        <f t="shared" si="4"/>
        <v>0</v>
      </c>
      <c r="C999" s="122">
        <f t="shared" si="5"/>
        <v>0</v>
      </c>
      <c r="D999" s="122">
        <f t="shared" si="6"/>
        <v>0</v>
      </c>
      <c r="E999" s="122">
        <f t="shared" si="2"/>
        <v>278</v>
      </c>
      <c r="H999" s="135" t="s">
        <v>27445</v>
      </c>
      <c r="I999" s="135" t="s">
        <v>27446</v>
      </c>
      <c r="J999" s="135" t="s">
        <v>27447</v>
      </c>
      <c r="L999" s="160"/>
      <c r="M999" s="160"/>
      <c r="N999" s="160"/>
      <c r="O999" s="160"/>
      <c r="P999" s="391">
        <v>2.2875</v>
      </c>
      <c r="Q999" s="391">
        <v>2.204861111111111</v>
      </c>
      <c r="R999" s="391">
        <v>2.296527777777778</v>
      </c>
      <c r="S999" s="503">
        <v>0.04835648148148148</v>
      </c>
      <c r="T999" s="503">
        <v>0.04583333333333333</v>
      </c>
      <c r="U999" s="503">
        <v>0.04699074074074074</v>
      </c>
      <c r="V999" s="503">
        <v>0.04699074074074074</v>
      </c>
      <c r="W999" s="391">
        <v>1.9458333333333333</v>
      </c>
      <c r="X999" s="503">
        <v>0.04847222222222222</v>
      </c>
      <c r="Y999" s="503">
        <v>0.04793981481481482</v>
      </c>
      <c r="Z999" s="391">
        <v>2.0770833333333334</v>
      </c>
      <c r="AA999" s="128" t="s">
        <v>27448</v>
      </c>
      <c r="AB999" s="134" t="s">
        <v>27449</v>
      </c>
      <c r="AC999" s="505">
        <v>0.04273148148148148</v>
      </c>
      <c r="AD999" s="147" t="s">
        <v>27450</v>
      </c>
      <c r="AE999" s="474">
        <v>0.049166666666666664</v>
      </c>
      <c r="AF999" s="134" t="s">
        <v>27451</v>
      </c>
      <c r="AG999" s="474">
        <v>0.04247685185185185</v>
      </c>
      <c r="AH999" s="505">
        <v>0.04760416666666667</v>
      </c>
      <c r="AI999" s="503">
        <v>0.046886574074074074</v>
      </c>
      <c r="AJ999" s="393">
        <v>2.252083333333333</v>
      </c>
      <c r="AK999" s="134" t="s">
        <v>27452</v>
      </c>
      <c r="AL999" s="379">
        <v>2.4472222222222224</v>
      </c>
      <c r="AM999" s="140">
        <v>0.9701388888888889</v>
      </c>
      <c r="AN999" s="379">
        <v>1.7125</v>
      </c>
      <c r="AO999" s="379">
        <v>2.4368055555555554</v>
      </c>
      <c r="AP999" s="128" t="s">
        <v>27453</v>
      </c>
      <c r="AQ999" s="128" t="s">
        <v>27454</v>
      </c>
      <c r="AR999" s="505">
        <v>0.045543981481481484</v>
      </c>
      <c r="AS999" s="134" t="s">
        <v>27455</v>
      </c>
      <c r="AT999" s="474">
        <v>0.04400462962962963</v>
      </c>
      <c r="AU999" s="128" t="s">
        <v>14878</v>
      </c>
      <c r="AV999" s="393">
        <v>2.2576388888888888</v>
      </c>
      <c r="AW999" s="134" t="s">
        <v>27456</v>
      </c>
      <c r="AX999" s="134" t="s">
        <v>27457</v>
      </c>
      <c r="AY999" s="128" t="s">
        <v>27458</v>
      </c>
      <c r="BA999" s="416">
        <v>1.9972222222222222</v>
      </c>
      <c r="BB999" s="379">
        <v>2.027083333333333</v>
      </c>
      <c r="BC999" s="422">
        <v>2.0770833333333334</v>
      </c>
      <c r="BD999" s="140">
        <v>0.6645833333333333</v>
      </c>
      <c r="BE999" s="128" t="s">
        <v>27459</v>
      </c>
      <c r="BF999" s="422"/>
      <c r="BG999" s="422"/>
      <c r="BH999" s="422"/>
    </row>
    <row r="1000">
      <c r="A1000" s="122">
        <f t="shared" si="3"/>
        <v>0</v>
      </c>
      <c r="B1000" s="122">
        <f t="shared" si="4"/>
        <v>0</v>
      </c>
      <c r="C1000" s="122">
        <f t="shared" si="5"/>
        <v>0</v>
      </c>
      <c r="D1000" s="122">
        <f t="shared" si="6"/>
        <v>0</v>
      </c>
      <c r="E1000" s="122">
        <f t="shared" si="2"/>
        <v>689</v>
      </c>
      <c r="H1000" s="135" t="s">
        <v>27460</v>
      </c>
      <c r="I1000" s="135" t="s">
        <v>27461</v>
      </c>
      <c r="J1000" s="135" t="s">
        <v>27462</v>
      </c>
      <c r="L1000" s="160"/>
      <c r="M1000" s="160"/>
      <c r="N1000" s="160"/>
      <c r="O1000" s="160"/>
      <c r="P1000" s="138" t="s">
        <v>27463</v>
      </c>
      <c r="Q1000" s="138" t="s">
        <v>27464</v>
      </c>
      <c r="R1000" s="138" t="s">
        <v>27465</v>
      </c>
      <c r="S1000" s="138" t="s">
        <v>27466</v>
      </c>
      <c r="T1000" s="138" t="s">
        <v>27467</v>
      </c>
      <c r="U1000" s="138" t="s">
        <v>27468</v>
      </c>
      <c r="V1000" s="138" t="s">
        <v>27468</v>
      </c>
      <c r="W1000" s="138" t="s">
        <v>27469</v>
      </c>
      <c r="X1000" s="138" t="s">
        <v>27470</v>
      </c>
      <c r="Y1000" s="138" t="s">
        <v>27471</v>
      </c>
      <c r="Z1000" s="138" t="s">
        <v>27472</v>
      </c>
      <c r="AA1000" s="504">
        <v>0.047337962962962964</v>
      </c>
      <c r="AB1000" s="474">
        <v>0.04784722222222222</v>
      </c>
      <c r="AC1000" s="128" t="s">
        <v>27473</v>
      </c>
      <c r="AD1000" s="507">
        <v>0.04527777777777778</v>
      </c>
      <c r="AE1000" s="474">
        <v>0.04928240740740741</v>
      </c>
      <c r="AF1000" s="474">
        <v>0.0440162037037037</v>
      </c>
      <c r="AG1000" s="134" t="s">
        <v>27474</v>
      </c>
      <c r="AH1000" s="128" t="s">
        <v>27475</v>
      </c>
      <c r="AI1000" s="138" t="s">
        <v>27279</v>
      </c>
      <c r="AJ1000" s="128" t="s">
        <v>27476</v>
      </c>
      <c r="AK1000" s="474">
        <v>0.05855324074074074</v>
      </c>
      <c r="AL1000" s="134" t="s">
        <v>27477</v>
      </c>
      <c r="AM1000" s="128" t="s">
        <v>27478</v>
      </c>
      <c r="AN1000" s="134" t="s">
        <v>27479</v>
      </c>
      <c r="AO1000" s="134" t="s">
        <v>27480</v>
      </c>
      <c r="AP1000" s="416">
        <v>2.225</v>
      </c>
      <c r="AQ1000" s="416">
        <v>2.134027777777778</v>
      </c>
      <c r="AR1000" s="128" t="s">
        <v>27481</v>
      </c>
      <c r="AS1000" s="379">
        <v>2.3041666666666667</v>
      </c>
      <c r="AT1000" s="134" t="s">
        <v>27482</v>
      </c>
      <c r="AU1000" s="505">
        <v>0.04805555555555555</v>
      </c>
      <c r="AV1000" s="128" t="s">
        <v>27483</v>
      </c>
      <c r="AW1000" s="474">
        <v>0.04421296296296296</v>
      </c>
      <c r="AX1000" s="379">
        <v>2.222916666666667</v>
      </c>
      <c r="AY1000" s="416">
        <v>1.5888888888888888</v>
      </c>
      <c r="BA1000" s="128" t="s">
        <v>27484</v>
      </c>
      <c r="BB1000" s="134" t="s">
        <v>27485</v>
      </c>
      <c r="BC1000" s="141" t="s">
        <v>27486</v>
      </c>
      <c r="BD1000" s="128" t="s">
        <v>8963</v>
      </c>
      <c r="BE1000" s="416">
        <v>2.234722222222222</v>
      </c>
      <c r="BF1000" s="141"/>
      <c r="BG1000" s="141"/>
      <c r="BH1000" s="141"/>
    </row>
    <row r="1001">
      <c r="A1001" s="122">
        <f t="shared" si="3"/>
        <v>0</v>
      </c>
      <c r="B1001" s="122">
        <f t="shared" si="4"/>
        <v>0</v>
      </c>
      <c r="C1001" s="122">
        <f t="shared" si="5"/>
        <v>0</v>
      </c>
      <c r="D1001" s="122">
        <f t="shared" si="6"/>
        <v>0</v>
      </c>
      <c r="E1001" s="122">
        <f t="shared" si="2"/>
        <v>243</v>
      </c>
      <c r="H1001" s="135">
        <v>333.0</v>
      </c>
      <c r="I1001" s="135">
        <v>333.0</v>
      </c>
      <c r="J1001" s="135">
        <v>333.0</v>
      </c>
      <c r="L1001" s="160"/>
      <c r="M1001" s="160"/>
      <c r="N1001" s="160"/>
      <c r="O1001" s="160"/>
      <c r="P1001" s="391">
        <v>2.29375</v>
      </c>
      <c r="Q1001" s="391">
        <v>2.2118055555555554</v>
      </c>
      <c r="R1001" s="391">
        <v>2.2993055555555557</v>
      </c>
      <c r="S1001" s="503">
        <v>0.048541666666666664</v>
      </c>
      <c r="T1001" s="503">
        <v>0.045891203703703705</v>
      </c>
      <c r="U1001" s="503">
        <v>0.047094907407407405</v>
      </c>
      <c r="V1001" s="503">
        <v>0.047094907407407405</v>
      </c>
      <c r="W1001" s="391">
        <v>1.9555555555555555</v>
      </c>
      <c r="X1001" s="503">
        <v>0.048518518518518516</v>
      </c>
      <c r="Y1001" s="503">
        <v>0.04819444444444444</v>
      </c>
      <c r="Z1001" s="391">
        <v>2.079861111111111</v>
      </c>
      <c r="AA1001" s="128" t="s">
        <v>27487</v>
      </c>
      <c r="AB1001" s="134" t="s">
        <v>27488</v>
      </c>
      <c r="AC1001" s="505">
        <v>0.0428125</v>
      </c>
      <c r="AD1001" s="147" t="s">
        <v>27489</v>
      </c>
      <c r="AE1001" s="474">
        <v>0.0493287037037037</v>
      </c>
      <c r="AF1001" s="134" t="s">
        <v>27490</v>
      </c>
      <c r="AG1001" s="474">
        <v>0.042569444444444444</v>
      </c>
      <c r="AH1001" s="505">
        <v>0.047650462962962964</v>
      </c>
      <c r="AI1001" s="503">
        <v>0.04697916666666667</v>
      </c>
      <c r="AJ1001" s="393">
        <v>2.2597222222222224</v>
      </c>
      <c r="AK1001" s="134" t="s">
        <v>27491</v>
      </c>
      <c r="AL1001" s="379">
        <v>2.453472222222222</v>
      </c>
      <c r="AM1001" s="140">
        <v>0.9715277777777778</v>
      </c>
      <c r="AN1001" s="379">
        <v>1.7194444444444446</v>
      </c>
      <c r="AO1001" s="379">
        <v>2.442361111111111</v>
      </c>
      <c r="AP1001" s="128" t="s">
        <v>27492</v>
      </c>
      <c r="AQ1001" s="128" t="s">
        <v>27493</v>
      </c>
      <c r="AR1001" s="505">
        <v>0.04567129629629629</v>
      </c>
      <c r="AS1001" s="134" t="s">
        <v>27494</v>
      </c>
      <c r="AT1001" s="474">
        <v>0.0440625</v>
      </c>
      <c r="AU1001" s="128" t="s">
        <v>27495</v>
      </c>
      <c r="AV1001" s="393">
        <v>2.2645833333333334</v>
      </c>
      <c r="AW1001" s="134" t="s">
        <v>27496</v>
      </c>
      <c r="AX1001" s="134" t="s">
        <v>27497</v>
      </c>
      <c r="AY1001" s="128" t="s">
        <v>19160</v>
      </c>
      <c r="BA1001" s="416">
        <v>1.9986111111111111</v>
      </c>
      <c r="BB1001" s="379">
        <v>2.029166666666667</v>
      </c>
      <c r="BC1001" s="422">
        <v>2.077777777777778</v>
      </c>
      <c r="BD1001" s="140">
        <v>0.6659722222222222</v>
      </c>
      <c r="BE1001" s="128" t="s">
        <v>27498</v>
      </c>
      <c r="BF1001" s="422"/>
      <c r="BG1001" s="422"/>
      <c r="BH1001" s="422"/>
    </row>
    <row r="1002">
      <c r="A1002" s="122">
        <f t="shared" si="3"/>
        <v>0</v>
      </c>
      <c r="B1002" s="122">
        <f t="shared" si="4"/>
        <v>0</v>
      </c>
      <c r="C1002" s="122">
        <f t="shared" si="5"/>
        <v>0</v>
      </c>
      <c r="D1002" s="122">
        <f t="shared" si="6"/>
        <v>0</v>
      </c>
      <c r="E1002" s="122">
        <f t="shared" si="2"/>
        <v>634</v>
      </c>
      <c r="H1002" s="135" t="s">
        <v>27499</v>
      </c>
      <c r="I1002" s="135" t="s">
        <v>27500</v>
      </c>
      <c r="J1002" s="135" t="s">
        <v>27501</v>
      </c>
      <c r="L1002" s="160"/>
      <c r="M1002" s="160"/>
      <c r="N1002" s="160"/>
      <c r="O1002" s="160"/>
      <c r="P1002" s="138" t="s">
        <v>27502</v>
      </c>
      <c r="Q1002" s="138" t="s">
        <v>27503</v>
      </c>
      <c r="R1002" s="138" t="s">
        <v>27504</v>
      </c>
      <c r="S1002" s="138" t="s">
        <v>27505</v>
      </c>
      <c r="T1002" s="138" t="s">
        <v>724</v>
      </c>
      <c r="U1002" s="138" t="s">
        <v>27506</v>
      </c>
      <c r="V1002" s="138" t="s">
        <v>27506</v>
      </c>
      <c r="W1002" s="138" t="s">
        <v>27507</v>
      </c>
      <c r="X1002" s="138" t="s">
        <v>27508</v>
      </c>
      <c r="Y1002" s="138" t="s">
        <v>27509</v>
      </c>
      <c r="Z1002" s="138" t="s">
        <v>27510</v>
      </c>
      <c r="AA1002" s="504">
        <v>0.047407407407407405</v>
      </c>
      <c r="AB1002" s="474">
        <v>0.04793981481481482</v>
      </c>
      <c r="AC1002" s="128" t="s">
        <v>27511</v>
      </c>
      <c r="AD1002" s="507">
        <v>0.04539351851851852</v>
      </c>
      <c r="AE1002" s="474">
        <v>0.04939814814814815</v>
      </c>
      <c r="AF1002" s="474">
        <v>0.04414351851851852</v>
      </c>
      <c r="AG1002" s="134" t="s">
        <v>27512</v>
      </c>
      <c r="AH1002" s="128" t="s">
        <v>27513</v>
      </c>
      <c r="AI1002" s="138" t="s">
        <v>27316</v>
      </c>
      <c r="AJ1002" s="128" t="s">
        <v>27514</v>
      </c>
      <c r="AK1002" s="474">
        <v>0.05866898148148148</v>
      </c>
      <c r="AL1002" s="134" t="s">
        <v>27515</v>
      </c>
      <c r="AM1002" s="128" t="s">
        <v>27516</v>
      </c>
      <c r="AN1002" s="134" t="s">
        <v>27517</v>
      </c>
      <c r="AO1002" s="134" t="s">
        <v>27518</v>
      </c>
      <c r="AP1002" s="416">
        <v>2.2423611111111112</v>
      </c>
      <c r="AQ1002" s="416">
        <v>2.1381944444444443</v>
      </c>
      <c r="AR1002" s="128" t="s">
        <v>27519</v>
      </c>
      <c r="AS1002" s="379">
        <v>2.30625</v>
      </c>
      <c r="AT1002" s="134" t="s">
        <v>27520</v>
      </c>
      <c r="AU1002" s="505">
        <v>0.04807870370370371</v>
      </c>
      <c r="AV1002" s="128" t="s">
        <v>27521</v>
      </c>
      <c r="AW1002" s="474">
        <v>0.04435185185185185</v>
      </c>
      <c r="AX1002" s="379">
        <v>2.2270833333333333</v>
      </c>
      <c r="AY1002" s="416">
        <v>1.5944444444444446</v>
      </c>
      <c r="BA1002" s="128" t="s">
        <v>27522</v>
      </c>
      <c r="BB1002" s="134" t="s">
        <v>7369</v>
      </c>
      <c r="BC1002" s="141" t="s">
        <v>27523</v>
      </c>
      <c r="BD1002" s="128" t="s">
        <v>9020</v>
      </c>
      <c r="BE1002" s="416">
        <v>2.2368055555555557</v>
      </c>
      <c r="BF1002" s="141"/>
      <c r="BG1002" s="141"/>
      <c r="BH1002" s="141"/>
    </row>
    <row r="1003">
      <c r="A1003" s="122">
        <f t="shared" si="3"/>
        <v>0</v>
      </c>
      <c r="B1003" s="122">
        <f t="shared" si="4"/>
        <v>0</v>
      </c>
      <c r="C1003" s="122">
        <f t="shared" si="5"/>
        <v>0</v>
      </c>
      <c r="D1003" s="122">
        <f t="shared" si="6"/>
        <v>0</v>
      </c>
      <c r="E1003" s="122">
        <f t="shared" si="2"/>
        <v>322</v>
      </c>
      <c r="H1003" s="135" t="s">
        <v>27524</v>
      </c>
      <c r="I1003" s="135" t="s">
        <v>27525</v>
      </c>
      <c r="J1003" s="135" t="s">
        <v>27526</v>
      </c>
      <c r="L1003" s="160"/>
      <c r="M1003" s="160"/>
      <c r="N1003" s="160"/>
      <c r="O1003" s="160"/>
      <c r="P1003" s="391">
        <v>2.297222222222222</v>
      </c>
      <c r="Q1003" s="391">
        <v>2.2194444444444446</v>
      </c>
      <c r="R1003" s="391">
        <v>2.3048611111111112</v>
      </c>
      <c r="S1003" s="503">
        <v>0.04864583333333333</v>
      </c>
      <c r="T1003" s="503">
        <v>0.04590277777777778</v>
      </c>
      <c r="U1003" s="503">
        <v>0.04730324074074074</v>
      </c>
      <c r="V1003" s="503">
        <v>0.04730324074074074</v>
      </c>
      <c r="W1003" s="391">
        <v>1.9638888888888888</v>
      </c>
      <c r="X1003" s="503">
        <v>0.04857638888888889</v>
      </c>
      <c r="Y1003" s="503">
        <v>0.04828703703703704</v>
      </c>
      <c r="Z1003" s="391">
        <v>2.088888888888889</v>
      </c>
      <c r="AA1003" s="128" t="s">
        <v>27527</v>
      </c>
      <c r="AB1003" s="134" t="s">
        <v>27528</v>
      </c>
      <c r="AC1003" s="505">
        <v>0.04290509259259259</v>
      </c>
      <c r="AD1003" s="147" t="s">
        <v>27529</v>
      </c>
      <c r="AE1003" s="124"/>
      <c r="AF1003" s="134" t="s">
        <v>27530</v>
      </c>
      <c r="AG1003" s="474">
        <v>0.042638888888888886</v>
      </c>
      <c r="AH1003" s="505">
        <v>0.047719907407407405</v>
      </c>
      <c r="AI1003" s="503">
        <v>0.04717592592592593</v>
      </c>
      <c r="AJ1003" s="393">
        <v>2.2618055555555556</v>
      </c>
      <c r="AK1003" s="134" t="s">
        <v>27531</v>
      </c>
      <c r="AL1003" s="379">
        <v>2.4569444444444444</v>
      </c>
      <c r="AM1003" s="140">
        <v>0.9784722222222222</v>
      </c>
      <c r="AN1003" s="379">
        <v>1.7208333333333334</v>
      </c>
      <c r="AO1003" s="379">
        <v>2.4479166666666665</v>
      </c>
      <c r="AP1003" s="128" t="s">
        <v>27532</v>
      </c>
      <c r="AQ1003" s="128" t="s">
        <v>27533</v>
      </c>
      <c r="AR1003" s="505">
        <v>0.04584490740740741</v>
      </c>
      <c r="AS1003" s="134" t="s">
        <v>27534</v>
      </c>
      <c r="AT1003" s="474">
        <v>0.04412037037037037</v>
      </c>
      <c r="AU1003" s="128" t="s">
        <v>27535</v>
      </c>
      <c r="AV1003" s="393">
        <v>2.277083333333333</v>
      </c>
      <c r="AW1003" s="134" t="s">
        <v>27536</v>
      </c>
      <c r="AX1003" s="134" t="s">
        <v>27537</v>
      </c>
      <c r="AY1003" s="128" t="s">
        <v>27538</v>
      </c>
      <c r="BA1003" s="416">
        <v>1.9993055555555554</v>
      </c>
      <c r="BB1003" s="379">
        <v>2.0347222222222223</v>
      </c>
      <c r="BC1003" s="422">
        <v>2.0791666666666666</v>
      </c>
      <c r="BD1003" s="140">
        <v>0.6743055555555556</v>
      </c>
      <c r="BE1003" s="128" t="s">
        <v>18885</v>
      </c>
      <c r="BF1003" s="422"/>
      <c r="BG1003" s="422"/>
      <c r="BH1003" s="422"/>
    </row>
    <row r="1004">
      <c r="A1004" s="122">
        <f t="shared" si="3"/>
        <v>0</v>
      </c>
      <c r="B1004" s="122">
        <f t="shared" si="4"/>
        <v>0</v>
      </c>
      <c r="C1004" s="122">
        <f t="shared" si="5"/>
        <v>0</v>
      </c>
      <c r="D1004" s="122">
        <f t="shared" si="6"/>
        <v>0</v>
      </c>
      <c r="E1004" s="122">
        <f t="shared" si="2"/>
        <v>527</v>
      </c>
      <c r="H1004" s="135">
        <v>334.0</v>
      </c>
      <c r="I1004" s="135">
        <v>334.0</v>
      </c>
      <c r="J1004" s="135">
        <v>334.0</v>
      </c>
      <c r="L1004" s="160"/>
      <c r="M1004" s="160"/>
      <c r="N1004" s="160"/>
      <c r="O1004" s="160"/>
      <c r="P1004" s="138" t="s">
        <v>27539</v>
      </c>
      <c r="Q1004" s="138" t="s">
        <v>27540</v>
      </c>
      <c r="R1004" s="138" t="s">
        <v>27541</v>
      </c>
      <c r="S1004" s="138" t="s">
        <v>27542</v>
      </c>
      <c r="T1004" s="138" t="s">
        <v>27543</v>
      </c>
      <c r="U1004" s="138" t="s">
        <v>27544</v>
      </c>
      <c r="V1004" s="138" t="s">
        <v>27544</v>
      </c>
      <c r="W1004" s="138" t="s">
        <v>27545</v>
      </c>
      <c r="X1004" s="138" t="s">
        <v>27546</v>
      </c>
      <c r="Y1004" s="138" t="s">
        <v>27547</v>
      </c>
      <c r="Z1004" s="138" t="s">
        <v>27548</v>
      </c>
      <c r="AA1004" s="504">
        <v>0.04744212962962963</v>
      </c>
      <c r="AB1004" s="474">
        <v>0.04795138888888889</v>
      </c>
      <c r="AC1004" s="128" t="s">
        <v>27549</v>
      </c>
      <c r="AD1004" s="507">
        <v>0.04545138888888889</v>
      </c>
      <c r="AE1004" s="160"/>
      <c r="AF1004" s="474">
        <v>0.04421296296296296</v>
      </c>
      <c r="AG1004" s="134" t="s">
        <v>27550</v>
      </c>
      <c r="AH1004" s="128" t="s">
        <v>27551</v>
      </c>
      <c r="AI1004" s="138" t="s">
        <v>27358</v>
      </c>
      <c r="AJ1004" s="128" t="s">
        <v>27552</v>
      </c>
      <c r="AK1004" s="474">
        <v>0.05876157407407408</v>
      </c>
      <c r="AL1004" s="134" t="s">
        <v>27553</v>
      </c>
      <c r="AM1004" s="128" t="s">
        <v>27554</v>
      </c>
      <c r="AN1004" s="134" t="s">
        <v>27555</v>
      </c>
      <c r="AO1004" s="134" t="s">
        <v>27556</v>
      </c>
      <c r="AP1004" s="416">
        <v>2.247916666666667</v>
      </c>
      <c r="AQ1004" s="416">
        <v>2.140277777777778</v>
      </c>
      <c r="AR1004" s="128" t="s">
        <v>27557</v>
      </c>
      <c r="AS1004" s="379">
        <v>2.311111111111111</v>
      </c>
      <c r="AT1004" s="134" t="s">
        <v>27558</v>
      </c>
      <c r="AU1004" s="505">
        <v>0.04811342592592593</v>
      </c>
      <c r="AV1004" s="128" t="s">
        <v>27559</v>
      </c>
      <c r="AW1004" s="474">
        <v>0.044502314814814814</v>
      </c>
      <c r="AX1004" s="379">
        <v>2.2305555555555556</v>
      </c>
      <c r="AY1004" s="416">
        <v>1.5944444444444446</v>
      </c>
      <c r="BA1004" s="128" t="s">
        <v>27560</v>
      </c>
      <c r="BB1004" s="134" t="s">
        <v>9537</v>
      </c>
      <c r="BC1004" s="141" t="s">
        <v>27561</v>
      </c>
      <c r="BD1004" s="128" t="s">
        <v>9085</v>
      </c>
      <c r="BE1004" s="416">
        <v>2.2534722222222223</v>
      </c>
      <c r="BF1004" s="141"/>
      <c r="BG1004" s="141"/>
      <c r="BH1004" s="141"/>
    </row>
    <row r="1005">
      <c r="A1005" s="122">
        <f t="shared" si="3"/>
        <v>0</v>
      </c>
      <c r="B1005" s="122">
        <f t="shared" si="4"/>
        <v>0</v>
      </c>
      <c r="C1005" s="122">
        <f t="shared" si="5"/>
        <v>0</v>
      </c>
      <c r="D1005" s="122">
        <f t="shared" si="6"/>
        <v>0</v>
      </c>
      <c r="E1005" s="122">
        <f t="shared" si="2"/>
        <v>222</v>
      </c>
      <c r="H1005" s="135" t="s">
        <v>27562</v>
      </c>
      <c r="I1005" s="135" t="s">
        <v>27563</v>
      </c>
      <c r="J1005" s="135" t="s">
        <v>27564</v>
      </c>
      <c r="L1005" s="160"/>
      <c r="M1005" s="160"/>
      <c r="N1005" s="160"/>
      <c r="O1005" s="160"/>
      <c r="P1005" s="391">
        <v>2.307638888888889</v>
      </c>
      <c r="Q1005" s="391">
        <v>2.225</v>
      </c>
      <c r="R1005" s="391">
        <v>2.307638888888889</v>
      </c>
      <c r="S1005" s="503">
        <v>0.048854166666666664</v>
      </c>
      <c r="T1005" s="503">
        <v>0.0459375</v>
      </c>
      <c r="U1005" s="503">
        <v>0.04743055555555555</v>
      </c>
      <c r="V1005" s="503">
        <v>0.04743055555555555</v>
      </c>
      <c r="W1005" s="391">
        <v>1.9673611111111111</v>
      </c>
      <c r="X1005" s="503">
        <v>0.04877314814814815</v>
      </c>
      <c r="Y1005" s="503">
        <v>0.04849537037037037</v>
      </c>
      <c r="Z1005" s="391">
        <v>2.09375</v>
      </c>
      <c r="AA1005" s="128" t="s">
        <v>27565</v>
      </c>
      <c r="AB1005" s="134" t="s">
        <v>27566</v>
      </c>
      <c r="AC1005" s="505">
        <v>0.04297453703703704</v>
      </c>
      <c r="AD1005" s="147" t="s">
        <v>27567</v>
      </c>
      <c r="AE1005" s="160"/>
      <c r="AF1005" s="134" t="s">
        <v>27568</v>
      </c>
      <c r="AG1005" s="474">
        <v>0.042743055555555555</v>
      </c>
      <c r="AH1005" s="505">
        <v>0.04787037037037037</v>
      </c>
      <c r="AI1005" s="503">
        <v>0.04730324074074074</v>
      </c>
      <c r="AJ1005" s="393">
        <v>2.2631944444444443</v>
      </c>
      <c r="AK1005" s="134" t="s">
        <v>27569</v>
      </c>
      <c r="AL1005" s="379">
        <v>2.463888888888889</v>
      </c>
      <c r="AM1005" s="140">
        <v>0.98125</v>
      </c>
      <c r="AN1005" s="379">
        <v>1.7319444444444445</v>
      </c>
      <c r="AO1005" s="379">
        <v>2.45</v>
      </c>
      <c r="AP1005" s="128" t="s">
        <v>27570</v>
      </c>
      <c r="AQ1005" s="128" t="s">
        <v>27571</v>
      </c>
      <c r="AR1005" s="505">
        <v>0.04600694444444445</v>
      </c>
      <c r="AS1005" s="134" t="s">
        <v>27572</v>
      </c>
      <c r="AT1005" s="474">
        <v>0.04417824074074074</v>
      </c>
      <c r="AU1005" s="128" t="s">
        <v>27573</v>
      </c>
      <c r="AV1005" s="393">
        <v>2.283333333333333</v>
      </c>
      <c r="AW1005" s="134" t="s">
        <v>27574</v>
      </c>
      <c r="AX1005" s="134" t="s">
        <v>27575</v>
      </c>
      <c r="AY1005" s="128" t="s">
        <v>27576</v>
      </c>
      <c r="BA1005" s="416">
        <v>2.0</v>
      </c>
      <c r="BB1005" s="379">
        <v>2.036111111111111</v>
      </c>
      <c r="BC1005" s="422">
        <v>2.082638888888889</v>
      </c>
      <c r="BD1005" s="140">
        <v>0.6840277777777778</v>
      </c>
      <c r="BE1005" s="128" t="s">
        <v>27577</v>
      </c>
      <c r="BF1005" s="422"/>
      <c r="BG1005" s="422"/>
      <c r="BH1005" s="422"/>
    </row>
    <row r="1006">
      <c r="A1006" s="122">
        <f t="shared" si="3"/>
        <v>0</v>
      </c>
      <c r="B1006" s="122">
        <f t="shared" si="4"/>
        <v>0</v>
      </c>
      <c r="C1006" s="122">
        <f t="shared" si="5"/>
        <v>0</v>
      </c>
      <c r="D1006" s="122">
        <f t="shared" si="6"/>
        <v>0</v>
      </c>
      <c r="E1006" s="122">
        <f t="shared" si="2"/>
        <v>476</v>
      </c>
      <c r="H1006" s="135" t="s">
        <v>5773</v>
      </c>
      <c r="I1006" s="135" t="s">
        <v>27578</v>
      </c>
      <c r="J1006" s="135" t="s">
        <v>27579</v>
      </c>
      <c r="L1006" s="160"/>
      <c r="M1006" s="160"/>
      <c r="N1006" s="160"/>
      <c r="O1006" s="160"/>
      <c r="P1006" s="138" t="s">
        <v>27580</v>
      </c>
      <c r="Q1006" s="138" t="s">
        <v>27581</v>
      </c>
      <c r="R1006" s="138" t="s">
        <v>27582</v>
      </c>
      <c r="S1006" s="138" t="s">
        <v>27583</v>
      </c>
      <c r="T1006" s="138" t="s">
        <v>27584</v>
      </c>
      <c r="U1006" s="138" t="s">
        <v>27585</v>
      </c>
      <c r="V1006" s="138" t="s">
        <v>27585</v>
      </c>
      <c r="W1006" s="138" t="s">
        <v>27586</v>
      </c>
      <c r="X1006" s="138" t="s">
        <v>27587</v>
      </c>
      <c r="Y1006" s="138" t="s">
        <v>27588</v>
      </c>
      <c r="Z1006" s="138" t="s">
        <v>27589</v>
      </c>
      <c r="AA1006" s="504">
        <v>0.047546296296296295</v>
      </c>
      <c r="AB1006" s="474">
        <v>0.048101851851851854</v>
      </c>
      <c r="AC1006" s="128" t="s">
        <v>27590</v>
      </c>
      <c r="AD1006" s="507">
        <v>0.045578703703703705</v>
      </c>
      <c r="AE1006" s="160"/>
      <c r="AF1006" s="474">
        <v>0.044328703703703703</v>
      </c>
      <c r="AG1006" s="134" t="s">
        <v>27591</v>
      </c>
      <c r="AH1006" s="128" t="s">
        <v>27592</v>
      </c>
      <c r="AI1006" s="138" t="s">
        <v>27397</v>
      </c>
      <c r="AJ1006" s="128" t="s">
        <v>27593</v>
      </c>
      <c r="AK1006" s="474">
        <v>0.05896990740740741</v>
      </c>
      <c r="AL1006" s="134" t="s">
        <v>27594</v>
      </c>
      <c r="AM1006" s="128" t="s">
        <v>27595</v>
      </c>
      <c r="AN1006" s="134" t="s">
        <v>27596</v>
      </c>
      <c r="AO1006" s="134" t="s">
        <v>27597</v>
      </c>
      <c r="AP1006" s="416">
        <v>2.2506944444444446</v>
      </c>
      <c r="AQ1006" s="416">
        <v>2.15</v>
      </c>
      <c r="AR1006" s="128" t="s">
        <v>27598</v>
      </c>
      <c r="AS1006" s="379">
        <v>2.3125</v>
      </c>
      <c r="AT1006" s="134" t="s">
        <v>27599</v>
      </c>
      <c r="AU1006" s="505">
        <v>0.04819444444444444</v>
      </c>
      <c r="AV1006" s="128" t="s">
        <v>27600</v>
      </c>
      <c r="AW1006" s="474">
        <v>0.044641203703703704</v>
      </c>
      <c r="AX1006" s="379">
        <v>2.2354166666666666</v>
      </c>
      <c r="AY1006" s="416">
        <v>1.5986111111111112</v>
      </c>
      <c r="BA1006" s="128" t="s">
        <v>27601</v>
      </c>
      <c r="BB1006" s="134" t="s">
        <v>27602</v>
      </c>
      <c r="BC1006" s="141" t="s">
        <v>4374</v>
      </c>
      <c r="BD1006" s="128" t="s">
        <v>9145</v>
      </c>
      <c r="BE1006" s="416">
        <v>2.254861111111111</v>
      </c>
      <c r="BF1006" s="141"/>
      <c r="BG1006" s="141"/>
      <c r="BH1006" s="141"/>
    </row>
    <row r="1007">
      <c r="A1007" s="122">
        <f t="shared" si="3"/>
        <v>0</v>
      </c>
      <c r="B1007" s="122">
        <f t="shared" si="4"/>
        <v>0</v>
      </c>
      <c r="C1007" s="122">
        <f t="shared" si="5"/>
        <v>0</v>
      </c>
      <c r="D1007" s="122">
        <f t="shared" si="6"/>
        <v>0</v>
      </c>
      <c r="E1007" s="122">
        <f t="shared" si="2"/>
        <v>173</v>
      </c>
      <c r="H1007" s="135">
        <v>335.0</v>
      </c>
      <c r="I1007" s="135">
        <v>335.0</v>
      </c>
      <c r="J1007" s="135">
        <v>335.0</v>
      </c>
      <c r="L1007" s="160"/>
      <c r="M1007" s="160"/>
      <c r="N1007" s="160"/>
      <c r="O1007" s="160"/>
      <c r="P1007" s="391">
        <v>2.3090277777777777</v>
      </c>
      <c r="Q1007" s="391">
        <v>2.2305555555555556</v>
      </c>
      <c r="R1007" s="391">
        <v>2.3131944444444446</v>
      </c>
      <c r="S1007" s="503">
        <v>0.04900462962962963</v>
      </c>
      <c r="T1007" s="503">
        <v>0.04597222222222222</v>
      </c>
      <c r="U1007" s="503">
        <v>0.047581018518518516</v>
      </c>
      <c r="V1007" s="503">
        <v>0.047581018518518516</v>
      </c>
      <c r="W1007" s="391">
        <v>1.975</v>
      </c>
      <c r="X1007" s="503">
        <v>0.0490162037037037</v>
      </c>
      <c r="Y1007" s="503">
        <v>0.048541666666666664</v>
      </c>
      <c r="Z1007" s="391">
        <v>2.1034722222222224</v>
      </c>
      <c r="AA1007" s="128" t="s">
        <v>27603</v>
      </c>
      <c r="AB1007" s="474">
        <v>0.04835648148148148</v>
      </c>
      <c r="AC1007" s="505">
        <v>0.04306712962962963</v>
      </c>
      <c r="AD1007" s="147" t="s">
        <v>27604</v>
      </c>
      <c r="AE1007" s="160"/>
      <c r="AF1007" s="134" t="s">
        <v>27605</v>
      </c>
      <c r="AG1007" s="474">
        <v>0.04287037037037037</v>
      </c>
      <c r="AH1007" s="505">
        <v>0.04787037037037037</v>
      </c>
      <c r="AI1007" s="503">
        <v>0.04752314814814815</v>
      </c>
      <c r="AJ1007" s="393">
        <v>2.2777777777777777</v>
      </c>
      <c r="AK1007" s="134" t="s">
        <v>27606</v>
      </c>
      <c r="AL1007" s="379">
        <v>2.472916666666667</v>
      </c>
      <c r="AM1007" s="140">
        <v>0.9875</v>
      </c>
      <c r="AN1007" s="379">
        <v>1.7409722222222221</v>
      </c>
      <c r="AO1007" s="379">
        <v>2.45625</v>
      </c>
      <c r="AP1007" s="128" t="s">
        <v>27607</v>
      </c>
      <c r="AQ1007" s="128" t="s">
        <v>5951</v>
      </c>
      <c r="AR1007" s="505">
        <v>0.046064814814814815</v>
      </c>
      <c r="AS1007" s="134" t="s">
        <v>27608</v>
      </c>
      <c r="AT1007" s="474">
        <v>0.04425925925925926</v>
      </c>
      <c r="AU1007" s="128" t="s">
        <v>27609</v>
      </c>
      <c r="AV1007" s="393">
        <v>2.2847222222222223</v>
      </c>
      <c r="AW1007" s="134" t="s">
        <v>1332</v>
      </c>
      <c r="AX1007" s="134" t="s">
        <v>27610</v>
      </c>
      <c r="AY1007" s="128" t="s">
        <v>27611</v>
      </c>
      <c r="BA1007" s="416">
        <v>2.001388888888889</v>
      </c>
      <c r="BB1007" s="379">
        <v>2.0368055555555555</v>
      </c>
      <c r="BC1007" s="422">
        <v>2.084722222222222</v>
      </c>
      <c r="BD1007" s="140">
        <v>0.6881944444444444</v>
      </c>
      <c r="BE1007" s="128" t="s">
        <v>27612</v>
      </c>
      <c r="BF1007" s="422"/>
      <c r="BG1007" s="422"/>
      <c r="BH1007" s="422"/>
    </row>
    <row r="1008">
      <c r="A1008" s="122">
        <f t="shared" si="3"/>
        <v>0</v>
      </c>
      <c r="B1008" s="122">
        <f t="shared" si="4"/>
        <v>0</v>
      </c>
      <c r="C1008" s="122">
        <f t="shared" si="5"/>
        <v>0</v>
      </c>
      <c r="D1008" s="122">
        <f t="shared" si="6"/>
        <v>0</v>
      </c>
      <c r="E1008" s="122">
        <f t="shared" si="2"/>
        <v>497</v>
      </c>
      <c r="H1008" s="135" t="s">
        <v>27613</v>
      </c>
      <c r="I1008" s="135" t="s">
        <v>27614</v>
      </c>
      <c r="J1008" s="135" t="s">
        <v>27615</v>
      </c>
      <c r="L1008" s="160"/>
      <c r="M1008" s="160"/>
      <c r="N1008" s="160"/>
      <c r="O1008" s="160"/>
      <c r="P1008" s="138" t="s">
        <v>27616</v>
      </c>
      <c r="Q1008" s="138" t="s">
        <v>27617</v>
      </c>
      <c r="R1008" s="138" t="s">
        <v>27618</v>
      </c>
      <c r="S1008" s="138" t="s">
        <v>27619</v>
      </c>
      <c r="T1008" s="138" t="s">
        <v>27620</v>
      </c>
      <c r="U1008" s="138" t="s">
        <v>27621</v>
      </c>
      <c r="V1008" s="138" t="s">
        <v>27621</v>
      </c>
      <c r="W1008" s="138" t="s">
        <v>27622</v>
      </c>
      <c r="X1008" s="138" t="s">
        <v>27623</v>
      </c>
      <c r="Y1008" s="138" t="s">
        <v>27624</v>
      </c>
      <c r="Z1008" s="138" t="s">
        <v>724</v>
      </c>
      <c r="AA1008" s="504">
        <v>0.04760416666666667</v>
      </c>
      <c r="AB1008" s="134" t="s">
        <v>27625</v>
      </c>
      <c r="AC1008" s="128" t="s">
        <v>27626</v>
      </c>
      <c r="AD1008" s="507">
        <v>0.045648148148148146</v>
      </c>
      <c r="AE1008" s="160"/>
      <c r="AF1008" s="474">
        <v>0.044375</v>
      </c>
      <c r="AG1008" s="134" t="s">
        <v>27627</v>
      </c>
      <c r="AH1008" s="128" t="s">
        <v>27628</v>
      </c>
      <c r="AI1008" s="138" t="s">
        <v>27436</v>
      </c>
      <c r="AJ1008" s="128" t="s">
        <v>27629</v>
      </c>
      <c r="AK1008" s="474">
        <v>0.05900462962962963</v>
      </c>
      <c r="AL1008" s="134" t="s">
        <v>27630</v>
      </c>
      <c r="AM1008" s="128" t="s">
        <v>27631</v>
      </c>
      <c r="AN1008" s="134" t="s">
        <v>27632</v>
      </c>
      <c r="AO1008" s="134" t="s">
        <v>27633</v>
      </c>
      <c r="AP1008" s="416">
        <v>2.254861111111111</v>
      </c>
      <c r="AQ1008" s="416">
        <v>2.154861111111111</v>
      </c>
      <c r="AR1008" s="128" t="s">
        <v>27634</v>
      </c>
      <c r="AS1008" s="379">
        <v>2.3201388888888888</v>
      </c>
      <c r="AT1008" s="134" t="s">
        <v>876</v>
      </c>
      <c r="AU1008" s="505">
        <v>0.04822916666666666</v>
      </c>
      <c r="AV1008" s="128" t="s">
        <v>27635</v>
      </c>
      <c r="AW1008" s="474">
        <v>0.04483796296296296</v>
      </c>
      <c r="AX1008" s="379">
        <v>2.2402777777777776</v>
      </c>
      <c r="AY1008" s="416">
        <v>1.6034722222222222</v>
      </c>
      <c r="BA1008" s="128" t="s">
        <v>27636</v>
      </c>
      <c r="BB1008" s="134" t="s">
        <v>27637</v>
      </c>
      <c r="BC1008" s="141" t="s">
        <v>27638</v>
      </c>
      <c r="BD1008" s="128" t="s">
        <v>9208</v>
      </c>
      <c r="BE1008" s="416">
        <v>2.2576388888888888</v>
      </c>
      <c r="BF1008" s="141"/>
      <c r="BG1008" s="141"/>
      <c r="BH1008" s="141"/>
    </row>
    <row r="1009">
      <c r="A1009" s="122">
        <f t="shared" si="3"/>
        <v>0</v>
      </c>
      <c r="B1009" s="122">
        <f t="shared" si="4"/>
        <v>0</v>
      </c>
      <c r="C1009" s="122">
        <f t="shared" si="5"/>
        <v>0</v>
      </c>
      <c r="D1009" s="122">
        <f t="shared" si="6"/>
        <v>0</v>
      </c>
      <c r="E1009" s="122">
        <f t="shared" si="2"/>
        <v>193</v>
      </c>
      <c r="H1009" s="135" t="s">
        <v>876</v>
      </c>
      <c r="I1009" s="135" t="s">
        <v>27639</v>
      </c>
      <c r="J1009" s="135" t="s">
        <v>27640</v>
      </c>
      <c r="L1009" s="160"/>
      <c r="M1009" s="160"/>
      <c r="N1009" s="160"/>
      <c r="O1009" s="160"/>
      <c r="P1009" s="391">
        <v>2.311111111111111</v>
      </c>
      <c r="Q1009" s="391">
        <v>2.2319444444444443</v>
      </c>
      <c r="R1009" s="391">
        <v>2.3159722222222223</v>
      </c>
      <c r="S1009" s="503">
        <v>0.049108796296296296</v>
      </c>
      <c r="T1009" s="503">
        <v>0.04604166666666667</v>
      </c>
      <c r="U1009" s="503">
        <v>0.04770833333333333</v>
      </c>
      <c r="V1009" s="503">
        <v>0.04770833333333333</v>
      </c>
      <c r="W1009" s="391">
        <v>1.9840277777777777</v>
      </c>
      <c r="X1009" s="503">
        <v>0.0490625</v>
      </c>
      <c r="Y1009" s="503">
        <v>0.04863425925925926</v>
      </c>
      <c r="Z1009" s="391">
        <v>2.107638888888889</v>
      </c>
      <c r="AA1009" s="128" t="s">
        <v>27641</v>
      </c>
      <c r="AB1009" s="474">
        <v>0.048483796296296296</v>
      </c>
      <c r="AC1009" s="505">
        <v>0.043159722222222224</v>
      </c>
      <c r="AD1009" s="147" t="s">
        <v>27642</v>
      </c>
      <c r="AE1009" s="160"/>
      <c r="AF1009" s="134" t="s">
        <v>27643</v>
      </c>
      <c r="AG1009" s="474">
        <v>0.04293981481481481</v>
      </c>
      <c r="AH1009" s="505">
        <v>0.047928240740740743</v>
      </c>
      <c r="AI1009" s="503">
        <v>0.04760416666666667</v>
      </c>
      <c r="AJ1009" s="393">
        <v>2.279861111111111</v>
      </c>
      <c r="AK1009" s="134" t="s">
        <v>27644</v>
      </c>
      <c r="AL1009" s="379">
        <v>2.4784722222222224</v>
      </c>
      <c r="AM1009" s="140">
        <v>0.9881944444444445</v>
      </c>
      <c r="AN1009" s="379">
        <v>1.7520833333333334</v>
      </c>
      <c r="AO1009" s="379">
        <v>2.4604166666666667</v>
      </c>
      <c r="AP1009" s="128" t="s">
        <v>27645</v>
      </c>
      <c r="AQ1009" s="128" t="s">
        <v>27646</v>
      </c>
      <c r="AR1009" s="505">
        <v>0.04612268518518518</v>
      </c>
      <c r="AS1009" s="134" t="s">
        <v>27647</v>
      </c>
      <c r="AT1009" s="474">
        <v>0.04428240740740741</v>
      </c>
      <c r="AU1009" s="128" t="s">
        <v>27648</v>
      </c>
      <c r="AV1009" s="393">
        <v>2.2875</v>
      </c>
      <c r="AW1009" s="134" t="s">
        <v>27649</v>
      </c>
      <c r="AX1009" s="134" t="s">
        <v>27650</v>
      </c>
      <c r="AY1009" s="128" t="s">
        <v>27651</v>
      </c>
      <c r="BA1009" s="416">
        <v>2.004861111111111</v>
      </c>
      <c r="BB1009" s="379">
        <v>2.0416666666666665</v>
      </c>
      <c r="BC1009" s="422">
        <v>2.0854166666666667</v>
      </c>
      <c r="BD1009" s="140">
        <v>0.6881944444444444</v>
      </c>
      <c r="BE1009" s="128" t="s">
        <v>27652</v>
      </c>
      <c r="BF1009" s="422"/>
      <c r="BG1009" s="422"/>
      <c r="BH1009" s="422"/>
    </row>
    <row r="1010">
      <c r="A1010" s="122">
        <f t="shared" si="3"/>
        <v>0</v>
      </c>
      <c r="B1010" s="122">
        <f t="shared" si="4"/>
        <v>0</v>
      </c>
      <c r="C1010" s="122">
        <f t="shared" si="5"/>
        <v>0</v>
      </c>
      <c r="D1010" s="122">
        <f t="shared" si="6"/>
        <v>0</v>
      </c>
      <c r="E1010" s="122">
        <f t="shared" si="2"/>
        <v>584</v>
      </c>
      <c r="H1010" s="135">
        <v>336.0</v>
      </c>
      <c r="I1010" s="135">
        <v>336.0</v>
      </c>
      <c r="J1010" s="135">
        <v>336.0</v>
      </c>
      <c r="L1010" s="160"/>
      <c r="M1010" s="160"/>
      <c r="N1010" s="160"/>
      <c r="O1010" s="160"/>
      <c r="P1010" s="138" t="s">
        <v>27653</v>
      </c>
      <c r="Q1010" s="138" t="s">
        <v>27654</v>
      </c>
      <c r="R1010" s="138" t="s">
        <v>9662</v>
      </c>
      <c r="S1010" s="138" t="s">
        <v>27655</v>
      </c>
      <c r="T1010" s="138" t="s">
        <v>27656</v>
      </c>
      <c r="U1010" s="138" t="s">
        <v>27657</v>
      </c>
      <c r="V1010" s="138" t="s">
        <v>27657</v>
      </c>
      <c r="W1010" s="138" t="s">
        <v>27658</v>
      </c>
      <c r="X1010" s="138" t="s">
        <v>27659</v>
      </c>
      <c r="Y1010" s="138" t="s">
        <v>27660</v>
      </c>
      <c r="Z1010" s="138" t="s">
        <v>27661</v>
      </c>
      <c r="AA1010" s="504">
        <v>0.04767361111111111</v>
      </c>
      <c r="AB1010" s="134" t="s">
        <v>27662</v>
      </c>
      <c r="AC1010" s="128" t="s">
        <v>27663</v>
      </c>
      <c r="AD1010" s="507">
        <v>0.04576388888888889</v>
      </c>
      <c r="AE1010" s="160"/>
      <c r="AF1010" s="474">
        <v>0.04443287037037037</v>
      </c>
      <c r="AG1010" s="134" t="s">
        <v>27664</v>
      </c>
      <c r="AH1010" s="128" t="s">
        <v>27665</v>
      </c>
      <c r="AI1010" s="138" t="s">
        <v>27475</v>
      </c>
      <c r="AJ1010" s="128" t="s">
        <v>27666</v>
      </c>
      <c r="AK1010" s="474">
        <v>0.05917824074074074</v>
      </c>
      <c r="AL1010" s="134" t="s">
        <v>27667</v>
      </c>
      <c r="AM1010" s="128" t="s">
        <v>27668</v>
      </c>
      <c r="AN1010" s="134" t="s">
        <v>27669</v>
      </c>
      <c r="AO1010" s="134" t="s">
        <v>27670</v>
      </c>
      <c r="AP1010" s="416">
        <v>2.2569444444444446</v>
      </c>
      <c r="AQ1010" s="416">
        <v>2.1569444444444446</v>
      </c>
      <c r="AR1010" s="128" t="s">
        <v>27671</v>
      </c>
      <c r="AS1010" s="379">
        <v>2.323611111111111</v>
      </c>
      <c r="AT1010" s="134" t="s">
        <v>27672</v>
      </c>
      <c r="AU1010" s="505">
        <v>0.04829861111111111</v>
      </c>
      <c r="AV1010" s="128" t="s">
        <v>27673</v>
      </c>
      <c r="AW1010" s="474">
        <v>0.04487268518518518</v>
      </c>
      <c r="AX1010" s="379">
        <v>2.245833333333333</v>
      </c>
      <c r="AY1010" s="416">
        <v>1.60625</v>
      </c>
      <c r="BA1010" s="128" t="s">
        <v>27674</v>
      </c>
      <c r="BB1010" s="134" t="s">
        <v>27675</v>
      </c>
      <c r="BC1010" s="141" t="s">
        <v>27676</v>
      </c>
      <c r="BD1010" s="128" t="s">
        <v>1793</v>
      </c>
      <c r="BE1010" s="416">
        <v>2.2618055555555556</v>
      </c>
      <c r="BF1010" s="141"/>
      <c r="BG1010" s="141"/>
      <c r="BH1010" s="141"/>
    </row>
    <row r="1011">
      <c r="A1011" s="122">
        <f t="shared" si="3"/>
        <v>0</v>
      </c>
      <c r="B1011" s="122">
        <f t="shared" si="4"/>
        <v>0</v>
      </c>
      <c r="C1011" s="122">
        <f t="shared" si="5"/>
        <v>0</v>
      </c>
      <c r="D1011" s="122">
        <f t="shared" si="6"/>
        <v>0</v>
      </c>
      <c r="E1011" s="122">
        <f t="shared" si="2"/>
        <v>132</v>
      </c>
      <c r="H1011" s="135" t="s">
        <v>27677</v>
      </c>
      <c r="I1011" s="135" t="s">
        <v>27678</v>
      </c>
      <c r="J1011" s="135" t="s">
        <v>27679</v>
      </c>
      <c r="L1011" s="160"/>
      <c r="M1011" s="160"/>
      <c r="N1011" s="160"/>
      <c r="O1011" s="160"/>
      <c r="P1011" s="391">
        <v>2.317361111111111</v>
      </c>
      <c r="Q1011" s="391">
        <v>2.236111111111111</v>
      </c>
      <c r="R1011" s="391">
        <v>2.3180555555555555</v>
      </c>
      <c r="S1011" s="503">
        <v>0.0493287037037037</v>
      </c>
      <c r="T1011" s="503">
        <v>0.046099537037037036</v>
      </c>
      <c r="U1011" s="503">
        <v>0.04775462962962963</v>
      </c>
      <c r="V1011" s="503">
        <v>0.04775462962962963</v>
      </c>
      <c r="W1011" s="391">
        <v>1.9861111111111112</v>
      </c>
      <c r="X1011" s="503">
        <v>0.04918981481481482</v>
      </c>
      <c r="Y1011" s="503">
        <v>0.04883101851851852</v>
      </c>
      <c r="Z1011" s="391">
        <v>2.1083333333333334</v>
      </c>
      <c r="AA1011" s="128" t="s">
        <v>27680</v>
      </c>
      <c r="AB1011" s="474">
        <v>0.04859953703703704</v>
      </c>
      <c r="AC1011" s="505">
        <v>0.04321759259259259</v>
      </c>
      <c r="AD1011" s="147" t="s">
        <v>27681</v>
      </c>
      <c r="AE1011" s="160"/>
      <c r="AF1011" s="134" t="s">
        <v>27682</v>
      </c>
      <c r="AG1011" s="474">
        <v>0.04304398148148148</v>
      </c>
      <c r="AH1011" s="505">
        <v>0.04793981481481482</v>
      </c>
      <c r="AI1011" s="503">
        <v>0.047650462962962964</v>
      </c>
      <c r="AJ1011" s="393">
        <v>2.283333333333333</v>
      </c>
      <c r="AK1011" s="134" t="s">
        <v>27683</v>
      </c>
      <c r="AL1011" s="379">
        <v>2.4868055555555557</v>
      </c>
      <c r="AM1011" s="140">
        <v>0.99375</v>
      </c>
      <c r="AN1011" s="379">
        <v>1.7638888888888888</v>
      </c>
      <c r="AO1011" s="379">
        <v>2.4652777777777777</v>
      </c>
      <c r="AP1011" s="128" t="s">
        <v>27684</v>
      </c>
      <c r="AQ1011" s="128" t="s">
        <v>27685</v>
      </c>
      <c r="AR1011" s="505">
        <v>0.046157407407407404</v>
      </c>
      <c r="AS1011" s="134" t="s">
        <v>27686</v>
      </c>
      <c r="AT1011" s="474">
        <v>0.04435185185185185</v>
      </c>
      <c r="AU1011" s="128" t="s">
        <v>13200</v>
      </c>
      <c r="AV1011" s="393">
        <v>2.3006944444444444</v>
      </c>
      <c r="AW1011" s="134" t="s">
        <v>27687</v>
      </c>
      <c r="AX1011" s="134" t="s">
        <v>27688</v>
      </c>
      <c r="AY1011" s="128" t="s">
        <v>2362</v>
      </c>
      <c r="BA1011" s="416">
        <v>2.0083333333333333</v>
      </c>
      <c r="BB1011" s="379">
        <v>2.047222222222222</v>
      </c>
      <c r="BC1011" s="422">
        <v>2.0868055555555554</v>
      </c>
      <c r="BD1011" s="140">
        <v>0.6895833333333333</v>
      </c>
      <c r="BE1011" s="128" t="s">
        <v>5946</v>
      </c>
      <c r="BF1011" s="422"/>
      <c r="BG1011" s="422"/>
      <c r="BH1011" s="422"/>
    </row>
    <row r="1012">
      <c r="A1012" s="122">
        <f t="shared" si="3"/>
        <v>0</v>
      </c>
      <c r="B1012" s="122">
        <f t="shared" si="4"/>
        <v>0</v>
      </c>
      <c r="C1012" s="122">
        <f t="shared" si="5"/>
        <v>0</v>
      </c>
      <c r="D1012" s="122">
        <f t="shared" si="6"/>
        <v>0</v>
      </c>
      <c r="E1012" s="122">
        <f t="shared" si="2"/>
        <v>591</v>
      </c>
      <c r="H1012" s="135" t="s">
        <v>27689</v>
      </c>
      <c r="I1012" s="135" t="s">
        <v>1332</v>
      </c>
      <c r="J1012" s="135" t="s">
        <v>27690</v>
      </c>
      <c r="L1012" s="160"/>
      <c r="M1012" s="160"/>
      <c r="N1012" s="160"/>
      <c r="O1012" s="160"/>
      <c r="P1012" s="138" t="s">
        <v>27691</v>
      </c>
      <c r="Q1012" s="138" t="s">
        <v>27692</v>
      </c>
      <c r="R1012" s="138" t="s">
        <v>27693</v>
      </c>
      <c r="S1012" s="138" t="s">
        <v>27694</v>
      </c>
      <c r="T1012" s="138" t="s">
        <v>27695</v>
      </c>
      <c r="U1012" s="138" t="s">
        <v>27696</v>
      </c>
      <c r="V1012" s="138" t="s">
        <v>27696</v>
      </c>
      <c r="W1012" s="138" t="s">
        <v>27697</v>
      </c>
      <c r="X1012" s="138" t="s">
        <v>27698</v>
      </c>
      <c r="Y1012" s="138" t="s">
        <v>27699</v>
      </c>
      <c r="Z1012" s="138" t="s">
        <v>24451</v>
      </c>
      <c r="AA1012" s="504">
        <v>0.04775462962962963</v>
      </c>
      <c r="AB1012" s="134" t="s">
        <v>27700</v>
      </c>
      <c r="AC1012" s="128" t="s">
        <v>27701</v>
      </c>
      <c r="AD1012" s="507">
        <v>0.04581018518518518</v>
      </c>
      <c r="AE1012" s="160"/>
      <c r="AF1012" s="474">
        <v>0.04451388888888889</v>
      </c>
      <c r="AG1012" s="134" t="s">
        <v>27702</v>
      </c>
      <c r="AH1012" s="128" t="s">
        <v>27703</v>
      </c>
      <c r="AI1012" s="138" t="s">
        <v>27513</v>
      </c>
      <c r="AJ1012" s="401">
        <v>2.286111111111111</v>
      </c>
      <c r="AK1012" s="474">
        <v>0.05924768518518519</v>
      </c>
      <c r="AL1012" s="134" t="s">
        <v>27704</v>
      </c>
      <c r="AM1012" s="128" t="s">
        <v>27705</v>
      </c>
      <c r="AN1012" s="134" t="s">
        <v>27706</v>
      </c>
      <c r="AO1012" s="134" t="s">
        <v>27707</v>
      </c>
      <c r="AP1012" s="416">
        <v>2.259027777777778</v>
      </c>
      <c r="AQ1012" s="416">
        <v>2.158333333333333</v>
      </c>
      <c r="AR1012" s="128" t="s">
        <v>27708</v>
      </c>
      <c r="AS1012" s="379">
        <v>2.325</v>
      </c>
      <c r="AT1012" s="134" t="s">
        <v>27709</v>
      </c>
      <c r="AU1012" s="505">
        <v>0.04840277777777778</v>
      </c>
      <c r="AV1012" s="128" t="s">
        <v>27710</v>
      </c>
      <c r="AW1012" s="474">
        <v>0.04493055555555556</v>
      </c>
      <c r="AX1012" s="379">
        <v>2.247916666666667</v>
      </c>
      <c r="AY1012" s="416">
        <v>1.6118055555555555</v>
      </c>
      <c r="BA1012" s="128" t="s">
        <v>27711</v>
      </c>
      <c r="BB1012" s="134" t="s">
        <v>27712</v>
      </c>
      <c r="BC1012" s="141" t="s">
        <v>27713</v>
      </c>
      <c r="BD1012" s="128" t="s">
        <v>9337</v>
      </c>
      <c r="BE1012" s="416">
        <v>2.2645833333333334</v>
      </c>
      <c r="BF1012" s="141"/>
      <c r="BG1012" s="141"/>
      <c r="BH1012" s="141"/>
    </row>
    <row r="1013">
      <c r="A1013" s="122">
        <f t="shared" si="3"/>
        <v>0</v>
      </c>
      <c r="B1013" s="122">
        <f t="shared" si="4"/>
        <v>0</v>
      </c>
      <c r="C1013" s="122">
        <f t="shared" si="5"/>
        <v>0</v>
      </c>
      <c r="D1013" s="122">
        <f t="shared" si="6"/>
        <v>0</v>
      </c>
      <c r="E1013" s="122">
        <f t="shared" si="2"/>
        <v>180</v>
      </c>
      <c r="H1013" s="135">
        <v>337.0</v>
      </c>
      <c r="I1013" s="135">
        <v>337.0</v>
      </c>
      <c r="J1013" s="135">
        <v>337.0</v>
      </c>
      <c r="L1013" s="160"/>
      <c r="M1013" s="160"/>
      <c r="N1013" s="160"/>
      <c r="O1013" s="160"/>
      <c r="P1013" s="391">
        <v>2.3201388888888888</v>
      </c>
      <c r="Q1013" s="391">
        <v>2.2472222222222222</v>
      </c>
      <c r="R1013" s="391">
        <v>2.31875</v>
      </c>
      <c r="S1013" s="503">
        <v>0.049444444444444444</v>
      </c>
      <c r="T1013" s="503">
        <v>0.04626157407407407</v>
      </c>
      <c r="U1013" s="503">
        <v>0.04791666666666667</v>
      </c>
      <c r="V1013" s="503">
        <v>0.04791666666666667</v>
      </c>
      <c r="W1013" s="391">
        <v>1.988888888888889</v>
      </c>
      <c r="X1013" s="503">
        <v>0.04922453703703704</v>
      </c>
      <c r="Y1013" s="503">
        <v>0.04891203703703704</v>
      </c>
      <c r="Z1013" s="391">
        <v>2.111111111111111</v>
      </c>
      <c r="AA1013" s="128" t="s">
        <v>27714</v>
      </c>
      <c r="AB1013" s="474">
        <v>0.048622685185185185</v>
      </c>
      <c r="AC1013" s="505">
        <v>0.04331018518518519</v>
      </c>
      <c r="AD1013" s="147" t="s">
        <v>27715</v>
      </c>
      <c r="AE1013" s="160"/>
      <c r="AF1013" s="134" t="s">
        <v>27716</v>
      </c>
      <c r="AG1013" s="474">
        <v>0.043090277777777776</v>
      </c>
      <c r="AH1013" s="505">
        <v>0.04809027777777778</v>
      </c>
      <c r="AI1013" s="503">
        <v>0.047719907407407405</v>
      </c>
      <c r="AJ1013" s="128" t="s">
        <v>27717</v>
      </c>
      <c r="AK1013" s="134" t="s">
        <v>27718</v>
      </c>
      <c r="AL1013" s="379">
        <v>2.4916666666666667</v>
      </c>
      <c r="AM1013" s="416">
        <v>1.0069444444444444</v>
      </c>
      <c r="AN1013" s="379">
        <v>1.7659722222222223</v>
      </c>
      <c r="AO1013" s="379">
        <v>2.470138888888889</v>
      </c>
      <c r="AP1013" s="128" t="s">
        <v>27719</v>
      </c>
      <c r="AQ1013" s="128" t="s">
        <v>27720</v>
      </c>
      <c r="AR1013" s="505">
        <v>0.046296296296296294</v>
      </c>
      <c r="AS1013" s="134" t="s">
        <v>27721</v>
      </c>
      <c r="AT1013" s="474">
        <v>0.04447916666666667</v>
      </c>
      <c r="AU1013" s="128" t="s">
        <v>27722</v>
      </c>
      <c r="AV1013" s="393">
        <v>2.3048611111111112</v>
      </c>
      <c r="AW1013" s="134" t="s">
        <v>27723</v>
      </c>
      <c r="AX1013" s="134" t="s">
        <v>27724</v>
      </c>
      <c r="AY1013" s="128" t="s">
        <v>27725</v>
      </c>
      <c r="BA1013" s="416">
        <v>2.0131944444444443</v>
      </c>
      <c r="BB1013" s="379">
        <v>2.0506944444444444</v>
      </c>
      <c r="BC1013" s="422">
        <v>2.092361111111111</v>
      </c>
      <c r="BD1013" s="140">
        <v>0.6902777777777778</v>
      </c>
      <c r="BE1013" s="128" t="s">
        <v>27726</v>
      </c>
      <c r="BF1013" s="422"/>
      <c r="BG1013" s="422"/>
      <c r="BH1013" s="422"/>
    </row>
    <row r="1014">
      <c r="A1014" s="122">
        <f t="shared" si="3"/>
        <v>0</v>
      </c>
      <c r="B1014" s="122">
        <f t="shared" si="4"/>
        <v>0</v>
      </c>
      <c r="C1014" s="122">
        <f t="shared" si="5"/>
        <v>0</v>
      </c>
      <c r="D1014" s="122">
        <f t="shared" si="6"/>
        <v>0</v>
      </c>
      <c r="E1014" s="122">
        <f t="shared" si="2"/>
        <v>594</v>
      </c>
      <c r="H1014" s="135" t="s">
        <v>27727</v>
      </c>
      <c r="I1014" s="135" t="s">
        <v>27728</v>
      </c>
      <c r="J1014" s="135" t="s">
        <v>27729</v>
      </c>
      <c r="L1014" s="160"/>
      <c r="M1014" s="160"/>
      <c r="N1014" s="160"/>
      <c r="O1014" s="160"/>
      <c r="P1014" s="138" t="s">
        <v>27730</v>
      </c>
      <c r="Q1014" s="138" t="s">
        <v>27731</v>
      </c>
      <c r="R1014" s="138" t="s">
        <v>27732</v>
      </c>
      <c r="S1014" s="138" t="s">
        <v>27733</v>
      </c>
      <c r="T1014" s="138" t="s">
        <v>27734</v>
      </c>
      <c r="U1014" s="138" t="s">
        <v>27735</v>
      </c>
      <c r="V1014" s="138" t="s">
        <v>27735</v>
      </c>
      <c r="W1014" s="138" t="s">
        <v>27736</v>
      </c>
      <c r="X1014" s="138" t="s">
        <v>27737</v>
      </c>
      <c r="Y1014" s="138" t="s">
        <v>27738</v>
      </c>
      <c r="Z1014" s="138" t="s">
        <v>27739</v>
      </c>
      <c r="AA1014" s="504">
        <v>0.04787037037037037</v>
      </c>
      <c r="AB1014" s="134" t="s">
        <v>27740</v>
      </c>
      <c r="AC1014" s="128" t="s">
        <v>27741</v>
      </c>
      <c r="AD1014" s="507">
        <v>0.04587962962962963</v>
      </c>
      <c r="AE1014" s="160"/>
      <c r="AF1014" s="474">
        <v>0.04456018518518518</v>
      </c>
      <c r="AG1014" s="134" t="s">
        <v>27742</v>
      </c>
      <c r="AH1014" s="128" t="s">
        <v>27743</v>
      </c>
      <c r="AI1014" s="138" t="s">
        <v>27551</v>
      </c>
      <c r="AJ1014" s="393">
        <v>2.2888888888888888</v>
      </c>
      <c r="AK1014" s="474">
        <v>0.059363425925925924</v>
      </c>
      <c r="AL1014" s="134" t="s">
        <v>27744</v>
      </c>
      <c r="AM1014" s="128" t="s">
        <v>27745</v>
      </c>
      <c r="AN1014" s="134" t="s">
        <v>27746</v>
      </c>
      <c r="AO1014" s="134" t="s">
        <v>27747</v>
      </c>
      <c r="AP1014" s="416">
        <v>2.2618055555555556</v>
      </c>
      <c r="AQ1014" s="416">
        <v>2.161111111111111</v>
      </c>
      <c r="AR1014" s="128" t="s">
        <v>27748</v>
      </c>
      <c r="AS1014" s="379">
        <v>2.326388888888889</v>
      </c>
      <c r="AT1014" s="134" t="s">
        <v>27749</v>
      </c>
      <c r="AU1014" s="505">
        <v>0.04842592592592593</v>
      </c>
      <c r="AV1014" s="128" t="s">
        <v>27750</v>
      </c>
      <c r="AW1014" s="474">
        <v>0.04497685185185185</v>
      </c>
      <c r="AX1014" s="379">
        <v>2.251388888888889</v>
      </c>
      <c r="AY1014" s="416">
        <v>1.6125</v>
      </c>
      <c r="BA1014" s="128" t="s">
        <v>27751</v>
      </c>
      <c r="BB1014" s="134" t="s">
        <v>17461</v>
      </c>
      <c r="BC1014" s="141" t="s">
        <v>27752</v>
      </c>
      <c r="BD1014" s="128" t="s">
        <v>9392</v>
      </c>
      <c r="BE1014" s="416">
        <v>2.265277777777778</v>
      </c>
      <c r="BF1014" s="141"/>
      <c r="BG1014" s="141"/>
      <c r="BH1014" s="141"/>
    </row>
    <row r="1015">
      <c r="A1015" s="122">
        <f t="shared" si="3"/>
        <v>0</v>
      </c>
      <c r="B1015" s="122">
        <f t="shared" si="4"/>
        <v>0</v>
      </c>
      <c r="C1015" s="122">
        <f t="shared" si="5"/>
        <v>0</v>
      </c>
      <c r="D1015" s="122">
        <f t="shared" si="6"/>
        <v>0</v>
      </c>
      <c r="E1015" s="122">
        <f t="shared" si="2"/>
        <v>291</v>
      </c>
      <c r="H1015" s="135" t="s">
        <v>27753</v>
      </c>
      <c r="I1015" s="135" t="s">
        <v>27754</v>
      </c>
      <c r="J1015" s="135" t="s">
        <v>27755</v>
      </c>
      <c r="L1015" s="160"/>
      <c r="M1015" s="160"/>
      <c r="N1015" s="160"/>
      <c r="O1015" s="160"/>
      <c r="P1015" s="391">
        <v>2.327777777777778</v>
      </c>
      <c r="Q1015" s="391">
        <v>2.2493055555555554</v>
      </c>
      <c r="R1015" s="391">
        <v>2.326388888888889</v>
      </c>
      <c r="S1015" s="503">
        <v>0.04959490740740741</v>
      </c>
      <c r="T1015" s="503">
        <v>0.04626157407407407</v>
      </c>
      <c r="U1015" s="503">
        <v>0.04805555555555555</v>
      </c>
      <c r="V1015" s="503">
        <v>0.04805555555555555</v>
      </c>
      <c r="W1015" s="391">
        <v>2.0</v>
      </c>
      <c r="X1015" s="503">
        <v>0.04925925925925926</v>
      </c>
      <c r="Y1015" s="503">
        <v>0.049074074074074076</v>
      </c>
      <c r="Z1015" s="391">
        <v>2.1125</v>
      </c>
      <c r="AA1015" s="128" t="s">
        <v>27756</v>
      </c>
      <c r="AB1015" s="474">
        <v>0.04875</v>
      </c>
      <c r="AC1015" s="505">
        <v>0.04335648148148148</v>
      </c>
      <c r="AD1015" s="147" t="s">
        <v>27757</v>
      </c>
      <c r="AE1015" s="160"/>
      <c r="AF1015" s="134" t="s">
        <v>27758</v>
      </c>
      <c r="AG1015" s="474">
        <v>0.04318287037037037</v>
      </c>
      <c r="AH1015" s="505">
        <v>0.04814814814814815</v>
      </c>
      <c r="AI1015" s="503">
        <v>0.04787037037037037</v>
      </c>
      <c r="AJ1015" s="128" t="s">
        <v>27759</v>
      </c>
      <c r="AK1015" s="134" t="s">
        <v>27760</v>
      </c>
      <c r="AL1015" s="379">
        <v>2.4944444444444445</v>
      </c>
      <c r="AM1015" s="416">
        <v>1.0097222222222222</v>
      </c>
      <c r="AN1015" s="379">
        <v>1.770138888888889</v>
      </c>
      <c r="AO1015" s="379">
        <v>2.4756944444444446</v>
      </c>
      <c r="AP1015" s="128" t="s">
        <v>27761</v>
      </c>
      <c r="AQ1015" s="128" t="s">
        <v>27762</v>
      </c>
      <c r="AR1015" s="505">
        <v>0.04638888888888889</v>
      </c>
      <c r="AS1015" s="134" t="s">
        <v>27763</v>
      </c>
      <c r="AT1015" s="474">
        <v>0.044583333333333336</v>
      </c>
      <c r="AU1015" s="128" t="s">
        <v>27764</v>
      </c>
      <c r="AV1015" s="393">
        <v>2.311111111111111</v>
      </c>
      <c r="AW1015" s="134" t="s">
        <v>27765</v>
      </c>
      <c r="AX1015" s="134" t="s">
        <v>27766</v>
      </c>
      <c r="AY1015" s="128" t="s">
        <v>10630</v>
      </c>
      <c r="BA1015" s="416">
        <v>2.0180555555555557</v>
      </c>
      <c r="BB1015" s="379">
        <v>2.0527777777777776</v>
      </c>
      <c r="BC1015" s="422">
        <v>2.095138888888889</v>
      </c>
      <c r="BD1015" s="140">
        <v>0.6958333333333333</v>
      </c>
      <c r="BE1015" s="128" t="s">
        <v>27767</v>
      </c>
      <c r="BF1015" s="422"/>
      <c r="BG1015" s="422"/>
      <c r="BH1015" s="422"/>
    </row>
    <row r="1016">
      <c r="A1016" s="122">
        <f t="shared" si="3"/>
        <v>0</v>
      </c>
      <c r="B1016" s="122">
        <f t="shared" si="4"/>
        <v>0</v>
      </c>
      <c r="C1016" s="122">
        <f t="shared" si="5"/>
        <v>0</v>
      </c>
      <c r="D1016" s="122">
        <f t="shared" si="6"/>
        <v>0</v>
      </c>
      <c r="E1016" s="122">
        <f t="shared" si="2"/>
        <v>478</v>
      </c>
      <c r="H1016" s="135">
        <v>338.0</v>
      </c>
      <c r="I1016" s="135">
        <v>338.0</v>
      </c>
      <c r="J1016" s="135">
        <v>338.0</v>
      </c>
      <c r="L1016" s="160"/>
      <c r="M1016" s="160"/>
      <c r="N1016" s="160"/>
      <c r="O1016" s="160"/>
      <c r="P1016" s="138" t="s">
        <v>27768</v>
      </c>
      <c r="Q1016" s="138" t="s">
        <v>27769</v>
      </c>
      <c r="R1016" s="138" t="s">
        <v>2299</v>
      </c>
      <c r="S1016" s="138" t="s">
        <v>27770</v>
      </c>
      <c r="T1016" s="138" t="s">
        <v>27771</v>
      </c>
      <c r="U1016" s="138" t="s">
        <v>27772</v>
      </c>
      <c r="V1016" s="138" t="s">
        <v>27772</v>
      </c>
      <c r="W1016" s="138" t="s">
        <v>27773</v>
      </c>
      <c r="X1016" s="138" t="s">
        <v>27774</v>
      </c>
      <c r="Y1016" s="138" t="s">
        <v>27775</v>
      </c>
      <c r="Z1016" s="138" t="s">
        <v>923</v>
      </c>
      <c r="AA1016" s="504">
        <v>0.048032407407407406</v>
      </c>
      <c r="AB1016" s="134" t="s">
        <v>27776</v>
      </c>
      <c r="AC1016" s="128" t="s">
        <v>27777</v>
      </c>
      <c r="AD1016" s="507">
        <v>0.04597222222222222</v>
      </c>
      <c r="AE1016" s="160"/>
      <c r="AF1016" s="474">
        <v>0.04462962962962963</v>
      </c>
      <c r="AG1016" s="134" t="s">
        <v>27778</v>
      </c>
      <c r="AH1016" s="128" t="s">
        <v>6134</v>
      </c>
      <c r="AI1016" s="138" t="s">
        <v>27592</v>
      </c>
      <c r="AJ1016" s="393">
        <v>2.2909722222222224</v>
      </c>
      <c r="AK1016" s="474">
        <v>0.0594212962962963</v>
      </c>
      <c r="AL1016" s="134" t="s">
        <v>27779</v>
      </c>
      <c r="AM1016" s="128" t="s">
        <v>27780</v>
      </c>
      <c r="AN1016" s="134" t="s">
        <v>27781</v>
      </c>
      <c r="AO1016" s="134" t="s">
        <v>27782</v>
      </c>
      <c r="AP1016" s="416">
        <v>2.2631944444444443</v>
      </c>
      <c r="AQ1016" s="416">
        <v>2.1645833333333333</v>
      </c>
      <c r="AR1016" s="128" t="s">
        <v>27783</v>
      </c>
      <c r="AS1016" s="379">
        <v>2.328472222222222</v>
      </c>
      <c r="AT1016" s="134" t="s">
        <v>10630</v>
      </c>
      <c r="AU1016" s="505">
        <v>0.04849537037037037</v>
      </c>
      <c r="AV1016" s="128" t="s">
        <v>27784</v>
      </c>
      <c r="AW1016" s="474">
        <v>0.04503472222222222</v>
      </c>
      <c r="AX1016" s="379">
        <v>2.2555555555555555</v>
      </c>
      <c r="AY1016" s="416">
        <v>1.613888888888889</v>
      </c>
      <c r="BA1016" s="128" t="s">
        <v>27785</v>
      </c>
      <c r="BB1016" s="134" t="s">
        <v>27786</v>
      </c>
      <c r="BC1016" s="141" t="s">
        <v>1651</v>
      </c>
      <c r="BD1016" s="128" t="s">
        <v>9457</v>
      </c>
      <c r="BE1016" s="416">
        <v>2.26875</v>
      </c>
      <c r="BF1016" s="141"/>
      <c r="BG1016" s="141"/>
      <c r="BH1016" s="141"/>
    </row>
    <row r="1017">
      <c r="A1017" s="122">
        <f t="shared" si="3"/>
        <v>0</v>
      </c>
      <c r="B1017" s="122">
        <f t="shared" si="4"/>
        <v>0</v>
      </c>
      <c r="C1017" s="122">
        <f t="shared" si="5"/>
        <v>0</v>
      </c>
      <c r="D1017" s="122">
        <f t="shared" si="6"/>
        <v>0</v>
      </c>
      <c r="E1017" s="122">
        <f t="shared" si="2"/>
        <v>293</v>
      </c>
      <c r="H1017" s="135" t="s">
        <v>27787</v>
      </c>
      <c r="I1017" s="135" t="s">
        <v>27788</v>
      </c>
      <c r="J1017" s="135" t="s">
        <v>27789</v>
      </c>
      <c r="L1017" s="160"/>
      <c r="M1017" s="160"/>
      <c r="N1017" s="160"/>
      <c r="O1017" s="160"/>
      <c r="P1017" s="391">
        <v>2.3430555555555554</v>
      </c>
      <c r="Q1017" s="391">
        <v>2.254166666666667</v>
      </c>
      <c r="R1017" s="391">
        <v>2.329861111111111</v>
      </c>
      <c r="S1017" s="503">
        <v>0.0496875</v>
      </c>
      <c r="T1017" s="503">
        <v>0.046296296296296294</v>
      </c>
      <c r="U1017" s="503">
        <v>0.048240740740740744</v>
      </c>
      <c r="V1017" s="503">
        <v>0.048240740740740744</v>
      </c>
      <c r="W1017" s="391">
        <v>2.001388888888889</v>
      </c>
      <c r="X1017" s="503">
        <v>0.04943287037037037</v>
      </c>
      <c r="Y1017" s="503">
        <v>0.04912037037037037</v>
      </c>
      <c r="Z1017" s="391">
        <v>2.1173611111111112</v>
      </c>
      <c r="AA1017" s="128" t="s">
        <v>27790</v>
      </c>
      <c r="AB1017" s="474">
        <v>0.04880787037037037</v>
      </c>
      <c r="AC1017" s="505">
        <v>0.04342592592592592</v>
      </c>
      <c r="AD1017" s="147" t="s">
        <v>27791</v>
      </c>
      <c r="AE1017" s="160"/>
      <c r="AF1017" s="134" t="s">
        <v>27792</v>
      </c>
      <c r="AG1017" s="474">
        <v>0.043298611111111114</v>
      </c>
      <c r="AH1017" s="505">
        <v>0.04842592592592593</v>
      </c>
      <c r="AI1017" s="503">
        <v>0.04787037037037037</v>
      </c>
      <c r="AJ1017" s="128" t="s">
        <v>27793</v>
      </c>
      <c r="AK1017" s="134" t="s">
        <v>27794</v>
      </c>
      <c r="AL1017" s="474">
        <v>0.041666666666666664</v>
      </c>
      <c r="AM1017" s="416">
        <v>1.0131944444444445</v>
      </c>
      <c r="AN1017" s="379">
        <v>1.7847222222222223</v>
      </c>
      <c r="AO1017" s="379">
        <v>2.482638888888889</v>
      </c>
      <c r="AP1017" s="128" t="s">
        <v>27795</v>
      </c>
      <c r="AQ1017" s="128" t="s">
        <v>27796</v>
      </c>
      <c r="AR1017" s="505">
        <v>0.046412037037037036</v>
      </c>
      <c r="AS1017" s="134" t="s">
        <v>27797</v>
      </c>
      <c r="AT1017" s="474">
        <v>0.044710648148148145</v>
      </c>
      <c r="AU1017" s="128" t="s">
        <v>27798</v>
      </c>
      <c r="AV1017" s="393">
        <v>2.3125</v>
      </c>
      <c r="AW1017" s="134" t="s">
        <v>27799</v>
      </c>
      <c r="AX1017" s="134" t="s">
        <v>27800</v>
      </c>
      <c r="AY1017" s="128" t="s">
        <v>27801</v>
      </c>
      <c r="BA1017" s="416">
        <v>2.027083333333333</v>
      </c>
      <c r="BB1017" s="379">
        <v>2.053472222222222</v>
      </c>
      <c r="BC1017" s="422">
        <v>2.0993055555555555</v>
      </c>
      <c r="BD1017" s="140">
        <v>0.7013888888888888</v>
      </c>
      <c r="BE1017" s="128" t="s">
        <v>27802</v>
      </c>
      <c r="BF1017" s="422"/>
      <c r="BG1017" s="422"/>
      <c r="BH1017" s="422"/>
    </row>
    <row r="1018">
      <c r="A1018" s="122">
        <f t="shared" si="3"/>
        <v>0</v>
      </c>
      <c r="B1018" s="122">
        <f t="shared" si="4"/>
        <v>0</v>
      </c>
      <c r="C1018" s="122">
        <f t="shared" si="5"/>
        <v>0</v>
      </c>
      <c r="D1018" s="122">
        <f t="shared" si="6"/>
        <v>0</v>
      </c>
      <c r="E1018" s="122">
        <f t="shared" si="2"/>
        <v>596</v>
      </c>
      <c r="H1018" s="135" t="s">
        <v>27803</v>
      </c>
      <c r="I1018" s="135" t="s">
        <v>27804</v>
      </c>
      <c r="J1018" s="135" t="s">
        <v>15803</v>
      </c>
      <c r="L1018" s="160"/>
      <c r="M1018" s="160"/>
      <c r="N1018" s="160"/>
      <c r="O1018" s="160"/>
      <c r="P1018" s="138" t="s">
        <v>27805</v>
      </c>
      <c r="Q1018" s="138" t="s">
        <v>27806</v>
      </c>
      <c r="R1018" s="138" t="s">
        <v>27807</v>
      </c>
      <c r="S1018" s="138" t="s">
        <v>27808</v>
      </c>
      <c r="T1018" s="138" t="s">
        <v>2570</v>
      </c>
      <c r="U1018" s="138" t="s">
        <v>27809</v>
      </c>
      <c r="V1018" s="138" t="s">
        <v>27809</v>
      </c>
      <c r="W1018" s="138" t="s">
        <v>27810</v>
      </c>
      <c r="X1018" s="138" t="s">
        <v>27811</v>
      </c>
      <c r="Y1018" s="138" t="s">
        <v>27812</v>
      </c>
      <c r="Z1018" s="138" t="s">
        <v>27813</v>
      </c>
      <c r="AA1018" s="504">
        <v>0.048101851851851854</v>
      </c>
      <c r="AB1018" s="134" t="s">
        <v>27814</v>
      </c>
      <c r="AC1018" s="128" t="s">
        <v>27815</v>
      </c>
      <c r="AD1018" s="507">
        <v>0.04604166666666667</v>
      </c>
      <c r="AE1018" s="160"/>
      <c r="AF1018" s="474">
        <v>0.044675925925925924</v>
      </c>
      <c r="AG1018" s="134" t="s">
        <v>27816</v>
      </c>
      <c r="AH1018" s="128" t="s">
        <v>876</v>
      </c>
      <c r="AI1018" s="138" t="s">
        <v>27628</v>
      </c>
      <c r="AJ1018" s="393">
        <v>2.2916666666666665</v>
      </c>
      <c r="AK1018" s="474">
        <v>0.05949074074074074</v>
      </c>
      <c r="AL1018" s="134" t="s">
        <v>27817</v>
      </c>
      <c r="AM1018" s="128" t="s">
        <v>27818</v>
      </c>
      <c r="AN1018" s="134" t="s">
        <v>27819</v>
      </c>
      <c r="AO1018" s="134" t="s">
        <v>27820</v>
      </c>
      <c r="AP1018" s="416">
        <v>2.265277777777778</v>
      </c>
      <c r="AQ1018" s="416">
        <v>2.1729166666666666</v>
      </c>
      <c r="AR1018" s="128" t="s">
        <v>27821</v>
      </c>
      <c r="AS1018" s="379">
        <v>2.33125</v>
      </c>
      <c r="AT1018" s="134" t="s">
        <v>27822</v>
      </c>
      <c r="AU1018" s="505">
        <v>0.048622685185185185</v>
      </c>
      <c r="AV1018" s="128" t="s">
        <v>27823</v>
      </c>
      <c r="AW1018" s="474">
        <v>0.04515046296296296</v>
      </c>
      <c r="AX1018" s="379">
        <v>2.263888888888889</v>
      </c>
      <c r="AY1018" s="416">
        <v>1.6145833333333333</v>
      </c>
      <c r="BA1018" s="128" t="s">
        <v>27824</v>
      </c>
      <c r="BB1018" s="134" t="s">
        <v>27825</v>
      </c>
      <c r="BC1018" s="141" t="s">
        <v>27826</v>
      </c>
      <c r="BD1018" s="128" t="s">
        <v>9527</v>
      </c>
      <c r="BE1018" s="416">
        <v>2.279861111111111</v>
      </c>
      <c r="BF1018" s="141"/>
      <c r="BG1018" s="141"/>
      <c r="BH1018" s="141"/>
    </row>
    <row r="1019">
      <c r="A1019" s="122">
        <f t="shared" si="3"/>
        <v>0</v>
      </c>
      <c r="B1019" s="122">
        <f t="shared" si="4"/>
        <v>0</v>
      </c>
      <c r="C1019" s="122">
        <f t="shared" si="5"/>
        <v>0</v>
      </c>
      <c r="D1019" s="122">
        <f t="shared" si="6"/>
        <v>0</v>
      </c>
      <c r="E1019" s="122">
        <f t="shared" si="2"/>
        <v>298</v>
      </c>
      <c r="H1019" s="135">
        <v>339.0</v>
      </c>
      <c r="I1019" s="135">
        <v>339.0</v>
      </c>
      <c r="J1019" s="135">
        <v>339.0</v>
      </c>
      <c r="L1019" s="160"/>
      <c r="M1019" s="160"/>
      <c r="N1019" s="160"/>
      <c r="O1019" s="160"/>
      <c r="P1019" s="391">
        <v>2.348611111111111</v>
      </c>
      <c r="Q1019" s="391">
        <v>2.2618055555555556</v>
      </c>
      <c r="R1019" s="391">
        <v>2.329861111111111</v>
      </c>
      <c r="S1019" s="503">
        <v>0.04988425925925926</v>
      </c>
      <c r="T1019" s="503">
        <v>0.04638888888888889</v>
      </c>
      <c r="U1019" s="503">
        <v>0.04836805555555555</v>
      </c>
      <c r="V1019" s="503">
        <v>0.04836805555555555</v>
      </c>
      <c r="W1019" s="391">
        <v>2.004166666666667</v>
      </c>
      <c r="X1019" s="503">
        <v>0.04954861111111111</v>
      </c>
      <c r="Y1019" s="503">
        <v>0.049247685185185186</v>
      </c>
      <c r="Z1019" s="391">
        <v>2.1180555555555554</v>
      </c>
      <c r="AA1019" s="128" t="s">
        <v>27827</v>
      </c>
      <c r="AB1019" s="474">
        <v>0.048900462962962965</v>
      </c>
      <c r="AC1019" s="505">
        <v>0.04351851851851852</v>
      </c>
      <c r="AD1019" s="147" t="s">
        <v>27828</v>
      </c>
      <c r="AE1019" s="160"/>
      <c r="AF1019" s="134" t="s">
        <v>27829</v>
      </c>
      <c r="AG1019" s="474">
        <v>0.043402777777777776</v>
      </c>
      <c r="AH1019" s="505">
        <v>0.04849537037037037</v>
      </c>
      <c r="AI1019" s="503">
        <v>0.047928240740740743</v>
      </c>
      <c r="AJ1019" s="128" t="s">
        <v>27830</v>
      </c>
      <c r="AK1019" s="134" t="s">
        <v>27831</v>
      </c>
      <c r="AL1019" s="474">
        <v>0.04173611111111111</v>
      </c>
      <c r="AM1019" s="416">
        <v>1.0173611111111112</v>
      </c>
      <c r="AN1019" s="379">
        <v>1.7930555555555556</v>
      </c>
      <c r="AO1019" s="379">
        <v>2.4854166666666666</v>
      </c>
      <c r="AP1019" s="128" t="s">
        <v>27832</v>
      </c>
      <c r="AQ1019" s="128" t="s">
        <v>27833</v>
      </c>
      <c r="AR1019" s="505">
        <v>0.046516203703703705</v>
      </c>
      <c r="AS1019" s="134" t="s">
        <v>27834</v>
      </c>
      <c r="AT1019" s="474">
        <v>0.04474537037037037</v>
      </c>
      <c r="AU1019" s="128" t="s">
        <v>27835</v>
      </c>
      <c r="AV1019" s="393">
        <v>2.3208333333333333</v>
      </c>
      <c r="AW1019" s="134" t="s">
        <v>27836</v>
      </c>
      <c r="AX1019" s="134" t="s">
        <v>27837</v>
      </c>
      <c r="AY1019" s="128" t="s">
        <v>27838</v>
      </c>
      <c r="BA1019" s="416">
        <v>2.0277777777777777</v>
      </c>
      <c r="BB1019" s="379">
        <v>2.061111111111111</v>
      </c>
      <c r="BC1019" s="422">
        <v>2.1006944444444446</v>
      </c>
      <c r="BD1019" s="140">
        <v>0.7076388888888889</v>
      </c>
      <c r="BE1019" s="128" t="s">
        <v>27839</v>
      </c>
      <c r="BF1019" s="422"/>
      <c r="BG1019" s="422"/>
      <c r="BH1019" s="422"/>
    </row>
    <row r="1020">
      <c r="A1020" s="122">
        <f t="shared" si="3"/>
        <v>0</v>
      </c>
      <c r="B1020" s="122">
        <f t="shared" si="4"/>
        <v>0</v>
      </c>
      <c r="C1020" s="122">
        <f t="shared" si="5"/>
        <v>0</v>
      </c>
      <c r="D1020" s="122">
        <f t="shared" si="6"/>
        <v>0</v>
      </c>
      <c r="E1020" s="122">
        <f t="shared" si="2"/>
        <v>661</v>
      </c>
      <c r="H1020" s="135" t="s">
        <v>27840</v>
      </c>
      <c r="I1020" s="135" t="s">
        <v>27841</v>
      </c>
      <c r="J1020" s="135" t="s">
        <v>27842</v>
      </c>
      <c r="L1020" s="160"/>
      <c r="M1020" s="160"/>
      <c r="N1020" s="160"/>
      <c r="O1020" s="160"/>
      <c r="P1020" s="138" t="s">
        <v>27843</v>
      </c>
      <c r="Q1020" s="138" t="s">
        <v>27844</v>
      </c>
      <c r="R1020" s="138" t="s">
        <v>27845</v>
      </c>
      <c r="S1020" s="138" t="s">
        <v>1880</v>
      </c>
      <c r="T1020" s="138" t="s">
        <v>27846</v>
      </c>
      <c r="U1020" s="138" t="s">
        <v>27847</v>
      </c>
      <c r="V1020" s="138" t="s">
        <v>27847</v>
      </c>
      <c r="W1020" s="138" t="s">
        <v>27848</v>
      </c>
      <c r="X1020" s="138" t="s">
        <v>27849</v>
      </c>
      <c r="Y1020" s="138" t="s">
        <v>27850</v>
      </c>
      <c r="Z1020" s="138" t="s">
        <v>27851</v>
      </c>
      <c r="AA1020" s="504">
        <v>0.04814814814814815</v>
      </c>
      <c r="AB1020" s="134" t="s">
        <v>27852</v>
      </c>
      <c r="AC1020" s="128" t="s">
        <v>27853</v>
      </c>
      <c r="AD1020" s="507">
        <v>0.046099537037037036</v>
      </c>
      <c r="AE1020" s="160"/>
      <c r="AF1020" s="474">
        <v>0.04482638888888889</v>
      </c>
      <c r="AG1020" s="134" t="s">
        <v>27854</v>
      </c>
      <c r="AH1020" s="128" t="s">
        <v>27855</v>
      </c>
      <c r="AI1020" s="138" t="s">
        <v>27665</v>
      </c>
      <c r="AJ1020" s="393">
        <v>2.2958333333333334</v>
      </c>
      <c r="AK1020" s="474">
        <v>0.059583333333333335</v>
      </c>
      <c r="AL1020" s="134" t="s">
        <v>27856</v>
      </c>
      <c r="AM1020" s="128" t="s">
        <v>27857</v>
      </c>
      <c r="AN1020" s="134" t="s">
        <v>27858</v>
      </c>
      <c r="AO1020" s="134" t="s">
        <v>27859</v>
      </c>
      <c r="AP1020" s="416">
        <v>2.28125</v>
      </c>
      <c r="AQ1020" s="416">
        <v>2.173611111111111</v>
      </c>
      <c r="AR1020" s="128" t="s">
        <v>27860</v>
      </c>
      <c r="AS1020" s="379">
        <v>2.33125</v>
      </c>
      <c r="AT1020" s="134" t="s">
        <v>27861</v>
      </c>
      <c r="AU1020" s="505">
        <v>0.048796296296296296</v>
      </c>
      <c r="AV1020" s="128" t="s">
        <v>27862</v>
      </c>
      <c r="AW1020" s="474">
        <v>0.045208333333333336</v>
      </c>
      <c r="AX1020" s="379">
        <v>2.26875</v>
      </c>
      <c r="AY1020" s="416">
        <v>1.6152777777777778</v>
      </c>
      <c r="BA1020" s="128" t="s">
        <v>27863</v>
      </c>
      <c r="BB1020" s="134" t="s">
        <v>27864</v>
      </c>
      <c r="BC1020" s="141" t="s">
        <v>27865</v>
      </c>
      <c r="BD1020" s="128" t="s">
        <v>9588</v>
      </c>
      <c r="BE1020" s="416">
        <v>2.2875</v>
      </c>
      <c r="BF1020" s="141"/>
      <c r="BG1020" s="141"/>
      <c r="BH1020" s="141"/>
    </row>
    <row r="1021">
      <c r="A1021" s="122">
        <f t="shared" si="3"/>
        <v>0</v>
      </c>
      <c r="B1021" s="122">
        <f t="shared" si="4"/>
        <v>0</v>
      </c>
      <c r="C1021" s="122">
        <f t="shared" si="5"/>
        <v>0</v>
      </c>
      <c r="D1021" s="122">
        <f t="shared" si="6"/>
        <v>0</v>
      </c>
      <c r="E1021" s="122">
        <f t="shared" si="2"/>
        <v>252</v>
      </c>
      <c r="H1021" s="135" t="s">
        <v>27866</v>
      </c>
      <c r="I1021" s="135" t="s">
        <v>27867</v>
      </c>
      <c r="J1021" s="135" t="s">
        <v>27868</v>
      </c>
      <c r="L1021" s="160"/>
      <c r="M1021" s="160"/>
      <c r="N1021" s="160"/>
      <c r="O1021" s="160"/>
      <c r="P1021" s="391">
        <v>2.3493055555555555</v>
      </c>
      <c r="Q1021" s="391">
        <v>2.265972222222222</v>
      </c>
      <c r="R1021" s="391">
        <v>2.334722222222222</v>
      </c>
      <c r="S1021" s="503">
        <v>0.050034722222222223</v>
      </c>
      <c r="T1021" s="503">
        <v>0.04645833333333333</v>
      </c>
      <c r="U1021" s="503">
        <v>0.048449074074074075</v>
      </c>
      <c r="V1021" s="503">
        <v>0.048449074074074075</v>
      </c>
      <c r="W1021" s="391">
        <v>2.0083333333333333</v>
      </c>
      <c r="X1021" s="503">
        <v>0.04966435185185185</v>
      </c>
      <c r="Y1021" s="503">
        <v>0.04931712962962963</v>
      </c>
      <c r="Z1021" s="391">
        <v>2.1243055555555554</v>
      </c>
      <c r="AA1021" s="128" t="s">
        <v>27869</v>
      </c>
      <c r="AB1021" s="474">
        <v>0.0490162037037037</v>
      </c>
      <c r="AC1021" s="505">
        <v>0.043611111111111114</v>
      </c>
      <c r="AD1021" s="147" t="s">
        <v>27870</v>
      </c>
      <c r="AE1021" s="160"/>
      <c r="AF1021" s="134" t="s">
        <v>27871</v>
      </c>
      <c r="AG1021" s="474">
        <v>0.04346064814814815</v>
      </c>
      <c r="AH1021" s="505">
        <v>0.04853009259259259</v>
      </c>
      <c r="AI1021" s="503">
        <v>0.04793981481481482</v>
      </c>
      <c r="AJ1021" s="128" t="s">
        <v>27872</v>
      </c>
      <c r="AK1021" s="134" t="s">
        <v>27873</v>
      </c>
      <c r="AL1021" s="474">
        <v>0.04179398148148148</v>
      </c>
      <c r="AM1021" s="416">
        <v>1.020138888888889</v>
      </c>
      <c r="AN1021" s="379">
        <v>1.80625</v>
      </c>
      <c r="AO1021" s="379">
        <v>2.4895833333333335</v>
      </c>
      <c r="AP1021" s="128" t="s">
        <v>27874</v>
      </c>
      <c r="AQ1021" s="128" t="s">
        <v>862</v>
      </c>
      <c r="AR1021" s="505">
        <v>0.046550925925925926</v>
      </c>
      <c r="AS1021" s="134" t="s">
        <v>27875</v>
      </c>
      <c r="AT1021" s="474">
        <v>0.044953703703703704</v>
      </c>
      <c r="AU1021" s="128" t="s">
        <v>27876</v>
      </c>
      <c r="AV1021" s="393">
        <v>2.328472222222222</v>
      </c>
      <c r="AW1021" s="134" t="s">
        <v>27877</v>
      </c>
      <c r="AX1021" s="134" t="s">
        <v>27878</v>
      </c>
      <c r="AY1021" s="128" t="s">
        <v>27879</v>
      </c>
      <c r="BA1021" s="416">
        <v>2.04375</v>
      </c>
      <c r="BB1021" s="379">
        <v>2.066666666666667</v>
      </c>
      <c r="BC1021" s="422">
        <v>2.1104166666666666</v>
      </c>
      <c r="BD1021" s="140">
        <v>0.7125</v>
      </c>
      <c r="BE1021" s="128" t="s">
        <v>27880</v>
      </c>
      <c r="BF1021" s="422"/>
      <c r="BG1021" s="422"/>
      <c r="BH1021" s="422"/>
    </row>
    <row r="1022">
      <c r="A1022" s="122">
        <f t="shared" si="3"/>
        <v>0</v>
      </c>
      <c r="B1022" s="122">
        <f t="shared" si="4"/>
        <v>0</v>
      </c>
      <c r="C1022" s="122">
        <f t="shared" si="5"/>
        <v>0</v>
      </c>
      <c r="D1022" s="122">
        <f t="shared" si="6"/>
        <v>0</v>
      </c>
      <c r="E1022" s="122">
        <f t="shared" si="2"/>
        <v>442</v>
      </c>
      <c r="H1022" s="135">
        <v>340.0</v>
      </c>
      <c r="I1022" s="135">
        <v>340.0</v>
      </c>
      <c r="J1022" s="135">
        <v>340.0</v>
      </c>
      <c r="L1022" s="160"/>
      <c r="M1022" s="160"/>
      <c r="N1022" s="160"/>
      <c r="O1022" s="160"/>
      <c r="P1022" s="138" t="s">
        <v>27881</v>
      </c>
      <c r="Q1022" s="138" t="s">
        <v>27882</v>
      </c>
      <c r="R1022" s="138" t="s">
        <v>27883</v>
      </c>
      <c r="S1022" s="138" t="s">
        <v>1055</v>
      </c>
      <c r="T1022" s="138" t="s">
        <v>27884</v>
      </c>
      <c r="U1022" s="138" t="s">
        <v>27885</v>
      </c>
      <c r="V1022" s="138" t="s">
        <v>27885</v>
      </c>
      <c r="W1022" s="138" t="s">
        <v>27886</v>
      </c>
      <c r="X1022" s="138" t="s">
        <v>27887</v>
      </c>
      <c r="Y1022" s="138" t="s">
        <v>27888</v>
      </c>
      <c r="Z1022" s="138" t="s">
        <v>27889</v>
      </c>
      <c r="AA1022" s="504">
        <v>0.04819444444444444</v>
      </c>
      <c r="AB1022" s="134" t="s">
        <v>27890</v>
      </c>
      <c r="AC1022" s="128" t="s">
        <v>27891</v>
      </c>
      <c r="AD1022" s="507">
        <v>0.04621527777777778</v>
      </c>
      <c r="AE1022" s="160"/>
      <c r="AF1022" s="474">
        <v>0.04487268518518518</v>
      </c>
      <c r="AG1022" s="134" t="s">
        <v>27892</v>
      </c>
      <c r="AH1022" s="128" t="s">
        <v>27893</v>
      </c>
      <c r="AI1022" s="138" t="s">
        <v>27703</v>
      </c>
      <c r="AJ1022" s="393">
        <v>2.3069444444444445</v>
      </c>
      <c r="AK1022" s="474">
        <v>0.05965277777777778</v>
      </c>
      <c r="AL1022" s="134" t="s">
        <v>27894</v>
      </c>
      <c r="AM1022" s="128" t="s">
        <v>27895</v>
      </c>
      <c r="AN1022" s="134" t="s">
        <v>27896</v>
      </c>
      <c r="AO1022" s="134" t="s">
        <v>27897</v>
      </c>
      <c r="AP1022" s="416">
        <v>2.2881944444444446</v>
      </c>
      <c r="AQ1022" s="416">
        <v>2.1777777777777776</v>
      </c>
      <c r="AR1022" s="128" t="s">
        <v>27898</v>
      </c>
      <c r="AS1022" s="379">
        <v>2.3340277777777776</v>
      </c>
      <c r="AT1022" s="134" t="s">
        <v>27899</v>
      </c>
      <c r="AU1022" s="505">
        <v>0.04886574074074074</v>
      </c>
      <c r="AV1022" s="128" t="s">
        <v>27900</v>
      </c>
      <c r="AW1022" s="474">
        <v>0.045231481481481484</v>
      </c>
      <c r="AX1022" s="379">
        <v>2.2784722222222222</v>
      </c>
      <c r="AY1022" s="416">
        <v>1.6166666666666667</v>
      </c>
      <c r="BA1022" s="128" t="s">
        <v>27901</v>
      </c>
      <c r="BB1022" s="134" t="s">
        <v>27902</v>
      </c>
      <c r="BC1022" s="141" t="s">
        <v>3399</v>
      </c>
      <c r="BD1022" s="128" t="s">
        <v>9649</v>
      </c>
      <c r="BE1022" s="416">
        <v>2.2993055555555557</v>
      </c>
      <c r="BF1022" s="141"/>
      <c r="BG1022" s="141"/>
      <c r="BH1022" s="141"/>
    </row>
    <row r="1023">
      <c r="A1023" s="122">
        <f t="shared" si="3"/>
        <v>0</v>
      </c>
      <c r="B1023" s="122">
        <f t="shared" si="4"/>
        <v>0</v>
      </c>
      <c r="C1023" s="122">
        <f t="shared" si="5"/>
        <v>0</v>
      </c>
      <c r="D1023" s="122">
        <f t="shared" si="6"/>
        <v>0</v>
      </c>
      <c r="E1023" s="122">
        <f t="shared" si="2"/>
        <v>280</v>
      </c>
      <c r="H1023" s="135" t="s">
        <v>27903</v>
      </c>
      <c r="I1023" s="135" t="s">
        <v>27904</v>
      </c>
      <c r="J1023" s="135" t="s">
        <v>27905</v>
      </c>
      <c r="L1023" s="160"/>
      <c r="M1023" s="160"/>
      <c r="N1023" s="160"/>
      <c r="O1023" s="160"/>
      <c r="P1023" s="391">
        <v>2.3520833333333333</v>
      </c>
      <c r="Q1023" s="391">
        <v>2.2743055555555554</v>
      </c>
      <c r="R1023" s="391">
        <v>2.3402777777777777</v>
      </c>
      <c r="S1023" s="503">
        <v>0.05008101851851852</v>
      </c>
      <c r="T1023" s="503">
        <v>0.04666666666666667</v>
      </c>
      <c r="U1023" s="503">
        <v>0.04859953703703704</v>
      </c>
      <c r="V1023" s="503">
        <v>0.04859953703703704</v>
      </c>
      <c r="W1023" s="391">
        <v>2.0104166666666665</v>
      </c>
      <c r="X1023" s="503">
        <v>0.04984953703703704</v>
      </c>
      <c r="Y1023" s="503">
        <v>0.049479166666666664</v>
      </c>
      <c r="Z1023" s="391">
        <v>2.1333333333333333</v>
      </c>
      <c r="AA1023" s="128" t="s">
        <v>27906</v>
      </c>
      <c r="AB1023" s="474">
        <v>0.049074074074074076</v>
      </c>
      <c r="AC1023" s="505">
        <v>0.04366898148148148</v>
      </c>
      <c r="AD1023" s="147" t="s">
        <v>27907</v>
      </c>
      <c r="AE1023" s="160"/>
      <c r="AF1023" s="134" t="s">
        <v>27908</v>
      </c>
      <c r="AG1023" s="474">
        <v>0.04358796296296296</v>
      </c>
      <c r="AH1023" s="505">
        <v>0.04863425925925926</v>
      </c>
      <c r="AI1023" s="503">
        <v>0.04809027777777778</v>
      </c>
      <c r="AJ1023" s="128" t="s">
        <v>27909</v>
      </c>
      <c r="AK1023" s="134" t="s">
        <v>27910</v>
      </c>
      <c r="AL1023" s="474">
        <v>0.04186342592592593</v>
      </c>
      <c r="AM1023" s="416">
        <v>1.0270833333333333</v>
      </c>
      <c r="AN1023" s="379">
        <v>1.8097222222222222</v>
      </c>
      <c r="AO1023" s="379">
        <v>2.4923611111111112</v>
      </c>
      <c r="AP1023" s="128" t="s">
        <v>27911</v>
      </c>
      <c r="AQ1023" s="128" t="s">
        <v>27912</v>
      </c>
      <c r="AR1023" s="505">
        <v>0.0465625</v>
      </c>
      <c r="AS1023" s="134" t="s">
        <v>27913</v>
      </c>
      <c r="AT1023" s="474">
        <v>0.04508101851851852</v>
      </c>
      <c r="AU1023" s="128" t="s">
        <v>27914</v>
      </c>
      <c r="AV1023" s="393">
        <v>2.3340277777777776</v>
      </c>
      <c r="AW1023" s="134" t="s">
        <v>27915</v>
      </c>
      <c r="AX1023" s="134" t="s">
        <v>27916</v>
      </c>
      <c r="AY1023" s="128" t="s">
        <v>27917</v>
      </c>
      <c r="BA1023" s="416">
        <v>2.061111111111111</v>
      </c>
      <c r="BB1023" s="379">
        <v>2.0791666666666666</v>
      </c>
      <c r="BC1023" s="422">
        <v>2.1125</v>
      </c>
      <c r="BD1023" s="140">
        <v>0.7166666666666667</v>
      </c>
      <c r="BE1023" s="128" t="s">
        <v>27918</v>
      </c>
      <c r="BF1023" s="422"/>
      <c r="BG1023" s="422"/>
      <c r="BH1023" s="422"/>
    </row>
    <row r="1024">
      <c r="A1024" s="122">
        <f t="shared" si="3"/>
        <v>0</v>
      </c>
      <c r="B1024" s="122">
        <f t="shared" si="4"/>
        <v>0</v>
      </c>
      <c r="C1024" s="122">
        <f t="shared" si="5"/>
        <v>0</v>
      </c>
      <c r="D1024" s="122">
        <f t="shared" si="6"/>
        <v>0</v>
      </c>
      <c r="E1024" s="122">
        <f t="shared" si="2"/>
        <v>536</v>
      </c>
      <c r="H1024" s="135" t="s">
        <v>27919</v>
      </c>
      <c r="I1024" s="135" t="s">
        <v>27920</v>
      </c>
      <c r="J1024" s="135" t="s">
        <v>27921</v>
      </c>
      <c r="L1024" s="160"/>
      <c r="M1024" s="160"/>
      <c r="N1024" s="160"/>
      <c r="O1024" s="160"/>
      <c r="P1024" s="138" t="s">
        <v>27922</v>
      </c>
      <c r="Q1024" s="138" t="s">
        <v>27923</v>
      </c>
      <c r="R1024" s="138" t="s">
        <v>27924</v>
      </c>
      <c r="S1024" s="138" t="s">
        <v>27925</v>
      </c>
      <c r="T1024" s="138" t="s">
        <v>27926</v>
      </c>
      <c r="U1024" s="138" t="s">
        <v>27927</v>
      </c>
      <c r="V1024" s="138" t="s">
        <v>27927</v>
      </c>
      <c r="W1024" s="138" t="s">
        <v>27928</v>
      </c>
      <c r="X1024" s="138" t="s">
        <v>27929</v>
      </c>
      <c r="Y1024" s="138" t="s">
        <v>27930</v>
      </c>
      <c r="Z1024" s="138" t="s">
        <v>27931</v>
      </c>
      <c r="AA1024" s="504">
        <v>0.048275462962962964</v>
      </c>
      <c r="AB1024" s="134" t="s">
        <v>27932</v>
      </c>
      <c r="AC1024" s="128" t="s">
        <v>27933</v>
      </c>
      <c r="AD1024" s="507">
        <v>0.04633101851851852</v>
      </c>
      <c r="AE1024" s="160"/>
      <c r="AF1024" s="474">
        <v>0.04496527777777778</v>
      </c>
      <c r="AG1024" s="134" t="s">
        <v>27934</v>
      </c>
      <c r="AH1024" s="128" t="s">
        <v>27935</v>
      </c>
      <c r="AI1024" s="138" t="s">
        <v>27743</v>
      </c>
      <c r="AJ1024" s="393">
        <v>2.310416666666667</v>
      </c>
      <c r="AK1024" s="474">
        <v>0.05969907407407407</v>
      </c>
      <c r="AL1024" s="134" t="s">
        <v>27936</v>
      </c>
      <c r="AM1024" s="128" t="s">
        <v>27937</v>
      </c>
      <c r="AN1024" s="134" t="s">
        <v>27938</v>
      </c>
      <c r="AO1024" s="134" t="s">
        <v>27939</v>
      </c>
      <c r="AP1024" s="416">
        <v>2.297222222222222</v>
      </c>
      <c r="AQ1024" s="416">
        <v>2.1791666666666667</v>
      </c>
      <c r="AR1024" s="128" t="s">
        <v>27940</v>
      </c>
      <c r="AS1024" s="379">
        <v>2.3361111111111112</v>
      </c>
      <c r="AT1024" s="134" t="s">
        <v>27941</v>
      </c>
      <c r="AU1024" s="505">
        <v>0.04888888888888889</v>
      </c>
      <c r="AV1024" s="128" t="s">
        <v>27942</v>
      </c>
      <c r="AW1024" s="474">
        <v>0.04525462962962963</v>
      </c>
      <c r="AX1024" s="379">
        <v>2.282638888888889</v>
      </c>
      <c r="AY1024" s="416">
        <v>1.6243055555555554</v>
      </c>
      <c r="BA1024" s="128" t="s">
        <v>27943</v>
      </c>
      <c r="BB1024" s="134" t="s">
        <v>27944</v>
      </c>
      <c r="BC1024" s="141" t="s">
        <v>27945</v>
      </c>
      <c r="BD1024" s="128" t="s">
        <v>9709</v>
      </c>
      <c r="BE1024" s="416">
        <v>2.30625</v>
      </c>
      <c r="BF1024" s="141"/>
      <c r="BG1024" s="141"/>
      <c r="BH1024" s="141"/>
    </row>
    <row r="1025">
      <c r="A1025" s="122">
        <f t="shared" si="3"/>
        <v>0</v>
      </c>
      <c r="B1025" s="122">
        <f t="shared" si="4"/>
        <v>0</v>
      </c>
      <c r="C1025" s="122">
        <f t="shared" si="5"/>
        <v>0</v>
      </c>
      <c r="D1025" s="122">
        <f t="shared" si="6"/>
        <v>0</v>
      </c>
      <c r="E1025" s="122">
        <f t="shared" si="2"/>
        <v>174</v>
      </c>
      <c r="H1025" s="135">
        <v>341.0</v>
      </c>
      <c r="I1025" s="135">
        <v>341.0</v>
      </c>
      <c r="J1025" s="135">
        <v>341.0</v>
      </c>
      <c r="L1025" s="160"/>
      <c r="M1025" s="160"/>
      <c r="N1025" s="160"/>
      <c r="O1025" s="160"/>
      <c r="P1025" s="391">
        <v>2.354861111111111</v>
      </c>
      <c r="Q1025" s="391">
        <v>2.279166666666667</v>
      </c>
      <c r="R1025" s="391">
        <v>2.3430555555555554</v>
      </c>
      <c r="S1025" s="503">
        <v>0.05011574074074074</v>
      </c>
      <c r="T1025" s="503">
        <v>0.04671296296296296</v>
      </c>
      <c r="U1025" s="503">
        <v>0.04869212962962963</v>
      </c>
      <c r="V1025" s="503">
        <v>0.04869212962962963</v>
      </c>
      <c r="W1025" s="391">
        <v>2.011111111111111</v>
      </c>
      <c r="X1025" s="503">
        <v>0.04998842592592593</v>
      </c>
      <c r="Y1025" s="503">
        <v>0.04962962962962963</v>
      </c>
      <c r="Z1025" s="391">
        <v>2.1368055555555556</v>
      </c>
      <c r="AA1025" s="128" t="s">
        <v>27946</v>
      </c>
      <c r="AB1025" s="474">
        <v>0.04913194444444444</v>
      </c>
      <c r="AC1025" s="505">
        <v>0.04372685185185185</v>
      </c>
      <c r="AD1025" s="147" t="s">
        <v>27947</v>
      </c>
      <c r="AE1025" s="160"/>
      <c r="AF1025" s="134" t="s">
        <v>27948</v>
      </c>
      <c r="AG1025" s="474">
        <v>0.04366898148148148</v>
      </c>
      <c r="AH1025" s="505">
        <v>0.048854166666666664</v>
      </c>
      <c r="AI1025" s="503">
        <v>0.04814814814814815</v>
      </c>
      <c r="AJ1025" s="128" t="s">
        <v>27949</v>
      </c>
      <c r="AK1025" s="134" t="s">
        <v>27950</v>
      </c>
      <c r="AL1025" s="474">
        <v>0.04199074074074074</v>
      </c>
      <c r="AM1025" s="416">
        <v>1.03125</v>
      </c>
      <c r="AN1025" s="379">
        <v>1.8173611111111112</v>
      </c>
      <c r="AO1025" s="379">
        <v>2.495833333333333</v>
      </c>
      <c r="AP1025" s="128" t="s">
        <v>5052</v>
      </c>
      <c r="AQ1025" s="128" t="s">
        <v>27951</v>
      </c>
      <c r="AR1025" s="505">
        <v>0.04658564814814815</v>
      </c>
      <c r="AS1025" s="134" t="s">
        <v>27952</v>
      </c>
      <c r="AT1025" s="474">
        <v>0.04513888888888889</v>
      </c>
      <c r="AU1025" s="128" t="s">
        <v>27953</v>
      </c>
      <c r="AV1025" s="393">
        <v>2.3368055555555554</v>
      </c>
      <c r="AW1025" s="134" t="s">
        <v>27954</v>
      </c>
      <c r="AX1025" s="134" t="s">
        <v>27955</v>
      </c>
      <c r="AY1025" s="128" t="s">
        <v>27956</v>
      </c>
      <c r="BA1025" s="416">
        <v>2.0659722222222223</v>
      </c>
      <c r="BB1025" s="379">
        <v>2.0819444444444444</v>
      </c>
      <c r="BC1025" s="422">
        <v>2.1131944444444444</v>
      </c>
      <c r="BD1025" s="140">
        <v>0.7208333333333333</v>
      </c>
      <c r="BE1025" s="128" t="s">
        <v>27957</v>
      </c>
      <c r="BF1025" s="422"/>
      <c r="BG1025" s="422"/>
      <c r="BH1025" s="422"/>
    </row>
    <row r="1026">
      <c r="A1026" s="122">
        <f t="shared" si="3"/>
        <v>0</v>
      </c>
      <c r="B1026" s="122">
        <f t="shared" si="4"/>
        <v>0</v>
      </c>
      <c r="C1026" s="122">
        <f t="shared" si="5"/>
        <v>0</v>
      </c>
      <c r="D1026" s="122">
        <f t="shared" si="6"/>
        <v>0</v>
      </c>
      <c r="E1026" s="122">
        <f t="shared" si="2"/>
        <v>377</v>
      </c>
      <c r="H1026" s="135" t="s">
        <v>27958</v>
      </c>
      <c r="I1026" s="135" t="s">
        <v>27959</v>
      </c>
      <c r="J1026" s="135" t="s">
        <v>27960</v>
      </c>
      <c r="L1026" s="160"/>
      <c r="M1026" s="160"/>
      <c r="N1026" s="160"/>
      <c r="O1026" s="160"/>
      <c r="P1026" s="138" t="s">
        <v>27961</v>
      </c>
      <c r="Q1026" s="138" t="s">
        <v>27962</v>
      </c>
      <c r="R1026" s="138" t="s">
        <v>27963</v>
      </c>
      <c r="S1026" s="138" t="s">
        <v>27964</v>
      </c>
      <c r="T1026" s="138" t="s">
        <v>27965</v>
      </c>
      <c r="U1026" s="138" t="s">
        <v>27966</v>
      </c>
      <c r="V1026" s="138" t="s">
        <v>27966</v>
      </c>
      <c r="W1026" s="138" t="s">
        <v>27967</v>
      </c>
      <c r="X1026" s="138" t="s">
        <v>27968</v>
      </c>
      <c r="Y1026" s="138" t="s">
        <v>27969</v>
      </c>
      <c r="Z1026" s="138" t="s">
        <v>27970</v>
      </c>
      <c r="AA1026" s="504">
        <v>0.04840277777777778</v>
      </c>
      <c r="AB1026" s="134" t="s">
        <v>27971</v>
      </c>
      <c r="AC1026" s="128" t="s">
        <v>27972</v>
      </c>
      <c r="AD1026" s="507">
        <v>0.04638888888888889</v>
      </c>
      <c r="AE1026" s="160"/>
      <c r="AF1026" s="474">
        <v>0.045127314814814815</v>
      </c>
      <c r="AG1026" s="134" t="s">
        <v>27973</v>
      </c>
      <c r="AH1026" s="128" t="s">
        <v>27974</v>
      </c>
      <c r="AI1026" s="138" t="s">
        <v>6134</v>
      </c>
      <c r="AJ1026" s="393">
        <v>2.3180555555555555</v>
      </c>
      <c r="AK1026" s="474">
        <v>0.05987268518518519</v>
      </c>
      <c r="AL1026" s="134" t="s">
        <v>27975</v>
      </c>
      <c r="AM1026" s="128" t="s">
        <v>27976</v>
      </c>
      <c r="AN1026" s="134" t="s">
        <v>27977</v>
      </c>
      <c r="AO1026" s="134" t="s">
        <v>27978</v>
      </c>
      <c r="AP1026" s="416">
        <v>2.310416666666667</v>
      </c>
      <c r="AQ1026" s="416">
        <v>2.182638888888889</v>
      </c>
      <c r="AR1026" s="128" t="s">
        <v>27979</v>
      </c>
      <c r="AS1026" s="379">
        <v>2.338888888888889</v>
      </c>
      <c r="AT1026" s="134" t="s">
        <v>27980</v>
      </c>
      <c r="AU1026" s="505">
        <v>0.04892361111111111</v>
      </c>
      <c r="AV1026" s="128" t="s">
        <v>27981</v>
      </c>
      <c r="AW1026" s="474">
        <v>0.04532407407407407</v>
      </c>
      <c r="AX1026" s="379">
        <v>2.2916666666666665</v>
      </c>
      <c r="AY1026" s="416">
        <v>1.6263888888888889</v>
      </c>
      <c r="BA1026" s="128" t="s">
        <v>27982</v>
      </c>
      <c r="BB1026" s="134" t="s">
        <v>27983</v>
      </c>
      <c r="BC1026" s="141" t="s">
        <v>27984</v>
      </c>
      <c r="BD1026" s="128" t="s">
        <v>9760</v>
      </c>
      <c r="BE1026" s="416">
        <v>2.308333333333333</v>
      </c>
      <c r="BF1026" s="141"/>
      <c r="BG1026" s="141"/>
      <c r="BH1026" s="141"/>
    </row>
    <row r="1027">
      <c r="A1027" s="122">
        <f t="shared" si="3"/>
        <v>0</v>
      </c>
      <c r="B1027" s="122">
        <f t="shared" si="4"/>
        <v>0</v>
      </c>
      <c r="C1027" s="122">
        <f t="shared" si="5"/>
        <v>0</v>
      </c>
      <c r="D1027" s="122">
        <f t="shared" si="6"/>
        <v>0</v>
      </c>
      <c r="E1027" s="122">
        <f t="shared" si="2"/>
        <v>239</v>
      </c>
      <c r="H1027" s="135" t="s">
        <v>27985</v>
      </c>
      <c r="I1027" s="135" t="s">
        <v>27986</v>
      </c>
      <c r="J1027" s="135" t="s">
        <v>15803</v>
      </c>
      <c r="L1027" s="160"/>
      <c r="M1027" s="160"/>
      <c r="N1027" s="160"/>
      <c r="O1027" s="160"/>
      <c r="P1027" s="391">
        <v>2.3631944444444444</v>
      </c>
      <c r="Q1027" s="391">
        <v>2.2819444444444446</v>
      </c>
      <c r="R1027" s="391">
        <v>2.3465277777777778</v>
      </c>
      <c r="S1027" s="503">
        <v>0.05019675925925926</v>
      </c>
      <c r="T1027" s="503">
        <v>0.04681712962962963</v>
      </c>
      <c r="U1027" s="503">
        <v>0.04880787037037037</v>
      </c>
      <c r="V1027" s="503">
        <v>0.04880787037037037</v>
      </c>
      <c r="W1027" s="391">
        <v>2.0145833333333334</v>
      </c>
      <c r="X1027" s="503">
        <v>0.050138888888888886</v>
      </c>
      <c r="Y1027" s="503">
        <v>0.049652777777777775</v>
      </c>
      <c r="Z1027" s="391">
        <v>2.138888888888889</v>
      </c>
      <c r="AA1027" s="128" t="s">
        <v>27987</v>
      </c>
      <c r="AB1027" s="474">
        <v>0.049247685185185186</v>
      </c>
      <c r="AC1027" s="505">
        <v>0.0437962962962963</v>
      </c>
      <c r="AD1027" s="147" t="s">
        <v>27988</v>
      </c>
      <c r="AE1027" s="160"/>
      <c r="AF1027" s="134" t="s">
        <v>27989</v>
      </c>
      <c r="AG1027" s="474">
        <v>0.043784722222222225</v>
      </c>
      <c r="AH1027" s="505">
        <v>0.048935185185185186</v>
      </c>
      <c r="AI1027" s="503">
        <v>0.04842592592592593</v>
      </c>
      <c r="AJ1027" s="128" t="s">
        <v>27990</v>
      </c>
      <c r="AK1027" s="134" t="s">
        <v>27991</v>
      </c>
      <c r="AL1027" s="474">
        <v>0.042083333333333334</v>
      </c>
      <c r="AM1027" s="416">
        <v>1.0347222222222223</v>
      </c>
      <c r="AN1027" s="379">
        <v>1.81875</v>
      </c>
      <c r="AO1027" s="474">
        <v>0.04167824074074074</v>
      </c>
      <c r="AP1027" s="128" t="s">
        <v>27992</v>
      </c>
      <c r="AQ1027" s="128" t="s">
        <v>27993</v>
      </c>
      <c r="AR1027" s="505">
        <v>0.04675925925925926</v>
      </c>
      <c r="AS1027" s="134" t="s">
        <v>27994</v>
      </c>
      <c r="AT1027" s="474">
        <v>0.04518518518518518</v>
      </c>
      <c r="AU1027" s="128" t="s">
        <v>9774</v>
      </c>
      <c r="AV1027" s="393">
        <v>2.339583333333333</v>
      </c>
      <c r="AW1027" s="134" t="s">
        <v>27995</v>
      </c>
      <c r="AX1027" s="134" t="s">
        <v>27996</v>
      </c>
      <c r="AY1027" s="128" t="s">
        <v>27997</v>
      </c>
      <c r="BA1027" s="416">
        <v>2.0659722222222223</v>
      </c>
      <c r="BB1027" s="379">
        <v>2.0868055555555554</v>
      </c>
      <c r="BC1027" s="422">
        <v>2.113888888888889</v>
      </c>
      <c r="BD1027" s="140">
        <v>0.7215277777777778</v>
      </c>
      <c r="BE1027" s="128" t="s">
        <v>27998</v>
      </c>
      <c r="BF1027" s="422"/>
      <c r="BG1027" s="422"/>
      <c r="BH1027" s="422"/>
    </row>
    <row r="1028">
      <c r="A1028" s="122">
        <f t="shared" si="3"/>
        <v>0</v>
      </c>
      <c r="B1028" s="122">
        <f t="shared" si="4"/>
        <v>0</v>
      </c>
      <c r="C1028" s="122">
        <f t="shared" si="5"/>
        <v>0</v>
      </c>
      <c r="D1028" s="122">
        <f t="shared" si="6"/>
        <v>0</v>
      </c>
      <c r="E1028" s="122">
        <f t="shared" si="2"/>
        <v>508</v>
      </c>
      <c r="H1028" s="135">
        <v>342.0</v>
      </c>
      <c r="I1028" s="135">
        <v>342.0</v>
      </c>
      <c r="J1028" s="135">
        <v>342.0</v>
      </c>
      <c r="L1028" s="160"/>
      <c r="M1028" s="160"/>
      <c r="N1028" s="160"/>
      <c r="O1028" s="160"/>
      <c r="P1028" s="138" t="s">
        <v>27999</v>
      </c>
      <c r="Q1028" s="138" t="s">
        <v>28000</v>
      </c>
      <c r="R1028" s="138" t="s">
        <v>28001</v>
      </c>
      <c r="S1028" s="138" t="s">
        <v>28002</v>
      </c>
      <c r="T1028" s="138" t="s">
        <v>28003</v>
      </c>
      <c r="U1028" s="138" t="s">
        <v>28004</v>
      </c>
      <c r="V1028" s="138" t="s">
        <v>28004</v>
      </c>
      <c r="W1028" s="138" t="s">
        <v>28005</v>
      </c>
      <c r="X1028" s="138" t="s">
        <v>28006</v>
      </c>
      <c r="Y1028" s="138" t="s">
        <v>28007</v>
      </c>
      <c r="Z1028" s="138" t="s">
        <v>28008</v>
      </c>
      <c r="AA1028" s="504">
        <v>0.04850694444444444</v>
      </c>
      <c r="AB1028" s="134" t="s">
        <v>28009</v>
      </c>
      <c r="AC1028" s="128" t="s">
        <v>28010</v>
      </c>
      <c r="AD1028" s="507">
        <v>0.04650462962962963</v>
      </c>
      <c r="AE1028" s="160"/>
      <c r="AF1028" s="474">
        <v>0.045231481481481484</v>
      </c>
      <c r="AG1028" s="134" t="s">
        <v>28011</v>
      </c>
      <c r="AH1028" s="128" t="s">
        <v>28012</v>
      </c>
      <c r="AI1028" s="138" t="s">
        <v>876</v>
      </c>
      <c r="AJ1028" s="393">
        <v>2.323611111111111</v>
      </c>
      <c r="AK1028" s="474">
        <v>0.059930555555555556</v>
      </c>
      <c r="AL1028" s="134" t="s">
        <v>28013</v>
      </c>
      <c r="AM1028" s="128" t="s">
        <v>2570</v>
      </c>
      <c r="AN1028" s="134" t="s">
        <v>28014</v>
      </c>
      <c r="AO1028" s="134" t="s">
        <v>28015</v>
      </c>
      <c r="AP1028" s="416">
        <v>2.310416666666667</v>
      </c>
      <c r="AQ1028" s="416">
        <v>2.186111111111111</v>
      </c>
      <c r="AR1028" s="128" t="s">
        <v>28016</v>
      </c>
      <c r="AS1028" s="379">
        <v>2.3430555555555554</v>
      </c>
      <c r="AT1028" s="134" t="s">
        <v>28017</v>
      </c>
      <c r="AU1028" s="505">
        <v>0.0490162037037037</v>
      </c>
      <c r="AV1028" s="128" t="s">
        <v>28018</v>
      </c>
      <c r="AW1028" s="474">
        <v>0.04535879629629629</v>
      </c>
      <c r="AX1028" s="379">
        <v>2.29375</v>
      </c>
      <c r="AY1028" s="416">
        <v>1.6277777777777778</v>
      </c>
      <c r="BA1028" s="128" t="s">
        <v>28019</v>
      </c>
      <c r="BB1028" s="134" t="s">
        <v>28020</v>
      </c>
      <c r="BC1028" s="141" t="s">
        <v>28021</v>
      </c>
      <c r="BD1028" s="128" t="s">
        <v>9814</v>
      </c>
      <c r="BE1028" s="416">
        <v>2.311111111111111</v>
      </c>
      <c r="BF1028" s="141"/>
      <c r="BG1028" s="141"/>
      <c r="BH1028" s="141"/>
    </row>
    <row r="1029">
      <c r="A1029" s="122">
        <f t="shared" si="3"/>
        <v>0</v>
      </c>
      <c r="B1029" s="122">
        <f t="shared" si="4"/>
        <v>0</v>
      </c>
      <c r="C1029" s="122">
        <f t="shared" si="5"/>
        <v>0</v>
      </c>
      <c r="D1029" s="122">
        <f t="shared" si="6"/>
        <v>0</v>
      </c>
      <c r="E1029" s="122">
        <f t="shared" si="2"/>
        <v>239</v>
      </c>
      <c r="H1029" s="135" t="s">
        <v>28022</v>
      </c>
      <c r="I1029" s="135" t="s">
        <v>28023</v>
      </c>
      <c r="J1029" s="135" t="s">
        <v>28024</v>
      </c>
      <c r="L1029" s="160"/>
      <c r="M1029" s="160"/>
      <c r="N1029" s="160"/>
      <c r="O1029" s="160"/>
      <c r="P1029" s="391">
        <v>2.3666666666666667</v>
      </c>
      <c r="Q1029" s="391">
        <v>2.283333333333333</v>
      </c>
      <c r="R1029" s="391">
        <v>2.3520833333333333</v>
      </c>
      <c r="S1029" s="503">
        <v>0.050243055555555555</v>
      </c>
      <c r="T1029" s="503">
        <v>0.046875</v>
      </c>
      <c r="U1029" s="503">
        <v>0.04887731481481482</v>
      </c>
      <c r="V1029" s="503">
        <v>0.04887731481481482</v>
      </c>
      <c r="W1029" s="391">
        <v>2.0194444444444444</v>
      </c>
      <c r="X1029" s="503">
        <v>0.0503587962962963</v>
      </c>
      <c r="Y1029" s="503">
        <v>0.04967592592592593</v>
      </c>
      <c r="Z1029" s="391">
        <v>2.1458333333333335</v>
      </c>
      <c r="AA1029" s="128" t="s">
        <v>28025</v>
      </c>
      <c r="AB1029" s="474">
        <v>0.04936342592592593</v>
      </c>
      <c r="AC1029" s="505">
        <v>0.04388888888888889</v>
      </c>
      <c r="AD1029" s="147" t="s">
        <v>28026</v>
      </c>
      <c r="AE1029" s="160"/>
      <c r="AF1029" s="134" t="s">
        <v>28027</v>
      </c>
      <c r="AG1029" s="474">
        <v>0.043854166666666666</v>
      </c>
      <c r="AH1029" s="505">
        <v>0.04895833333333333</v>
      </c>
      <c r="AI1029" s="503">
        <v>0.04849537037037037</v>
      </c>
      <c r="AJ1029" s="128" t="s">
        <v>28028</v>
      </c>
      <c r="AK1029" s="134" t="s">
        <v>28029</v>
      </c>
      <c r="AL1029" s="474">
        <v>0.0421412037037037</v>
      </c>
      <c r="AM1029" s="416">
        <v>1.038888888888889</v>
      </c>
      <c r="AN1029" s="379">
        <v>1.823611111111111</v>
      </c>
      <c r="AO1029" s="474">
        <v>0.04177083333333333</v>
      </c>
      <c r="AP1029" s="128" t="s">
        <v>28030</v>
      </c>
      <c r="AQ1029" s="128" t="s">
        <v>28031</v>
      </c>
      <c r="AR1029" s="505">
        <v>0.04685185185185185</v>
      </c>
      <c r="AS1029" s="134" t="s">
        <v>28032</v>
      </c>
      <c r="AT1029" s="474">
        <v>0.045231481481481484</v>
      </c>
      <c r="AU1029" s="128" t="s">
        <v>28033</v>
      </c>
      <c r="AV1029" s="393">
        <v>2.345833333333333</v>
      </c>
      <c r="AW1029" s="134" t="s">
        <v>28034</v>
      </c>
      <c r="AX1029" s="134" t="s">
        <v>28035</v>
      </c>
      <c r="AY1029" s="128" t="s">
        <v>28036</v>
      </c>
      <c r="BA1029" s="416">
        <v>2.0694444444444446</v>
      </c>
      <c r="BB1029" s="379">
        <v>2.0881944444444445</v>
      </c>
      <c r="BC1029" s="422">
        <v>2.1152777777777776</v>
      </c>
      <c r="BD1029" s="140">
        <v>0.7222222222222222</v>
      </c>
      <c r="BE1029" s="128" t="s">
        <v>28037</v>
      </c>
      <c r="BF1029" s="422"/>
      <c r="BG1029" s="422"/>
      <c r="BH1029" s="422"/>
    </row>
    <row r="1030">
      <c r="A1030" s="122">
        <f t="shared" si="3"/>
        <v>0</v>
      </c>
      <c r="B1030" s="122">
        <f t="shared" si="4"/>
        <v>0</v>
      </c>
      <c r="C1030" s="122">
        <f t="shared" si="5"/>
        <v>0</v>
      </c>
      <c r="D1030" s="122">
        <f t="shared" si="6"/>
        <v>0</v>
      </c>
      <c r="E1030" s="122">
        <f t="shared" si="2"/>
        <v>525</v>
      </c>
      <c r="H1030" s="135" t="s">
        <v>28038</v>
      </c>
      <c r="I1030" s="135" t="s">
        <v>28039</v>
      </c>
      <c r="J1030" s="135" t="s">
        <v>28040</v>
      </c>
      <c r="L1030" s="160"/>
      <c r="M1030" s="160"/>
      <c r="N1030" s="160"/>
      <c r="O1030" s="160"/>
      <c r="P1030" s="138" t="s">
        <v>28041</v>
      </c>
      <c r="Q1030" s="138" t="s">
        <v>28042</v>
      </c>
      <c r="R1030" s="138" t="s">
        <v>28043</v>
      </c>
      <c r="S1030" s="138" t="s">
        <v>28044</v>
      </c>
      <c r="T1030" s="138" t="s">
        <v>28045</v>
      </c>
      <c r="U1030" s="138" t="s">
        <v>28046</v>
      </c>
      <c r="V1030" s="138" t="s">
        <v>28046</v>
      </c>
      <c r="W1030" s="138" t="s">
        <v>28047</v>
      </c>
      <c r="X1030" s="138" t="s">
        <v>28048</v>
      </c>
      <c r="Y1030" s="138" t="s">
        <v>28049</v>
      </c>
      <c r="Z1030" s="138" t="s">
        <v>28050</v>
      </c>
      <c r="AA1030" s="504">
        <v>0.048622685185185185</v>
      </c>
      <c r="AB1030" s="134" t="s">
        <v>28051</v>
      </c>
      <c r="AC1030" s="128" t="s">
        <v>28052</v>
      </c>
      <c r="AD1030" s="507">
        <v>0.04658564814814815</v>
      </c>
      <c r="AE1030" s="160"/>
      <c r="AF1030" s="474">
        <v>0.04532407407407407</v>
      </c>
      <c r="AG1030" s="134" t="s">
        <v>28053</v>
      </c>
      <c r="AH1030" s="128" t="s">
        <v>28054</v>
      </c>
      <c r="AI1030" s="138" t="s">
        <v>27855</v>
      </c>
      <c r="AJ1030" s="393">
        <v>2.332638888888889</v>
      </c>
      <c r="AK1030" s="474">
        <v>0.060162037037037035</v>
      </c>
      <c r="AL1030" s="134" t="s">
        <v>28055</v>
      </c>
      <c r="AM1030" s="128" t="s">
        <v>28056</v>
      </c>
      <c r="AN1030" s="134" t="s">
        <v>28057</v>
      </c>
      <c r="AO1030" s="134" t="s">
        <v>28058</v>
      </c>
      <c r="AP1030" s="416">
        <v>2.311111111111111</v>
      </c>
      <c r="AQ1030" s="416">
        <v>2.188888888888889</v>
      </c>
      <c r="AR1030" s="128" t="s">
        <v>28059</v>
      </c>
      <c r="AS1030" s="379">
        <v>2.3472222222222223</v>
      </c>
      <c r="AT1030" s="134" t="s">
        <v>28060</v>
      </c>
      <c r="AU1030" s="505">
        <v>0.04905092592592593</v>
      </c>
      <c r="AV1030" s="128" t="s">
        <v>28061</v>
      </c>
      <c r="AW1030" s="474">
        <v>0.045439814814814815</v>
      </c>
      <c r="AX1030" s="379">
        <v>2.2958333333333334</v>
      </c>
      <c r="AY1030" s="416">
        <v>1.6347222222222222</v>
      </c>
      <c r="BA1030" s="128" t="s">
        <v>28062</v>
      </c>
      <c r="BB1030" s="134" t="s">
        <v>28063</v>
      </c>
      <c r="BC1030" s="141" t="s">
        <v>28064</v>
      </c>
      <c r="BD1030" s="128" t="s">
        <v>9881</v>
      </c>
      <c r="BE1030" s="416">
        <v>2.316666666666667</v>
      </c>
      <c r="BF1030" s="141"/>
      <c r="BG1030" s="141"/>
      <c r="BH1030" s="141"/>
    </row>
    <row r="1031">
      <c r="A1031" s="122">
        <f t="shared" si="3"/>
        <v>0</v>
      </c>
      <c r="B1031" s="122">
        <f t="shared" si="4"/>
        <v>0</v>
      </c>
      <c r="C1031" s="122">
        <f t="shared" si="5"/>
        <v>0</v>
      </c>
      <c r="D1031" s="122">
        <f t="shared" si="6"/>
        <v>0</v>
      </c>
      <c r="E1031" s="122">
        <f t="shared" si="2"/>
        <v>247</v>
      </c>
      <c r="H1031" s="135">
        <v>343.0</v>
      </c>
      <c r="I1031" s="135">
        <v>343.0</v>
      </c>
      <c r="J1031" s="135">
        <v>343.0</v>
      </c>
      <c r="L1031" s="160"/>
      <c r="M1031" s="160"/>
      <c r="N1031" s="160"/>
      <c r="O1031" s="160"/>
      <c r="P1031" s="391">
        <v>2.3680555555555554</v>
      </c>
      <c r="Q1031" s="391">
        <v>2.2868055555555555</v>
      </c>
      <c r="R1031" s="391">
        <v>2.3534722222222224</v>
      </c>
      <c r="S1031" s="503">
        <v>0.05028935185185185</v>
      </c>
      <c r="T1031" s="503">
        <v>0.04699074074074074</v>
      </c>
      <c r="U1031" s="503">
        <v>0.0490162037037037</v>
      </c>
      <c r="V1031" s="503">
        <v>0.0490162037037037</v>
      </c>
      <c r="W1031" s="391">
        <v>2.022222222222222</v>
      </c>
      <c r="X1031" s="503">
        <v>0.050486111111111114</v>
      </c>
      <c r="Y1031" s="503">
        <v>0.049756944444444444</v>
      </c>
      <c r="Z1031" s="391">
        <v>2.152083333333333</v>
      </c>
      <c r="AA1031" s="128" t="s">
        <v>28065</v>
      </c>
      <c r="AB1031" s="474">
        <v>0.049444444444444444</v>
      </c>
      <c r="AC1031" s="505">
        <v>0.04400462962962963</v>
      </c>
      <c r="AD1031" s="147" t="s">
        <v>28066</v>
      </c>
      <c r="AE1031" s="160"/>
      <c r="AF1031" s="134" t="s">
        <v>28067</v>
      </c>
      <c r="AG1031" s="474">
        <v>0.04392361111111111</v>
      </c>
      <c r="AH1031" s="505">
        <v>0.04915509259259259</v>
      </c>
      <c r="AI1031" s="503">
        <v>0.04853009259259259</v>
      </c>
      <c r="AJ1031" s="128" t="s">
        <v>28068</v>
      </c>
      <c r="AK1031" s="134" t="s">
        <v>28069</v>
      </c>
      <c r="AL1031" s="474">
        <v>0.04221064814814815</v>
      </c>
      <c r="AM1031" s="416">
        <v>1.0395833333333333</v>
      </c>
      <c r="AN1031" s="379">
        <v>1.8319444444444444</v>
      </c>
      <c r="AO1031" s="474">
        <v>0.041840277777777775</v>
      </c>
      <c r="AP1031" s="128" t="s">
        <v>28070</v>
      </c>
      <c r="AQ1031" s="128" t="s">
        <v>28071</v>
      </c>
      <c r="AR1031" s="505">
        <v>0.046863425925925926</v>
      </c>
      <c r="AS1031" s="134" t="s">
        <v>28072</v>
      </c>
      <c r="AT1031" s="474">
        <v>0.0453125</v>
      </c>
      <c r="AU1031" s="128" t="s">
        <v>28073</v>
      </c>
      <c r="AV1031" s="393">
        <v>2.3520833333333333</v>
      </c>
      <c r="AW1031" s="134" t="s">
        <v>28074</v>
      </c>
      <c r="AX1031" s="134" t="s">
        <v>28075</v>
      </c>
      <c r="AY1031" s="128" t="s">
        <v>28076</v>
      </c>
      <c r="BA1031" s="416">
        <v>2.0708333333333333</v>
      </c>
      <c r="BB1031" s="379">
        <v>2.095138888888889</v>
      </c>
      <c r="BC1031" s="422">
        <v>2.1180555555555554</v>
      </c>
      <c r="BD1031" s="140">
        <v>0.7270833333333333</v>
      </c>
      <c r="BE1031" s="128" t="s">
        <v>28077</v>
      </c>
      <c r="BF1031" s="422"/>
      <c r="BG1031" s="422"/>
      <c r="BH1031" s="422"/>
    </row>
    <row r="1032">
      <c r="A1032" s="122">
        <f t="shared" si="3"/>
        <v>0</v>
      </c>
      <c r="B1032" s="122">
        <f t="shared" si="4"/>
        <v>0</v>
      </c>
      <c r="C1032" s="122">
        <f t="shared" si="5"/>
        <v>0</v>
      </c>
      <c r="D1032" s="122">
        <f t="shared" si="6"/>
        <v>0</v>
      </c>
      <c r="E1032" s="122">
        <f t="shared" si="2"/>
        <v>442</v>
      </c>
      <c r="H1032" s="135" t="s">
        <v>28078</v>
      </c>
      <c r="I1032" s="135" t="s">
        <v>28079</v>
      </c>
      <c r="J1032" s="135" t="s">
        <v>28080</v>
      </c>
      <c r="L1032" s="160"/>
      <c r="M1032" s="160"/>
      <c r="N1032" s="160"/>
      <c r="O1032" s="160"/>
      <c r="P1032" s="138" t="s">
        <v>28081</v>
      </c>
      <c r="Q1032" s="138" t="s">
        <v>28082</v>
      </c>
      <c r="R1032" s="138" t="s">
        <v>28083</v>
      </c>
      <c r="S1032" s="138" t="s">
        <v>28084</v>
      </c>
      <c r="T1032" s="138" t="s">
        <v>28085</v>
      </c>
      <c r="U1032" s="138" t="s">
        <v>28086</v>
      </c>
      <c r="V1032" s="138" t="s">
        <v>28086</v>
      </c>
      <c r="W1032" s="138" t="s">
        <v>28087</v>
      </c>
      <c r="X1032" s="138" t="s">
        <v>28088</v>
      </c>
      <c r="Y1032" s="138" t="s">
        <v>28089</v>
      </c>
      <c r="Z1032" s="138" t="s">
        <v>28090</v>
      </c>
      <c r="AA1032" s="504">
        <v>0.04868055555555555</v>
      </c>
      <c r="AB1032" s="134" t="s">
        <v>28091</v>
      </c>
      <c r="AC1032" s="128" t="s">
        <v>28092</v>
      </c>
      <c r="AD1032" s="507">
        <v>0.04673611111111111</v>
      </c>
      <c r="AE1032" s="160"/>
      <c r="AF1032" s="474">
        <v>0.045439814814814815</v>
      </c>
      <c r="AG1032" s="134" t="s">
        <v>28093</v>
      </c>
      <c r="AH1032" s="128" t="s">
        <v>28094</v>
      </c>
      <c r="AI1032" s="138" t="s">
        <v>27893</v>
      </c>
      <c r="AJ1032" s="393">
        <v>2.3375</v>
      </c>
      <c r="AK1032" s="474">
        <v>0.060335648148148145</v>
      </c>
      <c r="AL1032" s="134" t="s">
        <v>28095</v>
      </c>
      <c r="AM1032" s="128" t="s">
        <v>28096</v>
      </c>
      <c r="AN1032" s="134" t="s">
        <v>28097</v>
      </c>
      <c r="AO1032" s="134" t="s">
        <v>28098</v>
      </c>
      <c r="AP1032" s="416">
        <v>2.3131944444444446</v>
      </c>
      <c r="AQ1032" s="416">
        <v>2.191666666666667</v>
      </c>
      <c r="AR1032" s="128" t="s">
        <v>28099</v>
      </c>
      <c r="AS1032" s="379">
        <v>2.3493055555555555</v>
      </c>
      <c r="AT1032" s="134" t="s">
        <v>28100</v>
      </c>
      <c r="AU1032" s="505">
        <v>0.04913194444444444</v>
      </c>
      <c r="AV1032" s="128" t="s">
        <v>28101</v>
      </c>
      <c r="AW1032" s="474">
        <v>0.04563657407407407</v>
      </c>
      <c r="AX1032" s="379">
        <v>2.297222222222222</v>
      </c>
      <c r="AY1032" s="416">
        <v>1.64375</v>
      </c>
      <c r="BA1032" s="128" t="s">
        <v>28102</v>
      </c>
      <c r="BB1032" s="134" t="s">
        <v>28103</v>
      </c>
      <c r="BC1032" s="141" t="s">
        <v>28104</v>
      </c>
      <c r="BD1032" s="128" t="s">
        <v>9944</v>
      </c>
      <c r="BE1032" s="416">
        <v>2.3208333333333333</v>
      </c>
      <c r="BF1032" s="141"/>
      <c r="BG1032" s="141"/>
      <c r="BH1032" s="141"/>
    </row>
    <row r="1033">
      <c r="A1033" s="122">
        <f t="shared" si="3"/>
        <v>0</v>
      </c>
      <c r="B1033" s="122">
        <f t="shared" si="4"/>
        <v>0</v>
      </c>
      <c r="C1033" s="122">
        <f t="shared" si="5"/>
        <v>0</v>
      </c>
      <c r="D1033" s="122">
        <f t="shared" si="6"/>
        <v>0</v>
      </c>
      <c r="E1033" s="122">
        <f t="shared" si="2"/>
        <v>321</v>
      </c>
      <c r="H1033" s="135" t="s">
        <v>28105</v>
      </c>
      <c r="I1033" s="135" t="s">
        <v>28106</v>
      </c>
      <c r="J1033" s="135" t="s">
        <v>28107</v>
      </c>
      <c r="L1033" s="160"/>
      <c r="M1033" s="160"/>
      <c r="N1033" s="160"/>
      <c r="O1033" s="160"/>
      <c r="P1033" s="391">
        <v>2.3715277777777777</v>
      </c>
      <c r="Q1033" s="391">
        <v>2.2895833333333333</v>
      </c>
      <c r="R1033" s="391">
        <v>2.3569444444444443</v>
      </c>
      <c r="S1033" s="503">
        <v>0.05033564814814815</v>
      </c>
      <c r="T1033" s="503">
        <v>0.047141203703703706</v>
      </c>
      <c r="U1033" s="503">
        <v>0.04913194444444444</v>
      </c>
      <c r="V1033" s="503">
        <v>0.04913194444444444</v>
      </c>
      <c r="W1033" s="391">
        <v>2.025</v>
      </c>
      <c r="X1033" s="503">
        <v>0.05061342592592592</v>
      </c>
      <c r="Y1033" s="503">
        <v>0.0499537037037037</v>
      </c>
      <c r="Z1033" s="391">
        <v>2.1569444444444446</v>
      </c>
      <c r="AA1033" s="128" t="s">
        <v>28108</v>
      </c>
      <c r="AB1033" s="474">
        <v>0.04953703703703704</v>
      </c>
      <c r="AC1033" s="505">
        <v>0.04408564814814815</v>
      </c>
      <c r="AD1033" s="147" t="s">
        <v>28109</v>
      </c>
      <c r="AE1033" s="160"/>
      <c r="AF1033" s="134" t="s">
        <v>28110</v>
      </c>
      <c r="AG1033" s="474">
        <v>0.0440162037037037</v>
      </c>
      <c r="AH1033" s="505">
        <v>0.04927083333333333</v>
      </c>
      <c r="AI1033" s="503">
        <v>0.04863425925925926</v>
      </c>
      <c r="AJ1033" s="128" t="s">
        <v>28111</v>
      </c>
      <c r="AK1033" s="134" t="s">
        <v>28112</v>
      </c>
      <c r="AL1033" s="474">
        <v>0.04228009259259259</v>
      </c>
      <c r="AM1033" s="416">
        <v>1.0409722222222222</v>
      </c>
      <c r="AN1033" s="379">
        <v>1.8388888888888888</v>
      </c>
      <c r="AO1033" s="474">
        <v>0.041944444444444444</v>
      </c>
      <c r="AP1033" s="128" t="s">
        <v>28113</v>
      </c>
      <c r="AQ1033" s="128" t="s">
        <v>28114</v>
      </c>
      <c r="AR1033" s="505">
        <v>0.046863425925925926</v>
      </c>
      <c r="AS1033" s="134" t="s">
        <v>1055</v>
      </c>
      <c r="AT1033" s="474">
        <v>0.04534722222222222</v>
      </c>
      <c r="AU1033" s="128" t="s">
        <v>28115</v>
      </c>
      <c r="AV1033" s="393">
        <v>2.363888888888889</v>
      </c>
      <c r="AW1033" s="134" t="s">
        <v>28116</v>
      </c>
      <c r="AX1033" s="134" t="s">
        <v>28117</v>
      </c>
      <c r="AY1033" s="128" t="s">
        <v>28118</v>
      </c>
      <c r="BA1033" s="416">
        <v>2.071527777777778</v>
      </c>
      <c r="BB1033" s="379">
        <v>2.098611111111111</v>
      </c>
      <c r="BC1033" s="422">
        <v>2.1194444444444445</v>
      </c>
      <c r="BD1033" s="140">
        <v>0.7291666666666666</v>
      </c>
      <c r="BE1033" s="128" t="s">
        <v>28119</v>
      </c>
      <c r="BF1033" s="422"/>
      <c r="BG1033" s="422"/>
      <c r="BH1033" s="422"/>
    </row>
    <row r="1034">
      <c r="A1034" s="122">
        <f t="shared" si="3"/>
        <v>0</v>
      </c>
      <c r="B1034" s="122">
        <f t="shared" si="4"/>
        <v>0</v>
      </c>
      <c r="C1034" s="122">
        <f t="shared" si="5"/>
        <v>0</v>
      </c>
      <c r="D1034" s="122">
        <f t="shared" si="6"/>
        <v>0</v>
      </c>
      <c r="E1034" s="122">
        <f t="shared" si="2"/>
        <v>463</v>
      </c>
      <c r="H1034" s="135">
        <v>344.0</v>
      </c>
      <c r="I1034" s="135">
        <v>344.0</v>
      </c>
      <c r="J1034" s="135">
        <v>344.0</v>
      </c>
      <c r="L1034" s="160"/>
      <c r="M1034" s="160"/>
      <c r="N1034" s="160"/>
      <c r="O1034" s="160"/>
      <c r="P1034" s="138" t="s">
        <v>28120</v>
      </c>
      <c r="Q1034" s="138" t="s">
        <v>28121</v>
      </c>
      <c r="R1034" s="138" t="s">
        <v>28122</v>
      </c>
      <c r="S1034" s="138" t="s">
        <v>28123</v>
      </c>
      <c r="T1034" s="138" t="s">
        <v>724</v>
      </c>
      <c r="U1034" s="138" t="s">
        <v>28124</v>
      </c>
      <c r="V1034" s="138" t="s">
        <v>28124</v>
      </c>
      <c r="W1034" s="138" t="s">
        <v>28125</v>
      </c>
      <c r="X1034" s="138" t="s">
        <v>28126</v>
      </c>
      <c r="Y1034" s="138" t="s">
        <v>28127</v>
      </c>
      <c r="Z1034" s="138" t="s">
        <v>28128</v>
      </c>
      <c r="AA1034" s="504">
        <v>0.048761574074074075</v>
      </c>
      <c r="AB1034" s="134" t="s">
        <v>28129</v>
      </c>
      <c r="AC1034" s="128" t="s">
        <v>28130</v>
      </c>
      <c r="AD1034" s="507">
        <v>0.04679398148148148</v>
      </c>
      <c r="AE1034" s="160"/>
      <c r="AF1034" s="474">
        <v>0.04559027777777778</v>
      </c>
      <c r="AG1034" s="134" t="s">
        <v>28131</v>
      </c>
      <c r="AH1034" s="128" t="s">
        <v>28132</v>
      </c>
      <c r="AI1034" s="138" t="s">
        <v>27935</v>
      </c>
      <c r="AJ1034" s="393">
        <v>2.345833333333333</v>
      </c>
      <c r="AK1034" s="474">
        <v>0.06037037037037037</v>
      </c>
      <c r="AL1034" s="134" t="s">
        <v>28133</v>
      </c>
      <c r="AM1034" s="128" t="s">
        <v>28134</v>
      </c>
      <c r="AN1034" s="134" t="s">
        <v>28135</v>
      </c>
      <c r="AO1034" s="134" t="s">
        <v>28136</v>
      </c>
      <c r="AP1034" s="416">
        <v>2.3159722222222223</v>
      </c>
      <c r="AQ1034" s="416">
        <v>2.2006944444444443</v>
      </c>
      <c r="AR1034" s="128" t="s">
        <v>28137</v>
      </c>
      <c r="AS1034" s="379">
        <v>2.354861111111111</v>
      </c>
      <c r="AT1034" s="134" t="s">
        <v>28138</v>
      </c>
      <c r="AU1034" s="505">
        <v>0.04923611111111111</v>
      </c>
      <c r="AV1034" s="128" t="s">
        <v>28139</v>
      </c>
      <c r="AW1034" s="474">
        <v>0.04570601851851852</v>
      </c>
      <c r="AX1034" s="379">
        <v>2.3</v>
      </c>
      <c r="AY1034" s="416">
        <v>1.6479166666666667</v>
      </c>
      <c r="BA1034" s="128" t="s">
        <v>28140</v>
      </c>
      <c r="BB1034" s="134" t="s">
        <v>28141</v>
      </c>
      <c r="BC1034" s="141" t="s">
        <v>28142</v>
      </c>
      <c r="BD1034" s="128" t="s">
        <v>10009</v>
      </c>
      <c r="BE1034" s="416">
        <v>2.3291666666666666</v>
      </c>
      <c r="BF1034" s="141"/>
      <c r="BG1034" s="141"/>
      <c r="BH1034" s="141"/>
    </row>
    <row r="1035">
      <c r="A1035" s="122">
        <f t="shared" si="3"/>
        <v>0</v>
      </c>
      <c r="B1035" s="122">
        <f t="shared" si="4"/>
        <v>0</v>
      </c>
      <c r="C1035" s="122">
        <f t="shared" si="5"/>
        <v>0</v>
      </c>
      <c r="D1035" s="122">
        <f t="shared" si="6"/>
        <v>0</v>
      </c>
      <c r="E1035" s="122">
        <f t="shared" si="2"/>
        <v>222</v>
      </c>
      <c r="H1035" s="135" t="s">
        <v>28143</v>
      </c>
      <c r="I1035" s="135" t="s">
        <v>28144</v>
      </c>
      <c r="J1035" s="135" t="s">
        <v>28145</v>
      </c>
      <c r="L1035" s="160"/>
      <c r="M1035" s="160"/>
      <c r="N1035" s="160"/>
      <c r="O1035" s="160"/>
      <c r="P1035" s="391">
        <v>2.3756944444444446</v>
      </c>
      <c r="Q1035" s="391">
        <v>2.2909722222222224</v>
      </c>
      <c r="R1035" s="391">
        <v>2.357638888888889</v>
      </c>
      <c r="S1035" s="503">
        <v>0.05037037037037037</v>
      </c>
      <c r="T1035" s="503">
        <v>0.047268518518518515</v>
      </c>
      <c r="U1035" s="503">
        <v>0.04925925925925926</v>
      </c>
      <c r="V1035" s="503">
        <v>0.04925925925925926</v>
      </c>
      <c r="W1035" s="391">
        <v>2.0277777777777777</v>
      </c>
      <c r="X1035" s="503">
        <v>0.05068287037037037</v>
      </c>
      <c r="Y1035" s="503">
        <v>0.050208333333333334</v>
      </c>
      <c r="Z1035" s="391">
        <v>2.1590277777777778</v>
      </c>
      <c r="AA1035" s="128" t="s">
        <v>28146</v>
      </c>
      <c r="AB1035" s="474">
        <v>0.04960648148148148</v>
      </c>
      <c r="AC1035" s="505">
        <v>0.04417824074074074</v>
      </c>
      <c r="AD1035" s="147" t="s">
        <v>28147</v>
      </c>
      <c r="AE1035" s="160"/>
      <c r="AF1035" s="134" t="s">
        <v>28148</v>
      </c>
      <c r="AG1035" s="474">
        <v>0.044131944444444446</v>
      </c>
      <c r="AH1035" s="505">
        <v>0.049305555555555554</v>
      </c>
      <c r="AI1035" s="503">
        <v>0.048854166666666664</v>
      </c>
      <c r="AJ1035" s="128" t="s">
        <v>28149</v>
      </c>
      <c r="AK1035" s="134" t="s">
        <v>28150</v>
      </c>
      <c r="AL1035" s="474">
        <v>0.04238425925925926</v>
      </c>
      <c r="AM1035" s="416">
        <v>1.0430555555555556</v>
      </c>
      <c r="AN1035" s="379">
        <v>1.8430555555555554</v>
      </c>
      <c r="AO1035" s="474">
        <v>0.04203703703703704</v>
      </c>
      <c r="AP1035" s="128" t="s">
        <v>28151</v>
      </c>
      <c r="AQ1035" s="128" t="s">
        <v>923</v>
      </c>
      <c r="AR1035" s="505">
        <v>0.04689814814814815</v>
      </c>
      <c r="AS1035" s="134" t="s">
        <v>28152</v>
      </c>
      <c r="AT1035" s="474">
        <v>0.04538194444444445</v>
      </c>
      <c r="AU1035" s="128" t="s">
        <v>28153</v>
      </c>
      <c r="AV1035" s="393">
        <v>2.3666666666666667</v>
      </c>
      <c r="AW1035" s="134" t="s">
        <v>28154</v>
      </c>
      <c r="AX1035" s="134" t="s">
        <v>28155</v>
      </c>
      <c r="AY1035" s="128" t="s">
        <v>28156</v>
      </c>
      <c r="BA1035" s="416">
        <v>2.0729166666666665</v>
      </c>
      <c r="BB1035" s="379">
        <v>2.1069444444444443</v>
      </c>
      <c r="BC1035" s="422">
        <v>2.1243055555555554</v>
      </c>
      <c r="BD1035" s="140">
        <v>0.7347222222222223</v>
      </c>
      <c r="BE1035" s="128" t="s">
        <v>28157</v>
      </c>
      <c r="BF1035" s="422"/>
      <c r="BG1035" s="422"/>
      <c r="BH1035" s="422"/>
    </row>
    <row r="1036">
      <c r="A1036" s="122">
        <f t="shared" si="3"/>
        <v>0</v>
      </c>
      <c r="B1036" s="122">
        <f t="shared" si="4"/>
        <v>0</v>
      </c>
      <c r="C1036" s="122">
        <f t="shared" si="5"/>
        <v>0</v>
      </c>
      <c r="D1036" s="122">
        <f t="shared" si="6"/>
        <v>0</v>
      </c>
      <c r="E1036" s="122">
        <f t="shared" si="2"/>
        <v>555</v>
      </c>
      <c r="H1036" s="135" t="s">
        <v>1055</v>
      </c>
      <c r="I1036" s="135" t="s">
        <v>28158</v>
      </c>
      <c r="J1036" s="135" t="s">
        <v>28159</v>
      </c>
      <c r="L1036" s="160"/>
      <c r="M1036" s="160"/>
      <c r="N1036" s="160"/>
      <c r="O1036" s="160"/>
      <c r="P1036" s="138" t="s">
        <v>11309</v>
      </c>
      <c r="Q1036" s="138" t="s">
        <v>28160</v>
      </c>
      <c r="R1036" s="138" t="s">
        <v>28161</v>
      </c>
      <c r="S1036" s="138" t="s">
        <v>28162</v>
      </c>
      <c r="T1036" s="138" t="s">
        <v>28163</v>
      </c>
      <c r="U1036" s="138" t="s">
        <v>28164</v>
      </c>
      <c r="V1036" s="138" t="s">
        <v>28164</v>
      </c>
      <c r="W1036" s="138" t="s">
        <v>28165</v>
      </c>
      <c r="X1036" s="138" t="s">
        <v>28166</v>
      </c>
      <c r="Y1036" s="138" t="s">
        <v>28167</v>
      </c>
      <c r="Z1036" s="138" t="s">
        <v>28168</v>
      </c>
      <c r="AA1036" s="504">
        <v>0.04884259259259259</v>
      </c>
      <c r="AB1036" s="134" t="s">
        <v>28169</v>
      </c>
      <c r="AC1036" s="128" t="s">
        <v>28170</v>
      </c>
      <c r="AD1036" s="507">
        <v>0.04693287037037037</v>
      </c>
      <c r="AE1036" s="160"/>
      <c r="AF1036" s="474">
        <v>0.045648148148148146</v>
      </c>
      <c r="AG1036" s="134" t="s">
        <v>28171</v>
      </c>
      <c r="AH1036" s="128" t="s">
        <v>28172</v>
      </c>
      <c r="AI1036" s="138" t="s">
        <v>27974</v>
      </c>
      <c r="AJ1036" s="393">
        <v>2.3534722222222224</v>
      </c>
      <c r="AK1036" s="474">
        <v>0.06045138888888889</v>
      </c>
      <c r="AL1036" s="134" t="s">
        <v>28173</v>
      </c>
      <c r="AM1036" s="128" t="s">
        <v>2299</v>
      </c>
      <c r="AN1036" s="134" t="s">
        <v>28174</v>
      </c>
      <c r="AO1036" s="134" t="s">
        <v>28175</v>
      </c>
      <c r="AP1036" s="416">
        <v>2.3194444444444446</v>
      </c>
      <c r="AQ1036" s="416">
        <v>2.2104166666666667</v>
      </c>
      <c r="AR1036" s="128" t="s">
        <v>28176</v>
      </c>
      <c r="AS1036" s="379">
        <v>2.3569444444444443</v>
      </c>
      <c r="AT1036" s="134" t="s">
        <v>28177</v>
      </c>
      <c r="AU1036" s="505">
        <v>0.049305555555555554</v>
      </c>
      <c r="AV1036" s="128" t="s">
        <v>28178</v>
      </c>
      <c r="AW1036" s="474">
        <v>0.0459375</v>
      </c>
      <c r="AX1036" s="379">
        <v>2.3041666666666667</v>
      </c>
      <c r="AY1036" s="416">
        <v>1.6506944444444445</v>
      </c>
      <c r="BA1036" s="128" t="s">
        <v>28179</v>
      </c>
      <c r="BB1036" s="134" t="s">
        <v>28180</v>
      </c>
      <c r="BC1036" s="141" t="s">
        <v>28181</v>
      </c>
      <c r="BD1036" s="128" t="s">
        <v>10073</v>
      </c>
      <c r="BE1036" s="416">
        <v>2.3375</v>
      </c>
      <c r="BF1036" s="141"/>
      <c r="BG1036" s="141"/>
      <c r="BH1036" s="141"/>
    </row>
    <row r="1037">
      <c r="A1037" s="122">
        <f t="shared" si="3"/>
        <v>0</v>
      </c>
      <c r="B1037" s="122">
        <f t="shared" si="4"/>
        <v>0</v>
      </c>
      <c r="C1037" s="122">
        <f t="shared" si="5"/>
        <v>0</v>
      </c>
      <c r="D1037" s="122">
        <f t="shared" si="6"/>
        <v>0</v>
      </c>
      <c r="E1037" s="122">
        <f t="shared" si="2"/>
        <v>271</v>
      </c>
      <c r="H1037" s="135">
        <v>345.0</v>
      </c>
      <c r="I1037" s="135">
        <v>345.0</v>
      </c>
      <c r="J1037" s="135">
        <v>345.0</v>
      </c>
      <c r="L1037" s="160"/>
      <c r="M1037" s="160"/>
      <c r="N1037" s="160"/>
      <c r="O1037" s="160"/>
      <c r="P1037" s="391">
        <v>2.377083333333333</v>
      </c>
      <c r="Q1037" s="391">
        <v>2.295138888888889</v>
      </c>
      <c r="R1037" s="391">
        <v>2.3666666666666667</v>
      </c>
      <c r="S1037" s="503">
        <v>0.050416666666666665</v>
      </c>
      <c r="T1037" s="503">
        <v>0.04732638888888889</v>
      </c>
      <c r="U1037" s="503">
        <v>0.049421296296296297</v>
      </c>
      <c r="V1037" s="503">
        <v>0.049421296296296297</v>
      </c>
      <c r="W1037" s="391">
        <v>2.029861111111111</v>
      </c>
      <c r="X1037" s="503">
        <v>0.05074074074074074</v>
      </c>
      <c r="Y1037" s="503">
        <v>0.05030092592592592</v>
      </c>
      <c r="Z1037" s="391">
        <v>2.1680555555555556</v>
      </c>
      <c r="AA1037" s="508">
        <v>0.04891203703703704</v>
      </c>
      <c r="AB1037" s="474">
        <v>0.049699074074074076</v>
      </c>
      <c r="AC1037" s="505">
        <v>0.04424768518518519</v>
      </c>
      <c r="AD1037" s="147" t="s">
        <v>28182</v>
      </c>
      <c r="AE1037" s="160"/>
      <c r="AF1037" s="134" t="s">
        <v>28183</v>
      </c>
      <c r="AG1037" s="474">
        <v>0.044224537037037034</v>
      </c>
      <c r="AH1037" s="505">
        <v>0.0493287037037037</v>
      </c>
      <c r="AI1037" s="503">
        <v>0.048935185185185186</v>
      </c>
      <c r="AJ1037" s="128" t="s">
        <v>28184</v>
      </c>
      <c r="AK1037" s="134" t="s">
        <v>28185</v>
      </c>
      <c r="AL1037" s="474">
        <v>0.0425</v>
      </c>
      <c r="AM1037" s="416">
        <v>1.0479166666666666</v>
      </c>
      <c r="AN1037" s="379">
        <v>1.851388888888889</v>
      </c>
      <c r="AO1037" s="474">
        <v>0.042083333333333334</v>
      </c>
      <c r="AP1037" s="128" t="s">
        <v>28186</v>
      </c>
      <c r="AQ1037" s="128" t="s">
        <v>28187</v>
      </c>
      <c r="AR1037" s="505">
        <v>0.046921296296296294</v>
      </c>
      <c r="AS1037" s="134" t="s">
        <v>28188</v>
      </c>
      <c r="AT1037" s="474">
        <v>0.04546296296296296</v>
      </c>
      <c r="AU1037" s="128" t="s">
        <v>28189</v>
      </c>
      <c r="AV1037" s="393">
        <v>2.3694444444444445</v>
      </c>
      <c r="AW1037" s="134" t="s">
        <v>28190</v>
      </c>
      <c r="AX1037" s="134" t="s">
        <v>3926</v>
      </c>
      <c r="AY1037" s="128" t="s">
        <v>28191</v>
      </c>
      <c r="BA1037" s="416">
        <v>2.082638888888889</v>
      </c>
      <c r="BB1037" s="379">
        <v>2.109722222222222</v>
      </c>
      <c r="BC1037" s="422">
        <v>2.1277777777777778</v>
      </c>
      <c r="BD1037" s="140">
        <v>0.7368055555555556</v>
      </c>
      <c r="BE1037" s="128" t="s">
        <v>28192</v>
      </c>
      <c r="BF1037" s="422"/>
      <c r="BG1037" s="422"/>
      <c r="BH1037" s="422"/>
    </row>
    <row r="1038">
      <c r="A1038" s="122">
        <f t="shared" si="3"/>
        <v>0</v>
      </c>
      <c r="B1038" s="122">
        <f t="shared" si="4"/>
        <v>0</v>
      </c>
      <c r="C1038" s="122">
        <f t="shared" si="5"/>
        <v>0</v>
      </c>
      <c r="D1038" s="122">
        <f t="shared" si="6"/>
        <v>0</v>
      </c>
      <c r="E1038" s="122">
        <f t="shared" si="2"/>
        <v>537</v>
      </c>
      <c r="H1038" s="135" t="s">
        <v>28193</v>
      </c>
      <c r="I1038" s="135" t="s">
        <v>28194</v>
      </c>
      <c r="J1038" s="135" t="s">
        <v>28195</v>
      </c>
      <c r="L1038" s="160"/>
      <c r="M1038" s="160"/>
      <c r="N1038" s="160"/>
      <c r="O1038" s="160"/>
      <c r="P1038" s="138" t="s">
        <v>15464</v>
      </c>
      <c r="Q1038" s="138" t="s">
        <v>28196</v>
      </c>
      <c r="R1038" s="138" t="s">
        <v>28197</v>
      </c>
      <c r="S1038" s="138" t="s">
        <v>28198</v>
      </c>
      <c r="T1038" s="138" t="s">
        <v>28199</v>
      </c>
      <c r="U1038" s="138" t="s">
        <v>28200</v>
      </c>
      <c r="V1038" s="138" t="s">
        <v>28200</v>
      </c>
      <c r="W1038" s="138" t="s">
        <v>28201</v>
      </c>
      <c r="X1038" s="138" t="s">
        <v>28202</v>
      </c>
      <c r="Y1038" s="138" t="s">
        <v>28203</v>
      </c>
      <c r="Z1038" s="138" t="s">
        <v>923</v>
      </c>
      <c r="AA1038" s="128" t="s">
        <v>28204</v>
      </c>
      <c r="AB1038" s="134" t="s">
        <v>28205</v>
      </c>
      <c r="AC1038" s="128" t="s">
        <v>28206</v>
      </c>
      <c r="AD1038" s="507">
        <v>0.04703703703703704</v>
      </c>
      <c r="AE1038" s="160"/>
      <c r="AF1038" s="474">
        <v>0.04569444444444445</v>
      </c>
      <c r="AG1038" s="134" t="s">
        <v>28207</v>
      </c>
      <c r="AH1038" s="128" t="s">
        <v>28208</v>
      </c>
      <c r="AI1038" s="138" t="s">
        <v>28012</v>
      </c>
      <c r="AJ1038" s="393">
        <v>2.3604166666666666</v>
      </c>
      <c r="AK1038" s="474">
        <v>0.06050925925925926</v>
      </c>
      <c r="AL1038" s="134" t="s">
        <v>28209</v>
      </c>
      <c r="AM1038" s="128" t="s">
        <v>28210</v>
      </c>
      <c r="AN1038" s="134" t="s">
        <v>28211</v>
      </c>
      <c r="AO1038" s="134" t="s">
        <v>28212</v>
      </c>
      <c r="AP1038" s="416">
        <v>2.3270833333333334</v>
      </c>
      <c r="AQ1038" s="416">
        <v>2.2111111111111112</v>
      </c>
      <c r="AR1038" s="128" t="s">
        <v>28213</v>
      </c>
      <c r="AS1038" s="379">
        <v>2.3618055555555557</v>
      </c>
      <c r="AT1038" s="134" t="s">
        <v>28214</v>
      </c>
      <c r="AU1038" s="505">
        <v>0.04940972222222222</v>
      </c>
      <c r="AV1038" s="128" t="s">
        <v>28215</v>
      </c>
      <c r="AW1038" s="474">
        <v>0.04599537037037037</v>
      </c>
      <c r="AX1038" s="379">
        <v>2.3118055555555554</v>
      </c>
      <c r="AY1038" s="416">
        <v>1.6534722222222222</v>
      </c>
      <c r="BA1038" s="128" t="s">
        <v>28216</v>
      </c>
      <c r="BB1038" s="134" t="s">
        <v>28217</v>
      </c>
      <c r="BC1038" s="141" t="s">
        <v>28218</v>
      </c>
      <c r="BD1038" s="128" t="s">
        <v>10132</v>
      </c>
      <c r="BE1038" s="416">
        <v>2.342361111111111</v>
      </c>
      <c r="BF1038" s="141"/>
      <c r="BG1038" s="141"/>
      <c r="BH1038" s="141"/>
    </row>
    <row r="1039">
      <c r="A1039" s="122">
        <f t="shared" si="3"/>
        <v>0</v>
      </c>
      <c r="B1039" s="122">
        <f t="shared" si="4"/>
        <v>0</v>
      </c>
      <c r="C1039" s="122">
        <f t="shared" si="5"/>
        <v>0</v>
      </c>
      <c r="D1039" s="122">
        <f t="shared" si="6"/>
        <v>0</v>
      </c>
      <c r="E1039" s="122">
        <f t="shared" si="2"/>
        <v>279</v>
      </c>
      <c r="H1039" s="135" t="s">
        <v>28219</v>
      </c>
      <c r="I1039" s="135" t="s">
        <v>28220</v>
      </c>
      <c r="J1039" s="135" t="s">
        <v>9662</v>
      </c>
      <c r="L1039" s="160"/>
      <c r="M1039" s="160"/>
      <c r="N1039" s="160"/>
      <c r="O1039" s="160"/>
      <c r="P1039" s="391">
        <v>2.379166666666667</v>
      </c>
      <c r="Q1039" s="391">
        <v>2.298611111111111</v>
      </c>
      <c r="R1039" s="391">
        <v>2.372916666666667</v>
      </c>
      <c r="S1039" s="503">
        <v>0.05047453703703704</v>
      </c>
      <c r="T1039" s="503">
        <v>0.04739583333333333</v>
      </c>
      <c r="U1039" s="503">
        <v>0.04959490740740741</v>
      </c>
      <c r="V1039" s="503">
        <v>0.04959490740740741</v>
      </c>
      <c r="W1039" s="391">
        <v>2.032638888888889</v>
      </c>
      <c r="X1039" s="503">
        <v>0.051006944444444445</v>
      </c>
      <c r="Y1039" s="503">
        <v>0.050416666666666665</v>
      </c>
      <c r="Z1039" s="391">
        <v>2.182638888888889</v>
      </c>
      <c r="AA1039" s="504">
        <v>0.04900462962962963</v>
      </c>
      <c r="AB1039" s="474">
        <v>0.049756944444444444</v>
      </c>
      <c r="AC1039" s="505">
        <v>0.044328703703703703</v>
      </c>
      <c r="AD1039" s="147" t="s">
        <v>28221</v>
      </c>
      <c r="AE1039" s="160"/>
      <c r="AF1039" s="134" t="s">
        <v>28222</v>
      </c>
      <c r="AG1039" s="474">
        <v>0.044305555555555556</v>
      </c>
      <c r="AH1039" s="505">
        <v>0.04951388888888889</v>
      </c>
      <c r="AI1039" s="503">
        <v>0.04895833333333333</v>
      </c>
      <c r="AJ1039" s="128" t="s">
        <v>1292</v>
      </c>
      <c r="AK1039" s="134" t="s">
        <v>28223</v>
      </c>
      <c r="AL1039" s="474">
        <v>0.042569444444444444</v>
      </c>
      <c r="AM1039" s="416">
        <v>1.0493055555555555</v>
      </c>
      <c r="AN1039" s="379">
        <v>1.8569444444444445</v>
      </c>
      <c r="AO1039" s="474">
        <v>0.04216435185185185</v>
      </c>
      <c r="AP1039" s="128" t="s">
        <v>28224</v>
      </c>
      <c r="AQ1039" s="128" t="s">
        <v>28225</v>
      </c>
      <c r="AR1039" s="505">
        <v>0.046921296296296294</v>
      </c>
      <c r="AS1039" s="134" t="s">
        <v>28226</v>
      </c>
      <c r="AT1039" s="474">
        <v>0.04549768518518518</v>
      </c>
      <c r="AU1039" s="128" t="s">
        <v>28227</v>
      </c>
      <c r="AV1039" s="393">
        <v>2.376388888888889</v>
      </c>
      <c r="AW1039" s="134" t="s">
        <v>28228</v>
      </c>
      <c r="AX1039" s="134" t="s">
        <v>28229</v>
      </c>
      <c r="AY1039" s="128" t="s">
        <v>28230</v>
      </c>
      <c r="BA1039" s="416">
        <v>2.09375</v>
      </c>
      <c r="BB1039" s="379">
        <v>2.1125</v>
      </c>
      <c r="BC1039" s="422">
        <v>2.129166666666667</v>
      </c>
      <c r="BD1039" s="140">
        <v>0.7395833333333334</v>
      </c>
      <c r="BE1039" s="128" t="s">
        <v>28231</v>
      </c>
      <c r="BF1039" s="422"/>
      <c r="BG1039" s="422"/>
      <c r="BH1039" s="422"/>
    </row>
    <row r="1040">
      <c r="A1040" s="122">
        <f t="shared" si="3"/>
        <v>0</v>
      </c>
      <c r="B1040" s="122">
        <f t="shared" si="4"/>
        <v>0</v>
      </c>
      <c r="C1040" s="122">
        <f t="shared" si="5"/>
        <v>0</v>
      </c>
      <c r="D1040" s="122">
        <f t="shared" si="6"/>
        <v>0</v>
      </c>
      <c r="E1040" s="122">
        <f t="shared" si="2"/>
        <v>506</v>
      </c>
      <c r="H1040" s="135">
        <v>346.0</v>
      </c>
      <c r="I1040" s="135">
        <v>346.0</v>
      </c>
      <c r="J1040" s="135">
        <v>346.0</v>
      </c>
      <c r="L1040" s="160"/>
      <c r="M1040" s="160"/>
      <c r="N1040" s="160"/>
      <c r="O1040" s="160"/>
      <c r="P1040" s="138" t="s">
        <v>28232</v>
      </c>
      <c r="Q1040" s="138" t="s">
        <v>28233</v>
      </c>
      <c r="R1040" s="138" t="s">
        <v>28234</v>
      </c>
      <c r="S1040" s="138" t="s">
        <v>28235</v>
      </c>
      <c r="T1040" s="138" t="s">
        <v>28236</v>
      </c>
      <c r="U1040" s="138" t="s">
        <v>28237</v>
      </c>
      <c r="V1040" s="138" t="s">
        <v>28237</v>
      </c>
      <c r="W1040" s="138" t="s">
        <v>28238</v>
      </c>
      <c r="X1040" s="138" t="s">
        <v>28239</v>
      </c>
      <c r="Y1040" s="138" t="s">
        <v>28240</v>
      </c>
      <c r="Z1040" s="138" t="s">
        <v>28241</v>
      </c>
      <c r="AA1040" s="128" t="s">
        <v>28242</v>
      </c>
      <c r="AB1040" s="134" t="s">
        <v>28243</v>
      </c>
      <c r="AC1040" s="128" t="s">
        <v>28244</v>
      </c>
      <c r="AD1040" s="507">
        <v>0.04721064814814815</v>
      </c>
      <c r="AE1040" s="160"/>
      <c r="AF1040" s="474">
        <v>0.04574074074074074</v>
      </c>
      <c r="AG1040" s="134" t="s">
        <v>28245</v>
      </c>
      <c r="AH1040" s="128" t="s">
        <v>28246</v>
      </c>
      <c r="AI1040" s="138" t="s">
        <v>28054</v>
      </c>
      <c r="AJ1040" s="393">
        <v>2.3625</v>
      </c>
      <c r="AK1040" s="474">
        <v>0.06060185185185185</v>
      </c>
      <c r="AL1040" s="134" t="s">
        <v>28247</v>
      </c>
      <c r="AM1040" s="128" t="s">
        <v>28248</v>
      </c>
      <c r="AN1040" s="134" t="s">
        <v>28249</v>
      </c>
      <c r="AO1040" s="134" t="s">
        <v>28250</v>
      </c>
      <c r="AP1040" s="416">
        <v>2.3409722222222222</v>
      </c>
      <c r="AQ1040" s="416">
        <v>2.213888888888889</v>
      </c>
      <c r="AR1040" s="128" t="s">
        <v>28251</v>
      </c>
      <c r="AS1040" s="379">
        <v>2.3694444444444445</v>
      </c>
      <c r="AT1040" s="134" t="s">
        <v>28252</v>
      </c>
      <c r="AU1040" s="505">
        <v>0.049479166666666664</v>
      </c>
      <c r="AV1040" s="128" t="s">
        <v>28253</v>
      </c>
      <c r="AW1040" s="474">
        <v>0.04605324074074074</v>
      </c>
      <c r="AX1040" s="379">
        <v>2.3131944444444446</v>
      </c>
      <c r="AY1040" s="416">
        <v>1.6569444444444446</v>
      </c>
      <c r="BA1040" s="128" t="s">
        <v>28254</v>
      </c>
      <c r="BB1040" s="134" t="s">
        <v>28255</v>
      </c>
      <c r="BC1040" s="141" t="s">
        <v>28256</v>
      </c>
      <c r="BD1040" s="128" t="s">
        <v>876</v>
      </c>
      <c r="BE1040" s="416">
        <v>2.3534722222222224</v>
      </c>
      <c r="BF1040" s="141"/>
      <c r="BG1040" s="141"/>
      <c r="BH1040" s="141"/>
    </row>
    <row r="1041">
      <c r="A1041" s="122">
        <f t="shared" si="3"/>
        <v>0</v>
      </c>
      <c r="B1041" s="122">
        <f t="shared" si="4"/>
        <v>0</v>
      </c>
      <c r="C1041" s="122">
        <f t="shared" si="5"/>
        <v>0</v>
      </c>
      <c r="D1041" s="122">
        <f t="shared" si="6"/>
        <v>0</v>
      </c>
      <c r="E1041" s="122">
        <f t="shared" si="2"/>
        <v>281</v>
      </c>
      <c r="H1041" s="135" t="s">
        <v>28257</v>
      </c>
      <c r="I1041" s="135" t="s">
        <v>28258</v>
      </c>
      <c r="J1041" s="135" t="s">
        <v>28259</v>
      </c>
      <c r="L1041" s="160"/>
      <c r="M1041" s="160"/>
      <c r="N1041" s="160"/>
      <c r="O1041" s="160"/>
      <c r="P1041" s="391">
        <v>2.379166666666667</v>
      </c>
      <c r="Q1041" s="391">
        <v>2.301388888888889</v>
      </c>
      <c r="R1041" s="391">
        <v>2.3743055555555554</v>
      </c>
      <c r="S1041" s="503">
        <v>0.050520833333333334</v>
      </c>
      <c r="T1041" s="503">
        <v>0.0475</v>
      </c>
      <c r="U1041" s="503">
        <v>0.0496412037037037</v>
      </c>
      <c r="V1041" s="503">
        <v>0.0496412037037037</v>
      </c>
      <c r="W1041" s="391">
        <v>2.0430555555555556</v>
      </c>
      <c r="X1041" s="503">
        <v>0.051111111111111114</v>
      </c>
      <c r="Y1041" s="503">
        <v>0.050625</v>
      </c>
      <c r="Z1041" s="391">
        <v>2.1840277777777777</v>
      </c>
      <c r="AA1041" s="504">
        <v>0.049108796296296296</v>
      </c>
      <c r="AB1041" s="474">
        <v>0.04986111111111111</v>
      </c>
      <c r="AC1041" s="505">
        <v>0.044398148148148145</v>
      </c>
      <c r="AD1041" s="147" t="s">
        <v>28260</v>
      </c>
      <c r="AE1041" s="160"/>
      <c r="AF1041" s="134" t="s">
        <v>28261</v>
      </c>
      <c r="AG1041" s="474">
        <v>0.044398148148148145</v>
      </c>
      <c r="AH1041" s="505">
        <v>0.04957175925925926</v>
      </c>
      <c r="AI1041" s="503">
        <v>0.04915509259259259</v>
      </c>
      <c r="AJ1041" s="128" t="s">
        <v>28262</v>
      </c>
      <c r="AK1041" s="134" t="s">
        <v>28263</v>
      </c>
      <c r="AL1041" s="474">
        <v>0.04269675925925926</v>
      </c>
      <c r="AM1041" s="416">
        <v>1.0520833333333333</v>
      </c>
      <c r="AN1041" s="379">
        <v>1.863888888888889</v>
      </c>
      <c r="AO1041" s="474">
        <v>0.04228009259259259</v>
      </c>
      <c r="AP1041" s="128" t="s">
        <v>28264</v>
      </c>
      <c r="AQ1041" s="128" t="s">
        <v>28265</v>
      </c>
      <c r="AR1041" s="505">
        <v>0.04697916666666667</v>
      </c>
      <c r="AS1041" s="134" t="s">
        <v>28266</v>
      </c>
      <c r="AT1041" s="474">
        <v>0.045543981481481484</v>
      </c>
      <c r="AU1041" s="128" t="s">
        <v>28267</v>
      </c>
      <c r="AV1041" s="393">
        <v>2.384027777777778</v>
      </c>
      <c r="AW1041" s="134" t="s">
        <v>28268</v>
      </c>
      <c r="AX1041" s="134" t="s">
        <v>28269</v>
      </c>
      <c r="AY1041" s="128" t="s">
        <v>28270</v>
      </c>
      <c r="BA1041" s="416">
        <v>2.1020833333333333</v>
      </c>
      <c r="BB1041" s="379">
        <v>2.120138888888889</v>
      </c>
      <c r="BC1041" s="422">
        <v>2.1326388888888888</v>
      </c>
      <c r="BD1041" s="140">
        <v>0.7451388888888889</v>
      </c>
      <c r="BE1041" s="128" t="s">
        <v>28271</v>
      </c>
      <c r="BF1041" s="422"/>
      <c r="BG1041" s="422"/>
      <c r="BH1041" s="422"/>
    </row>
    <row r="1042">
      <c r="A1042" s="122">
        <f t="shared" si="3"/>
        <v>0</v>
      </c>
      <c r="B1042" s="122">
        <f t="shared" si="4"/>
        <v>0</v>
      </c>
      <c r="C1042" s="122">
        <f t="shared" si="5"/>
        <v>0</v>
      </c>
      <c r="D1042" s="122">
        <f t="shared" si="6"/>
        <v>0</v>
      </c>
      <c r="E1042" s="122">
        <f t="shared" si="2"/>
        <v>616</v>
      </c>
      <c r="H1042" s="135" t="s">
        <v>28272</v>
      </c>
      <c r="I1042" s="135" t="s">
        <v>28273</v>
      </c>
      <c r="J1042" s="135" t="s">
        <v>28274</v>
      </c>
      <c r="L1042" s="160"/>
      <c r="M1042" s="160"/>
      <c r="N1042" s="160"/>
      <c r="O1042" s="160"/>
      <c r="P1042" s="138" t="s">
        <v>28275</v>
      </c>
      <c r="Q1042" s="138" t="s">
        <v>28276</v>
      </c>
      <c r="R1042" s="138" t="s">
        <v>28277</v>
      </c>
      <c r="S1042" s="138" t="s">
        <v>28278</v>
      </c>
      <c r="T1042" s="138" t="s">
        <v>28279</v>
      </c>
      <c r="U1042" s="138" t="s">
        <v>28280</v>
      </c>
      <c r="V1042" s="138" t="s">
        <v>28280</v>
      </c>
      <c r="W1042" s="138" t="s">
        <v>28281</v>
      </c>
      <c r="X1042" s="138" t="s">
        <v>28282</v>
      </c>
      <c r="Y1042" s="138" t="s">
        <v>28283</v>
      </c>
      <c r="Z1042" s="138" t="s">
        <v>28284</v>
      </c>
      <c r="AA1042" s="128" t="s">
        <v>28285</v>
      </c>
      <c r="AB1042" s="134" t="s">
        <v>28286</v>
      </c>
      <c r="AC1042" s="128" t="s">
        <v>28287</v>
      </c>
      <c r="AD1042" s="507">
        <v>0.04730324074074074</v>
      </c>
      <c r="AE1042" s="160"/>
      <c r="AF1042" s="474">
        <v>0.04590277777777778</v>
      </c>
      <c r="AG1042" s="134" t="s">
        <v>28288</v>
      </c>
      <c r="AH1042" s="128" t="s">
        <v>28289</v>
      </c>
      <c r="AI1042" s="138" t="s">
        <v>28094</v>
      </c>
      <c r="AJ1042" s="393">
        <v>2.3631944444444444</v>
      </c>
      <c r="AK1042" s="474">
        <v>0.06069444444444445</v>
      </c>
      <c r="AL1042" s="134" t="s">
        <v>28290</v>
      </c>
      <c r="AM1042" s="128" t="s">
        <v>28291</v>
      </c>
      <c r="AN1042" s="134" t="s">
        <v>28292</v>
      </c>
      <c r="AO1042" s="134" t="s">
        <v>28293</v>
      </c>
      <c r="AP1042" s="416">
        <v>2.3430555555555554</v>
      </c>
      <c r="AQ1042" s="416">
        <v>2.217361111111111</v>
      </c>
      <c r="AR1042" s="128" t="s">
        <v>28294</v>
      </c>
      <c r="AS1042" s="379">
        <v>2.3743055555555554</v>
      </c>
      <c r="AT1042" s="134" t="s">
        <v>28295</v>
      </c>
      <c r="AU1042" s="505">
        <v>0.04950231481481481</v>
      </c>
      <c r="AV1042" s="128" t="s">
        <v>28296</v>
      </c>
      <c r="AW1042" s="474">
        <v>0.046157407407407404</v>
      </c>
      <c r="AX1042" s="379">
        <v>2.326388888888889</v>
      </c>
      <c r="AY1042" s="416">
        <v>1.6652777777777779</v>
      </c>
      <c r="BA1042" s="128" t="s">
        <v>28297</v>
      </c>
      <c r="BB1042" s="134" t="s">
        <v>28298</v>
      </c>
      <c r="BC1042" s="141" t="s">
        <v>14431</v>
      </c>
      <c r="BD1042" s="128" t="s">
        <v>10257</v>
      </c>
      <c r="BE1042" s="416">
        <v>2.354861111111111</v>
      </c>
      <c r="BF1042" s="141"/>
      <c r="BG1042" s="141"/>
      <c r="BH1042" s="141"/>
    </row>
    <row r="1043">
      <c r="A1043" s="122">
        <f t="shared" si="3"/>
        <v>0</v>
      </c>
      <c r="B1043" s="122">
        <f t="shared" si="4"/>
        <v>0</v>
      </c>
      <c r="C1043" s="122">
        <f t="shared" si="5"/>
        <v>0</v>
      </c>
      <c r="D1043" s="122">
        <f t="shared" si="6"/>
        <v>0</v>
      </c>
      <c r="E1043" s="122">
        <f t="shared" si="2"/>
        <v>194</v>
      </c>
      <c r="H1043" s="135">
        <v>347.0</v>
      </c>
      <c r="I1043" s="135">
        <v>347.0</v>
      </c>
      <c r="J1043" s="135">
        <v>347.0</v>
      </c>
      <c r="L1043" s="160"/>
      <c r="M1043" s="160"/>
      <c r="N1043" s="160"/>
      <c r="O1043" s="160"/>
      <c r="P1043" s="391">
        <v>2.3826388888888888</v>
      </c>
      <c r="Q1043" s="391">
        <v>2.3055555555555554</v>
      </c>
      <c r="R1043" s="391">
        <v>2.3868055555555556</v>
      </c>
      <c r="S1043" s="503">
        <v>0.050555555555555555</v>
      </c>
      <c r="T1043" s="503">
        <v>0.047546296296296295</v>
      </c>
      <c r="U1043" s="503">
        <v>0.049699074074074076</v>
      </c>
      <c r="V1043" s="503">
        <v>0.049699074074074076</v>
      </c>
      <c r="W1043" s="391">
        <v>2.0458333333333334</v>
      </c>
      <c r="X1043" s="503">
        <v>0.051284722222222225</v>
      </c>
      <c r="Y1043" s="503">
        <v>0.05074074074074074</v>
      </c>
      <c r="Z1043" s="391">
        <v>2.1875</v>
      </c>
      <c r="AA1043" s="504">
        <v>0.04931712962962963</v>
      </c>
      <c r="AB1043" s="474">
        <v>0.04997685185185185</v>
      </c>
      <c r="AC1043" s="505">
        <v>0.04447916666666667</v>
      </c>
      <c r="AD1043" s="147" t="s">
        <v>28299</v>
      </c>
      <c r="AE1043" s="160"/>
      <c r="AF1043" s="134" t="s">
        <v>28300</v>
      </c>
      <c r="AG1043" s="474">
        <v>0.04445601851851852</v>
      </c>
      <c r="AH1043" s="505">
        <v>0.049652777777777775</v>
      </c>
      <c r="AI1043" s="503">
        <v>0.04927083333333333</v>
      </c>
      <c r="AJ1043" s="128" t="s">
        <v>28301</v>
      </c>
      <c r="AK1043" s="134" t="s">
        <v>28302</v>
      </c>
      <c r="AL1043" s="474">
        <v>0.042743055555555555</v>
      </c>
      <c r="AM1043" s="416">
        <v>1.05625</v>
      </c>
      <c r="AN1043" s="379">
        <v>1.8722222222222222</v>
      </c>
      <c r="AO1043" s="474">
        <v>0.04237268518518519</v>
      </c>
      <c r="AP1043" s="128" t="s">
        <v>28303</v>
      </c>
      <c r="AQ1043" s="128" t="s">
        <v>28304</v>
      </c>
      <c r="AR1043" s="505">
        <v>0.04703703703703704</v>
      </c>
      <c r="AS1043" s="134" t="s">
        <v>4924</v>
      </c>
      <c r="AT1043" s="474">
        <v>0.04570601851851852</v>
      </c>
      <c r="AU1043" s="128" t="s">
        <v>28305</v>
      </c>
      <c r="AV1043" s="393">
        <v>2.392361111111111</v>
      </c>
      <c r="AW1043" s="134" t="s">
        <v>28306</v>
      </c>
      <c r="AX1043" s="134" t="s">
        <v>28307</v>
      </c>
      <c r="AY1043" s="128" t="s">
        <v>28308</v>
      </c>
      <c r="BA1043" s="416">
        <v>2.120138888888889</v>
      </c>
      <c r="BB1043" s="379">
        <v>2.1215277777777777</v>
      </c>
      <c r="BC1043" s="422">
        <v>2.1381944444444443</v>
      </c>
      <c r="BD1043" s="140">
        <v>0.7506944444444444</v>
      </c>
      <c r="BE1043" s="128" t="s">
        <v>28309</v>
      </c>
      <c r="BF1043" s="422"/>
      <c r="BG1043" s="422"/>
      <c r="BH1043" s="422"/>
    </row>
    <row r="1044">
      <c r="A1044" s="122">
        <f t="shared" si="3"/>
        <v>0</v>
      </c>
      <c r="B1044" s="122">
        <f t="shared" si="4"/>
        <v>0</v>
      </c>
      <c r="C1044" s="122">
        <f t="shared" si="5"/>
        <v>0</v>
      </c>
      <c r="D1044" s="122">
        <f t="shared" si="6"/>
        <v>0</v>
      </c>
      <c r="E1044" s="122">
        <f t="shared" si="2"/>
        <v>464</v>
      </c>
      <c r="H1044" s="135" t="s">
        <v>28310</v>
      </c>
      <c r="I1044" s="135" t="s">
        <v>28311</v>
      </c>
      <c r="J1044" s="135" t="s">
        <v>28312</v>
      </c>
      <c r="L1044" s="160"/>
      <c r="M1044" s="160"/>
      <c r="N1044" s="160"/>
      <c r="O1044" s="160"/>
      <c r="P1044" s="138" t="s">
        <v>28313</v>
      </c>
      <c r="Q1044" s="138" t="s">
        <v>28314</v>
      </c>
      <c r="R1044" s="138" t="s">
        <v>28315</v>
      </c>
      <c r="S1044" s="138" t="s">
        <v>28316</v>
      </c>
      <c r="T1044" s="138" t="s">
        <v>28317</v>
      </c>
      <c r="U1044" s="138" t="s">
        <v>28318</v>
      </c>
      <c r="V1044" s="138" t="s">
        <v>28318</v>
      </c>
      <c r="W1044" s="138" t="s">
        <v>28319</v>
      </c>
      <c r="X1044" s="138" t="s">
        <v>28320</v>
      </c>
      <c r="Y1044" s="138" t="s">
        <v>28321</v>
      </c>
      <c r="Z1044" s="138" t="s">
        <v>28322</v>
      </c>
      <c r="AA1044" s="128" t="s">
        <v>28323</v>
      </c>
      <c r="AB1044" s="134" t="s">
        <v>28324</v>
      </c>
      <c r="AC1044" s="128" t="s">
        <v>28325</v>
      </c>
      <c r="AD1044" s="507">
        <v>0.04738425925925926</v>
      </c>
      <c r="AE1044" s="160"/>
      <c r="AF1044" s="474">
        <v>0.04598379629629629</v>
      </c>
      <c r="AG1044" s="134" t="s">
        <v>28326</v>
      </c>
      <c r="AH1044" s="128" t="s">
        <v>28327</v>
      </c>
      <c r="AI1044" s="138" t="s">
        <v>28132</v>
      </c>
      <c r="AJ1044" s="393">
        <v>2.3652777777777776</v>
      </c>
      <c r="AK1044" s="474">
        <v>0.06079861111111111</v>
      </c>
      <c r="AL1044" s="134" t="s">
        <v>28328</v>
      </c>
      <c r="AM1044" s="128" t="s">
        <v>28329</v>
      </c>
      <c r="AN1044" s="134" t="s">
        <v>28330</v>
      </c>
      <c r="AO1044" s="134" t="s">
        <v>28331</v>
      </c>
      <c r="AP1044" s="416">
        <v>2.34375</v>
      </c>
      <c r="AQ1044" s="416">
        <v>2.2284722222222224</v>
      </c>
      <c r="AR1044" s="128" t="s">
        <v>28332</v>
      </c>
      <c r="AS1044" s="379">
        <v>2.3826388888888888</v>
      </c>
      <c r="AT1044" s="134" t="s">
        <v>28333</v>
      </c>
      <c r="AU1044" s="505">
        <v>0.04967592592592593</v>
      </c>
      <c r="AV1044" s="128" t="s">
        <v>28334</v>
      </c>
      <c r="AW1044" s="474">
        <v>0.046296296296296294</v>
      </c>
      <c r="AX1044" s="379">
        <v>2.341666666666667</v>
      </c>
      <c r="AY1044" s="416">
        <v>1.6659722222222222</v>
      </c>
      <c r="BA1044" s="128" t="s">
        <v>28335</v>
      </c>
      <c r="BB1044" s="134" t="s">
        <v>28336</v>
      </c>
      <c r="BC1044" s="141" t="s">
        <v>28337</v>
      </c>
      <c r="BD1044" s="128" t="s">
        <v>5049</v>
      </c>
      <c r="BE1044" s="416">
        <v>2.3555555555555556</v>
      </c>
      <c r="BF1044" s="141"/>
      <c r="BG1044" s="141"/>
      <c r="BH1044" s="141"/>
    </row>
    <row r="1045">
      <c r="A1045" s="122">
        <f t="shared" si="3"/>
        <v>0</v>
      </c>
      <c r="B1045" s="122">
        <f t="shared" si="4"/>
        <v>0</v>
      </c>
      <c r="C1045" s="122">
        <f t="shared" si="5"/>
        <v>0</v>
      </c>
      <c r="D1045" s="122">
        <f t="shared" si="6"/>
        <v>0</v>
      </c>
      <c r="E1045" s="122">
        <f t="shared" si="2"/>
        <v>229</v>
      </c>
      <c r="H1045" s="135" t="s">
        <v>28338</v>
      </c>
      <c r="I1045" s="135" t="s">
        <v>28339</v>
      </c>
      <c r="J1045" s="135" t="s">
        <v>28340</v>
      </c>
      <c r="L1045" s="160"/>
      <c r="M1045" s="160"/>
      <c r="N1045" s="160"/>
      <c r="O1045" s="160"/>
      <c r="P1045" s="391">
        <v>2.3854166666666665</v>
      </c>
      <c r="Q1045" s="391">
        <v>2.3090277777777777</v>
      </c>
      <c r="R1045" s="391">
        <v>2.390972222222222</v>
      </c>
      <c r="S1045" s="503">
        <v>0.050625</v>
      </c>
      <c r="T1045" s="503">
        <v>0.047719907407407405</v>
      </c>
      <c r="U1045" s="503">
        <v>0.04981481481481481</v>
      </c>
      <c r="V1045" s="503">
        <v>0.04981481481481481</v>
      </c>
      <c r="W1045" s="391">
        <v>2.057638888888889</v>
      </c>
      <c r="X1045" s="503">
        <v>0.05137731481481481</v>
      </c>
      <c r="Y1045" s="503">
        <v>0.05078703703703704</v>
      </c>
      <c r="Z1045" s="391">
        <v>2.2006944444444443</v>
      </c>
      <c r="AA1045" s="504">
        <v>0.04936342592592593</v>
      </c>
      <c r="AB1045" s="474">
        <v>0.050069444444444444</v>
      </c>
      <c r="AC1045" s="505">
        <v>0.04456018518518518</v>
      </c>
      <c r="AD1045" s="147" t="s">
        <v>28341</v>
      </c>
      <c r="AE1045" s="160"/>
      <c r="AF1045" s="134" t="s">
        <v>28342</v>
      </c>
      <c r="AG1045" s="474">
        <v>0.04457175925925926</v>
      </c>
      <c r="AH1045" s="505">
        <v>0.04976851851851852</v>
      </c>
      <c r="AI1045" s="503">
        <v>0.049305555555555554</v>
      </c>
      <c r="AJ1045" s="128" t="s">
        <v>28343</v>
      </c>
      <c r="AK1045" s="134" t="s">
        <v>28344</v>
      </c>
      <c r="AL1045" s="474">
        <v>0.04287037037037037</v>
      </c>
      <c r="AM1045" s="416">
        <v>1.0590277777777777</v>
      </c>
      <c r="AN1045" s="379">
        <v>1.8819444444444444</v>
      </c>
      <c r="AO1045" s="474">
        <v>0.04240740740740741</v>
      </c>
      <c r="AP1045" s="128" t="s">
        <v>28345</v>
      </c>
      <c r="AQ1045" s="128" t="s">
        <v>28346</v>
      </c>
      <c r="AR1045" s="505">
        <v>0.047094907407407405</v>
      </c>
      <c r="AS1045" s="134" t="s">
        <v>28347</v>
      </c>
      <c r="AT1045" s="474">
        <v>0.04576388888888889</v>
      </c>
      <c r="AU1045" s="128" t="s">
        <v>28348</v>
      </c>
      <c r="AV1045" s="393">
        <v>2.3993055555555554</v>
      </c>
      <c r="AW1045" s="134" t="s">
        <v>28349</v>
      </c>
      <c r="AX1045" s="134" t="s">
        <v>28350</v>
      </c>
      <c r="AY1045" s="128" t="s">
        <v>28351</v>
      </c>
      <c r="BA1045" s="416">
        <v>2.123611111111111</v>
      </c>
      <c r="BB1045" s="379">
        <v>2.122916666666667</v>
      </c>
      <c r="BC1045" s="422">
        <v>2.138888888888889</v>
      </c>
      <c r="BD1045" s="140">
        <v>0.7534722222222222</v>
      </c>
      <c r="BE1045" s="128" t="s">
        <v>28352</v>
      </c>
      <c r="BF1045" s="422"/>
      <c r="BG1045" s="422"/>
      <c r="BH1045" s="422"/>
    </row>
    <row r="1046">
      <c r="A1046" s="122">
        <f t="shared" si="3"/>
        <v>0</v>
      </c>
      <c r="B1046" s="122">
        <f t="shared" si="4"/>
        <v>0</v>
      </c>
      <c r="C1046" s="122">
        <f t="shared" si="5"/>
        <v>0</v>
      </c>
      <c r="D1046" s="122">
        <f t="shared" si="6"/>
        <v>0</v>
      </c>
      <c r="E1046" s="122">
        <f t="shared" si="2"/>
        <v>387</v>
      </c>
      <c r="H1046" s="135">
        <v>348.0</v>
      </c>
      <c r="I1046" s="135">
        <v>348.0</v>
      </c>
      <c r="J1046" s="135">
        <v>348.0</v>
      </c>
      <c r="L1046" s="160"/>
      <c r="M1046" s="160"/>
      <c r="N1046" s="160"/>
      <c r="O1046" s="160"/>
      <c r="P1046" s="138" t="s">
        <v>28353</v>
      </c>
      <c r="Q1046" s="138" t="s">
        <v>28354</v>
      </c>
      <c r="R1046" s="138" t="s">
        <v>28355</v>
      </c>
      <c r="S1046" s="138" t="s">
        <v>28356</v>
      </c>
      <c r="T1046" s="138" t="s">
        <v>28357</v>
      </c>
      <c r="U1046" s="138" t="s">
        <v>28358</v>
      </c>
      <c r="V1046" s="138" t="s">
        <v>28358</v>
      </c>
      <c r="W1046" s="138" t="s">
        <v>28359</v>
      </c>
      <c r="X1046" s="138" t="s">
        <v>1332</v>
      </c>
      <c r="Y1046" s="138" t="s">
        <v>28360</v>
      </c>
      <c r="Z1046" s="138" t="s">
        <v>28361</v>
      </c>
      <c r="AA1046" s="128" t="s">
        <v>28362</v>
      </c>
      <c r="AB1046" s="134" t="s">
        <v>28363</v>
      </c>
      <c r="AC1046" s="128" t="s">
        <v>28364</v>
      </c>
      <c r="AD1046" s="507">
        <v>0.047453703703703706</v>
      </c>
      <c r="AE1046" s="160"/>
      <c r="AF1046" s="474">
        <v>0.04608796296296296</v>
      </c>
      <c r="AG1046" s="134" t="s">
        <v>28365</v>
      </c>
      <c r="AH1046" s="128" t="s">
        <v>28366</v>
      </c>
      <c r="AI1046" s="138" t="s">
        <v>28172</v>
      </c>
      <c r="AJ1046" s="393">
        <v>2.3673611111111112</v>
      </c>
      <c r="AK1046" s="474">
        <v>0.060833333333333336</v>
      </c>
      <c r="AL1046" s="134" t="s">
        <v>28367</v>
      </c>
      <c r="AM1046" s="128" t="s">
        <v>28368</v>
      </c>
      <c r="AN1046" s="134" t="s">
        <v>28369</v>
      </c>
      <c r="AO1046" s="134" t="s">
        <v>28370</v>
      </c>
      <c r="AP1046" s="416">
        <v>2.3472222222222223</v>
      </c>
      <c r="AQ1046" s="416">
        <v>2.2368055555555557</v>
      </c>
      <c r="AR1046" s="128" t="s">
        <v>28371</v>
      </c>
      <c r="AS1046" s="379">
        <v>2.384027777777778</v>
      </c>
      <c r="AT1046" s="134" t="s">
        <v>28372</v>
      </c>
      <c r="AU1046" s="505">
        <v>0.0497337962962963</v>
      </c>
      <c r="AV1046" s="128" t="s">
        <v>28373</v>
      </c>
      <c r="AW1046" s="474">
        <v>0.04631944444444445</v>
      </c>
      <c r="AX1046" s="379">
        <v>2.34375</v>
      </c>
      <c r="AY1046" s="416">
        <v>1.6694444444444445</v>
      </c>
      <c r="BA1046" s="128" t="s">
        <v>28374</v>
      </c>
      <c r="BB1046" s="134" t="s">
        <v>12347</v>
      </c>
      <c r="BC1046" s="141" t="s">
        <v>28375</v>
      </c>
      <c r="BD1046" s="128" t="s">
        <v>10375</v>
      </c>
      <c r="BE1046" s="416">
        <v>2.3583333333333334</v>
      </c>
      <c r="BF1046" s="141"/>
      <c r="BG1046" s="141"/>
      <c r="BH1046" s="141"/>
    </row>
    <row r="1047">
      <c r="A1047" s="122">
        <f t="shared" si="3"/>
        <v>0</v>
      </c>
      <c r="B1047" s="122">
        <f t="shared" si="4"/>
        <v>0</v>
      </c>
      <c r="C1047" s="122">
        <f t="shared" si="5"/>
        <v>0</v>
      </c>
      <c r="D1047" s="122">
        <f t="shared" si="6"/>
        <v>0</v>
      </c>
      <c r="E1047" s="122">
        <f t="shared" si="2"/>
        <v>298</v>
      </c>
      <c r="H1047" s="135" t="s">
        <v>28376</v>
      </c>
      <c r="I1047" s="135" t="s">
        <v>28377</v>
      </c>
      <c r="J1047" s="135" t="s">
        <v>28378</v>
      </c>
      <c r="L1047" s="160"/>
      <c r="M1047" s="160"/>
      <c r="N1047" s="160"/>
      <c r="O1047" s="160"/>
      <c r="P1047" s="391">
        <v>2.390277777777778</v>
      </c>
      <c r="Q1047" s="391">
        <v>2.3125</v>
      </c>
      <c r="R1047" s="391">
        <v>2.3930555555555557</v>
      </c>
      <c r="S1047" s="503">
        <v>0.050729166666666665</v>
      </c>
      <c r="T1047" s="503">
        <v>0.047789351851851854</v>
      </c>
      <c r="U1047" s="503">
        <v>0.0499537037037037</v>
      </c>
      <c r="V1047" s="503">
        <v>0.0499537037037037</v>
      </c>
      <c r="W1047" s="391">
        <v>2.064583333333333</v>
      </c>
      <c r="X1047" s="503">
        <v>0.05144675925925926</v>
      </c>
      <c r="Y1047" s="503">
        <v>0.05081018518518519</v>
      </c>
      <c r="Z1047" s="391">
        <v>2.2041666666666666</v>
      </c>
      <c r="AA1047" s="504">
        <v>0.049479166666666664</v>
      </c>
      <c r="AB1047" s="474">
        <v>0.05012731481481481</v>
      </c>
      <c r="AC1047" s="505">
        <v>0.044641203703703704</v>
      </c>
      <c r="AD1047" s="147" t="s">
        <v>28379</v>
      </c>
      <c r="AE1047" s="160"/>
      <c r="AF1047" s="134" t="s">
        <v>28380</v>
      </c>
      <c r="AG1047" s="474">
        <v>0.04461805555555556</v>
      </c>
      <c r="AH1047" s="505">
        <v>0.04981481481481481</v>
      </c>
      <c r="AI1047" s="503">
        <v>0.0493287037037037</v>
      </c>
      <c r="AJ1047" s="128" t="s">
        <v>28381</v>
      </c>
      <c r="AK1047" s="134" t="s">
        <v>28382</v>
      </c>
      <c r="AL1047" s="474">
        <v>0.04292824074074074</v>
      </c>
      <c r="AM1047" s="416">
        <v>1.0631944444444446</v>
      </c>
      <c r="AN1047" s="379">
        <v>1.8979166666666667</v>
      </c>
      <c r="AO1047" s="474">
        <v>0.042465277777777775</v>
      </c>
      <c r="AP1047" s="128" t="s">
        <v>28383</v>
      </c>
      <c r="AQ1047" s="128" t="s">
        <v>28384</v>
      </c>
      <c r="AR1047" s="505">
        <v>0.04712962962962963</v>
      </c>
      <c r="AS1047" s="134" t="s">
        <v>28385</v>
      </c>
      <c r="AT1047" s="474">
        <v>0.045821759259259257</v>
      </c>
      <c r="AU1047" s="128" t="s">
        <v>28386</v>
      </c>
      <c r="AV1047" s="393">
        <v>2.404166666666667</v>
      </c>
      <c r="AW1047" s="134" t="s">
        <v>28387</v>
      </c>
      <c r="AX1047" s="134" t="s">
        <v>28388</v>
      </c>
      <c r="AY1047" s="128" t="s">
        <v>28389</v>
      </c>
      <c r="BA1047" s="416">
        <v>2.1284722222222223</v>
      </c>
      <c r="BB1047" s="379">
        <v>2.1284722222222223</v>
      </c>
      <c r="BC1047" s="422">
        <v>2.1416666666666666</v>
      </c>
      <c r="BD1047" s="140">
        <v>0.7548611111111111</v>
      </c>
      <c r="BE1047" s="128" t="s">
        <v>28390</v>
      </c>
      <c r="BF1047" s="422"/>
      <c r="BG1047" s="422"/>
      <c r="BH1047" s="422"/>
    </row>
    <row r="1048">
      <c r="A1048" s="122">
        <f t="shared" si="3"/>
        <v>0</v>
      </c>
      <c r="B1048" s="122">
        <f t="shared" si="4"/>
        <v>0</v>
      </c>
      <c r="C1048" s="122">
        <f t="shared" si="5"/>
        <v>0</v>
      </c>
      <c r="D1048" s="122">
        <f t="shared" si="6"/>
        <v>0</v>
      </c>
      <c r="E1048" s="122">
        <f t="shared" si="2"/>
        <v>506</v>
      </c>
      <c r="H1048" s="135" t="s">
        <v>28391</v>
      </c>
      <c r="I1048" s="135" t="s">
        <v>28392</v>
      </c>
      <c r="J1048" s="135" t="s">
        <v>15803</v>
      </c>
      <c r="L1048" s="160"/>
      <c r="M1048" s="160"/>
      <c r="N1048" s="160"/>
      <c r="O1048" s="160"/>
      <c r="P1048" s="138" t="s">
        <v>862</v>
      </c>
      <c r="Q1048" s="138" t="s">
        <v>28393</v>
      </c>
      <c r="R1048" s="138" t="s">
        <v>28394</v>
      </c>
      <c r="S1048" s="138" t="s">
        <v>28395</v>
      </c>
      <c r="T1048" s="138" t="s">
        <v>28396</v>
      </c>
      <c r="U1048" s="138" t="s">
        <v>28397</v>
      </c>
      <c r="V1048" s="138" t="s">
        <v>28397</v>
      </c>
      <c r="W1048" s="138" t="s">
        <v>28398</v>
      </c>
      <c r="X1048" s="138" t="s">
        <v>28399</v>
      </c>
      <c r="Y1048" s="138" t="s">
        <v>28400</v>
      </c>
      <c r="Z1048" s="138" t="s">
        <v>28401</v>
      </c>
      <c r="AA1048" s="128" t="s">
        <v>28402</v>
      </c>
      <c r="AB1048" s="134" t="s">
        <v>28403</v>
      </c>
      <c r="AC1048" s="128" t="s">
        <v>28404</v>
      </c>
      <c r="AD1048" s="507">
        <v>0.04753472222222222</v>
      </c>
      <c r="AE1048" s="160"/>
      <c r="AF1048" s="474">
        <v>0.04618055555555556</v>
      </c>
      <c r="AG1048" s="134" t="s">
        <v>28405</v>
      </c>
      <c r="AH1048" s="128" t="s">
        <v>3413</v>
      </c>
      <c r="AI1048" s="138" t="s">
        <v>28208</v>
      </c>
      <c r="AJ1048" s="393">
        <v>2.372916666666667</v>
      </c>
      <c r="AK1048" s="474">
        <v>0.06091435185185185</v>
      </c>
      <c r="AL1048" s="134" t="s">
        <v>28406</v>
      </c>
      <c r="AM1048" s="128" t="s">
        <v>28407</v>
      </c>
      <c r="AN1048" s="134" t="s">
        <v>28408</v>
      </c>
      <c r="AO1048" s="134" t="s">
        <v>28409</v>
      </c>
      <c r="AP1048" s="416">
        <v>2.35</v>
      </c>
      <c r="AQ1048" s="416">
        <v>2.2444444444444445</v>
      </c>
      <c r="AR1048" s="128" t="s">
        <v>1880</v>
      </c>
      <c r="AS1048" s="379">
        <v>2.3868055555555556</v>
      </c>
      <c r="AT1048" s="134" t="s">
        <v>28410</v>
      </c>
      <c r="AU1048" s="505">
        <v>0.04978009259259259</v>
      </c>
      <c r="AV1048" s="128" t="s">
        <v>28411</v>
      </c>
      <c r="AW1048" s="474">
        <v>0.046342592592592595</v>
      </c>
      <c r="AX1048" s="379">
        <v>2.347916666666667</v>
      </c>
      <c r="AY1048" s="416">
        <v>1.6708333333333334</v>
      </c>
      <c r="BA1048" s="128" t="s">
        <v>1185</v>
      </c>
      <c r="BB1048" s="134" t="s">
        <v>28412</v>
      </c>
      <c r="BC1048" s="141" t="s">
        <v>653</v>
      </c>
      <c r="BD1048" s="128" t="s">
        <v>10443</v>
      </c>
      <c r="BE1048" s="416">
        <v>2.3618055555555557</v>
      </c>
      <c r="BF1048" s="141"/>
      <c r="BG1048" s="141"/>
      <c r="BH1048" s="141"/>
    </row>
    <row r="1049">
      <c r="A1049" s="122">
        <f t="shared" si="3"/>
        <v>0</v>
      </c>
      <c r="B1049" s="122">
        <f t="shared" si="4"/>
        <v>0</v>
      </c>
      <c r="C1049" s="122">
        <f t="shared" si="5"/>
        <v>0</v>
      </c>
      <c r="D1049" s="122">
        <f t="shared" si="6"/>
        <v>0</v>
      </c>
      <c r="E1049" s="122">
        <f t="shared" si="2"/>
        <v>272</v>
      </c>
      <c r="H1049" s="135">
        <v>349.0</v>
      </c>
      <c r="I1049" s="135">
        <v>349.0</v>
      </c>
      <c r="J1049" s="135">
        <v>349.0</v>
      </c>
      <c r="L1049" s="160"/>
      <c r="M1049" s="160"/>
      <c r="N1049" s="160"/>
      <c r="O1049" s="160"/>
      <c r="P1049" s="391">
        <v>2.392361111111111</v>
      </c>
      <c r="Q1049" s="391">
        <v>2.3180555555555555</v>
      </c>
      <c r="R1049" s="391">
        <v>2.3965277777777776</v>
      </c>
      <c r="S1049" s="503">
        <v>0.05082175925925926</v>
      </c>
      <c r="T1049" s="503">
        <v>0.0478125</v>
      </c>
      <c r="U1049" s="503">
        <v>0.05005787037037037</v>
      </c>
      <c r="V1049" s="503">
        <v>0.05005787037037037</v>
      </c>
      <c r="W1049" s="391">
        <v>2.06875</v>
      </c>
      <c r="X1049" s="503">
        <v>0.05146990740740741</v>
      </c>
      <c r="Y1049" s="503">
        <v>0.050868055555555555</v>
      </c>
      <c r="Z1049" s="391">
        <v>2.20625</v>
      </c>
      <c r="AA1049" s="504">
        <v>0.04953703703703704</v>
      </c>
      <c r="AB1049" s="474">
        <v>0.05021990740740741</v>
      </c>
      <c r="AC1049" s="505">
        <v>0.044710648148148145</v>
      </c>
      <c r="AD1049" s="147" t="s">
        <v>28413</v>
      </c>
      <c r="AE1049" s="160"/>
      <c r="AF1049" s="134" t="s">
        <v>28414</v>
      </c>
      <c r="AG1049" s="474">
        <v>0.04476851851851852</v>
      </c>
      <c r="AH1049" s="505">
        <v>0.04987268518518519</v>
      </c>
      <c r="AI1049" s="503">
        <v>0.04951388888888889</v>
      </c>
      <c r="AJ1049" s="128" t="s">
        <v>28415</v>
      </c>
      <c r="AK1049" s="134" t="s">
        <v>28416</v>
      </c>
      <c r="AL1049" s="474">
        <v>0.04296296296296296</v>
      </c>
      <c r="AM1049" s="416">
        <v>1.0659722222222223</v>
      </c>
      <c r="AN1049" s="379">
        <v>1.9013888888888888</v>
      </c>
      <c r="AO1049" s="474">
        <v>0.04251157407407408</v>
      </c>
      <c r="AP1049" s="128" t="s">
        <v>28417</v>
      </c>
      <c r="AQ1049" s="128" t="s">
        <v>28418</v>
      </c>
      <c r="AR1049" s="505">
        <v>0.047199074074074074</v>
      </c>
      <c r="AS1049" s="134" t="s">
        <v>28419</v>
      </c>
      <c r="AT1049" s="474">
        <v>0.04587962962962963</v>
      </c>
      <c r="AU1049" s="128" t="s">
        <v>28420</v>
      </c>
      <c r="AV1049" s="393">
        <v>2.4055555555555554</v>
      </c>
      <c r="AW1049" s="134" t="s">
        <v>28421</v>
      </c>
      <c r="AX1049" s="134" t="s">
        <v>28422</v>
      </c>
      <c r="AY1049" s="128" t="s">
        <v>28423</v>
      </c>
      <c r="BA1049" s="416">
        <v>2.1326388888888888</v>
      </c>
      <c r="BB1049" s="379">
        <v>2.129861111111111</v>
      </c>
      <c r="BC1049" s="422">
        <v>2.154166666666667</v>
      </c>
      <c r="BD1049" s="140">
        <v>0.75625</v>
      </c>
      <c r="BE1049" s="128" t="s">
        <v>28424</v>
      </c>
      <c r="BF1049" s="422"/>
      <c r="BG1049" s="422"/>
      <c r="BH1049" s="422"/>
    </row>
    <row r="1050">
      <c r="A1050" s="122">
        <f t="shared" si="3"/>
        <v>0</v>
      </c>
      <c r="B1050" s="122">
        <f t="shared" si="4"/>
        <v>0</v>
      </c>
      <c r="C1050" s="122">
        <f t="shared" si="5"/>
        <v>0</v>
      </c>
      <c r="D1050" s="122">
        <f t="shared" si="6"/>
        <v>0</v>
      </c>
      <c r="E1050" s="122">
        <f t="shared" si="2"/>
        <v>529</v>
      </c>
      <c r="H1050" s="135" t="s">
        <v>28425</v>
      </c>
      <c r="I1050" s="135" t="s">
        <v>28426</v>
      </c>
      <c r="J1050" s="135" t="s">
        <v>28427</v>
      </c>
      <c r="L1050" s="160"/>
      <c r="M1050" s="160"/>
      <c r="N1050" s="160"/>
      <c r="O1050" s="160"/>
      <c r="P1050" s="138" t="s">
        <v>7311</v>
      </c>
      <c r="Q1050" s="138" t="s">
        <v>923</v>
      </c>
      <c r="R1050" s="138" t="s">
        <v>2216</v>
      </c>
      <c r="S1050" s="138" t="s">
        <v>28428</v>
      </c>
      <c r="T1050" s="138" t="s">
        <v>28429</v>
      </c>
      <c r="U1050" s="138" t="s">
        <v>28430</v>
      </c>
      <c r="V1050" s="138" t="s">
        <v>28430</v>
      </c>
      <c r="W1050" s="138" t="s">
        <v>28431</v>
      </c>
      <c r="X1050" s="138" t="s">
        <v>28432</v>
      </c>
      <c r="Y1050" s="138" t="s">
        <v>28433</v>
      </c>
      <c r="Z1050" s="138" t="s">
        <v>28434</v>
      </c>
      <c r="AA1050" s="128" t="s">
        <v>28435</v>
      </c>
      <c r="AB1050" s="134" t="s">
        <v>28436</v>
      </c>
      <c r="AC1050" s="128" t="s">
        <v>28437</v>
      </c>
      <c r="AD1050" s="507">
        <v>0.047592592592592596</v>
      </c>
      <c r="AE1050" s="160"/>
      <c r="AF1050" s="474">
        <v>0.046238425925925926</v>
      </c>
      <c r="AG1050" s="134" t="s">
        <v>28438</v>
      </c>
      <c r="AH1050" s="128" t="s">
        <v>28439</v>
      </c>
      <c r="AI1050" s="138" t="s">
        <v>28246</v>
      </c>
      <c r="AJ1050" s="393">
        <v>2.3819444444444446</v>
      </c>
      <c r="AK1050" s="474">
        <v>0.061168981481481484</v>
      </c>
      <c r="AL1050" s="134" t="s">
        <v>28440</v>
      </c>
      <c r="AM1050" s="128" t="s">
        <v>28441</v>
      </c>
      <c r="AN1050" s="134" t="s">
        <v>28442</v>
      </c>
      <c r="AO1050" s="134" t="s">
        <v>28443</v>
      </c>
      <c r="AP1050" s="416">
        <v>2.3583333333333334</v>
      </c>
      <c r="AQ1050" s="416">
        <v>2.248611111111111</v>
      </c>
      <c r="AR1050" s="128" t="s">
        <v>28444</v>
      </c>
      <c r="AS1050" s="379">
        <v>2.3958333333333335</v>
      </c>
      <c r="AT1050" s="134" t="s">
        <v>28445</v>
      </c>
      <c r="AU1050" s="505">
        <v>0.049837962962962966</v>
      </c>
      <c r="AV1050" s="128" t="s">
        <v>28446</v>
      </c>
      <c r="AW1050" s="474">
        <v>0.046377314814814816</v>
      </c>
      <c r="AX1050" s="379">
        <v>2.354861111111111</v>
      </c>
      <c r="AY1050" s="416">
        <v>1.6722222222222223</v>
      </c>
      <c r="BA1050" s="128" t="s">
        <v>28447</v>
      </c>
      <c r="BB1050" s="134" t="s">
        <v>28448</v>
      </c>
      <c r="BC1050" s="141" t="s">
        <v>28449</v>
      </c>
      <c r="BD1050" s="128" t="s">
        <v>10505</v>
      </c>
      <c r="BE1050" s="416">
        <v>2.365972222222222</v>
      </c>
      <c r="BF1050" s="141"/>
      <c r="BG1050" s="141"/>
      <c r="BH1050" s="141"/>
    </row>
    <row r="1051">
      <c r="A1051" s="122">
        <f t="shared" si="3"/>
        <v>0</v>
      </c>
      <c r="B1051" s="122">
        <f t="shared" si="4"/>
        <v>0</v>
      </c>
      <c r="C1051" s="122">
        <f t="shared" si="5"/>
        <v>0</v>
      </c>
      <c r="D1051" s="122">
        <f t="shared" si="6"/>
        <v>0</v>
      </c>
      <c r="E1051" s="122">
        <f t="shared" si="2"/>
        <v>263</v>
      </c>
      <c r="H1051" s="135" t="s">
        <v>28450</v>
      </c>
      <c r="I1051" s="135" t="s">
        <v>28451</v>
      </c>
      <c r="J1051" s="135" t="s">
        <v>28452</v>
      </c>
      <c r="L1051" s="160"/>
      <c r="M1051" s="160"/>
      <c r="N1051" s="160"/>
      <c r="O1051" s="160"/>
      <c r="P1051" s="391">
        <v>2.3930555555555557</v>
      </c>
      <c r="Q1051" s="391">
        <v>2.3222222222222224</v>
      </c>
      <c r="R1051" s="391">
        <v>2.401388888888889</v>
      </c>
      <c r="S1051" s="503">
        <v>0.05092592592592592</v>
      </c>
      <c r="T1051" s="503">
        <v>0.04787037037037037</v>
      </c>
      <c r="U1051" s="503">
        <v>0.050138888888888886</v>
      </c>
      <c r="V1051" s="503">
        <v>0.050138888888888886</v>
      </c>
      <c r="W1051" s="391">
        <v>2.0743055555555556</v>
      </c>
      <c r="X1051" s="503">
        <v>0.051597222222222225</v>
      </c>
      <c r="Y1051" s="503">
        <v>0.051006944444444445</v>
      </c>
      <c r="Z1051" s="391">
        <v>2.2118055555555554</v>
      </c>
      <c r="AA1051" s="504">
        <v>0.04959490740740741</v>
      </c>
      <c r="AB1051" s="474">
        <v>0.05030092592592592</v>
      </c>
      <c r="AC1051" s="505">
        <v>0.044849537037037035</v>
      </c>
      <c r="AD1051" s="147" t="s">
        <v>28453</v>
      </c>
      <c r="AE1051" s="160"/>
      <c r="AF1051" s="134" t="s">
        <v>28454</v>
      </c>
      <c r="AG1051" s="474">
        <v>0.04490740740740741</v>
      </c>
      <c r="AH1051" s="505">
        <v>0.04990740740740741</v>
      </c>
      <c r="AI1051" s="503">
        <v>0.04957175925925926</v>
      </c>
      <c r="AJ1051" s="128" t="s">
        <v>28455</v>
      </c>
      <c r="AK1051" s="134" t="s">
        <v>28456</v>
      </c>
      <c r="AL1051" s="474">
        <v>0.043055555555555555</v>
      </c>
      <c r="AM1051" s="416">
        <v>1.0722222222222222</v>
      </c>
      <c r="AN1051" s="379">
        <v>1.9076388888888889</v>
      </c>
      <c r="AO1051" s="474">
        <v>0.042569444444444444</v>
      </c>
      <c r="AP1051" s="128" t="s">
        <v>1538</v>
      </c>
      <c r="AQ1051" s="128" t="s">
        <v>28457</v>
      </c>
      <c r="AR1051" s="505">
        <v>0.04724537037037037</v>
      </c>
      <c r="AS1051" s="134" t="s">
        <v>28458</v>
      </c>
      <c r="AT1051" s="474">
        <v>0.04594907407407407</v>
      </c>
      <c r="AU1051" s="128" t="s">
        <v>28459</v>
      </c>
      <c r="AV1051" s="393">
        <v>2.410416666666667</v>
      </c>
      <c r="AW1051" s="134" t="s">
        <v>28460</v>
      </c>
      <c r="AX1051" s="134" t="s">
        <v>28461</v>
      </c>
      <c r="AY1051" s="128" t="s">
        <v>28462</v>
      </c>
      <c r="BA1051" s="416">
        <v>2.1347222222222224</v>
      </c>
      <c r="BB1051" s="379">
        <v>2.142361111111111</v>
      </c>
      <c r="BC1051" s="422">
        <v>2.15625</v>
      </c>
      <c r="BD1051" s="140">
        <v>0.7583333333333333</v>
      </c>
      <c r="BE1051" s="128" t="s">
        <v>28463</v>
      </c>
      <c r="BF1051" s="422"/>
      <c r="BG1051" s="422"/>
      <c r="BH1051" s="422"/>
    </row>
    <row r="1052">
      <c r="A1052" s="122">
        <f t="shared" si="3"/>
        <v>0</v>
      </c>
      <c r="B1052" s="122">
        <f t="shared" si="4"/>
        <v>0</v>
      </c>
      <c r="C1052" s="122">
        <f t="shared" si="5"/>
        <v>0</v>
      </c>
      <c r="D1052" s="122">
        <f t="shared" si="6"/>
        <v>0</v>
      </c>
      <c r="E1052" s="122">
        <f t="shared" si="2"/>
        <v>475</v>
      </c>
      <c r="H1052" s="135">
        <v>350.0</v>
      </c>
      <c r="I1052" s="135">
        <v>350.0</v>
      </c>
      <c r="J1052" s="135">
        <v>350.0</v>
      </c>
      <c r="L1052" s="160"/>
      <c r="M1052" s="160"/>
      <c r="N1052" s="160"/>
      <c r="O1052" s="160"/>
      <c r="P1052" s="138" t="s">
        <v>28464</v>
      </c>
      <c r="Q1052" s="138" t="s">
        <v>28465</v>
      </c>
      <c r="R1052" s="138" t="s">
        <v>28466</v>
      </c>
      <c r="S1052" s="138" t="s">
        <v>28467</v>
      </c>
      <c r="T1052" s="138" t="s">
        <v>28468</v>
      </c>
      <c r="U1052" s="138" t="s">
        <v>28469</v>
      </c>
      <c r="V1052" s="138" t="s">
        <v>28469</v>
      </c>
      <c r="W1052" s="138" t="s">
        <v>28470</v>
      </c>
      <c r="X1052" s="138" t="s">
        <v>28471</v>
      </c>
      <c r="Y1052" s="138" t="s">
        <v>28472</v>
      </c>
      <c r="Z1052" s="138" t="s">
        <v>28473</v>
      </c>
      <c r="AA1052" s="128" t="s">
        <v>28474</v>
      </c>
      <c r="AB1052" s="134" t="s">
        <v>28475</v>
      </c>
      <c r="AC1052" s="128" t="s">
        <v>28476</v>
      </c>
      <c r="AD1052" s="507">
        <v>0.04763888888888889</v>
      </c>
      <c r="AE1052" s="160"/>
      <c r="AF1052" s="474">
        <v>0.046377314814814816</v>
      </c>
      <c r="AG1052" s="134" t="s">
        <v>28477</v>
      </c>
      <c r="AH1052" s="128" t="s">
        <v>4827</v>
      </c>
      <c r="AI1052" s="138" t="s">
        <v>28289</v>
      </c>
      <c r="AJ1052" s="393">
        <v>2.3868055555555556</v>
      </c>
      <c r="AK1052" s="474">
        <v>0.061307870370370374</v>
      </c>
      <c r="AL1052" s="134" t="s">
        <v>28478</v>
      </c>
      <c r="AM1052" s="128" t="s">
        <v>28479</v>
      </c>
      <c r="AN1052" s="134" t="s">
        <v>28480</v>
      </c>
      <c r="AO1052" s="134" t="s">
        <v>28481</v>
      </c>
      <c r="AP1052" s="416">
        <v>2.3673611111111112</v>
      </c>
      <c r="AQ1052" s="416">
        <v>2.254861111111111</v>
      </c>
      <c r="AR1052" s="128" t="s">
        <v>28482</v>
      </c>
      <c r="AS1052" s="379">
        <v>2.3979166666666667</v>
      </c>
      <c r="AT1052" s="134" t="s">
        <v>28483</v>
      </c>
      <c r="AU1052" s="505">
        <v>0.04994212962962963</v>
      </c>
      <c r="AV1052" s="128" t="s">
        <v>28484</v>
      </c>
      <c r="AW1052" s="474">
        <v>0.0465625</v>
      </c>
      <c r="AX1052" s="379">
        <v>2.357638888888889</v>
      </c>
      <c r="AY1052" s="416">
        <v>1.6722222222222223</v>
      </c>
      <c r="BA1052" s="128" t="s">
        <v>28485</v>
      </c>
      <c r="BB1052" s="134" t="s">
        <v>28486</v>
      </c>
      <c r="BC1052" s="141" t="s">
        <v>28487</v>
      </c>
      <c r="BD1052" s="128" t="s">
        <v>10564</v>
      </c>
      <c r="BE1052" s="416">
        <v>2.3722222222222222</v>
      </c>
      <c r="BF1052" s="141"/>
      <c r="BG1052" s="141"/>
      <c r="BH1052" s="141"/>
    </row>
    <row r="1053">
      <c r="A1053" s="122">
        <f t="shared" si="3"/>
        <v>0</v>
      </c>
      <c r="B1053" s="122">
        <f t="shared" si="4"/>
        <v>0</v>
      </c>
      <c r="C1053" s="122">
        <f t="shared" si="5"/>
        <v>0</v>
      </c>
      <c r="D1053" s="122">
        <f t="shared" si="6"/>
        <v>0</v>
      </c>
      <c r="E1053" s="122">
        <f t="shared" si="2"/>
        <v>249</v>
      </c>
      <c r="H1053" s="135" t="s">
        <v>28488</v>
      </c>
      <c r="I1053" s="135" t="s">
        <v>28489</v>
      </c>
      <c r="J1053" s="135" t="s">
        <v>28490</v>
      </c>
      <c r="L1053" s="160"/>
      <c r="M1053" s="160"/>
      <c r="N1053" s="160"/>
      <c r="O1053" s="160"/>
      <c r="P1053" s="391">
        <v>2.395138888888889</v>
      </c>
      <c r="Q1053" s="391">
        <v>2.323611111111111</v>
      </c>
      <c r="R1053" s="391">
        <v>2.402083333333333</v>
      </c>
      <c r="S1053" s="503">
        <v>0.051041666666666666</v>
      </c>
      <c r="T1053" s="503">
        <v>0.04790509259259259</v>
      </c>
      <c r="U1053" s="503">
        <v>0.05025462962962963</v>
      </c>
      <c r="V1053" s="503">
        <v>0.05025462962962963</v>
      </c>
      <c r="W1053" s="391">
        <v>2.078472222222222</v>
      </c>
      <c r="X1053" s="503">
        <v>0.051724537037037034</v>
      </c>
      <c r="Y1053" s="503">
        <v>0.051145833333333335</v>
      </c>
      <c r="Z1053" s="391">
        <v>2.216666666666667</v>
      </c>
      <c r="AA1053" s="504">
        <v>0.049652777777777775</v>
      </c>
      <c r="AB1053" s="474">
        <v>0.0503587962962963</v>
      </c>
      <c r="AC1053" s="505">
        <v>0.04490740740740741</v>
      </c>
      <c r="AD1053" s="147" t="s">
        <v>28491</v>
      </c>
      <c r="AE1053" s="160"/>
      <c r="AF1053" s="134" t="s">
        <v>28492</v>
      </c>
      <c r="AG1053" s="474">
        <v>0.04493055555555556</v>
      </c>
      <c r="AH1053" s="505">
        <v>0.049965277777777775</v>
      </c>
      <c r="AI1053" s="503">
        <v>0.049652777777777775</v>
      </c>
      <c r="AJ1053" s="128" t="s">
        <v>28493</v>
      </c>
      <c r="AK1053" s="134" t="s">
        <v>28494</v>
      </c>
      <c r="AL1053" s="474">
        <v>0.04310185185185185</v>
      </c>
      <c r="AM1053" s="416">
        <v>1.0784722222222223</v>
      </c>
      <c r="AN1053" s="379">
        <v>1.9180555555555556</v>
      </c>
      <c r="AO1053" s="474">
        <v>0.04266203703703704</v>
      </c>
      <c r="AP1053" s="128" t="s">
        <v>28495</v>
      </c>
      <c r="AQ1053" s="128" t="s">
        <v>28496</v>
      </c>
      <c r="AR1053" s="505">
        <v>0.04744212962962963</v>
      </c>
      <c r="AS1053" s="134" t="s">
        <v>3413</v>
      </c>
      <c r="AT1053" s="474">
        <v>0.04600694444444445</v>
      </c>
      <c r="AU1053" s="128" t="s">
        <v>28497</v>
      </c>
      <c r="AV1053" s="393">
        <v>2.417361111111111</v>
      </c>
      <c r="AW1053" s="134" t="s">
        <v>28498</v>
      </c>
      <c r="AX1053" s="134" t="s">
        <v>28499</v>
      </c>
      <c r="AY1053" s="128" t="s">
        <v>28500</v>
      </c>
      <c r="BA1053" s="416">
        <v>2.1368055555555556</v>
      </c>
      <c r="BB1053" s="379">
        <v>2.15</v>
      </c>
      <c r="BC1053" s="422">
        <v>2.1618055555555555</v>
      </c>
      <c r="BD1053" s="140">
        <v>0.7590277777777777</v>
      </c>
      <c r="BE1053" s="128" t="s">
        <v>28501</v>
      </c>
      <c r="BF1053" s="422"/>
      <c r="BG1053" s="422"/>
      <c r="BH1053" s="422"/>
    </row>
    <row r="1054">
      <c r="A1054" s="122">
        <f t="shared" si="3"/>
        <v>0</v>
      </c>
      <c r="B1054" s="122">
        <f t="shared" si="4"/>
        <v>0</v>
      </c>
      <c r="C1054" s="122">
        <f t="shared" si="5"/>
        <v>0</v>
      </c>
      <c r="D1054" s="122">
        <f t="shared" si="6"/>
        <v>0</v>
      </c>
      <c r="E1054" s="122">
        <f t="shared" si="2"/>
        <v>629</v>
      </c>
      <c r="H1054" s="135" t="s">
        <v>28502</v>
      </c>
      <c r="I1054" s="135" t="s">
        <v>28503</v>
      </c>
      <c r="J1054" s="135" t="s">
        <v>28504</v>
      </c>
      <c r="L1054" s="160"/>
      <c r="M1054" s="160"/>
      <c r="N1054" s="160"/>
      <c r="O1054" s="160"/>
      <c r="P1054" s="138" t="s">
        <v>28505</v>
      </c>
      <c r="Q1054" s="138" t="s">
        <v>28506</v>
      </c>
      <c r="R1054" s="138" t="s">
        <v>28507</v>
      </c>
      <c r="S1054" s="138" t="s">
        <v>28508</v>
      </c>
      <c r="T1054" s="138" t="s">
        <v>28509</v>
      </c>
      <c r="U1054" s="138" t="s">
        <v>28510</v>
      </c>
      <c r="V1054" s="138" t="s">
        <v>28510</v>
      </c>
      <c r="W1054" s="138" t="s">
        <v>28511</v>
      </c>
      <c r="X1054" s="138" t="s">
        <v>28512</v>
      </c>
      <c r="Y1054" s="138" t="s">
        <v>28513</v>
      </c>
      <c r="Z1054" s="138" t="s">
        <v>28514</v>
      </c>
      <c r="AA1054" s="128" t="s">
        <v>28515</v>
      </c>
      <c r="AB1054" s="134" t="s">
        <v>28516</v>
      </c>
      <c r="AC1054" s="128" t="s">
        <v>28517</v>
      </c>
      <c r="AD1054" s="507">
        <v>0.04769675925925926</v>
      </c>
      <c r="AE1054" s="160"/>
      <c r="AF1054" s="474">
        <v>0.0465625</v>
      </c>
      <c r="AG1054" s="134" t="s">
        <v>28518</v>
      </c>
      <c r="AH1054" s="128" t="s">
        <v>28519</v>
      </c>
      <c r="AI1054" s="138" t="s">
        <v>28327</v>
      </c>
      <c r="AJ1054" s="393">
        <v>2.3979166666666667</v>
      </c>
      <c r="AK1054" s="474">
        <v>0.061342592592592594</v>
      </c>
      <c r="AL1054" s="134" t="s">
        <v>28520</v>
      </c>
      <c r="AM1054" s="128" t="s">
        <v>28521</v>
      </c>
      <c r="AN1054" s="134" t="s">
        <v>28522</v>
      </c>
      <c r="AO1054" s="134" t="s">
        <v>28523</v>
      </c>
      <c r="AP1054" s="416">
        <v>2.36875</v>
      </c>
      <c r="AQ1054" s="416">
        <v>2.259027777777778</v>
      </c>
      <c r="AR1054" s="128" t="s">
        <v>28524</v>
      </c>
      <c r="AS1054" s="379">
        <v>2.4</v>
      </c>
      <c r="AT1054" s="134" t="s">
        <v>28525</v>
      </c>
      <c r="AU1054" s="505">
        <v>0.05</v>
      </c>
      <c r="AV1054" s="128" t="s">
        <v>28526</v>
      </c>
      <c r="AW1054" s="474">
        <v>0.04670138888888889</v>
      </c>
      <c r="AX1054" s="379">
        <v>2.365972222222222</v>
      </c>
      <c r="AY1054" s="416">
        <v>1.6770833333333333</v>
      </c>
      <c r="BA1054" s="128" t="s">
        <v>28527</v>
      </c>
      <c r="BB1054" s="134" t="s">
        <v>28528</v>
      </c>
      <c r="BC1054" s="141" t="s">
        <v>28529</v>
      </c>
      <c r="BD1054" s="128" t="s">
        <v>10623</v>
      </c>
      <c r="BE1054" s="416">
        <v>2.379166666666667</v>
      </c>
      <c r="BF1054" s="141"/>
      <c r="BG1054" s="141"/>
      <c r="BH1054" s="141"/>
    </row>
    <row r="1055">
      <c r="A1055" s="122">
        <f t="shared" si="3"/>
        <v>0</v>
      </c>
      <c r="B1055" s="122">
        <f t="shared" si="4"/>
        <v>0</v>
      </c>
      <c r="C1055" s="122">
        <f t="shared" si="5"/>
        <v>0</v>
      </c>
      <c r="D1055" s="122">
        <f t="shared" si="6"/>
        <v>0</v>
      </c>
      <c r="E1055" s="122">
        <f t="shared" si="2"/>
        <v>227</v>
      </c>
      <c r="H1055" s="135">
        <v>351.0</v>
      </c>
      <c r="I1055" s="135">
        <v>351.0</v>
      </c>
      <c r="J1055" s="135">
        <v>351.0</v>
      </c>
      <c r="L1055" s="160"/>
      <c r="M1055" s="160"/>
      <c r="N1055" s="160"/>
      <c r="O1055" s="160"/>
      <c r="P1055" s="391">
        <v>2.3986111111111112</v>
      </c>
      <c r="Q1055" s="391">
        <v>2.3256944444444443</v>
      </c>
      <c r="R1055" s="391">
        <v>2.4027777777777777</v>
      </c>
      <c r="S1055" s="503">
        <v>0.051145833333333335</v>
      </c>
      <c r="T1055" s="503">
        <v>0.047962962962962964</v>
      </c>
      <c r="U1055" s="503">
        <v>0.050381944444444444</v>
      </c>
      <c r="V1055" s="503">
        <v>0.050381944444444444</v>
      </c>
      <c r="W1055" s="391">
        <v>2.0805555555555557</v>
      </c>
      <c r="X1055" s="503">
        <v>0.05185185185185185</v>
      </c>
      <c r="Y1055" s="503">
        <v>0.0512037037037037</v>
      </c>
      <c r="Z1055" s="391">
        <v>2.220833333333333</v>
      </c>
      <c r="AA1055" s="504">
        <v>0.04976851851851852</v>
      </c>
      <c r="AB1055" s="474">
        <v>0.05040509259259259</v>
      </c>
      <c r="AC1055" s="505">
        <v>0.04496527777777778</v>
      </c>
      <c r="AD1055" s="147" t="s">
        <v>28530</v>
      </c>
      <c r="AE1055" s="160"/>
      <c r="AF1055" s="134" t="s">
        <v>28531</v>
      </c>
      <c r="AG1055" s="474">
        <v>0.04503472222222222</v>
      </c>
      <c r="AH1055" s="505">
        <v>0.049965277777777775</v>
      </c>
      <c r="AI1055" s="503">
        <v>0.04976851851851852</v>
      </c>
      <c r="AJ1055" s="128" t="s">
        <v>28532</v>
      </c>
      <c r="AK1055" s="134" t="s">
        <v>28533</v>
      </c>
      <c r="AL1055" s="474">
        <v>0.0431712962962963</v>
      </c>
      <c r="AM1055" s="416">
        <v>1.08125</v>
      </c>
      <c r="AN1055" s="379">
        <v>1.9277777777777778</v>
      </c>
      <c r="AO1055" s="474">
        <v>0.04269675925925926</v>
      </c>
      <c r="AP1055" s="128" t="s">
        <v>28534</v>
      </c>
      <c r="AQ1055" s="128" t="s">
        <v>4084</v>
      </c>
      <c r="AR1055" s="505">
        <v>0.04752314814814815</v>
      </c>
      <c r="AS1055" s="134" t="s">
        <v>28535</v>
      </c>
      <c r="AT1055" s="474">
        <v>0.046030092592592595</v>
      </c>
      <c r="AU1055" s="128" t="s">
        <v>28536</v>
      </c>
      <c r="AV1055" s="393">
        <v>2.425</v>
      </c>
      <c r="AW1055" s="134" t="s">
        <v>28537</v>
      </c>
      <c r="AX1055" s="134" t="s">
        <v>28538</v>
      </c>
      <c r="AY1055" s="128" t="s">
        <v>28539</v>
      </c>
      <c r="BA1055" s="416">
        <v>2.138888888888889</v>
      </c>
      <c r="BB1055" s="379">
        <v>2.157638888888889</v>
      </c>
      <c r="BC1055" s="422">
        <v>2.1666666666666665</v>
      </c>
      <c r="BD1055" s="140">
        <v>0.7611111111111111</v>
      </c>
      <c r="BE1055" s="128" t="s">
        <v>28540</v>
      </c>
      <c r="BF1055" s="422"/>
      <c r="BG1055" s="422"/>
      <c r="BH1055" s="422"/>
    </row>
    <row r="1056">
      <c r="A1056" s="122">
        <f t="shared" si="3"/>
        <v>0</v>
      </c>
      <c r="B1056" s="122">
        <f t="shared" si="4"/>
        <v>0</v>
      </c>
      <c r="C1056" s="122">
        <f t="shared" si="5"/>
        <v>0</v>
      </c>
      <c r="D1056" s="122">
        <f t="shared" si="6"/>
        <v>0</v>
      </c>
      <c r="E1056" s="122">
        <f t="shared" si="2"/>
        <v>433</v>
      </c>
      <c r="H1056" s="135" t="s">
        <v>28541</v>
      </c>
      <c r="I1056" s="135" t="s">
        <v>28542</v>
      </c>
      <c r="J1056" s="135" t="s">
        <v>28543</v>
      </c>
      <c r="L1056" s="160"/>
      <c r="M1056" s="160"/>
      <c r="N1056" s="160"/>
      <c r="O1056" s="160"/>
      <c r="P1056" s="138" t="s">
        <v>28544</v>
      </c>
      <c r="Q1056" s="138" t="s">
        <v>28545</v>
      </c>
      <c r="R1056" s="138" t="s">
        <v>28546</v>
      </c>
      <c r="S1056" s="138" t="s">
        <v>28547</v>
      </c>
      <c r="T1056" s="138" t="s">
        <v>28548</v>
      </c>
      <c r="U1056" s="138" t="s">
        <v>28549</v>
      </c>
      <c r="V1056" s="138" t="s">
        <v>28549</v>
      </c>
      <c r="W1056" s="138" t="s">
        <v>28550</v>
      </c>
      <c r="X1056" s="138" t="s">
        <v>28551</v>
      </c>
      <c r="Y1056" s="138" t="s">
        <v>28552</v>
      </c>
      <c r="Z1056" s="138" t="s">
        <v>28553</v>
      </c>
      <c r="AA1056" s="128" t="s">
        <v>28554</v>
      </c>
      <c r="AB1056" s="474">
        <v>0.050451388888888886</v>
      </c>
      <c r="AC1056" s="128" t="s">
        <v>28555</v>
      </c>
      <c r="AD1056" s="507">
        <v>0.04774305555555555</v>
      </c>
      <c r="AE1056" s="160"/>
      <c r="AF1056" s="474">
        <v>0.04664351851851852</v>
      </c>
      <c r="AG1056" s="134" t="s">
        <v>28556</v>
      </c>
      <c r="AH1056" s="128" t="s">
        <v>28557</v>
      </c>
      <c r="AI1056" s="138" t="s">
        <v>28366</v>
      </c>
      <c r="AJ1056" s="393">
        <v>2.407638888888889</v>
      </c>
      <c r="AK1056" s="474">
        <v>0.061446759259259257</v>
      </c>
      <c r="AL1056" s="134" t="s">
        <v>28558</v>
      </c>
      <c r="AM1056" s="128" t="s">
        <v>6144</v>
      </c>
      <c r="AN1056" s="134" t="s">
        <v>28559</v>
      </c>
      <c r="AO1056" s="134" t="s">
        <v>28560</v>
      </c>
      <c r="AP1056" s="416">
        <v>2.376388888888889</v>
      </c>
      <c r="AQ1056" s="416">
        <v>2.263888888888889</v>
      </c>
      <c r="AR1056" s="128" t="s">
        <v>28561</v>
      </c>
      <c r="AS1056" s="379">
        <v>2.4006944444444445</v>
      </c>
      <c r="AT1056" s="134" t="s">
        <v>9251</v>
      </c>
      <c r="AU1056" s="505">
        <v>0.0500462962962963</v>
      </c>
      <c r="AV1056" s="128" t="s">
        <v>28562</v>
      </c>
      <c r="AW1056" s="474">
        <v>0.04679398148148148</v>
      </c>
      <c r="AX1056" s="379">
        <v>2.36875</v>
      </c>
      <c r="AY1056" s="416">
        <v>1.6784722222222221</v>
      </c>
      <c r="BA1056" s="128" t="s">
        <v>28563</v>
      </c>
      <c r="BB1056" s="134" t="s">
        <v>28564</v>
      </c>
      <c r="BC1056" s="141" t="s">
        <v>28565</v>
      </c>
      <c r="BD1056" s="128" t="s">
        <v>10675</v>
      </c>
      <c r="BE1056" s="416">
        <v>2.3805555555555555</v>
      </c>
      <c r="BF1056" s="141"/>
      <c r="BG1056" s="141"/>
      <c r="BH1056" s="141"/>
    </row>
    <row r="1057">
      <c r="A1057" s="122">
        <f t="shared" si="3"/>
        <v>0</v>
      </c>
      <c r="B1057" s="122">
        <f t="shared" si="4"/>
        <v>0</v>
      </c>
      <c r="C1057" s="122">
        <f t="shared" si="5"/>
        <v>0</v>
      </c>
      <c r="D1057" s="122">
        <f t="shared" si="6"/>
        <v>0</v>
      </c>
      <c r="E1057" s="122">
        <f t="shared" si="2"/>
        <v>281</v>
      </c>
      <c r="H1057" s="135" t="s">
        <v>28566</v>
      </c>
      <c r="I1057" s="135" t="s">
        <v>28567</v>
      </c>
      <c r="J1057" s="135" t="s">
        <v>28568</v>
      </c>
      <c r="L1057" s="160"/>
      <c r="M1057" s="160"/>
      <c r="N1057" s="160"/>
      <c r="O1057" s="160"/>
      <c r="P1057" s="391">
        <v>2.4006944444444445</v>
      </c>
      <c r="Q1057" s="391">
        <v>2.3319444444444444</v>
      </c>
      <c r="R1057" s="391">
        <v>2.404166666666667</v>
      </c>
      <c r="S1057" s="503">
        <v>0.05125</v>
      </c>
      <c r="T1057" s="503">
        <v>0.047997685185185185</v>
      </c>
      <c r="U1057" s="503">
        <v>0.05053240740740741</v>
      </c>
      <c r="V1057" s="503">
        <v>0.05053240740740741</v>
      </c>
      <c r="W1057" s="391">
        <v>2.0861111111111112</v>
      </c>
      <c r="X1057" s="503">
        <v>0.05199074074074074</v>
      </c>
      <c r="Y1057" s="503">
        <v>0.051423611111111114</v>
      </c>
      <c r="Z1057" s="391">
        <v>2.227777777777778</v>
      </c>
      <c r="AA1057" s="504">
        <v>0.04982638888888889</v>
      </c>
      <c r="AB1057" s="134" t="s">
        <v>28569</v>
      </c>
      <c r="AC1057" s="505">
        <v>0.0450462962962963</v>
      </c>
      <c r="AD1057" s="147" t="s">
        <v>28570</v>
      </c>
      <c r="AE1057" s="160"/>
      <c r="AF1057" s="134" t="s">
        <v>28571</v>
      </c>
      <c r="AG1057" s="474">
        <v>0.04511574074074074</v>
      </c>
      <c r="AH1057" s="505">
        <v>0.04997685185185185</v>
      </c>
      <c r="AI1057" s="503">
        <v>0.04981481481481481</v>
      </c>
      <c r="AJ1057" s="128" t="s">
        <v>28572</v>
      </c>
      <c r="AK1057" s="134" t="s">
        <v>28573</v>
      </c>
      <c r="AL1057" s="474">
        <v>0.04327546296296296</v>
      </c>
      <c r="AM1057" s="416">
        <v>1.0909722222222222</v>
      </c>
      <c r="AN1057" s="379">
        <v>1.9416666666666667</v>
      </c>
      <c r="AO1057" s="474">
        <v>0.04280092592592592</v>
      </c>
      <c r="AP1057" s="128" t="s">
        <v>28574</v>
      </c>
      <c r="AQ1057" s="128" t="s">
        <v>6443</v>
      </c>
      <c r="AR1057" s="505">
        <v>0.047685185185185185</v>
      </c>
      <c r="AS1057" s="134" t="s">
        <v>28575</v>
      </c>
      <c r="AT1057" s="474">
        <v>0.04607638888888889</v>
      </c>
      <c r="AU1057" s="128" t="s">
        <v>28576</v>
      </c>
      <c r="AV1057" s="393">
        <v>2.4319444444444445</v>
      </c>
      <c r="AW1057" s="134" t="s">
        <v>28577</v>
      </c>
      <c r="AX1057" s="134" t="s">
        <v>28578</v>
      </c>
      <c r="AY1057" s="128" t="s">
        <v>28579</v>
      </c>
      <c r="BA1057" s="416">
        <v>2.1486111111111112</v>
      </c>
      <c r="BB1057" s="379">
        <v>2.1625</v>
      </c>
      <c r="BC1057" s="422">
        <v>2.172222222222222</v>
      </c>
      <c r="BD1057" s="140">
        <v>0.7694444444444445</v>
      </c>
      <c r="BE1057" s="128" t="s">
        <v>17080</v>
      </c>
      <c r="BF1057" s="422"/>
      <c r="BG1057" s="422"/>
      <c r="BH1057" s="422"/>
    </row>
    <row r="1058">
      <c r="A1058" s="122">
        <f t="shared" si="3"/>
        <v>0</v>
      </c>
      <c r="B1058" s="122">
        <f t="shared" si="4"/>
        <v>0</v>
      </c>
      <c r="C1058" s="122">
        <f t="shared" si="5"/>
        <v>0</v>
      </c>
      <c r="D1058" s="122">
        <f t="shared" si="6"/>
        <v>0</v>
      </c>
      <c r="E1058" s="122">
        <f t="shared" si="2"/>
        <v>466</v>
      </c>
      <c r="H1058" s="135">
        <v>352.0</v>
      </c>
      <c r="I1058" s="135">
        <v>352.0</v>
      </c>
      <c r="J1058" s="135">
        <v>352.0</v>
      </c>
      <c r="L1058" s="160"/>
      <c r="M1058" s="160"/>
      <c r="N1058" s="160"/>
      <c r="O1058" s="160"/>
      <c r="P1058" s="138" t="s">
        <v>28580</v>
      </c>
      <c r="Q1058" s="138" t="s">
        <v>4112</v>
      </c>
      <c r="R1058" s="138" t="s">
        <v>28581</v>
      </c>
      <c r="S1058" s="138" t="s">
        <v>28582</v>
      </c>
      <c r="T1058" s="138" t="s">
        <v>28583</v>
      </c>
      <c r="U1058" s="138" t="s">
        <v>28584</v>
      </c>
      <c r="V1058" s="138" t="s">
        <v>28584</v>
      </c>
      <c r="W1058" s="138" t="s">
        <v>28585</v>
      </c>
      <c r="X1058" s="138" t="s">
        <v>28586</v>
      </c>
      <c r="Y1058" s="138" t="s">
        <v>28587</v>
      </c>
      <c r="Z1058" s="138" t="s">
        <v>28588</v>
      </c>
      <c r="AA1058" s="128" t="s">
        <v>28589</v>
      </c>
      <c r="AB1058" s="474">
        <v>0.050555555555555555</v>
      </c>
      <c r="AC1058" s="128" t="s">
        <v>28590</v>
      </c>
      <c r="AD1058" s="507">
        <v>0.04788194444444444</v>
      </c>
      <c r="AE1058" s="160"/>
      <c r="AF1058" s="474">
        <v>0.04679398148148148</v>
      </c>
      <c r="AG1058" s="134" t="s">
        <v>28591</v>
      </c>
      <c r="AH1058" s="128" t="s">
        <v>28592</v>
      </c>
      <c r="AI1058" s="138" t="s">
        <v>3413</v>
      </c>
      <c r="AJ1058" s="393">
        <v>2.415277777777778</v>
      </c>
      <c r="AK1058" s="474">
        <v>0.06150462962962963</v>
      </c>
      <c r="AL1058" s="134" t="s">
        <v>28593</v>
      </c>
      <c r="AM1058" s="128" t="s">
        <v>28594</v>
      </c>
      <c r="AN1058" s="134" t="s">
        <v>28595</v>
      </c>
      <c r="AO1058" s="134" t="s">
        <v>28596</v>
      </c>
      <c r="AP1058" s="416">
        <v>2.379861111111111</v>
      </c>
      <c r="AQ1058" s="416">
        <v>2.265277777777778</v>
      </c>
      <c r="AR1058" s="128" t="s">
        <v>28597</v>
      </c>
      <c r="AS1058" s="379">
        <v>2.4027777777777777</v>
      </c>
      <c r="AT1058" s="134" t="s">
        <v>9774</v>
      </c>
      <c r="AU1058" s="505">
        <v>0.05009259259259259</v>
      </c>
      <c r="AV1058" s="128" t="s">
        <v>28598</v>
      </c>
      <c r="AW1058" s="474">
        <v>0.046921296296296294</v>
      </c>
      <c r="AX1058" s="379">
        <v>2.3784722222222223</v>
      </c>
      <c r="AY1058" s="416">
        <v>1.6791666666666667</v>
      </c>
      <c r="BA1058" s="128" t="s">
        <v>13360</v>
      </c>
      <c r="BB1058" s="134" t="s">
        <v>28599</v>
      </c>
      <c r="BC1058" s="141" t="s">
        <v>8342</v>
      </c>
      <c r="BD1058" s="128" t="s">
        <v>10732</v>
      </c>
      <c r="BE1058" s="416">
        <v>2.386111111111111</v>
      </c>
      <c r="BF1058" s="141"/>
      <c r="BG1058" s="141"/>
      <c r="BH1058" s="141"/>
    </row>
    <row r="1059">
      <c r="A1059" s="122">
        <f t="shared" si="3"/>
        <v>0</v>
      </c>
      <c r="B1059" s="122">
        <f t="shared" si="4"/>
        <v>0</v>
      </c>
      <c r="C1059" s="122">
        <f t="shared" si="5"/>
        <v>0</v>
      </c>
      <c r="D1059" s="122">
        <f t="shared" si="6"/>
        <v>0</v>
      </c>
      <c r="E1059" s="122">
        <f t="shared" si="2"/>
        <v>173</v>
      </c>
      <c r="H1059" s="135" t="s">
        <v>28600</v>
      </c>
      <c r="I1059" s="135" t="s">
        <v>28601</v>
      </c>
      <c r="J1059" s="135" t="s">
        <v>28602</v>
      </c>
      <c r="L1059" s="160"/>
      <c r="M1059" s="160"/>
      <c r="N1059" s="160"/>
      <c r="O1059" s="160"/>
      <c r="P1059" s="391">
        <v>2.404861111111111</v>
      </c>
      <c r="Q1059" s="391">
        <v>2.3354166666666667</v>
      </c>
      <c r="R1059" s="391">
        <v>2.410416666666667</v>
      </c>
      <c r="S1059" s="503">
        <v>0.05133101851851852</v>
      </c>
      <c r="T1059" s="503">
        <v>0.04804398148148148</v>
      </c>
      <c r="U1059" s="503">
        <v>0.05060185185185185</v>
      </c>
      <c r="V1059" s="503">
        <v>0.05060185185185185</v>
      </c>
      <c r="W1059" s="391">
        <v>2.0909722222222222</v>
      </c>
      <c r="X1059" s="503">
        <v>0.05210648148148148</v>
      </c>
      <c r="Y1059" s="503">
        <v>0.0515162037037037</v>
      </c>
      <c r="Z1059" s="391">
        <v>2.2333333333333334</v>
      </c>
      <c r="AA1059" s="504">
        <v>0.04998842592592593</v>
      </c>
      <c r="AB1059" s="474">
        <v>0.050659722222222224</v>
      </c>
      <c r="AC1059" s="505">
        <v>0.04515046296296296</v>
      </c>
      <c r="AD1059" s="147" t="s">
        <v>28603</v>
      </c>
      <c r="AE1059" s="160"/>
      <c r="AF1059" s="134" t="s">
        <v>28604</v>
      </c>
      <c r="AG1059" s="474">
        <v>0.04515046296296296</v>
      </c>
      <c r="AH1059" s="505">
        <v>0.050034722222222223</v>
      </c>
      <c r="AI1059" s="503">
        <v>0.04987268518518519</v>
      </c>
      <c r="AJ1059" s="128" t="s">
        <v>28605</v>
      </c>
      <c r="AK1059" s="134" t="s">
        <v>28606</v>
      </c>
      <c r="AL1059" s="474">
        <v>0.04337962962962963</v>
      </c>
      <c r="AM1059" s="416">
        <v>1.0923611111111111</v>
      </c>
      <c r="AN1059" s="379">
        <v>1.9493055555555556</v>
      </c>
      <c r="AO1059" s="474">
        <v>0.04287037037037037</v>
      </c>
      <c r="AP1059" s="128" t="s">
        <v>28607</v>
      </c>
      <c r="AQ1059" s="128" t="s">
        <v>28608</v>
      </c>
      <c r="AR1059" s="505">
        <v>0.04777777777777778</v>
      </c>
      <c r="AS1059" s="134" t="s">
        <v>28609</v>
      </c>
      <c r="AT1059" s="474">
        <v>0.04611111111111111</v>
      </c>
      <c r="AU1059" s="128" t="s">
        <v>28610</v>
      </c>
      <c r="AV1059" s="393">
        <v>2.438888888888889</v>
      </c>
      <c r="AW1059" s="134" t="s">
        <v>28611</v>
      </c>
      <c r="AX1059" s="134" t="s">
        <v>28612</v>
      </c>
      <c r="AY1059" s="128" t="s">
        <v>28613</v>
      </c>
      <c r="BA1059" s="416">
        <v>2.151388888888889</v>
      </c>
      <c r="BB1059" s="379">
        <v>2.167361111111111</v>
      </c>
      <c r="BC1059" s="422">
        <v>2.178472222222222</v>
      </c>
      <c r="BD1059" s="140">
        <v>0.7715277777777778</v>
      </c>
      <c r="BE1059" s="128" t="s">
        <v>1055</v>
      </c>
      <c r="BF1059" s="422"/>
      <c r="BG1059" s="422"/>
      <c r="BH1059" s="422"/>
    </row>
    <row r="1060">
      <c r="A1060" s="122">
        <f t="shared" si="3"/>
        <v>0</v>
      </c>
      <c r="B1060" s="122">
        <f t="shared" si="4"/>
        <v>0</v>
      </c>
      <c r="C1060" s="122">
        <f t="shared" si="5"/>
        <v>0</v>
      </c>
      <c r="D1060" s="122">
        <f t="shared" si="6"/>
        <v>0</v>
      </c>
      <c r="E1060" s="122">
        <f t="shared" si="2"/>
        <v>522</v>
      </c>
      <c r="H1060" s="135" t="s">
        <v>28614</v>
      </c>
      <c r="I1060" s="135" t="s">
        <v>28615</v>
      </c>
      <c r="J1060" s="135" t="s">
        <v>28616</v>
      </c>
      <c r="L1060" s="160"/>
      <c r="M1060" s="160"/>
      <c r="N1060" s="160"/>
      <c r="O1060" s="160"/>
      <c r="P1060" s="138" t="s">
        <v>28617</v>
      </c>
      <c r="Q1060" s="138" t="s">
        <v>28618</v>
      </c>
      <c r="R1060" s="138" t="s">
        <v>28619</v>
      </c>
      <c r="S1060" s="138" t="s">
        <v>28620</v>
      </c>
      <c r="T1060" s="138" t="s">
        <v>28621</v>
      </c>
      <c r="U1060" s="138" t="s">
        <v>28622</v>
      </c>
      <c r="V1060" s="138" t="s">
        <v>28622</v>
      </c>
      <c r="W1060" s="138" t="s">
        <v>28623</v>
      </c>
      <c r="X1060" s="138" t="s">
        <v>28624</v>
      </c>
      <c r="Y1060" s="138" t="s">
        <v>28625</v>
      </c>
      <c r="Z1060" s="138" t="s">
        <v>28626</v>
      </c>
      <c r="AA1060" s="128" t="s">
        <v>28627</v>
      </c>
      <c r="AB1060" s="134" t="s">
        <v>28628</v>
      </c>
      <c r="AC1060" s="128" t="s">
        <v>28629</v>
      </c>
      <c r="AD1060" s="507">
        <v>0.047962962962962964</v>
      </c>
      <c r="AE1060" s="160"/>
      <c r="AF1060" s="474">
        <v>0.046886574074074074</v>
      </c>
      <c r="AG1060" s="134" t="s">
        <v>28630</v>
      </c>
      <c r="AH1060" s="128" t="s">
        <v>28631</v>
      </c>
      <c r="AI1060" s="138" t="s">
        <v>28439</v>
      </c>
      <c r="AJ1060" s="393">
        <v>2.421527777777778</v>
      </c>
      <c r="AK1060" s="474">
        <v>0.061550925925925926</v>
      </c>
      <c r="AL1060" s="134" t="s">
        <v>28632</v>
      </c>
      <c r="AM1060" s="128" t="s">
        <v>1178</v>
      </c>
      <c r="AN1060" s="134" t="s">
        <v>28633</v>
      </c>
      <c r="AO1060" s="134" t="s">
        <v>28634</v>
      </c>
      <c r="AP1060" s="416">
        <v>2.38125</v>
      </c>
      <c r="AQ1060" s="416">
        <v>2.2666666666666666</v>
      </c>
      <c r="AR1060" s="128" t="s">
        <v>28635</v>
      </c>
      <c r="AS1060" s="379">
        <v>2.4069444444444446</v>
      </c>
      <c r="AT1060" s="134" t="s">
        <v>28636</v>
      </c>
      <c r="AU1060" s="505">
        <v>0.05017361111111111</v>
      </c>
      <c r="AV1060" s="128" t="s">
        <v>28637</v>
      </c>
      <c r="AW1060" s="474">
        <v>0.04711805555555556</v>
      </c>
      <c r="AX1060" s="379">
        <v>2.3847222222222224</v>
      </c>
      <c r="AY1060" s="416">
        <v>1.6826388888888888</v>
      </c>
      <c r="BA1060" s="128" t="s">
        <v>28638</v>
      </c>
      <c r="BB1060" s="134" t="s">
        <v>28639</v>
      </c>
      <c r="BC1060" s="141" t="s">
        <v>15827</v>
      </c>
      <c r="BD1060" s="128" t="s">
        <v>863</v>
      </c>
      <c r="BE1060" s="416">
        <v>2.3875</v>
      </c>
      <c r="BF1060" s="141"/>
      <c r="BG1060" s="141"/>
      <c r="BH1060" s="141"/>
    </row>
    <row r="1061">
      <c r="A1061" s="122">
        <f t="shared" si="3"/>
        <v>0</v>
      </c>
      <c r="B1061" s="122">
        <f t="shared" si="4"/>
        <v>0</v>
      </c>
      <c r="C1061" s="122">
        <f t="shared" si="5"/>
        <v>0</v>
      </c>
      <c r="D1061" s="122">
        <f t="shared" si="6"/>
        <v>0</v>
      </c>
      <c r="E1061" s="122">
        <f t="shared" si="2"/>
        <v>254</v>
      </c>
      <c r="H1061" s="135">
        <v>353.0</v>
      </c>
      <c r="I1061" s="135">
        <v>353.0</v>
      </c>
      <c r="J1061" s="135">
        <v>353.0</v>
      </c>
      <c r="L1061" s="160"/>
      <c r="M1061" s="160"/>
      <c r="N1061" s="160"/>
      <c r="O1061" s="160"/>
      <c r="P1061" s="391">
        <v>2.4090277777777778</v>
      </c>
      <c r="Q1061" s="391">
        <v>2.3368055555555554</v>
      </c>
      <c r="R1061" s="391">
        <v>2.41875</v>
      </c>
      <c r="S1061" s="503">
        <v>0.05150462962962963</v>
      </c>
      <c r="T1061" s="503">
        <v>0.04807870370370371</v>
      </c>
      <c r="U1061" s="503">
        <v>0.050729166666666665</v>
      </c>
      <c r="V1061" s="503">
        <v>0.050729166666666665</v>
      </c>
      <c r="W1061" s="391">
        <v>2.09375</v>
      </c>
      <c r="X1061" s="503">
        <v>0.052222222222222225</v>
      </c>
      <c r="Y1061" s="503">
        <v>0.051631944444444446</v>
      </c>
      <c r="Z1061" s="391">
        <v>2.2354166666666666</v>
      </c>
      <c r="AA1061" s="504">
        <v>0.0500462962962963</v>
      </c>
      <c r="AB1061" s="474">
        <v>0.05074074074074074</v>
      </c>
      <c r="AC1061" s="505">
        <v>0.045231481481481484</v>
      </c>
      <c r="AD1061" s="147" t="s">
        <v>28640</v>
      </c>
      <c r="AE1061" s="160"/>
      <c r="AF1061" s="134" t="s">
        <v>28641</v>
      </c>
      <c r="AG1061" s="474">
        <v>0.04525462962962963</v>
      </c>
      <c r="AH1061" s="505">
        <v>0.05005787037037037</v>
      </c>
      <c r="AI1061" s="503">
        <v>0.04990740740740741</v>
      </c>
      <c r="AJ1061" s="128" t="s">
        <v>28642</v>
      </c>
      <c r="AK1061" s="134" t="s">
        <v>28643</v>
      </c>
      <c r="AL1061" s="474">
        <v>0.04344907407407408</v>
      </c>
      <c r="AM1061" s="416">
        <v>1.1090277777777777</v>
      </c>
      <c r="AN1061" s="379">
        <v>1.9534722222222223</v>
      </c>
      <c r="AO1061" s="474">
        <v>0.04296296296296296</v>
      </c>
      <c r="AP1061" s="128" t="s">
        <v>28644</v>
      </c>
      <c r="AQ1061" s="128" t="s">
        <v>28645</v>
      </c>
      <c r="AR1061" s="505">
        <v>0.047893518518518516</v>
      </c>
      <c r="AS1061" s="134" t="s">
        <v>28646</v>
      </c>
      <c r="AT1061" s="474">
        <v>0.04614583333333333</v>
      </c>
      <c r="AU1061" s="128" t="s">
        <v>28647</v>
      </c>
      <c r="AV1061" s="393">
        <v>2.4493055555555556</v>
      </c>
      <c r="AW1061" s="134" t="s">
        <v>28648</v>
      </c>
      <c r="AX1061" s="134" t="s">
        <v>28649</v>
      </c>
      <c r="AY1061" s="128" t="s">
        <v>28650</v>
      </c>
      <c r="BA1061" s="416">
        <v>2.151388888888889</v>
      </c>
      <c r="BB1061" s="379">
        <v>2.1743055555555557</v>
      </c>
      <c r="BC1061" s="422">
        <v>2.1798611111111112</v>
      </c>
      <c r="BD1061" s="140">
        <v>0.7736111111111111</v>
      </c>
      <c r="BE1061" s="128" t="s">
        <v>28651</v>
      </c>
      <c r="BF1061" s="422"/>
      <c r="BG1061" s="422"/>
      <c r="BH1061" s="422"/>
    </row>
    <row r="1062">
      <c r="A1062" s="122">
        <f t="shared" si="3"/>
        <v>0</v>
      </c>
      <c r="B1062" s="122">
        <f t="shared" si="4"/>
        <v>0</v>
      </c>
      <c r="C1062" s="122">
        <f t="shared" si="5"/>
        <v>0</v>
      </c>
      <c r="D1062" s="122">
        <f t="shared" si="6"/>
        <v>0</v>
      </c>
      <c r="E1062" s="122">
        <f t="shared" si="2"/>
        <v>468</v>
      </c>
      <c r="H1062" s="135" t="s">
        <v>28652</v>
      </c>
      <c r="I1062" s="135" t="s">
        <v>28653</v>
      </c>
      <c r="J1062" s="135" t="s">
        <v>28654</v>
      </c>
      <c r="L1062" s="160"/>
      <c r="M1062" s="160"/>
      <c r="N1062" s="160"/>
      <c r="O1062" s="160"/>
      <c r="P1062" s="138" t="s">
        <v>28655</v>
      </c>
      <c r="Q1062" s="138" t="s">
        <v>28656</v>
      </c>
      <c r="R1062" s="138" t="s">
        <v>28657</v>
      </c>
      <c r="S1062" s="138" t="s">
        <v>28658</v>
      </c>
      <c r="T1062" s="138" t="s">
        <v>28659</v>
      </c>
      <c r="U1062" s="138" t="s">
        <v>28660</v>
      </c>
      <c r="V1062" s="138" t="s">
        <v>28660</v>
      </c>
      <c r="W1062" s="138" t="s">
        <v>28661</v>
      </c>
      <c r="X1062" s="138" t="s">
        <v>28662</v>
      </c>
      <c r="Y1062" s="138" t="s">
        <v>28663</v>
      </c>
      <c r="Z1062" s="138" t="s">
        <v>28664</v>
      </c>
      <c r="AA1062" s="128" t="s">
        <v>28665</v>
      </c>
      <c r="AB1062" s="134" t="s">
        <v>28666</v>
      </c>
      <c r="AC1062" s="128" t="s">
        <v>28667</v>
      </c>
      <c r="AD1062" s="507">
        <v>0.04804398148148148</v>
      </c>
      <c r="AE1062" s="160"/>
      <c r="AF1062" s="474">
        <v>0.047002314814814816</v>
      </c>
      <c r="AG1062" s="134" t="s">
        <v>28668</v>
      </c>
      <c r="AH1062" s="128" t="s">
        <v>28669</v>
      </c>
      <c r="AI1062" s="138" t="s">
        <v>4827</v>
      </c>
      <c r="AJ1062" s="393">
        <v>2.4270833333333335</v>
      </c>
      <c r="AK1062" s="474">
        <v>0.06166666666666667</v>
      </c>
      <c r="AL1062" s="134" t="s">
        <v>28670</v>
      </c>
      <c r="AM1062" s="128" t="s">
        <v>28671</v>
      </c>
      <c r="AN1062" s="134" t="s">
        <v>728</v>
      </c>
      <c r="AO1062" s="134" t="s">
        <v>28672</v>
      </c>
      <c r="AP1062" s="416">
        <v>2.384027777777778</v>
      </c>
      <c r="AQ1062" s="416">
        <v>2.2715277777777776</v>
      </c>
      <c r="AR1062" s="128" t="s">
        <v>28673</v>
      </c>
      <c r="AS1062" s="379">
        <v>2.4118055555555555</v>
      </c>
      <c r="AT1062" s="134" t="s">
        <v>28674</v>
      </c>
      <c r="AU1062" s="505">
        <v>0.050243055555555555</v>
      </c>
      <c r="AV1062" s="128" t="s">
        <v>28675</v>
      </c>
      <c r="AW1062" s="474">
        <v>0.04721064814814815</v>
      </c>
      <c r="AX1062" s="379">
        <v>2.3881944444444443</v>
      </c>
      <c r="AY1062" s="416">
        <v>1.6833333333333333</v>
      </c>
      <c r="BA1062" s="128" t="s">
        <v>28676</v>
      </c>
      <c r="BB1062" s="134" t="s">
        <v>28677</v>
      </c>
      <c r="BC1062" s="141" t="s">
        <v>653</v>
      </c>
      <c r="BD1062" s="128" t="s">
        <v>10847</v>
      </c>
      <c r="BE1062" s="416">
        <v>2.3895833333333334</v>
      </c>
      <c r="BF1062" s="141"/>
      <c r="BG1062" s="141"/>
      <c r="BH1062" s="141"/>
    </row>
    <row r="1063">
      <c r="A1063" s="122">
        <f t="shared" si="3"/>
        <v>0</v>
      </c>
      <c r="B1063" s="122">
        <f t="shared" si="4"/>
        <v>0</v>
      </c>
      <c r="C1063" s="122">
        <f t="shared" si="5"/>
        <v>0</v>
      </c>
      <c r="D1063" s="122">
        <f t="shared" si="6"/>
        <v>0</v>
      </c>
      <c r="E1063" s="122">
        <f t="shared" si="2"/>
        <v>286</v>
      </c>
      <c r="H1063" s="135" t="s">
        <v>28678</v>
      </c>
      <c r="I1063" s="135" t="s">
        <v>28679</v>
      </c>
      <c r="J1063" s="135" t="s">
        <v>28680</v>
      </c>
      <c r="L1063" s="160"/>
      <c r="M1063" s="160"/>
      <c r="N1063" s="160"/>
      <c r="O1063" s="160"/>
      <c r="P1063" s="391">
        <v>2.4166666666666665</v>
      </c>
      <c r="Q1063" s="391">
        <v>2.3402777777777777</v>
      </c>
      <c r="R1063" s="391">
        <v>2.421527777777778</v>
      </c>
      <c r="S1063" s="503">
        <v>0.051550925925925924</v>
      </c>
      <c r="T1063" s="503">
        <v>0.04818287037037037</v>
      </c>
      <c r="U1063" s="503">
        <v>0.05084490740740741</v>
      </c>
      <c r="V1063" s="503">
        <v>0.05084490740740741</v>
      </c>
      <c r="W1063" s="391">
        <v>2.0972222222222223</v>
      </c>
      <c r="X1063" s="503">
        <v>0.052314814814814814</v>
      </c>
      <c r="Y1063" s="503">
        <v>0.05178240740740741</v>
      </c>
      <c r="Z1063" s="391">
        <v>2.2444444444444445</v>
      </c>
      <c r="AA1063" s="504">
        <v>0.05011574074074074</v>
      </c>
      <c r="AB1063" s="474">
        <v>0.05084490740740741</v>
      </c>
      <c r="AC1063" s="505">
        <v>0.04534722222222222</v>
      </c>
      <c r="AD1063" s="147" t="s">
        <v>28681</v>
      </c>
      <c r="AE1063" s="160"/>
      <c r="AF1063" s="134" t="s">
        <v>28682</v>
      </c>
      <c r="AG1063" s="474">
        <v>0.045335648148148146</v>
      </c>
      <c r="AH1063" s="505">
        <v>0.05009259259259259</v>
      </c>
      <c r="AI1063" s="503">
        <v>0.049965277777777775</v>
      </c>
      <c r="AJ1063" s="128" t="s">
        <v>28683</v>
      </c>
      <c r="AK1063" s="134" t="s">
        <v>28684</v>
      </c>
      <c r="AL1063" s="474">
        <v>0.04351851851851852</v>
      </c>
      <c r="AM1063" s="416">
        <v>1.1090277777777777</v>
      </c>
      <c r="AN1063" s="379">
        <v>1.9659722222222222</v>
      </c>
      <c r="AO1063" s="474">
        <v>0.04300925925925926</v>
      </c>
      <c r="AP1063" s="128" t="s">
        <v>28685</v>
      </c>
      <c r="AQ1063" s="128" t="s">
        <v>9601</v>
      </c>
      <c r="AR1063" s="505">
        <v>0.04798611111111111</v>
      </c>
      <c r="AS1063" s="134" t="s">
        <v>28686</v>
      </c>
      <c r="AT1063" s="474">
        <v>0.04622685185185185</v>
      </c>
      <c r="AU1063" s="128" t="s">
        <v>28687</v>
      </c>
      <c r="AV1063" s="393">
        <v>2.4569444444444444</v>
      </c>
      <c r="AW1063" s="134" t="s">
        <v>28688</v>
      </c>
      <c r="AX1063" s="134" t="s">
        <v>28689</v>
      </c>
      <c r="AY1063" s="128" t="s">
        <v>28690</v>
      </c>
      <c r="BA1063" s="416">
        <v>2.1645833333333333</v>
      </c>
      <c r="BB1063" s="379">
        <v>2.176388888888889</v>
      </c>
      <c r="BC1063" s="422">
        <v>2.1819444444444445</v>
      </c>
      <c r="BD1063" s="140">
        <v>0.7743055555555556</v>
      </c>
      <c r="BE1063" s="128" t="s">
        <v>28691</v>
      </c>
      <c r="BF1063" s="422"/>
      <c r="BG1063" s="422"/>
      <c r="BH1063" s="422"/>
    </row>
    <row r="1064">
      <c r="A1064" s="122">
        <f t="shared" si="3"/>
        <v>0</v>
      </c>
      <c r="B1064" s="122">
        <f t="shared" si="4"/>
        <v>0</v>
      </c>
      <c r="C1064" s="122">
        <f t="shared" si="5"/>
        <v>0</v>
      </c>
      <c r="D1064" s="122">
        <f t="shared" si="6"/>
        <v>0</v>
      </c>
      <c r="E1064" s="122">
        <f t="shared" si="2"/>
        <v>462</v>
      </c>
      <c r="H1064" s="135">
        <v>354.0</v>
      </c>
      <c r="I1064" s="135">
        <v>354.0</v>
      </c>
      <c r="J1064" s="135">
        <v>354.0</v>
      </c>
      <c r="L1064" s="160"/>
      <c r="M1064" s="160"/>
      <c r="N1064" s="160"/>
      <c r="O1064" s="160"/>
      <c r="P1064" s="138" t="s">
        <v>28692</v>
      </c>
      <c r="Q1064" s="138" t="s">
        <v>28693</v>
      </c>
      <c r="R1064" s="138" t="s">
        <v>28694</v>
      </c>
      <c r="S1064" s="138" t="s">
        <v>724</v>
      </c>
      <c r="T1064" s="138" t="s">
        <v>28695</v>
      </c>
      <c r="U1064" s="138" t="s">
        <v>28696</v>
      </c>
      <c r="V1064" s="138" t="s">
        <v>28696</v>
      </c>
      <c r="W1064" s="138" t="s">
        <v>28697</v>
      </c>
      <c r="X1064" s="138" t="s">
        <v>28698</v>
      </c>
      <c r="Y1064" s="138" t="s">
        <v>28699</v>
      </c>
      <c r="Z1064" s="138" t="s">
        <v>28700</v>
      </c>
      <c r="AA1064" s="128" t="s">
        <v>28701</v>
      </c>
      <c r="AB1064" s="134" t="s">
        <v>28702</v>
      </c>
      <c r="AC1064" s="128" t="s">
        <v>28703</v>
      </c>
      <c r="AD1064" s="507">
        <v>0.048101851851851854</v>
      </c>
      <c r="AE1064" s="160"/>
      <c r="AF1064" s="474">
        <v>0.04707175925925926</v>
      </c>
      <c r="AG1064" s="134" t="s">
        <v>28704</v>
      </c>
      <c r="AH1064" s="128" t="s">
        <v>28705</v>
      </c>
      <c r="AI1064" s="138" t="s">
        <v>28519</v>
      </c>
      <c r="AJ1064" s="393">
        <v>2.4368055555555554</v>
      </c>
      <c r="AK1064" s="474">
        <v>0.06174768518518518</v>
      </c>
      <c r="AL1064" s="134" t="s">
        <v>28706</v>
      </c>
      <c r="AM1064" s="128" t="s">
        <v>1203</v>
      </c>
      <c r="AN1064" s="134" t="s">
        <v>28707</v>
      </c>
      <c r="AO1064" s="134" t="s">
        <v>28708</v>
      </c>
      <c r="AP1064" s="416">
        <v>2.390972222222222</v>
      </c>
      <c r="AQ1064" s="416">
        <v>2.2736111111111112</v>
      </c>
      <c r="AR1064" s="128" t="s">
        <v>28709</v>
      </c>
      <c r="AS1064" s="379">
        <v>2.4138888888888888</v>
      </c>
      <c r="AT1064" s="134" t="s">
        <v>28710</v>
      </c>
      <c r="AU1064" s="505">
        <v>0.050277777777777775</v>
      </c>
      <c r="AV1064" s="128" t="s">
        <v>28711</v>
      </c>
      <c r="AW1064" s="474">
        <v>0.04741898148148148</v>
      </c>
      <c r="AX1064" s="379">
        <v>2.404166666666667</v>
      </c>
      <c r="AY1064" s="416">
        <v>1.6861111111111111</v>
      </c>
      <c r="BA1064" s="128" t="s">
        <v>28712</v>
      </c>
      <c r="BB1064" s="134" t="s">
        <v>28713</v>
      </c>
      <c r="BC1064" s="141" t="s">
        <v>28714</v>
      </c>
      <c r="BD1064" s="128" t="s">
        <v>10902</v>
      </c>
      <c r="BE1064" s="416">
        <v>2.3944444444444444</v>
      </c>
      <c r="BF1064" s="141"/>
      <c r="BG1064" s="141"/>
      <c r="BH1064" s="141"/>
    </row>
    <row r="1065">
      <c r="A1065" s="122">
        <f t="shared" si="3"/>
        <v>0</v>
      </c>
      <c r="B1065" s="122">
        <f t="shared" si="4"/>
        <v>0</v>
      </c>
      <c r="C1065" s="122">
        <f t="shared" si="5"/>
        <v>0</v>
      </c>
      <c r="D1065" s="122">
        <f t="shared" si="6"/>
        <v>0</v>
      </c>
      <c r="E1065" s="122">
        <f t="shared" si="2"/>
        <v>206</v>
      </c>
      <c r="H1065" s="135" t="s">
        <v>28715</v>
      </c>
      <c r="I1065" s="135" t="s">
        <v>28716</v>
      </c>
      <c r="J1065" s="135" t="s">
        <v>28717</v>
      </c>
      <c r="L1065" s="160"/>
      <c r="M1065" s="160"/>
      <c r="N1065" s="160"/>
      <c r="O1065" s="160"/>
      <c r="P1065" s="391">
        <v>2.4291666666666667</v>
      </c>
      <c r="Q1065" s="391">
        <v>2.3444444444444446</v>
      </c>
      <c r="R1065" s="391">
        <v>2.421527777777778</v>
      </c>
      <c r="S1065" s="503">
        <v>0.05174768518518519</v>
      </c>
      <c r="T1065" s="503">
        <v>0.048310185185185185</v>
      </c>
      <c r="U1065" s="503">
        <v>0.05094907407407408</v>
      </c>
      <c r="V1065" s="503">
        <v>0.05094907407407408</v>
      </c>
      <c r="W1065" s="391">
        <v>2.0993055555555555</v>
      </c>
      <c r="X1065" s="503">
        <v>0.05247685185185185</v>
      </c>
      <c r="Y1065" s="503">
        <v>0.05181712962962963</v>
      </c>
      <c r="Z1065" s="391">
        <v>2.2493055555555554</v>
      </c>
      <c r="AA1065" s="504">
        <v>0.050208333333333334</v>
      </c>
      <c r="AB1065" s="474">
        <v>0.050972222222222224</v>
      </c>
      <c r="AC1065" s="505">
        <v>0.04553240740740741</v>
      </c>
      <c r="AD1065" s="147" t="s">
        <v>28718</v>
      </c>
      <c r="AE1065" s="160"/>
      <c r="AF1065" s="134" t="s">
        <v>28719</v>
      </c>
      <c r="AG1065" s="474">
        <v>0.045405092592592594</v>
      </c>
      <c r="AH1065" s="505">
        <v>0.05011574074074074</v>
      </c>
      <c r="AI1065" s="503">
        <v>0.049965277777777775</v>
      </c>
      <c r="AJ1065" s="128" t="s">
        <v>28720</v>
      </c>
      <c r="AK1065" s="134" t="s">
        <v>28721</v>
      </c>
      <c r="AL1065" s="474">
        <v>0.043599537037037034</v>
      </c>
      <c r="AM1065" s="416">
        <v>1.113888888888889</v>
      </c>
      <c r="AN1065" s="379">
        <v>1.9694444444444446</v>
      </c>
      <c r="AO1065" s="474">
        <v>0.043090277777777776</v>
      </c>
      <c r="AP1065" s="128" t="s">
        <v>28084</v>
      </c>
      <c r="AQ1065" s="128" t="s">
        <v>28722</v>
      </c>
      <c r="AR1065" s="505">
        <v>0.04805555555555555</v>
      </c>
      <c r="AS1065" s="134" t="s">
        <v>28723</v>
      </c>
      <c r="AT1065" s="474">
        <v>0.04628472222222222</v>
      </c>
      <c r="AU1065" s="128" t="s">
        <v>28724</v>
      </c>
      <c r="AV1065" s="393">
        <v>2.4590277777777776</v>
      </c>
      <c r="AW1065" s="134" t="s">
        <v>28725</v>
      </c>
      <c r="AX1065" s="134" t="s">
        <v>28726</v>
      </c>
      <c r="AY1065" s="128" t="s">
        <v>28727</v>
      </c>
      <c r="BA1065" s="416">
        <v>2.1659722222222224</v>
      </c>
      <c r="BB1065" s="379">
        <v>2.1791666666666667</v>
      </c>
      <c r="BC1065" s="422">
        <v>2.183333333333333</v>
      </c>
      <c r="BD1065" s="140">
        <v>0.7756944444444445</v>
      </c>
      <c r="BE1065" s="128" t="s">
        <v>28728</v>
      </c>
      <c r="BF1065" s="422"/>
      <c r="BG1065" s="422"/>
      <c r="BH1065" s="422"/>
    </row>
    <row r="1066">
      <c r="A1066" s="122">
        <f t="shared" si="3"/>
        <v>0</v>
      </c>
      <c r="B1066" s="122">
        <f t="shared" si="4"/>
        <v>0</v>
      </c>
      <c r="C1066" s="122">
        <f t="shared" si="5"/>
        <v>0</v>
      </c>
      <c r="D1066" s="122">
        <f t="shared" si="6"/>
        <v>0</v>
      </c>
      <c r="E1066" s="122">
        <f t="shared" si="2"/>
        <v>538</v>
      </c>
      <c r="H1066" s="135" t="s">
        <v>28729</v>
      </c>
      <c r="I1066" s="135" t="s">
        <v>28730</v>
      </c>
      <c r="J1066" s="135" t="s">
        <v>28731</v>
      </c>
      <c r="L1066" s="160"/>
      <c r="M1066" s="160"/>
      <c r="N1066" s="160"/>
      <c r="O1066" s="160"/>
      <c r="P1066" s="138" t="s">
        <v>28732</v>
      </c>
      <c r="Q1066" s="138" t="s">
        <v>28733</v>
      </c>
      <c r="R1066" s="138" t="s">
        <v>28734</v>
      </c>
      <c r="S1066" s="138" t="s">
        <v>28735</v>
      </c>
      <c r="T1066" s="138" t="s">
        <v>28736</v>
      </c>
      <c r="U1066" s="138" t="s">
        <v>28737</v>
      </c>
      <c r="V1066" s="138" t="s">
        <v>28737</v>
      </c>
      <c r="W1066" s="138" t="s">
        <v>28738</v>
      </c>
      <c r="X1066" s="138" t="s">
        <v>28739</v>
      </c>
      <c r="Y1066" s="138" t="s">
        <v>28740</v>
      </c>
      <c r="Z1066" s="138" t="s">
        <v>28741</v>
      </c>
      <c r="AA1066" s="128" t="s">
        <v>28742</v>
      </c>
      <c r="AB1066" s="474">
        <v>0.05103009259259259</v>
      </c>
      <c r="AC1066" s="128" t="s">
        <v>28743</v>
      </c>
      <c r="AD1066" s="507">
        <v>0.048171296296296295</v>
      </c>
      <c r="AE1066" s="160"/>
      <c r="AF1066" s="474">
        <v>0.04721064814814815</v>
      </c>
      <c r="AG1066" s="134" t="s">
        <v>28744</v>
      </c>
      <c r="AH1066" s="128" t="s">
        <v>28745</v>
      </c>
      <c r="AI1066" s="138" t="s">
        <v>28557</v>
      </c>
      <c r="AJ1066" s="393">
        <v>2.4472222222222224</v>
      </c>
      <c r="AK1066" s="474">
        <v>0.06185185185185185</v>
      </c>
      <c r="AL1066" s="134" t="s">
        <v>28746</v>
      </c>
      <c r="AM1066" s="128" t="s">
        <v>28747</v>
      </c>
      <c r="AN1066" s="134" t="s">
        <v>4826</v>
      </c>
      <c r="AO1066" s="134" t="s">
        <v>28748</v>
      </c>
      <c r="AP1066" s="416">
        <v>2.3930555555555557</v>
      </c>
      <c r="AQ1066" s="416">
        <v>2.2743055555555554</v>
      </c>
      <c r="AR1066" s="128" t="s">
        <v>28749</v>
      </c>
      <c r="AS1066" s="379">
        <v>2.41875</v>
      </c>
      <c r="AT1066" s="134" t="s">
        <v>28750</v>
      </c>
      <c r="AU1066" s="505">
        <v>0.050381944444444444</v>
      </c>
      <c r="AV1066" s="128" t="s">
        <v>28751</v>
      </c>
      <c r="AW1066" s="474">
        <v>0.047546296296296295</v>
      </c>
      <c r="AX1066" s="379">
        <v>2.40625</v>
      </c>
      <c r="AY1066" s="416">
        <v>1.6909722222222223</v>
      </c>
      <c r="BA1066" s="128" t="s">
        <v>28752</v>
      </c>
      <c r="BB1066" s="134" t="s">
        <v>28753</v>
      </c>
      <c r="BC1066" s="141" t="s">
        <v>28754</v>
      </c>
      <c r="BD1066" s="128" t="s">
        <v>10959</v>
      </c>
      <c r="BE1066" s="416">
        <v>2.397222222222222</v>
      </c>
      <c r="BF1066" s="141"/>
      <c r="BG1066" s="141"/>
      <c r="BH1066" s="141"/>
    </row>
    <row r="1067">
      <c r="A1067" s="122">
        <f t="shared" si="3"/>
        <v>0</v>
      </c>
      <c r="B1067" s="122">
        <f t="shared" si="4"/>
        <v>0</v>
      </c>
      <c r="C1067" s="122">
        <f t="shared" si="5"/>
        <v>0</v>
      </c>
      <c r="D1067" s="122">
        <f t="shared" si="6"/>
        <v>0</v>
      </c>
      <c r="E1067" s="122">
        <f t="shared" si="2"/>
        <v>235</v>
      </c>
      <c r="H1067" s="135">
        <v>355.0</v>
      </c>
      <c r="I1067" s="135">
        <v>355.0</v>
      </c>
      <c r="J1067" s="135">
        <v>355.0</v>
      </c>
      <c r="L1067" s="160"/>
      <c r="M1067" s="160"/>
      <c r="N1067" s="160"/>
      <c r="O1067" s="160"/>
      <c r="P1067" s="391">
        <v>2.4347222222222222</v>
      </c>
      <c r="Q1067" s="391">
        <v>2.348611111111111</v>
      </c>
      <c r="R1067" s="391">
        <v>2.4229166666666666</v>
      </c>
      <c r="S1067" s="503">
        <v>0.05175925925925926</v>
      </c>
      <c r="T1067" s="503">
        <v>0.04837962962962963</v>
      </c>
      <c r="U1067" s="503">
        <v>0.051099537037037034</v>
      </c>
      <c r="V1067" s="503">
        <v>0.051099537037037034</v>
      </c>
      <c r="W1067" s="391">
        <v>2.1020833333333333</v>
      </c>
      <c r="X1067" s="503">
        <v>0.05261574074074074</v>
      </c>
      <c r="Y1067" s="503">
        <v>0.05188657407407407</v>
      </c>
      <c r="Z1067" s="391">
        <v>2.251388888888889</v>
      </c>
      <c r="AA1067" s="504">
        <v>0.0503587962962963</v>
      </c>
      <c r="AB1067" s="134" t="s">
        <v>28755</v>
      </c>
      <c r="AC1067" s="505">
        <v>0.045578703703703705</v>
      </c>
      <c r="AD1067" s="147" t="s">
        <v>28756</v>
      </c>
      <c r="AE1067" s="160"/>
      <c r="AF1067" s="134" t="s">
        <v>28757</v>
      </c>
      <c r="AG1067" s="474">
        <v>0.04549768518518518</v>
      </c>
      <c r="AH1067" s="505">
        <v>0.05012731481481481</v>
      </c>
      <c r="AI1067" s="503">
        <v>0.04997685185185185</v>
      </c>
      <c r="AJ1067" s="128" t="s">
        <v>7329</v>
      </c>
      <c r="AK1067" s="134" t="s">
        <v>28758</v>
      </c>
      <c r="AL1067" s="474">
        <v>0.04365740740740741</v>
      </c>
      <c r="AM1067" s="416">
        <v>1.1159722222222221</v>
      </c>
      <c r="AN1067" s="379">
        <v>1.9833333333333334</v>
      </c>
      <c r="AO1067" s="474">
        <v>0.04320601851851852</v>
      </c>
      <c r="AP1067" s="128" t="s">
        <v>28759</v>
      </c>
      <c r="AQ1067" s="128" t="s">
        <v>28760</v>
      </c>
      <c r="AR1067" s="505">
        <v>0.048206018518518516</v>
      </c>
      <c r="AS1067" s="134" t="s">
        <v>28761</v>
      </c>
      <c r="AT1067" s="474">
        <v>0.04636574074074074</v>
      </c>
      <c r="AU1067" s="128" t="s">
        <v>28762</v>
      </c>
      <c r="AV1067" s="393">
        <v>2.459722222222222</v>
      </c>
      <c r="AW1067" s="134" t="s">
        <v>28763</v>
      </c>
      <c r="AX1067" s="134" t="s">
        <v>28764</v>
      </c>
      <c r="AY1067" s="128" t="s">
        <v>28765</v>
      </c>
      <c r="BA1067" s="416">
        <v>2.172222222222222</v>
      </c>
      <c r="BB1067" s="379">
        <v>2.188888888888889</v>
      </c>
      <c r="BC1067" s="422">
        <v>2.1875</v>
      </c>
      <c r="BD1067" s="140">
        <v>0.7777777777777778</v>
      </c>
      <c r="BE1067" s="128" t="s">
        <v>28766</v>
      </c>
      <c r="BF1067" s="422"/>
      <c r="BG1067" s="422"/>
      <c r="BH1067" s="422"/>
    </row>
    <row r="1068">
      <c r="A1068" s="122">
        <f t="shared" si="3"/>
        <v>0</v>
      </c>
      <c r="B1068" s="122">
        <f t="shared" si="4"/>
        <v>0</v>
      </c>
      <c r="C1068" s="122">
        <f t="shared" si="5"/>
        <v>0</v>
      </c>
      <c r="D1068" s="122">
        <f t="shared" si="6"/>
        <v>0</v>
      </c>
      <c r="E1068" s="122">
        <f t="shared" si="2"/>
        <v>492</v>
      </c>
      <c r="H1068" s="135" t="s">
        <v>28767</v>
      </c>
      <c r="I1068" s="135" t="s">
        <v>28768</v>
      </c>
      <c r="J1068" s="135" t="s">
        <v>28769</v>
      </c>
      <c r="L1068" s="160"/>
      <c r="M1068" s="160"/>
      <c r="N1068" s="160"/>
      <c r="O1068" s="160"/>
      <c r="P1068" s="138" t="s">
        <v>28770</v>
      </c>
      <c r="Q1068" s="138" t="s">
        <v>28771</v>
      </c>
      <c r="R1068" s="138" t="s">
        <v>28772</v>
      </c>
      <c r="S1068" s="138" t="s">
        <v>28773</v>
      </c>
      <c r="T1068" s="138" t="s">
        <v>28774</v>
      </c>
      <c r="U1068" s="138" t="s">
        <v>28775</v>
      </c>
      <c r="V1068" s="138" t="s">
        <v>28775</v>
      </c>
      <c r="W1068" s="138" t="s">
        <v>28776</v>
      </c>
      <c r="X1068" s="138" t="s">
        <v>28777</v>
      </c>
      <c r="Y1068" s="138" t="s">
        <v>28778</v>
      </c>
      <c r="Z1068" s="138" t="s">
        <v>28779</v>
      </c>
      <c r="AA1068" s="128" t="s">
        <v>28780</v>
      </c>
      <c r="AB1068" s="474">
        <v>0.051099537037037034</v>
      </c>
      <c r="AC1068" s="128" t="s">
        <v>28781</v>
      </c>
      <c r="AD1068" s="507">
        <v>0.04822916666666666</v>
      </c>
      <c r="AE1068" s="160"/>
      <c r="AF1068" s="474">
        <v>0.047268518518518515</v>
      </c>
      <c r="AG1068" s="134" t="s">
        <v>28782</v>
      </c>
      <c r="AH1068" s="128" t="s">
        <v>28783</v>
      </c>
      <c r="AI1068" s="138" t="s">
        <v>28592</v>
      </c>
      <c r="AJ1068" s="393">
        <v>2.45</v>
      </c>
      <c r="AK1068" s="474">
        <v>0.06190972222222222</v>
      </c>
      <c r="AL1068" s="134" t="s">
        <v>28784</v>
      </c>
      <c r="AM1068" s="128" t="s">
        <v>28785</v>
      </c>
      <c r="AN1068" s="134" t="s">
        <v>28786</v>
      </c>
      <c r="AO1068" s="134" t="s">
        <v>28787</v>
      </c>
      <c r="AP1068" s="416">
        <v>2.3944444444444444</v>
      </c>
      <c r="AQ1068" s="416">
        <v>2.285416666666667</v>
      </c>
      <c r="AR1068" s="128" t="s">
        <v>28788</v>
      </c>
      <c r="AS1068" s="379">
        <v>2.4319444444444445</v>
      </c>
      <c r="AT1068" s="134" t="s">
        <v>28789</v>
      </c>
      <c r="AU1068" s="505">
        <v>0.050451388888888886</v>
      </c>
      <c r="AV1068" s="128" t="s">
        <v>28790</v>
      </c>
      <c r="AW1068" s="474">
        <v>0.047581018518518516</v>
      </c>
      <c r="AX1068" s="379">
        <v>2.408333333333333</v>
      </c>
      <c r="AY1068" s="416">
        <v>1.69375</v>
      </c>
      <c r="BA1068" s="128" t="s">
        <v>28791</v>
      </c>
      <c r="BB1068" s="134" t="s">
        <v>28792</v>
      </c>
      <c r="BC1068" s="141" t="s">
        <v>28793</v>
      </c>
      <c r="BD1068" s="128" t="s">
        <v>11011</v>
      </c>
      <c r="BE1068" s="416">
        <v>2.4</v>
      </c>
      <c r="BF1068" s="141"/>
      <c r="BG1068" s="141"/>
      <c r="BH1068" s="141"/>
    </row>
    <row r="1069">
      <c r="A1069" s="122">
        <f t="shared" si="3"/>
        <v>0</v>
      </c>
      <c r="B1069" s="122">
        <f t="shared" si="4"/>
        <v>0</v>
      </c>
      <c r="C1069" s="122">
        <f t="shared" si="5"/>
        <v>0</v>
      </c>
      <c r="D1069" s="122">
        <f t="shared" si="6"/>
        <v>0</v>
      </c>
      <c r="E1069" s="122">
        <f t="shared" si="2"/>
        <v>378</v>
      </c>
      <c r="H1069" s="135" t="s">
        <v>28794</v>
      </c>
      <c r="I1069" s="135" t="s">
        <v>28795</v>
      </c>
      <c r="J1069" s="135" t="s">
        <v>13656</v>
      </c>
      <c r="L1069" s="160"/>
      <c r="M1069" s="160"/>
      <c r="N1069" s="160"/>
      <c r="O1069" s="160"/>
      <c r="P1069" s="391">
        <v>2.4409722222222223</v>
      </c>
      <c r="Q1069" s="391">
        <v>2.354861111111111</v>
      </c>
      <c r="R1069" s="391">
        <v>2.4243055555555557</v>
      </c>
      <c r="S1069" s="503">
        <v>0.0519212962962963</v>
      </c>
      <c r="T1069" s="503">
        <v>0.048541666666666664</v>
      </c>
      <c r="U1069" s="503">
        <v>0.0512037037037037</v>
      </c>
      <c r="V1069" s="503">
        <v>0.0512037037037037</v>
      </c>
      <c r="W1069" s="391">
        <v>2.10625</v>
      </c>
      <c r="X1069" s="503">
        <v>0.052662037037037035</v>
      </c>
      <c r="Y1069" s="503">
        <v>0.05195601851851852</v>
      </c>
      <c r="Z1069" s="391">
        <v>2.259027777777778</v>
      </c>
      <c r="AA1069" s="504">
        <v>0.05047453703703704</v>
      </c>
      <c r="AB1069" s="134" t="s">
        <v>28796</v>
      </c>
      <c r="AC1069" s="505">
        <v>0.04565972222222222</v>
      </c>
      <c r="AD1069" s="147" t="s">
        <v>28797</v>
      </c>
      <c r="AE1069" s="160"/>
      <c r="AF1069" s="134" t="s">
        <v>28798</v>
      </c>
      <c r="AG1069" s="474">
        <v>0.045648148148148146</v>
      </c>
      <c r="AH1069" s="505">
        <v>0.05016203703703704</v>
      </c>
      <c r="AI1069" s="503">
        <v>0.050034722222222223</v>
      </c>
      <c r="AJ1069" s="128" t="s">
        <v>28799</v>
      </c>
      <c r="AK1069" s="134" t="s">
        <v>28800</v>
      </c>
      <c r="AL1069" s="474">
        <v>0.04372685185185185</v>
      </c>
      <c r="AM1069" s="416">
        <v>1.1222222222222222</v>
      </c>
      <c r="AN1069" s="379">
        <v>1.9861111111111112</v>
      </c>
      <c r="AO1069" s="474">
        <v>0.043263888888888886</v>
      </c>
      <c r="AP1069" s="128" t="s">
        <v>28801</v>
      </c>
      <c r="AQ1069" s="128" t="s">
        <v>28802</v>
      </c>
      <c r="AR1069" s="505">
        <v>0.04837962962962963</v>
      </c>
      <c r="AS1069" s="134" t="s">
        <v>28803</v>
      </c>
      <c r="AT1069" s="474">
        <v>0.04640046296296296</v>
      </c>
      <c r="AU1069" s="128" t="s">
        <v>28804</v>
      </c>
      <c r="AV1069" s="393">
        <v>2.4611111111111112</v>
      </c>
      <c r="AW1069" s="134" t="s">
        <v>28805</v>
      </c>
      <c r="AX1069" s="134" t="s">
        <v>28806</v>
      </c>
      <c r="AY1069" s="128" t="s">
        <v>28807</v>
      </c>
      <c r="BA1069" s="416">
        <v>2.175</v>
      </c>
      <c r="BB1069" s="379">
        <v>2.201388888888889</v>
      </c>
      <c r="BC1069" s="422">
        <v>2.191666666666667</v>
      </c>
      <c r="BD1069" s="140">
        <v>0.7826388888888889</v>
      </c>
      <c r="BE1069" s="128" t="s">
        <v>28808</v>
      </c>
      <c r="BF1069" s="422"/>
      <c r="BG1069" s="422"/>
      <c r="BH1069" s="422"/>
    </row>
    <row r="1070">
      <c r="A1070" s="122">
        <f t="shared" si="3"/>
        <v>0</v>
      </c>
      <c r="B1070" s="122">
        <f t="shared" si="4"/>
        <v>0</v>
      </c>
      <c r="C1070" s="122">
        <f t="shared" si="5"/>
        <v>0</v>
      </c>
      <c r="D1070" s="122">
        <f t="shared" si="6"/>
        <v>0</v>
      </c>
      <c r="E1070" s="122">
        <f t="shared" si="2"/>
        <v>443</v>
      </c>
      <c r="H1070" s="135">
        <v>356.0</v>
      </c>
      <c r="I1070" s="135">
        <v>356.0</v>
      </c>
      <c r="J1070" s="135">
        <v>356.0</v>
      </c>
      <c r="L1070" s="160"/>
      <c r="M1070" s="160"/>
      <c r="N1070" s="160"/>
      <c r="O1070" s="160"/>
      <c r="P1070" s="138" t="s">
        <v>7311</v>
      </c>
      <c r="Q1070" s="138" t="s">
        <v>6370</v>
      </c>
      <c r="R1070" s="138" t="s">
        <v>28809</v>
      </c>
      <c r="S1070" s="138" t="s">
        <v>1055</v>
      </c>
      <c r="T1070" s="138" t="s">
        <v>28810</v>
      </c>
      <c r="U1070" s="138" t="s">
        <v>28811</v>
      </c>
      <c r="V1070" s="138" t="s">
        <v>28811</v>
      </c>
      <c r="W1070" s="138" t="s">
        <v>28812</v>
      </c>
      <c r="X1070" s="138" t="s">
        <v>28813</v>
      </c>
      <c r="Y1070" s="138" t="s">
        <v>28814</v>
      </c>
      <c r="Z1070" s="138" t="s">
        <v>28815</v>
      </c>
      <c r="AA1070" s="128" t="s">
        <v>28816</v>
      </c>
      <c r="AB1070" s="474">
        <v>0.051180555555555556</v>
      </c>
      <c r="AC1070" s="128" t="s">
        <v>28817</v>
      </c>
      <c r="AD1070" s="507">
        <v>0.04833333333333333</v>
      </c>
      <c r="AE1070" s="160"/>
      <c r="AF1070" s="474">
        <v>0.04734953703703704</v>
      </c>
      <c r="AG1070" s="134" t="s">
        <v>28818</v>
      </c>
      <c r="AH1070" s="128" t="s">
        <v>653</v>
      </c>
      <c r="AI1070" s="138" t="s">
        <v>28631</v>
      </c>
      <c r="AJ1070" s="393">
        <v>2.451388888888889</v>
      </c>
      <c r="AK1070" s="474">
        <v>0.06211805555555556</v>
      </c>
      <c r="AL1070" s="134" t="s">
        <v>28819</v>
      </c>
      <c r="AM1070" s="128" t="s">
        <v>28820</v>
      </c>
      <c r="AN1070" s="134" t="s">
        <v>28821</v>
      </c>
      <c r="AO1070" s="134" t="s">
        <v>28822</v>
      </c>
      <c r="AP1070" s="416">
        <v>2.3979166666666667</v>
      </c>
      <c r="AQ1070" s="416">
        <v>2.2888888888888888</v>
      </c>
      <c r="AR1070" s="128" t="s">
        <v>28823</v>
      </c>
      <c r="AS1070" s="379">
        <v>2.4340277777777777</v>
      </c>
      <c r="AT1070" s="134" t="s">
        <v>28824</v>
      </c>
      <c r="AU1070" s="505">
        <v>0.05054398148148148</v>
      </c>
      <c r="AV1070" s="128" t="s">
        <v>28825</v>
      </c>
      <c r="AW1070" s="474">
        <v>0.047650462962962964</v>
      </c>
      <c r="AX1070" s="379">
        <v>2.4159722222222224</v>
      </c>
      <c r="AY1070" s="416">
        <v>1.6944444444444444</v>
      </c>
      <c r="BA1070" s="128" t="s">
        <v>28826</v>
      </c>
      <c r="BB1070" s="134" t="s">
        <v>28827</v>
      </c>
      <c r="BC1070" s="141" t="s">
        <v>28828</v>
      </c>
      <c r="BD1070" s="128" t="s">
        <v>11068</v>
      </c>
      <c r="BE1070" s="416">
        <v>2.4055555555555554</v>
      </c>
      <c r="BF1070" s="141"/>
      <c r="BG1070" s="141"/>
      <c r="BH1070" s="141"/>
    </row>
    <row r="1071">
      <c r="A1071" s="122">
        <f t="shared" si="3"/>
        <v>0</v>
      </c>
      <c r="B1071" s="122">
        <f t="shared" si="4"/>
        <v>0</v>
      </c>
      <c r="C1071" s="122">
        <f t="shared" si="5"/>
        <v>0</v>
      </c>
      <c r="D1071" s="122">
        <f t="shared" si="6"/>
        <v>0</v>
      </c>
      <c r="E1071" s="122">
        <f t="shared" si="2"/>
        <v>289</v>
      </c>
      <c r="H1071" s="135" t="s">
        <v>28829</v>
      </c>
      <c r="I1071" s="135" t="s">
        <v>28830</v>
      </c>
      <c r="J1071" s="135" t="s">
        <v>28831</v>
      </c>
      <c r="L1071" s="160"/>
      <c r="M1071" s="160"/>
      <c r="N1071" s="160"/>
      <c r="O1071" s="160"/>
      <c r="P1071" s="391">
        <v>2.4430555555555555</v>
      </c>
      <c r="Q1071" s="391">
        <v>2.359027777777778</v>
      </c>
      <c r="R1071" s="391">
        <v>2.4277777777777776</v>
      </c>
      <c r="S1071" s="503">
        <v>0.051944444444444446</v>
      </c>
      <c r="T1071" s="503">
        <v>0.048541666666666664</v>
      </c>
      <c r="U1071" s="503">
        <v>0.051319444444444445</v>
      </c>
      <c r="V1071" s="503">
        <v>0.051319444444444445</v>
      </c>
      <c r="W1071" s="391">
        <v>2.115972222222222</v>
      </c>
      <c r="X1071" s="503">
        <v>0.052905092592592594</v>
      </c>
      <c r="Y1071" s="503">
        <v>0.05204861111111111</v>
      </c>
      <c r="Z1071" s="391">
        <v>2.2618055555555556</v>
      </c>
      <c r="AA1071" s="504">
        <v>0.05053240740740741</v>
      </c>
      <c r="AB1071" s="134" t="s">
        <v>28832</v>
      </c>
      <c r="AC1071" s="505">
        <v>0.04579861111111111</v>
      </c>
      <c r="AD1071" s="147" t="s">
        <v>28833</v>
      </c>
      <c r="AE1071" s="160"/>
      <c r="AF1071" s="134" t="s">
        <v>28834</v>
      </c>
      <c r="AG1071" s="474">
        <v>0.045717592592592594</v>
      </c>
      <c r="AH1071" s="505">
        <v>0.05017361111111111</v>
      </c>
      <c r="AI1071" s="503">
        <v>0.05005787037037037</v>
      </c>
      <c r="AJ1071" s="128" t="s">
        <v>28835</v>
      </c>
      <c r="AK1071" s="134" t="s">
        <v>28836</v>
      </c>
      <c r="AL1071" s="474">
        <v>0.04380787037037037</v>
      </c>
      <c r="AM1071" s="416">
        <v>1.1291666666666667</v>
      </c>
      <c r="AN1071" s="379">
        <v>1.9958333333333333</v>
      </c>
      <c r="AO1071" s="474">
        <v>0.04331018518518519</v>
      </c>
      <c r="AP1071" s="128" t="s">
        <v>28837</v>
      </c>
      <c r="AQ1071" s="128" t="s">
        <v>28838</v>
      </c>
      <c r="AR1071" s="505">
        <v>0.04859953703703704</v>
      </c>
      <c r="AS1071" s="134" t="s">
        <v>28839</v>
      </c>
      <c r="AT1071" s="474">
        <v>0.046435185185185184</v>
      </c>
      <c r="AU1071" s="128" t="s">
        <v>14549</v>
      </c>
      <c r="AV1071" s="393">
        <v>2.467361111111111</v>
      </c>
      <c r="AW1071" s="134" t="s">
        <v>28840</v>
      </c>
      <c r="AX1071" s="134" t="s">
        <v>28841</v>
      </c>
      <c r="AY1071" s="128" t="s">
        <v>862</v>
      </c>
      <c r="BA1071" s="416">
        <v>2.1840277777777777</v>
      </c>
      <c r="BB1071" s="379">
        <v>2.203472222222222</v>
      </c>
      <c r="BC1071" s="422">
        <v>2.192361111111111</v>
      </c>
      <c r="BD1071" s="140">
        <v>0.7833333333333333</v>
      </c>
      <c r="BE1071" s="128" t="s">
        <v>28842</v>
      </c>
      <c r="BF1071" s="422"/>
      <c r="BG1071" s="422"/>
      <c r="BH1071" s="422"/>
    </row>
    <row r="1072">
      <c r="A1072" s="122">
        <f t="shared" si="3"/>
        <v>0</v>
      </c>
      <c r="B1072" s="122">
        <f t="shared" si="4"/>
        <v>0</v>
      </c>
      <c r="C1072" s="122">
        <f t="shared" si="5"/>
        <v>0</v>
      </c>
      <c r="D1072" s="122">
        <f t="shared" si="6"/>
        <v>0</v>
      </c>
      <c r="E1072" s="122">
        <f t="shared" si="2"/>
        <v>611</v>
      </c>
      <c r="H1072" s="135" t="s">
        <v>28843</v>
      </c>
      <c r="I1072" s="135" t="s">
        <v>28844</v>
      </c>
      <c r="J1072" s="135" t="s">
        <v>28845</v>
      </c>
      <c r="L1072" s="160"/>
      <c r="M1072" s="160"/>
      <c r="N1072" s="160"/>
      <c r="O1072" s="160"/>
      <c r="P1072" s="138" t="s">
        <v>28846</v>
      </c>
      <c r="Q1072" s="138" t="s">
        <v>28847</v>
      </c>
      <c r="R1072" s="138" t="s">
        <v>28848</v>
      </c>
      <c r="S1072" s="138" t="s">
        <v>28849</v>
      </c>
      <c r="T1072" s="138" t="s">
        <v>28850</v>
      </c>
      <c r="U1072" s="138" t="s">
        <v>28851</v>
      </c>
      <c r="V1072" s="138" t="s">
        <v>28851</v>
      </c>
      <c r="W1072" s="138" t="s">
        <v>28852</v>
      </c>
      <c r="X1072" s="138" t="s">
        <v>28853</v>
      </c>
      <c r="Y1072" s="138" t="s">
        <v>28854</v>
      </c>
      <c r="Z1072" s="138" t="s">
        <v>28855</v>
      </c>
      <c r="AA1072" s="128" t="s">
        <v>28856</v>
      </c>
      <c r="AB1072" s="474">
        <v>0.051319444444444445</v>
      </c>
      <c r="AC1072" s="128" t="s">
        <v>28857</v>
      </c>
      <c r="AD1072" s="507">
        <v>0.0484375</v>
      </c>
      <c r="AE1072" s="160"/>
      <c r="AF1072" s="474">
        <v>0.04746527777777778</v>
      </c>
      <c r="AG1072" s="134" t="s">
        <v>28858</v>
      </c>
      <c r="AH1072" s="128" t="s">
        <v>28859</v>
      </c>
      <c r="AI1072" s="138" t="s">
        <v>28669</v>
      </c>
      <c r="AJ1072" s="393">
        <v>2.463888888888889</v>
      </c>
      <c r="AK1072" s="474">
        <v>0.062175925925925926</v>
      </c>
      <c r="AL1072" s="134" t="s">
        <v>28860</v>
      </c>
      <c r="AM1072" s="128" t="s">
        <v>28861</v>
      </c>
      <c r="AN1072" s="134" t="s">
        <v>28862</v>
      </c>
      <c r="AO1072" s="134" t="s">
        <v>28863</v>
      </c>
      <c r="AP1072" s="416">
        <v>2.4034722222222222</v>
      </c>
      <c r="AQ1072" s="416">
        <v>2.2909722222222224</v>
      </c>
      <c r="AR1072" s="128" t="s">
        <v>28864</v>
      </c>
      <c r="AS1072" s="379">
        <v>2.4347222222222222</v>
      </c>
      <c r="AT1072" s="134" t="s">
        <v>1621</v>
      </c>
      <c r="AU1072" s="505">
        <v>0.05068287037037037</v>
      </c>
      <c r="AV1072" s="128" t="s">
        <v>28865</v>
      </c>
      <c r="AW1072" s="474">
        <v>0.047789351851851854</v>
      </c>
      <c r="AX1072" s="379">
        <v>2.4270833333333335</v>
      </c>
      <c r="AY1072" s="416">
        <v>1.6993055555555556</v>
      </c>
      <c r="BA1072" s="128" t="s">
        <v>28866</v>
      </c>
      <c r="BB1072" s="134" t="s">
        <v>28867</v>
      </c>
      <c r="BC1072" s="141" t="s">
        <v>15245</v>
      </c>
      <c r="BD1072" s="128" t="s">
        <v>11130</v>
      </c>
      <c r="BE1072" s="416">
        <v>2.4131944444444446</v>
      </c>
      <c r="BF1072" s="141"/>
      <c r="BG1072" s="141"/>
      <c r="BH1072" s="141"/>
    </row>
    <row r="1073">
      <c r="A1073" s="122">
        <f t="shared" si="3"/>
        <v>0</v>
      </c>
      <c r="B1073" s="122">
        <f t="shared" si="4"/>
        <v>0</v>
      </c>
      <c r="C1073" s="122">
        <f t="shared" si="5"/>
        <v>0</v>
      </c>
      <c r="D1073" s="122">
        <f t="shared" si="6"/>
        <v>0</v>
      </c>
      <c r="E1073" s="122">
        <f t="shared" si="2"/>
        <v>279</v>
      </c>
      <c r="H1073" s="135">
        <v>357.0</v>
      </c>
      <c r="I1073" s="135">
        <v>357.0</v>
      </c>
      <c r="J1073" s="135">
        <v>357.0</v>
      </c>
      <c r="L1073" s="160"/>
      <c r="M1073" s="160"/>
      <c r="N1073" s="160"/>
      <c r="O1073" s="160"/>
      <c r="P1073" s="391">
        <v>2.44375</v>
      </c>
      <c r="Q1073" s="391">
        <v>2.359722222222222</v>
      </c>
      <c r="R1073" s="391">
        <v>2.4291666666666667</v>
      </c>
      <c r="S1073" s="503">
        <v>0.05199074074074074</v>
      </c>
      <c r="T1073" s="503">
        <v>0.04861111111111111</v>
      </c>
      <c r="U1073" s="503">
        <v>0.05143518518518519</v>
      </c>
      <c r="V1073" s="503">
        <v>0.05143518518518519</v>
      </c>
      <c r="W1073" s="391">
        <v>2.1194444444444445</v>
      </c>
      <c r="X1073" s="503">
        <v>0.05303240740740741</v>
      </c>
      <c r="Y1073" s="503">
        <v>0.05219907407407407</v>
      </c>
      <c r="Z1073" s="391">
        <v>2.2631944444444443</v>
      </c>
      <c r="AA1073" s="504">
        <v>0.050590277777777776</v>
      </c>
      <c r="AB1073" s="134" t="s">
        <v>28868</v>
      </c>
      <c r="AC1073" s="505">
        <v>0.04591435185185185</v>
      </c>
      <c r="AD1073" s="147" t="s">
        <v>28869</v>
      </c>
      <c r="AE1073" s="160"/>
      <c r="AF1073" s="134" t="s">
        <v>28870</v>
      </c>
      <c r="AG1073" s="474">
        <v>0.04581018518518518</v>
      </c>
      <c r="AH1073" s="505">
        <v>0.05019675925925926</v>
      </c>
      <c r="AI1073" s="503">
        <v>0.05009259259259259</v>
      </c>
      <c r="AJ1073" s="128" t="s">
        <v>28871</v>
      </c>
      <c r="AK1073" s="134" t="s">
        <v>28872</v>
      </c>
      <c r="AL1073" s="474">
        <v>0.043912037037037034</v>
      </c>
      <c r="AM1073" s="416">
        <v>1.1340277777777779</v>
      </c>
      <c r="AN1073" s="379">
        <v>2.004861111111111</v>
      </c>
      <c r="AO1073" s="474">
        <v>0.04344907407407408</v>
      </c>
      <c r="AP1073" s="128" t="s">
        <v>28873</v>
      </c>
      <c r="AQ1073" s="128" t="s">
        <v>28874</v>
      </c>
      <c r="AR1073" s="505">
        <v>0.04871527777777778</v>
      </c>
      <c r="AS1073" s="134" t="s">
        <v>28875</v>
      </c>
      <c r="AT1073" s="474">
        <v>0.046550925925925926</v>
      </c>
      <c r="AU1073" s="128" t="s">
        <v>28876</v>
      </c>
      <c r="AV1073" s="393">
        <v>2.475</v>
      </c>
      <c r="AW1073" s="134" t="s">
        <v>28877</v>
      </c>
      <c r="AX1073" s="134" t="s">
        <v>28878</v>
      </c>
      <c r="AY1073" s="128" t="s">
        <v>28879</v>
      </c>
      <c r="BA1073" s="416">
        <v>2.189583333333333</v>
      </c>
      <c r="BB1073" s="379">
        <v>2.2055555555555557</v>
      </c>
      <c r="BC1073" s="422">
        <v>2.1951388888888888</v>
      </c>
      <c r="BD1073" s="140">
        <v>0.7868055555555555</v>
      </c>
      <c r="BE1073" s="128" t="s">
        <v>28880</v>
      </c>
      <c r="BF1073" s="422"/>
      <c r="BG1073" s="422"/>
      <c r="BH1073" s="422"/>
    </row>
    <row r="1074">
      <c r="A1074" s="122">
        <f t="shared" si="3"/>
        <v>0</v>
      </c>
      <c r="B1074" s="122">
        <f t="shared" si="4"/>
        <v>0</v>
      </c>
      <c r="C1074" s="122">
        <f t="shared" si="5"/>
        <v>0</v>
      </c>
      <c r="D1074" s="122">
        <f t="shared" si="6"/>
        <v>0</v>
      </c>
      <c r="E1074" s="122">
        <f t="shared" si="2"/>
        <v>610</v>
      </c>
      <c r="H1074" s="135" t="s">
        <v>28881</v>
      </c>
      <c r="I1074" s="135" t="s">
        <v>28882</v>
      </c>
      <c r="J1074" s="135" t="s">
        <v>28883</v>
      </c>
      <c r="L1074" s="160"/>
      <c r="M1074" s="160"/>
      <c r="N1074" s="160"/>
      <c r="O1074" s="160"/>
      <c r="P1074" s="138" t="s">
        <v>28884</v>
      </c>
      <c r="Q1074" s="138" t="s">
        <v>28885</v>
      </c>
      <c r="R1074" s="138" t="s">
        <v>28886</v>
      </c>
      <c r="S1074" s="138" t="s">
        <v>28887</v>
      </c>
      <c r="T1074" s="138" t="s">
        <v>28888</v>
      </c>
      <c r="U1074" s="138" t="s">
        <v>28889</v>
      </c>
      <c r="V1074" s="138" t="s">
        <v>28889</v>
      </c>
      <c r="W1074" s="138" t="s">
        <v>28890</v>
      </c>
      <c r="X1074" s="138" t="s">
        <v>28891</v>
      </c>
      <c r="Y1074" s="138" t="s">
        <v>28892</v>
      </c>
      <c r="Z1074" s="138" t="s">
        <v>28893</v>
      </c>
      <c r="AA1074" s="128" t="s">
        <v>28894</v>
      </c>
      <c r="AB1074" s="474">
        <v>0.05144675925925926</v>
      </c>
      <c r="AC1074" s="128" t="s">
        <v>28895</v>
      </c>
      <c r="AD1074" s="507">
        <v>0.04849537037037037</v>
      </c>
      <c r="AE1074" s="160"/>
      <c r="AF1074" s="474">
        <v>0.04755787037037037</v>
      </c>
      <c r="AG1074" s="134" t="s">
        <v>28896</v>
      </c>
      <c r="AH1074" s="128" t="s">
        <v>28897</v>
      </c>
      <c r="AI1074" s="138" t="s">
        <v>28705</v>
      </c>
      <c r="AJ1074" s="393">
        <v>2.4715277777777778</v>
      </c>
      <c r="AK1074" s="474">
        <v>0.062280092592592595</v>
      </c>
      <c r="AL1074" s="134" t="s">
        <v>28898</v>
      </c>
      <c r="AM1074" s="128" t="s">
        <v>28899</v>
      </c>
      <c r="AN1074" s="134" t="s">
        <v>28900</v>
      </c>
      <c r="AO1074" s="134" t="s">
        <v>28901</v>
      </c>
      <c r="AP1074" s="416">
        <v>2.411111111111111</v>
      </c>
      <c r="AQ1074" s="416">
        <v>2.2958333333333334</v>
      </c>
      <c r="AR1074" s="128" t="s">
        <v>28902</v>
      </c>
      <c r="AS1074" s="379">
        <v>2.448611111111111</v>
      </c>
      <c r="AT1074" s="134" t="s">
        <v>6515</v>
      </c>
      <c r="AU1074" s="505">
        <v>0.05075231481481481</v>
      </c>
      <c r="AV1074" s="128" t="s">
        <v>28903</v>
      </c>
      <c r="AW1074" s="474">
        <v>0.04783564814814815</v>
      </c>
      <c r="AX1074" s="379">
        <v>2.4368055555555554</v>
      </c>
      <c r="AY1074" s="416">
        <v>1.7013888888888888</v>
      </c>
      <c r="BA1074" s="128" t="s">
        <v>28904</v>
      </c>
      <c r="BB1074" s="134" t="s">
        <v>28905</v>
      </c>
      <c r="BC1074" s="141" t="s">
        <v>28906</v>
      </c>
      <c r="BD1074" s="128" t="s">
        <v>11186</v>
      </c>
      <c r="BE1074" s="416">
        <v>2.4159722222222224</v>
      </c>
      <c r="BF1074" s="141"/>
      <c r="BG1074" s="141"/>
      <c r="BH1074" s="141"/>
    </row>
    <row r="1075">
      <c r="A1075" s="122">
        <f t="shared" si="3"/>
        <v>0</v>
      </c>
      <c r="B1075" s="122">
        <f t="shared" si="4"/>
        <v>0</v>
      </c>
      <c r="C1075" s="122">
        <f t="shared" si="5"/>
        <v>0</v>
      </c>
      <c r="D1075" s="122">
        <f t="shared" si="6"/>
        <v>0</v>
      </c>
      <c r="E1075" s="122">
        <f t="shared" si="2"/>
        <v>289</v>
      </c>
      <c r="H1075" s="135" t="s">
        <v>28907</v>
      </c>
      <c r="I1075" s="135" t="s">
        <v>28908</v>
      </c>
      <c r="J1075" s="135" t="s">
        <v>11718</v>
      </c>
      <c r="L1075" s="160"/>
      <c r="M1075" s="160"/>
      <c r="N1075" s="160"/>
      <c r="O1075" s="160"/>
      <c r="P1075" s="391">
        <v>2.4472222222222224</v>
      </c>
      <c r="Q1075" s="391">
        <v>2.363888888888889</v>
      </c>
      <c r="R1075" s="391">
        <v>2.4375</v>
      </c>
      <c r="S1075" s="503">
        <v>0.05215277777777778</v>
      </c>
      <c r="T1075" s="503">
        <v>0.04878472222222222</v>
      </c>
      <c r="U1075" s="503">
        <v>0.05162037037037037</v>
      </c>
      <c r="V1075" s="503">
        <v>0.05162037037037037</v>
      </c>
      <c r="W1075" s="391">
        <v>2.120833333333333</v>
      </c>
      <c r="X1075" s="503">
        <v>0.05315972222222222</v>
      </c>
      <c r="Y1075" s="503">
        <v>0.052349537037037035</v>
      </c>
      <c r="Z1075" s="391">
        <v>2.2645833333333334</v>
      </c>
      <c r="AA1075" s="504">
        <v>0.05063657407407408</v>
      </c>
      <c r="AB1075" s="134" t="s">
        <v>28909</v>
      </c>
      <c r="AC1075" s="505">
        <v>0.046099537037037036</v>
      </c>
      <c r="AD1075" s="147" t="s">
        <v>28910</v>
      </c>
      <c r="AE1075" s="160"/>
      <c r="AF1075" s="134" t="s">
        <v>28911</v>
      </c>
      <c r="AG1075" s="474">
        <v>0.045960648148148146</v>
      </c>
      <c r="AH1075" s="505">
        <v>0.050243055555555555</v>
      </c>
      <c r="AI1075" s="503">
        <v>0.05011574074074074</v>
      </c>
      <c r="AJ1075" s="128" t="s">
        <v>28912</v>
      </c>
      <c r="AK1075" s="134" t="s">
        <v>12744</v>
      </c>
      <c r="AL1075" s="474">
        <v>0.044050925925925924</v>
      </c>
      <c r="AM1075" s="416">
        <v>1.1354166666666667</v>
      </c>
      <c r="AN1075" s="379">
        <v>2.0145833333333334</v>
      </c>
      <c r="AO1075" s="474">
        <v>0.04357638888888889</v>
      </c>
      <c r="AP1075" s="128" t="s">
        <v>28913</v>
      </c>
      <c r="AQ1075" s="128" t="s">
        <v>28914</v>
      </c>
      <c r="AR1075" s="505">
        <v>0.04875</v>
      </c>
      <c r="AS1075" s="134" t="s">
        <v>28915</v>
      </c>
      <c r="AT1075" s="474">
        <v>0.04657407407407407</v>
      </c>
      <c r="AU1075" s="128" t="s">
        <v>28916</v>
      </c>
      <c r="AV1075" s="393">
        <v>2.4805555555555556</v>
      </c>
      <c r="AW1075" s="134" t="s">
        <v>28917</v>
      </c>
      <c r="AX1075" s="134" t="s">
        <v>28918</v>
      </c>
      <c r="AY1075" s="128" t="s">
        <v>28919</v>
      </c>
      <c r="BA1075" s="416">
        <v>2.1944444444444446</v>
      </c>
      <c r="BB1075" s="379">
        <v>2.217361111111111</v>
      </c>
      <c r="BC1075" s="422">
        <v>2.196527777777778</v>
      </c>
      <c r="BD1075" s="140">
        <v>0.7902777777777777</v>
      </c>
      <c r="BE1075" s="128" t="s">
        <v>28920</v>
      </c>
      <c r="BF1075" s="422"/>
      <c r="BG1075" s="422"/>
      <c r="BH1075" s="422"/>
    </row>
    <row r="1076">
      <c r="A1076" s="122">
        <f t="shared" si="3"/>
        <v>0</v>
      </c>
      <c r="B1076" s="122">
        <f t="shared" si="4"/>
        <v>0</v>
      </c>
      <c r="C1076" s="122">
        <f t="shared" si="5"/>
        <v>0</v>
      </c>
      <c r="D1076" s="122">
        <f t="shared" si="6"/>
        <v>0</v>
      </c>
      <c r="E1076" s="122">
        <f t="shared" si="2"/>
        <v>596</v>
      </c>
      <c r="H1076" s="135">
        <v>358.0</v>
      </c>
      <c r="I1076" s="135">
        <v>358.0</v>
      </c>
      <c r="J1076" s="135">
        <v>358.0</v>
      </c>
      <c r="L1076" s="160"/>
      <c r="M1076" s="160"/>
      <c r="N1076" s="160"/>
      <c r="O1076" s="160"/>
      <c r="P1076" s="138" t="s">
        <v>28921</v>
      </c>
      <c r="Q1076" s="138" t="s">
        <v>28922</v>
      </c>
      <c r="R1076" s="138" t="s">
        <v>9251</v>
      </c>
      <c r="S1076" s="138" t="s">
        <v>28923</v>
      </c>
      <c r="T1076" s="138" t="s">
        <v>28924</v>
      </c>
      <c r="U1076" s="138" t="s">
        <v>28925</v>
      </c>
      <c r="V1076" s="138" t="s">
        <v>28925</v>
      </c>
      <c r="W1076" s="138" t="s">
        <v>28926</v>
      </c>
      <c r="X1076" s="138" t="s">
        <v>28927</v>
      </c>
      <c r="Y1076" s="138" t="s">
        <v>28928</v>
      </c>
      <c r="Z1076" s="138" t="s">
        <v>28929</v>
      </c>
      <c r="AA1076" s="128" t="s">
        <v>28930</v>
      </c>
      <c r="AB1076" s="474">
        <v>0.0515162037037037</v>
      </c>
      <c r="AC1076" s="128" t="s">
        <v>28931</v>
      </c>
      <c r="AD1076" s="507">
        <v>0.048587962962962965</v>
      </c>
      <c r="AE1076" s="160"/>
      <c r="AF1076" s="474">
        <v>0.04773148148148148</v>
      </c>
      <c r="AG1076" s="134" t="s">
        <v>28932</v>
      </c>
      <c r="AH1076" s="128" t="s">
        <v>28933</v>
      </c>
      <c r="AI1076" s="138" t="s">
        <v>28745</v>
      </c>
      <c r="AJ1076" s="393">
        <v>2.475</v>
      </c>
      <c r="AK1076" s="474">
        <v>0.062453703703703706</v>
      </c>
      <c r="AL1076" s="134" t="s">
        <v>28934</v>
      </c>
      <c r="AM1076" s="128" t="s">
        <v>28935</v>
      </c>
      <c r="AN1076" s="134" t="s">
        <v>28936</v>
      </c>
      <c r="AO1076" s="134" t="s">
        <v>28937</v>
      </c>
      <c r="AP1076" s="416">
        <v>2.4166666666666665</v>
      </c>
      <c r="AQ1076" s="416">
        <v>2.296527777777778</v>
      </c>
      <c r="AR1076" s="128" t="s">
        <v>28938</v>
      </c>
      <c r="AS1076" s="379">
        <v>2.451388888888889</v>
      </c>
      <c r="AT1076" s="134" t="s">
        <v>28939</v>
      </c>
      <c r="AU1076" s="505">
        <v>0.05081018518518519</v>
      </c>
      <c r="AV1076" s="128" t="s">
        <v>28940</v>
      </c>
      <c r="AW1076" s="474">
        <v>0.047962962962962964</v>
      </c>
      <c r="AX1076" s="379">
        <v>2.4409722222222223</v>
      </c>
      <c r="AY1076" s="416">
        <v>1.7034722222222223</v>
      </c>
      <c r="BA1076" s="128" t="s">
        <v>28941</v>
      </c>
      <c r="BB1076" s="134" t="s">
        <v>28942</v>
      </c>
      <c r="BC1076" s="141" t="s">
        <v>28943</v>
      </c>
      <c r="BD1076" s="128" t="s">
        <v>11240</v>
      </c>
      <c r="BE1076" s="416">
        <v>2.4208333333333334</v>
      </c>
      <c r="BF1076" s="141"/>
      <c r="BG1076" s="141"/>
      <c r="BH1076" s="141"/>
    </row>
    <row r="1077">
      <c r="A1077" s="122">
        <f t="shared" si="3"/>
        <v>0</v>
      </c>
      <c r="B1077" s="122">
        <f t="shared" si="4"/>
        <v>0</v>
      </c>
      <c r="C1077" s="122">
        <f t="shared" si="5"/>
        <v>0</v>
      </c>
      <c r="D1077" s="122">
        <f t="shared" si="6"/>
        <v>0</v>
      </c>
      <c r="E1077" s="122">
        <f t="shared" si="2"/>
        <v>302</v>
      </c>
      <c r="H1077" s="135" t="s">
        <v>28944</v>
      </c>
      <c r="I1077" s="135" t="s">
        <v>28945</v>
      </c>
      <c r="J1077" s="135" t="s">
        <v>28946</v>
      </c>
      <c r="L1077" s="160"/>
      <c r="M1077" s="160"/>
      <c r="N1077" s="160"/>
      <c r="O1077" s="160"/>
      <c r="P1077" s="391">
        <v>2.457638888888889</v>
      </c>
      <c r="Q1077" s="391">
        <v>2.3673611111111112</v>
      </c>
      <c r="R1077" s="391">
        <v>2.446527777777778</v>
      </c>
      <c r="S1077" s="503">
        <v>0.05241898148148148</v>
      </c>
      <c r="T1077" s="503">
        <v>0.048993055555555554</v>
      </c>
      <c r="U1077" s="503">
        <v>0.05174768518518519</v>
      </c>
      <c r="V1077" s="503">
        <v>0.05174768518518519</v>
      </c>
      <c r="W1077" s="391">
        <v>2.1222222222222222</v>
      </c>
      <c r="X1077" s="503">
        <v>0.05326388888888889</v>
      </c>
      <c r="Y1077" s="503">
        <v>0.052488425925925924</v>
      </c>
      <c r="Z1077" s="391">
        <v>2.2715277777777776</v>
      </c>
      <c r="AA1077" s="504">
        <v>0.050763888888888886</v>
      </c>
      <c r="AB1077" s="134" t="s">
        <v>28947</v>
      </c>
      <c r="AC1077" s="505">
        <v>0.046168981481481484</v>
      </c>
      <c r="AD1077" s="147" t="s">
        <v>28948</v>
      </c>
      <c r="AE1077" s="160"/>
      <c r="AF1077" s="134" t="s">
        <v>28949</v>
      </c>
      <c r="AG1077" s="474">
        <v>0.046064814814814815</v>
      </c>
      <c r="AH1077" s="505">
        <v>0.05033564814814815</v>
      </c>
      <c r="AI1077" s="503">
        <v>0.05012731481481481</v>
      </c>
      <c r="AJ1077" s="128" t="s">
        <v>28950</v>
      </c>
      <c r="AK1077" s="134" t="s">
        <v>28951</v>
      </c>
      <c r="AL1077" s="474">
        <v>0.044131944444444446</v>
      </c>
      <c r="AM1077" s="416">
        <v>1.1381944444444445</v>
      </c>
      <c r="AN1077" s="379">
        <v>2.0208333333333335</v>
      </c>
      <c r="AO1077" s="474">
        <v>0.043680555555555556</v>
      </c>
      <c r="AP1077" s="128" t="s">
        <v>28952</v>
      </c>
      <c r="AQ1077" s="128" t="s">
        <v>28953</v>
      </c>
      <c r="AR1077" s="505">
        <v>0.04886574074074074</v>
      </c>
      <c r="AS1077" s="134" t="s">
        <v>28954</v>
      </c>
      <c r="AT1077" s="474">
        <v>0.046608796296296294</v>
      </c>
      <c r="AU1077" s="128" t="s">
        <v>28955</v>
      </c>
      <c r="AV1077" s="393">
        <v>2.488888888888889</v>
      </c>
      <c r="AW1077" s="134" t="s">
        <v>6475</v>
      </c>
      <c r="AX1077" s="134" t="s">
        <v>28956</v>
      </c>
      <c r="AY1077" s="128" t="s">
        <v>28957</v>
      </c>
      <c r="BA1077" s="416">
        <v>2.2041666666666666</v>
      </c>
      <c r="BB1077" s="379">
        <v>2.220138888888889</v>
      </c>
      <c r="BC1077" s="422">
        <v>2.201388888888889</v>
      </c>
      <c r="BD1077" s="140">
        <v>0.7972222222222223</v>
      </c>
      <c r="BE1077" s="128" t="s">
        <v>28958</v>
      </c>
      <c r="BF1077" s="422"/>
      <c r="BG1077" s="422"/>
      <c r="BH1077" s="422"/>
    </row>
    <row r="1078">
      <c r="A1078" s="122">
        <f t="shared" si="3"/>
        <v>0</v>
      </c>
      <c r="B1078" s="122">
        <f t="shared" si="4"/>
        <v>0</v>
      </c>
      <c r="C1078" s="122">
        <f t="shared" si="5"/>
        <v>0</v>
      </c>
      <c r="D1078" s="122">
        <f t="shared" si="6"/>
        <v>0</v>
      </c>
      <c r="E1078" s="122">
        <f t="shared" si="2"/>
        <v>541</v>
      </c>
      <c r="H1078" s="135" t="s">
        <v>28959</v>
      </c>
      <c r="I1078" s="135" t="s">
        <v>28960</v>
      </c>
      <c r="J1078" s="135" t="s">
        <v>28961</v>
      </c>
      <c r="L1078" s="160"/>
      <c r="M1078" s="160"/>
      <c r="N1078" s="160"/>
      <c r="O1078" s="160"/>
      <c r="P1078" s="138" t="s">
        <v>28962</v>
      </c>
      <c r="Q1078" s="138" t="s">
        <v>28963</v>
      </c>
      <c r="R1078" s="138" t="s">
        <v>28964</v>
      </c>
      <c r="S1078" s="138" t="s">
        <v>28965</v>
      </c>
      <c r="T1078" s="138" t="s">
        <v>28966</v>
      </c>
      <c r="U1078" s="138" t="s">
        <v>28967</v>
      </c>
      <c r="V1078" s="138" t="s">
        <v>28967</v>
      </c>
      <c r="W1078" s="138" t="s">
        <v>28968</v>
      </c>
      <c r="X1078" s="138" t="s">
        <v>28969</v>
      </c>
      <c r="Y1078" s="138" t="s">
        <v>28970</v>
      </c>
      <c r="Z1078" s="138" t="s">
        <v>3893</v>
      </c>
      <c r="AA1078" s="128" t="s">
        <v>28971</v>
      </c>
      <c r="AB1078" s="474">
        <v>0.05162037037037037</v>
      </c>
      <c r="AC1078" s="128" t="s">
        <v>28972</v>
      </c>
      <c r="AD1078" s="507">
        <v>0.04866898148148148</v>
      </c>
      <c r="AE1078" s="160"/>
      <c r="AF1078" s="474">
        <v>0.04783564814814815</v>
      </c>
      <c r="AG1078" s="134" t="s">
        <v>28973</v>
      </c>
      <c r="AH1078" s="128" t="s">
        <v>28974</v>
      </c>
      <c r="AI1078" s="138" t="s">
        <v>28783</v>
      </c>
      <c r="AJ1078" s="393">
        <v>2.4854166666666666</v>
      </c>
      <c r="AK1078" s="474">
        <v>0.062488425925925926</v>
      </c>
      <c r="AL1078" s="134" t="s">
        <v>28975</v>
      </c>
      <c r="AM1078" s="128" t="s">
        <v>28976</v>
      </c>
      <c r="AN1078" s="134" t="s">
        <v>28977</v>
      </c>
      <c r="AO1078" s="134" t="s">
        <v>28978</v>
      </c>
      <c r="AP1078" s="416">
        <v>2.4277777777777776</v>
      </c>
      <c r="AQ1078" s="416">
        <v>2.307638888888889</v>
      </c>
      <c r="AR1078" s="128" t="s">
        <v>28979</v>
      </c>
      <c r="AS1078" s="379">
        <v>2.453472222222222</v>
      </c>
      <c r="AT1078" s="134" t="s">
        <v>28980</v>
      </c>
      <c r="AU1078" s="505">
        <v>0.05085648148148148</v>
      </c>
      <c r="AV1078" s="128" t="s">
        <v>28981</v>
      </c>
      <c r="AW1078" s="474">
        <v>0.04802083333333333</v>
      </c>
      <c r="AX1078" s="379">
        <v>2.4472222222222224</v>
      </c>
      <c r="AY1078" s="416">
        <v>1.707638888888889</v>
      </c>
      <c r="BA1078" s="128" t="s">
        <v>28982</v>
      </c>
      <c r="BB1078" s="134" t="s">
        <v>28983</v>
      </c>
      <c r="BC1078" s="141" t="s">
        <v>28984</v>
      </c>
      <c r="BD1078" s="128" t="s">
        <v>11297</v>
      </c>
      <c r="BE1078" s="416">
        <v>2.4229166666666666</v>
      </c>
      <c r="BF1078" s="141"/>
      <c r="BG1078" s="141"/>
      <c r="BH1078" s="141"/>
    </row>
    <row r="1079">
      <c r="A1079" s="122">
        <f t="shared" si="3"/>
        <v>0</v>
      </c>
      <c r="B1079" s="122">
        <f t="shared" si="4"/>
        <v>0</v>
      </c>
      <c r="C1079" s="122">
        <f t="shared" si="5"/>
        <v>0</v>
      </c>
      <c r="D1079" s="122">
        <f t="shared" si="6"/>
        <v>0</v>
      </c>
      <c r="E1079" s="122">
        <f t="shared" si="2"/>
        <v>256</v>
      </c>
      <c r="H1079" s="135">
        <v>359.0</v>
      </c>
      <c r="I1079" s="135">
        <v>359.0</v>
      </c>
      <c r="J1079" s="135">
        <v>359.0</v>
      </c>
      <c r="L1079" s="160"/>
      <c r="M1079" s="160"/>
      <c r="N1079" s="160"/>
      <c r="O1079" s="160"/>
      <c r="P1079" s="391">
        <v>2.4631944444444445</v>
      </c>
      <c r="Q1079" s="391">
        <v>2.38125</v>
      </c>
      <c r="R1079" s="391">
        <v>2.448611111111111</v>
      </c>
      <c r="S1079" s="503">
        <v>0.05258101851851852</v>
      </c>
      <c r="T1079" s="503">
        <v>0.04909722222222222</v>
      </c>
      <c r="U1079" s="503">
        <v>0.05188657407407407</v>
      </c>
      <c r="V1079" s="503">
        <v>0.05188657407407407</v>
      </c>
      <c r="W1079" s="391">
        <v>2.1326388888888888</v>
      </c>
      <c r="X1079" s="503">
        <v>0.0534375</v>
      </c>
      <c r="Y1079" s="503">
        <v>0.052627314814814814</v>
      </c>
      <c r="Z1079" s="391">
        <v>2.275</v>
      </c>
      <c r="AA1079" s="504">
        <v>0.050833333333333335</v>
      </c>
      <c r="AB1079" s="134" t="s">
        <v>28985</v>
      </c>
      <c r="AC1079" s="505">
        <v>0.04628472222222222</v>
      </c>
      <c r="AD1079" s="147" t="s">
        <v>28986</v>
      </c>
      <c r="AE1079" s="160"/>
      <c r="AF1079" s="134" t="s">
        <v>28987</v>
      </c>
      <c r="AG1079" s="474">
        <v>0.04611111111111111</v>
      </c>
      <c r="AH1079" s="505">
        <v>0.05040509259259259</v>
      </c>
      <c r="AI1079" s="503">
        <v>0.05016203703703704</v>
      </c>
      <c r="AJ1079" s="128" t="s">
        <v>28988</v>
      </c>
      <c r="AK1079" s="134" t="s">
        <v>28989</v>
      </c>
      <c r="AL1079" s="474">
        <v>0.04420138888888889</v>
      </c>
      <c r="AM1079" s="416">
        <v>1.1472222222222221</v>
      </c>
      <c r="AN1079" s="379">
        <v>2.0236111111111112</v>
      </c>
      <c r="AO1079" s="474">
        <v>0.04375</v>
      </c>
      <c r="AP1079" s="128" t="s">
        <v>28990</v>
      </c>
      <c r="AQ1079" s="128" t="s">
        <v>28991</v>
      </c>
      <c r="AR1079" s="505">
        <v>0.04900462962962963</v>
      </c>
      <c r="AS1079" s="134" t="s">
        <v>28992</v>
      </c>
      <c r="AT1079" s="474">
        <v>0.04667824074074074</v>
      </c>
      <c r="AU1079" s="128" t="s">
        <v>28993</v>
      </c>
      <c r="AV1079" s="393">
        <v>2.497916666666667</v>
      </c>
      <c r="AW1079" s="134" t="s">
        <v>28994</v>
      </c>
      <c r="AX1079" s="134" t="s">
        <v>28995</v>
      </c>
      <c r="AY1079" s="128" t="s">
        <v>28996</v>
      </c>
      <c r="BA1079" s="416">
        <v>2.214583333333333</v>
      </c>
      <c r="BB1079" s="379">
        <v>2.2222222222222223</v>
      </c>
      <c r="BC1079" s="422">
        <v>2.2055555555555557</v>
      </c>
      <c r="BD1079" s="140">
        <v>0.8020833333333334</v>
      </c>
      <c r="BE1079" s="128" t="s">
        <v>28997</v>
      </c>
      <c r="BF1079" s="422"/>
      <c r="BG1079" s="422"/>
      <c r="BH1079" s="422"/>
    </row>
    <row r="1080">
      <c r="A1080" s="122">
        <f t="shared" si="3"/>
        <v>0</v>
      </c>
      <c r="B1080" s="122">
        <f t="shared" si="4"/>
        <v>0</v>
      </c>
      <c r="C1080" s="122">
        <f t="shared" si="5"/>
        <v>0</v>
      </c>
      <c r="D1080" s="122">
        <f t="shared" si="6"/>
        <v>0</v>
      </c>
      <c r="E1080" s="122">
        <f t="shared" si="2"/>
        <v>416</v>
      </c>
      <c r="H1080" s="135" t="s">
        <v>28998</v>
      </c>
      <c r="I1080" s="135" t="s">
        <v>28999</v>
      </c>
      <c r="J1080" s="135" t="s">
        <v>29000</v>
      </c>
      <c r="L1080" s="160"/>
      <c r="M1080" s="160"/>
      <c r="N1080" s="160"/>
      <c r="O1080" s="160"/>
      <c r="P1080" s="138" t="s">
        <v>29001</v>
      </c>
      <c r="Q1080" s="138" t="s">
        <v>29002</v>
      </c>
      <c r="R1080" s="138" t="s">
        <v>29003</v>
      </c>
      <c r="S1080" s="138" t="s">
        <v>29004</v>
      </c>
      <c r="T1080" s="138" t="s">
        <v>29005</v>
      </c>
      <c r="U1080" s="138" t="s">
        <v>29006</v>
      </c>
      <c r="V1080" s="138" t="s">
        <v>29006</v>
      </c>
      <c r="W1080" s="138" t="s">
        <v>29007</v>
      </c>
      <c r="X1080" s="138" t="s">
        <v>29008</v>
      </c>
      <c r="Y1080" s="138" t="s">
        <v>29009</v>
      </c>
      <c r="Z1080" s="138" t="s">
        <v>862</v>
      </c>
      <c r="AA1080" s="128" t="s">
        <v>29010</v>
      </c>
      <c r="AB1080" s="474">
        <v>0.05170138888888889</v>
      </c>
      <c r="AC1080" s="128" t="s">
        <v>29011</v>
      </c>
      <c r="AD1080" s="507">
        <v>0.04875</v>
      </c>
      <c r="AE1080" s="160"/>
      <c r="AF1080" s="474">
        <v>0.04790509259259259</v>
      </c>
      <c r="AG1080" s="134" t="s">
        <v>29012</v>
      </c>
      <c r="AH1080" s="128" t="s">
        <v>29013</v>
      </c>
      <c r="AI1080" s="138" t="s">
        <v>653</v>
      </c>
      <c r="AJ1080" s="393">
        <v>2.4902777777777776</v>
      </c>
      <c r="AK1080" s="474">
        <v>0.06252314814814815</v>
      </c>
      <c r="AL1080" s="134" t="s">
        <v>29014</v>
      </c>
      <c r="AM1080" s="128" t="s">
        <v>923</v>
      </c>
      <c r="AN1080" s="134" t="s">
        <v>29015</v>
      </c>
      <c r="AO1080" s="134" t="s">
        <v>29016</v>
      </c>
      <c r="AP1080" s="416">
        <v>2.4319444444444445</v>
      </c>
      <c r="AQ1080" s="416">
        <v>2.3201388888888888</v>
      </c>
      <c r="AR1080" s="128" t="s">
        <v>29017</v>
      </c>
      <c r="AS1080" s="379">
        <v>2.4604166666666667</v>
      </c>
      <c r="AT1080" s="134" t="s">
        <v>29018</v>
      </c>
      <c r="AU1080" s="505">
        <v>0.0509375</v>
      </c>
      <c r="AV1080" s="128" t="s">
        <v>29019</v>
      </c>
      <c r="AW1080" s="474">
        <v>0.048032407407407406</v>
      </c>
      <c r="AX1080" s="379">
        <v>2.4611111111111112</v>
      </c>
      <c r="AY1080" s="416">
        <v>1.7090277777777778</v>
      </c>
      <c r="BA1080" s="128" t="s">
        <v>29020</v>
      </c>
      <c r="BB1080" s="134" t="s">
        <v>29021</v>
      </c>
      <c r="BC1080" s="141" t="s">
        <v>29022</v>
      </c>
      <c r="BD1080" s="128" t="s">
        <v>11358</v>
      </c>
      <c r="BE1080" s="416">
        <v>2.4347222222222222</v>
      </c>
      <c r="BF1080" s="141"/>
      <c r="BG1080" s="141"/>
      <c r="BH1080" s="141"/>
    </row>
    <row r="1081">
      <c r="A1081" s="122">
        <f t="shared" si="3"/>
        <v>0</v>
      </c>
      <c r="B1081" s="122">
        <f t="shared" si="4"/>
        <v>0</v>
      </c>
      <c r="C1081" s="122">
        <f t="shared" si="5"/>
        <v>0</v>
      </c>
      <c r="D1081" s="122">
        <f t="shared" si="6"/>
        <v>0</v>
      </c>
      <c r="E1081" s="122">
        <f t="shared" si="2"/>
        <v>320</v>
      </c>
      <c r="H1081" s="135" t="s">
        <v>29023</v>
      </c>
      <c r="I1081" s="135" t="s">
        <v>29024</v>
      </c>
      <c r="J1081" s="135" t="s">
        <v>29025</v>
      </c>
      <c r="L1081" s="160"/>
      <c r="M1081" s="160"/>
      <c r="N1081" s="160"/>
      <c r="O1081" s="160"/>
      <c r="P1081" s="391">
        <v>2.467361111111111</v>
      </c>
      <c r="Q1081" s="391">
        <v>2.3847222222222224</v>
      </c>
      <c r="R1081" s="391">
        <v>2.4493055555555556</v>
      </c>
      <c r="S1081" s="503">
        <v>0.05275462962962963</v>
      </c>
      <c r="T1081" s="503">
        <v>0.04915509259259259</v>
      </c>
      <c r="U1081" s="503">
        <v>0.052002314814814814</v>
      </c>
      <c r="V1081" s="503">
        <v>0.052002314814814814</v>
      </c>
      <c r="W1081" s="391">
        <v>2.140277777777778</v>
      </c>
      <c r="X1081" s="503">
        <v>0.053495370370370374</v>
      </c>
      <c r="Y1081" s="503">
        <v>0.05271990740740741</v>
      </c>
      <c r="Z1081" s="391">
        <v>2.276388888888889</v>
      </c>
      <c r="AA1081" s="504">
        <v>0.050902777777777776</v>
      </c>
      <c r="AB1081" s="134" t="s">
        <v>29026</v>
      </c>
      <c r="AC1081" s="505">
        <v>0.046412037037037036</v>
      </c>
      <c r="AD1081" s="147" t="s">
        <v>29027</v>
      </c>
      <c r="AE1081" s="160"/>
      <c r="AF1081" s="134" t="s">
        <v>29028</v>
      </c>
      <c r="AG1081" s="474">
        <v>0.046203703703703705</v>
      </c>
      <c r="AH1081" s="505">
        <v>0.05049768518518519</v>
      </c>
      <c r="AI1081" s="503">
        <v>0.05017361111111111</v>
      </c>
      <c r="AJ1081" s="128" t="s">
        <v>29029</v>
      </c>
      <c r="AK1081" s="134" t="s">
        <v>29030</v>
      </c>
      <c r="AL1081" s="474">
        <v>0.04424768518518519</v>
      </c>
      <c r="AM1081" s="416">
        <v>1.1479166666666667</v>
      </c>
      <c r="AN1081" s="379">
        <v>2.0256944444444445</v>
      </c>
      <c r="AO1081" s="474">
        <v>0.04383101851851852</v>
      </c>
      <c r="AP1081" s="128" t="s">
        <v>29031</v>
      </c>
      <c r="AQ1081" s="128" t="s">
        <v>29032</v>
      </c>
      <c r="AR1081" s="505">
        <v>0.04917824074074074</v>
      </c>
      <c r="AS1081" s="134" t="s">
        <v>724</v>
      </c>
      <c r="AT1081" s="474">
        <v>0.04677083333333333</v>
      </c>
      <c r="AU1081" s="128" t="s">
        <v>29033</v>
      </c>
      <c r="AV1081" s="504">
        <v>0.04170138888888889</v>
      </c>
      <c r="AW1081" s="134" t="s">
        <v>29034</v>
      </c>
      <c r="AX1081" s="134" t="s">
        <v>29035</v>
      </c>
      <c r="AY1081" s="128" t="s">
        <v>29036</v>
      </c>
      <c r="BA1081" s="416">
        <v>2.217361111111111</v>
      </c>
      <c r="BB1081" s="379">
        <v>2.2333333333333334</v>
      </c>
      <c r="BC1081" s="422">
        <v>2.207638888888889</v>
      </c>
      <c r="BD1081" s="140">
        <v>0.8097222222222222</v>
      </c>
      <c r="BE1081" s="128" t="s">
        <v>29037</v>
      </c>
      <c r="BF1081" s="422"/>
      <c r="BG1081" s="422"/>
      <c r="BH1081" s="422"/>
    </row>
    <row r="1082">
      <c r="A1082" s="122">
        <f t="shared" si="3"/>
        <v>0</v>
      </c>
      <c r="B1082" s="122">
        <f t="shared" si="4"/>
        <v>0</v>
      </c>
      <c r="C1082" s="122">
        <f t="shared" si="5"/>
        <v>0</v>
      </c>
      <c r="D1082" s="122">
        <f t="shared" si="6"/>
        <v>0</v>
      </c>
      <c r="E1082" s="122">
        <f t="shared" si="2"/>
        <v>426</v>
      </c>
      <c r="H1082" s="135">
        <v>360.0</v>
      </c>
      <c r="I1082" s="135">
        <v>360.0</v>
      </c>
      <c r="J1082" s="135">
        <v>360.0</v>
      </c>
      <c r="L1082" s="160"/>
      <c r="M1082" s="160"/>
      <c r="N1082" s="160"/>
      <c r="O1082" s="160"/>
      <c r="P1082" s="138" t="s">
        <v>29038</v>
      </c>
      <c r="Q1082" s="138" t="s">
        <v>29039</v>
      </c>
      <c r="R1082" s="138" t="s">
        <v>29040</v>
      </c>
      <c r="S1082" s="138" t="s">
        <v>29041</v>
      </c>
      <c r="T1082" s="138" t="s">
        <v>29042</v>
      </c>
      <c r="U1082" s="138" t="s">
        <v>29043</v>
      </c>
      <c r="V1082" s="138" t="s">
        <v>29043</v>
      </c>
      <c r="W1082" s="138" t="s">
        <v>29044</v>
      </c>
      <c r="X1082" s="138" t="s">
        <v>29045</v>
      </c>
      <c r="Y1082" s="138" t="s">
        <v>29046</v>
      </c>
      <c r="Z1082" s="138" t="s">
        <v>29047</v>
      </c>
      <c r="AA1082" s="128" t="s">
        <v>29048</v>
      </c>
      <c r="AB1082" s="474">
        <v>0.05178240740740741</v>
      </c>
      <c r="AC1082" s="128" t="s">
        <v>29049</v>
      </c>
      <c r="AD1082" s="507">
        <v>0.04886574074074074</v>
      </c>
      <c r="AE1082" s="160"/>
      <c r="AF1082" s="474">
        <v>0.047962962962962964</v>
      </c>
      <c r="AG1082" s="134" t="s">
        <v>29050</v>
      </c>
      <c r="AH1082" s="128" t="s">
        <v>29051</v>
      </c>
      <c r="AI1082" s="138" t="s">
        <v>28859</v>
      </c>
      <c r="AJ1082" s="393">
        <v>2.4930555555555554</v>
      </c>
      <c r="AK1082" s="474">
        <v>0.06270833333333334</v>
      </c>
      <c r="AL1082" s="134" t="s">
        <v>29052</v>
      </c>
      <c r="AM1082" s="128" t="s">
        <v>29053</v>
      </c>
      <c r="AN1082" s="134" t="s">
        <v>29054</v>
      </c>
      <c r="AO1082" s="134" t="s">
        <v>29055</v>
      </c>
      <c r="AP1082" s="416">
        <v>2.4340277777777777</v>
      </c>
      <c r="AQ1082" s="416">
        <v>2.3256944444444443</v>
      </c>
      <c r="AR1082" s="128" t="s">
        <v>29056</v>
      </c>
      <c r="AS1082" s="379">
        <v>2.4618055555555554</v>
      </c>
      <c r="AT1082" s="134" t="s">
        <v>29057</v>
      </c>
      <c r="AU1082" s="505">
        <v>0.05103009259259259</v>
      </c>
      <c r="AV1082" s="128" t="s">
        <v>29058</v>
      </c>
      <c r="AW1082" s="474">
        <v>0.04805555555555555</v>
      </c>
      <c r="AX1082" s="379">
        <v>2.470833333333333</v>
      </c>
      <c r="AY1082" s="416">
        <v>1.7125</v>
      </c>
      <c r="BA1082" s="128" t="s">
        <v>29059</v>
      </c>
      <c r="BB1082" s="134" t="s">
        <v>29060</v>
      </c>
      <c r="BC1082" s="141" t="s">
        <v>29061</v>
      </c>
      <c r="BD1082" s="128" t="s">
        <v>11415</v>
      </c>
      <c r="BE1082" s="416">
        <v>2.4430555555555555</v>
      </c>
      <c r="BF1082" s="141"/>
      <c r="BG1082" s="141"/>
      <c r="BH1082" s="141"/>
    </row>
    <row r="1083">
      <c r="A1083" s="122">
        <f t="shared" si="3"/>
        <v>0</v>
      </c>
      <c r="B1083" s="122">
        <f t="shared" si="4"/>
        <v>0</v>
      </c>
      <c r="C1083" s="122">
        <f t="shared" si="5"/>
        <v>0</v>
      </c>
      <c r="D1083" s="122">
        <f t="shared" si="6"/>
        <v>0</v>
      </c>
      <c r="E1083" s="122">
        <f t="shared" si="2"/>
        <v>224</v>
      </c>
      <c r="H1083" s="135" t="s">
        <v>29062</v>
      </c>
      <c r="I1083" s="135" t="s">
        <v>29063</v>
      </c>
      <c r="J1083" s="135" t="s">
        <v>29064</v>
      </c>
      <c r="L1083" s="160"/>
      <c r="M1083" s="160"/>
      <c r="N1083" s="160"/>
      <c r="O1083" s="160"/>
      <c r="P1083" s="391">
        <v>2.473611111111111</v>
      </c>
      <c r="Q1083" s="391">
        <v>2.388888888888889</v>
      </c>
      <c r="R1083" s="391">
        <v>2.454861111111111</v>
      </c>
      <c r="S1083" s="503">
        <v>0.05282407407407407</v>
      </c>
      <c r="T1083" s="503">
        <v>0.04922453703703704</v>
      </c>
      <c r="U1083" s="503">
        <v>0.052210648148148145</v>
      </c>
      <c r="V1083" s="503">
        <v>0.052210648148148145</v>
      </c>
      <c r="W1083" s="391">
        <v>2.151388888888889</v>
      </c>
      <c r="X1083" s="503">
        <v>0.05351851851851852</v>
      </c>
      <c r="Y1083" s="503">
        <v>0.05292824074074074</v>
      </c>
      <c r="Z1083" s="391">
        <v>2.2777777777777777</v>
      </c>
      <c r="AA1083" s="504">
        <v>0.050972222222222224</v>
      </c>
      <c r="AB1083" s="474">
        <v>0.051875</v>
      </c>
      <c r="AC1083" s="505">
        <v>0.046516203703703705</v>
      </c>
      <c r="AD1083" s="147" t="s">
        <v>29065</v>
      </c>
      <c r="AE1083" s="160"/>
      <c r="AF1083" s="134" t="s">
        <v>29066</v>
      </c>
      <c r="AG1083" s="474">
        <v>0.04627314814814815</v>
      </c>
      <c r="AH1083" s="505">
        <v>0.050590277777777776</v>
      </c>
      <c r="AI1083" s="503">
        <v>0.05019675925925926</v>
      </c>
      <c r="AJ1083" s="128" t="s">
        <v>29067</v>
      </c>
      <c r="AK1083" s="134" t="s">
        <v>29068</v>
      </c>
      <c r="AL1083" s="474">
        <v>0.044363425925925924</v>
      </c>
      <c r="AM1083" s="416">
        <v>1.148611111111111</v>
      </c>
      <c r="AN1083" s="379">
        <v>2.0305555555555554</v>
      </c>
      <c r="AO1083" s="474">
        <v>0.04392361111111111</v>
      </c>
      <c r="AP1083" s="128" t="s">
        <v>29069</v>
      </c>
      <c r="AQ1083" s="128" t="s">
        <v>29070</v>
      </c>
      <c r="AR1083" s="505">
        <v>0.049386574074074076</v>
      </c>
      <c r="AS1083" s="134" t="s">
        <v>8424</v>
      </c>
      <c r="AT1083" s="474">
        <v>0.046863425925925926</v>
      </c>
      <c r="AU1083" s="128" t="s">
        <v>29071</v>
      </c>
      <c r="AV1083" s="504">
        <v>0.04173611111111111</v>
      </c>
      <c r="AW1083" s="134" t="s">
        <v>29072</v>
      </c>
      <c r="AX1083" s="134" t="s">
        <v>29073</v>
      </c>
      <c r="AY1083" s="128" t="s">
        <v>29074</v>
      </c>
      <c r="BA1083" s="416">
        <v>2.21875</v>
      </c>
      <c r="BB1083" s="379">
        <v>2.234722222222222</v>
      </c>
      <c r="BC1083" s="422">
        <v>2.2152777777777777</v>
      </c>
      <c r="BD1083" s="140">
        <v>0.8118055555555556</v>
      </c>
      <c r="BE1083" s="128" t="s">
        <v>29075</v>
      </c>
      <c r="BF1083" s="422"/>
      <c r="BG1083" s="422"/>
      <c r="BH1083" s="422"/>
    </row>
    <row r="1084">
      <c r="A1084" s="122">
        <f t="shared" si="3"/>
        <v>0</v>
      </c>
      <c r="B1084" s="122">
        <f t="shared" si="4"/>
        <v>0</v>
      </c>
      <c r="C1084" s="122">
        <f t="shared" si="5"/>
        <v>0</v>
      </c>
      <c r="D1084" s="122">
        <f t="shared" si="6"/>
        <v>0</v>
      </c>
      <c r="E1084" s="122">
        <f t="shared" si="2"/>
        <v>500</v>
      </c>
      <c r="H1084" s="135" t="s">
        <v>29076</v>
      </c>
      <c r="I1084" s="135" t="s">
        <v>728</v>
      </c>
      <c r="J1084" s="135" t="s">
        <v>29077</v>
      </c>
      <c r="L1084" s="160"/>
      <c r="M1084" s="160"/>
      <c r="N1084" s="160"/>
      <c r="O1084" s="160"/>
      <c r="P1084" s="138" t="s">
        <v>29078</v>
      </c>
      <c r="Q1084" s="138" t="s">
        <v>29079</v>
      </c>
      <c r="R1084" s="138" t="s">
        <v>29080</v>
      </c>
      <c r="S1084" s="138" t="s">
        <v>29081</v>
      </c>
      <c r="T1084" s="138" t="s">
        <v>29082</v>
      </c>
      <c r="U1084" s="138" t="s">
        <v>29083</v>
      </c>
      <c r="V1084" s="138" t="s">
        <v>29083</v>
      </c>
      <c r="W1084" s="138" t="s">
        <v>4826</v>
      </c>
      <c r="X1084" s="138" t="s">
        <v>724</v>
      </c>
      <c r="Y1084" s="138" t="s">
        <v>29084</v>
      </c>
      <c r="Z1084" s="138" t="s">
        <v>29085</v>
      </c>
      <c r="AA1084" s="128" t="s">
        <v>29086</v>
      </c>
      <c r="AB1084" s="134" t="s">
        <v>29087</v>
      </c>
      <c r="AC1084" s="128" t="s">
        <v>29088</v>
      </c>
      <c r="AD1084" s="507">
        <v>0.04891203703703704</v>
      </c>
      <c r="AE1084" s="160"/>
      <c r="AF1084" s="474">
        <v>0.048032407407407406</v>
      </c>
      <c r="AG1084" s="134" t="s">
        <v>29089</v>
      </c>
      <c r="AH1084" s="128" t="s">
        <v>29090</v>
      </c>
      <c r="AI1084" s="138" t="s">
        <v>28897</v>
      </c>
      <c r="AJ1084" s="393">
        <v>2.49375</v>
      </c>
      <c r="AK1084" s="474">
        <v>0.06277777777777778</v>
      </c>
      <c r="AL1084" s="134" t="s">
        <v>29091</v>
      </c>
      <c r="AM1084" s="128" t="s">
        <v>923</v>
      </c>
      <c r="AN1084" s="134" t="s">
        <v>29092</v>
      </c>
      <c r="AO1084" s="134" t="s">
        <v>29093</v>
      </c>
      <c r="AP1084" s="416">
        <v>2.442361111111111</v>
      </c>
      <c r="AQ1084" s="416">
        <v>2.3319444444444444</v>
      </c>
      <c r="AR1084" s="128" t="s">
        <v>29094</v>
      </c>
      <c r="AS1084" s="379">
        <v>2.4652777777777777</v>
      </c>
      <c r="AT1084" s="134" t="s">
        <v>29095</v>
      </c>
      <c r="AU1084" s="505">
        <v>0.05108796296296296</v>
      </c>
      <c r="AV1084" s="128" t="s">
        <v>29096</v>
      </c>
      <c r="AW1084" s="474">
        <v>0.048101851851851854</v>
      </c>
      <c r="AX1084" s="379">
        <v>2.48125</v>
      </c>
      <c r="AY1084" s="416">
        <v>1.7131944444444445</v>
      </c>
      <c r="BA1084" s="128" t="s">
        <v>29097</v>
      </c>
      <c r="BB1084" s="134" t="s">
        <v>29098</v>
      </c>
      <c r="BC1084" s="141" t="s">
        <v>29099</v>
      </c>
      <c r="BD1084" s="128" t="s">
        <v>11476</v>
      </c>
      <c r="BE1084" s="416">
        <v>2.4506944444444443</v>
      </c>
      <c r="BF1084" s="141"/>
      <c r="BG1084" s="141"/>
      <c r="BH1084" s="141"/>
    </row>
    <row r="1085">
      <c r="A1085" s="122">
        <f t="shared" si="3"/>
        <v>0</v>
      </c>
      <c r="B1085" s="122">
        <f t="shared" si="4"/>
        <v>0</v>
      </c>
      <c r="C1085" s="122">
        <f t="shared" si="5"/>
        <v>0</v>
      </c>
      <c r="D1085" s="122">
        <f t="shared" si="6"/>
        <v>0</v>
      </c>
      <c r="E1085" s="122">
        <f t="shared" si="2"/>
        <v>294</v>
      </c>
      <c r="H1085" s="135">
        <v>361.0</v>
      </c>
      <c r="I1085" s="135">
        <v>361.0</v>
      </c>
      <c r="J1085" s="135">
        <v>361.0</v>
      </c>
      <c r="L1085" s="160"/>
      <c r="M1085" s="160"/>
      <c r="N1085" s="160"/>
      <c r="O1085" s="160"/>
      <c r="P1085" s="391">
        <v>2.4770833333333333</v>
      </c>
      <c r="Q1085" s="391">
        <v>2.397222222222222</v>
      </c>
      <c r="R1085" s="391">
        <v>2.4569444444444444</v>
      </c>
      <c r="S1085" s="503">
        <v>0.052939814814814815</v>
      </c>
      <c r="T1085" s="503">
        <v>0.049386574074074076</v>
      </c>
      <c r="U1085" s="503">
        <v>0.05229166666666667</v>
      </c>
      <c r="V1085" s="503">
        <v>0.05229166666666667</v>
      </c>
      <c r="W1085" s="391">
        <v>2.157638888888889</v>
      </c>
      <c r="X1085" s="503">
        <v>0.05364583333333333</v>
      </c>
      <c r="Y1085" s="503">
        <v>0.053020833333333336</v>
      </c>
      <c r="Z1085" s="391">
        <v>2.279166666666667</v>
      </c>
      <c r="AA1085" s="504">
        <v>0.05101851851851852</v>
      </c>
      <c r="AB1085" s="474">
        <v>0.0519212962962963</v>
      </c>
      <c r="AC1085" s="505">
        <v>0.04659722222222222</v>
      </c>
      <c r="AD1085" s="147" t="s">
        <v>29100</v>
      </c>
      <c r="AE1085" s="160"/>
      <c r="AF1085" s="134" t="s">
        <v>29101</v>
      </c>
      <c r="AG1085" s="474">
        <v>0.04633101851851852</v>
      </c>
      <c r="AH1085" s="505">
        <v>0.050590277777777776</v>
      </c>
      <c r="AI1085" s="503">
        <v>0.050243055555555555</v>
      </c>
      <c r="AJ1085" s="128" t="s">
        <v>29102</v>
      </c>
      <c r="AK1085" s="134" t="s">
        <v>29103</v>
      </c>
      <c r="AL1085" s="474">
        <v>0.044537037037037035</v>
      </c>
      <c r="AM1085" s="416">
        <v>1.1548611111111111</v>
      </c>
      <c r="AN1085" s="379">
        <v>2.0368055555555555</v>
      </c>
      <c r="AO1085" s="474">
        <v>0.04400462962962963</v>
      </c>
      <c r="AP1085" s="128" t="s">
        <v>29104</v>
      </c>
      <c r="AQ1085" s="128" t="s">
        <v>29105</v>
      </c>
      <c r="AR1085" s="505">
        <v>0.04950231481481481</v>
      </c>
      <c r="AS1085" s="134" t="s">
        <v>29106</v>
      </c>
      <c r="AT1085" s="474">
        <v>0.04704861111111111</v>
      </c>
      <c r="AU1085" s="128" t="s">
        <v>29107</v>
      </c>
      <c r="AV1085" s="504">
        <v>0.041805555555555554</v>
      </c>
      <c r="AW1085" s="134" t="s">
        <v>29108</v>
      </c>
      <c r="AX1085" s="134" t="s">
        <v>29109</v>
      </c>
      <c r="AY1085" s="128" t="s">
        <v>29110</v>
      </c>
      <c r="BA1085" s="416">
        <v>2.2215277777777778</v>
      </c>
      <c r="BB1085" s="379">
        <v>2.2375</v>
      </c>
      <c r="BC1085" s="422">
        <v>2.216666666666667</v>
      </c>
      <c r="BD1085" s="140">
        <v>0.8131944444444444</v>
      </c>
      <c r="BE1085" s="128" t="s">
        <v>29111</v>
      </c>
      <c r="BF1085" s="422"/>
      <c r="BG1085" s="422"/>
      <c r="BH1085" s="422"/>
    </row>
    <row r="1086">
      <c r="A1086" s="122">
        <f t="shared" si="3"/>
        <v>0</v>
      </c>
      <c r="B1086" s="122">
        <f t="shared" si="4"/>
        <v>0</v>
      </c>
      <c r="C1086" s="122">
        <f t="shared" si="5"/>
        <v>0</v>
      </c>
      <c r="D1086" s="122">
        <f t="shared" si="6"/>
        <v>0</v>
      </c>
      <c r="E1086" s="122">
        <f t="shared" si="2"/>
        <v>491</v>
      </c>
      <c r="H1086" s="135" t="s">
        <v>29112</v>
      </c>
      <c r="I1086" s="135" t="s">
        <v>29113</v>
      </c>
      <c r="J1086" s="135" t="s">
        <v>29114</v>
      </c>
      <c r="L1086" s="160"/>
      <c r="M1086" s="160"/>
      <c r="N1086" s="160"/>
      <c r="O1086" s="160"/>
      <c r="P1086" s="138" t="s">
        <v>872</v>
      </c>
      <c r="Q1086" s="138" t="s">
        <v>29115</v>
      </c>
      <c r="R1086" s="138" t="s">
        <v>29116</v>
      </c>
      <c r="S1086" s="138" t="s">
        <v>29117</v>
      </c>
      <c r="T1086" s="138" t="s">
        <v>29118</v>
      </c>
      <c r="U1086" s="138" t="s">
        <v>29119</v>
      </c>
      <c r="V1086" s="138" t="s">
        <v>29119</v>
      </c>
      <c r="W1086" s="138" t="s">
        <v>29120</v>
      </c>
      <c r="X1086" s="138" t="s">
        <v>29121</v>
      </c>
      <c r="Y1086" s="138" t="s">
        <v>29122</v>
      </c>
      <c r="Z1086" s="138" t="s">
        <v>2570</v>
      </c>
      <c r="AA1086" s="128" t="s">
        <v>29123</v>
      </c>
      <c r="AB1086" s="134" t="s">
        <v>29124</v>
      </c>
      <c r="AC1086" s="128" t="s">
        <v>29125</v>
      </c>
      <c r="AD1086" s="507">
        <v>0.048993055555555554</v>
      </c>
      <c r="AE1086" s="160"/>
      <c r="AF1086" s="474">
        <v>0.04807870370370371</v>
      </c>
      <c r="AG1086" s="134" t="s">
        <v>29126</v>
      </c>
      <c r="AH1086" s="128" t="s">
        <v>29127</v>
      </c>
      <c r="AI1086" s="138" t="s">
        <v>28933</v>
      </c>
      <c r="AJ1086" s="504">
        <v>0.04175925925925926</v>
      </c>
      <c r="AK1086" s="474">
        <v>0.0628125</v>
      </c>
      <c r="AL1086" s="134" t="s">
        <v>29128</v>
      </c>
      <c r="AM1086" s="128" t="s">
        <v>29129</v>
      </c>
      <c r="AN1086" s="134" t="s">
        <v>29130</v>
      </c>
      <c r="AO1086" s="134" t="s">
        <v>29131</v>
      </c>
      <c r="AP1086" s="416">
        <v>2.44375</v>
      </c>
      <c r="AQ1086" s="416">
        <v>2.3381944444444445</v>
      </c>
      <c r="AR1086" s="128" t="s">
        <v>29132</v>
      </c>
      <c r="AS1086" s="379">
        <v>2.4680555555555554</v>
      </c>
      <c r="AT1086" s="134" t="s">
        <v>29133</v>
      </c>
      <c r="AU1086" s="505">
        <v>0.051180555555555556</v>
      </c>
      <c r="AV1086" s="128" t="s">
        <v>1055</v>
      </c>
      <c r="AW1086" s="474">
        <v>0.04811342592592593</v>
      </c>
      <c r="AX1086" s="379">
        <v>2.4881944444444444</v>
      </c>
      <c r="AY1086" s="416">
        <v>1.7145833333333333</v>
      </c>
      <c r="BA1086" s="128" t="s">
        <v>29134</v>
      </c>
      <c r="BB1086" s="134" t="s">
        <v>29135</v>
      </c>
      <c r="BC1086" s="141" t="s">
        <v>29136</v>
      </c>
      <c r="BD1086" s="128" t="s">
        <v>11530</v>
      </c>
      <c r="BE1086" s="416">
        <v>2.4555555555555557</v>
      </c>
      <c r="BF1086" s="141"/>
      <c r="BG1086" s="141"/>
      <c r="BH1086" s="141"/>
    </row>
    <row r="1087">
      <c r="A1087" s="122">
        <f t="shared" si="3"/>
        <v>0</v>
      </c>
      <c r="B1087" s="122">
        <f t="shared" si="4"/>
        <v>0</v>
      </c>
      <c r="C1087" s="122">
        <f t="shared" si="5"/>
        <v>0</v>
      </c>
      <c r="D1087" s="122">
        <f t="shared" si="6"/>
        <v>0</v>
      </c>
      <c r="E1087" s="122">
        <f t="shared" si="2"/>
        <v>367</v>
      </c>
      <c r="H1087" s="135" t="s">
        <v>29137</v>
      </c>
      <c r="I1087" s="135" t="s">
        <v>29138</v>
      </c>
      <c r="J1087" s="135" t="s">
        <v>29139</v>
      </c>
      <c r="L1087" s="160"/>
      <c r="M1087" s="160"/>
      <c r="N1087" s="160"/>
      <c r="O1087" s="160"/>
      <c r="P1087" s="391">
        <v>2.48125</v>
      </c>
      <c r="Q1087" s="391">
        <v>2.401388888888889</v>
      </c>
      <c r="R1087" s="391">
        <v>2.459722222222222</v>
      </c>
      <c r="S1087" s="503">
        <v>0.05303240740740741</v>
      </c>
      <c r="T1087" s="503">
        <v>0.04946759259259259</v>
      </c>
      <c r="U1087" s="503">
        <v>0.05243055555555556</v>
      </c>
      <c r="V1087" s="503">
        <v>0.05243055555555556</v>
      </c>
      <c r="W1087" s="391">
        <v>2.1590277777777778</v>
      </c>
      <c r="X1087" s="503">
        <v>0.053668981481481484</v>
      </c>
      <c r="Y1087" s="503">
        <v>0.05310185185185185</v>
      </c>
      <c r="Z1087" s="391">
        <v>2.286111111111111</v>
      </c>
      <c r="AA1087" s="504">
        <v>0.051099537037037034</v>
      </c>
      <c r="AB1087" s="474">
        <v>0.05199074074074074</v>
      </c>
      <c r="AC1087" s="505">
        <v>0.04667824074074074</v>
      </c>
      <c r="AD1087" s="147" t="s">
        <v>29140</v>
      </c>
      <c r="AE1087" s="160"/>
      <c r="AF1087" s="134" t="s">
        <v>29141</v>
      </c>
      <c r="AG1087" s="474">
        <v>0.04638888888888889</v>
      </c>
      <c r="AH1087" s="505">
        <v>0.05068287037037037</v>
      </c>
      <c r="AI1087" s="503">
        <v>0.05033564814814815</v>
      </c>
      <c r="AJ1087" s="128" t="s">
        <v>29142</v>
      </c>
      <c r="AK1087" s="134" t="s">
        <v>29143</v>
      </c>
      <c r="AL1087" s="474">
        <v>0.04459490740740741</v>
      </c>
      <c r="AM1087" s="416">
        <v>1.1583333333333334</v>
      </c>
      <c r="AN1087" s="379">
        <v>2.0409722222222224</v>
      </c>
      <c r="AO1087" s="474">
        <v>0.044097222222222225</v>
      </c>
      <c r="AP1087" s="128" t="s">
        <v>29144</v>
      </c>
      <c r="AQ1087" s="128" t="s">
        <v>29145</v>
      </c>
      <c r="AR1087" s="505">
        <v>0.04959490740740741</v>
      </c>
      <c r="AS1087" s="134" t="s">
        <v>29146</v>
      </c>
      <c r="AT1087" s="474">
        <v>0.047268518518518515</v>
      </c>
      <c r="AU1087" s="128" t="s">
        <v>29147</v>
      </c>
      <c r="AV1087" s="504">
        <v>0.04193287037037037</v>
      </c>
      <c r="AW1087" s="134" t="s">
        <v>29148</v>
      </c>
      <c r="AX1087" s="134" t="s">
        <v>29149</v>
      </c>
      <c r="AY1087" s="128" t="s">
        <v>29150</v>
      </c>
      <c r="BA1087" s="416">
        <v>2.2256944444444446</v>
      </c>
      <c r="BB1087" s="379">
        <v>2.2395833333333335</v>
      </c>
      <c r="BC1087" s="422">
        <v>2.21875</v>
      </c>
      <c r="BD1087" s="140">
        <v>0.8152777777777778</v>
      </c>
      <c r="BE1087" s="128" t="s">
        <v>29151</v>
      </c>
      <c r="BF1087" s="422"/>
      <c r="BG1087" s="422"/>
      <c r="BH1087" s="422"/>
    </row>
    <row r="1088">
      <c r="A1088" s="122">
        <f t="shared" si="3"/>
        <v>0</v>
      </c>
      <c r="B1088" s="122">
        <f t="shared" si="4"/>
        <v>0</v>
      </c>
      <c r="C1088" s="122">
        <f t="shared" si="5"/>
        <v>0</v>
      </c>
      <c r="D1088" s="122">
        <f t="shared" si="6"/>
        <v>0</v>
      </c>
      <c r="E1088" s="122">
        <f t="shared" si="2"/>
        <v>421</v>
      </c>
      <c r="H1088" s="135">
        <v>362.0</v>
      </c>
      <c r="I1088" s="135">
        <v>362.0</v>
      </c>
      <c r="J1088" s="135">
        <v>362.0</v>
      </c>
      <c r="L1088" s="160"/>
      <c r="M1088" s="160"/>
      <c r="N1088" s="160"/>
      <c r="O1088" s="160"/>
      <c r="P1088" s="138" t="s">
        <v>29152</v>
      </c>
      <c r="Q1088" s="138" t="s">
        <v>29153</v>
      </c>
      <c r="R1088" s="138" t="s">
        <v>29154</v>
      </c>
      <c r="S1088" s="138" t="s">
        <v>1055</v>
      </c>
      <c r="T1088" s="138" t="s">
        <v>29155</v>
      </c>
      <c r="U1088" s="138" t="s">
        <v>29156</v>
      </c>
      <c r="V1088" s="138" t="s">
        <v>29156</v>
      </c>
      <c r="W1088" s="138" t="s">
        <v>29157</v>
      </c>
      <c r="X1088" s="138" t="s">
        <v>29158</v>
      </c>
      <c r="Y1088" s="138" t="s">
        <v>29159</v>
      </c>
      <c r="Z1088" s="138" t="s">
        <v>29160</v>
      </c>
      <c r="AA1088" s="128" t="s">
        <v>29161</v>
      </c>
      <c r="AB1088" s="134" t="s">
        <v>29162</v>
      </c>
      <c r="AC1088" s="128" t="s">
        <v>29163</v>
      </c>
      <c r="AD1088" s="507">
        <v>0.04909722222222222</v>
      </c>
      <c r="AE1088" s="160"/>
      <c r="AF1088" s="474">
        <v>0.048136574074074075</v>
      </c>
      <c r="AG1088" s="134" t="s">
        <v>29164</v>
      </c>
      <c r="AH1088" s="128" t="s">
        <v>29165</v>
      </c>
      <c r="AI1088" s="138" t="s">
        <v>28974</v>
      </c>
      <c r="AJ1088" s="504">
        <v>0.04199074074074074</v>
      </c>
      <c r="AK1088" s="474">
        <v>0.0628587962962963</v>
      </c>
      <c r="AL1088" s="134" t="s">
        <v>29166</v>
      </c>
      <c r="AM1088" s="128" t="s">
        <v>29167</v>
      </c>
      <c r="AN1088" s="134" t="s">
        <v>29168</v>
      </c>
      <c r="AO1088" s="134" t="s">
        <v>29169</v>
      </c>
      <c r="AP1088" s="416">
        <v>2.4520833333333334</v>
      </c>
      <c r="AQ1088" s="416">
        <v>2.345833333333333</v>
      </c>
      <c r="AR1088" s="128" t="s">
        <v>29170</v>
      </c>
      <c r="AS1088" s="379">
        <v>2.4819444444444443</v>
      </c>
      <c r="AT1088" s="134" t="s">
        <v>29171</v>
      </c>
      <c r="AU1088" s="505">
        <v>0.051284722222222225</v>
      </c>
      <c r="AV1088" s="128" t="s">
        <v>29172</v>
      </c>
      <c r="AW1088" s="474">
        <v>0.04815972222222222</v>
      </c>
      <c r="AX1088" s="379">
        <v>2.4916666666666667</v>
      </c>
      <c r="AY1088" s="416">
        <v>1.7180555555555554</v>
      </c>
      <c r="BA1088" s="128" t="s">
        <v>2299</v>
      </c>
      <c r="BB1088" s="134" t="s">
        <v>29173</v>
      </c>
      <c r="BC1088" s="141" t="s">
        <v>29174</v>
      </c>
      <c r="BD1088" s="128" t="s">
        <v>11585</v>
      </c>
      <c r="BE1088" s="416">
        <v>2.459722222222222</v>
      </c>
      <c r="BF1088" s="141"/>
      <c r="BG1088" s="141"/>
      <c r="BH1088" s="141"/>
    </row>
    <row r="1089">
      <c r="A1089" s="122">
        <f t="shared" si="3"/>
        <v>0</v>
      </c>
      <c r="B1089" s="122">
        <f t="shared" si="4"/>
        <v>0</v>
      </c>
      <c r="C1089" s="122">
        <f t="shared" si="5"/>
        <v>0</v>
      </c>
      <c r="D1089" s="122">
        <f t="shared" si="6"/>
        <v>0</v>
      </c>
      <c r="E1089" s="122">
        <f t="shared" si="2"/>
        <v>261</v>
      </c>
      <c r="H1089" s="135" t="s">
        <v>29175</v>
      </c>
      <c r="I1089" s="135" t="s">
        <v>29176</v>
      </c>
      <c r="J1089" s="135" t="s">
        <v>29177</v>
      </c>
      <c r="L1089" s="160"/>
      <c r="M1089" s="160"/>
      <c r="N1089" s="160"/>
      <c r="O1089" s="160"/>
      <c r="P1089" s="391">
        <v>2.4819444444444443</v>
      </c>
      <c r="Q1089" s="391">
        <v>2.404166666666667</v>
      </c>
      <c r="R1089" s="391">
        <v>2.4652777777777777</v>
      </c>
      <c r="S1089" s="503">
        <v>0.05327546296296296</v>
      </c>
      <c r="T1089" s="503">
        <v>0.049699074074074076</v>
      </c>
      <c r="U1089" s="503">
        <v>0.05251157407407407</v>
      </c>
      <c r="V1089" s="503">
        <v>0.05251157407407407</v>
      </c>
      <c r="W1089" s="391">
        <v>2.1743055555555557</v>
      </c>
      <c r="X1089" s="503">
        <v>0.05376157407407407</v>
      </c>
      <c r="Y1089" s="503">
        <v>0.05331018518518518</v>
      </c>
      <c r="Z1089" s="391">
        <v>2.2875</v>
      </c>
      <c r="AA1089" s="504">
        <v>0.051145833333333335</v>
      </c>
      <c r="AB1089" s="474">
        <v>0.052037037037037034</v>
      </c>
      <c r="AC1089" s="505">
        <v>0.04675925925925926</v>
      </c>
      <c r="AD1089" s="147" t="s">
        <v>29178</v>
      </c>
      <c r="AE1089" s="160"/>
      <c r="AF1089" s="134" t="s">
        <v>29179</v>
      </c>
      <c r="AG1089" s="474">
        <v>0.04650462962962963</v>
      </c>
      <c r="AH1089" s="505">
        <v>0.050763888888888886</v>
      </c>
      <c r="AI1089" s="503">
        <v>0.05040509259259259</v>
      </c>
      <c r="AJ1089" s="128" t="s">
        <v>29180</v>
      </c>
      <c r="AK1089" s="134" t="s">
        <v>29181</v>
      </c>
      <c r="AL1089" s="474">
        <v>0.044756944444444446</v>
      </c>
      <c r="AM1089" s="416">
        <v>1.1597222222222223</v>
      </c>
      <c r="AN1089" s="379">
        <v>2.0458333333333334</v>
      </c>
      <c r="AO1089" s="474">
        <v>0.04415509259259259</v>
      </c>
      <c r="AP1089" s="128" t="s">
        <v>29182</v>
      </c>
      <c r="AQ1089" s="128" t="s">
        <v>29183</v>
      </c>
      <c r="AR1089" s="505">
        <v>0.04971064814814815</v>
      </c>
      <c r="AS1089" s="134" t="s">
        <v>29184</v>
      </c>
      <c r="AT1089" s="474">
        <v>0.04732638888888889</v>
      </c>
      <c r="AU1089" s="128" t="s">
        <v>29185</v>
      </c>
      <c r="AV1089" s="504">
        <v>0.041944444444444444</v>
      </c>
      <c r="AW1089" s="134" t="s">
        <v>29186</v>
      </c>
      <c r="AX1089" s="134" t="s">
        <v>29187</v>
      </c>
      <c r="AY1089" s="128" t="s">
        <v>1050</v>
      </c>
      <c r="BA1089" s="416">
        <v>2.2291666666666665</v>
      </c>
      <c r="BB1089" s="379">
        <v>2.2430555555555554</v>
      </c>
      <c r="BC1089" s="422">
        <v>2.220138888888889</v>
      </c>
      <c r="BD1089" s="140">
        <v>0.8159722222222222</v>
      </c>
      <c r="BE1089" s="128" t="s">
        <v>29188</v>
      </c>
      <c r="BF1089" s="422"/>
      <c r="BG1089" s="422"/>
      <c r="BH1089" s="422"/>
    </row>
    <row r="1090">
      <c r="A1090" s="122">
        <f t="shared" si="3"/>
        <v>0</v>
      </c>
      <c r="B1090" s="122">
        <f t="shared" si="4"/>
        <v>0</v>
      </c>
      <c r="C1090" s="122">
        <f t="shared" si="5"/>
        <v>0</v>
      </c>
      <c r="D1090" s="122">
        <f t="shared" si="6"/>
        <v>0</v>
      </c>
      <c r="E1090" s="122">
        <f t="shared" si="2"/>
        <v>478</v>
      </c>
      <c r="H1090" s="135" t="s">
        <v>29189</v>
      </c>
      <c r="I1090" s="135" t="s">
        <v>29190</v>
      </c>
      <c r="J1090" s="135" t="s">
        <v>29191</v>
      </c>
      <c r="L1090" s="160"/>
      <c r="M1090" s="160"/>
      <c r="N1090" s="160"/>
      <c r="O1090" s="160"/>
      <c r="P1090" s="138" t="s">
        <v>29192</v>
      </c>
      <c r="Q1090" s="138" t="s">
        <v>29193</v>
      </c>
      <c r="R1090" s="138" t="s">
        <v>29194</v>
      </c>
      <c r="S1090" s="138" t="s">
        <v>29195</v>
      </c>
      <c r="T1090" s="138" t="s">
        <v>29196</v>
      </c>
      <c r="U1090" s="138" t="s">
        <v>29197</v>
      </c>
      <c r="V1090" s="138" t="s">
        <v>29197</v>
      </c>
      <c r="W1090" s="138" t="s">
        <v>29198</v>
      </c>
      <c r="X1090" s="138" t="s">
        <v>1345</v>
      </c>
      <c r="Y1090" s="138" t="s">
        <v>29199</v>
      </c>
      <c r="Z1090" s="138" t="s">
        <v>29200</v>
      </c>
      <c r="AA1090" s="128" t="s">
        <v>29201</v>
      </c>
      <c r="AB1090" s="134" t="s">
        <v>29202</v>
      </c>
      <c r="AC1090" s="128" t="s">
        <v>29203</v>
      </c>
      <c r="AD1090" s="507">
        <v>0.049166666666666664</v>
      </c>
      <c r="AE1090" s="160"/>
      <c r="AF1090" s="474">
        <v>0.048240740740740744</v>
      </c>
      <c r="AG1090" s="134" t="s">
        <v>29204</v>
      </c>
      <c r="AH1090" s="128" t="s">
        <v>29205</v>
      </c>
      <c r="AI1090" s="138" t="s">
        <v>29013</v>
      </c>
      <c r="AJ1090" s="504">
        <v>0.04201388888888889</v>
      </c>
      <c r="AK1090" s="474">
        <v>0.06296296296296296</v>
      </c>
      <c r="AL1090" s="134" t="s">
        <v>29206</v>
      </c>
      <c r="AM1090" s="128" t="s">
        <v>29207</v>
      </c>
      <c r="AN1090" s="134" t="s">
        <v>29208</v>
      </c>
      <c r="AO1090" s="134" t="s">
        <v>29209</v>
      </c>
      <c r="AP1090" s="416">
        <v>2.4583333333333335</v>
      </c>
      <c r="AQ1090" s="416">
        <v>2.3541666666666665</v>
      </c>
      <c r="AR1090" s="128" t="s">
        <v>29210</v>
      </c>
      <c r="AS1090" s="379">
        <v>2.497916666666667</v>
      </c>
      <c r="AT1090" s="134" t="s">
        <v>29211</v>
      </c>
      <c r="AU1090" s="505">
        <v>0.05138888888888889</v>
      </c>
      <c r="AV1090" s="128" t="s">
        <v>3413</v>
      </c>
      <c r="AW1090" s="474">
        <v>0.04819444444444444</v>
      </c>
      <c r="AX1090" s="474">
        <v>0.041666666666666664</v>
      </c>
      <c r="AY1090" s="416">
        <v>1.7201388888888889</v>
      </c>
      <c r="BA1090" s="128" t="s">
        <v>29212</v>
      </c>
      <c r="BB1090" s="134" t="s">
        <v>29213</v>
      </c>
      <c r="BC1090" s="141" t="s">
        <v>29214</v>
      </c>
      <c r="BD1090" s="128" t="s">
        <v>11649</v>
      </c>
      <c r="BE1090" s="416">
        <v>2.466666666666667</v>
      </c>
      <c r="BF1090" s="141"/>
      <c r="BG1090" s="141"/>
      <c r="BH1090" s="141"/>
    </row>
    <row r="1091">
      <c r="A1091" s="122">
        <f t="shared" si="3"/>
        <v>0</v>
      </c>
      <c r="B1091" s="122">
        <f t="shared" si="4"/>
        <v>0</v>
      </c>
      <c r="C1091" s="122">
        <f t="shared" si="5"/>
        <v>0</v>
      </c>
      <c r="D1091" s="122">
        <f t="shared" si="6"/>
        <v>0</v>
      </c>
      <c r="E1091" s="122">
        <f t="shared" si="2"/>
        <v>181</v>
      </c>
      <c r="H1091" s="135">
        <v>363.0</v>
      </c>
      <c r="I1091" s="135">
        <v>363.0</v>
      </c>
      <c r="J1091" s="135">
        <v>363.0</v>
      </c>
      <c r="L1091" s="160"/>
      <c r="M1091" s="160"/>
      <c r="N1091" s="160"/>
      <c r="O1091" s="160"/>
      <c r="P1091" s="391">
        <v>2.4875</v>
      </c>
      <c r="Q1091" s="391">
        <v>2.408333333333333</v>
      </c>
      <c r="R1091" s="391">
        <v>2.4680555555555554</v>
      </c>
      <c r="S1091" s="503">
        <v>0.053321759259259256</v>
      </c>
      <c r="T1091" s="503">
        <v>0.04972222222222222</v>
      </c>
      <c r="U1091" s="503">
        <v>0.05258101851851852</v>
      </c>
      <c r="V1091" s="503">
        <v>0.05258101851851852</v>
      </c>
      <c r="W1091" s="391">
        <v>2.1819444444444445</v>
      </c>
      <c r="X1091" s="503">
        <v>0.05392361111111111</v>
      </c>
      <c r="Y1091" s="503">
        <v>0.05337962962962963</v>
      </c>
      <c r="Z1091" s="391">
        <v>2.2895833333333333</v>
      </c>
      <c r="AA1091" s="504">
        <v>0.051215277777777776</v>
      </c>
      <c r="AB1091" s="474">
        <v>0.05209490740740741</v>
      </c>
      <c r="AC1091" s="505">
        <v>0.046828703703703706</v>
      </c>
      <c r="AD1091" s="147" t="s">
        <v>29215</v>
      </c>
      <c r="AE1091" s="160"/>
      <c r="AF1091" s="134" t="s">
        <v>29216</v>
      </c>
      <c r="AG1091" s="474">
        <v>0.046608796296296294</v>
      </c>
      <c r="AH1091" s="505">
        <v>0.05082175925925926</v>
      </c>
      <c r="AI1091" s="503">
        <v>0.05049768518518519</v>
      </c>
      <c r="AJ1091" s="128" t="s">
        <v>29217</v>
      </c>
      <c r="AK1091" s="134" t="s">
        <v>29218</v>
      </c>
      <c r="AL1091" s="474">
        <v>0.04486111111111111</v>
      </c>
      <c r="AM1091" s="416">
        <v>1.1666666666666667</v>
      </c>
      <c r="AN1091" s="379">
        <v>2.051388888888889</v>
      </c>
      <c r="AO1091" s="474">
        <v>0.04420138888888889</v>
      </c>
      <c r="AP1091" s="128" t="s">
        <v>724</v>
      </c>
      <c r="AQ1091" s="128" t="s">
        <v>29219</v>
      </c>
      <c r="AR1091" s="505">
        <v>0.04987268518518519</v>
      </c>
      <c r="AS1091" s="134" t="s">
        <v>29220</v>
      </c>
      <c r="AT1091" s="474">
        <v>0.04739583333333333</v>
      </c>
      <c r="AU1091" s="128" t="s">
        <v>29221</v>
      </c>
      <c r="AV1091" s="504">
        <v>0.04200231481481481</v>
      </c>
      <c r="AW1091" s="134" t="s">
        <v>29222</v>
      </c>
      <c r="AX1091" s="134" t="s">
        <v>29223</v>
      </c>
      <c r="AY1091" s="128" t="s">
        <v>29224</v>
      </c>
      <c r="BA1091" s="416">
        <v>2.23125</v>
      </c>
      <c r="BB1091" s="379">
        <v>2.245138888888889</v>
      </c>
      <c r="BC1091" s="422">
        <v>2.222916666666667</v>
      </c>
      <c r="BD1091" s="140">
        <v>0.8166666666666667</v>
      </c>
      <c r="BE1091" s="128" t="s">
        <v>29225</v>
      </c>
      <c r="BF1091" s="422"/>
      <c r="BG1091" s="422"/>
      <c r="BH1091" s="422"/>
    </row>
    <row r="1092">
      <c r="A1092" s="122">
        <f t="shared" si="3"/>
        <v>0</v>
      </c>
      <c r="B1092" s="122">
        <f t="shared" si="4"/>
        <v>0</v>
      </c>
      <c r="C1092" s="122">
        <f t="shared" si="5"/>
        <v>0</v>
      </c>
      <c r="D1092" s="122">
        <f t="shared" si="6"/>
        <v>0</v>
      </c>
      <c r="E1092" s="122">
        <f t="shared" si="2"/>
        <v>444</v>
      </c>
      <c r="H1092" s="135" t="s">
        <v>29226</v>
      </c>
      <c r="I1092" s="135" t="s">
        <v>29227</v>
      </c>
      <c r="J1092" s="135" t="s">
        <v>29228</v>
      </c>
      <c r="L1092" s="160"/>
      <c r="M1092" s="160"/>
      <c r="N1092" s="160"/>
      <c r="O1092" s="160"/>
      <c r="P1092" s="138" t="s">
        <v>876</v>
      </c>
      <c r="Q1092" s="138" t="s">
        <v>29229</v>
      </c>
      <c r="R1092" s="138" t="s">
        <v>29230</v>
      </c>
      <c r="S1092" s="138" t="s">
        <v>29231</v>
      </c>
      <c r="T1092" s="138" t="s">
        <v>29232</v>
      </c>
      <c r="U1092" s="138" t="s">
        <v>29233</v>
      </c>
      <c r="V1092" s="138" t="s">
        <v>29233</v>
      </c>
      <c r="W1092" s="138" t="s">
        <v>29234</v>
      </c>
      <c r="X1092" s="138" t="s">
        <v>29235</v>
      </c>
      <c r="Y1092" s="138" t="s">
        <v>29236</v>
      </c>
      <c r="Z1092" s="138" t="s">
        <v>29237</v>
      </c>
      <c r="AA1092" s="128" t="s">
        <v>29238</v>
      </c>
      <c r="AB1092" s="134" t="s">
        <v>29239</v>
      </c>
      <c r="AC1092" s="128" t="s">
        <v>29240</v>
      </c>
      <c r="AD1092" s="507">
        <v>0.04922453703703704</v>
      </c>
      <c r="AE1092" s="160"/>
      <c r="AF1092" s="474">
        <v>0.04833333333333333</v>
      </c>
      <c r="AG1092" s="134" t="s">
        <v>29241</v>
      </c>
      <c r="AH1092" s="128" t="s">
        <v>29242</v>
      </c>
      <c r="AI1092" s="138" t="s">
        <v>29051</v>
      </c>
      <c r="AJ1092" s="504">
        <v>0.04203703703703704</v>
      </c>
      <c r="AK1092" s="474">
        <v>0.06303240740740741</v>
      </c>
      <c r="AL1092" s="134" t="s">
        <v>29243</v>
      </c>
      <c r="AM1092" s="128" t="s">
        <v>29244</v>
      </c>
      <c r="AN1092" s="134" t="s">
        <v>29245</v>
      </c>
      <c r="AO1092" s="134" t="s">
        <v>29246</v>
      </c>
      <c r="AP1092" s="416">
        <v>2.46875</v>
      </c>
      <c r="AQ1092" s="416">
        <v>2.357638888888889</v>
      </c>
      <c r="AR1092" s="128" t="s">
        <v>29247</v>
      </c>
      <c r="AS1092" s="474">
        <v>0.041875</v>
      </c>
      <c r="AT1092" s="134" t="s">
        <v>29248</v>
      </c>
      <c r="AU1092" s="505">
        <v>0.05146990740740741</v>
      </c>
      <c r="AV1092" s="128" t="s">
        <v>29249</v>
      </c>
      <c r="AW1092" s="474">
        <v>0.048275462962962964</v>
      </c>
      <c r="AX1092" s="474">
        <v>0.04189814814814815</v>
      </c>
      <c r="AY1092" s="416">
        <v>1.7201388888888889</v>
      </c>
      <c r="BA1092" s="128" t="s">
        <v>1651</v>
      </c>
      <c r="BB1092" s="134" t="s">
        <v>29250</v>
      </c>
      <c r="BC1092" s="141" t="s">
        <v>29251</v>
      </c>
      <c r="BD1092" s="128" t="s">
        <v>11703</v>
      </c>
      <c r="BE1092" s="416">
        <v>2.470833333333333</v>
      </c>
      <c r="BF1092" s="141"/>
      <c r="BG1092" s="141"/>
      <c r="BH1092" s="141"/>
    </row>
    <row r="1093">
      <c r="A1093" s="122">
        <f t="shared" si="3"/>
        <v>0</v>
      </c>
      <c r="B1093" s="122">
        <f t="shared" si="4"/>
        <v>0</v>
      </c>
      <c r="C1093" s="122">
        <f t="shared" si="5"/>
        <v>0</v>
      </c>
      <c r="D1093" s="122">
        <f t="shared" si="6"/>
        <v>0</v>
      </c>
      <c r="E1093" s="122">
        <f t="shared" si="2"/>
        <v>384</v>
      </c>
      <c r="H1093" s="135" t="s">
        <v>29252</v>
      </c>
      <c r="I1093" s="135" t="s">
        <v>29253</v>
      </c>
      <c r="J1093" s="135" t="s">
        <v>29254</v>
      </c>
      <c r="L1093" s="160"/>
      <c r="M1093" s="160"/>
      <c r="N1093" s="160"/>
      <c r="O1093" s="160"/>
      <c r="P1093" s="503">
        <v>0.041666666666666664</v>
      </c>
      <c r="Q1093" s="391">
        <v>2.410416666666667</v>
      </c>
      <c r="R1093" s="391">
        <v>2.4743055555555555</v>
      </c>
      <c r="S1093" s="503">
        <v>0.053391203703703705</v>
      </c>
      <c r="T1093" s="503">
        <v>0.049756944444444444</v>
      </c>
      <c r="U1093" s="503">
        <v>0.052662037037037035</v>
      </c>
      <c r="V1093" s="503">
        <v>0.052662037037037035</v>
      </c>
      <c r="W1093" s="391">
        <v>2.183333333333333</v>
      </c>
      <c r="X1093" s="503">
        <v>0.05394675925925926</v>
      </c>
      <c r="Y1093" s="503">
        <v>0.05341435185185185</v>
      </c>
      <c r="Z1093" s="391">
        <v>2.2916666666666665</v>
      </c>
      <c r="AA1093" s="504">
        <v>0.0512962962962963</v>
      </c>
      <c r="AB1093" s="474">
        <v>0.05215277777777778</v>
      </c>
      <c r="AC1093" s="505">
        <v>0.04694444444444444</v>
      </c>
      <c r="AD1093" s="147" t="s">
        <v>29255</v>
      </c>
      <c r="AE1093" s="160"/>
      <c r="AF1093" s="134" t="s">
        <v>29256</v>
      </c>
      <c r="AG1093" s="474">
        <v>0.04673611111111111</v>
      </c>
      <c r="AH1093" s="505">
        <v>0.050868055555555555</v>
      </c>
      <c r="AI1093" s="503">
        <v>0.050590277777777776</v>
      </c>
      <c r="AJ1093" s="508">
        <v>0.0421412037037037</v>
      </c>
      <c r="AK1093" s="134" t="s">
        <v>29257</v>
      </c>
      <c r="AL1093" s="474">
        <v>0.04493055555555556</v>
      </c>
      <c r="AM1093" s="416">
        <v>1.1694444444444445</v>
      </c>
      <c r="AN1093" s="379">
        <v>2.053472222222222</v>
      </c>
      <c r="AO1093" s="474">
        <v>0.04425925925925926</v>
      </c>
      <c r="AP1093" s="128" t="s">
        <v>29258</v>
      </c>
      <c r="AQ1093" s="128" t="s">
        <v>29259</v>
      </c>
      <c r="AR1093" s="505">
        <v>0.05016203703703704</v>
      </c>
      <c r="AS1093" s="134" t="s">
        <v>29260</v>
      </c>
      <c r="AT1093" s="474">
        <v>0.047453703703703706</v>
      </c>
      <c r="AU1093" s="128" t="s">
        <v>29261</v>
      </c>
      <c r="AV1093" s="504">
        <v>0.042025462962962966</v>
      </c>
      <c r="AW1093" s="134" t="s">
        <v>29262</v>
      </c>
      <c r="AX1093" s="134" t="s">
        <v>29263</v>
      </c>
      <c r="AY1093" s="128" t="s">
        <v>29264</v>
      </c>
      <c r="BA1093" s="416">
        <v>2.234722222222222</v>
      </c>
      <c r="BB1093" s="379">
        <v>2.252083333333333</v>
      </c>
      <c r="BC1093" s="422">
        <v>2.227777777777778</v>
      </c>
      <c r="BD1093" s="140">
        <v>0.81875</v>
      </c>
      <c r="BE1093" s="128" t="s">
        <v>29265</v>
      </c>
      <c r="BF1093" s="422"/>
      <c r="BG1093" s="422"/>
      <c r="BH1093" s="422"/>
    </row>
    <row r="1094">
      <c r="A1094" s="122">
        <f t="shared" si="3"/>
        <v>0</v>
      </c>
      <c r="B1094" s="122">
        <f t="shared" si="4"/>
        <v>0</v>
      </c>
      <c r="C1094" s="122">
        <f t="shared" si="5"/>
        <v>0</v>
      </c>
      <c r="D1094" s="122">
        <f t="shared" si="6"/>
        <v>0</v>
      </c>
      <c r="E1094" s="122">
        <f t="shared" si="2"/>
        <v>556</v>
      </c>
      <c r="H1094" s="135">
        <v>364.0</v>
      </c>
      <c r="I1094" s="135">
        <v>364.0</v>
      </c>
      <c r="J1094" s="135">
        <v>364.0</v>
      </c>
      <c r="L1094" s="160"/>
      <c r="M1094" s="160"/>
      <c r="N1094" s="160"/>
      <c r="O1094" s="160"/>
      <c r="P1094" s="138" t="s">
        <v>872</v>
      </c>
      <c r="Q1094" s="138" t="s">
        <v>29266</v>
      </c>
      <c r="R1094" s="138" t="s">
        <v>29267</v>
      </c>
      <c r="S1094" s="138" t="s">
        <v>29268</v>
      </c>
      <c r="T1094" s="138" t="s">
        <v>29269</v>
      </c>
      <c r="U1094" s="138" t="s">
        <v>29270</v>
      </c>
      <c r="V1094" s="138" t="s">
        <v>29270</v>
      </c>
      <c r="W1094" s="138" t="s">
        <v>29271</v>
      </c>
      <c r="X1094" s="138" t="s">
        <v>29272</v>
      </c>
      <c r="Y1094" s="138" t="s">
        <v>29273</v>
      </c>
      <c r="Z1094" s="138" t="s">
        <v>29274</v>
      </c>
      <c r="AA1094" s="128" t="s">
        <v>29275</v>
      </c>
      <c r="AB1094" s="134" t="s">
        <v>29276</v>
      </c>
      <c r="AC1094" s="128" t="s">
        <v>29277</v>
      </c>
      <c r="AD1094" s="507">
        <v>0.049340277777777775</v>
      </c>
      <c r="AE1094" s="160"/>
      <c r="AF1094" s="474">
        <v>0.04842592592592593</v>
      </c>
      <c r="AG1094" s="134" t="s">
        <v>29278</v>
      </c>
      <c r="AH1094" s="128" t="s">
        <v>29279</v>
      </c>
      <c r="AI1094" s="138" t="s">
        <v>29090</v>
      </c>
      <c r="AJ1094" s="128" t="s">
        <v>29280</v>
      </c>
      <c r="AK1094" s="474">
        <v>0.0630787037037037</v>
      </c>
      <c r="AL1094" s="134" t="s">
        <v>29281</v>
      </c>
      <c r="AM1094" s="128" t="s">
        <v>29282</v>
      </c>
      <c r="AN1094" s="134" t="s">
        <v>29283</v>
      </c>
      <c r="AO1094" s="134" t="s">
        <v>29284</v>
      </c>
      <c r="AP1094" s="416">
        <v>2.470833333333333</v>
      </c>
      <c r="AQ1094" s="416">
        <v>2.3625</v>
      </c>
      <c r="AR1094" s="128" t="s">
        <v>29285</v>
      </c>
      <c r="AS1094" s="474">
        <v>0.04190972222222222</v>
      </c>
      <c r="AT1094" s="134" t="s">
        <v>29286</v>
      </c>
      <c r="AU1094" s="505">
        <v>0.05150462962962963</v>
      </c>
      <c r="AV1094" s="128" t="s">
        <v>29287</v>
      </c>
      <c r="AW1094" s="474">
        <v>0.04832175925925926</v>
      </c>
      <c r="AX1094" s="474">
        <v>0.041979166666666665</v>
      </c>
      <c r="AY1094" s="416">
        <v>1.7215277777777778</v>
      </c>
      <c r="BA1094" s="128" t="s">
        <v>29288</v>
      </c>
      <c r="BB1094" s="134" t="s">
        <v>29289</v>
      </c>
      <c r="BC1094" s="141" t="s">
        <v>29290</v>
      </c>
      <c r="BD1094" s="128" t="s">
        <v>11763</v>
      </c>
      <c r="BE1094" s="416">
        <v>2.4784722222222224</v>
      </c>
      <c r="BF1094" s="141"/>
      <c r="BG1094" s="141"/>
      <c r="BH1094" s="141"/>
    </row>
    <row r="1095">
      <c r="A1095" s="122">
        <f t="shared" si="3"/>
        <v>0</v>
      </c>
      <c r="B1095" s="122">
        <f t="shared" si="4"/>
        <v>0</v>
      </c>
      <c r="C1095" s="122">
        <f t="shared" si="5"/>
        <v>0</v>
      </c>
      <c r="D1095" s="122">
        <f t="shared" si="6"/>
        <v>0</v>
      </c>
      <c r="E1095" s="122">
        <f t="shared" si="2"/>
        <v>260</v>
      </c>
      <c r="H1095" s="135" t="s">
        <v>29291</v>
      </c>
      <c r="I1095" s="135" t="s">
        <v>29292</v>
      </c>
      <c r="J1095" s="135" t="s">
        <v>29293</v>
      </c>
      <c r="L1095" s="160"/>
      <c r="M1095" s="160"/>
      <c r="N1095" s="160"/>
      <c r="O1095" s="160"/>
      <c r="P1095" s="503">
        <v>0.04168981481481481</v>
      </c>
      <c r="Q1095" s="391">
        <v>2.4145833333333333</v>
      </c>
      <c r="R1095" s="391">
        <v>2.477777777777778</v>
      </c>
      <c r="S1095" s="503">
        <v>0.05348379629629629</v>
      </c>
      <c r="T1095" s="503">
        <v>0.04986111111111111</v>
      </c>
      <c r="U1095" s="503">
        <v>0.052905092592592594</v>
      </c>
      <c r="V1095" s="503">
        <v>0.052905092592592594</v>
      </c>
      <c r="W1095" s="391">
        <v>2.189583333333333</v>
      </c>
      <c r="X1095" s="503">
        <v>0.05407407407407407</v>
      </c>
      <c r="Y1095" s="503">
        <v>0.05351851851851852</v>
      </c>
      <c r="Z1095" s="391">
        <v>2.295138888888889</v>
      </c>
      <c r="AA1095" s="504">
        <v>0.05136574074074074</v>
      </c>
      <c r="AB1095" s="474">
        <v>0.052210648148148145</v>
      </c>
      <c r="AC1095" s="505">
        <v>0.04703703703703704</v>
      </c>
      <c r="AD1095" s="147" t="s">
        <v>29294</v>
      </c>
      <c r="AE1095" s="160"/>
      <c r="AF1095" s="134" t="s">
        <v>29295</v>
      </c>
      <c r="AG1095" s="474">
        <v>0.04681712962962963</v>
      </c>
      <c r="AH1095" s="505">
        <v>0.05087962962962963</v>
      </c>
      <c r="AI1095" s="503">
        <v>0.050590277777777776</v>
      </c>
      <c r="AJ1095" s="504">
        <v>0.04230324074074074</v>
      </c>
      <c r="AK1095" s="134" t="s">
        <v>29296</v>
      </c>
      <c r="AL1095" s="474">
        <v>0.04496527777777778</v>
      </c>
      <c r="AM1095" s="416">
        <v>1.1736111111111112</v>
      </c>
      <c r="AN1095" s="379">
        <v>2.0555555555555554</v>
      </c>
      <c r="AO1095" s="474">
        <v>0.04431712962962963</v>
      </c>
      <c r="AP1095" s="128" t="s">
        <v>29297</v>
      </c>
      <c r="AQ1095" s="128" t="s">
        <v>29298</v>
      </c>
      <c r="AR1095" s="505">
        <v>0.05019675925925926</v>
      </c>
      <c r="AS1095" s="134" t="s">
        <v>29299</v>
      </c>
      <c r="AT1095" s="474">
        <v>0.04760416666666667</v>
      </c>
      <c r="AU1095" s="128" t="s">
        <v>29300</v>
      </c>
      <c r="AV1095" s="504">
        <v>0.04207175925925926</v>
      </c>
      <c r="AW1095" s="134" t="s">
        <v>29301</v>
      </c>
      <c r="AX1095" s="134" t="s">
        <v>29302</v>
      </c>
      <c r="AY1095" s="128" t="s">
        <v>29303</v>
      </c>
      <c r="BA1095" s="416">
        <v>2.2368055555555557</v>
      </c>
      <c r="BB1095" s="379">
        <v>2.254166666666667</v>
      </c>
      <c r="BC1095" s="422">
        <v>2.229861111111111</v>
      </c>
      <c r="BD1095" s="140">
        <v>0.8215277777777777</v>
      </c>
      <c r="BE1095" s="128" t="s">
        <v>29304</v>
      </c>
      <c r="BF1095" s="422"/>
      <c r="BG1095" s="422"/>
      <c r="BH1095" s="422"/>
    </row>
    <row r="1096">
      <c r="A1096" s="122">
        <f t="shared" si="3"/>
        <v>0</v>
      </c>
      <c r="B1096" s="122">
        <f t="shared" si="4"/>
        <v>0</v>
      </c>
      <c r="C1096" s="122">
        <f t="shared" si="5"/>
        <v>0</v>
      </c>
      <c r="D1096" s="122">
        <f t="shared" si="6"/>
        <v>0</v>
      </c>
      <c r="E1096" s="122">
        <f t="shared" si="2"/>
        <v>477</v>
      </c>
      <c r="H1096" s="135" t="s">
        <v>29305</v>
      </c>
      <c r="I1096" s="135" t="s">
        <v>29306</v>
      </c>
      <c r="J1096" s="135" t="s">
        <v>29307</v>
      </c>
      <c r="L1096" s="160"/>
      <c r="M1096" s="160"/>
      <c r="N1096" s="160"/>
      <c r="O1096" s="160"/>
      <c r="P1096" s="138" t="s">
        <v>29308</v>
      </c>
      <c r="Q1096" s="138" t="s">
        <v>6541</v>
      </c>
      <c r="R1096" s="138" t="s">
        <v>29309</v>
      </c>
      <c r="S1096" s="138" t="s">
        <v>29310</v>
      </c>
      <c r="T1096" s="138" t="s">
        <v>29311</v>
      </c>
      <c r="U1096" s="138" t="s">
        <v>29312</v>
      </c>
      <c r="V1096" s="138" t="s">
        <v>29312</v>
      </c>
      <c r="W1096" s="138" t="s">
        <v>29313</v>
      </c>
      <c r="X1096" s="138" t="s">
        <v>29314</v>
      </c>
      <c r="Y1096" s="138" t="s">
        <v>29315</v>
      </c>
      <c r="Z1096" s="138" t="s">
        <v>29316</v>
      </c>
      <c r="AA1096" s="128" t="s">
        <v>29317</v>
      </c>
      <c r="AB1096" s="134" t="s">
        <v>29318</v>
      </c>
      <c r="AC1096" s="128" t="s">
        <v>29319</v>
      </c>
      <c r="AD1096" s="507">
        <v>0.049386574074074076</v>
      </c>
      <c r="AE1096" s="160"/>
      <c r="AF1096" s="474">
        <v>0.04857638888888889</v>
      </c>
      <c r="AG1096" s="134" t="s">
        <v>29320</v>
      </c>
      <c r="AH1096" s="128" t="s">
        <v>29321</v>
      </c>
      <c r="AI1096" s="138" t="s">
        <v>29127</v>
      </c>
      <c r="AJ1096" s="128" t="s">
        <v>29322</v>
      </c>
      <c r="AK1096" s="474">
        <v>0.0631712962962963</v>
      </c>
      <c r="AL1096" s="134" t="s">
        <v>29323</v>
      </c>
      <c r="AM1096" s="128" t="s">
        <v>29324</v>
      </c>
      <c r="AN1096" s="134" t="s">
        <v>29325</v>
      </c>
      <c r="AO1096" s="134" t="s">
        <v>29326</v>
      </c>
      <c r="AP1096" s="416">
        <v>2.475</v>
      </c>
      <c r="AQ1096" s="416">
        <v>2.3694444444444445</v>
      </c>
      <c r="AR1096" s="128" t="s">
        <v>29327</v>
      </c>
      <c r="AS1096" s="474">
        <v>0.042025462962962966</v>
      </c>
      <c r="AT1096" s="134" t="s">
        <v>29328</v>
      </c>
      <c r="AU1096" s="505">
        <v>0.05165509259259259</v>
      </c>
      <c r="AV1096" s="128" t="s">
        <v>29329</v>
      </c>
      <c r="AW1096" s="474">
        <v>0.04846064814814815</v>
      </c>
      <c r="AX1096" s="474">
        <v>0.04203703703703704</v>
      </c>
      <c r="AY1096" s="416">
        <v>1.7375</v>
      </c>
      <c r="BA1096" s="128" t="s">
        <v>29330</v>
      </c>
      <c r="BB1096" s="134" t="s">
        <v>29331</v>
      </c>
      <c r="BC1096" s="141" t="s">
        <v>29332</v>
      </c>
      <c r="BD1096" s="128" t="s">
        <v>11822</v>
      </c>
      <c r="BE1096" s="416">
        <v>2.4868055555555557</v>
      </c>
      <c r="BF1096" s="141"/>
      <c r="BG1096" s="141"/>
      <c r="BH1096" s="141"/>
    </row>
    <row r="1097">
      <c r="A1097" s="122">
        <f t="shared" si="3"/>
        <v>0</v>
      </c>
      <c r="B1097" s="122">
        <f t="shared" si="4"/>
        <v>0</v>
      </c>
      <c r="C1097" s="122">
        <f t="shared" si="5"/>
        <v>0</v>
      </c>
      <c r="D1097" s="122">
        <f t="shared" si="6"/>
        <v>0</v>
      </c>
      <c r="E1097" s="122">
        <f t="shared" si="2"/>
        <v>220</v>
      </c>
      <c r="H1097" s="135">
        <v>365.0</v>
      </c>
      <c r="I1097" s="135">
        <v>365.0</v>
      </c>
      <c r="J1097" s="135">
        <v>365.0</v>
      </c>
      <c r="L1097" s="160"/>
      <c r="M1097" s="160"/>
      <c r="N1097" s="160"/>
      <c r="O1097" s="160"/>
      <c r="P1097" s="503">
        <v>0.04170138888888889</v>
      </c>
      <c r="Q1097" s="391">
        <v>2.4194444444444443</v>
      </c>
      <c r="R1097" s="391">
        <v>2.484027777777778</v>
      </c>
      <c r="S1097" s="503">
        <v>0.05357638888888889</v>
      </c>
      <c r="T1097" s="503">
        <v>0.05008101851851852</v>
      </c>
      <c r="U1097" s="503">
        <v>0.052974537037037035</v>
      </c>
      <c r="V1097" s="503">
        <v>0.052974537037037035</v>
      </c>
      <c r="W1097" s="391">
        <v>2.2006944444444443</v>
      </c>
      <c r="X1097" s="503">
        <v>0.05416666666666667</v>
      </c>
      <c r="Y1097" s="503">
        <v>0.05381944444444445</v>
      </c>
      <c r="Z1097" s="391">
        <v>2.297222222222222</v>
      </c>
      <c r="AA1097" s="504">
        <v>0.05146990740740741</v>
      </c>
      <c r="AB1097" s="474">
        <v>0.05226851851851852</v>
      </c>
      <c r="AC1097" s="505">
        <v>0.047094907407407405</v>
      </c>
      <c r="AD1097" s="147" t="s">
        <v>29333</v>
      </c>
      <c r="AE1097" s="160"/>
      <c r="AF1097" s="134" t="s">
        <v>29334</v>
      </c>
      <c r="AG1097" s="474">
        <v>0.046875</v>
      </c>
      <c r="AH1097" s="505">
        <v>0.050972222222222224</v>
      </c>
      <c r="AI1097" s="503">
        <v>0.05068287037037037</v>
      </c>
      <c r="AJ1097" s="504">
        <v>0.04234953703703704</v>
      </c>
      <c r="AK1097" s="134" t="s">
        <v>29335</v>
      </c>
      <c r="AL1097" s="474">
        <v>0.04506944444444445</v>
      </c>
      <c r="AM1097" s="416">
        <v>1.1770833333333333</v>
      </c>
      <c r="AN1097" s="379">
        <v>2.060416666666667</v>
      </c>
      <c r="AO1097" s="474">
        <v>0.04435185185185185</v>
      </c>
      <c r="AP1097" s="128" t="s">
        <v>29336</v>
      </c>
      <c r="AQ1097" s="128" t="s">
        <v>29337</v>
      </c>
      <c r="AR1097" s="505">
        <v>0.05037037037037037</v>
      </c>
      <c r="AS1097" s="134" t="s">
        <v>29338</v>
      </c>
      <c r="AT1097" s="474">
        <v>0.047789351851851854</v>
      </c>
      <c r="AU1097" s="128" t="s">
        <v>29339</v>
      </c>
      <c r="AV1097" s="504">
        <v>0.042152777777777775</v>
      </c>
      <c r="AW1097" s="134" t="s">
        <v>29340</v>
      </c>
      <c r="AX1097" s="134" t="s">
        <v>29341</v>
      </c>
      <c r="AY1097" s="128" t="s">
        <v>29342</v>
      </c>
      <c r="BA1097" s="416">
        <v>2.2430555555555554</v>
      </c>
      <c r="BB1097" s="379">
        <v>2.2604166666666665</v>
      </c>
      <c r="BC1097" s="422">
        <v>2.234027777777778</v>
      </c>
      <c r="BD1097" s="140">
        <v>0.8270833333333333</v>
      </c>
      <c r="BE1097" s="128" t="s">
        <v>29343</v>
      </c>
      <c r="BF1097" s="422"/>
      <c r="BG1097" s="422"/>
      <c r="BH1097" s="422"/>
    </row>
    <row r="1098">
      <c r="A1098" s="122">
        <f t="shared" si="3"/>
        <v>0</v>
      </c>
      <c r="B1098" s="122">
        <f t="shared" si="4"/>
        <v>0</v>
      </c>
      <c r="C1098" s="122">
        <f t="shared" si="5"/>
        <v>0</v>
      </c>
      <c r="D1098" s="122">
        <f t="shared" si="6"/>
        <v>0</v>
      </c>
      <c r="E1098" s="122">
        <f t="shared" si="2"/>
        <v>452</v>
      </c>
      <c r="H1098" s="135" t="s">
        <v>29344</v>
      </c>
      <c r="I1098" s="135" t="s">
        <v>29345</v>
      </c>
      <c r="J1098" s="135" t="s">
        <v>29346</v>
      </c>
      <c r="L1098" s="160"/>
      <c r="M1098" s="160"/>
      <c r="N1098" s="160"/>
      <c r="O1098" s="160"/>
      <c r="P1098" s="138" t="s">
        <v>29347</v>
      </c>
      <c r="Q1098" s="138" t="s">
        <v>3676</v>
      </c>
      <c r="R1098" s="138" t="s">
        <v>11379</v>
      </c>
      <c r="S1098" s="138" t="s">
        <v>29348</v>
      </c>
      <c r="T1098" s="138" t="s">
        <v>29349</v>
      </c>
      <c r="U1098" s="138" t="s">
        <v>29350</v>
      </c>
      <c r="V1098" s="138" t="s">
        <v>29350</v>
      </c>
      <c r="W1098" s="138" t="s">
        <v>29351</v>
      </c>
      <c r="X1098" s="138" t="s">
        <v>29352</v>
      </c>
      <c r="Y1098" s="138" t="s">
        <v>29353</v>
      </c>
      <c r="Z1098" s="138" t="s">
        <v>29354</v>
      </c>
      <c r="AA1098" s="128" t="s">
        <v>29355</v>
      </c>
      <c r="AB1098" s="134" t="s">
        <v>29356</v>
      </c>
      <c r="AC1098" s="128" t="s">
        <v>29357</v>
      </c>
      <c r="AD1098" s="507">
        <v>0.04949074074074074</v>
      </c>
      <c r="AE1098" s="160"/>
      <c r="AF1098" s="474">
        <v>0.04861111111111111</v>
      </c>
      <c r="AG1098" s="134" t="s">
        <v>29358</v>
      </c>
      <c r="AH1098" s="128" t="s">
        <v>23931</v>
      </c>
      <c r="AI1098" s="138" t="s">
        <v>29165</v>
      </c>
      <c r="AJ1098" s="508">
        <v>0.04237268518518519</v>
      </c>
      <c r="AK1098" s="474">
        <v>0.06337962962962963</v>
      </c>
      <c r="AL1098" s="134" t="s">
        <v>29359</v>
      </c>
      <c r="AM1098" s="128" t="s">
        <v>29360</v>
      </c>
      <c r="AN1098" s="134" t="s">
        <v>29361</v>
      </c>
      <c r="AO1098" s="134" t="s">
        <v>29362</v>
      </c>
      <c r="AP1098" s="416">
        <v>2.479861111111111</v>
      </c>
      <c r="AQ1098" s="416">
        <v>2.3743055555555554</v>
      </c>
      <c r="AR1098" s="128" t="s">
        <v>1880</v>
      </c>
      <c r="AS1098" s="474">
        <v>0.04216435185185185</v>
      </c>
      <c r="AT1098" s="134" t="s">
        <v>29363</v>
      </c>
      <c r="AU1098" s="505">
        <v>0.051724537037037034</v>
      </c>
      <c r="AV1098" s="128" t="s">
        <v>29364</v>
      </c>
      <c r="AW1098" s="474">
        <v>0.04857638888888889</v>
      </c>
      <c r="AX1098" s="474">
        <v>0.04209490740740741</v>
      </c>
      <c r="AY1098" s="416">
        <v>1.7402777777777778</v>
      </c>
      <c r="BA1098" s="128" t="s">
        <v>29365</v>
      </c>
      <c r="BB1098" s="134" t="s">
        <v>29366</v>
      </c>
      <c r="BC1098" s="141" t="s">
        <v>29367</v>
      </c>
      <c r="BD1098" s="128" t="s">
        <v>11893</v>
      </c>
      <c r="BE1098" s="416">
        <v>2.490972222222222</v>
      </c>
      <c r="BF1098" s="141"/>
      <c r="BG1098" s="141"/>
      <c r="BH1098" s="141"/>
    </row>
    <row r="1099">
      <c r="A1099" s="122">
        <f t="shared" si="3"/>
        <v>0</v>
      </c>
      <c r="B1099" s="122">
        <f t="shared" si="4"/>
        <v>0</v>
      </c>
      <c r="C1099" s="122">
        <f t="shared" si="5"/>
        <v>0</v>
      </c>
      <c r="D1099" s="122">
        <f t="shared" si="6"/>
        <v>0</v>
      </c>
      <c r="E1099" s="122">
        <f t="shared" si="2"/>
        <v>293</v>
      </c>
      <c r="H1099" s="135" t="s">
        <v>29368</v>
      </c>
      <c r="I1099" s="135" t="s">
        <v>29369</v>
      </c>
      <c r="J1099" s="135" t="s">
        <v>7329</v>
      </c>
      <c r="L1099" s="160"/>
      <c r="M1099" s="160"/>
      <c r="N1099" s="160"/>
      <c r="O1099" s="160"/>
      <c r="P1099" s="503">
        <v>0.04172453703703704</v>
      </c>
      <c r="Q1099" s="391">
        <v>2.4229166666666666</v>
      </c>
      <c r="R1099" s="391">
        <v>2.484722222222222</v>
      </c>
      <c r="S1099" s="503">
        <v>0.053773148148148146</v>
      </c>
      <c r="T1099" s="503">
        <v>0.050208333333333334</v>
      </c>
      <c r="U1099" s="503">
        <v>0.053043981481481484</v>
      </c>
      <c r="V1099" s="503">
        <v>0.053043981481481484</v>
      </c>
      <c r="W1099" s="391">
        <v>2.20625</v>
      </c>
      <c r="X1099" s="503">
        <v>0.054282407407407404</v>
      </c>
      <c r="Y1099" s="503">
        <v>0.05385416666666667</v>
      </c>
      <c r="Z1099" s="391">
        <v>2.3006944444444444</v>
      </c>
      <c r="AA1099" s="504">
        <v>0.05158564814814815</v>
      </c>
      <c r="AB1099" s="474">
        <v>0.05233796296296296</v>
      </c>
      <c r="AC1099" s="505">
        <v>0.04716435185185185</v>
      </c>
      <c r="AD1099" s="147" t="s">
        <v>29370</v>
      </c>
      <c r="AE1099" s="160"/>
      <c r="AF1099" s="134" t="s">
        <v>29371</v>
      </c>
      <c r="AG1099" s="474">
        <v>0.04693287037037037</v>
      </c>
      <c r="AH1099" s="505">
        <v>0.051111111111111114</v>
      </c>
      <c r="AI1099" s="503">
        <v>0.050763888888888886</v>
      </c>
      <c r="AJ1099" s="128" t="s">
        <v>29372</v>
      </c>
      <c r="AK1099" s="134" t="s">
        <v>29373</v>
      </c>
      <c r="AL1099" s="474">
        <v>0.04518518518518518</v>
      </c>
      <c r="AM1099" s="416">
        <v>1.1826388888888888</v>
      </c>
      <c r="AN1099" s="379">
        <v>2.0618055555555554</v>
      </c>
      <c r="AO1099" s="474">
        <v>0.044444444444444446</v>
      </c>
      <c r="AP1099" s="128" t="s">
        <v>29374</v>
      </c>
      <c r="AQ1099" s="128" t="s">
        <v>29375</v>
      </c>
      <c r="AR1099" s="505">
        <v>0.050451388888888886</v>
      </c>
      <c r="AS1099" s="134" t="s">
        <v>29376</v>
      </c>
      <c r="AT1099" s="474">
        <v>0.04784722222222222</v>
      </c>
      <c r="AU1099" s="128" t="s">
        <v>29377</v>
      </c>
      <c r="AV1099" s="504">
        <v>0.042199074074074076</v>
      </c>
      <c r="AW1099" s="134" t="s">
        <v>29378</v>
      </c>
      <c r="AX1099" s="134" t="s">
        <v>29379</v>
      </c>
      <c r="AY1099" s="128" t="s">
        <v>29380</v>
      </c>
      <c r="BA1099" s="416">
        <v>2.25625</v>
      </c>
      <c r="BB1099" s="379">
        <v>2.2645833333333334</v>
      </c>
      <c r="BC1099" s="422">
        <v>2.238888888888889</v>
      </c>
      <c r="BD1099" s="140">
        <v>0.8298611111111112</v>
      </c>
      <c r="BE1099" s="128" t="s">
        <v>29381</v>
      </c>
      <c r="BF1099" s="422"/>
      <c r="BG1099" s="422"/>
      <c r="BH1099" s="422"/>
    </row>
    <row r="1100">
      <c r="A1100" s="122">
        <f t="shared" si="3"/>
        <v>0</v>
      </c>
      <c r="B1100" s="122">
        <f t="shared" si="4"/>
        <v>0</v>
      </c>
      <c r="C1100" s="122">
        <f t="shared" si="5"/>
        <v>0</v>
      </c>
      <c r="D1100" s="122">
        <f t="shared" si="6"/>
        <v>0</v>
      </c>
      <c r="E1100" s="122">
        <f t="shared" si="2"/>
        <v>472</v>
      </c>
      <c r="H1100" s="135">
        <v>366.0</v>
      </c>
      <c r="I1100" s="135">
        <v>366.0</v>
      </c>
      <c r="J1100" s="135">
        <v>366.0</v>
      </c>
      <c r="L1100" s="160"/>
      <c r="M1100" s="160"/>
      <c r="N1100" s="160"/>
      <c r="O1100" s="160"/>
      <c r="P1100" s="138" t="s">
        <v>29382</v>
      </c>
      <c r="Q1100" s="138" t="s">
        <v>29383</v>
      </c>
      <c r="R1100" s="138" t="s">
        <v>29384</v>
      </c>
      <c r="S1100" s="138" t="s">
        <v>29385</v>
      </c>
      <c r="T1100" s="138" t="s">
        <v>29386</v>
      </c>
      <c r="U1100" s="138" t="s">
        <v>29387</v>
      </c>
      <c r="V1100" s="138" t="s">
        <v>29387</v>
      </c>
      <c r="W1100" s="138" t="s">
        <v>29388</v>
      </c>
      <c r="X1100" s="138" t="s">
        <v>29389</v>
      </c>
      <c r="Y1100" s="138" t="s">
        <v>29390</v>
      </c>
      <c r="Z1100" s="138" t="s">
        <v>29391</v>
      </c>
      <c r="AA1100" s="128" t="s">
        <v>29392</v>
      </c>
      <c r="AB1100" s="134" t="s">
        <v>29393</v>
      </c>
      <c r="AC1100" s="128" t="s">
        <v>29394</v>
      </c>
      <c r="AD1100" s="507">
        <v>0.04953703703703704</v>
      </c>
      <c r="AE1100" s="160"/>
      <c r="AF1100" s="474">
        <v>0.04866898148148148</v>
      </c>
      <c r="AG1100" s="134" t="s">
        <v>29395</v>
      </c>
      <c r="AH1100" s="128" t="s">
        <v>2549</v>
      </c>
      <c r="AI1100" s="138" t="s">
        <v>29205</v>
      </c>
      <c r="AJ1100" s="504">
        <v>0.04251157407407408</v>
      </c>
      <c r="AK1100" s="474">
        <v>0.06354166666666666</v>
      </c>
      <c r="AL1100" s="134" t="s">
        <v>29396</v>
      </c>
      <c r="AM1100" s="128" t="s">
        <v>29397</v>
      </c>
      <c r="AN1100" s="134" t="s">
        <v>29398</v>
      </c>
      <c r="AO1100" s="134" t="s">
        <v>29399</v>
      </c>
      <c r="AP1100" s="416">
        <v>2.4833333333333334</v>
      </c>
      <c r="AQ1100" s="416">
        <v>2.3756944444444446</v>
      </c>
      <c r="AR1100" s="128" t="s">
        <v>29400</v>
      </c>
      <c r="AS1100" s="474">
        <v>0.04240740740740741</v>
      </c>
      <c r="AT1100" s="134" t="s">
        <v>29401</v>
      </c>
      <c r="AU1100" s="505">
        <v>0.05184027777777778</v>
      </c>
      <c r="AV1100" s="128" t="s">
        <v>29402</v>
      </c>
      <c r="AW1100" s="474">
        <v>0.0487037037037037</v>
      </c>
      <c r="AX1100" s="474">
        <v>0.04217592592592593</v>
      </c>
      <c r="AY1100" s="416">
        <v>1.7416666666666667</v>
      </c>
      <c r="BA1100" s="128" t="s">
        <v>29403</v>
      </c>
      <c r="BB1100" s="134" t="s">
        <v>29404</v>
      </c>
      <c r="BC1100" s="141" t="s">
        <v>29405</v>
      </c>
      <c r="BD1100" s="128" t="s">
        <v>11961</v>
      </c>
      <c r="BE1100" s="416">
        <v>2.4916666666666667</v>
      </c>
      <c r="BF1100" s="141"/>
      <c r="BG1100" s="141"/>
      <c r="BH1100" s="141"/>
    </row>
    <row r="1101">
      <c r="A1101" s="122">
        <f t="shared" si="3"/>
        <v>0</v>
      </c>
      <c r="B1101" s="122">
        <f t="shared" si="4"/>
        <v>0</v>
      </c>
      <c r="C1101" s="122">
        <f t="shared" si="5"/>
        <v>0</v>
      </c>
      <c r="D1101" s="122">
        <f t="shared" si="6"/>
        <v>0</v>
      </c>
      <c r="E1101" s="122">
        <f t="shared" si="2"/>
        <v>214</v>
      </c>
      <c r="H1101" s="135" t="s">
        <v>29406</v>
      </c>
      <c r="I1101" s="135" t="s">
        <v>29407</v>
      </c>
      <c r="J1101" s="135" t="s">
        <v>29408</v>
      </c>
      <c r="L1101" s="160"/>
      <c r="M1101" s="160"/>
      <c r="N1101" s="160"/>
      <c r="O1101" s="160"/>
      <c r="P1101" s="503">
        <v>0.041875</v>
      </c>
      <c r="Q1101" s="391">
        <v>2.4270833333333335</v>
      </c>
      <c r="R1101" s="391">
        <v>2.4854166666666666</v>
      </c>
      <c r="S1101" s="503">
        <v>0.05385416666666667</v>
      </c>
      <c r="T1101" s="503">
        <v>0.0502662037037037</v>
      </c>
      <c r="U1101" s="503">
        <v>0.053217592592592594</v>
      </c>
      <c r="V1101" s="503">
        <v>0.053217592592592594</v>
      </c>
      <c r="W1101" s="391">
        <v>2.2083333333333335</v>
      </c>
      <c r="X1101" s="503">
        <v>0.05440972222222222</v>
      </c>
      <c r="Y1101" s="503">
        <v>0.05393518518518518</v>
      </c>
      <c r="Z1101" s="391">
        <v>2.3048611111111112</v>
      </c>
      <c r="AA1101" s="504">
        <v>0.05170138888888889</v>
      </c>
      <c r="AB1101" s="474">
        <v>0.052488425925925924</v>
      </c>
      <c r="AC1101" s="505">
        <v>0.04730324074074074</v>
      </c>
      <c r="AD1101" s="147" t="s">
        <v>29409</v>
      </c>
      <c r="AE1101" s="160"/>
      <c r="AF1101" s="134" t="s">
        <v>29410</v>
      </c>
      <c r="AG1101" s="474">
        <v>0.04704861111111111</v>
      </c>
      <c r="AH1101" s="505">
        <v>0.051145833333333335</v>
      </c>
      <c r="AI1101" s="503">
        <v>0.05082175925925926</v>
      </c>
      <c r="AJ1101" s="128" t="s">
        <v>29411</v>
      </c>
      <c r="AK1101" s="134" t="s">
        <v>27938</v>
      </c>
      <c r="AL1101" s="474">
        <v>0.04527777777777778</v>
      </c>
      <c r="AM1101" s="416">
        <v>1.1868055555555554</v>
      </c>
      <c r="AN1101" s="379">
        <v>2.067361111111111</v>
      </c>
      <c r="AO1101" s="474">
        <v>0.04452546296296296</v>
      </c>
      <c r="AP1101" s="128" t="s">
        <v>29412</v>
      </c>
      <c r="AQ1101" s="128" t="s">
        <v>29413</v>
      </c>
      <c r="AR1101" s="505">
        <v>0.05047453703703704</v>
      </c>
      <c r="AS1101" s="134" t="s">
        <v>29414</v>
      </c>
      <c r="AT1101" s="474">
        <v>0.04790509259259259</v>
      </c>
      <c r="AU1101" s="128" t="s">
        <v>29415</v>
      </c>
      <c r="AV1101" s="504">
        <v>0.04224537037037037</v>
      </c>
      <c r="AW1101" s="134" t="s">
        <v>29416</v>
      </c>
      <c r="AX1101" s="134" t="s">
        <v>29417</v>
      </c>
      <c r="AY1101" s="128" t="s">
        <v>29418</v>
      </c>
      <c r="BA1101" s="416">
        <v>2.2576388888888888</v>
      </c>
      <c r="BB1101" s="379">
        <v>2.2666666666666666</v>
      </c>
      <c r="BC1101" s="422">
        <v>2.2430555555555554</v>
      </c>
      <c r="BD1101" s="140">
        <v>0.8326388888888889</v>
      </c>
      <c r="BE1101" s="128" t="s">
        <v>29419</v>
      </c>
      <c r="BF1101" s="422"/>
      <c r="BG1101" s="422"/>
      <c r="BH1101" s="422"/>
    </row>
    <row r="1102">
      <c r="A1102" s="122">
        <f t="shared" si="3"/>
        <v>0</v>
      </c>
      <c r="B1102" s="122">
        <f t="shared" si="4"/>
        <v>0</v>
      </c>
      <c r="C1102" s="122">
        <f t="shared" si="5"/>
        <v>0</v>
      </c>
      <c r="D1102" s="122">
        <f t="shared" si="6"/>
        <v>0</v>
      </c>
      <c r="E1102" s="122">
        <f t="shared" si="2"/>
        <v>495</v>
      </c>
      <c r="H1102" s="135" t="s">
        <v>29420</v>
      </c>
      <c r="I1102" s="135" t="s">
        <v>29421</v>
      </c>
      <c r="J1102" s="135" t="s">
        <v>29422</v>
      </c>
      <c r="L1102" s="160"/>
      <c r="M1102" s="160"/>
      <c r="N1102" s="160"/>
      <c r="O1102" s="160"/>
      <c r="P1102" s="138" t="s">
        <v>1969</v>
      </c>
      <c r="Q1102" s="138" t="s">
        <v>29423</v>
      </c>
      <c r="R1102" s="138" t="s">
        <v>29424</v>
      </c>
      <c r="S1102" s="138" t="s">
        <v>29425</v>
      </c>
      <c r="T1102" s="138" t="s">
        <v>29426</v>
      </c>
      <c r="U1102" s="138" t="s">
        <v>29427</v>
      </c>
      <c r="V1102" s="138" t="s">
        <v>29427</v>
      </c>
      <c r="W1102" s="138" t="s">
        <v>29428</v>
      </c>
      <c r="X1102" s="138" t="s">
        <v>29429</v>
      </c>
      <c r="Y1102" s="138" t="s">
        <v>29430</v>
      </c>
      <c r="Z1102" s="138" t="s">
        <v>29431</v>
      </c>
      <c r="AA1102" s="128" t="s">
        <v>29432</v>
      </c>
      <c r="AB1102" s="134" t="s">
        <v>29433</v>
      </c>
      <c r="AC1102" s="128" t="s">
        <v>29434</v>
      </c>
      <c r="AD1102" s="507">
        <v>0.04958333333333333</v>
      </c>
      <c r="AE1102" s="160"/>
      <c r="AF1102" s="474">
        <v>0.04871527777777778</v>
      </c>
      <c r="AG1102" s="134" t="s">
        <v>29435</v>
      </c>
      <c r="AH1102" s="128" t="s">
        <v>29436</v>
      </c>
      <c r="AI1102" s="138" t="s">
        <v>29242</v>
      </c>
      <c r="AJ1102" s="504">
        <v>0.042673611111111114</v>
      </c>
      <c r="AK1102" s="474">
        <v>0.06359953703703704</v>
      </c>
      <c r="AL1102" s="134" t="s">
        <v>29437</v>
      </c>
      <c r="AM1102" s="128" t="s">
        <v>29438</v>
      </c>
      <c r="AN1102" s="134" t="s">
        <v>29439</v>
      </c>
      <c r="AO1102" s="134" t="s">
        <v>29440</v>
      </c>
      <c r="AP1102" s="416">
        <v>2.4868055555555557</v>
      </c>
      <c r="AQ1102" s="416">
        <v>2.3805555555555555</v>
      </c>
      <c r="AR1102" s="128" t="s">
        <v>29441</v>
      </c>
      <c r="AS1102" s="474">
        <v>0.042534722222222224</v>
      </c>
      <c r="AT1102" s="134" t="s">
        <v>29442</v>
      </c>
      <c r="AU1102" s="505">
        <v>0.052002314814814814</v>
      </c>
      <c r="AV1102" s="128" t="s">
        <v>29443</v>
      </c>
      <c r="AW1102" s="474">
        <v>0.04873842592592593</v>
      </c>
      <c r="AX1102" s="474">
        <v>0.042291666666666665</v>
      </c>
      <c r="AY1102" s="416">
        <v>1.7444444444444445</v>
      </c>
      <c r="BA1102" s="128" t="s">
        <v>29444</v>
      </c>
      <c r="BB1102" s="134" t="s">
        <v>29445</v>
      </c>
      <c r="BC1102" s="141" t="s">
        <v>29446</v>
      </c>
      <c r="BD1102" s="128" t="s">
        <v>12032</v>
      </c>
      <c r="BE1102" s="416">
        <v>2.497916666666667</v>
      </c>
      <c r="BF1102" s="141"/>
      <c r="BG1102" s="141"/>
      <c r="BH1102" s="141"/>
    </row>
    <row r="1103">
      <c r="A1103" s="122">
        <f t="shared" si="3"/>
        <v>0</v>
      </c>
      <c r="B1103" s="122">
        <f t="shared" si="4"/>
        <v>0</v>
      </c>
      <c r="C1103" s="122">
        <f t="shared" si="5"/>
        <v>0</v>
      </c>
      <c r="D1103" s="122">
        <f t="shared" si="6"/>
        <v>0</v>
      </c>
      <c r="E1103" s="122">
        <f t="shared" si="2"/>
        <v>236</v>
      </c>
      <c r="H1103" s="135">
        <v>367.0</v>
      </c>
      <c r="I1103" s="135">
        <v>367.0</v>
      </c>
      <c r="J1103" s="135">
        <v>367.0</v>
      </c>
      <c r="L1103" s="160"/>
      <c r="M1103" s="160"/>
      <c r="N1103" s="160"/>
      <c r="O1103" s="160"/>
      <c r="P1103" s="503">
        <v>0.041944444444444444</v>
      </c>
      <c r="Q1103" s="391">
        <v>2.4291666666666667</v>
      </c>
      <c r="R1103" s="391">
        <v>2.486111111111111</v>
      </c>
      <c r="S1103" s="503">
        <v>0.05385416666666667</v>
      </c>
      <c r="T1103" s="503">
        <v>0.05032407407407408</v>
      </c>
      <c r="U1103" s="503">
        <v>0.05340277777777778</v>
      </c>
      <c r="V1103" s="503">
        <v>0.05340277777777778</v>
      </c>
      <c r="W1103" s="391">
        <v>2.2131944444444445</v>
      </c>
      <c r="X1103" s="503">
        <v>0.05453703703703704</v>
      </c>
      <c r="Y1103" s="503">
        <v>0.054224537037037036</v>
      </c>
      <c r="Z1103" s="391">
        <v>2.307638888888889</v>
      </c>
      <c r="AA1103" s="504">
        <v>0.05178240740740741</v>
      </c>
      <c r="AB1103" s="474">
        <v>0.052523148148148145</v>
      </c>
      <c r="AC1103" s="505">
        <v>0.047372685185185184</v>
      </c>
      <c r="AD1103" s="147" t="s">
        <v>29447</v>
      </c>
      <c r="AE1103" s="160"/>
      <c r="AF1103" s="134" t="s">
        <v>29448</v>
      </c>
      <c r="AG1103" s="474">
        <v>0.047141203703703706</v>
      </c>
      <c r="AH1103" s="505">
        <v>0.051145833333333335</v>
      </c>
      <c r="AI1103" s="503">
        <v>0.050868055555555555</v>
      </c>
      <c r="AJ1103" s="128" t="s">
        <v>29449</v>
      </c>
      <c r="AK1103" s="134" t="s">
        <v>29450</v>
      </c>
      <c r="AL1103" s="474">
        <v>0.04534722222222222</v>
      </c>
      <c r="AM1103" s="416">
        <v>1.1916666666666667</v>
      </c>
      <c r="AN1103" s="379">
        <v>2.0756944444444443</v>
      </c>
      <c r="AO1103" s="474">
        <v>0.04462962962962963</v>
      </c>
      <c r="AP1103" s="128" t="s">
        <v>29451</v>
      </c>
      <c r="AQ1103" s="128" t="s">
        <v>29452</v>
      </c>
      <c r="AR1103" s="505">
        <v>0.05074074074074074</v>
      </c>
      <c r="AS1103" s="134" t="s">
        <v>29453</v>
      </c>
      <c r="AT1103" s="474">
        <v>0.04798611111111111</v>
      </c>
      <c r="AU1103" s="128" t="s">
        <v>29454</v>
      </c>
      <c r="AV1103" s="504">
        <v>0.04228009259259259</v>
      </c>
      <c r="AW1103" s="134" t="s">
        <v>29455</v>
      </c>
      <c r="AX1103" s="134" t="s">
        <v>29456</v>
      </c>
      <c r="AY1103" s="128" t="s">
        <v>29457</v>
      </c>
      <c r="BA1103" s="416">
        <v>2.2631944444444443</v>
      </c>
      <c r="BB1103" s="379">
        <v>2.2680555555555557</v>
      </c>
      <c r="BC1103" s="422">
        <v>2.245138888888889</v>
      </c>
      <c r="BD1103" s="140">
        <v>0.8354166666666667</v>
      </c>
      <c r="BE1103" s="128" t="s">
        <v>29458</v>
      </c>
      <c r="BF1103" s="422"/>
      <c r="BG1103" s="422"/>
      <c r="BH1103" s="422"/>
    </row>
    <row r="1104">
      <c r="A1104" s="122">
        <f t="shared" si="3"/>
        <v>0</v>
      </c>
      <c r="B1104" s="122">
        <f t="shared" si="4"/>
        <v>0</v>
      </c>
      <c r="C1104" s="122">
        <f t="shared" si="5"/>
        <v>0</v>
      </c>
      <c r="D1104" s="122">
        <f t="shared" si="6"/>
        <v>0</v>
      </c>
      <c r="E1104" s="122">
        <f t="shared" si="2"/>
        <v>484</v>
      </c>
      <c r="H1104" s="135" t="s">
        <v>29459</v>
      </c>
      <c r="I1104" s="135" t="s">
        <v>29460</v>
      </c>
      <c r="J1104" s="135" t="s">
        <v>29461</v>
      </c>
      <c r="L1104" s="160"/>
      <c r="M1104" s="160"/>
      <c r="N1104" s="160"/>
      <c r="O1104" s="160"/>
      <c r="P1104" s="138" t="s">
        <v>29462</v>
      </c>
      <c r="Q1104" s="138" t="s">
        <v>655</v>
      </c>
      <c r="R1104" s="138" t="s">
        <v>29463</v>
      </c>
      <c r="S1104" s="138" t="s">
        <v>29464</v>
      </c>
      <c r="T1104" s="138" t="s">
        <v>29465</v>
      </c>
      <c r="U1104" s="138" t="s">
        <v>862</v>
      </c>
      <c r="V1104" s="138" t="s">
        <v>862</v>
      </c>
      <c r="W1104" s="138" t="s">
        <v>29466</v>
      </c>
      <c r="X1104" s="138" t="s">
        <v>29467</v>
      </c>
      <c r="Y1104" s="138" t="s">
        <v>29468</v>
      </c>
      <c r="Z1104" s="138" t="s">
        <v>29469</v>
      </c>
      <c r="AA1104" s="128" t="s">
        <v>29470</v>
      </c>
      <c r="AB1104" s="134" t="s">
        <v>29471</v>
      </c>
      <c r="AC1104" s="128" t="s">
        <v>29472</v>
      </c>
      <c r="AD1104" s="507">
        <v>0.04962962962962963</v>
      </c>
      <c r="AE1104" s="160"/>
      <c r="AF1104" s="474">
        <v>0.04875</v>
      </c>
      <c r="AG1104" s="134" t="s">
        <v>29473</v>
      </c>
      <c r="AH1104" s="128" t="s">
        <v>29474</v>
      </c>
      <c r="AI1104" s="138" t="s">
        <v>29279</v>
      </c>
      <c r="AJ1104" s="504">
        <v>0.042777777777777776</v>
      </c>
      <c r="AK1104" s="474">
        <v>0.06366898148148148</v>
      </c>
      <c r="AL1104" s="134" t="s">
        <v>29475</v>
      </c>
      <c r="AM1104" s="128" t="s">
        <v>29476</v>
      </c>
      <c r="AN1104" s="134" t="s">
        <v>29477</v>
      </c>
      <c r="AO1104" s="134" t="s">
        <v>29478</v>
      </c>
      <c r="AP1104" s="416">
        <v>2.490972222222222</v>
      </c>
      <c r="AQ1104" s="416">
        <v>2.388888888888889</v>
      </c>
      <c r="AR1104" s="128" t="s">
        <v>29479</v>
      </c>
      <c r="AS1104" s="474">
        <v>0.0425462962962963</v>
      </c>
      <c r="AT1104" s="134" t="s">
        <v>1880</v>
      </c>
      <c r="AU1104" s="505">
        <v>0.05210648148148148</v>
      </c>
      <c r="AV1104" s="128" t="s">
        <v>29480</v>
      </c>
      <c r="AW1104" s="474">
        <v>0.04884259259259259</v>
      </c>
      <c r="AX1104" s="474">
        <v>0.042337962962962966</v>
      </c>
      <c r="AY1104" s="416">
        <v>1.7472222222222222</v>
      </c>
      <c r="BA1104" s="128" t="s">
        <v>29481</v>
      </c>
      <c r="BB1104" s="134" t="s">
        <v>29482</v>
      </c>
      <c r="BC1104" s="141" t="s">
        <v>29483</v>
      </c>
      <c r="BD1104" s="128" t="s">
        <v>12095</v>
      </c>
      <c r="BE1104" s="416">
        <v>2.4993055555555554</v>
      </c>
      <c r="BF1104" s="141"/>
      <c r="BG1104" s="141"/>
      <c r="BH1104" s="141"/>
    </row>
    <row r="1105">
      <c r="A1105" s="122">
        <f t="shared" si="3"/>
        <v>0</v>
      </c>
      <c r="B1105" s="122">
        <f t="shared" si="4"/>
        <v>0</v>
      </c>
      <c r="C1105" s="122">
        <f t="shared" si="5"/>
        <v>0</v>
      </c>
      <c r="D1105" s="122">
        <f t="shared" si="6"/>
        <v>0</v>
      </c>
      <c r="E1105" s="122">
        <f t="shared" si="2"/>
        <v>293</v>
      </c>
      <c r="H1105" s="135" t="s">
        <v>19260</v>
      </c>
      <c r="I1105" s="135" t="s">
        <v>29484</v>
      </c>
      <c r="J1105" s="135" t="s">
        <v>29485</v>
      </c>
      <c r="L1105" s="160"/>
      <c r="M1105" s="160"/>
      <c r="N1105" s="160"/>
      <c r="O1105" s="160"/>
      <c r="P1105" s="503">
        <v>0.04196759259259259</v>
      </c>
      <c r="Q1105" s="391">
        <v>2.4298611111111112</v>
      </c>
      <c r="R1105" s="391">
        <v>2.4875</v>
      </c>
      <c r="S1105" s="503">
        <v>0.05400462962962963</v>
      </c>
      <c r="T1105" s="503">
        <v>0.050451388888888886</v>
      </c>
      <c r="U1105" s="503">
        <v>0.053564814814814815</v>
      </c>
      <c r="V1105" s="503">
        <v>0.053564814814814815</v>
      </c>
      <c r="W1105" s="391">
        <v>2.2180555555555554</v>
      </c>
      <c r="X1105" s="503">
        <v>0.05472222222222222</v>
      </c>
      <c r="Y1105" s="503">
        <v>0.05434027777777778</v>
      </c>
      <c r="Z1105" s="391">
        <v>2.310416666666667</v>
      </c>
      <c r="AA1105" s="504">
        <v>0.0518287037037037</v>
      </c>
      <c r="AB1105" s="474">
        <v>0.052569444444444446</v>
      </c>
      <c r="AC1105" s="505">
        <v>0.04744212962962963</v>
      </c>
      <c r="AD1105" s="147" t="s">
        <v>29486</v>
      </c>
      <c r="AE1105" s="160"/>
      <c r="AF1105" s="134" t="s">
        <v>29487</v>
      </c>
      <c r="AG1105" s="474">
        <v>0.0471875</v>
      </c>
      <c r="AH1105" s="505">
        <v>0.05138888888888889</v>
      </c>
      <c r="AI1105" s="503">
        <v>0.05087962962962963</v>
      </c>
      <c r="AJ1105" s="128" t="s">
        <v>29488</v>
      </c>
      <c r="AK1105" s="134" t="s">
        <v>29489</v>
      </c>
      <c r="AL1105" s="474">
        <v>0.04542824074074074</v>
      </c>
      <c r="AM1105" s="416">
        <v>1.19375</v>
      </c>
      <c r="AN1105" s="379">
        <v>2.08125</v>
      </c>
      <c r="AO1105" s="474">
        <v>0.04472222222222222</v>
      </c>
      <c r="AP1105" s="128" t="s">
        <v>29490</v>
      </c>
      <c r="AQ1105" s="128" t="s">
        <v>29491</v>
      </c>
      <c r="AR1105" s="505">
        <v>0.05078703703703704</v>
      </c>
      <c r="AS1105" s="134" t="s">
        <v>29492</v>
      </c>
      <c r="AT1105" s="474">
        <v>0.048032407407407406</v>
      </c>
      <c r="AU1105" s="128" t="s">
        <v>29493</v>
      </c>
      <c r="AV1105" s="504">
        <v>0.04230324074074074</v>
      </c>
      <c r="AW1105" s="134" t="s">
        <v>29494</v>
      </c>
      <c r="AX1105" s="134" t="s">
        <v>29495</v>
      </c>
      <c r="AY1105" s="128" t="s">
        <v>29496</v>
      </c>
      <c r="BA1105" s="416">
        <v>2.265277777777778</v>
      </c>
      <c r="BB1105" s="379">
        <v>2.26875</v>
      </c>
      <c r="BC1105" s="422">
        <v>2.254166666666667</v>
      </c>
      <c r="BD1105" s="140">
        <v>0.8416666666666667</v>
      </c>
      <c r="BE1105" s="128" t="s">
        <v>29497</v>
      </c>
      <c r="BF1105" s="422"/>
      <c r="BG1105" s="422"/>
      <c r="BH1105" s="422"/>
    </row>
    <row r="1106">
      <c r="A1106" s="122">
        <f t="shared" si="3"/>
        <v>0</v>
      </c>
      <c r="B1106" s="122">
        <f t="shared" si="4"/>
        <v>0</v>
      </c>
      <c r="C1106" s="122">
        <f t="shared" si="5"/>
        <v>0</v>
      </c>
      <c r="D1106" s="122">
        <f t="shared" si="6"/>
        <v>0</v>
      </c>
      <c r="E1106" s="122">
        <f t="shared" si="2"/>
        <v>431</v>
      </c>
      <c r="H1106" s="135">
        <v>368.0</v>
      </c>
      <c r="I1106" s="135">
        <v>368.0</v>
      </c>
      <c r="J1106" s="135">
        <v>368.0</v>
      </c>
      <c r="L1106" s="160"/>
      <c r="M1106" s="160"/>
      <c r="N1106" s="160"/>
      <c r="O1106" s="160"/>
      <c r="P1106" s="138" t="s">
        <v>1969</v>
      </c>
      <c r="Q1106" s="138" t="s">
        <v>29498</v>
      </c>
      <c r="R1106" s="138" t="s">
        <v>29499</v>
      </c>
      <c r="S1106" s="138" t="s">
        <v>29500</v>
      </c>
      <c r="T1106" s="138" t="s">
        <v>29501</v>
      </c>
      <c r="U1106" s="138" t="s">
        <v>1055</v>
      </c>
      <c r="V1106" s="138" t="s">
        <v>1055</v>
      </c>
      <c r="W1106" s="138" t="s">
        <v>29502</v>
      </c>
      <c r="X1106" s="138" t="s">
        <v>29503</v>
      </c>
      <c r="Y1106" s="138" t="s">
        <v>29504</v>
      </c>
      <c r="Z1106" s="138" t="s">
        <v>29505</v>
      </c>
      <c r="AA1106" s="128" t="s">
        <v>29506</v>
      </c>
      <c r="AB1106" s="134" t="s">
        <v>29507</v>
      </c>
      <c r="AC1106" s="128" t="s">
        <v>29508</v>
      </c>
      <c r="AD1106" s="507">
        <v>0.04971064814814815</v>
      </c>
      <c r="AE1106" s="160"/>
      <c r="AF1106" s="474">
        <v>0.04886574074074074</v>
      </c>
      <c r="AG1106" s="134" t="s">
        <v>29509</v>
      </c>
      <c r="AH1106" s="128" t="s">
        <v>29510</v>
      </c>
      <c r="AI1106" s="138" t="s">
        <v>29321</v>
      </c>
      <c r="AJ1106" s="504">
        <v>0.042916666666666665</v>
      </c>
      <c r="AK1106" s="474">
        <v>0.06372685185185185</v>
      </c>
      <c r="AL1106" s="134" t="s">
        <v>29511</v>
      </c>
      <c r="AM1106" s="128" t="s">
        <v>29512</v>
      </c>
      <c r="AN1106" s="134" t="s">
        <v>29513</v>
      </c>
      <c r="AO1106" s="134" t="s">
        <v>29514</v>
      </c>
      <c r="AP1106" s="416">
        <v>2.4930555555555554</v>
      </c>
      <c r="AQ1106" s="416">
        <v>2.3930555555555557</v>
      </c>
      <c r="AR1106" s="128" t="s">
        <v>29515</v>
      </c>
      <c r="AS1106" s="474">
        <v>0.042604166666666665</v>
      </c>
      <c r="AT1106" s="134" t="s">
        <v>29516</v>
      </c>
      <c r="AU1106" s="505">
        <v>0.0522337962962963</v>
      </c>
      <c r="AV1106" s="128" t="s">
        <v>29517</v>
      </c>
      <c r="AW1106" s="474">
        <v>0.048935185185185186</v>
      </c>
      <c r="AX1106" s="474">
        <v>0.042395833333333334</v>
      </c>
      <c r="AY1106" s="416">
        <v>1.7513888888888889</v>
      </c>
      <c r="BA1106" s="128" t="s">
        <v>29518</v>
      </c>
      <c r="BB1106" s="134" t="s">
        <v>29519</v>
      </c>
      <c r="BC1106" s="141" t="s">
        <v>29520</v>
      </c>
      <c r="BD1106" s="128" t="s">
        <v>12145</v>
      </c>
      <c r="BE1106" s="416">
        <v>0.041666666666666664</v>
      </c>
      <c r="BF1106" s="141"/>
      <c r="BG1106" s="141"/>
      <c r="BH1106" s="141"/>
    </row>
    <row r="1107">
      <c r="A1107" s="122">
        <f t="shared" si="3"/>
        <v>0</v>
      </c>
      <c r="B1107" s="122">
        <f t="shared" si="4"/>
        <v>0</v>
      </c>
      <c r="C1107" s="122">
        <f t="shared" si="5"/>
        <v>0</v>
      </c>
      <c r="D1107" s="122">
        <f t="shared" si="6"/>
        <v>0</v>
      </c>
      <c r="E1107" s="122">
        <f t="shared" si="2"/>
        <v>273</v>
      </c>
      <c r="H1107" s="135" t="s">
        <v>29521</v>
      </c>
      <c r="I1107" s="135" t="s">
        <v>29522</v>
      </c>
      <c r="J1107" s="135" t="s">
        <v>29523</v>
      </c>
      <c r="L1107" s="160"/>
      <c r="M1107" s="160"/>
      <c r="N1107" s="160"/>
      <c r="O1107" s="160"/>
      <c r="P1107" s="503">
        <v>0.04203703703703704</v>
      </c>
      <c r="Q1107" s="391">
        <v>2.43125</v>
      </c>
      <c r="R1107" s="391">
        <v>2.4902777777777776</v>
      </c>
      <c r="S1107" s="503">
        <v>0.05403935185185185</v>
      </c>
      <c r="T1107" s="503">
        <v>0.05047453703703704</v>
      </c>
      <c r="U1107" s="503">
        <v>0.05357638888888889</v>
      </c>
      <c r="V1107" s="503">
        <v>0.05357638888888889</v>
      </c>
      <c r="W1107" s="391">
        <v>2.2243055555555555</v>
      </c>
      <c r="X1107" s="503">
        <v>0.05479166666666667</v>
      </c>
      <c r="Y1107" s="503">
        <v>0.05454861111111111</v>
      </c>
      <c r="Z1107" s="391">
        <v>2.314583333333333</v>
      </c>
      <c r="AA1107" s="504">
        <v>0.05189814814814815</v>
      </c>
      <c r="AB1107" s="474">
        <v>0.052662037037037035</v>
      </c>
      <c r="AC1107" s="505">
        <v>0.04756944444444444</v>
      </c>
      <c r="AD1107" s="147" t="s">
        <v>29524</v>
      </c>
      <c r="AE1107" s="160"/>
      <c r="AF1107" s="134" t="s">
        <v>29525</v>
      </c>
      <c r="AG1107" s="474">
        <v>0.047280092592592596</v>
      </c>
      <c r="AH1107" s="505">
        <v>0.05143518518518519</v>
      </c>
      <c r="AI1107" s="503">
        <v>0.050972222222222224</v>
      </c>
      <c r="AJ1107" s="508">
        <v>0.043020833333333335</v>
      </c>
      <c r="AK1107" s="134" t="s">
        <v>29526</v>
      </c>
      <c r="AL1107" s="474">
        <v>0.04552083333333334</v>
      </c>
      <c r="AM1107" s="416">
        <v>1.195138888888889</v>
      </c>
      <c r="AN1107" s="379">
        <v>2.0965277777777778</v>
      </c>
      <c r="AO1107" s="474">
        <v>0.04482638888888889</v>
      </c>
      <c r="AP1107" s="128" t="s">
        <v>29527</v>
      </c>
      <c r="AQ1107" s="128" t="s">
        <v>29528</v>
      </c>
      <c r="AR1107" s="505">
        <v>0.05082175925925926</v>
      </c>
      <c r="AS1107" s="134" t="s">
        <v>29529</v>
      </c>
      <c r="AT1107" s="474">
        <v>0.04805555555555555</v>
      </c>
      <c r="AU1107" s="128" t="s">
        <v>29530</v>
      </c>
      <c r="AV1107" s="504">
        <v>0.04240740740740741</v>
      </c>
      <c r="AW1107" s="134" t="s">
        <v>29531</v>
      </c>
      <c r="AX1107" s="134" t="s">
        <v>29532</v>
      </c>
      <c r="AY1107" s="128" t="s">
        <v>29533</v>
      </c>
      <c r="BA1107" s="416">
        <v>2.2729166666666667</v>
      </c>
      <c r="BB1107" s="379">
        <v>2.277083333333333</v>
      </c>
      <c r="BC1107" s="422">
        <v>2.2666666666666666</v>
      </c>
      <c r="BD1107" s="140">
        <v>0.8486111111111111</v>
      </c>
      <c r="BE1107" s="128" t="s">
        <v>29534</v>
      </c>
      <c r="BF1107" s="422"/>
      <c r="BG1107" s="422"/>
      <c r="BH1107" s="422"/>
    </row>
    <row r="1108">
      <c r="A1108" s="122">
        <f t="shared" si="3"/>
        <v>0</v>
      </c>
      <c r="B1108" s="122">
        <f t="shared" si="4"/>
        <v>0</v>
      </c>
      <c r="C1108" s="122">
        <f t="shared" si="5"/>
        <v>0</v>
      </c>
      <c r="D1108" s="122">
        <f t="shared" si="6"/>
        <v>0</v>
      </c>
      <c r="E1108" s="122">
        <f t="shared" si="2"/>
        <v>537</v>
      </c>
      <c r="H1108" s="135" t="s">
        <v>29535</v>
      </c>
      <c r="I1108" s="135" t="s">
        <v>29536</v>
      </c>
      <c r="J1108" s="135" t="s">
        <v>29537</v>
      </c>
      <c r="L1108" s="160"/>
      <c r="M1108" s="160"/>
      <c r="N1108" s="160"/>
      <c r="O1108" s="160"/>
      <c r="P1108" s="138" t="s">
        <v>29538</v>
      </c>
      <c r="Q1108" s="138" t="s">
        <v>27797</v>
      </c>
      <c r="R1108" s="138" t="s">
        <v>29539</v>
      </c>
      <c r="S1108" s="138" t="s">
        <v>29540</v>
      </c>
      <c r="T1108" s="138" t="s">
        <v>29541</v>
      </c>
      <c r="U1108" s="138" t="s">
        <v>29542</v>
      </c>
      <c r="V1108" s="138" t="s">
        <v>29542</v>
      </c>
      <c r="W1108" s="138" t="s">
        <v>29543</v>
      </c>
      <c r="X1108" s="138" t="s">
        <v>29544</v>
      </c>
      <c r="Y1108" s="138" t="s">
        <v>29545</v>
      </c>
      <c r="Z1108" s="138" t="s">
        <v>29546</v>
      </c>
      <c r="AA1108" s="128" t="s">
        <v>29547</v>
      </c>
      <c r="AB1108" s="134" t="s">
        <v>29548</v>
      </c>
      <c r="AC1108" s="128" t="s">
        <v>29549</v>
      </c>
      <c r="AD1108" s="507">
        <v>0.04980324074074074</v>
      </c>
      <c r="AE1108" s="160"/>
      <c r="AF1108" s="474">
        <v>0.048935185185185186</v>
      </c>
      <c r="AG1108" s="134" t="s">
        <v>29550</v>
      </c>
      <c r="AH1108" s="128" t="s">
        <v>29551</v>
      </c>
      <c r="AI1108" s="138" t="s">
        <v>23931</v>
      </c>
      <c r="AJ1108" s="128" t="s">
        <v>29552</v>
      </c>
      <c r="AK1108" s="474">
        <v>0.0639699074074074</v>
      </c>
      <c r="AL1108" s="134" t="s">
        <v>29553</v>
      </c>
      <c r="AM1108" s="128" t="s">
        <v>29554</v>
      </c>
      <c r="AN1108" s="134" t="s">
        <v>29555</v>
      </c>
      <c r="AO1108" s="134" t="s">
        <v>29556</v>
      </c>
      <c r="AP1108" s="416">
        <v>2.495833333333333</v>
      </c>
      <c r="AQ1108" s="416">
        <v>2.3993055555555554</v>
      </c>
      <c r="AR1108" s="128" t="s">
        <v>29557</v>
      </c>
      <c r="AS1108" s="474">
        <v>0.042638888888888886</v>
      </c>
      <c r="AT1108" s="134" t="s">
        <v>728</v>
      </c>
      <c r="AU1108" s="505">
        <v>0.05247685185185185</v>
      </c>
      <c r="AV1108" s="128" t="s">
        <v>29558</v>
      </c>
      <c r="AW1108" s="474">
        <v>0.04902777777777778</v>
      </c>
      <c r="AX1108" s="474">
        <v>0.04248842592592592</v>
      </c>
      <c r="AY1108" s="416">
        <v>1.7555555555555555</v>
      </c>
      <c r="BA1108" s="128" t="s">
        <v>29559</v>
      </c>
      <c r="BB1108" s="134" t="s">
        <v>17684</v>
      </c>
      <c r="BC1108" s="141" t="s">
        <v>29560</v>
      </c>
      <c r="BD1108" s="128" t="s">
        <v>3413</v>
      </c>
      <c r="BE1108" s="416">
        <v>0.04168981481481481</v>
      </c>
      <c r="BF1108" s="141"/>
      <c r="BG1108" s="141"/>
      <c r="BH1108" s="141"/>
    </row>
    <row r="1109">
      <c r="A1109" s="122">
        <f t="shared" si="3"/>
        <v>0</v>
      </c>
      <c r="B1109" s="122">
        <f t="shared" si="4"/>
        <v>0</v>
      </c>
      <c r="C1109" s="122">
        <f t="shared" si="5"/>
        <v>0</v>
      </c>
      <c r="D1109" s="122">
        <f t="shared" si="6"/>
        <v>0</v>
      </c>
      <c r="E1109" s="122">
        <f t="shared" si="2"/>
        <v>244</v>
      </c>
      <c r="H1109" s="135">
        <v>369.0</v>
      </c>
      <c r="I1109" s="135">
        <v>369.0</v>
      </c>
      <c r="J1109" s="135">
        <v>369.0</v>
      </c>
      <c r="L1109" s="160"/>
      <c r="M1109" s="160"/>
      <c r="N1109" s="160"/>
      <c r="O1109" s="160"/>
      <c r="P1109" s="503">
        <v>0.04204861111111111</v>
      </c>
      <c r="Q1109" s="391">
        <v>2.432638888888889</v>
      </c>
      <c r="R1109" s="391">
        <v>2.49375</v>
      </c>
      <c r="S1109" s="503">
        <v>0.05407407407407407</v>
      </c>
      <c r="T1109" s="503">
        <v>0.05054398148148148</v>
      </c>
      <c r="U1109" s="503">
        <v>0.053599537037037036</v>
      </c>
      <c r="V1109" s="503">
        <v>0.053599537037037036</v>
      </c>
      <c r="W1109" s="391">
        <v>2.2263888888888888</v>
      </c>
      <c r="X1109" s="503">
        <v>0.05489583333333333</v>
      </c>
      <c r="Y1109" s="503">
        <v>0.054675925925925926</v>
      </c>
      <c r="Z1109" s="391">
        <v>2.3180555555555555</v>
      </c>
      <c r="AA1109" s="504">
        <v>0.051944444444444446</v>
      </c>
      <c r="AB1109" s="474">
        <v>0.05287037037037037</v>
      </c>
      <c r="AC1109" s="505">
        <v>0.04767361111111111</v>
      </c>
      <c r="AD1109" s="147" t="s">
        <v>29561</v>
      </c>
      <c r="AE1109" s="160"/>
      <c r="AF1109" s="134" t="s">
        <v>29562</v>
      </c>
      <c r="AG1109" s="474">
        <v>0.04734953703703704</v>
      </c>
      <c r="AH1109" s="505">
        <v>0.05157407407407407</v>
      </c>
      <c r="AI1109" s="503">
        <v>0.051111111111111114</v>
      </c>
      <c r="AJ1109" s="504">
        <v>0.0430787037037037</v>
      </c>
      <c r="AK1109" s="134" t="s">
        <v>29563</v>
      </c>
      <c r="AL1109" s="474">
        <v>0.045648148148148146</v>
      </c>
      <c r="AM1109" s="416">
        <v>1.207638888888889</v>
      </c>
      <c r="AN1109" s="379">
        <v>2.1020833333333333</v>
      </c>
      <c r="AO1109" s="474">
        <v>0.044895833333333336</v>
      </c>
      <c r="AP1109" s="128" t="s">
        <v>29564</v>
      </c>
      <c r="AQ1109" s="128" t="s">
        <v>29565</v>
      </c>
      <c r="AR1109" s="505">
        <v>0.050833333333333335</v>
      </c>
      <c r="AS1109" s="134" t="s">
        <v>29566</v>
      </c>
      <c r="AT1109" s="474">
        <v>0.04829861111111111</v>
      </c>
      <c r="AU1109" s="128" t="s">
        <v>29567</v>
      </c>
      <c r="AV1109" s="504">
        <v>0.0424537037037037</v>
      </c>
      <c r="AW1109" s="134" t="s">
        <v>4745</v>
      </c>
      <c r="AX1109" s="134" t="s">
        <v>29568</v>
      </c>
      <c r="AY1109" s="128" t="s">
        <v>29569</v>
      </c>
      <c r="BA1109" s="416">
        <v>2.2743055555555554</v>
      </c>
      <c r="BB1109" s="379">
        <v>2.2819444444444446</v>
      </c>
      <c r="BC1109" s="422">
        <v>2.2756944444444445</v>
      </c>
      <c r="BD1109" s="140">
        <v>0.8520833333333333</v>
      </c>
      <c r="BE1109" s="128" t="s">
        <v>862</v>
      </c>
      <c r="BF1109" s="422"/>
      <c r="BG1109" s="422"/>
      <c r="BH1109" s="422"/>
    </row>
    <row r="1110">
      <c r="A1110" s="122">
        <f t="shared" si="3"/>
        <v>0</v>
      </c>
      <c r="B1110" s="122">
        <f t="shared" si="4"/>
        <v>0</v>
      </c>
      <c r="C1110" s="122">
        <f t="shared" si="5"/>
        <v>0</v>
      </c>
      <c r="D1110" s="122">
        <f t="shared" si="6"/>
        <v>0</v>
      </c>
      <c r="E1110" s="122">
        <f t="shared" si="2"/>
        <v>414</v>
      </c>
      <c r="H1110" s="135" t="s">
        <v>29570</v>
      </c>
      <c r="I1110" s="135" t="s">
        <v>29571</v>
      </c>
      <c r="J1110" s="135" t="s">
        <v>29572</v>
      </c>
      <c r="L1110" s="160"/>
      <c r="M1110" s="160"/>
      <c r="N1110" s="160"/>
      <c r="O1110" s="160"/>
      <c r="P1110" s="138" t="s">
        <v>29573</v>
      </c>
      <c r="Q1110" s="138" t="s">
        <v>8680</v>
      </c>
      <c r="R1110" s="138" t="s">
        <v>29574</v>
      </c>
      <c r="S1110" s="138" t="s">
        <v>29575</v>
      </c>
      <c r="T1110" s="138" t="s">
        <v>29576</v>
      </c>
      <c r="U1110" s="138" t="s">
        <v>921</v>
      </c>
      <c r="V1110" s="138" t="s">
        <v>921</v>
      </c>
      <c r="W1110" s="138" t="s">
        <v>29577</v>
      </c>
      <c r="X1110" s="138" t="s">
        <v>29578</v>
      </c>
      <c r="Y1110" s="138" t="s">
        <v>29579</v>
      </c>
      <c r="Z1110" s="138" t="s">
        <v>29580</v>
      </c>
      <c r="AA1110" s="128" t="s">
        <v>29581</v>
      </c>
      <c r="AB1110" s="474">
        <v>0.05299768518518518</v>
      </c>
      <c r="AC1110" s="128" t="s">
        <v>29582</v>
      </c>
      <c r="AD1110" s="507">
        <v>0.049837962962962966</v>
      </c>
      <c r="AE1110" s="160"/>
      <c r="AF1110" s="474">
        <v>0.04900462962962963</v>
      </c>
      <c r="AG1110" s="134" t="s">
        <v>29583</v>
      </c>
      <c r="AH1110" s="128" t="s">
        <v>29584</v>
      </c>
      <c r="AI1110" s="138" t="s">
        <v>2549</v>
      </c>
      <c r="AJ1110" s="128" t="s">
        <v>16923</v>
      </c>
      <c r="AK1110" s="474">
        <v>0.06413194444444445</v>
      </c>
      <c r="AL1110" s="134" t="s">
        <v>29585</v>
      </c>
      <c r="AM1110" s="128" t="s">
        <v>29586</v>
      </c>
      <c r="AN1110" s="134" t="s">
        <v>728</v>
      </c>
      <c r="AO1110" s="134" t="s">
        <v>29587</v>
      </c>
      <c r="AP1110" s="416">
        <v>2.498611111111111</v>
      </c>
      <c r="AQ1110" s="416">
        <v>2.40625</v>
      </c>
      <c r="AR1110" s="128" t="s">
        <v>29588</v>
      </c>
      <c r="AS1110" s="474">
        <v>0.04266203703703704</v>
      </c>
      <c r="AT1110" s="134" t="s">
        <v>29589</v>
      </c>
      <c r="AU1110" s="505">
        <v>0.05255787037037037</v>
      </c>
      <c r="AV1110" s="128" t="s">
        <v>29590</v>
      </c>
      <c r="AW1110" s="474">
        <v>0.049247685185185186</v>
      </c>
      <c r="AX1110" s="474">
        <v>0.042604166666666665</v>
      </c>
      <c r="AY1110" s="416">
        <v>1.7555555555555555</v>
      </c>
      <c r="BA1110" s="128" t="s">
        <v>29591</v>
      </c>
      <c r="BB1110" s="134" t="s">
        <v>29592</v>
      </c>
      <c r="BC1110" s="141" t="s">
        <v>13200</v>
      </c>
      <c r="BD1110" s="128" t="s">
        <v>12261</v>
      </c>
      <c r="BE1110" s="416">
        <v>0.041805555555555554</v>
      </c>
      <c r="BF1110" s="141"/>
      <c r="BG1110" s="141"/>
      <c r="BH1110" s="141"/>
    </row>
    <row r="1111">
      <c r="A1111" s="122">
        <f t="shared" si="3"/>
        <v>0</v>
      </c>
      <c r="B1111" s="122">
        <f t="shared" si="4"/>
        <v>0</v>
      </c>
      <c r="C1111" s="122">
        <f t="shared" si="5"/>
        <v>0</v>
      </c>
      <c r="D1111" s="122">
        <f t="shared" si="6"/>
        <v>0</v>
      </c>
      <c r="E1111" s="122">
        <f t="shared" si="2"/>
        <v>323</v>
      </c>
      <c r="H1111" s="135" t="s">
        <v>29593</v>
      </c>
      <c r="I1111" s="135" t="s">
        <v>29594</v>
      </c>
      <c r="J1111" s="135" t="s">
        <v>29595</v>
      </c>
      <c r="L1111" s="160"/>
      <c r="M1111" s="160"/>
      <c r="N1111" s="160"/>
      <c r="O1111" s="160"/>
      <c r="P1111" s="503">
        <v>0.04209490740740741</v>
      </c>
      <c r="Q1111" s="391">
        <v>2.4347222222222222</v>
      </c>
      <c r="R1111" s="503">
        <v>0.04168981481481481</v>
      </c>
      <c r="S1111" s="503">
        <v>0.05416666666666667</v>
      </c>
      <c r="T1111" s="503">
        <v>0.05060185185185185</v>
      </c>
      <c r="U1111" s="503">
        <v>0.05364583333333333</v>
      </c>
      <c r="V1111" s="503">
        <v>0.05364583333333333</v>
      </c>
      <c r="W1111" s="391">
        <v>2.23125</v>
      </c>
      <c r="X1111" s="503">
        <v>0.055092592592592596</v>
      </c>
      <c r="Y1111" s="503">
        <v>0.05480324074074074</v>
      </c>
      <c r="Z1111" s="391">
        <v>2.3222222222222224</v>
      </c>
      <c r="AA1111" s="504">
        <v>0.052083333333333336</v>
      </c>
      <c r="AB1111" s="134" t="s">
        <v>29596</v>
      </c>
      <c r="AC1111" s="505">
        <v>0.04776620370370371</v>
      </c>
      <c r="AD1111" s="147" t="s">
        <v>29597</v>
      </c>
      <c r="AE1111" s="160"/>
      <c r="AF1111" s="134" t="s">
        <v>29598</v>
      </c>
      <c r="AG1111" s="474">
        <v>0.04743055555555555</v>
      </c>
      <c r="AH1111" s="505">
        <v>0.0516087962962963</v>
      </c>
      <c r="AI1111" s="503">
        <v>0.051145833333333335</v>
      </c>
      <c r="AJ1111" s="504">
        <v>0.04310185185185185</v>
      </c>
      <c r="AK1111" s="134" t="s">
        <v>29599</v>
      </c>
      <c r="AL1111" s="474">
        <v>0.04576388888888889</v>
      </c>
      <c r="AM1111" s="416">
        <v>1.2173611111111111</v>
      </c>
      <c r="AN1111" s="379">
        <v>2.113888888888889</v>
      </c>
      <c r="AO1111" s="474">
        <v>0.04496527777777778</v>
      </c>
      <c r="AP1111" s="128" t="s">
        <v>29600</v>
      </c>
      <c r="AQ1111" s="128" t="s">
        <v>29601</v>
      </c>
      <c r="AR1111" s="505">
        <v>0.05087962962962963</v>
      </c>
      <c r="AS1111" s="134" t="s">
        <v>29602</v>
      </c>
      <c r="AT1111" s="474">
        <v>0.04832175925925926</v>
      </c>
      <c r="AU1111" s="128" t="s">
        <v>29603</v>
      </c>
      <c r="AV1111" s="504">
        <v>0.0425</v>
      </c>
      <c r="AW1111" s="134" t="s">
        <v>29604</v>
      </c>
      <c r="AX1111" s="134" t="s">
        <v>4604</v>
      </c>
      <c r="AY1111" s="128" t="s">
        <v>29605</v>
      </c>
      <c r="BA1111" s="416">
        <v>2.2875</v>
      </c>
      <c r="BB1111" s="379">
        <v>2.282638888888889</v>
      </c>
      <c r="BC1111" s="422">
        <v>2.2805555555555554</v>
      </c>
      <c r="BD1111" s="140">
        <v>0.8534722222222222</v>
      </c>
      <c r="BE1111" s="128" t="s">
        <v>29606</v>
      </c>
      <c r="BF1111" s="422"/>
      <c r="BG1111" s="422"/>
      <c r="BH1111" s="422"/>
    </row>
    <row r="1112">
      <c r="A1112" s="122">
        <f t="shared" si="3"/>
        <v>0</v>
      </c>
      <c r="B1112" s="122">
        <f t="shared" si="4"/>
        <v>0</v>
      </c>
      <c r="C1112" s="122">
        <f t="shared" si="5"/>
        <v>0</v>
      </c>
      <c r="D1112" s="122">
        <f t="shared" si="6"/>
        <v>0</v>
      </c>
      <c r="E1112" s="122">
        <f t="shared" si="2"/>
        <v>468</v>
      </c>
      <c r="H1112" s="135">
        <v>370.0</v>
      </c>
      <c r="I1112" s="135">
        <v>370.0</v>
      </c>
      <c r="J1112" s="135">
        <v>370.0</v>
      </c>
      <c r="L1112" s="160"/>
      <c r="M1112" s="160"/>
      <c r="N1112" s="160"/>
      <c r="O1112" s="160"/>
      <c r="P1112" s="138" t="s">
        <v>5754</v>
      </c>
      <c r="Q1112" s="138" t="s">
        <v>8680</v>
      </c>
      <c r="R1112" s="138" t="s">
        <v>29607</v>
      </c>
      <c r="S1112" s="138" t="s">
        <v>29608</v>
      </c>
      <c r="T1112" s="138" t="s">
        <v>29609</v>
      </c>
      <c r="U1112" s="138" t="s">
        <v>29610</v>
      </c>
      <c r="V1112" s="138" t="s">
        <v>29610</v>
      </c>
      <c r="W1112" s="138" t="s">
        <v>29611</v>
      </c>
      <c r="X1112" s="138" t="s">
        <v>29612</v>
      </c>
      <c r="Y1112" s="138" t="s">
        <v>29613</v>
      </c>
      <c r="Z1112" s="138" t="s">
        <v>29614</v>
      </c>
      <c r="AA1112" s="128" t="s">
        <v>29615</v>
      </c>
      <c r="AB1112" s="474">
        <v>0.05309027777777778</v>
      </c>
      <c r="AC1112" s="128" t="s">
        <v>29616</v>
      </c>
      <c r="AD1112" s="507">
        <v>0.04990740740740741</v>
      </c>
      <c r="AE1112" s="160"/>
      <c r="AF1112" s="474">
        <v>0.04905092592592593</v>
      </c>
      <c r="AG1112" s="134" t="s">
        <v>29617</v>
      </c>
      <c r="AH1112" s="128" t="s">
        <v>29618</v>
      </c>
      <c r="AI1112" s="138" t="s">
        <v>29436</v>
      </c>
      <c r="AJ1112" s="128" t="s">
        <v>29619</v>
      </c>
      <c r="AK1112" s="474">
        <v>0.06431712962962963</v>
      </c>
      <c r="AL1112" s="134" t="s">
        <v>29620</v>
      </c>
      <c r="AM1112" s="128" t="s">
        <v>29621</v>
      </c>
      <c r="AN1112" s="134" t="s">
        <v>29622</v>
      </c>
      <c r="AO1112" s="134" t="s">
        <v>29623</v>
      </c>
      <c r="AP1112" s="505">
        <v>0.04173611111111111</v>
      </c>
      <c r="AQ1112" s="416">
        <v>2.415277777777778</v>
      </c>
      <c r="AR1112" s="128" t="s">
        <v>29624</v>
      </c>
      <c r="AS1112" s="474">
        <v>0.042673611111111114</v>
      </c>
      <c r="AT1112" s="134" t="s">
        <v>29625</v>
      </c>
      <c r="AU1112" s="505">
        <v>0.05274305555555556</v>
      </c>
      <c r="AV1112" s="128" t="s">
        <v>29626</v>
      </c>
      <c r="AW1112" s="474">
        <v>0.049305555555555554</v>
      </c>
      <c r="AX1112" s="474">
        <v>0.042650462962962966</v>
      </c>
      <c r="AY1112" s="416">
        <v>1.7597222222222222</v>
      </c>
      <c r="BA1112" s="128" t="s">
        <v>29627</v>
      </c>
      <c r="BB1112" s="134" t="s">
        <v>29628</v>
      </c>
      <c r="BC1112" s="141" t="s">
        <v>11470</v>
      </c>
      <c r="BD1112" s="128" t="s">
        <v>12325</v>
      </c>
      <c r="BE1112" s="416">
        <v>0.041840277777777775</v>
      </c>
      <c r="BF1112" s="141"/>
      <c r="BG1112" s="141"/>
      <c r="BH1112" s="141"/>
    </row>
    <row r="1113">
      <c r="A1113" s="122">
        <f t="shared" si="3"/>
        <v>0</v>
      </c>
      <c r="B1113" s="122">
        <f t="shared" si="4"/>
        <v>0</v>
      </c>
      <c r="C1113" s="122">
        <f t="shared" si="5"/>
        <v>0</v>
      </c>
      <c r="D1113" s="122">
        <f t="shared" si="6"/>
        <v>0</v>
      </c>
      <c r="E1113" s="122">
        <f t="shared" si="2"/>
        <v>258</v>
      </c>
      <c r="H1113" s="135" t="s">
        <v>29629</v>
      </c>
      <c r="I1113" s="135" t="s">
        <v>29630</v>
      </c>
      <c r="J1113" s="135" t="s">
        <v>29631</v>
      </c>
      <c r="L1113" s="160"/>
      <c r="M1113" s="160"/>
      <c r="N1113" s="160"/>
      <c r="O1113" s="160"/>
      <c r="P1113" s="503">
        <v>0.04224537037037037</v>
      </c>
      <c r="Q1113" s="391">
        <v>2.436111111111111</v>
      </c>
      <c r="R1113" s="503">
        <v>0.04175925925925926</v>
      </c>
      <c r="S1113" s="503">
        <v>0.054224537037037036</v>
      </c>
      <c r="T1113" s="503">
        <v>0.0506712962962963</v>
      </c>
      <c r="U1113" s="503">
        <v>0.05369212962962963</v>
      </c>
      <c r="V1113" s="503">
        <v>0.05369212962962963</v>
      </c>
      <c r="W1113" s="391">
        <v>2.234722222222222</v>
      </c>
      <c r="X1113" s="503">
        <v>0.05516203703703704</v>
      </c>
      <c r="Y1113" s="503">
        <v>0.054872685185185184</v>
      </c>
      <c r="Z1113" s="391">
        <v>2.323611111111111</v>
      </c>
      <c r="AA1113" s="504">
        <v>0.0521875</v>
      </c>
      <c r="AB1113" s="474">
        <v>0.05319444444444445</v>
      </c>
      <c r="AC1113" s="505">
        <v>0.04783564814814815</v>
      </c>
      <c r="AD1113" s="147" t="s">
        <v>29632</v>
      </c>
      <c r="AE1113" s="160"/>
      <c r="AF1113" s="134" t="s">
        <v>29633</v>
      </c>
      <c r="AG1113" s="474">
        <v>0.04747685185185185</v>
      </c>
      <c r="AH1113" s="505">
        <v>0.05164351851851852</v>
      </c>
      <c r="AI1113" s="503">
        <v>0.051145833333333335</v>
      </c>
      <c r="AJ1113" s="504">
        <v>0.043125</v>
      </c>
      <c r="AK1113" s="134" t="s">
        <v>29634</v>
      </c>
      <c r="AL1113" s="474">
        <v>0.04590277777777778</v>
      </c>
      <c r="AM1113" s="416">
        <v>1.2381944444444444</v>
      </c>
      <c r="AN1113" s="379">
        <v>2.1152777777777776</v>
      </c>
      <c r="AO1113" s="474">
        <v>0.04503472222222222</v>
      </c>
      <c r="AP1113" s="128" t="s">
        <v>29635</v>
      </c>
      <c r="AQ1113" s="128" t="s">
        <v>29636</v>
      </c>
      <c r="AR1113" s="505">
        <v>0.05106481481481481</v>
      </c>
      <c r="AS1113" s="134" t="s">
        <v>29637</v>
      </c>
      <c r="AT1113" s="474">
        <v>0.048344907407407406</v>
      </c>
      <c r="AU1113" s="128" t="s">
        <v>728</v>
      </c>
      <c r="AV1113" s="504">
        <v>0.04262731481481481</v>
      </c>
      <c r="AW1113" s="134" t="s">
        <v>29638</v>
      </c>
      <c r="AX1113" s="134" t="s">
        <v>29639</v>
      </c>
      <c r="AY1113" s="128" t="s">
        <v>29640</v>
      </c>
      <c r="BA1113" s="416">
        <v>2.290277777777778</v>
      </c>
      <c r="BB1113" s="379">
        <v>2.286111111111111</v>
      </c>
      <c r="BC1113" s="422">
        <v>2.282638888888889</v>
      </c>
      <c r="BD1113" s="140">
        <v>0.8625</v>
      </c>
      <c r="BE1113" s="128" t="s">
        <v>29641</v>
      </c>
      <c r="BF1113" s="422"/>
      <c r="BG1113" s="422"/>
      <c r="BH1113" s="422"/>
    </row>
    <row r="1114">
      <c r="A1114" s="122">
        <f t="shared" si="3"/>
        <v>0</v>
      </c>
      <c r="B1114" s="122">
        <f t="shared" si="4"/>
        <v>0</v>
      </c>
      <c r="C1114" s="122">
        <f t="shared" si="5"/>
        <v>0</v>
      </c>
      <c r="D1114" s="122">
        <f t="shared" si="6"/>
        <v>0</v>
      </c>
      <c r="E1114" s="122">
        <f t="shared" si="2"/>
        <v>415</v>
      </c>
      <c r="H1114" s="135" t="s">
        <v>29642</v>
      </c>
      <c r="I1114" s="135" t="s">
        <v>29643</v>
      </c>
      <c r="J1114" s="135" t="s">
        <v>29644</v>
      </c>
      <c r="L1114" s="160"/>
      <c r="M1114" s="160"/>
      <c r="N1114" s="160"/>
      <c r="O1114" s="160"/>
      <c r="P1114" s="138" t="s">
        <v>29645</v>
      </c>
      <c r="Q1114" s="138" t="s">
        <v>29646</v>
      </c>
      <c r="R1114" s="138" t="s">
        <v>29647</v>
      </c>
      <c r="S1114" s="138" t="s">
        <v>29648</v>
      </c>
      <c r="T1114" s="138" t="s">
        <v>29649</v>
      </c>
      <c r="U1114" s="138" t="s">
        <v>29650</v>
      </c>
      <c r="V1114" s="138" t="s">
        <v>29650</v>
      </c>
      <c r="W1114" s="138" t="s">
        <v>29651</v>
      </c>
      <c r="X1114" s="138" t="s">
        <v>29652</v>
      </c>
      <c r="Y1114" s="138" t="s">
        <v>29653</v>
      </c>
      <c r="Z1114" s="138" t="s">
        <v>29654</v>
      </c>
      <c r="AA1114" s="128" t="s">
        <v>29655</v>
      </c>
      <c r="AB1114" s="134" t="s">
        <v>29656</v>
      </c>
      <c r="AC1114" s="128" t="s">
        <v>29657</v>
      </c>
      <c r="AD1114" s="507">
        <v>0.04997685185185185</v>
      </c>
      <c r="AE1114" s="160"/>
      <c r="AF1114" s="474">
        <v>0.04914351851851852</v>
      </c>
      <c r="AG1114" s="134" t="s">
        <v>29658</v>
      </c>
      <c r="AH1114" s="128" t="s">
        <v>29659</v>
      </c>
      <c r="AI1114" s="138" t="s">
        <v>29474</v>
      </c>
      <c r="AJ1114" s="128" t="s">
        <v>29660</v>
      </c>
      <c r="AK1114" s="474">
        <v>0.06449074074074074</v>
      </c>
      <c r="AL1114" s="134" t="s">
        <v>29661</v>
      </c>
      <c r="AM1114" s="128" t="s">
        <v>29662</v>
      </c>
      <c r="AN1114" s="134" t="s">
        <v>29663</v>
      </c>
      <c r="AO1114" s="134" t="s">
        <v>29664</v>
      </c>
      <c r="AP1114" s="505">
        <v>0.0419212962962963</v>
      </c>
      <c r="AQ1114" s="416">
        <v>2.420138888888889</v>
      </c>
      <c r="AR1114" s="128" t="s">
        <v>29665</v>
      </c>
      <c r="AS1114" s="474">
        <v>0.04278935185185185</v>
      </c>
      <c r="AT1114" s="134" t="s">
        <v>29666</v>
      </c>
      <c r="AU1114" s="505">
        <v>0.0528587962962963</v>
      </c>
      <c r="AV1114" s="128" t="s">
        <v>923</v>
      </c>
      <c r="AW1114" s="474">
        <v>0.049340277777777775</v>
      </c>
      <c r="AX1114" s="474">
        <v>0.042708333333333334</v>
      </c>
      <c r="AY1114" s="416">
        <v>1.7631944444444445</v>
      </c>
      <c r="BA1114" s="128" t="s">
        <v>29667</v>
      </c>
      <c r="BB1114" s="134" t="s">
        <v>29668</v>
      </c>
      <c r="BC1114" s="141" t="s">
        <v>29669</v>
      </c>
      <c r="BD1114" s="128" t="s">
        <v>12383</v>
      </c>
      <c r="BE1114" s="416">
        <v>0.0419212962962963</v>
      </c>
      <c r="BF1114" s="141"/>
      <c r="BG1114" s="141"/>
      <c r="BH1114" s="141"/>
    </row>
    <row r="1115">
      <c r="A1115" s="122">
        <f t="shared" si="3"/>
        <v>0</v>
      </c>
      <c r="B1115" s="122">
        <f t="shared" si="4"/>
        <v>0</v>
      </c>
      <c r="C1115" s="122">
        <f t="shared" si="5"/>
        <v>0</v>
      </c>
      <c r="D1115" s="122">
        <f t="shared" si="6"/>
        <v>0</v>
      </c>
      <c r="E1115" s="122">
        <f t="shared" si="2"/>
        <v>254</v>
      </c>
      <c r="H1115" s="135">
        <v>371.0</v>
      </c>
      <c r="I1115" s="135">
        <v>371.0</v>
      </c>
      <c r="J1115" s="135">
        <v>371.0</v>
      </c>
      <c r="L1115" s="160"/>
      <c r="M1115" s="160"/>
      <c r="N1115" s="160"/>
      <c r="O1115" s="160"/>
      <c r="P1115" s="503">
        <v>0.04226851851851852</v>
      </c>
      <c r="Q1115" s="391">
        <v>2.4375</v>
      </c>
      <c r="R1115" s="503">
        <v>0.04190972222222222</v>
      </c>
      <c r="S1115" s="503">
        <v>0.05431712962962963</v>
      </c>
      <c r="T1115" s="503">
        <v>0.05071759259259259</v>
      </c>
      <c r="U1115" s="503">
        <v>0.053773148148148146</v>
      </c>
      <c r="V1115" s="503">
        <v>0.053773148148148146</v>
      </c>
      <c r="W1115" s="391">
        <v>2.2402777777777776</v>
      </c>
      <c r="X1115" s="503">
        <v>0.05530092592592593</v>
      </c>
      <c r="Y1115" s="503">
        <v>0.054907407407407405</v>
      </c>
      <c r="Z1115" s="391">
        <v>2.328472222222222</v>
      </c>
      <c r="AA1115" s="504">
        <v>0.05232638888888889</v>
      </c>
      <c r="AB1115" s="474">
        <v>0.05326388888888889</v>
      </c>
      <c r="AC1115" s="505">
        <v>0.047928240740740743</v>
      </c>
      <c r="AD1115" s="147" t="s">
        <v>29670</v>
      </c>
      <c r="AE1115" s="160"/>
      <c r="AF1115" s="134" t="s">
        <v>29671</v>
      </c>
      <c r="AG1115" s="474">
        <v>0.04762731481481482</v>
      </c>
      <c r="AH1115" s="505">
        <v>0.05170138888888889</v>
      </c>
      <c r="AI1115" s="503">
        <v>0.05138888888888889</v>
      </c>
      <c r="AJ1115" s="504">
        <v>0.043159722222222224</v>
      </c>
      <c r="AK1115" s="134" t="s">
        <v>29672</v>
      </c>
      <c r="AL1115" s="474">
        <v>0.04599537037037037</v>
      </c>
      <c r="AM1115" s="416">
        <v>1.2409722222222221</v>
      </c>
      <c r="AN1115" s="379">
        <v>2.1180555555555554</v>
      </c>
      <c r="AO1115" s="474">
        <v>0.04517361111111111</v>
      </c>
      <c r="AP1115" s="128" t="s">
        <v>29673</v>
      </c>
      <c r="AQ1115" s="128" t="s">
        <v>29674</v>
      </c>
      <c r="AR1115" s="505">
        <v>0.05116898148148148</v>
      </c>
      <c r="AS1115" s="134" t="s">
        <v>29675</v>
      </c>
      <c r="AT1115" s="474">
        <v>0.04846064814814815</v>
      </c>
      <c r="AU1115" s="128" t="s">
        <v>29676</v>
      </c>
      <c r="AV1115" s="504">
        <v>0.04269675925925926</v>
      </c>
      <c r="AW1115" s="134" t="s">
        <v>29677</v>
      </c>
      <c r="AX1115" s="134" t="s">
        <v>29678</v>
      </c>
      <c r="AY1115" s="128" t="s">
        <v>29679</v>
      </c>
      <c r="BA1115" s="416">
        <v>2.298611111111111</v>
      </c>
      <c r="BB1115" s="379">
        <v>2.2881944444444446</v>
      </c>
      <c r="BC1115" s="422">
        <v>2.283333333333333</v>
      </c>
      <c r="BD1115" s="140">
        <v>0.86875</v>
      </c>
      <c r="BE1115" s="128" t="s">
        <v>29680</v>
      </c>
      <c r="BF1115" s="422"/>
      <c r="BG1115" s="422"/>
      <c r="BH1115" s="422"/>
    </row>
    <row r="1116">
      <c r="A1116" s="122">
        <f t="shared" si="3"/>
        <v>0</v>
      </c>
      <c r="B1116" s="122">
        <f t="shared" si="4"/>
        <v>0</v>
      </c>
      <c r="C1116" s="122">
        <f t="shared" si="5"/>
        <v>0</v>
      </c>
      <c r="D1116" s="122">
        <f t="shared" si="6"/>
        <v>0</v>
      </c>
      <c r="E1116" s="122">
        <f t="shared" si="2"/>
        <v>518</v>
      </c>
      <c r="H1116" s="135" t="s">
        <v>29681</v>
      </c>
      <c r="I1116" s="135" t="s">
        <v>29682</v>
      </c>
      <c r="J1116" s="135" t="s">
        <v>29683</v>
      </c>
      <c r="L1116" s="160"/>
      <c r="M1116" s="160"/>
      <c r="N1116" s="160"/>
      <c r="O1116" s="160"/>
      <c r="P1116" s="138" t="s">
        <v>29684</v>
      </c>
      <c r="Q1116" s="138" t="s">
        <v>29685</v>
      </c>
      <c r="R1116" s="138" t="s">
        <v>29686</v>
      </c>
      <c r="S1116" s="138" t="s">
        <v>29687</v>
      </c>
      <c r="T1116" s="138" t="s">
        <v>29688</v>
      </c>
      <c r="U1116" s="138" t="s">
        <v>29689</v>
      </c>
      <c r="V1116" s="138" t="s">
        <v>29689</v>
      </c>
      <c r="W1116" s="138" t="s">
        <v>29690</v>
      </c>
      <c r="X1116" s="138" t="s">
        <v>29691</v>
      </c>
      <c r="Y1116" s="138" t="s">
        <v>29692</v>
      </c>
      <c r="Z1116" s="138" t="s">
        <v>29693</v>
      </c>
      <c r="AA1116" s="128" t="s">
        <v>29694</v>
      </c>
      <c r="AB1116" s="134" t="s">
        <v>29695</v>
      </c>
      <c r="AC1116" s="128" t="s">
        <v>29696</v>
      </c>
      <c r="AD1116" s="507">
        <v>0.05009259259259259</v>
      </c>
      <c r="AE1116" s="160"/>
      <c r="AF1116" s="474">
        <v>0.049212962962962965</v>
      </c>
      <c r="AG1116" s="134" t="s">
        <v>29697</v>
      </c>
      <c r="AH1116" s="128" t="s">
        <v>29698</v>
      </c>
      <c r="AI1116" s="138" t="s">
        <v>29510</v>
      </c>
      <c r="AJ1116" s="508">
        <v>0.043194444444444445</v>
      </c>
      <c r="AK1116" s="474">
        <v>0.0645949074074074</v>
      </c>
      <c r="AL1116" s="134" t="s">
        <v>29699</v>
      </c>
      <c r="AM1116" s="128" t="s">
        <v>29700</v>
      </c>
      <c r="AN1116" s="134" t="s">
        <v>29701</v>
      </c>
      <c r="AO1116" s="134" t="s">
        <v>29702</v>
      </c>
      <c r="AP1116" s="505">
        <v>0.04206018518518519</v>
      </c>
      <c r="AQ1116" s="416">
        <v>2.4270833333333335</v>
      </c>
      <c r="AR1116" s="128" t="s">
        <v>29703</v>
      </c>
      <c r="AS1116" s="474">
        <v>0.042916666666666665</v>
      </c>
      <c r="AT1116" s="134" t="s">
        <v>29704</v>
      </c>
      <c r="AU1116" s="505">
        <v>0.05287037037037037</v>
      </c>
      <c r="AV1116" s="128" t="s">
        <v>29705</v>
      </c>
      <c r="AW1116" s="474">
        <v>0.04939814814814815</v>
      </c>
      <c r="AX1116" s="474">
        <v>0.04282407407407408</v>
      </c>
      <c r="AY1116" s="416">
        <v>1.7652777777777777</v>
      </c>
      <c r="BA1116" s="128" t="s">
        <v>29706</v>
      </c>
      <c r="BB1116" s="134" t="s">
        <v>29707</v>
      </c>
      <c r="BC1116" s="141" t="s">
        <v>29708</v>
      </c>
      <c r="BD1116" s="128" t="s">
        <v>12438</v>
      </c>
      <c r="BE1116" s="416">
        <v>0.041979166666666665</v>
      </c>
      <c r="BF1116" s="141"/>
      <c r="BG1116" s="141"/>
      <c r="BH1116" s="141"/>
    </row>
    <row r="1117">
      <c r="A1117" s="122">
        <f t="shared" si="3"/>
        <v>0</v>
      </c>
      <c r="B1117" s="122">
        <f t="shared" si="4"/>
        <v>0</v>
      </c>
      <c r="C1117" s="122">
        <f t="shared" si="5"/>
        <v>0</v>
      </c>
      <c r="D1117" s="122">
        <f t="shared" si="6"/>
        <v>0</v>
      </c>
      <c r="E1117" s="122">
        <f t="shared" si="2"/>
        <v>284</v>
      </c>
      <c r="H1117" s="135" t="s">
        <v>29709</v>
      </c>
      <c r="I1117" s="135" t="s">
        <v>4954</v>
      </c>
      <c r="J1117" s="135" t="s">
        <v>27796</v>
      </c>
      <c r="L1117" s="160"/>
      <c r="M1117" s="160"/>
      <c r="N1117" s="160"/>
      <c r="O1117" s="160"/>
      <c r="P1117" s="503">
        <v>0.042395833333333334</v>
      </c>
      <c r="Q1117" s="391">
        <v>2.438888888888889</v>
      </c>
      <c r="R1117" s="503">
        <v>0.04195601851851852</v>
      </c>
      <c r="S1117" s="503">
        <v>0.05439814814814815</v>
      </c>
      <c r="T1117" s="503">
        <v>0.05077546296296296</v>
      </c>
      <c r="U1117" s="503">
        <v>0.05383101851851852</v>
      </c>
      <c r="V1117" s="503">
        <v>0.05383101851851852</v>
      </c>
      <c r="W1117" s="391">
        <v>2.240972222222222</v>
      </c>
      <c r="X1117" s="503">
        <v>0.055393518518518516</v>
      </c>
      <c r="Y1117" s="503">
        <v>0.05503472222222222</v>
      </c>
      <c r="Z1117" s="391">
        <v>2.33125</v>
      </c>
      <c r="AA1117" s="504">
        <v>0.05238425925925926</v>
      </c>
      <c r="AB1117" s="474">
        <v>0.05340277777777778</v>
      </c>
      <c r="AC1117" s="505">
        <v>0.04800925925925926</v>
      </c>
      <c r="AD1117" s="147" t="s">
        <v>29710</v>
      </c>
      <c r="AE1117" s="160"/>
      <c r="AF1117" s="134" t="s">
        <v>29711</v>
      </c>
      <c r="AG1117" s="474">
        <v>0.04773148148148148</v>
      </c>
      <c r="AH1117" s="505">
        <v>0.05175925925925926</v>
      </c>
      <c r="AI1117" s="503">
        <v>0.05143518518518519</v>
      </c>
      <c r="AJ1117" s="128" t="s">
        <v>29712</v>
      </c>
      <c r="AK1117" s="134" t="s">
        <v>29713</v>
      </c>
      <c r="AL1117" s="474">
        <v>0.04607638888888889</v>
      </c>
      <c r="AM1117" s="416">
        <v>1.2486111111111111</v>
      </c>
      <c r="AN1117" s="379">
        <v>2.1194444444444445</v>
      </c>
      <c r="AO1117" s="474">
        <v>0.045231481481481484</v>
      </c>
      <c r="AP1117" s="128" t="s">
        <v>29714</v>
      </c>
      <c r="AQ1117" s="128" t="s">
        <v>29715</v>
      </c>
      <c r="AR1117" s="505">
        <v>0.05119212962962963</v>
      </c>
      <c r="AS1117" s="134" t="s">
        <v>29716</v>
      </c>
      <c r="AT1117" s="474">
        <v>0.04863425925925926</v>
      </c>
      <c r="AU1117" s="128" t="s">
        <v>29717</v>
      </c>
      <c r="AV1117" s="504">
        <v>0.04271990740740741</v>
      </c>
      <c r="AW1117" s="134" t="s">
        <v>29718</v>
      </c>
      <c r="AX1117" s="134" t="s">
        <v>29719</v>
      </c>
      <c r="AY1117" s="128" t="s">
        <v>3926</v>
      </c>
      <c r="BA1117" s="416">
        <v>2.3027777777777776</v>
      </c>
      <c r="BB1117" s="379">
        <v>2.295138888888889</v>
      </c>
      <c r="BC1117" s="422">
        <v>2.286111111111111</v>
      </c>
      <c r="BD1117" s="140">
        <v>0.8694444444444445</v>
      </c>
      <c r="BE1117" s="128" t="s">
        <v>29720</v>
      </c>
      <c r="BF1117" s="422"/>
      <c r="BG1117" s="422"/>
      <c r="BH1117" s="422"/>
    </row>
    <row r="1118">
      <c r="A1118" s="122">
        <f t="shared" si="3"/>
        <v>0</v>
      </c>
      <c r="B1118" s="122">
        <f t="shared" si="4"/>
        <v>0</v>
      </c>
      <c r="C1118" s="122">
        <f t="shared" si="5"/>
        <v>0</v>
      </c>
      <c r="D1118" s="122">
        <f t="shared" si="6"/>
        <v>0</v>
      </c>
      <c r="E1118" s="122">
        <f t="shared" si="2"/>
        <v>455</v>
      </c>
      <c r="H1118" s="135">
        <v>372.0</v>
      </c>
      <c r="I1118" s="135">
        <v>372.0</v>
      </c>
      <c r="J1118" s="135">
        <v>372.0</v>
      </c>
      <c r="L1118" s="160"/>
      <c r="M1118" s="160"/>
      <c r="N1118" s="160"/>
      <c r="O1118" s="160"/>
      <c r="P1118" s="138" t="s">
        <v>29721</v>
      </c>
      <c r="Q1118" s="138" t="s">
        <v>29722</v>
      </c>
      <c r="R1118" s="138" t="s">
        <v>29723</v>
      </c>
      <c r="S1118" s="138" t="s">
        <v>29724</v>
      </c>
      <c r="T1118" s="138" t="s">
        <v>29725</v>
      </c>
      <c r="U1118" s="138" t="s">
        <v>29726</v>
      </c>
      <c r="V1118" s="138" t="s">
        <v>29726</v>
      </c>
      <c r="W1118" s="138" t="s">
        <v>29727</v>
      </c>
      <c r="X1118" s="138" t="s">
        <v>29728</v>
      </c>
      <c r="Y1118" s="138" t="s">
        <v>29729</v>
      </c>
      <c r="Z1118" s="138" t="s">
        <v>29730</v>
      </c>
      <c r="AA1118" s="128" t="s">
        <v>29731</v>
      </c>
      <c r="AB1118" s="134" t="s">
        <v>29732</v>
      </c>
      <c r="AC1118" s="128" t="s">
        <v>29733</v>
      </c>
      <c r="AD1118" s="507">
        <v>0.050150462962962966</v>
      </c>
      <c r="AE1118" s="160"/>
      <c r="AF1118" s="474">
        <v>0.04931712962962963</v>
      </c>
      <c r="AG1118" s="134" t="s">
        <v>29734</v>
      </c>
      <c r="AH1118" s="128" t="s">
        <v>29735</v>
      </c>
      <c r="AI1118" s="138" t="s">
        <v>29551</v>
      </c>
      <c r="AJ1118" s="504">
        <v>0.04341435185185185</v>
      </c>
      <c r="AK1118" s="474">
        <v>0.0647800925925926</v>
      </c>
      <c r="AL1118" s="134" t="s">
        <v>29736</v>
      </c>
      <c r="AM1118" s="128" t="s">
        <v>29737</v>
      </c>
      <c r="AN1118" s="134" t="s">
        <v>728</v>
      </c>
      <c r="AO1118" s="134" t="s">
        <v>29738</v>
      </c>
      <c r="AP1118" s="505">
        <v>0.04224537037037037</v>
      </c>
      <c r="AQ1118" s="416">
        <v>2.4409722222222223</v>
      </c>
      <c r="AR1118" s="128" t="s">
        <v>29739</v>
      </c>
      <c r="AS1118" s="474">
        <v>0.04300925925925926</v>
      </c>
      <c r="AT1118" s="134" t="s">
        <v>29740</v>
      </c>
      <c r="AU1118" s="505">
        <v>0.05291666666666667</v>
      </c>
      <c r="AV1118" s="128" t="s">
        <v>29741</v>
      </c>
      <c r="AW1118" s="474">
        <v>0.04943287037037037</v>
      </c>
      <c r="AX1118" s="474">
        <v>0.042881944444444445</v>
      </c>
      <c r="AY1118" s="416">
        <v>1.7673611111111112</v>
      </c>
      <c r="BA1118" s="128" t="s">
        <v>29742</v>
      </c>
      <c r="BB1118" s="134" t="s">
        <v>29743</v>
      </c>
      <c r="BC1118" s="141" t="s">
        <v>29744</v>
      </c>
      <c r="BD1118" s="128" t="s">
        <v>12494</v>
      </c>
      <c r="BE1118" s="416">
        <v>0.04200231481481481</v>
      </c>
      <c r="BF1118" s="141"/>
      <c r="BG1118" s="141"/>
      <c r="BH1118" s="141"/>
    </row>
    <row r="1119">
      <c r="A1119" s="122">
        <f t="shared" si="3"/>
        <v>0</v>
      </c>
      <c r="B1119" s="122">
        <f t="shared" si="4"/>
        <v>0</v>
      </c>
      <c r="C1119" s="122">
        <f t="shared" si="5"/>
        <v>0</v>
      </c>
      <c r="D1119" s="122">
        <f t="shared" si="6"/>
        <v>0</v>
      </c>
      <c r="E1119" s="122">
        <f t="shared" si="2"/>
        <v>282</v>
      </c>
      <c r="H1119" s="135" t="s">
        <v>29745</v>
      </c>
      <c r="I1119" s="135" t="s">
        <v>29746</v>
      </c>
      <c r="J1119" s="135" t="s">
        <v>29747</v>
      </c>
      <c r="L1119" s="160"/>
      <c r="M1119" s="160"/>
      <c r="N1119" s="160"/>
      <c r="O1119" s="160"/>
      <c r="P1119" s="503">
        <v>0.0425462962962963</v>
      </c>
      <c r="Q1119" s="391">
        <v>2.442361111111111</v>
      </c>
      <c r="R1119" s="503">
        <v>0.04200231481481481</v>
      </c>
      <c r="S1119" s="503">
        <v>0.054421296296296294</v>
      </c>
      <c r="T1119" s="503">
        <v>0.05084490740740741</v>
      </c>
      <c r="U1119" s="503">
        <v>0.05393518518518518</v>
      </c>
      <c r="V1119" s="503">
        <v>0.05393518518518518</v>
      </c>
      <c r="W1119" s="391">
        <v>2.2534722222222223</v>
      </c>
      <c r="X1119" s="503">
        <v>0.05552083333333333</v>
      </c>
      <c r="Y1119" s="503">
        <v>0.05510416666666667</v>
      </c>
      <c r="Z1119" s="391">
        <v>2.332638888888889</v>
      </c>
      <c r="AA1119" s="504">
        <v>0.0525</v>
      </c>
      <c r="AB1119" s="474">
        <v>0.05348379629629629</v>
      </c>
      <c r="AC1119" s="505">
        <v>0.04805555555555555</v>
      </c>
      <c r="AD1119" s="147" t="s">
        <v>29748</v>
      </c>
      <c r="AE1119" s="160"/>
      <c r="AF1119" s="134" t="s">
        <v>29749</v>
      </c>
      <c r="AG1119" s="474">
        <v>0.047858796296296295</v>
      </c>
      <c r="AH1119" s="505">
        <v>0.05189814814814815</v>
      </c>
      <c r="AI1119" s="503">
        <v>0.05157407407407407</v>
      </c>
      <c r="AJ1119" s="128" t="s">
        <v>29750</v>
      </c>
      <c r="AK1119" s="134" t="s">
        <v>29751</v>
      </c>
      <c r="AL1119" s="474">
        <v>0.046157407407407404</v>
      </c>
      <c r="AM1119" s="416">
        <v>1.2555555555555555</v>
      </c>
      <c r="AN1119" s="379">
        <v>2.122916666666667</v>
      </c>
      <c r="AO1119" s="474">
        <v>0.0453125</v>
      </c>
      <c r="AP1119" s="128" t="s">
        <v>29752</v>
      </c>
      <c r="AQ1119" s="128" t="s">
        <v>29753</v>
      </c>
      <c r="AR1119" s="505">
        <v>0.051319444444444445</v>
      </c>
      <c r="AS1119" s="134" t="s">
        <v>29754</v>
      </c>
      <c r="AT1119" s="474">
        <v>0.048761574074074075</v>
      </c>
      <c r="AU1119" s="128" t="s">
        <v>29755</v>
      </c>
      <c r="AV1119" s="504">
        <v>0.04273148148148148</v>
      </c>
      <c r="AW1119" s="134" t="s">
        <v>1445</v>
      </c>
      <c r="AX1119" s="134" t="s">
        <v>29756</v>
      </c>
      <c r="AY1119" s="128" t="s">
        <v>29757</v>
      </c>
      <c r="BA1119" s="416">
        <v>2.3118055555555554</v>
      </c>
      <c r="BB1119" s="379">
        <v>2.298611111111111</v>
      </c>
      <c r="BC1119" s="422">
        <v>2.290277777777778</v>
      </c>
      <c r="BD1119" s="140">
        <v>0.8743055555555556</v>
      </c>
      <c r="BE1119" s="128" t="s">
        <v>29758</v>
      </c>
      <c r="BF1119" s="422"/>
      <c r="BG1119" s="422"/>
      <c r="BH1119" s="422"/>
    </row>
    <row r="1120">
      <c r="A1120" s="122">
        <f t="shared" si="3"/>
        <v>0</v>
      </c>
      <c r="B1120" s="122">
        <f t="shared" si="4"/>
        <v>0</v>
      </c>
      <c r="C1120" s="122">
        <f t="shared" si="5"/>
        <v>0</v>
      </c>
      <c r="D1120" s="122">
        <f t="shared" si="6"/>
        <v>0</v>
      </c>
      <c r="E1120" s="122">
        <f t="shared" si="2"/>
        <v>593</v>
      </c>
      <c r="H1120" s="135" t="s">
        <v>29759</v>
      </c>
      <c r="I1120" s="135" t="s">
        <v>29760</v>
      </c>
      <c r="J1120" s="135" t="s">
        <v>29761</v>
      </c>
      <c r="L1120" s="160"/>
      <c r="M1120" s="160"/>
      <c r="N1120" s="160"/>
      <c r="O1120" s="160"/>
      <c r="P1120" s="138" t="s">
        <v>29762</v>
      </c>
      <c r="Q1120" s="138" t="s">
        <v>1332</v>
      </c>
      <c r="R1120" s="138" t="s">
        <v>29763</v>
      </c>
      <c r="S1120" s="138" t="s">
        <v>29764</v>
      </c>
      <c r="T1120" s="138" t="s">
        <v>29765</v>
      </c>
      <c r="U1120" s="138" t="s">
        <v>29766</v>
      </c>
      <c r="V1120" s="138" t="s">
        <v>29766</v>
      </c>
      <c r="W1120" s="138" t="s">
        <v>29767</v>
      </c>
      <c r="X1120" s="138" t="s">
        <v>29768</v>
      </c>
      <c r="Y1120" s="138" t="s">
        <v>29769</v>
      </c>
      <c r="Z1120" s="138" t="s">
        <v>29770</v>
      </c>
      <c r="AA1120" s="508">
        <v>0.05261574074074074</v>
      </c>
      <c r="AB1120" s="134" t="s">
        <v>29771</v>
      </c>
      <c r="AC1120" s="128" t="s">
        <v>29772</v>
      </c>
      <c r="AD1120" s="507">
        <v>0.05023148148148148</v>
      </c>
      <c r="AE1120" s="160"/>
      <c r="AF1120" s="474">
        <v>0.04940972222222222</v>
      </c>
      <c r="AG1120" s="134" t="s">
        <v>29773</v>
      </c>
      <c r="AH1120" s="128" t="s">
        <v>29774</v>
      </c>
      <c r="AI1120" s="138" t="s">
        <v>29584</v>
      </c>
      <c r="AJ1120" s="504">
        <v>0.04351851851851852</v>
      </c>
      <c r="AK1120" s="474">
        <v>0.06493055555555556</v>
      </c>
      <c r="AL1120" s="134" t="s">
        <v>29775</v>
      </c>
      <c r="AM1120" s="128" t="s">
        <v>29776</v>
      </c>
      <c r="AN1120" s="134" t="s">
        <v>29777</v>
      </c>
      <c r="AO1120" s="134" t="s">
        <v>29778</v>
      </c>
      <c r="AP1120" s="505">
        <v>0.04231481481481481</v>
      </c>
      <c r="AQ1120" s="416">
        <v>2.441666666666667</v>
      </c>
      <c r="AR1120" s="128" t="s">
        <v>29779</v>
      </c>
      <c r="AS1120" s="474">
        <v>0.043020833333333335</v>
      </c>
      <c r="AT1120" s="134" t="s">
        <v>3413</v>
      </c>
      <c r="AU1120" s="505">
        <v>0.05313657407407407</v>
      </c>
      <c r="AV1120" s="128" t="s">
        <v>29780</v>
      </c>
      <c r="AW1120" s="474">
        <v>0.04960648148148148</v>
      </c>
      <c r="AX1120" s="474">
        <v>0.04296296296296296</v>
      </c>
      <c r="AY1120" s="416">
        <v>1.7680555555555555</v>
      </c>
      <c r="BA1120" s="128" t="s">
        <v>29781</v>
      </c>
      <c r="BB1120" s="134" t="s">
        <v>29782</v>
      </c>
      <c r="BC1120" s="141" t="s">
        <v>29783</v>
      </c>
      <c r="BD1120" s="128" t="s">
        <v>12559</v>
      </c>
      <c r="BE1120" s="416">
        <v>0.042222222222222223</v>
      </c>
      <c r="BF1120" s="141"/>
      <c r="BG1120" s="141"/>
      <c r="BH1120" s="141"/>
    </row>
    <row r="1121">
      <c r="A1121" s="122">
        <f t="shared" si="3"/>
        <v>0</v>
      </c>
      <c r="B1121" s="122">
        <f t="shared" si="4"/>
        <v>0</v>
      </c>
      <c r="C1121" s="122">
        <f t="shared" si="5"/>
        <v>0</v>
      </c>
      <c r="D1121" s="122">
        <f t="shared" si="6"/>
        <v>0</v>
      </c>
      <c r="E1121" s="122">
        <f t="shared" si="2"/>
        <v>298</v>
      </c>
      <c r="H1121" s="135">
        <v>373.0</v>
      </c>
      <c r="I1121" s="135">
        <v>373.0</v>
      </c>
      <c r="J1121" s="135">
        <v>373.0</v>
      </c>
      <c r="L1121" s="160"/>
      <c r="M1121" s="160"/>
      <c r="N1121" s="160"/>
      <c r="O1121" s="160"/>
      <c r="P1121" s="503">
        <v>0.04275462962962963</v>
      </c>
      <c r="Q1121" s="391">
        <v>2.4458333333333333</v>
      </c>
      <c r="R1121" s="503">
        <v>0.04203703703703704</v>
      </c>
      <c r="S1121" s="503">
        <v>0.05444444444444444</v>
      </c>
      <c r="T1121" s="503">
        <v>0.050868055555555555</v>
      </c>
      <c r="U1121" s="503">
        <v>0.05412037037037037</v>
      </c>
      <c r="V1121" s="503">
        <v>0.05412037037037037</v>
      </c>
      <c r="W1121" s="391">
        <v>2.2576388888888888</v>
      </c>
      <c r="X1121" s="503">
        <v>0.05557870370370371</v>
      </c>
      <c r="Y1121" s="503">
        <v>0.05519675925925926</v>
      </c>
      <c r="Z1121" s="391">
        <v>2.338888888888889</v>
      </c>
      <c r="AA1121" s="128" t="s">
        <v>29784</v>
      </c>
      <c r="AB1121" s="474">
        <v>0.053530092592592594</v>
      </c>
      <c r="AC1121" s="505">
        <v>0.048125</v>
      </c>
      <c r="AD1121" s="147" t="s">
        <v>29785</v>
      </c>
      <c r="AE1121" s="160"/>
      <c r="AF1121" s="134" t="s">
        <v>29786</v>
      </c>
      <c r="AG1121" s="474">
        <v>0.04800925925925926</v>
      </c>
      <c r="AH1121" s="505">
        <v>0.05209490740740741</v>
      </c>
      <c r="AI1121" s="503">
        <v>0.0516087962962963</v>
      </c>
      <c r="AJ1121" s="508">
        <v>0.04365740740740741</v>
      </c>
      <c r="AK1121" s="134" t="s">
        <v>29787</v>
      </c>
      <c r="AL1121" s="474">
        <v>0.04621527777777778</v>
      </c>
      <c r="AM1121" s="416">
        <v>1.257638888888889</v>
      </c>
      <c r="AN1121" s="379">
        <v>2.125</v>
      </c>
      <c r="AO1121" s="474">
        <v>0.04537037037037037</v>
      </c>
      <c r="AP1121" s="128" t="s">
        <v>29788</v>
      </c>
      <c r="AQ1121" s="128" t="s">
        <v>29789</v>
      </c>
      <c r="AR1121" s="505">
        <v>0.051412037037037034</v>
      </c>
      <c r="AS1121" s="134" t="s">
        <v>29790</v>
      </c>
      <c r="AT1121" s="474">
        <v>0.04888888888888889</v>
      </c>
      <c r="AU1121" s="128" t="s">
        <v>29791</v>
      </c>
      <c r="AV1121" s="504">
        <v>0.042743055555555555</v>
      </c>
      <c r="AW1121" s="134" t="s">
        <v>29792</v>
      </c>
      <c r="AX1121" s="134" t="s">
        <v>29793</v>
      </c>
      <c r="AY1121" s="128" t="s">
        <v>29794</v>
      </c>
      <c r="BA1121" s="416">
        <v>2.3159722222222223</v>
      </c>
      <c r="BB1121" s="379">
        <v>2.3055555555555554</v>
      </c>
      <c r="BC1121" s="422">
        <v>2.29375</v>
      </c>
      <c r="BD1121" s="140">
        <v>0.8770833333333333</v>
      </c>
      <c r="BE1121" s="128" t="s">
        <v>29795</v>
      </c>
      <c r="BF1121" s="422"/>
      <c r="BG1121" s="422"/>
      <c r="BH1121" s="422"/>
    </row>
    <row r="1122">
      <c r="A1122" s="122">
        <f t="shared" si="3"/>
        <v>0</v>
      </c>
      <c r="B1122" s="122">
        <f t="shared" si="4"/>
        <v>0</v>
      </c>
      <c r="C1122" s="122">
        <f t="shared" si="5"/>
        <v>0</v>
      </c>
      <c r="D1122" s="122">
        <f t="shared" si="6"/>
        <v>0</v>
      </c>
      <c r="E1122" s="122">
        <f t="shared" si="2"/>
        <v>558</v>
      </c>
      <c r="H1122" s="135" t="s">
        <v>29796</v>
      </c>
      <c r="I1122" s="135" t="s">
        <v>29797</v>
      </c>
      <c r="J1122" s="135" t="s">
        <v>29798</v>
      </c>
      <c r="L1122" s="160"/>
      <c r="M1122" s="160"/>
      <c r="N1122" s="160"/>
      <c r="O1122" s="160"/>
      <c r="P1122" s="138" t="s">
        <v>29799</v>
      </c>
      <c r="Q1122" s="138" t="s">
        <v>29800</v>
      </c>
      <c r="R1122" s="138" t="s">
        <v>29801</v>
      </c>
      <c r="S1122" s="138" t="s">
        <v>29802</v>
      </c>
      <c r="T1122" s="138" t="s">
        <v>29803</v>
      </c>
      <c r="U1122" s="138" t="s">
        <v>29804</v>
      </c>
      <c r="V1122" s="138" t="s">
        <v>29804</v>
      </c>
      <c r="W1122" s="138" t="s">
        <v>29805</v>
      </c>
      <c r="X1122" s="138" t="s">
        <v>29806</v>
      </c>
      <c r="Y1122" s="138" t="s">
        <v>29807</v>
      </c>
      <c r="Z1122" s="138" t="s">
        <v>29808</v>
      </c>
      <c r="AA1122" s="504">
        <v>0.05269675925925926</v>
      </c>
      <c r="AB1122" s="134" t="s">
        <v>29809</v>
      </c>
      <c r="AC1122" s="128" t="s">
        <v>29810</v>
      </c>
      <c r="AD1122" s="507">
        <v>0.050277777777777775</v>
      </c>
      <c r="AE1122" s="160"/>
      <c r="AF1122" s="474">
        <v>0.049479166666666664</v>
      </c>
      <c r="AG1122" s="134" t="s">
        <v>29811</v>
      </c>
      <c r="AH1122" s="128" t="s">
        <v>29812</v>
      </c>
      <c r="AI1122" s="138" t="s">
        <v>29618</v>
      </c>
      <c r="AJ1122" s="128" t="s">
        <v>29813</v>
      </c>
      <c r="AK1122" s="474">
        <v>0.06495370370370371</v>
      </c>
      <c r="AL1122" s="134" t="s">
        <v>29814</v>
      </c>
      <c r="AM1122" s="128" t="s">
        <v>923</v>
      </c>
      <c r="AN1122" s="134" t="s">
        <v>29815</v>
      </c>
      <c r="AO1122" s="134" t="s">
        <v>29816</v>
      </c>
      <c r="AP1122" s="505">
        <v>0.042430555555555555</v>
      </c>
      <c r="AQ1122" s="416">
        <v>2.448611111111111</v>
      </c>
      <c r="AR1122" s="128" t="s">
        <v>29817</v>
      </c>
      <c r="AS1122" s="474">
        <v>0.04324074074074074</v>
      </c>
      <c r="AT1122" s="134" t="s">
        <v>29818</v>
      </c>
      <c r="AU1122" s="505">
        <v>0.05324074074074074</v>
      </c>
      <c r="AV1122" s="128" t="s">
        <v>29819</v>
      </c>
      <c r="AW1122" s="474">
        <v>0.0496412037037037</v>
      </c>
      <c r="AX1122" s="474">
        <v>0.043194444444444445</v>
      </c>
      <c r="AY1122" s="416">
        <v>1.7694444444444444</v>
      </c>
      <c r="BA1122" s="128" t="s">
        <v>29820</v>
      </c>
      <c r="BB1122" s="134" t="s">
        <v>26586</v>
      </c>
      <c r="BC1122" s="141" t="s">
        <v>29821</v>
      </c>
      <c r="BD1122" s="128" t="s">
        <v>12623</v>
      </c>
      <c r="BE1122" s="416">
        <v>0.04230324074074074</v>
      </c>
      <c r="BF1122" s="141"/>
      <c r="BG1122" s="141"/>
      <c r="BH1122" s="141"/>
    </row>
    <row r="1123">
      <c r="A1123" s="122">
        <f t="shared" si="3"/>
        <v>0</v>
      </c>
      <c r="B1123" s="122">
        <f t="shared" si="4"/>
        <v>0</v>
      </c>
      <c r="C1123" s="122">
        <f t="shared" si="5"/>
        <v>0</v>
      </c>
      <c r="D1123" s="122">
        <f t="shared" si="6"/>
        <v>0</v>
      </c>
      <c r="E1123" s="122">
        <f t="shared" si="2"/>
        <v>290</v>
      </c>
      <c r="H1123" s="135" t="s">
        <v>29822</v>
      </c>
      <c r="I1123" s="135" t="s">
        <v>29823</v>
      </c>
      <c r="J1123" s="135" t="s">
        <v>29824</v>
      </c>
      <c r="L1123" s="160"/>
      <c r="M1123" s="160"/>
      <c r="N1123" s="160"/>
      <c r="O1123" s="160"/>
      <c r="P1123" s="503">
        <v>0.042847222222222224</v>
      </c>
      <c r="Q1123" s="391">
        <v>2.4472222222222224</v>
      </c>
      <c r="R1123" s="503">
        <v>0.04210648148148148</v>
      </c>
      <c r="S1123" s="503">
        <v>0.054502314814814816</v>
      </c>
      <c r="T1123" s="503">
        <v>0.05108796296296296</v>
      </c>
      <c r="U1123" s="503">
        <v>0.05414351851851852</v>
      </c>
      <c r="V1123" s="503">
        <v>0.05414351851851852</v>
      </c>
      <c r="W1123" s="391">
        <v>2.2736111111111112</v>
      </c>
      <c r="X1123" s="503">
        <v>0.055625</v>
      </c>
      <c r="Y1123" s="503">
        <v>0.055219907407407405</v>
      </c>
      <c r="Z1123" s="391">
        <v>2.341666666666667</v>
      </c>
      <c r="AA1123" s="128" t="s">
        <v>29825</v>
      </c>
      <c r="AB1123" s="474">
        <v>0.05381944444444445</v>
      </c>
      <c r="AC1123" s="505">
        <v>0.04815972222222222</v>
      </c>
      <c r="AD1123" s="147" t="s">
        <v>29826</v>
      </c>
      <c r="AE1123" s="160"/>
      <c r="AF1123" s="134" t="s">
        <v>29827</v>
      </c>
      <c r="AG1123" s="474">
        <v>0.04811342592592593</v>
      </c>
      <c r="AH1123" s="505">
        <v>0.05216435185185185</v>
      </c>
      <c r="AI1123" s="503">
        <v>0.05164351851851852</v>
      </c>
      <c r="AJ1123" s="504">
        <v>0.0437037037037037</v>
      </c>
      <c r="AK1123" s="134" t="s">
        <v>29828</v>
      </c>
      <c r="AL1123" s="474">
        <v>0.04627314814814815</v>
      </c>
      <c r="AM1123" s="416">
        <v>1.2722222222222221</v>
      </c>
      <c r="AN1123" s="379">
        <v>2.129166666666667</v>
      </c>
      <c r="AO1123" s="474">
        <v>0.04546296296296296</v>
      </c>
      <c r="AP1123" s="128" t="s">
        <v>29829</v>
      </c>
      <c r="AQ1123" s="128" t="s">
        <v>29830</v>
      </c>
      <c r="AR1123" s="505">
        <v>0.05146990740740741</v>
      </c>
      <c r="AS1123" s="134" t="s">
        <v>1055</v>
      </c>
      <c r="AT1123" s="474">
        <v>0.04891203703703704</v>
      </c>
      <c r="AU1123" s="128" t="s">
        <v>29831</v>
      </c>
      <c r="AV1123" s="504">
        <v>0.04287037037037037</v>
      </c>
      <c r="AW1123" s="134" t="s">
        <v>29832</v>
      </c>
      <c r="AX1123" s="134" t="s">
        <v>18789</v>
      </c>
      <c r="AY1123" s="128" t="s">
        <v>29833</v>
      </c>
      <c r="BA1123" s="416">
        <v>2.3208333333333333</v>
      </c>
      <c r="BB1123" s="379">
        <v>2.313888888888889</v>
      </c>
      <c r="BC1123" s="422">
        <v>2.3027777777777776</v>
      </c>
      <c r="BD1123" s="140">
        <v>0.8895833333333333</v>
      </c>
      <c r="BE1123" s="128" t="s">
        <v>29834</v>
      </c>
      <c r="BF1123" s="422"/>
      <c r="BG1123" s="422"/>
      <c r="BH1123" s="422"/>
    </row>
    <row r="1124">
      <c r="A1124" s="122">
        <f t="shared" si="3"/>
        <v>0</v>
      </c>
      <c r="B1124" s="122">
        <f t="shared" si="4"/>
        <v>0</v>
      </c>
      <c r="C1124" s="122">
        <f t="shared" si="5"/>
        <v>0</v>
      </c>
      <c r="D1124" s="122">
        <f t="shared" si="6"/>
        <v>0</v>
      </c>
      <c r="E1124" s="122">
        <f t="shared" si="2"/>
        <v>544</v>
      </c>
      <c r="H1124" s="135">
        <v>374.0</v>
      </c>
      <c r="I1124" s="135">
        <v>374.0</v>
      </c>
      <c r="J1124" s="135">
        <v>374.0</v>
      </c>
      <c r="L1124" s="160"/>
      <c r="M1124" s="160"/>
      <c r="N1124" s="160"/>
      <c r="O1124" s="160"/>
      <c r="P1124" s="138" t="s">
        <v>29835</v>
      </c>
      <c r="Q1124" s="138" t="s">
        <v>29836</v>
      </c>
      <c r="R1124" s="138" t="s">
        <v>29837</v>
      </c>
      <c r="S1124" s="138" t="s">
        <v>29838</v>
      </c>
      <c r="T1124" s="138" t="s">
        <v>29839</v>
      </c>
      <c r="U1124" s="138" t="s">
        <v>29840</v>
      </c>
      <c r="V1124" s="138" t="s">
        <v>29840</v>
      </c>
      <c r="W1124" s="138" t="s">
        <v>29841</v>
      </c>
      <c r="X1124" s="138" t="s">
        <v>29842</v>
      </c>
      <c r="Y1124" s="138" t="s">
        <v>29843</v>
      </c>
      <c r="Z1124" s="138" t="s">
        <v>29844</v>
      </c>
      <c r="AA1124" s="504">
        <v>0.05278935185185185</v>
      </c>
      <c r="AB1124" s="134" t="s">
        <v>29845</v>
      </c>
      <c r="AC1124" s="128" t="s">
        <v>29846</v>
      </c>
      <c r="AD1124" s="507">
        <v>0.05032407407407408</v>
      </c>
      <c r="AE1124" s="160"/>
      <c r="AF1124" s="474">
        <v>0.049618055555555554</v>
      </c>
      <c r="AG1124" s="134" t="s">
        <v>29847</v>
      </c>
      <c r="AH1124" s="128" t="s">
        <v>29848</v>
      </c>
      <c r="AI1124" s="138" t="s">
        <v>29659</v>
      </c>
      <c r="AJ1124" s="508">
        <v>0.04383101851851852</v>
      </c>
      <c r="AK1124" s="474">
        <v>0.06501157407407407</v>
      </c>
      <c r="AL1124" s="134" t="s">
        <v>29849</v>
      </c>
      <c r="AM1124" s="128" t="s">
        <v>876</v>
      </c>
      <c r="AN1124" s="134" t="s">
        <v>29850</v>
      </c>
      <c r="AO1124" s="134" t="s">
        <v>29851</v>
      </c>
      <c r="AP1124" s="505">
        <v>0.04248842592592592</v>
      </c>
      <c r="AQ1124" s="416">
        <v>2.459722222222222</v>
      </c>
      <c r="AR1124" s="128" t="s">
        <v>29852</v>
      </c>
      <c r="AS1124" s="474">
        <v>0.04342592592592592</v>
      </c>
      <c r="AT1124" s="134" t="s">
        <v>29853</v>
      </c>
      <c r="AU1124" s="505">
        <v>0.053321759259259256</v>
      </c>
      <c r="AV1124" s="128" t="s">
        <v>29854</v>
      </c>
      <c r="AW1124" s="474">
        <v>0.04976851851851852</v>
      </c>
      <c r="AX1124" s="474">
        <v>0.043263888888888886</v>
      </c>
      <c r="AY1124" s="416">
        <v>1.7791666666666666</v>
      </c>
      <c r="BA1124" s="128" t="s">
        <v>29855</v>
      </c>
      <c r="BB1124" s="134" t="s">
        <v>29856</v>
      </c>
      <c r="BC1124" s="141" t="s">
        <v>29857</v>
      </c>
      <c r="BD1124" s="128" t="s">
        <v>12681</v>
      </c>
      <c r="BE1124" s="416">
        <v>0.042395833333333334</v>
      </c>
      <c r="BF1124" s="141"/>
      <c r="BG1124" s="141"/>
      <c r="BH1124" s="141"/>
    </row>
    <row r="1125">
      <c r="A1125" s="122">
        <f t="shared" si="3"/>
        <v>0</v>
      </c>
      <c r="B1125" s="122">
        <f t="shared" si="4"/>
        <v>0</v>
      </c>
      <c r="C1125" s="122">
        <f t="shared" si="5"/>
        <v>0</v>
      </c>
      <c r="D1125" s="122">
        <f t="shared" si="6"/>
        <v>0</v>
      </c>
      <c r="E1125" s="122">
        <f t="shared" si="2"/>
        <v>314</v>
      </c>
      <c r="H1125" s="135" t="s">
        <v>29858</v>
      </c>
      <c r="I1125" s="135" t="s">
        <v>29859</v>
      </c>
      <c r="J1125" s="135" t="s">
        <v>29860</v>
      </c>
      <c r="L1125" s="160"/>
      <c r="M1125" s="160"/>
      <c r="N1125" s="160"/>
      <c r="O1125" s="160"/>
      <c r="P1125" s="503">
        <v>0.04304398148148148</v>
      </c>
      <c r="Q1125" s="391">
        <v>2.4583333333333335</v>
      </c>
      <c r="R1125" s="503">
        <v>0.04217592592592593</v>
      </c>
      <c r="S1125" s="503">
        <v>0.05454861111111111</v>
      </c>
      <c r="T1125" s="503">
        <v>0.05115740740740741</v>
      </c>
      <c r="U1125" s="503">
        <v>0.05416666666666667</v>
      </c>
      <c r="V1125" s="503">
        <v>0.05416666666666667</v>
      </c>
      <c r="W1125" s="391">
        <v>2.279166666666667</v>
      </c>
      <c r="X1125" s="503">
        <v>0.05571759259259259</v>
      </c>
      <c r="Y1125" s="503">
        <v>0.05527777777777778</v>
      </c>
      <c r="Z1125" s="391">
        <v>2.3472222222222223</v>
      </c>
      <c r="AA1125" s="128" t="s">
        <v>29861</v>
      </c>
      <c r="AB1125" s="474">
        <v>0.05390046296296296</v>
      </c>
      <c r="AC1125" s="505">
        <v>0.04829861111111111</v>
      </c>
      <c r="AD1125" s="147" t="s">
        <v>29862</v>
      </c>
      <c r="AE1125" s="160"/>
      <c r="AF1125" s="134" t="s">
        <v>29863</v>
      </c>
      <c r="AG1125" s="474">
        <v>0.04829861111111111</v>
      </c>
      <c r="AH1125" s="505">
        <v>0.0522337962962963</v>
      </c>
      <c r="AI1125" s="503">
        <v>0.05170138888888889</v>
      </c>
      <c r="AJ1125" s="508">
        <v>0.043993055555555556</v>
      </c>
      <c r="AK1125" s="134" t="s">
        <v>29864</v>
      </c>
      <c r="AL1125" s="474">
        <v>0.046342592592592595</v>
      </c>
      <c r="AM1125" s="416">
        <v>1.2756944444444445</v>
      </c>
      <c r="AN1125" s="379">
        <v>2.1395833333333334</v>
      </c>
      <c r="AO1125" s="474">
        <v>0.045509259259259256</v>
      </c>
      <c r="AP1125" s="128" t="s">
        <v>29865</v>
      </c>
      <c r="AQ1125" s="128" t="s">
        <v>29866</v>
      </c>
      <c r="AR1125" s="505">
        <v>0.051631944444444446</v>
      </c>
      <c r="AS1125" s="134" t="s">
        <v>29867</v>
      </c>
      <c r="AT1125" s="474">
        <v>0.04905092592592593</v>
      </c>
      <c r="AU1125" s="128" t="s">
        <v>29868</v>
      </c>
      <c r="AV1125" s="504">
        <v>0.04304398148148148</v>
      </c>
      <c r="AW1125" s="134" t="s">
        <v>29869</v>
      </c>
      <c r="AX1125" s="134" t="s">
        <v>29870</v>
      </c>
      <c r="AY1125" s="128" t="s">
        <v>653</v>
      </c>
      <c r="BA1125" s="416">
        <v>2.3222222222222224</v>
      </c>
      <c r="BB1125" s="379">
        <v>2.3152777777777778</v>
      </c>
      <c r="BC1125" s="422">
        <v>2.30625</v>
      </c>
      <c r="BD1125" s="140">
        <v>0.9041666666666667</v>
      </c>
      <c r="BE1125" s="128" t="s">
        <v>29871</v>
      </c>
      <c r="BF1125" s="422"/>
      <c r="BG1125" s="422"/>
      <c r="BH1125" s="422"/>
    </row>
    <row r="1126">
      <c r="A1126" s="122">
        <f t="shared" si="3"/>
        <v>0</v>
      </c>
      <c r="B1126" s="122">
        <f t="shared" si="4"/>
        <v>0</v>
      </c>
      <c r="C1126" s="122">
        <f t="shared" si="5"/>
        <v>0</v>
      </c>
      <c r="D1126" s="122">
        <f t="shared" si="6"/>
        <v>0</v>
      </c>
      <c r="E1126" s="122">
        <f t="shared" si="2"/>
        <v>608</v>
      </c>
      <c r="H1126" s="135" t="s">
        <v>29872</v>
      </c>
      <c r="I1126" s="135" t="s">
        <v>29873</v>
      </c>
      <c r="J1126" s="135" t="s">
        <v>29874</v>
      </c>
      <c r="L1126" s="160"/>
      <c r="M1126" s="160"/>
      <c r="N1126" s="160"/>
      <c r="O1126" s="160"/>
      <c r="P1126" s="138" t="s">
        <v>29875</v>
      </c>
      <c r="Q1126" s="138" t="s">
        <v>29876</v>
      </c>
      <c r="R1126" s="138" t="s">
        <v>29877</v>
      </c>
      <c r="S1126" s="138" t="s">
        <v>29878</v>
      </c>
      <c r="T1126" s="138" t="s">
        <v>29879</v>
      </c>
      <c r="U1126" s="138" t="s">
        <v>29880</v>
      </c>
      <c r="V1126" s="138" t="s">
        <v>29880</v>
      </c>
      <c r="W1126" s="138" t="s">
        <v>29881</v>
      </c>
      <c r="X1126" s="138" t="s">
        <v>29882</v>
      </c>
      <c r="Y1126" s="138" t="s">
        <v>29883</v>
      </c>
      <c r="Z1126" s="138" t="s">
        <v>29884</v>
      </c>
      <c r="AA1126" s="504">
        <v>0.05292824074074074</v>
      </c>
      <c r="AB1126" s="134" t="s">
        <v>29885</v>
      </c>
      <c r="AC1126" s="128" t="s">
        <v>29886</v>
      </c>
      <c r="AD1126" s="507">
        <v>0.050416666666666665</v>
      </c>
      <c r="AE1126" s="160"/>
      <c r="AF1126" s="474">
        <v>0.0496875</v>
      </c>
      <c r="AG1126" s="134" t="s">
        <v>29887</v>
      </c>
      <c r="AH1126" s="128" t="s">
        <v>29888</v>
      </c>
      <c r="AI1126" s="138" t="s">
        <v>29698</v>
      </c>
      <c r="AJ1126" s="128" t="s">
        <v>29889</v>
      </c>
      <c r="AK1126" s="474">
        <v>0.06505787037037038</v>
      </c>
      <c r="AL1126" s="134" t="s">
        <v>29890</v>
      </c>
      <c r="AM1126" s="128" t="s">
        <v>29891</v>
      </c>
      <c r="AN1126" s="134" t="s">
        <v>29892</v>
      </c>
      <c r="AO1126" s="134" t="s">
        <v>29893</v>
      </c>
      <c r="AP1126" s="505">
        <v>0.04258101851851852</v>
      </c>
      <c r="AQ1126" s="416">
        <v>2.4652777777777777</v>
      </c>
      <c r="AR1126" s="128" t="s">
        <v>29894</v>
      </c>
      <c r="AS1126" s="474">
        <v>0.043472222222222225</v>
      </c>
      <c r="AT1126" s="134" t="s">
        <v>29895</v>
      </c>
      <c r="AU1126" s="505">
        <v>0.05344907407407407</v>
      </c>
      <c r="AV1126" s="128" t="s">
        <v>29896</v>
      </c>
      <c r="AW1126" s="474">
        <v>0.04986111111111111</v>
      </c>
      <c r="AX1126" s="474">
        <v>0.043287037037037034</v>
      </c>
      <c r="AY1126" s="416">
        <v>1.7833333333333334</v>
      </c>
      <c r="BA1126" s="128" t="s">
        <v>29897</v>
      </c>
      <c r="BB1126" s="134" t="s">
        <v>29898</v>
      </c>
      <c r="BC1126" s="141" t="s">
        <v>653</v>
      </c>
      <c r="BD1126" s="128" t="s">
        <v>1538</v>
      </c>
      <c r="BE1126" s="416">
        <v>0.04255787037037037</v>
      </c>
      <c r="BF1126" s="141"/>
      <c r="BG1126" s="141"/>
      <c r="BH1126" s="141"/>
    </row>
    <row r="1127">
      <c r="A1127" s="122">
        <f t="shared" si="3"/>
        <v>0</v>
      </c>
      <c r="B1127" s="122">
        <f t="shared" si="4"/>
        <v>0</v>
      </c>
      <c r="C1127" s="122">
        <f t="shared" si="5"/>
        <v>0</v>
      </c>
      <c r="D1127" s="122">
        <f t="shared" si="6"/>
        <v>0</v>
      </c>
      <c r="E1127" s="122">
        <f t="shared" si="2"/>
        <v>289</v>
      </c>
      <c r="H1127" s="135">
        <v>375.0</v>
      </c>
      <c r="I1127" s="135">
        <v>375.0</v>
      </c>
      <c r="J1127" s="135">
        <v>375.0</v>
      </c>
      <c r="L1127" s="160"/>
      <c r="M1127" s="160"/>
      <c r="N1127" s="160"/>
      <c r="O1127" s="160"/>
      <c r="P1127" s="503">
        <v>0.04311342592592592</v>
      </c>
      <c r="Q1127" s="391">
        <v>2.4604166666666667</v>
      </c>
      <c r="R1127" s="503">
        <v>0.042337962962962966</v>
      </c>
      <c r="S1127" s="503">
        <v>0.05479166666666667</v>
      </c>
      <c r="T1127" s="503">
        <v>0.05133101851851852</v>
      </c>
      <c r="U1127" s="503">
        <v>0.05420138888888889</v>
      </c>
      <c r="V1127" s="503">
        <v>0.05420138888888889</v>
      </c>
      <c r="W1127" s="391">
        <v>2.2909722222222224</v>
      </c>
      <c r="X1127" s="503">
        <v>0.05589120370370371</v>
      </c>
      <c r="Y1127" s="503">
        <v>0.05545138888888889</v>
      </c>
      <c r="Z1127" s="391">
        <v>2.3493055555555555</v>
      </c>
      <c r="AA1127" s="128" t="s">
        <v>29899</v>
      </c>
      <c r="AB1127" s="474">
        <v>0.05394675925925926</v>
      </c>
      <c r="AC1127" s="505">
        <v>0.04836805555555555</v>
      </c>
      <c r="AD1127" s="147" t="s">
        <v>29900</v>
      </c>
      <c r="AE1127" s="160"/>
      <c r="AF1127" s="134" t="s">
        <v>29901</v>
      </c>
      <c r="AG1127" s="474">
        <v>0.04835648148148148</v>
      </c>
      <c r="AH1127" s="505">
        <v>0.052453703703703704</v>
      </c>
      <c r="AI1127" s="503">
        <v>0.05175925925925926</v>
      </c>
      <c r="AJ1127" s="504">
        <v>0.04412037037037037</v>
      </c>
      <c r="AK1127" s="134" t="s">
        <v>29902</v>
      </c>
      <c r="AL1127" s="474">
        <v>0.046412037037037036</v>
      </c>
      <c r="AM1127" s="416">
        <v>1.2777777777777777</v>
      </c>
      <c r="AN1127" s="379">
        <v>2.14375</v>
      </c>
      <c r="AO1127" s="474">
        <v>0.04559027777777778</v>
      </c>
      <c r="AP1127" s="128" t="s">
        <v>29903</v>
      </c>
      <c r="AQ1127" s="128" t="s">
        <v>29904</v>
      </c>
      <c r="AR1127" s="505">
        <v>0.05184027777777778</v>
      </c>
      <c r="AS1127" s="134" t="s">
        <v>29905</v>
      </c>
      <c r="AT1127" s="474">
        <v>0.04914351851851852</v>
      </c>
      <c r="AU1127" s="128" t="s">
        <v>29906</v>
      </c>
      <c r="AV1127" s="504">
        <v>0.04306712962962963</v>
      </c>
      <c r="AW1127" s="134" t="s">
        <v>29907</v>
      </c>
      <c r="AX1127" s="134" t="s">
        <v>29908</v>
      </c>
      <c r="AY1127" s="128" t="s">
        <v>29909</v>
      </c>
      <c r="BA1127" s="416">
        <v>2.3319444444444444</v>
      </c>
      <c r="BB1127" s="379">
        <v>2.3180555555555555</v>
      </c>
      <c r="BC1127" s="422">
        <v>2.3090277777777777</v>
      </c>
      <c r="BD1127" s="140">
        <v>0.9055555555555556</v>
      </c>
      <c r="BE1127" s="128" t="s">
        <v>29910</v>
      </c>
      <c r="BF1127" s="422"/>
      <c r="BG1127" s="422"/>
      <c r="BH1127" s="422"/>
    </row>
    <row r="1128">
      <c r="A1128" s="122">
        <f t="shared" si="3"/>
        <v>0</v>
      </c>
      <c r="B1128" s="122">
        <f t="shared" si="4"/>
        <v>0</v>
      </c>
      <c r="C1128" s="122">
        <f t="shared" si="5"/>
        <v>0</v>
      </c>
      <c r="D1128" s="122">
        <f t="shared" si="6"/>
        <v>0</v>
      </c>
      <c r="E1128" s="122">
        <f t="shared" si="2"/>
        <v>440</v>
      </c>
      <c r="H1128" s="135" t="s">
        <v>29911</v>
      </c>
      <c r="I1128" s="135" t="s">
        <v>29912</v>
      </c>
      <c r="J1128" s="135" t="s">
        <v>29913</v>
      </c>
      <c r="L1128" s="160"/>
      <c r="M1128" s="160"/>
      <c r="N1128" s="160"/>
      <c r="O1128" s="160"/>
      <c r="P1128" s="138" t="s">
        <v>29914</v>
      </c>
      <c r="Q1128" s="138" t="s">
        <v>29915</v>
      </c>
      <c r="R1128" s="138" t="s">
        <v>29916</v>
      </c>
      <c r="S1128" s="138" t="s">
        <v>29917</v>
      </c>
      <c r="T1128" s="138" t="s">
        <v>29918</v>
      </c>
      <c r="U1128" s="138" t="s">
        <v>13360</v>
      </c>
      <c r="V1128" s="138" t="s">
        <v>13360</v>
      </c>
      <c r="W1128" s="138" t="s">
        <v>29919</v>
      </c>
      <c r="X1128" s="138" t="s">
        <v>29920</v>
      </c>
      <c r="Y1128" s="138" t="s">
        <v>29921</v>
      </c>
      <c r="Z1128" s="138" t="s">
        <v>29922</v>
      </c>
      <c r="AA1128" s="504">
        <v>0.05298611111111111</v>
      </c>
      <c r="AB1128" s="134" t="s">
        <v>29923</v>
      </c>
      <c r="AC1128" s="128" t="s">
        <v>29924</v>
      </c>
      <c r="AD1128" s="507">
        <v>0.050520833333333334</v>
      </c>
      <c r="AE1128" s="160"/>
      <c r="AF1128" s="474">
        <v>0.049837962962962966</v>
      </c>
      <c r="AG1128" s="134" t="s">
        <v>29925</v>
      </c>
      <c r="AH1128" s="128" t="s">
        <v>29926</v>
      </c>
      <c r="AI1128" s="138" t="s">
        <v>29735</v>
      </c>
      <c r="AJ1128" s="508">
        <v>0.04424768518518519</v>
      </c>
      <c r="AK1128" s="474">
        <v>0.06519675925925926</v>
      </c>
      <c r="AL1128" s="134" t="s">
        <v>29927</v>
      </c>
      <c r="AM1128" s="128" t="s">
        <v>29928</v>
      </c>
      <c r="AN1128" s="134" t="s">
        <v>29929</v>
      </c>
      <c r="AO1128" s="134" t="s">
        <v>29930</v>
      </c>
      <c r="AP1128" s="505">
        <v>0.04268518518518519</v>
      </c>
      <c r="AQ1128" s="416">
        <v>2.473611111111111</v>
      </c>
      <c r="AR1128" s="128" t="s">
        <v>29931</v>
      </c>
      <c r="AS1128" s="474">
        <v>0.04362268518518519</v>
      </c>
      <c r="AT1128" s="134" t="s">
        <v>29932</v>
      </c>
      <c r="AU1128" s="505">
        <v>0.05369212962962963</v>
      </c>
      <c r="AV1128" s="128" t="s">
        <v>29933</v>
      </c>
      <c r="AW1128" s="474">
        <v>0.0499537037037037</v>
      </c>
      <c r="AX1128" s="474">
        <v>0.0433912037037037</v>
      </c>
      <c r="AY1128" s="416">
        <v>1.7833333333333334</v>
      </c>
      <c r="BA1128" s="128" t="s">
        <v>1055</v>
      </c>
      <c r="BB1128" s="134" t="s">
        <v>29934</v>
      </c>
      <c r="BC1128" s="141" t="s">
        <v>29935</v>
      </c>
      <c r="BD1128" s="128" t="s">
        <v>12804</v>
      </c>
      <c r="BE1128" s="416">
        <v>0.042673611111111114</v>
      </c>
      <c r="BF1128" s="141"/>
      <c r="BG1128" s="141"/>
      <c r="BH1128" s="141"/>
    </row>
    <row r="1129">
      <c r="A1129" s="122">
        <f t="shared" si="3"/>
        <v>0</v>
      </c>
      <c r="B1129" s="122">
        <f t="shared" si="4"/>
        <v>0</v>
      </c>
      <c r="C1129" s="122">
        <f t="shared" si="5"/>
        <v>0</v>
      </c>
      <c r="D1129" s="122">
        <f t="shared" si="6"/>
        <v>0</v>
      </c>
      <c r="E1129" s="122">
        <f t="shared" si="2"/>
        <v>278</v>
      </c>
      <c r="H1129" s="135" t="s">
        <v>29936</v>
      </c>
      <c r="I1129" s="135" t="s">
        <v>29937</v>
      </c>
      <c r="J1129" s="135" t="s">
        <v>29938</v>
      </c>
      <c r="L1129" s="160"/>
      <c r="M1129" s="160"/>
      <c r="N1129" s="160"/>
      <c r="O1129" s="160"/>
      <c r="P1129" s="503">
        <v>0.04313657407407408</v>
      </c>
      <c r="Q1129" s="391">
        <v>2.463888888888889</v>
      </c>
      <c r="R1129" s="503">
        <v>0.042430555555555555</v>
      </c>
      <c r="S1129" s="503">
        <v>0.055011574074074074</v>
      </c>
      <c r="T1129" s="503">
        <v>0.051458333333333335</v>
      </c>
      <c r="U1129" s="503">
        <v>0.05423611111111111</v>
      </c>
      <c r="V1129" s="503">
        <v>0.05423611111111111</v>
      </c>
      <c r="W1129" s="391">
        <v>2.3048611111111112</v>
      </c>
      <c r="X1129" s="503">
        <v>0.05592592592592593</v>
      </c>
      <c r="Y1129" s="503">
        <v>0.05555555555555555</v>
      </c>
      <c r="Z1129" s="391">
        <v>2.359027777777778</v>
      </c>
      <c r="AA1129" s="128" t="s">
        <v>29939</v>
      </c>
      <c r="AB1129" s="474">
        <v>0.054050925925925926</v>
      </c>
      <c r="AC1129" s="505">
        <v>0.048449074074074075</v>
      </c>
      <c r="AD1129" s="147" t="s">
        <v>29940</v>
      </c>
      <c r="AE1129" s="160"/>
      <c r="AF1129" s="134" t="s">
        <v>29941</v>
      </c>
      <c r="AG1129" s="474">
        <v>0.048449074074074075</v>
      </c>
      <c r="AH1129" s="505">
        <v>0.052592592592592594</v>
      </c>
      <c r="AI1129" s="503">
        <v>0.05189814814814815</v>
      </c>
      <c r="AJ1129" s="128" t="s">
        <v>29942</v>
      </c>
      <c r="AK1129" s="134" t="s">
        <v>29943</v>
      </c>
      <c r="AL1129" s="474">
        <v>0.046469907407407404</v>
      </c>
      <c r="AM1129" s="416">
        <v>1.2847222222222223</v>
      </c>
      <c r="AN1129" s="379">
        <v>2.1527777777777777</v>
      </c>
      <c r="AO1129" s="474">
        <v>0.04569444444444445</v>
      </c>
      <c r="AP1129" s="128" t="s">
        <v>29944</v>
      </c>
      <c r="AQ1129" s="128" t="s">
        <v>29945</v>
      </c>
      <c r="AR1129" s="505">
        <v>0.05195601851851852</v>
      </c>
      <c r="AS1129" s="134" t="s">
        <v>29946</v>
      </c>
      <c r="AT1129" s="474">
        <v>0.04927083333333333</v>
      </c>
      <c r="AU1129" s="128" t="s">
        <v>2299</v>
      </c>
      <c r="AV1129" s="504">
        <v>0.04306712962962963</v>
      </c>
      <c r="AW1129" s="134" t="s">
        <v>1538</v>
      </c>
      <c r="AX1129" s="134" t="s">
        <v>29947</v>
      </c>
      <c r="AY1129" s="128" t="s">
        <v>29948</v>
      </c>
      <c r="BA1129" s="416">
        <v>2.334722222222222</v>
      </c>
      <c r="BB1129" s="379">
        <v>2.323611111111111</v>
      </c>
      <c r="BC1129" s="422">
        <v>2.310416666666667</v>
      </c>
      <c r="BD1129" s="140">
        <v>0.9104166666666667</v>
      </c>
      <c r="BE1129" s="128" t="s">
        <v>29949</v>
      </c>
      <c r="BF1129" s="422"/>
      <c r="BG1129" s="422"/>
      <c r="BH1129" s="422"/>
    </row>
    <row r="1130">
      <c r="A1130" s="122">
        <f t="shared" si="3"/>
        <v>0</v>
      </c>
      <c r="B1130" s="122">
        <f t="shared" si="4"/>
        <v>0</v>
      </c>
      <c r="C1130" s="122">
        <f t="shared" si="5"/>
        <v>0</v>
      </c>
      <c r="D1130" s="122">
        <f t="shared" si="6"/>
        <v>0</v>
      </c>
      <c r="E1130" s="122">
        <f t="shared" si="2"/>
        <v>466</v>
      </c>
      <c r="H1130" s="135">
        <v>376.0</v>
      </c>
      <c r="I1130" s="135">
        <v>376.0</v>
      </c>
      <c r="J1130" s="135">
        <v>376.0</v>
      </c>
      <c r="L1130" s="160"/>
      <c r="M1130" s="160"/>
      <c r="N1130" s="160"/>
      <c r="O1130" s="160"/>
      <c r="P1130" s="138" t="s">
        <v>22531</v>
      </c>
      <c r="Q1130" s="138" t="s">
        <v>29950</v>
      </c>
      <c r="R1130" s="138" t="s">
        <v>29951</v>
      </c>
      <c r="S1130" s="138" t="s">
        <v>29952</v>
      </c>
      <c r="T1130" s="138" t="s">
        <v>29953</v>
      </c>
      <c r="U1130" s="138" t="s">
        <v>29954</v>
      </c>
      <c r="V1130" s="138" t="s">
        <v>29954</v>
      </c>
      <c r="W1130" s="138" t="s">
        <v>29955</v>
      </c>
      <c r="X1130" s="138" t="s">
        <v>29956</v>
      </c>
      <c r="Y1130" s="138" t="s">
        <v>29957</v>
      </c>
      <c r="Z1130" s="138" t="s">
        <v>29958</v>
      </c>
      <c r="AA1130" s="504">
        <v>0.053125</v>
      </c>
      <c r="AB1130" s="134" t="s">
        <v>29959</v>
      </c>
      <c r="AC1130" s="128" t="s">
        <v>29960</v>
      </c>
      <c r="AD1130" s="507">
        <v>0.0505787037037037</v>
      </c>
      <c r="AE1130" s="160"/>
      <c r="AF1130" s="474">
        <v>0.05002314814814815</v>
      </c>
      <c r="AG1130" s="134" t="s">
        <v>29961</v>
      </c>
      <c r="AH1130" s="128" t="s">
        <v>29962</v>
      </c>
      <c r="AI1130" s="138" t="s">
        <v>29774</v>
      </c>
      <c r="AJ1130" s="504">
        <v>0.04429398148148148</v>
      </c>
      <c r="AK1130" s="474">
        <v>0.06535879629629629</v>
      </c>
      <c r="AL1130" s="134" t="s">
        <v>29963</v>
      </c>
      <c r="AM1130" s="128" t="s">
        <v>29964</v>
      </c>
      <c r="AN1130" s="134" t="s">
        <v>29965</v>
      </c>
      <c r="AO1130" s="134" t="s">
        <v>29966</v>
      </c>
      <c r="AP1130" s="505">
        <v>0.04287037037037037</v>
      </c>
      <c r="AQ1130" s="416">
        <v>2.4805555555555556</v>
      </c>
      <c r="AR1130" s="128" t="s">
        <v>29967</v>
      </c>
      <c r="AS1130" s="474">
        <v>0.043680555555555556</v>
      </c>
      <c r="AT1130" s="134" t="s">
        <v>29968</v>
      </c>
      <c r="AU1130" s="505">
        <v>0.053842592592592595</v>
      </c>
      <c r="AV1130" s="128" t="s">
        <v>29969</v>
      </c>
      <c r="AW1130" s="474">
        <v>0.05002314814814815</v>
      </c>
      <c r="AX1130" s="474">
        <v>0.04344907407407408</v>
      </c>
      <c r="AY1130" s="416">
        <v>1.7854166666666667</v>
      </c>
      <c r="BA1130" s="128" t="s">
        <v>29970</v>
      </c>
      <c r="BB1130" s="134" t="s">
        <v>29971</v>
      </c>
      <c r="BC1130" s="141" t="s">
        <v>29972</v>
      </c>
      <c r="BD1130" s="128" t="s">
        <v>12854</v>
      </c>
      <c r="BE1130" s="416">
        <v>0.0428125</v>
      </c>
      <c r="BF1130" s="141"/>
      <c r="BG1130" s="141"/>
      <c r="BH1130" s="141"/>
    </row>
    <row r="1131">
      <c r="A1131" s="122">
        <f t="shared" si="3"/>
        <v>0</v>
      </c>
      <c r="B1131" s="122">
        <f t="shared" si="4"/>
        <v>0</v>
      </c>
      <c r="C1131" s="122">
        <f t="shared" si="5"/>
        <v>0</v>
      </c>
      <c r="D1131" s="122">
        <f t="shared" si="6"/>
        <v>0</v>
      </c>
      <c r="E1131" s="122">
        <f t="shared" si="2"/>
        <v>186</v>
      </c>
      <c r="H1131" s="135" t="s">
        <v>29973</v>
      </c>
      <c r="I1131" s="135" t="s">
        <v>29974</v>
      </c>
      <c r="J1131" s="135" t="s">
        <v>29975</v>
      </c>
      <c r="L1131" s="160"/>
      <c r="M1131" s="160"/>
      <c r="N1131" s="160"/>
      <c r="O1131" s="160"/>
      <c r="P1131" s="503">
        <v>0.04321759259259259</v>
      </c>
      <c r="Q1131" s="391">
        <v>2.466666666666667</v>
      </c>
      <c r="R1131" s="503">
        <v>0.04247685185185185</v>
      </c>
      <c r="S1131" s="503">
        <v>0.05505787037037037</v>
      </c>
      <c r="T1131" s="503">
        <v>0.05162037037037037</v>
      </c>
      <c r="U1131" s="503">
        <v>0.05427083333333333</v>
      </c>
      <c r="V1131" s="503">
        <v>0.05427083333333333</v>
      </c>
      <c r="W1131" s="391">
        <v>2.308333333333333</v>
      </c>
      <c r="X1131" s="503">
        <v>0.05599537037037037</v>
      </c>
      <c r="Y1131" s="503">
        <v>0.05572916666666667</v>
      </c>
      <c r="Z1131" s="391">
        <v>2.363888888888889</v>
      </c>
      <c r="AA1131" s="128" t="s">
        <v>29976</v>
      </c>
      <c r="AB1131" s="474">
        <v>0.05408564814814815</v>
      </c>
      <c r="AC1131" s="505">
        <v>0.04850694444444444</v>
      </c>
      <c r="AD1131" s="147" t="s">
        <v>29977</v>
      </c>
      <c r="AE1131" s="160"/>
      <c r="AF1131" s="134" t="s">
        <v>29978</v>
      </c>
      <c r="AG1131" s="474">
        <v>0.048541666666666664</v>
      </c>
      <c r="AH1131" s="505">
        <v>0.05263888888888889</v>
      </c>
      <c r="AI1131" s="503">
        <v>0.05209490740740741</v>
      </c>
      <c r="AJ1131" s="508">
        <v>0.044328703703703703</v>
      </c>
      <c r="AK1131" s="134" t="s">
        <v>29979</v>
      </c>
      <c r="AL1131" s="474">
        <v>0.046516203703703705</v>
      </c>
      <c r="AM1131" s="416">
        <v>1.2930555555555556</v>
      </c>
      <c r="AN1131" s="379">
        <v>2.165277777777778</v>
      </c>
      <c r="AO1131" s="474">
        <v>0.045821759259259257</v>
      </c>
      <c r="AP1131" s="128" t="s">
        <v>29980</v>
      </c>
      <c r="AQ1131" s="128" t="s">
        <v>29981</v>
      </c>
      <c r="AR1131" s="505">
        <v>0.052002314814814814</v>
      </c>
      <c r="AS1131" s="134" t="s">
        <v>29982</v>
      </c>
      <c r="AT1131" s="474">
        <v>0.04931712962962963</v>
      </c>
      <c r="AU1131" s="128" t="s">
        <v>29983</v>
      </c>
      <c r="AV1131" s="504">
        <v>0.04314814814814815</v>
      </c>
      <c r="AW1131" s="134" t="s">
        <v>29984</v>
      </c>
      <c r="AX1131" s="134" t="s">
        <v>29985</v>
      </c>
      <c r="AY1131" s="128" t="s">
        <v>29986</v>
      </c>
      <c r="BA1131" s="416">
        <v>2.3361111111111112</v>
      </c>
      <c r="BB1131" s="379">
        <v>2.3256944444444443</v>
      </c>
      <c r="BC1131" s="422">
        <v>2.3131944444444446</v>
      </c>
      <c r="BD1131" s="140">
        <v>0.9138888888888889</v>
      </c>
      <c r="BE1131" s="128" t="s">
        <v>29987</v>
      </c>
      <c r="BF1131" s="422"/>
      <c r="BG1131" s="422"/>
      <c r="BH1131" s="422"/>
    </row>
    <row r="1132">
      <c r="A1132" s="122">
        <f t="shared" si="3"/>
        <v>0</v>
      </c>
      <c r="B1132" s="122">
        <f t="shared" si="4"/>
        <v>0</v>
      </c>
      <c r="C1132" s="122">
        <f t="shared" si="5"/>
        <v>0</v>
      </c>
      <c r="D1132" s="122">
        <f t="shared" si="6"/>
        <v>0</v>
      </c>
      <c r="E1132" s="122">
        <f t="shared" si="2"/>
        <v>610</v>
      </c>
      <c r="H1132" s="135" t="s">
        <v>29988</v>
      </c>
      <c r="I1132" s="135" t="s">
        <v>29989</v>
      </c>
      <c r="J1132" s="135" t="s">
        <v>29990</v>
      </c>
      <c r="L1132" s="160"/>
      <c r="M1132" s="160"/>
      <c r="N1132" s="160"/>
      <c r="O1132" s="160"/>
      <c r="P1132" s="138" t="s">
        <v>29991</v>
      </c>
      <c r="Q1132" s="138" t="s">
        <v>29992</v>
      </c>
      <c r="R1132" s="138" t="s">
        <v>29993</v>
      </c>
      <c r="S1132" s="138" t="s">
        <v>29994</v>
      </c>
      <c r="T1132" s="138" t="s">
        <v>29995</v>
      </c>
      <c r="U1132" s="138" t="s">
        <v>29996</v>
      </c>
      <c r="V1132" s="138" t="s">
        <v>29996</v>
      </c>
      <c r="W1132" s="138" t="s">
        <v>29997</v>
      </c>
      <c r="X1132" s="138" t="s">
        <v>29998</v>
      </c>
      <c r="Y1132" s="138" t="s">
        <v>29999</v>
      </c>
      <c r="Z1132" s="138" t="s">
        <v>30000</v>
      </c>
      <c r="AA1132" s="504">
        <v>0.05326388888888889</v>
      </c>
      <c r="AB1132" s="134" t="s">
        <v>30001</v>
      </c>
      <c r="AC1132" s="128" t="s">
        <v>30002</v>
      </c>
      <c r="AD1132" s="507">
        <v>0.0506712962962963</v>
      </c>
      <c r="AE1132" s="160"/>
      <c r="AF1132" s="474">
        <v>0.05009259259259259</v>
      </c>
      <c r="AG1132" s="134" t="s">
        <v>30003</v>
      </c>
      <c r="AH1132" s="128" t="s">
        <v>30004</v>
      </c>
      <c r="AI1132" s="138" t="s">
        <v>29812</v>
      </c>
      <c r="AJ1132" s="508">
        <v>0.0444212962962963</v>
      </c>
      <c r="AK1132" s="474">
        <v>0.06547453703703704</v>
      </c>
      <c r="AL1132" s="134" t="s">
        <v>30005</v>
      </c>
      <c r="AM1132" s="128" t="s">
        <v>30006</v>
      </c>
      <c r="AN1132" s="134" t="s">
        <v>30007</v>
      </c>
      <c r="AO1132" s="134" t="s">
        <v>30008</v>
      </c>
      <c r="AP1132" s="505">
        <v>0.042951388888888886</v>
      </c>
      <c r="AQ1132" s="416">
        <v>2.484722222222222</v>
      </c>
      <c r="AR1132" s="128" t="s">
        <v>30009</v>
      </c>
      <c r="AS1132" s="474">
        <v>0.04375</v>
      </c>
      <c r="AT1132" s="134" t="s">
        <v>30010</v>
      </c>
      <c r="AU1132" s="505">
        <v>0.05390046296296296</v>
      </c>
      <c r="AV1132" s="128" t="s">
        <v>30011</v>
      </c>
      <c r="AW1132" s="474">
        <v>0.050069444444444444</v>
      </c>
      <c r="AX1132" s="474">
        <v>0.04349537037037037</v>
      </c>
      <c r="AY1132" s="416">
        <v>1.7916666666666667</v>
      </c>
      <c r="BA1132" s="128" t="s">
        <v>30012</v>
      </c>
      <c r="BB1132" s="134" t="s">
        <v>30013</v>
      </c>
      <c r="BC1132" s="141" t="s">
        <v>30014</v>
      </c>
      <c r="BD1132" s="128" t="s">
        <v>12906</v>
      </c>
      <c r="BE1132" s="416">
        <v>0.04304398148148148</v>
      </c>
      <c r="BF1132" s="141"/>
      <c r="BG1132" s="141"/>
      <c r="BH1132" s="141"/>
    </row>
    <row r="1133">
      <c r="A1133" s="122">
        <f t="shared" si="3"/>
        <v>0</v>
      </c>
      <c r="B1133" s="122">
        <f t="shared" si="4"/>
        <v>0</v>
      </c>
      <c r="C1133" s="122">
        <f t="shared" si="5"/>
        <v>0</v>
      </c>
      <c r="D1133" s="122">
        <f t="shared" si="6"/>
        <v>0</v>
      </c>
      <c r="E1133" s="122">
        <f t="shared" si="2"/>
        <v>250</v>
      </c>
      <c r="H1133" s="135">
        <v>377.0</v>
      </c>
      <c r="I1133" s="135">
        <v>377.0</v>
      </c>
      <c r="J1133" s="135">
        <v>377.0</v>
      </c>
      <c r="L1133" s="160"/>
      <c r="M1133" s="160"/>
      <c r="N1133" s="160"/>
      <c r="O1133" s="160"/>
      <c r="P1133" s="503">
        <v>0.04321759259259259</v>
      </c>
      <c r="Q1133" s="391">
        <v>2.4722222222222223</v>
      </c>
      <c r="R1133" s="503">
        <v>0.0425</v>
      </c>
      <c r="S1133" s="503">
        <v>0.055185185185185184</v>
      </c>
      <c r="T1133" s="503">
        <v>0.05181712962962963</v>
      </c>
      <c r="U1133" s="503">
        <v>0.05443287037037037</v>
      </c>
      <c r="V1133" s="503">
        <v>0.05443287037037037</v>
      </c>
      <c r="W1133" s="391">
        <v>2.3131944444444446</v>
      </c>
      <c r="X1133" s="503">
        <v>0.05604166666666666</v>
      </c>
      <c r="Y1133" s="503">
        <v>0.055775462962962964</v>
      </c>
      <c r="Z1133" s="391">
        <v>2.3722222222222222</v>
      </c>
      <c r="AA1133" s="128" t="s">
        <v>30015</v>
      </c>
      <c r="AB1133" s="474">
        <v>0.054247685185185184</v>
      </c>
      <c r="AC1133" s="505">
        <v>0.04857638888888889</v>
      </c>
      <c r="AD1133" s="147" t="s">
        <v>30016</v>
      </c>
      <c r="AE1133" s="160"/>
      <c r="AF1133" s="134" t="s">
        <v>30017</v>
      </c>
      <c r="AG1133" s="474">
        <v>0.04869212962962963</v>
      </c>
      <c r="AH1133" s="505">
        <v>0.05268518518518518</v>
      </c>
      <c r="AI1133" s="503">
        <v>0.05216435185185185</v>
      </c>
      <c r="AJ1133" s="128" t="s">
        <v>30018</v>
      </c>
      <c r="AK1133" s="134" t="s">
        <v>30019</v>
      </c>
      <c r="AL1133" s="474">
        <v>0.04664351851851852</v>
      </c>
      <c r="AM1133" s="416">
        <v>1.2958333333333334</v>
      </c>
      <c r="AN1133" s="379">
        <v>2.173611111111111</v>
      </c>
      <c r="AO1133" s="474">
        <v>0.04591435185185185</v>
      </c>
      <c r="AP1133" s="128" t="s">
        <v>30020</v>
      </c>
      <c r="AQ1133" s="128" t="s">
        <v>30021</v>
      </c>
      <c r="AR1133" s="505">
        <v>0.052175925925925924</v>
      </c>
      <c r="AS1133" s="134" t="s">
        <v>30022</v>
      </c>
      <c r="AT1133" s="474">
        <v>0.04936342592592593</v>
      </c>
      <c r="AU1133" s="128" t="s">
        <v>30023</v>
      </c>
      <c r="AV1133" s="504">
        <v>0.043194444444444445</v>
      </c>
      <c r="AW1133" s="134" t="s">
        <v>30024</v>
      </c>
      <c r="AX1133" s="134" t="s">
        <v>30025</v>
      </c>
      <c r="AY1133" s="128" t="s">
        <v>653</v>
      </c>
      <c r="BA1133" s="416">
        <v>2.345138888888889</v>
      </c>
      <c r="BB1133" s="379">
        <v>2.3291666666666666</v>
      </c>
      <c r="BC1133" s="422">
        <v>2.314583333333333</v>
      </c>
      <c r="BD1133" s="140">
        <v>0.9215277777777777</v>
      </c>
      <c r="BE1133" s="128" t="s">
        <v>30026</v>
      </c>
      <c r="BF1133" s="422"/>
      <c r="BG1133" s="422"/>
      <c r="BH1133" s="422"/>
    </row>
    <row r="1134">
      <c r="A1134" s="122">
        <f t="shared" si="3"/>
        <v>0</v>
      </c>
      <c r="B1134" s="122">
        <f t="shared" si="4"/>
        <v>0</v>
      </c>
      <c r="C1134" s="122">
        <f t="shared" si="5"/>
        <v>0</v>
      </c>
      <c r="D1134" s="122">
        <f t="shared" si="6"/>
        <v>0</v>
      </c>
      <c r="E1134" s="122">
        <f t="shared" si="2"/>
        <v>483</v>
      </c>
      <c r="H1134" s="135" t="s">
        <v>30027</v>
      </c>
      <c r="I1134" s="135" t="s">
        <v>30028</v>
      </c>
      <c r="J1134" s="135" t="s">
        <v>30029</v>
      </c>
      <c r="L1134" s="160"/>
      <c r="M1134" s="160"/>
      <c r="N1134" s="160"/>
      <c r="O1134" s="160"/>
      <c r="P1134" s="138" t="s">
        <v>30030</v>
      </c>
      <c r="Q1134" s="138" t="s">
        <v>30031</v>
      </c>
      <c r="R1134" s="138" t="s">
        <v>30032</v>
      </c>
      <c r="S1134" s="138" t="s">
        <v>30033</v>
      </c>
      <c r="T1134" s="138" t="s">
        <v>19369</v>
      </c>
      <c r="U1134" s="138" t="s">
        <v>30034</v>
      </c>
      <c r="V1134" s="138" t="s">
        <v>30034</v>
      </c>
      <c r="W1134" s="138" t="s">
        <v>30035</v>
      </c>
      <c r="X1134" s="138" t="s">
        <v>30036</v>
      </c>
      <c r="Y1134" s="138" t="s">
        <v>30037</v>
      </c>
      <c r="Z1134" s="138" t="s">
        <v>30038</v>
      </c>
      <c r="AA1134" s="504">
        <v>0.05334490740740741</v>
      </c>
      <c r="AB1134" s="134" t="s">
        <v>30039</v>
      </c>
      <c r="AC1134" s="128" t="s">
        <v>30040</v>
      </c>
      <c r="AD1134" s="507">
        <v>0.05074074074074074</v>
      </c>
      <c r="AE1134" s="160"/>
      <c r="AF1134" s="474">
        <v>0.05017361111111111</v>
      </c>
      <c r="AG1134" s="134" t="s">
        <v>30041</v>
      </c>
      <c r="AH1134" s="128" t="s">
        <v>1538</v>
      </c>
      <c r="AI1134" s="138" t="s">
        <v>29848</v>
      </c>
      <c r="AJ1134" s="504">
        <v>0.04462962962962963</v>
      </c>
      <c r="AK1134" s="474">
        <v>0.06553240740740741</v>
      </c>
      <c r="AL1134" s="134" t="s">
        <v>30042</v>
      </c>
      <c r="AM1134" s="128" t="s">
        <v>30043</v>
      </c>
      <c r="AN1134" s="134" t="s">
        <v>30044</v>
      </c>
      <c r="AO1134" s="134" t="s">
        <v>30045</v>
      </c>
      <c r="AP1134" s="505">
        <v>0.042986111111111114</v>
      </c>
      <c r="AQ1134" s="416">
        <v>2.4923611111111112</v>
      </c>
      <c r="AR1134" s="128" t="s">
        <v>30046</v>
      </c>
      <c r="AS1134" s="474">
        <v>0.04380787037037037</v>
      </c>
      <c r="AT1134" s="134" t="s">
        <v>1112</v>
      </c>
      <c r="AU1134" s="505">
        <v>0.05392361111111111</v>
      </c>
      <c r="AV1134" s="128" t="s">
        <v>30047</v>
      </c>
      <c r="AW1134" s="474">
        <v>0.050150462962962966</v>
      </c>
      <c r="AX1134" s="474">
        <v>0.043611111111111114</v>
      </c>
      <c r="AY1134" s="416">
        <v>1.7951388888888888</v>
      </c>
      <c r="BA1134" s="128" t="s">
        <v>30048</v>
      </c>
      <c r="BB1134" s="134" t="s">
        <v>30049</v>
      </c>
      <c r="BC1134" s="141" t="s">
        <v>30050</v>
      </c>
      <c r="BD1134" s="128" t="s">
        <v>12956</v>
      </c>
      <c r="BE1134" s="416">
        <v>0.043055555555555555</v>
      </c>
      <c r="BF1134" s="141"/>
      <c r="BG1134" s="141"/>
      <c r="BH1134" s="141"/>
    </row>
    <row r="1135">
      <c r="A1135" s="122">
        <f t="shared" si="3"/>
        <v>0</v>
      </c>
      <c r="B1135" s="122">
        <f t="shared" si="4"/>
        <v>0</v>
      </c>
      <c r="C1135" s="122">
        <f t="shared" si="5"/>
        <v>0</v>
      </c>
      <c r="D1135" s="122">
        <f t="shared" si="6"/>
        <v>0</v>
      </c>
      <c r="E1135" s="122">
        <f t="shared" si="2"/>
        <v>253</v>
      </c>
      <c r="H1135" s="135" t="s">
        <v>30051</v>
      </c>
      <c r="I1135" s="135" t="s">
        <v>30052</v>
      </c>
      <c r="J1135" s="135" t="s">
        <v>30053</v>
      </c>
      <c r="L1135" s="160"/>
      <c r="M1135" s="160"/>
      <c r="N1135" s="160"/>
      <c r="O1135" s="160"/>
      <c r="P1135" s="503">
        <v>0.04334490740740741</v>
      </c>
      <c r="Q1135" s="391">
        <v>2.475</v>
      </c>
      <c r="R1135" s="503">
        <v>0.04255787037037037</v>
      </c>
      <c r="S1135" s="503">
        <v>0.05538194444444444</v>
      </c>
      <c r="T1135" s="503">
        <v>0.05189814814814815</v>
      </c>
      <c r="U1135" s="503">
        <v>0.054560185185185184</v>
      </c>
      <c r="V1135" s="503">
        <v>0.054560185185185184</v>
      </c>
      <c r="W1135" s="391">
        <v>2.317361111111111</v>
      </c>
      <c r="X1135" s="503">
        <v>0.05613425925925926</v>
      </c>
      <c r="Y1135" s="503">
        <v>0.05583333333333333</v>
      </c>
      <c r="Z1135" s="391">
        <v>2.379166666666667</v>
      </c>
      <c r="AA1135" s="128" t="s">
        <v>30054</v>
      </c>
      <c r="AB1135" s="474">
        <v>0.05438657407407407</v>
      </c>
      <c r="AC1135" s="505">
        <v>0.048761574074074075</v>
      </c>
      <c r="AD1135" s="147" t="s">
        <v>30055</v>
      </c>
      <c r="AE1135" s="160"/>
      <c r="AF1135" s="134" t="s">
        <v>30056</v>
      </c>
      <c r="AG1135" s="474">
        <v>0.048796296296296296</v>
      </c>
      <c r="AH1135" s="505">
        <v>0.05275462962962963</v>
      </c>
      <c r="AI1135" s="503">
        <v>0.0522337962962963</v>
      </c>
      <c r="AJ1135" s="128" t="s">
        <v>30057</v>
      </c>
      <c r="AK1135" s="134" t="s">
        <v>30058</v>
      </c>
      <c r="AL1135" s="474">
        <v>0.04671296296296296</v>
      </c>
      <c r="AM1135" s="416">
        <v>1.2972222222222223</v>
      </c>
      <c r="AN1135" s="379">
        <v>2.1868055555555554</v>
      </c>
      <c r="AO1135" s="474">
        <v>0.04597222222222222</v>
      </c>
      <c r="AP1135" s="128" t="s">
        <v>30059</v>
      </c>
      <c r="AQ1135" s="128" t="s">
        <v>30060</v>
      </c>
      <c r="AR1135" s="505">
        <v>0.05238425925925926</v>
      </c>
      <c r="AS1135" s="134" t="s">
        <v>30061</v>
      </c>
      <c r="AT1135" s="474">
        <v>0.049386574074074076</v>
      </c>
      <c r="AU1135" s="128" t="s">
        <v>30062</v>
      </c>
      <c r="AV1135" s="504">
        <v>0.043229166666666666</v>
      </c>
      <c r="AW1135" s="134" t="s">
        <v>30063</v>
      </c>
      <c r="AX1135" s="134" t="s">
        <v>30064</v>
      </c>
      <c r="AY1135" s="128" t="s">
        <v>30065</v>
      </c>
      <c r="BA1135" s="416">
        <v>2.354861111111111</v>
      </c>
      <c r="BB1135" s="379">
        <v>2.3319444444444444</v>
      </c>
      <c r="BC1135" s="422">
        <v>2.317361111111111</v>
      </c>
      <c r="BD1135" s="140">
        <v>0.925</v>
      </c>
      <c r="BE1135" s="128" t="s">
        <v>30066</v>
      </c>
      <c r="BF1135" s="422"/>
      <c r="BG1135" s="422"/>
      <c r="BH1135" s="422"/>
    </row>
    <row r="1136">
      <c r="A1136" s="122">
        <f t="shared" si="3"/>
        <v>0</v>
      </c>
      <c r="B1136" s="122">
        <f t="shared" si="4"/>
        <v>0</v>
      </c>
      <c r="C1136" s="122">
        <f t="shared" si="5"/>
        <v>0</v>
      </c>
      <c r="D1136" s="122">
        <f t="shared" si="6"/>
        <v>0</v>
      </c>
      <c r="E1136" s="122">
        <f t="shared" si="2"/>
        <v>632</v>
      </c>
      <c r="H1136" s="135">
        <v>378.0</v>
      </c>
      <c r="I1136" s="135">
        <v>378.0</v>
      </c>
      <c r="J1136" s="135">
        <v>378.0</v>
      </c>
      <c r="L1136" s="160"/>
      <c r="M1136" s="160"/>
      <c r="N1136" s="160"/>
      <c r="O1136" s="160"/>
      <c r="P1136" s="138" t="s">
        <v>30067</v>
      </c>
      <c r="Q1136" s="138" t="s">
        <v>30068</v>
      </c>
      <c r="R1136" s="138" t="s">
        <v>30069</v>
      </c>
      <c r="S1136" s="138" t="s">
        <v>30070</v>
      </c>
      <c r="T1136" s="138" t="s">
        <v>30071</v>
      </c>
      <c r="U1136" s="138" t="s">
        <v>30072</v>
      </c>
      <c r="V1136" s="138" t="s">
        <v>30072</v>
      </c>
      <c r="W1136" s="138" t="s">
        <v>30073</v>
      </c>
      <c r="X1136" s="138" t="s">
        <v>30074</v>
      </c>
      <c r="Y1136" s="138" t="s">
        <v>30075</v>
      </c>
      <c r="Z1136" s="138" t="s">
        <v>30076</v>
      </c>
      <c r="AA1136" s="504">
        <v>0.05347222222222222</v>
      </c>
      <c r="AB1136" s="134" t="s">
        <v>30077</v>
      </c>
      <c r="AC1136" s="128" t="s">
        <v>30078</v>
      </c>
      <c r="AD1136" s="507">
        <v>0.050833333333333335</v>
      </c>
      <c r="AE1136" s="160"/>
      <c r="AF1136" s="474">
        <v>0.05028935185185185</v>
      </c>
      <c r="AG1136" s="134" t="s">
        <v>30079</v>
      </c>
      <c r="AH1136" s="128" t="s">
        <v>30080</v>
      </c>
      <c r="AI1136" s="138" t="s">
        <v>29888</v>
      </c>
      <c r="AJ1136" s="504">
        <v>0.044710648148148145</v>
      </c>
      <c r="AK1136" s="474">
        <v>0.06561342592592592</v>
      </c>
      <c r="AL1136" s="134" t="s">
        <v>30081</v>
      </c>
      <c r="AM1136" s="128" t="s">
        <v>30082</v>
      </c>
      <c r="AN1136" s="134" t="s">
        <v>30083</v>
      </c>
      <c r="AO1136" s="134" t="s">
        <v>30084</v>
      </c>
      <c r="AP1136" s="505">
        <v>0.043020833333333335</v>
      </c>
      <c r="AQ1136" s="505">
        <v>0.04173611111111111</v>
      </c>
      <c r="AR1136" s="128" t="s">
        <v>30085</v>
      </c>
      <c r="AS1136" s="474">
        <v>0.04383101851851852</v>
      </c>
      <c r="AT1136" s="134" t="s">
        <v>30086</v>
      </c>
      <c r="AU1136" s="505">
        <v>0.05402777777777778</v>
      </c>
      <c r="AV1136" s="128" t="s">
        <v>30087</v>
      </c>
      <c r="AW1136" s="474">
        <v>0.050208333333333334</v>
      </c>
      <c r="AX1136" s="474">
        <v>0.043819444444444446</v>
      </c>
      <c r="AY1136" s="416">
        <v>1.7958333333333334</v>
      </c>
      <c r="BA1136" s="128" t="s">
        <v>30088</v>
      </c>
      <c r="BB1136" s="134" t="s">
        <v>30089</v>
      </c>
      <c r="BC1136" s="141" t="s">
        <v>30090</v>
      </c>
      <c r="BD1136" s="128" t="s">
        <v>13002</v>
      </c>
      <c r="BE1136" s="416">
        <v>0.0430787037037037</v>
      </c>
      <c r="BF1136" s="141"/>
      <c r="BG1136" s="141"/>
      <c r="BH1136" s="141"/>
    </row>
    <row r="1137">
      <c r="A1137" s="122">
        <f t="shared" si="3"/>
        <v>0</v>
      </c>
      <c r="B1137" s="122">
        <f t="shared" si="4"/>
        <v>0</v>
      </c>
      <c r="C1137" s="122">
        <f t="shared" si="5"/>
        <v>0</v>
      </c>
      <c r="D1137" s="122">
        <f t="shared" si="6"/>
        <v>0</v>
      </c>
      <c r="E1137" s="122">
        <f t="shared" si="2"/>
        <v>211</v>
      </c>
      <c r="H1137" s="135" t="s">
        <v>30091</v>
      </c>
      <c r="I1137" s="135" t="s">
        <v>30092</v>
      </c>
      <c r="J1137" s="135" t="s">
        <v>30093</v>
      </c>
      <c r="L1137" s="160"/>
      <c r="M1137" s="160"/>
      <c r="N1137" s="160"/>
      <c r="O1137" s="160"/>
      <c r="P1137" s="503">
        <v>0.04349537037037037</v>
      </c>
      <c r="Q1137" s="391">
        <v>2.4763888888888888</v>
      </c>
      <c r="R1137" s="503">
        <v>0.04258101851851852</v>
      </c>
      <c r="S1137" s="503">
        <v>0.05542824074074074</v>
      </c>
      <c r="T1137" s="503">
        <v>0.051944444444444446</v>
      </c>
      <c r="U1137" s="503">
        <v>0.0546875</v>
      </c>
      <c r="V1137" s="503">
        <v>0.0546875</v>
      </c>
      <c r="W1137" s="391">
        <v>2.3243055555555556</v>
      </c>
      <c r="X1137" s="503">
        <v>0.056261574074074075</v>
      </c>
      <c r="Y1137" s="503">
        <v>0.055879629629629626</v>
      </c>
      <c r="Z1137" s="391">
        <v>2.38125</v>
      </c>
      <c r="AA1137" s="128" t="s">
        <v>30094</v>
      </c>
      <c r="AB1137" s="474">
        <v>0.054502314814814816</v>
      </c>
      <c r="AC1137" s="505">
        <v>0.04891203703703704</v>
      </c>
      <c r="AD1137" s="147" t="s">
        <v>30095</v>
      </c>
      <c r="AE1137" s="160"/>
      <c r="AF1137" s="134" t="s">
        <v>30096</v>
      </c>
      <c r="AG1137" s="474">
        <v>0.04891203703703704</v>
      </c>
      <c r="AH1137" s="505">
        <v>0.05278935185185185</v>
      </c>
      <c r="AI1137" s="503">
        <v>0.052453703703703704</v>
      </c>
      <c r="AJ1137" s="128" t="s">
        <v>28088</v>
      </c>
      <c r="AK1137" s="134" t="s">
        <v>30097</v>
      </c>
      <c r="AL1137" s="474">
        <v>0.04675925925925926</v>
      </c>
      <c r="AM1137" s="416">
        <v>1.3041666666666667</v>
      </c>
      <c r="AN1137" s="379">
        <v>2.188888888888889</v>
      </c>
      <c r="AO1137" s="474">
        <v>0.04605324074074074</v>
      </c>
      <c r="AP1137" s="128" t="s">
        <v>30098</v>
      </c>
      <c r="AQ1137" s="128" t="s">
        <v>30099</v>
      </c>
      <c r="AR1137" s="505">
        <v>0.052592592592592594</v>
      </c>
      <c r="AS1137" s="134" t="s">
        <v>30100</v>
      </c>
      <c r="AT1137" s="474">
        <v>0.04940972222222222</v>
      </c>
      <c r="AU1137" s="128" t="s">
        <v>30101</v>
      </c>
      <c r="AV1137" s="504">
        <v>0.04331018518518519</v>
      </c>
      <c r="AW1137" s="134" t="s">
        <v>30102</v>
      </c>
      <c r="AX1137" s="134" t="s">
        <v>862</v>
      </c>
      <c r="AY1137" s="128" t="s">
        <v>30103</v>
      </c>
      <c r="BA1137" s="416">
        <v>2.35625</v>
      </c>
      <c r="BB1137" s="379">
        <v>2.3409722222222222</v>
      </c>
      <c r="BC1137" s="422">
        <v>2.3229166666666665</v>
      </c>
      <c r="BD1137" s="140">
        <v>0.9277777777777778</v>
      </c>
      <c r="BE1137" s="128" t="s">
        <v>30104</v>
      </c>
      <c r="BF1137" s="422"/>
      <c r="BG1137" s="422"/>
      <c r="BH1137" s="422"/>
    </row>
    <row r="1138">
      <c r="A1138" s="122">
        <f t="shared" si="3"/>
        <v>0</v>
      </c>
      <c r="B1138" s="122">
        <f t="shared" si="4"/>
        <v>0</v>
      </c>
      <c r="C1138" s="122">
        <f t="shared" si="5"/>
        <v>0</v>
      </c>
      <c r="D1138" s="122">
        <f t="shared" si="6"/>
        <v>0</v>
      </c>
      <c r="E1138" s="122">
        <f t="shared" si="2"/>
        <v>614</v>
      </c>
      <c r="H1138" s="135" t="s">
        <v>30105</v>
      </c>
      <c r="I1138" s="135" t="s">
        <v>30106</v>
      </c>
      <c r="J1138" s="135" t="s">
        <v>30107</v>
      </c>
      <c r="L1138" s="160"/>
      <c r="M1138" s="160"/>
      <c r="N1138" s="160"/>
      <c r="O1138" s="160"/>
      <c r="P1138" s="138" t="s">
        <v>30108</v>
      </c>
      <c r="Q1138" s="138" t="s">
        <v>30109</v>
      </c>
      <c r="R1138" s="138" t="s">
        <v>30110</v>
      </c>
      <c r="S1138" s="138" t="s">
        <v>30111</v>
      </c>
      <c r="T1138" s="138" t="s">
        <v>30112</v>
      </c>
      <c r="U1138" s="138" t="s">
        <v>30113</v>
      </c>
      <c r="V1138" s="138" t="s">
        <v>30113</v>
      </c>
      <c r="W1138" s="138" t="s">
        <v>30114</v>
      </c>
      <c r="X1138" s="138" t="s">
        <v>30115</v>
      </c>
      <c r="Y1138" s="138" t="s">
        <v>30116</v>
      </c>
      <c r="Z1138" s="138" t="s">
        <v>30117</v>
      </c>
      <c r="AA1138" s="504">
        <v>0.053564814814814815</v>
      </c>
      <c r="AB1138" s="134" t="s">
        <v>30118</v>
      </c>
      <c r="AC1138" s="128" t="s">
        <v>30119</v>
      </c>
      <c r="AD1138" s="507">
        <v>0.05096064814814815</v>
      </c>
      <c r="AE1138" s="160"/>
      <c r="AF1138" s="474">
        <v>0.0503587962962963</v>
      </c>
      <c r="AG1138" s="134" t="s">
        <v>30120</v>
      </c>
      <c r="AH1138" s="128" t="s">
        <v>30121</v>
      </c>
      <c r="AI1138" s="138" t="s">
        <v>29926</v>
      </c>
      <c r="AJ1138" s="504">
        <v>0.0447337962962963</v>
      </c>
      <c r="AK1138" s="474">
        <v>0.0656712962962963</v>
      </c>
      <c r="AL1138" s="134" t="s">
        <v>30122</v>
      </c>
      <c r="AM1138" s="128" t="s">
        <v>30123</v>
      </c>
      <c r="AN1138" s="134" t="s">
        <v>30124</v>
      </c>
      <c r="AO1138" s="134" t="s">
        <v>30125</v>
      </c>
      <c r="AP1138" s="505">
        <v>0.04310185185185185</v>
      </c>
      <c r="AQ1138" s="505">
        <v>0.04181712962962963</v>
      </c>
      <c r="AR1138" s="128" t="s">
        <v>30126</v>
      </c>
      <c r="AS1138" s="474">
        <v>0.04386574074074074</v>
      </c>
      <c r="AT1138" s="134" t="s">
        <v>30127</v>
      </c>
      <c r="AU1138" s="505">
        <v>0.05413194444444445</v>
      </c>
      <c r="AV1138" s="128" t="s">
        <v>30128</v>
      </c>
      <c r="AW1138" s="474">
        <v>0.05028935185185185</v>
      </c>
      <c r="AX1138" s="474">
        <v>0.04390046296296296</v>
      </c>
      <c r="AY1138" s="416">
        <v>1.7993055555555555</v>
      </c>
      <c r="BA1138" s="128" t="s">
        <v>30129</v>
      </c>
      <c r="BB1138" s="134" t="s">
        <v>30130</v>
      </c>
      <c r="BC1138" s="141" t="s">
        <v>30131</v>
      </c>
      <c r="BD1138" s="128" t="s">
        <v>13054</v>
      </c>
      <c r="BE1138" s="416">
        <v>0.04311342592592592</v>
      </c>
      <c r="BF1138" s="141"/>
      <c r="BG1138" s="141"/>
      <c r="BH1138" s="141"/>
    </row>
    <row r="1139">
      <c r="A1139" s="122">
        <f t="shared" si="3"/>
        <v>0</v>
      </c>
      <c r="B1139" s="122">
        <f t="shared" si="4"/>
        <v>0</v>
      </c>
      <c r="C1139" s="122">
        <f t="shared" si="5"/>
        <v>0</v>
      </c>
      <c r="D1139" s="122">
        <f t="shared" si="6"/>
        <v>0</v>
      </c>
      <c r="E1139" s="122">
        <f t="shared" si="2"/>
        <v>259</v>
      </c>
      <c r="H1139" s="135">
        <v>379.0</v>
      </c>
      <c r="I1139" s="135">
        <v>379.0</v>
      </c>
      <c r="J1139" s="135">
        <v>379.0</v>
      </c>
      <c r="L1139" s="160"/>
      <c r="M1139" s="160"/>
      <c r="N1139" s="160"/>
      <c r="O1139" s="160"/>
      <c r="P1139" s="503">
        <v>0.043645833333333335</v>
      </c>
      <c r="Q1139" s="391">
        <v>2.4784722222222224</v>
      </c>
      <c r="R1139" s="503">
        <v>0.04273148148148148</v>
      </c>
      <c r="S1139" s="503">
        <v>0.05556712962962963</v>
      </c>
      <c r="T1139" s="503">
        <v>0.05206018518518519</v>
      </c>
      <c r="U1139" s="503">
        <v>0.05484953703703704</v>
      </c>
      <c r="V1139" s="503">
        <v>0.05484953703703704</v>
      </c>
      <c r="W1139" s="391">
        <v>2.328472222222222</v>
      </c>
      <c r="X1139" s="503">
        <v>0.05638888888888889</v>
      </c>
      <c r="Y1139" s="503">
        <v>0.05596064814814815</v>
      </c>
      <c r="Z1139" s="391">
        <v>2.3854166666666665</v>
      </c>
      <c r="AA1139" s="128" t="s">
        <v>30132</v>
      </c>
      <c r="AB1139" s="474">
        <v>0.05458333333333333</v>
      </c>
      <c r="AC1139" s="505">
        <v>0.048969907407407406</v>
      </c>
      <c r="AD1139" s="147" t="s">
        <v>30133</v>
      </c>
      <c r="AE1139" s="160"/>
      <c r="AF1139" s="134" t="s">
        <v>30134</v>
      </c>
      <c r="AG1139" s="474">
        <v>0.04898148148148148</v>
      </c>
      <c r="AH1139" s="505">
        <v>0.052835648148148145</v>
      </c>
      <c r="AI1139" s="503">
        <v>0.052592592592592594</v>
      </c>
      <c r="AJ1139" s="128" t="s">
        <v>30135</v>
      </c>
      <c r="AK1139" s="134" t="s">
        <v>30136</v>
      </c>
      <c r="AL1139" s="474">
        <v>0.046863425925925926</v>
      </c>
      <c r="AM1139" s="416">
        <v>1.3166666666666667</v>
      </c>
      <c r="AN1139" s="379">
        <v>2.201388888888889</v>
      </c>
      <c r="AO1139" s="474">
        <v>0.04613425925925926</v>
      </c>
      <c r="AP1139" s="128" t="s">
        <v>30137</v>
      </c>
      <c r="AQ1139" s="128" t="s">
        <v>30138</v>
      </c>
      <c r="AR1139" s="505">
        <v>0.05268518518518518</v>
      </c>
      <c r="AS1139" s="134" t="s">
        <v>30139</v>
      </c>
      <c r="AT1139" s="474">
        <v>0.049479166666666664</v>
      </c>
      <c r="AU1139" s="128" t="s">
        <v>30140</v>
      </c>
      <c r="AV1139" s="504">
        <v>0.043506944444444445</v>
      </c>
      <c r="AW1139" s="134" t="s">
        <v>30141</v>
      </c>
      <c r="AX1139" s="134" t="s">
        <v>30142</v>
      </c>
      <c r="AY1139" s="128" t="s">
        <v>30143</v>
      </c>
      <c r="BA1139" s="416">
        <v>2.3618055555555557</v>
      </c>
      <c r="BB1139" s="379">
        <v>2.347916666666667</v>
      </c>
      <c r="BC1139" s="422">
        <v>2.323611111111111</v>
      </c>
      <c r="BD1139" s="140">
        <v>0.93125</v>
      </c>
      <c r="BE1139" s="128" t="s">
        <v>30144</v>
      </c>
      <c r="BF1139" s="422"/>
      <c r="BG1139" s="422"/>
      <c r="BH1139" s="422"/>
    </row>
    <row r="1140">
      <c r="A1140" s="122">
        <f t="shared" si="3"/>
        <v>0</v>
      </c>
      <c r="B1140" s="122">
        <f t="shared" si="4"/>
        <v>0</v>
      </c>
      <c r="C1140" s="122">
        <f t="shared" si="5"/>
        <v>0</v>
      </c>
      <c r="D1140" s="122">
        <f t="shared" si="6"/>
        <v>0</v>
      </c>
      <c r="E1140" s="122">
        <f t="shared" si="2"/>
        <v>545</v>
      </c>
      <c r="H1140" s="135" t="s">
        <v>30145</v>
      </c>
      <c r="I1140" s="135" t="s">
        <v>30146</v>
      </c>
      <c r="J1140" s="135" t="s">
        <v>30147</v>
      </c>
      <c r="L1140" s="160"/>
      <c r="M1140" s="160"/>
      <c r="N1140" s="160"/>
      <c r="O1140" s="160"/>
      <c r="P1140" s="138" t="s">
        <v>30148</v>
      </c>
      <c r="Q1140" s="138" t="s">
        <v>6327</v>
      </c>
      <c r="R1140" s="138" t="s">
        <v>30149</v>
      </c>
      <c r="S1140" s="138" t="s">
        <v>30150</v>
      </c>
      <c r="T1140" s="138" t="s">
        <v>30151</v>
      </c>
      <c r="U1140" s="138" t="s">
        <v>30152</v>
      </c>
      <c r="V1140" s="138" t="s">
        <v>30152</v>
      </c>
      <c r="W1140" s="138" t="s">
        <v>30153</v>
      </c>
      <c r="X1140" s="138" t="s">
        <v>30154</v>
      </c>
      <c r="Y1140" s="138" t="s">
        <v>30155</v>
      </c>
      <c r="Z1140" s="138" t="s">
        <v>30156</v>
      </c>
      <c r="AA1140" s="504">
        <v>0.05361111111111111</v>
      </c>
      <c r="AB1140" s="134" t="s">
        <v>30157</v>
      </c>
      <c r="AC1140" s="128" t="s">
        <v>30158</v>
      </c>
      <c r="AD1140" s="507">
        <v>0.051006944444444445</v>
      </c>
      <c r="AE1140" s="160"/>
      <c r="AF1140" s="474">
        <v>0.050462962962962966</v>
      </c>
      <c r="AG1140" s="134" t="s">
        <v>30159</v>
      </c>
      <c r="AH1140" s="128" t="s">
        <v>30160</v>
      </c>
      <c r="AI1140" s="138" t="s">
        <v>29962</v>
      </c>
      <c r="AJ1140" s="504">
        <v>0.04476851851851852</v>
      </c>
      <c r="AK1140" s="474">
        <v>0.06581018518518518</v>
      </c>
      <c r="AL1140" s="134" t="s">
        <v>30161</v>
      </c>
      <c r="AM1140" s="128" t="s">
        <v>30162</v>
      </c>
      <c r="AN1140" s="134" t="s">
        <v>30163</v>
      </c>
      <c r="AO1140" s="134" t="s">
        <v>30164</v>
      </c>
      <c r="AP1140" s="505">
        <v>0.04318287037037037</v>
      </c>
      <c r="AQ1140" s="505">
        <v>0.041840277777777775</v>
      </c>
      <c r="AR1140" s="128" t="s">
        <v>30165</v>
      </c>
      <c r="AS1140" s="474">
        <v>0.04398148148148148</v>
      </c>
      <c r="AT1140" s="134" t="s">
        <v>1640</v>
      </c>
      <c r="AU1140" s="505">
        <v>0.054282407407407404</v>
      </c>
      <c r="AV1140" s="128" t="s">
        <v>30166</v>
      </c>
      <c r="AW1140" s="474">
        <v>0.050347222222222224</v>
      </c>
      <c r="AX1140" s="474">
        <v>0.043912037037037034</v>
      </c>
      <c r="AY1140" s="416">
        <v>1.8</v>
      </c>
      <c r="BA1140" s="128" t="s">
        <v>30167</v>
      </c>
      <c r="BB1140" s="134" t="s">
        <v>30168</v>
      </c>
      <c r="BC1140" s="141" t="s">
        <v>30169</v>
      </c>
      <c r="BD1140" s="128" t="s">
        <v>13104</v>
      </c>
      <c r="BE1140" s="416">
        <v>0.04324074074074074</v>
      </c>
      <c r="BF1140" s="141"/>
      <c r="BG1140" s="141"/>
      <c r="BH1140" s="141"/>
    </row>
    <row r="1141">
      <c r="A1141" s="122">
        <f t="shared" si="3"/>
        <v>0</v>
      </c>
      <c r="B1141" s="122">
        <f t="shared" si="4"/>
        <v>0</v>
      </c>
      <c r="C1141" s="122">
        <f t="shared" si="5"/>
        <v>0</v>
      </c>
      <c r="D1141" s="122">
        <f t="shared" si="6"/>
        <v>0</v>
      </c>
      <c r="E1141" s="122">
        <f t="shared" si="2"/>
        <v>307</v>
      </c>
      <c r="H1141" s="135" t="s">
        <v>728</v>
      </c>
      <c r="I1141" s="135" t="s">
        <v>30170</v>
      </c>
      <c r="J1141" s="135" t="s">
        <v>30171</v>
      </c>
      <c r="L1141" s="160"/>
      <c r="M1141" s="160"/>
      <c r="N1141" s="160"/>
      <c r="O1141" s="160"/>
      <c r="P1141" s="503">
        <v>0.04386574074074074</v>
      </c>
      <c r="Q1141" s="391">
        <v>2.4854166666666666</v>
      </c>
      <c r="R1141" s="503">
        <v>0.042916666666666665</v>
      </c>
      <c r="S1141" s="503">
        <v>0.05576388888888889</v>
      </c>
      <c r="T1141" s="503">
        <v>0.052141203703703703</v>
      </c>
      <c r="U1141" s="503">
        <v>0.05494212962962963</v>
      </c>
      <c r="V1141" s="503">
        <v>0.05494212962962963</v>
      </c>
      <c r="W1141" s="391">
        <v>2.3368055555555554</v>
      </c>
      <c r="X1141" s="503">
        <v>0.0565162037037037</v>
      </c>
      <c r="Y1141" s="503">
        <v>0.056087962962962964</v>
      </c>
      <c r="Z1141" s="391">
        <v>2.390277777777778</v>
      </c>
      <c r="AA1141" s="128" t="s">
        <v>30172</v>
      </c>
      <c r="AB1141" s="474">
        <v>0.05465277777777778</v>
      </c>
      <c r="AC1141" s="505">
        <v>0.0490162037037037</v>
      </c>
      <c r="AD1141" s="147" t="s">
        <v>30173</v>
      </c>
      <c r="AE1141" s="160"/>
      <c r="AF1141" s="134" t="s">
        <v>30174</v>
      </c>
      <c r="AG1141" s="474">
        <v>0.04905092592592593</v>
      </c>
      <c r="AH1141" s="505">
        <v>0.052939814814814815</v>
      </c>
      <c r="AI1141" s="503">
        <v>0.05263888888888889</v>
      </c>
      <c r="AJ1141" s="128" t="s">
        <v>876</v>
      </c>
      <c r="AK1141" s="134" t="s">
        <v>30175</v>
      </c>
      <c r="AL1141" s="474">
        <v>0.04695601851851852</v>
      </c>
      <c r="AM1141" s="416">
        <v>1.31875</v>
      </c>
      <c r="AN1141" s="379">
        <v>2.20625</v>
      </c>
      <c r="AO1141" s="474">
        <v>0.04618055555555556</v>
      </c>
      <c r="AP1141" s="128" t="s">
        <v>30176</v>
      </c>
      <c r="AQ1141" s="128" t="s">
        <v>30177</v>
      </c>
      <c r="AR1141" s="505">
        <v>0.05282407407407407</v>
      </c>
      <c r="AS1141" s="134" t="s">
        <v>30178</v>
      </c>
      <c r="AT1141" s="474">
        <v>0.04962962962962963</v>
      </c>
      <c r="AU1141" s="128" t="s">
        <v>30179</v>
      </c>
      <c r="AV1141" s="504">
        <v>0.04356481481481481</v>
      </c>
      <c r="AW1141" s="134" t="s">
        <v>30180</v>
      </c>
      <c r="AX1141" s="134" t="s">
        <v>30181</v>
      </c>
      <c r="AY1141" s="128" t="s">
        <v>30182</v>
      </c>
      <c r="BA1141" s="416">
        <v>2.3694444444444445</v>
      </c>
      <c r="BB1141" s="379">
        <v>2.3520833333333333</v>
      </c>
      <c r="BC1141" s="422">
        <v>2.326388888888889</v>
      </c>
      <c r="BD1141" s="140">
        <v>0.9326388888888889</v>
      </c>
      <c r="BE1141" s="128" t="s">
        <v>30183</v>
      </c>
      <c r="BF1141" s="422"/>
      <c r="BG1141" s="422"/>
      <c r="BH1141" s="422"/>
    </row>
    <row r="1142">
      <c r="A1142" s="122">
        <f t="shared" si="3"/>
        <v>0</v>
      </c>
      <c r="B1142" s="122">
        <f t="shared" si="4"/>
        <v>0</v>
      </c>
      <c r="C1142" s="122">
        <f t="shared" si="5"/>
        <v>0</v>
      </c>
      <c r="D1142" s="122">
        <f t="shared" si="6"/>
        <v>0</v>
      </c>
      <c r="E1142" s="122">
        <f t="shared" si="2"/>
        <v>448</v>
      </c>
      <c r="H1142" s="135">
        <v>380.0</v>
      </c>
      <c r="I1142" s="135">
        <v>380.0</v>
      </c>
      <c r="J1142" s="135">
        <v>380.0</v>
      </c>
      <c r="L1142" s="160"/>
      <c r="M1142" s="160"/>
      <c r="N1142" s="160"/>
      <c r="O1142" s="160"/>
      <c r="P1142" s="138" t="s">
        <v>30184</v>
      </c>
      <c r="Q1142" s="138" t="s">
        <v>862</v>
      </c>
      <c r="R1142" s="138" t="s">
        <v>30185</v>
      </c>
      <c r="S1142" s="138" t="s">
        <v>7631</v>
      </c>
      <c r="T1142" s="138" t="s">
        <v>30186</v>
      </c>
      <c r="U1142" s="138" t="s">
        <v>30187</v>
      </c>
      <c r="V1142" s="138" t="s">
        <v>30187</v>
      </c>
      <c r="W1142" s="138" t="s">
        <v>10470</v>
      </c>
      <c r="X1142" s="138" t="s">
        <v>30188</v>
      </c>
      <c r="Y1142" s="138" t="s">
        <v>30189</v>
      </c>
      <c r="Z1142" s="138" t="s">
        <v>30190</v>
      </c>
      <c r="AA1142" s="504">
        <v>0.05368055555555556</v>
      </c>
      <c r="AB1142" s="134" t="s">
        <v>30191</v>
      </c>
      <c r="AC1142" s="128" t="s">
        <v>30192</v>
      </c>
      <c r="AD1142" s="507">
        <v>0.051111111111111114</v>
      </c>
      <c r="AE1142" s="160"/>
      <c r="AF1142" s="474">
        <v>0.05053240740740741</v>
      </c>
      <c r="AG1142" s="134" t="s">
        <v>30193</v>
      </c>
      <c r="AH1142" s="128" t="s">
        <v>30194</v>
      </c>
      <c r="AI1142" s="138" t="s">
        <v>30004</v>
      </c>
      <c r="AJ1142" s="504">
        <v>0.04483796296296296</v>
      </c>
      <c r="AK1142" s="474">
        <v>0.0658912037037037</v>
      </c>
      <c r="AL1142" s="134" t="s">
        <v>30195</v>
      </c>
      <c r="AM1142" s="128" t="s">
        <v>30196</v>
      </c>
      <c r="AN1142" s="134" t="s">
        <v>30197</v>
      </c>
      <c r="AO1142" s="134" t="s">
        <v>30198</v>
      </c>
      <c r="AP1142" s="505">
        <v>0.04321759259259259</v>
      </c>
      <c r="AQ1142" s="505">
        <v>0.04190972222222222</v>
      </c>
      <c r="AR1142" s="128" t="s">
        <v>30199</v>
      </c>
      <c r="AS1142" s="474">
        <v>0.04403935185185185</v>
      </c>
      <c r="AT1142" s="134" t="s">
        <v>30200</v>
      </c>
      <c r="AU1142" s="505">
        <v>0.05439814814814815</v>
      </c>
      <c r="AV1142" s="128" t="s">
        <v>30201</v>
      </c>
      <c r="AW1142" s="474">
        <v>0.050590277777777776</v>
      </c>
      <c r="AX1142" s="474">
        <v>0.043993055555555556</v>
      </c>
      <c r="AY1142" s="416">
        <v>1.8083333333333333</v>
      </c>
      <c r="BA1142" s="128" t="s">
        <v>30202</v>
      </c>
      <c r="BB1142" s="134" t="s">
        <v>30203</v>
      </c>
      <c r="BC1142" s="141" t="s">
        <v>30204</v>
      </c>
      <c r="BD1142" s="128" t="s">
        <v>13154</v>
      </c>
      <c r="BE1142" s="416">
        <v>0.04327546296296296</v>
      </c>
      <c r="BF1142" s="141"/>
      <c r="BG1142" s="141"/>
      <c r="BH1142" s="141"/>
    </row>
    <row r="1143">
      <c r="A1143" s="122">
        <f t="shared" si="3"/>
        <v>0</v>
      </c>
      <c r="B1143" s="122">
        <f t="shared" si="4"/>
        <v>0</v>
      </c>
      <c r="C1143" s="122">
        <f t="shared" si="5"/>
        <v>0</v>
      </c>
      <c r="D1143" s="122">
        <f t="shared" si="6"/>
        <v>0</v>
      </c>
      <c r="E1143" s="122">
        <f t="shared" si="2"/>
        <v>233</v>
      </c>
      <c r="H1143" s="135" t="s">
        <v>30205</v>
      </c>
      <c r="I1143" s="135" t="s">
        <v>30206</v>
      </c>
      <c r="J1143" s="135" t="s">
        <v>30207</v>
      </c>
      <c r="L1143" s="160"/>
      <c r="M1143" s="160"/>
      <c r="N1143" s="160"/>
      <c r="O1143" s="160"/>
      <c r="P1143" s="503">
        <v>0.043958333333333335</v>
      </c>
      <c r="Q1143" s="391">
        <v>2.4854166666666666</v>
      </c>
      <c r="R1143" s="503">
        <v>0.04318287037037037</v>
      </c>
      <c r="S1143" s="503">
        <v>0.055810185185185185</v>
      </c>
      <c r="T1143" s="503">
        <v>0.052175925925925924</v>
      </c>
      <c r="U1143" s="503">
        <v>0.05510416666666667</v>
      </c>
      <c r="V1143" s="503">
        <v>0.05510416666666667</v>
      </c>
      <c r="W1143" s="391">
        <v>2.339583333333333</v>
      </c>
      <c r="X1143" s="503">
        <v>0.05675925925925926</v>
      </c>
      <c r="Y1143" s="503">
        <v>0.05616898148148148</v>
      </c>
      <c r="Z1143" s="391">
        <v>2.3916666666666666</v>
      </c>
      <c r="AA1143" s="128" t="s">
        <v>30208</v>
      </c>
      <c r="AB1143" s="474">
        <v>0.054733796296296294</v>
      </c>
      <c r="AC1143" s="505">
        <v>0.04914351851851852</v>
      </c>
      <c r="AD1143" s="147" t="s">
        <v>30209</v>
      </c>
      <c r="AE1143" s="160"/>
      <c r="AF1143" s="134" t="s">
        <v>30210</v>
      </c>
      <c r="AG1143" s="474">
        <v>0.04913194444444444</v>
      </c>
      <c r="AH1143" s="505">
        <v>0.05306712962962963</v>
      </c>
      <c r="AI1143" s="503">
        <v>0.05268518518518518</v>
      </c>
      <c r="AJ1143" s="128" t="s">
        <v>30211</v>
      </c>
      <c r="AK1143" s="134" t="s">
        <v>30212</v>
      </c>
      <c r="AL1143" s="474">
        <v>0.04702546296296296</v>
      </c>
      <c r="AM1143" s="416">
        <v>1.3263888888888888</v>
      </c>
      <c r="AN1143" s="379">
        <v>2.213888888888889</v>
      </c>
      <c r="AO1143" s="474">
        <v>0.046296296296296294</v>
      </c>
      <c r="AP1143" s="128" t="s">
        <v>3197</v>
      </c>
      <c r="AQ1143" s="128" t="s">
        <v>30213</v>
      </c>
      <c r="AR1143" s="505">
        <v>0.05289351851851852</v>
      </c>
      <c r="AS1143" s="134" t="s">
        <v>30214</v>
      </c>
      <c r="AT1143" s="474">
        <v>0.049652777777777775</v>
      </c>
      <c r="AU1143" s="128" t="s">
        <v>30215</v>
      </c>
      <c r="AV1143" s="504">
        <v>0.043738425925925924</v>
      </c>
      <c r="AW1143" s="134" t="s">
        <v>30216</v>
      </c>
      <c r="AX1143" s="134" t="s">
        <v>30217</v>
      </c>
      <c r="AY1143" s="128" t="s">
        <v>862</v>
      </c>
      <c r="BA1143" s="416">
        <v>2.377083333333333</v>
      </c>
      <c r="BB1143" s="379">
        <v>2.3555555555555556</v>
      </c>
      <c r="BC1143" s="422">
        <v>2.327777777777778</v>
      </c>
      <c r="BD1143" s="140">
        <v>0.9423611111111111</v>
      </c>
      <c r="BE1143" s="128" t="s">
        <v>30218</v>
      </c>
      <c r="BF1143" s="422"/>
      <c r="BG1143" s="422"/>
      <c r="BH1143" s="422"/>
    </row>
    <row r="1144">
      <c r="A1144" s="122">
        <f t="shared" si="3"/>
        <v>0</v>
      </c>
      <c r="B1144" s="122">
        <f t="shared" si="4"/>
        <v>0</v>
      </c>
      <c r="C1144" s="122">
        <f t="shared" si="5"/>
        <v>0</v>
      </c>
      <c r="D1144" s="122">
        <f t="shared" si="6"/>
        <v>0</v>
      </c>
      <c r="E1144" s="122">
        <f t="shared" si="2"/>
        <v>546</v>
      </c>
      <c r="H1144" s="135" t="s">
        <v>30219</v>
      </c>
      <c r="I1144" s="135" t="s">
        <v>30220</v>
      </c>
      <c r="J1144" s="135" t="s">
        <v>30221</v>
      </c>
      <c r="L1144" s="160"/>
      <c r="M1144" s="160"/>
      <c r="N1144" s="160"/>
      <c r="O1144" s="160"/>
      <c r="P1144" s="138" t="s">
        <v>30222</v>
      </c>
      <c r="Q1144" s="138" t="s">
        <v>30223</v>
      </c>
      <c r="R1144" s="138" t="s">
        <v>30224</v>
      </c>
      <c r="S1144" s="138" t="s">
        <v>30225</v>
      </c>
      <c r="T1144" s="138" t="s">
        <v>30226</v>
      </c>
      <c r="U1144" s="138" t="s">
        <v>30227</v>
      </c>
      <c r="V1144" s="138" t="s">
        <v>30227</v>
      </c>
      <c r="W1144" s="138" t="s">
        <v>30228</v>
      </c>
      <c r="X1144" s="138" t="s">
        <v>862</v>
      </c>
      <c r="Y1144" s="138" t="s">
        <v>30229</v>
      </c>
      <c r="Z1144" s="138" t="s">
        <v>1969</v>
      </c>
      <c r="AA1144" s="504">
        <v>0.053738425925925926</v>
      </c>
      <c r="AB1144" s="134" t="s">
        <v>30230</v>
      </c>
      <c r="AC1144" s="128" t="s">
        <v>30231</v>
      </c>
      <c r="AD1144" s="507">
        <v>0.05116898148148148</v>
      </c>
      <c r="AE1144" s="160"/>
      <c r="AF1144" s="474">
        <v>0.05063657407407408</v>
      </c>
      <c r="AG1144" s="134" t="s">
        <v>30232</v>
      </c>
      <c r="AH1144" s="128" t="s">
        <v>30233</v>
      </c>
      <c r="AI1144" s="138" t="s">
        <v>1538</v>
      </c>
      <c r="AJ1144" s="504">
        <v>0.04486111111111111</v>
      </c>
      <c r="AK1144" s="474">
        <v>0.06598379629629629</v>
      </c>
      <c r="AL1144" s="134" t="s">
        <v>30234</v>
      </c>
      <c r="AM1144" s="128" t="s">
        <v>30235</v>
      </c>
      <c r="AN1144" s="134" t="s">
        <v>30236</v>
      </c>
      <c r="AO1144" s="134" t="s">
        <v>30237</v>
      </c>
      <c r="AP1144" s="505">
        <v>0.04331018518518519</v>
      </c>
      <c r="AQ1144" s="505">
        <v>0.04196759259259259</v>
      </c>
      <c r="AR1144" s="128" t="s">
        <v>1880</v>
      </c>
      <c r="AS1144" s="474">
        <v>0.044131944444444446</v>
      </c>
      <c r="AT1144" s="134" t="s">
        <v>30238</v>
      </c>
      <c r="AU1144" s="505">
        <v>0.05451388888888889</v>
      </c>
      <c r="AV1144" s="128" t="s">
        <v>30239</v>
      </c>
      <c r="AW1144" s="474">
        <v>0.05068287037037037</v>
      </c>
      <c r="AX1144" s="474">
        <v>0.04403935185185185</v>
      </c>
      <c r="AY1144" s="416">
        <v>1.8104166666666666</v>
      </c>
      <c r="BA1144" s="128" t="s">
        <v>30240</v>
      </c>
      <c r="BB1144" s="134" t="s">
        <v>30241</v>
      </c>
      <c r="BC1144" s="141" t="s">
        <v>30242</v>
      </c>
      <c r="BD1144" s="128" t="s">
        <v>13207</v>
      </c>
      <c r="BE1144" s="416">
        <v>0.04342592592592592</v>
      </c>
      <c r="BF1144" s="141"/>
      <c r="BG1144" s="141"/>
      <c r="BH1144" s="141"/>
    </row>
    <row r="1145">
      <c r="A1145" s="122">
        <f t="shared" si="3"/>
        <v>0</v>
      </c>
      <c r="B1145" s="122">
        <f t="shared" si="4"/>
        <v>0</v>
      </c>
      <c r="C1145" s="122">
        <f t="shared" si="5"/>
        <v>0</v>
      </c>
      <c r="D1145" s="122">
        <f t="shared" si="6"/>
        <v>0</v>
      </c>
      <c r="E1145" s="122">
        <f t="shared" si="2"/>
        <v>207</v>
      </c>
      <c r="H1145" s="135">
        <v>381.0</v>
      </c>
      <c r="I1145" s="135">
        <v>381.0</v>
      </c>
      <c r="J1145" s="135">
        <v>381.0</v>
      </c>
      <c r="L1145" s="160"/>
      <c r="M1145" s="160"/>
      <c r="N1145" s="160"/>
      <c r="O1145" s="160"/>
      <c r="P1145" s="503">
        <v>0.04398148148148148</v>
      </c>
      <c r="Q1145" s="391">
        <v>2.4868055555555557</v>
      </c>
      <c r="R1145" s="503">
        <v>0.043263888888888886</v>
      </c>
      <c r="S1145" s="503">
        <v>0.05582175925925926</v>
      </c>
      <c r="T1145" s="503">
        <v>0.05219907407407407</v>
      </c>
      <c r="U1145" s="503">
        <v>0.05516203703703704</v>
      </c>
      <c r="V1145" s="503">
        <v>0.05516203703703704</v>
      </c>
      <c r="W1145" s="391">
        <v>2.3409722222222222</v>
      </c>
      <c r="X1145" s="503">
        <v>0.05686342592592593</v>
      </c>
      <c r="Y1145" s="503">
        <v>0.05631944444444444</v>
      </c>
      <c r="Z1145" s="391">
        <v>2.3930555555555557</v>
      </c>
      <c r="AA1145" s="128" t="s">
        <v>30243</v>
      </c>
      <c r="AB1145" s="474">
        <v>0.05483796296296296</v>
      </c>
      <c r="AC1145" s="505">
        <v>0.04929398148148148</v>
      </c>
      <c r="AD1145" s="147" t="s">
        <v>30244</v>
      </c>
      <c r="AE1145" s="160"/>
      <c r="AF1145" s="134" t="s">
        <v>30245</v>
      </c>
      <c r="AG1145" s="474">
        <v>0.049247685185185186</v>
      </c>
      <c r="AH1145" s="505">
        <v>0.053125</v>
      </c>
      <c r="AI1145" s="503">
        <v>0.05275462962962963</v>
      </c>
      <c r="AJ1145" s="128" t="s">
        <v>30246</v>
      </c>
      <c r="AK1145" s="134" t="s">
        <v>30247</v>
      </c>
      <c r="AL1145" s="474">
        <v>0.047141203703703706</v>
      </c>
      <c r="AM1145" s="416">
        <v>1.3375</v>
      </c>
      <c r="AN1145" s="379">
        <v>2.21875</v>
      </c>
      <c r="AO1145" s="474">
        <v>0.046481481481481485</v>
      </c>
      <c r="AP1145" s="128" t="s">
        <v>30248</v>
      </c>
      <c r="AQ1145" s="128" t="s">
        <v>30249</v>
      </c>
      <c r="AR1145" s="505">
        <v>0.052939814814814815</v>
      </c>
      <c r="AS1145" s="134" t="s">
        <v>30250</v>
      </c>
      <c r="AT1145" s="474">
        <v>0.049699074074074076</v>
      </c>
      <c r="AU1145" s="128" t="s">
        <v>30251</v>
      </c>
      <c r="AV1145" s="504">
        <v>0.04388888888888889</v>
      </c>
      <c r="AW1145" s="134" t="s">
        <v>30252</v>
      </c>
      <c r="AX1145" s="134" t="s">
        <v>30253</v>
      </c>
      <c r="AY1145" s="128" t="s">
        <v>876</v>
      </c>
      <c r="BA1145" s="416">
        <v>2.3833333333333333</v>
      </c>
      <c r="BB1145" s="379">
        <v>2.359027777777778</v>
      </c>
      <c r="BC1145" s="422">
        <v>2.3305555555555557</v>
      </c>
      <c r="BD1145" s="140">
        <v>0.9513888888888888</v>
      </c>
      <c r="BE1145" s="128" t="s">
        <v>1055</v>
      </c>
      <c r="BF1145" s="422"/>
      <c r="BG1145" s="422"/>
      <c r="BH1145" s="422"/>
    </row>
    <row r="1146">
      <c r="A1146" s="122">
        <f t="shared" si="3"/>
        <v>0</v>
      </c>
      <c r="B1146" s="122">
        <f t="shared" si="4"/>
        <v>0</v>
      </c>
      <c r="C1146" s="122">
        <f t="shared" si="5"/>
        <v>0</v>
      </c>
      <c r="D1146" s="122">
        <f t="shared" si="6"/>
        <v>0</v>
      </c>
      <c r="E1146" s="122">
        <f t="shared" si="2"/>
        <v>556</v>
      </c>
      <c r="H1146" s="135" t="s">
        <v>30254</v>
      </c>
      <c r="I1146" s="135" t="s">
        <v>30255</v>
      </c>
      <c r="J1146" s="135" t="s">
        <v>30256</v>
      </c>
      <c r="L1146" s="160"/>
      <c r="M1146" s="160"/>
      <c r="N1146" s="160"/>
      <c r="O1146" s="160"/>
      <c r="P1146" s="138" t="s">
        <v>1055</v>
      </c>
      <c r="Q1146" s="138" t="s">
        <v>7891</v>
      </c>
      <c r="R1146" s="138" t="s">
        <v>653</v>
      </c>
      <c r="S1146" s="138" t="s">
        <v>30257</v>
      </c>
      <c r="T1146" s="138" t="s">
        <v>30258</v>
      </c>
      <c r="U1146" s="138" t="s">
        <v>30259</v>
      </c>
      <c r="V1146" s="138" t="s">
        <v>30259</v>
      </c>
      <c r="W1146" s="138" t="s">
        <v>30260</v>
      </c>
      <c r="X1146" s="138" t="s">
        <v>30261</v>
      </c>
      <c r="Y1146" s="138" t="s">
        <v>30262</v>
      </c>
      <c r="Z1146" s="138" t="s">
        <v>30263</v>
      </c>
      <c r="AA1146" s="504">
        <v>0.05383101851851852</v>
      </c>
      <c r="AB1146" s="134" t="s">
        <v>30264</v>
      </c>
      <c r="AC1146" s="128" t="s">
        <v>30265</v>
      </c>
      <c r="AD1146" s="507">
        <v>0.05125</v>
      </c>
      <c r="AE1146" s="160"/>
      <c r="AF1146" s="474">
        <v>0.05074074074074074</v>
      </c>
      <c r="AG1146" s="134" t="s">
        <v>30266</v>
      </c>
      <c r="AH1146" s="128" t="s">
        <v>30267</v>
      </c>
      <c r="AI1146" s="138" t="s">
        <v>30080</v>
      </c>
      <c r="AJ1146" s="504">
        <v>0.04494212962962963</v>
      </c>
      <c r="AK1146" s="474">
        <v>0.06604166666666667</v>
      </c>
      <c r="AL1146" s="134" t="s">
        <v>30268</v>
      </c>
      <c r="AM1146" s="128" t="s">
        <v>30269</v>
      </c>
      <c r="AN1146" s="134" t="s">
        <v>30270</v>
      </c>
      <c r="AO1146" s="134" t="s">
        <v>30271</v>
      </c>
      <c r="AP1146" s="505">
        <v>0.043333333333333335</v>
      </c>
      <c r="AQ1146" s="505">
        <v>0.04200231481481481</v>
      </c>
      <c r="AR1146" s="128" t="s">
        <v>30272</v>
      </c>
      <c r="AS1146" s="474">
        <v>0.04415509259259259</v>
      </c>
      <c r="AT1146" s="134" t="s">
        <v>30273</v>
      </c>
      <c r="AU1146" s="505">
        <v>0.054733796296296294</v>
      </c>
      <c r="AV1146" s="128" t="s">
        <v>30274</v>
      </c>
      <c r="AW1146" s="474">
        <v>0.05087962962962963</v>
      </c>
      <c r="AX1146" s="474">
        <v>0.044131944444444446</v>
      </c>
      <c r="AY1146" s="416">
        <v>1.8125</v>
      </c>
      <c r="BA1146" s="128" t="s">
        <v>30275</v>
      </c>
      <c r="BB1146" s="134" t="s">
        <v>30276</v>
      </c>
      <c r="BC1146" s="141" t="s">
        <v>30277</v>
      </c>
      <c r="BD1146" s="128" t="s">
        <v>13254</v>
      </c>
      <c r="BE1146" s="416">
        <v>0.04362268518518519</v>
      </c>
      <c r="BF1146" s="141"/>
      <c r="BG1146" s="141"/>
      <c r="BH1146" s="141"/>
    </row>
    <row r="1147">
      <c r="A1147" s="122">
        <f t="shared" si="3"/>
        <v>0</v>
      </c>
      <c r="B1147" s="122">
        <f t="shared" si="4"/>
        <v>0</v>
      </c>
      <c r="C1147" s="122">
        <f t="shared" si="5"/>
        <v>0</v>
      </c>
      <c r="D1147" s="122">
        <f t="shared" si="6"/>
        <v>0</v>
      </c>
      <c r="E1147" s="122">
        <f t="shared" si="2"/>
        <v>242</v>
      </c>
      <c r="H1147" s="135" t="s">
        <v>30278</v>
      </c>
      <c r="I1147" s="135" t="s">
        <v>30279</v>
      </c>
      <c r="J1147" s="135" t="s">
        <v>30280</v>
      </c>
      <c r="L1147" s="160"/>
      <c r="M1147" s="160"/>
      <c r="N1147" s="160"/>
      <c r="O1147" s="160"/>
      <c r="P1147" s="503">
        <v>0.044097222222222225</v>
      </c>
      <c r="Q1147" s="391">
        <v>2.4902777777777776</v>
      </c>
      <c r="R1147" s="503">
        <v>0.04332175925925926</v>
      </c>
      <c r="S1147" s="503">
        <v>0.05590277777777778</v>
      </c>
      <c r="T1147" s="503">
        <v>0.05224537037037037</v>
      </c>
      <c r="U1147" s="503">
        <v>0.05534722222222222</v>
      </c>
      <c r="V1147" s="503">
        <v>0.05534722222222222</v>
      </c>
      <c r="W1147" s="391">
        <v>2.347916666666667</v>
      </c>
      <c r="X1147" s="503">
        <v>0.05689814814814815</v>
      </c>
      <c r="Y1147" s="503">
        <v>0.056354166666666664</v>
      </c>
      <c r="Z1147" s="391">
        <v>2.397222222222222</v>
      </c>
      <c r="AA1147" s="128" t="s">
        <v>30281</v>
      </c>
      <c r="AB1147" s="474">
        <v>0.054872685185185184</v>
      </c>
      <c r="AC1147" s="505">
        <v>0.049386574074074076</v>
      </c>
      <c r="AD1147" s="147" t="s">
        <v>30282</v>
      </c>
      <c r="AE1147" s="160"/>
      <c r="AF1147" s="134" t="s">
        <v>30283</v>
      </c>
      <c r="AG1147" s="474">
        <v>0.04936342592592593</v>
      </c>
      <c r="AH1147" s="505">
        <v>0.05317129629629629</v>
      </c>
      <c r="AI1147" s="503">
        <v>0.05278935185185185</v>
      </c>
      <c r="AJ1147" s="128" t="s">
        <v>30284</v>
      </c>
      <c r="AK1147" s="134" t="s">
        <v>30285</v>
      </c>
      <c r="AL1147" s="474">
        <v>0.0471875</v>
      </c>
      <c r="AM1147" s="416">
        <v>1.3465277777777778</v>
      </c>
      <c r="AN1147" s="379">
        <v>2.222916666666667</v>
      </c>
      <c r="AO1147" s="474">
        <v>0.04657407407407407</v>
      </c>
      <c r="AP1147" s="128" t="s">
        <v>30286</v>
      </c>
      <c r="AQ1147" s="128" t="s">
        <v>2299</v>
      </c>
      <c r="AR1147" s="505">
        <v>0.05298611111111111</v>
      </c>
      <c r="AS1147" s="134" t="s">
        <v>30287</v>
      </c>
      <c r="AT1147" s="474">
        <v>0.04971064814814815</v>
      </c>
      <c r="AU1147" s="128" t="s">
        <v>30288</v>
      </c>
      <c r="AV1147" s="504">
        <v>0.04392361111111111</v>
      </c>
      <c r="AW1147" s="134" t="s">
        <v>30289</v>
      </c>
      <c r="AX1147" s="134" t="s">
        <v>30290</v>
      </c>
      <c r="AY1147" s="128" t="s">
        <v>30291</v>
      </c>
      <c r="BA1147" s="416">
        <v>2.3916666666666666</v>
      </c>
      <c r="BB1147" s="379">
        <v>2.361111111111111</v>
      </c>
      <c r="BC1147" s="422">
        <v>2.3444444444444446</v>
      </c>
      <c r="BD1147" s="140">
        <v>0.95625</v>
      </c>
      <c r="BE1147" s="128" t="s">
        <v>23978</v>
      </c>
      <c r="BF1147" s="422"/>
      <c r="BG1147" s="422"/>
      <c r="BH1147" s="422"/>
    </row>
    <row r="1148">
      <c r="A1148" s="122">
        <f t="shared" si="3"/>
        <v>0</v>
      </c>
      <c r="B1148" s="122">
        <f t="shared" si="4"/>
        <v>0</v>
      </c>
      <c r="C1148" s="122">
        <f t="shared" si="5"/>
        <v>0</v>
      </c>
      <c r="D1148" s="122">
        <f t="shared" si="6"/>
        <v>0</v>
      </c>
      <c r="E1148" s="122">
        <f t="shared" si="2"/>
        <v>585</v>
      </c>
      <c r="H1148" s="135">
        <v>382.0</v>
      </c>
      <c r="I1148" s="135">
        <v>382.0</v>
      </c>
      <c r="J1148" s="135">
        <v>382.0</v>
      </c>
      <c r="L1148" s="160"/>
      <c r="M1148" s="160"/>
      <c r="N1148" s="160"/>
      <c r="O1148" s="160"/>
      <c r="P1148" s="138" t="s">
        <v>862</v>
      </c>
      <c r="Q1148" s="138" t="s">
        <v>30292</v>
      </c>
      <c r="R1148" s="138" t="s">
        <v>30293</v>
      </c>
      <c r="S1148" s="138" t="s">
        <v>30294</v>
      </c>
      <c r="T1148" s="138" t="s">
        <v>30295</v>
      </c>
      <c r="U1148" s="138" t="s">
        <v>30296</v>
      </c>
      <c r="V1148" s="138" t="s">
        <v>30296</v>
      </c>
      <c r="W1148" s="138" t="s">
        <v>3926</v>
      </c>
      <c r="X1148" s="138" t="s">
        <v>30297</v>
      </c>
      <c r="Y1148" s="138" t="s">
        <v>30298</v>
      </c>
      <c r="Z1148" s="138" t="s">
        <v>30299</v>
      </c>
      <c r="AA1148" s="504">
        <v>0.053912037037037036</v>
      </c>
      <c r="AB1148" s="134" t="s">
        <v>30300</v>
      </c>
      <c r="AC1148" s="128" t="s">
        <v>30301</v>
      </c>
      <c r="AD1148" s="507">
        <v>0.051319444444444445</v>
      </c>
      <c r="AE1148" s="160"/>
      <c r="AF1148" s="474">
        <v>0.050798611111111114</v>
      </c>
      <c r="AG1148" s="134" t="s">
        <v>30302</v>
      </c>
      <c r="AH1148" s="128" t="s">
        <v>30303</v>
      </c>
      <c r="AI1148" s="138" t="s">
        <v>30121</v>
      </c>
      <c r="AJ1148" s="504">
        <v>0.04501157407407407</v>
      </c>
      <c r="AK1148" s="474">
        <v>0.06616898148148148</v>
      </c>
      <c r="AL1148" s="134" t="s">
        <v>30304</v>
      </c>
      <c r="AM1148" s="128" t="s">
        <v>30305</v>
      </c>
      <c r="AN1148" s="134" t="s">
        <v>30306</v>
      </c>
      <c r="AO1148" s="134" t="s">
        <v>30307</v>
      </c>
      <c r="AP1148" s="505">
        <v>0.043368055555555556</v>
      </c>
      <c r="AQ1148" s="505">
        <v>0.042025462962962966</v>
      </c>
      <c r="AR1148" s="128" t="s">
        <v>30308</v>
      </c>
      <c r="AS1148" s="474">
        <v>0.04420138888888889</v>
      </c>
      <c r="AT1148" s="134" t="s">
        <v>30309</v>
      </c>
      <c r="AU1148" s="505">
        <v>0.054814814814814816</v>
      </c>
      <c r="AV1148" s="128" t="s">
        <v>30310</v>
      </c>
      <c r="AW1148" s="474">
        <v>0.051041666666666666</v>
      </c>
      <c r="AX1148" s="474">
        <v>0.04424768518518519</v>
      </c>
      <c r="AY1148" s="416">
        <v>1.8131944444444446</v>
      </c>
      <c r="BA1148" s="128" t="s">
        <v>30311</v>
      </c>
      <c r="BB1148" s="134" t="s">
        <v>30312</v>
      </c>
      <c r="BC1148" s="141" t="s">
        <v>30313</v>
      </c>
      <c r="BD1148" s="128" t="s">
        <v>13303</v>
      </c>
      <c r="BE1148" s="416">
        <v>0.043645833333333335</v>
      </c>
      <c r="BF1148" s="141"/>
      <c r="BG1148" s="141"/>
      <c r="BH1148" s="141"/>
    </row>
    <row r="1149">
      <c r="A1149" s="122">
        <f t="shared" si="3"/>
        <v>0</v>
      </c>
      <c r="B1149" s="122">
        <f t="shared" si="4"/>
        <v>0</v>
      </c>
      <c r="C1149" s="122">
        <f t="shared" si="5"/>
        <v>0</v>
      </c>
      <c r="D1149" s="122">
        <f t="shared" si="6"/>
        <v>0</v>
      </c>
      <c r="E1149" s="122">
        <f t="shared" si="2"/>
        <v>287</v>
      </c>
      <c r="H1149" s="135" t="s">
        <v>30314</v>
      </c>
      <c r="I1149" s="135" t="s">
        <v>30315</v>
      </c>
      <c r="J1149" s="135" t="s">
        <v>30316</v>
      </c>
      <c r="L1149" s="160"/>
      <c r="M1149" s="160"/>
      <c r="N1149" s="160"/>
      <c r="O1149" s="160"/>
      <c r="P1149" s="503">
        <v>0.0441087962962963</v>
      </c>
      <c r="Q1149" s="391">
        <v>2.4916666666666667</v>
      </c>
      <c r="R1149" s="503">
        <v>0.04335648148148148</v>
      </c>
      <c r="S1149" s="503">
        <v>0.05600694444444444</v>
      </c>
      <c r="T1149" s="503">
        <v>0.05229166666666667</v>
      </c>
      <c r="U1149" s="503">
        <v>0.05552083333333333</v>
      </c>
      <c r="V1149" s="503">
        <v>0.05552083333333333</v>
      </c>
      <c r="W1149" s="391">
        <v>2.3631944444444444</v>
      </c>
      <c r="X1149" s="503">
        <v>0.057060185185185186</v>
      </c>
      <c r="Y1149" s="503">
        <v>0.05641203703703704</v>
      </c>
      <c r="Z1149" s="391">
        <v>2.402083333333333</v>
      </c>
      <c r="AA1149" s="128" t="s">
        <v>30317</v>
      </c>
      <c r="AB1149" s="474">
        <v>0.05497685185185185</v>
      </c>
      <c r="AC1149" s="505">
        <v>0.04950231481481481</v>
      </c>
      <c r="AD1149" s="147" t="s">
        <v>30318</v>
      </c>
      <c r="AE1149" s="160"/>
      <c r="AF1149" s="134" t="s">
        <v>30319</v>
      </c>
      <c r="AG1149" s="474">
        <v>0.04940972222222222</v>
      </c>
      <c r="AH1149" s="505">
        <v>0.053252314814814815</v>
      </c>
      <c r="AI1149" s="503">
        <v>0.052835648148148145</v>
      </c>
      <c r="AJ1149" s="128" t="s">
        <v>30320</v>
      </c>
      <c r="AK1149" s="134" t="s">
        <v>30321</v>
      </c>
      <c r="AL1149" s="474">
        <v>0.04732638888888889</v>
      </c>
      <c r="AM1149" s="416">
        <v>1.3541666666666667</v>
      </c>
      <c r="AN1149" s="379">
        <v>2.2291666666666665</v>
      </c>
      <c r="AO1149" s="474">
        <v>0.04666666666666667</v>
      </c>
      <c r="AP1149" s="128" t="s">
        <v>30322</v>
      </c>
      <c r="AQ1149" s="128" t="s">
        <v>30323</v>
      </c>
      <c r="AR1149" s="505">
        <v>0.053009259259259256</v>
      </c>
      <c r="AS1149" s="134" t="s">
        <v>30324</v>
      </c>
      <c r="AT1149" s="474">
        <v>0.04981481481481481</v>
      </c>
      <c r="AU1149" s="128" t="s">
        <v>30325</v>
      </c>
      <c r="AV1149" s="504">
        <v>0.0440162037037037</v>
      </c>
      <c r="AW1149" s="134" t="s">
        <v>30326</v>
      </c>
      <c r="AX1149" s="134" t="s">
        <v>28752</v>
      </c>
      <c r="AY1149" s="128" t="s">
        <v>30327</v>
      </c>
      <c r="BA1149" s="416">
        <v>2.4</v>
      </c>
      <c r="BB1149" s="379">
        <v>2.3680555555555554</v>
      </c>
      <c r="BC1149" s="422">
        <v>2.345833333333333</v>
      </c>
      <c r="BD1149" s="140">
        <v>0.9694444444444444</v>
      </c>
      <c r="BE1149" s="128" t="s">
        <v>30328</v>
      </c>
      <c r="BF1149" s="422"/>
      <c r="BG1149" s="422"/>
      <c r="BH1149" s="422"/>
    </row>
    <row r="1150">
      <c r="A1150" s="122">
        <f t="shared" si="3"/>
        <v>0</v>
      </c>
      <c r="B1150" s="122">
        <f t="shared" si="4"/>
        <v>0</v>
      </c>
      <c r="C1150" s="122">
        <f t="shared" si="5"/>
        <v>0</v>
      </c>
      <c r="D1150" s="122">
        <f t="shared" si="6"/>
        <v>0</v>
      </c>
      <c r="E1150" s="122">
        <f t="shared" si="2"/>
        <v>549</v>
      </c>
      <c r="H1150" s="135" t="s">
        <v>30329</v>
      </c>
      <c r="I1150" s="135" t="s">
        <v>30330</v>
      </c>
      <c r="J1150" s="135" t="s">
        <v>30331</v>
      </c>
      <c r="L1150" s="160"/>
      <c r="M1150" s="160"/>
      <c r="N1150" s="160"/>
      <c r="O1150" s="160"/>
      <c r="P1150" s="138" t="s">
        <v>30332</v>
      </c>
      <c r="Q1150" s="138" t="s">
        <v>7891</v>
      </c>
      <c r="R1150" s="138" t="s">
        <v>30333</v>
      </c>
      <c r="S1150" s="138" t="s">
        <v>30334</v>
      </c>
      <c r="T1150" s="138" t="s">
        <v>30335</v>
      </c>
      <c r="U1150" s="138" t="s">
        <v>30336</v>
      </c>
      <c r="V1150" s="138" t="s">
        <v>30336</v>
      </c>
      <c r="W1150" s="138" t="s">
        <v>30337</v>
      </c>
      <c r="X1150" s="138" t="s">
        <v>30338</v>
      </c>
      <c r="Y1150" s="138" t="s">
        <v>30339</v>
      </c>
      <c r="Z1150" s="138" t="s">
        <v>14982</v>
      </c>
      <c r="AA1150" s="504">
        <v>0.05394675925925926</v>
      </c>
      <c r="AB1150" s="134" t="s">
        <v>30340</v>
      </c>
      <c r="AC1150" s="128" t="s">
        <v>30341</v>
      </c>
      <c r="AD1150" s="507">
        <v>0.051354166666666666</v>
      </c>
      <c r="AE1150" s="160"/>
      <c r="AF1150" s="474">
        <v>0.05091435185185185</v>
      </c>
      <c r="AG1150" s="134" t="s">
        <v>30342</v>
      </c>
      <c r="AH1150" s="128" t="s">
        <v>30343</v>
      </c>
      <c r="AI1150" s="138" t="s">
        <v>30160</v>
      </c>
      <c r="AJ1150" s="504">
        <v>0.04505787037037037</v>
      </c>
      <c r="AK1150" s="474">
        <v>0.06621527777777778</v>
      </c>
      <c r="AL1150" s="134" t="s">
        <v>30344</v>
      </c>
      <c r="AM1150" s="128" t="s">
        <v>30345</v>
      </c>
      <c r="AN1150" s="134" t="s">
        <v>30346</v>
      </c>
      <c r="AO1150" s="134" t="s">
        <v>30347</v>
      </c>
      <c r="AP1150" s="505">
        <v>0.043472222222222225</v>
      </c>
      <c r="AQ1150" s="505">
        <v>0.04203703703703704</v>
      </c>
      <c r="AR1150" s="128" t="s">
        <v>30348</v>
      </c>
      <c r="AS1150" s="474">
        <v>0.04428240740740741</v>
      </c>
      <c r="AT1150" s="134" t="s">
        <v>30349</v>
      </c>
      <c r="AU1150" s="505">
        <v>0.05491898148148148</v>
      </c>
      <c r="AV1150" s="128" t="s">
        <v>30350</v>
      </c>
      <c r="AW1150" s="474">
        <v>0.05122685185185185</v>
      </c>
      <c r="AX1150" s="474">
        <v>0.04434027777777778</v>
      </c>
      <c r="AY1150" s="416">
        <v>1.8166666666666667</v>
      </c>
      <c r="BA1150" s="128" t="s">
        <v>30351</v>
      </c>
      <c r="BB1150" s="134" t="s">
        <v>30352</v>
      </c>
      <c r="BC1150" s="141" t="s">
        <v>30353</v>
      </c>
      <c r="BD1150" s="128" t="s">
        <v>13352</v>
      </c>
      <c r="BE1150" s="416">
        <v>0.04366898148148148</v>
      </c>
      <c r="BF1150" s="141"/>
      <c r="BG1150" s="141"/>
      <c r="BH1150" s="141"/>
    </row>
    <row r="1151">
      <c r="A1151" s="122">
        <f t="shared" si="3"/>
        <v>0</v>
      </c>
      <c r="B1151" s="122">
        <f t="shared" si="4"/>
        <v>0</v>
      </c>
      <c r="C1151" s="122">
        <f t="shared" si="5"/>
        <v>0</v>
      </c>
      <c r="D1151" s="122">
        <f t="shared" si="6"/>
        <v>0</v>
      </c>
      <c r="E1151" s="122">
        <f t="shared" si="2"/>
        <v>276</v>
      </c>
      <c r="H1151" s="135">
        <v>383.0</v>
      </c>
      <c r="I1151" s="135">
        <v>383.0</v>
      </c>
      <c r="J1151" s="135">
        <v>383.0</v>
      </c>
      <c r="L1151" s="160"/>
      <c r="M1151" s="160"/>
      <c r="N1151" s="160"/>
      <c r="O1151" s="160"/>
      <c r="P1151" s="503">
        <v>0.04412037037037037</v>
      </c>
      <c r="Q1151" s="503">
        <v>0.041666666666666664</v>
      </c>
      <c r="R1151" s="503">
        <v>0.04337962962962963</v>
      </c>
      <c r="S1151" s="503">
        <v>0.05619212962962963</v>
      </c>
      <c r="T1151" s="503">
        <v>0.05237268518518518</v>
      </c>
      <c r="U1151" s="503">
        <v>0.05561342592592593</v>
      </c>
      <c r="V1151" s="503">
        <v>0.05561342592592593</v>
      </c>
      <c r="W1151" s="391">
        <v>2.363888888888889</v>
      </c>
      <c r="X1151" s="503">
        <v>0.05712962962962963</v>
      </c>
      <c r="Y1151" s="503">
        <v>0.05650462962962963</v>
      </c>
      <c r="Z1151" s="391">
        <v>2.408333333333333</v>
      </c>
      <c r="AA1151" s="128" t="s">
        <v>30354</v>
      </c>
      <c r="AB1151" s="474">
        <v>0.05503472222222222</v>
      </c>
      <c r="AC1151" s="505">
        <v>0.04960648148148148</v>
      </c>
      <c r="AD1151" s="147" t="s">
        <v>30355</v>
      </c>
      <c r="AE1151" s="160"/>
      <c r="AF1151" s="134" t="s">
        <v>30356</v>
      </c>
      <c r="AG1151" s="474">
        <v>0.04946759259259259</v>
      </c>
      <c r="AH1151" s="505">
        <v>0.05333333333333334</v>
      </c>
      <c r="AI1151" s="503">
        <v>0.052939814814814815</v>
      </c>
      <c r="AJ1151" s="128" t="s">
        <v>30357</v>
      </c>
      <c r="AK1151" s="134" t="s">
        <v>30358</v>
      </c>
      <c r="AL1151" s="474">
        <v>0.04739583333333333</v>
      </c>
      <c r="AM1151" s="416">
        <v>1.3625</v>
      </c>
      <c r="AN1151" s="379">
        <v>2.2472222222222222</v>
      </c>
      <c r="AO1151" s="474">
        <v>0.04681712962962963</v>
      </c>
      <c r="AP1151" s="128" t="s">
        <v>30359</v>
      </c>
      <c r="AQ1151" s="128" t="s">
        <v>30360</v>
      </c>
      <c r="AR1151" s="505">
        <v>0.05313657407407407</v>
      </c>
      <c r="AS1151" s="134" t="s">
        <v>30361</v>
      </c>
      <c r="AT1151" s="474">
        <v>0.049895833333333334</v>
      </c>
      <c r="AU1151" s="128" t="s">
        <v>30362</v>
      </c>
      <c r="AV1151" s="504">
        <v>0.044097222222222225</v>
      </c>
      <c r="AW1151" s="134" t="s">
        <v>876</v>
      </c>
      <c r="AX1151" s="134" t="s">
        <v>30363</v>
      </c>
      <c r="AY1151" s="128" t="s">
        <v>30364</v>
      </c>
      <c r="BA1151" s="416">
        <v>2.410416666666667</v>
      </c>
      <c r="BB1151" s="379">
        <v>2.370833333333333</v>
      </c>
      <c r="BC1151" s="422">
        <v>2.35</v>
      </c>
      <c r="BD1151" s="140">
        <v>0.9743055555555555</v>
      </c>
      <c r="BE1151" s="128" t="s">
        <v>30365</v>
      </c>
      <c r="BF1151" s="422"/>
      <c r="BG1151" s="422"/>
      <c r="BH1151" s="422"/>
    </row>
    <row r="1152">
      <c r="A1152" s="122">
        <f t="shared" si="3"/>
        <v>0</v>
      </c>
      <c r="B1152" s="122">
        <f t="shared" si="4"/>
        <v>0</v>
      </c>
      <c r="C1152" s="122">
        <f t="shared" si="5"/>
        <v>0</v>
      </c>
      <c r="D1152" s="122">
        <f t="shared" si="6"/>
        <v>0</v>
      </c>
      <c r="E1152" s="122">
        <f t="shared" si="2"/>
        <v>531</v>
      </c>
      <c r="H1152" s="135" t="s">
        <v>30366</v>
      </c>
      <c r="I1152" s="135" t="s">
        <v>30367</v>
      </c>
      <c r="J1152" s="135" t="s">
        <v>30368</v>
      </c>
      <c r="L1152" s="160"/>
      <c r="M1152" s="160"/>
      <c r="N1152" s="160"/>
      <c r="O1152" s="160"/>
      <c r="P1152" s="138" t="s">
        <v>30369</v>
      </c>
      <c r="Q1152" s="138" t="s">
        <v>30370</v>
      </c>
      <c r="R1152" s="138" t="s">
        <v>30371</v>
      </c>
      <c r="S1152" s="138" t="s">
        <v>30372</v>
      </c>
      <c r="T1152" s="138" t="s">
        <v>30373</v>
      </c>
      <c r="U1152" s="138" t="s">
        <v>30374</v>
      </c>
      <c r="V1152" s="138" t="s">
        <v>30374</v>
      </c>
      <c r="W1152" s="138" t="s">
        <v>30375</v>
      </c>
      <c r="X1152" s="138" t="s">
        <v>30376</v>
      </c>
      <c r="Y1152" s="138" t="s">
        <v>30377</v>
      </c>
      <c r="Z1152" s="138" t="s">
        <v>30378</v>
      </c>
      <c r="AA1152" s="504">
        <v>0.05403935185185185</v>
      </c>
      <c r="AB1152" s="134" t="s">
        <v>30379</v>
      </c>
      <c r="AC1152" s="128" t="s">
        <v>30380</v>
      </c>
      <c r="AD1152" s="507">
        <v>0.051412037037037034</v>
      </c>
      <c r="AE1152" s="160"/>
      <c r="AF1152" s="474">
        <v>0.0509837962962963</v>
      </c>
      <c r="AG1152" s="134" t="s">
        <v>30381</v>
      </c>
      <c r="AH1152" s="128" t="s">
        <v>30382</v>
      </c>
      <c r="AI1152" s="138" t="s">
        <v>30194</v>
      </c>
      <c r="AJ1152" s="504">
        <v>0.045196759259259256</v>
      </c>
      <c r="AK1152" s="474">
        <v>0.06633101851851853</v>
      </c>
      <c r="AL1152" s="134" t="s">
        <v>30383</v>
      </c>
      <c r="AM1152" s="128" t="s">
        <v>30384</v>
      </c>
      <c r="AN1152" s="134" t="s">
        <v>30385</v>
      </c>
      <c r="AO1152" s="134" t="s">
        <v>30386</v>
      </c>
      <c r="AP1152" s="505">
        <v>0.043645833333333335</v>
      </c>
      <c r="AQ1152" s="505">
        <v>0.0422337962962963</v>
      </c>
      <c r="AR1152" s="128" t="s">
        <v>30387</v>
      </c>
      <c r="AS1152" s="474">
        <v>0.044328703703703703</v>
      </c>
      <c r="AT1152" s="134" t="s">
        <v>30388</v>
      </c>
      <c r="AU1152" s="505">
        <v>0.05493055555555556</v>
      </c>
      <c r="AV1152" s="128" t="s">
        <v>30389</v>
      </c>
      <c r="AW1152" s="474">
        <v>0.051284722222222225</v>
      </c>
      <c r="AX1152" s="474">
        <v>0.044363425925925924</v>
      </c>
      <c r="AY1152" s="416">
        <v>1.81875</v>
      </c>
      <c r="BA1152" s="128" t="s">
        <v>30390</v>
      </c>
      <c r="BB1152" s="134" t="s">
        <v>30391</v>
      </c>
      <c r="BC1152" s="141" t="s">
        <v>656</v>
      </c>
      <c r="BD1152" s="128" t="s">
        <v>13403</v>
      </c>
      <c r="BE1152" s="416">
        <v>0.04372685185185185</v>
      </c>
      <c r="BF1152" s="141"/>
      <c r="BG1152" s="141"/>
      <c r="BH1152" s="141"/>
    </row>
    <row r="1153">
      <c r="A1153" s="122">
        <f t="shared" si="3"/>
        <v>0</v>
      </c>
      <c r="B1153" s="122">
        <f t="shared" si="4"/>
        <v>0</v>
      </c>
      <c r="C1153" s="122">
        <f t="shared" si="5"/>
        <v>0</v>
      </c>
      <c r="D1153" s="122">
        <f t="shared" si="6"/>
        <v>0</v>
      </c>
      <c r="E1153" s="122">
        <f t="shared" si="2"/>
        <v>291</v>
      </c>
      <c r="H1153" s="135" t="s">
        <v>30392</v>
      </c>
      <c r="I1153" s="135" t="s">
        <v>30393</v>
      </c>
      <c r="J1153" s="135" t="s">
        <v>30394</v>
      </c>
      <c r="L1153" s="160"/>
      <c r="M1153" s="160"/>
      <c r="N1153" s="160"/>
      <c r="O1153" s="160"/>
      <c r="P1153" s="503">
        <v>0.044189814814814814</v>
      </c>
      <c r="Q1153" s="503">
        <v>0.04168981481481481</v>
      </c>
      <c r="R1153" s="503">
        <v>0.043402777777777776</v>
      </c>
      <c r="S1153" s="503">
        <v>0.056296296296296296</v>
      </c>
      <c r="T1153" s="503">
        <v>0.05244212962962963</v>
      </c>
      <c r="U1153" s="503">
        <v>0.05572916666666667</v>
      </c>
      <c r="V1153" s="503">
        <v>0.05572916666666667</v>
      </c>
      <c r="W1153" s="391">
        <v>2.3673611111111112</v>
      </c>
      <c r="X1153" s="503">
        <v>0.057199074074074076</v>
      </c>
      <c r="Y1153" s="503">
        <v>0.05668981481481482</v>
      </c>
      <c r="Z1153" s="391">
        <v>2.410416666666667</v>
      </c>
      <c r="AA1153" s="128" t="s">
        <v>30395</v>
      </c>
      <c r="AB1153" s="474">
        <v>0.05510416666666667</v>
      </c>
      <c r="AC1153" s="505">
        <v>0.04971064814814815</v>
      </c>
      <c r="AD1153" s="147" t="s">
        <v>30396</v>
      </c>
      <c r="AE1153" s="160"/>
      <c r="AF1153" s="134" t="s">
        <v>30397</v>
      </c>
      <c r="AG1153" s="474">
        <v>0.04953703703703704</v>
      </c>
      <c r="AH1153" s="505">
        <v>0.053460648148148146</v>
      </c>
      <c r="AI1153" s="503">
        <v>0.05306712962962963</v>
      </c>
      <c r="AJ1153" s="128" t="s">
        <v>3179</v>
      </c>
      <c r="AK1153" s="134" t="s">
        <v>30398</v>
      </c>
      <c r="AL1153" s="474">
        <v>0.0475</v>
      </c>
      <c r="AM1153" s="416">
        <v>1.3652777777777778</v>
      </c>
      <c r="AN1153" s="379">
        <v>2.2555555555555555</v>
      </c>
      <c r="AO1153" s="474">
        <v>0.046886574074074074</v>
      </c>
      <c r="AP1153" s="128" t="s">
        <v>30399</v>
      </c>
      <c r="AQ1153" s="128" t="s">
        <v>30400</v>
      </c>
      <c r="AR1153" s="505">
        <v>0.05327546296296296</v>
      </c>
      <c r="AS1153" s="134" t="s">
        <v>30401</v>
      </c>
      <c r="AT1153" s="474">
        <v>0.04997685185185185</v>
      </c>
      <c r="AU1153" s="128" t="s">
        <v>30402</v>
      </c>
      <c r="AV1153" s="504">
        <v>0.044224537037037034</v>
      </c>
      <c r="AW1153" s="134" t="s">
        <v>30403</v>
      </c>
      <c r="AX1153" s="134" t="s">
        <v>1185</v>
      </c>
      <c r="AY1153" s="128" t="s">
        <v>30404</v>
      </c>
      <c r="BA1153" s="416">
        <v>2.4131944444444446</v>
      </c>
      <c r="BB1153" s="379">
        <v>2.3756944444444446</v>
      </c>
      <c r="BC1153" s="422">
        <v>2.3534722222222224</v>
      </c>
      <c r="BD1153" s="140">
        <v>0.9805555555555555</v>
      </c>
      <c r="BE1153" s="128" t="s">
        <v>30405</v>
      </c>
      <c r="BF1153" s="422"/>
      <c r="BG1153" s="422"/>
      <c r="BH1153" s="422"/>
    </row>
    <row r="1154">
      <c r="A1154" s="122">
        <f t="shared" si="3"/>
        <v>0</v>
      </c>
      <c r="B1154" s="122">
        <f t="shared" si="4"/>
        <v>0</v>
      </c>
      <c r="C1154" s="122">
        <f t="shared" si="5"/>
        <v>0</v>
      </c>
      <c r="D1154" s="122">
        <f t="shared" si="6"/>
        <v>0</v>
      </c>
      <c r="E1154" s="122">
        <f t="shared" si="2"/>
        <v>457</v>
      </c>
      <c r="H1154" s="135">
        <v>384.0</v>
      </c>
      <c r="I1154" s="135">
        <v>384.0</v>
      </c>
      <c r="J1154" s="135">
        <v>384.0</v>
      </c>
      <c r="L1154" s="160"/>
      <c r="M1154" s="160"/>
      <c r="N1154" s="160"/>
      <c r="O1154" s="160"/>
      <c r="P1154" s="138" t="s">
        <v>30406</v>
      </c>
      <c r="Q1154" s="138" t="s">
        <v>30407</v>
      </c>
      <c r="R1154" s="138" t="s">
        <v>30408</v>
      </c>
      <c r="S1154" s="138" t="s">
        <v>30409</v>
      </c>
      <c r="T1154" s="138" t="s">
        <v>30410</v>
      </c>
      <c r="U1154" s="138" t="s">
        <v>30411</v>
      </c>
      <c r="V1154" s="138" t="s">
        <v>30411</v>
      </c>
      <c r="W1154" s="138" t="s">
        <v>30412</v>
      </c>
      <c r="X1154" s="138" t="s">
        <v>30413</v>
      </c>
      <c r="Y1154" s="138" t="s">
        <v>30414</v>
      </c>
      <c r="Z1154" s="138" t="s">
        <v>30415</v>
      </c>
      <c r="AA1154" s="504">
        <v>0.05412037037037037</v>
      </c>
      <c r="AB1154" s="134" t="s">
        <v>30416</v>
      </c>
      <c r="AC1154" s="128" t="s">
        <v>30417</v>
      </c>
      <c r="AD1154" s="507">
        <v>0.051527777777777777</v>
      </c>
      <c r="AE1154" s="160"/>
      <c r="AF1154" s="474">
        <v>0.05106481481481481</v>
      </c>
      <c r="AG1154" s="134" t="s">
        <v>30418</v>
      </c>
      <c r="AH1154" s="128" t="s">
        <v>30419</v>
      </c>
      <c r="AI1154" s="138" t="s">
        <v>30233</v>
      </c>
      <c r="AJ1154" s="504">
        <v>0.04535879629629629</v>
      </c>
      <c r="AK1154" s="474">
        <v>0.0666550925925926</v>
      </c>
      <c r="AL1154" s="134" t="s">
        <v>30420</v>
      </c>
      <c r="AM1154" s="128" t="s">
        <v>30421</v>
      </c>
      <c r="AN1154" s="134" t="s">
        <v>30422</v>
      </c>
      <c r="AO1154" s="134" t="s">
        <v>30423</v>
      </c>
      <c r="AP1154" s="505">
        <v>0.043715277777777777</v>
      </c>
      <c r="AQ1154" s="505">
        <v>0.04234953703703704</v>
      </c>
      <c r="AR1154" s="128" t="s">
        <v>30424</v>
      </c>
      <c r="AS1154" s="474">
        <v>0.0444212962962963</v>
      </c>
      <c r="AT1154" s="134" t="s">
        <v>30425</v>
      </c>
      <c r="AU1154" s="505">
        <v>0.055</v>
      </c>
      <c r="AV1154" s="128" t="s">
        <v>923</v>
      </c>
      <c r="AW1154" s="474">
        <v>0.05133101851851852</v>
      </c>
      <c r="AX1154" s="474">
        <v>0.0444212962962963</v>
      </c>
      <c r="AY1154" s="416">
        <v>1.820138888888889</v>
      </c>
      <c r="BA1154" s="128" t="s">
        <v>30426</v>
      </c>
      <c r="BB1154" s="134" t="s">
        <v>30427</v>
      </c>
      <c r="BC1154" s="141" t="s">
        <v>30428</v>
      </c>
      <c r="BD1154" s="128" t="s">
        <v>13451</v>
      </c>
      <c r="BE1154" s="416">
        <v>0.04386574074074074</v>
      </c>
      <c r="BF1154" s="141"/>
      <c r="BG1154" s="141"/>
      <c r="BH1154" s="141"/>
    </row>
    <row r="1155">
      <c r="A1155" s="122">
        <f t="shared" si="3"/>
        <v>0</v>
      </c>
      <c r="B1155" s="122">
        <f t="shared" si="4"/>
        <v>0</v>
      </c>
      <c r="C1155" s="122">
        <f t="shared" si="5"/>
        <v>0</v>
      </c>
      <c r="D1155" s="122">
        <f t="shared" si="6"/>
        <v>0</v>
      </c>
      <c r="E1155" s="122">
        <f t="shared" si="2"/>
        <v>245</v>
      </c>
      <c r="H1155" s="135" t="s">
        <v>30429</v>
      </c>
      <c r="I1155" s="135" t="s">
        <v>30430</v>
      </c>
      <c r="J1155" s="135" t="s">
        <v>30431</v>
      </c>
      <c r="L1155" s="160"/>
      <c r="M1155" s="160"/>
      <c r="N1155" s="160"/>
      <c r="O1155" s="160"/>
      <c r="P1155" s="503">
        <v>0.04420138888888889</v>
      </c>
      <c r="Q1155" s="503">
        <v>0.041712962962962966</v>
      </c>
      <c r="R1155" s="503">
        <v>0.04346064814814815</v>
      </c>
      <c r="S1155" s="503">
        <v>0.05634259259259259</v>
      </c>
      <c r="T1155" s="503">
        <v>0.05244212962962963</v>
      </c>
      <c r="U1155" s="503">
        <v>0.05583333333333333</v>
      </c>
      <c r="V1155" s="503">
        <v>0.05583333333333333</v>
      </c>
      <c r="W1155" s="391">
        <v>2.36875</v>
      </c>
      <c r="X1155" s="503">
        <v>0.05739583333333333</v>
      </c>
      <c r="Y1155" s="503">
        <v>0.056747685185185186</v>
      </c>
      <c r="Z1155" s="391">
        <v>2.415277777777778</v>
      </c>
      <c r="AA1155" s="128" t="s">
        <v>30432</v>
      </c>
      <c r="AB1155" s="474">
        <v>0.055150462962962964</v>
      </c>
      <c r="AC1155" s="505">
        <v>0.04976851851851852</v>
      </c>
      <c r="AD1155" s="147" t="s">
        <v>30433</v>
      </c>
      <c r="AE1155" s="160"/>
      <c r="AF1155" s="134" t="s">
        <v>30434</v>
      </c>
      <c r="AG1155" s="474">
        <v>0.04962962962962963</v>
      </c>
      <c r="AH1155" s="505">
        <v>0.05357638888888889</v>
      </c>
      <c r="AI1155" s="503">
        <v>0.053125</v>
      </c>
      <c r="AJ1155" s="128" t="s">
        <v>30435</v>
      </c>
      <c r="AK1155" s="134" t="s">
        <v>30436</v>
      </c>
      <c r="AL1155" s="474">
        <v>0.04753472222222222</v>
      </c>
      <c r="AM1155" s="416">
        <v>1.3666666666666667</v>
      </c>
      <c r="AN1155" s="379">
        <v>2.272222222222222</v>
      </c>
      <c r="AO1155" s="474">
        <v>0.04694444444444444</v>
      </c>
      <c r="AP1155" s="128" t="s">
        <v>30437</v>
      </c>
      <c r="AQ1155" s="128" t="s">
        <v>30438</v>
      </c>
      <c r="AR1155" s="505">
        <v>0.05355324074074074</v>
      </c>
      <c r="AS1155" s="134" t="s">
        <v>30439</v>
      </c>
      <c r="AT1155" s="474">
        <v>0.050150462962962966</v>
      </c>
      <c r="AU1155" s="128" t="s">
        <v>30440</v>
      </c>
      <c r="AV1155" s="504">
        <v>0.04446759259259259</v>
      </c>
      <c r="AW1155" s="134" t="s">
        <v>30441</v>
      </c>
      <c r="AX1155" s="134" t="s">
        <v>30442</v>
      </c>
      <c r="AY1155" s="128" t="s">
        <v>1621</v>
      </c>
      <c r="BA1155" s="416">
        <v>2.4159722222222224</v>
      </c>
      <c r="BB1155" s="379">
        <v>2.3805555555555555</v>
      </c>
      <c r="BC1155" s="422">
        <v>2.3555555555555556</v>
      </c>
      <c r="BD1155" s="140">
        <v>0.9930555555555556</v>
      </c>
      <c r="BE1155" s="128" t="s">
        <v>30443</v>
      </c>
      <c r="BF1155" s="422"/>
      <c r="BG1155" s="422"/>
      <c r="BH1155" s="422"/>
    </row>
    <row r="1156">
      <c r="A1156" s="122">
        <f t="shared" si="3"/>
        <v>0</v>
      </c>
      <c r="B1156" s="122">
        <f t="shared" si="4"/>
        <v>0</v>
      </c>
      <c r="C1156" s="122">
        <f t="shared" si="5"/>
        <v>0</v>
      </c>
      <c r="D1156" s="122">
        <f t="shared" si="6"/>
        <v>0</v>
      </c>
      <c r="E1156" s="122">
        <f t="shared" si="2"/>
        <v>482</v>
      </c>
      <c r="H1156" s="135" t="s">
        <v>30444</v>
      </c>
      <c r="I1156" s="135" t="s">
        <v>30445</v>
      </c>
      <c r="J1156" s="135" t="s">
        <v>30446</v>
      </c>
      <c r="L1156" s="160"/>
      <c r="M1156" s="160"/>
      <c r="N1156" s="160"/>
      <c r="O1156" s="160"/>
      <c r="P1156" s="138" t="s">
        <v>30447</v>
      </c>
      <c r="Q1156" s="138" t="s">
        <v>30448</v>
      </c>
      <c r="R1156" s="138" t="s">
        <v>30449</v>
      </c>
      <c r="S1156" s="138" t="s">
        <v>653</v>
      </c>
      <c r="T1156" s="138" t="s">
        <v>30450</v>
      </c>
      <c r="U1156" s="138" t="s">
        <v>30451</v>
      </c>
      <c r="V1156" s="138" t="s">
        <v>30451</v>
      </c>
      <c r="W1156" s="138" t="s">
        <v>30452</v>
      </c>
      <c r="X1156" s="138" t="s">
        <v>30453</v>
      </c>
      <c r="Y1156" s="138" t="s">
        <v>30454</v>
      </c>
      <c r="Z1156" s="138" t="s">
        <v>30455</v>
      </c>
      <c r="AA1156" s="504">
        <v>0.05416666666666667</v>
      </c>
      <c r="AB1156" s="134" t="s">
        <v>30456</v>
      </c>
      <c r="AC1156" s="128" t="s">
        <v>30457</v>
      </c>
      <c r="AD1156" s="507">
        <v>0.05158564814814815</v>
      </c>
      <c r="AE1156" s="160"/>
      <c r="AF1156" s="474">
        <v>0.0512037037037037</v>
      </c>
      <c r="AG1156" s="134" t="s">
        <v>30458</v>
      </c>
      <c r="AH1156" s="128" t="s">
        <v>30459</v>
      </c>
      <c r="AI1156" s="138" t="s">
        <v>30267</v>
      </c>
      <c r="AJ1156" s="504">
        <v>0.04537037037037037</v>
      </c>
      <c r="AK1156" s="474">
        <v>0.06673611111111111</v>
      </c>
      <c r="AL1156" s="134" t="s">
        <v>30460</v>
      </c>
      <c r="AM1156" s="128" t="s">
        <v>30461</v>
      </c>
      <c r="AN1156" s="134" t="s">
        <v>30462</v>
      </c>
      <c r="AO1156" s="134" t="s">
        <v>30463</v>
      </c>
      <c r="AP1156" s="505">
        <v>0.04375</v>
      </c>
      <c r="AQ1156" s="505">
        <v>0.042569444444444444</v>
      </c>
      <c r="AR1156" s="128" t="s">
        <v>30464</v>
      </c>
      <c r="AS1156" s="474">
        <v>0.04457175925925926</v>
      </c>
      <c r="AT1156" s="134" t="s">
        <v>30465</v>
      </c>
      <c r="AU1156" s="505">
        <v>0.05503472222222222</v>
      </c>
      <c r="AV1156" s="128" t="s">
        <v>30466</v>
      </c>
      <c r="AW1156" s="474">
        <v>0.05136574074074074</v>
      </c>
      <c r="AX1156" s="474">
        <v>0.044444444444444446</v>
      </c>
      <c r="AY1156" s="416">
        <v>1.8229166666666667</v>
      </c>
      <c r="BA1156" s="128" t="s">
        <v>30467</v>
      </c>
      <c r="BB1156" s="134" t="s">
        <v>30468</v>
      </c>
      <c r="BC1156" s="141" t="s">
        <v>30469</v>
      </c>
      <c r="BD1156" s="128" t="s">
        <v>13503</v>
      </c>
      <c r="BE1156" s="416">
        <v>0.043993055555555556</v>
      </c>
      <c r="BF1156" s="141"/>
      <c r="BG1156" s="141"/>
      <c r="BH1156" s="141"/>
    </row>
    <row r="1157">
      <c r="A1157" s="122">
        <f t="shared" si="3"/>
        <v>0</v>
      </c>
      <c r="B1157" s="122">
        <f t="shared" si="4"/>
        <v>0</v>
      </c>
      <c r="C1157" s="122">
        <f t="shared" si="5"/>
        <v>0</v>
      </c>
      <c r="D1157" s="122">
        <f t="shared" si="6"/>
        <v>0</v>
      </c>
      <c r="E1157" s="122">
        <f t="shared" si="2"/>
        <v>209</v>
      </c>
      <c r="H1157" s="135">
        <v>385.0</v>
      </c>
      <c r="I1157" s="135">
        <v>385.0</v>
      </c>
      <c r="J1157" s="135">
        <v>385.0</v>
      </c>
      <c r="L1157" s="160"/>
      <c r="M1157" s="160"/>
      <c r="N1157" s="160"/>
      <c r="O1157" s="160"/>
      <c r="P1157" s="503">
        <v>0.04428240740740741</v>
      </c>
      <c r="Q1157" s="503">
        <v>0.04177083333333333</v>
      </c>
      <c r="R1157" s="503">
        <v>0.04351851851851852</v>
      </c>
      <c r="S1157" s="503">
        <v>0.05645833333333333</v>
      </c>
      <c r="T1157" s="503">
        <v>0.05268518518518518</v>
      </c>
      <c r="U1157" s="503">
        <v>0.05590277777777778</v>
      </c>
      <c r="V1157" s="503">
        <v>0.05590277777777778</v>
      </c>
      <c r="W1157" s="391">
        <v>2.3715277777777777</v>
      </c>
      <c r="X1157" s="503">
        <v>0.05741898148148148</v>
      </c>
      <c r="Y1157" s="503">
        <v>0.056805555555555554</v>
      </c>
      <c r="Z1157" s="391">
        <v>2.421527777777778</v>
      </c>
      <c r="AA1157" s="128" t="s">
        <v>30470</v>
      </c>
      <c r="AB1157" s="474">
        <v>0.05530092592592593</v>
      </c>
      <c r="AC1157" s="505">
        <v>0.049837962962962966</v>
      </c>
      <c r="AD1157" s="147" t="s">
        <v>30471</v>
      </c>
      <c r="AE1157" s="160"/>
      <c r="AF1157" s="134" t="s">
        <v>30472</v>
      </c>
      <c r="AG1157" s="474">
        <v>0.0496875</v>
      </c>
      <c r="AH1157" s="505">
        <v>0.053634259259259257</v>
      </c>
      <c r="AI1157" s="503">
        <v>0.05317129629629629</v>
      </c>
      <c r="AJ1157" s="128" t="s">
        <v>30473</v>
      </c>
      <c r="AK1157" s="134" t="s">
        <v>30474</v>
      </c>
      <c r="AL1157" s="474">
        <v>0.047650462962962964</v>
      </c>
      <c r="AM1157" s="416">
        <v>1.3722222222222222</v>
      </c>
      <c r="AN1157" s="379">
        <v>2.286111111111111</v>
      </c>
      <c r="AO1157" s="474">
        <v>0.04712962962962963</v>
      </c>
      <c r="AP1157" s="128" t="s">
        <v>30475</v>
      </c>
      <c r="AQ1157" s="128" t="s">
        <v>30476</v>
      </c>
      <c r="AR1157" s="505">
        <v>0.05368055555555556</v>
      </c>
      <c r="AS1157" s="134" t="s">
        <v>30477</v>
      </c>
      <c r="AT1157" s="474">
        <v>0.05019675925925926</v>
      </c>
      <c r="AU1157" s="128" t="s">
        <v>30478</v>
      </c>
      <c r="AV1157" s="504">
        <v>0.04451388888888889</v>
      </c>
      <c r="AW1157" s="134" t="s">
        <v>30479</v>
      </c>
      <c r="AX1157" s="134" t="s">
        <v>30480</v>
      </c>
      <c r="AY1157" s="128" t="s">
        <v>30481</v>
      </c>
      <c r="BA1157" s="416">
        <v>2.420138888888889</v>
      </c>
      <c r="BB1157" s="379">
        <v>2.3854166666666665</v>
      </c>
      <c r="BC1157" s="422">
        <v>2.361111111111111</v>
      </c>
      <c r="BD1157" s="140">
        <v>0.9944444444444445</v>
      </c>
      <c r="BE1157" s="128" t="s">
        <v>4374</v>
      </c>
      <c r="BF1157" s="422"/>
      <c r="BG1157" s="422"/>
      <c r="BH1157" s="422"/>
    </row>
    <row r="1158">
      <c r="A1158" s="122">
        <f t="shared" si="3"/>
        <v>0</v>
      </c>
      <c r="B1158" s="122">
        <f t="shared" si="4"/>
        <v>0</v>
      </c>
      <c r="C1158" s="122">
        <f t="shared" si="5"/>
        <v>0</v>
      </c>
      <c r="D1158" s="122">
        <f t="shared" si="6"/>
        <v>0</v>
      </c>
      <c r="E1158" s="122">
        <f t="shared" si="2"/>
        <v>396</v>
      </c>
      <c r="H1158" s="135" t="s">
        <v>30482</v>
      </c>
      <c r="I1158" s="135" t="s">
        <v>30483</v>
      </c>
      <c r="J1158" s="135" t="s">
        <v>30484</v>
      </c>
      <c r="L1158" s="160"/>
      <c r="M1158" s="160"/>
      <c r="N1158" s="160"/>
      <c r="O1158" s="160"/>
      <c r="P1158" s="138" t="s">
        <v>30485</v>
      </c>
      <c r="Q1158" s="138" t="s">
        <v>30486</v>
      </c>
      <c r="R1158" s="138" t="s">
        <v>30487</v>
      </c>
      <c r="S1158" s="138" t="s">
        <v>2015</v>
      </c>
      <c r="T1158" s="138" t="s">
        <v>30488</v>
      </c>
      <c r="U1158" s="138" t="s">
        <v>30489</v>
      </c>
      <c r="V1158" s="138" t="s">
        <v>30489</v>
      </c>
      <c r="W1158" s="138" t="s">
        <v>30490</v>
      </c>
      <c r="X1158" s="138" t="s">
        <v>30491</v>
      </c>
      <c r="Y1158" s="138" t="s">
        <v>30492</v>
      </c>
      <c r="Z1158" s="138" t="s">
        <v>30493</v>
      </c>
      <c r="AA1158" s="504">
        <v>0.05423611111111111</v>
      </c>
      <c r="AB1158" s="134" t="s">
        <v>30494</v>
      </c>
      <c r="AC1158" s="128" t="s">
        <v>30495</v>
      </c>
      <c r="AD1158" s="507">
        <v>0.051631944444444446</v>
      </c>
      <c r="AE1158" s="160"/>
      <c r="AF1158" s="474">
        <v>0.05127314814814815</v>
      </c>
      <c r="AG1158" s="134" t="s">
        <v>30496</v>
      </c>
      <c r="AH1158" s="128" t="s">
        <v>30497</v>
      </c>
      <c r="AI1158" s="138" t="s">
        <v>30303</v>
      </c>
      <c r="AJ1158" s="504">
        <v>0.04553240740740741</v>
      </c>
      <c r="AK1158" s="474">
        <v>0.066875</v>
      </c>
      <c r="AL1158" s="134" t="s">
        <v>30498</v>
      </c>
      <c r="AM1158" s="128" t="s">
        <v>30499</v>
      </c>
      <c r="AN1158" s="134" t="s">
        <v>30500</v>
      </c>
      <c r="AO1158" s="134" t="s">
        <v>30501</v>
      </c>
      <c r="AP1158" s="505">
        <v>0.043819444444444446</v>
      </c>
      <c r="AQ1158" s="505">
        <v>0.042650462962962966</v>
      </c>
      <c r="AR1158" s="128" t="s">
        <v>30502</v>
      </c>
      <c r="AS1158" s="474">
        <v>0.04461805555555556</v>
      </c>
      <c r="AT1158" s="134" t="s">
        <v>30503</v>
      </c>
      <c r="AU1158" s="505">
        <v>0.05506944444444444</v>
      </c>
      <c r="AV1158" s="128" t="s">
        <v>30504</v>
      </c>
      <c r="AW1158" s="474">
        <v>0.0515625</v>
      </c>
      <c r="AX1158" s="474">
        <v>0.044502314814814814</v>
      </c>
      <c r="AY1158" s="416">
        <v>1.8243055555555556</v>
      </c>
      <c r="BA1158" s="128" t="s">
        <v>30505</v>
      </c>
      <c r="BB1158" s="134" t="s">
        <v>30506</v>
      </c>
      <c r="BC1158" s="141" t="s">
        <v>30507</v>
      </c>
      <c r="BD1158" s="128" t="s">
        <v>12724</v>
      </c>
      <c r="BE1158" s="416">
        <v>0.04402777777777778</v>
      </c>
      <c r="BF1158" s="141"/>
      <c r="BG1158" s="141"/>
      <c r="BH1158" s="141"/>
    </row>
    <row r="1159">
      <c r="A1159" s="122">
        <f t="shared" si="3"/>
        <v>0</v>
      </c>
      <c r="B1159" s="122">
        <f t="shared" si="4"/>
        <v>0</v>
      </c>
      <c r="C1159" s="122">
        <f t="shared" si="5"/>
        <v>0</v>
      </c>
      <c r="D1159" s="122">
        <f t="shared" si="6"/>
        <v>0</v>
      </c>
      <c r="E1159" s="122">
        <f t="shared" si="2"/>
        <v>277</v>
      </c>
      <c r="H1159" s="135" t="s">
        <v>30508</v>
      </c>
      <c r="I1159" s="135" t="s">
        <v>30509</v>
      </c>
      <c r="J1159" s="135" t="s">
        <v>30510</v>
      </c>
      <c r="L1159" s="160"/>
      <c r="M1159" s="160"/>
      <c r="N1159" s="160"/>
      <c r="O1159" s="160"/>
      <c r="P1159" s="503">
        <v>0.04431712962962963</v>
      </c>
      <c r="Q1159" s="503">
        <v>0.041805555555555554</v>
      </c>
      <c r="R1159" s="503">
        <v>0.04357638888888889</v>
      </c>
      <c r="S1159" s="503">
        <v>0.05648148148148148</v>
      </c>
      <c r="T1159" s="503">
        <v>0.05271990740740741</v>
      </c>
      <c r="U1159" s="503">
        <v>0.05596064814814815</v>
      </c>
      <c r="V1159" s="503">
        <v>0.05596064814814815</v>
      </c>
      <c r="W1159" s="391">
        <v>2.376388888888889</v>
      </c>
      <c r="X1159" s="503">
        <v>0.057465277777777775</v>
      </c>
      <c r="Y1159" s="503">
        <v>0.056875</v>
      </c>
      <c r="Z1159" s="391">
        <v>2.4229166666666666</v>
      </c>
      <c r="AA1159" s="128" t="s">
        <v>30511</v>
      </c>
      <c r="AB1159" s="474">
        <v>0.055358796296296295</v>
      </c>
      <c r="AC1159" s="505">
        <v>0.04991898148148148</v>
      </c>
      <c r="AD1159" s="147" t="s">
        <v>30512</v>
      </c>
      <c r="AE1159" s="160"/>
      <c r="AF1159" s="134" t="s">
        <v>30513</v>
      </c>
      <c r="AG1159" s="474">
        <v>0.049756944444444444</v>
      </c>
      <c r="AH1159" s="505">
        <v>0.053668981481481484</v>
      </c>
      <c r="AI1159" s="503">
        <v>0.053252314814814815</v>
      </c>
      <c r="AJ1159" s="128" t="s">
        <v>30514</v>
      </c>
      <c r="AK1159" s="134" t="s">
        <v>30515</v>
      </c>
      <c r="AL1159" s="474">
        <v>0.04770833333333333</v>
      </c>
      <c r="AM1159" s="416">
        <v>1.3888888888888888</v>
      </c>
      <c r="AN1159" s="379">
        <v>2.290277777777778</v>
      </c>
      <c r="AO1159" s="474">
        <v>0.047199074074074074</v>
      </c>
      <c r="AP1159" s="128" t="s">
        <v>30516</v>
      </c>
      <c r="AQ1159" s="128" t="s">
        <v>30517</v>
      </c>
      <c r="AR1159" s="505">
        <v>0.05385416666666667</v>
      </c>
      <c r="AS1159" s="134" t="s">
        <v>30518</v>
      </c>
      <c r="AT1159" s="474">
        <v>0.050381944444444444</v>
      </c>
      <c r="AU1159" s="128" t="s">
        <v>30519</v>
      </c>
      <c r="AV1159" s="504">
        <v>0.044583333333333336</v>
      </c>
      <c r="AW1159" s="134" t="s">
        <v>30520</v>
      </c>
      <c r="AX1159" s="134" t="s">
        <v>30521</v>
      </c>
      <c r="AY1159" s="128" t="s">
        <v>653</v>
      </c>
      <c r="BA1159" s="416">
        <v>2.425</v>
      </c>
      <c r="BB1159" s="379">
        <v>2.388888888888889</v>
      </c>
      <c r="BC1159" s="422">
        <v>2.3618055555555557</v>
      </c>
      <c r="BD1159" s="140">
        <v>0.9972222222222222</v>
      </c>
      <c r="BE1159" s="128" t="s">
        <v>4924</v>
      </c>
      <c r="BF1159" s="422"/>
      <c r="BG1159" s="422"/>
      <c r="BH1159" s="422"/>
    </row>
    <row r="1160">
      <c r="A1160" s="122">
        <f t="shared" si="3"/>
        <v>0</v>
      </c>
      <c r="B1160" s="122">
        <f t="shared" si="4"/>
        <v>0</v>
      </c>
      <c r="C1160" s="122">
        <f t="shared" si="5"/>
        <v>0</v>
      </c>
      <c r="D1160" s="122">
        <f t="shared" si="6"/>
        <v>0</v>
      </c>
      <c r="E1160" s="122">
        <f t="shared" si="2"/>
        <v>466</v>
      </c>
      <c r="H1160" s="135">
        <v>386.0</v>
      </c>
      <c r="I1160" s="135">
        <v>386.0</v>
      </c>
      <c r="J1160" s="135">
        <v>386.0</v>
      </c>
      <c r="L1160" s="160"/>
      <c r="M1160" s="160"/>
      <c r="N1160" s="160"/>
      <c r="O1160" s="160"/>
      <c r="P1160" s="138" t="s">
        <v>30522</v>
      </c>
      <c r="Q1160" s="138" t="s">
        <v>30523</v>
      </c>
      <c r="R1160" s="138" t="s">
        <v>30524</v>
      </c>
      <c r="S1160" s="138" t="s">
        <v>30525</v>
      </c>
      <c r="T1160" s="138" t="s">
        <v>30526</v>
      </c>
      <c r="U1160" s="138" t="s">
        <v>30527</v>
      </c>
      <c r="V1160" s="138" t="s">
        <v>30527</v>
      </c>
      <c r="W1160" s="138" t="s">
        <v>30528</v>
      </c>
      <c r="X1160" s="138" t="s">
        <v>30529</v>
      </c>
      <c r="Y1160" s="138" t="s">
        <v>30530</v>
      </c>
      <c r="Z1160" s="138" t="s">
        <v>30531</v>
      </c>
      <c r="AA1160" s="504">
        <v>0.054328703703703705</v>
      </c>
      <c r="AB1160" s="134" t="s">
        <v>30532</v>
      </c>
      <c r="AC1160" s="128" t="s">
        <v>30533</v>
      </c>
      <c r="AD1160" s="507">
        <v>0.051724537037037034</v>
      </c>
      <c r="AE1160" s="160"/>
      <c r="AF1160" s="474">
        <v>0.05138888888888889</v>
      </c>
      <c r="AG1160" s="134" t="s">
        <v>30534</v>
      </c>
      <c r="AH1160" s="128" t="s">
        <v>30535</v>
      </c>
      <c r="AI1160" s="138" t="s">
        <v>30343</v>
      </c>
      <c r="AJ1160" s="504">
        <v>0.045543981481481484</v>
      </c>
      <c r="AK1160" s="474">
        <v>0.06699074074074074</v>
      </c>
      <c r="AL1160" s="134" t="s">
        <v>30536</v>
      </c>
      <c r="AM1160" s="128" t="s">
        <v>30537</v>
      </c>
      <c r="AN1160" s="134" t="s">
        <v>30538</v>
      </c>
      <c r="AO1160" s="134" t="s">
        <v>30539</v>
      </c>
      <c r="AP1160" s="505">
        <v>0.04386574074074074</v>
      </c>
      <c r="AQ1160" s="505">
        <v>0.042708333333333334</v>
      </c>
      <c r="AR1160" s="128" t="s">
        <v>30540</v>
      </c>
      <c r="AS1160" s="474">
        <v>0.044675925925925924</v>
      </c>
      <c r="AT1160" s="134" t="s">
        <v>30541</v>
      </c>
      <c r="AU1160" s="505">
        <v>0.055219907407407405</v>
      </c>
      <c r="AV1160" s="128" t="s">
        <v>30542</v>
      </c>
      <c r="AW1160" s="474">
        <v>0.05165509259259259</v>
      </c>
      <c r="AX1160" s="474">
        <v>0.04454861111111111</v>
      </c>
      <c r="AY1160" s="416">
        <v>1.8270833333333334</v>
      </c>
      <c r="BA1160" s="128" t="s">
        <v>30543</v>
      </c>
      <c r="BB1160" s="134" t="s">
        <v>30544</v>
      </c>
      <c r="BC1160" s="141" t="s">
        <v>30545</v>
      </c>
      <c r="BD1160" s="128" t="s">
        <v>13599</v>
      </c>
      <c r="BE1160" s="416">
        <v>0.04403935185185185</v>
      </c>
      <c r="BF1160" s="141"/>
      <c r="BG1160" s="141"/>
      <c r="BH1160" s="141"/>
    </row>
    <row r="1161">
      <c r="A1161" s="122">
        <f t="shared" si="3"/>
        <v>0</v>
      </c>
      <c r="B1161" s="122">
        <f t="shared" si="4"/>
        <v>0</v>
      </c>
      <c r="C1161" s="122">
        <f t="shared" si="5"/>
        <v>0</v>
      </c>
      <c r="D1161" s="122">
        <f t="shared" si="6"/>
        <v>0</v>
      </c>
      <c r="E1161" s="122">
        <f t="shared" si="2"/>
        <v>209</v>
      </c>
      <c r="H1161" s="135" t="s">
        <v>30546</v>
      </c>
      <c r="I1161" s="135" t="s">
        <v>30547</v>
      </c>
      <c r="J1161" s="135" t="s">
        <v>30548</v>
      </c>
      <c r="L1161" s="160"/>
      <c r="M1161" s="160"/>
      <c r="N1161" s="160"/>
      <c r="O1161" s="160"/>
      <c r="P1161" s="503">
        <v>0.044363425925925924</v>
      </c>
      <c r="Q1161" s="503">
        <v>0.04186342592592593</v>
      </c>
      <c r="R1161" s="503">
        <v>0.043611111111111114</v>
      </c>
      <c r="S1161" s="503">
        <v>0.0565162037037037</v>
      </c>
      <c r="T1161" s="503">
        <v>0.05278935185185185</v>
      </c>
      <c r="U1161" s="503">
        <v>0.056053240740740744</v>
      </c>
      <c r="V1161" s="503">
        <v>0.056053240740740744</v>
      </c>
      <c r="W1161" s="391">
        <v>2.3805555555555555</v>
      </c>
      <c r="X1161" s="503">
        <v>0.05748842592592593</v>
      </c>
      <c r="Y1161" s="503">
        <v>0.057060185185185186</v>
      </c>
      <c r="Z1161" s="391">
        <v>2.428472222222222</v>
      </c>
      <c r="AA1161" s="128" t="s">
        <v>30549</v>
      </c>
      <c r="AB1161" s="474">
        <v>0.055462962962962964</v>
      </c>
      <c r="AC1161" s="505">
        <v>0.04998842592592593</v>
      </c>
      <c r="AD1161" s="147" t="s">
        <v>30550</v>
      </c>
      <c r="AE1161" s="160"/>
      <c r="AF1161" s="134" t="s">
        <v>30551</v>
      </c>
      <c r="AG1161" s="474">
        <v>0.04988425925925926</v>
      </c>
      <c r="AH1161" s="505">
        <v>0.05371527777777778</v>
      </c>
      <c r="AI1161" s="503">
        <v>0.05333333333333334</v>
      </c>
      <c r="AJ1161" s="128" t="s">
        <v>12398</v>
      </c>
      <c r="AK1161" s="134" t="s">
        <v>30552</v>
      </c>
      <c r="AL1161" s="474">
        <v>0.047789351851851854</v>
      </c>
      <c r="AM1161" s="416">
        <v>1.3909722222222223</v>
      </c>
      <c r="AN1161" s="379">
        <v>2.2979166666666666</v>
      </c>
      <c r="AO1161" s="474">
        <v>0.047268518518518515</v>
      </c>
      <c r="AP1161" s="128" t="s">
        <v>30553</v>
      </c>
      <c r="AQ1161" s="128" t="s">
        <v>30554</v>
      </c>
      <c r="AR1161" s="505">
        <v>0.05399305555555556</v>
      </c>
      <c r="AS1161" s="134" t="s">
        <v>30555</v>
      </c>
      <c r="AT1161" s="474">
        <v>0.050416666666666665</v>
      </c>
      <c r="AU1161" s="128" t="s">
        <v>30556</v>
      </c>
      <c r="AV1161" s="504">
        <v>0.04469907407407407</v>
      </c>
      <c r="AW1161" s="134" t="s">
        <v>30557</v>
      </c>
      <c r="AX1161" s="134" t="s">
        <v>862</v>
      </c>
      <c r="AY1161" s="128" t="s">
        <v>30558</v>
      </c>
      <c r="BA1161" s="416">
        <v>2.4305555555555554</v>
      </c>
      <c r="BB1161" s="379">
        <v>2.3916666666666666</v>
      </c>
      <c r="BC1161" s="422">
        <v>2.363888888888889</v>
      </c>
      <c r="BD1161" s="140">
        <v>0.9986111111111111</v>
      </c>
      <c r="BE1161" s="128" t="s">
        <v>30559</v>
      </c>
      <c r="BF1161" s="422"/>
      <c r="BG1161" s="422"/>
      <c r="BH1161" s="422"/>
    </row>
    <row r="1162">
      <c r="A1162" s="122">
        <f t="shared" si="3"/>
        <v>0</v>
      </c>
      <c r="B1162" s="122">
        <f t="shared" si="4"/>
        <v>0</v>
      </c>
      <c r="C1162" s="122">
        <f t="shared" si="5"/>
        <v>0</v>
      </c>
      <c r="D1162" s="122">
        <f t="shared" si="6"/>
        <v>0</v>
      </c>
      <c r="E1162" s="122">
        <f t="shared" si="2"/>
        <v>504</v>
      </c>
      <c r="H1162" s="135" t="s">
        <v>30560</v>
      </c>
      <c r="I1162" s="135" t="s">
        <v>1012</v>
      </c>
      <c r="J1162" s="135" t="s">
        <v>30561</v>
      </c>
      <c r="L1162" s="160"/>
      <c r="M1162" s="160"/>
      <c r="N1162" s="160"/>
      <c r="O1162" s="160"/>
      <c r="P1162" s="138" t="s">
        <v>30562</v>
      </c>
      <c r="Q1162" s="138" t="s">
        <v>30563</v>
      </c>
      <c r="R1162" s="138" t="s">
        <v>30564</v>
      </c>
      <c r="S1162" s="138" t="s">
        <v>30565</v>
      </c>
      <c r="T1162" s="138" t="s">
        <v>30566</v>
      </c>
      <c r="U1162" s="138" t="s">
        <v>30567</v>
      </c>
      <c r="V1162" s="138" t="s">
        <v>30567</v>
      </c>
      <c r="W1162" s="138" t="s">
        <v>30568</v>
      </c>
      <c r="X1162" s="138" t="s">
        <v>30569</v>
      </c>
      <c r="Y1162" s="138" t="s">
        <v>30570</v>
      </c>
      <c r="Z1162" s="138" t="s">
        <v>30571</v>
      </c>
      <c r="AA1162" s="504">
        <v>0.05439814814814815</v>
      </c>
      <c r="AB1162" s="134" t="s">
        <v>30572</v>
      </c>
      <c r="AC1162" s="128" t="s">
        <v>30573</v>
      </c>
      <c r="AD1162" s="507">
        <v>0.05185185185185185</v>
      </c>
      <c r="AE1162" s="160"/>
      <c r="AF1162" s="474">
        <v>0.05143518518518519</v>
      </c>
      <c r="AG1162" s="134" t="s">
        <v>30574</v>
      </c>
      <c r="AH1162" s="128" t="s">
        <v>30575</v>
      </c>
      <c r="AI1162" s="138" t="s">
        <v>30382</v>
      </c>
      <c r="AJ1162" s="504">
        <v>0.04563657407407407</v>
      </c>
      <c r="AK1162" s="474">
        <v>0.06702546296296297</v>
      </c>
      <c r="AL1162" s="134" t="s">
        <v>30576</v>
      </c>
      <c r="AM1162" s="128" t="s">
        <v>30577</v>
      </c>
      <c r="AN1162" s="134" t="s">
        <v>30578</v>
      </c>
      <c r="AO1162" s="134" t="s">
        <v>30579</v>
      </c>
      <c r="AP1162" s="505">
        <v>0.0440162037037037</v>
      </c>
      <c r="AQ1162" s="505">
        <v>0.04280092592592592</v>
      </c>
      <c r="AR1162" s="128" t="s">
        <v>30580</v>
      </c>
      <c r="AS1162" s="474">
        <v>0.04472222222222222</v>
      </c>
      <c r="AT1162" s="134" t="s">
        <v>30581</v>
      </c>
      <c r="AU1162" s="505">
        <v>0.055324074074074074</v>
      </c>
      <c r="AV1162" s="128" t="s">
        <v>30582</v>
      </c>
      <c r="AW1162" s="474">
        <v>0.05174768518518519</v>
      </c>
      <c r="AX1162" s="474">
        <v>0.04462962962962963</v>
      </c>
      <c r="AY1162" s="416">
        <v>1.8284722222222223</v>
      </c>
      <c r="BA1162" s="128" t="s">
        <v>1055</v>
      </c>
      <c r="BB1162" s="134" t="s">
        <v>30583</v>
      </c>
      <c r="BC1162" s="141" t="s">
        <v>30584</v>
      </c>
      <c r="BD1162" s="128" t="s">
        <v>13648</v>
      </c>
      <c r="BE1162" s="416">
        <v>0.0440625</v>
      </c>
      <c r="BF1162" s="141"/>
      <c r="BG1162" s="141"/>
      <c r="BH1162" s="141"/>
    </row>
    <row r="1163">
      <c r="A1163" s="122">
        <f t="shared" si="3"/>
        <v>0</v>
      </c>
      <c r="B1163" s="122">
        <f t="shared" si="4"/>
        <v>0</v>
      </c>
      <c r="C1163" s="122">
        <f t="shared" si="5"/>
        <v>0</v>
      </c>
      <c r="D1163" s="122">
        <f t="shared" si="6"/>
        <v>0</v>
      </c>
      <c r="E1163" s="122">
        <f t="shared" si="2"/>
        <v>247</v>
      </c>
      <c r="H1163" s="135">
        <v>387.0</v>
      </c>
      <c r="I1163" s="135">
        <v>387.0</v>
      </c>
      <c r="J1163" s="135">
        <v>387.0</v>
      </c>
      <c r="L1163" s="160"/>
      <c r="M1163" s="160"/>
      <c r="N1163" s="160"/>
      <c r="O1163" s="160"/>
      <c r="P1163" s="503">
        <v>0.0444212962962963</v>
      </c>
      <c r="Q1163" s="503">
        <v>0.04193287037037037</v>
      </c>
      <c r="R1163" s="503">
        <v>0.043680555555555556</v>
      </c>
      <c r="S1163" s="503">
        <v>0.05655092592592593</v>
      </c>
      <c r="T1163" s="503">
        <v>0.05284722222222222</v>
      </c>
      <c r="U1163" s="503">
        <v>0.05616898148148148</v>
      </c>
      <c r="V1163" s="503">
        <v>0.05616898148148148</v>
      </c>
      <c r="W1163" s="391">
        <v>2.3833333333333333</v>
      </c>
      <c r="X1163" s="503">
        <v>0.05753472222222222</v>
      </c>
      <c r="Y1163" s="503">
        <v>0.0571875</v>
      </c>
      <c r="Z1163" s="391">
        <v>2.439583333333333</v>
      </c>
      <c r="AA1163" s="128" t="s">
        <v>30585</v>
      </c>
      <c r="AB1163" s="474">
        <v>0.05550925925925926</v>
      </c>
      <c r="AC1163" s="505">
        <v>0.05009259259259259</v>
      </c>
      <c r="AD1163" s="147" t="s">
        <v>30586</v>
      </c>
      <c r="AE1163" s="160"/>
      <c r="AF1163" s="134" t="s">
        <v>30587</v>
      </c>
      <c r="AG1163" s="474">
        <v>0.04997685185185185</v>
      </c>
      <c r="AH1163" s="505">
        <v>0.05379629629629629</v>
      </c>
      <c r="AI1163" s="503">
        <v>0.053460648148148146</v>
      </c>
      <c r="AJ1163" s="128" t="s">
        <v>13667</v>
      </c>
      <c r="AK1163" s="134" t="s">
        <v>30588</v>
      </c>
      <c r="AL1163" s="474">
        <v>0.04783564814814815</v>
      </c>
      <c r="AM1163" s="416">
        <v>1.395138888888889</v>
      </c>
      <c r="AN1163" s="379">
        <v>2.303472222222222</v>
      </c>
      <c r="AO1163" s="474">
        <v>0.04736111111111111</v>
      </c>
      <c r="AP1163" s="128" t="s">
        <v>30589</v>
      </c>
      <c r="AQ1163" s="128" t="s">
        <v>30590</v>
      </c>
      <c r="AR1163" s="505">
        <v>0.05409722222222222</v>
      </c>
      <c r="AS1163" s="134" t="s">
        <v>30591</v>
      </c>
      <c r="AT1163" s="474">
        <v>0.050486111111111114</v>
      </c>
      <c r="AU1163" s="128" t="s">
        <v>30592</v>
      </c>
      <c r="AV1163" s="504">
        <v>0.04476851851851852</v>
      </c>
      <c r="AW1163" s="134" t="s">
        <v>30593</v>
      </c>
      <c r="AX1163" s="134" t="s">
        <v>30594</v>
      </c>
      <c r="AY1163" s="128" t="s">
        <v>30595</v>
      </c>
      <c r="BA1163" s="416">
        <v>2.44375</v>
      </c>
      <c r="BB1163" s="379">
        <v>2.4034722222222222</v>
      </c>
      <c r="BC1163" s="422">
        <v>2.36875</v>
      </c>
      <c r="BD1163" s="416">
        <v>1.0</v>
      </c>
      <c r="BE1163" s="128" t="s">
        <v>30596</v>
      </c>
      <c r="BF1163" s="422"/>
      <c r="BG1163" s="422"/>
      <c r="BH1163" s="422"/>
    </row>
    <row r="1164">
      <c r="A1164" s="122">
        <f t="shared" si="3"/>
        <v>0</v>
      </c>
      <c r="B1164" s="122">
        <f t="shared" si="4"/>
        <v>0</v>
      </c>
      <c r="C1164" s="122">
        <f t="shared" si="5"/>
        <v>0</v>
      </c>
      <c r="D1164" s="122">
        <f t="shared" si="6"/>
        <v>0</v>
      </c>
      <c r="E1164" s="122">
        <f t="shared" si="2"/>
        <v>370</v>
      </c>
      <c r="H1164" s="135" t="s">
        <v>30597</v>
      </c>
      <c r="I1164" s="135" t="s">
        <v>30598</v>
      </c>
      <c r="J1164" s="135" t="s">
        <v>30599</v>
      </c>
      <c r="L1164" s="160"/>
      <c r="M1164" s="160"/>
      <c r="N1164" s="160"/>
      <c r="O1164" s="160"/>
      <c r="P1164" s="138" t="s">
        <v>8201</v>
      </c>
      <c r="Q1164" s="138" t="s">
        <v>30600</v>
      </c>
      <c r="R1164" s="138" t="s">
        <v>30601</v>
      </c>
      <c r="S1164" s="138" t="s">
        <v>30602</v>
      </c>
      <c r="T1164" s="138" t="s">
        <v>30603</v>
      </c>
      <c r="U1164" s="138" t="s">
        <v>1345</v>
      </c>
      <c r="V1164" s="138" t="s">
        <v>1345</v>
      </c>
      <c r="W1164" s="138" t="s">
        <v>30604</v>
      </c>
      <c r="X1164" s="138" t="s">
        <v>30605</v>
      </c>
      <c r="Y1164" s="138" t="s">
        <v>30606</v>
      </c>
      <c r="Z1164" s="138" t="s">
        <v>30607</v>
      </c>
      <c r="AA1164" s="504">
        <v>0.05454861111111111</v>
      </c>
      <c r="AB1164" s="474">
        <v>0.055625</v>
      </c>
      <c r="AC1164" s="128" t="s">
        <v>30608</v>
      </c>
      <c r="AD1164" s="507">
        <v>0.051909722222222225</v>
      </c>
      <c r="AE1164" s="160"/>
      <c r="AF1164" s="474">
        <v>0.05158564814814815</v>
      </c>
      <c r="AG1164" s="134" t="s">
        <v>30609</v>
      </c>
      <c r="AH1164" s="128" t="s">
        <v>30610</v>
      </c>
      <c r="AI1164" s="138" t="s">
        <v>30419</v>
      </c>
      <c r="AJ1164" s="504">
        <v>0.04567129629629629</v>
      </c>
      <c r="AK1164" s="474">
        <v>0.06709490740740741</v>
      </c>
      <c r="AL1164" s="134" t="s">
        <v>30611</v>
      </c>
      <c r="AM1164" s="128" t="s">
        <v>3413</v>
      </c>
      <c r="AN1164" s="134" t="s">
        <v>30612</v>
      </c>
      <c r="AO1164" s="134" t="s">
        <v>30613</v>
      </c>
      <c r="AP1164" s="505">
        <v>0.04417824074074074</v>
      </c>
      <c r="AQ1164" s="505">
        <v>0.042847222222222224</v>
      </c>
      <c r="AR1164" s="128" t="s">
        <v>30614</v>
      </c>
      <c r="AS1164" s="474">
        <v>0.04474537037037037</v>
      </c>
      <c r="AT1164" s="134" t="s">
        <v>30615</v>
      </c>
      <c r="AU1164" s="505">
        <v>0.055405092592592596</v>
      </c>
      <c r="AV1164" s="128" t="s">
        <v>30616</v>
      </c>
      <c r="AW1164" s="474">
        <v>0.051944444444444446</v>
      </c>
      <c r="AX1164" s="474">
        <v>0.044641203703703704</v>
      </c>
      <c r="AY1164" s="416">
        <v>1.83125</v>
      </c>
      <c r="BA1164" s="128" t="s">
        <v>30617</v>
      </c>
      <c r="BB1164" s="134" t="s">
        <v>30618</v>
      </c>
      <c r="BC1164" s="141" t="s">
        <v>1639</v>
      </c>
      <c r="BD1164" s="128" t="s">
        <v>13694</v>
      </c>
      <c r="BE1164" s="416">
        <v>0.044097222222222225</v>
      </c>
      <c r="BF1164" s="141"/>
      <c r="BG1164" s="141"/>
      <c r="BH1164" s="141"/>
    </row>
    <row r="1165">
      <c r="A1165" s="122">
        <f t="shared" si="3"/>
        <v>0</v>
      </c>
      <c r="B1165" s="122">
        <f t="shared" si="4"/>
        <v>0</v>
      </c>
      <c r="C1165" s="122">
        <f t="shared" si="5"/>
        <v>0</v>
      </c>
      <c r="D1165" s="122">
        <f t="shared" si="6"/>
        <v>0</v>
      </c>
      <c r="E1165" s="122">
        <f t="shared" si="2"/>
        <v>312</v>
      </c>
      <c r="H1165" s="135" t="s">
        <v>30619</v>
      </c>
      <c r="I1165" s="135" t="s">
        <v>30620</v>
      </c>
      <c r="J1165" s="135" t="s">
        <v>30621</v>
      </c>
      <c r="L1165" s="160"/>
      <c r="M1165" s="160"/>
      <c r="N1165" s="160"/>
      <c r="O1165" s="160"/>
      <c r="P1165" s="503">
        <v>0.04446759259259259</v>
      </c>
      <c r="Q1165" s="503">
        <v>0.04196759259259259</v>
      </c>
      <c r="R1165" s="503">
        <v>0.0437037037037037</v>
      </c>
      <c r="S1165" s="503">
        <v>0.05662037037037037</v>
      </c>
      <c r="T1165" s="503">
        <v>0.052905092592592594</v>
      </c>
      <c r="U1165" s="503">
        <v>0.05634259259259259</v>
      </c>
      <c r="V1165" s="503">
        <v>0.05634259259259259</v>
      </c>
      <c r="W1165" s="391">
        <v>2.392361111111111</v>
      </c>
      <c r="X1165" s="503">
        <v>0.05762731481481481</v>
      </c>
      <c r="Y1165" s="503">
        <v>0.05722222222222222</v>
      </c>
      <c r="Z1165" s="391">
        <v>2.441666666666667</v>
      </c>
      <c r="AA1165" s="128" t="s">
        <v>30622</v>
      </c>
      <c r="AB1165" s="134" t="s">
        <v>30623</v>
      </c>
      <c r="AC1165" s="505">
        <v>0.05016203703703704</v>
      </c>
      <c r="AD1165" s="147" t="s">
        <v>30624</v>
      </c>
      <c r="AE1165" s="160"/>
      <c r="AF1165" s="134" t="s">
        <v>30625</v>
      </c>
      <c r="AG1165" s="474">
        <v>0.050034722222222223</v>
      </c>
      <c r="AH1165" s="505">
        <v>0.05392361111111111</v>
      </c>
      <c r="AI1165" s="503">
        <v>0.05357638888888889</v>
      </c>
      <c r="AJ1165" s="128" t="s">
        <v>30626</v>
      </c>
      <c r="AK1165" s="134" t="s">
        <v>30627</v>
      </c>
      <c r="AL1165" s="474">
        <v>0.047962962962962964</v>
      </c>
      <c r="AM1165" s="416">
        <v>1.4027777777777777</v>
      </c>
      <c r="AN1165" s="379">
        <v>2.3118055555555554</v>
      </c>
      <c r="AO1165" s="474">
        <v>0.04747685185185185</v>
      </c>
      <c r="AP1165" s="128" t="s">
        <v>30628</v>
      </c>
      <c r="AQ1165" s="128" t="s">
        <v>30629</v>
      </c>
      <c r="AR1165" s="505">
        <v>0.054155092592592595</v>
      </c>
      <c r="AS1165" s="134" t="s">
        <v>30630</v>
      </c>
      <c r="AT1165" s="474">
        <v>0.05050925925925926</v>
      </c>
      <c r="AU1165" s="128" t="s">
        <v>30631</v>
      </c>
      <c r="AV1165" s="504">
        <v>0.04490740740740741</v>
      </c>
      <c r="AW1165" s="134" t="s">
        <v>30632</v>
      </c>
      <c r="AX1165" s="134" t="s">
        <v>30633</v>
      </c>
      <c r="AY1165" s="128" t="s">
        <v>30634</v>
      </c>
      <c r="BA1165" s="416">
        <v>2.4451388888888888</v>
      </c>
      <c r="BB1165" s="379">
        <v>2.4125</v>
      </c>
      <c r="BC1165" s="422">
        <v>2.3715277777777777</v>
      </c>
      <c r="BD1165" s="416">
        <v>1.00625</v>
      </c>
      <c r="BE1165" s="128" t="s">
        <v>30635</v>
      </c>
      <c r="BF1165" s="422"/>
      <c r="BG1165" s="422"/>
      <c r="BH1165" s="422"/>
    </row>
    <row r="1166">
      <c r="A1166" s="122">
        <f t="shared" si="3"/>
        <v>0</v>
      </c>
      <c r="B1166" s="122">
        <f t="shared" si="4"/>
        <v>0</v>
      </c>
      <c r="C1166" s="122">
        <f t="shared" si="5"/>
        <v>0</v>
      </c>
      <c r="D1166" s="122">
        <f t="shared" si="6"/>
        <v>0</v>
      </c>
      <c r="E1166" s="122">
        <f t="shared" si="2"/>
        <v>524</v>
      </c>
      <c r="H1166" s="135">
        <v>388.0</v>
      </c>
      <c r="I1166" s="135">
        <v>388.0</v>
      </c>
      <c r="J1166" s="135">
        <v>388.0</v>
      </c>
      <c r="L1166" s="160"/>
      <c r="M1166" s="160"/>
      <c r="N1166" s="160"/>
      <c r="O1166" s="160"/>
      <c r="P1166" s="138" t="s">
        <v>30636</v>
      </c>
      <c r="Q1166" s="138" t="s">
        <v>30637</v>
      </c>
      <c r="R1166" s="138" t="s">
        <v>30638</v>
      </c>
      <c r="S1166" s="138" t="s">
        <v>30639</v>
      </c>
      <c r="T1166" s="138" t="s">
        <v>30640</v>
      </c>
      <c r="U1166" s="138" t="s">
        <v>30641</v>
      </c>
      <c r="V1166" s="138" t="s">
        <v>30641</v>
      </c>
      <c r="W1166" s="138" t="s">
        <v>30642</v>
      </c>
      <c r="X1166" s="138" t="s">
        <v>30643</v>
      </c>
      <c r="Y1166" s="138" t="s">
        <v>30644</v>
      </c>
      <c r="Z1166" s="138" t="s">
        <v>30645</v>
      </c>
      <c r="AA1166" s="504">
        <v>0.05461805555555556</v>
      </c>
      <c r="AB1166" s="474">
        <v>0.055740740740740743</v>
      </c>
      <c r="AC1166" s="128" t="s">
        <v>30646</v>
      </c>
      <c r="AD1166" s="507">
        <v>0.05201388888888889</v>
      </c>
      <c r="AE1166" s="160"/>
      <c r="AF1166" s="474">
        <v>0.05174768518518519</v>
      </c>
      <c r="AG1166" s="134" t="s">
        <v>30647</v>
      </c>
      <c r="AH1166" s="128" t="s">
        <v>30648</v>
      </c>
      <c r="AI1166" s="138" t="s">
        <v>30459</v>
      </c>
      <c r="AJ1166" s="504">
        <v>0.045682870370370374</v>
      </c>
      <c r="AK1166" s="474">
        <v>0.06715277777777778</v>
      </c>
      <c r="AL1166" s="134" t="s">
        <v>30649</v>
      </c>
      <c r="AM1166" s="128" t="s">
        <v>30650</v>
      </c>
      <c r="AN1166" s="134" t="s">
        <v>30651</v>
      </c>
      <c r="AO1166" s="134" t="s">
        <v>30652</v>
      </c>
      <c r="AP1166" s="505">
        <v>0.04435185185185185</v>
      </c>
      <c r="AQ1166" s="505">
        <v>0.043020833333333335</v>
      </c>
      <c r="AR1166" s="128" t="s">
        <v>30653</v>
      </c>
      <c r="AS1166" s="474">
        <v>0.04486111111111111</v>
      </c>
      <c r="AT1166" s="134" t="s">
        <v>30654</v>
      </c>
      <c r="AU1166" s="505">
        <v>0.055671296296296295</v>
      </c>
      <c r="AV1166" s="128" t="s">
        <v>30655</v>
      </c>
      <c r="AW1166" s="474">
        <v>0.05206018518518519</v>
      </c>
      <c r="AX1166" s="474">
        <v>0.0447337962962963</v>
      </c>
      <c r="AY1166" s="416">
        <v>1.8333333333333333</v>
      </c>
      <c r="BA1166" s="128" t="s">
        <v>30656</v>
      </c>
      <c r="BB1166" s="134" t="s">
        <v>4374</v>
      </c>
      <c r="BC1166" s="141" t="s">
        <v>16447</v>
      </c>
      <c r="BD1166" s="128" t="s">
        <v>13745</v>
      </c>
      <c r="BE1166" s="416">
        <v>0.044189814814814814</v>
      </c>
      <c r="BF1166" s="141"/>
      <c r="BG1166" s="141"/>
      <c r="BH1166" s="141"/>
    </row>
    <row r="1167">
      <c r="A1167" s="122">
        <f t="shared" si="3"/>
        <v>0</v>
      </c>
      <c r="B1167" s="122">
        <f t="shared" si="4"/>
        <v>0</v>
      </c>
      <c r="C1167" s="122">
        <f t="shared" si="5"/>
        <v>0</v>
      </c>
      <c r="D1167" s="122">
        <f t="shared" si="6"/>
        <v>0</v>
      </c>
      <c r="E1167" s="122">
        <f t="shared" si="2"/>
        <v>245</v>
      </c>
      <c r="H1167" s="135" t="s">
        <v>30657</v>
      </c>
      <c r="I1167" s="135" t="s">
        <v>30658</v>
      </c>
      <c r="J1167" s="135" t="s">
        <v>30659</v>
      </c>
      <c r="L1167" s="160"/>
      <c r="M1167" s="160"/>
      <c r="N1167" s="160"/>
      <c r="O1167" s="160"/>
      <c r="P1167" s="503">
        <v>0.044502314814814814</v>
      </c>
      <c r="Q1167" s="503">
        <v>0.04206018518518519</v>
      </c>
      <c r="R1167" s="503">
        <v>0.04375</v>
      </c>
      <c r="S1167" s="503">
        <v>0.056666666666666664</v>
      </c>
      <c r="T1167" s="503">
        <v>0.052939814814814815</v>
      </c>
      <c r="U1167" s="503">
        <v>0.056365740740740744</v>
      </c>
      <c r="V1167" s="503">
        <v>0.056365740740740744</v>
      </c>
      <c r="W1167" s="391">
        <v>2.3979166666666667</v>
      </c>
      <c r="X1167" s="503">
        <v>0.05771990740740741</v>
      </c>
      <c r="Y1167" s="503">
        <v>0.057337962962962966</v>
      </c>
      <c r="Z1167" s="391">
        <v>2.4451388888888888</v>
      </c>
      <c r="AA1167" s="128" t="s">
        <v>30660</v>
      </c>
      <c r="AB1167" s="474">
        <v>0.05585648148148148</v>
      </c>
      <c r="AC1167" s="505">
        <v>0.05025462962962963</v>
      </c>
      <c r="AD1167" s="147" t="s">
        <v>30661</v>
      </c>
      <c r="AE1167" s="160"/>
      <c r="AF1167" s="134" t="s">
        <v>30662</v>
      </c>
      <c r="AG1167" s="474">
        <v>0.050150462962962966</v>
      </c>
      <c r="AH1167" s="505">
        <v>0.05399305555555556</v>
      </c>
      <c r="AI1167" s="503">
        <v>0.053634259259259257</v>
      </c>
      <c r="AJ1167" s="128" t="s">
        <v>30663</v>
      </c>
      <c r="AK1167" s="134" t="s">
        <v>30664</v>
      </c>
      <c r="AL1167" s="474">
        <v>0.04804398148148148</v>
      </c>
      <c r="AM1167" s="416">
        <v>1.4041666666666666</v>
      </c>
      <c r="AN1167" s="379">
        <v>2.3208333333333333</v>
      </c>
      <c r="AO1167" s="474">
        <v>0.04753472222222222</v>
      </c>
      <c r="AP1167" s="128" t="s">
        <v>30665</v>
      </c>
      <c r="AQ1167" s="128" t="s">
        <v>30666</v>
      </c>
      <c r="AR1167" s="505">
        <v>0.054189814814814816</v>
      </c>
      <c r="AS1167" s="134" t="s">
        <v>30667</v>
      </c>
      <c r="AT1167" s="474">
        <v>0.0505787037037037</v>
      </c>
      <c r="AU1167" s="128" t="s">
        <v>30668</v>
      </c>
      <c r="AV1167" s="504">
        <v>0.04497685185185185</v>
      </c>
      <c r="AW1167" s="134" t="s">
        <v>30669</v>
      </c>
      <c r="AX1167" s="134" t="s">
        <v>30670</v>
      </c>
      <c r="AY1167" s="128" t="s">
        <v>3664</v>
      </c>
      <c r="BA1167" s="416">
        <v>2.4569444444444444</v>
      </c>
      <c r="BB1167" s="379">
        <v>2.415277777777778</v>
      </c>
      <c r="BC1167" s="422">
        <v>2.375</v>
      </c>
      <c r="BD1167" s="416">
        <v>1.0104166666666667</v>
      </c>
      <c r="BE1167" s="128" t="s">
        <v>30671</v>
      </c>
      <c r="BF1167" s="422"/>
      <c r="BG1167" s="422"/>
      <c r="BH1167" s="422"/>
    </row>
    <row r="1168">
      <c r="A1168" s="122">
        <f t="shared" si="3"/>
        <v>0</v>
      </c>
      <c r="B1168" s="122">
        <f t="shared" si="4"/>
        <v>0</v>
      </c>
      <c r="C1168" s="122">
        <f t="shared" si="5"/>
        <v>0</v>
      </c>
      <c r="D1168" s="122">
        <f t="shared" si="6"/>
        <v>0</v>
      </c>
      <c r="E1168" s="122">
        <f t="shared" si="2"/>
        <v>511</v>
      </c>
      <c r="H1168" s="135" t="s">
        <v>30672</v>
      </c>
      <c r="I1168" s="135" t="s">
        <v>30673</v>
      </c>
      <c r="J1168" s="135" t="s">
        <v>30674</v>
      </c>
      <c r="L1168" s="160"/>
      <c r="M1168" s="160"/>
      <c r="N1168" s="160"/>
      <c r="O1168" s="160"/>
      <c r="P1168" s="138" t="s">
        <v>30675</v>
      </c>
      <c r="Q1168" s="138" t="s">
        <v>7311</v>
      </c>
      <c r="R1168" s="138" t="s">
        <v>30676</v>
      </c>
      <c r="S1168" s="138" t="s">
        <v>30677</v>
      </c>
      <c r="T1168" s="138" t="s">
        <v>10630</v>
      </c>
      <c r="U1168" s="138" t="s">
        <v>30678</v>
      </c>
      <c r="V1168" s="138" t="s">
        <v>30678</v>
      </c>
      <c r="W1168" s="138" t="s">
        <v>30679</v>
      </c>
      <c r="X1168" s="138" t="s">
        <v>30680</v>
      </c>
      <c r="Y1168" s="138" t="s">
        <v>30681</v>
      </c>
      <c r="Z1168" s="138" t="s">
        <v>30682</v>
      </c>
      <c r="AA1168" s="504">
        <v>0.05474537037037037</v>
      </c>
      <c r="AB1168" s="134" t="s">
        <v>30683</v>
      </c>
      <c r="AC1168" s="128" t="s">
        <v>30684</v>
      </c>
      <c r="AD1168" s="507">
        <v>0.05206018518518519</v>
      </c>
      <c r="AE1168" s="160"/>
      <c r="AF1168" s="474">
        <v>0.05184027777777778</v>
      </c>
      <c r="AG1168" s="134" t="s">
        <v>30685</v>
      </c>
      <c r="AH1168" s="128" t="s">
        <v>30686</v>
      </c>
      <c r="AI1168" s="138" t="s">
        <v>30497</v>
      </c>
      <c r="AJ1168" s="504">
        <v>0.04570601851851852</v>
      </c>
      <c r="AK1168" s="474">
        <v>0.06725694444444444</v>
      </c>
      <c r="AL1168" s="134" t="s">
        <v>30687</v>
      </c>
      <c r="AM1168" s="128" t="s">
        <v>30688</v>
      </c>
      <c r="AN1168" s="134" t="s">
        <v>1055</v>
      </c>
      <c r="AO1168" s="134" t="s">
        <v>30689</v>
      </c>
      <c r="AP1168" s="505">
        <v>0.04445601851851852</v>
      </c>
      <c r="AQ1168" s="505">
        <v>0.04320601851851852</v>
      </c>
      <c r="AR1168" s="128" t="s">
        <v>30690</v>
      </c>
      <c r="AS1168" s="474">
        <v>0.04491898148148148</v>
      </c>
      <c r="AT1168" s="134" t="s">
        <v>30691</v>
      </c>
      <c r="AU1168" s="505">
        <v>0.05571759259259259</v>
      </c>
      <c r="AV1168" s="128" t="s">
        <v>30692</v>
      </c>
      <c r="AW1168" s="474">
        <v>0.052175925925925924</v>
      </c>
      <c r="AX1168" s="474">
        <v>0.044814814814814814</v>
      </c>
      <c r="AY1168" s="416">
        <v>1.8375</v>
      </c>
      <c r="BA1168" s="128" t="s">
        <v>30693</v>
      </c>
      <c r="BB1168" s="134" t="s">
        <v>30694</v>
      </c>
      <c r="BC1168" s="141" t="s">
        <v>30695</v>
      </c>
      <c r="BD1168" s="128" t="s">
        <v>13797</v>
      </c>
      <c r="BE1168" s="416">
        <v>0.04420138888888889</v>
      </c>
      <c r="BF1168" s="141"/>
      <c r="BG1168" s="141"/>
      <c r="BH1168" s="141"/>
    </row>
    <row r="1169">
      <c r="A1169" s="122">
        <f t="shared" si="3"/>
        <v>0</v>
      </c>
      <c r="B1169" s="122">
        <f t="shared" si="4"/>
        <v>0</v>
      </c>
      <c r="C1169" s="122">
        <f t="shared" si="5"/>
        <v>0</v>
      </c>
      <c r="D1169" s="122">
        <f t="shared" si="6"/>
        <v>0</v>
      </c>
      <c r="E1169" s="122">
        <f t="shared" si="2"/>
        <v>269</v>
      </c>
      <c r="H1169" s="135">
        <v>389.0</v>
      </c>
      <c r="I1169" s="135">
        <v>389.0</v>
      </c>
      <c r="J1169" s="135">
        <v>389.0</v>
      </c>
      <c r="L1169" s="160"/>
      <c r="M1169" s="160"/>
      <c r="N1169" s="160"/>
      <c r="O1169" s="160"/>
      <c r="P1169" s="503">
        <v>0.04461805555555556</v>
      </c>
      <c r="Q1169" s="503">
        <v>0.04212962962962963</v>
      </c>
      <c r="R1169" s="503">
        <v>0.04377314814814815</v>
      </c>
      <c r="S1169" s="503">
        <v>0.056747685185185186</v>
      </c>
      <c r="T1169" s="503">
        <v>0.05299768518518518</v>
      </c>
      <c r="U1169" s="503">
        <v>0.05649305555555555</v>
      </c>
      <c r="V1169" s="503">
        <v>0.05649305555555555</v>
      </c>
      <c r="W1169" s="391">
        <v>2.4055555555555554</v>
      </c>
      <c r="X1169" s="503">
        <v>0.0578587962962963</v>
      </c>
      <c r="Y1169" s="503">
        <v>0.05752314814814815</v>
      </c>
      <c r="Z1169" s="391">
        <v>2.4493055555555556</v>
      </c>
      <c r="AA1169" s="128" t="s">
        <v>30696</v>
      </c>
      <c r="AB1169" s="474">
        <v>0.05592592592592593</v>
      </c>
      <c r="AC1169" s="505">
        <v>0.050347222222222224</v>
      </c>
      <c r="AD1169" s="147" t="s">
        <v>30697</v>
      </c>
      <c r="AE1169" s="160"/>
      <c r="AF1169" s="134" t="s">
        <v>30698</v>
      </c>
      <c r="AG1169" s="474">
        <v>0.050208333333333334</v>
      </c>
      <c r="AH1169" s="505">
        <v>0.05408564814814815</v>
      </c>
      <c r="AI1169" s="503">
        <v>0.053668981481481484</v>
      </c>
      <c r="AJ1169" s="128" t="s">
        <v>30699</v>
      </c>
      <c r="AK1169" s="134" t="s">
        <v>30700</v>
      </c>
      <c r="AL1169" s="474">
        <v>0.04814814814814815</v>
      </c>
      <c r="AM1169" s="416">
        <v>1.4118055555555555</v>
      </c>
      <c r="AN1169" s="379">
        <v>2.3354166666666667</v>
      </c>
      <c r="AO1169" s="474">
        <v>0.04760416666666667</v>
      </c>
      <c r="AP1169" s="128" t="s">
        <v>30701</v>
      </c>
      <c r="AQ1169" s="128" t="s">
        <v>22085</v>
      </c>
      <c r="AR1169" s="505">
        <v>0.054224537037037036</v>
      </c>
      <c r="AS1169" s="134" t="s">
        <v>30702</v>
      </c>
      <c r="AT1169" s="474">
        <v>0.050729166666666665</v>
      </c>
      <c r="AU1169" s="128" t="s">
        <v>30703</v>
      </c>
      <c r="AV1169" s="504">
        <v>0.04511574074074074</v>
      </c>
      <c r="AW1169" s="134" t="s">
        <v>30704</v>
      </c>
      <c r="AX1169" s="134" t="s">
        <v>30705</v>
      </c>
      <c r="AY1169" s="128" t="s">
        <v>30706</v>
      </c>
      <c r="BA1169" s="416">
        <v>2.4631944444444445</v>
      </c>
      <c r="BB1169" s="379">
        <v>2.4159722222222224</v>
      </c>
      <c r="BC1169" s="422">
        <v>2.376388888888889</v>
      </c>
      <c r="BD1169" s="416">
        <v>1.0118055555555556</v>
      </c>
      <c r="BE1169" s="128" t="s">
        <v>30707</v>
      </c>
      <c r="BF1169" s="422"/>
      <c r="BG1169" s="422"/>
      <c r="BH1169" s="422"/>
    </row>
    <row r="1170">
      <c r="A1170" s="122">
        <f t="shared" si="3"/>
        <v>0</v>
      </c>
      <c r="B1170" s="122">
        <f t="shared" si="4"/>
        <v>0</v>
      </c>
      <c r="C1170" s="122">
        <f t="shared" si="5"/>
        <v>0</v>
      </c>
      <c r="D1170" s="122">
        <f t="shared" si="6"/>
        <v>0</v>
      </c>
      <c r="E1170" s="122">
        <f t="shared" si="2"/>
        <v>515</v>
      </c>
      <c r="H1170" s="135" t="s">
        <v>30708</v>
      </c>
      <c r="I1170" s="135" t="s">
        <v>30709</v>
      </c>
      <c r="J1170" s="135" t="s">
        <v>30710</v>
      </c>
      <c r="L1170" s="160"/>
      <c r="M1170" s="160"/>
      <c r="N1170" s="160"/>
      <c r="O1170" s="160"/>
      <c r="P1170" s="138" t="s">
        <v>30711</v>
      </c>
      <c r="Q1170" s="138" t="s">
        <v>30712</v>
      </c>
      <c r="R1170" s="138" t="s">
        <v>30713</v>
      </c>
      <c r="S1170" s="138" t="s">
        <v>30714</v>
      </c>
      <c r="T1170" s="138" t="s">
        <v>30715</v>
      </c>
      <c r="U1170" s="138" t="s">
        <v>30716</v>
      </c>
      <c r="V1170" s="138" t="s">
        <v>30716</v>
      </c>
      <c r="W1170" s="138" t="s">
        <v>30717</v>
      </c>
      <c r="X1170" s="138" t="s">
        <v>30718</v>
      </c>
      <c r="Y1170" s="138" t="s">
        <v>30719</v>
      </c>
      <c r="Z1170" s="138" t="s">
        <v>30720</v>
      </c>
      <c r="AA1170" s="504">
        <v>0.05484953703703704</v>
      </c>
      <c r="AB1170" s="134" t="s">
        <v>30721</v>
      </c>
      <c r="AC1170" s="128" t="s">
        <v>30722</v>
      </c>
      <c r="AD1170" s="507">
        <v>0.052222222222222225</v>
      </c>
      <c r="AE1170" s="160"/>
      <c r="AF1170" s="474">
        <v>0.052002314814814814</v>
      </c>
      <c r="AG1170" s="134" t="s">
        <v>30723</v>
      </c>
      <c r="AH1170" s="128" t="s">
        <v>30724</v>
      </c>
      <c r="AI1170" s="138" t="s">
        <v>30535</v>
      </c>
      <c r="AJ1170" s="504">
        <v>0.04574074074074074</v>
      </c>
      <c r="AK1170" s="474">
        <v>0.06741898148148148</v>
      </c>
      <c r="AL1170" s="134" t="s">
        <v>30725</v>
      </c>
      <c r="AM1170" s="128" t="s">
        <v>30726</v>
      </c>
      <c r="AN1170" s="134" t="s">
        <v>30727</v>
      </c>
      <c r="AO1170" s="134" t="s">
        <v>30728</v>
      </c>
      <c r="AP1170" s="505">
        <v>0.04454861111111111</v>
      </c>
      <c r="AQ1170" s="505">
        <v>0.04325231481481481</v>
      </c>
      <c r="AR1170" s="128" t="s">
        <v>30729</v>
      </c>
      <c r="AS1170" s="474">
        <v>0.045</v>
      </c>
      <c r="AT1170" s="134" t="s">
        <v>30730</v>
      </c>
      <c r="AU1170" s="505">
        <v>0.055775462962962964</v>
      </c>
      <c r="AV1170" s="128" t="s">
        <v>30731</v>
      </c>
      <c r="AW1170" s="474">
        <v>0.05228009259259259</v>
      </c>
      <c r="AX1170" s="474">
        <v>0.04486111111111111</v>
      </c>
      <c r="AY1170" s="416">
        <v>1.8388888888888888</v>
      </c>
      <c r="BA1170" s="128" t="s">
        <v>30732</v>
      </c>
      <c r="BB1170" s="134" t="s">
        <v>30733</v>
      </c>
      <c r="BC1170" s="141" t="s">
        <v>30734</v>
      </c>
      <c r="BD1170" s="128" t="s">
        <v>13848</v>
      </c>
      <c r="BE1170" s="416">
        <v>0.04425925925925926</v>
      </c>
      <c r="BF1170" s="141"/>
      <c r="BG1170" s="141"/>
      <c r="BH1170" s="141"/>
    </row>
    <row r="1171">
      <c r="A1171" s="122">
        <f t="shared" si="3"/>
        <v>0</v>
      </c>
      <c r="B1171" s="122">
        <f t="shared" si="4"/>
        <v>0</v>
      </c>
      <c r="C1171" s="122">
        <f t="shared" si="5"/>
        <v>0</v>
      </c>
      <c r="D1171" s="122">
        <f t="shared" si="6"/>
        <v>0</v>
      </c>
      <c r="E1171" s="122">
        <f t="shared" si="2"/>
        <v>291</v>
      </c>
      <c r="H1171" s="135" t="s">
        <v>30735</v>
      </c>
      <c r="I1171" s="135" t="s">
        <v>30736</v>
      </c>
      <c r="J1171" s="135" t="s">
        <v>30737</v>
      </c>
      <c r="L1171" s="160"/>
      <c r="M1171" s="160"/>
      <c r="N1171" s="160"/>
      <c r="O1171" s="160"/>
      <c r="P1171" s="503">
        <v>0.04472222222222222</v>
      </c>
      <c r="Q1171" s="503">
        <v>0.04216435185185185</v>
      </c>
      <c r="R1171" s="503">
        <v>0.04383101851851852</v>
      </c>
      <c r="S1171" s="503">
        <v>0.05684027777777778</v>
      </c>
      <c r="T1171" s="503">
        <v>0.053009259259259256</v>
      </c>
      <c r="U1171" s="503">
        <v>0.05663194444444444</v>
      </c>
      <c r="V1171" s="503">
        <v>0.05663194444444444</v>
      </c>
      <c r="W1171" s="391">
        <v>2.4145833333333333</v>
      </c>
      <c r="X1171" s="503">
        <v>0.057916666666666665</v>
      </c>
      <c r="Y1171" s="503">
        <v>0.05766203703703704</v>
      </c>
      <c r="Z1171" s="391">
        <v>2.454861111111111</v>
      </c>
      <c r="AA1171" s="128" t="s">
        <v>30738</v>
      </c>
      <c r="AB1171" s="474">
        <v>0.055983796296296295</v>
      </c>
      <c r="AC1171" s="505">
        <v>0.05039351851851852</v>
      </c>
      <c r="AD1171" s="147" t="s">
        <v>30739</v>
      </c>
      <c r="AE1171" s="160"/>
      <c r="AF1171" s="134" t="s">
        <v>30740</v>
      </c>
      <c r="AG1171" s="474">
        <v>0.050277777777777775</v>
      </c>
      <c r="AH1171" s="505">
        <v>0.05417824074074074</v>
      </c>
      <c r="AI1171" s="503">
        <v>0.05371527777777778</v>
      </c>
      <c r="AJ1171" s="128" t="s">
        <v>30741</v>
      </c>
      <c r="AK1171" s="134" t="s">
        <v>30742</v>
      </c>
      <c r="AL1171" s="474">
        <v>0.04821759259259259</v>
      </c>
      <c r="AM1171" s="416">
        <v>1.4236111111111112</v>
      </c>
      <c r="AN1171" s="379">
        <v>2.3381944444444445</v>
      </c>
      <c r="AO1171" s="474">
        <v>0.04766203703703704</v>
      </c>
      <c r="AP1171" s="128" t="s">
        <v>30743</v>
      </c>
      <c r="AQ1171" s="128" t="s">
        <v>862</v>
      </c>
      <c r="AR1171" s="505">
        <v>0.05427083333333333</v>
      </c>
      <c r="AS1171" s="134" t="s">
        <v>30744</v>
      </c>
      <c r="AT1171" s="474">
        <v>0.050763888888888886</v>
      </c>
      <c r="AU1171" s="128" t="s">
        <v>30745</v>
      </c>
      <c r="AV1171" s="504">
        <v>0.04515046296296296</v>
      </c>
      <c r="AW1171" s="134" t="s">
        <v>30746</v>
      </c>
      <c r="AX1171" s="134" t="s">
        <v>30747</v>
      </c>
      <c r="AY1171" s="128" t="s">
        <v>30748</v>
      </c>
      <c r="BA1171" s="416">
        <v>2.4694444444444446</v>
      </c>
      <c r="BB1171" s="379">
        <v>2.420138888888889</v>
      </c>
      <c r="BC1171" s="422">
        <v>2.3784722222222223</v>
      </c>
      <c r="BD1171" s="416">
        <v>1.0166666666666666</v>
      </c>
      <c r="BE1171" s="128" t="s">
        <v>30749</v>
      </c>
      <c r="BF1171" s="422"/>
      <c r="BG1171" s="422"/>
      <c r="BH1171" s="422"/>
    </row>
    <row r="1172">
      <c r="A1172" s="122">
        <f t="shared" si="3"/>
        <v>0</v>
      </c>
      <c r="B1172" s="122">
        <f t="shared" si="4"/>
        <v>0</v>
      </c>
      <c r="C1172" s="122">
        <f t="shared" si="5"/>
        <v>0</v>
      </c>
      <c r="D1172" s="122">
        <f t="shared" si="6"/>
        <v>0</v>
      </c>
      <c r="E1172" s="122">
        <f t="shared" si="2"/>
        <v>494</v>
      </c>
      <c r="H1172" s="135">
        <v>390.0</v>
      </c>
      <c r="I1172" s="135">
        <v>390.0</v>
      </c>
      <c r="J1172" s="135">
        <v>390.0</v>
      </c>
      <c r="L1172" s="160"/>
      <c r="M1172" s="160"/>
      <c r="N1172" s="160"/>
      <c r="O1172" s="160"/>
      <c r="P1172" s="138" t="s">
        <v>1969</v>
      </c>
      <c r="Q1172" s="138" t="s">
        <v>30750</v>
      </c>
      <c r="R1172" s="138" t="s">
        <v>30751</v>
      </c>
      <c r="S1172" s="138" t="s">
        <v>30752</v>
      </c>
      <c r="T1172" s="138" t="s">
        <v>30753</v>
      </c>
      <c r="U1172" s="138" t="s">
        <v>30754</v>
      </c>
      <c r="V1172" s="138" t="s">
        <v>30754</v>
      </c>
      <c r="W1172" s="138" t="s">
        <v>30755</v>
      </c>
      <c r="X1172" s="138" t="s">
        <v>30756</v>
      </c>
      <c r="Y1172" s="138" t="s">
        <v>30757</v>
      </c>
      <c r="Z1172" s="138" t="s">
        <v>30758</v>
      </c>
      <c r="AA1172" s="504">
        <v>0.054953703703703706</v>
      </c>
      <c r="AB1172" s="134" t="s">
        <v>30759</v>
      </c>
      <c r="AC1172" s="128" t="s">
        <v>30760</v>
      </c>
      <c r="AD1172" s="507">
        <v>0.05226851851851852</v>
      </c>
      <c r="AE1172" s="160"/>
      <c r="AF1172" s="474">
        <v>0.052141203703703703</v>
      </c>
      <c r="AG1172" s="134" t="s">
        <v>30761</v>
      </c>
      <c r="AH1172" s="128" t="s">
        <v>30762</v>
      </c>
      <c r="AI1172" s="138" t="s">
        <v>30575</v>
      </c>
      <c r="AJ1172" s="504">
        <v>0.04581018518518518</v>
      </c>
      <c r="AK1172" s="474">
        <v>0.0675</v>
      </c>
      <c r="AL1172" s="134" t="s">
        <v>30763</v>
      </c>
      <c r="AM1172" s="128" t="s">
        <v>30764</v>
      </c>
      <c r="AN1172" s="134" t="s">
        <v>30765</v>
      </c>
      <c r="AO1172" s="134" t="s">
        <v>30766</v>
      </c>
      <c r="AP1172" s="505">
        <v>0.04460648148148148</v>
      </c>
      <c r="AQ1172" s="505">
        <v>0.04327546296296296</v>
      </c>
      <c r="AR1172" s="128" t="s">
        <v>30767</v>
      </c>
      <c r="AS1172" s="474">
        <v>0.045127314814814815</v>
      </c>
      <c r="AT1172" s="134" t="s">
        <v>30768</v>
      </c>
      <c r="AU1172" s="505">
        <v>0.05583333333333333</v>
      </c>
      <c r="AV1172" s="128" t="s">
        <v>15075</v>
      </c>
      <c r="AW1172" s="474">
        <v>0.052395833333333336</v>
      </c>
      <c r="AX1172" s="474">
        <v>0.04501157407407407</v>
      </c>
      <c r="AY1172" s="416">
        <v>1.8423611111111111</v>
      </c>
      <c r="BA1172" s="128" t="s">
        <v>30769</v>
      </c>
      <c r="BB1172" s="134" t="s">
        <v>30770</v>
      </c>
      <c r="BC1172" s="141" t="s">
        <v>30771</v>
      </c>
      <c r="BD1172" s="128" t="s">
        <v>13900</v>
      </c>
      <c r="BE1172" s="416">
        <v>0.044375</v>
      </c>
      <c r="BF1172" s="141"/>
      <c r="BG1172" s="141"/>
      <c r="BH1172" s="141"/>
    </row>
    <row r="1173">
      <c r="A1173" s="122">
        <f t="shared" si="3"/>
        <v>0</v>
      </c>
      <c r="B1173" s="122">
        <f t="shared" si="4"/>
        <v>0</v>
      </c>
      <c r="C1173" s="122">
        <f t="shared" si="5"/>
        <v>0</v>
      </c>
      <c r="D1173" s="122">
        <f t="shared" si="6"/>
        <v>0</v>
      </c>
      <c r="E1173" s="122">
        <f t="shared" si="2"/>
        <v>255</v>
      </c>
      <c r="H1173" s="135" t="s">
        <v>30772</v>
      </c>
      <c r="I1173" s="135" t="s">
        <v>30773</v>
      </c>
      <c r="J1173" s="135" t="s">
        <v>30774</v>
      </c>
      <c r="L1173" s="160"/>
      <c r="M1173" s="160"/>
      <c r="N1173" s="160"/>
      <c r="O1173" s="160"/>
      <c r="P1173" s="503">
        <v>0.044814814814814814</v>
      </c>
      <c r="Q1173" s="503">
        <v>0.042222222222222223</v>
      </c>
      <c r="R1173" s="503">
        <v>0.04390046296296296</v>
      </c>
      <c r="S1173" s="503">
        <v>0.05689814814814815</v>
      </c>
      <c r="T1173" s="503">
        <v>0.053043981481481484</v>
      </c>
      <c r="U1173" s="503">
        <v>0.05675925925925926</v>
      </c>
      <c r="V1173" s="503">
        <v>0.05675925925925926</v>
      </c>
      <c r="W1173" s="391">
        <v>2.417361111111111</v>
      </c>
      <c r="X1173" s="503">
        <v>0.05798611111111111</v>
      </c>
      <c r="Y1173" s="503">
        <v>0.0578125</v>
      </c>
      <c r="Z1173" s="391">
        <v>2.45625</v>
      </c>
      <c r="AA1173" s="128" t="s">
        <v>30775</v>
      </c>
      <c r="AB1173" s="474">
        <v>0.056053240740740744</v>
      </c>
      <c r="AC1173" s="505">
        <v>0.050555555555555555</v>
      </c>
      <c r="AD1173" s="147" t="s">
        <v>30776</v>
      </c>
      <c r="AE1173" s="160"/>
      <c r="AF1173" s="134" t="s">
        <v>30777</v>
      </c>
      <c r="AG1173" s="474">
        <v>0.05033564814814815</v>
      </c>
      <c r="AH1173" s="505">
        <v>0.05427083333333333</v>
      </c>
      <c r="AI1173" s="503">
        <v>0.05379629629629629</v>
      </c>
      <c r="AJ1173" s="128" t="s">
        <v>30778</v>
      </c>
      <c r="AK1173" s="134" t="s">
        <v>30779</v>
      </c>
      <c r="AL1173" s="474">
        <v>0.048310185185185185</v>
      </c>
      <c r="AM1173" s="416">
        <v>1.4319444444444445</v>
      </c>
      <c r="AN1173" s="379">
        <v>2.3402777777777777</v>
      </c>
      <c r="AO1173" s="474">
        <v>0.04773148148148148</v>
      </c>
      <c r="AP1173" s="128" t="s">
        <v>30780</v>
      </c>
      <c r="AQ1173" s="128" t="s">
        <v>30781</v>
      </c>
      <c r="AR1173" s="505">
        <v>0.054328703703703705</v>
      </c>
      <c r="AS1173" s="134" t="s">
        <v>30782</v>
      </c>
      <c r="AT1173" s="474">
        <v>0.050902777777777776</v>
      </c>
      <c r="AU1173" s="128" t="s">
        <v>30783</v>
      </c>
      <c r="AV1173" s="504">
        <v>0.045208333333333336</v>
      </c>
      <c r="AW1173" s="134" t="s">
        <v>30784</v>
      </c>
      <c r="AX1173" s="134" t="s">
        <v>30785</v>
      </c>
      <c r="AY1173" s="128" t="s">
        <v>30786</v>
      </c>
      <c r="BA1173" s="416">
        <v>2.4819444444444443</v>
      </c>
      <c r="BB1173" s="379">
        <v>2.4208333333333334</v>
      </c>
      <c r="BC1173" s="422">
        <v>2.38125</v>
      </c>
      <c r="BD1173" s="416">
        <v>1.01875</v>
      </c>
      <c r="BE1173" s="128" t="s">
        <v>30787</v>
      </c>
      <c r="BF1173" s="422"/>
      <c r="BG1173" s="422"/>
      <c r="BH1173" s="422"/>
    </row>
    <row r="1174">
      <c r="A1174" s="122">
        <f t="shared" si="3"/>
        <v>0</v>
      </c>
      <c r="B1174" s="122">
        <f t="shared" si="4"/>
        <v>0</v>
      </c>
      <c r="C1174" s="122">
        <f t="shared" si="5"/>
        <v>0</v>
      </c>
      <c r="D1174" s="122">
        <f t="shared" si="6"/>
        <v>0</v>
      </c>
      <c r="E1174" s="122">
        <f t="shared" si="2"/>
        <v>569</v>
      </c>
      <c r="H1174" s="135" t="s">
        <v>862</v>
      </c>
      <c r="I1174" s="135" t="s">
        <v>30788</v>
      </c>
      <c r="J1174" s="135" t="s">
        <v>30789</v>
      </c>
      <c r="L1174" s="160"/>
      <c r="M1174" s="160"/>
      <c r="N1174" s="160"/>
      <c r="O1174" s="160"/>
      <c r="P1174" s="138" t="s">
        <v>30790</v>
      </c>
      <c r="Q1174" s="138" t="s">
        <v>30791</v>
      </c>
      <c r="R1174" s="138" t="s">
        <v>30792</v>
      </c>
      <c r="S1174" s="138" t="s">
        <v>30793</v>
      </c>
      <c r="T1174" s="138" t="s">
        <v>30794</v>
      </c>
      <c r="U1174" s="138" t="s">
        <v>30795</v>
      </c>
      <c r="V1174" s="138" t="s">
        <v>30795</v>
      </c>
      <c r="W1174" s="138" t="s">
        <v>30796</v>
      </c>
      <c r="X1174" s="138" t="s">
        <v>30797</v>
      </c>
      <c r="Y1174" s="138" t="s">
        <v>30798</v>
      </c>
      <c r="Z1174" s="138" t="s">
        <v>7891</v>
      </c>
      <c r="AA1174" s="504">
        <v>0.05502314814814815</v>
      </c>
      <c r="AB1174" s="134" t="s">
        <v>30799</v>
      </c>
      <c r="AC1174" s="128" t="s">
        <v>30800</v>
      </c>
      <c r="AD1174" s="507">
        <v>0.052314814814814814</v>
      </c>
      <c r="AE1174" s="160"/>
      <c r="AF1174" s="474">
        <v>0.0521875</v>
      </c>
      <c r="AG1174" s="134" t="s">
        <v>30801</v>
      </c>
      <c r="AH1174" s="128" t="s">
        <v>30802</v>
      </c>
      <c r="AI1174" s="138" t="s">
        <v>30610</v>
      </c>
      <c r="AJ1174" s="504">
        <v>0.04591435185185185</v>
      </c>
      <c r="AK1174" s="474">
        <v>0.06753472222222222</v>
      </c>
      <c r="AL1174" s="134" t="s">
        <v>30803</v>
      </c>
      <c r="AM1174" s="128" t="s">
        <v>30804</v>
      </c>
      <c r="AN1174" s="134" t="s">
        <v>30805</v>
      </c>
      <c r="AO1174" s="134" t="s">
        <v>30806</v>
      </c>
      <c r="AP1174" s="505">
        <v>0.044641203703703704</v>
      </c>
      <c r="AQ1174" s="505">
        <v>0.04331018518518519</v>
      </c>
      <c r="AR1174" s="128" t="s">
        <v>30807</v>
      </c>
      <c r="AS1174" s="474">
        <v>0.045162037037037035</v>
      </c>
      <c r="AT1174" s="134" t="s">
        <v>30808</v>
      </c>
      <c r="AU1174" s="505">
        <v>0.05586805555555555</v>
      </c>
      <c r="AV1174" s="128" t="s">
        <v>30809</v>
      </c>
      <c r="AW1174" s="474">
        <v>0.05251157407407407</v>
      </c>
      <c r="AX1174" s="474">
        <v>0.0450462962962963</v>
      </c>
      <c r="AY1174" s="416">
        <v>1.8479166666666667</v>
      </c>
      <c r="BA1174" s="128" t="s">
        <v>1055</v>
      </c>
      <c r="BB1174" s="134" t="s">
        <v>30810</v>
      </c>
      <c r="BC1174" s="141" t="s">
        <v>30811</v>
      </c>
      <c r="BD1174" s="128" t="s">
        <v>13949</v>
      </c>
      <c r="BE1174" s="416">
        <v>0.044502314814814814</v>
      </c>
      <c r="BF1174" s="141"/>
      <c r="BG1174" s="141"/>
      <c r="BH1174" s="141"/>
    </row>
    <row r="1175">
      <c r="A1175" s="122">
        <f t="shared" si="3"/>
        <v>0</v>
      </c>
      <c r="B1175" s="122">
        <f t="shared" si="4"/>
        <v>0</v>
      </c>
      <c r="C1175" s="122">
        <f t="shared" si="5"/>
        <v>0</v>
      </c>
      <c r="D1175" s="122">
        <f t="shared" si="6"/>
        <v>0</v>
      </c>
      <c r="E1175" s="122">
        <f t="shared" si="2"/>
        <v>197</v>
      </c>
      <c r="H1175" s="135">
        <v>391.0</v>
      </c>
      <c r="I1175" s="135">
        <v>391.0</v>
      </c>
      <c r="J1175" s="135">
        <v>391.0</v>
      </c>
      <c r="L1175" s="160"/>
      <c r="M1175" s="160"/>
      <c r="N1175" s="160"/>
      <c r="O1175" s="160"/>
      <c r="P1175" s="503">
        <v>0.04483796296296296</v>
      </c>
      <c r="Q1175" s="503">
        <v>0.04228009259259259</v>
      </c>
      <c r="R1175" s="503">
        <v>0.04398148148148148</v>
      </c>
      <c r="S1175" s="503">
        <v>0.056921296296296296</v>
      </c>
      <c r="T1175" s="503">
        <v>0.05310185185185185</v>
      </c>
      <c r="U1175" s="503">
        <v>0.056921296296296296</v>
      </c>
      <c r="V1175" s="503">
        <v>0.056921296296296296</v>
      </c>
      <c r="W1175" s="391">
        <v>2.4291666666666667</v>
      </c>
      <c r="X1175" s="503">
        <v>0.05804398148148148</v>
      </c>
      <c r="Y1175" s="503">
        <v>0.057962962962962966</v>
      </c>
      <c r="Z1175" s="391">
        <v>2.459722222222222</v>
      </c>
      <c r="AA1175" s="128" t="s">
        <v>30812</v>
      </c>
      <c r="AB1175" s="474">
        <v>0.05611111111111111</v>
      </c>
      <c r="AC1175" s="505">
        <v>0.050694444444444445</v>
      </c>
      <c r="AD1175" s="147" t="s">
        <v>30813</v>
      </c>
      <c r="AE1175" s="160"/>
      <c r="AF1175" s="134" t="s">
        <v>30814</v>
      </c>
      <c r="AG1175" s="474">
        <v>0.05040509259259259</v>
      </c>
      <c r="AH1175" s="505">
        <v>0.05438657407407407</v>
      </c>
      <c r="AI1175" s="503">
        <v>0.05392361111111111</v>
      </c>
      <c r="AJ1175" s="128" t="s">
        <v>30815</v>
      </c>
      <c r="AK1175" s="134" t="s">
        <v>30816</v>
      </c>
      <c r="AL1175" s="474">
        <v>0.04840277777777778</v>
      </c>
      <c r="AM1175" s="416">
        <v>1.4368055555555554</v>
      </c>
      <c r="AN1175" s="379">
        <v>2.347916666666667</v>
      </c>
      <c r="AO1175" s="474">
        <v>0.0478125</v>
      </c>
      <c r="AP1175" s="128" t="s">
        <v>30817</v>
      </c>
      <c r="AQ1175" s="128" t="s">
        <v>30818</v>
      </c>
      <c r="AR1175" s="505">
        <v>0.054502314814814816</v>
      </c>
      <c r="AS1175" s="134" t="s">
        <v>30819</v>
      </c>
      <c r="AT1175" s="474">
        <v>0.05096064814814815</v>
      </c>
      <c r="AU1175" s="128" t="s">
        <v>30820</v>
      </c>
      <c r="AV1175" s="504">
        <v>0.045231481481481484</v>
      </c>
      <c r="AW1175" s="134" t="s">
        <v>30821</v>
      </c>
      <c r="AX1175" s="134" t="s">
        <v>1651</v>
      </c>
      <c r="AY1175" s="128" t="s">
        <v>1826</v>
      </c>
      <c r="BA1175" s="416">
        <v>2.4854166666666666</v>
      </c>
      <c r="BB1175" s="379">
        <v>2.421527777777778</v>
      </c>
      <c r="BC1175" s="422">
        <v>2.3833333333333333</v>
      </c>
      <c r="BD1175" s="416">
        <v>1.025</v>
      </c>
      <c r="BE1175" s="128" t="s">
        <v>4374</v>
      </c>
      <c r="BF1175" s="422"/>
      <c r="BG1175" s="422"/>
      <c r="BH1175" s="422"/>
    </row>
    <row r="1176">
      <c r="A1176" s="122">
        <f t="shared" si="3"/>
        <v>0</v>
      </c>
      <c r="B1176" s="122">
        <f t="shared" si="4"/>
        <v>0</v>
      </c>
      <c r="C1176" s="122">
        <f t="shared" si="5"/>
        <v>0</v>
      </c>
      <c r="D1176" s="122">
        <f t="shared" si="6"/>
        <v>0</v>
      </c>
      <c r="E1176" s="122">
        <f t="shared" si="2"/>
        <v>443</v>
      </c>
      <c r="H1176" s="135" t="s">
        <v>30822</v>
      </c>
      <c r="I1176" s="135" t="s">
        <v>30823</v>
      </c>
      <c r="J1176" s="135" t="s">
        <v>30824</v>
      </c>
      <c r="L1176" s="160"/>
      <c r="M1176" s="160"/>
      <c r="N1176" s="160"/>
      <c r="O1176" s="160"/>
      <c r="P1176" s="138" t="s">
        <v>30825</v>
      </c>
      <c r="Q1176" s="138" t="s">
        <v>30826</v>
      </c>
      <c r="R1176" s="138" t="s">
        <v>30827</v>
      </c>
      <c r="S1176" s="138" t="s">
        <v>30828</v>
      </c>
      <c r="T1176" s="138" t="s">
        <v>30829</v>
      </c>
      <c r="U1176" s="138" t="s">
        <v>1055</v>
      </c>
      <c r="V1176" s="138" t="s">
        <v>1055</v>
      </c>
      <c r="W1176" s="138" t="s">
        <v>30830</v>
      </c>
      <c r="X1176" s="138" t="s">
        <v>30831</v>
      </c>
      <c r="Y1176" s="138" t="s">
        <v>30832</v>
      </c>
      <c r="Z1176" s="138" t="s">
        <v>30833</v>
      </c>
      <c r="AA1176" s="504">
        <v>0.05511574074074074</v>
      </c>
      <c r="AB1176" s="134" t="s">
        <v>30834</v>
      </c>
      <c r="AC1176" s="128" t="s">
        <v>30835</v>
      </c>
      <c r="AD1176" s="507">
        <v>0.052349537037037035</v>
      </c>
      <c r="AE1176" s="160"/>
      <c r="AF1176" s="474">
        <v>0.0522337962962963</v>
      </c>
      <c r="AG1176" s="134" t="s">
        <v>30836</v>
      </c>
      <c r="AH1176" s="128" t="s">
        <v>30837</v>
      </c>
      <c r="AI1176" s="138" t="s">
        <v>30648</v>
      </c>
      <c r="AJ1176" s="504">
        <v>0.04612268518518518</v>
      </c>
      <c r="AK1176" s="474">
        <v>0.06755787037037037</v>
      </c>
      <c r="AL1176" s="134" t="s">
        <v>30838</v>
      </c>
      <c r="AM1176" s="128" t="s">
        <v>30839</v>
      </c>
      <c r="AN1176" s="134" t="s">
        <v>30840</v>
      </c>
      <c r="AO1176" s="134" t="s">
        <v>30841</v>
      </c>
      <c r="AP1176" s="505">
        <v>0.0446875</v>
      </c>
      <c r="AQ1176" s="505">
        <v>0.043368055555555556</v>
      </c>
      <c r="AR1176" s="128" t="s">
        <v>30842</v>
      </c>
      <c r="AS1176" s="474">
        <v>0.045196759259259256</v>
      </c>
      <c r="AT1176" s="134" t="s">
        <v>30843</v>
      </c>
      <c r="AU1176" s="505">
        <v>0.05592592592592593</v>
      </c>
      <c r="AV1176" s="128" t="s">
        <v>30844</v>
      </c>
      <c r="AW1176" s="474">
        <v>0.052592592592592594</v>
      </c>
      <c r="AX1176" s="474">
        <v>0.045162037037037035</v>
      </c>
      <c r="AY1176" s="416">
        <v>1.8486111111111112</v>
      </c>
      <c r="BA1176" s="128" t="s">
        <v>27797</v>
      </c>
      <c r="BB1176" s="134" t="s">
        <v>30845</v>
      </c>
      <c r="BC1176" s="141" t="s">
        <v>30846</v>
      </c>
      <c r="BD1176" s="128" t="s">
        <v>13999</v>
      </c>
      <c r="BE1176" s="416">
        <v>0.044675925925925924</v>
      </c>
      <c r="BF1176" s="141"/>
      <c r="BG1176" s="141"/>
      <c r="BH1176" s="141"/>
    </row>
    <row r="1177">
      <c r="A1177" s="122">
        <f t="shared" si="3"/>
        <v>0</v>
      </c>
      <c r="B1177" s="122">
        <f t="shared" si="4"/>
        <v>0</v>
      </c>
      <c r="C1177" s="122">
        <f t="shared" si="5"/>
        <v>0</v>
      </c>
      <c r="D1177" s="122">
        <f t="shared" si="6"/>
        <v>0</v>
      </c>
      <c r="E1177" s="122">
        <f t="shared" si="2"/>
        <v>261</v>
      </c>
      <c r="H1177" s="135" t="s">
        <v>30847</v>
      </c>
      <c r="I1177" s="135" t="s">
        <v>30848</v>
      </c>
      <c r="J1177" s="135" t="s">
        <v>30849</v>
      </c>
      <c r="L1177" s="160"/>
      <c r="M1177" s="160"/>
      <c r="N1177" s="160"/>
      <c r="O1177" s="160"/>
      <c r="P1177" s="503">
        <v>0.04486111111111111</v>
      </c>
      <c r="Q1177" s="503">
        <v>0.042395833333333334</v>
      </c>
      <c r="R1177" s="503">
        <v>0.04403935185185185</v>
      </c>
      <c r="S1177" s="503">
        <v>0.057025462962962965</v>
      </c>
      <c r="T1177" s="503">
        <v>0.05317129629629629</v>
      </c>
      <c r="U1177" s="503">
        <v>0.05695601851851852</v>
      </c>
      <c r="V1177" s="503">
        <v>0.05695601851851852</v>
      </c>
      <c r="W1177" s="391">
        <v>2.4368055555555554</v>
      </c>
      <c r="X1177" s="503">
        <v>0.058194444444444444</v>
      </c>
      <c r="Y1177" s="503">
        <v>0.0580787037037037</v>
      </c>
      <c r="Z1177" s="391">
        <v>2.4625</v>
      </c>
      <c r="AA1177" s="128" t="s">
        <v>30850</v>
      </c>
      <c r="AB1177" s="474">
        <v>0.05625</v>
      </c>
      <c r="AC1177" s="505">
        <v>0.05082175925925926</v>
      </c>
      <c r="AD1177" s="147" t="s">
        <v>30851</v>
      </c>
      <c r="AE1177" s="160"/>
      <c r="AF1177" s="134" t="s">
        <v>30852</v>
      </c>
      <c r="AG1177" s="474">
        <v>0.050451388888888886</v>
      </c>
      <c r="AH1177" s="505">
        <v>0.05462962962962963</v>
      </c>
      <c r="AI1177" s="503">
        <v>0.05399305555555556</v>
      </c>
      <c r="AJ1177" s="128" t="s">
        <v>30853</v>
      </c>
      <c r="AK1177" s="134" t="s">
        <v>30854</v>
      </c>
      <c r="AL1177" s="474">
        <v>0.0484375</v>
      </c>
      <c r="AM1177" s="416">
        <v>1.4395833333333334</v>
      </c>
      <c r="AN1177" s="379">
        <v>2.3625</v>
      </c>
      <c r="AO1177" s="474">
        <v>0.04788194444444444</v>
      </c>
      <c r="AP1177" s="128" t="s">
        <v>30855</v>
      </c>
      <c r="AQ1177" s="128" t="s">
        <v>30856</v>
      </c>
      <c r="AR1177" s="505">
        <v>0.0546875</v>
      </c>
      <c r="AS1177" s="134" t="s">
        <v>30857</v>
      </c>
      <c r="AT1177" s="474">
        <v>0.051099537037037034</v>
      </c>
      <c r="AU1177" s="128" t="s">
        <v>30858</v>
      </c>
      <c r="AV1177" s="504">
        <v>0.04534722222222222</v>
      </c>
      <c r="AW1177" s="134" t="s">
        <v>30859</v>
      </c>
      <c r="AX1177" s="134" t="s">
        <v>30860</v>
      </c>
      <c r="AY1177" s="128" t="s">
        <v>30861</v>
      </c>
      <c r="BA1177" s="416">
        <v>2.4868055555555557</v>
      </c>
      <c r="BB1177" s="379">
        <v>2.4256944444444444</v>
      </c>
      <c r="BC1177" s="422">
        <v>2.3916666666666666</v>
      </c>
      <c r="BD1177" s="416">
        <v>1.0340277777777778</v>
      </c>
      <c r="BE1177" s="128" t="s">
        <v>30862</v>
      </c>
      <c r="BF1177" s="422"/>
      <c r="BG1177" s="422"/>
      <c r="BH1177" s="422"/>
    </row>
    <row r="1178">
      <c r="A1178" s="122">
        <f t="shared" si="3"/>
        <v>0</v>
      </c>
      <c r="B1178" s="122">
        <f t="shared" si="4"/>
        <v>0</v>
      </c>
      <c r="C1178" s="122">
        <f t="shared" si="5"/>
        <v>0</v>
      </c>
      <c r="D1178" s="122">
        <f t="shared" si="6"/>
        <v>0</v>
      </c>
      <c r="E1178" s="122">
        <f t="shared" si="2"/>
        <v>499</v>
      </c>
      <c r="H1178" s="135">
        <v>392.0</v>
      </c>
      <c r="I1178" s="135">
        <v>392.0</v>
      </c>
      <c r="J1178" s="135">
        <v>392.0</v>
      </c>
      <c r="L1178" s="160"/>
      <c r="M1178" s="160"/>
      <c r="N1178" s="160"/>
      <c r="O1178" s="160"/>
      <c r="P1178" s="138" t="s">
        <v>30863</v>
      </c>
      <c r="Q1178" s="138" t="s">
        <v>30864</v>
      </c>
      <c r="R1178" s="138" t="s">
        <v>13548</v>
      </c>
      <c r="S1178" s="138" t="s">
        <v>30865</v>
      </c>
      <c r="T1178" s="138" t="s">
        <v>724</v>
      </c>
      <c r="U1178" s="138" t="s">
        <v>30866</v>
      </c>
      <c r="V1178" s="138" t="s">
        <v>30866</v>
      </c>
      <c r="W1178" s="138" t="s">
        <v>30867</v>
      </c>
      <c r="X1178" s="138" t="s">
        <v>30868</v>
      </c>
      <c r="Y1178" s="138" t="s">
        <v>30869</v>
      </c>
      <c r="Z1178" s="138" t="s">
        <v>30870</v>
      </c>
      <c r="AA1178" s="504">
        <v>0.05516203703703704</v>
      </c>
      <c r="AB1178" s="134" t="s">
        <v>30871</v>
      </c>
      <c r="AC1178" s="128" t="s">
        <v>30872</v>
      </c>
      <c r="AD1178" s="507">
        <v>0.052453703703703704</v>
      </c>
      <c r="AE1178" s="160"/>
      <c r="AF1178" s="474">
        <v>0.052314814814814814</v>
      </c>
      <c r="AG1178" s="134" t="s">
        <v>30873</v>
      </c>
      <c r="AH1178" s="128" t="s">
        <v>30874</v>
      </c>
      <c r="AI1178" s="138" t="s">
        <v>30686</v>
      </c>
      <c r="AJ1178" s="504">
        <v>0.04613425925925926</v>
      </c>
      <c r="AK1178" s="474">
        <v>0.06760416666666667</v>
      </c>
      <c r="AL1178" s="134" t="s">
        <v>30875</v>
      </c>
      <c r="AM1178" s="128" t="s">
        <v>30876</v>
      </c>
      <c r="AN1178" s="134" t="s">
        <v>30877</v>
      </c>
      <c r="AO1178" s="134" t="s">
        <v>30878</v>
      </c>
      <c r="AP1178" s="505">
        <v>0.04482638888888889</v>
      </c>
      <c r="AQ1178" s="505">
        <v>0.043402777777777776</v>
      </c>
      <c r="AR1178" s="128" t="s">
        <v>30879</v>
      </c>
      <c r="AS1178" s="474">
        <v>0.04521990740740741</v>
      </c>
      <c r="AT1178" s="134" t="s">
        <v>30880</v>
      </c>
      <c r="AU1178" s="505">
        <v>0.055983796296296295</v>
      </c>
      <c r="AV1178" s="128" t="s">
        <v>30881</v>
      </c>
      <c r="AW1178" s="474">
        <v>0.052835648148148145</v>
      </c>
      <c r="AX1178" s="474">
        <v>0.04518518518518518</v>
      </c>
      <c r="AY1178" s="416">
        <v>1.85</v>
      </c>
      <c r="BA1178" s="128" t="s">
        <v>30882</v>
      </c>
      <c r="BB1178" s="134" t="s">
        <v>30883</v>
      </c>
      <c r="BC1178" s="141" t="s">
        <v>30884</v>
      </c>
      <c r="BD1178" s="128" t="s">
        <v>4826</v>
      </c>
      <c r="BE1178" s="416">
        <v>0.04469907407407407</v>
      </c>
      <c r="BF1178" s="141"/>
      <c r="BG1178" s="141"/>
      <c r="BH1178" s="141"/>
    </row>
    <row r="1179">
      <c r="A1179" s="122">
        <f t="shared" si="3"/>
        <v>0</v>
      </c>
      <c r="B1179" s="122">
        <f t="shared" si="4"/>
        <v>0</v>
      </c>
      <c r="C1179" s="122">
        <f t="shared" si="5"/>
        <v>0</v>
      </c>
      <c r="D1179" s="122">
        <f t="shared" si="6"/>
        <v>0</v>
      </c>
      <c r="E1179" s="122">
        <f t="shared" si="2"/>
        <v>281</v>
      </c>
      <c r="H1179" s="135" t="s">
        <v>30885</v>
      </c>
      <c r="I1179" s="135" t="s">
        <v>30886</v>
      </c>
      <c r="J1179" s="135" t="s">
        <v>30887</v>
      </c>
      <c r="L1179" s="160"/>
      <c r="M1179" s="160"/>
      <c r="N1179" s="160"/>
      <c r="O1179" s="160"/>
      <c r="P1179" s="503">
        <v>0.04488425925925926</v>
      </c>
      <c r="Q1179" s="503">
        <v>0.04247685185185185</v>
      </c>
      <c r="R1179" s="503">
        <v>0.04412037037037037</v>
      </c>
      <c r="S1179" s="503">
        <v>0.05707175925925926</v>
      </c>
      <c r="T1179" s="503">
        <v>0.05320601851851852</v>
      </c>
      <c r="U1179" s="503">
        <v>0.056979166666666664</v>
      </c>
      <c r="V1179" s="503">
        <v>0.056979166666666664</v>
      </c>
      <c r="W1179" s="391">
        <v>2.44375</v>
      </c>
      <c r="X1179" s="503">
        <v>0.05824074074074074</v>
      </c>
      <c r="Y1179" s="503">
        <v>0.05824074074074074</v>
      </c>
      <c r="Z1179" s="391">
        <v>2.46875</v>
      </c>
      <c r="AA1179" s="128" t="s">
        <v>30888</v>
      </c>
      <c r="AB1179" s="474">
        <v>0.056365740740740744</v>
      </c>
      <c r="AC1179" s="505">
        <v>0.05085648148148148</v>
      </c>
      <c r="AD1179" s="147" t="s">
        <v>30889</v>
      </c>
      <c r="AE1179" s="160"/>
      <c r="AF1179" s="134" t="s">
        <v>30890</v>
      </c>
      <c r="AG1179" s="474">
        <v>0.05060185185185185</v>
      </c>
      <c r="AH1179" s="505">
        <v>0.05471064814814815</v>
      </c>
      <c r="AI1179" s="503">
        <v>0.05408564814814815</v>
      </c>
      <c r="AJ1179" s="128" t="s">
        <v>30891</v>
      </c>
      <c r="AK1179" s="134" t="s">
        <v>30892</v>
      </c>
      <c r="AL1179" s="474">
        <v>0.04850694444444444</v>
      </c>
      <c r="AM1179" s="416">
        <v>1.4493055555555556</v>
      </c>
      <c r="AN1179" s="379">
        <v>2.370833333333333</v>
      </c>
      <c r="AO1179" s="474">
        <v>0.04795138888888889</v>
      </c>
      <c r="AP1179" s="128" t="s">
        <v>30893</v>
      </c>
      <c r="AQ1179" s="128" t="s">
        <v>30894</v>
      </c>
      <c r="AR1179" s="505">
        <v>0.05483796296296296</v>
      </c>
      <c r="AS1179" s="134" t="s">
        <v>2299</v>
      </c>
      <c r="AT1179" s="474">
        <v>0.051284722222222225</v>
      </c>
      <c r="AU1179" s="128" t="s">
        <v>30895</v>
      </c>
      <c r="AV1179" s="504">
        <v>0.04542824074074074</v>
      </c>
      <c r="AW1179" s="134" t="s">
        <v>30896</v>
      </c>
      <c r="AX1179" s="134" t="s">
        <v>26048</v>
      </c>
      <c r="AY1179" s="128" t="s">
        <v>30897</v>
      </c>
      <c r="BA1179" s="416">
        <v>2.4895833333333335</v>
      </c>
      <c r="BB1179" s="379">
        <v>2.433333333333333</v>
      </c>
      <c r="BC1179" s="422">
        <v>2.3944444444444444</v>
      </c>
      <c r="BD1179" s="416">
        <v>1.0361111111111112</v>
      </c>
      <c r="BE1179" s="128" t="s">
        <v>30898</v>
      </c>
      <c r="BF1179" s="422"/>
      <c r="BG1179" s="422"/>
      <c r="BH1179" s="422"/>
    </row>
    <row r="1180">
      <c r="A1180" s="122">
        <f t="shared" si="3"/>
        <v>0</v>
      </c>
      <c r="B1180" s="122">
        <f t="shared" si="4"/>
        <v>0</v>
      </c>
      <c r="C1180" s="122">
        <f t="shared" si="5"/>
        <v>0</v>
      </c>
      <c r="D1180" s="122">
        <f t="shared" si="6"/>
        <v>0</v>
      </c>
      <c r="E1180" s="122">
        <f t="shared" si="2"/>
        <v>468</v>
      </c>
      <c r="H1180" s="135" t="s">
        <v>30899</v>
      </c>
      <c r="I1180" s="135" t="s">
        <v>30900</v>
      </c>
      <c r="J1180" s="135" t="s">
        <v>30901</v>
      </c>
      <c r="L1180" s="160"/>
      <c r="M1180" s="160"/>
      <c r="N1180" s="160"/>
      <c r="O1180" s="160"/>
      <c r="P1180" s="138" t="s">
        <v>30902</v>
      </c>
      <c r="Q1180" s="138" t="s">
        <v>30903</v>
      </c>
      <c r="R1180" s="138" t="s">
        <v>30904</v>
      </c>
      <c r="S1180" s="138" t="s">
        <v>30905</v>
      </c>
      <c r="T1180" s="138" t="s">
        <v>30906</v>
      </c>
      <c r="U1180" s="138" t="s">
        <v>30907</v>
      </c>
      <c r="V1180" s="138" t="s">
        <v>30907</v>
      </c>
      <c r="W1180" s="138" t="s">
        <v>30908</v>
      </c>
      <c r="X1180" s="138" t="s">
        <v>30909</v>
      </c>
      <c r="Y1180" s="138" t="s">
        <v>30910</v>
      </c>
      <c r="Z1180" s="138" t="s">
        <v>30911</v>
      </c>
      <c r="AA1180" s="504">
        <v>0.055266203703703706</v>
      </c>
      <c r="AB1180" s="134" t="s">
        <v>30912</v>
      </c>
      <c r="AC1180" s="128" t="s">
        <v>30913</v>
      </c>
      <c r="AD1180" s="507">
        <v>0.0525</v>
      </c>
      <c r="AE1180" s="160"/>
      <c r="AF1180" s="474">
        <v>0.05240740740740741</v>
      </c>
      <c r="AG1180" s="134" t="s">
        <v>30914</v>
      </c>
      <c r="AH1180" s="128" t="s">
        <v>30915</v>
      </c>
      <c r="AI1180" s="138" t="s">
        <v>30724</v>
      </c>
      <c r="AJ1180" s="504">
        <v>0.04626157407407407</v>
      </c>
      <c r="AK1180" s="474">
        <v>0.06763888888888889</v>
      </c>
      <c r="AL1180" s="134" t="s">
        <v>30916</v>
      </c>
      <c r="AM1180" s="128" t="s">
        <v>30917</v>
      </c>
      <c r="AN1180" s="134" t="s">
        <v>30918</v>
      </c>
      <c r="AO1180" s="134" t="s">
        <v>30919</v>
      </c>
      <c r="AP1180" s="505">
        <v>0.04486111111111111</v>
      </c>
      <c r="AQ1180" s="505">
        <v>0.04355324074074074</v>
      </c>
      <c r="AR1180" s="128" t="s">
        <v>30920</v>
      </c>
      <c r="AS1180" s="474">
        <v>0.04528935185185185</v>
      </c>
      <c r="AT1180" s="134" t="s">
        <v>30921</v>
      </c>
      <c r="AU1180" s="505">
        <v>0.05619212962962963</v>
      </c>
      <c r="AV1180" s="128" t="s">
        <v>30922</v>
      </c>
      <c r="AW1180" s="474">
        <v>0.05288194444444445</v>
      </c>
      <c r="AX1180" s="474">
        <v>0.045266203703703704</v>
      </c>
      <c r="AY1180" s="416">
        <v>1.8520833333333333</v>
      </c>
      <c r="BA1180" s="128" t="s">
        <v>30923</v>
      </c>
      <c r="BB1180" s="134" t="s">
        <v>30924</v>
      </c>
      <c r="BC1180" s="141" t="s">
        <v>30925</v>
      </c>
      <c r="BD1180" s="128" t="s">
        <v>14096</v>
      </c>
      <c r="BE1180" s="416">
        <v>0.044756944444444446</v>
      </c>
      <c r="BF1180" s="141"/>
      <c r="BG1180" s="141"/>
      <c r="BH1180" s="141"/>
    </row>
    <row r="1181">
      <c r="A1181" s="122">
        <f t="shared" si="3"/>
        <v>0</v>
      </c>
      <c r="B1181" s="122">
        <f t="shared" si="4"/>
        <v>0</v>
      </c>
      <c r="C1181" s="122">
        <f t="shared" si="5"/>
        <v>0</v>
      </c>
      <c r="D1181" s="122">
        <f t="shared" si="6"/>
        <v>0</v>
      </c>
      <c r="E1181" s="122">
        <f t="shared" si="2"/>
        <v>164</v>
      </c>
      <c r="H1181" s="135">
        <v>393.0</v>
      </c>
      <c r="I1181" s="135">
        <v>393.0</v>
      </c>
      <c r="J1181" s="135">
        <v>393.0</v>
      </c>
      <c r="L1181" s="160"/>
      <c r="M1181" s="160"/>
      <c r="N1181" s="160"/>
      <c r="O1181" s="160"/>
      <c r="P1181" s="503">
        <v>0.04491898148148148</v>
      </c>
      <c r="Q1181" s="503">
        <v>0.04251157407407408</v>
      </c>
      <c r="R1181" s="503">
        <v>0.044131944444444446</v>
      </c>
      <c r="S1181" s="503">
        <v>0.0571875</v>
      </c>
      <c r="T1181" s="503">
        <v>0.05322916666666667</v>
      </c>
      <c r="U1181" s="503">
        <v>0.05707175925925926</v>
      </c>
      <c r="V1181" s="503">
        <v>0.05707175925925926</v>
      </c>
      <c r="W1181" s="391">
        <v>2.454861111111111</v>
      </c>
      <c r="X1181" s="503">
        <v>0.058333333333333334</v>
      </c>
      <c r="Y1181" s="503">
        <v>0.0584375</v>
      </c>
      <c r="Z1181" s="391">
        <v>2.472916666666667</v>
      </c>
      <c r="AA1181" s="128" t="s">
        <v>30926</v>
      </c>
      <c r="AB1181" s="474">
        <v>0.05645833333333333</v>
      </c>
      <c r="AC1181" s="505">
        <v>0.0509837962962963</v>
      </c>
      <c r="AD1181" s="147" t="s">
        <v>30927</v>
      </c>
      <c r="AE1181" s="160"/>
      <c r="AF1181" s="134" t="s">
        <v>30928</v>
      </c>
      <c r="AG1181" s="474">
        <v>0.05071759259259259</v>
      </c>
      <c r="AH1181" s="505">
        <v>0.054780092592592596</v>
      </c>
      <c r="AI1181" s="503">
        <v>0.05417824074074074</v>
      </c>
      <c r="AJ1181" s="128" t="s">
        <v>30929</v>
      </c>
      <c r="AK1181" s="134" t="s">
        <v>30930</v>
      </c>
      <c r="AL1181" s="474">
        <v>0.048587962962962965</v>
      </c>
      <c r="AM1181" s="416">
        <v>1.4666666666666666</v>
      </c>
      <c r="AN1181" s="379">
        <v>2.3743055555555554</v>
      </c>
      <c r="AO1181" s="474">
        <v>0.048032407407407406</v>
      </c>
      <c r="AP1181" s="128" t="s">
        <v>30931</v>
      </c>
      <c r="AQ1181" s="128" t="s">
        <v>923</v>
      </c>
      <c r="AR1181" s="505">
        <v>0.05489583333333333</v>
      </c>
      <c r="AS1181" s="134" t="s">
        <v>30932</v>
      </c>
      <c r="AT1181" s="474">
        <v>0.05144675925925926</v>
      </c>
      <c r="AU1181" s="128" t="s">
        <v>30933</v>
      </c>
      <c r="AV1181" s="504">
        <v>0.04549768518518518</v>
      </c>
      <c r="AW1181" s="134" t="s">
        <v>30934</v>
      </c>
      <c r="AX1181" s="134" t="s">
        <v>30935</v>
      </c>
      <c r="AY1181" s="128" t="s">
        <v>30936</v>
      </c>
      <c r="BA1181" s="416">
        <v>2.495138888888889</v>
      </c>
      <c r="BB1181" s="379">
        <v>2.436111111111111</v>
      </c>
      <c r="BC1181" s="422">
        <v>2.4</v>
      </c>
      <c r="BD1181" s="416">
        <v>1.0375</v>
      </c>
      <c r="BE1181" s="128" t="s">
        <v>30937</v>
      </c>
      <c r="BF1181" s="422"/>
      <c r="BG1181" s="422"/>
      <c r="BH1181" s="422"/>
    </row>
    <row r="1182">
      <c r="A1182" s="122">
        <f t="shared" si="3"/>
        <v>0</v>
      </c>
      <c r="B1182" s="122">
        <f t="shared" si="4"/>
        <v>0</v>
      </c>
      <c r="C1182" s="122">
        <f t="shared" si="5"/>
        <v>0</v>
      </c>
      <c r="D1182" s="122">
        <f t="shared" si="6"/>
        <v>0</v>
      </c>
      <c r="E1182" s="122">
        <f t="shared" si="2"/>
        <v>618</v>
      </c>
      <c r="H1182" s="135" t="s">
        <v>30938</v>
      </c>
      <c r="I1182" s="135" t="s">
        <v>30939</v>
      </c>
      <c r="J1182" s="135" t="s">
        <v>30940</v>
      </c>
      <c r="L1182" s="160"/>
      <c r="M1182" s="160"/>
      <c r="N1182" s="160"/>
      <c r="O1182" s="160"/>
      <c r="P1182" s="138" t="s">
        <v>30941</v>
      </c>
      <c r="Q1182" s="138" t="s">
        <v>30942</v>
      </c>
      <c r="R1182" s="138" t="s">
        <v>30943</v>
      </c>
      <c r="S1182" s="138" t="s">
        <v>30944</v>
      </c>
      <c r="T1182" s="138" t="s">
        <v>30945</v>
      </c>
      <c r="U1182" s="138" t="s">
        <v>30946</v>
      </c>
      <c r="V1182" s="138" t="s">
        <v>30946</v>
      </c>
      <c r="W1182" s="138" t="s">
        <v>30947</v>
      </c>
      <c r="X1182" s="138" t="s">
        <v>30948</v>
      </c>
      <c r="Y1182" s="138" t="s">
        <v>30949</v>
      </c>
      <c r="Z1182" s="138" t="s">
        <v>30950</v>
      </c>
      <c r="AA1182" s="504">
        <v>0.05534722222222222</v>
      </c>
      <c r="AB1182" s="134" t="s">
        <v>30951</v>
      </c>
      <c r="AC1182" s="128" t="s">
        <v>30952</v>
      </c>
      <c r="AD1182" s="507">
        <v>0.05267361111111111</v>
      </c>
      <c r="AE1182" s="160"/>
      <c r="AF1182" s="474">
        <v>0.05247685185185185</v>
      </c>
      <c r="AG1182" s="134" t="s">
        <v>30953</v>
      </c>
      <c r="AH1182" s="128" t="s">
        <v>30954</v>
      </c>
      <c r="AI1182" s="138" t="s">
        <v>30762</v>
      </c>
      <c r="AJ1182" s="504">
        <v>0.04638888888888889</v>
      </c>
      <c r="AK1182" s="474">
        <v>0.06778935185185185</v>
      </c>
      <c r="AL1182" s="134" t="s">
        <v>30955</v>
      </c>
      <c r="AM1182" s="128" t="s">
        <v>30956</v>
      </c>
      <c r="AN1182" s="134" t="s">
        <v>30957</v>
      </c>
      <c r="AO1182" s="134" t="s">
        <v>30958</v>
      </c>
      <c r="AP1182" s="505">
        <v>0.04494212962962963</v>
      </c>
      <c r="AQ1182" s="505">
        <v>0.04376157407407407</v>
      </c>
      <c r="AR1182" s="128" t="s">
        <v>30959</v>
      </c>
      <c r="AS1182" s="474">
        <v>0.045300925925925925</v>
      </c>
      <c r="AT1182" s="134" t="s">
        <v>30960</v>
      </c>
      <c r="AU1182" s="505">
        <v>0.05627314814814815</v>
      </c>
      <c r="AV1182" s="128" t="s">
        <v>30961</v>
      </c>
      <c r="AW1182" s="474">
        <v>0.05296296296296296</v>
      </c>
      <c r="AX1182" s="474">
        <v>0.04527777777777778</v>
      </c>
      <c r="AY1182" s="416">
        <v>1.8597222222222223</v>
      </c>
      <c r="BA1182" s="128" t="s">
        <v>30962</v>
      </c>
      <c r="BB1182" s="134" t="s">
        <v>30963</v>
      </c>
      <c r="BC1182" s="141" t="s">
        <v>30964</v>
      </c>
      <c r="BD1182" s="128" t="s">
        <v>14148</v>
      </c>
      <c r="BE1182" s="416">
        <v>0.044814814814814814</v>
      </c>
      <c r="BF1182" s="141"/>
      <c r="BG1182" s="141"/>
      <c r="BH1182" s="141"/>
    </row>
    <row r="1183">
      <c r="A1183" s="122">
        <f t="shared" si="3"/>
        <v>0</v>
      </c>
      <c r="B1183" s="122">
        <f t="shared" si="4"/>
        <v>0</v>
      </c>
      <c r="C1183" s="122">
        <f t="shared" si="5"/>
        <v>0</v>
      </c>
      <c r="D1183" s="122">
        <f t="shared" si="6"/>
        <v>0</v>
      </c>
      <c r="E1183" s="122">
        <f t="shared" si="2"/>
        <v>302</v>
      </c>
      <c r="H1183" s="135" t="s">
        <v>30965</v>
      </c>
      <c r="I1183" s="135" t="s">
        <v>30966</v>
      </c>
      <c r="J1183" s="135" t="s">
        <v>30967</v>
      </c>
      <c r="L1183" s="160"/>
      <c r="M1183" s="160"/>
      <c r="N1183" s="160"/>
      <c r="O1183" s="160"/>
      <c r="P1183" s="503">
        <v>0.04496527777777778</v>
      </c>
      <c r="Q1183" s="503">
        <v>0.04252314814814815</v>
      </c>
      <c r="R1183" s="503">
        <v>0.044189814814814814</v>
      </c>
      <c r="S1183" s="503">
        <v>0.057233796296296297</v>
      </c>
      <c r="T1183" s="503">
        <v>0.053321759259259256</v>
      </c>
      <c r="U1183" s="503">
        <v>0.057164351851851855</v>
      </c>
      <c r="V1183" s="503">
        <v>0.057164351851851855</v>
      </c>
      <c r="W1183" s="391">
        <v>2.454861111111111</v>
      </c>
      <c r="X1183" s="503">
        <v>0.05835648148148148</v>
      </c>
      <c r="Y1183" s="503">
        <v>0.05862268518518519</v>
      </c>
      <c r="Z1183" s="391">
        <v>2.475</v>
      </c>
      <c r="AA1183" s="128" t="s">
        <v>30968</v>
      </c>
      <c r="AB1183" s="474">
        <v>0.0565625</v>
      </c>
      <c r="AC1183" s="505">
        <v>0.05105324074074074</v>
      </c>
      <c r="AD1183" s="147" t="s">
        <v>30969</v>
      </c>
      <c r="AE1183" s="160"/>
      <c r="AF1183" s="134" t="s">
        <v>30970</v>
      </c>
      <c r="AG1183" s="474">
        <v>0.05078703703703704</v>
      </c>
      <c r="AH1183" s="505">
        <v>0.05486111111111111</v>
      </c>
      <c r="AI1183" s="503">
        <v>0.05427083333333333</v>
      </c>
      <c r="AJ1183" s="128" t="s">
        <v>30971</v>
      </c>
      <c r="AK1183" s="134" t="s">
        <v>30972</v>
      </c>
      <c r="AL1183" s="474">
        <v>0.048657407407407406</v>
      </c>
      <c r="AM1183" s="416">
        <v>1.46875</v>
      </c>
      <c r="AN1183" s="379">
        <v>2.3854166666666665</v>
      </c>
      <c r="AO1183" s="474">
        <v>0.04807870370370371</v>
      </c>
      <c r="AP1183" s="128" t="s">
        <v>30973</v>
      </c>
      <c r="AQ1183" s="128" t="s">
        <v>30974</v>
      </c>
      <c r="AR1183" s="505">
        <v>0.05498842592592593</v>
      </c>
      <c r="AS1183" s="134" t="s">
        <v>30975</v>
      </c>
      <c r="AT1183" s="474">
        <v>0.05148148148148148</v>
      </c>
      <c r="AU1183" s="128" t="s">
        <v>30976</v>
      </c>
      <c r="AV1183" s="504">
        <v>0.045613425925925925</v>
      </c>
      <c r="AW1183" s="134" t="s">
        <v>30977</v>
      </c>
      <c r="AX1183" s="134" t="s">
        <v>876</v>
      </c>
      <c r="AY1183" s="128" t="s">
        <v>30978</v>
      </c>
      <c r="BA1183" s="505">
        <v>0.04167824074074074</v>
      </c>
      <c r="BB1183" s="379">
        <v>2.441666666666667</v>
      </c>
      <c r="BC1183" s="422">
        <v>2.402083333333333</v>
      </c>
      <c r="BD1183" s="416">
        <v>1.0416666666666667</v>
      </c>
      <c r="BE1183" s="128" t="s">
        <v>30979</v>
      </c>
      <c r="BF1183" s="422"/>
      <c r="BG1183" s="422"/>
      <c r="BH1183" s="422"/>
    </row>
    <row r="1184">
      <c r="A1184" s="122">
        <f t="shared" si="3"/>
        <v>0</v>
      </c>
      <c r="B1184" s="122">
        <f t="shared" si="4"/>
        <v>0</v>
      </c>
      <c r="C1184" s="122">
        <f t="shared" si="5"/>
        <v>0</v>
      </c>
      <c r="D1184" s="122">
        <f t="shared" si="6"/>
        <v>0</v>
      </c>
      <c r="E1184" s="122">
        <f t="shared" si="2"/>
        <v>606</v>
      </c>
      <c r="H1184" s="135">
        <v>394.0</v>
      </c>
      <c r="I1184" s="135">
        <v>394.0</v>
      </c>
      <c r="J1184" s="135">
        <v>394.0</v>
      </c>
      <c r="L1184" s="160"/>
      <c r="M1184" s="160"/>
      <c r="N1184" s="160"/>
      <c r="O1184" s="160"/>
      <c r="P1184" s="138" t="s">
        <v>30980</v>
      </c>
      <c r="Q1184" s="138" t="s">
        <v>30981</v>
      </c>
      <c r="R1184" s="138" t="s">
        <v>30982</v>
      </c>
      <c r="S1184" s="138" t="s">
        <v>2299</v>
      </c>
      <c r="T1184" s="138" t="s">
        <v>30983</v>
      </c>
      <c r="U1184" s="138" t="s">
        <v>30984</v>
      </c>
      <c r="V1184" s="138" t="s">
        <v>30984</v>
      </c>
      <c r="W1184" s="138" t="s">
        <v>862</v>
      </c>
      <c r="X1184" s="138" t="s">
        <v>922</v>
      </c>
      <c r="Y1184" s="138" t="s">
        <v>30985</v>
      </c>
      <c r="Z1184" s="138" t="s">
        <v>30986</v>
      </c>
      <c r="AA1184" s="504">
        <v>0.05541666666666667</v>
      </c>
      <c r="AB1184" s="134" t="s">
        <v>30987</v>
      </c>
      <c r="AC1184" s="128" t="s">
        <v>30988</v>
      </c>
      <c r="AD1184" s="507">
        <v>0.05273148148148148</v>
      </c>
      <c r="AE1184" s="160"/>
      <c r="AF1184" s="474">
        <v>0.0525462962962963</v>
      </c>
      <c r="AG1184" s="134" t="s">
        <v>30989</v>
      </c>
      <c r="AH1184" s="128" t="s">
        <v>30990</v>
      </c>
      <c r="AI1184" s="138" t="s">
        <v>30802</v>
      </c>
      <c r="AJ1184" s="504">
        <v>0.046469907407407404</v>
      </c>
      <c r="AK1184" s="474">
        <v>0.06783564814814814</v>
      </c>
      <c r="AL1184" s="134" t="s">
        <v>30991</v>
      </c>
      <c r="AM1184" s="128" t="s">
        <v>30992</v>
      </c>
      <c r="AN1184" s="134" t="s">
        <v>30993</v>
      </c>
      <c r="AO1184" s="134" t="s">
        <v>30994</v>
      </c>
      <c r="AP1184" s="505">
        <v>0.044988425925925925</v>
      </c>
      <c r="AQ1184" s="505">
        <v>0.04377314814814815</v>
      </c>
      <c r="AR1184" s="128" t="s">
        <v>30995</v>
      </c>
      <c r="AS1184" s="474">
        <v>0.04538194444444445</v>
      </c>
      <c r="AT1184" s="134" t="s">
        <v>30996</v>
      </c>
      <c r="AU1184" s="505">
        <v>0.056331018518518516</v>
      </c>
      <c r="AV1184" s="128" t="s">
        <v>30997</v>
      </c>
      <c r="AW1184" s="474">
        <v>0.053020833333333336</v>
      </c>
      <c r="AX1184" s="474">
        <v>0.04534722222222222</v>
      </c>
      <c r="AY1184" s="416">
        <v>1.8611111111111112</v>
      </c>
      <c r="BA1184" s="128" t="s">
        <v>30998</v>
      </c>
      <c r="BB1184" s="134" t="s">
        <v>30999</v>
      </c>
      <c r="BC1184" s="141" t="s">
        <v>31000</v>
      </c>
      <c r="BD1184" s="128" t="s">
        <v>14198</v>
      </c>
      <c r="BE1184" s="416">
        <v>0.04486111111111111</v>
      </c>
      <c r="BF1184" s="141"/>
      <c r="BG1184" s="141"/>
      <c r="BH1184" s="141"/>
    </row>
    <row r="1185">
      <c r="A1185" s="122">
        <f t="shared" si="3"/>
        <v>0</v>
      </c>
      <c r="B1185" s="122">
        <f t="shared" si="4"/>
        <v>0</v>
      </c>
      <c r="C1185" s="122">
        <f t="shared" si="5"/>
        <v>0</v>
      </c>
      <c r="D1185" s="122">
        <f t="shared" si="6"/>
        <v>0</v>
      </c>
      <c r="E1185" s="122">
        <f t="shared" si="2"/>
        <v>168</v>
      </c>
      <c r="H1185" s="135" t="s">
        <v>31001</v>
      </c>
      <c r="I1185" s="135" t="s">
        <v>31002</v>
      </c>
      <c r="J1185" s="135" t="s">
        <v>31003</v>
      </c>
      <c r="L1185" s="160"/>
      <c r="M1185" s="160"/>
      <c r="N1185" s="160"/>
      <c r="O1185" s="160"/>
      <c r="P1185" s="503">
        <v>0.04501157407407407</v>
      </c>
      <c r="Q1185" s="503">
        <v>0.04271990740740741</v>
      </c>
      <c r="R1185" s="503">
        <v>0.044224537037037034</v>
      </c>
      <c r="S1185" s="503">
        <v>0.05730324074074074</v>
      </c>
      <c r="T1185" s="503">
        <v>0.053460648148148146</v>
      </c>
      <c r="U1185" s="503">
        <v>0.05736111111111111</v>
      </c>
      <c r="V1185" s="503">
        <v>0.05736111111111111</v>
      </c>
      <c r="W1185" s="391">
        <v>2.4618055555555554</v>
      </c>
      <c r="X1185" s="503">
        <v>0.058402777777777776</v>
      </c>
      <c r="Y1185" s="503">
        <v>0.05876157407407408</v>
      </c>
      <c r="Z1185" s="391">
        <v>2.48125</v>
      </c>
      <c r="AA1185" s="128" t="s">
        <v>31004</v>
      </c>
      <c r="AB1185" s="474">
        <v>0.05670138888888889</v>
      </c>
      <c r="AC1185" s="505">
        <v>0.05119212962962963</v>
      </c>
      <c r="AD1185" s="147" t="s">
        <v>31005</v>
      </c>
      <c r="AE1185" s="160"/>
      <c r="AF1185" s="134" t="s">
        <v>31006</v>
      </c>
      <c r="AG1185" s="474">
        <v>0.05087962962962963</v>
      </c>
      <c r="AH1185" s="505">
        <v>0.054907407407407405</v>
      </c>
      <c r="AI1185" s="503">
        <v>0.05438657407407407</v>
      </c>
      <c r="AJ1185" s="128" t="s">
        <v>31007</v>
      </c>
      <c r="AK1185" s="134" t="s">
        <v>30779</v>
      </c>
      <c r="AL1185" s="474">
        <v>0.04875</v>
      </c>
      <c r="AM1185" s="416">
        <v>1.4722222222222223</v>
      </c>
      <c r="AN1185" s="379">
        <v>2.3895833333333334</v>
      </c>
      <c r="AO1185" s="474">
        <v>0.04814814814814815</v>
      </c>
      <c r="AP1185" s="128" t="s">
        <v>31008</v>
      </c>
      <c r="AQ1185" s="128" t="s">
        <v>31009</v>
      </c>
      <c r="AR1185" s="505">
        <v>0.05506944444444444</v>
      </c>
      <c r="AS1185" s="134" t="s">
        <v>1055</v>
      </c>
      <c r="AT1185" s="474">
        <v>0.0516087962962963</v>
      </c>
      <c r="AU1185" s="128" t="s">
        <v>31010</v>
      </c>
      <c r="AV1185" s="504">
        <v>0.04569444444444445</v>
      </c>
      <c r="AW1185" s="134" t="s">
        <v>31011</v>
      </c>
      <c r="AX1185" s="134" t="s">
        <v>31012</v>
      </c>
      <c r="AY1185" s="128" t="s">
        <v>31013</v>
      </c>
      <c r="BA1185" s="505">
        <v>0.04175925925925926</v>
      </c>
      <c r="BB1185" s="379">
        <v>2.45</v>
      </c>
      <c r="BC1185" s="422">
        <v>2.404166666666667</v>
      </c>
      <c r="BD1185" s="416">
        <v>1.0416666666666667</v>
      </c>
      <c r="BE1185" s="128" t="s">
        <v>31014</v>
      </c>
      <c r="BF1185" s="422"/>
      <c r="BG1185" s="422"/>
      <c r="BH1185" s="422"/>
    </row>
    <row r="1186">
      <c r="A1186" s="122">
        <f t="shared" si="3"/>
        <v>0</v>
      </c>
      <c r="B1186" s="122">
        <f t="shared" si="4"/>
        <v>0</v>
      </c>
      <c r="C1186" s="122">
        <f t="shared" si="5"/>
        <v>0</v>
      </c>
      <c r="D1186" s="122">
        <f t="shared" si="6"/>
        <v>0</v>
      </c>
      <c r="E1186" s="122">
        <f t="shared" si="2"/>
        <v>471</v>
      </c>
      <c r="H1186" s="135" t="s">
        <v>8300</v>
      </c>
      <c r="I1186" s="135" t="s">
        <v>31015</v>
      </c>
      <c r="J1186" s="135" t="s">
        <v>872</v>
      </c>
      <c r="L1186" s="160"/>
      <c r="M1186" s="160"/>
      <c r="N1186" s="160"/>
      <c r="O1186" s="160"/>
      <c r="P1186" s="138" t="s">
        <v>31016</v>
      </c>
      <c r="Q1186" s="138" t="s">
        <v>31017</v>
      </c>
      <c r="R1186" s="138" t="s">
        <v>31018</v>
      </c>
      <c r="S1186" s="138" t="s">
        <v>716</v>
      </c>
      <c r="T1186" s="138" t="s">
        <v>31019</v>
      </c>
      <c r="U1186" s="138" t="s">
        <v>31020</v>
      </c>
      <c r="V1186" s="138" t="s">
        <v>31020</v>
      </c>
      <c r="W1186" s="138" t="s">
        <v>31021</v>
      </c>
      <c r="X1186" s="138" t="s">
        <v>31022</v>
      </c>
      <c r="Y1186" s="138" t="s">
        <v>7329</v>
      </c>
      <c r="Z1186" s="138" t="s">
        <v>31023</v>
      </c>
      <c r="AA1186" s="504">
        <v>0.055497685185185185</v>
      </c>
      <c r="AB1186" s="474">
        <v>0.05673611111111111</v>
      </c>
      <c r="AC1186" s="128" t="s">
        <v>31024</v>
      </c>
      <c r="AD1186" s="507">
        <v>0.05288194444444445</v>
      </c>
      <c r="AE1186" s="160"/>
      <c r="AF1186" s="474">
        <v>0.05263888888888889</v>
      </c>
      <c r="AG1186" s="134" t="s">
        <v>31025</v>
      </c>
      <c r="AH1186" s="128" t="s">
        <v>31026</v>
      </c>
      <c r="AI1186" s="138" t="s">
        <v>30837</v>
      </c>
      <c r="AJ1186" s="504">
        <v>0.04649305555555556</v>
      </c>
      <c r="AK1186" s="474">
        <v>0.06790509259259259</v>
      </c>
      <c r="AL1186" s="134" t="s">
        <v>31027</v>
      </c>
      <c r="AM1186" s="128" t="s">
        <v>31028</v>
      </c>
      <c r="AN1186" s="134" t="s">
        <v>31029</v>
      </c>
      <c r="AO1186" s="134" t="s">
        <v>31030</v>
      </c>
      <c r="AP1186" s="505">
        <v>0.04511574074074074</v>
      </c>
      <c r="AQ1186" s="505">
        <v>0.04380787037037037</v>
      </c>
      <c r="AR1186" s="128" t="s">
        <v>31031</v>
      </c>
      <c r="AS1186" s="474">
        <v>0.045625</v>
      </c>
      <c r="AT1186" s="134" t="s">
        <v>31032</v>
      </c>
      <c r="AU1186" s="505">
        <v>0.056469907407407406</v>
      </c>
      <c r="AV1186" s="128" t="s">
        <v>31033</v>
      </c>
      <c r="AW1186" s="474">
        <v>0.05306712962962963</v>
      </c>
      <c r="AX1186" s="474">
        <v>0.04535879629629629</v>
      </c>
      <c r="AY1186" s="416">
        <v>1.86875</v>
      </c>
      <c r="BA1186" s="128" t="s">
        <v>31034</v>
      </c>
      <c r="BB1186" s="134" t="s">
        <v>4374</v>
      </c>
      <c r="BC1186" s="141" t="s">
        <v>31035</v>
      </c>
      <c r="BD1186" s="128" t="s">
        <v>14251</v>
      </c>
      <c r="BE1186" s="416">
        <v>0.04490740740740741</v>
      </c>
      <c r="BF1186" s="141"/>
      <c r="BG1186" s="141"/>
      <c r="BH1186" s="141"/>
    </row>
    <row r="1187">
      <c r="A1187" s="122">
        <f t="shared" si="3"/>
        <v>0</v>
      </c>
      <c r="B1187" s="122">
        <f t="shared" si="4"/>
        <v>0</v>
      </c>
      <c r="C1187" s="122">
        <f t="shared" si="5"/>
        <v>0</v>
      </c>
      <c r="D1187" s="122">
        <f t="shared" si="6"/>
        <v>0</v>
      </c>
      <c r="E1187" s="122">
        <f t="shared" si="2"/>
        <v>137</v>
      </c>
      <c r="H1187" s="135">
        <v>395.0</v>
      </c>
      <c r="I1187" s="135">
        <v>395.0</v>
      </c>
      <c r="J1187" s="135">
        <v>395.0</v>
      </c>
      <c r="L1187" s="160"/>
      <c r="M1187" s="160"/>
      <c r="N1187" s="160"/>
      <c r="O1187" s="160"/>
      <c r="P1187" s="503">
        <v>0.045092592592592594</v>
      </c>
      <c r="Q1187" s="503">
        <v>0.0428125</v>
      </c>
      <c r="R1187" s="503">
        <v>0.044363425925925924</v>
      </c>
      <c r="S1187" s="503">
        <v>0.057337962962962966</v>
      </c>
      <c r="T1187" s="503">
        <v>0.05362268518518518</v>
      </c>
      <c r="U1187" s="503">
        <v>0.05744212962962963</v>
      </c>
      <c r="V1187" s="503">
        <v>0.05744212962962963</v>
      </c>
      <c r="W1187" s="391">
        <v>2.4631944444444445</v>
      </c>
      <c r="X1187" s="503">
        <v>0.058402777777777776</v>
      </c>
      <c r="Y1187" s="503">
        <v>0.05880787037037037</v>
      </c>
      <c r="Z1187" s="391">
        <v>2.4854166666666666</v>
      </c>
      <c r="AA1187" s="128" t="s">
        <v>31036</v>
      </c>
      <c r="AB1187" s="134" t="s">
        <v>31037</v>
      </c>
      <c r="AC1187" s="505">
        <v>0.051284722222222225</v>
      </c>
      <c r="AD1187" s="147" t="s">
        <v>31038</v>
      </c>
      <c r="AE1187" s="160"/>
      <c r="AF1187" s="134" t="s">
        <v>31039</v>
      </c>
      <c r="AG1187" s="474">
        <v>0.05094907407407408</v>
      </c>
      <c r="AH1187" s="505">
        <v>0.05510416666666667</v>
      </c>
      <c r="AI1187" s="503">
        <v>0.05462962962962963</v>
      </c>
      <c r="AJ1187" s="128" t="s">
        <v>31040</v>
      </c>
      <c r="AK1187" s="134" t="s">
        <v>31041</v>
      </c>
      <c r="AL1187" s="474">
        <v>0.04880787037037037</v>
      </c>
      <c r="AM1187" s="416">
        <v>1.479861111111111</v>
      </c>
      <c r="AN1187" s="379">
        <v>2.401388888888889</v>
      </c>
      <c r="AO1187" s="474">
        <v>0.04819444444444444</v>
      </c>
      <c r="AP1187" s="128" t="s">
        <v>31042</v>
      </c>
      <c r="AQ1187" s="128" t="s">
        <v>1651</v>
      </c>
      <c r="AR1187" s="505">
        <v>0.05523148148148148</v>
      </c>
      <c r="AS1187" s="134" t="s">
        <v>31043</v>
      </c>
      <c r="AT1187" s="474">
        <v>0.051805555555555556</v>
      </c>
      <c r="AU1187" s="128" t="s">
        <v>31044</v>
      </c>
      <c r="AV1187" s="504">
        <v>0.04583333333333333</v>
      </c>
      <c r="AW1187" s="134" t="s">
        <v>31045</v>
      </c>
      <c r="AX1187" s="134" t="s">
        <v>862</v>
      </c>
      <c r="AY1187" s="128" t="s">
        <v>31046</v>
      </c>
      <c r="BA1187" s="505">
        <v>0.04199074074074074</v>
      </c>
      <c r="BB1187" s="379">
        <v>2.453472222222222</v>
      </c>
      <c r="BC1187" s="422">
        <v>2.407638888888889</v>
      </c>
      <c r="BD1187" s="416">
        <v>1.0451388888888888</v>
      </c>
      <c r="BE1187" s="128" t="s">
        <v>31047</v>
      </c>
      <c r="BF1187" s="422"/>
      <c r="BG1187" s="422"/>
      <c r="BH1187" s="422"/>
    </row>
    <row r="1188">
      <c r="A1188" s="122">
        <f t="shared" si="3"/>
        <v>0</v>
      </c>
      <c r="B1188" s="122">
        <f t="shared" si="4"/>
        <v>0</v>
      </c>
      <c r="C1188" s="122">
        <f t="shared" si="5"/>
        <v>0</v>
      </c>
      <c r="D1188" s="122">
        <f t="shared" si="6"/>
        <v>0</v>
      </c>
      <c r="E1188" s="122">
        <f t="shared" si="2"/>
        <v>492</v>
      </c>
      <c r="H1188" s="135" t="s">
        <v>31048</v>
      </c>
      <c r="I1188" s="135" t="s">
        <v>31049</v>
      </c>
      <c r="J1188" s="135" t="s">
        <v>31050</v>
      </c>
      <c r="L1188" s="160"/>
      <c r="M1188" s="160"/>
      <c r="N1188" s="160"/>
      <c r="O1188" s="160"/>
      <c r="P1188" s="138" t="s">
        <v>31051</v>
      </c>
      <c r="Q1188" s="138" t="s">
        <v>31052</v>
      </c>
      <c r="R1188" s="138" t="s">
        <v>31053</v>
      </c>
      <c r="S1188" s="138" t="s">
        <v>31054</v>
      </c>
      <c r="T1188" s="138" t="s">
        <v>31055</v>
      </c>
      <c r="U1188" s="138" t="s">
        <v>31056</v>
      </c>
      <c r="V1188" s="138" t="s">
        <v>31056</v>
      </c>
      <c r="W1188" s="138" t="s">
        <v>31057</v>
      </c>
      <c r="X1188" s="138" t="s">
        <v>21820</v>
      </c>
      <c r="Y1188" s="138" t="s">
        <v>31058</v>
      </c>
      <c r="Z1188" s="138" t="s">
        <v>31059</v>
      </c>
      <c r="AA1188" s="504">
        <v>0.05559027777777778</v>
      </c>
      <c r="AB1188" s="474">
        <v>0.05681712962962963</v>
      </c>
      <c r="AC1188" s="128" t="s">
        <v>31060</v>
      </c>
      <c r="AD1188" s="507">
        <v>0.05295138888888889</v>
      </c>
      <c r="AE1188" s="160"/>
      <c r="AF1188" s="474">
        <v>0.05278935185185185</v>
      </c>
      <c r="AG1188" s="134" t="s">
        <v>31061</v>
      </c>
      <c r="AH1188" s="128" t="s">
        <v>31062</v>
      </c>
      <c r="AI1188" s="138" t="s">
        <v>30874</v>
      </c>
      <c r="AJ1188" s="504">
        <v>0.04650462962962963</v>
      </c>
      <c r="AK1188" s="474">
        <v>0.06792824074074075</v>
      </c>
      <c r="AL1188" s="134" t="s">
        <v>31063</v>
      </c>
      <c r="AM1188" s="128" t="s">
        <v>31064</v>
      </c>
      <c r="AN1188" s="134" t="s">
        <v>31065</v>
      </c>
      <c r="AO1188" s="134" t="s">
        <v>31066</v>
      </c>
      <c r="AP1188" s="505">
        <v>0.04513888888888889</v>
      </c>
      <c r="AQ1188" s="505">
        <v>0.04383101851851852</v>
      </c>
      <c r="AR1188" s="128" t="s">
        <v>31067</v>
      </c>
      <c r="AS1188" s="474">
        <v>0.045717592592592594</v>
      </c>
      <c r="AT1188" s="134" t="s">
        <v>31068</v>
      </c>
      <c r="AU1188" s="505">
        <v>0.05665509259259259</v>
      </c>
      <c r="AV1188" s="128" t="s">
        <v>862</v>
      </c>
      <c r="AW1188" s="474">
        <v>0.05310185185185185</v>
      </c>
      <c r="AX1188" s="474">
        <v>0.04538194444444445</v>
      </c>
      <c r="AY1188" s="416">
        <v>1.8722222222222222</v>
      </c>
      <c r="BA1188" s="128" t="s">
        <v>31069</v>
      </c>
      <c r="BB1188" s="134" t="s">
        <v>31070</v>
      </c>
      <c r="BC1188" s="141" t="s">
        <v>31071</v>
      </c>
      <c r="BD1188" s="128" t="s">
        <v>14300</v>
      </c>
      <c r="BE1188" s="416">
        <v>0.04494212962962963</v>
      </c>
      <c r="BF1188" s="141"/>
      <c r="BG1188" s="141"/>
      <c r="BH1188" s="141"/>
    </row>
    <row r="1189">
      <c r="A1189" s="122">
        <f t="shared" si="3"/>
        <v>0</v>
      </c>
      <c r="B1189" s="122">
        <f t="shared" si="4"/>
        <v>0</v>
      </c>
      <c r="C1189" s="122">
        <f t="shared" si="5"/>
        <v>0</v>
      </c>
      <c r="D1189" s="122">
        <f t="shared" si="6"/>
        <v>0</v>
      </c>
      <c r="E1189" s="122">
        <f t="shared" si="2"/>
        <v>243</v>
      </c>
      <c r="H1189" s="135" t="s">
        <v>31072</v>
      </c>
      <c r="I1189" s="135" t="s">
        <v>31073</v>
      </c>
      <c r="J1189" s="135" t="s">
        <v>31074</v>
      </c>
      <c r="L1189" s="160"/>
      <c r="M1189" s="160"/>
      <c r="N1189" s="160"/>
      <c r="O1189" s="160"/>
      <c r="P1189" s="503">
        <v>0.04525462962962963</v>
      </c>
      <c r="Q1189" s="503">
        <v>0.04289351851851852</v>
      </c>
      <c r="R1189" s="503">
        <v>0.0444212962962963</v>
      </c>
      <c r="S1189" s="503">
        <v>0.057337962962962966</v>
      </c>
      <c r="T1189" s="503">
        <v>0.05365740740740741</v>
      </c>
      <c r="U1189" s="503">
        <v>0.05758101851851852</v>
      </c>
      <c r="V1189" s="503">
        <v>0.05758101851851852</v>
      </c>
      <c r="W1189" s="391">
        <v>2.4652777777777777</v>
      </c>
      <c r="X1189" s="503">
        <v>0.05844907407407408</v>
      </c>
      <c r="Y1189" s="503">
        <v>0.05883101851851852</v>
      </c>
      <c r="Z1189" s="391">
        <v>2.4881944444444444</v>
      </c>
      <c r="AA1189" s="128" t="s">
        <v>31075</v>
      </c>
      <c r="AB1189" s="134" t="s">
        <v>31076</v>
      </c>
      <c r="AC1189" s="505">
        <v>0.05137731481481481</v>
      </c>
      <c r="AD1189" s="509">
        <v>0.0</v>
      </c>
      <c r="AE1189" s="160"/>
      <c r="AF1189" s="134" t="s">
        <v>31077</v>
      </c>
      <c r="AG1189" s="474">
        <v>0.05103009259259259</v>
      </c>
      <c r="AH1189" s="505">
        <v>0.05513888888888889</v>
      </c>
      <c r="AI1189" s="503">
        <v>0.05471064814814815</v>
      </c>
      <c r="AJ1189" s="128" t="s">
        <v>31078</v>
      </c>
      <c r="AK1189" s="134" t="s">
        <v>31079</v>
      </c>
      <c r="AL1189" s="474">
        <v>0.04887731481481482</v>
      </c>
      <c r="AM1189" s="416">
        <v>1.479861111111111</v>
      </c>
      <c r="AN1189" s="379">
        <v>2.40625</v>
      </c>
      <c r="AO1189" s="474">
        <v>0.048344907407407406</v>
      </c>
      <c r="AP1189" s="128" t="s">
        <v>31080</v>
      </c>
      <c r="AQ1189" s="128" t="s">
        <v>31081</v>
      </c>
      <c r="AR1189" s="505">
        <v>0.055324074074074074</v>
      </c>
      <c r="AS1189" s="134" t="s">
        <v>31082</v>
      </c>
      <c r="AT1189" s="474">
        <v>0.05199074074074074</v>
      </c>
      <c r="AU1189" s="128" t="s">
        <v>31083</v>
      </c>
      <c r="AV1189" s="504">
        <v>0.04587962962962963</v>
      </c>
      <c r="AW1189" s="134" t="s">
        <v>31084</v>
      </c>
      <c r="AX1189" s="134" t="s">
        <v>31085</v>
      </c>
      <c r="AY1189" s="128" t="s">
        <v>12757</v>
      </c>
      <c r="BA1189" s="505">
        <v>0.04212962962962963</v>
      </c>
      <c r="BB1189" s="379">
        <v>2.4583333333333335</v>
      </c>
      <c r="BC1189" s="422">
        <v>2.4090277777777778</v>
      </c>
      <c r="BD1189" s="416">
        <v>1.0506944444444444</v>
      </c>
      <c r="BE1189" s="128" t="s">
        <v>31086</v>
      </c>
      <c r="BF1189" s="422"/>
      <c r="BG1189" s="422"/>
      <c r="BH1189" s="422"/>
    </row>
    <row r="1190">
      <c r="A1190" s="122">
        <f t="shared" si="3"/>
        <v>0</v>
      </c>
      <c r="B1190" s="122">
        <f t="shared" si="4"/>
        <v>0</v>
      </c>
      <c r="C1190" s="122">
        <f t="shared" si="5"/>
        <v>0</v>
      </c>
      <c r="D1190" s="122">
        <f t="shared" si="6"/>
        <v>0</v>
      </c>
      <c r="E1190" s="122">
        <f t="shared" si="2"/>
        <v>429</v>
      </c>
      <c r="H1190" s="135">
        <v>396.0</v>
      </c>
      <c r="I1190" s="135">
        <v>396.0</v>
      </c>
      <c r="J1190" s="135">
        <v>396.0</v>
      </c>
      <c r="L1190" s="160"/>
      <c r="M1190" s="160"/>
      <c r="N1190" s="160"/>
      <c r="O1190" s="160"/>
      <c r="P1190" s="138" t="s">
        <v>31087</v>
      </c>
      <c r="Q1190" s="138" t="s">
        <v>31088</v>
      </c>
      <c r="R1190" s="138" t="s">
        <v>31089</v>
      </c>
      <c r="S1190" s="138" t="s">
        <v>31090</v>
      </c>
      <c r="T1190" s="138" t="s">
        <v>31091</v>
      </c>
      <c r="U1190" s="138" t="s">
        <v>31092</v>
      </c>
      <c r="V1190" s="138" t="s">
        <v>31092</v>
      </c>
      <c r="W1190" s="138" t="s">
        <v>31093</v>
      </c>
      <c r="X1190" s="138" t="s">
        <v>31094</v>
      </c>
      <c r="Y1190" s="138" t="s">
        <v>31095</v>
      </c>
      <c r="Z1190" s="138" t="s">
        <v>31096</v>
      </c>
      <c r="AA1190" s="504">
        <v>0.055740740740740743</v>
      </c>
      <c r="AB1190" s="474">
        <v>0.056886574074074076</v>
      </c>
      <c r="AC1190" s="128" t="s">
        <v>31097</v>
      </c>
      <c r="AD1190" s="510">
        <v>-0.053217592592592594</v>
      </c>
      <c r="AE1190" s="160"/>
      <c r="AF1190" s="474">
        <v>0.05287037037037037</v>
      </c>
      <c r="AG1190" s="134" t="s">
        <v>31098</v>
      </c>
      <c r="AH1190" s="128" t="s">
        <v>31099</v>
      </c>
      <c r="AI1190" s="138" t="s">
        <v>30915</v>
      </c>
      <c r="AJ1190" s="504">
        <v>0.04662037037037037</v>
      </c>
      <c r="AK1190" s="474">
        <v>0.0679513888888889</v>
      </c>
      <c r="AL1190" s="134" t="s">
        <v>31100</v>
      </c>
      <c r="AM1190" s="128" t="s">
        <v>31101</v>
      </c>
      <c r="AN1190" s="134" t="s">
        <v>31102</v>
      </c>
      <c r="AO1190" s="134" t="s">
        <v>31103</v>
      </c>
      <c r="AP1190" s="505">
        <v>0.04515046296296296</v>
      </c>
      <c r="AQ1190" s="505">
        <v>0.04384259259259259</v>
      </c>
      <c r="AR1190" s="128" t="s">
        <v>31104</v>
      </c>
      <c r="AS1190" s="474">
        <v>0.04576388888888889</v>
      </c>
      <c r="AT1190" s="134" t="s">
        <v>31105</v>
      </c>
      <c r="AU1190" s="505">
        <v>0.056712962962962965</v>
      </c>
      <c r="AV1190" s="128" t="s">
        <v>31106</v>
      </c>
      <c r="AW1190" s="474">
        <v>0.05318287037037037</v>
      </c>
      <c r="AX1190" s="474">
        <v>0.045405092592592594</v>
      </c>
      <c r="AY1190" s="416">
        <v>1.8756944444444446</v>
      </c>
      <c r="BA1190" s="128" t="s">
        <v>31107</v>
      </c>
      <c r="BB1190" s="134" t="s">
        <v>1185</v>
      </c>
      <c r="BC1190" s="141" t="s">
        <v>31108</v>
      </c>
      <c r="BD1190" s="128" t="s">
        <v>14349</v>
      </c>
      <c r="BE1190" s="416">
        <v>0.045</v>
      </c>
      <c r="BF1190" s="141"/>
      <c r="BG1190" s="141"/>
      <c r="BH1190" s="141"/>
    </row>
    <row r="1191">
      <c r="A1191" s="122">
        <f t="shared" si="3"/>
        <v>0</v>
      </c>
      <c r="B1191" s="122">
        <f t="shared" si="4"/>
        <v>0</v>
      </c>
      <c r="C1191" s="122">
        <f t="shared" si="5"/>
        <v>0</v>
      </c>
      <c r="D1191" s="122">
        <f t="shared" si="6"/>
        <v>0</v>
      </c>
      <c r="E1191" s="122">
        <f t="shared" si="2"/>
        <v>206</v>
      </c>
      <c r="H1191" s="135" t="s">
        <v>31109</v>
      </c>
      <c r="I1191" s="135" t="s">
        <v>31110</v>
      </c>
      <c r="J1191" s="135" t="s">
        <v>31111</v>
      </c>
      <c r="L1191" s="160"/>
      <c r="M1191" s="160"/>
      <c r="N1191" s="160"/>
      <c r="O1191" s="160"/>
      <c r="P1191" s="503">
        <v>0.04534722222222222</v>
      </c>
      <c r="Q1191" s="503">
        <v>0.042951388888888886</v>
      </c>
      <c r="R1191" s="503">
        <v>0.04457175925925926</v>
      </c>
      <c r="S1191" s="503">
        <v>0.057569444444444444</v>
      </c>
      <c r="T1191" s="503">
        <v>0.053912037037037036</v>
      </c>
      <c r="U1191" s="503">
        <v>0.05771990740740741</v>
      </c>
      <c r="V1191" s="503">
        <v>0.05771990740740741</v>
      </c>
      <c r="W1191" s="391">
        <v>2.4763888888888888</v>
      </c>
      <c r="X1191" s="503">
        <v>0.058472222222222224</v>
      </c>
      <c r="Y1191" s="503">
        <v>0.058888888888888886</v>
      </c>
      <c r="Z1191" s="391">
        <v>2.4923611111111112</v>
      </c>
      <c r="AA1191" s="128" t="s">
        <v>31112</v>
      </c>
      <c r="AB1191" s="134" t="s">
        <v>31113</v>
      </c>
      <c r="AC1191" s="505">
        <v>0.05146990740740741</v>
      </c>
      <c r="AD1191" s="511" t="s">
        <v>31114</v>
      </c>
      <c r="AE1191" s="160"/>
      <c r="AF1191" s="134" t="s">
        <v>31115</v>
      </c>
      <c r="AG1191" s="474">
        <v>0.051076388888888886</v>
      </c>
      <c r="AH1191" s="505">
        <v>0.05520833333333333</v>
      </c>
      <c r="AI1191" s="503">
        <v>0.054780092592592596</v>
      </c>
      <c r="AJ1191" s="128" t="s">
        <v>31116</v>
      </c>
      <c r="AK1191" s="134" t="s">
        <v>31117</v>
      </c>
      <c r="AL1191" s="474">
        <v>0.04892361111111111</v>
      </c>
      <c r="AM1191" s="416">
        <v>1.48125</v>
      </c>
      <c r="AN1191" s="379">
        <v>2.4125</v>
      </c>
      <c r="AO1191" s="474">
        <v>0.048414351851851854</v>
      </c>
      <c r="AP1191" s="128" t="s">
        <v>31118</v>
      </c>
      <c r="AQ1191" s="128" t="s">
        <v>31119</v>
      </c>
      <c r="AR1191" s="505">
        <v>0.05541666666666667</v>
      </c>
      <c r="AS1191" s="134" t="s">
        <v>31120</v>
      </c>
      <c r="AT1191" s="474">
        <v>0.05219907407407407</v>
      </c>
      <c r="AU1191" s="128" t="s">
        <v>10150</v>
      </c>
      <c r="AV1191" s="504">
        <v>0.0459375</v>
      </c>
      <c r="AW1191" s="134" t="s">
        <v>31121</v>
      </c>
      <c r="AX1191" s="134" t="s">
        <v>31122</v>
      </c>
      <c r="AY1191" s="128" t="s">
        <v>31123</v>
      </c>
      <c r="BA1191" s="505">
        <v>0.042222222222222223</v>
      </c>
      <c r="BB1191" s="379">
        <v>2.4631944444444445</v>
      </c>
      <c r="BC1191" s="422">
        <v>2.4090277777777778</v>
      </c>
      <c r="BD1191" s="416">
        <v>1.0590277777777777</v>
      </c>
      <c r="BE1191" s="128" t="s">
        <v>31124</v>
      </c>
      <c r="BF1191" s="422"/>
      <c r="BG1191" s="422"/>
      <c r="BH1191" s="422"/>
    </row>
    <row r="1192">
      <c r="A1192" s="122">
        <f t="shared" si="3"/>
        <v>0</v>
      </c>
      <c r="B1192" s="122">
        <f t="shared" si="4"/>
        <v>0</v>
      </c>
      <c r="C1192" s="122">
        <f t="shared" si="5"/>
        <v>0</v>
      </c>
      <c r="D1192" s="122">
        <f t="shared" si="6"/>
        <v>0</v>
      </c>
      <c r="E1192" s="122">
        <f t="shared" si="2"/>
        <v>510</v>
      </c>
      <c r="H1192" s="135" t="s">
        <v>31125</v>
      </c>
      <c r="I1192" s="135" t="s">
        <v>31126</v>
      </c>
      <c r="J1192" s="135" t="s">
        <v>862</v>
      </c>
      <c r="L1192" s="160"/>
      <c r="M1192" s="160"/>
      <c r="N1192" s="160"/>
      <c r="O1192" s="160"/>
      <c r="P1192" s="138" t="s">
        <v>31127</v>
      </c>
      <c r="Q1192" s="138" t="s">
        <v>31128</v>
      </c>
      <c r="R1192" s="138" t="s">
        <v>31129</v>
      </c>
      <c r="S1192" s="138" t="s">
        <v>31130</v>
      </c>
      <c r="T1192" s="138" t="s">
        <v>31131</v>
      </c>
      <c r="U1192" s="138" t="s">
        <v>31132</v>
      </c>
      <c r="V1192" s="138" t="s">
        <v>31132</v>
      </c>
      <c r="W1192" s="138" t="s">
        <v>31133</v>
      </c>
      <c r="X1192" s="138" t="s">
        <v>31134</v>
      </c>
      <c r="Y1192" s="138" t="s">
        <v>31135</v>
      </c>
      <c r="Z1192" s="138" t="s">
        <v>31136</v>
      </c>
      <c r="AA1192" s="504">
        <v>0.05583333333333333</v>
      </c>
      <c r="AB1192" s="474">
        <v>0.05694444444444444</v>
      </c>
      <c r="AC1192" s="128" t="s">
        <v>31137</v>
      </c>
      <c r="AD1192" s="512" t="s">
        <v>31138</v>
      </c>
      <c r="AE1192" s="160"/>
      <c r="AF1192" s="474">
        <v>0.052974537037037035</v>
      </c>
      <c r="AG1192" s="134" t="s">
        <v>31139</v>
      </c>
      <c r="AH1192" s="128" t="s">
        <v>31140</v>
      </c>
      <c r="AI1192" s="138" t="s">
        <v>30954</v>
      </c>
      <c r="AJ1192" s="504">
        <v>0.04664351851851852</v>
      </c>
      <c r="AK1192" s="474">
        <v>0.06798611111111111</v>
      </c>
      <c r="AL1192" s="134" t="s">
        <v>31141</v>
      </c>
      <c r="AM1192" s="128" t="s">
        <v>31142</v>
      </c>
      <c r="AN1192" s="134" t="s">
        <v>31143</v>
      </c>
      <c r="AO1192" s="134" t="s">
        <v>31144</v>
      </c>
      <c r="AP1192" s="505">
        <v>0.04518518518518518</v>
      </c>
      <c r="AQ1192" s="505">
        <v>0.04390046296296296</v>
      </c>
      <c r="AR1192" s="128" t="s">
        <v>31145</v>
      </c>
      <c r="AS1192" s="474">
        <v>0.04590277777777778</v>
      </c>
      <c r="AT1192" s="134" t="s">
        <v>1880</v>
      </c>
      <c r="AU1192" s="505">
        <v>0.05693287037037037</v>
      </c>
      <c r="AV1192" s="128" t="s">
        <v>31146</v>
      </c>
      <c r="AW1192" s="474">
        <v>0.05320601851851852</v>
      </c>
      <c r="AX1192" s="474">
        <v>0.04548611111111111</v>
      </c>
      <c r="AY1192" s="416">
        <v>1.8770833333333334</v>
      </c>
      <c r="BA1192" s="128" t="s">
        <v>31147</v>
      </c>
      <c r="BB1192" s="134" t="s">
        <v>31148</v>
      </c>
      <c r="BC1192" s="141" t="s">
        <v>31149</v>
      </c>
      <c r="BD1192" s="128" t="s">
        <v>14404</v>
      </c>
      <c r="BE1192" s="416">
        <v>0.04508101851851852</v>
      </c>
      <c r="BF1192" s="141"/>
      <c r="BG1192" s="141"/>
      <c r="BH1192" s="141"/>
    </row>
    <row r="1193">
      <c r="A1193" s="122">
        <f t="shared" si="3"/>
        <v>0</v>
      </c>
      <c r="B1193" s="122">
        <f t="shared" si="4"/>
        <v>0</v>
      </c>
      <c r="C1193" s="122">
        <f t="shared" si="5"/>
        <v>0</v>
      </c>
      <c r="D1193" s="122">
        <f t="shared" si="6"/>
        <v>0</v>
      </c>
      <c r="E1193" s="122">
        <f t="shared" si="2"/>
        <v>281</v>
      </c>
      <c r="H1193" s="135">
        <v>397.0</v>
      </c>
      <c r="I1193" s="135">
        <v>397.0</v>
      </c>
      <c r="J1193" s="135">
        <v>397.0</v>
      </c>
      <c r="L1193" s="160"/>
      <c r="M1193" s="160"/>
      <c r="N1193" s="160"/>
      <c r="O1193" s="160"/>
      <c r="P1193" s="503">
        <v>0.04545138888888889</v>
      </c>
      <c r="Q1193" s="503">
        <v>0.04299768518518519</v>
      </c>
      <c r="R1193" s="503">
        <v>0.04461805555555556</v>
      </c>
      <c r="S1193" s="503">
        <v>0.05769675925925926</v>
      </c>
      <c r="T1193" s="503">
        <v>0.05400462962962963</v>
      </c>
      <c r="U1193" s="503">
        <v>0.0577662037037037</v>
      </c>
      <c r="V1193" s="503">
        <v>0.0577662037037037</v>
      </c>
      <c r="W1193" s="391">
        <v>2.482638888888889</v>
      </c>
      <c r="X1193" s="503">
        <v>0.05849537037037037</v>
      </c>
      <c r="Y1193" s="503">
        <v>0.05898148148148148</v>
      </c>
      <c r="Z1193" s="391">
        <v>2.4972222222222222</v>
      </c>
      <c r="AA1193" s="128" t="s">
        <v>31150</v>
      </c>
      <c r="AB1193" s="134" t="s">
        <v>31151</v>
      </c>
      <c r="AC1193" s="505">
        <v>0.05150462962962963</v>
      </c>
      <c r="AD1193" s="512" t="s">
        <v>31152</v>
      </c>
      <c r="AE1193" s="160"/>
      <c r="AF1193" s="134" t="s">
        <v>31153</v>
      </c>
      <c r="AG1193" s="474">
        <v>0.051180555555555556</v>
      </c>
      <c r="AH1193" s="505">
        <v>0.05527777777777778</v>
      </c>
      <c r="AI1193" s="503">
        <v>0.05486111111111111</v>
      </c>
      <c r="AJ1193" s="128" t="s">
        <v>31154</v>
      </c>
      <c r="AK1193" s="134" t="s">
        <v>31155</v>
      </c>
      <c r="AL1193" s="474">
        <v>0.04900462962962963</v>
      </c>
      <c r="AM1193" s="416">
        <v>1.4902777777777778</v>
      </c>
      <c r="AN1193" s="379">
        <v>2.41875</v>
      </c>
      <c r="AO1193" s="474">
        <v>0.04846064814814815</v>
      </c>
      <c r="AP1193" s="128" t="s">
        <v>31156</v>
      </c>
      <c r="AQ1193" s="128" t="s">
        <v>31157</v>
      </c>
      <c r="AR1193" s="505">
        <v>0.05545138888888889</v>
      </c>
      <c r="AS1193" s="134" t="s">
        <v>31158</v>
      </c>
      <c r="AT1193" s="474">
        <v>0.05226851851851852</v>
      </c>
      <c r="AU1193" s="128" t="s">
        <v>31159</v>
      </c>
      <c r="AV1193" s="504">
        <v>0.046099537037037036</v>
      </c>
      <c r="AW1193" s="134" t="s">
        <v>31160</v>
      </c>
      <c r="AX1193" s="134" t="s">
        <v>31161</v>
      </c>
      <c r="AY1193" s="128" t="s">
        <v>31162</v>
      </c>
      <c r="BA1193" s="505">
        <v>0.042326388888888886</v>
      </c>
      <c r="BB1193" s="379">
        <v>2.463888888888889</v>
      </c>
      <c r="BC1193" s="422">
        <v>2.410416666666667</v>
      </c>
      <c r="BD1193" s="416">
        <v>1.0666666666666667</v>
      </c>
      <c r="BE1193" s="128" t="s">
        <v>31163</v>
      </c>
      <c r="BF1193" s="422"/>
      <c r="BG1193" s="422"/>
      <c r="BH1193" s="422"/>
    </row>
    <row r="1194">
      <c r="A1194" s="122">
        <f t="shared" si="3"/>
        <v>0</v>
      </c>
      <c r="B1194" s="122">
        <f t="shared" si="4"/>
        <v>0</v>
      </c>
      <c r="C1194" s="122">
        <f t="shared" si="5"/>
        <v>0</v>
      </c>
      <c r="D1194" s="122">
        <f t="shared" si="6"/>
        <v>0</v>
      </c>
      <c r="E1194" s="122">
        <f t="shared" si="2"/>
        <v>566</v>
      </c>
      <c r="H1194" s="135" t="s">
        <v>31164</v>
      </c>
      <c r="I1194" s="135" t="s">
        <v>31165</v>
      </c>
      <c r="J1194" s="135" t="s">
        <v>31166</v>
      </c>
      <c r="L1194" s="160"/>
      <c r="M1194" s="160"/>
      <c r="N1194" s="160"/>
      <c r="O1194" s="160"/>
      <c r="P1194" s="138" t="s">
        <v>31167</v>
      </c>
      <c r="Q1194" s="138" t="s">
        <v>31168</v>
      </c>
      <c r="R1194" s="138" t="s">
        <v>31169</v>
      </c>
      <c r="S1194" s="138" t="s">
        <v>653</v>
      </c>
      <c r="T1194" s="138" t="s">
        <v>31170</v>
      </c>
      <c r="U1194" s="138" t="s">
        <v>31171</v>
      </c>
      <c r="V1194" s="138" t="s">
        <v>31171</v>
      </c>
      <c r="W1194" s="138" t="s">
        <v>31172</v>
      </c>
      <c r="X1194" s="513" t="s">
        <v>31173</v>
      </c>
      <c r="Y1194" s="138" t="s">
        <v>31174</v>
      </c>
      <c r="Z1194" s="138" t="s">
        <v>31175</v>
      </c>
      <c r="AA1194" s="504">
        <v>0.05589120370370371</v>
      </c>
      <c r="AB1194" s="474">
        <v>0.05708333333333333</v>
      </c>
      <c r="AC1194" s="128" t="s">
        <v>31176</v>
      </c>
      <c r="AD1194" s="514" t="s">
        <v>31177</v>
      </c>
      <c r="AE1194" s="160"/>
      <c r="AF1194" s="474">
        <v>0.05305555555555556</v>
      </c>
      <c r="AG1194" s="134" t="s">
        <v>31178</v>
      </c>
      <c r="AH1194" s="128" t="s">
        <v>31179</v>
      </c>
      <c r="AI1194" s="138" t="s">
        <v>30990</v>
      </c>
      <c r="AJ1194" s="504">
        <v>0.04667824074074074</v>
      </c>
      <c r="AK1194" s="474">
        <v>0.06806712962962963</v>
      </c>
      <c r="AL1194" s="134" t="s">
        <v>31180</v>
      </c>
      <c r="AM1194" s="128" t="s">
        <v>31181</v>
      </c>
      <c r="AN1194" s="134" t="s">
        <v>31182</v>
      </c>
      <c r="AO1194" s="134" t="s">
        <v>31183</v>
      </c>
      <c r="AP1194" s="505">
        <v>0.045300925925925925</v>
      </c>
      <c r="AQ1194" s="505">
        <v>0.043958333333333335</v>
      </c>
      <c r="AR1194" s="128" t="s">
        <v>31184</v>
      </c>
      <c r="AS1194" s="474">
        <v>0.04600694444444445</v>
      </c>
      <c r="AT1194" s="134" t="s">
        <v>31185</v>
      </c>
      <c r="AU1194" s="505">
        <v>0.05694444444444444</v>
      </c>
      <c r="AV1194" s="128" t="s">
        <v>31186</v>
      </c>
      <c r="AW1194" s="474">
        <v>0.05327546296296296</v>
      </c>
      <c r="AX1194" s="474">
        <v>0.04552083333333334</v>
      </c>
      <c r="AY1194" s="416">
        <v>1.8798611111111112</v>
      </c>
      <c r="BA1194" s="128" t="s">
        <v>31187</v>
      </c>
      <c r="BB1194" s="134" t="s">
        <v>31188</v>
      </c>
      <c r="BC1194" s="141" t="s">
        <v>31189</v>
      </c>
      <c r="BD1194" s="128" t="s">
        <v>14454</v>
      </c>
      <c r="BE1194" s="416">
        <v>0.04510416666666667</v>
      </c>
      <c r="BF1194" s="141"/>
      <c r="BG1194" s="141"/>
      <c r="BH1194" s="141"/>
    </row>
    <row r="1195">
      <c r="A1195" s="122">
        <f t="shared" si="3"/>
        <v>0</v>
      </c>
      <c r="B1195" s="122">
        <f t="shared" si="4"/>
        <v>0</v>
      </c>
      <c r="C1195" s="122">
        <f t="shared" si="5"/>
        <v>0</v>
      </c>
      <c r="D1195" s="122">
        <f t="shared" si="6"/>
        <v>0</v>
      </c>
      <c r="E1195" s="122">
        <f t="shared" si="2"/>
        <v>283</v>
      </c>
      <c r="H1195" s="135" t="s">
        <v>31190</v>
      </c>
      <c r="I1195" s="135" t="s">
        <v>31191</v>
      </c>
      <c r="J1195" s="135" t="s">
        <v>31192</v>
      </c>
      <c r="L1195" s="160"/>
      <c r="M1195" s="160"/>
      <c r="N1195" s="160"/>
      <c r="O1195" s="160"/>
      <c r="P1195" s="503">
        <v>0.045613425925925925</v>
      </c>
      <c r="Q1195" s="503">
        <v>0.04310185185185185</v>
      </c>
      <c r="R1195" s="503">
        <v>0.04469907407407407</v>
      </c>
      <c r="S1195" s="503">
        <v>0.0577662037037037</v>
      </c>
      <c r="T1195" s="503">
        <v>0.054108796296296294</v>
      </c>
      <c r="U1195" s="503">
        <v>0.05789351851851852</v>
      </c>
      <c r="V1195" s="503">
        <v>0.05789351851851852</v>
      </c>
      <c r="W1195" s="391">
        <v>2.484027777777778</v>
      </c>
      <c r="Y1195" s="503">
        <v>0.05903935185185185</v>
      </c>
      <c r="Z1195" s="503">
        <v>0.04172453703703704</v>
      </c>
      <c r="AA1195" s="128" t="s">
        <v>31193</v>
      </c>
      <c r="AB1195" s="134" t="s">
        <v>31194</v>
      </c>
      <c r="AC1195" s="505">
        <v>0.05162037037037037</v>
      </c>
      <c r="AD1195" s="515" t="s">
        <v>31195</v>
      </c>
      <c r="AE1195" s="160"/>
      <c r="AF1195" s="134" t="s">
        <v>31196</v>
      </c>
      <c r="AG1195" s="474">
        <v>0.05134259259259259</v>
      </c>
      <c r="AH1195" s="505">
        <v>0.055393518518518516</v>
      </c>
      <c r="AI1195" s="503">
        <v>0.054907407407407405</v>
      </c>
      <c r="AJ1195" s="128" t="s">
        <v>31197</v>
      </c>
      <c r="AK1195" s="134" t="s">
        <v>31198</v>
      </c>
      <c r="AL1195" s="474">
        <v>0.04912037037037037</v>
      </c>
      <c r="AM1195" s="416">
        <v>1.4930555555555556</v>
      </c>
      <c r="AN1195" s="379">
        <v>2.4277777777777776</v>
      </c>
      <c r="AO1195" s="474">
        <v>0.048541666666666664</v>
      </c>
      <c r="AP1195" s="128" t="s">
        <v>31199</v>
      </c>
      <c r="AQ1195" s="128" t="s">
        <v>31200</v>
      </c>
      <c r="AR1195" s="505">
        <v>0.05552083333333333</v>
      </c>
      <c r="AS1195" s="134" t="s">
        <v>31201</v>
      </c>
      <c r="AT1195" s="474">
        <v>0.05228009259259259</v>
      </c>
      <c r="AU1195" s="128" t="s">
        <v>31202</v>
      </c>
      <c r="AV1195" s="504">
        <v>0.046157407407407404</v>
      </c>
      <c r="AW1195" s="134" t="s">
        <v>31203</v>
      </c>
      <c r="AX1195" s="134" t="s">
        <v>31204</v>
      </c>
      <c r="AY1195" s="128" t="s">
        <v>31205</v>
      </c>
      <c r="BA1195" s="505">
        <v>0.0425</v>
      </c>
      <c r="BB1195" s="379">
        <v>2.4680555555555554</v>
      </c>
      <c r="BC1195" s="422">
        <v>2.4131944444444446</v>
      </c>
      <c r="BD1195" s="416">
        <v>1.0777777777777777</v>
      </c>
      <c r="BE1195" s="128" t="s">
        <v>31206</v>
      </c>
      <c r="BF1195" s="422"/>
      <c r="BG1195" s="422"/>
      <c r="BH1195" s="422"/>
    </row>
    <row r="1196">
      <c r="A1196" s="122">
        <f t="shared" si="3"/>
        <v>0</v>
      </c>
      <c r="B1196" s="122">
        <f t="shared" si="4"/>
        <v>0</v>
      </c>
      <c r="C1196" s="122">
        <f t="shared" si="5"/>
        <v>0</v>
      </c>
      <c r="D1196" s="122">
        <f t="shared" si="6"/>
        <v>0</v>
      </c>
      <c r="E1196" s="122">
        <f t="shared" si="2"/>
        <v>503</v>
      </c>
      <c r="H1196" s="135">
        <v>398.0</v>
      </c>
      <c r="I1196" s="135">
        <v>398.0</v>
      </c>
      <c r="J1196" s="135">
        <v>398.0</v>
      </c>
      <c r="L1196" s="160"/>
      <c r="M1196" s="160"/>
      <c r="N1196" s="160"/>
      <c r="O1196" s="160"/>
      <c r="P1196" s="138" t="s">
        <v>724</v>
      </c>
      <c r="Q1196" s="138" t="s">
        <v>31207</v>
      </c>
      <c r="R1196" s="138" t="s">
        <v>31208</v>
      </c>
      <c r="S1196" s="138" t="s">
        <v>31209</v>
      </c>
      <c r="T1196" s="138" t="s">
        <v>31210</v>
      </c>
      <c r="U1196" s="138" t="s">
        <v>31211</v>
      </c>
      <c r="V1196" s="138" t="s">
        <v>31211</v>
      </c>
      <c r="W1196" s="138" t="s">
        <v>31212</v>
      </c>
      <c r="Y1196" s="138" t="s">
        <v>31213</v>
      </c>
      <c r="Z1196" s="138" t="s">
        <v>31214</v>
      </c>
      <c r="AA1196" s="504">
        <v>0.0559375</v>
      </c>
      <c r="AB1196" s="474">
        <v>0.057152777777777775</v>
      </c>
      <c r="AC1196" s="128" t="s">
        <v>31215</v>
      </c>
      <c r="AD1196" s="160"/>
      <c r="AE1196" s="160"/>
      <c r="AF1196" s="474">
        <v>0.053125</v>
      </c>
      <c r="AG1196" s="134" t="s">
        <v>31216</v>
      </c>
      <c r="AH1196" s="128" t="s">
        <v>31217</v>
      </c>
      <c r="AI1196" s="138" t="s">
        <v>31026</v>
      </c>
      <c r="AJ1196" s="504">
        <v>0.04694444444444444</v>
      </c>
      <c r="AK1196" s="474">
        <v>0.06815972222222222</v>
      </c>
      <c r="AL1196" s="134" t="s">
        <v>31218</v>
      </c>
      <c r="AM1196" s="128" t="s">
        <v>31219</v>
      </c>
      <c r="AN1196" s="134" t="s">
        <v>31220</v>
      </c>
      <c r="AO1196" s="134" t="s">
        <v>31221</v>
      </c>
      <c r="AP1196" s="505">
        <v>0.04541666666666667</v>
      </c>
      <c r="AQ1196" s="505">
        <v>0.043993055555555556</v>
      </c>
      <c r="AR1196" s="128" t="s">
        <v>31222</v>
      </c>
      <c r="AS1196" s="474">
        <v>0.04605324074074074</v>
      </c>
      <c r="AT1196" s="134" t="s">
        <v>31223</v>
      </c>
      <c r="AU1196" s="505">
        <v>0.05696759259259259</v>
      </c>
      <c r="AV1196" s="128" t="s">
        <v>31224</v>
      </c>
      <c r="AW1196" s="474">
        <v>0.053321759259259256</v>
      </c>
      <c r="AX1196" s="474">
        <v>0.04572916666666667</v>
      </c>
      <c r="AY1196" s="416">
        <v>1.8875</v>
      </c>
      <c r="BA1196" s="128" t="s">
        <v>31225</v>
      </c>
      <c r="BB1196" s="134" t="s">
        <v>31226</v>
      </c>
      <c r="BC1196" s="141" t="s">
        <v>31227</v>
      </c>
      <c r="BD1196" s="128" t="s">
        <v>14504</v>
      </c>
      <c r="BE1196" s="416">
        <v>0.04515046296296296</v>
      </c>
      <c r="BF1196" s="141"/>
      <c r="BG1196" s="141"/>
      <c r="BH1196" s="141"/>
    </row>
    <row r="1197">
      <c r="A1197" s="122">
        <f t="shared" si="3"/>
        <v>0</v>
      </c>
      <c r="B1197" s="122">
        <f t="shared" si="4"/>
        <v>0</v>
      </c>
      <c r="C1197" s="122">
        <f t="shared" si="5"/>
        <v>0</v>
      </c>
      <c r="D1197" s="122">
        <f t="shared" si="6"/>
        <v>0</v>
      </c>
      <c r="E1197" s="122">
        <f t="shared" si="2"/>
        <v>222</v>
      </c>
      <c r="H1197" s="135" t="s">
        <v>31228</v>
      </c>
      <c r="I1197" s="135" t="s">
        <v>31229</v>
      </c>
      <c r="J1197" s="135" t="s">
        <v>31230</v>
      </c>
      <c r="L1197" s="160"/>
      <c r="M1197" s="160"/>
      <c r="N1197" s="160"/>
      <c r="O1197" s="160"/>
      <c r="P1197" s="503">
        <v>0.04565972222222222</v>
      </c>
      <c r="Q1197" s="503">
        <v>0.04314814814814815</v>
      </c>
      <c r="R1197" s="503">
        <v>0.044953703703703704</v>
      </c>
      <c r="S1197" s="503">
        <v>0.057777777777777775</v>
      </c>
      <c r="T1197" s="503">
        <v>0.05413194444444445</v>
      </c>
      <c r="U1197" s="503">
        <v>0.05806712962962963</v>
      </c>
      <c r="V1197" s="503">
        <v>0.05806712962962963</v>
      </c>
      <c r="W1197" s="391">
        <v>2.4881944444444444</v>
      </c>
      <c r="Y1197" s="503">
        <v>0.059166666666666666</v>
      </c>
      <c r="Z1197" s="503">
        <v>0.04193287037037037</v>
      </c>
      <c r="AA1197" s="128" t="s">
        <v>31231</v>
      </c>
      <c r="AB1197" s="134" t="s">
        <v>31232</v>
      </c>
      <c r="AC1197" s="505">
        <v>0.05168981481481481</v>
      </c>
      <c r="AD1197" s="160"/>
      <c r="AE1197" s="160"/>
      <c r="AF1197" s="134" t="s">
        <v>31233</v>
      </c>
      <c r="AG1197" s="474">
        <v>0.05140046296296296</v>
      </c>
      <c r="AH1197" s="505">
        <v>0.05555555555555555</v>
      </c>
      <c r="AI1197" s="503">
        <v>0.05510416666666667</v>
      </c>
      <c r="AJ1197" s="128" t="s">
        <v>31234</v>
      </c>
      <c r="AK1197" s="134" t="s">
        <v>31235</v>
      </c>
      <c r="AL1197" s="474">
        <v>0.049212962962962965</v>
      </c>
      <c r="AM1197" s="416">
        <v>1.5020833333333334</v>
      </c>
      <c r="AN1197" s="379">
        <v>2.433333333333333</v>
      </c>
      <c r="AO1197" s="474">
        <v>0.048622685185185185</v>
      </c>
      <c r="AP1197" s="128" t="s">
        <v>31236</v>
      </c>
      <c r="AQ1197" s="128" t="s">
        <v>1857</v>
      </c>
      <c r="AR1197" s="505">
        <v>0.055601851851851854</v>
      </c>
      <c r="AS1197" s="134" t="s">
        <v>31237</v>
      </c>
      <c r="AT1197" s="474">
        <v>0.052395833333333336</v>
      </c>
      <c r="AU1197" s="128" t="s">
        <v>1185</v>
      </c>
      <c r="AV1197" s="504">
        <v>0.04618055555555556</v>
      </c>
      <c r="AW1197" s="134" t="s">
        <v>31238</v>
      </c>
      <c r="AX1197" s="134" t="s">
        <v>31239</v>
      </c>
      <c r="AY1197" s="128" t="s">
        <v>31240</v>
      </c>
      <c r="BA1197" s="505">
        <v>0.04273148148148148</v>
      </c>
      <c r="BB1197" s="379">
        <v>2.4694444444444446</v>
      </c>
      <c r="BC1197" s="422">
        <v>2.4208333333333334</v>
      </c>
      <c r="BD1197" s="416">
        <v>1.086111111111111</v>
      </c>
      <c r="BE1197" s="128" t="s">
        <v>31241</v>
      </c>
      <c r="BF1197" s="422"/>
      <c r="BG1197" s="422"/>
      <c r="BH1197" s="422"/>
    </row>
    <row r="1198">
      <c r="A1198" s="122">
        <f t="shared" si="3"/>
        <v>0</v>
      </c>
      <c r="B1198" s="122">
        <f t="shared" si="4"/>
        <v>0</v>
      </c>
      <c r="C1198" s="122">
        <f t="shared" si="5"/>
        <v>0</v>
      </c>
      <c r="D1198" s="122">
        <f t="shared" si="6"/>
        <v>0</v>
      </c>
      <c r="E1198" s="122">
        <f t="shared" si="2"/>
        <v>612</v>
      </c>
      <c r="H1198" s="135" t="s">
        <v>31242</v>
      </c>
      <c r="I1198" s="135" t="s">
        <v>31243</v>
      </c>
      <c r="J1198" s="135" t="s">
        <v>31244</v>
      </c>
      <c r="L1198" s="160"/>
      <c r="M1198" s="160"/>
      <c r="N1198" s="160"/>
      <c r="O1198" s="160"/>
      <c r="P1198" s="138" t="s">
        <v>31245</v>
      </c>
      <c r="Q1198" s="138" t="s">
        <v>31246</v>
      </c>
      <c r="R1198" s="138" t="s">
        <v>31247</v>
      </c>
      <c r="S1198" s="138" t="s">
        <v>31248</v>
      </c>
      <c r="T1198" s="138" t="s">
        <v>31249</v>
      </c>
      <c r="U1198" s="138" t="s">
        <v>31250</v>
      </c>
      <c r="V1198" s="138" t="s">
        <v>31250</v>
      </c>
      <c r="W1198" s="138" t="s">
        <v>31251</v>
      </c>
      <c r="Y1198" s="138" t="s">
        <v>31252</v>
      </c>
      <c r="Z1198" s="138" t="s">
        <v>31253</v>
      </c>
      <c r="AA1198" s="504">
        <v>0.05603009259259259</v>
      </c>
      <c r="AB1198" s="474">
        <v>0.057233796296296297</v>
      </c>
      <c r="AC1198" s="128" t="s">
        <v>31254</v>
      </c>
      <c r="AD1198" s="160"/>
      <c r="AE1198" s="160"/>
      <c r="AF1198" s="474">
        <v>0.05319444444444445</v>
      </c>
      <c r="AG1198" s="134" t="s">
        <v>31255</v>
      </c>
      <c r="AH1198" s="128" t="s">
        <v>31256</v>
      </c>
      <c r="AI1198" s="138" t="s">
        <v>31062</v>
      </c>
      <c r="AJ1198" s="504">
        <v>0.04699074074074074</v>
      </c>
      <c r="AK1198" s="474">
        <v>0.06819444444444445</v>
      </c>
      <c r="AL1198" s="134" t="s">
        <v>31257</v>
      </c>
      <c r="AM1198" s="128" t="s">
        <v>31258</v>
      </c>
      <c r="AN1198" s="134" t="s">
        <v>31259</v>
      </c>
      <c r="AO1198" s="134" t="s">
        <v>31260</v>
      </c>
      <c r="AP1198" s="505">
        <v>0.04559027777777778</v>
      </c>
      <c r="AQ1198" s="505">
        <v>0.04403935185185185</v>
      </c>
      <c r="AR1198" s="128" t="s">
        <v>31261</v>
      </c>
      <c r="AS1198" s="474">
        <v>0.046203703703703705</v>
      </c>
      <c r="AT1198" s="134" t="s">
        <v>31262</v>
      </c>
      <c r="AU1198" s="505">
        <v>0.05703703703703704</v>
      </c>
      <c r="AV1198" s="128" t="s">
        <v>31263</v>
      </c>
      <c r="AW1198" s="474">
        <v>0.05336805555555556</v>
      </c>
      <c r="AX1198" s="474">
        <v>0.045787037037037036</v>
      </c>
      <c r="AY1198" s="416">
        <v>1.8916666666666666</v>
      </c>
      <c r="BA1198" s="128" t="s">
        <v>31264</v>
      </c>
      <c r="BB1198" s="134" t="s">
        <v>31265</v>
      </c>
      <c r="BC1198" s="141" t="s">
        <v>31266</v>
      </c>
      <c r="BD1198" s="128" t="s">
        <v>14556</v>
      </c>
      <c r="BE1198" s="416">
        <v>0.04518518518518518</v>
      </c>
      <c r="BF1198" s="141"/>
      <c r="BG1198" s="141"/>
      <c r="BH1198" s="141"/>
    </row>
    <row r="1199">
      <c r="A1199" s="122">
        <f t="shared" si="3"/>
        <v>0</v>
      </c>
      <c r="B1199" s="122">
        <f t="shared" si="4"/>
        <v>0</v>
      </c>
      <c r="C1199" s="122">
        <f t="shared" si="5"/>
        <v>0</v>
      </c>
      <c r="D1199" s="122">
        <f t="shared" si="6"/>
        <v>0</v>
      </c>
      <c r="E1199" s="122">
        <f t="shared" si="2"/>
        <v>230</v>
      </c>
      <c r="H1199" s="135">
        <v>399.0</v>
      </c>
      <c r="I1199" s="135">
        <v>399.0</v>
      </c>
      <c r="J1199" s="135">
        <v>399.0</v>
      </c>
      <c r="L1199" s="160"/>
      <c r="M1199" s="160"/>
      <c r="N1199" s="160"/>
      <c r="O1199" s="160"/>
      <c r="P1199" s="503">
        <v>0.045682870370370374</v>
      </c>
      <c r="Q1199" s="503">
        <v>0.04320601851851852</v>
      </c>
      <c r="R1199" s="503">
        <v>0.045162037037037035</v>
      </c>
      <c r="S1199" s="503">
        <v>0.0578125</v>
      </c>
      <c r="T1199" s="503">
        <v>0.054247685185185184</v>
      </c>
      <c r="U1199" s="503">
        <v>0.05810185185185185</v>
      </c>
      <c r="V1199" s="503">
        <v>0.05810185185185185</v>
      </c>
      <c r="W1199" s="391">
        <v>2.49375</v>
      </c>
      <c r="Y1199" s="503">
        <v>0.05925925925925926</v>
      </c>
      <c r="Z1199" s="503">
        <v>0.04195601851851852</v>
      </c>
      <c r="AA1199" s="128" t="s">
        <v>31267</v>
      </c>
      <c r="AB1199" s="134" t="s">
        <v>31268</v>
      </c>
      <c r="AC1199" s="505">
        <v>0.05173611111111111</v>
      </c>
      <c r="AD1199" s="160"/>
      <c r="AE1199" s="160"/>
      <c r="AF1199" s="134" t="s">
        <v>31269</v>
      </c>
      <c r="AG1199" s="474">
        <v>0.05153935185185185</v>
      </c>
      <c r="AH1199" s="505">
        <v>0.055625</v>
      </c>
      <c r="AI1199" s="503">
        <v>0.05513888888888889</v>
      </c>
      <c r="AJ1199" s="128" t="s">
        <v>31270</v>
      </c>
      <c r="AK1199" s="134" t="s">
        <v>31271</v>
      </c>
      <c r="AL1199" s="474">
        <v>0.04928240740740741</v>
      </c>
      <c r="AM1199" s="416">
        <v>1.5138888888888888</v>
      </c>
      <c r="AN1199" s="379">
        <v>2.4402777777777778</v>
      </c>
      <c r="AO1199" s="474">
        <v>0.0487037037037037</v>
      </c>
      <c r="AP1199" s="128" t="s">
        <v>31272</v>
      </c>
      <c r="AQ1199" s="128" t="s">
        <v>31273</v>
      </c>
      <c r="AR1199" s="505">
        <v>0.055810185185185185</v>
      </c>
      <c r="AS1199" s="134" t="s">
        <v>31274</v>
      </c>
      <c r="AT1199" s="474">
        <v>0.05246527777777778</v>
      </c>
      <c r="AU1199" s="128" t="s">
        <v>31275</v>
      </c>
      <c r="AV1199" s="504">
        <v>0.046203703703703705</v>
      </c>
      <c r="AW1199" s="134" t="s">
        <v>923</v>
      </c>
      <c r="AX1199" s="134" t="s">
        <v>31276</v>
      </c>
      <c r="AY1199" s="128" t="s">
        <v>31277</v>
      </c>
      <c r="BA1199" s="505">
        <v>0.04287037037037037</v>
      </c>
      <c r="BB1199" s="379">
        <v>2.4743055555555555</v>
      </c>
      <c r="BC1199" s="422">
        <v>2.422222222222222</v>
      </c>
      <c r="BD1199" s="416">
        <v>1.0986111111111112</v>
      </c>
      <c r="BE1199" s="128" t="s">
        <v>31278</v>
      </c>
      <c r="BF1199" s="422"/>
      <c r="BG1199" s="422"/>
      <c r="BH1199" s="422"/>
    </row>
    <row r="1200">
      <c r="A1200" s="122">
        <f t="shared" si="3"/>
        <v>0</v>
      </c>
      <c r="B1200" s="122">
        <f t="shared" si="4"/>
        <v>0</v>
      </c>
      <c r="C1200" s="122">
        <f t="shared" si="5"/>
        <v>0</v>
      </c>
      <c r="D1200" s="122">
        <f t="shared" si="6"/>
        <v>0</v>
      </c>
      <c r="E1200" s="122">
        <f t="shared" si="2"/>
        <v>510</v>
      </c>
      <c r="H1200" s="135" t="s">
        <v>31279</v>
      </c>
      <c r="I1200" s="135" t="s">
        <v>31280</v>
      </c>
      <c r="J1200" s="135" t="s">
        <v>31281</v>
      </c>
      <c r="L1200" s="160"/>
      <c r="M1200" s="160"/>
      <c r="N1200" s="160"/>
      <c r="O1200" s="160"/>
      <c r="P1200" s="138" t="s">
        <v>31282</v>
      </c>
      <c r="Q1200" s="138" t="s">
        <v>31283</v>
      </c>
      <c r="R1200" s="138" t="s">
        <v>31284</v>
      </c>
      <c r="S1200" s="138" t="s">
        <v>31285</v>
      </c>
      <c r="T1200" s="138" t="s">
        <v>31286</v>
      </c>
      <c r="U1200" s="138" t="s">
        <v>31287</v>
      </c>
      <c r="V1200" s="138" t="s">
        <v>31287</v>
      </c>
      <c r="W1200" s="138" t="s">
        <v>31288</v>
      </c>
      <c r="Y1200" s="138" t="s">
        <v>31289</v>
      </c>
      <c r="Z1200" s="138" t="s">
        <v>923</v>
      </c>
      <c r="AA1200" s="504">
        <v>0.056157407407407406</v>
      </c>
      <c r="AB1200" s="474">
        <v>0.057372685185185186</v>
      </c>
      <c r="AC1200" s="128" t="s">
        <v>31290</v>
      </c>
      <c r="AD1200" s="160"/>
      <c r="AE1200" s="160"/>
      <c r="AF1200" s="474">
        <v>0.053252314814814815</v>
      </c>
      <c r="AG1200" s="134" t="s">
        <v>31291</v>
      </c>
      <c r="AH1200" s="128" t="s">
        <v>31292</v>
      </c>
      <c r="AI1200" s="138" t="s">
        <v>31099</v>
      </c>
      <c r="AJ1200" s="504">
        <v>0.047060185185185184</v>
      </c>
      <c r="AK1200" s="474">
        <v>0.06822916666666666</v>
      </c>
      <c r="AL1200" s="134" t="s">
        <v>31293</v>
      </c>
      <c r="AM1200" s="128" t="s">
        <v>31294</v>
      </c>
      <c r="AN1200" s="134" t="s">
        <v>31295</v>
      </c>
      <c r="AO1200" s="134" t="s">
        <v>31296</v>
      </c>
      <c r="AP1200" s="505">
        <v>0.045717592592592594</v>
      </c>
      <c r="AQ1200" s="505">
        <v>0.0440625</v>
      </c>
      <c r="AR1200" s="128" t="s">
        <v>31297</v>
      </c>
      <c r="AS1200" s="474">
        <v>0.046238425925925926</v>
      </c>
      <c r="AT1200" s="134" t="s">
        <v>31298</v>
      </c>
      <c r="AU1200" s="505">
        <v>0.057060185185185186</v>
      </c>
      <c r="AV1200" s="128" t="s">
        <v>31299</v>
      </c>
      <c r="AW1200" s="474">
        <v>0.0534375</v>
      </c>
      <c r="AX1200" s="474">
        <v>0.04594907407407407</v>
      </c>
      <c r="AY1200" s="416">
        <v>1.895138888888889</v>
      </c>
      <c r="BA1200" s="128" t="s">
        <v>31300</v>
      </c>
      <c r="BB1200" s="134" t="s">
        <v>31301</v>
      </c>
      <c r="BC1200" s="141" t="s">
        <v>31302</v>
      </c>
      <c r="BD1200" s="128" t="s">
        <v>14603</v>
      </c>
      <c r="BE1200" s="416">
        <v>0.04525462962962963</v>
      </c>
      <c r="BF1200" s="141"/>
      <c r="BG1200" s="141"/>
      <c r="BH1200" s="141"/>
    </row>
    <row r="1201">
      <c r="A1201" s="122">
        <f t="shared" si="3"/>
        <v>0</v>
      </c>
      <c r="B1201" s="122">
        <f t="shared" si="4"/>
        <v>0</v>
      </c>
      <c r="C1201" s="122">
        <f t="shared" si="5"/>
        <v>0</v>
      </c>
      <c r="D1201" s="122">
        <f t="shared" si="6"/>
        <v>0</v>
      </c>
      <c r="E1201" s="122">
        <f t="shared" si="2"/>
        <v>316</v>
      </c>
      <c r="H1201" s="135" t="s">
        <v>31303</v>
      </c>
      <c r="I1201" s="135" t="s">
        <v>31304</v>
      </c>
      <c r="J1201" s="135" t="s">
        <v>31305</v>
      </c>
      <c r="L1201" s="160"/>
      <c r="M1201" s="160"/>
      <c r="N1201" s="160"/>
      <c r="O1201" s="160"/>
      <c r="P1201" s="503">
        <v>0.045717592592592594</v>
      </c>
      <c r="Q1201" s="503">
        <v>0.043333333333333335</v>
      </c>
      <c r="R1201" s="503">
        <v>0.045300925925925925</v>
      </c>
      <c r="S1201" s="503">
        <v>0.057847222222222223</v>
      </c>
      <c r="T1201" s="503">
        <v>0.05434027777777778</v>
      </c>
      <c r="U1201" s="503">
        <v>0.05824074074074074</v>
      </c>
      <c r="V1201" s="503">
        <v>0.05824074074074074</v>
      </c>
      <c r="W1201" s="503">
        <v>0.04167824074074074</v>
      </c>
      <c r="Y1201" s="503">
        <v>0.059305555555555556</v>
      </c>
      <c r="Z1201" s="503">
        <v>0.042025462962962966</v>
      </c>
      <c r="AA1201" s="508">
        <v>0.05628472222222222</v>
      </c>
      <c r="AB1201" s="134" t="s">
        <v>31306</v>
      </c>
      <c r="AC1201" s="505">
        <v>0.0518287037037037</v>
      </c>
      <c r="AD1201" s="160"/>
      <c r="AE1201" s="160"/>
      <c r="AF1201" s="134" t="s">
        <v>31307</v>
      </c>
      <c r="AG1201" s="474">
        <v>0.05162037037037037</v>
      </c>
      <c r="AH1201" s="505">
        <v>0.05572916666666667</v>
      </c>
      <c r="AI1201" s="503">
        <v>0.05520833333333333</v>
      </c>
      <c r="AJ1201" s="128" t="s">
        <v>31308</v>
      </c>
      <c r="AK1201" s="134" t="s">
        <v>31309</v>
      </c>
      <c r="AL1201" s="474">
        <v>0.04940972222222222</v>
      </c>
      <c r="AM1201" s="416">
        <v>1.5243055555555556</v>
      </c>
      <c r="AN1201" s="379">
        <v>2.452777777777778</v>
      </c>
      <c r="AO1201" s="474">
        <v>0.04875</v>
      </c>
      <c r="AP1201" s="128" t="s">
        <v>31310</v>
      </c>
      <c r="AQ1201" s="128" t="s">
        <v>31311</v>
      </c>
      <c r="AR1201" s="505">
        <v>0.0559375</v>
      </c>
      <c r="AS1201" s="134" t="s">
        <v>31312</v>
      </c>
      <c r="AT1201" s="474">
        <v>0.05268518518518518</v>
      </c>
      <c r="AU1201" s="128" t="s">
        <v>31313</v>
      </c>
      <c r="AV1201" s="504">
        <v>0.04622685185185185</v>
      </c>
      <c r="AW1201" s="134" t="s">
        <v>31314</v>
      </c>
      <c r="AX1201" s="134" t="s">
        <v>31315</v>
      </c>
      <c r="AY1201" s="128" t="s">
        <v>31316</v>
      </c>
      <c r="BA1201" s="505">
        <v>0.042986111111111114</v>
      </c>
      <c r="BB1201" s="379">
        <v>2.4784722222222224</v>
      </c>
      <c r="BC1201" s="422">
        <v>2.4319444444444445</v>
      </c>
      <c r="BD1201" s="416">
        <v>1.1034722222222222</v>
      </c>
      <c r="BE1201" s="128" t="s">
        <v>31317</v>
      </c>
      <c r="BF1201" s="422"/>
      <c r="BG1201" s="422"/>
      <c r="BH1201" s="422"/>
    </row>
    <row r="1202">
      <c r="A1202" s="122">
        <f t="shared" si="3"/>
        <v>0</v>
      </c>
      <c r="B1202" s="122">
        <f t="shared" si="4"/>
        <v>0</v>
      </c>
      <c r="C1202" s="122">
        <f t="shared" si="5"/>
        <v>0</v>
      </c>
      <c r="D1202" s="122">
        <f t="shared" si="6"/>
        <v>0</v>
      </c>
      <c r="E1202" s="122">
        <f t="shared" si="2"/>
        <v>541</v>
      </c>
      <c r="H1202" s="135">
        <v>400.0</v>
      </c>
      <c r="I1202" s="135">
        <v>400.0</v>
      </c>
      <c r="J1202" s="135">
        <v>400.0</v>
      </c>
      <c r="L1202" s="160"/>
      <c r="M1202" s="160"/>
      <c r="N1202" s="160"/>
      <c r="O1202" s="160"/>
      <c r="P1202" s="138" t="s">
        <v>31318</v>
      </c>
      <c r="Q1202" s="138" t="s">
        <v>31319</v>
      </c>
      <c r="R1202" s="138" t="s">
        <v>31320</v>
      </c>
      <c r="S1202" s="138" t="s">
        <v>31321</v>
      </c>
      <c r="T1202" s="138" t="s">
        <v>31322</v>
      </c>
      <c r="U1202" s="138" t="s">
        <v>31323</v>
      </c>
      <c r="V1202" s="138" t="s">
        <v>31323</v>
      </c>
      <c r="W1202" s="138" t="s">
        <v>31324</v>
      </c>
      <c r="Y1202" s="138" t="s">
        <v>31325</v>
      </c>
      <c r="Z1202" s="138" t="s">
        <v>31326</v>
      </c>
      <c r="AA1202" s="128" t="s">
        <v>31327</v>
      </c>
      <c r="AB1202" s="474">
        <v>0.057465277777777775</v>
      </c>
      <c r="AC1202" s="128" t="s">
        <v>31328</v>
      </c>
      <c r="AD1202" s="160"/>
      <c r="AE1202" s="160"/>
      <c r="AF1202" s="474">
        <v>0.05331018518518518</v>
      </c>
      <c r="AG1202" s="134" t="s">
        <v>31329</v>
      </c>
      <c r="AH1202" s="128" t="s">
        <v>31330</v>
      </c>
      <c r="AI1202" s="138" t="s">
        <v>31140</v>
      </c>
      <c r="AJ1202" s="504">
        <v>0.04715277777777778</v>
      </c>
      <c r="AK1202" s="474">
        <v>0.06835648148148148</v>
      </c>
      <c r="AL1202" s="134" t="s">
        <v>31331</v>
      </c>
      <c r="AM1202" s="128" t="s">
        <v>31332</v>
      </c>
      <c r="AN1202" s="134" t="s">
        <v>31333</v>
      </c>
      <c r="AO1202" s="134" t="s">
        <v>31334</v>
      </c>
      <c r="AP1202" s="505">
        <v>0.04579861111111111</v>
      </c>
      <c r="AQ1202" s="505">
        <v>0.0441087962962963</v>
      </c>
      <c r="AR1202" s="128" t="s">
        <v>31335</v>
      </c>
      <c r="AS1202" s="474">
        <v>0.046296296296296294</v>
      </c>
      <c r="AT1202" s="134" t="s">
        <v>31336</v>
      </c>
      <c r="AU1202" s="505">
        <v>0.057164351851851855</v>
      </c>
      <c r="AV1202" s="128" t="s">
        <v>31337</v>
      </c>
      <c r="AW1202" s="474">
        <v>0.053460648148148146</v>
      </c>
      <c r="AX1202" s="474">
        <v>0.04607638888888889</v>
      </c>
      <c r="AY1202" s="416">
        <v>1.8979166666666667</v>
      </c>
      <c r="BA1202" s="128" t="s">
        <v>31338</v>
      </c>
      <c r="BB1202" s="134" t="s">
        <v>1185</v>
      </c>
      <c r="BC1202" s="141" t="s">
        <v>31339</v>
      </c>
      <c r="BD1202" s="128" t="s">
        <v>14651</v>
      </c>
      <c r="BE1202" s="416">
        <v>0.04539351851851852</v>
      </c>
      <c r="BF1202" s="141"/>
      <c r="BG1202" s="141"/>
      <c r="BH1202" s="141"/>
    </row>
    <row r="1203">
      <c r="A1203" s="122">
        <f t="shared" si="3"/>
        <v>0</v>
      </c>
      <c r="B1203" s="122">
        <f t="shared" si="4"/>
        <v>0</v>
      </c>
      <c r="C1203" s="122">
        <f t="shared" si="5"/>
        <v>0</v>
      </c>
      <c r="D1203" s="122">
        <f t="shared" si="6"/>
        <v>0</v>
      </c>
      <c r="E1203" s="122">
        <f t="shared" si="2"/>
        <v>200</v>
      </c>
      <c r="H1203" s="135" t="s">
        <v>31340</v>
      </c>
      <c r="I1203" s="135" t="s">
        <v>31341</v>
      </c>
      <c r="J1203" s="135" t="s">
        <v>31342</v>
      </c>
      <c r="L1203" s="160"/>
      <c r="M1203" s="160"/>
      <c r="N1203" s="160"/>
      <c r="O1203" s="160"/>
      <c r="P1203" s="503">
        <v>0.04599537037037037</v>
      </c>
      <c r="Q1203" s="503">
        <v>0.043368055555555556</v>
      </c>
      <c r="R1203" s="503">
        <v>0.045509259259259256</v>
      </c>
      <c r="S1203" s="503">
        <v>0.057916666666666665</v>
      </c>
      <c r="T1203" s="503">
        <v>0.05440972222222222</v>
      </c>
      <c r="U1203" s="503">
        <v>0.058333333333333334</v>
      </c>
      <c r="V1203" s="503">
        <v>0.058333333333333334</v>
      </c>
      <c r="W1203" s="503">
        <v>0.04186342592592593</v>
      </c>
      <c r="Y1203" s="503">
        <v>0.0593287037037037</v>
      </c>
      <c r="Z1203" s="503">
        <v>0.04204861111111111</v>
      </c>
      <c r="AA1203" s="504">
        <v>0.05638888888888889</v>
      </c>
      <c r="AB1203" s="134" t="s">
        <v>31343</v>
      </c>
      <c r="AC1203" s="505">
        <v>0.051863425925925924</v>
      </c>
      <c r="AD1203" s="160"/>
      <c r="AE1203" s="160"/>
      <c r="AF1203" s="134" t="s">
        <v>31344</v>
      </c>
      <c r="AG1203" s="474">
        <v>0.05174768518518519</v>
      </c>
      <c r="AH1203" s="505">
        <v>0.05592592592592593</v>
      </c>
      <c r="AI1203" s="503">
        <v>0.05527777777777778</v>
      </c>
      <c r="AJ1203" s="128" t="s">
        <v>31345</v>
      </c>
      <c r="AK1203" s="134" t="s">
        <v>31346</v>
      </c>
      <c r="AL1203" s="474">
        <v>0.049479166666666664</v>
      </c>
      <c r="AM1203" s="416">
        <v>1.5361111111111112</v>
      </c>
      <c r="AN1203" s="379">
        <v>2.4583333333333335</v>
      </c>
      <c r="AO1203" s="474">
        <v>0.04881944444444444</v>
      </c>
      <c r="AP1203" s="128" t="s">
        <v>31347</v>
      </c>
      <c r="AQ1203" s="128" t="s">
        <v>31348</v>
      </c>
      <c r="AR1203" s="505">
        <v>0.05611111111111111</v>
      </c>
      <c r="AS1203" s="134" t="s">
        <v>31349</v>
      </c>
      <c r="AT1203" s="474">
        <v>0.05271990740740741</v>
      </c>
      <c r="AU1203" s="128" t="s">
        <v>31350</v>
      </c>
      <c r="AV1203" s="504">
        <v>0.046296296296296294</v>
      </c>
      <c r="AW1203" s="134" t="s">
        <v>31351</v>
      </c>
      <c r="AX1203" s="134" t="s">
        <v>31352</v>
      </c>
      <c r="AY1203" s="128" t="s">
        <v>31353</v>
      </c>
      <c r="BA1203" s="505">
        <v>0.04313657407407408</v>
      </c>
      <c r="BB1203" s="379">
        <v>2.4819444444444443</v>
      </c>
      <c r="BC1203" s="422">
        <v>2.4368055555555554</v>
      </c>
      <c r="BD1203" s="416">
        <v>1.10625</v>
      </c>
      <c r="BE1203" s="128" t="s">
        <v>31354</v>
      </c>
      <c r="BF1203" s="422"/>
      <c r="BG1203" s="422"/>
      <c r="BH1203" s="422"/>
    </row>
    <row r="1204">
      <c r="A1204" s="122">
        <f t="shared" si="3"/>
        <v>0</v>
      </c>
      <c r="B1204" s="122">
        <f t="shared" si="4"/>
        <v>0</v>
      </c>
      <c r="C1204" s="122">
        <f t="shared" si="5"/>
        <v>0</v>
      </c>
      <c r="D1204" s="122">
        <f t="shared" si="6"/>
        <v>0</v>
      </c>
      <c r="E1204" s="122">
        <f t="shared" si="2"/>
        <v>492</v>
      </c>
      <c r="H1204" s="135" t="s">
        <v>31355</v>
      </c>
      <c r="I1204" s="135" t="s">
        <v>31356</v>
      </c>
      <c r="J1204" s="135" t="s">
        <v>31357</v>
      </c>
      <c r="L1204" s="160"/>
      <c r="M1204" s="160"/>
      <c r="N1204" s="160"/>
      <c r="O1204" s="160"/>
      <c r="P1204" s="138" t="s">
        <v>31358</v>
      </c>
      <c r="Q1204" s="138" t="s">
        <v>31359</v>
      </c>
      <c r="R1204" s="138" t="s">
        <v>31360</v>
      </c>
      <c r="S1204" s="138" t="s">
        <v>31361</v>
      </c>
      <c r="T1204" s="138" t="s">
        <v>1055</v>
      </c>
      <c r="U1204" s="138" t="s">
        <v>31362</v>
      </c>
      <c r="V1204" s="138" t="s">
        <v>31362</v>
      </c>
      <c r="W1204" s="138" t="s">
        <v>31363</v>
      </c>
      <c r="Y1204" s="138" t="s">
        <v>31364</v>
      </c>
      <c r="Z1204" s="138" t="s">
        <v>31365</v>
      </c>
      <c r="AA1204" s="128" t="s">
        <v>31366</v>
      </c>
      <c r="AB1204" s="474">
        <v>0.057511574074074076</v>
      </c>
      <c r="AC1204" s="128" t="s">
        <v>31367</v>
      </c>
      <c r="AD1204" s="160"/>
      <c r="AE1204" s="160"/>
      <c r="AF1204" s="474">
        <v>0.05336805555555556</v>
      </c>
      <c r="AG1204" s="134" t="s">
        <v>31368</v>
      </c>
      <c r="AH1204" s="128" t="s">
        <v>31369</v>
      </c>
      <c r="AI1204" s="138" t="s">
        <v>31179</v>
      </c>
      <c r="AJ1204" s="504">
        <v>0.04734953703703704</v>
      </c>
      <c r="AK1204" s="474">
        <v>0.06844907407407408</v>
      </c>
      <c r="AL1204" s="134" t="s">
        <v>31370</v>
      </c>
      <c r="AM1204" s="128" t="s">
        <v>31371</v>
      </c>
      <c r="AN1204" s="134" t="s">
        <v>31372</v>
      </c>
      <c r="AO1204" s="134" t="s">
        <v>31373</v>
      </c>
      <c r="AP1204" s="505">
        <v>0.04583333333333333</v>
      </c>
      <c r="AQ1204" s="505">
        <v>0.04421296296296296</v>
      </c>
      <c r="AR1204" s="128" t="s">
        <v>31374</v>
      </c>
      <c r="AS1204" s="474">
        <v>0.04636574074074074</v>
      </c>
      <c r="AT1204" s="134" t="s">
        <v>31375</v>
      </c>
      <c r="AU1204" s="505">
        <v>0.057291666666666664</v>
      </c>
      <c r="AV1204" s="128" t="s">
        <v>31376</v>
      </c>
      <c r="AW1204" s="474">
        <v>0.05351851851851852</v>
      </c>
      <c r="AX1204" s="474">
        <v>0.04619212962962963</v>
      </c>
      <c r="AY1204" s="416">
        <v>1.9</v>
      </c>
      <c r="BA1204" s="128" t="s">
        <v>2297</v>
      </c>
      <c r="BB1204" s="134" t="s">
        <v>31377</v>
      </c>
      <c r="BC1204" s="141" t="s">
        <v>653</v>
      </c>
      <c r="BD1204" s="128" t="s">
        <v>14702</v>
      </c>
      <c r="BE1204" s="416">
        <v>0.045509259259259256</v>
      </c>
      <c r="BF1204" s="141"/>
      <c r="BG1204" s="141"/>
      <c r="BH1204" s="141"/>
    </row>
    <row r="1205">
      <c r="A1205" s="122">
        <f t="shared" si="3"/>
        <v>0</v>
      </c>
      <c r="B1205" s="122">
        <f t="shared" si="4"/>
        <v>0</v>
      </c>
      <c r="C1205" s="122">
        <f t="shared" si="5"/>
        <v>0</v>
      </c>
      <c r="D1205" s="122">
        <f t="shared" si="6"/>
        <v>0</v>
      </c>
      <c r="E1205" s="122">
        <f t="shared" si="2"/>
        <v>198</v>
      </c>
      <c r="H1205" s="135">
        <v>401.0</v>
      </c>
      <c r="I1205" s="135">
        <v>401.0</v>
      </c>
      <c r="J1205" s="135">
        <v>401.0</v>
      </c>
      <c r="L1205" s="160"/>
      <c r="M1205" s="160"/>
      <c r="N1205" s="160"/>
      <c r="O1205" s="160"/>
      <c r="P1205" s="503">
        <v>0.04622685185185185</v>
      </c>
      <c r="Q1205" s="503">
        <v>0.04342592592592592</v>
      </c>
      <c r="R1205" s="503">
        <v>0.045752314814814815</v>
      </c>
      <c r="S1205" s="503">
        <v>0.05799768518518519</v>
      </c>
      <c r="T1205" s="503">
        <v>0.05445601851851852</v>
      </c>
      <c r="U1205" s="503">
        <v>0.05842592592592592</v>
      </c>
      <c r="V1205" s="503">
        <v>0.05842592592592592</v>
      </c>
      <c r="W1205" s="503">
        <v>0.04200231481481481</v>
      </c>
      <c r="Y1205" s="503">
        <v>0.05938657407407407</v>
      </c>
      <c r="Z1205" s="503">
        <v>0.04209490740740741</v>
      </c>
      <c r="AA1205" s="504">
        <v>0.056435185185185185</v>
      </c>
      <c r="AB1205" s="134" t="s">
        <v>31378</v>
      </c>
      <c r="AC1205" s="505">
        <v>0.05206018518518519</v>
      </c>
      <c r="AD1205" s="160"/>
      <c r="AE1205" s="160"/>
      <c r="AF1205" s="134" t="s">
        <v>31379</v>
      </c>
      <c r="AG1205" s="474">
        <v>0.05181712962962963</v>
      </c>
      <c r="AH1205" s="505">
        <v>0.05607638888888889</v>
      </c>
      <c r="AI1205" s="503">
        <v>0.055393518518518516</v>
      </c>
      <c r="AJ1205" s="128" t="s">
        <v>31380</v>
      </c>
      <c r="AK1205" s="134" t="s">
        <v>31381</v>
      </c>
      <c r="AL1205" s="474">
        <v>0.04954861111111111</v>
      </c>
      <c r="AM1205" s="416">
        <v>1.54375</v>
      </c>
      <c r="AN1205" s="379">
        <v>2.4756944444444446</v>
      </c>
      <c r="AO1205" s="474">
        <v>0.048900462962962965</v>
      </c>
      <c r="AP1205" s="128" t="s">
        <v>31382</v>
      </c>
      <c r="AQ1205" s="128" t="s">
        <v>31383</v>
      </c>
      <c r="AR1205" s="505">
        <v>0.05618055555555555</v>
      </c>
      <c r="AS1205" s="134" t="s">
        <v>862</v>
      </c>
      <c r="AT1205" s="474">
        <v>0.05275462962962963</v>
      </c>
      <c r="AU1205" s="128" t="s">
        <v>31384</v>
      </c>
      <c r="AV1205" s="504">
        <v>0.04636574074074074</v>
      </c>
      <c r="AW1205" s="134" t="s">
        <v>31385</v>
      </c>
      <c r="AX1205" s="134" t="s">
        <v>876</v>
      </c>
      <c r="AY1205" s="128" t="s">
        <v>31386</v>
      </c>
      <c r="BA1205" s="505">
        <v>0.043229166666666666</v>
      </c>
      <c r="BB1205" s="379">
        <v>2.4833333333333334</v>
      </c>
      <c r="BC1205" s="422">
        <v>2.441666666666667</v>
      </c>
      <c r="BD1205" s="416">
        <v>1.1076388888888888</v>
      </c>
      <c r="BE1205" s="128" t="s">
        <v>31387</v>
      </c>
      <c r="BF1205" s="422"/>
      <c r="BG1205" s="422"/>
      <c r="BH1205" s="422"/>
    </row>
    <row r="1206">
      <c r="A1206" s="122">
        <f t="shared" si="3"/>
        <v>0</v>
      </c>
      <c r="B1206" s="122">
        <f t="shared" si="4"/>
        <v>0</v>
      </c>
      <c r="C1206" s="122">
        <f t="shared" si="5"/>
        <v>0</v>
      </c>
      <c r="D1206" s="122">
        <f t="shared" si="6"/>
        <v>0</v>
      </c>
      <c r="E1206" s="122">
        <f t="shared" si="2"/>
        <v>515</v>
      </c>
      <c r="H1206" s="135" t="s">
        <v>31388</v>
      </c>
      <c r="I1206" s="135" t="s">
        <v>31389</v>
      </c>
      <c r="J1206" s="135" t="s">
        <v>31390</v>
      </c>
      <c r="L1206" s="160"/>
      <c r="M1206" s="160"/>
      <c r="N1206" s="160"/>
      <c r="O1206" s="160"/>
      <c r="P1206" s="138" t="s">
        <v>31391</v>
      </c>
      <c r="Q1206" s="138" t="s">
        <v>31392</v>
      </c>
      <c r="R1206" s="138" t="s">
        <v>11203</v>
      </c>
      <c r="S1206" s="138" t="s">
        <v>31393</v>
      </c>
      <c r="T1206" s="138" t="s">
        <v>31394</v>
      </c>
      <c r="U1206" s="138" t="s">
        <v>31395</v>
      </c>
      <c r="V1206" s="138" t="s">
        <v>31395</v>
      </c>
      <c r="W1206" s="138" t="s">
        <v>31396</v>
      </c>
      <c r="Y1206" s="138" t="s">
        <v>31397</v>
      </c>
      <c r="Z1206" s="138" t="s">
        <v>31398</v>
      </c>
      <c r="AA1206" s="128" t="s">
        <v>31399</v>
      </c>
      <c r="AB1206" s="474">
        <v>0.05759259259259259</v>
      </c>
      <c r="AC1206" s="128" t="s">
        <v>31400</v>
      </c>
      <c r="AD1206" s="160"/>
      <c r="AE1206" s="160"/>
      <c r="AF1206" s="474">
        <v>0.0534375</v>
      </c>
      <c r="AG1206" s="134" t="s">
        <v>31401</v>
      </c>
      <c r="AH1206" s="128" t="s">
        <v>31402</v>
      </c>
      <c r="AI1206" s="138" t="s">
        <v>31217</v>
      </c>
      <c r="AJ1206" s="504">
        <v>0.04741898148148148</v>
      </c>
      <c r="AK1206" s="474">
        <v>0.06849537037037037</v>
      </c>
      <c r="AL1206" s="134" t="s">
        <v>31403</v>
      </c>
      <c r="AM1206" s="128" t="s">
        <v>31404</v>
      </c>
      <c r="AN1206" s="134" t="s">
        <v>31405</v>
      </c>
      <c r="AO1206" s="134" t="s">
        <v>31406</v>
      </c>
      <c r="AP1206" s="505">
        <v>0.04600694444444445</v>
      </c>
      <c r="AQ1206" s="505">
        <v>0.044305555555555556</v>
      </c>
      <c r="AR1206" s="128" t="s">
        <v>31407</v>
      </c>
      <c r="AS1206" s="474">
        <v>0.04638888888888889</v>
      </c>
      <c r="AT1206" s="134" t="s">
        <v>31408</v>
      </c>
      <c r="AU1206" s="505">
        <v>0.05732638888888889</v>
      </c>
      <c r="AV1206" s="128" t="s">
        <v>31409</v>
      </c>
      <c r="AW1206" s="474">
        <v>0.053564814814814815</v>
      </c>
      <c r="AX1206" s="474">
        <v>0.046238425925925926</v>
      </c>
      <c r="AY1206" s="416">
        <v>1.9069444444444446</v>
      </c>
      <c r="BA1206" s="128" t="s">
        <v>31410</v>
      </c>
      <c r="BB1206" s="134" t="s">
        <v>31411</v>
      </c>
      <c r="BC1206" s="141" t="s">
        <v>9145</v>
      </c>
      <c r="BD1206" s="128" t="s">
        <v>14750</v>
      </c>
      <c r="BE1206" s="416">
        <v>0.04556712962962963</v>
      </c>
      <c r="BF1206" s="141"/>
      <c r="BG1206" s="141"/>
      <c r="BH1206" s="141"/>
    </row>
    <row r="1207">
      <c r="A1207" s="122">
        <f t="shared" si="3"/>
        <v>0</v>
      </c>
      <c r="B1207" s="122">
        <f t="shared" si="4"/>
        <v>0</v>
      </c>
      <c r="C1207" s="122">
        <f t="shared" si="5"/>
        <v>0</v>
      </c>
      <c r="D1207" s="122">
        <f t="shared" si="6"/>
        <v>0</v>
      </c>
      <c r="E1207" s="122">
        <f t="shared" si="2"/>
        <v>163</v>
      </c>
      <c r="H1207" s="135" t="s">
        <v>724</v>
      </c>
      <c r="I1207" s="135" t="s">
        <v>31412</v>
      </c>
      <c r="J1207" s="135" t="s">
        <v>14982</v>
      </c>
      <c r="L1207" s="160"/>
      <c r="M1207" s="160"/>
      <c r="N1207" s="160"/>
      <c r="O1207" s="160"/>
      <c r="P1207" s="503">
        <v>0.04633101851851852</v>
      </c>
      <c r="Q1207" s="503">
        <v>0.04346064814814815</v>
      </c>
      <c r="R1207" s="503">
        <v>0.04590277777777778</v>
      </c>
      <c r="S1207" s="503">
        <v>0.05803240740740741</v>
      </c>
      <c r="T1207" s="503">
        <v>0.05449074074074074</v>
      </c>
      <c r="U1207" s="503">
        <v>0.058541666666666665</v>
      </c>
      <c r="V1207" s="503">
        <v>0.058541666666666665</v>
      </c>
      <c r="W1207" s="503">
        <v>0.04206018518518519</v>
      </c>
      <c r="Y1207" s="503">
        <v>0.0594212962962963</v>
      </c>
      <c r="Z1207" s="503">
        <v>0.0421412037037037</v>
      </c>
      <c r="AA1207" s="504">
        <v>0.05648148148148148</v>
      </c>
      <c r="AB1207" s="134" t="s">
        <v>31413</v>
      </c>
      <c r="AC1207" s="505">
        <v>0.0521875</v>
      </c>
      <c r="AD1207" s="160"/>
      <c r="AE1207" s="160"/>
      <c r="AF1207" s="134" t="s">
        <v>31414</v>
      </c>
      <c r="AG1207" s="474">
        <v>0.05197916666666667</v>
      </c>
      <c r="AH1207" s="505">
        <v>0.05613425925925926</v>
      </c>
      <c r="AI1207" s="503">
        <v>0.05555555555555555</v>
      </c>
      <c r="AJ1207" s="508">
        <v>0.04753472222222222</v>
      </c>
      <c r="AK1207" s="134" t="s">
        <v>31415</v>
      </c>
      <c r="AL1207" s="474">
        <v>0.04967592592592593</v>
      </c>
      <c r="AM1207" s="416">
        <v>1.5520833333333333</v>
      </c>
      <c r="AN1207" s="379">
        <v>2.479861111111111</v>
      </c>
      <c r="AO1207" s="474">
        <v>0.04900462962962963</v>
      </c>
      <c r="AP1207" s="128" t="s">
        <v>31416</v>
      </c>
      <c r="AQ1207" s="128" t="s">
        <v>31417</v>
      </c>
      <c r="AR1207" s="505">
        <v>0.056400462962962965</v>
      </c>
      <c r="AS1207" s="134" t="s">
        <v>31418</v>
      </c>
      <c r="AT1207" s="474">
        <v>0.05282407407407407</v>
      </c>
      <c r="AU1207" s="128" t="s">
        <v>876</v>
      </c>
      <c r="AV1207" s="504">
        <v>0.04638888888888889</v>
      </c>
      <c r="AW1207" s="134" t="s">
        <v>31419</v>
      </c>
      <c r="AX1207" s="134" t="s">
        <v>6646</v>
      </c>
      <c r="AY1207" s="128" t="s">
        <v>31420</v>
      </c>
      <c r="BA1207" s="505">
        <v>0.043263888888888886</v>
      </c>
      <c r="BB1207" s="379">
        <v>2.484722222222222</v>
      </c>
      <c r="BC1207" s="422">
        <v>2.4430555555555555</v>
      </c>
      <c r="BD1207" s="416">
        <v>1.1111111111111112</v>
      </c>
      <c r="BE1207" s="128" t="s">
        <v>31421</v>
      </c>
      <c r="BF1207" s="422"/>
      <c r="BG1207" s="422"/>
      <c r="BH1207" s="422"/>
    </row>
    <row r="1208">
      <c r="A1208" s="122">
        <f t="shared" si="3"/>
        <v>0</v>
      </c>
      <c r="B1208" s="122">
        <f t="shared" si="4"/>
        <v>0</v>
      </c>
      <c r="C1208" s="122">
        <f t="shared" si="5"/>
        <v>0</v>
      </c>
      <c r="D1208" s="122">
        <f t="shared" si="6"/>
        <v>0</v>
      </c>
      <c r="E1208" s="122">
        <f t="shared" si="2"/>
        <v>612</v>
      </c>
      <c r="H1208" s="135">
        <v>402.0</v>
      </c>
      <c r="I1208" s="135">
        <v>402.0</v>
      </c>
      <c r="J1208" s="135">
        <v>402.0</v>
      </c>
      <c r="L1208" s="160"/>
      <c r="M1208" s="160"/>
      <c r="N1208" s="160"/>
      <c r="O1208" s="160"/>
      <c r="P1208" s="138" t="s">
        <v>31422</v>
      </c>
      <c r="Q1208" s="138" t="s">
        <v>31423</v>
      </c>
      <c r="R1208" s="138" t="s">
        <v>31424</v>
      </c>
      <c r="S1208" s="138" t="s">
        <v>724</v>
      </c>
      <c r="T1208" s="138" t="s">
        <v>31425</v>
      </c>
      <c r="U1208" s="138" t="s">
        <v>31426</v>
      </c>
      <c r="V1208" s="138" t="s">
        <v>31426</v>
      </c>
      <c r="W1208" s="138" t="s">
        <v>31427</v>
      </c>
      <c r="Y1208" s="138" t="s">
        <v>31428</v>
      </c>
      <c r="Z1208" s="138" t="s">
        <v>31429</v>
      </c>
      <c r="AA1208" s="128" t="s">
        <v>31430</v>
      </c>
      <c r="AB1208" s="474">
        <v>0.05767361111111111</v>
      </c>
      <c r="AC1208" s="128" t="s">
        <v>31431</v>
      </c>
      <c r="AD1208" s="160"/>
      <c r="AE1208" s="160"/>
      <c r="AF1208" s="474">
        <v>0.053564814814814815</v>
      </c>
      <c r="AG1208" s="134" t="s">
        <v>31432</v>
      </c>
      <c r="AH1208" s="128" t="s">
        <v>31433</v>
      </c>
      <c r="AI1208" s="138" t="s">
        <v>31256</v>
      </c>
      <c r="AJ1208" s="128" t="s">
        <v>31434</v>
      </c>
      <c r="AK1208" s="474">
        <v>0.0685763888888889</v>
      </c>
      <c r="AL1208" s="134" t="s">
        <v>31435</v>
      </c>
      <c r="AM1208" s="128" t="s">
        <v>31436</v>
      </c>
      <c r="AN1208" s="134" t="s">
        <v>31437</v>
      </c>
      <c r="AO1208" s="134" t="s">
        <v>31438</v>
      </c>
      <c r="AP1208" s="505">
        <v>0.04607638888888889</v>
      </c>
      <c r="AQ1208" s="505">
        <v>0.04447916666666667</v>
      </c>
      <c r="AR1208" s="128" t="s">
        <v>31439</v>
      </c>
      <c r="AS1208" s="474">
        <v>0.046412037037037036</v>
      </c>
      <c r="AT1208" s="134" t="s">
        <v>4604</v>
      </c>
      <c r="AU1208" s="505">
        <v>0.05734953703703704</v>
      </c>
      <c r="AV1208" s="128" t="s">
        <v>31440</v>
      </c>
      <c r="AW1208" s="474">
        <v>0.05362268518518518</v>
      </c>
      <c r="AX1208" s="474">
        <v>0.04628472222222222</v>
      </c>
      <c r="AY1208" s="416">
        <v>1.9152777777777779</v>
      </c>
      <c r="BA1208" s="128" t="s">
        <v>31441</v>
      </c>
      <c r="BB1208" s="134" t="s">
        <v>31442</v>
      </c>
      <c r="BC1208" s="141" t="s">
        <v>31443</v>
      </c>
      <c r="BD1208" s="128" t="s">
        <v>14801</v>
      </c>
      <c r="BE1208" s="416">
        <v>0.045578703703703705</v>
      </c>
      <c r="BF1208" s="141"/>
      <c r="BG1208" s="141"/>
      <c r="BH1208" s="141"/>
    </row>
    <row r="1209">
      <c r="A1209" s="122">
        <f t="shared" si="3"/>
        <v>0</v>
      </c>
      <c r="B1209" s="122">
        <f t="shared" si="4"/>
        <v>0</v>
      </c>
      <c r="C1209" s="122">
        <f t="shared" si="5"/>
        <v>0</v>
      </c>
      <c r="D1209" s="122">
        <f t="shared" si="6"/>
        <v>0</v>
      </c>
      <c r="E1209" s="122">
        <f t="shared" si="2"/>
        <v>137</v>
      </c>
      <c r="H1209" s="135" t="s">
        <v>31444</v>
      </c>
      <c r="I1209" s="135" t="s">
        <v>31445</v>
      </c>
      <c r="J1209" s="135" t="s">
        <v>31446</v>
      </c>
      <c r="L1209" s="160"/>
      <c r="M1209" s="160"/>
      <c r="N1209" s="160"/>
      <c r="O1209" s="160"/>
      <c r="P1209" s="503">
        <v>0.046481481481481485</v>
      </c>
      <c r="Q1209" s="503">
        <v>0.043611111111111114</v>
      </c>
      <c r="R1209" s="503">
        <v>0.045925925925925926</v>
      </c>
      <c r="S1209" s="503">
        <v>0.05813657407407408</v>
      </c>
      <c r="T1209" s="503">
        <v>0.05457175925925926</v>
      </c>
      <c r="U1209" s="503">
        <v>0.058680555555555555</v>
      </c>
      <c r="V1209" s="503">
        <v>0.058680555555555555</v>
      </c>
      <c r="W1209" s="503">
        <v>0.04212962962962963</v>
      </c>
      <c r="Y1209" s="503">
        <v>0.05959490740740741</v>
      </c>
      <c r="Z1209" s="503">
        <v>0.04217592592592593</v>
      </c>
      <c r="AA1209" s="504">
        <v>0.05659722222222222</v>
      </c>
      <c r="AB1209" s="134" t="s">
        <v>31447</v>
      </c>
      <c r="AC1209" s="505">
        <v>0.052256944444444446</v>
      </c>
      <c r="AD1209" s="160"/>
      <c r="AE1209" s="160"/>
      <c r="AF1209" s="134" t="s">
        <v>31448</v>
      </c>
      <c r="AG1209" s="474">
        <v>0.05204861111111111</v>
      </c>
      <c r="AH1209" s="505">
        <v>0.05623842592592593</v>
      </c>
      <c r="AI1209" s="503">
        <v>0.055625</v>
      </c>
      <c r="AJ1209" s="504">
        <v>0.047685185185185185</v>
      </c>
      <c r="AK1209" s="134" t="s">
        <v>31449</v>
      </c>
      <c r="AL1209" s="474">
        <v>0.04978009259259259</v>
      </c>
      <c r="AM1209" s="416">
        <v>1.5555555555555556</v>
      </c>
      <c r="AN1209" s="379">
        <v>2.48125</v>
      </c>
      <c r="AO1209" s="474">
        <v>0.04912037037037037</v>
      </c>
      <c r="AP1209" s="128" t="s">
        <v>31450</v>
      </c>
      <c r="AQ1209" s="128" t="s">
        <v>31451</v>
      </c>
      <c r="AR1209" s="505">
        <v>0.05652777777777778</v>
      </c>
      <c r="AS1209" s="134" t="s">
        <v>31452</v>
      </c>
      <c r="AT1209" s="474">
        <v>0.05287037037037037</v>
      </c>
      <c r="AU1209" s="128" t="s">
        <v>31453</v>
      </c>
      <c r="AV1209" s="504">
        <v>0.04642361111111111</v>
      </c>
      <c r="AW1209" s="134" t="s">
        <v>31454</v>
      </c>
      <c r="AX1209" s="134" t="s">
        <v>31455</v>
      </c>
      <c r="AY1209" s="128" t="s">
        <v>31456</v>
      </c>
      <c r="BA1209" s="505">
        <v>0.043287037037037034</v>
      </c>
      <c r="BB1209" s="379">
        <v>2.4895833333333335</v>
      </c>
      <c r="BC1209" s="422">
        <v>2.4451388888888888</v>
      </c>
      <c r="BD1209" s="416">
        <v>1.1152777777777778</v>
      </c>
      <c r="BE1209" s="128" t="s">
        <v>31457</v>
      </c>
      <c r="BF1209" s="422"/>
      <c r="BG1209" s="422"/>
      <c r="BH1209" s="422"/>
    </row>
    <row r="1210">
      <c r="A1210" s="122">
        <f t="shared" si="3"/>
        <v>0</v>
      </c>
      <c r="B1210" s="122">
        <f t="shared" si="4"/>
        <v>0</v>
      </c>
      <c r="C1210" s="122">
        <f t="shared" si="5"/>
        <v>0</v>
      </c>
      <c r="D1210" s="122">
        <f t="shared" si="6"/>
        <v>0</v>
      </c>
      <c r="E1210" s="122">
        <f t="shared" si="2"/>
        <v>502</v>
      </c>
      <c r="H1210" s="135" t="s">
        <v>31458</v>
      </c>
      <c r="I1210" s="135" t="s">
        <v>31459</v>
      </c>
      <c r="J1210" s="135" t="s">
        <v>31460</v>
      </c>
      <c r="L1210" s="160"/>
      <c r="M1210" s="160"/>
      <c r="N1210" s="160"/>
      <c r="O1210" s="160"/>
      <c r="P1210" s="138" t="s">
        <v>31461</v>
      </c>
      <c r="Q1210" s="138" t="s">
        <v>31462</v>
      </c>
      <c r="R1210" s="138" t="s">
        <v>31463</v>
      </c>
      <c r="S1210" s="138" t="s">
        <v>668</v>
      </c>
      <c r="T1210" s="138" t="s">
        <v>31464</v>
      </c>
      <c r="U1210" s="138" t="s">
        <v>31465</v>
      </c>
      <c r="V1210" s="138" t="s">
        <v>31465</v>
      </c>
      <c r="W1210" s="138" t="s">
        <v>31466</v>
      </c>
      <c r="Y1210" s="138" t="s">
        <v>31467</v>
      </c>
      <c r="Z1210" s="138" t="s">
        <v>31468</v>
      </c>
      <c r="AA1210" s="128" t="s">
        <v>31469</v>
      </c>
      <c r="AB1210" s="474">
        <v>0.057708333333333334</v>
      </c>
      <c r="AC1210" s="128" t="s">
        <v>31470</v>
      </c>
      <c r="AD1210" s="160"/>
      <c r="AE1210" s="160"/>
      <c r="AF1210" s="474">
        <v>0.05365740740740741</v>
      </c>
      <c r="AG1210" s="134" t="s">
        <v>31471</v>
      </c>
      <c r="AH1210" s="128" t="s">
        <v>31472</v>
      </c>
      <c r="AI1210" s="138" t="s">
        <v>31292</v>
      </c>
      <c r="AJ1210" s="128" t="s">
        <v>31473</v>
      </c>
      <c r="AK1210" s="474">
        <v>0.06875</v>
      </c>
      <c r="AL1210" s="134" t="s">
        <v>31474</v>
      </c>
      <c r="AM1210" s="128" t="s">
        <v>31475</v>
      </c>
      <c r="AN1210" s="134" t="s">
        <v>31476</v>
      </c>
      <c r="AO1210" s="134" t="s">
        <v>31477</v>
      </c>
      <c r="AP1210" s="505">
        <v>0.04611111111111111</v>
      </c>
      <c r="AQ1210" s="505">
        <v>0.04452546296296296</v>
      </c>
      <c r="AR1210" s="128" t="s">
        <v>31478</v>
      </c>
      <c r="AS1210" s="474">
        <v>0.04644675925925926</v>
      </c>
      <c r="AT1210" s="134" t="s">
        <v>31479</v>
      </c>
      <c r="AU1210" s="505">
        <v>0.05736111111111111</v>
      </c>
      <c r="AV1210" s="128" t="s">
        <v>31480</v>
      </c>
      <c r="AW1210" s="474">
        <v>0.05364583333333333</v>
      </c>
      <c r="AX1210" s="474">
        <v>0.046412037037037036</v>
      </c>
      <c r="AY1210" s="416">
        <v>1.9194444444444445</v>
      </c>
      <c r="BA1210" s="128" t="s">
        <v>31481</v>
      </c>
      <c r="BB1210" s="134" t="s">
        <v>31482</v>
      </c>
      <c r="BC1210" s="141" t="s">
        <v>31483</v>
      </c>
      <c r="BD1210" s="128" t="s">
        <v>14849</v>
      </c>
      <c r="BE1210" s="416">
        <v>0.04563657407407407</v>
      </c>
      <c r="BF1210" s="141"/>
      <c r="BG1210" s="141"/>
      <c r="BH1210" s="141"/>
    </row>
    <row r="1211">
      <c r="A1211" s="122">
        <f t="shared" si="3"/>
        <v>0</v>
      </c>
      <c r="B1211" s="122">
        <f t="shared" si="4"/>
        <v>0</v>
      </c>
      <c r="C1211" s="122">
        <f t="shared" si="5"/>
        <v>0</v>
      </c>
      <c r="D1211" s="122">
        <f t="shared" si="6"/>
        <v>0</v>
      </c>
      <c r="E1211" s="122">
        <f t="shared" si="2"/>
        <v>196</v>
      </c>
      <c r="H1211" s="135">
        <v>403.0</v>
      </c>
      <c r="I1211" s="135">
        <v>403.0</v>
      </c>
      <c r="J1211" s="135">
        <v>403.0</v>
      </c>
      <c r="L1211" s="160"/>
      <c r="M1211" s="160"/>
      <c r="N1211" s="160"/>
      <c r="O1211" s="160"/>
      <c r="P1211" s="503">
        <v>0.046655092592592595</v>
      </c>
      <c r="Q1211" s="503">
        <v>0.04380787037037037</v>
      </c>
      <c r="R1211" s="503">
        <v>0.04604166666666667</v>
      </c>
      <c r="S1211" s="503">
        <v>0.0581712962962963</v>
      </c>
      <c r="T1211" s="503">
        <v>0.05460648148148148</v>
      </c>
      <c r="U1211" s="503">
        <v>0.058854166666666666</v>
      </c>
      <c r="V1211" s="503">
        <v>0.058854166666666666</v>
      </c>
      <c r="W1211" s="503">
        <v>0.042152777777777775</v>
      </c>
      <c r="Y1211" s="503">
        <v>0.059675925925925924</v>
      </c>
      <c r="Z1211" s="503">
        <v>0.04241898148148148</v>
      </c>
      <c r="AA1211" s="504">
        <v>0.05672453703703704</v>
      </c>
      <c r="AB1211" s="134" t="s">
        <v>31484</v>
      </c>
      <c r="AC1211" s="505">
        <v>0.05247685185185185</v>
      </c>
      <c r="AD1211" s="160"/>
      <c r="AE1211" s="160"/>
      <c r="AF1211" s="134" t="s">
        <v>31485</v>
      </c>
      <c r="AG1211" s="474">
        <v>0.05210648148148148</v>
      </c>
      <c r="AH1211" s="505">
        <v>0.056365740740740744</v>
      </c>
      <c r="AI1211" s="503">
        <v>0.05572916666666667</v>
      </c>
      <c r="AJ1211" s="504">
        <v>0.04787037037037037</v>
      </c>
      <c r="AK1211" s="134" t="s">
        <v>31486</v>
      </c>
      <c r="AL1211" s="474">
        <v>0.04987268518518519</v>
      </c>
      <c r="AM1211" s="416">
        <v>1.5569444444444445</v>
      </c>
      <c r="AN1211" s="379">
        <v>2.4854166666666666</v>
      </c>
      <c r="AO1211" s="474">
        <v>0.04931712962962963</v>
      </c>
      <c r="AP1211" s="128" t="s">
        <v>31487</v>
      </c>
      <c r="AQ1211" s="128" t="s">
        <v>31488</v>
      </c>
      <c r="AR1211" s="505">
        <v>0.05681712962962963</v>
      </c>
      <c r="AS1211" s="134" t="s">
        <v>31489</v>
      </c>
      <c r="AT1211" s="474">
        <v>0.05289351851851852</v>
      </c>
      <c r="AU1211" s="128" t="s">
        <v>31490</v>
      </c>
      <c r="AV1211" s="504">
        <v>0.04662037037037037</v>
      </c>
      <c r="AW1211" s="134" t="s">
        <v>31491</v>
      </c>
      <c r="AX1211" s="134" t="s">
        <v>31492</v>
      </c>
      <c r="AY1211" s="128" t="s">
        <v>31493</v>
      </c>
      <c r="BA1211" s="505">
        <v>0.04334490740740741</v>
      </c>
      <c r="BB1211" s="379">
        <v>2.497916666666667</v>
      </c>
      <c r="BC1211" s="422">
        <v>2.4479166666666665</v>
      </c>
      <c r="BD1211" s="416">
        <v>1.1201388888888888</v>
      </c>
      <c r="BE1211" s="128" t="s">
        <v>31494</v>
      </c>
      <c r="BF1211" s="422"/>
      <c r="BG1211" s="422"/>
      <c r="BH1211" s="422"/>
    </row>
    <row r="1212">
      <c r="A1212" s="122">
        <f t="shared" si="3"/>
        <v>0</v>
      </c>
      <c r="B1212" s="122">
        <f t="shared" si="4"/>
        <v>0</v>
      </c>
      <c r="C1212" s="122">
        <f t="shared" si="5"/>
        <v>0</v>
      </c>
      <c r="D1212" s="122">
        <f t="shared" si="6"/>
        <v>0</v>
      </c>
      <c r="E1212" s="122">
        <f t="shared" si="2"/>
        <v>480</v>
      </c>
      <c r="H1212" s="135" t="s">
        <v>31495</v>
      </c>
      <c r="I1212" s="135" t="s">
        <v>31496</v>
      </c>
      <c r="J1212" s="135" t="s">
        <v>31497</v>
      </c>
      <c r="L1212" s="160"/>
      <c r="M1212" s="160"/>
      <c r="N1212" s="160"/>
      <c r="O1212" s="160"/>
      <c r="P1212" s="138" t="s">
        <v>31498</v>
      </c>
      <c r="Q1212" s="138" t="s">
        <v>31499</v>
      </c>
      <c r="R1212" s="138" t="s">
        <v>31500</v>
      </c>
      <c r="S1212" s="138" t="s">
        <v>31501</v>
      </c>
      <c r="T1212" s="138" t="s">
        <v>31502</v>
      </c>
      <c r="U1212" s="138" t="s">
        <v>31503</v>
      </c>
      <c r="V1212" s="138" t="s">
        <v>31503</v>
      </c>
      <c r="W1212" s="138" t="s">
        <v>31504</v>
      </c>
      <c r="Y1212" s="138" t="s">
        <v>31505</v>
      </c>
      <c r="Z1212" s="138" t="s">
        <v>31506</v>
      </c>
      <c r="AA1212" s="128" t="s">
        <v>31507</v>
      </c>
      <c r="AB1212" s="474">
        <v>0.0577662037037037</v>
      </c>
      <c r="AC1212" s="128" t="s">
        <v>31508</v>
      </c>
      <c r="AD1212" s="160"/>
      <c r="AE1212" s="160"/>
      <c r="AF1212" s="474">
        <v>0.05372685185185185</v>
      </c>
      <c r="AG1212" s="134" t="s">
        <v>31509</v>
      </c>
      <c r="AH1212" s="128" t="s">
        <v>31510</v>
      </c>
      <c r="AI1212" s="138" t="s">
        <v>31330</v>
      </c>
      <c r="AJ1212" s="128" t="s">
        <v>31511</v>
      </c>
      <c r="AK1212" s="474">
        <v>0.06878472222222222</v>
      </c>
      <c r="AL1212" s="134" t="s">
        <v>31512</v>
      </c>
      <c r="AM1212" s="128" t="s">
        <v>31513</v>
      </c>
      <c r="AN1212" s="134" t="s">
        <v>31514</v>
      </c>
      <c r="AO1212" s="134" t="s">
        <v>31515</v>
      </c>
      <c r="AP1212" s="505">
        <v>0.04618055555555556</v>
      </c>
      <c r="AQ1212" s="505">
        <v>0.044583333333333336</v>
      </c>
      <c r="AR1212" s="128" t="s">
        <v>31516</v>
      </c>
      <c r="AS1212" s="474">
        <v>0.04645833333333333</v>
      </c>
      <c r="AT1212" s="134" t="s">
        <v>31517</v>
      </c>
      <c r="AU1212" s="505">
        <v>0.057430555555555554</v>
      </c>
      <c r="AV1212" s="128" t="s">
        <v>31518</v>
      </c>
      <c r="AW1212" s="474">
        <v>0.05369212962962963</v>
      </c>
      <c r="AX1212" s="474">
        <v>0.04645833333333333</v>
      </c>
      <c r="AY1212" s="416">
        <v>1.9222222222222223</v>
      </c>
      <c r="BA1212" s="128" t="s">
        <v>31519</v>
      </c>
      <c r="BB1212" s="134" t="s">
        <v>31520</v>
      </c>
      <c r="BC1212" s="141" t="s">
        <v>31521</v>
      </c>
      <c r="BD1212" s="128" t="s">
        <v>14900</v>
      </c>
      <c r="BE1212" s="416">
        <v>0.045682870370370374</v>
      </c>
      <c r="BF1212" s="141"/>
      <c r="BG1212" s="141"/>
      <c r="BH1212" s="141"/>
    </row>
    <row r="1213">
      <c r="A1213" s="122">
        <f t="shared" si="3"/>
        <v>0</v>
      </c>
      <c r="B1213" s="122">
        <f t="shared" si="4"/>
        <v>0</v>
      </c>
      <c r="C1213" s="122">
        <f t="shared" si="5"/>
        <v>0</v>
      </c>
      <c r="D1213" s="122">
        <f t="shared" si="6"/>
        <v>0</v>
      </c>
      <c r="E1213" s="122">
        <f t="shared" si="2"/>
        <v>303</v>
      </c>
      <c r="H1213" s="135" t="s">
        <v>31522</v>
      </c>
      <c r="I1213" s="135" t="s">
        <v>31523</v>
      </c>
      <c r="J1213" s="135" t="s">
        <v>31524</v>
      </c>
      <c r="L1213" s="160"/>
      <c r="M1213" s="160"/>
      <c r="N1213" s="160"/>
      <c r="O1213" s="160"/>
      <c r="P1213" s="503">
        <v>0.04670138888888889</v>
      </c>
      <c r="Q1213" s="503">
        <v>0.04384259259259259</v>
      </c>
      <c r="R1213" s="503">
        <v>0.04619212962962963</v>
      </c>
      <c r="S1213" s="503">
        <v>0.05820601851851852</v>
      </c>
      <c r="T1213" s="503">
        <v>0.05462962962962963</v>
      </c>
      <c r="U1213" s="503">
        <v>0.059027777777777776</v>
      </c>
      <c r="V1213" s="503">
        <v>0.059027777777777776</v>
      </c>
      <c r="W1213" s="503">
        <v>0.04217592592592593</v>
      </c>
      <c r="Y1213" s="503">
        <v>0.05980324074074074</v>
      </c>
      <c r="Z1213" s="503">
        <v>0.042430555555555555</v>
      </c>
      <c r="AA1213" s="504">
        <v>0.056782407407407406</v>
      </c>
      <c r="AB1213" s="134" t="s">
        <v>31525</v>
      </c>
      <c r="AC1213" s="505">
        <v>0.052488425925925924</v>
      </c>
      <c r="AD1213" s="160"/>
      <c r="AE1213" s="160"/>
      <c r="AF1213" s="134" t="s">
        <v>31526</v>
      </c>
      <c r="AG1213" s="474">
        <v>0.0521875</v>
      </c>
      <c r="AH1213" s="505">
        <v>0.05648148148148148</v>
      </c>
      <c r="AI1213" s="503">
        <v>0.05592592592592593</v>
      </c>
      <c r="AJ1213" s="504">
        <v>0.04793981481481482</v>
      </c>
      <c r="AK1213" s="134" t="s">
        <v>31527</v>
      </c>
      <c r="AL1213" s="474">
        <v>0.05</v>
      </c>
      <c r="AM1213" s="416">
        <v>1.5597222222222222</v>
      </c>
      <c r="AN1213" s="379">
        <v>2.4902777777777776</v>
      </c>
      <c r="AO1213" s="474">
        <v>0.049375</v>
      </c>
      <c r="AP1213" s="128" t="s">
        <v>31528</v>
      </c>
      <c r="AQ1213" s="128" t="s">
        <v>31529</v>
      </c>
      <c r="AR1213" s="505">
        <v>0.05686342592592593</v>
      </c>
      <c r="AS1213" s="134" t="s">
        <v>31530</v>
      </c>
      <c r="AT1213" s="474">
        <v>0.05298611111111111</v>
      </c>
      <c r="AU1213" s="128" t="s">
        <v>31531</v>
      </c>
      <c r="AV1213" s="504">
        <v>0.04666666666666667</v>
      </c>
      <c r="AW1213" s="134" t="s">
        <v>31532</v>
      </c>
      <c r="AX1213" s="134" t="s">
        <v>31533</v>
      </c>
      <c r="AY1213" s="128" t="s">
        <v>31534</v>
      </c>
      <c r="BA1213" s="505">
        <v>0.04341435185185185</v>
      </c>
      <c r="BB1213" s="474">
        <v>0.04179398148148148</v>
      </c>
      <c r="BC1213" s="422">
        <v>2.4506944444444443</v>
      </c>
      <c r="BD1213" s="416">
        <v>1.1208333333333333</v>
      </c>
      <c r="BE1213" s="128" t="s">
        <v>31535</v>
      </c>
      <c r="BF1213" s="422"/>
      <c r="BG1213" s="422"/>
      <c r="BH1213" s="422"/>
    </row>
    <row r="1214">
      <c r="A1214" s="122">
        <f t="shared" si="3"/>
        <v>0</v>
      </c>
      <c r="B1214" s="122">
        <f t="shared" si="4"/>
        <v>0</v>
      </c>
      <c r="C1214" s="122">
        <f t="shared" si="5"/>
        <v>0</v>
      </c>
      <c r="D1214" s="122">
        <f t="shared" si="6"/>
        <v>0</v>
      </c>
      <c r="E1214" s="122">
        <f t="shared" si="2"/>
        <v>480</v>
      </c>
      <c r="H1214" s="135">
        <v>404.0</v>
      </c>
      <c r="I1214" s="135">
        <v>404.0</v>
      </c>
      <c r="J1214" s="135">
        <v>404.0</v>
      </c>
      <c r="L1214" s="160"/>
      <c r="M1214" s="160"/>
      <c r="N1214" s="160"/>
      <c r="O1214" s="160"/>
      <c r="P1214" s="138" t="s">
        <v>31536</v>
      </c>
      <c r="Q1214" s="138" t="s">
        <v>31537</v>
      </c>
      <c r="R1214" s="138" t="s">
        <v>31538</v>
      </c>
      <c r="S1214" s="138" t="s">
        <v>31539</v>
      </c>
      <c r="T1214" s="138" t="s">
        <v>31540</v>
      </c>
      <c r="U1214" s="138" t="s">
        <v>31541</v>
      </c>
      <c r="V1214" s="138" t="s">
        <v>31541</v>
      </c>
      <c r="W1214" s="138" t="s">
        <v>31542</v>
      </c>
      <c r="Y1214" s="138" t="s">
        <v>31543</v>
      </c>
      <c r="Z1214" s="138" t="s">
        <v>653</v>
      </c>
      <c r="AA1214" s="128" t="s">
        <v>31544</v>
      </c>
      <c r="AB1214" s="474">
        <v>0.05783564814814815</v>
      </c>
      <c r="AC1214" s="128" t="s">
        <v>31545</v>
      </c>
      <c r="AD1214" s="160"/>
      <c r="AE1214" s="160"/>
      <c r="AF1214" s="474">
        <v>0.05378472222222222</v>
      </c>
      <c r="AG1214" s="134" t="s">
        <v>31546</v>
      </c>
      <c r="AH1214" s="128" t="s">
        <v>31547</v>
      </c>
      <c r="AI1214" s="138" t="s">
        <v>31369</v>
      </c>
      <c r="AJ1214" s="128" t="s">
        <v>31548</v>
      </c>
      <c r="AK1214" s="474">
        <v>0.06881944444444445</v>
      </c>
      <c r="AL1214" s="134" t="s">
        <v>31549</v>
      </c>
      <c r="AM1214" s="128" t="s">
        <v>31550</v>
      </c>
      <c r="AN1214" s="134" t="s">
        <v>31551</v>
      </c>
      <c r="AO1214" s="134" t="s">
        <v>31552</v>
      </c>
      <c r="AP1214" s="505">
        <v>0.046296296296296294</v>
      </c>
      <c r="AQ1214" s="505">
        <v>0.044641203703703704</v>
      </c>
      <c r="AR1214" s="128" t="s">
        <v>31553</v>
      </c>
      <c r="AS1214" s="474">
        <v>0.046481481481481485</v>
      </c>
      <c r="AT1214" s="134" t="s">
        <v>31554</v>
      </c>
      <c r="AU1214" s="505">
        <v>0.05744212962962963</v>
      </c>
      <c r="AV1214" s="128" t="s">
        <v>31555</v>
      </c>
      <c r="AW1214" s="474">
        <v>0.05390046296296296</v>
      </c>
      <c r="AX1214" s="474">
        <v>0.046469907407407404</v>
      </c>
      <c r="AY1214" s="416">
        <v>1.9277777777777778</v>
      </c>
      <c r="BA1214" s="128" t="s">
        <v>31556</v>
      </c>
      <c r="BB1214" s="134" t="s">
        <v>31557</v>
      </c>
      <c r="BC1214" s="141" t="s">
        <v>31558</v>
      </c>
      <c r="BD1214" s="128" t="s">
        <v>14949</v>
      </c>
      <c r="BE1214" s="416">
        <v>0.04577546296296296</v>
      </c>
      <c r="BF1214" s="141"/>
      <c r="BG1214" s="141"/>
      <c r="BH1214" s="141"/>
    </row>
    <row r="1215">
      <c r="A1215" s="122">
        <f t="shared" si="3"/>
        <v>0</v>
      </c>
      <c r="B1215" s="122">
        <f t="shared" si="4"/>
        <v>0</v>
      </c>
      <c r="C1215" s="122">
        <f t="shared" si="5"/>
        <v>0</v>
      </c>
      <c r="D1215" s="122">
        <f t="shared" si="6"/>
        <v>0</v>
      </c>
      <c r="E1215" s="122">
        <f t="shared" si="2"/>
        <v>220</v>
      </c>
      <c r="H1215" s="135" t="s">
        <v>31559</v>
      </c>
      <c r="I1215" s="135" t="s">
        <v>31560</v>
      </c>
      <c r="J1215" s="135" t="s">
        <v>31561</v>
      </c>
      <c r="L1215" s="160"/>
      <c r="M1215" s="160"/>
      <c r="N1215" s="160"/>
      <c r="O1215" s="160"/>
      <c r="P1215" s="503">
        <v>0.046875</v>
      </c>
      <c r="Q1215" s="503">
        <v>0.043912037037037034</v>
      </c>
      <c r="R1215" s="503">
        <v>0.04644675925925926</v>
      </c>
      <c r="S1215" s="503">
        <v>0.05828703703703704</v>
      </c>
      <c r="T1215" s="503">
        <v>0.054675925925925926</v>
      </c>
      <c r="U1215" s="503">
        <v>0.05908564814814815</v>
      </c>
      <c r="V1215" s="503">
        <v>0.05908564814814815</v>
      </c>
      <c r="W1215" s="503">
        <v>0.042326388888888886</v>
      </c>
      <c r="Y1215" s="503">
        <v>0.05987268518518519</v>
      </c>
      <c r="Z1215" s="503">
        <v>0.04248842592592592</v>
      </c>
      <c r="AA1215" s="504">
        <v>0.0568287037037037</v>
      </c>
      <c r="AB1215" s="134" t="s">
        <v>31562</v>
      </c>
      <c r="AC1215" s="505">
        <v>0.052592592592592594</v>
      </c>
      <c r="AD1215" s="160"/>
      <c r="AE1215" s="160"/>
      <c r="AF1215" s="134" t="s">
        <v>31563</v>
      </c>
      <c r="AG1215" s="474">
        <v>0.052256944444444446</v>
      </c>
      <c r="AH1215" s="505">
        <v>0.0565625</v>
      </c>
      <c r="AI1215" s="503">
        <v>0.05607638888888889</v>
      </c>
      <c r="AJ1215" s="504">
        <v>0.04797453703703704</v>
      </c>
      <c r="AK1215" s="134" t="s">
        <v>31564</v>
      </c>
      <c r="AL1215" s="474">
        <v>0.050104166666666665</v>
      </c>
      <c r="AM1215" s="416">
        <v>1.5638888888888889</v>
      </c>
      <c r="AN1215" s="379">
        <v>2.498611111111111</v>
      </c>
      <c r="AO1215" s="474">
        <v>0.049421296296296297</v>
      </c>
      <c r="AP1215" s="128" t="s">
        <v>31565</v>
      </c>
      <c r="AQ1215" s="128" t="s">
        <v>31566</v>
      </c>
      <c r="AR1215" s="505">
        <v>0.05695601851851852</v>
      </c>
      <c r="AS1215" s="134" t="s">
        <v>31567</v>
      </c>
      <c r="AT1215" s="474">
        <v>0.05309027777777778</v>
      </c>
      <c r="AU1215" s="128" t="s">
        <v>31568</v>
      </c>
      <c r="AV1215" s="504">
        <v>0.04671296296296296</v>
      </c>
      <c r="AW1215" s="134" t="s">
        <v>31569</v>
      </c>
      <c r="AX1215" s="134" t="s">
        <v>31570</v>
      </c>
      <c r="AY1215" s="128" t="s">
        <v>31571</v>
      </c>
      <c r="BA1215" s="505">
        <v>0.04342592592592592</v>
      </c>
      <c r="BB1215" s="474">
        <v>0.0418287037037037</v>
      </c>
      <c r="BC1215" s="422">
        <v>2.4555555555555557</v>
      </c>
      <c r="BD1215" s="416">
        <v>1.1236111111111111</v>
      </c>
      <c r="BE1215" s="128" t="s">
        <v>31572</v>
      </c>
      <c r="BF1215" s="422"/>
      <c r="BG1215" s="422"/>
      <c r="BH1215" s="422"/>
    </row>
    <row r="1216">
      <c r="A1216" s="122">
        <f t="shared" si="3"/>
        <v>0</v>
      </c>
      <c r="B1216" s="122">
        <f t="shared" si="4"/>
        <v>0</v>
      </c>
      <c r="C1216" s="122">
        <f t="shared" si="5"/>
        <v>0</v>
      </c>
      <c r="D1216" s="122">
        <f t="shared" si="6"/>
        <v>0</v>
      </c>
      <c r="E1216" s="122">
        <f t="shared" si="2"/>
        <v>587</v>
      </c>
      <c r="H1216" s="135" t="s">
        <v>31573</v>
      </c>
      <c r="I1216" s="135" t="s">
        <v>31574</v>
      </c>
      <c r="J1216" s="135" t="s">
        <v>31575</v>
      </c>
      <c r="L1216" s="160"/>
      <c r="M1216" s="160"/>
      <c r="N1216" s="160"/>
      <c r="O1216" s="160"/>
      <c r="P1216" s="138" t="s">
        <v>31576</v>
      </c>
      <c r="Q1216" s="138" t="s">
        <v>31577</v>
      </c>
      <c r="R1216" s="138" t="s">
        <v>31578</v>
      </c>
      <c r="S1216" s="138" t="s">
        <v>31579</v>
      </c>
      <c r="T1216" s="138" t="s">
        <v>31580</v>
      </c>
      <c r="U1216" s="138" t="s">
        <v>31581</v>
      </c>
      <c r="V1216" s="138" t="s">
        <v>31581</v>
      </c>
      <c r="W1216" s="138" t="s">
        <v>31582</v>
      </c>
      <c r="Y1216" s="138" t="s">
        <v>31583</v>
      </c>
      <c r="Z1216" s="138" t="s">
        <v>31584</v>
      </c>
      <c r="AA1216" s="128" t="s">
        <v>31585</v>
      </c>
      <c r="AB1216" s="474">
        <v>0.057916666666666665</v>
      </c>
      <c r="AC1216" s="128" t="s">
        <v>31586</v>
      </c>
      <c r="AD1216" s="160"/>
      <c r="AE1216" s="160"/>
      <c r="AF1216" s="474">
        <v>0.05383101851851852</v>
      </c>
      <c r="AG1216" s="134" t="s">
        <v>31587</v>
      </c>
      <c r="AH1216" s="128" t="s">
        <v>31588</v>
      </c>
      <c r="AI1216" s="138" t="s">
        <v>31402</v>
      </c>
      <c r="AJ1216" s="128" t="s">
        <v>31589</v>
      </c>
      <c r="AK1216" s="474">
        <v>0.06890046296296297</v>
      </c>
      <c r="AL1216" s="134" t="s">
        <v>31590</v>
      </c>
      <c r="AM1216" s="128" t="s">
        <v>31591</v>
      </c>
      <c r="AN1216" s="134" t="s">
        <v>31592</v>
      </c>
      <c r="AO1216" s="134" t="s">
        <v>31593</v>
      </c>
      <c r="AP1216" s="505">
        <v>0.04640046296296296</v>
      </c>
      <c r="AQ1216" s="505">
        <v>0.04472222222222222</v>
      </c>
      <c r="AR1216" s="128" t="s">
        <v>31594</v>
      </c>
      <c r="AS1216" s="474">
        <v>0.04652777777777778</v>
      </c>
      <c r="AT1216" s="134" t="s">
        <v>31595</v>
      </c>
      <c r="AU1216" s="505">
        <v>0.057465277777777775</v>
      </c>
      <c r="AV1216" s="128" t="s">
        <v>31596</v>
      </c>
      <c r="AW1216" s="474">
        <v>0.05414351851851852</v>
      </c>
      <c r="AX1216" s="474">
        <v>0.046516203703703705</v>
      </c>
      <c r="AY1216" s="416">
        <v>1.9361111111111111</v>
      </c>
      <c r="BA1216" s="128" t="s">
        <v>31597</v>
      </c>
      <c r="BB1216" s="134" t="s">
        <v>31598</v>
      </c>
      <c r="BC1216" s="141" t="s">
        <v>31599</v>
      </c>
      <c r="BD1216" s="128" t="s">
        <v>15002</v>
      </c>
      <c r="BE1216" s="416">
        <v>0.045821759259259257</v>
      </c>
      <c r="BF1216" s="141"/>
      <c r="BG1216" s="141"/>
      <c r="BH1216" s="141"/>
    </row>
    <row r="1217">
      <c r="A1217" s="122">
        <f t="shared" si="3"/>
        <v>0</v>
      </c>
      <c r="B1217" s="122">
        <f t="shared" si="4"/>
        <v>0</v>
      </c>
      <c r="C1217" s="122">
        <f t="shared" si="5"/>
        <v>0</v>
      </c>
      <c r="D1217" s="122">
        <f t="shared" si="6"/>
        <v>0</v>
      </c>
      <c r="E1217" s="122">
        <f t="shared" si="2"/>
        <v>166</v>
      </c>
      <c r="H1217" s="135">
        <v>405.0</v>
      </c>
      <c r="I1217" s="135">
        <v>405.0</v>
      </c>
      <c r="J1217" s="135">
        <v>405.0</v>
      </c>
      <c r="L1217" s="160"/>
      <c r="M1217" s="160"/>
      <c r="N1217" s="160"/>
      <c r="O1217" s="160"/>
      <c r="P1217" s="503">
        <v>0.046886574074074074</v>
      </c>
      <c r="Q1217" s="503">
        <v>0.043958333333333335</v>
      </c>
      <c r="R1217" s="503">
        <v>0.046469907407407404</v>
      </c>
      <c r="S1217" s="503">
        <v>0.0583912037037037</v>
      </c>
      <c r="T1217" s="503">
        <v>0.05484953703703704</v>
      </c>
      <c r="U1217" s="503">
        <v>0.059131944444444445</v>
      </c>
      <c r="V1217" s="503">
        <v>0.059131944444444445</v>
      </c>
      <c r="W1217" s="503">
        <v>0.042465277777777775</v>
      </c>
      <c r="Y1217" s="503">
        <v>0.060034722222222225</v>
      </c>
      <c r="Z1217" s="503">
        <v>0.04252314814814815</v>
      </c>
      <c r="AA1217" s="504">
        <v>0.05695601851851852</v>
      </c>
      <c r="AB1217" s="474">
        <v>0.05797453703703704</v>
      </c>
      <c r="AC1217" s="505">
        <v>0.05268518518518518</v>
      </c>
      <c r="AD1217" s="160"/>
      <c r="AE1217" s="160"/>
      <c r="AF1217" s="134" t="s">
        <v>31600</v>
      </c>
      <c r="AG1217" s="474">
        <v>0.05232638888888889</v>
      </c>
      <c r="AH1217" s="505">
        <v>0.05667824074074074</v>
      </c>
      <c r="AI1217" s="503">
        <v>0.05613425925925926</v>
      </c>
      <c r="AJ1217" s="504">
        <v>0.04802083333333333</v>
      </c>
      <c r="AK1217" s="134" t="s">
        <v>31601</v>
      </c>
      <c r="AL1217" s="474">
        <v>0.050150462962962966</v>
      </c>
      <c r="AM1217" s="416">
        <v>1.5777777777777777</v>
      </c>
      <c r="AN1217" s="474">
        <v>0.04178240740740741</v>
      </c>
      <c r="AO1217" s="474">
        <v>0.04958333333333333</v>
      </c>
      <c r="AP1217" s="128" t="s">
        <v>28773</v>
      </c>
      <c r="AQ1217" s="128" t="s">
        <v>31602</v>
      </c>
      <c r="AR1217" s="505">
        <v>0.05710648148148148</v>
      </c>
      <c r="AS1217" s="134" t="s">
        <v>31603</v>
      </c>
      <c r="AT1217" s="474">
        <v>0.05320601851851852</v>
      </c>
      <c r="AU1217" s="128" t="s">
        <v>31604</v>
      </c>
      <c r="AV1217" s="504">
        <v>0.04680555555555556</v>
      </c>
      <c r="AW1217" s="134" t="s">
        <v>31605</v>
      </c>
      <c r="AX1217" s="134" t="s">
        <v>31606</v>
      </c>
      <c r="AY1217" s="128" t="s">
        <v>31607</v>
      </c>
      <c r="BA1217" s="505">
        <v>0.04349537037037037</v>
      </c>
      <c r="BB1217" s="474">
        <v>0.04186342592592593</v>
      </c>
      <c r="BC1217" s="422">
        <v>2.4631944444444445</v>
      </c>
      <c r="BD1217" s="416">
        <v>1.1291666666666667</v>
      </c>
      <c r="BE1217" s="128" t="s">
        <v>26329</v>
      </c>
      <c r="BF1217" s="422"/>
      <c r="BG1217" s="422"/>
      <c r="BH1217" s="422"/>
    </row>
    <row r="1218">
      <c r="A1218" s="122">
        <f t="shared" si="3"/>
        <v>0</v>
      </c>
      <c r="B1218" s="122">
        <f t="shared" si="4"/>
        <v>0</v>
      </c>
      <c r="C1218" s="122">
        <f t="shared" si="5"/>
        <v>0</v>
      </c>
      <c r="D1218" s="122">
        <f t="shared" si="6"/>
        <v>0</v>
      </c>
      <c r="E1218" s="122">
        <f t="shared" si="2"/>
        <v>597</v>
      </c>
      <c r="H1218" s="135" t="s">
        <v>31608</v>
      </c>
      <c r="I1218" s="135" t="s">
        <v>31609</v>
      </c>
      <c r="J1218" s="135" t="s">
        <v>31610</v>
      </c>
      <c r="L1218" s="160"/>
      <c r="M1218" s="160"/>
      <c r="N1218" s="160"/>
      <c r="O1218" s="160"/>
      <c r="P1218" s="138" t="s">
        <v>31611</v>
      </c>
      <c r="Q1218" s="138" t="s">
        <v>724</v>
      </c>
      <c r="R1218" s="138" t="s">
        <v>31612</v>
      </c>
      <c r="S1218" s="138" t="s">
        <v>31613</v>
      </c>
      <c r="T1218" s="138" t="s">
        <v>31614</v>
      </c>
      <c r="U1218" s="138" t="s">
        <v>31615</v>
      </c>
      <c r="V1218" s="138" t="s">
        <v>31615</v>
      </c>
      <c r="W1218" s="138" t="s">
        <v>31616</v>
      </c>
      <c r="Y1218" s="138" t="s">
        <v>31617</v>
      </c>
      <c r="Z1218" s="138" t="s">
        <v>31618</v>
      </c>
      <c r="AA1218" s="128" t="s">
        <v>31619</v>
      </c>
      <c r="AB1218" s="134" t="s">
        <v>31620</v>
      </c>
      <c r="AC1218" s="128" t="s">
        <v>31621</v>
      </c>
      <c r="AD1218" s="160"/>
      <c r="AE1218" s="160"/>
      <c r="AF1218" s="474">
        <v>0.05390046296296296</v>
      </c>
      <c r="AG1218" s="134" t="s">
        <v>31622</v>
      </c>
      <c r="AH1218" s="128" t="s">
        <v>31623</v>
      </c>
      <c r="AI1218" s="138" t="s">
        <v>31433</v>
      </c>
      <c r="AJ1218" s="128" t="s">
        <v>31624</v>
      </c>
      <c r="AK1218" s="474">
        <v>0.06909722222222223</v>
      </c>
      <c r="AL1218" s="134" t="s">
        <v>31625</v>
      </c>
      <c r="AM1218" s="128" t="s">
        <v>31626</v>
      </c>
      <c r="AN1218" s="134" t="s">
        <v>31627</v>
      </c>
      <c r="AO1218" s="134" t="s">
        <v>31628</v>
      </c>
      <c r="AP1218" s="505">
        <v>0.046412037037037036</v>
      </c>
      <c r="AQ1218" s="505">
        <v>0.044814814814814814</v>
      </c>
      <c r="AR1218" s="128" t="s">
        <v>31629</v>
      </c>
      <c r="AS1218" s="474">
        <v>0.04659722222222222</v>
      </c>
      <c r="AT1218" s="134" t="s">
        <v>31630</v>
      </c>
      <c r="AU1218" s="505">
        <v>0.05755787037037037</v>
      </c>
      <c r="AV1218" s="128" t="s">
        <v>15245</v>
      </c>
      <c r="AW1218" s="474">
        <v>0.05425925925925926</v>
      </c>
      <c r="AX1218" s="474">
        <v>0.04657407407407407</v>
      </c>
      <c r="AY1218" s="416">
        <v>1.9430555555555555</v>
      </c>
      <c r="BA1218" s="128" t="s">
        <v>31631</v>
      </c>
      <c r="BB1218" s="134" t="s">
        <v>31632</v>
      </c>
      <c r="BC1218" s="141" t="s">
        <v>31633</v>
      </c>
      <c r="BD1218" s="128" t="s">
        <v>15052</v>
      </c>
      <c r="BE1218" s="416">
        <v>0.04587962962962963</v>
      </c>
      <c r="BF1218" s="141"/>
      <c r="BG1218" s="141"/>
      <c r="BH1218" s="141"/>
    </row>
    <row r="1219">
      <c r="A1219" s="122">
        <f t="shared" si="3"/>
        <v>0</v>
      </c>
      <c r="B1219" s="122">
        <f t="shared" si="4"/>
        <v>0</v>
      </c>
      <c r="C1219" s="122">
        <f t="shared" si="5"/>
        <v>0</v>
      </c>
      <c r="D1219" s="122">
        <f t="shared" si="6"/>
        <v>0</v>
      </c>
      <c r="E1219" s="122">
        <f t="shared" si="2"/>
        <v>194</v>
      </c>
      <c r="H1219" s="135" t="s">
        <v>31634</v>
      </c>
      <c r="I1219" s="135" t="s">
        <v>31635</v>
      </c>
      <c r="J1219" s="135" t="s">
        <v>31636</v>
      </c>
      <c r="L1219" s="160"/>
      <c r="M1219" s="160"/>
      <c r="N1219" s="160"/>
      <c r="O1219" s="160"/>
      <c r="P1219" s="503">
        <v>0.04694444444444444</v>
      </c>
      <c r="Q1219" s="503">
        <v>0.04400462962962963</v>
      </c>
      <c r="R1219" s="503">
        <v>0.04653935185185185</v>
      </c>
      <c r="S1219" s="503">
        <v>0.05842592592592592</v>
      </c>
      <c r="T1219" s="503">
        <v>0.054953703703703706</v>
      </c>
      <c r="U1219" s="503">
        <v>0.05928240740740741</v>
      </c>
      <c r="V1219" s="503">
        <v>0.05928240740740741</v>
      </c>
      <c r="W1219" s="503">
        <v>0.042569444444444444</v>
      </c>
      <c r="Y1219" s="503">
        <v>0.060127314814814814</v>
      </c>
      <c r="Z1219" s="503">
        <v>0.042569444444444444</v>
      </c>
      <c r="AA1219" s="504">
        <v>0.05703703703703704</v>
      </c>
      <c r="AB1219" s="474">
        <v>0.0580787037037037</v>
      </c>
      <c r="AC1219" s="505">
        <v>0.05274305555555556</v>
      </c>
      <c r="AD1219" s="160"/>
      <c r="AE1219" s="160"/>
      <c r="AF1219" s="134" t="s">
        <v>31637</v>
      </c>
      <c r="AG1219" s="474">
        <v>0.052395833333333336</v>
      </c>
      <c r="AH1219" s="505">
        <v>0.05675925925925926</v>
      </c>
      <c r="AI1219" s="503">
        <v>0.05623842592592593</v>
      </c>
      <c r="AJ1219" s="504">
        <v>0.048067129629629626</v>
      </c>
      <c r="AK1219" s="134" t="s">
        <v>31638</v>
      </c>
      <c r="AL1219" s="474">
        <v>0.05021990740740741</v>
      </c>
      <c r="AM1219" s="416">
        <v>1.5819444444444444</v>
      </c>
      <c r="AN1219" s="474">
        <v>0.04190972222222222</v>
      </c>
      <c r="AO1219" s="474">
        <v>0.04967592592592593</v>
      </c>
      <c r="AP1219" s="128" t="s">
        <v>31639</v>
      </c>
      <c r="AQ1219" s="128" t="s">
        <v>9601</v>
      </c>
      <c r="AR1219" s="505">
        <v>0.05717592592592593</v>
      </c>
      <c r="AS1219" s="134" t="s">
        <v>31640</v>
      </c>
      <c r="AT1219" s="474">
        <v>0.05340277777777778</v>
      </c>
      <c r="AU1219" s="128" t="s">
        <v>31641</v>
      </c>
      <c r="AV1219" s="504">
        <v>0.046863425925925926</v>
      </c>
      <c r="AW1219" s="134" t="s">
        <v>31642</v>
      </c>
      <c r="AX1219" s="134" t="s">
        <v>6037</v>
      </c>
      <c r="AY1219" s="128" t="s">
        <v>8685</v>
      </c>
      <c r="BA1219" s="505">
        <v>0.04357638888888889</v>
      </c>
      <c r="BB1219" s="474">
        <v>0.04189814814814815</v>
      </c>
      <c r="BC1219" s="422">
        <v>2.464583333333333</v>
      </c>
      <c r="BD1219" s="416">
        <v>1.1381944444444445</v>
      </c>
      <c r="BE1219" s="128" t="s">
        <v>31643</v>
      </c>
      <c r="BF1219" s="422"/>
      <c r="BG1219" s="422"/>
      <c r="BH1219" s="422"/>
    </row>
    <row r="1220">
      <c r="A1220" s="122">
        <f t="shared" si="3"/>
        <v>0</v>
      </c>
      <c r="B1220" s="122">
        <f t="shared" si="4"/>
        <v>0</v>
      </c>
      <c r="C1220" s="122">
        <f t="shared" si="5"/>
        <v>0</v>
      </c>
      <c r="D1220" s="122">
        <f t="shared" si="6"/>
        <v>0</v>
      </c>
      <c r="E1220" s="122">
        <f t="shared" si="2"/>
        <v>560</v>
      </c>
      <c r="H1220" s="135">
        <v>406.0</v>
      </c>
      <c r="I1220" s="135">
        <v>406.0</v>
      </c>
      <c r="J1220" s="135">
        <v>406.0</v>
      </c>
      <c r="L1220" s="160"/>
      <c r="M1220" s="160"/>
      <c r="N1220" s="160"/>
      <c r="O1220" s="160"/>
      <c r="P1220" s="138" t="s">
        <v>31644</v>
      </c>
      <c r="Q1220" s="138" t="s">
        <v>31645</v>
      </c>
      <c r="R1220" s="138" t="s">
        <v>31646</v>
      </c>
      <c r="S1220" s="138" t="s">
        <v>31647</v>
      </c>
      <c r="T1220" s="138" t="s">
        <v>31648</v>
      </c>
      <c r="U1220" s="138" t="s">
        <v>31649</v>
      </c>
      <c r="V1220" s="138" t="s">
        <v>31649</v>
      </c>
      <c r="W1220" s="138" t="s">
        <v>31650</v>
      </c>
      <c r="Y1220" s="138" t="s">
        <v>31651</v>
      </c>
      <c r="Z1220" s="138" t="s">
        <v>31652</v>
      </c>
      <c r="AA1220" s="128" t="s">
        <v>31653</v>
      </c>
      <c r="AB1220" s="134" t="s">
        <v>31654</v>
      </c>
      <c r="AC1220" s="128" t="s">
        <v>31655</v>
      </c>
      <c r="AD1220" s="160"/>
      <c r="AE1220" s="160"/>
      <c r="AF1220" s="474">
        <v>0.05395833333333333</v>
      </c>
      <c r="AG1220" s="134" t="s">
        <v>31656</v>
      </c>
      <c r="AH1220" s="128" t="s">
        <v>2133</v>
      </c>
      <c r="AI1220" s="138" t="s">
        <v>31472</v>
      </c>
      <c r="AJ1220" s="128" t="s">
        <v>724</v>
      </c>
      <c r="AK1220" s="474">
        <v>0.06913194444444444</v>
      </c>
      <c r="AL1220" s="134" t="s">
        <v>31657</v>
      </c>
      <c r="AM1220" s="128" t="s">
        <v>31658</v>
      </c>
      <c r="AN1220" s="134" t="s">
        <v>31659</v>
      </c>
      <c r="AO1220" s="134" t="s">
        <v>31660</v>
      </c>
      <c r="AP1220" s="505">
        <v>0.04644675925925926</v>
      </c>
      <c r="AQ1220" s="505">
        <v>0.04488425925925926</v>
      </c>
      <c r="AR1220" s="128" t="s">
        <v>31661</v>
      </c>
      <c r="AS1220" s="474">
        <v>0.04663194444444444</v>
      </c>
      <c r="AT1220" s="134" t="s">
        <v>31662</v>
      </c>
      <c r="AU1220" s="505">
        <v>0.057604166666666665</v>
      </c>
      <c r="AV1220" s="128" t="s">
        <v>31663</v>
      </c>
      <c r="AW1220" s="474">
        <v>0.05444444444444444</v>
      </c>
      <c r="AX1220" s="474">
        <v>0.046689814814814816</v>
      </c>
      <c r="AY1220" s="416">
        <v>1.948611111111111</v>
      </c>
      <c r="BA1220" s="128" t="s">
        <v>29552</v>
      </c>
      <c r="BB1220" s="134" t="s">
        <v>31664</v>
      </c>
      <c r="BC1220" s="141" t="s">
        <v>31665</v>
      </c>
      <c r="BD1220" s="128" t="s">
        <v>15099</v>
      </c>
      <c r="BE1220" s="416">
        <v>0.04590277777777778</v>
      </c>
      <c r="BF1220" s="141"/>
      <c r="BG1220" s="141"/>
      <c r="BH1220" s="141"/>
    </row>
    <row r="1221">
      <c r="A1221" s="122">
        <f t="shared" si="3"/>
        <v>0</v>
      </c>
      <c r="B1221" s="122">
        <f t="shared" si="4"/>
        <v>0</v>
      </c>
      <c r="C1221" s="122">
        <f t="shared" si="5"/>
        <v>0</v>
      </c>
      <c r="D1221" s="122">
        <f t="shared" si="6"/>
        <v>0</v>
      </c>
      <c r="E1221" s="122">
        <f t="shared" si="2"/>
        <v>193</v>
      </c>
      <c r="H1221" s="135" t="s">
        <v>31666</v>
      </c>
      <c r="I1221" s="135" t="s">
        <v>31667</v>
      </c>
      <c r="J1221" s="135" t="s">
        <v>31668</v>
      </c>
      <c r="L1221" s="160"/>
      <c r="M1221" s="160"/>
      <c r="N1221" s="160"/>
      <c r="O1221" s="160"/>
      <c r="P1221" s="503">
        <v>0.04702546296296296</v>
      </c>
      <c r="Q1221" s="503">
        <v>0.04402777777777778</v>
      </c>
      <c r="R1221" s="503">
        <v>0.04666666666666667</v>
      </c>
      <c r="S1221" s="503">
        <v>0.05866898148148148</v>
      </c>
      <c r="T1221" s="503">
        <v>0.055092592592592596</v>
      </c>
      <c r="U1221" s="503">
        <v>0.05945601851851852</v>
      </c>
      <c r="V1221" s="503">
        <v>0.05945601851851852</v>
      </c>
      <c r="W1221" s="503">
        <v>0.04269675925925926</v>
      </c>
      <c r="Y1221" s="503">
        <v>0.06021990740740741</v>
      </c>
      <c r="Z1221" s="503">
        <v>0.042650462962962966</v>
      </c>
      <c r="AA1221" s="504">
        <v>0.05712962962962963</v>
      </c>
      <c r="AB1221" s="474">
        <v>0.058125</v>
      </c>
      <c r="AC1221" s="505">
        <v>0.05288194444444445</v>
      </c>
      <c r="AD1221" s="160"/>
      <c r="AE1221" s="160"/>
      <c r="AF1221" s="134" t="s">
        <v>31669</v>
      </c>
      <c r="AG1221" s="474">
        <v>0.052453703703703704</v>
      </c>
      <c r="AH1221" s="505">
        <v>0.05684027777777778</v>
      </c>
      <c r="AI1221" s="503">
        <v>0.056365740740740744</v>
      </c>
      <c r="AJ1221" s="504">
        <v>0.04822916666666666</v>
      </c>
      <c r="AK1221" s="134" t="s">
        <v>1345</v>
      </c>
      <c r="AL1221" s="474">
        <v>0.050277777777777775</v>
      </c>
      <c r="AM1221" s="416">
        <v>1.5854166666666667</v>
      </c>
      <c r="AN1221" s="474">
        <v>0.04209490740740741</v>
      </c>
      <c r="AO1221" s="474">
        <v>0.049837962962962966</v>
      </c>
      <c r="AP1221" s="128" t="s">
        <v>31670</v>
      </c>
      <c r="AQ1221" s="128" t="s">
        <v>31671</v>
      </c>
      <c r="AR1221" s="505">
        <v>0.057233796296296297</v>
      </c>
      <c r="AS1221" s="134" t="s">
        <v>31672</v>
      </c>
      <c r="AT1221" s="474">
        <v>0.05350694444444445</v>
      </c>
      <c r="AU1221" s="128" t="s">
        <v>31673</v>
      </c>
      <c r="AV1221" s="504">
        <v>0.04689814814814815</v>
      </c>
      <c r="AW1221" s="134" t="s">
        <v>31674</v>
      </c>
      <c r="AX1221" s="134" t="s">
        <v>31675</v>
      </c>
      <c r="AY1221" s="128" t="s">
        <v>31676</v>
      </c>
      <c r="BA1221" s="505">
        <v>0.04363425925925926</v>
      </c>
      <c r="BB1221" s="474">
        <v>0.04190972222222222</v>
      </c>
      <c r="BC1221" s="422">
        <v>2.466666666666667</v>
      </c>
      <c r="BD1221" s="416">
        <v>1.1381944444444445</v>
      </c>
      <c r="BE1221" s="128" t="s">
        <v>31677</v>
      </c>
      <c r="BF1221" s="422"/>
      <c r="BG1221" s="422"/>
      <c r="BH1221" s="422"/>
    </row>
    <row r="1222">
      <c r="A1222" s="122">
        <f t="shared" si="3"/>
        <v>0</v>
      </c>
      <c r="B1222" s="122">
        <f t="shared" si="4"/>
        <v>0</v>
      </c>
      <c r="C1222" s="122">
        <f t="shared" si="5"/>
        <v>0</v>
      </c>
      <c r="D1222" s="122">
        <f t="shared" si="6"/>
        <v>0</v>
      </c>
      <c r="E1222" s="122">
        <f t="shared" si="2"/>
        <v>550</v>
      </c>
      <c r="H1222" s="135" t="s">
        <v>31678</v>
      </c>
      <c r="I1222" s="135" t="s">
        <v>31679</v>
      </c>
      <c r="J1222" s="135" t="s">
        <v>31680</v>
      </c>
      <c r="L1222" s="160"/>
      <c r="M1222" s="160"/>
      <c r="N1222" s="160"/>
      <c r="O1222" s="160"/>
      <c r="P1222" s="138" t="s">
        <v>31681</v>
      </c>
      <c r="Q1222" s="138" t="s">
        <v>31682</v>
      </c>
      <c r="R1222" s="138" t="s">
        <v>31683</v>
      </c>
      <c r="S1222" s="138" t="s">
        <v>31684</v>
      </c>
      <c r="T1222" s="138" t="s">
        <v>31685</v>
      </c>
      <c r="U1222" s="138" t="s">
        <v>31686</v>
      </c>
      <c r="V1222" s="138" t="s">
        <v>31686</v>
      </c>
      <c r="W1222" s="138" t="s">
        <v>31687</v>
      </c>
      <c r="Y1222" s="138" t="s">
        <v>31688</v>
      </c>
      <c r="Z1222" s="138" t="s">
        <v>31689</v>
      </c>
      <c r="AA1222" s="128" t="s">
        <v>31690</v>
      </c>
      <c r="AB1222" s="134" t="s">
        <v>31691</v>
      </c>
      <c r="AC1222" s="128" t="s">
        <v>31692</v>
      </c>
      <c r="AD1222" s="160"/>
      <c r="AE1222" s="160"/>
      <c r="AF1222" s="474">
        <v>0.05400462962962963</v>
      </c>
      <c r="AG1222" s="134" t="s">
        <v>31693</v>
      </c>
      <c r="AH1222" s="128" t="s">
        <v>31694</v>
      </c>
      <c r="AI1222" s="138" t="s">
        <v>31510</v>
      </c>
      <c r="AJ1222" s="128" t="s">
        <v>31695</v>
      </c>
      <c r="AK1222" s="474">
        <v>0.06923611111111111</v>
      </c>
      <c r="AL1222" s="134" t="s">
        <v>31696</v>
      </c>
      <c r="AM1222" s="128" t="s">
        <v>31697</v>
      </c>
      <c r="AN1222" s="134" t="s">
        <v>31698</v>
      </c>
      <c r="AO1222" s="134" t="s">
        <v>31699</v>
      </c>
      <c r="AP1222" s="505">
        <v>0.04649305555555556</v>
      </c>
      <c r="AQ1222" s="505">
        <v>0.04491898148148148</v>
      </c>
      <c r="AR1222" s="128" t="s">
        <v>31700</v>
      </c>
      <c r="AS1222" s="474">
        <v>0.04667824074074074</v>
      </c>
      <c r="AT1222" s="134" t="s">
        <v>872</v>
      </c>
      <c r="AU1222" s="505">
        <v>0.05766203703703704</v>
      </c>
      <c r="AV1222" s="128" t="s">
        <v>31701</v>
      </c>
      <c r="AW1222" s="474">
        <v>0.054502314814814816</v>
      </c>
      <c r="AX1222" s="474">
        <v>0.046747685185185184</v>
      </c>
      <c r="AY1222" s="416">
        <v>1.9506944444444445</v>
      </c>
      <c r="BA1222" s="128" t="s">
        <v>31702</v>
      </c>
      <c r="BB1222" s="134" t="s">
        <v>31703</v>
      </c>
      <c r="BC1222" s="141" t="s">
        <v>31704</v>
      </c>
      <c r="BD1222" s="128" t="s">
        <v>4374</v>
      </c>
      <c r="BE1222" s="416">
        <v>0.0459375</v>
      </c>
      <c r="BF1222" s="141"/>
      <c r="BG1222" s="141"/>
      <c r="BH1222" s="141"/>
    </row>
    <row r="1223">
      <c r="A1223" s="122">
        <f t="shared" si="3"/>
        <v>0</v>
      </c>
      <c r="B1223" s="122">
        <f t="shared" si="4"/>
        <v>0</v>
      </c>
      <c r="C1223" s="122">
        <f t="shared" si="5"/>
        <v>0</v>
      </c>
      <c r="D1223" s="122">
        <f t="shared" si="6"/>
        <v>0</v>
      </c>
      <c r="E1223" s="122">
        <f t="shared" si="2"/>
        <v>190</v>
      </c>
      <c r="H1223" s="135">
        <v>407.0</v>
      </c>
      <c r="I1223" s="135">
        <v>407.0</v>
      </c>
      <c r="J1223" s="135">
        <v>407.0</v>
      </c>
      <c r="L1223" s="160"/>
      <c r="M1223" s="160"/>
      <c r="N1223" s="160"/>
      <c r="O1223" s="160"/>
      <c r="P1223" s="503">
        <v>0.04710648148148148</v>
      </c>
      <c r="Q1223" s="503">
        <v>0.04424768518518519</v>
      </c>
      <c r="R1223" s="503">
        <v>0.04670138888888889</v>
      </c>
      <c r="S1223" s="503">
        <v>0.05883101851851852</v>
      </c>
      <c r="T1223" s="503">
        <v>0.05516203703703704</v>
      </c>
      <c r="U1223" s="503">
        <v>0.05954861111111111</v>
      </c>
      <c r="V1223" s="503">
        <v>0.05954861111111111</v>
      </c>
      <c r="W1223" s="503">
        <v>0.0428125</v>
      </c>
      <c r="Y1223" s="503">
        <v>0.060300925925925924</v>
      </c>
      <c r="Z1223" s="503">
        <v>0.04283564814814815</v>
      </c>
      <c r="AA1223" s="504">
        <v>0.057164351851851855</v>
      </c>
      <c r="AB1223" s="474">
        <v>0.058229166666666665</v>
      </c>
      <c r="AC1223" s="505">
        <v>0.053020833333333336</v>
      </c>
      <c r="AD1223" s="160"/>
      <c r="AE1223" s="160"/>
      <c r="AF1223" s="134" t="s">
        <v>31705</v>
      </c>
      <c r="AG1223" s="474">
        <v>0.05260416666666667</v>
      </c>
      <c r="AH1223" s="505">
        <v>0.056851851851851855</v>
      </c>
      <c r="AI1223" s="503">
        <v>0.05648148148148148</v>
      </c>
      <c r="AJ1223" s="504">
        <v>0.04826388888888889</v>
      </c>
      <c r="AK1223" s="134" t="s">
        <v>31706</v>
      </c>
      <c r="AL1223" s="474">
        <v>0.0503587962962963</v>
      </c>
      <c r="AM1223" s="416">
        <v>1.5888888888888888</v>
      </c>
      <c r="AN1223" s="474">
        <v>0.042152777777777775</v>
      </c>
      <c r="AO1223" s="474">
        <v>0.049895833333333334</v>
      </c>
      <c r="AP1223" s="128" t="s">
        <v>31707</v>
      </c>
      <c r="AQ1223" s="128" t="s">
        <v>31708</v>
      </c>
      <c r="AR1223" s="505">
        <v>0.05736111111111111</v>
      </c>
      <c r="AS1223" s="134" t="s">
        <v>31709</v>
      </c>
      <c r="AT1223" s="474">
        <v>0.05354166666666667</v>
      </c>
      <c r="AU1223" s="128" t="s">
        <v>31710</v>
      </c>
      <c r="AV1223" s="504">
        <v>0.04701388888888889</v>
      </c>
      <c r="AW1223" s="134" t="s">
        <v>31711</v>
      </c>
      <c r="AX1223" s="134" t="s">
        <v>31712</v>
      </c>
      <c r="AY1223" s="128" t="s">
        <v>31713</v>
      </c>
      <c r="BA1223" s="505">
        <v>0.043680555555555556</v>
      </c>
      <c r="BB1223" s="474">
        <v>0.041944444444444444</v>
      </c>
      <c r="BC1223" s="422">
        <v>2.4694444444444446</v>
      </c>
      <c r="BD1223" s="416">
        <v>1.1513888888888888</v>
      </c>
      <c r="BE1223" s="128" t="s">
        <v>942</v>
      </c>
      <c r="BF1223" s="422"/>
      <c r="BG1223" s="422"/>
      <c r="BH1223" s="422"/>
    </row>
    <row r="1224">
      <c r="A1224" s="122">
        <f t="shared" si="3"/>
        <v>0</v>
      </c>
      <c r="B1224" s="122">
        <f t="shared" si="4"/>
        <v>0</v>
      </c>
      <c r="C1224" s="122">
        <f t="shared" si="5"/>
        <v>0</v>
      </c>
      <c r="D1224" s="122">
        <f t="shared" si="6"/>
        <v>0</v>
      </c>
      <c r="E1224" s="122">
        <f t="shared" si="2"/>
        <v>496</v>
      </c>
      <c r="H1224" s="135" t="s">
        <v>31714</v>
      </c>
      <c r="I1224" s="135" t="s">
        <v>31715</v>
      </c>
      <c r="J1224" s="135" t="s">
        <v>31716</v>
      </c>
      <c r="L1224" s="160"/>
      <c r="M1224" s="160"/>
      <c r="N1224" s="160"/>
      <c r="O1224" s="160"/>
      <c r="P1224" s="138" t="s">
        <v>31717</v>
      </c>
      <c r="Q1224" s="138" t="s">
        <v>31718</v>
      </c>
      <c r="R1224" s="138" t="s">
        <v>31719</v>
      </c>
      <c r="S1224" s="138" t="s">
        <v>31720</v>
      </c>
      <c r="T1224" s="138" t="s">
        <v>31721</v>
      </c>
      <c r="U1224" s="138" t="s">
        <v>31722</v>
      </c>
      <c r="V1224" s="138" t="s">
        <v>31722</v>
      </c>
      <c r="W1224" s="138" t="s">
        <v>31723</v>
      </c>
      <c r="Y1224" s="138" t="s">
        <v>31724</v>
      </c>
      <c r="Z1224" s="138" t="s">
        <v>31725</v>
      </c>
      <c r="AA1224" s="128" t="s">
        <v>31726</v>
      </c>
      <c r="AB1224" s="134" t="s">
        <v>31727</v>
      </c>
      <c r="AC1224" s="128" t="s">
        <v>31728</v>
      </c>
      <c r="AD1224" s="160"/>
      <c r="AE1224" s="160"/>
      <c r="AF1224" s="474">
        <v>0.05408564814814815</v>
      </c>
      <c r="AG1224" s="134" t="s">
        <v>31729</v>
      </c>
      <c r="AH1224" s="128" t="s">
        <v>31730</v>
      </c>
      <c r="AI1224" s="138" t="s">
        <v>31547</v>
      </c>
      <c r="AJ1224" s="128" t="s">
        <v>31731</v>
      </c>
      <c r="AK1224" s="474">
        <v>0.06925925925925926</v>
      </c>
      <c r="AL1224" s="134" t="s">
        <v>31732</v>
      </c>
      <c r="AM1224" s="128" t="s">
        <v>31733</v>
      </c>
      <c r="AN1224" s="134" t="s">
        <v>31734</v>
      </c>
      <c r="AO1224" s="134" t="s">
        <v>31735</v>
      </c>
      <c r="AP1224" s="505">
        <v>0.046608796296296294</v>
      </c>
      <c r="AQ1224" s="505">
        <v>0.045092592592592594</v>
      </c>
      <c r="AR1224" s="128" t="s">
        <v>31736</v>
      </c>
      <c r="AS1224" s="474">
        <v>0.04671296296296296</v>
      </c>
      <c r="AT1224" s="134" t="s">
        <v>31737</v>
      </c>
      <c r="AU1224" s="505">
        <v>0.0577662037037037</v>
      </c>
      <c r="AV1224" s="128" t="s">
        <v>655</v>
      </c>
      <c r="AW1224" s="474">
        <v>0.05457175925925926</v>
      </c>
      <c r="AX1224" s="474">
        <v>0.04679398148148148</v>
      </c>
      <c r="AY1224" s="416">
        <v>1.9555555555555555</v>
      </c>
      <c r="BA1224" s="128" t="s">
        <v>31738</v>
      </c>
      <c r="BB1224" s="134" t="s">
        <v>31739</v>
      </c>
      <c r="BC1224" s="141" t="s">
        <v>31740</v>
      </c>
      <c r="BD1224" s="128" t="s">
        <v>15200</v>
      </c>
      <c r="BE1224" s="416">
        <v>0.046030092592592595</v>
      </c>
      <c r="BF1224" s="141"/>
      <c r="BG1224" s="141"/>
      <c r="BH1224" s="141"/>
    </row>
    <row r="1225">
      <c r="A1225" s="122">
        <f t="shared" si="3"/>
        <v>0</v>
      </c>
      <c r="B1225" s="122">
        <f t="shared" si="4"/>
        <v>0</v>
      </c>
      <c r="C1225" s="122">
        <f t="shared" si="5"/>
        <v>0</v>
      </c>
      <c r="D1225" s="122">
        <f t="shared" si="6"/>
        <v>0</v>
      </c>
      <c r="E1225" s="122">
        <f t="shared" si="2"/>
        <v>293</v>
      </c>
      <c r="H1225" s="135" t="s">
        <v>31741</v>
      </c>
      <c r="I1225" s="135" t="s">
        <v>31742</v>
      </c>
      <c r="J1225" s="135" t="s">
        <v>31743</v>
      </c>
      <c r="L1225" s="160"/>
      <c r="M1225" s="160"/>
      <c r="N1225" s="160"/>
      <c r="O1225" s="160"/>
      <c r="P1225" s="503">
        <v>0.047280092592592596</v>
      </c>
      <c r="Q1225" s="503">
        <v>0.044328703703703703</v>
      </c>
      <c r="R1225" s="503">
        <v>0.04672453703703704</v>
      </c>
      <c r="S1225" s="503">
        <v>0.058923611111111114</v>
      </c>
      <c r="T1225" s="503">
        <v>0.05528935185185185</v>
      </c>
      <c r="U1225" s="503">
        <v>0.05962962962962963</v>
      </c>
      <c r="V1225" s="503">
        <v>0.05962962962962963</v>
      </c>
      <c r="W1225" s="503">
        <v>0.0428587962962963</v>
      </c>
      <c r="Y1225" s="503">
        <v>0.06041666666666667</v>
      </c>
      <c r="Z1225" s="503">
        <v>0.04303240740740741</v>
      </c>
      <c r="AA1225" s="504">
        <v>0.05728009259259259</v>
      </c>
      <c r="AB1225" s="474">
        <v>0.058298611111111114</v>
      </c>
      <c r="AC1225" s="505">
        <v>0.05309027777777778</v>
      </c>
      <c r="AD1225" s="160"/>
      <c r="AE1225" s="160"/>
      <c r="AF1225" s="134" t="s">
        <v>31744</v>
      </c>
      <c r="AG1225" s="474">
        <v>0.05269675925925926</v>
      </c>
      <c r="AH1225" s="505">
        <v>0.056886574074074076</v>
      </c>
      <c r="AI1225" s="503">
        <v>0.0565625</v>
      </c>
      <c r="AJ1225" s="504">
        <v>0.048310185185185185</v>
      </c>
      <c r="AK1225" s="134" t="s">
        <v>31745</v>
      </c>
      <c r="AL1225" s="474">
        <v>0.05043981481481481</v>
      </c>
      <c r="AM1225" s="416">
        <v>1.5951388888888889</v>
      </c>
      <c r="AN1225" s="474">
        <v>0.04221064814814815</v>
      </c>
      <c r="AO1225" s="474">
        <v>0.04997685185185185</v>
      </c>
      <c r="AP1225" s="128" t="s">
        <v>31746</v>
      </c>
      <c r="AQ1225" s="128" t="s">
        <v>31747</v>
      </c>
      <c r="AR1225" s="505">
        <v>0.05748842592592593</v>
      </c>
      <c r="AS1225" s="134" t="s">
        <v>31748</v>
      </c>
      <c r="AT1225" s="474">
        <v>0.05355324074074074</v>
      </c>
      <c r="AU1225" s="128" t="s">
        <v>31749</v>
      </c>
      <c r="AV1225" s="504">
        <v>0.04716435185185185</v>
      </c>
      <c r="AW1225" s="134" t="s">
        <v>31750</v>
      </c>
      <c r="AX1225" s="134" t="s">
        <v>31751</v>
      </c>
      <c r="AY1225" s="128" t="s">
        <v>31752</v>
      </c>
      <c r="BA1225" s="505">
        <v>0.0437037037037037</v>
      </c>
      <c r="BB1225" s="474">
        <v>0.04196759259259259</v>
      </c>
      <c r="BC1225" s="422">
        <v>2.4756944444444446</v>
      </c>
      <c r="BD1225" s="416">
        <v>1.1527777777777777</v>
      </c>
      <c r="BE1225" s="128" t="s">
        <v>31753</v>
      </c>
      <c r="BF1225" s="422"/>
      <c r="BG1225" s="422"/>
      <c r="BH1225" s="422"/>
    </row>
    <row r="1226">
      <c r="A1226" s="122">
        <f t="shared" si="3"/>
        <v>0</v>
      </c>
      <c r="B1226" s="122">
        <f t="shared" si="4"/>
        <v>0</v>
      </c>
      <c r="C1226" s="122">
        <f t="shared" si="5"/>
        <v>0</v>
      </c>
      <c r="D1226" s="122">
        <f t="shared" si="6"/>
        <v>0</v>
      </c>
      <c r="E1226" s="122">
        <f t="shared" si="2"/>
        <v>621</v>
      </c>
      <c r="H1226" s="135">
        <v>408.0</v>
      </c>
      <c r="I1226" s="135">
        <v>408.0</v>
      </c>
      <c r="J1226" s="135">
        <v>408.0</v>
      </c>
      <c r="L1226" s="160"/>
      <c r="M1226" s="160"/>
      <c r="N1226" s="160"/>
      <c r="O1226" s="160"/>
      <c r="P1226" s="138" t="s">
        <v>724</v>
      </c>
      <c r="Q1226" s="138" t="s">
        <v>31754</v>
      </c>
      <c r="R1226" s="138" t="s">
        <v>31755</v>
      </c>
      <c r="S1226" s="138" t="s">
        <v>3413</v>
      </c>
      <c r="T1226" s="138" t="s">
        <v>31756</v>
      </c>
      <c r="U1226" s="138" t="s">
        <v>31757</v>
      </c>
      <c r="V1226" s="138" t="s">
        <v>31757</v>
      </c>
      <c r="W1226" s="138" t="s">
        <v>31758</v>
      </c>
      <c r="Y1226" s="138" t="s">
        <v>31759</v>
      </c>
      <c r="Z1226" s="138" t="s">
        <v>31760</v>
      </c>
      <c r="AA1226" s="128" t="s">
        <v>31761</v>
      </c>
      <c r="AB1226" s="134" t="s">
        <v>31762</v>
      </c>
      <c r="AC1226" s="128" t="s">
        <v>31763</v>
      </c>
      <c r="AD1226" s="160"/>
      <c r="AE1226" s="160"/>
      <c r="AF1226" s="474">
        <v>0.05413194444444445</v>
      </c>
      <c r="AG1226" s="134" t="s">
        <v>31764</v>
      </c>
      <c r="AH1226" s="128" t="s">
        <v>31765</v>
      </c>
      <c r="AI1226" s="138" t="s">
        <v>31588</v>
      </c>
      <c r="AJ1226" s="128" t="s">
        <v>31766</v>
      </c>
      <c r="AK1226" s="474">
        <v>0.069375</v>
      </c>
      <c r="AL1226" s="134" t="s">
        <v>31767</v>
      </c>
      <c r="AM1226" s="128" t="s">
        <v>31768</v>
      </c>
      <c r="AN1226" s="134" t="s">
        <v>31769</v>
      </c>
      <c r="AO1226" s="134" t="s">
        <v>31770</v>
      </c>
      <c r="AP1226" s="505">
        <v>0.046655092592592595</v>
      </c>
      <c r="AQ1226" s="505">
        <v>0.04518518518518518</v>
      </c>
      <c r="AR1226" s="128" t="s">
        <v>31771</v>
      </c>
      <c r="AS1226" s="474">
        <v>0.04672453703703704</v>
      </c>
      <c r="AT1226" s="134" t="s">
        <v>728</v>
      </c>
      <c r="AU1226" s="505">
        <v>0.0578125</v>
      </c>
      <c r="AV1226" s="128" t="s">
        <v>31772</v>
      </c>
      <c r="AW1226" s="474">
        <v>0.05476851851851852</v>
      </c>
      <c r="AX1226" s="474">
        <v>0.04689814814814815</v>
      </c>
      <c r="AY1226" s="416">
        <v>1.9625</v>
      </c>
      <c r="BA1226" s="128" t="s">
        <v>31773</v>
      </c>
      <c r="BB1226" s="134" t="s">
        <v>31774</v>
      </c>
      <c r="BC1226" s="141" t="s">
        <v>31775</v>
      </c>
      <c r="BD1226" s="128" t="s">
        <v>15250</v>
      </c>
      <c r="BE1226" s="416">
        <v>0.04604166666666667</v>
      </c>
      <c r="BF1226" s="141"/>
      <c r="BG1226" s="141"/>
      <c r="BH1226" s="141"/>
    </row>
    <row r="1227">
      <c r="A1227" s="122">
        <f t="shared" si="3"/>
        <v>0</v>
      </c>
      <c r="B1227" s="122">
        <f t="shared" si="4"/>
        <v>0</v>
      </c>
      <c r="C1227" s="122">
        <f t="shared" si="5"/>
        <v>0</v>
      </c>
      <c r="D1227" s="122">
        <f t="shared" si="6"/>
        <v>0</v>
      </c>
      <c r="E1227" s="122">
        <f t="shared" si="2"/>
        <v>163</v>
      </c>
      <c r="H1227" s="135" t="s">
        <v>31776</v>
      </c>
      <c r="I1227" s="135" t="s">
        <v>31777</v>
      </c>
      <c r="J1227" s="135" t="s">
        <v>31778</v>
      </c>
      <c r="L1227" s="160"/>
      <c r="M1227" s="160"/>
      <c r="N1227" s="160"/>
      <c r="O1227" s="160"/>
      <c r="P1227" s="503">
        <v>0.047337962962962964</v>
      </c>
      <c r="Q1227" s="503">
        <v>0.04443287037037037</v>
      </c>
      <c r="R1227" s="503">
        <v>0.04694444444444444</v>
      </c>
      <c r="S1227" s="503">
        <v>0.05898148148148148</v>
      </c>
      <c r="T1227" s="503">
        <v>0.055462962962962964</v>
      </c>
      <c r="U1227" s="503">
        <v>0.059756944444444446</v>
      </c>
      <c r="V1227" s="503">
        <v>0.059756944444444446</v>
      </c>
      <c r="W1227" s="503">
        <v>0.04292824074074074</v>
      </c>
      <c r="Y1227" s="503">
        <v>0.060474537037037035</v>
      </c>
      <c r="Z1227" s="503">
        <v>0.04311342592592592</v>
      </c>
      <c r="AA1227" s="504">
        <v>0.057337962962962966</v>
      </c>
      <c r="AB1227" s="474">
        <v>0.05846064814814815</v>
      </c>
      <c r="AC1227" s="505">
        <v>0.05318287037037037</v>
      </c>
      <c r="AD1227" s="160"/>
      <c r="AE1227" s="160"/>
      <c r="AF1227" s="134" t="s">
        <v>31779</v>
      </c>
      <c r="AG1227" s="474">
        <v>0.052766203703703704</v>
      </c>
      <c r="AH1227" s="505">
        <v>0.05694444444444444</v>
      </c>
      <c r="AI1227" s="503">
        <v>0.05667824074074074</v>
      </c>
      <c r="AJ1227" s="504">
        <v>0.048414351851851854</v>
      </c>
      <c r="AK1227" s="134" t="s">
        <v>31780</v>
      </c>
      <c r="AL1227" s="474">
        <v>0.050520833333333334</v>
      </c>
      <c r="AM1227" s="416">
        <v>1.5972222222222223</v>
      </c>
      <c r="AN1227" s="474">
        <v>0.04226851851851852</v>
      </c>
      <c r="AO1227" s="474">
        <v>0.050069444444444444</v>
      </c>
      <c r="AP1227" s="128" t="s">
        <v>31781</v>
      </c>
      <c r="AQ1227" s="128" t="s">
        <v>31782</v>
      </c>
      <c r="AR1227" s="505">
        <v>0.057650462962962966</v>
      </c>
      <c r="AS1227" s="134" t="s">
        <v>31783</v>
      </c>
      <c r="AT1227" s="474">
        <v>0.05364583333333333</v>
      </c>
      <c r="AU1227" s="128" t="s">
        <v>31784</v>
      </c>
      <c r="AV1227" s="504">
        <v>0.04721064814814815</v>
      </c>
      <c r="AW1227" s="134" t="s">
        <v>31785</v>
      </c>
      <c r="AX1227" s="134" t="s">
        <v>31786</v>
      </c>
      <c r="AY1227" s="128" t="s">
        <v>2299</v>
      </c>
      <c r="BA1227" s="505">
        <v>0.043738425925925924</v>
      </c>
      <c r="BB1227" s="474">
        <v>0.04210648148148148</v>
      </c>
      <c r="BC1227" s="422">
        <v>2.4784722222222224</v>
      </c>
      <c r="BD1227" s="416">
        <v>1.1555555555555554</v>
      </c>
      <c r="BE1227" s="128" t="s">
        <v>31787</v>
      </c>
      <c r="BF1227" s="422"/>
      <c r="BG1227" s="422"/>
      <c r="BH1227" s="422"/>
    </row>
    <row r="1228">
      <c r="A1228" s="122">
        <f t="shared" si="3"/>
        <v>0</v>
      </c>
      <c r="B1228" s="122">
        <f t="shared" si="4"/>
        <v>0</v>
      </c>
      <c r="C1228" s="122">
        <f t="shared" si="5"/>
        <v>0</v>
      </c>
      <c r="D1228" s="122">
        <f t="shared" si="6"/>
        <v>0</v>
      </c>
      <c r="E1228" s="122">
        <f t="shared" si="2"/>
        <v>491</v>
      </c>
      <c r="H1228" s="135" t="s">
        <v>31788</v>
      </c>
      <c r="I1228" s="135" t="s">
        <v>31789</v>
      </c>
      <c r="J1228" s="135" t="s">
        <v>31790</v>
      </c>
      <c r="L1228" s="160"/>
      <c r="M1228" s="160"/>
      <c r="N1228" s="160"/>
      <c r="O1228" s="160"/>
      <c r="P1228" s="138" t="s">
        <v>31791</v>
      </c>
      <c r="Q1228" s="138" t="s">
        <v>31792</v>
      </c>
      <c r="R1228" s="138" t="s">
        <v>31793</v>
      </c>
      <c r="S1228" s="138" t="s">
        <v>862</v>
      </c>
      <c r="T1228" s="138" t="s">
        <v>31794</v>
      </c>
      <c r="U1228" s="138" t="s">
        <v>31795</v>
      </c>
      <c r="V1228" s="138" t="s">
        <v>31795</v>
      </c>
      <c r="W1228" s="138" t="s">
        <v>31796</v>
      </c>
      <c r="Y1228" s="138" t="s">
        <v>31797</v>
      </c>
      <c r="Z1228" s="138" t="s">
        <v>31798</v>
      </c>
      <c r="AA1228" s="128" t="s">
        <v>31799</v>
      </c>
      <c r="AB1228" s="134" t="s">
        <v>31800</v>
      </c>
      <c r="AC1228" s="128" t="s">
        <v>31801</v>
      </c>
      <c r="AD1228" s="160"/>
      <c r="AE1228" s="160"/>
      <c r="AF1228" s="474">
        <v>0.05425925925925926</v>
      </c>
      <c r="AG1228" s="134" t="s">
        <v>31802</v>
      </c>
      <c r="AH1228" s="128" t="s">
        <v>31803</v>
      </c>
      <c r="AI1228" s="138" t="s">
        <v>31623</v>
      </c>
      <c r="AJ1228" s="128" t="s">
        <v>31804</v>
      </c>
      <c r="AK1228" s="474">
        <v>0.06944444444444445</v>
      </c>
      <c r="AL1228" s="134" t="s">
        <v>31805</v>
      </c>
      <c r="AM1228" s="128" t="s">
        <v>1055</v>
      </c>
      <c r="AN1228" s="134" t="s">
        <v>31806</v>
      </c>
      <c r="AO1228" s="134" t="s">
        <v>31807</v>
      </c>
      <c r="AP1228" s="505">
        <v>0.046782407407407404</v>
      </c>
      <c r="AQ1228" s="505">
        <v>0.04527777777777778</v>
      </c>
      <c r="AR1228" s="128" t="s">
        <v>31808</v>
      </c>
      <c r="AS1228" s="474">
        <v>0.04681712962962963</v>
      </c>
      <c r="AT1228" s="134" t="s">
        <v>31809</v>
      </c>
      <c r="AU1228" s="505">
        <v>0.05798611111111111</v>
      </c>
      <c r="AV1228" s="128" t="s">
        <v>31810</v>
      </c>
      <c r="AW1228" s="474">
        <v>0.05480324074074074</v>
      </c>
      <c r="AX1228" s="474">
        <v>0.04693287037037037</v>
      </c>
      <c r="AY1228" s="416">
        <v>1.9645833333333333</v>
      </c>
      <c r="BA1228" s="128" t="s">
        <v>31811</v>
      </c>
      <c r="BB1228" s="134" t="s">
        <v>31812</v>
      </c>
      <c r="BC1228" s="141" t="s">
        <v>31813</v>
      </c>
      <c r="BD1228" s="128" t="s">
        <v>15304</v>
      </c>
      <c r="BE1228" s="416">
        <v>0.046157407407407404</v>
      </c>
      <c r="BF1228" s="141"/>
      <c r="BG1228" s="141"/>
      <c r="BH1228" s="141"/>
    </row>
    <row r="1229">
      <c r="A1229" s="122">
        <f t="shared" si="3"/>
        <v>0</v>
      </c>
      <c r="B1229" s="122">
        <f t="shared" si="4"/>
        <v>0</v>
      </c>
      <c r="C1229" s="122">
        <f t="shared" si="5"/>
        <v>0</v>
      </c>
      <c r="D1229" s="122">
        <f t="shared" si="6"/>
        <v>0</v>
      </c>
      <c r="E1229" s="122">
        <f t="shared" si="2"/>
        <v>223</v>
      </c>
      <c r="H1229" s="135">
        <v>409.0</v>
      </c>
      <c r="I1229" s="135">
        <v>409.0</v>
      </c>
      <c r="J1229" s="135">
        <v>409.0</v>
      </c>
      <c r="L1229" s="160"/>
      <c r="M1229" s="160"/>
      <c r="N1229" s="160"/>
      <c r="O1229" s="160"/>
      <c r="P1229" s="503">
        <v>0.047372685185185184</v>
      </c>
      <c r="Q1229" s="503">
        <v>0.044583333333333336</v>
      </c>
      <c r="R1229" s="503">
        <v>0.047094907407407405</v>
      </c>
      <c r="S1229" s="503">
        <v>0.05903935185185185</v>
      </c>
      <c r="T1229" s="503">
        <v>0.05557870370370371</v>
      </c>
      <c r="U1229" s="503">
        <v>0.059988425925925924</v>
      </c>
      <c r="V1229" s="503">
        <v>0.059988425925925924</v>
      </c>
      <c r="W1229" s="503">
        <v>0.04303240740740741</v>
      </c>
      <c r="Y1229" s="503">
        <v>0.06068287037037037</v>
      </c>
      <c r="Z1229" s="503">
        <v>0.043194444444444445</v>
      </c>
      <c r="AA1229" s="504">
        <v>0.05739583333333333</v>
      </c>
      <c r="AB1229" s="474">
        <v>0.05858796296296296</v>
      </c>
      <c r="AC1229" s="505">
        <v>0.05326388888888889</v>
      </c>
      <c r="AD1229" s="160"/>
      <c r="AE1229" s="160"/>
      <c r="AF1229" s="134" t="s">
        <v>31814</v>
      </c>
      <c r="AG1229" s="474">
        <v>0.05282407407407407</v>
      </c>
      <c r="AH1229" s="505">
        <v>0.05700231481481482</v>
      </c>
      <c r="AI1229" s="503">
        <v>0.05675925925925926</v>
      </c>
      <c r="AJ1229" s="504">
        <v>0.048449074074074075</v>
      </c>
      <c r="AK1229" s="134" t="s">
        <v>31815</v>
      </c>
      <c r="AL1229" s="474">
        <v>0.05060185185185185</v>
      </c>
      <c r="AM1229" s="416">
        <v>1.6076388888888888</v>
      </c>
      <c r="AN1229" s="474">
        <v>0.04230324074074074</v>
      </c>
      <c r="AO1229" s="474">
        <v>0.05017361111111111</v>
      </c>
      <c r="AP1229" s="128" t="s">
        <v>31816</v>
      </c>
      <c r="AQ1229" s="128" t="s">
        <v>31817</v>
      </c>
      <c r="AR1229" s="505">
        <v>0.0578587962962963</v>
      </c>
      <c r="AS1229" s="134" t="s">
        <v>31818</v>
      </c>
      <c r="AT1229" s="474">
        <v>0.05365740740740741</v>
      </c>
      <c r="AU1229" s="128" t="s">
        <v>31819</v>
      </c>
      <c r="AV1229" s="504">
        <v>0.047372685185185184</v>
      </c>
      <c r="AW1229" s="134" t="s">
        <v>31820</v>
      </c>
      <c r="AX1229" s="134" t="s">
        <v>31821</v>
      </c>
      <c r="AY1229" s="128" t="s">
        <v>31822</v>
      </c>
      <c r="BA1229" s="505">
        <v>0.04376157407407407</v>
      </c>
      <c r="BB1229" s="474">
        <v>0.042256944444444444</v>
      </c>
      <c r="BC1229" s="422">
        <v>2.484722222222222</v>
      </c>
      <c r="BD1229" s="416">
        <v>1.163888888888889</v>
      </c>
      <c r="BE1229" s="128" t="s">
        <v>31823</v>
      </c>
      <c r="BF1229" s="422"/>
      <c r="BG1229" s="422"/>
      <c r="BH1229" s="422"/>
    </row>
    <row r="1230">
      <c r="A1230" s="122">
        <f t="shared" si="3"/>
        <v>0</v>
      </c>
      <c r="B1230" s="122">
        <f t="shared" si="4"/>
        <v>0</v>
      </c>
      <c r="C1230" s="122">
        <f t="shared" si="5"/>
        <v>0</v>
      </c>
      <c r="D1230" s="122">
        <f t="shared" si="6"/>
        <v>0</v>
      </c>
      <c r="E1230" s="122">
        <f t="shared" si="2"/>
        <v>491</v>
      </c>
      <c r="H1230" s="135" t="s">
        <v>31824</v>
      </c>
      <c r="I1230" s="135" t="s">
        <v>31825</v>
      </c>
      <c r="J1230" s="135" t="s">
        <v>31826</v>
      </c>
      <c r="L1230" s="160"/>
      <c r="M1230" s="160"/>
      <c r="N1230" s="160"/>
      <c r="O1230" s="160"/>
      <c r="P1230" s="138" t="s">
        <v>31827</v>
      </c>
      <c r="Q1230" s="138" t="s">
        <v>31828</v>
      </c>
      <c r="R1230" s="138" t="s">
        <v>31829</v>
      </c>
      <c r="S1230" s="138" t="s">
        <v>31830</v>
      </c>
      <c r="T1230" s="138" t="s">
        <v>31831</v>
      </c>
      <c r="U1230" s="138" t="s">
        <v>31832</v>
      </c>
      <c r="V1230" s="138" t="s">
        <v>31832</v>
      </c>
      <c r="W1230" s="138" t="s">
        <v>31833</v>
      </c>
      <c r="Y1230" s="138" t="s">
        <v>31834</v>
      </c>
      <c r="Z1230" s="138" t="s">
        <v>31835</v>
      </c>
      <c r="AA1230" s="128" t="s">
        <v>31836</v>
      </c>
      <c r="AB1230" s="134" t="s">
        <v>31837</v>
      </c>
      <c r="AC1230" s="128" t="s">
        <v>31838</v>
      </c>
      <c r="AD1230" s="160"/>
      <c r="AE1230" s="160"/>
      <c r="AF1230" s="474">
        <v>0.05434027777777778</v>
      </c>
      <c r="AG1230" s="134" t="s">
        <v>31839</v>
      </c>
      <c r="AH1230" s="128" t="s">
        <v>31840</v>
      </c>
      <c r="AI1230" s="138" t="s">
        <v>2133</v>
      </c>
      <c r="AJ1230" s="128" t="s">
        <v>31841</v>
      </c>
      <c r="AK1230" s="474">
        <v>0.06949074074074074</v>
      </c>
      <c r="AL1230" s="134" t="s">
        <v>31842</v>
      </c>
      <c r="AM1230" s="128" t="s">
        <v>31843</v>
      </c>
      <c r="AN1230" s="134" t="s">
        <v>31844</v>
      </c>
      <c r="AO1230" s="134" t="s">
        <v>31845</v>
      </c>
      <c r="AP1230" s="505">
        <v>0.04690972222222222</v>
      </c>
      <c r="AQ1230" s="505">
        <v>0.0453125</v>
      </c>
      <c r="AR1230" s="128" t="s">
        <v>31846</v>
      </c>
      <c r="AS1230" s="474">
        <v>0.046828703703703706</v>
      </c>
      <c r="AT1230" s="134" t="s">
        <v>31847</v>
      </c>
      <c r="AU1230" s="505">
        <v>0.05818287037037037</v>
      </c>
      <c r="AV1230" s="128" t="s">
        <v>31848</v>
      </c>
      <c r="AW1230" s="474">
        <v>0.05484953703703704</v>
      </c>
      <c r="AX1230" s="474">
        <v>0.04697916666666667</v>
      </c>
      <c r="AY1230" s="416">
        <v>1.9659722222222222</v>
      </c>
      <c r="BA1230" s="128" t="s">
        <v>31849</v>
      </c>
      <c r="BB1230" s="134" t="s">
        <v>31850</v>
      </c>
      <c r="BC1230" s="141" t="s">
        <v>31851</v>
      </c>
      <c r="BD1230" s="128" t="s">
        <v>876</v>
      </c>
      <c r="BE1230" s="416">
        <v>0.04622685185185185</v>
      </c>
      <c r="BF1230" s="141"/>
      <c r="BG1230" s="141"/>
      <c r="BH1230" s="141"/>
    </row>
    <row r="1231">
      <c r="A1231" s="122">
        <f t="shared" si="3"/>
        <v>0</v>
      </c>
      <c r="B1231" s="122">
        <f t="shared" si="4"/>
        <v>0</v>
      </c>
      <c r="C1231" s="122">
        <f t="shared" si="5"/>
        <v>0</v>
      </c>
      <c r="D1231" s="122">
        <f t="shared" si="6"/>
        <v>0</v>
      </c>
      <c r="E1231" s="122">
        <f t="shared" si="2"/>
        <v>282</v>
      </c>
      <c r="H1231" s="135" t="s">
        <v>31852</v>
      </c>
      <c r="I1231" s="135" t="s">
        <v>31853</v>
      </c>
      <c r="J1231" s="135" t="s">
        <v>31854</v>
      </c>
      <c r="L1231" s="160"/>
      <c r="M1231" s="160"/>
      <c r="N1231" s="160"/>
      <c r="O1231" s="160"/>
      <c r="P1231" s="503">
        <v>0.04743055555555555</v>
      </c>
      <c r="Q1231" s="503">
        <v>0.04465277777777778</v>
      </c>
      <c r="R1231" s="503">
        <v>0.0471875</v>
      </c>
      <c r="S1231" s="503">
        <v>0.05907407407407408</v>
      </c>
      <c r="T1231" s="503">
        <v>0.05571759259259259</v>
      </c>
      <c r="U1231" s="503">
        <v>0.060069444444444446</v>
      </c>
      <c r="V1231" s="503">
        <v>0.060069444444444446</v>
      </c>
      <c r="W1231" s="503">
        <v>0.04313657407407408</v>
      </c>
      <c r="Y1231" s="503">
        <v>0.06079861111111111</v>
      </c>
      <c r="Z1231" s="503">
        <v>0.04331018518518519</v>
      </c>
      <c r="AA1231" s="504">
        <v>0.05755787037037037</v>
      </c>
      <c r="AB1231" s="474">
        <v>0.058645833333333335</v>
      </c>
      <c r="AC1231" s="505">
        <v>0.053391203703703705</v>
      </c>
      <c r="AD1231" s="160"/>
      <c r="AE1231" s="160"/>
      <c r="AF1231" s="134" t="s">
        <v>31855</v>
      </c>
      <c r="AG1231" s="474">
        <v>0.05292824074074074</v>
      </c>
      <c r="AH1231" s="505">
        <v>0.05704861111111111</v>
      </c>
      <c r="AI1231" s="503">
        <v>0.05684027777777778</v>
      </c>
      <c r="AJ1231" s="504">
        <v>0.04850694444444444</v>
      </c>
      <c r="AK1231" s="134" t="s">
        <v>31856</v>
      </c>
      <c r="AL1231" s="474">
        <v>0.05068287037037037</v>
      </c>
      <c r="AM1231" s="416">
        <v>1.6090277777777777</v>
      </c>
      <c r="AN1231" s="474">
        <v>0.04231481481481481</v>
      </c>
      <c r="AO1231" s="474">
        <v>0.05030092592592592</v>
      </c>
      <c r="AP1231" s="128" t="s">
        <v>31857</v>
      </c>
      <c r="AQ1231" s="128" t="s">
        <v>31858</v>
      </c>
      <c r="AR1231" s="505">
        <v>0.057916666666666665</v>
      </c>
      <c r="AS1231" s="134" t="s">
        <v>31859</v>
      </c>
      <c r="AT1231" s="474">
        <v>0.05380787037037037</v>
      </c>
      <c r="AU1231" s="128" t="s">
        <v>31860</v>
      </c>
      <c r="AV1231" s="504">
        <v>0.04746527777777778</v>
      </c>
      <c r="AW1231" s="134" t="s">
        <v>31861</v>
      </c>
      <c r="AX1231" s="134" t="s">
        <v>31862</v>
      </c>
      <c r="AY1231" s="128" t="s">
        <v>31863</v>
      </c>
      <c r="BA1231" s="505">
        <v>0.04386574074074074</v>
      </c>
      <c r="BB1231" s="474">
        <v>0.04236111111111111</v>
      </c>
      <c r="BC1231" s="422">
        <v>2.4923611111111112</v>
      </c>
      <c r="BD1231" s="416">
        <v>1.1659722222222222</v>
      </c>
      <c r="BE1231" s="128" t="s">
        <v>31864</v>
      </c>
      <c r="BF1231" s="422"/>
      <c r="BG1231" s="422"/>
      <c r="BH1231" s="422"/>
    </row>
    <row r="1232">
      <c r="A1232" s="122">
        <f t="shared" si="3"/>
        <v>0</v>
      </c>
      <c r="B1232" s="122">
        <f t="shared" si="4"/>
        <v>0</v>
      </c>
      <c r="C1232" s="122">
        <f t="shared" si="5"/>
        <v>0</v>
      </c>
      <c r="D1232" s="122">
        <f t="shared" si="6"/>
        <v>0</v>
      </c>
      <c r="E1232" s="122">
        <f t="shared" si="2"/>
        <v>441</v>
      </c>
      <c r="H1232" s="135">
        <v>410.0</v>
      </c>
      <c r="I1232" s="135">
        <v>410.0</v>
      </c>
      <c r="J1232" s="135">
        <v>410.0</v>
      </c>
      <c r="L1232" s="160"/>
      <c r="M1232" s="160"/>
      <c r="N1232" s="160"/>
      <c r="O1232" s="160"/>
      <c r="P1232" s="138" t="s">
        <v>31865</v>
      </c>
      <c r="Q1232" s="138" t="s">
        <v>1345</v>
      </c>
      <c r="R1232" s="138" t="s">
        <v>31866</v>
      </c>
      <c r="S1232" s="138" t="s">
        <v>31867</v>
      </c>
      <c r="T1232" s="138" t="s">
        <v>31868</v>
      </c>
      <c r="U1232" s="138" t="s">
        <v>31869</v>
      </c>
      <c r="V1232" s="138" t="s">
        <v>31869</v>
      </c>
      <c r="W1232" s="138" t="s">
        <v>31870</v>
      </c>
      <c r="Y1232" s="138" t="s">
        <v>31871</v>
      </c>
      <c r="Z1232" s="138" t="s">
        <v>31872</v>
      </c>
      <c r="AA1232" s="128" t="s">
        <v>31873</v>
      </c>
      <c r="AB1232" s="474">
        <v>0.058715277777777776</v>
      </c>
      <c r="AC1232" s="128" t="s">
        <v>31874</v>
      </c>
      <c r="AD1232" s="160"/>
      <c r="AE1232" s="160"/>
      <c r="AF1232" s="474">
        <v>0.054421296296296294</v>
      </c>
      <c r="AG1232" s="134" t="s">
        <v>31875</v>
      </c>
      <c r="AH1232" s="128" t="s">
        <v>31876</v>
      </c>
      <c r="AI1232" s="138" t="s">
        <v>31694</v>
      </c>
      <c r="AJ1232" s="128" t="s">
        <v>31877</v>
      </c>
      <c r="AK1232" s="474">
        <v>0.06959490740740741</v>
      </c>
      <c r="AL1232" s="134" t="s">
        <v>31878</v>
      </c>
      <c r="AM1232" s="128" t="s">
        <v>31879</v>
      </c>
      <c r="AN1232" s="134" t="s">
        <v>31880</v>
      </c>
      <c r="AO1232" s="134" t="s">
        <v>31881</v>
      </c>
      <c r="AP1232" s="505">
        <v>0.046967592592592596</v>
      </c>
      <c r="AQ1232" s="505">
        <v>0.04534722222222222</v>
      </c>
      <c r="AR1232" s="128" t="s">
        <v>31882</v>
      </c>
      <c r="AS1232" s="474">
        <v>0.046921296296296294</v>
      </c>
      <c r="AT1232" s="134" t="s">
        <v>31883</v>
      </c>
      <c r="AU1232" s="505">
        <v>0.05825231481481481</v>
      </c>
      <c r="AV1232" s="128" t="s">
        <v>31884</v>
      </c>
      <c r="AW1232" s="474">
        <v>0.055011574074074074</v>
      </c>
      <c r="AX1232" s="474">
        <v>0.04704861111111111</v>
      </c>
      <c r="AY1232" s="416">
        <v>1.9673611111111111</v>
      </c>
      <c r="BA1232" s="128" t="s">
        <v>31885</v>
      </c>
      <c r="BB1232" s="134" t="s">
        <v>31886</v>
      </c>
      <c r="BC1232" s="141" t="s">
        <v>31887</v>
      </c>
      <c r="BD1232" s="128" t="s">
        <v>15398</v>
      </c>
      <c r="BE1232" s="416">
        <v>0.046377314814814816</v>
      </c>
      <c r="BF1232" s="141"/>
      <c r="BG1232" s="141"/>
      <c r="BH1232" s="141"/>
    </row>
    <row r="1233">
      <c r="A1233" s="122">
        <f t="shared" si="3"/>
        <v>0</v>
      </c>
      <c r="B1233" s="122">
        <f t="shared" si="4"/>
        <v>0</v>
      </c>
      <c r="C1233" s="122">
        <f t="shared" si="5"/>
        <v>0</v>
      </c>
      <c r="D1233" s="122">
        <f t="shared" si="6"/>
        <v>0</v>
      </c>
      <c r="E1233" s="122">
        <f t="shared" si="2"/>
        <v>203</v>
      </c>
      <c r="H1233" s="135" t="s">
        <v>31888</v>
      </c>
      <c r="I1233" s="135" t="s">
        <v>31889</v>
      </c>
      <c r="J1233" s="135" t="s">
        <v>31890</v>
      </c>
      <c r="L1233" s="160"/>
      <c r="M1233" s="160"/>
      <c r="N1233" s="160"/>
      <c r="O1233" s="160"/>
      <c r="P1233" s="503">
        <v>0.047546296296296295</v>
      </c>
      <c r="Q1233" s="503">
        <v>0.0446875</v>
      </c>
      <c r="R1233" s="503">
        <v>0.04724537037037037</v>
      </c>
      <c r="S1233" s="503">
        <v>0.059270833333333335</v>
      </c>
      <c r="T1233" s="503">
        <v>0.055775462962962964</v>
      </c>
      <c r="U1233" s="503">
        <v>0.060162037037037035</v>
      </c>
      <c r="V1233" s="503">
        <v>0.060162037037037035</v>
      </c>
      <c r="W1233" s="503">
        <v>0.04324074074074074</v>
      </c>
      <c r="Y1233" s="503">
        <v>0.06097222222222222</v>
      </c>
      <c r="Z1233" s="503">
        <v>0.04334490740740741</v>
      </c>
      <c r="AA1233" s="504">
        <v>0.05767361111111111</v>
      </c>
      <c r="AB1233" s="134" t="s">
        <v>31891</v>
      </c>
      <c r="AC1233" s="505">
        <v>0.05350694444444445</v>
      </c>
      <c r="AD1233" s="160"/>
      <c r="AE1233" s="160"/>
      <c r="AF1233" s="134" t="s">
        <v>31892</v>
      </c>
      <c r="AG1233" s="474">
        <v>0.05299768518518518</v>
      </c>
      <c r="AH1233" s="505">
        <v>0.05707175925925926</v>
      </c>
      <c r="AI1233" s="503">
        <v>0.056851851851851855</v>
      </c>
      <c r="AJ1233" s="504">
        <v>0.04856481481481482</v>
      </c>
      <c r="AK1233" s="134" t="s">
        <v>31893</v>
      </c>
      <c r="AL1233" s="474">
        <v>0.05077546296296296</v>
      </c>
      <c r="AM1233" s="416">
        <v>1.6125</v>
      </c>
      <c r="AN1233" s="474">
        <v>0.042326388888888886</v>
      </c>
      <c r="AO1233" s="474">
        <v>0.050416666666666665</v>
      </c>
      <c r="AP1233" s="128" t="s">
        <v>31894</v>
      </c>
      <c r="AQ1233" s="128" t="s">
        <v>31895</v>
      </c>
      <c r="AR1233" s="505">
        <v>0.05799768518518519</v>
      </c>
      <c r="AS1233" s="134" t="s">
        <v>31896</v>
      </c>
      <c r="AT1233" s="474">
        <v>0.053877314814814815</v>
      </c>
      <c r="AU1233" s="128" t="s">
        <v>31897</v>
      </c>
      <c r="AV1233" s="504">
        <v>0.047511574074074074</v>
      </c>
      <c r="AW1233" s="134" t="s">
        <v>31898</v>
      </c>
      <c r="AX1233" s="134" t="s">
        <v>5754</v>
      </c>
      <c r="AY1233" s="128" t="s">
        <v>31899</v>
      </c>
      <c r="BA1233" s="505">
        <v>0.04390046296296296</v>
      </c>
      <c r="BB1233" s="474">
        <v>0.04241898148148148</v>
      </c>
      <c r="BC1233" s="422">
        <v>2.4993055555555554</v>
      </c>
      <c r="BD1233" s="416">
        <v>1.1666666666666667</v>
      </c>
      <c r="BE1233" s="128" t="s">
        <v>31900</v>
      </c>
      <c r="BF1233" s="422"/>
      <c r="BG1233" s="422"/>
      <c r="BH1233" s="422"/>
    </row>
    <row r="1234">
      <c r="A1234" s="122">
        <f t="shared" si="3"/>
        <v>0</v>
      </c>
      <c r="B1234" s="122">
        <f t="shared" si="4"/>
        <v>0</v>
      </c>
      <c r="C1234" s="122">
        <f t="shared" si="5"/>
        <v>0</v>
      </c>
      <c r="D1234" s="122">
        <f t="shared" si="6"/>
        <v>0</v>
      </c>
      <c r="E1234" s="122">
        <f t="shared" si="2"/>
        <v>781</v>
      </c>
      <c r="H1234" s="135" t="s">
        <v>31901</v>
      </c>
      <c r="I1234" s="135" t="s">
        <v>31902</v>
      </c>
      <c r="J1234" s="135" t="s">
        <v>31903</v>
      </c>
      <c r="L1234" s="160"/>
      <c r="M1234" s="160"/>
      <c r="N1234" s="160"/>
      <c r="O1234" s="160"/>
      <c r="P1234" s="138" t="s">
        <v>31904</v>
      </c>
      <c r="Q1234" s="138" t="s">
        <v>31905</v>
      </c>
      <c r="R1234" s="138" t="s">
        <v>31906</v>
      </c>
      <c r="S1234" s="138" t="s">
        <v>31907</v>
      </c>
      <c r="T1234" s="138" t="s">
        <v>31908</v>
      </c>
      <c r="U1234" s="138" t="s">
        <v>31909</v>
      </c>
      <c r="V1234" s="138" t="s">
        <v>31909</v>
      </c>
      <c r="W1234" s="138" t="s">
        <v>31910</v>
      </c>
      <c r="Y1234" s="138" t="s">
        <v>31911</v>
      </c>
      <c r="Z1234" s="138" t="s">
        <v>31912</v>
      </c>
      <c r="AA1234" s="128" t="s">
        <v>31913</v>
      </c>
      <c r="AB1234" s="474">
        <v>0.0587962962962963</v>
      </c>
      <c r="AC1234" s="128" t="s">
        <v>31914</v>
      </c>
      <c r="AD1234" s="160"/>
      <c r="AE1234" s="160"/>
      <c r="AF1234" s="474">
        <v>0.054467592592592595</v>
      </c>
      <c r="AG1234" s="134" t="s">
        <v>31915</v>
      </c>
      <c r="AH1234" s="128" t="s">
        <v>31916</v>
      </c>
      <c r="AI1234" s="138" t="s">
        <v>31730</v>
      </c>
      <c r="AJ1234" s="128" t="s">
        <v>31917</v>
      </c>
      <c r="AK1234" s="474">
        <v>0.06979166666666667</v>
      </c>
      <c r="AL1234" s="134" t="s">
        <v>31918</v>
      </c>
      <c r="AM1234" s="128" t="s">
        <v>31919</v>
      </c>
      <c r="AN1234" s="134" t="s">
        <v>31920</v>
      </c>
      <c r="AO1234" s="134" t="s">
        <v>31921</v>
      </c>
      <c r="AP1234" s="505">
        <v>0.04699074074074074</v>
      </c>
      <c r="AQ1234" s="505">
        <v>0.045474537037037036</v>
      </c>
      <c r="AR1234" s="128" t="s">
        <v>31922</v>
      </c>
      <c r="AS1234" s="474">
        <v>0.04701388888888889</v>
      </c>
      <c r="AT1234" s="134" t="s">
        <v>31923</v>
      </c>
      <c r="AU1234" s="505">
        <v>0.058333333333333334</v>
      </c>
      <c r="AV1234" s="128" t="s">
        <v>31924</v>
      </c>
      <c r="AW1234" s="474">
        <v>0.05520833333333333</v>
      </c>
      <c r="AX1234" s="474">
        <v>0.04712962962962963</v>
      </c>
      <c r="AY1234" s="416">
        <v>1.9694444444444446</v>
      </c>
      <c r="BA1234" s="128" t="s">
        <v>31925</v>
      </c>
      <c r="BB1234" s="134" t="s">
        <v>31926</v>
      </c>
      <c r="BC1234" s="141" t="s">
        <v>31927</v>
      </c>
      <c r="BD1234" s="128" t="s">
        <v>15451</v>
      </c>
      <c r="BE1234" s="505">
        <v>0.04653935185185185</v>
      </c>
      <c r="BF1234" s="141"/>
      <c r="BG1234" s="141"/>
      <c r="BH1234" s="141"/>
    </row>
    <row r="1235">
      <c r="A1235" s="122">
        <f t="shared" si="3"/>
        <v>0</v>
      </c>
      <c r="B1235" s="122">
        <f t="shared" si="4"/>
        <v>0</v>
      </c>
      <c r="C1235" s="122">
        <f t="shared" si="5"/>
        <v>0</v>
      </c>
      <c r="D1235" s="122">
        <f t="shared" si="6"/>
        <v>0</v>
      </c>
      <c r="E1235" s="122">
        <f t="shared" si="2"/>
        <v>228</v>
      </c>
      <c r="H1235" s="135">
        <v>411.0</v>
      </c>
      <c r="I1235" s="135">
        <v>411.0</v>
      </c>
      <c r="J1235" s="135">
        <v>411.0</v>
      </c>
      <c r="L1235" s="160"/>
      <c r="M1235" s="160"/>
      <c r="N1235" s="160"/>
      <c r="O1235" s="160"/>
      <c r="P1235" s="503">
        <v>0.04762731481481482</v>
      </c>
      <c r="Q1235" s="503">
        <v>0.044710648148148145</v>
      </c>
      <c r="R1235" s="503">
        <v>0.04732638888888889</v>
      </c>
      <c r="S1235" s="503">
        <v>0.059363425925925924</v>
      </c>
      <c r="T1235" s="503">
        <v>0.055844907407407406</v>
      </c>
      <c r="U1235" s="503">
        <v>0.060266203703703704</v>
      </c>
      <c r="V1235" s="503">
        <v>0.060266203703703704</v>
      </c>
      <c r="W1235" s="503">
        <v>0.04327546296296296</v>
      </c>
      <c r="Y1235" s="503">
        <v>0.06099537037037037</v>
      </c>
      <c r="Z1235" s="503">
        <v>0.04346064814814815</v>
      </c>
      <c r="AA1235" s="504">
        <v>0.0577662037037037</v>
      </c>
      <c r="AB1235" s="134" t="s">
        <v>31928</v>
      </c>
      <c r="AC1235" s="505">
        <v>0.053599537037037036</v>
      </c>
      <c r="AD1235" s="160"/>
      <c r="AE1235" s="160"/>
      <c r="AF1235" s="134" t="s">
        <v>31929</v>
      </c>
      <c r="AG1235" s="474">
        <v>0.05309027777777778</v>
      </c>
      <c r="AH1235" s="505">
        <v>0.05712962962962963</v>
      </c>
      <c r="AI1235" s="503">
        <v>0.056886574074074076</v>
      </c>
      <c r="AJ1235" s="504">
        <v>0.048726851851851855</v>
      </c>
      <c r="AK1235" s="134" t="s">
        <v>14549</v>
      </c>
      <c r="AL1235" s="474">
        <v>0.05087962962962963</v>
      </c>
      <c r="AM1235" s="416">
        <v>1.6166666666666667</v>
      </c>
      <c r="AN1235" s="474">
        <v>0.04234953703703704</v>
      </c>
      <c r="AO1235" s="474">
        <v>0.05050925925925926</v>
      </c>
      <c r="AP1235" s="128" t="s">
        <v>31930</v>
      </c>
      <c r="AQ1235" s="128" t="s">
        <v>31931</v>
      </c>
      <c r="AR1235" s="505">
        <v>0.05811342592592592</v>
      </c>
      <c r="AS1235" s="134" t="s">
        <v>31932</v>
      </c>
      <c r="AT1235" s="474">
        <v>0.053912037037037036</v>
      </c>
      <c r="AU1235" s="128" t="s">
        <v>31933</v>
      </c>
      <c r="AV1235" s="504">
        <v>0.04753472222222222</v>
      </c>
      <c r="AW1235" s="134" t="s">
        <v>31934</v>
      </c>
      <c r="AX1235" s="134" t="s">
        <v>13198</v>
      </c>
      <c r="AY1235" s="128" t="s">
        <v>31935</v>
      </c>
      <c r="BA1235" s="505">
        <v>0.04398148148148148</v>
      </c>
      <c r="BB1235" s="474">
        <v>0.0424537037037037</v>
      </c>
      <c r="BC1235" s="516">
        <v>0.04167824074074074</v>
      </c>
      <c r="BD1235" s="416">
        <v>1.175</v>
      </c>
      <c r="BE1235" s="128" t="s">
        <v>31936</v>
      </c>
      <c r="BF1235" s="516"/>
      <c r="BG1235" s="516"/>
      <c r="BH1235" s="516"/>
    </row>
    <row r="1236">
      <c r="A1236" s="122">
        <f t="shared" si="3"/>
        <v>0</v>
      </c>
      <c r="B1236" s="122">
        <f t="shared" si="4"/>
        <v>0</v>
      </c>
      <c r="C1236" s="122">
        <f t="shared" si="5"/>
        <v>0</v>
      </c>
      <c r="D1236" s="122">
        <f t="shared" si="6"/>
        <v>0</v>
      </c>
      <c r="E1236" s="122">
        <f t="shared" si="2"/>
        <v>432</v>
      </c>
      <c r="H1236" s="135" t="s">
        <v>31937</v>
      </c>
      <c r="I1236" s="135" t="s">
        <v>31938</v>
      </c>
      <c r="J1236" s="135" t="s">
        <v>31939</v>
      </c>
      <c r="L1236" s="160"/>
      <c r="M1236" s="160"/>
      <c r="N1236" s="160"/>
      <c r="O1236" s="160"/>
      <c r="P1236" s="138" t="s">
        <v>31940</v>
      </c>
      <c r="Q1236" s="138" t="s">
        <v>31941</v>
      </c>
      <c r="R1236" s="138" t="s">
        <v>31942</v>
      </c>
      <c r="S1236" s="138" t="s">
        <v>862</v>
      </c>
      <c r="T1236" s="138" t="s">
        <v>31943</v>
      </c>
      <c r="U1236" s="138" t="s">
        <v>31944</v>
      </c>
      <c r="V1236" s="138" t="s">
        <v>31944</v>
      </c>
      <c r="W1236" s="138" t="s">
        <v>31945</v>
      </c>
      <c r="Y1236" s="138" t="s">
        <v>31946</v>
      </c>
      <c r="Z1236" s="138" t="s">
        <v>13200</v>
      </c>
      <c r="AA1236" s="128" t="s">
        <v>31947</v>
      </c>
      <c r="AB1236" s="474">
        <v>0.058854166666666666</v>
      </c>
      <c r="AC1236" s="128" t="s">
        <v>31948</v>
      </c>
      <c r="AD1236" s="160"/>
      <c r="AE1236" s="160"/>
      <c r="AF1236" s="474">
        <v>0.05451388888888889</v>
      </c>
      <c r="AG1236" s="134" t="s">
        <v>31949</v>
      </c>
      <c r="AH1236" s="128" t="s">
        <v>31950</v>
      </c>
      <c r="AI1236" s="138" t="s">
        <v>31765</v>
      </c>
      <c r="AJ1236" s="128" t="s">
        <v>31951</v>
      </c>
      <c r="AK1236" s="474">
        <v>0.07006944444444445</v>
      </c>
      <c r="AL1236" s="134" t="s">
        <v>31952</v>
      </c>
      <c r="AM1236" s="128" t="s">
        <v>31953</v>
      </c>
      <c r="AN1236" s="134" t="s">
        <v>31954</v>
      </c>
      <c r="AO1236" s="134" t="s">
        <v>31955</v>
      </c>
      <c r="AP1236" s="505">
        <v>0.047002314814814816</v>
      </c>
      <c r="AQ1236" s="505">
        <v>0.045509259259259256</v>
      </c>
      <c r="AR1236" s="128" t="s">
        <v>31956</v>
      </c>
      <c r="AS1236" s="474">
        <v>0.047060185185185184</v>
      </c>
      <c r="AT1236" s="134" t="s">
        <v>31957</v>
      </c>
      <c r="AU1236" s="505">
        <v>0.05846064814814815</v>
      </c>
      <c r="AV1236" s="128" t="s">
        <v>31958</v>
      </c>
      <c r="AW1236" s="474">
        <v>0.05530092592592593</v>
      </c>
      <c r="AX1236" s="474">
        <v>0.04716435185185185</v>
      </c>
      <c r="AY1236" s="416">
        <v>1.9715277777777778</v>
      </c>
      <c r="BA1236" s="128" t="s">
        <v>31959</v>
      </c>
      <c r="BB1236" s="134" t="s">
        <v>31960</v>
      </c>
      <c r="BC1236" s="141" t="s">
        <v>31961</v>
      </c>
      <c r="BD1236" s="128" t="s">
        <v>15501</v>
      </c>
      <c r="BE1236" s="505">
        <v>0.04663194444444444</v>
      </c>
      <c r="BF1236" s="141"/>
      <c r="BG1236" s="141"/>
      <c r="BH1236" s="141"/>
    </row>
    <row r="1237">
      <c r="A1237" s="122">
        <f t="shared" si="3"/>
        <v>0</v>
      </c>
      <c r="B1237" s="122">
        <f t="shared" si="4"/>
        <v>0</v>
      </c>
      <c r="C1237" s="122">
        <f t="shared" si="5"/>
        <v>0</v>
      </c>
      <c r="D1237" s="122">
        <f t="shared" si="6"/>
        <v>0</v>
      </c>
      <c r="E1237" s="122">
        <f t="shared" si="2"/>
        <v>257</v>
      </c>
      <c r="H1237" s="135" t="s">
        <v>31962</v>
      </c>
      <c r="I1237" s="135" t="s">
        <v>31963</v>
      </c>
      <c r="J1237" s="135" t="s">
        <v>31964</v>
      </c>
      <c r="L1237" s="160"/>
      <c r="M1237" s="160"/>
      <c r="N1237" s="160"/>
      <c r="O1237" s="160"/>
      <c r="P1237" s="503">
        <v>0.04784722222222222</v>
      </c>
      <c r="Q1237" s="503">
        <v>0.044756944444444446</v>
      </c>
      <c r="R1237" s="503">
        <v>0.047453703703703706</v>
      </c>
      <c r="S1237" s="503">
        <v>0.059444444444444446</v>
      </c>
      <c r="T1237" s="503">
        <v>0.05586805555555555</v>
      </c>
      <c r="U1237" s="503">
        <v>0.06041666666666667</v>
      </c>
      <c r="V1237" s="503">
        <v>0.06041666666666667</v>
      </c>
      <c r="W1237" s="503">
        <v>0.04341435185185185</v>
      </c>
      <c r="Y1237" s="503">
        <v>0.06108796296296296</v>
      </c>
      <c r="Z1237" s="503">
        <v>0.04351851851851852</v>
      </c>
      <c r="AA1237" s="504">
        <v>0.057847222222222223</v>
      </c>
      <c r="AB1237" s="134" t="s">
        <v>31965</v>
      </c>
      <c r="AC1237" s="505">
        <v>0.05369212962962963</v>
      </c>
      <c r="AD1237" s="160"/>
      <c r="AE1237" s="160"/>
      <c r="AF1237" s="134" t="s">
        <v>31966</v>
      </c>
      <c r="AG1237" s="474">
        <v>0.05315972222222222</v>
      </c>
      <c r="AH1237" s="505">
        <v>0.057291666666666664</v>
      </c>
      <c r="AI1237" s="503">
        <v>0.05694444444444444</v>
      </c>
      <c r="AJ1237" s="504">
        <v>0.048969907407407406</v>
      </c>
      <c r="AK1237" s="134" t="s">
        <v>31967</v>
      </c>
      <c r="AL1237" s="474">
        <v>0.05096064814814815</v>
      </c>
      <c r="AM1237" s="416">
        <v>1.6263888888888889</v>
      </c>
      <c r="AN1237" s="474">
        <v>0.04234953703703704</v>
      </c>
      <c r="AO1237" s="474">
        <v>0.05061342592592592</v>
      </c>
      <c r="AP1237" s="128" t="s">
        <v>31968</v>
      </c>
      <c r="AQ1237" s="128" t="s">
        <v>31969</v>
      </c>
      <c r="AR1237" s="505">
        <v>0.058298611111111114</v>
      </c>
      <c r="AS1237" s="134" t="s">
        <v>31970</v>
      </c>
      <c r="AT1237" s="474">
        <v>0.053981481481481484</v>
      </c>
      <c r="AU1237" s="128" t="s">
        <v>31971</v>
      </c>
      <c r="AV1237" s="504">
        <v>0.04755787037037037</v>
      </c>
      <c r="AW1237" s="134" t="s">
        <v>31972</v>
      </c>
      <c r="AX1237" s="134" t="s">
        <v>31973</v>
      </c>
      <c r="AY1237" s="128" t="s">
        <v>31974</v>
      </c>
      <c r="BA1237" s="505">
        <v>0.04400462962962963</v>
      </c>
      <c r="BB1237" s="474">
        <v>0.04255787037037037</v>
      </c>
      <c r="BC1237" s="516">
        <v>0.04177083333333333</v>
      </c>
      <c r="BD1237" s="416">
        <v>1.1805555555555556</v>
      </c>
      <c r="BE1237" s="128" t="s">
        <v>31975</v>
      </c>
      <c r="BF1237" s="516"/>
      <c r="BG1237" s="516"/>
      <c r="BH1237" s="516"/>
    </row>
    <row r="1238">
      <c r="A1238" s="122">
        <f t="shared" si="3"/>
        <v>0</v>
      </c>
      <c r="B1238" s="122">
        <f t="shared" si="4"/>
        <v>0</v>
      </c>
      <c r="C1238" s="122">
        <f t="shared" si="5"/>
        <v>0</v>
      </c>
      <c r="D1238" s="122">
        <f t="shared" si="6"/>
        <v>0</v>
      </c>
      <c r="E1238" s="122">
        <f t="shared" si="2"/>
        <v>501</v>
      </c>
      <c r="H1238" s="135">
        <v>412.0</v>
      </c>
      <c r="I1238" s="135">
        <v>412.0</v>
      </c>
      <c r="J1238" s="135">
        <v>412.0</v>
      </c>
      <c r="L1238" s="160"/>
      <c r="M1238" s="160"/>
      <c r="N1238" s="160"/>
      <c r="O1238" s="160"/>
      <c r="P1238" s="138" t="s">
        <v>31976</v>
      </c>
      <c r="Q1238" s="138" t="s">
        <v>31977</v>
      </c>
      <c r="R1238" s="138" t="s">
        <v>31978</v>
      </c>
      <c r="S1238" s="138" t="s">
        <v>31979</v>
      </c>
      <c r="T1238" s="138" t="s">
        <v>31980</v>
      </c>
      <c r="U1238" s="138" t="s">
        <v>31981</v>
      </c>
      <c r="V1238" s="138" t="s">
        <v>31981</v>
      </c>
      <c r="W1238" s="138" t="s">
        <v>31982</v>
      </c>
      <c r="Y1238" s="138" t="s">
        <v>31983</v>
      </c>
      <c r="Z1238" s="138" t="s">
        <v>31984</v>
      </c>
      <c r="AA1238" s="128" t="s">
        <v>31985</v>
      </c>
      <c r="AB1238" s="474">
        <v>0.058888888888888886</v>
      </c>
      <c r="AC1238" s="128" t="s">
        <v>31986</v>
      </c>
      <c r="AD1238" s="160"/>
      <c r="AE1238" s="160"/>
      <c r="AF1238" s="474">
        <v>0.054780092592592596</v>
      </c>
      <c r="AG1238" s="134" t="s">
        <v>31987</v>
      </c>
      <c r="AH1238" s="128" t="s">
        <v>31988</v>
      </c>
      <c r="AI1238" s="138" t="s">
        <v>31803</v>
      </c>
      <c r="AJ1238" s="128" t="s">
        <v>31989</v>
      </c>
      <c r="AK1238" s="474">
        <v>0.07013888888888889</v>
      </c>
      <c r="AL1238" s="134" t="s">
        <v>31990</v>
      </c>
      <c r="AM1238" s="128" t="s">
        <v>31991</v>
      </c>
      <c r="AN1238" s="134" t="s">
        <v>31992</v>
      </c>
      <c r="AO1238" s="134" t="s">
        <v>31993</v>
      </c>
      <c r="AP1238" s="505">
        <v>0.04702546296296296</v>
      </c>
      <c r="AQ1238" s="505">
        <v>0.04555555555555556</v>
      </c>
      <c r="AR1238" s="128" t="s">
        <v>31994</v>
      </c>
      <c r="AS1238" s="474">
        <v>0.04724537037037037</v>
      </c>
      <c r="AT1238" s="134" t="s">
        <v>31995</v>
      </c>
      <c r="AU1238" s="505">
        <v>0.05855324074074074</v>
      </c>
      <c r="AV1238" s="128" t="s">
        <v>31996</v>
      </c>
      <c r="AW1238" s="474">
        <v>0.05543981481481482</v>
      </c>
      <c r="AX1238" s="474">
        <v>0.0471875</v>
      </c>
      <c r="AY1238" s="416">
        <v>1.9743055555555555</v>
      </c>
      <c r="BA1238" s="128" t="s">
        <v>31997</v>
      </c>
      <c r="BB1238" s="134" t="s">
        <v>31998</v>
      </c>
      <c r="BC1238" s="141" t="s">
        <v>31999</v>
      </c>
      <c r="BD1238" s="128" t="s">
        <v>15550</v>
      </c>
      <c r="BE1238" s="505">
        <v>0.04677083333333333</v>
      </c>
      <c r="BF1238" s="141"/>
      <c r="BG1238" s="141"/>
      <c r="BH1238" s="141"/>
    </row>
    <row r="1239">
      <c r="A1239" s="122">
        <f t="shared" si="3"/>
        <v>0</v>
      </c>
      <c r="B1239" s="122">
        <f t="shared" si="4"/>
        <v>0</v>
      </c>
      <c r="C1239" s="122">
        <f t="shared" si="5"/>
        <v>0</v>
      </c>
      <c r="D1239" s="122">
        <f t="shared" si="6"/>
        <v>0</v>
      </c>
      <c r="E1239" s="122">
        <f t="shared" si="2"/>
        <v>192</v>
      </c>
      <c r="H1239" s="135" t="s">
        <v>32000</v>
      </c>
      <c r="I1239" s="135" t="s">
        <v>32001</v>
      </c>
      <c r="J1239" s="135" t="s">
        <v>32002</v>
      </c>
      <c r="L1239" s="160"/>
      <c r="M1239" s="160"/>
      <c r="N1239" s="160"/>
      <c r="O1239" s="160"/>
      <c r="P1239" s="503">
        <v>0.04788194444444444</v>
      </c>
      <c r="Q1239" s="503">
        <v>0.04483796296296296</v>
      </c>
      <c r="R1239" s="503">
        <v>0.04767361111111111</v>
      </c>
      <c r="S1239" s="503">
        <v>0.059479166666666666</v>
      </c>
      <c r="T1239" s="503">
        <v>0.056226851851851854</v>
      </c>
      <c r="U1239" s="503">
        <v>0.06054398148148148</v>
      </c>
      <c r="V1239" s="503">
        <v>0.06054398148148148</v>
      </c>
      <c r="W1239" s="503">
        <v>0.043541666666666666</v>
      </c>
      <c r="Y1239" s="503">
        <v>0.06119212962962963</v>
      </c>
      <c r="Z1239" s="503">
        <v>0.04353009259259259</v>
      </c>
      <c r="AA1239" s="504">
        <v>0.057916666666666665</v>
      </c>
      <c r="AB1239" s="134" t="s">
        <v>32003</v>
      </c>
      <c r="AC1239" s="505">
        <v>0.05376157407407407</v>
      </c>
      <c r="AD1239" s="160"/>
      <c r="AE1239" s="160"/>
      <c r="AF1239" s="134" t="s">
        <v>32004</v>
      </c>
      <c r="AG1239" s="474">
        <v>0.05326388888888889</v>
      </c>
      <c r="AH1239" s="505">
        <v>0.057337962962962966</v>
      </c>
      <c r="AI1239" s="503">
        <v>0.05700231481481482</v>
      </c>
      <c r="AJ1239" s="504">
        <v>0.04902777777777778</v>
      </c>
      <c r="AK1239" s="134" t="s">
        <v>32005</v>
      </c>
      <c r="AL1239" s="474">
        <v>0.05101851851851852</v>
      </c>
      <c r="AM1239" s="416">
        <v>1.6298611111111112</v>
      </c>
      <c r="AN1239" s="474">
        <v>0.04240740740740741</v>
      </c>
      <c r="AO1239" s="474">
        <v>0.05074074074074074</v>
      </c>
      <c r="AP1239" s="128" t="s">
        <v>32006</v>
      </c>
      <c r="AQ1239" s="128" t="s">
        <v>11087</v>
      </c>
      <c r="AR1239" s="505">
        <v>0.0583912037037037</v>
      </c>
      <c r="AS1239" s="134" t="s">
        <v>32007</v>
      </c>
      <c r="AT1239" s="474">
        <v>0.0540625</v>
      </c>
      <c r="AU1239" s="128" t="s">
        <v>32008</v>
      </c>
      <c r="AV1239" s="504">
        <v>0.047581018518518516</v>
      </c>
      <c r="AW1239" s="134" t="s">
        <v>32009</v>
      </c>
      <c r="AX1239" s="134" t="s">
        <v>32010</v>
      </c>
      <c r="AY1239" s="128" t="s">
        <v>1116</v>
      </c>
      <c r="BA1239" s="505">
        <v>0.04403935185185185</v>
      </c>
      <c r="BB1239" s="474">
        <v>0.04275462962962963</v>
      </c>
      <c r="BC1239" s="516">
        <v>0.04179398148148148</v>
      </c>
      <c r="BD1239" s="416">
        <v>1.1854166666666666</v>
      </c>
      <c r="BE1239" s="128" t="s">
        <v>32011</v>
      </c>
      <c r="BF1239" s="516"/>
      <c r="BG1239" s="516"/>
      <c r="BH1239" s="516"/>
    </row>
    <row r="1240">
      <c r="A1240" s="122">
        <f t="shared" si="3"/>
        <v>0</v>
      </c>
      <c r="B1240" s="122">
        <f t="shared" si="4"/>
        <v>0</v>
      </c>
      <c r="C1240" s="122">
        <f t="shared" si="5"/>
        <v>0</v>
      </c>
      <c r="D1240" s="122">
        <f t="shared" si="6"/>
        <v>0</v>
      </c>
      <c r="E1240" s="122">
        <f t="shared" si="2"/>
        <v>496</v>
      </c>
      <c r="H1240" s="135" t="s">
        <v>32012</v>
      </c>
      <c r="I1240" s="135" t="s">
        <v>32013</v>
      </c>
      <c r="J1240" s="135" t="s">
        <v>32014</v>
      </c>
      <c r="L1240" s="160"/>
      <c r="M1240" s="160"/>
      <c r="N1240" s="160"/>
      <c r="O1240" s="160"/>
      <c r="P1240" s="138" t="s">
        <v>32015</v>
      </c>
      <c r="Q1240" s="138" t="s">
        <v>30229</v>
      </c>
      <c r="R1240" s="138" t="s">
        <v>32016</v>
      </c>
      <c r="S1240" s="138" t="s">
        <v>32017</v>
      </c>
      <c r="T1240" s="138" t="s">
        <v>32018</v>
      </c>
      <c r="U1240" s="138" t="s">
        <v>32019</v>
      </c>
      <c r="V1240" s="138" t="s">
        <v>32019</v>
      </c>
      <c r="W1240" s="138" t="s">
        <v>32020</v>
      </c>
      <c r="Y1240" s="138" t="s">
        <v>32021</v>
      </c>
      <c r="Z1240" s="138" t="s">
        <v>1651</v>
      </c>
      <c r="AA1240" s="128" t="s">
        <v>32022</v>
      </c>
      <c r="AB1240" s="474">
        <v>0.05898148148148148</v>
      </c>
      <c r="AC1240" s="128" t="s">
        <v>32023</v>
      </c>
      <c r="AD1240" s="160"/>
      <c r="AE1240" s="160"/>
      <c r="AF1240" s="474">
        <v>0.05491898148148148</v>
      </c>
      <c r="AG1240" s="134" t="s">
        <v>32024</v>
      </c>
      <c r="AH1240" s="128" t="s">
        <v>25735</v>
      </c>
      <c r="AI1240" s="138" t="s">
        <v>31840</v>
      </c>
      <c r="AJ1240" s="128" t="s">
        <v>32025</v>
      </c>
      <c r="AK1240" s="474">
        <v>0.07033564814814815</v>
      </c>
      <c r="AL1240" s="134" t="s">
        <v>32026</v>
      </c>
      <c r="AM1240" s="128" t="s">
        <v>32027</v>
      </c>
      <c r="AN1240" s="134" t="s">
        <v>2133</v>
      </c>
      <c r="AO1240" s="134" t="s">
        <v>32028</v>
      </c>
      <c r="AP1240" s="505">
        <v>0.047060185185185184</v>
      </c>
      <c r="AQ1240" s="505">
        <v>0.045613425925925925</v>
      </c>
      <c r="AR1240" s="128" t="s">
        <v>1880</v>
      </c>
      <c r="AS1240" s="474">
        <v>0.047268518518518515</v>
      </c>
      <c r="AT1240" s="134" t="s">
        <v>32029</v>
      </c>
      <c r="AU1240" s="505">
        <v>0.05872685185185185</v>
      </c>
      <c r="AV1240" s="128" t="s">
        <v>32030</v>
      </c>
      <c r="AW1240" s="474">
        <v>0.05552083333333333</v>
      </c>
      <c r="AX1240" s="474">
        <v>0.04724537037037037</v>
      </c>
      <c r="AY1240" s="416">
        <v>1.976388888888889</v>
      </c>
      <c r="BA1240" s="128" t="s">
        <v>32031</v>
      </c>
      <c r="BB1240" s="134" t="s">
        <v>32032</v>
      </c>
      <c r="BC1240" s="141" t="s">
        <v>32033</v>
      </c>
      <c r="BD1240" s="128" t="s">
        <v>15599</v>
      </c>
      <c r="BE1240" s="505">
        <v>0.04690972222222222</v>
      </c>
      <c r="BF1240" s="141"/>
      <c r="BG1240" s="141"/>
      <c r="BH1240" s="141"/>
    </row>
    <row r="1241">
      <c r="A1241" s="122">
        <f t="shared" si="3"/>
        <v>0</v>
      </c>
      <c r="B1241" s="122">
        <f t="shared" si="4"/>
        <v>0</v>
      </c>
      <c r="C1241" s="122">
        <f t="shared" si="5"/>
        <v>0</v>
      </c>
      <c r="D1241" s="122">
        <f t="shared" si="6"/>
        <v>0</v>
      </c>
      <c r="E1241" s="122">
        <f t="shared" si="2"/>
        <v>223</v>
      </c>
      <c r="H1241" s="135">
        <v>413.0</v>
      </c>
      <c r="I1241" s="135">
        <v>413.0</v>
      </c>
      <c r="J1241" s="135">
        <v>413.0</v>
      </c>
      <c r="L1241" s="160"/>
      <c r="M1241" s="160"/>
      <c r="N1241" s="160"/>
      <c r="O1241" s="160"/>
      <c r="P1241" s="503">
        <v>0.047928240740740743</v>
      </c>
      <c r="Q1241" s="503">
        <v>0.044895833333333336</v>
      </c>
      <c r="R1241" s="503">
        <v>0.04774305555555555</v>
      </c>
      <c r="S1241" s="503">
        <v>0.0596412037037037</v>
      </c>
      <c r="T1241" s="503">
        <v>0.05637731481481482</v>
      </c>
      <c r="U1241" s="503">
        <v>0.060625</v>
      </c>
      <c r="V1241" s="503">
        <v>0.060625</v>
      </c>
      <c r="W1241" s="503">
        <v>0.043611111111111114</v>
      </c>
      <c r="Y1241" s="503">
        <v>0.06131944444444445</v>
      </c>
      <c r="Z1241" s="503">
        <v>0.04358796296296296</v>
      </c>
      <c r="AA1241" s="504">
        <v>0.05799768518518519</v>
      </c>
      <c r="AB1241" s="134" t="s">
        <v>32034</v>
      </c>
      <c r="AC1241" s="505">
        <v>0.053842592592592595</v>
      </c>
      <c r="AD1241" s="160"/>
      <c r="AE1241" s="160"/>
      <c r="AF1241" s="134" t="s">
        <v>32035</v>
      </c>
      <c r="AG1241" s="474">
        <v>0.053356481481481484</v>
      </c>
      <c r="AH1241" s="505">
        <v>0.05753472222222222</v>
      </c>
      <c r="AI1241" s="503">
        <v>0.05704861111111111</v>
      </c>
      <c r="AJ1241" s="504">
        <v>0.049074074074074076</v>
      </c>
      <c r="AK1241" s="134" t="s">
        <v>32036</v>
      </c>
      <c r="AL1241" s="474">
        <v>0.05113425925925926</v>
      </c>
      <c r="AM1241" s="416">
        <v>1.6333333333333333</v>
      </c>
      <c r="AN1241" s="474">
        <v>0.04247685185185185</v>
      </c>
      <c r="AO1241" s="474">
        <v>0.05078703703703704</v>
      </c>
      <c r="AP1241" s="128" t="s">
        <v>32037</v>
      </c>
      <c r="AQ1241" s="128" t="s">
        <v>32038</v>
      </c>
      <c r="AR1241" s="505">
        <v>0.0584837962962963</v>
      </c>
      <c r="AS1241" s="134" t="s">
        <v>32039</v>
      </c>
      <c r="AT1241" s="474">
        <v>0.054155092592592595</v>
      </c>
      <c r="AU1241" s="128" t="s">
        <v>32040</v>
      </c>
      <c r="AV1241" s="504">
        <v>0.04760416666666667</v>
      </c>
      <c r="AW1241" s="134" t="s">
        <v>32041</v>
      </c>
      <c r="AX1241" s="134" t="s">
        <v>32042</v>
      </c>
      <c r="AY1241" s="128" t="s">
        <v>32043</v>
      </c>
      <c r="BA1241" s="505">
        <v>0.044097222222222225</v>
      </c>
      <c r="BB1241" s="474">
        <v>0.04283564814814815</v>
      </c>
      <c r="BC1241" s="516">
        <v>0.041875</v>
      </c>
      <c r="BD1241" s="416">
        <v>1.1895833333333334</v>
      </c>
      <c r="BE1241" s="128" t="s">
        <v>32044</v>
      </c>
      <c r="BF1241" s="516"/>
      <c r="BG1241" s="516"/>
      <c r="BH1241" s="516"/>
    </row>
    <row r="1242">
      <c r="A1242" s="122">
        <f t="shared" si="3"/>
        <v>0</v>
      </c>
      <c r="B1242" s="122">
        <f t="shared" si="4"/>
        <v>0</v>
      </c>
      <c r="C1242" s="122">
        <f t="shared" si="5"/>
        <v>0</v>
      </c>
      <c r="D1242" s="122">
        <f t="shared" si="6"/>
        <v>0</v>
      </c>
      <c r="E1242" s="122">
        <f t="shared" si="2"/>
        <v>470</v>
      </c>
      <c r="H1242" s="135" t="s">
        <v>32045</v>
      </c>
      <c r="I1242" s="135" t="s">
        <v>32046</v>
      </c>
      <c r="J1242" s="135" t="s">
        <v>32047</v>
      </c>
      <c r="L1242" s="160"/>
      <c r="M1242" s="160"/>
      <c r="N1242" s="160"/>
      <c r="O1242" s="160"/>
      <c r="P1242" s="138" t="s">
        <v>32048</v>
      </c>
      <c r="Q1242" s="138" t="s">
        <v>32049</v>
      </c>
      <c r="R1242" s="138" t="s">
        <v>32050</v>
      </c>
      <c r="S1242" s="138" t="s">
        <v>32051</v>
      </c>
      <c r="T1242" s="138" t="s">
        <v>32052</v>
      </c>
      <c r="U1242" s="138" t="s">
        <v>32053</v>
      </c>
      <c r="V1242" s="138" t="s">
        <v>32053</v>
      </c>
      <c r="W1242" s="138" t="s">
        <v>32054</v>
      </c>
      <c r="Y1242" s="138" t="s">
        <v>32055</v>
      </c>
      <c r="Z1242" s="138" t="s">
        <v>32056</v>
      </c>
      <c r="AA1242" s="128" t="s">
        <v>32057</v>
      </c>
      <c r="AB1242" s="474">
        <v>0.059027777777777776</v>
      </c>
      <c r="AC1242" s="128" t="s">
        <v>32058</v>
      </c>
      <c r="AD1242" s="160"/>
      <c r="AE1242" s="160"/>
      <c r="AF1242" s="474">
        <v>0.055011574074074074</v>
      </c>
      <c r="AG1242" s="134" t="s">
        <v>32059</v>
      </c>
      <c r="AH1242" s="128" t="s">
        <v>32060</v>
      </c>
      <c r="AI1242" s="138" t="s">
        <v>31876</v>
      </c>
      <c r="AJ1242" s="128" t="s">
        <v>32061</v>
      </c>
      <c r="AK1242" s="474">
        <v>0.07038194444444444</v>
      </c>
      <c r="AL1242" s="134" t="s">
        <v>32062</v>
      </c>
      <c r="AM1242" s="128" t="s">
        <v>32063</v>
      </c>
      <c r="AN1242" s="134" t="s">
        <v>32064</v>
      </c>
      <c r="AO1242" s="134" t="s">
        <v>32065</v>
      </c>
      <c r="AP1242" s="505">
        <v>0.047141203703703706</v>
      </c>
      <c r="AQ1242" s="505">
        <v>0.04563657407407407</v>
      </c>
      <c r="AR1242" s="128" t="s">
        <v>32066</v>
      </c>
      <c r="AS1242" s="474">
        <v>0.047314814814814816</v>
      </c>
      <c r="AT1242" s="134" t="s">
        <v>32067</v>
      </c>
      <c r="AU1242" s="505">
        <v>0.05880787037037037</v>
      </c>
      <c r="AV1242" s="128" t="s">
        <v>32068</v>
      </c>
      <c r="AW1242" s="474">
        <v>0.05556712962962963</v>
      </c>
      <c r="AX1242" s="474">
        <v>0.047314814814814816</v>
      </c>
      <c r="AY1242" s="416">
        <v>1.9777777777777779</v>
      </c>
      <c r="BA1242" s="128" t="s">
        <v>872</v>
      </c>
      <c r="BB1242" s="134" t="s">
        <v>32069</v>
      </c>
      <c r="BC1242" s="141" t="s">
        <v>32070</v>
      </c>
      <c r="BD1242" s="128" t="s">
        <v>15646</v>
      </c>
      <c r="BE1242" s="505">
        <v>0.04707175925925926</v>
      </c>
      <c r="BF1242" s="141"/>
      <c r="BG1242" s="141"/>
      <c r="BH1242" s="141"/>
    </row>
    <row r="1243">
      <c r="A1243" s="122">
        <f t="shared" si="3"/>
        <v>0</v>
      </c>
      <c r="B1243" s="122">
        <f t="shared" si="4"/>
        <v>0</v>
      </c>
      <c r="C1243" s="122">
        <f t="shared" si="5"/>
        <v>0</v>
      </c>
      <c r="D1243" s="122">
        <f t="shared" si="6"/>
        <v>0</v>
      </c>
      <c r="E1243" s="122">
        <f t="shared" si="2"/>
        <v>263</v>
      </c>
      <c r="H1243" s="135" t="s">
        <v>1055</v>
      </c>
      <c r="I1243" s="135" t="s">
        <v>18869</v>
      </c>
      <c r="J1243" s="135" t="s">
        <v>32071</v>
      </c>
      <c r="L1243" s="160"/>
      <c r="M1243" s="160"/>
      <c r="N1243" s="160"/>
      <c r="O1243" s="160"/>
      <c r="P1243" s="503">
        <v>0.047962962962962964</v>
      </c>
      <c r="Q1243" s="503">
        <v>0.04493055555555556</v>
      </c>
      <c r="R1243" s="503">
        <v>0.04783564814814815</v>
      </c>
      <c r="S1243" s="503">
        <v>0.059756944444444446</v>
      </c>
      <c r="T1243" s="503">
        <v>0.05650462962962963</v>
      </c>
      <c r="U1243" s="503">
        <v>0.06076388888888889</v>
      </c>
      <c r="V1243" s="503">
        <v>0.06076388888888889</v>
      </c>
      <c r="W1243" s="503">
        <v>0.04365740740740741</v>
      </c>
      <c r="Y1243" s="503">
        <v>0.06145833333333333</v>
      </c>
      <c r="Z1243" s="503">
        <v>0.04363425925925926</v>
      </c>
      <c r="AA1243" s="504">
        <v>0.05806712962962963</v>
      </c>
      <c r="AB1243" s="134" t="s">
        <v>32072</v>
      </c>
      <c r="AC1243" s="505">
        <v>0.05390046296296296</v>
      </c>
      <c r="AD1243" s="160"/>
      <c r="AE1243" s="160"/>
      <c r="AF1243" s="134" t="s">
        <v>32073</v>
      </c>
      <c r="AG1243" s="474">
        <v>0.053425925925925925</v>
      </c>
      <c r="AH1243" s="505">
        <v>0.05755787037037037</v>
      </c>
      <c r="AI1243" s="503">
        <v>0.05707175925925926</v>
      </c>
      <c r="AJ1243" s="504">
        <v>0.049212962962962965</v>
      </c>
      <c r="AK1243" s="134" t="s">
        <v>32074</v>
      </c>
      <c r="AL1243" s="474">
        <v>0.05119212962962963</v>
      </c>
      <c r="AM1243" s="416">
        <v>1.6381944444444445</v>
      </c>
      <c r="AN1243" s="474">
        <v>0.0425</v>
      </c>
      <c r="AO1243" s="474">
        <v>0.050833333333333335</v>
      </c>
      <c r="AP1243" s="128" t="s">
        <v>32075</v>
      </c>
      <c r="AQ1243" s="128" t="s">
        <v>32076</v>
      </c>
      <c r="AR1243" s="505">
        <v>0.058506944444444445</v>
      </c>
      <c r="AS1243" s="134" t="s">
        <v>32077</v>
      </c>
      <c r="AT1243" s="474">
        <v>0.05421296296296296</v>
      </c>
      <c r="AU1243" s="128" t="s">
        <v>32078</v>
      </c>
      <c r="AV1243" s="504">
        <v>0.047650462962962964</v>
      </c>
      <c r="AW1243" s="134" t="s">
        <v>32079</v>
      </c>
      <c r="AX1243" s="134" t="s">
        <v>32080</v>
      </c>
      <c r="AY1243" s="128" t="s">
        <v>32081</v>
      </c>
      <c r="BA1243" s="505">
        <v>0.04420138888888889</v>
      </c>
      <c r="BB1243" s="474">
        <v>0.04297453703703704</v>
      </c>
      <c r="BC1243" s="516">
        <v>0.04190972222222222</v>
      </c>
      <c r="BD1243" s="416">
        <v>1.1916666666666667</v>
      </c>
      <c r="BE1243" s="128" t="s">
        <v>32082</v>
      </c>
      <c r="BF1243" s="516"/>
      <c r="BG1243" s="516"/>
      <c r="BH1243" s="516"/>
    </row>
    <row r="1244">
      <c r="A1244" s="122">
        <f t="shared" si="3"/>
        <v>0</v>
      </c>
      <c r="B1244" s="122">
        <f t="shared" si="4"/>
        <v>0</v>
      </c>
      <c r="C1244" s="122">
        <f t="shared" si="5"/>
        <v>0</v>
      </c>
      <c r="D1244" s="122">
        <f t="shared" si="6"/>
        <v>0</v>
      </c>
      <c r="E1244" s="122">
        <f t="shared" si="2"/>
        <v>410</v>
      </c>
      <c r="H1244" s="135">
        <v>414.0</v>
      </c>
      <c r="I1244" s="135">
        <v>414.0</v>
      </c>
      <c r="J1244" s="135">
        <v>414.0</v>
      </c>
      <c r="L1244" s="160"/>
      <c r="M1244" s="160"/>
      <c r="N1244" s="160"/>
      <c r="O1244" s="160"/>
      <c r="P1244" s="138" t="s">
        <v>32083</v>
      </c>
      <c r="Q1244" s="138" t="s">
        <v>32084</v>
      </c>
      <c r="R1244" s="138" t="s">
        <v>32085</v>
      </c>
      <c r="S1244" s="138" t="s">
        <v>32086</v>
      </c>
      <c r="T1244" s="138" t="s">
        <v>1639</v>
      </c>
      <c r="U1244" s="138" t="s">
        <v>32087</v>
      </c>
      <c r="V1244" s="138" t="s">
        <v>32087</v>
      </c>
      <c r="W1244" s="138" t="s">
        <v>32088</v>
      </c>
      <c r="Y1244" s="138" t="s">
        <v>32089</v>
      </c>
      <c r="Z1244" s="138" t="s">
        <v>32090</v>
      </c>
      <c r="AA1244" s="128" t="s">
        <v>32091</v>
      </c>
      <c r="AB1244" s="474">
        <v>0.0591087962962963</v>
      </c>
      <c r="AC1244" s="128" t="s">
        <v>32092</v>
      </c>
      <c r="AD1244" s="160"/>
      <c r="AE1244" s="160"/>
      <c r="AF1244" s="474">
        <v>0.05506944444444444</v>
      </c>
      <c r="AG1244" s="134" t="s">
        <v>32093</v>
      </c>
      <c r="AH1244" s="128" t="s">
        <v>32094</v>
      </c>
      <c r="AI1244" s="138" t="s">
        <v>31916</v>
      </c>
      <c r="AJ1244" s="128" t="s">
        <v>32095</v>
      </c>
      <c r="AK1244" s="474">
        <v>0.07048611111111111</v>
      </c>
      <c r="AL1244" s="134" t="s">
        <v>32096</v>
      </c>
      <c r="AM1244" s="128" t="s">
        <v>724</v>
      </c>
      <c r="AN1244" s="134" t="s">
        <v>32097</v>
      </c>
      <c r="AO1244" s="134" t="s">
        <v>32098</v>
      </c>
      <c r="AP1244" s="505">
        <v>0.04725694444444444</v>
      </c>
      <c r="AQ1244" s="505">
        <v>0.04572916666666667</v>
      </c>
      <c r="AR1244" s="128" t="s">
        <v>32099</v>
      </c>
      <c r="AS1244" s="474">
        <v>0.04744212962962963</v>
      </c>
      <c r="AT1244" s="134" t="s">
        <v>32100</v>
      </c>
      <c r="AU1244" s="505">
        <v>0.05886574074074074</v>
      </c>
      <c r="AV1244" s="128" t="s">
        <v>32101</v>
      </c>
      <c r="AW1244" s="474">
        <v>0.055601851851851854</v>
      </c>
      <c r="AX1244" s="474">
        <v>0.04738425925925926</v>
      </c>
      <c r="AY1244" s="416">
        <v>1.9840277777777777</v>
      </c>
      <c r="BA1244" s="128" t="s">
        <v>32102</v>
      </c>
      <c r="BB1244" s="134" t="s">
        <v>32103</v>
      </c>
      <c r="BC1244" s="141" t="s">
        <v>32104</v>
      </c>
      <c r="BD1244" s="128" t="s">
        <v>15697</v>
      </c>
      <c r="BE1244" s="505">
        <v>0.047199074074074074</v>
      </c>
      <c r="BF1244" s="141"/>
      <c r="BG1244" s="141"/>
      <c r="BH1244" s="141"/>
    </row>
    <row r="1245">
      <c r="A1245" s="122">
        <f t="shared" si="3"/>
        <v>0</v>
      </c>
      <c r="B1245" s="122">
        <f t="shared" si="4"/>
        <v>0</v>
      </c>
      <c r="C1245" s="122">
        <f t="shared" si="5"/>
        <v>0</v>
      </c>
      <c r="D1245" s="122">
        <f t="shared" si="6"/>
        <v>0</v>
      </c>
      <c r="E1245" s="122">
        <f t="shared" si="2"/>
        <v>138</v>
      </c>
      <c r="H1245" s="135" t="s">
        <v>32105</v>
      </c>
      <c r="I1245" s="135" t="s">
        <v>32106</v>
      </c>
      <c r="J1245" s="135" t="s">
        <v>32107</v>
      </c>
      <c r="L1245" s="160"/>
      <c r="M1245" s="160"/>
      <c r="N1245" s="160"/>
      <c r="O1245" s="160"/>
      <c r="P1245" s="503">
        <v>0.04802083333333333</v>
      </c>
      <c r="Q1245" s="503">
        <v>0.04496527777777778</v>
      </c>
      <c r="R1245" s="503">
        <v>0.047858796296296295</v>
      </c>
      <c r="S1245" s="503">
        <v>0.05980324074074074</v>
      </c>
      <c r="T1245" s="503">
        <v>0.05663194444444444</v>
      </c>
      <c r="U1245" s="503">
        <v>0.06086805555555556</v>
      </c>
      <c r="V1245" s="503">
        <v>0.06086805555555556</v>
      </c>
      <c r="W1245" s="503">
        <v>0.043738425925925924</v>
      </c>
      <c r="Y1245" s="503">
        <v>0.06166666666666667</v>
      </c>
      <c r="Z1245" s="503">
        <v>0.04380787037037037</v>
      </c>
      <c r="AA1245" s="504">
        <v>0.05818287037037037</v>
      </c>
      <c r="AB1245" s="134" t="s">
        <v>32108</v>
      </c>
      <c r="AC1245" s="505">
        <v>0.05399305555555556</v>
      </c>
      <c r="AD1245" s="160"/>
      <c r="AE1245" s="160"/>
      <c r="AF1245" s="134" t="s">
        <v>32109</v>
      </c>
      <c r="AG1245" s="474">
        <v>0.053495370370370374</v>
      </c>
      <c r="AH1245" s="505">
        <v>0.05759259259259259</v>
      </c>
      <c r="AI1245" s="503">
        <v>0.05712962962962963</v>
      </c>
      <c r="AJ1245" s="504">
        <v>0.049351851851851855</v>
      </c>
      <c r="AK1245" s="134" t="s">
        <v>32110</v>
      </c>
      <c r="AL1245" s="474">
        <v>0.05125</v>
      </c>
      <c r="AM1245" s="416">
        <v>1.6472222222222221</v>
      </c>
      <c r="AN1245" s="474">
        <v>0.04252314814814815</v>
      </c>
      <c r="AO1245" s="474">
        <v>0.05087962962962963</v>
      </c>
      <c r="AP1245" s="128" t="s">
        <v>32111</v>
      </c>
      <c r="AQ1245" s="128" t="s">
        <v>32112</v>
      </c>
      <c r="AR1245" s="505">
        <v>0.05856481481481481</v>
      </c>
      <c r="AS1245" s="134" t="s">
        <v>32113</v>
      </c>
      <c r="AT1245" s="474">
        <v>0.05427083333333333</v>
      </c>
      <c r="AU1245" s="128" t="s">
        <v>2299</v>
      </c>
      <c r="AV1245" s="504">
        <v>0.04766203703703704</v>
      </c>
      <c r="AW1245" s="134" t="s">
        <v>32114</v>
      </c>
      <c r="AX1245" s="134" t="s">
        <v>32115</v>
      </c>
      <c r="AY1245" s="128" t="s">
        <v>32116</v>
      </c>
      <c r="BA1245" s="505">
        <v>0.04420138888888889</v>
      </c>
      <c r="BB1245" s="474">
        <v>0.04314814814814815</v>
      </c>
      <c r="BC1245" s="516">
        <v>0.04196759259259259</v>
      </c>
      <c r="BD1245" s="416">
        <v>1.1958333333333333</v>
      </c>
      <c r="BE1245" s="128" t="s">
        <v>32117</v>
      </c>
      <c r="BF1245" s="516"/>
      <c r="BG1245" s="516"/>
      <c r="BH1245" s="516"/>
    </row>
    <row r="1246">
      <c r="A1246" s="122">
        <f t="shared" si="3"/>
        <v>0</v>
      </c>
      <c r="B1246" s="122">
        <f t="shared" si="4"/>
        <v>0</v>
      </c>
      <c r="C1246" s="122">
        <f t="shared" si="5"/>
        <v>0</v>
      </c>
      <c r="D1246" s="122">
        <f t="shared" si="6"/>
        <v>0</v>
      </c>
      <c r="E1246" s="122">
        <f t="shared" si="2"/>
        <v>547</v>
      </c>
      <c r="H1246" s="135" t="s">
        <v>32118</v>
      </c>
      <c r="I1246" s="135" t="s">
        <v>32119</v>
      </c>
      <c r="J1246" s="135" t="s">
        <v>32120</v>
      </c>
      <c r="L1246" s="160"/>
      <c r="M1246" s="160"/>
      <c r="N1246" s="160"/>
      <c r="O1246" s="160"/>
      <c r="P1246" s="138" t="s">
        <v>32121</v>
      </c>
      <c r="Q1246" s="138" t="s">
        <v>32122</v>
      </c>
      <c r="R1246" s="138" t="s">
        <v>32123</v>
      </c>
      <c r="S1246" s="138" t="s">
        <v>32124</v>
      </c>
      <c r="T1246" s="138" t="s">
        <v>18455</v>
      </c>
      <c r="U1246" s="138" t="s">
        <v>32125</v>
      </c>
      <c r="V1246" s="138" t="s">
        <v>32125</v>
      </c>
      <c r="W1246" s="138" t="s">
        <v>32126</v>
      </c>
      <c r="Y1246" s="138" t="s">
        <v>32127</v>
      </c>
      <c r="Z1246" s="138" t="s">
        <v>32128</v>
      </c>
      <c r="AA1246" s="128" t="s">
        <v>32129</v>
      </c>
      <c r="AB1246" s="474">
        <v>0.05917824074074074</v>
      </c>
      <c r="AC1246" s="128" t="s">
        <v>32130</v>
      </c>
      <c r="AD1246" s="160"/>
      <c r="AE1246" s="160"/>
      <c r="AF1246" s="474">
        <v>0.055219907407407405</v>
      </c>
      <c r="AG1246" s="134" t="s">
        <v>32131</v>
      </c>
      <c r="AH1246" s="128" t="s">
        <v>32132</v>
      </c>
      <c r="AI1246" s="138" t="s">
        <v>31950</v>
      </c>
      <c r="AJ1246" s="128" t="s">
        <v>32133</v>
      </c>
      <c r="AK1246" s="474">
        <v>0.070625</v>
      </c>
      <c r="AL1246" s="134" t="s">
        <v>32134</v>
      </c>
      <c r="AM1246" s="128" t="s">
        <v>32135</v>
      </c>
      <c r="AN1246" s="134" t="s">
        <v>32136</v>
      </c>
      <c r="AO1246" s="134" t="s">
        <v>32137</v>
      </c>
      <c r="AP1246" s="505">
        <v>0.04739583333333333</v>
      </c>
      <c r="AQ1246" s="505">
        <v>0.04584490740740741</v>
      </c>
      <c r="AR1246" s="128" t="s">
        <v>32138</v>
      </c>
      <c r="AS1246" s="474">
        <v>0.04747685185185185</v>
      </c>
      <c r="AT1246" s="134" t="s">
        <v>32139</v>
      </c>
      <c r="AU1246" s="505">
        <v>0.058923611111111114</v>
      </c>
      <c r="AV1246" s="128" t="s">
        <v>32140</v>
      </c>
      <c r="AW1246" s="474">
        <v>0.05585648148148148</v>
      </c>
      <c r="AX1246" s="474">
        <v>0.04753472222222222</v>
      </c>
      <c r="AY1246" s="416">
        <v>1.9861111111111112</v>
      </c>
      <c r="BA1246" s="128" t="s">
        <v>4725</v>
      </c>
      <c r="BB1246" s="134" t="s">
        <v>32141</v>
      </c>
      <c r="BC1246" s="141" t="s">
        <v>4374</v>
      </c>
      <c r="BD1246" s="128" t="s">
        <v>15751</v>
      </c>
      <c r="BE1246" s="505">
        <v>0.047280092592592596</v>
      </c>
      <c r="BF1246" s="141"/>
      <c r="BG1246" s="141"/>
      <c r="BH1246" s="141"/>
    </row>
    <row r="1247">
      <c r="A1247" s="122">
        <f t="shared" si="3"/>
        <v>0</v>
      </c>
      <c r="B1247" s="122">
        <f t="shared" si="4"/>
        <v>0</v>
      </c>
      <c r="C1247" s="122">
        <f t="shared" si="5"/>
        <v>0</v>
      </c>
      <c r="D1247" s="122">
        <f t="shared" si="6"/>
        <v>0</v>
      </c>
      <c r="E1247" s="122">
        <f t="shared" si="2"/>
        <v>166</v>
      </c>
      <c r="H1247" s="135">
        <v>415.0</v>
      </c>
      <c r="I1247" s="135">
        <v>415.0</v>
      </c>
      <c r="J1247" s="135">
        <v>415.0</v>
      </c>
      <c r="L1247" s="160"/>
      <c r="M1247" s="160"/>
      <c r="N1247" s="160"/>
      <c r="O1247" s="160"/>
      <c r="P1247" s="503">
        <v>0.04805555555555555</v>
      </c>
      <c r="Q1247" s="503">
        <v>0.04501157407407407</v>
      </c>
      <c r="R1247" s="503">
        <v>0.04788194444444444</v>
      </c>
      <c r="S1247" s="503">
        <v>0.059930555555555556</v>
      </c>
      <c r="T1247" s="503">
        <v>0.056666666666666664</v>
      </c>
      <c r="U1247" s="503">
        <v>0.06100694444444445</v>
      </c>
      <c r="V1247" s="503">
        <v>0.06100694444444445</v>
      </c>
      <c r="W1247" s="503">
        <v>0.04380787037037037</v>
      </c>
      <c r="Y1247" s="503">
        <v>0.06174768518518518</v>
      </c>
      <c r="Z1247" s="503">
        <v>0.04390046296296296</v>
      </c>
      <c r="AA1247" s="504">
        <v>0.05824074074074074</v>
      </c>
      <c r="AB1247" s="134" t="s">
        <v>32142</v>
      </c>
      <c r="AC1247" s="505">
        <v>0.05409722222222222</v>
      </c>
      <c r="AD1247" s="160"/>
      <c r="AE1247" s="160"/>
      <c r="AF1247" s="134" t="s">
        <v>32143</v>
      </c>
      <c r="AG1247" s="474">
        <v>0.05358796296296296</v>
      </c>
      <c r="AH1247" s="505">
        <v>0.05762731481481481</v>
      </c>
      <c r="AI1247" s="503">
        <v>0.057291666666666664</v>
      </c>
      <c r="AJ1247" s="504">
        <v>0.04946759259259259</v>
      </c>
      <c r="AK1247" s="134" t="s">
        <v>32144</v>
      </c>
      <c r="AL1247" s="474">
        <v>0.0512962962962963</v>
      </c>
      <c r="AM1247" s="416">
        <v>1.6472222222222221</v>
      </c>
      <c r="AN1247" s="474">
        <v>0.042569444444444444</v>
      </c>
      <c r="AO1247" s="474">
        <v>0.05094907407407408</v>
      </c>
      <c r="AP1247" s="128" t="s">
        <v>923</v>
      </c>
      <c r="AQ1247" s="128" t="s">
        <v>32145</v>
      </c>
      <c r="AR1247" s="505">
        <v>0.05858796296296296</v>
      </c>
      <c r="AS1247" s="134" t="s">
        <v>32146</v>
      </c>
      <c r="AT1247" s="474">
        <v>0.054293981481481485</v>
      </c>
      <c r="AU1247" s="128" t="s">
        <v>32147</v>
      </c>
      <c r="AV1247" s="504">
        <v>0.047685185185185185</v>
      </c>
      <c r="AW1247" s="134" t="s">
        <v>32148</v>
      </c>
      <c r="AX1247" s="134" t="s">
        <v>32149</v>
      </c>
      <c r="AY1247" s="128" t="s">
        <v>32150</v>
      </c>
      <c r="BA1247" s="505">
        <v>0.04424768518518519</v>
      </c>
      <c r="BB1247" s="474">
        <v>0.043229166666666666</v>
      </c>
      <c r="BC1247" s="516">
        <v>0.04201388888888889</v>
      </c>
      <c r="BD1247" s="416">
        <v>1.2041666666666666</v>
      </c>
      <c r="BE1247" s="128" t="s">
        <v>32117</v>
      </c>
      <c r="BF1247" s="516"/>
      <c r="BG1247" s="516"/>
      <c r="BH1247" s="516"/>
    </row>
    <row r="1248">
      <c r="A1248" s="122">
        <f t="shared" si="3"/>
        <v>0</v>
      </c>
      <c r="B1248" s="122">
        <f t="shared" si="4"/>
        <v>0</v>
      </c>
      <c r="C1248" s="122">
        <f t="shared" si="5"/>
        <v>0</v>
      </c>
      <c r="D1248" s="122">
        <f t="shared" si="6"/>
        <v>0</v>
      </c>
      <c r="E1248" s="122">
        <f t="shared" si="2"/>
        <v>384</v>
      </c>
      <c r="H1248" s="135" t="s">
        <v>32151</v>
      </c>
      <c r="I1248" s="135" t="s">
        <v>32152</v>
      </c>
      <c r="J1248" s="135" t="s">
        <v>32153</v>
      </c>
      <c r="L1248" s="160"/>
      <c r="M1248" s="160"/>
      <c r="N1248" s="160"/>
      <c r="O1248" s="160"/>
      <c r="P1248" s="138" t="s">
        <v>32154</v>
      </c>
      <c r="Q1248" s="138" t="s">
        <v>32155</v>
      </c>
      <c r="R1248" s="138" t="s">
        <v>32156</v>
      </c>
      <c r="S1248" s="138" t="s">
        <v>32157</v>
      </c>
      <c r="T1248" s="138" t="s">
        <v>32158</v>
      </c>
      <c r="U1248" s="138" t="s">
        <v>32159</v>
      </c>
      <c r="V1248" s="138" t="s">
        <v>32159</v>
      </c>
      <c r="W1248" s="138" t="s">
        <v>32160</v>
      </c>
      <c r="Y1248" s="138" t="s">
        <v>32161</v>
      </c>
      <c r="Z1248" s="138" t="s">
        <v>1651</v>
      </c>
      <c r="AA1248" s="128" t="s">
        <v>32162</v>
      </c>
      <c r="AB1248" s="474">
        <v>0.05928240740740741</v>
      </c>
      <c r="AC1248" s="128" t="s">
        <v>32163</v>
      </c>
      <c r="AD1248" s="160"/>
      <c r="AE1248" s="160"/>
      <c r="AF1248" s="474">
        <v>0.05530092592592593</v>
      </c>
      <c r="AG1248" s="134" t="s">
        <v>32164</v>
      </c>
      <c r="AH1248" s="128" t="s">
        <v>32165</v>
      </c>
      <c r="AI1248" s="138" t="s">
        <v>31988</v>
      </c>
      <c r="AJ1248" s="128" t="s">
        <v>32166</v>
      </c>
      <c r="AK1248" s="474">
        <v>0.07072916666666666</v>
      </c>
      <c r="AL1248" s="134" t="s">
        <v>32167</v>
      </c>
      <c r="AM1248" s="128" t="s">
        <v>32168</v>
      </c>
      <c r="AN1248" s="134" t="s">
        <v>32169</v>
      </c>
      <c r="AO1248" s="134" t="s">
        <v>32170</v>
      </c>
      <c r="AP1248" s="505">
        <v>0.04744212962962963</v>
      </c>
      <c r="AQ1248" s="505">
        <v>0.04587962962962963</v>
      </c>
      <c r="AR1248" s="128" t="s">
        <v>32171</v>
      </c>
      <c r="AS1248" s="474">
        <v>0.047581018518518516</v>
      </c>
      <c r="AT1248" s="134" t="s">
        <v>32172</v>
      </c>
      <c r="AU1248" s="505">
        <v>0.05894675925925926</v>
      </c>
      <c r="AV1248" s="128" t="s">
        <v>32173</v>
      </c>
      <c r="AW1248" s="474">
        <v>0.055914351851851854</v>
      </c>
      <c r="AX1248" s="474">
        <v>0.04756944444444444</v>
      </c>
      <c r="AY1248" s="416">
        <v>1.988888888888889</v>
      </c>
      <c r="BA1248" s="128" t="s">
        <v>32174</v>
      </c>
      <c r="BB1248" s="134" t="s">
        <v>32175</v>
      </c>
      <c r="BC1248" s="141" t="s">
        <v>32176</v>
      </c>
      <c r="BD1248" s="128" t="s">
        <v>15798</v>
      </c>
      <c r="BE1248" s="505">
        <v>0.04732638888888889</v>
      </c>
      <c r="BF1248" s="141"/>
      <c r="BG1248" s="141"/>
      <c r="BH1248" s="141"/>
    </row>
    <row r="1249">
      <c r="A1249" s="122">
        <f t="shared" si="3"/>
        <v>0</v>
      </c>
      <c r="B1249" s="122">
        <f t="shared" si="4"/>
        <v>0</v>
      </c>
      <c r="C1249" s="122">
        <f t="shared" si="5"/>
        <v>0</v>
      </c>
      <c r="D1249" s="122">
        <f t="shared" si="6"/>
        <v>0</v>
      </c>
      <c r="E1249" s="122">
        <f t="shared" si="2"/>
        <v>298</v>
      </c>
      <c r="H1249" s="135" t="s">
        <v>32177</v>
      </c>
      <c r="I1249" s="135" t="s">
        <v>32178</v>
      </c>
      <c r="J1249" s="135" t="s">
        <v>32179</v>
      </c>
      <c r="L1249" s="160"/>
      <c r="M1249" s="160"/>
      <c r="N1249" s="160"/>
      <c r="O1249" s="160"/>
      <c r="P1249" s="503">
        <v>0.04807870370370371</v>
      </c>
      <c r="Q1249" s="503">
        <v>0.0450462962962963</v>
      </c>
      <c r="R1249" s="503">
        <v>0.047893518518518516</v>
      </c>
      <c r="S1249" s="503">
        <v>0.05997685185185185</v>
      </c>
      <c r="T1249" s="503">
        <v>0.05670138888888889</v>
      </c>
      <c r="U1249" s="503">
        <v>0.06114583333333334</v>
      </c>
      <c r="V1249" s="503">
        <v>0.06114583333333334</v>
      </c>
      <c r="W1249" s="503">
        <v>0.043958333333333335</v>
      </c>
      <c r="Y1249" s="503">
        <v>0.061921296296296294</v>
      </c>
      <c r="Z1249" s="503">
        <v>0.04400462962962963</v>
      </c>
      <c r="AA1249" s="504">
        <v>0.058298611111111114</v>
      </c>
      <c r="AB1249" s="134" t="s">
        <v>32180</v>
      </c>
      <c r="AC1249" s="505">
        <v>0.05414351851851852</v>
      </c>
      <c r="AD1249" s="160"/>
      <c r="AE1249" s="160"/>
      <c r="AF1249" s="134" t="s">
        <v>32181</v>
      </c>
      <c r="AG1249" s="474">
        <v>0.05365740740740741</v>
      </c>
      <c r="AH1249" s="505">
        <v>0.05763888888888889</v>
      </c>
      <c r="AI1249" s="503">
        <v>0.057337962962962966</v>
      </c>
      <c r="AJ1249" s="504">
        <v>0.049618055555555554</v>
      </c>
      <c r="AK1249" s="134" t="s">
        <v>32182</v>
      </c>
      <c r="AL1249" s="474">
        <v>0.051412037037037034</v>
      </c>
      <c r="AM1249" s="416">
        <v>1.6555555555555554</v>
      </c>
      <c r="AN1249" s="474">
        <v>0.042650462962962966</v>
      </c>
      <c r="AO1249" s="474">
        <v>0.051041666666666666</v>
      </c>
      <c r="AP1249" s="128" t="s">
        <v>32183</v>
      </c>
      <c r="AQ1249" s="128" t="s">
        <v>32184</v>
      </c>
      <c r="AR1249" s="505">
        <v>0.05863425925925926</v>
      </c>
      <c r="AS1249" s="134" t="s">
        <v>32185</v>
      </c>
      <c r="AT1249" s="474">
        <v>0.054328703703703705</v>
      </c>
      <c r="AU1249" s="128" t="s">
        <v>32186</v>
      </c>
      <c r="AV1249" s="504">
        <v>0.04769675925925926</v>
      </c>
      <c r="AW1249" s="134" t="s">
        <v>32187</v>
      </c>
      <c r="AX1249" s="134" t="s">
        <v>32188</v>
      </c>
      <c r="AY1249" s="128" t="s">
        <v>32189</v>
      </c>
      <c r="BA1249" s="505">
        <v>0.04425925925925926</v>
      </c>
      <c r="BB1249" s="474">
        <v>0.04332175925925926</v>
      </c>
      <c r="BC1249" s="516">
        <v>0.04201388888888889</v>
      </c>
      <c r="BD1249" s="416">
        <v>1.2090277777777778</v>
      </c>
      <c r="BE1249" s="128" t="s">
        <v>32190</v>
      </c>
      <c r="BF1249" s="516"/>
      <c r="BG1249" s="516"/>
      <c r="BH1249" s="516"/>
    </row>
    <row r="1250">
      <c r="A1250" s="122">
        <f t="shared" si="3"/>
        <v>0</v>
      </c>
      <c r="B1250" s="122">
        <f t="shared" si="4"/>
        <v>0</v>
      </c>
      <c r="C1250" s="122">
        <f t="shared" si="5"/>
        <v>0</v>
      </c>
      <c r="D1250" s="122">
        <f t="shared" si="6"/>
        <v>0</v>
      </c>
      <c r="E1250" s="122">
        <f t="shared" si="2"/>
        <v>494</v>
      </c>
      <c r="H1250" s="135">
        <v>416.0</v>
      </c>
      <c r="I1250" s="135">
        <v>416.0</v>
      </c>
      <c r="J1250" s="135">
        <v>416.0</v>
      </c>
      <c r="L1250" s="160"/>
      <c r="M1250" s="160"/>
      <c r="N1250" s="160"/>
      <c r="O1250" s="160"/>
      <c r="P1250" s="138" t="s">
        <v>32191</v>
      </c>
      <c r="Q1250" s="138" t="s">
        <v>32192</v>
      </c>
      <c r="R1250" s="138" t="s">
        <v>923</v>
      </c>
      <c r="S1250" s="138" t="s">
        <v>32193</v>
      </c>
      <c r="T1250" s="138" t="s">
        <v>32194</v>
      </c>
      <c r="U1250" s="138" t="s">
        <v>32195</v>
      </c>
      <c r="V1250" s="138" t="s">
        <v>32195</v>
      </c>
      <c r="W1250" s="138" t="s">
        <v>32196</v>
      </c>
      <c r="Y1250" s="138" t="s">
        <v>32197</v>
      </c>
      <c r="Z1250" s="138" t="s">
        <v>32198</v>
      </c>
      <c r="AA1250" s="128" t="s">
        <v>32199</v>
      </c>
      <c r="AB1250" s="474">
        <v>0.0593287037037037</v>
      </c>
      <c r="AC1250" s="128" t="s">
        <v>32200</v>
      </c>
      <c r="AD1250" s="160"/>
      <c r="AE1250" s="160"/>
      <c r="AF1250" s="474">
        <v>0.05537037037037037</v>
      </c>
      <c r="AG1250" s="134" t="s">
        <v>32201</v>
      </c>
      <c r="AH1250" s="128" t="s">
        <v>32202</v>
      </c>
      <c r="AI1250" s="138" t="s">
        <v>25735</v>
      </c>
      <c r="AJ1250" s="128" t="s">
        <v>32203</v>
      </c>
      <c r="AK1250" s="474">
        <v>0.07092592592592592</v>
      </c>
      <c r="AL1250" s="134" t="s">
        <v>32204</v>
      </c>
      <c r="AM1250" s="128" t="s">
        <v>32205</v>
      </c>
      <c r="AN1250" s="134" t="s">
        <v>32206</v>
      </c>
      <c r="AO1250" s="134" t="s">
        <v>32207</v>
      </c>
      <c r="AP1250" s="505">
        <v>0.04744212962962963</v>
      </c>
      <c r="AQ1250" s="505">
        <v>0.04591435185185185</v>
      </c>
      <c r="AR1250" s="128" t="s">
        <v>32208</v>
      </c>
      <c r="AS1250" s="474">
        <v>0.04766203703703704</v>
      </c>
      <c r="AT1250" s="134" t="s">
        <v>32209</v>
      </c>
      <c r="AU1250" s="505">
        <v>0.0590625</v>
      </c>
      <c r="AV1250" s="128" t="s">
        <v>32210</v>
      </c>
      <c r="AW1250" s="474">
        <v>0.05596064814814815</v>
      </c>
      <c r="AX1250" s="474">
        <v>0.04762731481481482</v>
      </c>
      <c r="AY1250" s="416">
        <v>1.9916666666666667</v>
      </c>
      <c r="BA1250" s="128" t="s">
        <v>32211</v>
      </c>
      <c r="BB1250" s="134" t="s">
        <v>32212</v>
      </c>
      <c r="BC1250" s="141" t="s">
        <v>32213</v>
      </c>
      <c r="BD1250" s="128" t="s">
        <v>15849</v>
      </c>
      <c r="BE1250" s="505">
        <v>0.047372685185185184</v>
      </c>
      <c r="BF1250" s="141"/>
      <c r="BG1250" s="141"/>
      <c r="BH1250" s="141"/>
    </row>
    <row r="1251">
      <c r="A1251" s="122">
        <f t="shared" si="3"/>
        <v>0</v>
      </c>
      <c r="B1251" s="122">
        <f t="shared" si="4"/>
        <v>0</v>
      </c>
      <c r="C1251" s="122">
        <f t="shared" si="5"/>
        <v>0</v>
      </c>
      <c r="D1251" s="122">
        <f t="shared" si="6"/>
        <v>0</v>
      </c>
      <c r="E1251" s="122">
        <f t="shared" si="2"/>
        <v>161</v>
      </c>
      <c r="H1251" s="135" t="s">
        <v>32214</v>
      </c>
      <c r="I1251" s="135" t="s">
        <v>32215</v>
      </c>
      <c r="J1251" s="135" t="s">
        <v>32216</v>
      </c>
      <c r="L1251" s="160"/>
      <c r="M1251" s="160"/>
      <c r="N1251" s="160"/>
      <c r="O1251" s="160"/>
      <c r="P1251" s="503">
        <v>0.048101851851851854</v>
      </c>
      <c r="Q1251" s="503">
        <v>0.045127314814814815</v>
      </c>
      <c r="R1251" s="503">
        <v>0.047962962962962964</v>
      </c>
      <c r="S1251" s="503">
        <v>0.06005787037037037</v>
      </c>
      <c r="T1251" s="503">
        <v>0.05672453703703704</v>
      </c>
      <c r="U1251" s="503">
        <v>0.06118055555555556</v>
      </c>
      <c r="V1251" s="503">
        <v>0.06118055555555556</v>
      </c>
      <c r="W1251" s="503">
        <v>0.044050925925925924</v>
      </c>
      <c r="Y1251" s="503">
        <v>0.06202546296296296</v>
      </c>
      <c r="Z1251" s="503">
        <v>0.0440625</v>
      </c>
      <c r="AA1251" s="504">
        <v>0.05835648148148148</v>
      </c>
      <c r="AB1251" s="134" t="s">
        <v>32217</v>
      </c>
      <c r="AC1251" s="505">
        <v>0.05423611111111111</v>
      </c>
      <c r="AD1251" s="160"/>
      <c r="AE1251" s="160"/>
      <c r="AF1251" s="134" t="s">
        <v>32218</v>
      </c>
      <c r="AG1251" s="474">
        <v>0.05372685185185185</v>
      </c>
      <c r="AH1251" s="505">
        <v>0.057708333333333334</v>
      </c>
      <c r="AI1251" s="503">
        <v>0.05753472222222222</v>
      </c>
      <c r="AJ1251" s="504">
        <v>0.04966435185185185</v>
      </c>
      <c r="AK1251" s="134" t="s">
        <v>32219</v>
      </c>
      <c r="AL1251" s="474">
        <v>0.05150462962962963</v>
      </c>
      <c r="AM1251" s="416">
        <v>1.6618055555555555</v>
      </c>
      <c r="AN1251" s="474">
        <v>0.04266203703703704</v>
      </c>
      <c r="AO1251" s="474">
        <v>0.05113425925925926</v>
      </c>
      <c r="AP1251" s="128" t="s">
        <v>32220</v>
      </c>
      <c r="AQ1251" s="128" t="s">
        <v>1538</v>
      </c>
      <c r="AR1251" s="505">
        <v>0.058680555555555555</v>
      </c>
      <c r="AS1251" s="134" t="s">
        <v>32221</v>
      </c>
      <c r="AT1251" s="474">
        <v>0.05439814814814815</v>
      </c>
      <c r="AU1251" s="128" t="s">
        <v>32222</v>
      </c>
      <c r="AV1251" s="504">
        <v>0.04770833333333333</v>
      </c>
      <c r="AW1251" s="134" t="s">
        <v>32223</v>
      </c>
      <c r="AX1251" s="134" t="s">
        <v>653</v>
      </c>
      <c r="AY1251" s="128" t="s">
        <v>4250</v>
      </c>
      <c r="BA1251" s="505">
        <v>0.044328703703703703</v>
      </c>
      <c r="BB1251" s="474">
        <v>0.043368055555555556</v>
      </c>
      <c r="BC1251" s="516">
        <v>0.04203703703703704</v>
      </c>
      <c r="BD1251" s="416">
        <v>1.2118055555555556</v>
      </c>
      <c r="BE1251" s="128" t="s">
        <v>724</v>
      </c>
      <c r="BF1251" s="516"/>
      <c r="BG1251" s="516"/>
      <c r="BH1251" s="516"/>
    </row>
    <row r="1252">
      <c r="A1252" s="122">
        <f t="shared" si="3"/>
        <v>0</v>
      </c>
      <c r="B1252" s="122">
        <f t="shared" si="4"/>
        <v>0</v>
      </c>
      <c r="C1252" s="122">
        <f t="shared" si="5"/>
        <v>0</v>
      </c>
      <c r="D1252" s="122">
        <f t="shared" si="6"/>
        <v>0</v>
      </c>
      <c r="E1252" s="122">
        <f t="shared" si="2"/>
        <v>492</v>
      </c>
      <c r="H1252" s="135" t="s">
        <v>32224</v>
      </c>
      <c r="I1252" s="135" t="s">
        <v>1880</v>
      </c>
      <c r="J1252" s="135" t="s">
        <v>923</v>
      </c>
      <c r="L1252" s="160"/>
      <c r="M1252" s="160"/>
      <c r="N1252" s="160"/>
      <c r="O1252" s="160"/>
      <c r="P1252" s="138" t="s">
        <v>32225</v>
      </c>
      <c r="Q1252" s="138" t="s">
        <v>32226</v>
      </c>
      <c r="R1252" s="138" t="s">
        <v>32227</v>
      </c>
      <c r="S1252" s="138" t="s">
        <v>32228</v>
      </c>
      <c r="T1252" s="138" t="s">
        <v>32229</v>
      </c>
      <c r="U1252" s="138" t="s">
        <v>32230</v>
      </c>
      <c r="V1252" s="138" t="s">
        <v>32230</v>
      </c>
      <c r="W1252" s="138" t="s">
        <v>29351</v>
      </c>
      <c r="Y1252" s="138" t="s">
        <v>32231</v>
      </c>
      <c r="Z1252" s="138" t="s">
        <v>32232</v>
      </c>
      <c r="AA1252" s="128" t="s">
        <v>32233</v>
      </c>
      <c r="AB1252" s="474">
        <v>0.05938657407407407</v>
      </c>
      <c r="AC1252" s="128" t="s">
        <v>32234</v>
      </c>
      <c r="AD1252" s="160"/>
      <c r="AE1252" s="160"/>
      <c r="AF1252" s="474">
        <v>0.05542824074074074</v>
      </c>
      <c r="AG1252" s="134" t="s">
        <v>32235</v>
      </c>
      <c r="AH1252" s="517" t="s">
        <v>32236</v>
      </c>
      <c r="AI1252" s="138" t="s">
        <v>32060</v>
      </c>
      <c r="AJ1252" s="128" t="s">
        <v>32237</v>
      </c>
      <c r="AK1252" s="474">
        <v>0.07103009259259259</v>
      </c>
      <c r="AL1252" s="134" t="s">
        <v>32238</v>
      </c>
      <c r="AM1252" s="128" t="s">
        <v>32239</v>
      </c>
      <c r="AN1252" s="134" t="s">
        <v>32240</v>
      </c>
      <c r="AO1252" s="134" t="s">
        <v>32241</v>
      </c>
      <c r="AP1252" s="505">
        <v>0.04752314814814815</v>
      </c>
      <c r="AQ1252" s="505">
        <v>0.04612268518518518</v>
      </c>
      <c r="AR1252" s="128" t="s">
        <v>32242</v>
      </c>
      <c r="AS1252" s="474">
        <v>0.04776620370370371</v>
      </c>
      <c r="AT1252" s="134" t="s">
        <v>32243</v>
      </c>
      <c r="AU1252" s="505">
        <v>0.05917824074074074</v>
      </c>
      <c r="AV1252" s="128" t="s">
        <v>32244</v>
      </c>
      <c r="AW1252" s="474">
        <v>0.05599537037037037</v>
      </c>
      <c r="AX1252" s="474">
        <v>0.047650462962962964</v>
      </c>
      <c r="AY1252" s="416">
        <v>1.99375</v>
      </c>
      <c r="BA1252" s="128" t="s">
        <v>32245</v>
      </c>
      <c r="BB1252" s="134" t="s">
        <v>32246</v>
      </c>
      <c r="BC1252" s="141" t="s">
        <v>862</v>
      </c>
      <c r="BD1252" s="128" t="s">
        <v>15895</v>
      </c>
      <c r="BE1252" s="505">
        <v>0.04743055555555555</v>
      </c>
      <c r="BF1252" s="141"/>
      <c r="BG1252" s="141"/>
      <c r="BH1252" s="141"/>
    </row>
    <row r="1253">
      <c r="A1253" s="122">
        <f t="shared" si="3"/>
        <v>0</v>
      </c>
      <c r="B1253" s="122">
        <f t="shared" si="4"/>
        <v>0</v>
      </c>
      <c r="C1253" s="122">
        <f t="shared" si="5"/>
        <v>0</v>
      </c>
      <c r="D1253" s="122">
        <f t="shared" si="6"/>
        <v>0</v>
      </c>
      <c r="E1253" s="122">
        <f t="shared" si="2"/>
        <v>206</v>
      </c>
      <c r="H1253" s="135">
        <v>417.0</v>
      </c>
      <c r="I1253" s="135">
        <v>417.0</v>
      </c>
      <c r="J1253" s="135">
        <v>417.0</v>
      </c>
      <c r="L1253" s="160"/>
      <c r="M1253" s="160"/>
      <c r="N1253" s="160"/>
      <c r="O1253" s="160"/>
      <c r="P1253" s="503">
        <v>0.048125</v>
      </c>
      <c r="Q1253" s="503">
        <v>0.045196759259259256</v>
      </c>
      <c r="R1253" s="503">
        <v>0.04797453703703704</v>
      </c>
      <c r="S1253" s="503">
        <v>0.060208333333333336</v>
      </c>
      <c r="T1253" s="503">
        <v>0.05675925925925926</v>
      </c>
      <c r="U1253" s="503">
        <v>0.06142361111111111</v>
      </c>
      <c r="V1253" s="503">
        <v>0.06142361111111111</v>
      </c>
      <c r="W1253" s="503">
        <v>0.04412037037037037</v>
      </c>
      <c r="Y1253" s="503">
        <v>0.062060185185185184</v>
      </c>
      <c r="Z1253" s="503">
        <v>0.04416666666666667</v>
      </c>
      <c r="AA1253" s="504">
        <v>0.05844907407407408</v>
      </c>
      <c r="AB1253" s="134" t="s">
        <v>32247</v>
      </c>
      <c r="AC1253" s="505">
        <v>0.05435185185185185</v>
      </c>
      <c r="AD1253" s="160"/>
      <c r="AE1253" s="160"/>
      <c r="AF1253" s="134" t="s">
        <v>32248</v>
      </c>
      <c r="AG1253" s="474">
        <v>0.05378472222222222</v>
      </c>
      <c r="AH1253" s="518">
        <v>0.05773148148148148</v>
      </c>
      <c r="AI1253" s="503">
        <v>0.05755787037037037</v>
      </c>
      <c r="AJ1253" s="504">
        <v>0.049756944444444444</v>
      </c>
      <c r="AK1253" s="134" t="s">
        <v>32249</v>
      </c>
      <c r="AL1253" s="474">
        <v>0.05157407407407407</v>
      </c>
      <c r="AM1253" s="416">
        <v>1.6729166666666666</v>
      </c>
      <c r="AN1253" s="474">
        <v>0.04269675925925926</v>
      </c>
      <c r="AO1253" s="474">
        <v>0.0512037037037037</v>
      </c>
      <c r="AP1253" s="128" t="s">
        <v>32250</v>
      </c>
      <c r="AQ1253" s="128" t="s">
        <v>32251</v>
      </c>
      <c r="AR1253" s="505">
        <v>0.05875</v>
      </c>
      <c r="AS1253" s="134" t="s">
        <v>32252</v>
      </c>
      <c r="AT1253" s="474">
        <v>0.05449074074074074</v>
      </c>
      <c r="AU1253" s="128" t="s">
        <v>2299</v>
      </c>
      <c r="AV1253" s="504">
        <v>0.0478125</v>
      </c>
      <c r="AW1253" s="134" t="s">
        <v>32253</v>
      </c>
      <c r="AX1253" s="134" t="s">
        <v>19700</v>
      </c>
      <c r="AY1253" s="128" t="s">
        <v>32254</v>
      </c>
      <c r="BA1253" s="505">
        <v>0.044375</v>
      </c>
      <c r="BB1253" s="474">
        <v>0.04341435185185185</v>
      </c>
      <c r="BC1253" s="516">
        <v>0.042083333333333334</v>
      </c>
      <c r="BD1253" s="416">
        <v>1.2166666666666666</v>
      </c>
      <c r="BE1253" s="128" t="s">
        <v>32255</v>
      </c>
      <c r="BF1253" s="516"/>
      <c r="BG1253" s="516"/>
      <c r="BH1253" s="516"/>
    </row>
    <row r="1254">
      <c r="A1254" s="122">
        <f t="shared" si="3"/>
        <v>0</v>
      </c>
      <c r="B1254" s="122">
        <f t="shared" si="4"/>
        <v>0</v>
      </c>
      <c r="C1254" s="122">
        <f t="shared" si="5"/>
        <v>0</v>
      </c>
      <c r="D1254" s="122">
        <f t="shared" si="6"/>
        <v>0</v>
      </c>
      <c r="E1254" s="122">
        <f t="shared" si="2"/>
        <v>437</v>
      </c>
      <c r="H1254" s="135" t="s">
        <v>32256</v>
      </c>
      <c r="I1254" s="135" t="s">
        <v>32257</v>
      </c>
      <c r="J1254" s="135" t="s">
        <v>32258</v>
      </c>
      <c r="L1254" s="160"/>
      <c r="M1254" s="160"/>
      <c r="N1254" s="160"/>
      <c r="O1254" s="160"/>
      <c r="P1254" s="138" t="s">
        <v>32259</v>
      </c>
      <c r="Q1254" s="138" t="s">
        <v>32260</v>
      </c>
      <c r="R1254" s="138" t="s">
        <v>32261</v>
      </c>
      <c r="S1254" s="138" t="s">
        <v>32262</v>
      </c>
      <c r="T1254" s="138" t="s">
        <v>32263</v>
      </c>
      <c r="U1254" s="138" t="s">
        <v>32264</v>
      </c>
      <c r="V1254" s="138" t="s">
        <v>32264</v>
      </c>
      <c r="W1254" s="138" t="s">
        <v>32265</v>
      </c>
      <c r="Y1254" s="138" t="s">
        <v>32266</v>
      </c>
      <c r="Z1254" s="138" t="s">
        <v>32267</v>
      </c>
      <c r="AA1254" s="128" t="s">
        <v>32268</v>
      </c>
      <c r="AB1254" s="474">
        <v>0.05951388888888889</v>
      </c>
      <c r="AC1254" s="128" t="s">
        <v>32269</v>
      </c>
      <c r="AD1254" s="160"/>
      <c r="AE1254" s="160"/>
      <c r="AF1254" s="474">
        <v>0.05550925925925926</v>
      </c>
      <c r="AG1254" s="134" t="s">
        <v>32270</v>
      </c>
      <c r="AI1254" s="138" t="s">
        <v>32094</v>
      </c>
      <c r="AJ1254" s="128" t="s">
        <v>32271</v>
      </c>
      <c r="AK1254" s="474">
        <v>0.07114583333333334</v>
      </c>
      <c r="AL1254" s="134" t="s">
        <v>32272</v>
      </c>
      <c r="AM1254" s="128" t="s">
        <v>32273</v>
      </c>
      <c r="AN1254" s="134" t="s">
        <v>32274</v>
      </c>
      <c r="AO1254" s="134" t="s">
        <v>32275</v>
      </c>
      <c r="AP1254" s="505">
        <v>0.047581018518518516</v>
      </c>
      <c r="AQ1254" s="505">
        <v>0.04614583333333333</v>
      </c>
      <c r="AR1254" s="128" t="s">
        <v>1879</v>
      </c>
      <c r="AS1254" s="474">
        <v>0.04780092592592593</v>
      </c>
      <c r="AT1254" s="134" t="s">
        <v>32276</v>
      </c>
      <c r="AU1254" s="505">
        <v>0.05928240740740741</v>
      </c>
      <c r="AV1254" s="128" t="s">
        <v>32277</v>
      </c>
      <c r="AW1254" s="474">
        <v>0.05606481481481482</v>
      </c>
      <c r="AX1254" s="474">
        <v>0.04766203703703704</v>
      </c>
      <c r="AY1254" s="416">
        <v>1.9944444444444445</v>
      </c>
      <c r="BA1254" s="128" t="s">
        <v>32278</v>
      </c>
      <c r="BB1254" s="134" t="s">
        <v>1050</v>
      </c>
      <c r="BC1254" s="141" t="s">
        <v>32279</v>
      </c>
      <c r="BD1254" s="128" t="s">
        <v>15944</v>
      </c>
      <c r="BE1254" s="505">
        <v>0.047453703703703706</v>
      </c>
      <c r="BF1254" s="141"/>
      <c r="BG1254" s="141"/>
      <c r="BH1254" s="141"/>
    </row>
    <row r="1255">
      <c r="A1255" s="122">
        <f t="shared" si="3"/>
        <v>0</v>
      </c>
      <c r="B1255" s="122">
        <f t="shared" si="4"/>
        <v>0</v>
      </c>
      <c r="C1255" s="122">
        <f t="shared" si="5"/>
        <v>0</v>
      </c>
      <c r="D1255" s="122">
        <f t="shared" si="6"/>
        <v>0</v>
      </c>
      <c r="E1255" s="122">
        <f t="shared" si="2"/>
        <v>272</v>
      </c>
      <c r="H1255" s="135" t="s">
        <v>1969</v>
      </c>
      <c r="I1255" s="135" t="s">
        <v>32280</v>
      </c>
      <c r="J1255" s="135" t="s">
        <v>32281</v>
      </c>
      <c r="L1255" s="160"/>
      <c r="M1255" s="160"/>
      <c r="N1255" s="160"/>
      <c r="O1255" s="160"/>
      <c r="P1255" s="503">
        <v>0.04814814814814815</v>
      </c>
      <c r="Q1255" s="503">
        <v>0.04532407407407407</v>
      </c>
      <c r="R1255" s="503">
        <v>0.048032407407407406</v>
      </c>
      <c r="S1255" s="503">
        <v>0.0603125</v>
      </c>
      <c r="T1255" s="503">
        <v>0.056782407407407406</v>
      </c>
      <c r="U1255" s="503">
        <v>0.06150462962962963</v>
      </c>
      <c r="V1255" s="503">
        <v>0.06150462962962963</v>
      </c>
      <c r="W1255" s="503">
        <v>0.044131944444444446</v>
      </c>
      <c r="Y1255" s="503">
        <v>0.06208333333333333</v>
      </c>
      <c r="Z1255" s="503">
        <v>0.04424768518518519</v>
      </c>
      <c r="AA1255" s="504">
        <v>0.05851851851851852</v>
      </c>
      <c r="AB1255" s="134" t="s">
        <v>32282</v>
      </c>
      <c r="AC1255" s="505">
        <v>0.054467592592592595</v>
      </c>
      <c r="AD1255" s="160"/>
      <c r="AE1255" s="160"/>
      <c r="AF1255" s="134" t="s">
        <v>32283</v>
      </c>
      <c r="AG1255" s="474">
        <v>0.05386574074074074</v>
      </c>
      <c r="AI1255" s="503">
        <v>0.05759259259259259</v>
      </c>
      <c r="AJ1255" s="504">
        <v>0.04980324074074074</v>
      </c>
      <c r="AK1255" s="134" t="s">
        <v>32284</v>
      </c>
      <c r="AL1255" s="474">
        <v>0.051631944444444446</v>
      </c>
      <c r="AM1255" s="416">
        <v>1.6833333333333333</v>
      </c>
      <c r="AN1255" s="474">
        <v>0.042847222222222224</v>
      </c>
      <c r="AO1255" s="474">
        <v>0.05126157407407408</v>
      </c>
      <c r="AP1255" s="128" t="s">
        <v>32285</v>
      </c>
      <c r="AQ1255" s="128" t="s">
        <v>32286</v>
      </c>
      <c r="AR1255" s="505">
        <v>0.058819444444444445</v>
      </c>
      <c r="AS1255" s="134" t="s">
        <v>32287</v>
      </c>
      <c r="AT1255" s="474">
        <v>0.05460648148148148</v>
      </c>
      <c r="AU1255" s="128" t="s">
        <v>32288</v>
      </c>
      <c r="AV1255" s="504">
        <v>0.047962962962962964</v>
      </c>
      <c r="AW1255" s="134" t="s">
        <v>32289</v>
      </c>
      <c r="AX1255" s="134" t="s">
        <v>13667</v>
      </c>
      <c r="AY1255" s="128" t="s">
        <v>32290</v>
      </c>
      <c r="BA1255" s="505">
        <v>0.044398148148148145</v>
      </c>
      <c r="BB1255" s="474">
        <v>0.043472222222222225</v>
      </c>
      <c r="BC1255" s="516">
        <v>0.04210648148148148</v>
      </c>
      <c r="BD1255" s="416">
        <v>1.2305555555555556</v>
      </c>
      <c r="BE1255" s="128" t="s">
        <v>32291</v>
      </c>
      <c r="BF1255" s="516"/>
      <c r="BG1255" s="516"/>
      <c r="BH1255" s="516"/>
    </row>
    <row r="1256">
      <c r="A1256" s="122">
        <f t="shared" si="3"/>
        <v>0</v>
      </c>
      <c r="B1256" s="122">
        <f t="shared" si="4"/>
        <v>0</v>
      </c>
      <c r="C1256" s="122">
        <f t="shared" si="5"/>
        <v>0</v>
      </c>
      <c r="D1256" s="122">
        <f t="shared" si="6"/>
        <v>0</v>
      </c>
      <c r="E1256" s="122">
        <f t="shared" si="2"/>
        <v>475</v>
      </c>
      <c r="H1256" s="135">
        <v>418.0</v>
      </c>
      <c r="I1256" s="135">
        <v>418.0</v>
      </c>
      <c r="J1256" s="135">
        <v>418.0</v>
      </c>
      <c r="L1256" s="160"/>
      <c r="M1256" s="160"/>
      <c r="N1256" s="160"/>
      <c r="O1256" s="160"/>
      <c r="P1256" s="138" t="s">
        <v>32292</v>
      </c>
      <c r="Q1256" s="138" t="s">
        <v>32293</v>
      </c>
      <c r="R1256" s="138" t="s">
        <v>8300</v>
      </c>
      <c r="S1256" s="138" t="s">
        <v>32294</v>
      </c>
      <c r="T1256" s="138" t="s">
        <v>32295</v>
      </c>
      <c r="U1256" s="138" t="s">
        <v>32296</v>
      </c>
      <c r="V1256" s="138" t="s">
        <v>32296</v>
      </c>
      <c r="W1256" s="138" t="s">
        <v>32297</v>
      </c>
      <c r="Y1256" s="138" t="s">
        <v>32298</v>
      </c>
      <c r="Z1256" s="138" t="s">
        <v>32299</v>
      </c>
      <c r="AA1256" s="128" t="s">
        <v>32300</v>
      </c>
      <c r="AB1256" s="474">
        <v>0.05957175925925926</v>
      </c>
      <c r="AC1256" s="128" t="s">
        <v>32301</v>
      </c>
      <c r="AD1256" s="160"/>
      <c r="AE1256" s="160"/>
      <c r="AF1256" s="474">
        <v>0.055601851851851854</v>
      </c>
      <c r="AG1256" s="134" t="s">
        <v>32302</v>
      </c>
      <c r="AI1256" s="138" t="s">
        <v>32132</v>
      </c>
      <c r="AJ1256" s="128" t="s">
        <v>32303</v>
      </c>
      <c r="AK1256" s="474">
        <v>0.07141203703703704</v>
      </c>
      <c r="AL1256" s="134" t="s">
        <v>32304</v>
      </c>
      <c r="AM1256" s="128" t="s">
        <v>32305</v>
      </c>
      <c r="AN1256" s="134" t="s">
        <v>32306</v>
      </c>
      <c r="AO1256" s="134" t="s">
        <v>32307</v>
      </c>
      <c r="AP1256" s="505">
        <v>0.04773148148148148</v>
      </c>
      <c r="AQ1256" s="505">
        <v>0.04619212962962963</v>
      </c>
      <c r="AR1256" s="128" t="s">
        <v>32308</v>
      </c>
      <c r="AS1256" s="474">
        <v>0.04783564814814815</v>
      </c>
      <c r="AT1256" s="134" t="s">
        <v>32309</v>
      </c>
      <c r="AU1256" s="505">
        <v>0.05931712962962963</v>
      </c>
      <c r="AV1256" s="128" t="s">
        <v>32310</v>
      </c>
      <c r="AW1256" s="474">
        <v>0.056157407407407406</v>
      </c>
      <c r="AX1256" s="474">
        <v>0.047685185185185185</v>
      </c>
      <c r="AY1256" s="416">
        <v>1.9965277777777777</v>
      </c>
      <c r="BA1256" s="128" t="s">
        <v>32311</v>
      </c>
      <c r="BB1256" s="134" t="s">
        <v>32312</v>
      </c>
      <c r="BC1256" s="141" t="s">
        <v>32313</v>
      </c>
      <c r="BD1256" s="128" t="s">
        <v>15992</v>
      </c>
      <c r="BE1256" s="505">
        <v>0.04755787037037037</v>
      </c>
      <c r="BF1256" s="141"/>
      <c r="BG1256" s="141"/>
      <c r="BH1256" s="141"/>
    </row>
    <row r="1257">
      <c r="A1257" s="122">
        <f t="shared" si="3"/>
        <v>0</v>
      </c>
      <c r="B1257" s="122">
        <f t="shared" si="4"/>
        <v>0</v>
      </c>
      <c r="C1257" s="122">
        <f t="shared" si="5"/>
        <v>0</v>
      </c>
      <c r="D1257" s="122">
        <f t="shared" si="6"/>
        <v>0</v>
      </c>
      <c r="E1257" s="122">
        <f t="shared" si="2"/>
        <v>222</v>
      </c>
      <c r="H1257" s="135" t="s">
        <v>32314</v>
      </c>
      <c r="I1257" s="135" t="s">
        <v>32315</v>
      </c>
      <c r="J1257" s="135" t="s">
        <v>32316</v>
      </c>
      <c r="L1257" s="160"/>
      <c r="M1257" s="160"/>
      <c r="N1257" s="160"/>
      <c r="O1257" s="160"/>
      <c r="P1257" s="503">
        <v>0.048171296296296295</v>
      </c>
      <c r="Q1257" s="503">
        <v>0.04537037037037037</v>
      </c>
      <c r="R1257" s="503">
        <v>0.04822916666666666</v>
      </c>
      <c r="S1257" s="503">
        <v>0.06039351851851852</v>
      </c>
      <c r="T1257" s="503">
        <v>0.05681712962962963</v>
      </c>
      <c r="U1257" s="503">
        <v>0.06167824074074074</v>
      </c>
      <c r="V1257" s="503">
        <v>0.06167824074074074</v>
      </c>
      <c r="W1257" s="503">
        <v>0.04417824074074074</v>
      </c>
      <c r="Y1257" s="503">
        <v>0.062106481481481485</v>
      </c>
      <c r="Z1257" s="503">
        <v>0.044363425925925924</v>
      </c>
      <c r="AA1257" s="504">
        <v>0.058541666666666665</v>
      </c>
      <c r="AB1257" s="134" t="s">
        <v>32317</v>
      </c>
      <c r="AC1257" s="505">
        <v>0.054502314814814816</v>
      </c>
      <c r="AD1257" s="160"/>
      <c r="AE1257" s="160"/>
      <c r="AF1257" s="134" t="s">
        <v>32318</v>
      </c>
      <c r="AG1257" s="474">
        <v>0.05395833333333333</v>
      </c>
      <c r="AI1257" s="503">
        <v>0.05762731481481481</v>
      </c>
      <c r="AJ1257" s="504">
        <v>0.04981481481481481</v>
      </c>
      <c r="AK1257" s="134" t="s">
        <v>32319</v>
      </c>
      <c r="AL1257" s="474">
        <v>0.05175925925925926</v>
      </c>
      <c r="AM1257" s="416">
        <v>1.7</v>
      </c>
      <c r="AN1257" s="474">
        <v>0.04297453703703704</v>
      </c>
      <c r="AO1257" s="474">
        <v>0.05134259259259259</v>
      </c>
      <c r="AP1257" s="128" t="s">
        <v>32320</v>
      </c>
      <c r="AQ1257" s="128" t="s">
        <v>32321</v>
      </c>
      <c r="AR1257" s="505">
        <v>0.05884259259259259</v>
      </c>
      <c r="AS1257" s="134" t="s">
        <v>13360</v>
      </c>
      <c r="AT1257" s="474">
        <v>0.054699074074074074</v>
      </c>
      <c r="AU1257" s="128" t="s">
        <v>32322</v>
      </c>
      <c r="AV1257" s="504">
        <v>0.04800925925925926</v>
      </c>
      <c r="AW1257" s="134" t="s">
        <v>32323</v>
      </c>
      <c r="AX1257" s="134" t="s">
        <v>32324</v>
      </c>
      <c r="AY1257" s="128" t="s">
        <v>32325</v>
      </c>
      <c r="BA1257" s="505">
        <v>0.044444444444444446</v>
      </c>
      <c r="BB1257" s="474">
        <v>0.0434837962962963</v>
      </c>
      <c r="BC1257" s="516">
        <v>0.04212962962962963</v>
      </c>
      <c r="BD1257" s="416">
        <v>1.2402777777777778</v>
      </c>
      <c r="BE1257" s="128" t="s">
        <v>32326</v>
      </c>
      <c r="BF1257" s="516"/>
      <c r="BG1257" s="516"/>
      <c r="BH1257" s="516"/>
    </row>
    <row r="1258">
      <c r="A1258" s="122">
        <f t="shared" si="3"/>
        <v>0</v>
      </c>
      <c r="B1258" s="122">
        <f t="shared" si="4"/>
        <v>0</v>
      </c>
      <c r="C1258" s="122">
        <f t="shared" si="5"/>
        <v>0</v>
      </c>
      <c r="D1258" s="122">
        <f t="shared" si="6"/>
        <v>0</v>
      </c>
      <c r="E1258" s="122">
        <f t="shared" si="2"/>
        <v>394</v>
      </c>
      <c r="H1258" s="135" t="s">
        <v>728</v>
      </c>
      <c r="I1258" s="135" t="s">
        <v>32327</v>
      </c>
      <c r="J1258" s="135" t="s">
        <v>32328</v>
      </c>
      <c r="L1258" s="160"/>
      <c r="M1258" s="160"/>
      <c r="N1258" s="160"/>
      <c r="O1258" s="160"/>
      <c r="P1258" s="138" t="s">
        <v>32329</v>
      </c>
      <c r="Q1258" s="138" t="s">
        <v>32330</v>
      </c>
      <c r="R1258" s="138" t="s">
        <v>876</v>
      </c>
      <c r="S1258" s="138" t="s">
        <v>32331</v>
      </c>
      <c r="T1258" s="138" t="s">
        <v>32332</v>
      </c>
      <c r="U1258" s="138" t="s">
        <v>32333</v>
      </c>
      <c r="V1258" s="138" t="s">
        <v>32333</v>
      </c>
      <c r="W1258" s="138" t="s">
        <v>1055</v>
      </c>
      <c r="Y1258" s="138" t="s">
        <v>32334</v>
      </c>
      <c r="Z1258" s="138" t="s">
        <v>32335</v>
      </c>
      <c r="AA1258" s="128" t="s">
        <v>32336</v>
      </c>
      <c r="AB1258" s="474">
        <v>0.0596875</v>
      </c>
      <c r="AC1258" s="128" t="s">
        <v>32337</v>
      </c>
      <c r="AD1258" s="160"/>
      <c r="AE1258" s="160"/>
      <c r="AF1258" s="474">
        <v>0.05571759259259259</v>
      </c>
      <c r="AG1258" s="134" t="s">
        <v>32338</v>
      </c>
      <c r="AI1258" s="138" t="s">
        <v>32165</v>
      </c>
      <c r="AJ1258" s="128" t="s">
        <v>32339</v>
      </c>
      <c r="AK1258" s="474">
        <v>0.07145833333333333</v>
      </c>
      <c r="AL1258" s="134" t="s">
        <v>32340</v>
      </c>
      <c r="AM1258" s="128" t="s">
        <v>32341</v>
      </c>
      <c r="AN1258" s="134" t="s">
        <v>32342</v>
      </c>
      <c r="AO1258" s="134" t="s">
        <v>32343</v>
      </c>
      <c r="AP1258" s="505">
        <v>0.04784722222222222</v>
      </c>
      <c r="AQ1258" s="505">
        <v>0.04626157407407407</v>
      </c>
      <c r="AR1258" s="128" t="s">
        <v>32344</v>
      </c>
      <c r="AS1258" s="474">
        <v>0.04791666666666667</v>
      </c>
      <c r="AT1258" s="134" t="s">
        <v>32345</v>
      </c>
      <c r="AU1258" s="505">
        <v>0.05935185185185185</v>
      </c>
      <c r="AV1258" s="128" t="s">
        <v>32346</v>
      </c>
      <c r="AW1258" s="474">
        <v>0.056331018518518516</v>
      </c>
      <c r="AX1258" s="474">
        <v>0.04770833333333333</v>
      </c>
      <c r="AY1258" s="416">
        <v>2.0006944444444446</v>
      </c>
      <c r="BA1258" s="128" t="s">
        <v>716</v>
      </c>
      <c r="BB1258" s="134" t="s">
        <v>32347</v>
      </c>
      <c r="BC1258" s="141" t="s">
        <v>32348</v>
      </c>
      <c r="BD1258" s="128" t="s">
        <v>16062</v>
      </c>
      <c r="BE1258" s="505">
        <v>0.04760416666666667</v>
      </c>
      <c r="BF1258" s="141"/>
      <c r="BG1258" s="141"/>
      <c r="BH1258" s="141"/>
    </row>
    <row r="1259">
      <c r="A1259" s="122">
        <f t="shared" si="3"/>
        <v>0</v>
      </c>
      <c r="B1259" s="122">
        <f t="shared" si="4"/>
        <v>0</v>
      </c>
      <c r="C1259" s="122">
        <f t="shared" si="5"/>
        <v>0</v>
      </c>
      <c r="D1259" s="122">
        <f t="shared" si="6"/>
        <v>0</v>
      </c>
      <c r="E1259" s="122">
        <f t="shared" si="2"/>
        <v>294</v>
      </c>
      <c r="H1259" s="135">
        <v>419.0</v>
      </c>
      <c r="I1259" s="135">
        <v>419.0</v>
      </c>
      <c r="J1259" s="135">
        <v>419.0</v>
      </c>
      <c r="L1259" s="160"/>
      <c r="M1259" s="160"/>
      <c r="N1259" s="160"/>
      <c r="O1259" s="160"/>
      <c r="P1259" s="503">
        <v>0.04819444444444444</v>
      </c>
      <c r="Q1259" s="503">
        <v>0.04553240740740741</v>
      </c>
      <c r="R1259" s="503">
        <v>0.048275462962962964</v>
      </c>
      <c r="S1259" s="503">
        <v>0.060520833333333336</v>
      </c>
      <c r="T1259" s="503">
        <v>0.05689814814814815</v>
      </c>
      <c r="U1259" s="503">
        <v>0.061793981481481484</v>
      </c>
      <c r="V1259" s="503">
        <v>0.061793981481481484</v>
      </c>
      <c r="W1259" s="503">
        <v>0.044270833333333336</v>
      </c>
      <c r="Y1259" s="503">
        <v>0.06211805555555556</v>
      </c>
      <c r="Z1259" s="503">
        <v>0.044363425925925924</v>
      </c>
      <c r="AA1259" s="504">
        <v>0.05865740740740741</v>
      </c>
      <c r="AB1259" s="134" t="s">
        <v>32349</v>
      </c>
      <c r="AC1259" s="505">
        <v>0.054560185185185184</v>
      </c>
      <c r="AD1259" s="160"/>
      <c r="AE1259" s="160"/>
      <c r="AF1259" s="134" t="s">
        <v>32350</v>
      </c>
      <c r="AG1259" s="474">
        <v>0.05403935185185185</v>
      </c>
      <c r="AI1259" s="503">
        <v>0.05763888888888889</v>
      </c>
      <c r="AJ1259" s="504">
        <v>0.049837962962962966</v>
      </c>
      <c r="AK1259" s="134" t="s">
        <v>32351</v>
      </c>
      <c r="AL1259" s="474">
        <v>0.051863425925925924</v>
      </c>
      <c r="AM1259" s="416">
        <v>1.7138888888888888</v>
      </c>
      <c r="AN1259" s="474">
        <v>0.043125</v>
      </c>
      <c r="AO1259" s="474">
        <v>0.051412037037037034</v>
      </c>
      <c r="AP1259" s="128" t="s">
        <v>32352</v>
      </c>
      <c r="AQ1259" s="128" t="s">
        <v>32353</v>
      </c>
      <c r="AR1259" s="505">
        <v>0.05894675925925926</v>
      </c>
      <c r="AS1259" s="134" t="s">
        <v>32354</v>
      </c>
      <c r="AT1259" s="474">
        <v>0.05476851851851852</v>
      </c>
      <c r="AU1259" s="128" t="s">
        <v>1651</v>
      </c>
      <c r="AV1259" s="504">
        <v>0.04804398148148148</v>
      </c>
      <c r="AW1259" s="134" t="s">
        <v>32355</v>
      </c>
      <c r="AX1259" s="134" t="s">
        <v>32356</v>
      </c>
      <c r="AY1259" s="128" t="s">
        <v>32357</v>
      </c>
      <c r="BA1259" s="505">
        <v>0.044583333333333336</v>
      </c>
      <c r="BB1259" s="474">
        <v>0.043541666666666666</v>
      </c>
      <c r="BC1259" s="516">
        <v>0.0421875</v>
      </c>
      <c r="BD1259" s="416">
        <v>1.2527777777777778</v>
      </c>
      <c r="BE1259" s="128" t="s">
        <v>32358</v>
      </c>
      <c r="BF1259" s="516"/>
      <c r="BG1259" s="516"/>
      <c r="BH1259" s="516"/>
    </row>
    <row r="1260">
      <c r="A1260" s="122">
        <f t="shared" si="3"/>
        <v>0</v>
      </c>
      <c r="B1260" s="122">
        <f t="shared" si="4"/>
        <v>0</v>
      </c>
      <c r="C1260" s="122">
        <f t="shared" si="5"/>
        <v>0</v>
      </c>
      <c r="D1260" s="122">
        <f t="shared" si="6"/>
        <v>0</v>
      </c>
      <c r="E1260" s="122">
        <f t="shared" si="2"/>
        <v>459</v>
      </c>
      <c r="H1260" s="135" t="s">
        <v>32359</v>
      </c>
      <c r="I1260" s="135" t="s">
        <v>32360</v>
      </c>
      <c r="J1260" s="135" t="s">
        <v>32361</v>
      </c>
      <c r="L1260" s="160"/>
      <c r="M1260" s="160"/>
      <c r="N1260" s="160"/>
      <c r="O1260" s="160"/>
      <c r="P1260" s="138" t="s">
        <v>32362</v>
      </c>
      <c r="Q1260" s="138" t="s">
        <v>32363</v>
      </c>
      <c r="R1260" s="138" t="s">
        <v>32364</v>
      </c>
      <c r="S1260" s="138" t="s">
        <v>32365</v>
      </c>
      <c r="T1260" s="138" t="s">
        <v>32366</v>
      </c>
      <c r="U1260" s="138" t="s">
        <v>32367</v>
      </c>
      <c r="V1260" s="138" t="s">
        <v>32367</v>
      </c>
      <c r="W1260" s="138" t="s">
        <v>32368</v>
      </c>
      <c r="Y1260" s="138" t="s">
        <v>32369</v>
      </c>
      <c r="Z1260" s="138" t="s">
        <v>32370</v>
      </c>
      <c r="AA1260" s="128" t="s">
        <v>32371</v>
      </c>
      <c r="AB1260" s="474">
        <v>0.05974537037037037</v>
      </c>
      <c r="AC1260" s="128" t="s">
        <v>32372</v>
      </c>
      <c r="AD1260" s="160"/>
      <c r="AE1260" s="160"/>
      <c r="AF1260" s="474">
        <v>0.05582175925925926</v>
      </c>
      <c r="AG1260" s="134" t="s">
        <v>32373</v>
      </c>
      <c r="AI1260" s="138" t="s">
        <v>32202</v>
      </c>
      <c r="AJ1260" s="128" t="s">
        <v>32374</v>
      </c>
      <c r="AK1260" s="474">
        <v>0.07150462962962963</v>
      </c>
      <c r="AL1260" s="134" t="s">
        <v>32375</v>
      </c>
      <c r="AM1260" s="128" t="s">
        <v>32376</v>
      </c>
      <c r="AN1260" s="134" t="s">
        <v>32377</v>
      </c>
      <c r="AO1260" s="134" t="s">
        <v>32378</v>
      </c>
      <c r="AP1260" s="505">
        <v>0.04795138888888889</v>
      </c>
      <c r="AQ1260" s="505">
        <v>0.046296296296296294</v>
      </c>
      <c r="AR1260" s="128" t="s">
        <v>32379</v>
      </c>
      <c r="AS1260" s="474">
        <v>0.04793981481481482</v>
      </c>
      <c r="AT1260" s="134" t="s">
        <v>32380</v>
      </c>
      <c r="AU1260" s="505">
        <v>0.059444444444444446</v>
      </c>
      <c r="AV1260" s="128" t="s">
        <v>32381</v>
      </c>
      <c r="AW1260" s="474">
        <v>0.056435185185185185</v>
      </c>
      <c r="AX1260" s="474">
        <v>0.04784722222222222</v>
      </c>
      <c r="AY1260" s="416">
        <v>2.002083333333333</v>
      </c>
      <c r="BA1260" s="128" t="s">
        <v>32382</v>
      </c>
      <c r="BB1260" s="134" t="s">
        <v>32383</v>
      </c>
      <c r="BC1260" s="141" t="s">
        <v>32384</v>
      </c>
      <c r="BD1260" s="128" t="s">
        <v>16140</v>
      </c>
      <c r="BE1260" s="505">
        <v>0.04774305555555555</v>
      </c>
      <c r="BF1260" s="141"/>
      <c r="BG1260" s="141"/>
      <c r="BH1260" s="141"/>
    </row>
    <row r="1261">
      <c r="A1261" s="122">
        <f t="shared" si="3"/>
        <v>0</v>
      </c>
      <c r="B1261" s="122">
        <f t="shared" si="4"/>
        <v>0</v>
      </c>
      <c r="C1261" s="122">
        <f t="shared" si="5"/>
        <v>0</v>
      </c>
      <c r="D1261" s="122">
        <f t="shared" si="6"/>
        <v>0</v>
      </c>
      <c r="E1261" s="122">
        <f t="shared" si="2"/>
        <v>358</v>
      </c>
      <c r="H1261" s="135" t="s">
        <v>32385</v>
      </c>
      <c r="I1261" s="135" t="s">
        <v>32386</v>
      </c>
      <c r="J1261" s="135" t="s">
        <v>32387</v>
      </c>
      <c r="L1261" s="160"/>
      <c r="M1261" s="160"/>
      <c r="N1261" s="160"/>
      <c r="O1261" s="160"/>
      <c r="P1261" s="503">
        <v>0.048206018518518516</v>
      </c>
      <c r="Q1261" s="503">
        <v>0.04560185185185185</v>
      </c>
      <c r="R1261" s="503">
        <v>0.04829861111111111</v>
      </c>
      <c r="S1261" s="503">
        <v>0.060648148148148145</v>
      </c>
      <c r="T1261" s="503">
        <v>0.056979166666666664</v>
      </c>
      <c r="U1261" s="503">
        <v>0.061875</v>
      </c>
      <c r="V1261" s="503">
        <v>0.061875</v>
      </c>
      <c r="W1261" s="503">
        <v>0.04428240740740741</v>
      </c>
      <c r="Y1261" s="503">
        <v>0.062175925925925926</v>
      </c>
      <c r="Z1261" s="503">
        <v>0.044409722222222225</v>
      </c>
      <c r="AA1261" s="504">
        <v>0.058715277777777776</v>
      </c>
      <c r="AB1261" s="134" t="s">
        <v>32388</v>
      </c>
      <c r="AC1261" s="505">
        <v>0.05466435185185185</v>
      </c>
      <c r="AD1261" s="160"/>
      <c r="AE1261" s="160"/>
      <c r="AF1261" s="134" t="s">
        <v>32389</v>
      </c>
      <c r="AG1261" s="474">
        <v>0.05409722222222222</v>
      </c>
      <c r="AI1261" s="503">
        <v>0.057708333333333334</v>
      </c>
      <c r="AJ1261" s="504">
        <v>0.04994212962962963</v>
      </c>
      <c r="AK1261" s="134" t="s">
        <v>32390</v>
      </c>
      <c r="AL1261" s="474">
        <v>0.0519212962962963</v>
      </c>
      <c r="AM1261" s="416">
        <v>1.7159722222222222</v>
      </c>
      <c r="AN1261" s="474">
        <v>0.04313657407407408</v>
      </c>
      <c r="AO1261" s="474">
        <v>0.051458333333333335</v>
      </c>
      <c r="AP1261" s="128" t="s">
        <v>32391</v>
      </c>
      <c r="AQ1261" s="128" t="s">
        <v>32392</v>
      </c>
      <c r="AR1261" s="505">
        <v>0.059097222222222225</v>
      </c>
      <c r="AS1261" s="134" t="s">
        <v>32393</v>
      </c>
      <c r="AT1261" s="474">
        <v>0.05480324074074074</v>
      </c>
      <c r="AU1261" s="128" t="s">
        <v>32394</v>
      </c>
      <c r="AV1261" s="504">
        <v>0.04809027777777778</v>
      </c>
      <c r="AW1261" s="134" t="s">
        <v>32395</v>
      </c>
      <c r="AX1261" s="134" t="s">
        <v>32396</v>
      </c>
      <c r="AY1261" s="128" t="s">
        <v>32397</v>
      </c>
      <c r="BA1261" s="505">
        <v>0.04461805555555556</v>
      </c>
      <c r="BB1261" s="474">
        <v>0.04363425925925926</v>
      </c>
      <c r="BC1261" s="516">
        <v>0.042256944444444444</v>
      </c>
      <c r="BD1261" s="416">
        <v>1.2569444444444444</v>
      </c>
      <c r="BE1261" s="128" t="s">
        <v>32398</v>
      </c>
      <c r="BF1261" s="516"/>
      <c r="BG1261" s="516"/>
      <c r="BH1261" s="516"/>
    </row>
    <row r="1262">
      <c r="A1262" s="122">
        <f t="shared" si="3"/>
        <v>0</v>
      </c>
      <c r="B1262" s="122">
        <f t="shared" si="4"/>
        <v>0</v>
      </c>
      <c r="C1262" s="122">
        <f t="shared" si="5"/>
        <v>0</v>
      </c>
      <c r="D1262" s="122">
        <f t="shared" si="6"/>
        <v>0</v>
      </c>
      <c r="E1262" s="122">
        <f t="shared" si="2"/>
        <v>389</v>
      </c>
      <c r="H1262" s="135">
        <v>420.0</v>
      </c>
      <c r="I1262" s="135">
        <v>420.0</v>
      </c>
      <c r="J1262" s="135">
        <v>420.0</v>
      </c>
      <c r="L1262" s="160"/>
      <c r="M1262" s="160"/>
      <c r="N1262" s="160"/>
      <c r="O1262" s="160"/>
      <c r="P1262" s="138" t="s">
        <v>32399</v>
      </c>
      <c r="Q1262" s="138" t="s">
        <v>32400</v>
      </c>
      <c r="R1262" s="138" t="s">
        <v>32401</v>
      </c>
      <c r="S1262" s="138" t="s">
        <v>32402</v>
      </c>
      <c r="T1262" s="138" t="s">
        <v>32403</v>
      </c>
      <c r="U1262" s="138" t="s">
        <v>32404</v>
      </c>
      <c r="V1262" s="138" t="s">
        <v>32404</v>
      </c>
      <c r="W1262" s="138" t="s">
        <v>32405</v>
      </c>
      <c r="Y1262" s="138" t="s">
        <v>32406</v>
      </c>
      <c r="Z1262" s="138" t="s">
        <v>32407</v>
      </c>
      <c r="AA1262" s="128" t="s">
        <v>32408</v>
      </c>
      <c r="AB1262" s="474">
        <v>0.059814814814814814</v>
      </c>
      <c r="AC1262" s="128" t="s">
        <v>32409</v>
      </c>
      <c r="AD1262" s="160"/>
      <c r="AE1262" s="160"/>
      <c r="AF1262" s="474">
        <v>0.05597222222222222</v>
      </c>
      <c r="AG1262" s="134" t="s">
        <v>32410</v>
      </c>
      <c r="AI1262" s="138" t="s">
        <v>32411</v>
      </c>
      <c r="AJ1262" s="128" t="s">
        <v>32412</v>
      </c>
      <c r="AK1262" s="474">
        <v>0.07158564814814815</v>
      </c>
      <c r="AL1262" s="134" t="s">
        <v>32413</v>
      </c>
      <c r="AM1262" s="128" t="s">
        <v>32414</v>
      </c>
      <c r="AN1262" s="134" t="s">
        <v>32415</v>
      </c>
      <c r="AO1262" s="134" t="s">
        <v>32416</v>
      </c>
      <c r="AP1262" s="505">
        <v>0.04805555555555555</v>
      </c>
      <c r="AQ1262" s="505">
        <v>0.04640046296296296</v>
      </c>
      <c r="AR1262" s="128" t="s">
        <v>32417</v>
      </c>
      <c r="AS1262" s="474">
        <v>0.04818287037037037</v>
      </c>
      <c r="AT1262" s="134" t="s">
        <v>32418</v>
      </c>
      <c r="AU1262" s="505">
        <v>0.059479166666666666</v>
      </c>
      <c r="AV1262" s="128" t="s">
        <v>32419</v>
      </c>
      <c r="AW1262" s="474">
        <v>0.05659722222222222</v>
      </c>
      <c r="AX1262" s="474">
        <v>0.04795138888888889</v>
      </c>
      <c r="AY1262" s="416">
        <v>2.0055555555555555</v>
      </c>
      <c r="BA1262" s="128" t="s">
        <v>32420</v>
      </c>
      <c r="BB1262" s="134" t="s">
        <v>32421</v>
      </c>
      <c r="BC1262" s="141" t="s">
        <v>32422</v>
      </c>
      <c r="BD1262" s="128" t="s">
        <v>876</v>
      </c>
      <c r="BE1262" s="505">
        <v>0.047962962962962964</v>
      </c>
      <c r="BF1262" s="141"/>
      <c r="BG1262" s="141"/>
      <c r="BH1262" s="141"/>
    </row>
    <row r="1263">
      <c r="A1263" s="122">
        <f t="shared" si="3"/>
        <v>0</v>
      </c>
      <c r="B1263" s="122">
        <f t="shared" si="4"/>
        <v>0</v>
      </c>
      <c r="C1263" s="122">
        <f t="shared" si="5"/>
        <v>0</v>
      </c>
      <c r="D1263" s="122">
        <f t="shared" si="6"/>
        <v>0</v>
      </c>
      <c r="E1263" s="122">
        <f t="shared" si="2"/>
        <v>201</v>
      </c>
      <c r="H1263" s="135" t="s">
        <v>32423</v>
      </c>
      <c r="I1263" s="135" t="s">
        <v>32424</v>
      </c>
      <c r="J1263" s="135" t="s">
        <v>32425</v>
      </c>
      <c r="L1263" s="160"/>
      <c r="M1263" s="160"/>
      <c r="N1263" s="160"/>
      <c r="O1263" s="160"/>
      <c r="P1263" s="503">
        <v>0.048275462962962964</v>
      </c>
      <c r="Q1263" s="503">
        <v>0.04565972222222222</v>
      </c>
      <c r="R1263" s="503">
        <v>0.04833333333333333</v>
      </c>
      <c r="S1263" s="503">
        <v>0.06070601851851852</v>
      </c>
      <c r="T1263" s="503">
        <v>0.05700231481481482</v>
      </c>
      <c r="U1263" s="503">
        <v>0.06190972222222222</v>
      </c>
      <c r="V1263" s="503">
        <v>0.06190972222222222</v>
      </c>
      <c r="W1263" s="503">
        <v>0.044305555555555556</v>
      </c>
      <c r="Y1263" s="503">
        <v>0.062233796296296294</v>
      </c>
      <c r="Z1263" s="503">
        <v>0.0444212962962963</v>
      </c>
      <c r="AA1263" s="504">
        <v>0.05884259259259259</v>
      </c>
      <c r="AB1263" s="134" t="s">
        <v>32426</v>
      </c>
      <c r="AC1263" s="505">
        <v>0.05475694444444444</v>
      </c>
      <c r="AD1263" s="160"/>
      <c r="AE1263" s="160"/>
      <c r="AF1263" s="134" t="s">
        <v>32427</v>
      </c>
      <c r="AG1263" s="474">
        <v>0.05416666666666667</v>
      </c>
      <c r="AI1263" s="503">
        <v>0.05773148148148148</v>
      </c>
      <c r="AJ1263" s="504">
        <v>0.050104166666666665</v>
      </c>
      <c r="AK1263" s="134" t="s">
        <v>32428</v>
      </c>
      <c r="AL1263" s="474">
        <v>0.05206018518518519</v>
      </c>
      <c r="AM1263" s="416">
        <v>1.7270833333333333</v>
      </c>
      <c r="AN1263" s="474">
        <v>0.043298611111111114</v>
      </c>
      <c r="AO1263" s="474">
        <v>0.051550925925925924</v>
      </c>
      <c r="AP1263" s="128" t="s">
        <v>32429</v>
      </c>
      <c r="AQ1263" s="128" t="s">
        <v>32430</v>
      </c>
      <c r="AR1263" s="505">
        <v>0.05921296296296296</v>
      </c>
      <c r="AS1263" s="134" t="s">
        <v>32431</v>
      </c>
      <c r="AT1263" s="474">
        <v>0.05488425925925926</v>
      </c>
      <c r="AU1263" s="128" t="s">
        <v>32432</v>
      </c>
      <c r="AV1263" s="504">
        <v>0.048125</v>
      </c>
      <c r="AW1263" s="134" t="s">
        <v>32433</v>
      </c>
      <c r="AX1263" s="134" t="s">
        <v>32434</v>
      </c>
      <c r="AY1263" s="128" t="s">
        <v>32435</v>
      </c>
      <c r="BA1263" s="505">
        <v>0.0446875</v>
      </c>
      <c r="BB1263" s="474">
        <v>0.04383101851851852</v>
      </c>
      <c r="BC1263" s="516">
        <v>0.042395833333333334</v>
      </c>
      <c r="BD1263" s="416">
        <v>1.2631944444444445</v>
      </c>
      <c r="BE1263" s="128" t="s">
        <v>32436</v>
      </c>
      <c r="BF1263" s="516"/>
      <c r="BG1263" s="516"/>
      <c r="BH1263" s="516"/>
    </row>
    <row r="1264">
      <c r="A1264" s="122">
        <f t="shared" si="3"/>
        <v>0</v>
      </c>
      <c r="B1264" s="122">
        <f t="shared" si="4"/>
        <v>0</v>
      </c>
      <c r="C1264" s="122">
        <f t="shared" si="5"/>
        <v>0</v>
      </c>
      <c r="D1264" s="122">
        <f t="shared" si="6"/>
        <v>0</v>
      </c>
      <c r="E1264" s="122">
        <f t="shared" si="2"/>
        <v>319</v>
      </c>
      <c r="H1264" s="135" t="s">
        <v>32437</v>
      </c>
      <c r="I1264" s="135" t="s">
        <v>32438</v>
      </c>
      <c r="J1264" s="135" t="s">
        <v>32439</v>
      </c>
      <c r="L1264" s="160"/>
      <c r="M1264" s="160"/>
      <c r="N1264" s="160"/>
      <c r="O1264" s="160"/>
      <c r="P1264" s="138" t="s">
        <v>32440</v>
      </c>
      <c r="Q1264" s="138" t="s">
        <v>32441</v>
      </c>
      <c r="R1264" s="138" t="s">
        <v>32442</v>
      </c>
      <c r="S1264" s="138" t="s">
        <v>32443</v>
      </c>
      <c r="T1264" s="138" t="s">
        <v>32444</v>
      </c>
      <c r="U1264" s="138" t="s">
        <v>32445</v>
      </c>
      <c r="V1264" s="138" t="s">
        <v>32445</v>
      </c>
      <c r="W1264" s="138" t="s">
        <v>32446</v>
      </c>
      <c r="Y1264" s="138" t="s">
        <v>1538</v>
      </c>
      <c r="Z1264" s="138" t="s">
        <v>32447</v>
      </c>
      <c r="AA1264" s="128" t="s">
        <v>32448</v>
      </c>
      <c r="AB1264" s="474">
        <v>0.059895833333333336</v>
      </c>
      <c r="AC1264" s="128" t="s">
        <v>32449</v>
      </c>
      <c r="AD1264" s="160"/>
      <c r="AE1264" s="160"/>
      <c r="AF1264" s="474">
        <v>0.056018518518518516</v>
      </c>
      <c r="AG1264" s="134" t="s">
        <v>32450</v>
      </c>
      <c r="AJ1264" s="128" t="s">
        <v>32451</v>
      </c>
      <c r="AK1264" s="474">
        <v>0.07165509259259259</v>
      </c>
      <c r="AL1264" s="134" t="s">
        <v>32452</v>
      </c>
      <c r="AM1264" s="128" t="s">
        <v>32453</v>
      </c>
      <c r="AN1264" s="134" t="s">
        <v>923</v>
      </c>
      <c r="AO1264" s="134" t="s">
        <v>32454</v>
      </c>
      <c r="AP1264" s="505">
        <v>0.048240740740740744</v>
      </c>
      <c r="AQ1264" s="505">
        <v>0.04650462962962963</v>
      </c>
      <c r="AR1264" s="128" t="s">
        <v>32455</v>
      </c>
      <c r="AS1264" s="474">
        <v>0.04826388888888889</v>
      </c>
      <c r="AT1264" s="134" t="s">
        <v>32456</v>
      </c>
      <c r="AU1264" s="505">
        <v>0.05954861111111111</v>
      </c>
      <c r="AV1264" s="128" t="s">
        <v>32457</v>
      </c>
      <c r="AW1264" s="474">
        <v>0.05670138888888889</v>
      </c>
      <c r="AX1264" s="474">
        <v>0.048101851851851854</v>
      </c>
      <c r="AY1264" s="416">
        <v>2.0076388888888888</v>
      </c>
      <c r="BA1264" s="128" t="s">
        <v>32458</v>
      </c>
      <c r="BB1264" s="134" t="s">
        <v>32459</v>
      </c>
      <c r="BC1264" s="141" t="s">
        <v>32460</v>
      </c>
      <c r="BD1264" s="128" t="s">
        <v>876</v>
      </c>
      <c r="BE1264" s="505">
        <v>0.04815972222222222</v>
      </c>
      <c r="BF1264" s="141"/>
      <c r="BG1264" s="141"/>
      <c r="BH1264" s="141"/>
    </row>
    <row r="1265">
      <c r="A1265" s="122">
        <f t="shared" si="3"/>
        <v>0</v>
      </c>
      <c r="B1265" s="122">
        <f t="shared" si="4"/>
        <v>0</v>
      </c>
      <c r="C1265" s="122">
        <f t="shared" si="5"/>
        <v>0</v>
      </c>
      <c r="D1265" s="122">
        <f t="shared" si="6"/>
        <v>0</v>
      </c>
      <c r="E1265" s="122">
        <f t="shared" si="2"/>
        <v>220</v>
      </c>
      <c r="H1265" s="135">
        <v>421.0</v>
      </c>
      <c r="I1265" s="135">
        <v>421.0</v>
      </c>
      <c r="J1265" s="135">
        <v>421.0</v>
      </c>
      <c r="L1265" s="160"/>
      <c r="M1265" s="160"/>
      <c r="N1265" s="160"/>
      <c r="O1265" s="160"/>
      <c r="P1265" s="503">
        <v>0.04836805555555555</v>
      </c>
      <c r="Q1265" s="503">
        <v>0.04570601851851852</v>
      </c>
      <c r="R1265" s="503">
        <v>0.048414351851851854</v>
      </c>
      <c r="S1265" s="503">
        <v>0.06079861111111111</v>
      </c>
      <c r="T1265" s="503">
        <v>0.057060185185185186</v>
      </c>
      <c r="U1265" s="503">
        <v>0.06194444444444445</v>
      </c>
      <c r="V1265" s="503">
        <v>0.06194444444444445</v>
      </c>
      <c r="W1265" s="503">
        <v>0.044409722222222225</v>
      </c>
      <c r="Y1265" s="503">
        <v>0.06225694444444444</v>
      </c>
      <c r="Z1265" s="503">
        <v>0.04457175925925926</v>
      </c>
      <c r="AA1265" s="504">
        <v>0.05900462962962963</v>
      </c>
      <c r="AB1265" s="134" t="s">
        <v>32461</v>
      </c>
      <c r="AC1265" s="505">
        <v>0.05483796296296296</v>
      </c>
      <c r="AD1265" s="160"/>
      <c r="AE1265" s="160"/>
      <c r="AF1265" s="134" t="s">
        <v>32462</v>
      </c>
      <c r="AG1265" s="474">
        <v>0.05423611111111111</v>
      </c>
      <c r="AJ1265" s="504">
        <v>0.050150462962962966</v>
      </c>
      <c r="AK1265" s="134" t="s">
        <v>32463</v>
      </c>
      <c r="AL1265" s="474">
        <v>0.052141203703703703</v>
      </c>
      <c r="AM1265" s="416">
        <v>1.7340277777777777</v>
      </c>
      <c r="AN1265" s="474">
        <v>0.043368055555555556</v>
      </c>
      <c r="AO1265" s="474">
        <v>0.051631944444444446</v>
      </c>
      <c r="AP1265" s="128" t="s">
        <v>32464</v>
      </c>
      <c r="AQ1265" s="128" t="s">
        <v>32465</v>
      </c>
      <c r="AR1265" s="505">
        <v>0.059270833333333335</v>
      </c>
      <c r="AS1265" s="134" t="s">
        <v>32466</v>
      </c>
      <c r="AT1265" s="474">
        <v>0.05494212962962963</v>
      </c>
      <c r="AU1265" s="128" t="s">
        <v>728</v>
      </c>
      <c r="AV1265" s="504">
        <v>0.048136574074074075</v>
      </c>
      <c r="AW1265" s="134" t="s">
        <v>32467</v>
      </c>
      <c r="AX1265" s="134" t="s">
        <v>32468</v>
      </c>
      <c r="AY1265" s="128" t="s">
        <v>32469</v>
      </c>
      <c r="BA1265" s="505">
        <v>0.044710648148148145</v>
      </c>
      <c r="BB1265" s="474">
        <v>0.043912037037037034</v>
      </c>
      <c r="BC1265" s="516">
        <v>0.04251157407407408</v>
      </c>
      <c r="BD1265" s="416">
        <v>1.2638888888888888</v>
      </c>
      <c r="BE1265" s="128" t="s">
        <v>32470</v>
      </c>
      <c r="BF1265" s="516"/>
      <c r="BG1265" s="516"/>
      <c r="BH1265" s="516"/>
    </row>
    <row r="1266">
      <c r="A1266" s="122">
        <f t="shared" si="3"/>
        <v>0</v>
      </c>
      <c r="B1266" s="122">
        <f t="shared" si="4"/>
        <v>0</v>
      </c>
      <c r="C1266" s="122">
        <f t="shared" si="5"/>
        <v>0</v>
      </c>
      <c r="D1266" s="122">
        <f t="shared" si="6"/>
        <v>0</v>
      </c>
      <c r="E1266" s="122">
        <f t="shared" si="2"/>
        <v>379</v>
      </c>
      <c r="H1266" s="135" t="s">
        <v>32471</v>
      </c>
      <c r="I1266" s="135" t="s">
        <v>32472</v>
      </c>
      <c r="J1266" s="135" t="s">
        <v>32473</v>
      </c>
      <c r="L1266" s="160"/>
      <c r="M1266" s="160"/>
      <c r="N1266" s="160"/>
      <c r="O1266" s="160"/>
      <c r="P1266" s="138" t="s">
        <v>32474</v>
      </c>
      <c r="Q1266" s="138" t="s">
        <v>32475</v>
      </c>
      <c r="R1266" s="138" t="s">
        <v>32476</v>
      </c>
      <c r="S1266" s="138" t="s">
        <v>32477</v>
      </c>
      <c r="T1266" s="138" t="s">
        <v>32478</v>
      </c>
      <c r="U1266" s="138" t="s">
        <v>32479</v>
      </c>
      <c r="V1266" s="138" t="s">
        <v>32479</v>
      </c>
      <c r="W1266" s="138" t="s">
        <v>32480</v>
      </c>
      <c r="Y1266" s="138" t="s">
        <v>32481</v>
      </c>
      <c r="Z1266" s="138" t="s">
        <v>32482</v>
      </c>
      <c r="AA1266" s="128" t="s">
        <v>32483</v>
      </c>
      <c r="AB1266" s="474">
        <v>0.059988425925925924</v>
      </c>
      <c r="AC1266" s="128" t="s">
        <v>32484</v>
      </c>
      <c r="AD1266" s="160"/>
      <c r="AE1266" s="160"/>
      <c r="AF1266" s="474">
        <v>0.05611111111111111</v>
      </c>
      <c r="AG1266" s="134" t="s">
        <v>32485</v>
      </c>
      <c r="AJ1266" s="128" t="s">
        <v>32486</v>
      </c>
      <c r="AK1266" s="474">
        <v>0.07168981481481482</v>
      </c>
      <c r="AL1266" s="134" t="s">
        <v>32487</v>
      </c>
      <c r="AM1266" s="128" t="s">
        <v>32488</v>
      </c>
      <c r="AN1266" s="134" t="s">
        <v>32489</v>
      </c>
      <c r="AO1266" s="134" t="s">
        <v>32490</v>
      </c>
      <c r="AP1266" s="505">
        <v>0.048344907407407406</v>
      </c>
      <c r="AQ1266" s="505">
        <v>0.04658564814814815</v>
      </c>
      <c r="AR1266" s="128" t="s">
        <v>32491</v>
      </c>
      <c r="AS1266" s="474">
        <v>0.04839120370370371</v>
      </c>
      <c r="AT1266" s="134" t="s">
        <v>32492</v>
      </c>
      <c r="AU1266" s="505">
        <v>0.05962962962962963</v>
      </c>
      <c r="AV1266" s="128" t="s">
        <v>32493</v>
      </c>
      <c r="AW1266" s="474">
        <v>0.056747685185185186</v>
      </c>
      <c r="AX1266" s="474">
        <v>0.048136574074074075</v>
      </c>
      <c r="AY1266" s="416">
        <v>2.0104166666666665</v>
      </c>
      <c r="BA1266" s="128" t="s">
        <v>32494</v>
      </c>
      <c r="BB1266" s="134" t="s">
        <v>32495</v>
      </c>
      <c r="BC1266" s="141" t="s">
        <v>32496</v>
      </c>
      <c r="BD1266" s="128" t="s">
        <v>16305</v>
      </c>
      <c r="BE1266" s="505">
        <v>0.04828703703703704</v>
      </c>
      <c r="BF1266" s="141"/>
      <c r="BG1266" s="141"/>
      <c r="BH1266" s="141"/>
    </row>
    <row r="1267">
      <c r="A1267" s="122">
        <f t="shared" si="3"/>
        <v>0</v>
      </c>
      <c r="B1267" s="122">
        <f t="shared" si="4"/>
        <v>0</v>
      </c>
      <c r="C1267" s="122">
        <f t="shared" si="5"/>
        <v>0</v>
      </c>
      <c r="D1267" s="122">
        <f t="shared" si="6"/>
        <v>0</v>
      </c>
      <c r="E1267" s="122">
        <f t="shared" si="2"/>
        <v>218</v>
      </c>
      <c r="H1267" s="135" t="s">
        <v>32497</v>
      </c>
      <c r="I1267" s="135" t="s">
        <v>32498</v>
      </c>
      <c r="J1267" s="135" t="s">
        <v>32499</v>
      </c>
      <c r="L1267" s="160"/>
      <c r="M1267" s="160"/>
      <c r="N1267" s="160"/>
      <c r="O1267" s="160"/>
      <c r="P1267" s="503">
        <v>0.04842592592592593</v>
      </c>
      <c r="Q1267" s="503">
        <v>0.04576388888888889</v>
      </c>
      <c r="R1267" s="503">
        <v>0.048518518518518516</v>
      </c>
      <c r="S1267" s="503">
        <v>0.06090277777777778</v>
      </c>
      <c r="T1267" s="503">
        <v>0.057118055555555554</v>
      </c>
      <c r="U1267" s="503">
        <v>0.06197916666666667</v>
      </c>
      <c r="V1267" s="503">
        <v>0.06197916666666667</v>
      </c>
      <c r="W1267" s="503">
        <v>0.04446759259259259</v>
      </c>
      <c r="Y1267" s="503">
        <v>0.062280092592592595</v>
      </c>
      <c r="Z1267" s="503">
        <v>0.044583333333333336</v>
      </c>
      <c r="AA1267" s="504">
        <v>0.05908564814814815</v>
      </c>
      <c r="AB1267" s="134" t="s">
        <v>32500</v>
      </c>
      <c r="AC1267" s="505">
        <v>0.05489583333333333</v>
      </c>
      <c r="AD1267" s="160"/>
      <c r="AE1267" s="160"/>
      <c r="AF1267" s="134" t="s">
        <v>32501</v>
      </c>
      <c r="AG1267" s="474">
        <v>0.054328703703703705</v>
      </c>
      <c r="AJ1267" s="504">
        <v>0.050347222222222224</v>
      </c>
      <c r="AK1267" s="134" t="s">
        <v>32502</v>
      </c>
      <c r="AL1267" s="474">
        <v>0.05219907407407407</v>
      </c>
      <c r="AM1267" s="416">
        <v>1.7368055555555555</v>
      </c>
      <c r="AN1267" s="474">
        <v>0.0433912037037037</v>
      </c>
      <c r="AO1267" s="474">
        <v>0.05174768518518519</v>
      </c>
      <c r="AP1267" s="128" t="s">
        <v>32503</v>
      </c>
      <c r="AQ1267" s="128" t="s">
        <v>32504</v>
      </c>
      <c r="AR1267" s="505">
        <v>0.059340277777777777</v>
      </c>
      <c r="AS1267" s="134" t="s">
        <v>32505</v>
      </c>
      <c r="AT1267" s="474">
        <v>0.055011574074074074</v>
      </c>
      <c r="AU1267" s="128" t="s">
        <v>11233</v>
      </c>
      <c r="AV1267" s="504">
        <v>0.04821759259259259</v>
      </c>
      <c r="AW1267" s="134" t="s">
        <v>32506</v>
      </c>
      <c r="AX1267" s="134" t="s">
        <v>32507</v>
      </c>
      <c r="AY1267" s="128" t="s">
        <v>4604</v>
      </c>
      <c r="BA1267" s="505">
        <v>0.0447337962962963</v>
      </c>
      <c r="BB1267" s="474">
        <v>0.04393518518518519</v>
      </c>
      <c r="BC1267" s="516">
        <v>0.04255787037037037</v>
      </c>
      <c r="BD1267" s="416">
        <v>1.2645833333333334</v>
      </c>
      <c r="BE1267" s="128" t="s">
        <v>32508</v>
      </c>
      <c r="BF1267" s="516"/>
      <c r="BG1267" s="516"/>
      <c r="BH1267" s="516"/>
    </row>
    <row r="1268">
      <c r="A1268" s="122">
        <f t="shared" si="3"/>
        <v>0</v>
      </c>
      <c r="B1268" s="122">
        <f t="shared" si="4"/>
        <v>0</v>
      </c>
      <c r="C1268" s="122">
        <f t="shared" si="5"/>
        <v>0</v>
      </c>
      <c r="D1268" s="122">
        <f t="shared" si="6"/>
        <v>0</v>
      </c>
      <c r="E1268" s="122">
        <f t="shared" si="2"/>
        <v>455</v>
      </c>
      <c r="H1268" s="135">
        <v>422.0</v>
      </c>
      <c r="I1268" s="135">
        <v>422.0</v>
      </c>
      <c r="J1268" s="135">
        <v>422.0</v>
      </c>
      <c r="L1268" s="160"/>
      <c r="M1268" s="160"/>
      <c r="N1268" s="160"/>
      <c r="O1268" s="160"/>
      <c r="P1268" s="138" t="s">
        <v>32509</v>
      </c>
      <c r="Q1268" s="138" t="s">
        <v>32510</v>
      </c>
      <c r="R1268" s="138" t="s">
        <v>32511</v>
      </c>
      <c r="S1268" s="138" t="s">
        <v>32512</v>
      </c>
      <c r="T1268" s="138" t="s">
        <v>32513</v>
      </c>
      <c r="U1268" s="138" t="s">
        <v>32514</v>
      </c>
      <c r="V1268" s="138" t="s">
        <v>32514</v>
      </c>
      <c r="W1268" s="138" t="s">
        <v>32515</v>
      </c>
      <c r="Y1268" s="138" t="s">
        <v>32516</v>
      </c>
      <c r="Z1268" s="138" t="s">
        <v>653</v>
      </c>
      <c r="AA1268" s="128" t="s">
        <v>32517</v>
      </c>
      <c r="AB1268" s="474">
        <v>0.060069444444444446</v>
      </c>
      <c r="AC1268" s="128" t="s">
        <v>32518</v>
      </c>
      <c r="AD1268" s="160"/>
      <c r="AE1268" s="160"/>
      <c r="AF1268" s="474">
        <v>0.05618055555555555</v>
      </c>
      <c r="AG1268" s="134" t="s">
        <v>32519</v>
      </c>
      <c r="AJ1268" s="128" t="s">
        <v>32520</v>
      </c>
      <c r="AK1268" s="474">
        <v>0.07180555555555555</v>
      </c>
      <c r="AL1268" s="134" t="s">
        <v>32521</v>
      </c>
      <c r="AM1268" s="128" t="s">
        <v>32522</v>
      </c>
      <c r="AN1268" s="134" t="s">
        <v>32523</v>
      </c>
      <c r="AO1268" s="134" t="s">
        <v>32524</v>
      </c>
      <c r="AP1268" s="505">
        <v>0.04842592592592593</v>
      </c>
      <c r="AQ1268" s="505">
        <v>0.04675925925925926</v>
      </c>
      <c r="AR1268" s="128" t="s">
        <v>32525</v>
      </c>
      <c r="AS1268" s="474">
        <v>0.048449074074074075</v>
      </c>
      <c r="AT1268" s="134" t="s">
        <v>32526</v>
      </c>
      <c r="AU1268" s="505">
        <v>0.05965277777777778</v>
      </c>
      <c r="AV1268" s="128" t="s">
        <v>32527</v>
      </c>
      <c r="AW1268" s="474">
        <v>0.056782407407407406</v>
      </c>
      <c r="AX1268" s="474">
        <v>0.048206018518518516</v>
      </c>
      <c r="AY1268" s="416">
        <v>2.0125</v>
      </c>
      <c r="BA1268" s="128" t="s">
        <v>32528</v>
      </c>
      <c r="BB1268" s="134" t="s">
        <v>32529</v>
      </c>
      <c r="BC1268" s="141" t="s">
        <v>32530</v>
      </c>
      <c r="BD1268" s="128" t="s">
        <v>16355</v>
      </c>
      <c r="BE1268" s="505">
        <v>0.048414351851851854</v>
      </c>
      <c r="BF1268" s="141"/>
      <c r="BG1268" s="141"/>
      <c r="BH1268" s="141"/>
    </row>
    <row r="1269">
      <c r="A1269" s="122">
        <f t="shared" si="3"/>
        <v>0</v>
      </c>
      <c r="B1269" s="122">
        <f t="shared" si="4"/>
        <v>0</v>
      </c>
      <c r="C1269" s="122">
        <f t="shared" si="5"/>
        <v>0</v>
      </c>
      <c r="D1269" s="122">
        <f t="shared" si="6"/>
        <v>0</v>
      </c>
      <c r="E1269" s="122">
        <f t="shared" si="2"/>
        <v>183</v>
      </c>
      <c r="H1269" s="135" t="s">
        <v>32531</v>
      </c>
      <c r="I1269" s="135" t="s">
        <v>32532</v>
      </c>
      <c r="J1269" s="135" t="s">
        <v>32533</v>
      </c>
      <c r="L1269" s="160"/>
      <c r="M1269" s="160"/>
      <c r="N1269" s="160"/>
      <c r="O1269" s="160"/>
      <c r="P1269" s="503">
        <v>0.048518518518518516</v>
      </c>
      <c r="Q1269" s="503">
        <v>0.04583333333333333</v>
      </c>
      <c r="R1269" s="503">
        <v>0.048622685185185185</v>
      </c>
      <c r="S1269" s="503">
        <v>0.06098379629629629</v>
      </c>
      <c r="T1269" s="503">
        <v>0.0571875</v>
      </c>
      <c r="U1269" s="503">
        <v>0.062094907407407404</v>
      </c>
      <c r="V1269" s="503">
        <v>0.062094907407407404</v>
      </c>
      <c r="W1269" s="503">
        <v>0.04451388888888889</v>
      </c>
      <c r="Y1269" s="503">
        <v>0.06239583333333333</v>
      </c>
      <c r="Z1269" s="503">
        <v>0.044641203703703704</v>
      </c>
      <c r="AA1269" s="504">
        <v>0.05917824074074074</v>
      </c>
      <c r="AB1269" s="134" t="s">
        <v>32534</v>
      </c>
      <c r="AC1269" s="505">
        <v>0.05497685185185185</v>
      </c>
      <c r="AD1269" s="160"/>
      <c r="AE1269" s="160"/>
      <c r="AF1269" s="134" t="s">
        <v>32535</v>
      </c>
      <c r="AG1269" s="474">
        <v>0.054421296296296294</v>
      </c>
      <c r="AJ1269" s="504">
        <v>0.05039351851851852</v>
      </c>
      <c r="AK1269" s="134" t="s">
        <v>32536</v>
      </c>
      <c r="AL1269" s="474">
        <v>0.05224537037037037</v>
      </c>
      <c r="AM1269" s="416">
        <v>1.738888888888889</v>
      </c>
      <c r="AN1269" s="474">
        <v>0.04344907407407408</v>
      </c>
      <c r="AO1269" s="474">
        <v>0.051805555555555556</v>
      </c>
      <c r="AP1269" s="128" t="s">
        <v>872</v>
      </c>
      <c r="AQ1269" s="128" t="s">
        <v>32537</v>
      </c>
      <c r="AR1269" s="505">
        <v>0.05939814814814815</v>
      </c>
      <c r="AS1269" s="134" t="s">
        <v>32538</v>
      </c>
      <c r="AT1269" s="474">
        <v>0.05505787037037037</v>
      </c>
      <c r="AU1269" s="128" t="s">
        <v>32539</v>
      </c>
      <c r="AV1269" s="504">
        <v>0.048275462962962964</v>
      </c>
      <c r="AW1269" s="134" t="s">
        <v>32540</v>
      </c>
      <c r="AX1269" s="134" t="s">
        <v>32541</v>
      </c>
      <c r="AY1269" s="128" t="s">
        <v>32542</v>
      </c>
      <c r="BA1269" s="505">
        <v>0.044756944444444446</v>
      </c>
      <c r="BB1269" s="474">
        <v>0.043958333333333335</v>
      </c>
      <c r="BC1269" s="516">
        <v>0.042638888888888886</v>
      </c>
      <c r="BD1269" s="416">
        <v>1.26875</v>
      </c>
      <c r="BE1269" s="128" t="s">
        <v>32543</v>
      </c>
      <c r="BF1269" s="516"/>
      <c r="BG1269" s="516"/>
      <c r="BH1269" s="516"/>
    </row>
    <row r="1270">
      <c r="A1270" s="122">
        <f t="shared" si="3"/>
        <v>0</v>
      </c>
      <c r="B1270" s="122">
        <f t="shared" si="4"/>
        <v>0</v>
      </c>
      <c r="C1270" s="122">
        <f t="shared" si="5"/>
        <v>0</v>
      </c>
      <c r="D1270" s="122">
        <f t="shared" si="6"/>
        <v>0</v>
      </c>
      <c r="E1270" s="122">
        <f t="shared" si="2"/>
        <v>476</v>
      </c>
      <c r="H1270" s="135" t="s">
        <v>32544</v>
      </c>
      <c r="I1270" s="135" t="s">
        <v>32545</v>
      </c>
      <c r="J1270" s="135" t="s">
        <v>32546</v>
      </c>
      <c r="L1270" s="160"/>
      <c r="M1270" s="160"/>
      <c r="N1270" s="160"/>
      <c r="O1270" s="160"/>
      <c r="P1270" s="138" t="s">
        <v>32547</v>
      </c>
      <c r="Q1270" s="138" t="s">
        <v>32548</v>
      </c>
      <c r="R1270" s="138" t="s">
        <v>32549</v>
      </c>
      <c r="S1270" s="138" t="s">
        <v>32550</v>
      </c>
      <c r="T1270" s="138" t="s">
        <v>32551</v>
      </c>
      <c r="U1270" s="138" t="s">
        <v>32552</v>
      </c>
      <c r="V1270" s="138" t="s">
        <v>32552</v>
      </c>
      <c r="W1270" s="138" t="s">
        <v>32553</v>
      </c>
      <c r="Y1270" s="138" t="s">
        <v>32554</v>
      </c>
      <c r="Z1270" s="138" t="s">
        <v>32555</v>
      </c>
      <c r="AA1270" s="128" t="s">
        <v>32556</v>
      </c>
      <c r="AB1270" s="474">
        <v>0.06011574074074074</v>
      </c>
      <c r="AC1270" s="128" t="s">
        <v>32557</v>
      </c>
      <c r="AD1270" s="160"/>
      <c r="AE1270" s="160"/>
      <c r="AF1270" s="474">
        <v>0.05630787037037037</v>
      </c>
      <c r="AG1270" s="134" t="s">
        <v>32558</v>
      </c>
      <c r="AJ1270" s="128" t="s">
        <v>32559</v>
      </c>
      <c r="AK1270" s="474">
        <v>0.07190972222222222</v>
      </c>
      <c r="AL1270" s="134" t="s">
        <v>32560</v>
      </c>
      <c r="AM1270" s="128" t="s">
        <v>32561</v>
      </c>
      <c r="AN1270" s="134" t="s">
        <v>32562</v>
      </c>
      <c r="AO1270" s="134" t="s">
        <v>32563</v>
      </c>
      <c r="AP1270" s="505">
        <v>0.04846064814814815</v>
      </c>
      <c r="AQ1270" s="505">
        <v>0.046828703703703706</v>
      </c>
      <c r="AR1270" s="128" t="s">
        <v>32564</v>
      </c>
      <c r="AS1270" s="474">
        <v>0.048483796296296296</v>
      </c>
      <c r="AT1270" s="134" t="s">
        <v>32565</v>
      </c>
      <c r="AU1270" s="505">
        <v>0.05996527777777778</v>
      </c>
      <c r="AV1270" s="128" t="s">
        <v>32566</v>
      </c>
      <c r="AW1270" s="474">
        <v>0.05681712962962963</v>
      </c>
      <c r="AX1270" s="474">
        <v>0.04840277777777778</v>
      </c>
      <c r="AY1270" s="416">
        <v>2.015277777777778</v>
      </c>
      <c r="BA1270" s="128" t="s">
        <v>32567</v>
      </c>
      <c r="BB1270" s="134" t="s">
        <v>32568</v>
      </c>
      <c r="BC1270" s="141" t="s">
        <v>32569</v>
      </c>
      <c r="BD1270" s="128" t="s">
        <v>16414</v>
      </c>
      <c r="BE1270" s="505">
        <v>0.04847222222222222</v>
      </c>
      <c r="BF1270" s="141"/>
      <c r="BG1270" s="141"/>
      <c r="BH1270" s="141"/>
    </row>
    <row r="1271">
      <c r="A1271" s="122">
        <f t="shared" si="3"/>
        <v>0</v>
      </c>
      <c r="B1271" s="122">
        <f t="shared" si="4"/>
        <v>0</v>
      </c>
      <c r="C1271" s="122">
        <f t="shared" si="5"/>
        <v>0</v>
      </c>
      <c r="D1271" s="122">
        <f t="shared" si="6"/>
        <v>0</v>
      </c>
      <c r="E1271" s="122">
        <f t="shared" si="2"/>
        <v>209</v>
      </c>
      <c r="H1271" s="135">
        <v>423.0</v>
      </c>
      <c r="I1271" s="135">
        <v>423.0</v>
      </c>
      <c r="J1271" s="135">
        <v>423.0</v>
      </c>
      <c r="L1271" s="160"/>
      <c r="M1271" s="160"/>
      <c r="N1271" s="160"/>
      <c r="O1271" s="160"/>
      <c r="P1271" s="503">
        <v>0.048622685185185185</v>
      </c>
      <c r="Q1271" s="503">
        <v>0.04590277777777778</v>
      </c>
      <c r="R1271" s="503">
        <v>0.0487037037037037</v>
      </c>
      <c r="S1271" s="503">
        <v>0.061064814814814815</v>
      </c>
      <c r="T1271" s="503">
        <v>0.05728009259259259</v>
      </c>
      <c r="U1271" s="503">
        <v>0.0621875</v>
      </c>
      <c r="V1271" s="503">
        <v>0.0621875</v>
      </c>
      <c r="W1271" s="503">
        <v>0.0446875</v>
      </c>
      <c r="Y1271" s="503">
        <v>0.062407407407407404</v>
      </c>
      <c r="Z1271" s="503">
        <v>0.04466435185185185</v>
      </c>
      <c r="AA1271" s="504">
        <v>0.05929398148148148</v>
      </c>
      <c r="AB1271" s="134" t="s">
        <v>32570</v>
      </c>
      <c r="AC1271" s="505">
        <v>0.05502314814814815</v>
      </c>
      <c r="AD1271" s="160"/>
      <c r="AE1271" s="160"/>
      <c r="AF1271" s="134" t="s">
        <v>32571</v>
      </c>
      <c r="AG1271" s="474">
        <v>0.05449074074074074</v>
      </c>
      <c r="AJ1271" s="504">
        <v>0.050451388888888886</v>
      </c>
      <c r="AK1271" s="134" t="s">
        <v>32572</v>
      </c>
      <c r="AL1271" s="474">
        <v>0.05230324074074074</v>
      </c>
      <c r="AM1271" s="416">
        <v>1.7472222222222222</v>
      </c>
      <c r="AN1271" s="474">
        <v>0.043506944444444445</v>
      </c>
      <c r="AO1271" s="474">
        <v>0.05189814814814815</v>
      </c>
      <c r="AP1271" s="128" t="s">
        <v>32573</v>
      </c>
      <c r="AQ1271" s="128" t="s">
        <v>32574</v>
      </c>
      <c r="AR1271" s="505">
        <v>0.05943287037037037</v>
      </c>
      <c r="AS1271" s="134" t="s">
        <v>32575</v>
      </c>
      <c r="AT1271" s="474">
        <v>0.05511574074074074</v>
      </c>
      <c r="AU1271" s="128" t="s">
        <v>32576</v>
      </c>
      <c r="AV1271" s="504">
        <v>0.048344907407407406</v>
      </c>
      <c r="AW1271" s="134" t="s">
        <v>32577</v>
      </c>
      <c r="AX1271" s="134" t="s">
        <v>32578</v>
      </c>
      <c r="AY1271" s="128" t="s">
        <v>32579</v>
      </c>
      <c r="BA1271" s="505">
        <v>0.044814814814814814</v>
      </c>
      <c r="BB1271" s="474">
        <v>0.04403935185185185</v>
      </c>
      <c r="BC1271" s="516">
        <v>0.04287037037037037</v>
      </c>
      <c r="BD1271" s="416">
        <v>1.2715277777777778</v>
      </c>
      <c r="BE1271" s="128" t="s">
        <v>32580</v>
      </c>
      <c r="BF1271" s="516"/>
      <c r="BG1271" s="516"/>
      <c r="BH1271" s="516"/>
    </row>
    <row r="1272">
      <c r="A1272" s="122">
        <f t="shared" si="3"/>
        <v>0</v>
      </c>
      <c r="B1272" s="122">
        <f t="shared" si="4"/>
        <v>0</v>
      </c>
      <c r="C1272" s="122">
        <f t="shared" si="5"/>
        <v>0</v>
      </c>
      <c r="D1272" s="122">
        <f t="shared" si="6"/>
        <v>0</v>
      </c>
      <c r="E1272" s="122">
        <f t="shared" si="2"/>
        <v>453</v>
      </c>
      <c r="H1272" s="135" t="s">
        <v>32581</v>
      </c>
      <c r="I1272" s="135" t="s">
        <v>32582</v>
      </c>
      <c r="J1272" s="135" t="s">
        <v>32583</v>
      </c>
      <c r="L1272" s="160"/>
      <c r="M1272" s="160"/>
      <c r="N1272" s="160"/>
      <c r="O1272" s="160"/>
      <c r="P1272" s="138" t="s">
        <v>32584</v>
      </c>
      <c r="Q1272" s="138" t="s">
        <v>32585</v>
      </c>
      <c r="R1272" s="138" t="s">
        <v>32586</v>
      </c>
      <c r="S1272" s="138" t="s">
        <v>32587</v>
      </c>
      <c r="T1272" s="138" t="s">
        <v>32588</v>
      </c>
      <c r="U1272" s="138" t="s">
        <v>32589</v>
      </c>
      <c r="V1272" s="138" t="s">
        <v>32589</v>
      </c>
      <c r="W1272" s="138" t="s">
        <v>32590</v>
      </c>
      <c r="Y1272" s="138" t="s">
        <v>17038</v>
      </c>
      <c r="Z1272" s="138" t="s">
        <v>32591</v>
      </c>
      <c r="AA1272" s="128" t="s">
        <v>32592</v>
      </c>
      <c r="AB1272" s="474">
        <v>0.06017361111111111</v>
      </c>
      <c r="AC1272" s="128" t="s">
        <v>32593</v>
      </c>
      <c r="AD1272" s="160"/>
      <c r="AE1272" s="160"/>
      <c r="AF1272" s="474">
        <v>0.056365740740740744</v>
      </c>
      <c r="AG1272" s="134" t="s">
        <v>32594</v>
      </c>
      <c r="AJ1272" s="128" t="s">
        <v>32595</v>
      </c>
      <c r="AK1272" s="474">
        <v>0.07206018518518519</v>
      </c>
      <c r="AL1272" s="134" t="s">
        <v>32596</v>
      </c>
      <c r="AM1272" s="128" t="s">
        <v>32597</v>
      </c>
      <c r="AN1272" s="134" t="s">
        <v>32598</v>
      </c>
      <c r="AO1272" s="134" t="s">
        <v>32599</v>
      </c>
      <c r="AP1272" s="505">
        <v>0.04849537037037037</v>
      </c>
      <c r="AQ1272" s="505">
        <v>0.04685185185185185</v>
      </c>
      <c r="AR1272" s="128" t="s">
        <v>32600</v>
      </c>
      <c r="AS1272" s="474">
        <v>0.048541666666666664</v>
      </c>
      <c r="AT1272" s="134" t="s">
        <v>32601</v>
      </c>
      <c r="AU1272" s="505">
        <v>0.06001157407407407</v>
      </c>
      <c r="AV1272" s="128" t="s">
        <v>32602</v>
      </c>
      <c r="AW1272" s="474">
        <v>0.05689814814814815</v>
      </c>
      <c r="AX1272" s="474">
        <v>0.04842592592592593</v>
      </c>
      <c r="AY1272" s="416">
        <v>2.01875</v>
      </c>
      <c r="BA1272" s="128" t="s">
        <v>32603</v>
      </c>
      <c r="BB1272" s="134" t="s">
        <v>32604</v>
      </c>
      <c r="BC1272" s="141" t="s">
        <v>32605</v>
      </c>
      <c r="BD1272" s="128" t="s">
        <v>16472</v>
      </c>
      <c r="BE1272" s="505">
        <v>0.04856481481481482</v>
      </c>
      <c r="BF1272" s="141"/>
      <c r="BG1272" s="141"/>
      <c r="BH1272" s="141"/>
    </row>
    <row r="1273">
      <c r="A1273" s="122">
        <f t="shared" si="3"/>
        <v>0</v>
      </c>
      <c r="B1273" s="122">
        <f t="shared" si="4"/>
        <v>0</v>
      </c>
      <c r="C1273" s="122">
        <f t="shared" si="5"/>
        <v>0</v>
      </c>
      <c r="D1273" s="122">
        <f t="shared" si="6"/>
        <v>0</v>
      </c>
      <c r="E1273" s="122">
        <f t="shared" si="2"/>
        <v>307</v>
      </c>
      <c r="H1273" s="135" t="s">
        <v>32606</v>
      </c>
      <c r="I1273" s="135" t="s">
        <v>32607</v>
      </c>
      <c r="J1273" s="135" t="s">
        <v>32608</v>
      </c>
      <c r="L1273" s="160"/>
      <c r="M1273" s="160"/>
      <c r="N1273" s="160"/>
      <c r="O1273" s="160"/>
      <c r="P1273" s="503">
        <v>0.04869212962962963</v>
      </c>
      <c r="Q1273" s="503">
        <v>0.046030092592592595</v>
      </c>
      <c r="R1273" s="503">
        <v>0.048796296296296296</v>
      </c>
      <c r="S1273" s="503">
        <v>0.061134259259259256</v>
      </c>
      <c r="T1273" s="503">
        <v>0.05734953703703704</v>
      </c>
      <c r="U1273" s="503">
        <v>0.062314814814814816</v>
      </c>
      <c r="V1273" s="503">
        <v>0.062314814814814816</v>
      </c>
      <c r="W1273" s="503">
        <v>0.04480324074074074</v>
      </c>
      <c r="Y1273" s="503">
        <v>0.06244212962962963</v>
      </c>
      <c r="Z1273" s="503">
        <v>0.044756944444444446</v>
      </c>
      <c r="AA1273" s="504">
        <v>0.05945601851851852</v>
      </c>
      <c r="AB1273" s="134" t="s">
        <v>32609</v>
      </c>
      <c r="AC1273" s="505">
        <v>0.05511574074074074</v>
      </c>
      <c r="AD1273" s="160"/>
      <c r="AE1273" s="160"/>
      <c r="AF1273" s="134" t="s">
        <v>32610</v>
      </c>
      <c r="AG1273" s="474">
        <v>0.05454861111111111</v>
      </c>
      <c r="AJ1273" s="504">
        <v>0.05053240740740741</v>
      </c>
      <c r="AK1273" s="134" t="s">
        <v>32611</v>
      </c>
      <c r="AL1273" s="474">
        <v>0.052349537037037035</v>
      </c>
      <c r="AM1273" s="416">
        <v>1.7520833333333334</v>
      </c>
      <c r="AN1273" s="474">
        <v>0.043541666666666666</v>
      </c>
      <c r="AO1273" s="474">
        <v>0.05201388888888889</v>
      </c>
      <c r="AP1273" s="128" t="s">
        <v>32612</v>
      </c>
      <c r="AQ1273" s="128" t="s">
        <v>32613</v>
      </c>
      <c r="AR1273" s="505">
        <v>0.05957175925925926</v>
      </c>
      <c r="AS1273" s="134" t="s">
        <v>32614</v>
      </c>
      <c r="AT1273" s="474">
        <v>0.055266203703703706</v>
      </c>
      <c r="AU1273" s="128" t="s">
        <v>32615</v>
      </c>
      <c r="AV1273" s="504">
        <v>0.04837962962962963</v>
      </c>
      <c r="AW1273" s="134" t="s">
        <v>32616</v>
      </c>
      <c r="AX1273" s="134" t="s">
        <v>32617</v>
      </c>
      <c r="AY1273" s="128" t="s">
        <v>32618</v>
      </c>
      <c r="BA1273" s="505">
        <v>0.044849537037037035</v>
      </c>
      <c r="BB1273" s="474">
        <v>0.04408564814814815</v>
      </c>
      <c r="BC1273" s="516">
        <v>0.04289351851851852</v>
      </c>
      <c r="BD1273" s="416">
        <v>1.2770833333333333</v>
      </c>
      <c r="BE1273" s="128" t="s">
        <v>32619</v>
      </c>
      <c r="BF1273" s="516"/>
      <c r="BG1273" s="516"/>
      <c r="BH1273" s="516"/>
    </row>
    <row r="1274">
      <c r="A1274" s="122">
        <f t="shared" si="3"/>
        <v>0</v>
      </c>
      <c r="B1274" s="122">
        <f t="shared" si="4"/>
        <v>0</v>
      </c>
      <c r="C1274" s="122">
        <f t="shared" si="5"/>
        <v>0</v>
      </c>
      <c r="D1274" s="122">
        <f t="shared" si="6"/>
        <v>0</v>
      </c>
      <c r="E1274" s="122">
        <f t="shared" si="2"/>
        <v>510</v>
      </c>
      <c r="H1274" s="135">
        <v>424.0</v>
      </c>
      <c r="I1274" s="135">
        <v>424.0</v>
      </c>
      <c r="J1274" s="135">
        <v>424.0</v>
      </c>
      <c r="L1274" s="160"/>
      <c r="M1274" s="160"/>
      <c r="N1274" s="160"/>
      <c r="O1274" s="160"/>
      <c r="P1274" s="138" t="s">
        <v>2216</v>
      </c>
      <c r="Q1274" s="138" t="s">
        <v>32620</v>
      </c>
      <c r="R1274" s="138" t="s">
        <v>32621</v>
      </c>
      <c r="S1274" s="138" t="s">
        <v>32622</v>
      </c>
      <c r="T1274" s="138" t="s">
        <v>32623</v>
      </c>
      <c r="U1274" s="138" t="s">
        <v>32624</v>
      </c>
      <c r="V1274" s="138" t="s">
        <v>32624</v>
      </c>
      <c r="W1274" s="138" t="s">
        <v>32625</v>
      </c>
      <c r="Y1274" s="138" t="s">
        <v>32626</v>
      </c>
      <c r="Z1274" s="138" t="s">
        <v>32627</v>
      </c>
      <c r="AA1274" s="128" t="s">
        <v>32628</v>
      </c>
      <c r="AB1274" s="474">
        <v>0.06025462962962963</v>
      </c>
      <c r="AC1274" s="128" t="s">
        <v>32629</v>
      </c>
      <c r="AD1274" s="160"/>
      <c r="AE1274" s="160"/>
      <c r="AF1274" s="474">
        <v>0.05641203703703704</v>
      </c>
      <c r="AG1274" s="134" t="s">
        <v>32630</v>
      </c>
      <c r="AJ1274" s="128" t="s">
        <v>32631</v>
      </c>
      <c r="AK1274" s="474">
        <v>0.07219907407407407</v>
      </c>
      <c r="AL1274" s="134" t="s">
        <v>32632</v>
      </c>
      <c r="AM1274" s="128" t="s">
        <v>32633</v>
      </c>
      <c r="AN1274" s="134" t="s">
        <v>923</v>
      </c>
      <c r="AO1274" s="134" t="s">
        <v>32634</v>
      </c>
      <c r="AP1274" s="505">
        <v>0.04857638888888889</v>
      </c>
      <c r="AQ1274" s="505">
        <v>0.046886574074074074</v>
      </c>
      <c r="AR1274" s="128" t="s">
        <v>32635</v>
      </c>
      <c r="AS1274" s="474">
        <v>0.048622685185185185</v>
      </c>
      <c r="AT1274" s="134" t="s">
        <v>32636</v>
      </c>
      <c r="AU1274" s="505">
        <v>0.060023148148148145</v>
      </c>
      <c r="AV1274" s="128" t="s">
        <v>32637</v>
      </c>
      <c r="AW1274" s="474">
        <v>0.05695601851851852</v>
      </c>
      <c r="AX1274" s="474">
        <v>0.048553240740740744</v>
      </c>
      <c r="AY1274" s="416">
        <v>2.0215277777777776</v>
      </c>
      <c r="BA1274" s="128" t="s">
        <v>862</v>
      </c>
      <c r="BB1274" s="134" t="s">
        <v>13375</v>
      </c>
      <c r="BC1274" s="141" t="s">
        <v>32638</v>
      </c>
      <c r="BD1274" s="128" t="s">
        <v>9145</v>
      </c>
      <c r="BE1274" s="505">
        <v>0.0487037037037037</v>
      </c>
      <c r="BF1274" s="141"/>
      <c r="BG1274" s="141"/>
      <c r="BH1274" s="141"/>
    </row>
    <row r="1275">
      <c r="A1275" s="122">
        <f t="shared" si="3"/>
        <v>0</v>
      </c>
      <c r="B1275" s="122">
        <f t="shared" si="4"/>
        <v>0</v>
      </c>
      <c r="C1275" s="122">
        <f t="shared" si="5"/>
        <v>0</v>
      </c>
      <c r="D1275" s="122">
        <f t="shared" si="6"/>
        <v>0</v>
      </c>
      <c r="E1275" s="122">
        <f t="shared" si="2"/>
        <v>214</v>
      </c>
      <c r="H1275" s="135" t="s">
        <v>32639</v>
      </c>
      <c r="I1275" s="135" t="s">
        <v>32640</v>
      </c>
      <c r="J1275" s="135" t="s">
        <v>32641</v>
      </c>
      <c r="L1275" s="160"/>
      <c r="M1275" s="160"/>
      <c r="N1275" s="160"/>
      <c r="O1275" s="160"/>
      <c r="P1275" s="503">
        <v>0.0487037037037037</v>
      </c>
      <c r="Q1275" s="503">
        <v>0.046064814814814815</v>
      </c>
      <c r="R1275" s="503">
        <v>0.048900462962962965</v>
      </c>
      <c r="S1275" s="503">
        <v>0.06119212962962963</v>
      </c>
      <c r="T1275" s="503">
        <v>0.05736111111111111</v>
      </c>
      <c r="U1275" s="503">
        <v>0.062453703703703706</v>
      </c>
      <c r="V1275" s="503">
        <v>0.062453703703703706</v>
      </c>
      <c r="W1275" s="503">
        <v>0.04483796296296296</v>
      </c>
      <c r="Y1275" s="503">
        <v>0.062488425925925926</v>
      </c>
      <c r="Z1275" s="503">
        <v>0.044780092592592594</v>
      </c>
      <c r="AA1275" s="504">
        <v>0.059537037037037034</v>
      </c>
      <c r="AB1275" s="134" t="s">
        <v>32642</v>
      </c>
      <c r="AC1275" s="505">
        <v>0.05524305555555555</v>
      </c>
      <c r="AD1275" s="160"/>
      <c r="AE1275" s="160"/>
      <c r="AF1275" s="134" t="s">
        <v>32643</v>
      </c>
      <c r="AG1275" s="474">
        <v>0.05466435185185185</v>
      </c>
      <c r="AJ1275" s="504">
        <v>0.050590277777777776</v>
      </c>
      <c r="AK1275" s="134" t="s">
        <v>32644</v>
      </c>
      <c r="AL1275" s="474">
        <v>0.05238425925925926</v>
      </c>
      <c r="AM1275" s="416">
        <v>1.7569444444444444</v>
      </c>
      <c r="AN1275" s="474">
        <v>0.04357638888888889</v>
      </c>
      <c r="AO1275" s="474">
        <v>0.05210648148148148</v>
      </c>
      <c r="AP1275" s="128" t="s">
        <v>1055</v>
      </c>
      <c r="AQ1275" s="128" t="s">
        <v>32645</v>
      </c>
      <c r="AR1275" s="505">
        <v>0.05962962962962963</v>
      </c>
      <c r="AS1275" s="134" t="s">
        <v>32646</v>
      </c>
      <c r="AT1275" s="474">
        <v>0.05547453703703704</v>
      </c>
      <c r="AU1275" s="128" t="s">
        <v>32647</v>
      </c>
      <c r="AV1275" s="504">
        <v>0.04842592592592593</v>
      </c>
      <c r="AW1275" s="134" t="s">
        <v>32648</v>
      </c>
      <c r="AX1275" s="134" t="s">
        <v>32649</v>
      </c>
      <c r="AY1275" s="128" t="s">
        <v>32650</v>
      </c>
      <c r="BA1275" s="505">
        <v>0.04487268518518518</v>
      </c>
      <c r="BB1275" s="474">
        <v>0.04416666666666667</v>
      </c>
      <c r="BC1275" s="516">
        <v>0.04297453703703704</v>
      </c>
      <c r="BD1275" s="416">
        <v>1.2854166666666667</v>
      </c>
      <c r="BE1275" s="128" t="s">
        <v>32651</v>
      </c>
      <c r="BF1275" s="516"/>
      <c r="BG1275" s="516"/>
      <c r="BH1275" s="516"/>
    </row>
    <row r="1276">
      <c r="A1276" s="122">
        <f t="shared" si="3"/>
        <v>0</v>
      </c>
      <c r="B1276" s="122">
        <f t="shared" si="4"/>
        <v>0</v>
      </c>
      <c r="C1276" s="122">
        <f t="shared" si="5"/>
        <v>0</v>
      </c>
      <c r="D1276" s="122">
        <f t="shared" si="6"/>
        <v>0</v>
      </c>
      <c r="E1276" s="122">
        <f t="shared" si="2"/>
        <v>420</v>
      </c>
      <c r="H1276" s="135" t="s">
        <v>32652</v>
      </c>
      <c r="I1276" s="135" t="s">
        <v>32653</v>
      </c>
      <c r="J1276" s="135" t="s">
        <v>32654</v>
      </c>
      <c r="L1276" s="160"/>
      <c r="M1276" s="160"/>
      <c r="N1276" s="160"/>
      <c r="O1276" s="160"/>
      <c r="P1276" s="138" t="s">
        <v>32655</v>
      </c>
      <c r="Q1276" s="138" t="s">
        <v>32656</v>
      </c>
      <c r="R1276" s="138" t="s">
        <v>32657</v>
      </c>
      <c r="S1276" s="138" t="s">
        <v>32658</v>
      </c>
      <c r="T1276" s="138" t="s">
        <v>32659</v>
      </c>
      <c r="U1276" s="138" t="s">
        <v>32660</v>
      </c>
      <c r="V1276" s="138" t="s">
        <v>32660</v>
      </c>
      <c r="W1276" s="138" t="s">
        <v>32661</v>
      </c>
      <c r="Y1276" s="138" t="s">
        <v>32662</v>
      </c>
      <c r="Z1276" s="138" t="s">
        <v>32663</v>
      </c>
      <c r="AA1276" s="128" t="s">
        <v>32664</v>
      </c>
      <c r="AB1276" s="474">
        <v>0.060381944444444446</v>
      </c>
      <c r="AC1276" s="128" t="s">
        <v>32665</v>
      </c>
      <c r="AD1276" s="160"/>
      <c r="AE1276" s="160"/>
      <c r="AF1276" s="474">
        <v>0.05648148148148148</v>
      </c>
      <c r="AG1276" s="134" t="s">
        <v>32666</v>
      </c>
      <c r="AJ1276" s="128" t="s">
        <v>32667</v>
      </c>
      <c r="AK1276" s="474">
        <v>0.07229166666666667</v>
      </c>
      <c r="AL1276" s="134" t="s">
        <v>32668</v>
      </c>
      <c r="AM1276" s="128" t="s">
        <v>17110</v>
      </c>
      <c r="AN1276" s="134" t="s">
        <v>32669</v>
      </c>
      <c r="AO1276" s="134" t="s">
        <v>32670</v>
      </c>
      <c r="AP1276" s="505">
        <v>0.048726851851851855</v>
      </c>
      <c r="AQ1276" s="505">
        <v>0.04693287037037037</v>
      </c>
      <c r="AR1276" s="128" t="s">
        <v>32671</v>
      </c>
      <c r="AS1276" s="474">
        <v>0.04873842592592593</v>
      </c>
      <c r="AT1276" s="134" t="s">
        <v>32672</v>
      </c>
      <c r="AU1276" s="505">
        <v>0.060069444444444446</v>
      </c>
      <c r="AV1276" s="128" t="s">
        <v>32673</v>
      </c>
      <c r="AW1276" s="474">
        <v>0.057118055555555554</v>
      </c>
      <c r="AX1276" s="474">
        <v>0.048587962962962965</v>
      </c>
      <c r="AY1276" s="416">
        <v>2.0243055555555554</v>
      </c>
      <c r="BA1276" s="128" t="s">
        <v>653</v>
      </c>
      <c r="BB1276" s="134" t="s">
        <v>32674</v>
      </c>
      <c r="BC1276" s="141" t="s">
        <v>32675</v>
      </c>
      <c r="BD1276" s="128" t="s">
        <v>16578</v>
      </c>
      <c r="BE1276" s="505">
        <v>0.048796296296296296</v>
      </c>
      <c r="BF1276" s="141"/>
      <c r="BG1276" s="141"/>
      <c r="BH1276" s="141"/>
    </row>
    <row r="1277">
      <c r="A1277" s="122">
        <f t="shared" si="3"/>
        <v>0</v>
      </c>
      <c r="B1277" s="122">
        <f t="shared" si="4"/>
        <v>0</v>
      </c>
      <c r="C1277" s="122">
        <f t="shared" si="5"/>
        <v>0</v>
      </c>
      <c r="D1277" s="122">
        <f t="shared" si="6"/>
        <v>0</v>
      </c>
      <c r="E1277" s="122">
        <f t="shared" si="2"/>
        <v>206</v>
      </c>
      <c r="H1277" s="135">
        <v>425.0</v>
      </c>
      <c r="I1277" s="135">
        <v>425.0</v>
      </c>
      <c r="J1277" s="135">
        <v>425.0</v>
      </c>
      <c r="L1277" s="160"/>
      <c r="M1277" s="160"/>
      <c r="N1277" s="160"/>
      <c r="O1277" s="160"/>
      <c r="P1277" s="503">
        <v>0.0487037037037037</v>
      </c>
      <c r="Q1277" s="503">
        <v>0.04614583333333333</v>
      </c>
      <c r="R1277" s="503">
        <v>0.04913194444444444</v>
      </c>
      <c r="S1277" s="503">
        <v>0.061342592592592594</v>
      </c>
      <c r="T1277" s="503">
        <v>0.0575</v>
      </c>
      <c r="U1277" s="503">
        <v>0.06259259259259259</v>
      </c>
      <c r="V1277" s="503">
        <v>0.06259259259259259</v>
      </c>
      <c r="W1277" s="503">
        <v>0.04490740740740741</v>
      </c>
      <c r="Y1277" s="503">
        <v>0.06266203703703704</v>
      </c>
      <c r="Z1277" s="503">
        <v>0.04486111111111111</v>
      </c>
      <c r="AA1277" s="504">
        <v>0.05965277777777778</v>
      </c>
      <c r="AB1277" s="134" t="s">
        <v>32676</v>
      </c>
      <c r="AC1277" s="505">
        <v>0.0553125</v>
      </c>
      <c r="AD1277" s="160"/>
      <c r="AE1277" s="160"/>
      <c r="AF1277" s="134" t="s">
        <v>32677</v>
      </c>
      <c r="AG1277" s="474">
        <v>0.05472222222222222</v>
      </c>
      <c r="AJ1277" s="504">
        <v>0.05064814814814815</v>
      </c>
      <c r="AK1277" s="134" t="s">
        <v>32678</v>
      </c>
      <c r="AL1277" s="474">
        <v>0.05244212962962963</v>
      </c>
      <c r="AM1277" s="416">
        <v>1.76875</v>
      </c>
      <c r="AN1277" s="474">
        <v>0.04358796296296296</v>
      </c>
      <c r="AO1277" s="474">
        <v>0.0521875</v>
      </c>
      <c r="AP1277" s="128" t="s">
        <v>32679</v>
      </c>
      <c r="AQ1277" s="128" t="s">
        <v>32680</v>
      </c>
      <c r="AR1277" s="505">
        <v>0.059756944444444446</v>
      </c>
      <c r="AS1277" s="134" t="s">
        <v>32681</v>
      </c>
      <c r="AT1277" s="474">
        <v>0.055671296296296295</v>
      </c>
      <c r="AU1277" s="128" t="s">
        <v>32682</v>
      </c>
      <c r="AV1277" s="504">
        <v>0.048553240740740744</v>
      </c>
      <c r="AW1277" s="134" t="s">
        <v>32683</v>
      </c>
      <c r="AX1277" s="134" t="s">
        <v>32684</v>
      </c>
      <c r="AY1277" s="128" t="s">
        <v>32685</v>
      </c>
      <c r="BA1277" s="505">
        <v>0.044895833333333336</v>
      </c>
      <c r="BB1277" s="474">
        <v>0.04423611111111111</v>
      </c>
      <c r="BC1277" s="516">
        <v>0.043020833333333335</v>
      </c>
      <c r="BD1277" s="416">
        <v>1.2861111111111112</v>
      </c>
      <c r="BE1277" s="128" t="s">
        <v>32686</v>
      </c>
      <c r="BF1277" s="516"/>
      <c r="BG1277" s="516"/>
      <c r="BH1277" s="516"/>
    </row>
    <row r="1278">
      <c r="A1278" s="122">
        <f t="shared" si="3"/>
        <v>0</v>
      </c>
      <c r="B1278" s="122">
        <f t="shared" si="4"/>
        <v>0</v>
      </c>
      <c r="C1278" s="122">
        <f t="shared" si="5"/>
        <v>0</v>
      </c>
      <c r="D1278" s="122">
        <f t="shared" si="6"/>
        <v>0</v>
      </c>
      <c r="E1278" s="122">
        <f t="shared" si="2"/>
        <v>543</v>
      </c>
      <c r="H1278" s="135" t="s">
        <v>32687</v>
      </c>
      <c r="I1278" s="135" t="s">
        <v>32688</v>
      </c>
      <c r="J1278" s="135" t="s">
        <v>32689</v>
      </c>
      <c r="L1278" s="160"/>
      <c r="M1278" s="160"/>
      <c r="N1278" s="160"/>
      <c r="O1278" s="160"/>
      <c r="P1278" s="138" t="s">
        <v>32690</v>
      </c>
      <c r="Q1278" s="138" t="s">
        <v>32691</v>
      </c>
      <c r="R1278" s="138" t="s">
        <v>1345</v>
      </c>
      <c r="S1278" s="138" t="s">
        <v>1880</v>
      </c>
      <c r="T1278" s="138" t="s">
        <v>32692</v>
      </c>
      <c r="U1278" s="138" t="s">
        <v>32693</v>
      </c>
      <c r="V1278" s="138" t="s">
        <v>32693</v>
      </c>
      <c r="W1278" s="138" t="s">
        <v>32694</v>
      </c>
      <c r="Y1278" s="138" t="s">
        <v>32695</v>
      </c>
      <c r="Z1278" s="138" t="s">
        <v>32696</v>
      </c>
      <c r="AA1278" s="128" t="s">
        <v>32697</v>
      </c>
      <c r="AB1278" s="474">
        <v>0.06046296296296296</v>
      </c>
      <c r="AC1278" s="128" t="s">
        <v>32698</v>
      </c>
      <c r="AD1278" s="160"/>
      <c r="AE1278" s="160"/>
      <c r="AF1278" s="474">
        <v>0.05655092592592593</v>
      </c>
      <c r="AG1278" s="134" t="s">
        <v>32699</v>
      </c>
      <c r="AJ1278" s="128" t="s">
        <v>32700</v>
      </c>
      <c r="AK1278" s="474">
        <v>0.07238425925925926</v>
      </c>
      <c r="AL1278" s="134" t="s">
        <v>32701</v>
      </c>
      <c r="AM1278" s="128" t="s">
        <v>32702</v>
      </c>
      <c r="AN1278" s="134" t="s">
        <v>32703</v>
      </c>
      <c r="AO1278" s="134" t="s">
        <v>32704</v>
      </c>
      <c r="AP1278" s="505">
        <v>0.04878472222222222</v>
      </c>
      <c r="AQ1278" s="505">
        <v>0.047002314814814816</v>
      </c>
      <c r="AR1278" s="128" t="s">
        <v>32705</v>
      </c>
      <c r="AS1278" s="474">
        <v>0.04894675925925926</v>
      </c>
      <c r="AT1278" s="134" t="s">
        <v>32706</v>
      </c>
      <c r="AU1278" s="505">
        <v>0.06009259259259259</v>
      </c>
      <c r="AV1278" s="128" t="s">
        <v>32707</v>
      </c>
      <c r="AW1278" s="474">
        <v>0.057199074074074076</v>
      </c>
      <c r="AX1278" s="474">
        <v>0.0487037037037037</v>
      </c>
      <c r="AY1278" s="416">
        <v>2.0256944444444445</v>
      </c>
      <c r="BA1278" s="128" t="s">
        <v>32708</v>
      </c>
      <c r="BB1278" s="134" t="s">
        <v>1055</v>
      </c>
      <c r="BC1278" s="141" t="s">
        <v>32709</v>
      </c>
      <c r="BD1278" s="128" t="s">
        <v>16628</v>
      </c>
      <c r="BE1278" s="505">
        <v>0.04891203703703704</v>
      </c>
      <c r="BF1278" s="141"/>
      <c r="BG1278" s="141"/>
      <c r="BH1278" s="141"/>
    </row>
    <row r="1279">
      <c r="A1279" s="122">
        <f t="shared" si="3"/>
        <v>0</v>
      </c>
      <c r="B1279" s="122">
        <f t="shared" si="4"/>
        <v>0</v>
      </c>
      <c r="C1279" s="122">
        <f t="shared" si="5"/>
        <v>0</v>
      </c>
      <c r="D1279" s="122">
        <f t="shared" si="6"/>
        <v>0</v>
      </c>
      <c r="E1279" s="122">
        <f t="shared" si="2"/>
        <v>216</v>
      </c>
      <c r="H1279" s="135" t="s">
        <v>32710</v>
      </c>
      <c r="I1279" s="135" t="s">
        <v>32711</v>
      </c>
      <c r="J1279" s="135" t="s">
        <v>32712</v>
      </c>
      <c r="L1279" s="160"/>
      <c r="M1279" s="160"/>
      <c r="N1279" s="160"/>
      <c r="O1279" s="160"/>
      <c r="P1279" s="503">
        <v>0.04875</v>
      </c>
      <c r="Q1279" s="503">
        <v>0.046203703703703705</v>
      </c>
      <c r="R1279" s="503">
        <v>0.04920138888888889</v>
      </c>
      <c r="S1279" s="503">
        <v>0.061585648148148146</v>
      </c>
      <c r="T1279" s="503">
        <v>0.057604166666666665</v>
      </c>
      <c r="U1279" s="503">
        <v>0.06262731481481482</v>
      </c>
      <c r="V1279" s="503">
        <v>0.06262731481481482</v>
      </c>
      <c r="W1279" s="503">
        <v>0.045023148148148145</v>
      </c>
      <c r="Y1279" s="503">
        <v>0.06280092592592593</v>
      </c>
      <c r="Z1279" s="503">
        <v>0.044895833333333336</v>
      </c>
      <c r="AA1279" s="504">
        <v>0.0596875</v>
      </c>
      <c r="AB1279" s="134" t="s">
        <v>32713</v>
      </c>
      <c r="AC1279" s="505">
        <v>0.055405092592592596</v>
      </c>
      <c r="AD1279" s="160"/>
      <c r="AE1279" s="160"/>
      <c r="AF1279" s="134" t="s">
        <v>32714</v>
      </c>
      <c r="AG1279" s="474">
        <v>0.054780092592592596</v>
      </c>
      <c r="AJ1279" s="504">
        <v>0.05068287037037037</v>
      </c>
      <c r="AK1279" s="134" t="s">
        <v>32715</v>
      </c>
      <c r="AL1279" s="474">
        <v>0.052453703703703704</v>
      </c>
      <c r="AM1279" s="416">
        <v>1.775</v>
      </c>
      <c r="AN1279" s="474">
        <v>0.043645833333333335</v>
      </c>
      <c r="AO1279" s="474">
        <v>0.052256944444444446</v>
      </c>
      <c r="AP1279" s="128" t="s">
        <v>32716</v>
      </c>
      <c r="AQ1279" s="128" t="s">
        <v>32717</v>
      </c>
      <c r="AR1279" s="505">
        <v>0.05988425925925926</v>
      </c>
      <c r="AS1279" s="134" t="s">
        <v>32718</v>
      </c>
      <c r="AT1279" s="474">
        <v>0.05583333333333333</v>
      </c>
      <c r="AU1279" s="128" t="s">
        <v>32719</v>
      </c>
      <c r="AV1279" s="504">
        <v>0.04857638888888889</v>
      </c>
      <c r="AW1279" s="134" t="s">
        <v>32720</v>
      </c>
      <c r="AX1279" s="134" t="s">
        <v>32721</v>
      </c>
      <c r="AY1279" s="128" t="s">
        <v>32722</v>
      </c>
      <c r="BA1279" s="505">
        <v>0.04490740740740741</v>
      </c>
      <c r="BB1279" s="474">
        <v>0.044305555555555556</v>
      </c>
      <c r="BC1279" s="516">
        <v>0.04304398148148148</v>
      </c>
      <c r="BD1279" s="416">
        <v>1.2881944444444444</v>
      </c>
      <c r="BE1279" s="128" t="s">
        <v>32723</v>
      </c>
      <c r="BF1279" s="516"/>
      <c r="BG1279" s="516"/>
      <c r="BH1279" s="516"/>
    </row>
    <row r="1280">
      <c r="A1280" s="122">
        <f t="shared" si="3"/>
        <v>0</v>
      </c>
      <c r="B1280" s="122">
        <f t="shared" si="4"/>
        <v>0</v>
      </c>
      <c r="C1280" s="122">
        <f t="shared" si="5"/>
        <v>0</v>
      </c>
      <c r="D1280" s="122">
        <f t="shared" si="6"/>
        <v>0</v>
      </c>
      <c r="E1280" s="122">
        <f t="shared" si="2"/>
        <v>426</v>
      </c>
      <c r="H1280" s="135">
        <v>426.0</v>
      </c>
      <c r="I1280" s="135">
        <v>426.0</v>
      </c>
      <c r="J1280" s="135">
        <v>426.0</v>
      </c>
      <c r="L1280" s="160"/>
      <c r="M1280" s="160"/>
      <c r="N1280" s="160"/>
      <c r="O1280" s="160"/>
      <c r="P1280" s="138" t="s">
        <v>32724</v>
      </c>
      <c r="Q1280" s="138" t="s">
        <v>32725</v>
      </c>
      <c r="R1280" s="138" t="s">
        <v>32726</v>
      </c>
      <c r="S1280" s="138" t="s">
        <v>32727</v>
      </c>
      <c r="T1280" s="138" t="s">
        <v>32728</v>
      </c>
      <c r="U1280" s="138" t="s">
        <v>32729</v>
      </c>
      <c r="V1280" s="138" t="s">
        <v>32729</v>
      </c>
      <c r="W1280" s="138" t="s">
        <v>32730</v>
      </c>
      <c r="Y1280" s="138" t="s">
        <v>32731</v>
      </c>
      <c r="Z1280" s="138" t="s">
        <v>32732</v>
      </c>
      <c r="AA1280" s="128" t="s">
        <v>32733</v>
      </c>
      <c r="AB1280" s="474">
        <v>0.060648148148148145</v>
      </c>
      <c r="AC1280" s="128" t="s">
        <v>32734</v>
      </c>
      <c r="AD1280" s="160"/>
      <c r="AE1280" s="160"/>
      <c r="AF1280" s="474">
        <v>0.056666666666666664</v>
      </c>
      <c r="AG1280" s="134" t="s">
        <v>32735</v>
      </c>
      <c r="AJ1280" s="128" t="s">
        <v>32736</v>
      </c>
      <c r="AK1280" s="474">
        <v>0.07248842592592593</v>
      </c>
      <c r="AL1280" s="134" t="s">
        <v>32737</v>
      </c>
      <c r="AM1280" s="128" t="s">
        <v>32738</v>
      </c>
      <c r="AN1280" s="134" t="s">
        <v>32739</v>
      </c>
      <c r="AO1280" s="134" t="s">
        <v>32740</v>
      </c>
      <c r="AP1280" s="505">
        <v>0.04880787037037037</v>
      </c>
      <c r="AQ1280" s="505">
        <v>0.047060185185185184</v>
      </c>
      <c r="AR1280" s="128" t="s">
        <v>32741</v>
      </c>
      <c r="AS1280" s="474">
        <v>0.04898148148148148</v>
      </c>
      <c r="AT1280" s="134" t="s">
        <v>32742</v>
      </c>
      <c r="AU1280" s="505">
        <v>0.06015046296296296</v>
      </c>
      <c r="AV1280" s="128" t="s">
        <v>32743</v>
      </c>
      <c r="AW1280" s="474">
        <v>0.057372685185185186</v>
      </c>
      <c r="AX1280" s="474">
        <v>0.04873842592592593</v>
      </c>
      <c r="AY1280" s="416">
        <v>2.0284722222222222</v>
      </c>
      <c r="BA1280" s="128" t="s">
        <v>3413</v>
      </c>
      <c r="BB1280" s="134" t="s">
        <v>32744</v>
      </c>
      <c r="BC1280" s="141" t="s">
        <v>32745</v>
      </c>
      <c r="BD1280" s="128" t="s">
        <v>16678</v>
      </c>
      <c r="BE1280" s="505">
        <v>0.04900462962962963</v>
      </c>
      <c r="BF1280" s="141"/>
      <c r="BG1280" s="141"/>
      <c r="BH1280" s="141"/>
    </row>
    <row r="1281">
      <c r="A1281" s="122">
        <f t="shared" si="3"/>
        <v>0</v>
      </c>
      <c r="B1281" s="122">
        <f t="shared" si="4"/>
        <v>0</v>
      </c>
      <c r="C1281" s="122">
        <f t="shared" si="5"/>
        <v>0</v>
      </c>
      <c r="D1281" s="122">
        <f t="shared" si="6"/>
        <v>0</v>
      </c>
      <c r="E1281" s="122">
        <f t="shared" si="2"/>
        <v>130</v>
      </c>
      <c r="H1281" s="135" t="s">
        <v>32746</v>
      </c>
      <c r="I1281" s="135" t="s">
        <v>32747</v>
      </c>
      <c r="J1281" s="135" t="s">
        <v>32748</v>
      </c>
      <c r="L1281" s="160"/>
      <c r="M1281" s="160"/>
      <c r="N1281" s="160"/>
      <c r="O1281" s="160"/>
      <c r="P1281" s="503">
        <v>0.048761574074074075</v>
      </c>
      <c r="Q1281" s="503">
        <v>0.04633101851851852</v>
      </c>
      <c r="R1281" s="503">
        <v>0.04922453703703704</v>
      </c>
      <c r="S1281" s="503">
        <v>0.06162037037037037</v>
      </c>
      <c r="T1281" s="503">
        <v>0.05775462962962963</v>
      </c>
      <c r="U1281" s="503">
        <v>0.0627199074074074</v>
      </c>
      <c r="V1281" s="503">
        <v>0.0627199074074074</v>
      </c>
      <c r="W1281" s="503">
        <v>0.04521990740740741</v>
      </c>
      <c r="Y1281" s="503">
        <v>0.06289351851851852</v>
      </c>
      <c r="Z1281" s="503">
        <v>0.044953703703703704</v>
      </c>
      <c r="AA1281" s="504">
        <v>0.05978009259259259</v>
      </c>
      <c r="AB1281" s="134" t="s">
        <v>32749</v>
      </c>
      <c r="AC1281" s="505">
        <v>0.05552083333333333</v>
      </c>
      <c r="AD1281" s="160"/>
      <c r="AE1281" s="160"/>
      <c r="AF1281" s="134" t="s">
        <v>32750</v>
      </c>
      <c r="AG1281" s="474">
        <v>0.05484953703703704</v>
      </c>
      <c r="AJ1281" s="504">
        <v>0.05081018518518519</v>
      </c>
      <c r="AK1281" s="134" t="s">
        <v>32751</v>
      </c>
      <c r="AL1281" s="474">
        <v>0.05255787037037037</v>
      </c>
      <c r="AM1281" s="416">
        <v>1.7798611111111111</v>
      </c>
      <c r="AN1281" s="474">
        <v>0.04366898148148148</v>
      </c>
      <c r="AO1281" s="474">
        <v>0.05237268518518518</v>
      </c>
      <c r="AP1281" s="128" t="s">
        <v>686</v>
      </c>
      <c r="AQ1281" s="128" t="s">
        <v>32752</v>
      </c>
      <c r="AR1281" s="505">
        <v>0.06008101851851852</v>
      </c>
      <c r="AS1281" s="134" t="s">
        <v>32753</v>
      </c>
      <c r="AT1281" s="474">
        <v>0.055914351851851854</v>
      </c>
      <c r="AU1281" s="128" t="s">
        <v>32754</v>
      </c>
      <c r="AV1281" s="504">
        <v>0.04880787037037037</v>
      </c>
      <c r="AW1281" s="134" t="s">
        <v>32755</v>
      </c>
      <c r="AX1281" s="134" t="s">
        <v>32756</v>
      </c>
      <c r="AY1281" s="128" t="s">
        <v>32757</v>
      </c>
      <c r="BA1281" s="505">
        <v>0.04494212962962963</v>
      </c>
      <c r="BB1281" s="474">
        <v>0.04435185185185185</v>
      </c>
      <c r="BC1281" s="516">
        <v>0.04310185185185185</v>
      </c>
      <c r="BD1281" s="416">
        <v>1.2951388888888888</v>
      </c>
      <c r="BE1281" s="128" t="s">
        <v>32758</v>
      </c>
      <c r="BF1281" s="516"/>
      <c r="BG1281" s="516"/>
      <c r="BH1281" s="516"/>
    </row>
    <row r="1282">
      <c r="A1282" s="122">
        <f t="shared" si="3"/>
        <v>0</v>
      </c>
      <c r="B1282" s="122">
        <f t="shared" si="4"/>
        <v>0</v>
      </c>
      <c r="C1282" s="122">
        <f t="shared" si="5"/>
        <v>0</v>
      </c>
      <c r="D1282" s="122">
        <f t="shared" si="6"/>
        <v>0</v>
      </c>
      <c r="E1282" s="122">
        <f t="shared" si="2"/>
        <v>473</v>
      </c>
      <c r="H1282" s="135" t="s">
        <v>32759</v>
      </c>
      <c r="I1282" s="135" t="s">
        <v>32760</v>
      </c>
      <c r="J1282" s="135" t="s">
        <v>32761</v>
      </c>
      <c r="L1282" s="160"/>
      <c r="M1282" s="160"/>
      <c r="N1282" s="160"/>
      <c r="O1282" s="160"/>
      <c r="P1282" s="138" t="s">
        <v>32762</v>
      </c>
      <c r="Q1282" s="138" t="s">
        <v>32763</v>
      </c>
      <c r="R1282" s="138" t="s">
        <v>32764</v>
      </c>
      <c r="S1282" s="138" t="s">
        <v>32765</v>
      </c>
      <c r="T1282" s="138" t="s">
        <v>32766</v>
      </c>
      <c r="U1282" s="138" t="s">
        <v>32767</v>
      </c>
      <c r="V1282" s="138" t="s">
        <v>32767</v>
      </c>
      <c r="W1282" s="138" t="s">
        <v>32768</v>
      </c>
      <c r="Y1282" s="138" t="s">
        <v>32769</v>
      </c>
      <c r="Z1282" s="138" t="s">
        <v>32770</v>
      </c>
      <c r="AA1282" s="508">
        <v>0.05983796296296296</v>
      </c>
      <c r="AB1282" s="474">
        <v>0.06077546296296296</v>
      </c>
      <c r="AC1282" s="128" t="s">
        <v>32771</v>
      </c>
      <c r="AD1282" s="160"/>
      <c r="AE1282" s="160"/>
      <c r="AF1282" s="474">
        <v>0.056782407407407406</v>
      </c>
      <c r="AG1282" s="134" t="s">
        <v>32772</v>
      </c>
      <c r="AJ1282" s="128" t="s">
        <v>32773</v>
      </c>
      <c r="AK1282" s="474">
        <v>0.07255787037037037</v>
      </c>
      <c r="AL1282" s="134" t="s">
        <v>32774</v>
      </c>
      <c r="AM1282" s="128" t="s">
        <v>32775</v>
      </c>
      <c r="AN1282" s="134" t="s">
        <v>32776</v>
      </c>
      <c r="AO1282" s="134" t="s">
        <v>32777</v>
      </c>
      <c r="AP1282" s="505">
        <v>0.04881944444444444</v>
      </c>
      <c r="AQ1282" s="505">
        <v>0.04711805555555556</v>
      </c>
      <c r="AR1282" s="128" t="s">
        <v>32778</v>
      </c>
      <c r="AS1282" s="474">
        <v>0.04905092592592593</v>
      </c>
      <c r="AT1282" s="134" t="s">
        <v>23129</v>
      </c>
      <c r="AU1282" s="505">
        <v>0.06018518518518518</v>
      </c>
      <c r="AV1282" s="128" t="s">
        <v>32779</v>
      </c>
      <c r="AW1282" s="474">
        <v>0.05741898148148148</v>
      </c>
      <c r="AX1282" s="474">
        <v>0.048854166666666664</v>
      </c>
      <c r="AY1282" s="416">
        <v>2.03125</v>
      </c>
      <c r="BA1282" s="128" t="s">
        <v>32780</v>
      </c>
      <c r="BB1282" s="134" t="s">
        <v>32781</v>
      </c>
      <c r="BC1282" s="141" t="s">
        <v>32782</v>
      </c>
      <c r="BD1282" s="128" t="s">
        <v>16734</v>
      </c>
      <c r="BE1282" s="505">
        <v>0.04914351851851852</v>
      </c>
      <c r="BF1282" s="141"/>
      <c r="BG1282" s="141"/>
      <c r="BH1282" s="141"/>
    </row>
    <row r="1283">
      <c r="A1283" s="122">
        <f t="shared" si="3"/>
        <v>0</v>
      </c>
      <c r="B1283" s="122">
        <f t="shared" si="4"/>
        <v>0</v>
      </c>
      <c r="C1283" s="122">
        <f t="shared" si="5"/>
        <v>0</v>
      </c>
      <c r="D1283" s="122">
        <f t="shared" si="6"/>
        <v>0</v>
      </c>
      <c r="E1283" s="122">
        <f t="shared" si="2"/>
        <v>148</v>
      </c>
      <c r="H1283" s="135">
        <v>427.0</v>
      </c>
      <c r="I1283" s="135">
        <v>427.0</v>
      </c>
      <c r="J1283" s="135">
        <v>427.0</v>
      </c>
      <c r="L1283" s="160"/>
      <c r="M1283" s="160"/>
      <c r="N1283" s="160"/>
      <c r="O1283" s="160"/>
      <c r="P1283" s="503">
        <v>0.04881944444444444</v>
      </c>
      <c r="Q1283" s="503">
        <v>0.04650462962962963</v>
      </c>
      <c r="R1283" s="503">
        <v>0.049340277777777775</v>
      </c>
      <c r="S1283" s="503">
        <v>0.061655092592592595</v>
      </c>
      <c r="T1283" s="503">
        <v>0.0577662037037037</v>
      </c>
      <c r="U1283" s="503">
        <v>0.0628125</v>
      </c>
      <c r="V1283" s="503">
        <v>0.0628125</v>
      </c>
      <c r="W1283" s="503">
        <v>0.0453125</v>
      </c>
      <c r="Y1283" s="503">
        <v>0.06292824074074074</v>
      </c>
      <c r="Z1283" s="503">
        <v>0.045127314814814815</v>
      </c>
      <c r="AA1283" s="128" t="s">
        <v>32783</v>
      </c>
      <c r="AB1283" s="134" t="s">
        <v>32784</v>
      </c>
      <c r="AC1283" s="505">
        <v>0.05561342592592593</v>
      </c>
      <c r="AD1283" s="160"/>
      <c r="AE1283" s="160"/>
      <c r="AF1283" s="134" t="s">
        <v>32785</v>
      </c>
      <c r="AG1283" s="474">
        <v>0.05498842592592593</v>
      </c>
      <c r="AJ1283" s="504">
        <v>0.05094907407407408</v>
      </c>
      <c r="AK1283" s="134" t="s">
        <v>32786</v>
      </c>
      <c r="AL1283" s="474">
        <v>0.05260416666666667</v>
      </c>
      <c r="AM1283" s="416">
        <v>1.7861111111111112</v>
      </c>
      <c r="AN1283" s="474">
        <v>0.04375</v>
      </c>
      <c r="AO1283" s="474">
        <v>0.052453703703703704</v>
      </c>
      <c r="AP1283" s="128" t="s">
        <v>923</v>
      </c>
      <c r="AQ1283" s="128" t="s">
        <v>32787</v>
      </c>
      <c r="AR1283" s="505">
        <v>0.060162037037037035</v>
      </c>
      <c r="AS1283" s="134" t="s">
        <v>32788</v>
      </c>
      <c r="AT1283" s="474">
        <v>0.05611111111111111</v>
      </c>
      <c r="AU1283" s="128" t="s">
        <v>32789</v>
      </c>
      <c r="AV1283" s="504">
        <v>0.04880787037037037</v>
      </c>
      <c r="AW1283" s="134" t="s">
        <v>32790</v>
      </c>
      <c r="AX1283" s="134" t="s">
        <v>32791</v>
      </c>
      <c r="AY1283" s="128" t="s">
        <v>32792</v>
      </c>
      <c r="BA1283" s="505">
        <v>0.044953703703703704</v>
      </c>
      <c r="BB1283" s="474">
        <v>0.044398148148148145</v>
      </c>
      <c r="BC1283" s="516">
        <v>0.04311342592592592</v>
      </c>
      <c r="BD1283" s="416">
        <v>1.2965277777777777</v>
      </c>
      <c r="BE1283" s="128" t="s">
        <v>32793</v>
      </c>
      <c r="BF1283" s="516"/>
      <c r="BG1283" s="516"/>
      <c r="BH1283" s="516"/>
    </row>
    <row r="1284">
      <c r="A1284" s="122">
        <f t="shared" si="3"/>
        <v>0</v>
      </c>
      <c r="B1284" s="122">
        <f t="shared" si="4"/>
        <v>0</v>
      </c>
      <c r="C1284" s="122">
        <f t="shared" si="5"/>
        <v>0</v>
      </c>
      <c r="D1284" s="122">
        <f t="shared" si="6"/>
        <v>0</v>
      </c>
      <c r="E1284" s="122">
        <f t="shared" si="2"/>
        <v>429</v>
      </c>
      <c r="H1284" s="135" t="s">
        <v>32794</v>
      </c>
      <c r="I1284" s="135" t="s">
        <v>32795</v>
      </c>
      <c r="J1284" s="135" t="s">
        <v>32796</v>
      </c>
      <c r="L1284" s="160"/>
      <c r="M1284" s="160"/>
      <c r="N1284" s="160"/>
      <c r="O1284" s="160"/>
      <c r="P1284" s="138" t="s">
        <v>32797</v>
      </c>
      <c r="Q1284" s="138" t="s">
        <v>32798</v>
      </c>
      <c r="R1284" s="138" t="s">
        <v>32799</v>
      </c>
      <c r="S1284" s="138" t="s">
        <v>32800</v>
      </c>
      <c r="T1284" s="138" t="s">
        <v>32801</v>
      </c>
      <c r="U1284" s="138" t="s">
        <v>32802</v>
      </c>
      <c r="V1284" s="138" t="s">
        <v>32802</v>
      </c>
      <c r="W1284" s="138" t="s">
        <v>32803</v>
      </c>
      <c r="Y1284" s="138" t="s">
        <v>862</v>
      </c>
      <c r="Z1284" s="138" t="s">
        <v>32804</v>
      </c>
      <c r="AA1284" s="504">
        <v>0.06</v>
      </c>
      <c r="AB1284" s="474">
        <v>0.060891203703703704</v>
      </c>
      <c r="AC1284" s="128" t="s">
        <v>32805</v>
      </c>
      <c r="AD1284" s="160"/>
      <c r="AE1284" s="160"/>
      <c r="AF1284" s="474">
        <v>0.05694444444444444</v>
      </c>
      <c r="AG1284" s="134" t="s">
        <v>32806</v>
      </c>
      <c r="AJ1284" s="508">
        <v>0.050972222222222224</v>
      </c>
      <c r="AK1284" s="474">
        <v>0.07260416666666666</v>
      </c>
      <c r="AL1284" s="134" t="s">
        <v>32807</v>
      </c>
      <c r="AM1284" s="128" t="s">
        <v>32808</v>
      </c>
      <c r="AN1284" s="134" t="s">
        <v>32809</v>
      </c>
      <c r="AO1284" s="134" t="s">
        <v>32810</v>
      </c>
      <c r="AP1284" s="505">
        <v>0.04886574074074074</v>
      </c>
      <c r="AQ1284" s="505">
        <v>0.047141203703703706</v>
      </c>
      <c r="AR1284" s="128" t="s">
        <v>32811</v>
      </c>
      <c r="AS1284" s="474">
        <v>0.04908564814814815</v>
      </c>
      <c r="AT1284" s="134" t="s">
        <v>32812</v>
      </c>
      <c r="AU1284" s="505">
        <v>0.06023148148148148</v>
      </c>
      <c r="AV1284" s="128" t="s">
        <v>32813</v>
      </c>
      <c r="AW1284" s="474">
        <v>0.0574537037037037</v>
      </c>
      <c r="AX1284" s="474">
        <v>0.04892361111111111</v>
      </c>
      <c r="AY1284" s="416">
        <v>2.032638888888889</v>
      </c>
      <c r="BA1284" s="128" t="s">
        <v>32814</v>
      </c>
      <c r="BB1284" s="134" t="s">
        <v>32815</v>
      </c>
      <c r="BC1284" s="141" t="s">
        <v>32816</v>
      </c>
      <c r="BD1284" s="128" t="s">
        <v>16784</v>
      </c>
      <c r="BE1284" s="505">
        <v>0.04918981481481482</v>
      </c>
      <c r="BF1284" s="141"/>
      <c r="BG1284" s="141"/>
      <c r="BH1284" s="141"/>
    </row>
    <row r="1285">
      <c r="A1285" s="122">
        <f t="shared" si="3"/>
        <v>0</v>
      </c>
      <c r="B1285" s="122">
        <f t="shared" si="4"/>
        <v>0</v>
      </c>
      <c r="C1285" s="122">
        <f t="shared" si="5"/>
        <v>0</v>
      </c>
      <c r="D1285" s="122">
        <f t="shared" si="6"/>
        <v>0</v>
      </c>
      <c r="E1285" s="122">
        <f t="shared" si="2"/>
        <v>312</v>
      </c>
      <c r="H1285" s="135" t="s">
        <v>32817</v>
      </c>
      <c r="I1285" s="135" t="s">
        <v>32818</v>
      </c>
      <c r="J1285" s="135" t="s">
        <v>32819</v>
      </c>
      <c r="L1285" s="160"/>
      <c r="M1285" s="160"/>
      <c r="N1285" s="160"/>
      <c r="O1285" s="160"/>
      <c r="P1285" s="503">
        <v>0.049039351851851855</v>
      </c>
      <c r="Q1285" s="503">
        <v>0.046747685185185184</v>
      </c>
      <c r="R1285" s="503">
        <v>0.04939814814814815</v>
      </c>
      <c r="S1285" s="503">
        <v>0.06173611111111111</v>
      </c>
      <c r="T1285" s="503">
        <v>0.0578125</v>
      </c>
      <c r="U1285" s="503">
        <v>0.0628587962962963</v>
      </c>
      <c r="V1285" s="503">
        <v>0.0628587962962963</v>
      </c>
      <c r="W1285" s="503">
        <v>0.04537037037037037</v>
      </c>
      <c r="Y1285" s="503">
        <v>0.06300925925925926</v>
      </c>
      <c r="Z1285" s="503">
        <v>0.04524305555555556</v>
      </c>
      <c r="AA1285" s="128" t="s">
        <v>32820</v>
      </c>
      <c r="AB1285" s="134" t="s">
        <v>32821</v>
      </c>
      <c r="AC1285" s="505">
        <v>0.05564814814814815</v>
      </c>
      <c r="AD1285" s="160"/>
      <c r="AE1285" s="160"/>
      <c r="AF1285" s="134" t="s">
        <v>32822</v>
      </c>
      <c r="AG1285" s="474">
        <v>0.05511574074074074</v>
      </c>
      <c r="AJ1285" s="128" t="s">
        <v>32823</v>
      </c>
      <c r="AK1285" s="134" t="s">
        <v>32824</v>
      </c>
      <c r="AL1285" s="474">
        <v>0.05274305555555556</v>
      </c>
      <c r="AM1285" s="416">
        <v>1.7902777777777779</v>
      </c>
      <c r="AN1285" s="474">
        <v>0.043784722222222225</v>
      </c>
      <c r="AO1285" s="474">
        <v>0.05258101851851852</v>
      </c>
      <c r="AP1285" s="128" t="s">
        <v>32825</v>
      </c>
      <c r="AQ1285" s="128" t="s">
        <v>32826</v>
      </c>
      <c r="AR1285" s="505">
        <v>0.060208333333333336</v>
      </c>
      <c r="AS1285" s="134" t="s">
        <v>32827</v>
      </c>
      <c r="AT1285" s="474">
        <v>0.05613425925925926</v>
      </c>
      <c r="AU1285" s="128" t="s">
        <v>32828</v>
      </c>
      <c r="AV1285" s="504">
        <v>0.04883101851851852</v>
      </c>
      <c r="AW1285" s="134" t="s">
        <v>32829</v>
      </c>
      <c r="AX1285" s="134" t="s">
        <v>728</v>
      </c>
      <c r="AY1285" s="128" t="s">
        <v>32830</v>
      </c>
      <c r="BA1285" s="505">
        <v>0.04503472222222222</v>
      </c>
      <c r="BB1285" s="474">
        <v>0.0444212962962963</v>
      </c>
      <c r="BC1285" s="516">
        <v>0.04314814814814815</v>
      </c>
      <c r="BD1285" s="416">
        <v>1.301388888888889</v>
      </c>
      <c r="BE1285" s="128" t="s">
        <v>14431</v>
      </c>
      <c r="BF1285" s="516"/>
      <c r="BG1285" s="516"/>
      <c r="BH1285" s="516"/>
    </row>
    <row r="1286">
      <c r="A1286" s="122">
        <f t="shared" si="3"/>
        <v>0</v>
      </c>
      <c r="B1286" s="122">
        <f t="shared" si="4"/>
        <v>0</v>
      </c>
      <c r="C1286" s="122">
        <f t="shared" si="5"/>
        <v>0</v>
      </c>
      <c r="D1286" s="122">
        <f t="shared" si="6"/>
        <v>0</v>
      </c>
      <c r="E1286" s="122">
        <f t="shared" si="2"/>
        <v>428</v>
      </c>
      <c r="H1286" s="135">
        <v>428.0</v>
      </c>
      <c r="I1286" s="135">
        <v>428.0</v>
      </c>
      <c r="J1286" s="135">
        <v>428.0</v>
      </c>
      <c r="L1286" s="160"/>
      <c r="M1286" s="160"/>
      <c r="N1286" s="160"/>
      <c r="O1286" s="160"/>
      <c r="P1286" s="138" t="s">
        <v>32831</v>
      </c>
      <c r="Q1286" s="138" t="s">
        <v>32832</v>
      </c>
      <c r="R1286" s="138" t="s">
        <v>32833</v>
      </c>
      <c r="S1286" s="138" t="s">
        <v>32834</v>
      </c>
      <c r="T1286" s="138" t="s">
        <v>32835</v>
      </c>
      <c r="U1286" s="138" t="s">
        <v>32836</v>
      </c>
      <c r="V1286" s="138" t="s">
        <v>32836</v>
      </c>
      <c r="W1286" s="138" t="s">
        <v>32837</v>
      </c>
      <c r="Y1286" s="138" t="s">
        <v>32838</v>
      </c>
      <c r="Z1286" s="138" t="s">
        <v>32839</v>
      </c>
      <c r="AA1286" s="504">
        <v>0.06009259259259259</v>
      </c>
      <c r="AB1286" s="474">
        <v>0.06104166666666667</v>
      </c>
      <c r="AC1286" s="128" t="s">
        <v>32840</v>
      </c>
      <c r="AD1286" s="160"/>
      <c r="AE1286" s="160"/>
      <c r="AF1286" s="474">
        <v>0.05699074074074074</v>
      </c>
      <c r="AG1286" s="134" t="s">
        <v>32841</v>
      </c>
      <c r="AJ1286" s="504">
        <v>0.05113425925925926</v>
      </c>
      <c r="AK1286" s="474">
        <v>0.07270833333333333</v>
      </c>
      <c r="AL1286" s="134" t="s">
        <v>32842</v>
      </c>
      <c r="AM1286" s="128" t="s">
        <v>32843</v>
      </c>
      <c r="AN1286" s="134" t="s">
        <v>32844</v>
      </c>
      <c r="AO1286" s="134" t="s">
        <v>32845</v>
      </c>
      <c r="AP1286" s="505">
        <v>0.048900462962962965</v>
      </c>
      <c r="AQ1286" s="505">
        <v>0.04725694444444444</v>
      </c>
      <c r="AR1286" s="128" t="s">
        <v>32846</v>
      </c>
      <c r="AS1286" s="474">
        <v>0.049108796296296296</v>
      </c>
      <c r="AT1286" s="134" t="s">
        <v>32847</v>
      </c>
      <c r="AU1286" s="505">
        <v>0.060300925925925924</v>
      </c>
      <c r="AV1286" s="128" t="s">
        <v>32848</v>
      </c>
      <c r="AW1286" s="474">
        <v>0.05752314814814815</v>
      </c>
      <c r="AX1286" s="474">
        <v>0.04894675925925926</v>
      </c>
      <c r="AY1286" s="416">
        <v>2.035416666666667</v>
      </c>
      <c r="BA1286" s="128" t="s">
        <v>32849</v>
      </c>
      <c r="BB1286" s="134" t="s">
        <v>32850</v>
      </c>
      <c r="BC1286" s="141" t="s">
        <v>32851</v>
      </c>
      <c r="BD1286" s="128" t="s">
        <v>16832</v>
      </c>
      <c r="BE1286" s="505">
        <v>0.04923611111111111</v>
      </c>
      <c r="BF1286" s="141"/>
      <c r="BG1286" s="141"/>
      <c r="BH1286" s="141"/>
    </row>
    <row r="1287">
      <c r="A1287" s="122">
        <f t="shared" si="3"/>
        <v>0</v>
      </c>
      <c r="B1287" s="122">
        <f t="shared" si="4"/>
        <v>0</v>
      </c>
      <c r="C1287" s="122">
        <f t="shared" si="5"/>
        <v>0</v>
      </c>
      <c r="D1287" s="122">
        <f t="shared" si="6"/>
        <v>0</v>
      </c>
      <c r="E1287" s="122">
        <f t="shared" si="2"/>
        <v>230</v>
      </c>
      <c r="H1287" s="135" t="s">
        <v>32852</v>
      </c>
      <c r="I1287" s="135" t="s">
        <v>32853</v>
      </c>
      <c r="J1287" s="135" t="s">
        <v>32854</v>
      </c>
      <c r="L1287" s="160"/>
      <c r="M1287" s="160"/>
      <c r="N1287" s="160"/>
      <c r="O1287" s="160"/>
      <c r="P1287" s="503">
        <v>0.04918981481481482</v>
      </c>
      <c r="Q1287" s="503">
        <v>0.04679398148148148</v>
      </c>
      <c r="R1287" s="503">
        <v>0.049525462962962966</v>
      </c>
      <c r="S1287" s="503">
        <v>0.061782407407407404</v>
      </c>
      <c r="T1287" s="503">
        <v>0.057824074074074076</v>
      </c>
      <c r="U1287" s="503">
        <v>0.06288194444444445</v>
      </c>
      <c r="V1287" s="503">
        <v>0.06288194444444445</v>
      </c>
      <c r="W1287" s="503">
        <v>0.04546296296296296</v>
      </c>
      <c r="Y1287" s="503">
        <v>0.06303240740740741</v>
      </c>
      <c r="Z1287" s="503">
        <v>0.045266203703703704</v>
      </c>
      <c r="AA1287" s="128" t="s">
        <v>32855</v>
      </c>
      <c r="AB1287" s="134" t="s">
        <v>32856</v>
      </c>
      <c r="AC1287" s="505">
        <v>0.05576388888888889</v>
      </c>
      <c r="AD1287" s="160"/>
      <c r="AE1287" s="160"/>
      <c r="AF1287" s="134" t="s">
        <v>32857</v>
      </c>
      <c r="AG1287" s="474">
        <v>0.05520833333333333</v>
      </c>
      <c r="AJ1287" s="508">
        <v>0.05123842592592592</v>
      </c>
      <c r="AK1287" s="134" t="s">
        <v>32858</v>
      </c>
      <c r="AL1287" s="474">
        <v>0.05284722222222222</v>
      </c>
      <c r="AM1287" s="416">
        <v>1.7993055555555555</v>
      </c>
      <c r="AN1287" s="474">
        <v>0.04392361111111111</v>
      </c>
      <c r="AO1287" s="474">
        <v>0.05274305555555556</v>
      </c>
      <c r="AP1287" s="128" t="s">
        <v>32859</v>
      </c>
      <c r="AQ1287" s="128" t="s">
        <v>32860</v>
      </c>
      <c r="AR1287" s="505">
        <v>0.0603125</v>
      </c>
      <c r="AS1287" s="134" t="s">
        <v>32861</v>
      </c>
      <c r="AT1287" s="474">
        <v>0.05621527777777778</v>
      </c>
      <c r="AU1287" s="128" t="s">
        <v>32862</v>
      </c>
      <c r="AV1287" s="504">
        <v>0.048854166666666664</v>
      </c>
      <c r="AW1287" s="134" t="s">
        <v>32863</v>
      </c>
      <c r="AX1287" s="134" t="s">
        <v>32864</v>
      </c>
      <c r="AY1287" s="128" t="s">
        <v>32865</v>
      </c>
      <c r="BA1287" s="505">
        <v>0.04506944444444445</v>
      </c>
      <c r="BB1287" s="474">
        <v>0.04454861111111111</v>
      </c>
      <c r="BC1287" s="516">
        <v>0.0431712962962963</v>
      </c>
      <c r="BD1287" s="416">
        <v>1.3097222222222222</v>
      </c>
      <c r="BE1287" s="128" t="s">
        <v>32866</v>
      </c>
      <c r="BF1287" s="516"/>
      <c r="BG1287" s="516"/>
      <c r="BH1287" s="516"/>
    </row>
    <row r="1288">
      <c r="A1288" s="122">
        <f t="shared" si="3"/>
        <v>0</v>
      </c>
      <c r="B1288" s="122">
        <f t="shared" si="4"/>
        <v>0</v>
      </c>
      <c r="C1288" s="122">
        <f t="shared" si="5"/>
        <v>0</v>
      </c>
      <c r="D1288" s="122">
        <f t="shared" si="6"/>
        <v>0</v>
      </c>
      <c r="E1288" s="122">
        <f t="shared" si="2"/>
        <v>468</v>
      </c>
      <c r="H1288" s="135" t="s">
        <v>32867</v>
      </c>
      <c r="I1288" s="135" t="s">
        <v>32868</v>
      </c>
      <c r="J1288" s="135" t="s">
        <v>32869</v>
      </c>
      <c r="L1288" s="160"/>
      <c r="M1288" s="160"/>
      <c r="N1288" s="160"/>
      <c r="O1288" s="160"/>
      <c r="P1288" s="138" t="s">
        <v>32870</v>
      </c>
      <c r="Q1288" s="138" t="s">
        <v>32871</v>
      </c>
      <c r="R1288" s="138" t="s">
        <v>32872</v>
      </c>
      <c r="S1288" s="138" t="s">
        <v>32873</v>
      </c>
      <c r="T1288" s="138" t="s">
        <v>32874</v>
      </c>
      <c r="U1288" s="138" t="s">
        <v>32875</v>
      </c>
      <c r="V1288" s="138" t="s">
        <v>32875</v>
      </c>
      <c r="W1288" s="138" t="s">
        <v>32876</v>
      </c>
      <c r="Y1288" s="138" t="s">
        <v>32877</v>
      </c>
      <c r="Z1288" s="138" t="s">
        <v>32878</v>
      </c>
      <c r="AA1288" s="504">
        <v>0.06013888888888889</v>
      </c>
      <c r="AB1288" s="474">
        <v>0.06112268518518518</v>
      </c>
      <c r="AC1288" s="128" t="s">
        <v>32879</v>
      </c>
      <c r="AD1288" s="160"/>
      <c r="AE1288" s="160"/>
      <c r="AF1288" s="474">
        <v>0.057025462962962965</v>
      </c>
      <c r="AG1288" s="134" t="s">
        <v>32880</v>
      </c>
      <c r="AJ1288" s="128" t="s">
        <v>32881</v>
      </c>
      <c r="AK1288" s="474">
        <v>0.0728587962962963</v>
      </c>
      <c r="AL1288" s="134" t="s">
        <v>32882</v>
      </c>
      <c r="AM1288" s="128" t="s">
        <v>32883</v>
      </c>
      <c r="AN1288" s="134" t="s">
        <v>32884</v>
      </c>
      <c r="AO1288" s="134" t="s">
        <v>32885</v>
      </c>
      <c r="AP1288" s="505">
        <v>0.048969907407407406</v>
      </c>
      <c r="AQ1288" s="505">
        <v>0.047280092592592596</v>
      </c>
      <c r="AR1288" s="128" t="s">
        <v>32886</v>
      </c>
      <c r="AS1288" s="474">
        <v>0.049166666666666664</v>
      </c>
      <c r="AT1288" s="134" t="s">
        <v>32887</v>
      </c>
      <c r="AU1288" s="505">
        <v>0.060335648148148145</v>
      </c>
      <c r="AV1288" s="128" t="s">
        <v>32888</v>
      </c>
      <c r="AW1288" s="474">
        <v>0.05763888888888889</v>
      </c>
      <c r="AX1288" s="474">
        <v>0.048993055555555554</v>
      </c>
      <c r="AY1288" s="416">
        <v>2.0395833333333333</v>
      </c>
      <c r="BA1288" s="128" t="s">
        <v>653</v>
      </c>
      <c r="BB1288" s="134" t="s">
        <v>13375</v>
      </c>
      <c r="BC1288" s="141" t="s">
        <v>32889</v>
      </c>
      <c r="BD1288" s="128" t="s">
        <v>16883</v>
      </c>
      <c r="BE1288" s="505">
        <v>0.04925925925925926</v>
      </c>
      <c r="BF1288" s="141"/>
      <c r="BG1288" s="141"/>
      <c r="BH1288" s="141"/>
    </row>
    <row r="1289">
      <c r="A1289" s="122">
        <f t="shared" si="3"/>
        <v>0</v>
      </c>
      <c r="B1289" s="122">
        <f t="shared" si="4"/>
        <v>0</v>
      </c>
      <c r="C1289" s="122">
        <f t="shared" si="5"/>
        <v>0</v>
      </c>
      <c r="D1289" s="122">
        <f t="shared" si="6"/>
        <v>0</v>
      </c>
      <c r="E1289" s="122">
        <f t="shared" si="2"/>
        <v>248</v>
      </c>
      <c r="H1289" s="135">
        <v>429.0</v>
      </c>
      <c r="I1289" s="135">
        <v>429.0</v>
      </c>
      <c r="J1289" s="135">
        <v>429.0</v>
      </c>
      <c r="L1289" s="160"/>
      <c r="M1289" s="160"/>
      <c r="N1289" s="160"/>
      <c r="O1289" s="160"/>
      <c r="P1289" s="503">
        <v>0.049212962962962965</v>
      </c>
      <c r="Q1289" s="503">
        <v>0.04685185185185185</v>
      </c>
      <c r="R1289" s="503">
        <v>0.04962962962962963</v>
      </c>
      <c r="S1289" s="503">
        <v>0.061875</v>
      </c>
      <c r="T1289" s="503">
        <v>0.05783564814814815</v>
      </c>
      <c r="U1289" s="503">
        <v>0.06296296296296296</v>
      </c>
      <c r="V1289" s="503">
        <v>0.06296296296296296</v>
      </c>
      <c r="W1289" s="503">
        <v>0.045578703703703705</v>
      </c>
      <c r="Y1289" s="503">
        <v>0.06306712962962963</v>
      </c>
      <c r="Z1289" s="503">
        <v>0.0453125</v>
      </c>
      <c r="AA1289" s="128" t="s">
        <v>32890</v>
      </c>
      <c r="AB1289" s="474">
        <v>0.06126157407407407</v>
      </c>
      <c r="AC1289" s="505">
        <v>0.055844907407407406</v>
      </c>
      <c r="AD1289" s="160"/>
      <c r="AE1289" s="160"/>
      <c r="AF1289" s="134" t="s">
        <v>32891</v>
      </c>
      <c r="AG1289" s="474">
        <v>0.05533564814814815</v>
      </c>
      <c r="AJ1289" s="504">
        <v>0.051284722222222225</v>
      </c>
      <c r="AK1289" s="134" t="s">
        <v>32892</v>
      </c>
      <c r="AL1289" s="474">
        <v>0.052905092592592594</v>
      </c>
      <c r="AM1289" s="416">
        <v>1.801388888888889</v>
      </c>
      <c r="AN1289" s="474">
        <v>0.04394675925925926</v>
      </c>
      <c r="AO1289" s="474">
        <v>0.05287037037037037</v>
      </c>
      <c r="AP1289" s="128" t="s">
        <v>32893</v>
      </c>
      <c r="AQ1289" s="128" t="s">
        <v>32894</v>
      </c>
      <c r="AR1289" s="505">
        <v>0.06042824074074074</v>
      </c>
      <c r="AS1289" s="134" t="s">
        <v>32895</v>
      </c>
      <c r="AT1289" s="474">
        <v>0.056331018518518516</v>
      </c>
      <c r="AU1289" s="128" t="s">
        <v>32896</v>
      </c>
      <c r="AV1289" s="504">
        <v>0.048993055555555554</v>
      </c>
      <c r="AW1289" s="134" t="s">
        <v>32897</v>
      </c>
      <c r="AX1289" s="134" t="s">
        <v>32898</v>
      </c>
      <c r="AY1289" s="128" t="s">
        <v>32899</v>
      </c>
      <c r="BA1289" s="505">
        <v>0.04511574074074074</v>
      </c>
      <c r="BB1289" s="474">
        <v>0.04472222222222222</v>
      </c>
      <c r="BC1289" s="516">
        <v>0.04320601851851852</v>
      </c>
      <c r="BD1289" s="416">
        <v>1.3208333333333333</v>
      </c>
      <c r="BE1289" s="128" t="s">
        <v>11393</v>
      </c>
      <c r="BF1289" s="516"/>
      <c r="BG1289" s="516"/>
      <c r="BH1289" s="516"/>
    </row>
    <row r="1290">
      <c r="A1290" s="122">
        <f t="shared" si="3"/>
        <v>0</v>
      </c>
      <c r="B1290" s="122">
        <f t="shared" si="4"/>
        <v>0</v>
      </c>
      <c r="C1290" s="122">
        <f t="shared" si="5"/>
        <v>0</v>
      </c>
      <c r="D1290" s="122">
        <f t="shared" si="6"/>
        <v>0</v>
      </c>
      <c r="E1290" s="122">
        <f t="shared" si="2"/>
        <v>410</v>
      </c>
      <c r="H1290" s="135" t="s">
        <v>32900</v>
      </c>
      <c r="I1290" s="135" t="s">
        <v>32901</v>
      </c>
      <c r="J1290" s="135" t="s">
        <v>32902</v>
      </c>
      <c r="L1290" s="160"/>
      <c r="M1290" s="160"/>
      <c r="N1290" s="160"/>
      <c r="O1290" s="160"/>
      <c r="P1290" s="138" t="s">
        <v>32903</v>
      </c>
      <c r="Q1290" s="138" t="s">
        <v>32904</v>
      </c>
      <c r="R1290" s="138" t="s">
        <v>32905</v>
      </c>
      <c r="S1290" s="138" t="s">
        <v>32906</v>
      </c>
      <c r="T1290" s="138" t="s">
        <v>32907</v>
      </c>
      <c r="U1290" s="138" t="s">
        <v>32908</v>
      </c>
      <c r="V1290" s="138" t="s">
        <v>32908</v>
      </c>
      <c r="W1290" s="138" t="s">
        <v>32909</v>
      </c>
      <c r="Y1290" s="138" t="s">
        <v>32910</v>
      </c>
      <c r="Z1290" s="138" t="s">
        <v>32911</v>
      </c>
      <c r="AA1290" s="504">
        <v>0.06019675925925926</v>
      </c>
      <c r="AB1290" s="134" t="s">
        <v>32912</v>
      </c>
      <c r="AC1290" s="128" t="s">
        <v>32913</v>
      </c>
      <c r="AD1290" s="160"/>
      <c r="AE1290" s="160"/>
      <c r="AF1290" s="474">
        <v>0.05708333333333333</v>
      </c>
      <c r="AG1290" s="134" t="s">
        <v>32914</v>
      </c>
      <c r="AJ1290" s="128" t="s">
        <v>32915</v>
      </c>
      <c r="AK1290" s="474">
        <v>0.07302083333333333</v>
      </c>
      <c r="AL1290" s="134" t="s">
        <v>32916</v>
      </c>
      <c r="AM1290" s="128" t="s">
        <v>32917</v>
      </c>
      <c r="AN1290" s="134" t="s">
        <v>32918</v>
      </c>
      <c r="AO1290" s="134" t="s">
        <v>32919</v>
      </c>
      <c r="AP1290" s="505">
        <v>0.04902777777777778</v>
      </c>
      <c r="AQ1290" s="505">
        <v>0.04736111111111111</v>
      </c>
      <c r="AR1290" s="128" t="s">
        <v>32920</v>
      </c>
      <c r="AS1290" s="474">
        <v>0.04923611111111111</v>
      </c>
      <c r="AT1290" s="134" t="s">
        <v>32921</v>
      </c>
      <c r="AU1290" s="505">
        <v>0.06039351851851852</v>
      </c>
      <c r="AV1290" s="128" t="s">
        <v>32922</v>
      </c>
      <c r="AW1290" s="474">
        <v>0.05778935185185185</v>
      </c>
      <c r="AX1290" s="474">
        <v>0.049108796296296296</v>
      </c>
      <c r="AY1290" s="416">
        <v>2.0409722222222224</v>
      </c>
      <c r="BA1290" s="128" t="s">
        <v>952</v>
      </c>
      <c r="BB1290" s="134" t="s">
        <v>32923</v>
      </c>
      <c r="BC1290" s="141" t="s">
        <v>11393</v>
      </c>
      <c r="BD1290" s="128" t="s">
        <v>16930</v>
      </c>
      <c r="BE1290" s="505">
        <v>0.049340277777777775</v>
      </c>
      <c r="BF1290" s="141"/>
      <c r="BG1290" s="141"/>
      <c r="BH1290" s="141"/>
    </row>
    <row r="1291">
      <c r="A1291" s="122">
        <f t="shared" si="3"/>
        <v>0</v>
      </c>
      <c r="B1291" s="122">
        <f t="shared" si="4"/>
        <v>0</v>
      </c>
      <c r="C1291" s="122">
        <f t="shared" si="5"/>
        <v>0</v>
      </c>
      <c r="D1291" s="122">
        <f t="shared" si="6"/>
        <v>0</v>
      </c>
      <c r="E1291" s="122">
        <f t="shared" si="2"/>
        <v>226</v>
      </c>
      <c r="H1291" s="135" t="s">
        <v>32924</v>
      </c>
      <c r="I1291" s="135" t="s">
        <v>32925</v>
      </c>
      <c r="J1291" s="135" t="s">
        <v>32926</v>
      </c>
      <c r="L1291" s="160"/>
      <c r="M1291" s="160"/>
      <c r="N1291" s="160"/>
      <c r="O1291" s="160"/>
      <c r="P1291" s="503">
        <v>0.04925925925925926</v>
      </c>
      <c r="Q1291" s="503">
        <v>0.04690972222222222</v>
      </c>
      <c r="R1291" s="503">
        <v>0.04981481481481481</v>
      </c>
      <c r="S1291" s="503">
        <v>0.062106481481481485</v>
      </c>
      <c r="T1291" s="503">
        <v>0.057847222222222223</v>
      </c>
      <c r="U1291" s="503">
        <v>0.06300925925925926</v>
      </c>
      <c r="V1291" s="503">
        <v>0.06300925925925926</v>
      </c>
      <c r="W1291" s="503">
        <v>0.04570601851851852</v>
      </c>
      <c r="Y1291" s="503">
        <v>0.06311342592592592</v>
      </c>
      <c r="Z1291" s="503">
        <v>0.045405092592592594</v>
      </c>
      <c r="AA1291" s="128" t="s">
        <v>32927</v>
      </c>
      <c r="AB1291" s="474">
        <v>0.06138888888888889</v>
      </c>
      <c r="AC1291" s="505">
        <v>0.05590277777777778</v>
      </c>
      <c r="AD1291" s="160"/>
      <c r="AE1291" s="160"/>
      <c r="AF1291" s="134" t="s">
        <v>32928</v>
      </c>
      <c r="AG1291" s="474">
        <v>0.055462962962962964</v>
      </c>
      <c r="AJ1291" s="504">
        <v>0.051354166666666666</v>
      </c>
      <c r="AK1291" s="134" t="s">
        <v>32929</v>
      </c>
      <c r="AL1291" s="474">
        <v>0.052974537037037035</v>
      </c>
      <c r="AM1291" s="416">
        <v>1.8041666666666667</v>
      </c>
      <c r="AN1291" s="474">
        <v>0.0440162037037037</v>
      </c>
      <c r="AO1291" s="474">
        <v>0.05291666666666667</v>
      </c>
      <c r="AP1291" s="128" t="s">
        <v>32930</v>
      </c>
      <c r="AQ1291" s="128" t="s">
        <v>32931</v>
      </c>
      <c r="AR1291" s="505">
        <v>0.06049768518518518</v>
      </c>
      <c r="AS1291" s="134" t="s">
        <v>32932</v>
      </c>
      <c r="AT1291" s="474">
        <v>0.0565625</v>
      </c>
      <c r="AU1291" s="128" t="s">
        <v>32933</v>
      </c>
      <c r="AV1291" s="504">
        <v>0.04905092592592593</v>
      </c>
      <c r="AW1291" s="134" t="s">
        <v>32934</v>
      </c>
      <c r="AX1291" s="134" t="s">
        <v>1345</v>
      </c>
      <c r="AY1291" s="128" t="s">
        <v>7294</v>
      </c>
      <c r="BA1291" s="505">
        <v>0.04517361111111111</v>
      </c>
      <c r="BB1291" s="474">
        <v>0.04474537037037037</v>
      </c>
      <c r="BC1291" s="516">
        <v>0.043229166666666666</v>
      </c>
      <c r="BD1291" s="416">
        <v>1.3256944444444445</v>
      </c>
      <c r="BE1291" s="128" t="s">
        <v>32935</v>
      </c>
      <c r="BF1291" s="516"/>
      <c r="BG1291" s="516"/>
      <c r="BH1291" s="516"/>
    </row>
    <row r="1292">
      <c r="A1292" s="122">
        <f t="shared" si="3"/>
        <v>0</v>
      </c>
      <c r="B1292" s="122">
        <f t="shared" si="4"/>
        <v>0</v>
      </c>
      <c r="C1292" s="122">
        <f t="shared" si="5"/>
        <v>0</v>
      </c>
      <c r="D1292" s="122">
        <f t="shared" si="6"/>
        <v>0</v>
      </c>
      <c r="E1292" s="122">
        <f t="shared" si="2"/>
        <v>382</v>
      </c>
      <c r="H1292" s="135">
        <v>430.0</v>
      </c>
      <c r="I1292" s="135">
        <v>430.0</v>
      </c>
      <c r="J1292" s="135">
        <v>430.0</v>
      </c>
      <c r="L1292" s="160"/>
      <c r="M1292" s="160"/>
      <c r="N1292" s="160"/>
      <c r="O1292" s="160"/>
      <c r="P1292" s="138" t="s">
        <v>1055</v>
      </c>
      <c r="Q1292" s="138" t="s">
        <v>32936</v>
      </c>
      <c r="R1292" s="138" t="s">
        <v>32937</v>
      </c>
      <c r="S1292" s="138" t="s">
        <v>32938</v>
      </c>
      <c r="T1292" s="138" t="s">
        <v>32939</v>
      </c>
      <c r="U1292" s="138" t="s">
        <v>32940</v>
      </c>
      <c r="V1292" s="138" t="s">
        <v>32940</v>
      </c>
      <c r="W1292" s="138" t="s">
        <v>32941</v>
      </c>
      <c r="Y1292" s="138" t="s">
        <v>32942</v>
      </c>
      <c r="Z1292" s="138" t="s">
        <v>32943</v>
      </c>
      <c r="AA1292" s="504">
        <v>0.06024305555555556</v>
      </c>
      <c r="AB1292" s="134" t="s">
        <v>32944</v>
      </c>
      <c r="AC1292" s="128" t="s">
        <v>32945</v>
      </c>
      <c r="AD1292" s="160"/>
      <c r="AE1292" s="160"/>
      <c r="AF1292" s="474">
        <v>0.05721064814814815</v>
      </c>
      <c r="AG1292" s="134" t="s">
        <v>32946</v>
      </c>
      <c r="AJ1292" s="128" t="s">
        <v>32947</v>
      </c>
      <c r="AK1292" s="474">
        <v>0.0732175925925926</v>
      </c>
      <c r="AL1292" s="134" t="s">
        <v>32948</v>
      </c>
      <c r="AM1292" s="128" t="s">
        <v>32949</v>
      </c>
      <c r="AN1292" s="134" t="s">
        <v>3999</v>
      </c>
      <c r="AO1292" s="134" t="s">
        <v>32950</v>
      </c>
      <c r="AP1292" s="505">
        <v>0.04927083333333333</v>
      </c>
      <c r="AQ1292" s="505">
        <v>0.04741898148148148</v>
      </c>
      <c r="AR1292" s="128" t="s">
        <v>32951</v>
      </c>
      <c r="AS1292" s="474">
        <v>0.04928240740740741</v>
      </c>
      <c r="AT1292" s="134" t="s">
        <v>32952</v>
      </c>
      <c r="AU1292" s="505">
        <v>0.06050925925925926</v>
      </c>
      <c r="AV1292" s="128" t="s">
        <v>32953</v>
      </c>
      <c r="AW1292" s="474">
        <v>0.05793981481481481</v>
      </c>
      <c r="AX1292" s="474">
        <v>0.04925925925925926</v>
      </c>
      <c r="AY1292" s="416">
        <v>2.0458333333333334</v>
      </c>
      <c r="BA1292" s="128" t="s">
        <v>32954</v>
      </c>
      <c r="BB1292" s="134" t="s">
        <v>32955</v>
      </c>
      <c r="BC1292" s="141" t="s">
        <v>32956</v>
      </c>
      <c r="BD1292" s="128" t="s">
        <v>16978</v>
      </c>
      <c r="BE1292" s="505">
        <v>0.04936342592592593</v>
      </c>
      <c r="BF1292" s="141"/>
      <c r="BG1292" s="141"/>
      <c r="BH1292" s="141"/>
    </row>
    <row r="1293">
      <c r="A1293" s="122">
        <f t="shared" si="3"/>
        <v>0</v>
      </c>
      <c r="B1293" s="122">
        <f t="shared" si="4"/>
        <v>0</v>
      </c>
      <c r="C1293" s="122">
        <f t="shared" si="5"/>
        <v>0</v>
      </c>
      <c r="D1293" s="122">
        <f t="shared" si="6"/>
        <v>0</v>
      </c>
      <c r="E1293" s="122">
        <f t="shared" si="2"/>
        <v>214</v>
      </c>
      <c r="H1293" s="135" t="s">
        <v>32957</v>
      </c>
      <c r="I1293" s="135" t="s">
        <v>32958</v>
      </c>
      <c r="J1293" s="135" t="s">
        <v>32959</v>
      </c>
      <c r="L1293" s="160"/>
      <c r="M1293" s="160"/>
      <c r="N1293" s="160"/>
      <c r="O1293" s="160"/>
      <c r="P1293" s="503">
        <v>0.04928240740740741</v>
      </c>
      <c r="Q1293" s="503">
        <v>0.04697916666666667</v>
      </c>
      <c r="R1293" s="503">
        <v>0.04991898148148148</v>
      </c>
      <c r="S1293" s="503">
        <v>0.06215277777777778</v>
      </c>
      <c r="T1293" s="503">
        <v>0.05789351851851852</v>
      </c>
      <c r="U1293" s="503">
        <v>0.0630787037037037</v>
      </c>
      <c r="V1293" s="503">
        <v>0.0630787037037037</v>
      </c>
      <c r="W1293" s="503">
        <v>0.04576388888888889</v>
      </c>
      <c r="Y1293" s="503">
        <v>0.06313657407407407</v>
      </c>
      <c r="Z1293" s="503">
        <v>0.04545138888888889</v>
      </c>
      <c r="AA1293" s="128" t="s">
        <v>32960</v>
      </c>
      <c r="AB1293" s="474">
        <v>0.061446759259259257</v>
      </c>
      <c r="AC1293" s="505">
        <v>0.05600694444444444</v>
      </c>
      <c r="AD1293" s="160"/>
      <c r="AE1293" s="160"/>
      <c r="AF1293" s="134" t="s">
        <v>32961</v>
      </c>
      <c r="AG1293" s="474">
        <v>0.05552083333333333</v>
      </c>
      <c r="AJ1293" s="504">
        <v>0.05140046296296296</v>
      </c>
      <c r="AK1293" s="134" t="s">
        <v>32962</v>
      </c>
      <c r="AL1293" s="474">
        <v>0.053043981481481484</v>
      </c>
      <c r="AM1293" s="416">
        <v>1.8118055555555554</v>
      </c>
      <c r="AN1293" s="474">
        <v>0.04408564814814815</v>
      </c>
      <c r="AO1293" s="474">
        <v>0.053043981481481484</v>
      </c>
      <c r="AP1293" s="128" t="s">
        <v>32963</v>
      </c>
      <c r="AQ1293" s="128" t="s">
        <v>32964</v>
      </c>
      <c r="AR1293" s="505">
        <v>0.060613425925925925</v>
      </c>
      <c r="AS1293" s="134" t="s">
        <v>32965</v>
      </c>
      <c r="AT1293" s="474">
        <v>0.05664351851851852</v>
      </c>
      <c r="AU1293" s="128" t="s">
        <v>32966</v>
      </c>
      <c r="AV1293" s="504">
        <v>0.04917824074074074</v>
      </c>
      <c r="AW1293" s="134" t="s">
        <v>32967</v>
      </c>
      <c r="AX1293" s="134" t="s">
        <v>8424</v>
      </c>
      <c r="AY1293" s="128" t="s">
        <v>32968</v>
      </c>
      <c r="BA1293" s="505">
        <v>0.04517361111111111</v>
      </c>
      <c r="BB1293" s="474">
        <v>0.04480324074074074</v>
      </c>
      <c r="BC1293" s="516">
        <v>0.043287037037037034</v>
      </c>
      <c r="BD1293" s="416">
        <v>1.3381944444444445</v>
      </c>
      <c r="BE1293" s="128" t="s">
        <v>32969</v>
      </c>
      <c r="BF1293" s="516"/>
      <c r="BG1293" s="516"/>
      <c r="BH1293" s="516"/>
    </row>
    <row r="1294">
      <c r="A1294" s="122">
        <f t="shared" si="3"/>
        <v>0</v>
      </c>
      <c r="B1294" s="122">
        <f t="shared" si="4"/>
        <v>0</v>
      </c>
      <c r="C1294" s="122">
        <f t="shared" si="5"/>
        <v>0</v>
      </c>
      <c r="D1294" s="122">
        <f t="shared" si="6"/>
        <v>0</v>
      </c>
      <c r="E1294" s="122">
        <f t="shared" si="2"/>
        <v>370</v>
      </c>
      <c r="H1294" s="135" t="s">
        <v>7629</v>
      </c>
      <c r="I1294" s="135" t="s">
        <v>32970</v>
      </c>
      <c r="J1294" s="135" t="s">
        <v>32971</v>
      </c>
      <c r="L1294" s="160"/>
      <c r="M1294" s="160"/>
      <c r="N1294" s="160"/>
      <c r="O1294" s="160"/>
      <c r="P1294" s="138" t="s">
        <v>32972</v>
      </c>
      <c r="Q1294" s="138" t="s">
        <v>32973</v>
      </c>
      <c r="R1294" s="138" t="s">
        <v>32974</v>
      </c>
      <c r="S1294" s="138" t="s">
        <v>32975</v>
      </c>
      <c r="T1294" s="138" t="s">
        <v>32976</v>
      </c>
      <c r="U1294" s="138" t="s">
        <v>32977</v>
      </c>
      <c r="V1294" s="138" t="s">
        <v>32977</v>
      </c>
      <c r="W1294" s="138" t="s">
        <v>32978</v>
      </c>
      <c r="Y1294" s="138" t="s">
        <v>32979</v>
      </c>
      <c r="Z1294" s="138" t="s">
        <v>32980</v>
      </c>
      <c r="AA1294" s="504">
        <v>0.06027777777777778</v>
      </c>
      <c r="AB1294" s="134" t="s">
        <v>32981</v>
      </c>
      <c r="AC1294" s="128" t="s">
        <v>32982</v>
      </c>
      <c r="AD1294" s="160"/>
      <c r="AE1294" s="160"/>
      <c r="AF1294" s="474">
        <v>0.05731481481481481</v>
      </c>
      <c r="AG1294" s="134" t="s">
        <v>32983</v>
      </c>
      <c r="AJ1294" s="128" t="s">
        <v>32984</v>
      </c>
      <c r="AK1294" s="474">
        <v>0.07339120370370371</v>
      </c>
      <c r="AL1294" s="134" t="s">
        <v>32985</v>
      </c>
      <c r="AM1294" s="128" t="s">
        <v>32986</v>
      </c>
      <c r="AN1294" s="134" t="s">
        <v>32987</v>
      </c>
      <c r="AO1294" s="134" t="s">
        <v>32988</v>
      </c>
      <c r="AP1294" s="505">
        <v>0.049305555555555554</v>
      </c>
      <c r="AQ1294" s="505">
        <v>0.047453703703703706</v>
      </c>
      <c r="AR1294" s="128" t="s">
        <v>32989</v>
      </c>
      <c r="AS1294" s="474">
        <v>0.04943287037037037</v>
      </c>
      <c r="AT1294" s="134" t="s">
        <v>32990</v>
      </c>
      <c r="AU1294" s="505">
        <v>0.06065972222222222</v>
      </c>
      <c r="AV1294" s="128" t="s">
        <v>876</v>
      </c>
      <c r="AW1294" s="474">
        <v>0.05811342592592592</v>
      </c>
      <c r="AX1294" s="474">
        <v>0.04929398148148148</v>
      </c>
      <c r="AY1294" s="416">
        <v>2.0479166666666666</v>
      </c>
      <c r="BA1294" s="128" t="s">
        <v>32991</v>
      </c>
      <c r="BB1294" s="134" t="s">
        <v>32992</v>
      </c>
      <c r="BC1294" s="141" t="s">
        <v>32993</v>
      </c>
      <c r="BD1294" s="128" t="s">
        <v>17031</v>
      </c>
      <c r="BE1294" s="505">
        <v>0.04936342592592593</v>
      </c>
      <c r="BF1294" s="141"/>
      <c r="BG1294" s="141"/>
      <c r="BH1294" s="141"/>
    </row>
    <row r="1295">
      <c r="A1295" s="122">
        <f t="shared" si="3"/>
        <v>0</v>
      </c>
      <c r="B1295" s="122">
        <f t="shared" si="4"/>
        <v>0</v>
      </c>
      <c r="C1295" s="122">
        <f t="shared" si="5"/>
        <v>0</v>
      </c>
      <c r="D1295" s="122">
        <f t="shared" si="6"/>
        <v>0</v>
      </c>
      <c r="E1295" s="122">
        <f t="shared" si="2"/>
        <v>198</v>
      </c>
      <c r="H1295" s="135">
        <v>431.0</v>
      </c>
      <c r="I1295" s="135">
        <v>431.0</v>
      </c>
      <c r="J1295" s="135">
        <v>431.0</v>
      </c>
      <c r="L1295" s="160"/>
      <c r="M1295" s="160"/>
      <c r="N1295" s="160"/>
      <c r="O1295" s="160"/>
      <c r="P1295" s="503">
        <v>0.04931712962962963</v>
      </c>
      <c r="Q1295" s="503">
        <v>0.04701388888888889</v>
      </c>
      <c r="R1295" s="503">
        <v>0.04997685185185185</v>
      </c>
      <c r="S1295" s="503">
        <v>0.062233796296296294</v>
      </c>
      <c r="T1295" s="503">
        <v>0.05792824074074074</v>
      </c>
      <c r="U1295" s="503">
        <v>0.06309027777777777</v>
      </c>
      <c r="V1295" s="503">
        <v>0.06309027777777777</v>
      </c>
      <c r="W1295" s="503">
        <v>0.045787037037037036</v>
      </c>
      <c r="Y1295" s="503">
        <v>0.06328703703703703</v>
      </c>
      <c r="Z1295" s="503">
        <v>0.04553240740740741</v>
      </c>
      <c r="AA1295" s="128" t="s">
        <v>32994</v>
      </c>
      <c r="AB1295" s="474">
        <v>0.06150462962962963</v>
      </c>
      <c r="AC1295" s="505">
        <v>0.056157407407407406</v>
      </c>
      <c r="AD1295" s="160"/>
      <c r="AE1295" s="160"/>
      <c r="AF1295" s="134" t="s">
        <v>32995</v>
      </c>
      <c r="AG1295" s="474">
        <v>0.05561342592592593</v>
      </c>
      <c r="AJ1295" s="504">
        <v>0.051458333333333335</v>
      </c>
      <c r="AK1295" s="134" t="s">
        <v>32996</v>
      </c>
      <c r="AL1295" s="474">
        <v>0.053078703703703704</v>
      </c>
      <c r="AM1295" s="416">
        <v>1.8222222222222222</v>
      </c>
      <c r="AN1295" s="474">
        <v>0.044097222222222225</v>
      </c>
      <c r="AO1295" s="474">
        <v>0.05319444444444445</v>
      </c>
      <c r="AP1295" s="128" t="s">
        <v>32997</v>
      </c>
      <c r="AQ1295" s="128" t="s">
        <v>32998</v>
      </c>
      <c r="AR1295" s="505">
        <v>0.06065972222222222</v>
      </c>
      <c r="AS1295" s="134" t="s">
        <v>32999</v>
      </c>
      <c r="AT1295" s="474">
        <v>0.05670138888888889</v>
      </c>
      <c r="AU1295" s="128" t="s">
        <v>33000</v>
      </c>
      <c r="AV1295" s="504">
        <v>0.049351851851851855</v>
      </c>
      <c r="AW1295" s="134" t="s">
        <v>33001</v>
      </c>
      <c r="AX1295" s="134" t="s">
        <v>33002</v>
      </c>
      <c r="AY1295" s="128" t="s">
        <v>33003</v>
      </c>
      <c r="BA1295" s="505">
        <v>0.04528935185185185</v>
      </c>
      <c r="BB1295" s="474">
        <v>0.044849537037037035</v>
      </c>
      <c r="BC1295" s="516">
        <v>0.04332175925925926</v>
      </c>
      <c r="BD1295" s="416">
        <v>1.3430555555555554</v>
      </c>
      <c r="BE1295" s="128" t="s">
        <v>33004</v>
      </c>
      <c r="BF1295" s="516"/>
      <c r="BG1295" s="516"/>
      <c r="BH1295" s="516"/>
    </row>
    <row r="1296">
      <c r="A1296" s="122">
        <f t="shared" si="3"/>
        <v>0</v>
      </c>
      <c r="B1296" s="122">
        <f t="shared" si="4"/>
        <v>0</v>
      </c>
      <c r="C1296" s="122">
        <f t="shared" si="5"/>
        <v>0</v>
      </c>
      <c r="D1296" s="122">
        <f t="shared" si="6"/>
        <v>0</v>
      </c>
      <c r="E1296" s="122">
        <f t="shared" si="2"/>
        <v>399</v>
      </c>
      <c r="H1296" s="135" t="s">
        <v>33005</v>
      </c>
      <c r="I1296" s="135" t="s">
        <v>33006</v>
      </c>
      <c r="J1296" s="135" t="s">
        <v>33007</v>
      </c>
      <c r="L1296" s="160"/>
      <c r="M1296" s="160"/>
      <c r="N1296" s="160"/>
      <c r="O1296" s="160"/>
      <c r="P1296" s="138" t="s">
        <v>33008</v>
      </c>
      <c r="Q1296" s="138" t="s">
        <v>33009</v>
      </c>
      <c r="R1296" s="138" t="s">
        <v>33010</v>
      </c>
      <c r="S1296" s="138" t="s">
        <v>33011</v>
      </c>
      <c r="T1296" s="138" t="s">
        <v>33012</v>
      </c>
      <c r="U1296" s="137" t="s">
        <v>33013</v>
      </c>
      <c r="V1296" s="137" t="s">
        <v>33013</v>
      </c>
      <c r="W1296" s="138" t="s">
        <v>33014</v>
      </c>
      <c r="Y1296" s="138" t="s">
        <v>33015</v>
      </c>
      <c r="Z1296" s="138" t="s">
        <v>33016</v>
      </c>
      <c r="AA1296" s="504">
        <v>0.060381944444444446</v>
      </c>
      <c r="AB1296" s="134" t="s">
        <v>33017</v>
      </c>
      <c r="AC1296" s="128" t="s">
        <v>33018</v>
      </c>
      <c r="AD1296" s="160"/>
      <c r="AE1296" s="160"/>
      <c r="AF1296" s="474">
        <v>0.05739583333333333</v>
      </c>
      <c r="AG1296" s="134" t="s">
        <v>33019</v>
      </c>
      <c r="AJ1296" s="128" t="s">
        <v>33020</v>
      </c>
      <c r="AK1296" s="474">
        <v>0.07350694444444444</v>
      </c>
      <c r="AL1296" s="134" t="s">
        <v>33021</v>
      </c>
      <c r="AM1296" s="128" t="s">
        <v>33022</v>
      </c>
      <c r="AN1296" s="134" t="s">
        <v>33023</v>
      </c>
      <c r="AO1296" s="134" t="s">
        <v>33024</v>
      </c>
      <c r="AP1296" s="505">
        <v>0.0493287037037037</v>
      </c>
      <c r="AQ1296" s="505">
        <v>0.04756944444444444</v>
      </c>
      <c r="AR1296" s="128" t="s">
        <v>33025</v>
      </c>
      <c r="AS1296" s="474">
        <v>0.049525462962962966</v>
      </c>
      <c r="AT1296" s="134" t="s">
        <v>33026</v>
      </c>
      <c r="AU1296" s="505">
        <v>0.06069444444444445</v>
      </c>
      <c r="AV1296" s="128" t="s">
        <v>33027</v>
      </c>
      <c r="AW1296" s="474">
        <v>0.058275462962962966</v>
      </c>
      <c r="AX1296" s="474">
        <v>0.049340277777777775</v>
      </c>
      <c r="AY1296" s="416">
        <v>2.0506944444444444</v>
      </c>
      <c r="BA1296" s="128" t="s">
        <v>33028</v>
      </c>
      <c r="BB1296" s="134" t="s">
        <v>33029</v>
      </c>
      <c r="BC1296" s="141" t="s">
        <v>33030</v>
      </c>
      <c r="BD1296" s="128" t="s">
        <v>17080</v>
      </c>
      <c r="BE1296" s="505">
        <v>0.04940972222222222</v>
      </c>
      <c r="BF1296" s="141"/>
      <c r="BG1296" s="141"/>
      <c r="BH1296" s="141"/>
    </row>
    <row r="1297">
      <c r="A1297" s="122">
        <f t="shared" si="3"/>
        <v>0</v>
      </c>
      <c r="B1297" s="122">
        <f t="shared" si="4"/>
        <v>0</v>
      </c>
      <c r="C1297" s="122">
        <f t="shared" si="5"/>
        <v>0</v>
      </c>
      <c r="D1297" s="122">
        <f t="shared" si="6"/>
        <v>0</v>
      </c>
      <c r="E1297" s="122">
        <f t="shared" si="2"/>
        <v>221</v>
      </c>
      <c r="H1297" s="135" t="s">
        <v>33031</v>
      </c>
      <c r="I1297" s="135" t="s">
        <v>1112</v>
      </c>
      <c r="J1297" s="135" t="s">
        <v>33032</v>
      </c>
      <c r="L1297" s="160"/>
      <c r="M1297" s="160"/>
      <c r="N1297" s="160"/>
      <c r="O1297" s="160"/>
      <c r="P1297" s="503">
        <v>0.04945601851851852</v>
      </c>
      <c r="Q1297" s="503">
        <v>0.04704861111111111</v>
      </c>
      <c r="R1297" s="503">
        <v>0.05002314814814815</v>
      </c>
      <c r="S1297" s="503">
        <v>0.06226851851851852</v>
      </c>
      <c r="T1297" s="503">
        <v>0.057951388888888886</v>
      </c>
      <c r="U1297" s="519">
        <v>0.06311342592592592</v>
      </c>
      <c r="V1297" s="519">
        <v>0.06311342592592592</v>
      </c>
      <c r="W1297" s="503">
        <v>0.045856481481481484</v>
      </c>
      <c r="Y1297" s="503">
        <v>0.0633449074074074</v>
      </c>
      <c r="Z1297" s="503">
        <v>0.04559027777777778</v>
      </c>
      <c r="AA1297" s="128" t="s">
        <v>33033</v>
      </c>
      <c r="AB1297" s="474">
        <v>0.061550925925925926</v>
      </c>
      <c r="AC1297" s="505">
        <v>0.05623842592592593</v>
      </c>
      <c r="AD1297" s="160"/>
      <c r="AE1297" s="160"/>
      <c r="AF1297" s="134" t="s">
        <v>33034</v>
      </c>
      <c r="AG1297" s="474">
        <v>0.055706018518518516</v>
      </c>
      <c r="AJ1297" s="504">
        <v>0.051527777777777777</v>
      </c>
      <c r="AK1297" s="134" t="s">
        <v>33035</v>
      </c>
      <c r="AL1297" s="474">
        <v>0.05318287037037037</v>
      </c>
      <c r="AM1297" s="416">
        <v>1.8284722222222223</v>
      </c>
      <c r="AN1297" s="474">
        <v>0.04417824074074074</v>
      </c>
      <c r="AO1297" s="474">
        <v>0.05326388888888889</v>
      </c>
      <c r="AP1297" s="128" t="s">
        <v>33036</v>
      </c>
      <c r="AQ1297" s="128" t="s">
        <v>3414</v>
      </c>
      <c r="AR1297" s="505">
        <v>0.060891203703703704</v>
      </c>
      <c r="AS1297" s="134" t="s">
        <v>33037</v>
      </c>
      <c r="AT1297" s="474">
        <v>0.05677083333333333</v>
      </c>
      <c r="AU1297" s="128" t="s">
        <v>33038</v>
      </c>
      <c r="AV1297" s="504">
        <v>0.049421296296296297</v>
      </c>
      <c r="AW1297" s="134" t="s">
        <v>33039</v>
      </c>
      <c r="AX1297" s="134" t="s">
        <v>33040</v>
      </c>
      <c r="AY1297" s="128" t="s">
        <v>33041</v>
      </c>
      <c r="BA1297" s="505">
        <v>0.0453125</v>
      </c>
      <c r="BB1297" s="474">
        <v>0.04487268518518518</v>
      </c>
      <c r="BC1297" s="516">
        <v>0.043368055555555556</v>
      </c>
      <c r="BD1297" s="416">
        <v>1.34375</v>
      </c>
      <c r="BE1297" s="128" t="s">
        <v>33042</v>
      </c>
      <c r="BF1297" s="516"/>
      <c r="BG1297" s="516"/>
      <c r="BH1297" s="516"/>
    </row>
    <row r="1298">
      <c r="A1298" s="122">
        <f t="shared" si="3"/>
        <v>0</v>
      </c>
      <c r="B1298" s="122">
        <f t="shared" si="4"/>
        <v>0</v>
      </c>
      <c r="C1298" s="122">
        <f t="shared" si="5"/>
        <v>0</v>
      </c>
      <c r="D1298" s="122">
        <f t="shared" si="6"/>
        <v>0</v>
      </c>
      <c r="E1298" s="122">
        <f t="shared" si="2"/>
        <v>381</v>
      </c>
      <c r="H1298" s="135">
        <v>432.0</v>
      </c>
      <c r="I1298" s="135">
        <v>432.0</v>
      </c>
      <c r="J1298" s="135">
        <v>432.0</v>
      </c>
      <c r="L1298" s="160"/>
      <c r="M1298" s="160"/>
      <c r="N1298" s="160"/>
      <c r="O1298" s="160"/>
      <c r="P1298" s="138" t="s">
        <v>33043</v>
      </c>
      <c r="Q1298" s="138" t="s">
        <v>33044</v>
      </c>
      <c r="R1298" s="138" t="s">
        <v>33045</v>
      </c>
      <c r="S1298" s="138" t="s">
        <v>33046</v>
      </c>
      <c r="T1298" s="138" t="s">
        <v>33047</v>
      </c>
      <c r="W1298" s="138" t="s">
        <v>33048</v>
      </c>
      <c r="Y1298" s="138" t="s">
        <v>33049</v>
      </c>
      <c r="Z1298" s="138" t="s">
        <v>33050</v>
      </c>
      <c r="AA1298" s="504">
        <v>0.06046296296296296</v>
      </c>
      <c r="AB1298" s="134" t="s">
        <v>33051</v>
      </c>
      <c r="AC1298" s="128" t="s">
        <v>33052</v>
      </c>
      <c r="AD1298" s="160"/>
      <c r="AE1298" s="160"/>
      <c r="AF1298" s="474">
        <v>0.0574537037037037</v>
      </c>
      <c r="AG1298" s="134" t="s">
        <v>33053</v>
      </c>
      <c r="AJ1298" s="508">
        <v>0.051666666666666666</v>
      </c>
      <c r="AK1298" s="474">
        <v>0.07358796296296297</v>
      </c>
      <c r="AL1298" s="134" t="s">
        <v>33054</v>
      </c>
      <c r="AM1298" s="128" t="s">
        <v>33055</v>
      </c>
      <c r="AN1298" s="134" t="s">
        <v>862</v>
      </c>
      <c r="AO1298" s="134" t="s">
        <v>33056</v>
      </c>
      <c r="AP1298" s="505">
        <v>0.049386574074074076</v>
      </c>
      <c r="AQ1298" s="505">
        <v>0.04763888888888889</v>
      </c>
      <c r="AR1298" s="128" t="s">
        <v>33057</v>
      </c>
      <c r="AS1298" s="474">
        <v>0.049652777777777775</v>
      </c>
      <c r="AT1298" s="134" t="s">
        <v>33058</v>
      </c>
      <c r="AU1298" s="505">
        <v>0.06076388888888889</v>
      </c>
      <c r="AV1298" s="128" t="s">
        <v>33059</v>
      </c>
      <c r="AW1298" s="474">
        <v>0.05844907407407408</v>
      </c>
      <c r="AX1298" s="474">
        <v>0.049421296296296297</v>
      </c>
      <c r="AY1298" s="416">
        <v>2.0527777777777776</v>
      </c>
      <c r="BA1298" s="128" t="s">
        <v>724</v>
      </c>
      <c r="BB1298" s="134" t="s">
        <v>33060</v>
      </c>
      <c r="BC1298" s="141" t="s">
        <v>4725</v>
      </c>
      <c r="BD1298" s="128" t="s">
        <v>17129</v>
      </c>
      <c r="BE1298" s="505">
        <v>0.049479166666666664</v>
      </c>
      <c r="BF1298" s="141"/>
      <c r="BG1298" s="141"/>
      <c r="BH1298" s="141"/>
    </row>
    <row r="1299">
      <c r="A1299" s="122">
        <f t="shared" si="3"/>
        <v>0</v>
      </c>
      <c r="B1299" s="122">
        <f t="shared" si="4"/>
        <v>0</v>
      </c>
      <c r="C1299" s="122">
        <f t="shared" si="5"/>
        <v>0</v>
      </c>
      <c r="D1299" s="122">
        <f t="shared" si="6"/>
        <v>0</v>
      </c>
      <c r="E1299" s="122">
        <f t="shared" si="2"/>
        <v>338</v>
      </c>
      <c r="H1299" s="135" t="s">
        <v>33061</v>
      </c>
      <c r="I1299" s="135" t="s">
        <v>33062</v>
      </c>
      <c r="J1299" s="135" t="s">
        <v>33063</v>
      </c>
      <c r="L1299" s="160"/>
      <c r="M1299" s="160"/>
      <c r="N1299" s="160"/>
      <c r="O1299" s="160"/>
      <c r="P1299" s="503">
        <v>0.04953703703703704</v>
      </c>
      <c r="Q1299" s="503">
        <v>0.047268518518518515</v>
      </c>
      <c r="R1299" s="503">
        <v>0.050069444444444444</v>
      </c>
      <c r="S1299" s="503">
        <v>0.06230324074074074</v>
      </c>
      <c r="T1299" s="503">
        <v>0.05799768518518519</v>
      </c>
      <c r="W1299" s="503">
        <v>0.0459375</v>
      </c>
      <c r="Y1299" s="503">
        <v>0.06346064814814815</v>
      </c>
      <c r="Z1299" s="503">
        <v>0.045625</v>
      </c>
      <c r="AA1299" s="128" t="s">
        <v>33064</v>
      </c>
      <c r="AB1299" s="474">
        <v>0.06164351851851852</v>
      </c>
      <c r="AC1299" s="505">
        <v>0.05631944444444444</v>
      </c>
      <c r="AD1299" s="160"/>
      <c r="AE1299" s="160"/>
      <c r="AF1299" s="134" t="s">
        <v>33065</v>
      </c>
      <c r="AG1299" s="474">
        <v>0.055775462962962964</v>
      </c>
      <c r="AJ1299" s="128" t="s">
        <v>33066</v>
      </c>
      <c r="AK1299" s="134" t="s">
        <v>33067</v>
      </c>
      <c r="AL1299" s="474">
        <v>0.05331018518518518</v>
      </c>
      <c r="AM1299" s="416">
        <v>1.8319444444444444</v>
      </c>
      <c r="AN1299" s="474">
        <v>0.04421296296296296</v>
      </c>
      <c r="AO1299" s="474">
        <v>0.05333333333333334</v>
      </c>
      <c r="AP1299" s="128" t="s">
        <v>33068</v>
      </c>
      <c r="AQ1299" s="128" t="s">
        <v>33069</v>
      </c>
      <c r="AR1299" s="505">
        <v>0.06094907407407407</v>
      </c>
      <c r="AS1299" s="134" t="s">
        <v>33070</v>
      </c>
      <c r="AT1299" s="474">
        <v>0.05681712962962963</v>
      </c>
      <c r="AU1299" s="128" t="s">
        <v>33071</v>
      </c>
      <c r="AV1299" s="504">
        <v>0.04946759259259259</v>
      </c>
      <c r="AW1299" s="134" t="s">
        <v>33072</v>
      </c>
      <c r="AX1299" s="134" t="s">
        <v>33073</v>
      </c>
      <c r="AY1299" s="128" t="s">
        <v>33074</v>
      </c>
      <c r="BA1299" s="505">
        <v>0.04542824074074074</v>
      </c>
      <c r="BB1299" s="474">
        <v>0.044895833333333336</v>
      </c>
      <c r="BC1299" s="516">
        <v>0.04346064814814815</v>
      </c>
      <c r="BD1299" s="416">
        <v>1.3458333333333334</v>
      </c>
      <c r="BE1299" s="128" t="s">
        <v>33075</v>
      </c>
      <c r="BF1299" s="516"/>
      <c r="BG1299" s="516"/>
      <c r="BH1299" s="516"/>
    </row>
    <row r="1300">
      <c r="A1300" s="122">
        <f t="shared" si="3"/>
        <v>0</v>
      </c>
      <c r="B1300" s="122">
        <f t="shared" si="4"/>
        <v>0</v>
      </c>
      <c r="C1300" s="122">
        <f t="shared" si="5"/>
        <v>0</v>
      </c>
      <c r="D1300" s="122">
        <f t="shared" si="6"/>
        <v>0</v>
      </c>
      <c r="E1300" s="122">
        <f t="shared" si="2"/>
        <v>359</v>
      </c>
      <c r="H1300" s="135" t="s">
        <v>1880</v>
      </c>
      <c r="I1300" s="135" t="s">
        <v>33076</v>
      </c>
      <c r="J1300" s="135" t="s">
        <v>33077</v>
      </c>
      <c r="L1300" s="160"/>
      <c r="M1300" s="160"/>
      <c r="N1300" s="160"/>
      <c r="O1300" s="160"/>
      <c r="P1300" s="138" t="s">
        <v>33078</v>
      </c>
      <c r="Q1300" s="138" t="s">
        <v>33079</v>
      </c>
      <c r="R1300" s="138" t="s">
        <v>33080</v>
      </c>
      <c r="S1300" s="138" t="s">
        <v>33081</v>
      </c>
      <c r="T1300" s="138" t="s">
        <v>33082</v>
      </c>
      <c r="W1300" s="138" t="s">
        <v>33083</v>
      </c>
      <c r="Y1300" s="138" t="s">
        <v>33084</v>
      </c>
      <c r="Z1300" s="138" t="s">
        <v>33085</v>
      </c>
      <c r="AA1300" s="504">
        <v>0.060520833333333336</v>
      </c>
      <c r="AB1300" s="134" t="s">
        <v>33086</v>
      </c>
      <c r="AC1300" s="128" t="s">
        <v>33087</v>
      </c>
      <c r="AD1300" s="160"/>
      <c r="AE1300" s="160"/>
      <c r="AF1300" s="474">
        <v>0.0575462962962963</v>
      </c>
      <c r="AG1300" s="134" t="s">
        <v>33088</v>
      </c>
      <c r="AJ1300" s="504">
        <v>0.05181712962962963</v>
      </c>
      <c r="AK1300" s="474">
        <v>0.0737037037037037</v>
      </c>
      <c r="AL1300" s="134" t="s">
        <v>33089</v>
      </c>
      <c r="AM1300" s="128" t="s">
        <v>33090</v>
      </c>
      <c r="AN1300" s="134" t="s">
        <v>33091</v>
      </c>
      <c r="AO1300" s="134" t="s">
        <v>33092</v>
      </c>
      <c r="AP1300" s="505">
        <v>0.049525462962962966</v>
      </c>
      <c r="AQ1300" s="505">
        <v>0.04766203703703704</v>
      </c>
      <c r="AR1300" s="128" t="s">
        <v>33093</v>
      </c>
      <c r="AS1300" s="474">
        <v>0.049699074074074076</v>
      </c>
      <c r="AT1300" s="134" t="s">
        <v>33094</v>
      </c>
      <c r="AU1300" s="505">
        <v>0.06086805555555556</v>
      </c>
      <c r="AV1300" s="128" t="s">
        <v>33095</v>
      </c>
      <c r="AW1300" s="474">
        <v>0.0584837962962963</v>
      </c>
      <c r="AX1300" s="474">
        <v>0.04949074074074074</v>
      </c>
      <c r="AY1300" s="416">
        <v>2.053472222222222</v>
      </c>
      <c r="BA1300" s="128" t="s">
        <v>33096</v>
      </c>
      <c r="BB1300" s="134" t="s">
        <v>33097</v>
      </c>
      <c r="BC1300" s="141" t="s">
        <v>33098</v>
      </c>
      <c r="BD1300" s="128" t="s">
        <v>17181</v>
      </c>
      <c r="BE1300" s="505">
        <v>0.049525462962962966</v>
      </c>
      <c r="BF1300" s="141"/>
      <c r="BG1300" s="141"/>
      <c r="BH1300" s="141"/>
    </row>
    <row r="1301">
      <c r="A1301" s="122">
        <f t="shared" si="3"/>
        <v>0</v>
      </c>
      <c r="B1301" s="122">
        <f t="shared" si="4"/>
        <v>0</v>
      </c>
      <c r="C1301" s="122">
        <f t="shared" si="5"/>
        <v>0</v>
      </c>
      <c r="D1301" s="122">
        <f t="shared" si="6"/>
        <v>0</v>
      </c>
      <c r="E1301" s="122">
        <f t="shared" si="2"/>
        <v>194</v>
      </c>
      <c r="H1301" s="135">
        <v>433.0</v>
      </c>
      <c r="I1301" s="135">
        <v>433.0</v>
      </c>
      <c r="J1301" s="135">
        <v>433.0</v>
      </c>
      <c r="L1301" s="160"/>
      <c r="M1301" s="160"/>
      <c r="N1301" s="160"/>
      <c r="O1301" s="160"/>
      <c r="P1301" s="503">
        <v>0.04957175925925926</v>
      </c>
      <c r="Q1301" s="503">
        <v>0.047453703703703706</v>
      </c>
      <c r="R1301" s="503">
        <v>0.05017361111111111</v>
      </c>
      <c r="S1301" s="503">
        <v>0.06234953703703704</v>
      </c>
      <c r="T1301" s="503">
        <v>0.05803240740740741</v>
      </c>
      <c r="W1301" s="503">
        <v>0.04597222222222222</v>
      </c>
      <c r="Y1301" s="503">
        <v>0.06357638888888889</v>
      </c>
      <c r="Z1301" s="503">
        <v>0.045717592592592594</v>
      </c>
      <c r="AA1301" s="128" t="s">
        <v>33099</v>
      </c>
      <c r="AB1301" s="474">
        <v>0.061793981481481484</v>
      </c>
      <c r="AC1301" s="505">
        <v>0.05638888888888889</v>
      </c>
      <c r="AD1301" s="160"/>
      <c r="AE1301" s="160"/>
      <c r="AF1301" s="134" t="s">
        <v>33100</v>
      </c>
      <c r="AG1301" s="474">
        <v>0.055914351851851854</v>
      </c>
      <c r="AJ1301" s="128" t="s">
        <v>33101</v>
      </c>
      <c r="AK1301" s="134" t="s">
        <v>33102</v>
      </c>
      <c r="AL1301" s="474">
        <v>0.05347222222222222</v>
      </c>
      <c r="AM1301" s="416">
        <v>1.8375</v>
      </c>
      <c r="AN1301" s="474">
        <v>0.04423611111111111</v>
      </c>
      <c r="AO1301" s="474">
        <v>0.05341435185185185</v>
      </c>
      <c r="AP1301" s="128" t="s">
        <v>923</v>
      </c>
      <c r="AQ1301" s="128" t="s">
        <v>33103</v>
      </c>
      <c r="AR1301" s="505">
        <v>0.06097222222222222</v>
      </c>
      <c r="AS1301" s="134" t="s">
        <v>33104</v>
      </c>
      <c r="AT1301" s="474">
        <v>0.05699074074074074</v>
      </c>
      <c r="AU1301" s="128" t="s">
        <v>33105</v>
      </c>
      <c r="AV1301" s="504">
        <v>0.049560185185185186</v>
      </c>
      <c r="AW1301" s="134" t="s">
        <v>33106</v>
      </c>
      <c r="AX1301" s="134" t="s">
        <v>33107</v>
      </c>
      <c r="AY1301" s="128" t="s">
        <v>876</v>
      </c>
      <c r="BA1301" s="505">
        <v>0.04546296296296296</v>
      </c>
      <c r="BB1301" s="474">
        <v>0.04497685185185185</v>
      </c>
      <c r="BC1301" s="516">
        <v>0.04355324074074074</v>
      </c>
      <c r="BD1301" s="416">
        <v>1.3534722222222222</v>
      </c>
      <c r="BE1301" s="128" t="s">
        <v>33108</v>
      </c>
      <c r="BF1301" s="516"/>
      <c r="BG1301" s="516"/>
      <c r="BH1301" s="516"/>
    </row>
    <row r="1302">
      <c r="A1302" s="122">
        <f t="shared" si="3"/>
        <v>0</v>
      </c>
      <c r="B1302" s="122">
        <f t="shared" si="4"/>
        <v>0</v>
      </c>
      <c r="C1302" s="122">
        <f t="shared" si="5"/>
        <v>0</v>
      </c>
      <c r="D1302" s="122">
        <f t="shared" si="6"/>
        <v>0</v>
      </c>
      <c r="E1302" s="122">
        <f t="shared" si="2"/>
        <v>387</v>
      </c>
      <c r="H1302" s="135" t="s">
        <v>33109</v>
      </c>
      <c r="I1302" s="135" t="s">
        <v>33110</v>
      </c>
      <c r="J1302" s="135" t="s">
        <v>33111</v>
      </c>
      <c r="L1302" s="160"/>
      <c r="M1302" s="160"/>
      <c r="N1302" s="160"/>
      <c r="O1302" s="160"/>
      <c r="P1302" s="138" t="s">
        <v>33112</v>
      </c>
      <c r="Q1302" s="138" t="s">
        <v>33113</v>
      </c>
      <c r="R1302" s="138" t="s">
        <v>33114</v>
      </c>
      <c r="S1302" s="138" t="s">
        <v>33115</v>
      </c>
      <c r="T1302" s="138" t="s">
        <v>17554</v>
      </c>
      <c r="W1302" s="138" t="s">
        <v>33116</v>
      </c>
      <c r="Y1302" s="138" t="s">
        <v>33117</v>
      </c>
      <c r="Z1302" s="138" t="s">
        <v>33118</v>
      </c>
      <c r="AA1302" s="504">
        <v>0.06065972222222222</v>
      </c>
      <c r="AB1302" s="134" t="s">
        <v>33119</v>
      </c>
      <c r="AC1302" s="128" t="s">
        <v>33120</v>
      </c>
      <c r="AD1302" s="160"/>
      <c r="AE1302" s="160"/>
      <c r="AF1302" s="474">
        <v>0.057604166666666665</v>
      </c>
      <c r="AG1302" s="134" t="s">
        <v>33121</v>
      </c>
      <c r="AJ1302" s="504">
        <v>0.051944444444444446</v>
      </c>
      <c r="AK1302" s="474">
        <v>0.07390046296296296</v>
      </c>
      <c r="AL1302" s="134" t="s">
        <v>33122</v>
      </c>
      <c r="AM1302" s="128" t="s">
        <v>33123</v>
      </c>
      <c r="AN1302" s="134" t="s">
        <v>33124</v>
      </c>
      <c r="AO1302" s="134" t="s">
        <v>33125</v>
      </c>
      <c r="AP1302" s="505">
        <v>0.0496412037037037</v>
      </c>
      <c r="AQ1302" s="505">
        <v>0.04769675925925926</v>
      </c>
      <c r="AR1302" s="128" t="s">
        <v>33126</v>
      </c>
      <c r="AS1302" s="474">
        <v>0.04974537037037037</v>
      </c>
      <c r="AT1302" s="134" t="s">
        <v>33127</v>
      </c>
      <c r="AU1302" s="505">
        <v>0.060960648148148146</v>
      </c>
      <c r="AV1302" s="128" t="s">
        <v>33128</v>
      </c>
      <c r="AW1302" s="474">
        <v>0.058715277777777776</v>
      </c>
      <c r="AX1302" s="474">
        <v>0.04960648148148148</v>
      </c>
      <c r="AY1302" s="416">
        <v>2.05625</v>
      </c>
      <c r="BA1302" s="128" t="s">
        <v>33129</v>
      </c>
      <c r="BB1302" s="134" t="s">
        <v>33130</v>
      </c>
      <c r="BC1302" s="141" t="s">
        <v>33131</v>
      </c>
      <c r="BD1302" s="128" t="s">
        <v>4398</v>
      </c>
      <c r="BE1302" s="505">
        <v>0.049652777777777775</v>
      </c>
      <c r="BF1302" s="141"/>
      <c r="BG1302" s="141"/>
      <c r="BH1302" s="141"/>
    </row>
    <row r="1303">
      <c r="A1303" s="122">
        <f t="shared" si="3"/>
        <v>0</v>
      </c>
      <c r="B1303" s="122">
        <f t="shared" si="4"/>
        <v>0</v>
      </c>
      <c r="C1303" s="122">
        <f t="shared" si="5"/>
        <v>0</v>
      </c>
      <c r="D1303" s="122">
        <f t="shared" si="6"/>
        <v>0</v>
      </c>
      <c r="E1303" s="122">
        <f t="shared" si="2"/>
        <v>266</v>
      </c>
      <c r="H1303" s="135" t="s">
        <v>33132</v>
      </c>
      <c r="I1303" s="135" t="s">
        <v>33133</v>
      </c>
      <c r="J1303" s="135" t="s">
        <v>22584</v>
      </c>
      <c r="L1303" s="160"/>
      <c r="M1303" s="160"/>
      <c r="N1303" s="160"/>
      <c r="O1303" s="160"/>
      <c r="P1303" s="503">
        <v>0.0496412037037037</v>
      </c>
      <c r="Q1303" s="503">
        <v>0.04761574074074074</v>
      </c>
      <c r="R1303" s="503">
        <v>0.05039351851851852</v>
      </c>
      <c r="S1303" s="503">
        <v>0.06241898148148148</v>
      </c>
      <c r="T1303" s="503">
        <v>0.05804398148148148</v>
      </c>
      <c r="W1303" s="503">
        <v>0.04611111111111111</v>
      </c>
      <c r="Y1303" s="503">
        <v>0.06364583333333333</v>
      </c>
      <c r="Z1303" s="503">
        <v>0.04581018518518518</v>
      </c>
      <c r="AA1303" s="128" t="s">
        <v>33134</v>
      </c>
      <c r="AB1303" s="474">
        <v>0.06188657407407407</v>
      </c>
      <c r="AC1303" s="505">
        <v>0.05645833333333333</v>
      </c>
      <c r="AD1303" s="160"/>
      <c r="AE1303" s="160"/>
      <c r="AF1303" s="134" t="s">
        <v>33135</v>
      </c>
      <c r="AG1303" s="474">
        <v>0.05597222222222222</v>
      </c>
      <c r="AJ1303" s="128" t="s">
        <v>33136</v>
      </c>
      <c r="AK1303" s="134" t="s">
        <v>33137</v>
      </c>
      <c r="AL1303" s="474">
        <v>0.05357638888888889</v>
      </c>
      <c r="AM1303" s="416">
        <v>1.8395833333333333</v>
      </c>
      <c r="AN1303" s="474">
        <v>0.04425925925925926</v>
      </c>
      <c r="AO1303" s="474">
        <v>0.05348379629629629</v>
      </c>
      <c r="AP1303" s="128" t="s">
        <v>33138</v>
      </c>
      <c r="AQ1303" s="128" t="s">
        <v>33139</v>
      </c>
      <c r="AR1303" s="505">
        <v>0.06100694444444445</v>
      </c>
      <c r="AS1303" s="134" t="s">
        <v>33140</v>
      </c>
      <c r="AT1303" s="474">
        <v>0.05710648148148148</v>
      </c>
      <c r="AU1303" s="128" t="s">
        <v>33141</v>
      </c>
      <c r="AV1303" s="504">
        <v>0.04959490740740741</v>
      </c>
      <c r="AW1303" s="134" t="s">
        <v>33142</v>
      </c>
      <c r="AX1303" s="134" t="s">
        <v>33143</v>
      </c>
      <c r="AY1303" s="128" t="s">
        <v>33144</v>
      </c>
      <c r="BA1303" s="505">
        <v>0.04548611111111111</v>
      </c>
      <c r="BB1303" s="474">
        <v>0.0450462962962963</v>
      </c>
      <c r="BC1303" s="516">
        <v>0.043599537037037034</v>
      </c>
      <c r="BD1303" s="416">
        <v>1.35625</v>
      </c>
      <c r="BE1303" s="128" t="s">
        <v>33145</v>
      </c>
      <c r="BF1303" s="516"/>
      <c r="BG1303" s="516"/>
      <c r="BH1303" s="516"/>
    </row>
    <row r="1304">
      <c r="A1304" s="122">
        <f t="shared" si="3"/>
        <v>0</v>
      </c>
      <c r="B1304" s="122">
        <f t="shared" si="4"/>
        <v>0</v>
      </c>
      <c r="C1304" s="122">
        <f t="shared" si="5"/>
        <v>0</v>
      </c>
      <c r="D1304" s="122">
        <f t="shared" si="6"/>
        <v>0</v>
      </c>
      <c r="E1304" s="122">
        <f t="shared" si="2"/>
        <v>306</v>
      </c>
      <c r="H1304" s="135">
        <v>434.0</v>
      </c>
      <c r="I1304" s="135">
        <v>434.0</v>
      </c>
      <c r="J1304" s="135">
        <v>434.0</v>
      </c>
      <c r="L1304" s="160"/>
      <c r="M1304" s="160"/>
      <c r="N1304" s="160"/>
      <c r="O1304" s="160"/>
      <c r="P1304" s="138" t="s">
        <v>33146</v>
      </c>
      <c r="Q1304" s="138" t="s">
        <v>33147</v>
      </c>
      <c r="R1304" s="138" t="s">
        <v>33148</v>
      </c>
      <c r="S1304" s="138" t="s">
        <v>33149</v>
      </c>
      <c r="T1304" s="138" t="s">
        <v>33150</v>
      </c>
      <c r="W1304" s="138" t="s">
        <v>33151</v>
      </c>
      <c r="Y1304" s="138" t="s">
        <v>33152</v>
      </c>
      <c r="Z1304" s="138" t="s">
        <v>33153</v>
      </c>
      <c r="AA1304" s="504">
        <v>0.060717592592592594</v>
      </c>
      <c r="AB1304" s="134" t="s">
        <v>33154</v>
      </c>
      <c r="AC1304" s="128" t="s">
        <v>33155</v>
      </c>
      <c r="AD1304" s="160"/>
      <c r="AE1304" s="160"/>
      <c r="AF1304" s="474">
        <v>0.05767361111111111</v>
      </c>
      <c r="AG1304" s="134" t="s">
        <v>33156</v>
      </c>
      <c r="AJ1304" s="504">
        <v>0.052037037037037034</v>
      </c>
      <c r="AK1304" s="474">
        <v>0.07403935185185186</v>
      </c>
      <c r="AL1304" s="134" t="s">
        <v>33157</v>
      </c>
      <c r="AM1304" s="128" t="s">
        <v>33158</v>
      </c>
      <c r="AN1304" s="134" t="s">
        <v>33159</v>
      </c>
      <c r="AO1304" s="134" t="s">
        <v>33160</v>
      </c>
      <c r="AP1304" s="505">
        <v>0.04966435185185185</v>
      </c>
      <c r="AQ1304" s="505">
        <v>0.04780092592592593</v>
      </c>
      <c r="AR1304" s="128" t="s">
        <v>33161</v>
      </c>
      <c r="AS1304" s="474">
        <v>0.049895833333333334</v>
      </c>
      <c r="AT1304" s="134" t="s">
        <v>33162</v>
      </c>
      <c r="AU1304" s="505">
        <v>0.061030092592592594</v>
      </c>
      <c r="AV1304" s="128" t="s">
        <v>33163</v>
      </c>
      <c r="AW1304" s="474">
        <v>0.058784722222222224</v>
      </c>
      <c r="AX1304" s="474">
        <v>0.0496875</v>
      </c>
      <c r="AY1304" s="416">
        <v>2.064583333333333</v>
      </c>
      <c r="BA1304" s="128" t="s">
        <v>33164</v>
      </c>
      <c r="BB1304" s="134" t="s">
        <v>33165</v>
      </c>
      <c r="BC1304" s="141" t="s">
        <v>1495</v>
      </c>
      <c r="BD1304" s="128" t="s">
        <v>17273</v>
      </c>
      <c r="BE1304" s="505">
        <v>0.049699074074074076</v>
      </c>
      <c r="BF1304" s="141"/>
      <c r="BG1304" s="141"/>
      <c r="BH1304" s="141"/>
    </row>
    <row r="1305">
      <c r="A1305" s="122">
        <f t="shared" si="3"/>
        <v>0</v>
      </c>
      <c r="B1305" s="122">
        <f t="shared" si="4"/>
        <v>0</v>
      </c>
      <c r="C1305" s="122">
        <f t="shared" si="5"/>
        <v>0</v>
      </c>
      <c r="D1305" s="122">
        <f t="shared" si="6"/>
        <v>0</v>
      </c>
      <c r="E1305" s="122">
        <f t="shared" si="2"/>
        <v>291</v>
      </c>
      <c r="H1305" s="135" t="s">
        <v>33166</v>
      </c>
      <c r="I1305" s="135" t="s">
        <v>33167</v>
      </c>
      <c r="J1305" s="135" t="s">
        <v>33168</v>
      </c>
      <c r="L1305" s="160"/>
      <c r="M1305" s="160"/>
      <c r="N1305" s="160"/>
      <c r="O1305" s="160"/>
      <c r="P1305" s="503">
        <v>0.049756944444444444</v>
      </c>
      <c r="Q1305" s="503">
        <v>0.047719907407407405</v>
      </c>
      <c r="R1305" s="503">
        <v>0.050520833333333334</v>
      </c>
      <c r="S1305" s="503">
        <v>0.062453703703703706</v>
      </c>
      <c r="T1305" s="503">
        <v>0.058055555555555555</v>
      </c>
      <c r="W1305" s="503">
        <v>0.04618055555555556</v>
      </c>
      <c r="Y1305" s="503">
        <v>0.06375</v>
      </c>
      <c r="Z1305" s="503">
        <v>0.04583333333333333</v>
      </c>
      <c r="AA1305" s="128" t="s">
        <v>33169</v>
      </c>
      <c r="AB1305" s="474">
        <v>0.062037037037037036</v>
      </c>
      <c r="AC1305" s="505">
        <v>0.05655092592592593</v>
      </c>
      <c r="AD1305" s="160"/>
      <c r="AE1305" s="160"/>
      <c r="AF1305" s="134" t="s">
        <v>33170</v>
      </c>
      <c r="AG1305" s="474">
        <v>0.05603009259259259</v>
      </c>
      <c r="AJ1305" s="128" t="s">
        <v>33171</v>
      </c>
      <c r="AK1305" s="134" t="s">
        <v>33172</v>
      </c>
      <c r="AL1305" s="474">
        <v>0.05362268518518518</v>
      </c>
      <c r="AM1305" s="416">
        <v>1.8472222222222223</v>
      </c>
      <c r="AN1305" s="474">
        <v>0.044305555555555556</v>
      </c>
      <c r="AO1305" s="474">
        <v>0.05364583333333333</v>
      </c>
      <c r="AP1305" s="128" t="s">
        <v>33173</v>
      </c>
      <c r="AQ1305" s="128" t="s">
        <v>33174</v>
      </c>
      <c r="AR1305" s="505">
        <v>0.06104166666666667</v>
      </c>
      <c r="AS1305" s="134" t="s">
        <v>33175</v>
      </c>
      <c r="AT1305" s="474">
        <v>0.057233796296296297</v>
      </c>
      <c r="AU1305" s="128" t="s">
        <v>33176</v>
      </c>
      <c r="AV1305" s="504">
        <v>0.04967592592592593</v>
      </c>
      <c r="AW1305" s="134" t="s">
        <v>33177</v>
      </c>
      <c r="AX1305" s="134" t="s">
        <v>33178</v>
      </c>
      <c r="AY1305" s="128" t="s">
        <v>33179</v>
      </c>
      <c r="BA1305" s="505">
        <v>0.04567129629629629</v>
      </c>
      <c r="BB1305" s="474">
        <v>0.045092592592592594</v>
      </c>
      <c r="BC1305" s="516">
        <v>0.043645833333333335</v>
      </c>
      <c r="BD1305" s="416">
        <v>1.3576388888888888</v>
      </c>
      <c r="BE1305" s="128" t="s">
        <v>985</v>
      </c>
      <c r="BF1305" s="516"/>
      <c r="BG1305" s="516"/>
      <c r="BH1305" s="516"/>
    </row>
    <row r="1306">
      <c r="A1306" s="122">
        <f t="shared" si="3"/>
        <v>0</v>
      </c>
      <c r="B1306" s="122">
        <f t="shared" si="4"/>
        <v>0</v>
      </c>
      <c r="C1306" s="122">
        <f t="shared" si="5"/>
        <v>0</v>
      </c>
      <c r="D1306" s="122">
        <f t="shared" si="6"/>
        <v>0</v>
      </c>
      <c r="E1306" s="122">
        <f t="shared" si="2"/>
        <v>323</v>
      </c>
      <c r="H1306" s="135" t="s">
        <v>33180</v>
      </c>
      <c r="I1306" s="135" t="s">
        <v>33181</v>
      </c>
      <c r="J1306" s="135" t="s">
        <v>33182</v>
      </c>
      <c r="L1306" s="160"/>
      <c r="M1306" s="160"/>
      <c r="N1306" s="160"/>
      <c r="O1306" s="160"/>
      <c r="P1306" s="138" t="s">
        <v>33183</v>
      </c>
      <c r="Q1306" s="138" t="s">
        <v>33184</v>
      </c>
      <c r="R1306" s="138" t="s">
        <v>33185</v>
      </c>
      <c r="S1306" s="138" t="s">
        <v>33186</v>
      </c>
      <c r="T1306" s="138" t="s">
        <v>33187</v>
      </c>
      <c r="W1306" s="138" t="s">
        <v>33188</v>
      </c>
      <c r="Y1306" s="138" t="s">
        <v>33189</v>
      </c>
      <c r="Z1306" s="138" t="s">
        <v>33190</v>
      </c>
      <c r="AA1306" s="504">
        <v>0.06077546296296296</v>
      </c>
      <c r="AB1306" s="134" t="s">
        <v>33191</v>
      </c>
      <c r="AC1306" s="128" t="s">
        <v>33192</v>
      </c>
      <c r="AD1306" s="160"/>
      <c r="AE1306" s="160"/>
      <c r="AF1306" s="474">
        <v>0.05778935185185185</v>
      </c>
      <c r="AG1306" s="134" t="s">
        <v>33193</v>
      </c>
      <c r="AJ1306" s="504">
        <v>0.052083333333333336</v>
      </c>
      <c r="AK1306" s="474">
        <v>0.07417824074074074</v>
      </c>
      <c r="AL1306" s="134" t="s">
        <v>33194</v>
      </c>
      <c r="AM1306" s="128" t="s">
        <v>33195</v>
      </c>
      <c r="AN1306" s="124"/>
      <c r="AO1306" s="134" t="s">
        <v>33196</v>
      </c>
      <c r="AP1306" s="505">
        <v>0.049699074074074076</v>
      </c>
      <c r="AQ1306" s="505">
        <v>0.04790509259259259</v>
      </c>
      <c r="AR1306" s="128" t="s">
        <v>33197</v>
      </c>
      <c r="AS1306" s="474">
        <v>0.0499537037037037</v>
      </c>
      <c r="AT1306" s="134" t="s">
        <v>33198</v>
      </c>
      <c r="AU1306" s="505">
        <v>0.06105324074074074</v>
      </c>
      <c r="AV1306" s="128" t="s">
        <v>33199</v>
      </c>
      <c r="AW1306" s="474">
        <v>0.058912037037037034</v>
      </c>
      <c r="AX1306" s="474">
        <v>0.04980324074074074</v>
      </c>
      <c r="AY1306" s="416">
        <v>2.06875</v>
      </c>
      <c r="BA1306" s="128" t="s">
        <v>33200</v>
      </c>
      <c r="BB1306" s="134" t="s">
        <v>33201</v>
      </c>
      <c r="BC1306" s="141" t="s">
        <v>33202</v>
      </c>
      <c r="BD1306" s="128" t="s">
        <v>17323</v>
      </c>
      <c r="BE1306" s="505">
        <v>0.04972222222222222</v>
      </c>
      <c r="BF1306" s="141"/>
      <c r="BG1306" s="141"/>
      <c r="BH1306" s="141"/>
    </row>
    <row r="1307">
      <c r="A1307" s="122">
        <f t="shared" si="3"/>
        <v>0</v>
      </c>
      <c r="B1307" s="122">
        <f t="shared" si="4"/>
        <v>0</v>
      </c>
      <c r="C1307" s="122">
        <f t="shared" si="5"/>
        <v>0</v>
      </c>
      <c r="D1307" s="122">
        <f t="shared" si="6"/>
        <v>0</v>
      </c>
      <c r="E1307" s="122">
        <f t="shared" si="2"/>
        <v>184</v>
      </c>
      <c r="H1307" s="135">
        <v>435.0</v>
      </c>
      <c r="I1307" s="135">
        <v>435.0</v>
      </c>
      <c r="J1307" s="135">
        <v>435.0</v>
      </c>
      <c r="L1307" s="160"/>
      <c r="M1307" s="160"/>
      <c r="N1307" s="160"/>
      <c r="O1307" s="160"/>
      <c r="P1307" s="503">
        <v>0.04981481481481481</v>
      </c>
      <c r="Q1307" s="503">
        <v>0.04788194444444444</v>
      </c>
      <c r="R1307" s="503">
        <v>0.05061342592592592</v>
      </c>
      <c r="S1307" s="503">
        <v>0.0625</v>
      </c>
      <c r="T1307" s="503">
        <v>0.0580787037037037</v>
      </c>
      <c r="W1307" s="503">
        <v>0.04619212962962963</v>
      </c>
      <c r="Y1307" s="503">
        <v>0.06390046296296296</v>
      </c>
      <c r="Z1307" s="503">
        <v>0.04591435185185185</v>
      </c>
      <c r="AA1307" s="128" t="s">
        <v>33203</v>
      </c>
      <c r="AB1307" s="474">
        <v>0.062106481481481485</v>
      </c>
      <c r="AC1307" s="505">
        <v>0.056608796296296296</v>
      </c>
      <c r="AD1307" s="160"/>
      <c r="AE1307" s="160"/>
      <c r="AF1307" s="134" t="s">
        <v>33204</v>
      </c>
      <c r="AG1307" s="474">
        <v>0.05613425925925926</v>
      </c>
      <c r="AJ1307" s="128" t="s">
        <v>33205</v>
      </c>
      <c r="AK1307" s="134" t="s">
        <v>33206</v>
      </c>
      <c r="AL1307" s="474">
        <v>0.053738425925925926</v>
      </c>
      <c r="AM1307" s="416">
        <v>1.8541666666666667</v>
      </c>
      <c r="AN1307" s="160"/>
      <c r="AO1307" s="474">
        <v>0.05369212962962963</v>
      </c>
      <c r="AP1307" s="128" t="s">
        <v>33207</v>
      </c>
      <c r="AQ1307" s="128" t="s">
        <v>33208</v>
      </c>
      <c r="AR1307" s="505">
        <v>0.06108796296296296</v>
      </c>
      <c r="AS1307" s="134" t="s">
        <v>33209</v>
      </c>
      <c r="AT1307" s="474">
        <v>0.057337962962962966</v>
      </c>
      <c r="AU1307" s="128" t="s">
        <v>33210</v>
      </c>
      <c r="AV1307" s="504">
        <v>0.049699074074074076</v>
      </c>
      <c r="AW1307" s="134" t="s">
        <v>33211</v>
      </c>
      <c r="AX1307" s="134" t="s">
        <v>33212</v>
      </c>
      <c r="AY1307" s="128" t="s">
        <v>862</v>
      </c>
      <c r="BA1307" s="505">
        <v>0.04574074074074074</v>
      </c>
      <c r="BB1307" s="474">
        <v>0.045162037037037035</v>
      </c>
      <c r="BC1307" s="516">
        <v>0.04366898148148148</v>
      </c>
      <c r="BD1307" s="416">
        <v>1.3611111111111112</v>
      </c>
      <c r="BE1307" s="128" t="s">
        <v>33213</v>
      </c>
      <c r="BF1307" s="516"/>
      <c r="BG1307" s="516"/>
      <c r="BH1307" s="516"/>
    </row>
    <row r="1308">
      <c r="A1308" s="122">
        <f t="shared" si="3"/>
        <v>0</v>
      </c>
      <c r="B1308" s="122">
        <f t="shared" si="4"/>
        <v>0</v>
      </c>
      <c r="C1308" s="122">
        <f t="shared" si="5"/>
        <v>0</v>
      </c>
      <c r="D1308" s="122">
        <f t="shared" si="6"/>
        <v>0</v>
      </c>
      <c r="E1308" s="122">
        <f t="shared" si="2"/>
        <v>325</v>
      </c>
      <c r="H1308" s="135" t="s">
        <v>33214</v>
      </c>
      <c r="I1308" s="135" t="s">
        <v>33215</v>
      </c>
      <c r="J1308" s="135" t="s">
        <v>33216</v>
      </c>
      <c r="L1308" s="160"/>
      <c r="M1308" s="160"/>
      <c r="N1308" s="160"/>
      <c r="O1308" s="160"/>
      <c r="P1308" s="138" t="s">
        <v>33217</v>
      </c>
      <c r="Q1308" s="138" t="s">
        <v>33218</v>
      </c>
      <c r="R1308" s="138" t="s">
        <v>33219</v>
      </c>
      <c r="S1308" s="138" t="s">
        <v>33220</v>
      </c>
      <c r="T1308" s="138" t="s">
        <v>33221</v>
      </c>
      <c r="W1308" s="138" t="s">
        <v>33222</v>
      </c>
      <c r="Y1308" s="138" t="s">
        <v>33223</v>
      </c>
      <c r="Z1308" s="138" t="s">
        <v>33224</v>
      </c>
      <c r="AA1308" s="504">
        <v>0.060856481481481484</v>
      </c>
      <c r="AB1308" s="134" t="s">
        <v>33225</v>
      </c>
      <c r="AC1308" s="128" t="s">
        <v>33226</v>
      </c>
      <c r="AD1308" s="160"/>
      <c r="AE1308" s="160"/>
      <c r="AF1308" s="474">
        <v>0.057847222222222223</v>
      </c>
      <c r="AG1308" s="134" t="s">
        <v>33227</v>
      </c>
      <c r="AJ1308" s="504">
        <v>0.052118055555555556</v>
      </c>
      <c r="AK1308" s="474">
        <v>0.07445601851851852</v>
      </c>
      <c r="AL1308" s="134" t="s">
        <v>33228</v>
      </c>
      <c r="AM1308" s="128" t="s">
        <v>33229</v>
      </c>
      <c r="AN1308" s="160"/>
      <c r="AO1308" s="134" t="s">
        <v>33230</v>
      </c>
      <c r="AP1308" s="505">
        <v>0.04974537037037037</v>
      </c>
      <c r="AQ1308" s="505">
        <v>0.04800925925925926</v>
      </c>
      <c r="AR1308" s="128" t="s">
        <v>33231</v>
      </c>
      <c r="AS1308" s="474">
        <v>0.050104166666666665</v>
      </c>
      <c r="AT1308" s="134" t="s">
        <v>33232</v>
      </c>
      <c r="AU1308" s="505">
        <v>0.06121527777777778</v>
      </c>
      <c r="AV1308" s="128" t="s">
        <v>12452</v>
      </c>
      <c r="AW1308" s="474">
        <v>0.059027777777777776</v>
      </c>
      <c r="AX1308" s="474">
        <v>0.04990740740740741</v>
      </c>
      <c r="AY1308" s="416">
        <v>2.0756944444444443</v>
      </c>
      <c r="BA1308" s="128" t="s">
        <v>33233</v>
      </c>
      <c r="BB1308" s="134" t="s">
        <v>33234</v>
      </c>
      <c r="BC1308" s="141" t="s">
        <v>862</v>
      </c>
      <c r="BD1308" s="128" t="s">
        <v>17373</v>
      </c>
      <c r="BE1308" s="505">
        <v>0.04974537037037037</v>
      </c>
      <c r="BF1308" s="141"/>
      <c r="BG1308" s="141"/>
      <c r="BH1308" s="141"/>
    </row>
    <row r="1309">
      <c r="A1309" s="122">
        <f t="shared" si="3"/>
        <v>0</v>
      </c>
      <c r="B1309" s="122">
        <f t="shared" si="4"/>
        <v>0</v>
      </c>
      <c r="C1309" s="122">
        <f t="shared" si="5"/>
        <v>0</v>
      </c>
      <c r="D1309" s="122">
        <f t="shared" si="6"/>
        <v>0</v>
      </c>
      <c r="E1309" s="122">
        <f t="shared" si="2"/>
        <v>249</v>
      </c>
      <c r="H1309" s="135" t="s">
        <v>33235</v>
      </c>
      <c r="I1309" s="135" t="s">
        <v>33236</v>
      </c>
      <c r="J1309" s="135" t="s">
        <v>33237</v>
      </c>
      <c r="L1309" s="160"/>
      <c r="M1309" s="160"/>
      <c r="N1309" s="160"/>
      <c r="O1309" s="160"/>
      <c r="P1309" s="503">
        <v>0.04988425925925926</v>
      </c>
      <c r="Q1309" s="503">
        <v>0.047928240740740743</v>
      </c>
      <c r="R1309" s="503">
        <v>0.05063657407407408</v>
      </c>
      <c r="S1309" s="503">
        <v>0.06255787037037037</v>
      </c>
      <c r="T1309" s="503">
        <v>0.05813657407407408</v>
      </c>
      <c r="W1309" s="503">
        <v>0.04621527777777778</v>
      </c>
      <c r="Y1309" s="503">
        <v>0.06400462962962963</v>
      </c>
      <c r="Z1309" s="503">
        <v>0.04599537037037037</v>
      </c>
      <c r="AA1309" s="128" t="s">
        <v>33238</v>
      </c>
      <c r="AB1309" s="474">
        <v>0.06216435185185185</v>
      </c>
      <c r="AC1309" s="505">
        <v>0.05672453703703704</v>
      </c>
      <c r="AD1309" s="160"/>
      <c r="AE1309" s="160"/>
      <c r="AF1309" s="134" t="s">
        <v>33239</v>
      </c>
      <c r="AG1309" s="474">
        <v>0.05619212962962963</v>
      </c>
      <c r="AJ1309" s="128" t="s">
        <v>33240</v>
      </c>
      <c r="AK1309" s="134" t="s">
        <v>33241</v>
      </c>
      <c r="AL1309" s="474">
        <v>0.05383101851851852</v>
      </c>
      <c r="AM1309" s="416">
        <v>1.8590277777777777</v>
      </c>
      <c r="AN1309" s="160"/>
      <c r="AO1309" s="474">
        <v>0.05379629629629629</v>
      </c>
      <c r="AP1309" s="128" t="s">
        <v>33242</v>
      </c>
      <c r="AQ1309" s="128" t="s">
        <v>33243</v>
      </c>
      <c r="AR1309" s="505">
        <v>0.06119212962962963</v>
      </c>
      <c r="AS1309" s="134" t="s">
        <v>33244</v>
      </c>
      <c r="AT1309" s="474">
        <v>0.057465277777777775</v>
      </c>
      <c r="AU1309" s="128" t="s">
        <v>33245</v>
      </c>
      <c r="AV1309" s="504">
        <v>0.04976851851851852</v>
      </c>
      <c r="AW1309" s="134" t="s">
        <v>33246</v>
      </c>
      <c r="AX1309" s="134" t="s">
        <v>33247</v>
      </c>
      <c r="AY1309" s="128" t="s">
        <v>12955</v>
      </c>
      <c r="BA1309" s="505">
        <v>0.04576388888888889</v>
      </c>
      <c r="BB1309" s="474">
        <v>0.045231481481481484</v>
      </c>
      <c r="BC1309" s="516">
        <v>0.04369212962962963</v>
      </c>
      <c r="BD1309" s="416">
        <v>1.3652777777777778</v>
      </c>
      <c r="BE1309" s="128" t="s">
        <v>33248</v>
      </c>
      <c r="BF1309" s="516"/>
      <c r="BG1309" s="516"/>
      <c r="BH1309" s="516"/>
    </row>
    <row r="1310">
      <c r="A1310" s="122">
        <f t="shared" si="3"/>
        <v>0</v>
      </c>
      <c r="B1310" s="122">
        <f t="shared" si="4"/>
        <v>0</v>
      </c>
      <c r="C1310" s="122">
        <f t="shared" si="5"/>
        <v>0</v>
      </c>
      <c r="D1310" s="122">
        <f t="shared" si="6"/>
        <v>0</v>
      </c>
      <c r="E1310" s="122">
        <f t="shared" si="2"/>
        <v>358</v>
      </c>
      <c r="H1310" s="135">
        <v>436.0</v>
      </c>
      <c r="I1310" s="135">
        <v>436.0</v>
      </c>
      <c r="J1310" s="135">
        <v>436.0</v>
      </c>
      <c r="L1310" s="160"/>
      <c r="M1310" s="160"/>
      <c r="N1310" s="160"/>
      <c r="O1310" s="160"/>
      <c r="P1310" s="138" t="s">
        <v>33249</v>
      </c>
      <c r="Q1310" s="138" t="s">
        <v>33250</v>
      </c>
      <c r="R1310" s="138" t="s">
        <v>33251</v>
      </c>
      <c r="S1310" s="138" t="s">
        <v>33252</v>
      </c>
      <c r="T1310" s="138" t="s">
        <v>33253</v>
      </c>
      <c r="W1310" s="138" t="s">
        <v>33254</v>
      </c>
      <c r="Y1310" s="138" t="s">
        <v>33255</v>
      </c>
      <c r="Z1310" s="138" t="s">
        <v>33256</v>
      </c>
      <c r="AA1310" s="504">
        <v>0.06097222222222222</v>
      </c>
      <c r="AB1310" s="134" t="s">
        <v>33257</v>
      </c>
      <c r="AC1310" s="128" t="s">
        <v>33258</v>
      </c>
      <c r="AD1310" s="160"/>
      <c r="AE1310" s="160"/>
      <c r="AF1310" s="474">
        <v>0.05789351851851852</v>
      </c>
      <c r="AG1310" s="134" t="s">
        <v>33259</v>
      </c>
      <c r="AJ1310" s="504">
        <v>0.05216435185185185</v>
      </c>
      <c r="AK1310" s="474">
        <v>0.07449074074074075</v>
      </c>
      <c r="AL1310" s="134" t="s">
        <v>33260</v>
      </c>
      <c r="AM1310" s="128" t="s">
        <v>33261</v>
      </c>
      <c r="AN1310" s="160"/>
      <c r="AO1310" s="134" t="s">
        <v>33262</v>
      </c>
      <c r="AP1310" s="505">
        <v>0.04976851851851852</v>
      </c>
      <c r="AQ1310" s="505">
        <v>0.048067129629629626</v>
      </c>
      <c r="AR1310" s="128" t="s">
        <v>33263</v>
      </c>
      <c r="AS1310" s="474">
        <v>0.050138888888888886</v>
      </c>
      <c r="AT1310" s="134" t="s">
        <v>33264</v>
      </c>
      <c r="AU1310" s="505">
        <v>0.06125</v>
      </c>
      <c r="AV1310" s="128" t="s">
        <v>33265</v>
      </c>
      <c r="AW1310" s="474">
        <v>0.05928240740740741</v>
      </c>
      <c r="AX1310" s="474">
        <v>0.0499537037037037</v>
      </c>
      <c r="AY1310" s="416">
        <v>2.077777777777778</v>
      </c>
      <c r="BA1310" s="128" t="s">
        <v>33266</v>
      </c>
      <c r="BB1310" s="134" t="s">
        <v>33267</v>
      </c>
      <c r="BC1310" s="141" t="s">
        <v>33268</v>
      </c>
      <c r="BD1310" s="128" t="s">
        <v>17426</v>
      </c>
      <c r="BE1310" s="505">
        <v>0.04982638888888889</v>
      </c>
      <c r="BF1310" s="141"/>
      <c r="BG1310" s="141"/>
      <c r="BH1310" s="141"/>
    </row>
    <row r="1311">
      <c r="A1311" s="122">
        <f t="shared" si="3"/>
        <v>0</v>
      </c>
      <c r="B1311" s="122">
        <f t="shared" si="4"/>
        <v>0</v>
      </c>
      <c r="C1311" s="122">
        <f t="shared" si="5"/>
        <v>0</v>
      </c>
      <c r="D1311" s="122">
        <f t="shared" si="6"/>
        <v>0</v>
      </c>
      <c r="E1311" s="122">
        <f t="shared" si="2"/>
        <v>267</v>
      </c>
      <c r="H1311" s="135" t="s">
        <v>33269</v>
      </c>
      <c r="I1311" s="135" t="s">
        <v>33270</v>
      </c>
      <c r="J1311" s="135" t="s">
        <v>33271</v>
      </c>
      <c r="L1311" s="160"/>
      <c r="M1311" s="160"/>
      <c r="N1311" s="160"/>
      <c r="O1311" s="160"/>
      <c r="P1311" s="503">
        <v>0.04991898148148148</v>
      </c>
      <c r="Q1311" s="503">
        <v>0.047962962962962964</v>
      </c>
      <c r="R1311" s="503">
        <v>0.05075231481481481</v>
      </c>
      <c r="S1311" s="503">
        <v>0.06261574074074074</v>
      </c>
      <c r="T1311" s="503">
        <v>0.058159722222222224</v>
      </c>
      <c r="W1311" s="503">
        <v>0.04630787037037037</v>
      </c>
      <c r="Y1311" s="503">
        <v>0.06408564814814814</v>
      </c>
      <c r="Z1311" s="503">
        <v>0.046099537037037036</v>
      </c>
      <c r="AA1311" s="128" t="s">
        <v>33272</v>
      </c>
      <c r="AB1311" s="474">
        <v>0.06221064814814815</v>
      </c>
      <c r="AC1311" s="505">
        <v>0.05689814814814815</v>
      </c>
      <c r="AD1311" s="160"/>
      <c r="AE1311" s="160"/>
      <c r="AF1311" s="134" t="s">
        <v>33273</v>
      </c>
      <c r="AG1311" s="474">
        <v>0.05628472222222222</v>
      </c>
      <c r="AJ1311" s="128" t="s">
        <v>33274</v>
      </c>
      <c r="AK1311" s="134" t="s">
        <v>33275</v>
      </c>
      <c r="AL1311" s="474">
        <v>0.05390046296296296</v>
      </c>
      <c r="AM1311" s="416">
        <v>1.8611111111111112</v>
      </c>
      <c r="AN1311" s="160"/>
      <c r="AO1311" s="474">
        <v>0.05385416666666667</v>
      </c>
      <c r="AP1311" s="128" t="s">
        <v>1055</v>
      </c>
      <c r="AQ1311" s="128" t="s">
        <v>33276</v>
      </c>
      <c r="AR1311" s="505">
        <v>0.06125</v>
      </c>
      <c r="AS1311" s="134" t="s">
        <v>33277</v>
      </c>
      <c r="AT1311" s="474">
        <v>0.05761574074074074</v>
      </c>
      <c r="AU1311" s="128" t="s">
        <v>33278</v>
      </c>
      <c r="AV1311" s="504">
        <v>0.04981481481481481</v>
      </c>
      <c r="AW1311" s="134" t="s">
        <v>33279</v>
      </c>
      <c r="AX1311" s="134" t="s">
        <v>33280</v>
      </c>
      <c r="AY1311" s="128" t="s">
        <v>33281</v>
      </c>
      <c r="BA1311" s="505">
        <v>0.04584490740740741</v>
      </c>
      <c r="BB1311" s="474">
        <v>0.045335648148148146</v>
      </c>
      <c r="BC1311" s="516">
        <v>0.04377314814814815</v>
      </c>
      <c r="BD1311" s="416">
        <v>1.375</v>
      </c>
      <c r="BE1311" s="128" t="s">
        <v>33282</v>
      </c>
      <c r="BF1311" s="516"/>
      <c r="BG1311" s="516"/>
      <c r="BH1311" s="516"/>
    </row>
    <row r="1312">
      <c r="A1312" s="122">
        <f t="shared" si="3"/>
        <v>0</v>
      </c>
      <c r="B1312" s="122">
        <f t="shared" si="4"/>
        <v>0</v>
      </c>
      <c r="C1312" s="122">
        <f t="shared" si="5"/>
        <v>0</v>
      </c>
      <c r="D1312" s="122">
        <f t="shared" si="6"/>
        <v>0</v>
      </c>
      <c r="E1312" s="122">
        <f t="shared" si="2"/>
        <v>474</v>
      </c>
      <c r="H1312" s="135" t="s">
        <v>33283</v>
      </c>
      <c r="I1312" s="135" t="s">
        <v>33284</v>
      </c>
      <c r="J1312" s="135" t="s">
        <v>33285</v>
      </c>
      <c r="L1312" s="160"/>
      <c r="M1312" s="160"/>
      <c r="N1312" s="160"/>
      <c r="O1312" s="160"/>
      <c r="P1312" s="138" t="s">
        <v>33286</v>
      </c>
      <c r="Q1312" s="138" t="s">
        <v>33287</v>
      </c>
      <c r="R1312" s="138" t="s">
        <v>33288</v>
      </c>
      <c r="S1312" s="138" t="s">
        <v>33289</v>
      </c>
      <c r="T1312" s="138" t="s">
        <v>33290</v>
      </c>
      <c r="W1312" s="138" t="s">
        <v>1909</v>
      </c>
      <c r="Y1312" s="138" t="s">
        <v>33291</v>
      </c>
      <c r="Z1312" s="138" t="s">
        <v>33292</v>
      </c>
      <c r="AA1312" s="504">
        <v>0.06112268518518518</v>
      </c>
      <c r="AB1312" s="134" t="s">
        <v>33293</v>
      </c>
      <c r="AC1312" s="128" t="s">
        <v>33294</v>
      </c>
      <c r="AD1312" s="160"/>
      <c r="AE1312" s="160"/>
      <c r="AF1312" s="474">
        <v>0.057962962962962966</v>
      </c>
      <c r="AG1312" s="134" t="s">
        <v>33295</v>
      </c>
      <c r="AJ1312" s="504">
        <v>0.05229166666666667</v>
      </c>
      <c r="AK1312" s="474">
        <v>0.0745949074074074</v>
      </c>
      <c r="AL1312" s="134" t="s">
        <v>33296</v>
      </c>
      <c r="AM1312" s="128" t="s">
        <v>33297</v>
      </c>
      <c r="AN1312" s="160"/>
      <c r="AO1312" s="134" t="s">
        <v>33298</v>
      </c>
      <c r="AP1312" s="505">
        <v>0.04984953703703704</v>
      </c>
      <c r="AQ1312" s="505">
        <v>0.04809027777777778</v>
      </c>
      <c r="AR1312" s="128" t="s">
        <v>33299</v>
      </c>
      <c r="AS1312" s="474">
        <v>0.05019675925925926</v>
      </c>
      <c r="AT1312" s="134" t="s">
        <v>33300</v>
      </c>
      <c r="AU1312" s="505">
        <v>0.06128472222222222</v>
      </c>
      <c r="AV1312" s="128" t="s">
        <v>33301</v>
      </c>
      <c r="AW1312" s="474">
        <v>0.05931712962962963</v>
      </c>
      <c r="AX1312" s="474">
        <v>0.050034722222222223</v>
      </c>
      <c r="AY1312" s="416">
        <v>2.078472222222222</v>
      </c>
      <c r="BA1312" s="128" t="s">
        <v>33302</v>
      </c>
      <c r="BB1312" s="134" t="s">
        <v>33303</v>
      </c>
      <c r="BC1312" s="141" t="s">
        <v>33304</v>
      </c>
      <c r="BD1312" s="128" t="s">
        <v>17488</v>
      </c>
      <c r="BE1312" s="505">
        <v>0.049965277777777775</v>
      </c>
      <c r="BF1312" s="141"/>
      <c r="BG1312" s="141"/>
      <c r="BH1312" s="141"/>
    </row>
    <row r="1313">
      <c r="A1313" s="122">
        <f t="shared" si="3"/>
        <v>0</v>
      </c>
      <c r="B1313" s="122">
        <f t="shared" si="4"/>
        <v>0</v>
      </c>
      <c r="C1313" s="122">
        <f t="shared" si="5"/>
        <v>0</v>
      </c>
      <c r="D1313" s="122">
        <f t="shared" si="6"/>
        <v>0</v>
      </c>
      <c r="E1313" s="122">
        <f t="shared" si="2"/>
        <v>241</v>
      </c>
      <c r="H1313" s="135">
        <v>437.0</v>
      </c>
      <c r="I1313" s="135">
        <v>437.0</v>
      </c>
      <c r="J1313" s="135">
        <v>437.0</v>
      </c>
      <c r="L1313" s="160"/>
      <c r="M1313" s="160"/>
      <c r="N1313" s="160"/>
      <c r="O1313" s="160"/>
      <c r="P1313" s="503">
        <v>0.0499537037037037</v>
      </c>
      <c r="Q1313" s="503">
        <v>0.04807870370370371</v>
      </c>
      <c r="R1313" s="503">
        <v>0.050763888888888886</v>
      </c>
      <c r="S1313" s="503">
        <v>0.06277777777777778</v>
      </c>
      <c r="T1313" s="503">
        <v>0.05821759259259259</v>
      </c>
      <c r="W1313" s="503">
        <v>0.04633101851851852</v>
      </c>
      <c r="Y1313" s="503">
        <v>0.06418981481481481</v>
      </c>
      <c r="Z1313" s="503">
        <v>0.04619212962962963</v>
      </c>
      <c r="AA1313" s="128" t="s">
        <v>33305</v>
      </c>
      <c r="AB1313" s="474">
        <v>0.06229166666666667</v>
      </c>
      <c r="AC1313" s="505">
        <v>0.05695601851851852</v>
      </c>
      <c r="AD1313" s="160"/>
      <c r="AE1313" s="160"/>
      <c r="AF1313" s="134" t="s">
        <v>33306</v>
      </c>
      <c r="AG1313" s="474">
        <v>0.056400462962962965</v>
      </c>
      <c r="AJ1313" s="508">
        <v>0.05236111111111111</v>
      </c>
      <c r="AK1313" s="134" t="s">
        <v>33307</v>
      </c>
      <c r="AL1313" s="474">
        <v>0.05399305555555556</v>
      </c>
      <c r="AM1313" s="416">
        <v>1.863888888888889</v>
      </c>
      <c r="AN1313" s="160"/>
      <c r="AO1313" s="474">
        <v>0.05393518518518518</v>
      </c>
      <c r="AP1313" s="128" t="s">
        <v>862</v>
      </c>
      <c r="AQ1313" s="128" t="s">
        <v>33308</v>
      </c>
      <c r="AR1313" s="505">
        <v>0.06138888888888889</v>
      </c>
      <c r="AS1313" s="134" t="s">
        <v>33309</v>
      </c>
      <c r="AT1313" s="474">
        <v>0.05775462962962963</v>
      </c>
      <c r="AU1313" s="128" t="s">
        <v>33310</v>
      </c>
      <c r="AV1313" s="504">
        <v>0.04984953703703704</v>
      </c>
      <c r="AW1313" s="134" t="s">
        <v>33311</v>
      </c>
      <c r="AX1313" s="134" t="s">
        <v>33312</v>
      </c>
      <c r="AY1313" s="128" t="s">
        <v>33313</v>
      </c>
      <c r="BA1313" s="505">
        <v>0.045891203703703705</v>
      </c>
      <c r="BB1313" s="474">
        <v>0.04535879629629629</v>
      </c>
      <c r="BC1313" s="516">
        <v>0.0437962962962963</v>
      </c>
      <c r="BD1313" s="416">
        <v>1.3784722222222223</v>
      </c>
      <c r="BE1313" s="128" t="s">
        <v>33314</v>
      </c>
      <c r="BF1313" s="516"/>
      <c r="BG1313" s="516"/>
      <c r="BH1313" s="516"/>
    </row>
    <row r="1314">
      <c r="A1314" s="122">
        <f t="shared" si="3"/>
        <v>0</v>
      </c>
      <c r="B1314" s="122">
        <f t="shared" si="4"/>
        <v>0</v>
      </c>
      <c r="C1314" s="122">
        <f t="shared" si="5"/>
        <v>0</v>
      </c>
      <c r="D1314" s="122">
        <f t="shared" si="6"/>
        <v>0</v>
      </c>
      <c r="E1314" s="122">
        <f t="shared" si="2"/>
        <v>379</v>
      </c>
      <c r="H1314" s="135" t="s">
        <v>33315</v>
      </c>
      <c r="I1314" s="135" t="s">
        <v>33316</v>
      </c>
      <c r="J1314" s="135" t="s">
        <v>33317</v>
      </c>
      <c r="L1314" s="160"/>
      <c r="M1314" s="160"/>
      <c r="N1314" s="160"/>
      <c r="O1314" s="160"/>
      <c r="P1314" s="138" t="s">
        <v>33318</v>
      </c>
      <c r="Q1314" s="138" t="s">
        <v>33319</v>
      </c>
      <c r="R1314" s="138" t="s">
        <v>33320</v>
      </c>
      <c r="S1314" s="138" t="s">
        <v>33321</v>
      </c>
      <c r="T1314" s="138" t="s">
        <v>33322</v>
      </c>
      <c r="W1314" s="138" t="s">
        <v>33323</v>
      </c>
      <c r="Y1314" s="138" t="s">
        <v>33324</v>
      </c>
      <c r="Z1314" s="138" t="s">
        <v>33325</v>
      </c>
      <c r="AA1314" s="504">
        <v>0.06129629629629629</v>
      </c>
      <c r="AB1314" s="134" t="s">
        <v>33326</v>
      </c>
      <c r="AC1314" s="128" t="s">
        <v>33327</v>
      </c>
      <c r="AD1314" s="160"/>
      <c r="AE1314" s="160"/>
      <c r="AF1314" s="474">
        <v>0.058020833333333334</v>
      </c>
      <c r="AG1314" s="134" t="s">
        <v>33328</v>
      </c>
      <c r="AJ1314" s="128" t="s">
        <v>22085</v>
      </c>
      <c r="AK1314" s="474">
        <v>0.07467592592592592</v>
      </c>
      <c r="AL1314" s="134" t="s">
        <v>33329</v>
      </c>
      <c r="AM1314" s="128" t="s">
        <v>33330</v>
      </c>
      <c r="AN1314" s="160"/>
      <c r="AO1314" s="134" t="s">
        <v>33331</v>
      </c>
      <c r="AP1314" s="505">
        <v>0.04987268518518519</v>
      </c>
      <c r="AQ1314" s="505">
        <v>0.04815972222222222</v>
      </c>
      <c r="AR1314" s="128" t="s">
        <v>33332</v>
      </c>
      <c r="AS1314" s="474">
        <v>0.05023148148148148</v>
      </c>
      <c r="AT1314" s="134" t="s">
        <v>33333</v>
      </c>
      <c r="AU1314" s="505">
        <v>0.061307870370370374</v>
      </c>
      <c r="AV1314" s="128" t="s">
        <v>33334</v>
      </c>
      <c r="AW1314" s="474">
        <v>0.05954861111111111</v>
      </c>
      <c r="AX1314" s="474">
        <v>0.050208333333333334</v>
      </c>
      <c r="AY1314" s="416">
        <v>2.078472222222222</v>
      </c>
      <c r="BA1314" s="128" t="s">
        <v>33335</v>
      </c>
      <c r="BB1314" s="134" t="s">
        <v>33336</v>
      </c>
      <c r="BC1314" s="141" t="s">
        <v>33337</v>
      </c>
      <c r="BD1314" s="128" t="s">
        <v>17538</v>
      </c>
      <c r="BE1314" s="505">
        <v>0.05011574074074074</v>
      </c>
      <c r="BF1314" s="141"/>
      <c r="BG1314" s="141"/>
      <c r="BH1314" s="141"/>
    </row>
    <row r="1315">
      <c r="A1315" s="122">
        <f t="shared" si="3"/>
        <v>0</v>
      </c>
      <c r="B1315" s="122">
        <f t="shared" si="4"/>
        <v>0</v>
      </c>
      <c r="C1315" s="122">
        <f t="shared" si="5"/>
        <v>0</v>
      </c>
      <c r="D1315" s="122">
        <f t="shared" si="6"/>
        <v>0</v>
      </c>
      <c r="E1315" s="122">
        <f t="shared" si="2"/>
        <v>249</v>
      </c>
      <c r="H1315" s="135" t="s">
        <v>33338</v>
      </c>
      <c r="I1315" s="135" t="s">
        <v>33339</v>
      </c>
      <c r="J1315" s="135" t="s">
        <v>33340</v>
      </c>
      <c r="L1315" s="160"/>
      <c r="M1315" s="160"/>
      <c r="N1315" s="160"/>
      <c r="O1315" s="160"/>
      <c r="P1315" s="503">
        <v>0.05005787037037037</v>
      </c>
      <c r="Q1315" s="503">
        <v>0.048240740740740744</v>
      </c>
      <c r="R1315" s="503">
        <v>0.05082175925925926</v>
      </c>
      <c r="S1315" s="503">
        <v>0.06291666666666666</v>
      </c>
      <c r="T1315" s="503">
        <v>0.05831018518518519</v>
      </c>
      <c r="W1315" s="503">
        <v>0.04636574074074074</v>
      </c>
      <c r="Y1315" s="503">
        <v>0.06427083333333333</v>
      </c>
      <c r="Z1315" s="503">
        <v>0.04625</v>
      </c>
      <c r="AA1315" s="128" t="s">
        <v>33341</v>
      </c>
      <c r="AB1315" s="474">
        <v>0.06241898148148148</v>
      </c>
      <c r="AC1315" s="505">
        <v>0.057025462962962965</v>
      </c>
      <c r="AD1315" s="160"/>
      <c r="AE1315" s="160"/>
      <c r="AF1315" s="134" t="s">
        <v>33342</v>
      </c>
      <c r="AG1315" s="474">
        <v>0.05650462962962963</v>
      </c>
      <c r="AJ1315" s="504">
        <v>0.0525462962962963</v>
      </c>
      <c r="AK1315" s="134" t="s">
        <v>33343</v>
      </c>
      <c r="AL1315" s="474">
        <v>0.05409722222222222</v>
      </c>
      <c r="AM1315" s="416">
        <v>1.8659722222222221</v>
      </c>
      <c r="AN1315" s="160"/>
      <c r="AO1315" s="474">
        <v>0.05400462962962963</v>
      </c>
      <c r="AP1315" s="128" t="s">
        <v>11087</v>
      </c>
      <c r="AQ1315" s="128" t="s">
        <v>33344</v>
      </c>
      <c r="AR1315" s="505">
        <v>0.06157407407407407</v>
      </c>
      <c r="AS1315" s="134" t="s">
        <v>33345</v>
      </c>
      <c r="AT1315" s="474">
        <v>0.057916666666666665</v>
      </c>
      <c r="AU1315" s="128" t="s">
        <v>923</v>
      </c>
      <c r="AV1315" s="504">
        <v>0.04991898148148148</v>
      </c>
      <c r="AW1315" s="134" t="s">
        <v>33346</v>
      </c>
      <c r="AX1315" s="134" t="s">
        <v>33347</v>
      </c>
      <c r="AY1315" s="128" t="s">
        <v>33348</v>
      </c>
      <c r="BA1315" s="505">
        <v>0.04594907407407407</v>
      </c>
      <c r="BB1315" s="474">
        <v>0.045474537037037036</v>
      </c>
      <c r="BC1315" s="516">
        <v>0.04383101851851852</v>
      </c>
      <c r="BD1315" s="416">
        <v>1.3805555555555555</v>
      </c>
      <c r="BE1315" s="128" t="s">
        <v>33349</v>
      </c>
      <c r="BF1315" s="516"/>
      <c r="BG1315" s="516"/>
      <c r="BH1315" s="516"/>
    </row>
    <row r="1316">
      <c r="A1316" s="122">
        <f t="shared" si="3"/>
        <v>0</v>
      </c>
      <c r="B1316" s="122">
        <f t="shared" si="4"/>
        <v>0</v>
      </c>
      <c r="C1316" s="122">
        <f t="shared" si="5"/>
        <v>0</v>
      </c>
      <c r="D1316" s="122">
        <f t="shared" si="6"/>
        <v>0</v>
      </c>
      <c r="E1316" s="122">
        <f t="shared" si="2"/>
        <v>293</v>
      </c>
      <c r="H1316" s="135">
        <v>438.0</v>
      </c>
      <c r="I1316" s="135">
        <v>438.0</v>
      </c>
      <c r="J1316" s="135">
        <v>438.0</v>
      </c>
      <c r="L1316" s="160"/>
      <c r="M1316" s="160"/>
      <c r="N1316" s="160"/>
      <c r="O1316" s="160"/>
      <c r="P1316" s="138" t="s">
        <v>33350</v>
      </c>
      <c r="Q1316" s="138" t="s">
        <v>33351</v>
      </c>
      <c r="R1316" s="138" t="s">
        <v>33352</v>
      </c>
      <c r="S1316" s="138" t="s">
        <v>33353</v>
      </c>
      <c r="T1316" s="138" t="s">
        <v>33354</v>
      </c>
      <c r="W1316" s="138" t="s">
        <v>33355</v>
      </c>
      <c r="Y1316" s="138" t="s">
        <v>33356</v>
      </c>
      <c r="Z1316" s="138" t="s">
        <v>33357</v>
      </c>
      <c r="AA1316" s="504">
        <v>0.061377314814814815</v>
      </c>
      <c r="AB1316" s="134" t="s">
        <v>33358</v>
      </c>
      <c r="AC1316" s="128" t="s">
        <v>33359</v>
      </c>
      <c r="AD1316" s="160"/>
      <c r="AE1316" s="160"/>
      <c r="AF1316" s="474">
        <v>0.058090277777777775</v>
      </c>
      <c r="AG1316" s="134" t="s">
        <v>33360</v>
      </c>
      <c r="AJ1316" s="128" t="s">
        <v>33361</v>
      </c>
      <c r="AK1316" s="474">
        <v>0.07482638888888889</v>
      </c>
      <c r="AL1316" s="134" t="s">
        <v>33362</v>
      </c>
      <c r="AM1316" s="128" t="s">
        <v>33363</v>
      </c>
      <c r="AN1316" s="160"/>
      <c r="AO1316" s="134" t="s">
        <v>33364</v>
      </c>
      <c r="AP1316" s="505">
        <v>0.04990740740740741</v>
      </c>
      <c r="AQ1316" s="505">
        <v>0.048206018518518516</v>
      </c>
      <c r="AR1316" s="128" t="s">
        <v>33365</v>
      </c>
      <c r="AS1316" s="474">
        <v>0.0502662037037037</v>
      </c>
      <c r="AT1316" s="134" t="s">
        <v>33366</v>
      </c>
      <c r="AU1316" s="505">
        <v>0.06136574074074074</v>
      </c>
      <c r="AV1316" s="128" t="s">
        <v>33367</v>
      </c>
      <c r="AW1316" s="474">
        <v>0.05974537037037037</v>
      </c>
      <c r="AX1316" s="474">
        <v>0.0502662037037037</v>
      </c>
      <c r="AY1316" s="416">
        <v>2.082638888888889</v>
      </c>
      <c r="BA1316" s="128" t="s">
        <v>33368</v>
      </c>
      <c r="BB1316" s="134" t="s">
        <v>33369</v>
      </c>
      <c r="BC1316" s="141" t="s">
        <v>33370</v>
      </c>
      <c r="BD1316" s="128" t="s">
        <v>17594</v>
      </c>
      <c r="BE1316" s="505">
        <v>0.05018518518518519</v>
      </c>
      <c r="BF1316" s="141"/>
      <c r="BG1316" s="141"/>
      <c r="BH1316" s="141"/>
    </row>
    <row r="1317">
      <c r="A1317" s="122">
        <f t="shared" si="3"/>
        <v>0</v>
      </c>
      <c r="B1317" s="122">
        <f t="shared" si="4"/>
        <v>0</v>
      </c>
      <c r="C1317" s="122">
        <f t="shared" si="5"/>
        <v>0</v>
      </c>
      <c r="D1317" s="122">
        <f t="shared" si="6"/>
        <v>0</v>
      </c>
      <c r="E1317" s="122">
        <f t="shared" si="2"/>
        <v>127</v>
      </c>
      <c r="H1317" s="135" t="s">
        <v>33371</v>
      </c>
      <c r="I1317" s="135" t="s">
        <v>33372</v>
      </c>
      <c r="J1317" s="135" t="s">
        <v>33373</v>
      </c>
      <c r="L1317" s="160"/>
      <c r="M1317" s="160"/>
      <c r="N1317" s="160"/>
      <c r="O1317" s="160"/>
      <c r="P1317" s="503">
        <v>0.050150462962962966</v>
      </c>
      <c r="Q1317" s="503">
        <v>0.04832175925925926</v>
      </c>
      <c r="R1317" s="503">
        <v>0.05096064814814815</v>
      </c>
      <c r="S1317" s="503">
        <v>0.06305555555555556</v>
      </c>
      <c r="T1317" s="503">
        <v>0.058402777777777776</v>
      </c>
      <c r="W1317" s="503">
        <v>0.04640046296296296</v>
      </c>
      <c r="Y1317" s="503">
        <v>0.06434027777777777</v>
      </c>
      <c r="Z1317" s="503">
        <v>0.04628472222222222</v>
      </c>
      <c r="AA1317" s="128" t="s">
        <v>33374</v>
      </c>
      <c r="AB1317" s="474">
        <v>0.06252314814814815</v>
      </c>
      <c r="AC1317" s="505">
        <v>0.05710648148148148</v>
      </c>
      <c r="AD1317" s="160"/>
      <c r="AE1317" s="160"/>
      <c r="AF1317" s="134" t="s">
        <v>33375</v>
      </c>
      <c r="AG1317" s="474">
        <v>0.0565625</v>
      </c>
      <c r="AJ1317" s="504">
        <v>0.05255787037037037</v>
      </c>
      <c r="AK1317" s="134" t="s">
        <v>724</v>
      </c>
      <c r="AL1317" s="474">
        <v>0.05417824074074074</v>
      </c>
      <c r="AM1317" s="416">
        <v>1.8680555555555556</v>
      </c>
      <c r="AN1317" s="160"/>
      <c r="AO1317" s="474">
        <v>0.05408564814814815</v>
      </c>
      <c r="AP1317" s="128" t="s">
        <v>33376</v>
      </c>
      <c r="AQ1317" s="128" t="s">
        <v>33377</v>
      </c>
      <c r="AR1317" s="505">
        <v>0.06174768518518518</v>
      </c>
      <c r="AS1317" s="134" t="s">
        <v>33378</v>
      </c>
      <c r="AT1317" s="474">
        <v>0.057962962962962966</v>
      </c>
      <c r="AU1317" s="128" t="s">
        <v>33379</v>
      </c>
      <c r="AV1317" s="504">
        <v>0.05002314814814815</v>
      </c>
      <c r="AW1317" s="134" t="s">
        <v>33380</v>
      </c>
      <c r="AX1317" s="134" t="s">
        <v>33381</v>
      </c>
      <c r="AY1317" s="128" t="s">
        <v>1055</v>
      </c>
      <c r="BA1317" s="505">
        <v>0.04597222222222222</v>
      </c>
      <c r="BB1317" s="474">
        <v>0.045543981481481484</v>
      </c>
      <c r="BC1317" s="516">
        <v>0.04400462962962963</v>
      </c>
      <c r="BD1317" s="416">
        <v>1.3833333333333333</v>
      </c>
      <c r="BE1317" s="128" t="s">
        <v>33382</v>
      </c>
      <c r="BF1317" s="516"/>
      <c r="BG1317" s="516"/>
      <c r="BH1317" s="516"/>
    </row>
    <row r="1318">
      <c r="A1318" s="122">
        <f t="shared" si="3"/>
        <v>0</v>
      </c>
      <c r="B1318" s="122">
        <f t="shared" si="4"/>
        <v>0</v>
      </c>
      <c r="C1318" s="122">
        <f t="shared" si="5"/>
        <v>0</v>
      </c>
      <c r="D1318" s="122">
        <f t="shared" si="6"/>
        <v>0</v>
      </c>
      <c r="E1318" s="122">
        <f t="shared" si="2"/>
        <v>394</v>
      </c>
      <c r="H1318" s="135" t="s">
        <v>33383</v>
      </c>
      <c r="I1318" s="135" t="s">
        <v>33384</v>
      </c>
      <c r="J1318" s="135" t="s">
        <v>33385</v>
      </c>
      <c r="L1318" s="160"/>
      <c r="M1318" s="160"/>
      <c r="N1318" s="160"/>
      <c r="O1318" s="160"/>
      <c r="P1318" s="138" t="s">
        <v>33386</v>
      </c>
      <c r="Q1318" s="138" t="s">
        <v>33387</v>
      </c>
      <c r="R1318" s="138" t="s">
        <v>33388</v>
      </c>
      <c r="S1318" s="138" t="s">
        <v>33389</v>
      </c>
      <c r="T1318" s="138" t="s">
        <v>33390</v>
      </c>
      <c r="W1318" s="138" t="s">
        <v>33391</v>
      </c>
      <c r="Y1318" s="138" t="s">
        <v>724</v>
      </c>
      <c r="Z1318" s="138" t="s">
        <v>33392</v>
      </c>
      <c r="AA1318" s="504">
        <v>0.061516203703703705</v>
      </c>
      <c r="AB1318" s="134" t="s">
        <v>33393</v>
      </c>
      <c r="AC1318" s="128" t="s">
        <v>33394</v>
      </c>
      <c r="AD1318" s="160"/>
      <c r="AE1318" s="160"/>
      <c r="AF1318" s="474">
        <v>0.05811342592592592</v>
      </c>
      <c r="AG1318" s="134" t="s">
        <v>33395</v>
      </c>
      <c r="AJ1318" s="128" t="s">
        <v>33396</v>
      </c>
      <c r="AK1318" s="474">
        <v>0.075</v>
      </c>
      <c r="AL1318" s="134" t="s">
        <v>33397</v>
      </c>
      <c r="AM1318" s="128" t="s">
        <v>33398</v>
      </c>
      <c r="AN1318" s="160"/>
      <c r="AO1318" s="134" t="s">
        <v>33399</v>
      </c>
      <c r="AP1318" s="505">
        <v>0.0499537037037037</v>
      </c>
      <c r="AQ1318" s="505">
        <v>0.04825231481481482</v>
      </c>
      <c r="AR1318" s="128" t="s">
        <v>33400</v>
      </c>
      <c r="AS1318" s="474">
        <v>0.05037037037037037</v>
      </c>
      <c r="AT1318" s="134" t="s">
        <v>33401</v>
      </c>
      <c r="AU1318" s="505">
        <v>0.061377314814814815</v>
      </c>
      <c r="AV1318" s="128" t="s">
        <v>33402</v>
      </c>
      <c r="AW1318" s="474">
        <v>0.060023148148148145</v>
      </c>
      <c r="AX1318" s="474">
        <v>0.05047453703703704</v>
      </c>
      <c r="AY1318" s="416">
        <v>2.0930555555555554</v>
      </c>
      <c r="BA1318" s="128" t="s">
        <v>33403</v>
      </c>
      <c r="BB1318" s="134" t="s">
        <v>33404</v>
      </c>
      <c r="BC1318" s="141" t="s">
        <v>33405</v>
      </c>
      <c r="BD1318" s="128" t="s">
        <v>17653</v>
      </c>
      <c r="BE1318" s="505">
        <v>0.05021990740740741</v>
      </c>
      <c r="BF1318" s="141"/>
      <c r="BG1318" s="141"/>
      <c r="BH1318" s="141"/>
    </row>
    <row r="1319">
      <c r="A1319" s="122">
        <f t="shared" si="3"/>
        <v>0</v>
      </c>
      <c r="B1319" s="122">
        <f t="shared" si="4"/>
        <v>0</v>
      </c>
      <c r="C1319" s="122">
        <f t="shared" si="5"/>
        <v>0</v>
      </c>
      <c r="D1319" s="122">
        <f t="shared" si="6"/>
        <v>0</v>
      </c>
      <c r="E1319" s="122">
        <f t="shared" si="2"/>
        <v>119</v>
      </c>
      <c r="H1319" s="135">
        <v>439.0</v>
      </c>
      <c r="I1319" s="135">
        <v>439.0</v>
      </c>
      <c r="J1319" s="135">
        <v>439.0</v>
      </c>
      <c r="L1319" s="160"/>
      <c r="M1319" s="160"/>
      <c r="N1319" s="160"/>
      <c r="O1319" s="160"/>
      <c r="P1319" s="503">
        <v>0.05017361111111111</v>
      </c>
      <c r="Q1319" s="503">
        <v>0.04836805555555555</v>
      </c>
      <c r="R1319" s="503">
        <v>0.051006944444444445</v>
      </c>
      <c r="S1319" s="503">
        <v>0.06309027777777777</v>
      </c>
      <c r="T1319" s="503">
        <v>0.058472222222222224</v>
      </c>
      <c r="W1319" s="503">
        <v>0.046435185185185184</v>
      </c>
      <c r="Y1319" s="503">
        <v>0.06449074074074074</v>
      </c>
      <c r="Z1319" s="503">
        <v>0.04630787037037037</v>
      </c>
      <c r="AA1319" s="128" t="s">
        <v>33406</v>
      </c>
      <c r="AB1319" s="474">
        <v>0.06258101851851852</v>
      </c>
      <c r="AC1319" s="505">
        <v>0.057233796296296297</v>
      </c>
      <c r="AD1319" s="160"/>
      <c r="AE1319" s="160"/>
      <c r="AF1319" s="134" t="s">
        <v>33407</v>
      </c>
      <c r="AG1319" s="474">
        <v>0.056608796296296296</v>
      </c>
      <c r="AJ1319" s="504">
        <v>0.05260416666666667</v>
      </c>
      <c r="AK1319" s="134" t="s">
        <v>33408</v>
      </c>
      <c r="AL1319" s="474">
        <v>0.05425925925925926</v>
      </c>
      <c r="AM1319" s="416">
        <v>1.8701388888888888</v>
      </c>
      <c r="AN1319" s="160"/>
      <c r="AO1319" s="474">
        <v>0.054224537037037036</v>
      </c>
      <c r="AP1319" s="128" t="s">
        <v>33409</v>
      </c>
      <c r="AQ1319" s="128" t="s">
        <v>872</v>
      </c>
      <c r="AR1319" s="505">
        <v>0.061793981481481484</v>
      </c>
      <c r="AS1319" s="134" t="s">
        <v>33410</v>
      </c>
      <c r="AT1319" s="474">
        <v>0.05800925925925926</v>
      </c>
      <c r="AU1319" s="128" t="s">
        <v>33411</v>
      </c>
      <c r="AV1319" s="504">
        <v>0.05008101851851852</v>
      </c>
      <c r="AW1319" s="134" t="s">
        <v>2570</v>
      </c>
      <c r="AX1319" s="134" t="s">
        <v>12452</v>
      </c>
      <c r="AY1319" s="128" t="s">
        <v>33412</v>
      </c>
      <c r="BA1319" s="505">
        <v>0.046030092592592595</v>
      </c>
      <c r="BB1319" s="474">
        <v>0.04565972222222222</v>
      </c>
      <c r="BC1319" s="516">
        <v>0.044050925925925924</v>
      </c>
      <c r="BD1319" s="416">
        <v>1.3895833333333334</v>
      </c>
      <c r="BE1319" s="128" t="s">
        <v>33413</v>
      </c>
      <c r="BF1319" s="516"/>
      <c r="BG1319" s="516"/>
      <c r="BH1319" s="516"/>
    </row>
    <row r="1320">
      <c r="A1320" s="122">
        <f t="shared" si="3"/>
        <v>0</v>
      </c>
      <c r="B1320" s="122">
        <f t="shared" si="4"/>
        <v>0</v>
      </c>
      <c r="C1320" s="122">
        <f t="shared" si="5"/>
        <v>0</v>
      </c>
      <c r="D1320" s="122">
        <f t="shared" si="6"/>
        <v>0</v>
      </c>
      <c r="E1320" s="122">
        <f t="shared" si="2"/>
        <v>387</v>
      </c>
      <c r="H1320" s="135" t="s">
        <v>33414</v>
      </c>
      <c r="I1320" s="135" t="s">
        <v>33415</v>
      </c>
      <c r="J1320" s="135" t="s">
        <v>33416</v>
      </c>
      <c r="L1320" s="160"/>
      <c r="M1320" s="160"/>
      <c r="N1320" s="160"/>
      <c r="O1320" s="160"/>
      <c r="P1320" s="138" t="s">
        <v>33417</v>
      </c>
      <c r="Q1320" s="138" t="s">
        <v>33418</v>
      </c>
      <c r="R1320" s="138" t="s">
        <v>655</v>
      </c>
      <c r="S1320" s="138" t="s">
        <v>33419</v>
      </c>
      <c r="T1320" s="138" t="s">
        <v>1826</v>
      </c>
      <c r="W1320" s="138" t="s">
        <v>33420</v>
      </c>
      <c r="Y1320" s="138" t="s">
        <v>33421</v>
      </c>
      <c r="Z1320" s="138" t="s">
        <v>33422</v>
      </c>
      <c r="AA1320" s="504">
        <v>0.0615625</v>
      </c>
      <c r="AB1320" s="134" t="s">
        <v>33423</v>
      </c>
      <c r="AC1320" s="128" t="s">
        <v>33424</v>
      </c>
      <c r="AD1320" s="160"/>
      <c r="AE1320" s="160"/>
      <c r="AF1320" s="474">
        <v>0.05820601851851852</v>
      </c>
      <c r="AG1320" s="134" t="s">
        <v>33425</v>
      </c>
      <c r="AJ1320" s="128" t="s">
        <v>33426</v>
      </c>
      <c r="AK1320" s="474">
        <v>0.07502314814814814</v>
      </c>
      <c r="AL1320" s="134" t="s">
        <v>33427</v>
      </c>
      <c r="AM1320" s="128" t="s">
        <v>33428</v>
      </c>
      <c r="AN1320" s="160"/>
      <c r="AO1320" s="134" t="s">
        <v>33429</v>
      </c>
      <c r="AP1320" s="505">
        <v>0.0500462962962963</v>
      </c>
      <c r="AQ1320" s="505">
        <v>0.04828703703703704</v>
      </c>
      <c r="AR1320" s="128" t="s">
        <v>33430</v>
      </c>
      <c r="AS1320" s="474">
        <v>0.05040509259259259</v>
      </c>
      <c r="AT1320" s="134" t="s">
        <v>33431</v>
      </c>
      <c r="AU1320" s="505">
        <v>0.06140046296296296</v>
      </c>
      <c r="AV1320" s="128" t="s">
        <v>33432</v>
      </c>
      <c r="AW1320" s="474">
        <v>0.06009259259259259</v>
      </c>
      <c r="AX1320" s="474">
        <v>0.050520833333333334</v>
      </c>
      <c r="AY1320" s="416">
        <v>2.095138888888889</v>
      </c>
      <c r="BA1320" s="128" t="s">
        <v>33433</v>
      </c>
      <c r="BB1320" s="134" t="s">
        <v>33434</v>
      </c>
      <c r="BC1320" s="141" t="s">
        <v>33435</v>
      </c>
      <c r="BD1320" s="128" t="s">
        <v>17708</v>
      </c>
      <c r="BE1320" s="505">
        <v>0.05025462962962963</v>
      </c>
      <c r="BF1320" s="141"/>
      <c r="BG1320" s="141"/>
      <c r="BH1320" s="141"/>
    </row>
    <row r="1321">
      <c r="A1321" s="122">
        <f t="shared" si="3"/>
        <v>0</v>
      </c>
      <c r="B1321" s="122">
        <f t="shared" si="4"/>
        <v>0</v>
      </c>
      <c r="C1321" s="122">
        <f t="shared" si="5"/>
        <v>0</v>
      </c>
      <c r="D1321" s="122">
        <f t="shared" si="6"/>
        <v>0</v>
      </c>
      <c r="E1321" s="122">
        <f t="shared" si="2"/>
        <v>278</v>
      </c>
      <c r="H1321" s="135" t="s">
        <v>33436</v>
      </c>
      <c r="I1321" s="135" t="s">
        <v>33437</v>
      </c>
      <c r="J1321" s="135" t="s">
        <v>33438</v>
      </c>
      <c r="L1321" s="160"/>
      <c r="M1321" s="160"/>
      <c r="N1321" s="160"/>
      <c r="O1321" s="160"/>
      <c r="P1321" s="503">
        <v>0.050277777777777775</v>
      </c>
      <c r="Q1321" s="503">
        <v>0.04842592592592593</v>
      </c>
      <c r="R1321" s="503">
        <v>0.05115740740740741</v>
      </c>
      <c r="S1321" s="503">
        <v>0.06319444444444444</v>
      </c>
      <c r="T1321" s="503">
        <v>0.05851851851851852</v>
      </c>
      <c r="W1321" s="503">
        <v>0.046481481481481485</v>
      </c>
      <c r="Y1321" s="503">
        <v>0.06452546296296297</v>
      </c>
      <c r="Z1321" s="503">
        <v>0.046412037037037036</v>
      </c>
      <c r="AA1321" s="128" t="s">
        <v>33439</v>
      </c>
      <c r="AB1321" s="474">
        <v>0.06266203703703704</v>
      </c>
      <c r="AC1321" s="505">
        <v>0.057291666666666664</v>
      </c>
      <c r="AD1321" s="160"/>
      <c r="AE1321" s="160"/>
      <c r="AF1321" s="134" t="s">
        <v>33440</v>
      </c>
      <c r="AG1321" s="474">
        <v>0.05672453703703704</v>
      </c>
      <c r="AJ1321" s="504">
        <v>0.052627314814814814</v>
      </c>
      <c r="AK1321" s="134" t="s">
        <v>33441</v>
      </c>
      <c r="AL1321" s="474">
        <v>0.05430555555555556</v>
      </c>
      <c r="AM1321" s="416">
        <v>1.8736111111111111</v>
      </c>
      <c r="AN1321" s="160"/>
      <c r="AO1321" s="474">
        <v>0.05430555555555556</v>
      </c>
      <c r="AP1321" s="128" t="s">
        <v>33442</v>
      </c>
      <c r="AQ1321" s="128" t="s">
        <v>33443</v>
      </c>
      <c r="AR1321" s="505">
        <v>0.06189814814814815</v>
      </c>
      <c r="AS1321" s="134" t="s">
        <v>33444</v>
      </c>
      <c r="AT1321" s="474">
        <v>0.05804398148148148</v>
      </c>
      <c r="AU1321" s="128" t="s">
        <v>33445</v>
      </c>
      <c r="AV1321" s="504">
        <v>0.05019675925925926</v>
      </c>
      <c r="AW1321" s="134" t="s">
        <v>33446</v>
      </c>
      <c r="AX1321" s="134" t="s">
        <v>33447</v>
      </c>
      <c r="AY1321" s="128" t="s">
        <v>2297</v>
      </c>
      <c r="BA1321" s="505">
        <v>0.04608796296296296</v>
      </c>
      <c r="BB1321" s="474">
        <v>0.04567129629629629</v>
      </c>
      <c r="BC1321" s="516">
        <v>0.04408564814814815</v>
      </c>
      <c r="BD1321" s="416">
        <v>1.3944444444444444</v>
      </c>
      <c r="BE1321" s="128" t="s">
        <v>33448</v>
      </c>
      <c r="BF1321" s="516"/>
      <c r="BG1321" s="516"/>
      <c r="BH1321" s="516"/>
    </row>
    <row r="1322">
      <c r="A1322" s="122">
        <f t="shared" si="3"/>
        <v>0</v>
      </c>
      <c r="B1322" s="122">
        <f t="shared" si="4"/>
        <v>0</v>
      </c>
      <c r="C1322" s="122">
        <f t="shared" si="5"/>
        <v>0</v>
      </c>
      <c r="D1322" s="122">
        <f t="shared" si="6"/>
        <v>0</v>
      </c>
      <c r="E1322" s="122">
        <f t="shared" si="2"/>
        <v>352</v>
      </c>
      <c r="H1322" s="135">
        <v>440.0</v>
      </c>
      <c r="I1322" s="135">
        <v>440.0</v>
      </c>
      <c r="J1322" s="135">
        <v>440.0</v>
      </c>
      <c r="L1322" s="160"/>
      <c r="M1322" s="160"/>
      <c r="N1322" s="160"/>
      <c r="O1322" s="160"/>
      <c r="P1322" s="138" t="s">
        <v>3926</v>
      </c>
      <c r="Q1322" s="138" t="s">
        <v>33449</v>
      </c>
      <c r="R1322" s="138" t="s">
        <v>33450</v>
      </c>
      <c r="S1322" s="138" t="s">
        <v>33451</v>
      </c>
      <c r="T1322" s="138" t="s">
        <v>32939</v>
      </c>
      <c r="W1322" s="138" t="s">
        <v>33452</v>
      </c>
      <c r="Y1322" s="138" t="s">
        <v>33453</v>
      </c>
      <c r="Z1322" s="138" t="s">
        <v>33454</v>
      </c>
      <c r="AA1322" s="504">
        <v>0.06162037037037037</v>
      </c>
      <c r="AB1322" s="134" t="s">
        <v>33455</v>
      </c>
      <c r="AC1322" s="128" t="s">
        <v>33456</v>
      </c>
      <c r="AD1322" s="160"/>
      <c r="AE1322" s="160"/>
      <c r="AF1322" s="474">
        <v>0.05828703703703704</v>
      </c>
      <c r="AG1322" s="134" t="s">
        <v>33457</v>
      </c>
      <c r="AJ1322" s="508">
        <v>0.05273148148148148</v>
      </c>
      <c r="AK1322" s="474">
        <v>0.07510416666666667</v>
      </c>
      <c r="AL1322" s="134" t="s">
        <v>33458</v>
      </c>
      <c r="AM1322" s="128" t="s">
        <v>33459</v>
      </c>
      <c r="AN1322" s="160"/>
      <c r="AO1322" s="134" t="s">
        <v>33460</v>
      </c>
      <c r="AP1322" s="505">
        <v>0.050104166666666665</v>
      </c>
      <c r="AQ1322" s="505">
        <v>0.04833333333333333</v>
      </c>
      <c r="AR1322" s="128" t="s">
        <v>33461</v>
      </c>
      <c r="AS1322" s="474">
        <v>0.05043981481481481</v>
      </c>
      <c r="AT1322" s="134" t="s">
        <v>33462</v>
      </c>
      <c r="AU1322" s="505">
        <v>0.06142361111111111</v>
      </c>
      <c r="AV1322" s="128" t="s">
        <v>33463</v>
      </c>
      <c r="AW1322" s="474">
        <v>0.06013888888888889</v>
      </c>
      <c r="AX1322" s="474">
        <v>0.05054398148148148</v>
      </c>
      <c r="AY1322" s="416">
        <v>2.098611111111111</v>
      </c>
      <c r="BA1322" s="128" t="s">
        <v>33464</v>
      </c>
      <c r="BB1322" s="134" t="s">
        <v>33465</v>
      </c>
      <c r="BC1322" s="141" t="s">
        <v>33466</v>
      </c>
      <c r="BD1322" s="128" t="s">
        <v>17764</v>
      </c>
      <c r="BE1322" s="505">
        <v>0.05030092592592592</v>
      </c>
      <c r="BF1322" s="141"/>
      <c r="BG1322" s="141"/>
      <c r="BH1322" s="141"/>
    </row>
    <row r="1323">
      <c r="A1323" s="122">
        <f t="shared" si="3"/>
        <v>0</v>
      </c>
      <c r="B1323" s="122">
        <f t="shared" si="4"/>
        <v>0</v>
      </c>
      <c r="C1323" s="122">
        <f t="shared" si="5"/>
        <v>0</v>
      </c>
      <c r="D1323" s="122">
        <f t="shared" si="6"/>
        <v>0</v>
      </c>
      <c r="E1323" s="122">
        <f t="shared" si="2"/>
        <v>249</v>
      </c>
      <c r="H1323" s="135" t="s">
        <v>33467</v>
      </c>
      <c r="I1323" s="135" t="s">
        <v>33468</v>
      </c>
      <c r="J1323" s="135" t="s">
        <v>33469</v>
      </c>
      <c r="L1323" s="160"/>
      <c r="M1323" s="160"/>
      <c r="N1323" s="160"/>
      <c r="O1323" s="160"/>
      <c r="P1323" s="503">
        <v>0.05037037037037037</v>
      </c>
      <c r="Q1323" s="503">
        <v>0.048622685185185185</v>
      </c>
      <c r="R1323" s="503">
        <v>0.05119212962962963</v>
      </c>
      <c r="S1323" s="503">
        <v>0.06327546296296296</v>
      </c>
      <c r="T1323" s="503">
        <v>0.05855324074074074</v>
      </c>
      <c r="W1323" s="503">
        <v>0.046550925925925926</v>
      </c>
      <c r="Y1323" s="503">
        <v>0.06475694444444445</v>
      </c>
      <c r="Z1323" s="503">
        <v>0.04649305555555556</v>
      </c>
      <c r="AA1323" s="128" t="s">
        <v>33470</v>
      </c>
      <c r="AB1323" s="474">
        <v>0.06275462962962963</v>
      </c>
      <c r="AC1323" s="505">
        <v>0.05738425925925926</v>
      </c>
      <c r="AD1323" s="160"/>
      <c r="AE1323" s="160"/>
      <c r="AF1323" s="134" t="s">
        <v>33471</v>
      </c>
      <c r="AG1323" s="474">
        <v>0.056851851851851855</v>
      </c>
      <c r="AJ1323" s="128" t="s">
        <v>33472</v>
      </c>
      <c r="AK1323" s="134" t="s">
        <v>33473</v>
      </c>
      <c r="AL1323" s="474">
        <v>0.054375</v>
      </c>
      <c r="AM1323" s="416">
        <v>1.8784722222222223</v>
      </c>
      <c r="AN1323" s="160"/>
      <c r="AO1323" s="474">
        <v>0.054363425925925926</v>
      </c>
      <c r="AP1323" s="128" t="s">
        <v>33474</v>
      </c>
      <c r="AQ1323" s="128" t="s">
        <v>33475</v>
      </c>
      <c r="AR1323" s="505">
        <v>0.06202546296296296</v>
      </c>
      <c r="AS1323" s="134" t="s">
        <v>33476</v>
      </c>
      <c r="AT1323" s="474">
        <v>0.058125</v>
      </c>
      <c r="AU1323" s="128" t="s">
        <v>33477</v>
      </c>
      <c r="AV1323" s="504">
        <v>0.0502662037037037</v>
      </c>
      <c r="AW1323" s="134" t="s">
        <v>33478</v>
      </c>
      <c r="AX1323" s="134" t="s">
        <v>33479</v>
      </c>
      <c r="AY1323" s="128" t="s">
        <v>33480</v>
      </c>
      <c r="BA1323" s="505">
        <v>0.046168981481481484</v>
      </c>
      <c r="BB1323" s="474">
        <v>0.04572916666666667</v>
      </c>
      <c r="BC1323" s="516">
        <v>0.0441087962962963</v>
      </c>
      <c r="BD1323" s="416">
        <v>1.3958333333333333</v>
      </c>
      <c r="BE1323" s="128" t="s">
        <v>33481</v>
      </c>
      <c r="BF1323" s="516"/>
      <c r="BG1323" s="516"/>
      <c r="BH1323" s="516"/>
    </row>
    <row r="1324">
      <c r="A1324" s="122">
        <f t="shared" si="3"/>
        <v>0</v>
      </c>
      <c r="B1324" s="122">
        <f t="shared" si="4"/>
        <v>0</v>
      </c>
      <c r="C1324" s="122">
        <f t="shared" si="5"/>
        <v>0</v>
      </c>
      <c r="D1324" s="122">
        <f t="shared" si="6"/>
        <v>0</v>
      </c>
      <c r="E1324" s="122">
        <f t="shared" si="2"/>
        <v>615</v>
      </c>
      <c r="H1324" s="135" t="s">
        <v>33482</v>
      </c>
      <c r="I1324" s="135" t="s">
        <v>33483</v>
      </c>
      <c r="J1324" s="135" t="s">
        <v>33484</v>
      </c>
      <c r="L1324" s="160"/>
      <c r="M1324" s="160"/>
      <c r="N1324" s="160"/>
      <c r="O1324" s="160"/>
      <c r="P1324" s="138" t="s">
        <v>33485</v>
      </c>
      <c r="Q1324" s="138" t="s">
        <v>33486</v>
      </c>
      <c r="R1324" s="138" t="s">
        <v>33487</v>
      </c>
      <c r="S1324" s="138" t="s">
        <v>33488</v>
      </c>
      <c r="T1324" s="138" t="s">
        <v>33489</v>
      </c>
      <c r="W1324" s="138" t="s">
        <v>33490</v>
      </c>
      <c r="Y1324" s="138" t="s">
        <v>33491</v>
      </c>
      <c r="Z1324" s="138" t="s">
        <v>33492</v>
      </c>
      <c r="AA1324" s="504">
        <v>0.06173611111111111</v>
      </c>
      <c r="AB1324" s="134" t="s">
        <v>33493</v>
      </c>
      <c r="AC1324" s="128" t="s">
        <v>33494</v>
      </c>
      <c r="AD1324" s="160"/>
      <c r="AE1324" s="160"/>
      <c r="AF1324" s="474">
        <v>0.05844907407407408</v>
      </c>
      <c r="AG1324" s="134" t="s">
        <v>33495</v>
      </c>
      <c r="AJ1324" s="504">
        <v>0.05291666666666667</v>
      </c>
      <c r="AK1324" s="474">
        <v>0.0751388888888889</v>
      </c>
      <c r="AL1324" s="134" t="s">
        <v>33496</v>
      </c>
      <c r="AM1324" s="128" t="s">
        <v>33497</v>
      </c>
      <c r="AN1324" s="160"/>
      <c r="AO1324" s="134" t="s">
        <v>33498</v>
      </c>
      <c r="AP1324" s="505">
        <v>0.05021990740740741</v>
      </c>
      <c r="AQ1324" s="505">
        <v>0.0484375</v>
      </c>
      <c r="AR1324" s="128" t="s">
        <v>33499</v>
      </c>
      <c r="AS1324" s="474">
        <v>0.050520833333333334</v>
      </c>
      <c r="AT1324" s="134" t="s">
        <v>33500</v>
      </c>
      <c r="AU1324" s="505">
        <v>0.06150462962962963</v>
      </c>
      <c r="AV1324" s="128" t="s">
        <v>33501</v>
      </c>
      <c r="AW1324" s="474">
        <v>0.06019675925925926</v>
      </c>
      <c r="AX1324" s="474">
        <v>0.050590277777777776</v>
      </c>
      <c r="AY1324" s="416">
        <v>2.098611111111111</v>
      </c>
      <c r="BA1324" s="128" t="s">
        <v>33502</v>
      </c>
      <c r="BB1324" s="134" t="s">
        <v>33503</v>
      </c>
      <c r="BC1324" s="141" t="s">
        <v>33504</v>
      </c>
      <c r="BD1324" s="128" t="s">
        <v>17821</v>
      </c>
      <c r="BE1324" s="505">
        <v>0.05033564814814815</v>
      </c>
      <c r="BF1324" s="141"/>
      <c r="BG1324" s="141"/>
      <c r="BH1324" s="141"/>
    </row>
    <row r="1325">
      <c r="A1325" s="122">
        <f t="shared" si="3"/>
        <v>0</v>
      </c>
      <c r="B1325" s="122">
        <f t="shared" si="4"/>
        <v>0</v>
      </c>
      <c r="C1325" s="122">
        <f t="shared" si="5"/>
        <v>0</v>
      </c>
      <c r="D1325" s="122">
        <f t="shared" si="6"/>
        <v>0</v>
      </c>
      <c r="E1325" s="122">
        <f t="shared" si="2"/>
        <v>244</v>
      </c>
      <c r="H1325" s="135">
        <v>441.0</v>
      </c>
      <c r="I1325" s="135">
        <v>441.0</v>
      </c>
      <c r="J1325" s="135">
        <v>441.0</v>
      </c>
      <c r="L1325" s="160"/>
      <c r="M1325" s="160"/>
      <c r="N1325" s="160"/>
      <c r="O1325" s="160"/>
      <c r="P1325" s="503">
        <v>0.050416666666666665</v>
      </c>
      <c r="Q1325" s="503">
        <v>0.048657407407407406</v>
      </c>
      <c r="R1325" s="503">
        <v>0.05137731481481481</v>
      </c>
      <c r="S1325" s="503">
        <v>0.06341435185185185</v>
      </c>
      <c r="T1325" s="503">
        <v>0.05856481481481481</v>
      </c>
      <c r="W1325" s="503">
        <v>0.04659722222222222</v>
      </c>
      <c r="Y1325" s="503">
        <v>0.0648611111111111</v>
      </c>
      <c r="Z1325" s="503">
        <v>0.04652777777777778</v>
      </c>
      <c r="AA1325" s="128" t="s">
        <v>33505</v>
      </c>
      <c r="AB1325" s="474">
        <v>0.06282407407407407</v>
      </c>
      <c r="AC1325" s="505">
        <v>0.05747685185185185</v>
      </c>
      <c r="AD1325" s="160"/>
      <c r="AE1325" s="160"/>
      <c r="AF1325" s="134" t="s">
        <v>33506</v>
      </c>
      <c r="AG1325" s="474">
        <v>0.05696759259259259</v>
      </c>
      <c r="AJ1325" s="128" t="s">
        <v>33507</v>
      </c>
      <c r="AK1325" s="134" t="s">
        <v>33508</v>
      </c>
      <c r="AL1325" s="474">
        <v>0.05449074074074074</v>
      </c>
      <c r="AM1325" s="416">
        <v>1.882638888888889</v>
      </c>
      <c r="AN1325" s="160"/>
      <c r="AO1325" s="474">
        <v>0.054502314814814816</v>
      </c>
      <c r="AP1325" s="128" t="s">
        <v>33509</v>
      </c>
      <c r="AQ1325" s="128" t="s">
        <v>33510</v>
      </c>
      <c r="AR1325" s="505">
        <v>0.06215277777777778</v>
      </c>
      <c r="AS1325" s="134" t="s">
        <v>33511</v>
      </c>
      <c r="AT1325" s="474">
        <v>0.05825231481481481</v>
      </c>
      <c r="AU1325" s="128" t="s">
        <v>4226</v>
      </c>
      <c r="AV1325" s="504">
        <v>0.05033564814814815</v>
      </c>
      <c r="AW1325" s="134" t="s">
        <v>33512</v>
      </c>
      <c r="AX1325" s="134" t="s">
        <v>33513</v>
      </c>
      <c r="AY1325" s="128" t="s">
        <v>33514</v>
      </c>
      <c r="BA1325" s="505">
        <v>0.04622685185185185</v>
      </c>
      <c r="BB1325" s="474">
        <v>0.04583333333333333</v>
      </c>
      <c r="BC1325" s="516">
        <v>0.044131944444444446</v>
      </c>
      <c r="BD1325" s="416">
        <v>1.4013888888888888</v>
      </c>
      <c r="BE1325" s="128" t="s">
        <v>33515</v>
      </c>
      <c r="BF1325" s="516"/>
      <c r="BG1325" s="516"/>
      <c r="BH1325" s="516"/>
    </row>
    <row r="1326">
      <c r="A1326" s="122">
        <f t="shared" si="3"/>
        <v>0</v>
      </c>
      <c r="B1326" s="122">
        <f t="shared" si="4"/>
        <v>0</v>
      </c>
      <c r="C1326" s="122">
        <f t="shared" si="5"/>
        <v>0</v>
      </c>
      <c r="D1326" s="122">
        <f t="shared" si="6"/>
        <v>0</v>
      </c>
      <c r="E1326" s="122">
        <f t="shared" si="2"/>
        <v>346</v>
      </c>
      <c r="H1326" s="135" t="s">
        <v>33516</v>
      </c>
      <c r="I1326" s="135" t="s">
        <v>33517</v>
      </c>
      <c r="J1326" s="135" t="s">
        <v>33518</v>
      </c>
      <c r="L1326" s="160"/>
      <c r="M1326" s="160"/>
      <c r="N1326" s="160"/>
      <c r="O1326" s="160"/>
      <c r="P1326" s="138" t="s">
        <v>33519</v>
      </c>
      <c r="Q1326" s="138" t="s">
        <v>33520</v>
      </c>
      <c r="R1326" s="138" t="s">
        <v>33521</v>
      </c>
      <c r="S1326" s="138" t="s">
        <v>33522</v>
      </c>
      <c r="T1326" s="138" t="s">
        <v>33523</v>
      </c>
      <c r="W1326" s="138" t="s">
        <v>33524</v>
      </c>
      <c r="Y1326" s="138" t="s">
        <v>33525</v>
      </c>
      <c r="Z1326" s="138" t="s">
        <v>33526</v>
      </c>
      <c r="AA1326" s="504">
        <v>0.06180555555555556</v>
      </c>
      <c r="AB1326" s="134" t="s">
        <v>33527</v>
      </c>
      <c r="AC1326" s="128" t="s">
        <v>33528</v>
      </c>
      <c r="AD1326" s="160"/>
      <c r="AE1326" s="160"/>
      <c r="AF1326" s="474">
        <v>0.0584837962962963</v>
      </c>
      <c r="AG1326" s="134" t="s">
        <v>33529</v>
      </c>
      <c r="AJ1326" s="504">
        <v>0.05309027777777778</v>
      </c>
      <c r="AK1326" s="474">
        <v>0.07518518518518519</v>
      </c>
      <c r="AL1326" s="134" t="s">
        <v>33530</v>
      </c>
      <c r="AM1326" s="128" t="s">
        <v>33531</v>
      </c>
      <c r="AN1326" s="160"/>
      <c r="AO1326" s="134" t="s">
        <v>33532</v>
      </c>
      <c r="AP1326" s="505">
        <v>0.050277777777777775</v>
      </c>
      <c r="AQ1326" s="505">
        <v>0.048553240740740744</v>
      </c>
      <c r="AR1326" s="128" t="s">
        <v>33533</v>
      </c>
      <c r="AS1326" s="474">
        <v>0.050625</v>
      </c>
      <c r="AT1326" s="134" t="s">
        <v>33534</v>
      </c>
      <c r="AU1326" s="505">
        <v>0.06157407407407407</v>
      </c>
      <c r="AV1326" s="128" t="s">
        <v>33535</v>
      </c>
      <c r="AW1326" s="474">
        <v>0.06025462962962963</v>
      </c>
      <c r="AX1326" s="474">
        <v>0.0506712962962963</v>
      </c>
      <c r="AY1326" s="416">
        <v>2.1</v>
      </c>
      <c r="BA1326" s="128" t="s">
        <v>33536</v>
      </c>
      <c r="BB1326" s="134" t="s">
        <v>6938</v>
      </c>
      <c r="BC1326" s="141" t="s">
        <v>33537</v>
      </c>
      <c r="BD1326" s="128" t="s">
        <v>17872</v>
      </c>
      <c r="BE1326" s="505">
        <v>0.050486111111111114</v>
      </c>
      <c r="BF1326" s="141"/>
      <c r="BG1326" s="141"/>
      <c r="BH1326" s="141"/>
    </row>
    <row r="1327">
      <c r="A1327" s="122">
        <f t="shared" si="3"/>
        <v>0</v>
      </c>
      <c r="B1327" s="122">
        <f t="shared" si="4"/>
        <v>0</v>
      </c>
      <c r="C1327" s="122">
        <f t="shared" si="5"/>
        <v>0</v>
      </c>
      <c r="D1327" s="122">
        <f t="shared" si="6"/>
        <v>0</v>
      </c>
      <c r="E1327" s="122">
        <f t="shared" si="2"/>
        <v>240</v>
      </c>
      <c r="H1327" s="135" t="s">
        <v>33538</v>
      </c>
      <c r="I1327" s="135" t="s">
        <v>33539</v>
      </c>
      <c r="J1327" s="135" t="s">
        <v>33540</v>
      </c>
      <c r="L1327" s="160"/>
      <c r="M1327" s="160"/>
      <c r="N1327" s="160"/>
      <c r="O1327" s="160"/>
      <c r="P1327" s="503">
        <v>0.05047453703703704</v>
      </c>
      <c r="Q1327" s="503">
        <v>0.048761574074074075</v>
      </c>
      <c r="R1327" s="503">
        <v>0.0515625</v>
      </c>
      <c r="S1327" s="503">
        <v>0.06350694444444445</v>
      </c>
      <c r="T1327" s="503">
        <v>0.058784722222222224</v>
      </c>
      <c r="W1327" s="503">
        <v>0.046655092592592595</v>
      </c>
      <c r="Y1327" s="503">
        <v>0.065</v>
      </c>
      <c r="Z1327" s="503">
        <v>0.046608796296296294</v>
      </c>
      <c r="AA1327" s="128" t="s">
        <v>33541</v>
      </c>
      <c r="AB1327" s="474">
        <v>0.06288194444444445</v>
      </c>
      <c r="AC1327" s="505">
        <v>0.05755787037037037</v>
      </c>
      <c r="AD1327" s="160"/>
      <c r="AE1327" s="160"/>
      <c r="AF1327" s="134" t="s">
        <v>33542</v>
      </c>
      <c r="AG1327" s="474">
        <v>0.05707175925925926</v>
      </c>
      <c r="AJ1327" s="508">
        <v>0.05320601851851852</v>
      </c>
      <c r="AK1327" s="134" t="s">
        <v>33543</v>
      </c>
      <c r="AL1327" s="474">
        <v>0.054594907407407404</v>
      </c>
      <c r="AM1327" s="416">
        <v>1.8930555555555555</v>
      </c>
      <c r="AN1327" s="160"/>
      <c r="AO1327" s="474">
        <v>0.05457175925925926</v>
      </c>
      <c r="AP1327" s="128" t="s">
        <v>844</v>
      </c>
      <c r="AQ1327" s="128" t="s">
        <v>33544</v>
      </c>
      <c r="AR1327" s="505">
        <v>0.06233796296296296</v>
      </c>
      <c r="AS1327" s="134" t="s">
        <v>33545</v>
      </c>
      <c r="AT1327" s="474">
        <v>0.0584375</v>
      </c>
      <c r="AU1327" s="128" t="s">
        <v>33546</v>
      </c>
      <c r="AV1327" s="504">
        <v>0.05043981481481481</v>
      </c>
      <c r="AW1327" s="134" t="s">
        <v>923</v>
      </c>
      <c r="AX1327" s="134" t="s">
        <v>33547</v>
      </c>
      <c r="AY1327" s="128" t="s">
        <v>33548</v>
      </c>
      <c r="BA1327" s="505">
        <v>0.04627314814814815</v>
      </c>
      <c r="BB1327" s="474">
        <v>0.04594907407407407</v>
      </c>
      <c r="BC1327" s="516">
        <v>0.04424768518518519</v>
      </c>
      <c r="BD1327" s="416">
        <v>1.4069444444444446</v>
      </c>
      <c r="BE1327" s="128" t="s">
        <v>872</v>
      </c>
      <c r="BF1327" s="516"/>
      <c r="BG1327" s="516"/>
      <c r="BH1327" s="516"/>
    </row>
    <row r="1328">
      <c r="A1328" s="122">
        <f t="shared" si="3"/>
        <v>0</v>
      </c>
      <c r="B1328" s="122">
        <f t="shared" si="4"/>
        <v>0</v>
      </c>
      <c r="C1328" s="122">
        <f t="shared" si="5"/>
        <v>0</v>
      </c>
      <c r="D1328" s="122">
        <f t="shared" si="6"/>
        <v>0</v>
      </c>
      <c r="E1328" s="122">
        <f t="shared" si="2"/>
        <v>429</v>
      </c>
      <c r="H1328" s="135">
        <v>442.0</v>
      </c>
      <c r="I1328" s="135">
        <v>442.0</v>
      </c>
      <c r="J1328" s="135">
        <v>442.0</v>
      </c>
      <c r="L1328" s="160"/>
      <c r="M1328" s="160"/>
      <c r="N1328" s="160"/>
      <c r="O1328" s="160"/>
      <c r="P1328" s="138" t="s">
        <v>33549</v>
      </c>
      <c r="Q1328" s="138" t="s">
        <v>1055</v>
      </c>
      <c r="R1328" s="138" t="s">
        <v>33550</v>
      </c>
      <c r="S1328" s="138" t="s">
        <v>33551</v>
      </c>
      <c r="T1328" s="138" t="s">
        <v>876</v>
      </c>
      <c r="W1328" s="138" t="s">
        <v>33552</v>
      </c>
      <c r="Y1328" s="138" t="s">
        <v>3413</v>
      </c>
      <c r="Z1328" s="138" t="s">
        <v>33553</v>
      </c>
      <c r="AA1328" s="504">
        <v>0.06185185185185185</v>
      </c>
      <c r="AB1328" s="134" t="s">
        <v>33554</v>
      </c>
      <c r="AC1328" s="128" t="s">
        <v>33555</v>
      </c>
      <c r="AD1328" s="160"/>
      <c r="AE1328" s="160"/>
      <c r="AF1328" s="474">
        <v>0.05859953703703704</v>
      </c>
      <c r="AG1328" s="134" t="s">
        <v>33556</v>
      </c>
      <c r="AJ1328" s="128" t="s">
        <v>33557</v>
      </c>
      <c r="AK1328" s="474">
        <v>0.07532407407407407</v>
      </c>
      <c r="AL1328" s="134" t="s">
        <v>33558</v>
      </c>
      <c r="AM1328" s="128" t="s">
        <v>33559</v>
      </c>
      <c r="AN1328" s="160"/>
      <c r="AO1328" s="134" t="s">
        <v>33560</v>
      </c>
      <c r="AP1328" s="505">
        <v>0.050347222222222224</v>
      </c>
      <c r="AQ1328" s="505">
        <v>0.048622685185185185</v>
      </c>
      <c r="AR1328" s="128" t="s">
        <v>33561</v>
      </c>
      <c r="AS1328" s="474">
        <v>0.050729166666666665</v>
      </c>
      <c r="AT1328" s="134" t="s">
        <v>33562</v>
      </c>
      <c r="AU1328" s="505">
        <v>0.061585648148148146</v>
      </c>
      <c r="AV1328" s="128" t="s">
        <v>33563</v>
      </c>
      <c r="AW1328" s="474">
        <v>0.060335648148148145</v>
      </c>
      <c r="AX1328" s="474">
        <v>0.05070601851851852</v>
      </c>
      <c r="AY1328" s="416">
        <v>2.1034722222222224</v>
      </c>
      <c r="BA1328" s="128" t="s">
        <v>872</v>
      </c>
      <c r="BB1328" s="134" t="s">
        <v>33564</v>
      </c>
      <c r="BC1328" s="141" t="s">
        <v>4374</v>
      </c>
      <c r="BD1328" s="128" t="s">
        <v>17922</v>
      </c>
      <c r="BE1328" s="505">
        <v>0.050625</v>
      </c>
      <c r="BF1328" s="141"/>
      <c r="BG1328" s="141"/>
      <c r="BH1328" s="141"/>
    </row>
    <row r="1329">
      <c r="A1329" s="122">
        <f t="shared" si="3"/>
        <v>0</v>
      </c>
      <c r="B1329" s="122">
        <f t="shared" si="4"/>
        <v>0</v>
      </c>
      <c r="C1329" s="122">
        <f t="shared" si="5"/>
        <v>0</v>
      </c>
      <c r="D1329" s="122">
        <f t="shared" si="6"/>
        <v>0</v>
      </c>
      <c r="E1329" s="122">
        <f t="shared" si="2"/>
        <v>180</v>
      </c>
      <c r="H1329" s="135" t="s">
        <v>33565</v>
      </c>
      <c r="I1329" s="135" t="s">
        <v>33566</v>
      </c>
      <c r="J1329" s="135" t="s">
        <v>33567</v>
      </c>
      <c r="L1329" s="160"/>
      <c r="M1329" s="160"/>
      <c r="N1329" s="160"/>
      <c r="O1329" s="160"/>
      <c r="P1329" s="503">
        <v>0.05050925925925926</v>
      </c>
      <c r="Q1329" s="503">
        <v>0.04898148148148148</v>
      </c>
      <c r="R1329" s="503">
        <v>0.05167824074074074</v>
      </c>
      <c r="S1329" s="503">
        <v>0.06362268518518518</v>
      </c>
      <c r="T1329" s="503">
        <v>0.05880787037037037</v>
      </c>
      <c r="W1329" s="503">
        <v>0.046689814814814816</v>
      </c>
      <c r="Y1329" s="503">
        <v>0.06515046296296297</v>
      </c>
      <c r="Z1329" s="503">
        <v>0.046655092592592595</v>
      </c>
      <c r="AA1329" s="128" t="s">
        <v>33568</v>
      </c>
      <c r="AB1329" s="474">
        <v>0.06291666666666666</v>
      </c>
      <c r="AC1329" s="505">
        <v>0.05763888888888889</v>
      </c>
      <c r="AD1329" s="160"/>
      <c r="AE1329" s="160"/>
      <c r="AF1329" s="474">
        <v>0.05866898148148148</v>
      </c>
      <c r="AG1329" s="474">
        <v>0.057164351851851855</v>
      </c>
      <c r="AJ1329" s="504">
        <v>0.05334490740740741</v>
      </c>
      <c r="AK1329" s="134" t="s">
        <v>33569</v>
      </c>
      <c r="AL1329" s="474">
        <v>0.05471064814814815</v>
      </c>
      <c r="AM1329" s="416">
        <v>1.895138888888889</v>
      </c>
      <c r="AN1329" s="160"/>
      <c r="AO1329" s="474">
        <v>0.054641203703703706</v>
      </c>
      <c r="AP1329" s="128" t="s">
        <v>862</v>
      </c>
      <c r="AQ1329" s="128" t="s">
        <v>33570</v>
      </c>
      <c r="AR1329" s="505">
        <v>0.06243055555555556</v>
      </c>
      <c r="AS1329" s="134" t="s">
        <v>33571</v>
      </c>
      <c r="AT1329" s="474">
        <v>0.05859953703703704</v>
      </c>
      <c r="AU1329" s="128" t="s">
        <v>33572</v>
      </c>
      <c r="AV1329" s="504">
        <v>0.05047453703703704</v>
      </c>
      <c r="AW1329" s="134" t="s">
        <v>33573</v>
      </c>
      <c r="AX1329" s="134" t="s">
        <v>33574</v>
      </c>
      <c r="AY1329" s="128" t="s">
        <v>24418</v>
      </c>
      <c r="BA1329" s="505">
        <v>0.046342592592592595</v>
      </c>
      <c r="BB1329" s="474">
        <v>0.04598379629629629</v>
      </c>
      <c r="BC1329" s="516">
        <v>0.04429398148148148</v>
      </c>
      <c r="BD1329" s="416">
        <v>1.4111111111111112</v>
      </c>
      <c r="BE1329" s="128" t="s">
        <v>4374</v>
      </c>
      <c r="BF1329" s="516"/>
      <c r="BG1329" s="516"/>
      <c r="BH1329" s="516"/>
    </row>
    <row r="1330">
      <c r="A1330" s="122">
        <f t="shared" si="3"/>
        <v>0</v>
      </c>
      <c r="B1330" s="122">
        <f t="shared" si="4"/>
        <v>0</v>
      </c>
      <c r="C1330" s="122">
        <f t="shared" si="5"/>
        <v>0</v>
      </c>
      <c r="D1330" s="122">
        <f t="shared" si="6"/>
        <v>0</v>
      </c>
      <c r="E1330" s="122">
        <f t="shared" si="2"/>
        <v>392</v>
      </c>
      <c r="H1330" s="135" t="s">
        <v>33575</v>
      </c>
      <c r="I1330" s="135" t="s">
        <v>33576</v>
      </c>
      <c r="J1330" s="135" t="s">
        <v>33577</v>
      </c>
      <c r="L1330" s="160"/>
      <c r="M1330" s="160"/>
      <c r="N1330" s="160"/>
      <c r="O1330" s="160"/>
      <c r="P1330" s="138" t="s">
        <v>33578</v>
      </c>
      <c r="Q1330" s="138" t="s">
        <v>33579</v>
      </c>
      <c r="R1330" s="138" t="s">
        <v>33580</v>
      </c>
      <c r="S1330" s="138" t="s">
        <v>5754</v>
      </c>
      <c r="T1330" s="138" t="s">
        <v>33581</v>
      </c>
      <c r="W1330" s="138" t="s">
        <v>33582</v>
      </c>
      <c r="Y1330" s="138" t="s">
        <v>33583</v>
      </c>
      <c r="Z1330" s="138" t="s">
        <v>33584</v>
      </c>
      <c r="AA1330" s="504">
        <v>0.061921296296296294</v>
      </c>
      <c r="AB1330" s="134" t="s">
        <v>33585</v>
      </c>
      <c r="AC1330" s="128" t="s">
        <v>33586</v>
      </c>
      <c r="AD1330" s="160"/>
      <c r="AE1330" s="160"/>
      <c r="AF1330" s="124"/>
      <c r="AG1330" s="134" t="s">
        <v>33587</v>
      </c>
      <c r="AJ1330" s="128" t="s">
        <v>33588</v>
      </c>
      <c r="AK1330" s="474">
        <v>0.07554398148148148</v>
      </c>
      <c r="AL1330" s="134" t="s">
        <v>33589</v>
      </c>
      <c r="AM1330" s="128" t="s">
        <v>33590</v>
      </c>
      <c r="AN1330" s="160"/>
      <c r="AO1330" s="134" t="s">
        <v>33591</v>
      </c>
      <c r="AP1330" s="505">
        <v>0.05037037037037037</v>
      </c>
      <c r="AQ1330" s="505">
        <v>0.048761574074074075</v>
      </c>
      <c r="AR1330" s="128" t="s">
        <v>1345</v>
      </c>
      <c r="AS1330" s="474">
        <v>0.050902777777777776</v>
      </c>
      <c r="AT1330" s="134" t="s">
        <v>33592</v>
      </c>
      <c r="AU1330" s="505">
        <v>0.06162037037037037</v>
      </c>
      <c r="AV1330" s="128" t="s">
        <v>33593</v>
      </c>
      <c r="AW1330" s="474">
        <v>0.06034722222222222</v>
      </c>
      <c r="AX1330" s="474">
        <v>0.05078703703703704</v>
      </c>
      <c r="AY1330" s="416">
        <v>2.1041666666666665</v>
      </c>
      <c r="BA1330" s="128" t="s">
        <v>33594</v>
      </c>
      <c r="BB1330" s="134" t="s">
        <v>1651</v>
      </c>
      <c r="BC1330" s="141" t="s">
        <v>33595</v>
      </c>
      <c r="BD1330" s="128" t="s">
        <v>17981</v>
      </c>
      <c r="BE1330" s="505">
        <v>0.050625</v>
      </c>
      <c r="BF1330" s="141"/>
      <c r="BG1330" s="141"/>
      <c r="BH1330" s="141"/>
    </row>
    <row r="1331">
      <c r="A1331" s="122">
        <f t="shared" si="3"/>
        <v>0</v>
      </c>
      <c r="B1331" s="122">
        <f t="shared" si="4"/>
        <v>0</v>
      </c>
      <c r="C1331" s="122">
        <f t="shared" si="5"/>
        <v>0</v>
      </c>
      <c r="D1331" s="122">
        <f t="shared" si="6"/>
        <v>0</v>
      </c>
      <c r="E1331" s="122">
        <f t="shared" si="2"/>
        <v>163</v>
      </c>
      <c r="H1331" s="135">
        <v>443.0</v>
      </c>
      <c r="I1331" s="135">
        <v>443.0</v>
      </c>
      <c r="J1331" s="135">
        <v>443.0</v>
      </c>
      <c r="L1331" s="160"/>
      <c r="M1331" s="160"/>
      <c r="N1331" s="160"/>
      <c r="O1331" s="160"/>
      <c r="P1331" s="503">
        <v>0.0505787037037037</v>
      </c>
      <c r="Q1331" s="503">
        <v>0.04900462962962963</v>
      </c>
      <c r="R1331" s="503">
        <v>0.051863425925925924</v>
      </c>
      <c r="S1331" s="503">
        <v>0.06380787037037038</v>
      </c>
      <c r="T1331" s="503">
        <v>0.058819444444444445</v>
      </c>
      <c r="W1331" s="503">
        <v>0.046782407407407404</v>
      </c>
      <c r="Y1331" s="503">
        <v>0.06517361111111111</v>
      </c>
      <c r="Z1331" s="503">
        <v>0.04672453703703704</v>
      </c>
      <c r="AA1331" s="128" t="s">
        <v>33596</v>
      </c>
      <c r="AB1331" s="474">
        <v>0.06311342592592592</v>
      </c>
      <c r="AC1331" s="505">
        <v>0.0578125</v>
      </c>
      <c r="AD1331" s="160"/>
      <c r="AE1331" s="160"/>
      <c r="AG1331" s="474">
        <v>0.057233796296296297</v>
      </c>
      <c r="AJ1331" s="504">
        <v>0.053391203703703705</v>
      </c>
      <c r="AK1331" s="134" t="s">
        <v>33597</v>
      </c>
      <c r="AL1331" s="474">
        <v>0.05480324074074074</v>
      </c>
      <c r="AM1331" s="416">
        <v>1.898611111111111</v>
      </c>
      <c r="AN1331" s="160"/>
      <c r="AO1331" s="474">
        <v>0.05474537037037037</v>
      </c>
      <c r="AP1331" s="128" t="s">
        <v>33598</v>
      </c>
      <c r="AQ1331" s="128" t="s">
        <v>33599</v>
      </c>
      <c r="AR1331" s="505">
        <v>0.06246527777777778</v>
      </c>
      <c r="AS1331" s="134" t="s">
        <v>33600</v>
      </c>
      <c r="AT1331" s="474">
        <v>0.05875</v>
      </c>
      <c r="AU1331" s="128" t="s">
        <v>33601</v>
      </c>
      <c r="AV1331" s="504">
        <v>0.050659722222222224</v>
      </c>
      <c r="AW1331" s="134" t="s">
        <v>33602</v>
      </c>
      <c r="AX1331" s="134" t="s">
        <v>33603</v>
      </c>
      <c r="AY1331" s="128" t="s">
        <v>33604</v>
      </c>
      <c r="BA1331" s="505">
        <v>0.04635416666666667</v>
      </c>
      <c r="BB1331" s="474">
        <v>0.046099537037037036</v>
      </c>
      <c r="BC1331" s="516">
        <v>0.044305555555555556</v>
      </c>
      <c r="BD1331" s="416">
        <v>1.425</v>
      </c>
      <c r="BE1331" s="128" t="s">
        <v>33605</v>
      </c>
      <c r="BF1331" s="516"/>
      <c r="BG1331" s="516"/>
      <c r="BH1331" s="516"/>
    </row>
    <row r="1332">
      <c r="A1332" s="122">
        <f t="shared" si="3"/>
        <v>0</v>
      </c>
      <c r="B1332" s="122">
        <f t="shared" si="4"/>
        <v>0</v>
      </c>
      <c r="C1332" s="122">
        <f t="shared" si="5"/>
        <v>0</v>
      </c>
      <c r="D1332" s="122">
        <f t="shared" si="6"/>
        <v>0</v>
      </c>
      <c r="E1332" s="122">
        <f t="shared" si="2"/>
        <v>383</v>
      </c>
      <c r="H1332" s="135" t="s">
        <v>33606</v>
      </c>
      <c r="I1332" s="135" t="s">
        <v>33607</v>
      </c>
      <c r="J1332" s="135" t="s">
        <v>33608</v>
      </c>
      <c r="L1332" s="160"/>
      <c r="M1332" s="160"/>
      <c r="N1332" s="160"/>
      <c r="O1332" s="160"/>
      <c r="P1332" s="138" t="s">
        <v>33609</v>
      </c>
      <c r="Q1332" s="138" t="s">
        <v>33610</v>
      </c>
      <c r="R1332" s="138" t="s">
        <v>33611</v>
      </c>
      <c r="S1332" s="138" t="s">
        <v>33612</v>
      </c>
      <c r="T1332" s="138" t="s">
        <v>33613</v>
      </c>
      <c r="W1332" s="138" t="s">
        <v>33614</v>
      </c>
      <c r="Y1332" s="138" t="s">
        <v>33615</v>
      </c>
      <c r="Z1332" s="138" t="s">
        <v>33616</v>
      </c>
      <c r="AA1332" s="504">
        <v>0.06201388888888889</v>
      </c>
      <c r="AB1332" s="134" t="s">
        <v>33617</v>
      </c>
      <c r="AC1332" s="128" t="s">
        <v>33618</v>
      </c>
      <c r="AD1332" s="160"/>
      <c r="AE1332" s="160"/>
      <c r="AG1332" s="134" t="s">
        <v>33619</v>
      </c>
      <c r="AJ1332" s="508">
        <v>0.05341435185185185</v>
      </c>
      <c r="AK1332" s="474">
        <v>0.07578703703703704</v>
      </c>
      <c r="AL1332" s="134" t="s">
        <v>33620</v>
      </c>
      <c r="AM1332" s="128" t="s">
        <v>33621</v>
      </c>
      <c r="AN1332" s="160"/>
      <c r="AO1332" s="134" t="s">
        <v>33622</v>
      </c>
      <c r="AP1332" s="505">
        <v>0.05039351851851852</v>
      </c>
      <c r="AQ1332" s="505">
        <v>0.04887731481481482</v>
      </c>
      <c r="AR1332" s="128" t="s">
        <v>33623</v>
      </c>
      <c r="AS1332" s="474">
        <v>0.051006944444444445</v>
      </c>
      <c r="AT1332" s="134" t="s">
        <v>33624</v>
      </c>
      <c r="AU1332" s="505">
        <v>0.06167824074074074</v>
      </c>
      <c r="AV1332" s="128" t="s">
        <v>33625</v>
      </c>
      <c r="AW1332" s="474">
        <v>0.060381944444444446</v>
      </c>
      <c r="AX1332" s="474">
        <v>0.05092592592592592</v>
      </c>
      <c r="AY1332" s="416">
        <v>2.1055555555555556</v>
      </c>
      <c r="BA1332" s="128" t="s">
        <v>33626</v>
      </c>
      <c r="BB1332" s="134" t="s">
        <v>653</v>
      </c>
      <c r="BC1332" s="141" t="s">
        <v>33627</v>
      </c>
      <c r="BD1332" s="128" t="s">
        <v>18034</v>
      </c>
      <c r="BE1332" s="505">
        <v>0.05063657407407408</v>
      </c>
      <c r="BF1332" s="141"/>
      <c r="BG1332" s="141"/>
      <c r="BH1332" s="141"/>
    </row>
    <row r="1333">
      <c r="A1333" s="122">
        <f t="shared" si="3"/>
        <v>0</v>
      </c>
      <c r="B1333" s="122">
        <f t="shared" si="4"/>
        <v>0</v>
      </c>
      <c r="C1333" s="122">
        <f t="shared" si="5"/>
        <v>0</v>
      </c>
      <c r="D1333" s="122">
        <f t="shared" si="6"/>
        <v>0</v>
      </c>
      <c r="E1333" s="122">
        <f t="shared" si="2"/>
        <v>253</v>
      </c>
      <c r="H1333" s="135" t="s">
        <v>33628</v>
      </c>
      <c r="I1333" s="135" t="s">
        <v>33629</v>
      </c>
      <c r="J1333" s="135" t="s">
        <v>33630</v>
      </c>
      <c r="L1333" s="160"/>
      <c r="M1333" s="160"/>
      <c r="N1333" s="160"/>
      <c r="O1333" s="160"/>
      <c r="P1333" s="503">
        <v>0.050659722222222224</v>
      </c>
      <c r="Q1333" s="503">
        <v>0.04909722222222222</v>
      </c>
      <c r="R1333" s="503">
        <v>0.05195601851851852</v>
      </c>
      <c r="S1333" s="503">
        <v>0.06384259259259259</v>
      </c>
      <c r="T1333" s="503">
        <v>0.05887731481481481</v>
      </c>
      <c r="W1333" s="503">
        <v>0.046828703703703706</v>
      </c>
      <c r="Y1333" s="503">
        <v>0.06521990740740741</v>
      </c>
      <c r="Z1333" s="503">
        <v>0.046782407407407404</v>
      </c>
      <c r="AA1333" s="128" t="s">
        <v>33631</v>
      </c>
      <c r="AB1333" s="474">
        <v>0.06320601851851852</v>
      </c>
      <c r="AC1333" s="505">
        <v>0.05789351851851852</v>
      </c>
      <c r="AD1333" s="160"/>
      <c r="AE1333" s="160"/>
      <c r="AG1333" s="474">
        <v>0.05731481481481481</v>
      </c>
      <c r="AJ1333" s="128" t="s">
        <v>33632</v>
      </c>
      <c r="AK1333" s="134" t="s">
        <v>33633</v>
      </c>
      <c r="AL1333" s="474">
        <v>0.054872685185185184</v>
      </c>
      <c r="AM1333" s="416">
        <v>1.9111111111111112</v>
      </c>
      <c r="AN1333" s="160"/>
      <c r="AO1333" s="474">
        <v>0.05483796296296296</v>
      </c>
      <c r="AP1333" s="128" t="s">
        <v>33634</v>
      </c>
      <c r="AQ1333" s="128" t="s">
        <v>33635</v>
      </c>
      <c r="AR1333" s="505">
        <v>0.062488425925925926</v>
      </c>
      <c r="AS1333" s="134" t="s">
        <v>33636</v>
      </c>
      <c r="AT1333" s="474">
        <v>0.05877314814814815</v>
      </c>
      <c r="AU1333" s="128" t="s">
        <v>33637</v>
      </c>
      <c r="AV1333" s="504">
        <v>0.050798611111111114</v>
      </c>
      <c r="AW1333" s="474">
        <v>0.06042824074074074</v>
      </c>
      <c r="AX1333" s="134" t="s">
        <v>33638</v>
      </c>
      <c r="AY1333" s="128" t="s">
        <v>33639</v>
      </c>
      <c r="BA1333" s="505">
        <v>0.046377314814814816</v>
      </c>
      <c r="BB1333" s="474">
        <v>0.04618055555555556</v>
      </c>
      <c r="BC1333" s="516">
        <v>0.04434027777777778</v>
      </c>
      <c r="BD1333" s="416">
        <v>1.4340277777777777</v>
      </c>
      <c r="BE1333" s="128" t="s">
        <v>33640</v>
      </c>
      <c r="BF1333" s="516"/>
      <c r="BG1333" s="516"/>
      <c r="BH1333" s="516"/>
    </row>
    <row r="1334">
      <c r="A1334" s="122">
        <f t="shared" si="3"/>
        <v>0</v>
      </c>
      <c r="B1334" s="122">
        <f t="shared" si="4"/>
        <v>0</v>
      </c>
      <c r="C1334" s="122">
        <f t="shared" si="5"/>
        <v>0</v>
      </c>
      <c r="D1334" s="122">
        <f t="shared" si="6"/>
        <v>0</v>
      </c>
      <c r="E1334" s="122">
        <f t="shared" si="2"/>
        <v>303</v>
      </c>
      <c r="H1334" s="135">
        <v>444.0</v>
      </c>
      <c r="I1334" s="135">
        <v>444.0</v>
      </c>
      <c r="J1334" s="135">
        <v>444.0</v>
      </c>
      <c r="L1334" s="160"/>
      <c r="M1334" s="160"/>
      <c r="N1334" s="160"/>
      <c r="O1334" s="160"/>
      <c r="P1334" s="138" t="s">
        <v>33641</v>
      </c>
      <c r="Q1334" s="138" t="s">
        <v>33642</v>
      </c>
      <c r="R1334" s="138" t="s">
        <v>33643</v>
      </c>
      <c r="S1334" s="138" t="s">
        <v>33644</v>
      </c>
      <c r="T1334" s="138" t="s">
        <v>33645</v>
      </c>
      <c r="W1334" s="138" t="s">
        <v>33646</v>
      </c>
      <c r="Y1334" s="138" t="s">
        <v>33647</v>
      </c>
      <c r="Z1334" s="138" t="s">
        <v>33648</v>
      </c>
      <c r="AA1334" s="504">
        <v>0.06211805555555556</v>
      </c>
      <c r="AB1334" s="134" t="s">
        <v>33649</v>
      </c>
      <c r="AC1334" s="128" t="s">
        <v>33650</v>
      </c>
      <c r="AD1334" s="160"/>
      <c r="AE1334" s="160"/>
      <c r="AG1334" s="134" t="s">
        <v>33651</v>
      </c>
      <c r="AJ1334" s="504">
        <v>0.053495370370370374</v>
      </c>
      <c r="AK1334" s="474">
        <v>0.07585648148148148</v>
      </c>
      <c r="AL1334" s="134" t="s">
        <v>33652</v>
      </c>
      <c r="AM1334" s="128" t="s">
        <v>33653</v>
      </c>
      <c r="AN1334" s="160"/>
      <c r="AO1334" s="134" t="s">
        <v>33654</v>
      </c>
      <c r="AP1334" s="505">
        <v>0.05043981481481481</v>
      </c>
      <c r="AQ1334" s="505">
        <v>0.04898148148148148</v>
      </c>
      <c r="AR1334" s="128" t="s">
        <v>33655</v>
      </c>
      <c r="AS1334" s="474">
        <v>0.051215277777777776</v>
      </c>
      <c r="AT1334" s="134" t="s">
        <v>33656</v>
      </c>
      <c r="AU1334" s="505">
        <v>0.06170138888888889</v>
      </c>
      <c r="AV1334" s="128" t="s">
        <v>33657</v>
      </c>
      <c r="AW1334" s="124"/>
      <c r="AX1334" s="474">
        <v>0.05096064814814815</v>
      </c>
      <c r="AY1334" s="416">
        <v>2.107638888888889</v>
      </c>
      <c r="BA1334" s="128" t="s">
        <v>33658</v>
      </c>
      <c r="BB1334" s="134" t="s">
        <v>33659</v>
      </c>
      <c r="BC1334" s="141" t="s">
        <v>33660</v>
      </c>
      <c r="BD1334" s="128" t="s">
        <v>18091</v>
      </c>
      <c r="BE1334" s="505">
        <v>0.050659722222222224</v>
      </c>
      <c r="BF1334" s="141"/>
      <c r="BG1334" s="141"/>
      <c r="BH1334" s="141"/>
    </row>
    <row r="1335">
      <c r="A1335" s="122">
        <f t="shared" si="3"/>
        <v>0</v>
      </c>
      <c r="B1335" s="122">
        <f t="shared" si="4"/>
        <v>0</v>
      </c>
      <c r="C1335" s="122">
        <f t="shared" si="5"/>
        <v>0</v>
      </c>
      <c r="D1335" s="122">
        <f t="shared" si="6"/>
        <v>0</v>
      </c>
      <c r="E1335" s="122">
        <f t="shared" si="2"/>
        <v>125</v>
      </c>
      <c r="H1335" s="135" t="s">
        <v>33661</v>
      </c>
      <c r="I1335" s="135" t="s">
        <v>33662</v>
      </c>
      <c r="J1335" s="135" t="s">
        <v>33663</v>
      </c>
      <c r="L1335" s="160"/>
      <c r="M1335" s="160"/>
      <c r="N1335" s="160"/>
      <c r="O1335" s="160"/>
      <c r="P1335" s="503">
        <v>0.050729166666666665</v>
      </c>
      <c r="Q1335" s="503">
        <v>0.04912037037037037</v>
      </c>
      <c r="R1335" s="503">
        <v>0.05207175925925926</v>
      </c>
      <c r="S1335" s="503">
        <v>0.06393518518518519</v>
      </c>
      <c r="T1335" s="503">
        <v>0.058912037037037034</v>
      </c>
      <c r="W1335" s="503">
        <v>0.04697916666666667</v>
      </c>
      <c r="Y1335" s="503">
        <v>0.0653125</v>
      </c>
      <c r="Z1335" s="503">
        <v>0.046828703703703706</v>
      </c>
      <c r="AA1335" s="128" t="s">
        <v>33664</v>
      </c>
      <c r="AB1335" s="474">
        <v>0.06326388888888888</v>
      </c>
      <c r="AC1335" s="505">
        <v>0.058020833333333334</v>
      </c>
      <c r="AD1335" s="160"/>
      <c r="AE1335" s="160"/>
      <c r="AG1335" s="474">
        <v>0.05736111111111111</v>
      </c>
      <c r="AJ1335" s="508">
        <v>0.053564814814814815</v>
      </c>
      <c r="AK1335" s="134" t="s">
        <v>33665</v>
      </c>
      <c r="AL1335" s="474">
        <v>0.05498842592592593</v>
      </c>
      <c r="AM1335" s="416">
        <v>1.9229166666666666</v>
      </c>
      <c r="AN1335" s="160"/>
      <c r="AO1335" s="474">
        <v>0.054907407407407405</v>
      </c>
      <c r="AP1335" s="128" t="s">
        <v>33666</v>
      </c>
      <c r="AQ1335" s="128" t="s">
        <v>33667</v>
      </c>
      <c r="AR1335" s="505">
        <v>0.06255787037037037</v>
      </c>
      <c r="AS1335" s="134" t="s">
        <v>3676</v>
      </c>
      <c r="AT1335" s="474">
        <v>0.05894675925925926</v>
      </c>
      <c r="AU1335" s="128" t="s">
        <v>33668</v>
      </c>
      <c r="AV1335" s="504">
        <v>0.05087962962962963</v>
      </c>
      <c r="AX1335" s="134" t="s">
        <v>33669</v>
      </c>
      <c r="AY1335" s="128" t="s">
        <v>655</v>
      </c>
      <c r="BA1335" s="505">
        <v>0.04640046296296296</v>
      </c>
      <c r="BB1335" s="474">
        <v>0.046203703703703705</v>
      </c>
      <c r="BC1335" s="516">
        <v>0.04452546296296296</v>
      </c>
      <c r="BD1335" s="416">
        <v>1.4402777777777778</v>
      </c>
      <c r="BE1335" s="128" t="s">
        <v>33670</v>
      </c>
      <c r="BF1335" s="516"/>
      <c r="BG1335" s="516"/>
      <c r="BH1335" s="516"/>
    </row>
    <row r="1336">
      <c r="A1336" s="122">
        <f t="shared" si="3"/>
        <v>0</v>
      </c>
      <c r="B1336" s="122">
        <f t="shared" si="4"/>
        <v>0</v>
      </c>
      <c r="C1336" s="122">
        <f t="shared" si="5"/>
        <v>0</v>
      </c>
      <c r="D1336" s="122">
        <f t="shared" si="6"/>
        <v>0</v>
      </c>
      <c r="E1336" s="122">
        <f t="shared" si="2"/>
        <v>416</v>
      </c>
      <c r="H1336" s="135" t="s">
        <v>33671</v>
      </c>
      <c r="I1336" s="135" t="s">
        <v>33672</v>
      </c>
      <c r="J1336" s="135" t="s">
        <v>33673</v>
      </c>
      <c r="L1336" s="160"/>
      <c r="M1336" s="160"/>
      <c r="N1336" s="160"/>
      <c r="O1336" s="160"/>
      <c r="P1336" s="138" t="s">
        <v>33674</v>
      </c>
      <c r="Q1336" s="138" t="s">
        <v>33675</v>
      </c>
      <c r="R1336" s="138" t="s">
        <v>33676</v>
      </c>
      <c r="S1336" s="138" t="s">
        <v>3413</v>
      </c>
      <c r="T1336" s="138" t="s">
        <v>33677</v>
      </c>
      <c r="W1336" s="138" t="s">
        <v>33678</v>
      </c>
      <c r="Y1336" s="138" t="s">
        <v>33679</v>
      </c>
      <c r="Z1336" s="138" t="s">
        <v>33680</v>
      </c>
      <c r="AA1336" s="504">
        <v>0.0621875</v>
      </c>
      <c r="AB1336" s="134" t="s">
        <v>33681</v>
      </c>
      <c r="AC1336" s="128" t="s">
        <v>33682</v>
      </c>
      <c r="AD1336" s="160"/>
      <c r="AE1336" s="160"/>
      <c r="AG1336" s="134" t="s">
        <v>33683</v>
      </c>
      <c r="AJ1336" s="508">
        <v>0.053738425925925926</v>
      </c>
      <c r="AK1336" s="474">
        <v>0.07599537037037037</v>
      </c>
      <c r="AL1336" s="134" t="s">
        <v>33684</v>
      </c>
      <c r="AM1336" s="128" t="s">
        <v>33685</v>
      </c>
      <c r="AN1336" s="160"/>
      <c r="AO1336" s="134" t="s">
        <v>33686</v>
      </c>
      <c r="AP1336" s="505">
        <v>0.050486111111111114</v>
      </c>
      <c r="AQ1336" s="505">
        <v>0.04912037037037037</v>
      </c>
      <c r="AR1336" s="128" t="s">
        <v>33687</v>
      </c>
      <c r="AS1336" s="474">
        <v>0.05138888888888889</v>
      </c>
      <c r="AT1336" s="134" t="s">
        <v>33688</v>
      </c>
      <c r="AU1336" s="505">
        <v>0.06173611111111111</v>
      </c>
      <c r="AV1336" s="128" t="s">
        <v>33689</v>
      </c>
      <c r="AX1336" s="474">
        <v>0.051006944444444445</v>
      </c>
      <c r="AY1336" s="416">
        <v>2.109027777777778</v>
      </c>
      <c r="BA1336" s="128" t="s">
        <v>33690</v>
      </c>
      <c r="BB1336" s="134" t="s">
        <v>33691</v>
      </c>
      <c r="BC1336" s="141" t="s">
        <v>33692</v>
      </c>
      <c r="BD1336" s="128" t="s">
        <v>18147</v>
      </c>
      <c r="BE1336" s="505">
        <v>0.050729166666666665</v>
      </c>
      <c r="BF1336" s="141"/>
      <c r="BG1336" s="141"/>
      <c r="BH1336" s="141"/>
    </row>
    <row r="1337">
      <c r="A1337" s="122">
        <f t="shared" si="3"/>
        <v>0</v>
      </c>
      <c r="B1337" s="122">
        <f t="shared" si="4"/>
        <v>0</v>
      </c>
      <c r="C1337" s="122">
        <f t="shared" si="5"/>
        <v>0</v>
      </c>
      <c r="D1337" s="122">
        <f t="shared" si="6"/>
        <v>0</v>
      </c>
      <c r="E1337" s="122">
        <f t="shared" si="2"/>
        <v>202</v>
      </c>
      <c r="H1337" s="135">
        <v>445.0</v>
      </c>
      <c r="I1337" s="135">
        <v>445.0</v>
      </c>
      <c r="J1337" s="135">
        <v>445.0</v>
      </c>
      <c r="L1337" s="160"/>
      <c r="M1337" s="160"/>
      <c r="N1337" s="160"/>
      <c r="O1337" s="160"/>
      <c r="P1337" s="503">
        <v>0.05081018518518519</v>
      </c>
      <c r="Q1337" s="503">
        <v>0.049166666666666664</v>
      </c>
      <c r="R1337" s="503">
        <v>0.05228009259259259</v>
      </c>
      <c r="S1337" s="503">
        <v>0.06408564814814814</v>
      </c>
      <c r="T1337" s="503">
        <v>0.058958333333333335</v>
      </c>
      <c r="W1337" s="503">
        <v>0.04699074074074074</v>
      </c>
      <c r="Y1337" s="503">
        <v>0.06534722222222222</v>
      </c>
      <c r="Z1337" s="503">
        <v>0.04690972222222222</v>
      </c>
      <c r="AA1337" s="128" t="s">
        <v>33693</v>
      </c>
      <c r="AB1337" s="474">
        <v>0.06332175925925926</v>
      </c>
      <c r="AC1337" s="505">
        <v>0.05806712962962963</v>
      </c>
      <c r="AD1337" s="160"/>
      <c r="AE1337" s="160"/>
      <c r="AG1337" s="474">
        <v>0.0574537037037037</v>
      </c>
      <c r="AJ1337" s="508">
        <v>0.053877314814814815</v>
      </c>
      <c r="AK1337" s="134" t="s">
        <v>33694</v>
      </c>
      <c r="AL1337" s="474">
        <v>0.05503472222222222</v>
      </c>
      <c r="AM1337" s="416">
        <v>1.925</v>
      </c>
      <c r="AN1337" s="160"/>
      <c r="AO1337" s="474">
        <v>0.05496527777777778</v>
      </c>
      <c r="AP1337" s="128" t="s">
        <v>33695</v>
      </c>
      <c r="AQ1337" s="128" t="s">
        <v>33696</v>
      </c>
      <c r="AR1337" s="505">
        <v>0.06259259259259259</v>
      </c>
      <c r="AS1337" s="134" t="s">
        <v>33697</v>
      </c>
      <c r="AT1337" s="474">
        <v>0.05898148148148148</v>
      </c>
      <c r="AU1337" s="128" t="s">
        <v>33698</v>
      </c>
      <c r="AV1337" s="504">
        <v>0.05099537037037037</v>
      </c>
      <c r="AX1337" s="134" t="s">
        <v>33699</v>
      </c>
      <c r="AY1337" s="128" t="s">
        <v>33700</v>
      </c>
      <c r="BA1337" s="505">
        <v>0.04642361111111111</v>
      </c>
      <c r="BB1337" s="474">
        <v>0.04625</v>
      </c>
      <c r="BC1337" s="516">
        <v>0.04454861111111111</v>
      </c>
      <c r="BD1337" s="416">
        <v>1.4465277777777779</v>
      </c>
      <c r="BE1337" s="128" t="s">
        <v>33701</v>
      </c>
      <c r="BF1337" s="516"/>
      <c r="BG1337" s="516"/>
      <c r="BH1337" s="516"/>
    </row>
    <row r="1338">
      <c r="A1338" s="122">
        <f t="shared" si="3"/>
        <v>0</v>
      </c>
      <c r="B1338" s="122">
        <f t="shared" si="4"/>
        <v>0</v>
      </c>
      <c r="C1338" s="122">
        <f t="shared" si="5"/>
        <v>0</v>
      </c>
      <c r="D1338" s="122">
        <f t="shared" si="6"/>
        <v>0</v>
      </c>
      <c r="E1338" s="122">
        <f t="shared" si="2"/>
        <v>345</v>
      </c>
      <c r="H1338" s="135" t="s">
        <v>33702</v>
      </c>
      <c r="I1338" s="135" t="s">
        <v>33703</v>
      </c>
      <c r="J1338" s="135" t="s">
        <v>33704</v>
      </c>
      <c r="L1338" s="160"/>
      <c r="M1338" s="160"/>
      <c r="N1338" s="160"/>
      <c r="O1338" s="160"/>
      <c r="P1338" s="138" t="s">
        <v>33705</v>
      </c>
      <c r="Q1338" s="138" t="s">
        <v>33706</v>
      </c>
      <c r="R1338" s="138" t="s">
        <v>33707</v>
      </c>
      <c r="S1338" s="138" t="s">
        <v>2570</v>
      </c>
      <c r="T1338" s="138" t="s">
        <v>33708</v>
      </c>
      <c r="W1338" s="138" t="s">
        <v>33709</v>
      </c>
      <c r="Y1338" s="138" t="s">
        <v>33710</v>
      </c>
      <c r="Z1338" s="138" t="s">
        <v>33711</v>
      </c>
      <c r="AA1338" s="504">
        <v>0.06233796296296296</v>
      </c>
      <c r="AB1338" s="134" t="s">
        <v>33712</v>
      </c>
      <c r="AC1338" s="128" t="s">
        <v>33713</v>
      </c>
      <c r="AD1338" s="160"/>
      <c r="AE1338" s="160"/>
      <c r="AG1338" s="134" t="s">
        <v>33714</v>
      </c>
      <c r="AJ1338" s="508">
        <v>0.05409722222222222</v>
      </c>
      <c r="AK1338" s="474">
        <v>0.07604166666666666</v>
      </c>
      <c r="AL1338" s="134" t="s">
        <v>33715</v>
      </c>
      <c r="AM1338" s="128" t="s">
        <v>33716</v>
      </c>
      <c r="AN1338" s="160"/>
      <c r="AO1338" s="134" t="s">
        <v>33717</v>
      </c>
      <c r="AP1338" s="505">
        <v>0.050555555555555555</v>
      </c>
      <c r="AQ1338" s="505">
        <v>0.04918981481481482</v>
      </c>
      <c r="AR1338" s="128" t="s">
        <v>33718</v>
      </c>
      <c r="AS1338" s="474">
        <v>0.05138888888888889</v>
      </c>
      <c r="AT1338" s="134" t="s">
        <v>33719</v>
      </c>
      <c r="AU1338" s="505">
        <v>0.061782407407407404</v>
      </c>
      <c r="AV1338" s="128" t="s">
        <v>33720</v>
      </c>
      <c r="AX1338" s="474">
        <v>0.051145833333333335</v>
      </c>
      <c r="AY1338" s="416">
        <v>2.1104166666666666</v>
      </c>
      <c r="BA1338" s="128" t="s">
        <v>33721</v>
      </c>
      <c r="BB1338" s="134" t="s">
        <v>33722</v>
      </c>
      <c r="BC1338" s="141" t="s">
        <v>33723</v>
      </c>
      <c r="BD1338" s="128" t="s">
        <v>18195</v>
      </c>
      <c r="BE1338" s="505">
        <v>0.050763888888888886</v>
      </c>
      <c r="BF1338" s="141"/>
      <c r="BG1338" s="141"/>
      <c r="BH1338" s="141"/>
    </row>
    <row r="1339">
      <c r="A1339" s="122">
        <f t="shared" si="3"/>
        <v>0</v>
      </c>
      <c r="B1339" s="122">
        <f t="shared" si="4"/>
        <v>0</v>
      </c>
      <c r="C1339" s="122">
        <f t="shared" si="5"/>
        <v>0</v>
      </c>
      <c r="D1339" s="122">
        <f t="shared" si="6"/>
        <v>0</v>
      </c>
      <c r="E1339" s="122">
        <f t="shared" si="2"/>
        <v>252</v>
      </c>
      <c r="H1339" s="135" t="s">
        <v>33724</v>
      </c>
      <c r="I1339" s="135" t="s">
        <v>33725</v>
      </c>
      <c r="J1339" s="135" t="s">
        <v>4736</v>
      </c>
      <c r="L1339" s="160"/>
      <c r="M1339" s="160"/>
      <c r="N1339" s="160"/>
      <c r="O1339" s="160"/>
      <c r="P1339" s="503">
        <v>0.0508912037037037</v>
      </c>
      <c r="Q1339" s="503">
        <v>0.049212962962962965</v>
      </c>
      <c r="R1339" s="503">
        <v>0.05232638888888889</v>
      </c>
      <c r="S1339" s="503">
        <v>0.06413194444444445</v>
      </c>
      <c r="T1339" s="503">
        <v>0.05905092592592592</v>
      </c>
      <c r="W1339" s="503">
        <v>0.04712962962962963</v>
      </c>
      <c r="Y1339" s="503">
        <v>0.06542824074074075</v>
      </c>
      <c r="Z1339" s="503">
        <v>0.04701388888888889</v>
      </c>
      <c r="AA1339" s="128" t="s">
        <v>33726</v>
      </c>
      <c r="AB1339" s="474">
        <v>0.06337962962962963</v>
      </c>
      <c r="AC1339" s="505">
        <v>0.05818287037037037</v>
      </c>
      <c r="AD1339" s="160"/>
      <c r="AE1339" s="160"/>
      <c r="AG1339" s="474">
        <v>0.05753472222222222</v>
      </c>
      <c r="AJ1339" s="128" t="s">
        <v>923</v>
      </c>
      <c r="AK1339" s="134" t="s">
        <v>33727</v>
      </c>
      <c r="AL1339" s="474">
        <v>0.055150462962962964</v>
      </c>
      <c r="AM1339" s="416">
        <v>1.9270833333333333</v>
      </c>
      <c r="AN1339" s="160"/>
      <c r="AO1339" s="474">
        <v>0.05502314814814815</v>
      </c>
      <c r="AP1339" s="128" t="s">
        <v>33728</v>
      </c>
      <c r="AQ1339" s="128" t="s">
        <v>33729</v>
      </c>
      <c r="AR1339" s="505">
        <v>0.06284722222222222</v>
      </c>
      <c r="AS1339" s="134" t="s">
        <v>33730</v>
      </c>
      <c r="AT1339" s="474">
        <v>0.05912037037037037</v>
      </c>
      <c r="AU1339" s="128" t="s">
        <v>33731</v>
      </c>
      <c r="AV1339" s="504">
        <v>0.05106481481481481</v>
      </c>
      <c r="AX1339" s="134" t="s">
        <v>33732</v>
      </c>
      <c r="AY1339" s="128" t="s">
        <v>1880</v>
      </c>
      <c r="BA1339" s="505">
        <v>0.046481481481481485</v>
      </c>
      <c r="BB1339" s="474">
        <v>0.046377314814814816</v>
      </c>
      <c r="BC1339" s="516">
        <v>0.044583333333333336</v>
      </c>
      <c r="BD1339" s="416">
        <v>1.4506944444444445</v>
      </c>
      <c r="BE1339" s="128" t="s">
        <v>33733</v>
      </c>
      <c r="BF1339" s="516"/>
      <c r="BG1339" s="516"/>
      <c r="BH1339" s="516"/>
    </row>
    <row r="1340">
      <c r="A1340" s="122">
        <f t="shared" si="3"/>
        <v>0</v>
      </c>
      <c r="B1340" s="122">
        <f t="shared" si="4"/>
        <v>0</v>
      </c>
      <c r="C1340" s="122">
        <f t="shared" si="5"/>
        <v>0</v>
      </c>
      <c r="D1340" s="122">
        <f t="shared" si="6"/>
        <v>0</v>
      </c>
      <c r="E1340" s="122">
        <f t="shared" si="2"/>
        <v>495</v>
      </c>
      <c r="H1340" s="135">
        <v>446.0</v>
      </c>
      <c r="I1340" s="135">
        <v>446.0</v>
      </c>
      <c r="J1340" s="135">
        <v>446.0</v>
      </c>
      <c r="L1340" s="160"/>
      <c r="M1340" s="160"/>
      <c r="N1340" s="160"/>
      <c r="O1340" s="160"/>
      <c r="P1340" s="138" t="s">
        <v>33734</v>
      </c>
      <c r="Q1340" s="138" t="s">
        <v>33735</v>
      </c>
      <c r="R1340" s="138" t="s">
        <v>33736</v>
      </c>
      <c r="S1340" s="138" t="s">
        <v>33737</v>
      </c>
      <c r="T1340" s="138" t="s">
        <v>33738</v>
      </c>
      <c r="W1340" s="138" t="s">
        <v>724</v>
      </c>
      <c r="Y1340" s="138" t="s">
        <v>33739</v>
      </c>
      <c r="Z1340" s="138" t="s">
        <v>33740</v>
      </c>
      <c r="AA1340" s="504">
        <v>0.06238425925925926</v>
      </c>
      <c r="AB1340" s="134" t="s">
        <v>33741</v>
      </c>
      <c r="AC1340" s="128" t="s">
        <v>33742</v>
      </c>
      <c r="AD1340" s="160"/>
      <c r="AE1340" s="160"/>
      <c r="AG1340" s="134" t="s">
        <v>33743</v>
      </c>
      <c r="AJ1340" s="504">
        <v>0.054155092592592595</v>
      </c>
      <c r="AK1340" s="474">
        <v>0.07628472222222223</v>
      </c>
      <c r="AL1340" s="134" t="s">
        <v>33744</v>
      </c>
      <c r="AM1340" s="128" t="s">
        <v>33745</v>
      </c>
      <c r="AN1340" s="160"/>
      <c r="AO1340" s="134" t="s">
        <v>33746</v>
      </c>
      <c r="AP1340" s="505">
        <v>0.05061342592592592</v>
      </c>
      <c r="AQ1340" s="505">
        <v>0.04929398148148148</v>
      </c>
      <c r="AR1340" s="128" t="s">
        <v>33747</v>
      </c>
      <c r="AS1340" s="474">
        <v>0.05143518518518519</v>
      </c>
      <c r="AT1340" s="134" t="s">
        <v>33748</v>
      </c>
      <c r="AU1340" s="505">
        <v>0.06181712962962963</v>
      </c>
      <c r="AV1340" s="128" t="s">
        <v>33749</v>
      </c>
      <c r="AX1340" s="474">
        <v>0.05134259259259259</v>
      </c>
      <c r="AY1340" s="416">
        <v>2.113888888888889</v>
      </c>
      <c r="BA1340" s="128" t="s">
        <v>33750</v>
      </c>
      <c r="BB1340" s="134" t="s">
        <v>33751</v>
      </c>
      <c r="BC1340" s="141" t="s">
        <v>33752</v>
      </c>
      <c r="BD1340" s="128" t="s">
        <v>18243</v>
      </c>
      <c r="BE1340" s="505">
        <v>0.05081018518518519</v>
      </c>
      <c r="BF1340" s="141"/>
      <c r="BG1340" s="141"/>
      <c r="BH1340" s="141"/>
    </row>
    <row r="1341">
      <c r="A1341" s="122">
        <f t="shared" si="3"/>
        <v>0</v>
      </c>
      <c r="B1341" s="122">
        <f t="shared" si="4"/>
        <v>0</v>
      </c>
      <c r="C1341" s="122">
        <f t="shared" si="5"/>
        <v>0</v>
      </c>
      <c r="D1341" s="122">
        <f t="shared" si="6"/>
        <v>0</v>
      </c>
      <c r="E1341" s="122">
        <f t="shared" si="2"/>
        <v>178</v>
      </c>
      <c r="H1341" s="135" t="s">
        <v>33753</v>
      </c>
      <c r="I1341" s="135" t="s">
        <v>33754</v>
      </c>
      <c r="J1341" s="135" t="s">
        <v>33755</v>
      </c>
      <c r="L1341" s="160"/>
      <c r="M1341" s="160"/>
      <c r="N1341" s="160"/>
      <c r="O1341" s="160"/>
      <c r="P1341" s="503">
        <v>0.051041666666666666</v>
      </c>
      <c r="Q1341" s="503">
        <v>0.04925925925925926</v>
      </c>
      <c r="R1341" s="503">
        <v>0.05241898148148148</v>
      </c>
      <c r="S1341" s="503">
        <v>0.0641550925925926</v>
      </c>
      <c r="T1341" s="503">
        <v>0.05908564814814815</v>
      </c>
      <c r="W1341" s="503">
        <v>0.047199074074074074</v>
      </c>
      <c r="Y1341" s="503">
        <v>0.06549768518518519</v>
      </c>
      <c r="Z1341" s="503">
        <v>0.04708333333333333</v>
      </c>
      <c r="AA1341" s="128" t="s">
        <v>33756</v>
      </c>
      <c r="AB1341" s="474">
        <v>0.06344907407407407</v>
      </c>
      <c r="AC1341" s="505">
        <v>0.058298611111111114</v>
      </c>
      <c r="AD1341" s="160"/>
      <c r="AE1341" s="160"/>
      <c r="AG1341" s="474">
        <v>0.05762731481481481</v>
      </c>
      <c r="AJ1341" s="128" t="s">
        <v>33757</v>
      </c>
      <c r="AK1341" s="134" t="s">
        <v>33758</v>
      </c>
      <c r="AL1341" s="474">
        <v>0.05524305555555555</v>
      </c>
      <c r="AM1341" s="416">
        <v>1.9381944444444446</v>
      </c>
      <c r="AN1341" s="160"/>
      <c r="AO1341" s="474">
        <v>0.05506944444444444</v>
      </c>
      <c r="AP1341" s="128" t="s">
        <v>33759</v>
      </c>
      <c r="AQ1341" s="128" t="s">
        <v>1112</v>
      </c>
      <c r="AR1341" s="505">
        <v>0.06297453703703704</v>
      </c>
      <c r="AS1341" s="134" t="s">
        <v>33760</v>
      </c>
      <c r="AT1341" s="474">
        <v>0.059236111111111114</v>
      </c>
      <c r="AU1341" s="128" t="s">
        <v>33761</v>
      </c>
      <c r="AV1341" s="504">
        <v>0.051180555555555556</v>
      </c>
      <c r="AX1341" s="134" t="s">
        <v>33762</v>
      </c>
      <c r="AY1341" s="128" t="s">
        <v>2195</v>
      </c>
      <c r="BA1341" s="505">
        <v>0.04652777777777778</v>
      </c>
      <c r="BB1341" s="474">
        <v>0.046412037037037036</v>
      </c>
      <c r="BC1341" s="516">
        <v>0.04461805555555556</v>
      </c>
      <c r="BD1341" s="416">
        <v>1.4541666666666666</v>
      </c>
      <c r="BE1341" s="128" t="s">
        <v>33763</v>
      </c>
      <c r="BF1341" s="516"/>
      <c r="BG1341" s="516"/>
      <c r="BH1341" s="516"/>
    </row>
    <row r="1342">
      <c r="A1342" s="122">
        <f t="shared" si="3"/>
        <v>0</v>
      </c>
      <c r="B1342" s="122">
        <f t="shared" si="4"/>
        <v>0</v>
      </c>
      <c r="C1342" s="122">
        <f t="shared" si="5"/>
        <v>0</v>
      </c>
      <c r="D1342" s="122">
        <f t="shared" si="6"/>
        <v>0</v>
      </c>
      <c r="E1342" s="122">
        <f t="shared" si="2"/>
        <v>388</v>
      </c>
      <c r="H1342" s="135" t="s">
        <v>33764</v>
      </c>
      <c r="I1342" s="135" t="s">
        <v>33765</v>
      </c>
      <c r="J1342" s="135" t="s">
        <v>33766</v>
      </c>
      <c r="L1342" s="160"/>
      <c r="M1342" s="160"/>
      <c r="N1342" s="160"/>
      <c r="O1342" s="160"/>
      <c r="P1342" s="138" t="s">
        <v>33767</v>
      </c>
      <c r="Q1342" s="138" t="s">
        <v>33768</v>
      </c>
      <c r="R1342" s="138" t="s">
        <v>33769</v>
      </c>
      <c r="S1342" s="138" t="s">
        <v>13375</v>
      </c>
      <c r="T1342" s="138" t="s">
        <v>33770</v>
      </c>
      <c r="W1342" s="138" t="s">
        <v>33771</v>
      </c>
      <c r="Y1342" s="138" t="s">
        <v>33772</v>
      </c>
      <c r="Z1342" s="138" t="s">
        <v>33773</v>
      </c>
      <c r="AA1342" s="504">
        <v>0.06247685185185185</v>
      </c>
      <c r="AB1342" s="134" t="s">
        <v>33774</v>
      </c>
      <c r="AC1342" s="128" t="s">
        <v>33775</v>
      </c>
      <c r="AD1342" s="160"/>
      <c r="AE1342" s="160"/>
      <c r="AG1342" s="134" t="s">
        <v>33776</v>
      </c>
      <c r="AJ1342" s="504">
        <v>0.05416666666666667</v>
      </c>
      <c r="AK1342" s="474">
        <v>0.07636574074074073</v>
      </c>
      <c r="AL1342" s="134" t="s">
        <v>33777</v>
      </c>
      <c r="AM1342" s="128" t="s">
        <v>33778</v>
      </c>
      <c r="AN1342" s="160"/>
      <c r="AO1342" s="134" t="s">
        <v>33779</v>
      </c>
      <c r="AP1342" s="505">
        <v>0.05081018518518519</v>
      </c>
      <c r="AQ1342" s="505">
        <v>0.049421296296296297</v>
      </c>
      <c r="AR1342" s="128" t="s">
        <v>33780</v>
      </c>
      <c r="AS1342" s="474">
        <v>0.05144675925925926</v>
      </c>
      <c r="AT1342" s="134" t="s">
        <v>33781</v>
      </c>
      <c r="AU1342" s="505">
        <v>0.061863425925925926</v>
      </c>
      <c r="AV1342" s="128" t="s">
        <v>33782</v>
      </c>
      <c r="AX1342" s="474">
        <v>0.0516087962962963</v>
      </c>
      <c r="AY1342" s="416">
        <v>2.1152777777777776</v>
      </c>
      <c r="BA1342" s="128" t="s">
        <v>33783</v>
      </c>
      <c r="BB1342" s="134" t="s">
        <v>33784</v>
      </c>
      <c r="BC1342" s="141" t="s">
        <v>33785</v>
      </c>
      <c r="BD1342" s="128" t="s">
        <v>18296</v>
      </c>
      <c r="BE1342" s="505">
        <v>0.0509375</v>
      </c>
      <c r="BF1342" s="141"/>
      <c r="BG1342" s="141"/>
      <c r="BH1342" s="141"/>
    </row>
    <row r="1343">
      <c r="A1343" s="122">
        <f t="shared" si="3"/>
        <v>0</v>
      </c>
      <c r="B1343" s="122">
        <f t="shared" si="4"/>
        <v>0</v>
      </c>
      <c r="C1343" s="122">
        <f t="shared" si="5"/>
        <v>0</v>
      </c>
      <c r="D1343" s="122">
        <f t="shared" si="6"/>
        <v>0</v>
      </c>
      <c r="E1343" s="122">
        <f t="shared" si="2"/>
        <v>222</v>
      </c>
      <c r="H1343" s="135">
        <v>447.0</v>
      </c>
      <c r="I1343" s="135">
        <v>447.0</v>
      </c>
      <c r="J1343" s="135">
        <v>447.0</v>
      </c>
      <c r="L1343" s="160"/>
      <c r="M1343" s="160"/>
      <c r="N1343" s="160"/>
      <c r="O1343" s="160"/>
      <c r="P1343" s="503">
        <v>0.05119212962962963</v>
      </c>
      <c r="Q1343" s="503">
        <v>0.04931712962962963</v>
      </c>
      <c r="R1343" s="503">
        <v>0.052627314814814814</v>
      </c>
      <c r="S1343" s="503">
        <v>0.0642361111111111</v>
      </c>
      <c r="T1343" s="503">
        <v>0.059131944444444445</v>
      </c>
      <c r="W1343" s="503">
        <v>0.047233796296296295</v>
      </c>
      <c r="Y1343" s="503">
        <v>0.06568287037037036</v>
      </c>
      <c r="Z1343" s="503">
        <v>0.0471875</v>
      </c>
      <c r="AA1343" s="128" t="s">
        <v>33786</v>
      </c>
      <c r="AB1343" s="474">
        <v>0.06357638888888889</v>
      </c>
      <c r="AC1343" s="505">
        <v>0.05842592592592592</v>
      </c>
      <c r="AD1343" s="160"/>
      <c r="AE1343" s="160"/>
      <c r="AG1343" s="474">
        <v>0.05771990740740741</v>
      </c>
      <c r="AJ1343" s="128" t="s">
        <v>33787</v>
      </c>
      <c r="AK1343" s="134" t="s">
        <v>33788</v>
      </c>
      <c r="AL1343" s="474">
        <v>0.05533564814814815</v>
      </c>
      <c r="AM1343" s="416">
        <v>1.9423611111111112</v>
      </c>
      <c r="AN1343" s="160"/>
      <c r="AO1343" s="474">
        <v>0.05520833333333333</v>
      </c>
      <c r="AP1343" s="128" t="s">
        <v>33789</v>
      </c>
      <c r="AQ1343" s="128" t="s">
        <v>33790</v>
      </c>
      <c r="AR1343" s="505">
        <v>0.06306712962962963</v>
      </c>
      <c r="AS1343" s="134" t="s">
        <v>33791</v>
      </c>
      <c r="AT1343" s="474">
        <v>0.059409722222222225</v>
      </c>
      <c r="AU1343" s="128" t="s">
        <v>33792</v>
      </c>
      <c r="AV1343" s="504">
        <v>0.05125</v>
      </c>
      <c r="AX1343" s="134" t="s">
        <v>33793</v>
      </c>
      <c r="AY1343" s="128" t="s">
        <v>33794</v>
      </c>
      <c r="BA1343" s="505">
        <v>0.04658564814814815</v>
      </c>
      <c r="BB1343" s="474">
        <v>0.04645833333333333</v>
      </c>
      <c r="BC1343" s="516">
        <v>0.04466435185185185</v>
      </c>
      <c r="BD1343" s="416">
        <v>1.4673611111111111</v>
      </c>
      <c r="BE1343" s="128" t="s">
        <v>33795</v>
      </c>
      <c r="BF1343" s="516"/>
      <c r="BG1343" s="516"/>
      <c r="BH1343" s="516"/>
    </row>
    <row r="1344">
      <c r="A1344" s="122">
        <f t="shared" si="3"/>
        <v>0</v>
      </c>
      <c r="B1344" s="122">
        <f t="shared" si="4"/>
        <v>0</v>
      </c>
      <c r="C1344" s="122">
        <f t="shared" si="5"/>
        <v>0</v>
      </c>
      <c r="D1344" s="122">
        <f t="shared" si="6"/>
        <v>0</v>
      </c>
      <c r="E1344" s="122">
        <f t="shared" si="2"/>
        <v>315</v>
      </c>
      <c r="H1344" s="135" t="s">
        <v>33796</v>
      </c>
      <c r="I1344" s="135" t="s">
        <v>33797</v>
      </c>
      <c r="J1344" s="135" t="s">
        <v>33798</v>
      </c>
      <c r="L1344" s="160"/>
      <c r="M1344" s="160"/>
      <c r="N1344" s="160"/>
      <c r="O1344" s="160"/>
      <c r="P1344" s="138" t="s">
        <v>33799</v>
      </c>
      <c r="Q1344" s="138" t="s">
        <v>33800</v>
      </c>
      <c r="R1344" s="138" t="s">
        <v>33801</v>
      </c>
      <c r="S1344" s="138" t="s">
        <v>33802</v>
      </c>
      <c r="T1344" s="138" t="s">
        <v>33803</v>
      </c>
      <c r="W1344" s="138" t="s">
        <v>33804</v>
      </c>
      <c r="Y1344" s="138" t="s">
        <v>9984</v>
      </c>
      <c r="Z1344" s="138" t="s">
        <v>33805</v>
      </c>
      <c r="AA1344" s="504">
        <v>0.06256944444444444</v>
      </c>
      <c r="AB1344" s="134" t="s">
        <v>33806</v>
      </c>
      <c r="AC1344" s="128" t="s">
        <v>33807</v>
      </c>
      <c r="AD1344" s="160"/>
      <c r="AE1344" s="160"/>
      <c r="AG1344" s="134" t="s">
        <v>33808</v>
      </c>
      <c r="AJ1344" s="504">
        <v>0.054189814814814816</v>
      </c>
      <c r="AK1344" s="474">
        <v>0.07658564814814815</v>
      </c>
      <c r="AL1344" s="134" t="s">
        <v>33809</v>
      </c>
      <c r="AM1344" s="128" t="s">
        <v>33810</v>
      </c>
      <c r="AN1344" s="160"/>
      <c r="AO1344" s="134" t="s">
        <v>33811</v>
      </c>
      <c r="AP1344" s="505">
        <v>0.0509375</v>
      </c>
      <c r="AQ1344" s="505">
        <v>0.04946759259259259</v>
      </c>
      <c r="AR1344" s="128" t="s">
        <v>33812</v>
      </c>
      <c r="AS1344" s="474">
        <v>0.05150462962962963</v>
      </c>
      <c r="AT1344" s="134" t="s">
        <v>33813</v>
      </c>
      <c r="AU1344" s="505">
        <v>0.06190972222222222</v>
      </c>
      <c r="AV1344" s="128" t="s">
        <v>33814</v>
      </c>
      <c r="AX1344" s="474">
        <v>0.051666666666666666</v>
      </c>
      <c r="AY1344" s="416">
        <v>2.1173611111111112</v>
      </c>
      <c r="BA1344" s="128" t="s">
        <v>4725</v>
      </c>
      <c r="BB1344" s="134" t="s">
        <v>33815</v>
      </c>
      <c r="BC1344" s="141" t="s">
        <v>9251</v>
      </c>
      <c r="BD1344" s="128" t="s">
        <v>15052</v>
      </c>
      <c r="BE1344" s="505">
        <v>0.05106481481481481</v>
      </c>
      <c r="BF1344" s="141"/>
      <c r="BG1344" s="141"/>
      <c r="BH1344" s="141"/>
    </row>
    <row r="1345">
      <c r="A1345" s="122">
        <f t="shared" si="3"/>
        <v>0</v>
      </c>
      <c r="B1345" s="122">
        <f t="shared" si="4"/>
        <v>0</v>
      </c>
      <c r="C1345" s="122">
        <f t="shared" si="5"/>
        <v>0</v>
      </c>
      <c r="D1345" s="122">
        <f t="shared" si="6"/>
        <v>0</v>
      </c>
      <c r="E1345" s="122">
        <f t="shared" si="2"/>
        <v>263</v>
      </c>
      <c r="H1345" s="135" t="s">
        <v>33816</v>
      </c>
      <c r="I1345" s="135" t="s">
        <v>33817</v>
      </c>
      <c r="J1345" s="135" t="s">
        <v>33818</v>
      </c>
      <c r="L1345" s="160"/>
      <c r="M1345" s="160"/>
      <c r="N1345" s="160"/>
      <c r="O1345" s="160"/>
      <c r="P1345" s="503">
        <v>0.051284722222222225</v>
      </c>
      <c r="Q1345" s="503">
        <v>0.049340277777777775</v>
      </c>
      <c r="R1345" s="503">
        <v>0.05271990740740741</v>
      </c>
      <c r="S1345" s="503">
        <v>0.06427083333333333</v>
      </c>
      <c r="T1345" s="503">
        <v>0.059224537037037034</v>
      </c>
      <c r="W1345" s="503">
        <v>0.04730324074074074</v>
      </c>
      <c r="Y1345" s="503">
        <v>0.06572916666666667</v>
      </c>
      <c r="Z1345" s="503">
        <v>0.04739583333333333</v>
      </c>
      <c r="AA1345" s="128" t="s">
        <v>33819</v>
      </c>
      <c r="AB1345" s="474">
        <v>0.06363425925925927</v>
      </c>
      <c r="AC1345" s="505">
        <v>0.05851851851851852</v>
      </c>
      <c r="AD1345" s="160"/>
      <c r="AE1345" s="160"/>
      <c r="AG1345" s="474">
        <v>0.05780092592592593</v>
      </c>
      <c r="AJ1345" s="128" t="s">
        <v>33820</v>
      </c>
      <c r="AK1345" s="134" t="s">
        <v>33821</v>
      </c>
      <c r="AL1345" s="474">
        <v>0.05543981481481482</v>
      </c>
      <c r="AM1345" s="416">
        <v>1.9472222222222222</v>
      </c>
      <c r="AN1345" s="160"/>
      <c r="AO1345" s="474">
        <v>0.05527777777777778</v>
      </c>
      <c r="AP1345" s="128" t="s">
        <v>33822</v>
      </c>
      <c r="AQ1345" s="128" t="s">
        <v>33823</v>
      </c>
      <c r="AR1345" s="505">
        <v>0.06325231481481482</v>
      </c>
      <c r="AS1345" s="134" t="s">
        <v>33824</v>
      </c>
      <c r="AT1345" s="474">
        <v>0.059444444444444446</v>
      </c>
      <c r="AU1345" s="128" t="s">
        <v>33825</v>
      </c>
      <c r="AV1345" s="504">
        <v>0.05137731481481481</v>
      </c>
      <c r="AX1345" s="134" t="s">
        <v>33826</v>
      </c>
      <c r="AY1345" s="128" t="s">
        <v>689</v>
      </c>
      <c r="BA1345" s="505">
        <v>0.046655092592592595</v>
      </c>
      <c r="BB1345" s="474">
        <v>0.04653935185185185</v>
      </c>
      <c r="BC1345" s="516">
        <v>0.0446875</v>
      </c>
      <c r="BD1345" s="416">
        <v>1.46875</v>
      </c>
      <c r="BE1345" s="128" t="s">
        <v>33827</v>
      </c>
      <c r="BF1345" s="516"/>
      <c r="BG1345" s="516"/>
      <c r="BH1345" s="516"/>
    </row>
    <row r="1346">
      <c r="A1346" s="122">
        <f t="shared" si="3"/>
        <v>0</v>
      </c>
      <c r="B1346" s="122">
        <f t="shared" si="4"/>
        <v>0</v>
      </c>
      <c r="C1346" s="122">
        <f t="shared" si="5"/>
        <v>0</v>
      </c>
      <c r="D1346" s="122">
        <f t="shared" si="6"/>
        <v>0</v>
      </c>
      <c r="E1346" s="122">
        <f t="shared" si="2"/>
        <v>384</v>
      </c>
      <c r="H1346" s="135">
        <v>448.0</v>
      </c>
      <c r="I1346" s="135">
        <v>448.0</v>
      </c>
      <c r="J1346" s="135">
        <v>448.0</v>
      </c>
      <c r="L1346" s="160"/>
      <c r="M1346" s="160"/>
      <c r="N1346" s="160"/>
      <c r="O1346" s="160"/>
      <c r="P1346" s="138" t="s">
        <v>33828</v>
      </c>
      <c r="Q1346" s="138" t="s">
        <v>33829</v>
      </c>
      <c r="R1346" s="138" t="s">
        <v>33830</v>
      </c>
      <c r="S1346" s="138" t="s">
        <v>728</v>
      </c>
      <c r="T1346" s="138" t="s">
        <v>33831</v>
      </c>
      <c r="W1346" s="138" t="s">
        <v>33832</v>
      </c>
      <c r="Y1346" s="138" t="s">
        <v>33833</v>
      </c>
      <c r="Z1346" s="138" t="s">
        <v>33834</v>
      </c>
      <c r="AA1346" s="504">
        <v>0.06263888888888888</v>
      </c>
      <c r="AB1346" s="134" t="s">
        <v>33835</v>
      </c>
      <c r="AC1346" s="128" t="s">
        <v>33836</v>
      </c>
      <c r="AD1346" s="160"/>
      <c r="AE1346" s="160"/>
      <c r="AG1346" s="134" t="s">
        <v>33837</v>
      </c>
      <c r="AJ1346" s="504">
        <v>0.054282407407407404</v>
      </c>
      <c r="AK1346" s="474">
        <v>0.07677083333333333</v>
      </c>
      <c r="AL1346" s="134" t="s">
        <v>33838</v>
      </c>
      <c r="AM1346" s="128" t="s">
        <v>33839</v>
      </c>
      <c r="AN1346" s="160"/>
      <c r="AO1346" s="134" t="s">
        <v>33840</v>
      </c>
      <c r="AP1346" s="505">
        <v>0.051076388888888886</v>
      </c>
      <c r="AQ1346" s="505">
        <v>0.04951388888888889</v>
      </c>
      <c r="AR1346" s="128" t="s">
        <v>33841</v>
      </c>
      <c r="AS1346" s="474">
        <v>0.051550925925925924</v>
      </c>
      <c r="AT1346" s="134" t="s">
        <v>33842</v>
      </c>
      <c r="AU1346" s="505">
        <v>0.06194444444444445</v>
      </c>
      <c r="AV1346" s="128" t="s">
        <v>33843</v>
      </c>
      <c r="AX1346" s="474">
        <v>0.05173611111111111</v>
      </c>
      <c r="AY1346" s="416">
        <v>2.1180555555555554</v>
      </c>
      <c r="BA1346" s="128" t="s">
        <v>33844</v>
      </c>
      <c r="BB1346" s="134" t="s">
        <v>33845</v>
      </c>
      <c r="BC1346" s="141" t="s">
        <v>11391</v>
      </c>
      <c r="BD1346" s="128" t="s">
        <v>18393</v>
      </c>
      <c r="BE1346" s="505">
        <v>0.05122685185185185</v>
      </c>
      <c r="BF1346" s="141"/>
      <c r="BG1346" s="141"/>
      <c r="BH1346" s="141"/>
    </row>
    <row r="1347">
      <c r="A1347" s="122">
        <f t="shared" si="3"/>
        <v>0</v>
      </c>
      <c r="B1347" s="122">
        <f t="shared" si="4"/>
        <v>0</v>
      </c>
      <c r="C1347" s="122">
        <f t="shared" si="5"/>
        <v>0</v>
      </c>
      <c r="D1347" s="122">
        <f t="shared" si="6"/>
        <v>0</v>
      </c>
      <c r="E1347" s="122">
        <f t="shared" si="2"/>
        <v>208</v>
      </c>
      <c r="H1347" s="135" t="s">
        <v>33846</v>
      </c>
      <c r="I1347" s="135" t="s">
        <v>33847</v>
      </c>
      <c r="J1347" s="135" t="s">
        <v>33848</v>
      </c>
      <c r="L1347" s="160"/>
      <c r="M1347" s="160"/>
      <c r="N1347" s="160"/>
      <c r="O1347" s="160"/>
      <c r="P1347" s="503">
        <v>0.05138888888888889</v>
      </c>
      <c r="Q1347" s="503">
        <v>0.04940972222222222</v>
      </c>
      <c r="R1347" s="503">
        <v>0.05275462962962963</v>
      </c>
      <c r="S1347" s="503">
        <v>0.06438657407407407</v>
      </c>
      <c r="T1347" s="503">
        <v>0.05931712962962963</v>
      </c>
      <c r="W1347" s="503">
        <v>0.04748842592592593</v>
      </c>
      <c r="Y1347" s="503">
        <v>0.06574074074074074</v>
      </c>
      <c r="Z1347" s="503">
        <v>0.047453703703703706</v>
      </c>
      <c r="AA1347" s="128" t="s">
        <v>33849</v>
      </c>
      <c r="AB1347" s="474">
        <v>0.06373842592592592</v>
      </c>
      <c r="AC1347" s="505">
        <v>0.05856481481481481</v>
      </c>
      <c r="AD1347" s="160"/>
      <c r="AE1347" s="160"/>
      <c r="AG1347" s="474">
        <v>0.057881944444444444</v>
      </c>
      <c r="AJ1347" s="128" t="s">
        <v>33850</v>
      </c>
      <c r="AK1347" s="134" t="s">
        <v>33851</v>
      </c>
      <c r="AL1347" s="474">
        <v>0.05552083333333333</v>
      </c>
      <c r="AM1347" s="416">
        <v>1.9520833333333334</v>
      </c>
      <c r="AN1347" s="160"/>
      <c r="AO1347" s="474">
        <v>0.055358796296296295</v>
      </c>
      <c r="AP1347" s="128" t="s">
        <v>33852</v>
      </c>
      <c r="AQ1347" s="128" t="s">
        <v>33853</v>
      </c>
      <c r="AR1347" s="505">
        <v>0.06333333333333334</v>
      </c>
      <c r="AS1347" s="134" t="s">
        <v>33854</v>
      </c>
      <c r="AT1347" s="474">
        <v>0.05949074074074074</v>
      </c>
      <c r="AU1347" s="128" t="s">
        <v>33855</v>
      </c>
      <c r="AV1347" s="504">
        <v>0.051493055555555556</v>
      </c>
      <c r="AX1347" s="134" t="s">
        <v>33856</v>
      </c>
      <c r="AY1347" s="128" t="s">
        <v>33857</v>
      </c>
      <c r="BA1347" s="505">
        <v>0.04667824074074074</v>
      </c>
      <c r="BB1347" s="474">
        <v>0.0465625</v>
      </c>
      <c r="BC1347" s="516">
        <v>0.04472222222222222</v>
      </c>
      <c r="BD1347" s="416">
        <v>1.46875</v>
      </c>
      <c r="BE1347" s="128" t="s">
        <v>33858</v>
      </c>
      <c r="BF1347" s="516"/>
      <c r="BG1347" s="516"/>
      <c r="BH1347" s="516"/>
    </row>
    <row r="1348">
      <c r="A1348" s="122">
        <f t="shared" si="3"/>
        <v>0</v>
      </c>
      <c r="B1348" s="122">
        <f t="shared" si="4"/>
        <v>0</v>
      </c>
      <c r="C1348" s="122">
        <f t="shared" si="5"/>
        <v>0</v>
      </c>
      <c r="D1348" s="122">
        <f t="shared" si="6"/>
        <v>0</v>
      </c>
      <c r="E1348" s="122">
        <f t="shared" si="2"/>
        <v>354</v>
      </c>
      <c r="H1348" s="135" t="s">
        <v>33859</v>
      </c>
      <c r="I1348" s="135" t="s">
        <v>33860</v>
      </c>
      <c r="J1348" s="135" t="s">
        <v>33861</v>
      </c>
      <c r="L1348" s="160"/>
      <c r="M1348" s="160"/>
      <c r="N1348" s="160"/>
      <c r="O1348" s="160"/>
      <c r="P1348" s="138" t="s">
        <v>33862</v>
      </c>
      <c r="Q1348" s="138" t="s">
        <v>33863</v>
      </c>
      <c r="R1348" s="138" t="s">
        <v>33864</v>
      </c>
      <c r="S1348" s="138" t="s">
        <v>33865</v>
      </c>
      <c r="T1348" s="138" t="s">
        <v>33866</v>
      </c>
      <c r="W1348" s="138" t="s">
        <v>33867</v>
      </c>
      <c r="Y1348" s="138" t="s">
        <v>33868</v>
      </c>
      <c r="Z1348" s="138" t="s">
        <v>33869</v>
      </c>
      <c r="AA1348" s="504">
        <v>0.06277777777777778</v>
      </c>
      <c r="AB1348" s="134" t="s">
        <v>33870</v>
      </c>
      <c r="AC1348" s="128" t="s">
        <v>33871</v>
      </c>
      <c r="AD1348" s="160"/>
      <c r="AE1348" s="160"/>
      <c r="AG1348" s="134" t="s">
        <v>33872</v>
      </c>
      <c r="AJ1348" s="504">
        <v>0.05431712962962963</v>
      </c>
      <c r="AK1348" s="474">
        <v>0.07695601851851852</v>
      </c>
      <c r="AL1348" s="134" t="s">
        <v>33873</v>
      </c>
      <c r="AM1348" s="128" t="s">
        <v>33874</v>
      </c>
      <c r="AN1348" s="160"/>
      <c r="AO1348" s="134" t="s">
        <v>33875</v>
      </c>
      <c r="AP1348" s="505">
        <v>0.05116898148148148</v>
      </c>
      <c r="AQ1348" s="505">
        <v>0.04960648148148148</v>
      </c>
      <c r="AR1348" s="128" t="s">
        <v>33876</v>
      </c>
      <c r="AS1348" s="474">
        <v>0.05158564814814815</v>
      </c>
      <c r="AT1348" s="134" t="s">
        <v>23129</v>
      </c>
      <c r="AU1348" s="505">
        <v>0.06195601851851852</v>
      </c>
      <c r="AV1348" s="128" t="s">
        <v>33877</v>
      </c>
      <c r="AX1348" s="474">
        <v>0.05184027777777778</v>
      </c>
      <c r="AY1348" s="416">
        <v>2.11875</v>
      </c>
      <c r="BA1348" s="128" t="s">
        <v>33878</v>
      </c>
      <c r="BB1348" s="134" t="s">
        <v>1857</v>
      </c>
      <c r="BC1348" s="141" t="s">
        <v>33879</v>
      </c>
      <c r="BD1348" s="128" t="s">
        <v>18445</v>
      </c>
      <c r="BE1348" s="505">
        <v>0.051354166666666666</v>
      </c>
      <c r="BF1348" s="141"/>
      <c r="BG1348" s="141"/>
      <c r="BH1348" s="141"/>
    </row>
    <row r="1349">
      <c r="A1349" s="122">
        <f t="shared" si="3"/>
        <v>0</v>
      </c>
      <c r="B1349" s="122">
        <f t="shared" si="4"/>
        <v>0</v>
      </c>
      <c r="C1349" s="122">
        <f t="shared" si="5"/>
        <v>0</v>
      </c>
      <c r="D1349" s="122">
        <f t="shared" si="6"/>
        <v>0</v>
      </c>
      <c r="E1349" s="122">
        <f t="shared" si="2"/>
        <v>209</v>
      </c>
      <c r="H1349" s="135">
        <v>449.0</v>
      </c>
      <c r="I1349" s="135">
        <v>449.0</v>
      </c>
      <c r="J1349" s="135">
        <v>449.0</v>
      </c>
      <c r="L1349" s="160"/>
      <c r="M1349" s="160"/>
      <c r="N1349" s="160"/>
      <c r="O1349" s="160"/>
      <c r="P1349" s="503">
        <v>0.051493055555555556</v>
      </c>
      <c r="Q1349" s="503">
        <v>0.049525462962962966</v>
      </c>
      <c r="R1349" s="503">
        <v>0.052800925925925925</v>
      </c>
      <c r="S1349" s="503">
        <v>0.06440972222222222</v>
      </c>
      <c r="T1349" s="503">
        <v>0.059444444444444446</v>
      </c>
      <c r="W1349" s="503">
        <v>0.04752314814814815</v>
      </c>
      <c r="Y1349" s="503">
        <v>0.06578703703703703</v>
      </c>
      <c r="Z1349" s="503">
        <v>0.04762731481481482</v>
      </c>
      <c r="AA1349" s="128" t="s">
        <v>33880</v>
      </c>
      <c r="AB1349" s="474">
        <v>0.06380787037037038</v>
      </c>
      <c r="AC1349" s="505">
        <v>0.05866898148148148</v>
      </c>
      <c r="AD1349" s="160"/>
      <c r="AE1349" s="160"/>
      <c r="AG1349" s="474">
        <v>0.057962962962962966</v>
      </c>
      <c r="AJ1349" s="128" t="s">
        <v>33881</v>
      </c>
      <c r="AK1349" s="134" t="s">
        <v>33882</v>
      </c>
      <c r="AL1349" s="474">
        <v>0.05559027777777778</v>
      </c>
      <c r="AM1349" s="416">
        <v>1.957638888888889</v>
      </c>
      <c r="AN1349" s="160"/>
      <c r="AO1349" s="474">
        <v>0.055405092592592596</v>
      </c>
      <c r="AP1349" s="128" t="s">
        <v>33883</v>
      </c>
      <c r="AQ1349" s="128" t="s">
        <v>33884</v>
      </c>
      <c r="AR1349" s="505">
        <v>0.0635300925925926</v>
      </c>
      <c r="AS1349" s="134" t="s">
        <v>33885</v>
      </c>
      <c r="AT1349" s="474">
        <v>0.05952546296296296</v>
      </c>
      <c r="AU1349" s="128" t="s">
        <v>33886</v>
      </c>
      <c r="AV1349" s="504">
        <v>0.051597222222222225</v>
      </c>
      <c r="AX1349" s="134" t="s">
        <v>33887</v>
      </c>
      <c r="AY1349" s="128" t="s">
        <v>33888</v>
      </c>
      <c r="BA1349" s="505">
        <v>0.046782407407407404</v>
      </c>
      <c r="BB1349" s="474">
        <v>0.04666666666666667</v>
      </c>
      <c r="BC1349" s="516">
        <v>0.04474537037037037</v>
      </c>
      <c r="BD1349" s="416">
        <v>1.4722222222222223</v>
      </c>
      <c r="BE1349" s="128" t="s">
        <v>4374</v>
      </c>
      <c r="BF1349" s="516"/>
      <c r="BG1349" s="516"/>
      <c r="BH1349" s="516"/>
    </row>
    <row r="1350">
      <c r="A1350" s="122">
        <f t="shared" si="3"/>
        <v>0</v>
      </c>
      <c r="B1350" s="122">
        <f t="shared" si="4"/>
        <v>0</v>
      </c>
      <c r="C1350" s="122">
        <f t="shared" si="5"/>
        <v>0</v>
      </c>
      <c r="D1350" s="122">
        <f t="shared" si="6"/>
        <v>0</v>
      </c>
      <c r="E1350" s="122">
        <f t="shared" si="2"/>
        <v>464</v>
      </c>
      <c r="H1350" s="135" t="s">
        <v>33889</v>
      </c>
      <c r="I1350" s="135" t="s">
        <v>33890</v>
      </c>
      <c r="J1350" s="135" t="s">
        <v>33891</v>
      </c>
      <c r="L1350" s="160"/>
      <c r="M1350" s="160"/>
      <c r="N1350" s="160"/>
      <c r="O1350" s="160"/>
      <c r="P1350" s="138" t="s">
        <v>33892</v>
      </c>
      <c r="Q1350" s="138" t="s">
        <v>33893</v>
      </c>
      <c r="R1350" s="138" t="s">
        <v>33894</v>
      </c>
      <c r="S1350" s="138" t="s">
        <v>33895</v>
      </c>
      <c r="T1350" s="138" t="s">
        <v>33896</v>
      </c>
      <c r="W1350" s="138" t="s">
        <v>33897</v>
      </c>
      <c r="Y1350" s="138" t="s">
        <v>33898</v>
      </c>
      <c r="Z1350" s="138" t="s">
        <v>33899</v>
      </c>
      <c r="AA1350" s="504">
        <v>0.06288194444444445</v>
      </c>
      <c r="AB1350" s="134" t="s">
        <v>33900</v>
      </c>
      <c r="AC1350" s="128" t="s">
        <v>33901</v>
      </c>
      <c r="AD1350" s="160"/>
      <c r="AE1350" s="160"/>
      <c r="AG1350" s="134" t="s">
        <v>33902</v>
      </c>
      <c r="AJ1350" s="504">
        <v>0.054421296296296294</v>
      </c>
      <c r="AK1350" s="474">
        <v>0.07697916666666667</v>
      </c>
      <c r="AL1350" s="134" t="s">
        <v>33903</v>
      </c>
      <c r="AM1350" s="128" t="s">
        <v>33904</v>
      </c>
      <c r="AN1350" s="160"/>
      <c r="AO1350" s="134" t="s">
        <v>33905</v>
      </c>
      <c r="AP1350" s="505">
        <v>0.05127314814814815</v>
      </c>
      <c r="AQ1350" s="505">
        <v>0.049837962962962966</v>
      </c>
      <c r="AR1350" s="128" t="s">
        <v>33906</v>
      </c>
      <c r="AS1350" s="474">
        <v>0.051666666666666666</v>
      </c>
      <c r="AT1350" s="134" t="s">
        <v>33907</v>
      </c>
      <c r="AU1350" s="505">
        <v>0.06199074074074074</v>
      </c>
      <c r="AV1350" s="128" t="s">
        <v>33908</v>
      </c>
      <c r="AX1350" s="474">
        <v>0.0519212962962963</v>
      </c>
      <c r="AY1350" s="416">
        <v>2.120833333333333</v>
      </c>
      <c r="BA1350" s="128" t="s">
        <v>33909</v>
      </c>
      <c r="BB1350" s="134" t="s">
        <v>33910</v>
      </c>
      <c r="BC1350" s="141" t="s">
        <v>33911</v>
      </c>
      <c r="BD1350" s="128" t="s">
        <v>18492</v>
      </c>
      <c r="BE1350" s="505">
        <v>0.05146990740740741</v>
      </c>
      <c r="BF1350" s="141"/>
      <c r="BG1350" s="141"/>
      <c r="BH1350" s="141"/>
    </row>
    <row r="1351">
      <c r="A1351" s="122">
        <f t="shared" si="3"/>
        <v>0</v>
      </c>
      <c r="B1351" s="122">
        <f t="shared" si="4"/>
        <v>0</v>
      </c>
      <c r="C1351" s="122">
        <f t="shared" si="5"/>
        <v>0</v>
      </c>
      <c r="D1351" s="122">
        <f t="shared" si="6"/>
        <v>0</v>
      </c>
      <c r="E1351" s="122">
        <f t="shared" si="2"/>
        <v>211</v>
      </c>
      <c r="H1351" s="135" t="s">
        <v>33912</v>
      </c>
      <c r="I1351" s="135" t="s">
        <v>33913</v>
      </c>
      <c r="J1351" s="135" t="s">
        <v>33914</v>
      </c>
      <c r="L1351" s="160"/>
      <c r="M1351" s="160"/>
      <c r="N1351" s="160"/>
      <c r="O1351" s="160"/>
      <c r="P1351" s="503">
        <v>0.051666666666666666</v>
      </c>
      <c r="Q1351" s="503">
        <v>0.04957175925925926</v>
      </c>
      <c r="R1351" s="503">
        <v>0.05288194444444445</v>
      </c>
      <c r="S1351" s="503">
        <v>0.06452546296296297</v>
      </c>
      <c r="T1351" s="503">
        <v>0.05950231481481481</v>
      </c>
      <c r="W1351" s="503">
        <v>0.047546296296296295</v>
      </c>
      <c r="Y1351" s="503">
        <v>0.06585648148148149</v>
      </c>
      <c r="Z1351" s="503">
        <v>0.047685185185185185</v>
      </c>
      <c r="AA1351" s="128" t="s">
        <v>33915</v>
      </c>
      <c r="AB1351" s="474">
        <v>0.06385416666666667</v>
      </c>
      <c r="AC1351" s="505">
        <v>0.05875</v>
      </c>
      <c r="AD1351" s="160"/>
      <c r="AE1351" s="160"/>
      <c r="AG1351" s="474">
        <v>0.05804398148148148</v>
      </c>
      <c r="AJ1351" s="128" t="s">
        <v>33916</v>
      </c>
      <c r="AK1351" s="134" t="s">
        <v>33917</v>
      </c>
      <c r="AL1351" s="474">
        <v>0.055636574074074074</v>
      </c>
      <c r="AM1351" s="416">
        <v>1.9631944444444445</v>
      </c>
      <c r="AN1351" s="160"/>
      <c r="AO1351" s="474">
        <v>0.055532407407407405</v>
      </c>
      <c r="AP1351" s="128" t="s">
        <v>33918</v>
      </c>
      <c r="AQ1351" s="128" t="s">
        <v>33919</v>
      </c>
      <c r="AR1351" s="505">
        <v>0.06372685185185185</v>
      </c>
      <c r="AS1351" s="134" t="s">
        <v>33920</v>
      </c>
      <c r="AT1351" s="474">
        <v>0.05954861111111111</v>
      </c>
      <c r="AU1351" s="128" t="s">
        <v>33921</v>
      </c>
      <c r="AV1351" s="504">
        <v>0.05168981481481481</v>
      </c>
      <c r="AX1351" s="134" t="s">
        <v>33922</v>
      </c>
      <c r="AY1351" s="128" t="s">
        <v>33923</v>
      </c>
      <c r="BA1351" s="505">
        <v>0.04681712962962963</v>
      </c>
      <c r="BB1351" s="474">
        <v>0.046689814814814816</v>
      </c>
      <c r="BC1351" s="516">
        <v>0.04476851851851852</v>
      </c>
      <c r="BD1351" s="416">
        <v>1.4770833333333333</v>
      </c>
      <c r="BE1351" s="128" t="s">
        <v>33924</v>
      </c>
      <c r="BF1351" s="516"/>
      <c r="BG1351" s="516"/>
      <c r="BH1351" s="516"/>
    </row>
    <row r="1352">
      <c r="A1352" s="122">
        <f t="shared" si="3"/>
        <v>0</v>
      </c>
      <c r="B1352" s="122">
        <f t="shared" si="4"/>
        <v>0</v>
      </c>
      <c r="C1352" s="122">
        <f t="shared" si="5"/>
        <v>0</v>
      </c>
      <c r="D1352" s="122">
        <f t="shared" si="6"/>
        <v>0</v>
      </c>
      <c r="E1352" s="122">
        <f t="shared" si="2"/>
        <v>397</v>
      </c>
      <c r="H1352" s="135">
        <v>450.0</v>
      </c>
      <c r="I1352" s="135">
        <v>450.0</v>
      </c>
      <c r="J1352" s="135">
        <v>450.0</v>
      </c>
      <c r="L1352" s="160"/>
      <c r="M1352" s="160"/>
      <c r="N1352" s="160"/>
      <c r="O1352" s="160"/>
      <c r="P1352" s="138" t="s">
        <v>33925</v>
      </c>
      <c r="Q1352" s="138" t="s">
        <v>33926</v>
      </c>
      <c r="R1352" s="138" t="s">
        <v>33927</v>
      </c>
      <c r="S1352" s="138" t="s">
        <v>33928</v>
      </c>
      <c r="T1352" s="138" t="s">
        <v>33929</v>
      </c>
      <c r="W1352" s="138" t="s">
        <v>33930</v>
      </c>
      <c r="Y1352" s="138" t="s">
        <v>33931</v>
      </c>
      <c r="Z1352" s="138" t="s">
        <v>33932</v>
      </c>
      <c r="AA1352" s="504">
        <v>0.06299768518518518</v>
      </c>
      <c r="AB1352" s="134" t="s">
        <v>33933</v>
      </c>
      <c r="AC1352" s="128" t="s">
        <v>33934</v>
      </c>
      <c r="AD1352" s="160"/>
      <c r="AE1352" s="160"/>
      <c r="AG1352" s="134" t="s">
        <v>33935</v>
      </c>
      <c r="AJ1352" s="504">
        <v>0.05453703703703704</v>
      </c>
      <c r="AK1352" s="474">
        <v>0.07703703703703704</v>
      </c>
      <c r="AL1352" s="134" t="s">
        <v>33936</v>
      </c>
      <c r="AM1352" s="128" t="s">
        <v>33937</v>
      </c>
      <c r="AN1352" s="160"/>
      <c r="AO1352" s="134" t="s">
        <v>33938</v>
      </c>
      <c r="AP1352" s="505">
        <v>0.05130787037037037</v>
      </c>
      <c r="AQ1352" s="505">
        <v>0.04987268518518519</v>
      </c>
      <c r="AR1352" s="128" t="s">
        <v>33939</v>
      </c>
      <c r="AS1352" s="474">
        <v>0.05167824074074074</v>
      </c>
      <c r="AT1352" s="134" t="s">
        <v>33940</v>
      </c>
      <c r="AU1352" s="505">
        <v>0.062094907407407404</v>
      </c>
      <c r="AV1352" s="128" t="s">
        <v>33941</v>
      </c>
      <c r="AX1352" s="474">
        <v>0.052141203703703703</v>
      </c>
      <c r="AY1352" s="416">
        <v>2.123611111111111</v>
      </c>
      <c r="BA1352" s="128" t="s">
        <v>33942</v>
      </c>
      <c r="BB1352" s="134" t="s">
        <v>33943</v>
      </c>
      <c r="BC1352" s="141" t="s">
        <v>33944</v>
      </c>
      <c r="BD1352" s="128" t="s">
        <v>18540</v>
      </c>
      <c r="BE1352" s="505">
        <v>0.051493055555555556</v>
      </c>
      <c r="BF1352" s="141"/>
      <c r="BG1352" s="141"/>
      <c r="BH1352" s="141"/>
    </row>
    <row r="1353">
      <c r="A1353" s="122">
        <f t="shared" si="3"/>
        <v>0</v>
      </c>
      <c r="B1353" s="122">
        <f t="shared" si="4"/>
        <v>0</v>
      </c>
      <c r="C1353" s="122">
        <f t="shared" si="5"/>
        <v>0</v>
      </c>
      <c r="D1353" s="122">
        <f t="shared" si="6"/>
        <v>0</v>
      </c>
      <c r="E1353" s="122">
        <f t="shared" si="2"/>
        <v>184</v>
      </c>
      <c r="H1353" s="135" t="s">
        <v>33945</v>
      </c>
      <c r="I1353" s="135" t="s">
        <v>33946</v>
      </c>
      <c r="J1353" s="135" t="s">
        <v>33947</v>
      </c>
      <c r="L1353" s="160"/>
      <c r="M1353" s="160"/>
      <c r="N1353" s="160"/>
      <c r="O1353" s="160"/>
      <c r="P1353" s="503">
        <v>0.05168981481481481</v>
      </c>
      <c r="Q1353" s="503">
        <v>0.04960648148148148</v>
      </c>
      <c r="R1353" s="503">
        <v>0.05309027777777778</v>
      </c>
      <c r="S1353" s="503">
        <v>0.06460648148148149</v>
      </c>
      <c r="T1353" s="503">
        <v>0.05957175925925926</v>
      </c>
      <c r="W1353" s="503">
        <v>0.04761574074074074</v>
      </c>
      <c r="Y1353" s="503">
        <v>0.06601851851851852</v>
      </c>
      <c r="Z1353" s="503">
        <v>0.04773148148148148</v>
      </c>
      <c r="AA1353" s="128" t="s">
        <v>33948</v>
      </c>
      <c r="AB1353" s="474">
        <v>0.06395833333333334</v>
      </c>
      <c r="AC1353" s="505">
        <v>0.058888888888888886</v>
      </c>
      <c r="AD1353" s="160"/>
      <c r="AE1353" s="160"/>
      <c r="AG1353" s="474">
        <v>0.05810185185185185</v>
      </c>
      <c r="AJ1353" s="128" t="s">
        <v>33949</v>
      </c>
      <c r="AK1353" s="134" t="s">
        <v>33950</v>
      </c>
      <c r="AL1353" s="474">
        <v>0.055740740740740743</v>
      </c>
      <c r="AM1353" s="416">
        <v>1.9729166666666667</v>
      </c>
      <c r="AN1353" s="160"/>
      <c r="AO1353" s="474">
        <v>0.05565972222222222</v>
      </c>
      <c r="AP1353" s="128" t="s">
        <v>33951</v>
      </c>
      <c r="AQ1353" s="128" t="s">
        <v>33952</v>
      </c>
      <c r="AR1353" s="505">
        <v>0.0637962962962963</v>
      </c>
      <c r="AS1353" s="134" t="s">
        <v>33953</v>
      </c>
      <c r="AT1353" s="474">
        <v>0.059756944444444446</v>
      </c>
      <c r="AU1353" s="128" t="s">
        <v>33954</v>
      </c>
      <c r="AV1353" s="504">
        <v>0.05185185185185185</v>
      </c>
      <c r="AX1353" s="134" t="s">
        <v>33955</v>
      </c>
      <c r="AY1353" s="128" t="s">
        <v>33956</v>
      </c>
      <c r="BA1353" s="505">
        <v>0.04697916666666667</v>
      </c>
      <c r="BB1353" s="474">
        <v>0.04671296296296296</v>
      </c>
      <c r="BC1353" s="516">
        <v>0.04491898148148148</v>
      </c>
      <c r="BD1353" s="416">
        <v>1.4868055555555555</v>
      </c>
      <c r="BE1353" s="128" t="s">
        <v>1178</v>
      </c>
      <c r="BF1353" s="516"/>
      <c r="BG1353" s="516"/>
      <c r="BH1353" s="516"/>
    </row>
    <row r="1354">
      <c r="A1354" s="122">
        <f t="shared" si="3"/>
        <v>0</v>
      </c>
      <c r="B1354" s="122">
        <f t="shared" si="4"/>
        <v>0</v>
      </c>
      <c r="C1354" s="122">
        <f t="shared" si="5"/>
        <v>0</v>
      </c>
      <c r="D1354" s="122">
        <f t="shared" si="6"/>
        <v>0</v>
      </c>
      <c r="E1354" s="122">
        <f t="shared" si="2"/>
        <v>468</v>
      </c>
      <c r="H1354" s="135" t="s">
        <v>33957</v>
      </c>
      <c r="I1354" s="135" t="s">
        <v>33958</v>
      </c>
      <c r="J1354" s="135" t="s">
        <v>33959</v>
      </c>
      <c r="L1354" s="160"/>
      <c r="M1354" s="160"/>
      <c r="N1354" s="160"/>
      <c r="O1354" s="160"/>
      <c r="P1354" s="138" t="s">
        <v>33960</v>
      </c>
      <c r="Q1354" s="138" t="s">
        <v>33961</v>
      </c>
      <c r="R1354" s="138" t="s">
        <v>33962</v>
      </c>
      <c r="S1354" s="138" t="s">
        <v>33963</v>
      </c>
      <c r="T1354" s="138" t="s">
        <v>33964</v>
      </c>
      <c r="W1354" s="138" t="s">
        <v>33965</v>
      </c>
      <c r="Y1354" s="138" t="s">
        <v>33966</v>
      </c>
      <c r="Z1354" s="138" t="s">
        <v>33967</v>
      </c>
      <c r="AA1354" s="504">
        <v>0.06306712962962963</v>
      </c>
      <c r="AB1354" s="134" t="s">
        <v>33968</v>
      </c>
      <c r="AC1354" s="128" t="s">
        <v>33969</v>
      </c>
      <c r="AD1354" s="160"/>
      <c r="AE1354" s="160"/>
      <c r="AG1354" s="134" t="s">
        <v>33970</v>
      </c>
      <c r="AJ1354" s="504">
        <v>0.054641203703703706</v>
      </c>
      <c r="AK1354" s="474">
        <v>0.0772337962962963</v>
      </c>
      <c r="AL1354" s="134" t="s">
        <v>33971</v>
      </c>
      <c r="AM1354" s="128" t="s">
        <v>33972</v>
      </c>
      <c r="AN1354" s="160"/>
      <c r="AO1354" s="134" t="s">
        <v>33973</v>
      </c>
      <c r="AP1354" s="505">
        <v>0.051319444444444445</v>
      </c>
      <c r="AQ1354" s="505">
        <v>0.05005787037037037</v>
      </c>
      <c r="AR1354" s="128" t="s">
        <v>33974</v>
      </c>
      <c r="AS1354" s="474">
        <v>0.05168981481481481</v>
      </c>
      <c r="AT1354" s="134" t="s">
        <v>33975</v>
      </c>
      <c r="AU1354" s="505">
        <v>0.06216435185185185</v>
      </c>
      <c r="AV1354" s="128" t="s">
        <v>33976</v>
      </c>
      <c r="AX1354" s="474">
        <v>0.05224537037037037</v>
      </c>
      <c r="AY1354" s="416">
        <v>2.1256944444444446</v>
      </c>
      <c r="BA1354" s="128" t="s">
        <v>33977</v>
      </c>
      <c r="BB1354" s="134" t="s">
        <v>33978</v>
      </c>
      <c r="BC1354" s="141" t="s">
        <v>33979</v>
      </c>
      <c r="BD1354" s="128" t="s">
        <v>18591</v>
      </c>
      <c r="BE1354" s="505">
        <v>0.051550925925925924</v>
      </c>
      <c r="BF1354" s="141"/>
      <c r="BG1354" s="141"/>
      <c r="BH1354" s="141"/>
    </row>
    <row r="1355">
      <c r="A1355" s="122">
        <f t="shared" si="3"/>
        <v>0</v>
      </c>
      <c r="B1355" s="122">
        <f t="shared" si="4"/>
        <v>0</v>
      </c>
      <c r="C1355" s="122">
        <f t="shared" si="5"/>
        <v>0</v>
      </c>
      <c r="D1355" s="122">
        <f t="shared" si="6"/>
        <v>0</v>
      </c>
      <c r="E1355" s="122">
        <f t="shared" si="2"/>
        <v>186</v>
      </c>
      <c r="H1355" s="135">
        <v>451.0</v>
      </c>
      <c r="I1355" s="135">
        <v>451.0</v>
      </c>
      <c r="J1355" s="135">
        <v>451.0</v>
      </c>
      <c r="L1355" s="160"/>
      <c r="M1355" s="160"/>
      <c r="N1355" s="160"/>
      <c r="O1355" s="160"/>
      <c r="P1355" s="503">
        <v>0.051724537037037034</v>
      </c>
      <c r="Q1355" s="503">
        <v>0.04962962962962963</v>
      </c>
      <c r="R1355" s="503">
        <v>0.05313657407407407</v>
      </c>
      <c r="S1355" s="503">
        <v>0.06469907407407408</v>
      </c>
      <c r="T1355" s="503">
        <v>0.05969907407407407</v>
      </c>
      <c r="W1355" s="503">
        <v>0.04766203703703704</v>
      </c>
      <c r="Y1355" s="503">
        <v>0.06607638888888889</v>
      </c>
      <c r="Z1355" s="503">
        <v>0.04776620370370371</v>
      </c>
      <c r="AA1355" s="128" t="s">
        <v>33980</v>
      </c>
      <c r="AB1355" s="474">
        <v>0.0640625</v>
      </c>
      <c r="AC1355" s="505">
        <v>0.05900462962962963</v>
      </c>
      <c r="AD1355" s="160"/>
      <c r="AE1355" s="160"/>
      <c r="AG1355" s="474">
        <v>0.0581712962962963</v>
      </c>
      <c r="AJ1355" s="128" t="s">
        <v>33981</v>
      </c>
      <c r="AK1355" s="134" t="s">
        <v>33982</v>
      </c>
      <c r="AL1355" s="474">
        <v>0.05579861111111111</v>
      </c>
      <c r="AM1355" s="416">
        <v>1.9777777777777779</v>
      </c>
      <c r="AN1355" s="160"/>
      <c r="AO1355" s="474">
        <v>0.05571759259259259</v>
      </c>
      <c r="AP1355" s="128" t="s">
        <v>33983</v>
      </c>
      <c r="AQ1355" s="128" t="s">
        <v>3999</v>
      </c>
      <c r="AR1355" s="505">
        <v>0.06391203703703703</v>
      </c>
      <c r="AS1355" s="134" t="s">
        <v>33984</v>
      </c>
      <c r="AT1355" s="474">
        <v>0.05980324074074074</v>
      </c>
      <c r="AU1355" s="128" t="s">
        <v>33985</v>
      </c>
      <c r="AV1355" s="504">
        <v>0.05199074074074074</v>
      </c>
      <c r="AX1355" s="134" t="s">
        <v>33986</v>
      </c>
      <c r="AY1355" s="128" t="s">
        <v>33987</v>
      </c>
      <c r="BA1355" s="505">
        <v>0.04715277777777778</v>
      </c>
      <c r="BB1355" s="474">
        <v>0.04685185185185185</v>
      </c>
      <c r="BC1355" s="516">
        <v>0.045023148148148145</v>
      </c>
      <c r="BD1355" s="416">
        <v>1.49375</v>
      </c>
      <c r="BE1355" s="128" t="s">
        <v>33988</v>
      </c>
      <c r="BF1355" s="516"/>
      <c r="BG1355" s="516"/>
      <c r="BH1355" s="516"/>
    </row>
    <row r="1356">
      <c r="A1356" s="122">
        <f t="shared" si="3"/>
        <v>0</v>
      </c>
      <c r="B1356" s="122">
        <f t="shared" si="4"/>
        <v>0</v>
      </c>
      <c r="C1356" s="122">
        <f t="shared" si="5"/>
        <v>0</v>
      </c>
      <c r="D1356" s="122">
        <f t="shared" si="6"/>
        <v>0</v>
      </c>
      <c r="E1356" s="122">
        <f t="shared" si="2"/>
        <v>370</v>
      </c>
      <c r="H1356" s="135" t="s">
        <v>33989</v>
      </c>
      <c r="I1356" s="135" t="s">
        <v>33990</v>
      </c>
      <c r="J1356" s="135" t="s">
        <v>33991</v>
      </c>
      <c r="L1356" s="160"/>
      <c r="M1356" s="160"/>
      <c r="N1356" s="160"/>
      <c r="O1356" s="160"/>
      <c r="P1356" s="138" t="s">
        <v>33992</v>
      </c>
      <c r="Q1356" s="138" t="s">
        <v>923</v>
      </c>
      <c r="R1356" s="138" t="s">
        <v>33993</v>
      </c>
      <c r="S1356" s="138" t="s">
        <v>33994</v>
      </c>
      <c r="T1356" s="138" t="s">
        <v>33995</v>
      </c>
      <c r="W1356" s="138" t="s">
        <v>33996</v>
      </c>
      <c r="Y1356" s="138" t="s">
        <v>33997</v>
      </c>
      <c r="Z1356" s="138" t="s">
        <v>33998</v>
      </c>
      <c r="AA1356" s="504">
        <v>0.063125</v>
      </c>
      <c r="AB1356" s="474">
        <v>0.06414351851851852</v>
      </c>
      <c r="AC1356" s="128" t="s">
        <v>33999</v>
      </c>
      <c r="AD1356" s="160"/>
      <c r="AE1356" s="160"/>
      <c r="AG1356" s="134" t="s">
        <v>34000</v>
      </c>
      <c r="AJ1356" s="504">
        <v>0.05482638888888889</v>
      </c>
      <c r="AK1356" s="474">
        <v>0.07733796296296297</v>
      </c>
      <c r="AL1356" s="134" t="s">
        <v>34001</v>
      </c>
      <c r="AM1356" s="128" t="s">
        <v>872</v>
      </c>
      <c r="AN1356" s="160"/>
      <c r="AO1356" s="134" t="s">
        <v>34002</v>
      </c>
      <c r="AP1356" s="505">
        <v>0.051354166666666666</v>
      </c>
      <c r="AQ1356" s="505">
        <v>0.05011574074074074</v>
      </c>
      <c r="AR1356" s="128" t="s">
        <v>34003</v>
      </c>
      <c r="AS1356" s="474">
        <v>0.05174768518518519</v>
      </c>
      <c r="AT1356" s="134" t="s">
        <v>34004</v>
      </c>
      <c r="AU1356" s="505">
        <v>0.06221064814814815</v>
      </c>
      <c r="AV1356" s="128" t="s">
        <v>34005</v>
      </c>
      <c r="AX1356" s="474">
        <v>0.05240740740740741</v>
      </c>
      <c r="AY1356" s="416">
        <v>2.1277777777777778</v>
      </c>
      <c r="BA1356" s="128" t="s">
        <v>34006</v>
      </c>
      <c r="BB1356" s="134" t="s">
        <v>34007</v>
      </c>
      <c r="BC1356" s="141" t="s">
        <v>34008</v>
      </c>
      <c r="BD1356" s="128" t="s">
        <v>18637</v>
      </c>
      <c r="BE1356" s="505">
        <v>0.05157407407407407</v>
      </c>
      <c r="BF1356" s="141"/>
      <c r="BG1356" s="141"/>
      <c r="BH1356" s="141"/>
    </row>
    <row r="1357">
      <c r="A1357" s="122">
        <f t="shared" si="3"/>
        <v>0</v>
      </c>
      <c r="B1357" s="122">
        <f t="shared" si="4"/>
        <v>0</v>
      </c>
      <c r="C1357" s="122">
        <f t="shared" si="5"/>
        <v>0</v>
      </c>
      <c r="D1357" s="122">
        <f t="shared" si="6"/>
        <v>0</v>
      </c>
      <c r="E1357" s="122">
        <f t="shared" si="2"/>
        <v>281</v>
      </c>
      <c r="H1357" s="135" t="s">
        <v>34009</v>
      </c>
      <c r="I1357" s="135" t="s">
        <v>34010</v>
      </c>
      <c r="J1357" s="135" t="s">
        <v>34011</v>
      </c>
      <c r="L1357" s="160"/>
      <c r="M1357" s="160"/>
      <c r="N1357" s="160"/>
      <c r="O1357" s="160"/>
      <c r="P1357" s="503">
        <v>0.05174768518518519</v>
      </c>
      <c r="Q1357" s="503">
        <v>0.04971064814814815</v>
      </c>
      <c r="R1357" s="503">
        <v>0.053321759259259256</v>
      </c>
      <c r="S1357" s="503">
        <v>0.06481481481481481</v>
      </c>
      <c r="T1357" s="503">
        <v>0.0597337962962963</v>
      </c>
      <c r="W1357" s="503">
        <v>0.04770833333333333</v>
      </c>
      <c r="Y1357" s="503">
        <v>0.06618055555555556</v>
      </c>
      <c r="Z1357" s="503">
        <v>0.04788194444444444</v>
      </c>
      <c r="AA1357" s="508">
        <v>0.06321759259259259</v>
      </c>
      <c r="AB1357" s="474">
        <v>0.0642361111111111</v>
      </c>
      <c r="AC1357" s="505">
        <v>0.0591087962962963</v>
      </c>
      <c r="AD1357" s="160"/>
      <c r="AE1357" s="160"/>
      <c r="AG1357" s="474">
        <v>0.05828703703703704</v>
      </c>
      <c r="AJ1357" s="128" t="s">
        <v>34012</v>
      </c>
      <c r="AK1357" s="134" t="s">
        <v>34013</v>
      </c>
      <c r="AL1357" s="474">
        <v>0.05585648148148148</v>
      </c>
      <c r="AM1357" s="416">
        <v>1.988888888888889</v>
      </c>
      <c r="AN1357" s="160"/>
      <c r="AO1357" s="474">
        <v>0.05579861111111111</v>
      </c>
      <c r="AP1357" s="128" t="s">
        <v>34014</v>
      </c>
      <c r="AQ1357" s="128" t="s">
        <v>13375</v>
      </c>
      <c r="AR1357" s="505">
        <v>0.06412037037037037</v>
      </c>
      <c r="AS1357" s="134" t="s">
        <v>34015</v>
      </c>
      <c r="AT1357" s="474">
        <v>0.05986111111111111</v>
      </c>
      <c r="AU1357" s="128" t="s">
        <v>34016</v>
      </c>
      <c r="AV1357" s="504">
        <v>0.05206018518518519</v>
      </c>
      <c r="AX1357" s="134" t="s">
        <v>34017</v>
      </c>
      <c r="AY1357" s="128" t="s">
        <v>34018</v>
      </c>
      <c r="BA1357" s="505">
        <v>0.04716435185185185</v>
      </c>
      <c r="BB1357" s="474">
        <v>0.04701388888888889</v>
      </c>
      <c r="BC1357" s="516">
        <v>0.04503472222222222</v>
      </c>
      <c r="BD1357" s="416">
        <v>1.4972222222222222</v>
      </c>
      <c r="BE1357" s="128" t="s">
        <v>34019</v>
      </c>
      <c r="BF1357" s="516"/>
      <c r="BG1357" s="516"/>
      <c r="BH1357" s="516"/>
    </row>
    <row r="1358">
      <c r="A1358" s="122">
        <f t="shared" si="3"/>
        <v>0</v>
      </c>
      <c r="B1358" s="122">
        <f t="shared" si="4"/>
        <v>0</v>
      </c>
      <c r="C1358" s="122">
        <f t="shared" si="5"/>
        <v>0</v>
      </c>
      <c r="D1358" s="122">
        <f t="shared" si="6"/>
        <v>0</v>
      </c>
      <c r="E1358" s="122">
        <f t="shared" si="2"/>
        <v>477</v>
      </c>
      <c r="H1358" s="135">
        <v>452.0</v>
      </c>
      <c r="I1358" s="135">
        <v>452.0</v>
      </c>
      <c r="J1358" s="135">
        <v>452.0</v>
      </c>
      <c r="L1358" s="160"/>
      <c r="M1358" s="160"/>
      <c r="N1358" s="160"/>
      <c r="O1358" s="160"/>
      <c r="P1358" s="138" t="s">
        <v>34020</v>
      </c>
      <c r="Q1358" s="138" t="s">
        <v>34021</v>
      </c>
      <c r="R1358" s="138" t="s">
        <v>34022</v>
      </c>
      <c r="S1358" s="138" t="s">
        <v>34023</v>
      </c>
      <c r="T1358" s="138" t="s">
        <v>34024</v>
      </c>
      <c r="W1358" s="138" t="s">
        <v>34025</v>
      </c>
      <c r="Y1358" s="138" t="s">
        <v>34026</v>
      </c>
      <c r="Z1358" s="138" t="s">
        <v>34027</v>
      </c>
      <c r="AA1358" s="128" t="s">
        <v>34028</v>
      </c>
      <c r="AB1358" s="134" t="s">
        <v>34029</v>
      </c>
      <c r="AC1358" s="128" t="s">
        <v>34030</v>
      </c>
      <c r="AD1358" s="160"/>
      <c r="AE1358" s="160"/>
      <c r="AG1358" s="134" t="s">
        <v>34031</v>
      </c>
      <c r="AJ1358" s="504">
        <v>0.05497685185185185</v>
      </c>
      <c r="AK1358" s="474">
        <v>0.07738425925925926</v>
      </c>
      <c r="AL1358" s="134" t="s">
        <v>34032</v>
      </c>
      <c r="AM1358" s="128" t="s">
        <v>34033</v>
      </c>
      <c r="AN1358" s="160"/>
      <c r="AO1358" s="134" t="s">
        <v>34034</v>
      </c>
      <c r="AP1358" s="505">
        <v>0.05148148148148148</v>
      </c>
      <c r="AQ1358" s="505">
        <v>0.050150462962962966</v>
      </c>
      <c r="AR1358" s="128" t="s">
        <v>34035</v>
      </c>
      <c r="AS1358" s="474">
        <v>0.051805555555555556</v>
      </c>
      <c r="AT1358" s="134" t="s">
        <v>34036</v>
      </c>
      <c r="AU1358" s="505">
        <v>0.062314814814814816</v>
      </c>
      <c r="AV1358" s="128" t="s">
        <v>34037</v>
      </c>
      <c r="AX1358" s="474">
        <v>0.05255787037037037</v>
      </c>
      <c r="AY1358" s="416">
        <v>2.129166666666667</v>
      </c>
      <c r="BA1358" s="128" t="s">
        <v>34038</v>
      </c>
      <c r="BB1358" s="134" t="s">
        <v>34039</v>
      </c>
      <c r="BC1358" s="141" t="s">
        <v>1332</v>
      </c>
      <c r="BD1358" s="128" t="s">
        <v>18684</v>
      </c>
      <c r="BE1358" s="505">
        <v>0.051597222222222225</v>
      </c>
      <c r="BF1358" s="141"/>
      <c r="BG1358" s="141"/>
      <c r="BH1358" s="141"/>
    </row>
    <row r="1359">
      <c r="A1359" s="122">
        <f t="shared" si="3"/>
        <v>0</v>
      </c>
      <c r="B1359" s="122">
        <f t="shared" si="4"/>
        <v>0</v>
      </c>
      <c r="C1359" s="122">
        <f t="shared" si="5"/>
        <v>0</v>
      </c>
      <c r="D1359" s="122">
        <f t="shared" si="6"/>
        <v>0</v>
      </c>
      <c r="E1359" s="122">
        <f t="shared" si="2"/>
        <v>149</v>
      </c>
      <c r="H1359" s="135" t="s">
        <v>34040</v>
      </c>
      <c r="I1359" s="135" t="s">
        <v>34041</v>
      </c>
      <c r="J1359" s="135" t="s">
        <v>34042</v>
      </c>
      <c r="L1359" s="160"/>
      <c r="M1359" s="160"/>
      <c r="N1359" s="160"/>
      <c r="O1359" s="160"/>
      <c r="P1359" s="503">
        <v>0.051875</v>
      </c>
      <c r="Q1359" s="503">
        <v>0.04972222222222222</v>
      </c>
      <c r="R1359" s="503">
        <v>0.05341435185185185</v>
      </c>
      <c r="S1359" s="503">
        <v>0.06493055555555556</v>
      </c>
      <c r="T1359" s="503">
        <v>0.05982638888888889</v>
      </c>
      <c r="W1359" s="503">
        <v>0.047789351851851854</v>
      </c>
      <c r="Y1359" s="503">
        <v>0.06621527777777778</v>
      </c>
      <c r="Z1359" s="503">
        <v>0.04790509259259259</v>
      </c>
      <c r="AA1359" s="504">
        <v>0.06329861111111111</v>
      </c>
      <c r="AB1359" s="474">
        <v>0.06430555555555556</v>
      </c>
      <c r="AC1359" s="505">
        <v>0.05917824074074074</v>
      </c>
      <c r="AD1359" s="160"/>
      <c r="AE1359" s="160"/>
      <c r="AG1359" s="474">
        <v>0.05834490740740741</v>
      </c>
      <c r="AJ1359" s="128" t="s">
        <v>34043</v>
      </c>
      <c r="AK1359" s="134" t="s">
        <v>34044</v>
      </c>
      <c r="AL1359" s="474">
        <v>0.05597222222222222</v>
      </c>
      <c r="AM1359" s="416">
        <v>1.9895833333333333</v>
      </c>
      <c r="AN1359" s="160"/>
      <c r="AO1359" s="474">
        <v>0.05586805555555555</v>
      </c>
      <c r="AP1359" s="128" t="s">
        <v>34045</v>
      </c>
      <c r="AQ1359" s="128" t="s">
        <v>34046</v>
      </c>
      <c r="AR1359" s="505">
        <v>0.06417824074074074</v>
      </c>
      <c r="AS1359" s="134" t="s">
        <v>34047</v>
      </c>
      <c r="AT1359" s="474">
        <v>0.05988425925925926</v>
      </c>
      <c r="AU1359" s="128" t="s">
        <v>862</v>
      </c>
      <c r="AV1359" s="504">
        <v>0.05219907407407407</v>
      </c>
      <c r="AX1359" s="134" t="s">
        <v>34048</v>
      </c>
      <c r="AY1359" s="128" t="s">
        <v>34049</v>
      </c>
      <c r="BA1359" s="505">
        <v>0.04721064814814815</v>
      </c>
      <c r="BB1359" s="474">
        <v>0.047141203703703706</v>
      </c>
      <c r="BC1359" s="516">
        <v>0.04506944444444445</v>
      </c>
      <c r="BD1359" s="416">
        <v>1.5097222222222222</v>
      </c>
      <c r="BE1359" s="128" t="s">
        <v>34050</v>
      </c>
      <c r="BF1359" s="516"/>
      <c r="BG1359" s="516"/>
      <c r="BH1359" s="516"/>
    </row>
    <row r="1360">
      <c r="A1360" s="122">
        <f t="shared" si="3"/>
        <v>0</v>
      </c>
      <c r="B1360" s="122">
        <f t="shared" si="4"/>
        <v>0</v>
      </c>
      <c r="C1360" s="122">
        <f t="shared" si="5"/>
        <v>0</v>
      </c>
      <c r="D1360" s="122">
        <f t="shared" si="6"/>
        <v>0</v>
      </c>
      <c r="E1360" s="122">
        <f t="shared" si="2"/>
        <v>508</v>
      </c>
      <c r="H1360" s="135" t="s">
        <v>34051</v>
      </c>
      <c r="I1360" s="135" t="s">
        <v>34052</v>
      </c>
      <c r="J1360" s="135" t="s">
        <v>34053</v>
      </c>
      <c r="L1360" s="160"/>
      <c r="M1360" s="160"/>
      <c r="N1360" s="160"/>
      <c r="O1360" s="160"/>
      <c r="P1360" s="138" t="s">
        <v>34054</v>
      </c>
      <c r="Q1360" s="138" t="s">
        <v>34055</v>
      </c>
      <c r="R1360" s="138" t="s">
        <v>34056</v>
      </c>
      <c r="S1360" s="138" t="s">
        <v>34057</v>
      </c>
      <c r="T1360" s="138" t="s">
        <v>34058</v>
      </c>
      <c r="W1360" s="138" t="s">
        <v>34059</v>
      </c>
      <c r="Y1360" s="138" t="s">
        <v>34060</v>
      </c>
      <c r="Z1360" s="138" t="s">
        <v>34061</v>
      </c>
      <c r="AA1360" s="128" t="s">
        <v>34062</v>
      </c>
      <c r="AB1360" s="134" t="s">
        <v>34063</v>
      </c>
      <c r="AC1360" s="128" t="s">
        <v>34064</v>
      </c>
      <c r="AD1360" s="160"/>
      <c r="AE1360" s="160"/>
      <c r="AG1360" s="134" t="s">
        <v>34065</v>
      </c>
      <c r="AJ1360" s="504">
        <v>0.05511574074074074</v>
      </c>
      <c r="AK1360" s="474">
        <v>0.0775</v>
      </c>
      <c r="AL1360" s="134" t="s">
        <v>34066</v>
      </c>
      <c r="AM1360" s="128" t="s">
        <v>34067</v>
      </c>
      <c r="AN1360" s="160"/>
      <c r="AO1360" s="134" t="s">
        <v>34068</v>
      </c>
      <c r="AP1360" s="505">
        <v>0.05153935185185185</v>
      </c>
      <c r="AQ1360" s="505">
        <v>0.05016203703703704</v>
      </c>
      <c r="AR1360" s="128" t="s">
        <v>653</v>
      </c>
      <c r="AS1360" s="474">
        <v>0.05181712962962963</v>
      </c>
      <c r="AT1360" s="134" t="s">
        <v>34069</v>
      </c>
      <c r="AU1360" s="505">
        <v>0.06234953703703704</v>
      </c>
      <c r="AV1360" s="128" t="s">
        <v>34070</v>
      </c>
      <c r="AX1360" s="474">
        <v>0.05277777777777778</v>
      </c>
      <c r="AY1360" s="416">
        <v>2.1305555555555555</v>
      </c>
      <c r="BA1360" s="128" t="s">
        <v>34071</v>
      </c>
      <c r="BB1360" s="134" t="s">
        <v>34072</v>
      </c>
      <c r="BC1360" s="141" t="s">
        <v>34073</v>
      </c>
      <c r="BD1360" s="128" t="s">
        <v>18734</v>
      </c>
      <c r="BE1360" s="505">
        <v>0.051631944444444446</v>
      </c>
      <c r="BF1360" s="141"/>
      <c r="BG1360" s="141"/>
      <c r="BH1360" s="141"/>
    </row>
    <row r="1361">
      <c r="A1361" s="122">
        <f t="shared" si="3"/>
        <v>0</v>
      </c>
      <c r="B1361" s="122">
        <f t="shared" si="4"/>
        <v>0</v>
      </c>
      <c r="C1361" s="122">
        <f t="shared" si="5"/>
        <v>0</v>
      </c>
      <c r="D1361" s="122">
        <f t="shared" si="6"/>
        <v>0</v>
      </c>
      <c r="E1361" s="122">
        <f t="shared" si="2"/>
        <v>160</v>
      </c>
      <c r="H1361" s="135">
        <v>453.0</v>
      </c>
      <c r="I1361" s="135">
        <v>453.0</v>
      </c>
      <c r="J1361" s="135">
        <v>453.0</v>
      </c>
      <c r="L1361" s="160"/>
      <c r="M1361" s="160"/>
      <c r="N1361" s="160"/>
      <c r="O1361" s="160"/>
      <c r="P1361" s="503">
        <v>0.05195601851851852</v>
      </c>
      <c r="Q1361" s="503">
        <v>0.04982638888888889</v>
      </c>
      <c r="R1361" s="503">
        <v>0.05351851851851852</v>
      </c>
      <c r="S1361" s="503">
        <v>0.06501157407407407</v>
      </c>
      <c r="T1361" s="503">
        <v>0.05991898148148148</v>
      </c>
      <c r="W1361" s="503">
        <v>0.04788194444444444</v>
      </c>
      <c r="Y1361" s="503">
        <v>0.06628472222222222</v>
      </c>
      <c r="Z1361" s="503">
        <v>0.047928240740740743</v>
      </c>
      <c r="AA1361" s="504">
        <v>0.06340277777777778</v>
      </c>
      <c r="AB1361" s="474">
        <v>0.06434027777777777</v>
      </c>
      <c r="AC1361" s="505">
        <v>0.05924768518518519</v>
      </c>
      <c r="AD1361" s="160"/>
      <c r="AE1361" s="160"/>
      <c r="AG1361" s="474">
        <v>0.05846064814814815</v>
      </c>
      <c r="AJ1361" s="128" t="s">
        <v>34074</v>
      </c>
      <c r="AK1361" s="134" t="s">
        <v>34075</v>
      </c>
      <c r="AL1361" s="474">
        <v>0.056053240740740744</v>
      </c>
      <c r="AM1361" s="416">
        <v>1.992361111111111</v>
      </c>
      <c r="AN1361" s="160"/>
      <c r="AO1361" s="474">
        <v>0.05606481481481482</v>
      </c>
      <c r="AP1361" s="128" t="s">
        <v>34076</v>
      </c>
      <c r="AQ1361" s="128" t="s">
        <v>1082</v>
      </c>
      <c r="AR1361" s="505">
        <v>0.06432870370370371</v>
      </c>
      <c r="AS1361" s="134" t="s">
        <v>34077</v>
      </c>
      <c r="AT1361" s="474">
        <v>0.060023148148148145</v>
      </c>
      <c r="AU1361" s="128" t="s">
        <v>11233</v>
      </c>
      <c r="AV1361" s="504">
        <v>0.052395833333333336</v>
      </c>
      <c r="AX1361" s="134" t="s">
        <v>1055</v>
      </c>
      <c r="AY1361" s="128" t="s">
        <v>34078</v>
      </c>
      <c r="BA1361" s="505">
        <v>0.047280092592592596</v>
      </c>
      <c r="BB1361" s="474">
        <v>0.04724537037037037</v>
      </c>
      <c r="BC1361" s="516">
        <v>0.04510416666666667</v>
      </c>
      <c r="BD1361" s="416">
        <v>1.5215277777777778</v>
      </c>
      <c r="BE1361" s="128" t="s">
        <v>34079</v>
      </c>
      <c r="BF1361" s="516"/>
      <c r="BG1361" s="516"/>
      <c r="BH1361" s="516"/>
    </row>
    <row r="1362">
      <c r="A1362" s="122">
        <f t="shared" si="3"/>
        <v>0</v>
      </c>
      <c r="B1362" s="122">
        <f t="shared" si="4"/>
        <v>0</v>
      </c>
      <c r="C1362" s="122">
        <f t="shared" si="5"/>
        <v>0</v>
      </c>
      <c r="D1362" s="122">
        <f t="shared" si="6"/>
        <v>0</v>
      </c>
      <c r="E1362" s="122">
        <f t="shared" si="2"/>
        <v>443</v>
      </c>
      <c r="H1362" s="135" t="s">
        <v>34080</v>
      </c>
      <c r="I1362" s="135" t="s">
        <v>34081</v>
      </c>
      <c r="J1362" s="135" t="s">
        <v>34082</v>
      </c>
      <c r="L1362" s="160"/>
      <c r="M1362" s="160"/>
      <c r="N1362" s="160"/>
      <c r="O1362" s="160"/>
      <c r="P1362" s="138" t="s">
        <v>34083</v>
      </c>
      <c r="Q1362" s="138" t="s">
        <v>34084</v>
      </c>
      <c r="R1362" s="138" t="s">
        <v>34085</v>
      </c>
      <c r="S1362" s="138" t="s">
        <v>34086</v>
      </c>
      <c r="T1362" s="138" t="s">
        <v>34087</v>
      </c>
      <c r="W1362" s="138" t="s">
        <v>34088</v>
      </c>
      <c r="Y1362" s="138" t="s">
        <v>34089</v>
      </c>
      <c r="Z1362" s="138" t="s">
        <v>34090</v>
      </c>
      <c r="AA1362" s="128" t="s">
        <v>34091</v>
      </c>
      <c r="AB1362" s="134" t="s">
        <v>34092</v>
      </c>
      <c r="AC1362" s="128" t="s">
        <v>34093</v>
      </c>
      <c r="AD1362" s="160"/>
      <c r="AE1362" s="160"/>
      <c r="AG1362" s="134" t="s">
        <v>34094</v>
      </c>
      <c r="AJ1362" s="504">
        <v>0.055266203703703706</v>
      </c>
      <c r="AK1362" s="474">
        <v>0.07753472222222223</v>
      </c>
      <c r="AL1362" s="134" t="s">
        <v>34095</v>
      </c>
      <c r="AM1362" s="128" t="s">
        <v>34096</v>
      </c>
      <c r="AN1362" s="160"/>
      <c r="AO1362" s="134" t="s">
        <v>34097</v>
      </c>
      <c r="AP1362" s="505">
        <v>0.051597222222222225</v>
      </c>
      <c r="AQ1362" s="505">
        <v>0.05025462962962963</v>
      </c>
      <c r="AR1362" s="128" t="s">
        <v>716</v>
      </c>
      <c r="AS1362" s="474">
        <v>0.051875</v>
      </c>
      <c r="AT1362" s="134" t="s">
        <v>34098</v>
      </c>
      <c r="AU1362" s="505">
        <v>0.06238425925925926</v>
      </c>
      <c r="AV1362" s="128" t="s">
        <v>34099</v>
      </c>
      <c r="AX1362" s="474">
        <v>0.052905092592592594</v>
      </c>
      <c r="AY1362" s="416">
        <v>2.1319444444444446</v>
      </c>
      <c r="BA1362" s="128" t="s">
        <v>34100</v>
      </c>
      <c r="BB1362" s="134" t="s">
        <v>34101</v>
      </c>
      <c r="BC1362" s="141" t="s">
        <v>34102</v>
      </c>
      <c r="BD1362" s="128" t="s">
        <v>18786</v>
      </c>
      <c r="BE1362" s="505">
        <v>0.051666666666666666</v>
      </c>
      <c r="BF1362" s="141"/>
      <c r="BG1362" s="141"/>
      <c r="BH1362" s="141"/>
    </row>
    <row r="1363">
      <c r="A1363" s="122">
        <f t="shared" si="3"/>
        <v>0</v>
      </c>
      <c r="B1363" s="122">
        <f t="shared" si="4"/>
        <v>0</v>
      </c>
      <c r="C1363" s="122">
        <f t="shared" si="5"/>
        <v>0</v>
      </c>
      <c r="D1363" s="122">
        <f t="shared" si="6"/>
        <v>0</v>
      </c>
      <c r="E1363" s="122">
        <f t="shared" si="2"/>
        <v>334</v>
      </c>
      <c r="H1363" s="135" t="s">
        <v>34103</v>
      </c>
      <c r="I1363" s="135" t="s">
        <v>34104</v>
      </c>
      <c r="J1363" s="135" t="s">
        <v>34105</v>
      </c>
      <c r="L1363" s="160"/>
      <c r="M1363" s="160"/>
      <c r="N1363" s="160"/>
      <c r="O1363" s="160"/>
      <c r="P1363" s="503">
        <v>0.05201388888888889</v>
      </c>
      <c r="Q1363" s="503">
        <v>0.04998842592592593</v>
      </c>
      <c r="R1363" s="503">
        <v>0.053530092592592594</v>
      </c>
      <c r="S1363" s="503">
        <v>0.06518518518518518</v>
      </c>
      <c r="T1363" s="503">
        <v>0.06</v>
      </c>
      <c r="W1363" s="503">
        <v>0.04802083333333333</v>
      </c>
      <c r="Y1363" s="503">
        <v>0.06638888888888889</v>
      </c>
      <c r="Z1363" s="503">
        <v>0.04797453703703704</v>
      </c>
      <c r="AA1363" s="504">
        <v>0.06347222222222222</v>
      </c>
      <c r="AB1363" s="474">
        <v>0.06440972222222222</v>
      </c>
      <c r="AC1363" s="505">
        <v>0.05938657407407407</v>
      </c>
      <c r="AD1363" s="160"/>
      <c r="AE1363" s="160"/>
      <c r="AG1363" s="474">
        <v>0.058506944444444445</v>
      </c>
      <c r="AJ1363" s="128" t="s">
        <v>34106</v>
      </c>
      <c r="AK1363" s="134" t="s">
        <v>34107</v>
      </c>
      <c r="AL1363" s="474">
        <v>0.05609953703703704</v>
      </c>
      <c r="AM1363" s="416">
        <v>1.9972222222222222</v>
      </c>
      <c r="AN1363" s="160"/>
      <c r="AO1363" s="474">
        <v>0.056122685185185185</v>
      </c>
      <c r="AP1363" s="128" t="s">
        <v>34108</v>
      </c>
      <c r="AQ1363" s="128" t="s">
        <v>34109</v>
      </c>
      <c r="AR1363" s="505">
        <v>0.06434027777777777</v>
      </c>
      <c r="AS1363" s="134" t="s">
        <v>34110</v>
      </c>
      <c r="AT1363" s="474">
        <v>0.06018518518518518</v>
      </c>
      <c r="AU1363" s="128" t="s">
        <v>34111</v>
      </c>
      <c r="AV1363" s="504">
        <v>0.05244212962962963</v>
      </c>
      <c r="AX1363" s="134" t="s">
        <v>34112</v>
      </c>
      <c r="AY1363" s="128" t="s">
        <v>34113</v>
      </c>
      <c r="BA1363" s="505">
        <v>0.047407407407407405</v>
      </c>
      <c r="BB1363" s="474">
        <v>0.04729166666666667</v>
      </c>
      <c r="BC1363" s="516">
        <v>0.045196759259259256</v>
      </c>
      <c r="BD1363" s="416">
        <v>1.5263888888888888</v>
      </c>
      <c r="BE1363" s="128" t="s">
        <v>34114</v>
      </c>
      <c r="BF1363" s="516"/>
      <c r="BG1363" s="516"/>
      <c r="BH1363" s="516"/>
    </row>
    <row r="1364">
      <c r="A1364" s="122">
        <f t="shared" si="3"/>
        <v>0</v>
      </c>
      <c r="B1364" s="122">
        <f t="shared" si="4"/>
        <v>0</v>
      </c>
      <c r="C1364" s="122">
        <f t="shared" si="5"/>
        <v>0</v>
      </c>
      <c r="D1364" s="122">
        <f t="shared" si="6"/>
        <v>0</v>
      </c>
      <c r="E1364" s="122">
        <f t="shared" si="2"/>
        <v>371</v>
      </c>
      <c r="H1364" s="135">
        <v>454.0</v>
      </c>
      <c r="I1364" s="135">
        <v>454.0</v>
      </c>
      <c r="J1364" s="135">
        <v>454.0</v>
      </c>
      <c r="L1364" s="160"/>
      <c r="M1364" s="160"/>
      <c r="N1364" s="160"/>
      <c r="O1364" s="160"/>
      <c r="P1364" s="138" t="s">
        <v>34115</v>
      </c>
      <c r="Q1364" s="138" t="s">
        <v>34116</v>
      </c>
      <c r="R1364" s="138" t="s">
        <v>34117</v>
      </c>
      <c r="S1364" s="138" t="s">
        <v>34118</v>
      </c>
      <c r="T1364" s="138" t="s">
        <v>34119</v>
      </c>
      <c r="W1364" s="138" t="s">
        <v>34120</v>
      </c>
      <c r="Y1364" s="138" t="s">
        <v>34121</v>
      </c>
      <c r="Z1364" s="138" t="s">
        <v>34122</v>
      </c>
      <c r="AA1364" s="128" t="s">
        <v>34123</v>
      </c>
      <c r="AB1364" s="134" t="s">
        <v>34124</v>
      </c>
      <c r="AC1364" s="128" t="s">
        <v>34125</v>
      </c>
      <c r="AD1364" s="160"/>
      <c r="AE1364" s="160"/>
      <c r="AG1364" s="134" t="s">
        <v>34126</v>
      </c>
      <c r="AJ1364" s="504">
        <v>0.05533564814814815</v>
      </c>
      <c r="AK1364" s="474">
        <v>0.07765046296296296</v>
      </c>
      <c r="AL1364" s="134" t="s">
        <v>34127</v>
      </c>
      <c r="AM1364" s="128" t="s">
        <v>34128</v>
      </c>
      <c r="AN1364" s="160"/>
      <c r="AO1364" s="134" t="s">
        <v>34129</v>
      </c>
      <c r="AP1364" s="505">
        <v>0.051805555555555556</v>
      </c>
      <c r="AQ1364" s="505">
        <v>0.0502662037037037</v>
      </c>
      <c r="AR1364" s="128" t="s">
        <v>34130</v>
      </c>
      <c r="AS1364" s="474">
        <v>0.05188657407407407</v>
      </c>
      <c r="AT1364" s="134" t="s">
        <v>34131</v>
      </c>
      <c r="AU1364" s="505">
        <v>0.062488425925925926</v>
      </c>
      <c r="AV1364" s="128" t="s">
        <v>34132</v>
      </c>
      <c r="AX1364" s="474">
        <v>0.05292824074074074</v>
      </c>
      <c r="AY1364" s="416">
        <v>2.138888888888889</v>
      </c>
      <c r="BA1364" s="128" t="s">
        <v>34133</v>
      </c>
      <c r="BB1364" s="134" t="s">
        <v>34134</v>
      </c>
      <c r="BC1364" s="141" t="s">
        <v>34135</v>
      </c>
      <c r="BD1364" s="128" t="s">
        <v>18834</v>
      </c>
      <c r="BE1364" s="505">
        <v>0.051770833333333335</v>
      </c>
      <c r="BF1364" s="141"/>
      <c r="BG1364" s="141"/>
      <c r="BH1364" s="141"/>
    </row>
    <row r="1365">
      <c r="A1365" s="122">
        <f t="shared" si="3"/>
        <v>0</v>
      </c>
      <c r="B1365" s="122">
        <f t="shared" si="4"/>
        <v>0</v>
      </c>
      <c r="C1365" s="122">
        <f t="shared" si="5"/>
        <v>0</v>
      </c>
      <c r="D1365" s="122">
        <f t="shared" si="6"/>
        <v>0</v>
      </c>
      <c r="E1365" s="122">
        <f t="shared" si="2"/>
        <v>255</v>
      </c>
      <c r="H1365" s="135" t="s">
        <v>34136</v>
      </c>
      <c r="I1365" s="135" t="s">
        <v>34137</v>
      </c>
      <c r="J1365" s="135" t="s">
        <v>34138</v>
      </c>
      <c r="L1365" s="160"/>
      <c r="M1365" s="160"/>
      <c r="N1365" s="160"/>
      <c r="O1365" s="160"/>
      <c r="P1365" s="503">
        <v>0.052256944444444446</v>
      </c>
      <c r="Q1365" s="503">
        <v>0.050011574074074076</v>
      </c>
      <c r="R1365" s="503">
        <v>0.05357638888888889</v>
      </c>
      <c r="S1365" s="503">
        <v>0.0652662037037037</v>
      </c>
      <c r="T1365" s="503">
        <v>0.06019675925925926</v>
      </c>
      <c r="W1365" s="503">
        <v>0.04822916666666666</v>
      </c>
      <c r="Y1365" s="503">
        <v>0.06644675925925926</v>
      </c>
      <c r="Z1365" s="503">
        <v>0.04811342592592593</v>
      </c>
      <c r="AA1365" s="504">
        <v>0.06357638888888889</v>
      </c>
      <c r="AB1365" s="474">
        <v>0.06447916666666667</v>
      </c>
      <c r="AC1365" s="505">
        <v>0.05945601851851852</v>
      </c>
      <c r="AD1365" s="160"/>
      <c r="AE1365" s="160"/>
      <c r="AG1365" s="474">
        <v>0.058576388888888886</v>
      </c>
      <c r="AJ1365" s="128" t="s">
        <v>34139</v>
      </c>
      <c r="AK1365" s="134" t="s">
        <v>34140</v>
      </c>
      <c r="AL1365" s="474">
        <v>0.05620370370370371</v>
      </c>
      <c r="AM1365" s="416">
        <v>2.0</v>
      </c>
      <c r="AN1365" s="160"/>
      <c r="AO1365" s="474">
        <v>0.05619212962962963</v>
      </c>
      <c r="AP1365" s="128" t="s">
        <v>34141</v>
      </c>
      <c r="AQ1365" s="128" t="s">
        <v>34142</v>
      </c>
      <c r="AR1365" s="505">
        <v>0.06436342592592592</v>
      </c>
      <c r="AS1365" s="134" t="s">
        <v>34143</v>
      </c>
      <c r="AT1365" s="474">
        <v>0.06025462962962963</v>
      </c>
      <c r="AU1365" s="128" t="s">
        <v>34144</v>
      </c>
      <c r="AV1365" s="504">
        <v>0.05251157407407407</v>
      </c>
      <c r="AX1365" s="134" t="s">
        <v>34145</v>
      </c>
      <c r="AY1365" s="128" t="s">
        <v>34146</v>
      </c>
      <c r="BA1365" s="505">
        <v>0.047453703703703706</v>
      </c>
      <c r="BB1365" s="474">
        <v>0.047407407407407405</v>
      </c>
      <c r="BC1365" s="516">
        <v>0.045231481481481484</v>
      </c>
      <c r="BD1365" s="416">
        <v>1.5298611111111111</v>
      </c>
      <c r="BE1365" s="128" t="s">
        <v>34147</v>
      </c>
      <c r="BF1365" s="516"/>
      <c r="BG1365" s="516"/>
      <c r="BH1365" s="516"/>
    </row>
    <row r="1366">
      <c r="A1366" s="122">
        <f t="shared" si="3"/>
        <v>0</v>
      </c>
      <c r="B1366" s="122">
        <f t="shared" si="4"/>
        <v>0</v>
      </c>
      <c r="C1366" s="122">
        <f t="shared" si="5"/>
        <v>0</v>
      </c>
      <c r="D1366" s="122">
        <f t="shared" si="6"/>
        <v>0</v>
      </c>
      <c r="E1366" s="122">
        <f t="shared" si="2"/>
        <v>378</v>
      </c>
      <c r="H1366" s="135" t="s">
        <v>34148</v>
      </c>
      <c r="I1366" s="135" t="s">
        <v>34149</v>
      </c>
      <c r="J1366" s="135" t="s">
        <v>34150</v>
      </c>
      <c r="L1366" s="160"/>
      <c r="M1366" s="160"/>
      <c r="N1366" s="160"/>
      <c r="O1366" s="160"/>
      <c r="P1366" s="138" t="s">
        <v>34151</v>
      </c>
      <c r="Q1366" s="138" t="s">
        <v>34152</v>
      </c>
      <c r="R1366" s="138" t="s">
        <v>34153</v>
      </c>
      <c r="S1366" s="138" t="s">
        <v>34154</v>
      </c>
      <c r="T1366" s="138" t="s">
        <v>34155</v>
      </c>
      <c r="W1366" s="138" t="s">
        <v>34156</v>
      </c>
      <c r="Y1366" s="138" t="s">
        <v>34157</v>
      </c>
      <c r="Z1366" s="138" t="s">
        <v>862</v>
      </c>
      <c r="AA1366" s="128" t="s">
        <v>34158</v>
      </c>
      <c r="AB1366" s="134" t="s">
        <v>34159</v>
      </c>
      <c r="AC1366" s="128" t="s">
        <v>34160</v>
      </c>
      <c r="AD1366" s="160"/>
      <c r="AE1366" s="160"/>
      <c r="AG1366" s="134" t="s">
        <v>34161</v>
      </c>
      <c r="AJ1366" s="504">
        <v>0.05538194444444444</v>
      </c>
      <c r="AK1366" s="474">
        <v>0.07787037037037037</v>
      </c>
      <c r="AL1366" s="134" t="s">
        <v>34162</v>
      </c>
      <c r="AM1366" s="128" t="s">
        <v>34163</v>
      </c>
      <c r="AN1366" s="160"/>
      <c r="AO1366" s="134" t="s">
        <v>34164</v>
      </c>
      <c r="AP1366" s="505">
        <v>0.05196759259259259</v>
      </c>
      <c r="AQ1366" s="505">
        <v>0.05040509259259259</v>
      </c>
      <c r="AR1366" s="128" t="s">
        <v>34165</v>
      </c>
      <c r="AS1366" s="474">
        <v>0.05193287037037037</v>
      </c>
      <c r="AT1366" s="134" t="s">
        <v>5946</v>
      </c>
      <c r="AU1366" s="505">
        <v>0.0625</v>
      </c>
      <c r="AV1366" s="128" t="s">
        <v>34166</v>
      </c>
      <c r="AX1366" s="474">
        <v>0.05306712962962963</v>
      </c>
      <c r="AY1366" s="416">
        <v>2.1465277777777776</v>
      </c>
      <c r="BA1366" s="128" t="s">
        <v>34167</v>
      </c>
      <c r="BB1366" s="134" t="s">
        <v>34168</v>
      </c>
      <c r="BC1366" s="141" t="s">
        <v>34169</v>
      </c>
      <c r="BD1366" s="128" t="s">
        <v>18889</v>
      </c>
      <c r="BE1366" s="505">
        <v>0.052037037037037034</v>
      </c>
      <c r="BF1366" s="141"/>
      <c r="BG1366" s="141"/>
      <c r="BH1366" s="141"/>
    </row>
    <row r="1367">
      <c r="A1367" s="122">
        <f t="shared" si="3"/>
        <v>0</v>
      </c>
      <c r="B1367" s="122">
        <f t="shared" si="4"/>
        <v>0</v>
      </c>
      <c r="C1367" s="122">
        <f t="shared" si="5"/>
        <v>0</v>
      </c>
      <c r="D1367" s="122">
        <f t="shared" si="6"/>
        <v>0</v>
      </c>
      <c r="E1367" s="122">
        <f t="shared" si="2"/>
        <v>162</v>
      </c>
      <c r="H1367" s="135">
        <v>455.0</v>
      </c>
      <c r="I1367" s="135">
        <v>455.0</v>
      </c>
      <c r="J1367" s="135">
        <v>455.0</v>
      </c>
      <c r="L1367" s="160"/>
      <c r="M1367" s="160"/>
      <c r="N1367" s="160"/>
      <c r="O1367" s="160"/>
      <c r="P1367" s="503">
        <v>0.052349537037037035</v>
      </c>
      <c r="Q1367" s="503">
        <v>0.05005787037037037</v>
      </c>
      <c r="R1367" s="503">
        <v>0.053634259259259257</v>
      </c>
      <c r="S1367" s="503">
        <v>0.06537037037037037</v>
      </c>
      <c r="T1367" s="503">
        <v>0.060300925925925924</v>
      </c>
      <c r="W1367" s="503">
        <v>0.04829861111111111</v>
      </c>
      <c r="Y1367" s="503">
        <v>0.06652777777777778</v>
      </c>
      <c r="Z1367" s="503">
        <v>0.04821759259259259</v>
      </c>
      <c r="AA1367" s="504">
        <v>0.06366898148148148</v>
      </c>
      <c r="AB1367" s="474">
        <v>0.06454861111111111</v>
      </c>
      <c r="AC1367" s="505">
        <v>0.05957175925925926</v>
      </c>
      <c r="AD1367" s="160"/>
      <c r="AE1367" s="160"/>
      <c r="AG1367" s="474">
        <v>0.05865740740740741</v>
      </c>
      <c r="AJ1367" s="128" t="s">
        <v>34170</v>
      </c>
      <c r="AK1367" s="134" t="s">
        <v>34171</v>
      </c>
      <c r="AL1367" s="474">
        <v>0.05631944444444444</v>
      </c>
      <c r="AM1367" s="416">
        <v>2.0076388888888888</v>
      </c>
      <c r="AN1367" s="160"/>
      <c r="AO1367" s="474">
        <v>0.056261574074074075</v>
      </c>
      <c r="AP1367" s="128" t="s">
        <v>34172</v>
      </c>
      <c r="AQ1367" s="128" t="s">
        <v>34173</v>
      </c>
      <c r="AR1367" s="505">
        <v>0.06438657407407407</v>
      </c>
      <c r="AS1367" s="134" t="s">
        <v>34174</v>
      </c>
      <c r="AT1367" s="474">
        <v>0.06028935185185185</v>
      </c>
      <c r="AU1367" s="128" t="s">
        <v>34175</v>
      </c>
      <c r="AV1367" s="504">
        <v>0.052627314814814814</v>
      </c>
      <c r="AX1367" s="134" t="s">
        <v>1345</v>
      </c>
      <c r="AY1367" s="128" t="s">
        <v>34176</v>
      </c>
      <c r="BA1367" s="505">
        <v>0.0475</v>
      </c>
      <c r="BB1367" s="474">
        <v>0.04741898148148148</v>
      </c>
      <c r="BC1367" s="516">
        <v>0.045266203703703704</v>
      </c>
      <c r="BD1367" s="416">
        <v>1.5395833333333333</v>
      </c>
      <c r="BE1367" s="128" t="s">
        <v>34177</v>
      </c>
      <c r="BF1367" s="516"/>
      <c r="BG1367" s="516"/>
      <c r="BH1367" s="516"/>
    </row>
    <row r="1368">
      <c r="A1368" s="122">
        <f t="shared" si="3"/>
        <v>0</v>
      </c>
      <c r="B1368" s="122">
        <f t="shared" si="4"/>
        <v>0</v>
      </c>
      <c r="C1368" s="122">
        <f t="shared" si="5"/>
        <v>0</v>
      </c>
      <c r="D1368" s="122">
        <f t="shared" si="6"/>
        <v>0</v>
      </c>
      <c r="E1368" s="122">
        <f t="shared" si="2"/>
        <v>281</v>
      </c>
      <c r="H1368" s="135" t="s">
        <v>34178</v>
      </c>
      <c r="I1368" s="135" t="s">
        <v>34179</v>
      </c>
      <c r="J1368" s="135" t="s">
        <v>34180</v>
      </c>
      <c r="L1368" s="160"/>
      <c r="M1368" s="160"/>
      <c r="N1368" s="160"/>
      <c r="O1368" s="160"/>
      <c r="P1368" s="138" t="s">
        <v>34181</v>
      </c>
      <c r="Q1368" s="138" t="s">
        <v>34182</v>
      </c>
      <c r="R1368" s="138" t="s">
        <v>34183</v>
      </c>
      <c r="S1368" s="138" t="s">
        <v>34184</v>
      </c>
      <c r="T1368" s="138" t="s">
        <v>34185</v>
      </c>
      <c r="W1368" s="138" t="s">
        <v>34186</v>
      </c>
      <c r="Y1368" s="138" t="s">
        <v>34187</v>
      </c>
      <c r="Z1368" s="138" t="s">
        <v>34188</v>
      </c>
      <c r="AA1368" s="128" t="s">
        <v>34189</v>
      </c>
      <c r="AB1368" s="134" t="s">
        <v>34190</v>
      </c>
      <c r="AC1368" s="128" t="s">
        <v>34191</v>
      </c>
      <c r="AD1368" s="160"/>
      <c r="AE1368" s="160"/>
      <c r="AG1368" s="134" t="s">
        <v>34192</v>
      </c>
      <c r="AJ1368" s="504">
        <v>0.05542824074074074</v>
      </c>
      <c r="AK1368" s="474">
        <v>0.07789351851851851</v>
      </c>
      <c r="AL1368" s="134" t="s">
        <v>34193</v>
      </c>
      <c r="AM1368" s="128" t="s">
        <v>34194</v>
      </c>
      <c r="AN1368" s="160"/>
      <c r="AO1368" s="134" t="s">
        <v>34195</v>
      </c>
      <c r="AP1368" s="505">
        <v>0.05207175925925926</v>
      </c>
      <c r="AQ1368" s="505">
        <v>0.050625</v>
      </c>
      <c r="AR1368" s="128" t="s">
        <v>34196</v>
      </c>
      <c r="AS1368" s="474">
        <v>0.05202546296296296</v>
      </c>
      <c r="AT1368" s="134" t="s">
        <v>34197</v>
      </c>
      <c r="AU1368" s="505">
        <v>0.06256944444444444</v>
      </c>
      <c r="AV1368" s="128" t="s">
        <v>34198</v>
      </c>
      <c r="AX1368" s="474">
        <v>0.05315972222222222</v>
      </c>
      <c r="AY1368" s="416">
        <v>2.151388888888889</v>
      </c>
      <c r="BA1368" s="128" t="s">
        <v>34199</v>
      </c>
      <c r="BB1368" s="134" t="s">
        <v>34173</v>
      </c>
      <c r="BC1368" s="141" t="s">
        <v>34200</v>
      </c>
      <c r="BD1368" s="128" t="s">
        <v>4374</v>
      </c>
      <c r="BE1368" s="505">
        <v>0.0522337962962963</v>
      </c>
      <c r="BF1368" s="141"/>
      <c r="BG1368" s="141"/>
      <c r="BH1368" s="141"/>
    </row>
    <row r="1369">
      <c r="A1369" s="122">
        <f t="shared" si="3"/>
        <v>0</v>
      </c>
      <c r="B1369" s="122">
        <f t="shared" si="4"/>
        <v>0</v>
      </c>
      <c r="C1369" s="122">
        <f t="shared" si="5"/>
        <v>0</v>
      </c>
      <c r="D1369" s="122">
        <f t="shared" si="6"/>
        <v>0</v>
      </c>
      <c r="E1369" s="122">
        <f t="shared" si="2"/>
        <v>201</v>
      </c>
      <c r="H1369" s="135" t="s">
        <v>34201</v>
      </c>
      <c r="I1369" s="135" t="s">
        <v>34202</v>
      </c>
      <c r="J1369" s="135" t="s">
        <v>34203</v>
      </c>
      <c r="L1369" s="160"/>
      <c r="M1369" s="160"/>
      <c r="N1369" s="160"/>
      <c r="O1369" s="160"/>
      <c r="P1369" s="503">
        <v>0.052395833333333336</v>
      </c>
      <c r="Q1369" s="503">
        <v>0.050150462962962966</v>
      </c>
      <c r="R1369" s="503">
        <v>0.053703703703703705</v>
      </c>
      <c r="S1369" s="503">
        <v>0.06549768518518519</v>
      </c>
      <c r="T1369" s="503">
        <v>0.06034722222222222</v>
      </c>
      <c r="W1369" s="503">
        <v>0.04833333333333333</v>
      </c>
      <c r="Y1369" s="503">
        <v>0.06657407407407408</v>
      </c>
      <c r="Z1369" s="503">
        <v>0.04825231481481482</v>
      </c>
      <c r="AA1369" s="504">
        <v>0.06372685185185185</v>
      </c>
      <c r="AB1369" s="474">
        <v>0.06461805555555555</v>
      </c>
      <c r="AC1369" s="505">
        <v>0.0596412037037037</v>
      </c>
      <c r="AD1369" s="160"/>
      <c r="AE1369" s="160"/>
      <c r="AG1369" s="474">
        <v>0.05873842592592592</v>
      </c>
      <c r="AJ1369" s="128" t="s">
        <v>34204</v>
      </c>
      <c r="AK1369" s="134" t="s">
        <v>34205</v>
      </c>
      <c r="AL1369" s="474">
        <v>0.05641203703703704</v>
      </c>
      <c r="AM1369" s="416">
        <v>2.0083333333333333</v>
      </c>
      <c r="AN1369" s="160"/>
      <c r="AO1369" s="474">
        <v>0.05634259259259259</v>
      </c>
      <c r="AP1369" s="128" t="s">
        <v>34206</v>
      </c>
      <c r="AQ1369" s="128" t="s">
        <v>34207</v>
      </c>
      <c r="AR1369" s="505">
        <v>0.06450231481481482</v>
      </c>
      <c r="AS1369" s="134" t="s">
        <v>34208</v>
      </c>
      <c r="AT1369" s="474">
        <v>0.0603125</v>
      </c>
      <c r="AU1369" s="128" t="s">
        <v>34209</v>
      </c>
      <c r="AV1369" s="504">
        <v>0.052662037037037035</v>
      </c>
      <c r="AX1369" s="134" t="s">
        <v>34210</v>
      </c>
      <c r="AY1369" s="128" t="s">
        <v>34211</v>
      </c>
      <c r="BA1369" s="505">
        <v>0.047581018518518516</v>
      </c>
      <c r="BB1369" s="474">
        <v>0.04746527777777778</v>
      </c>
      <c r="BC1369" s="516">
        <v>0.045300925925925925</v>
      </c>
      <c r="BD1369" s="416">
        <v>1.5451388888888888</v>
      </c>
      <c r="BE1369" s="128" t="s">
        <v>34212</v>
      </c>
      <c r="BF1369" s="516"/>
      <c r="BG1369" s="516"/>
      <c r="BH1369" s="516"/>
    </row>
    <row r="1370">
      <c r="A1370" s="122">
        <f t="shared" si="3"/>
        <v>0</v>
      </c>
      <c r="B1370" s="122">
        <f t="shared" si="4"/>
        <v>0</v>
      </c>
      <c r="C1370" s="122">
        <f t="shared" si="5"/>
        <v>0</v>
      </c>
      <c r="D1370" s="122">
        <f t="shared" si="6"/>
        <v>0</v>
      </c>
      <c r="E1370" s="122">
        <f t="shared" si="2"/>
        <v>381</v>
      </c>
      <c r="H1370" s="135">
        <v>456.0</v>
      </c>
      <c r="I1370" s="135">
        <v>456.0</v>
      </c>
      <c r="J1370" s="135">
        <v>456.0</v>
      </c>
      <c r="L1370" s="160"/>
      <c r="M1370" s="160"/>
      <c r="N1370" s="160"/>
      <c r="O1370" s="160"/>
      <c r="P1370" s="138" t="s">
        <v>34213</v>
      </c>
      <c r="Q1370" s="138" t="s">
        <v>34214</v>
      </c>
      <c r="R1370" s="138" t="s">
        <v>34215</v>
      </c>
      <c r="S1370" s="138" t="s">
        <v>34216</v>
      </c>
      <c r="T1370" s="138" t="s">
        <v>34217</v>
      </c>
      <c r="W1370" s="138" t="s">
        <v>34218</v>
      </c>
      <c r="Y1370" s="138" t="s">
        <v>34219</v>
      </c>
      <c r="Z1370" s="138" t="s">
        <v>34220</v>
      </c>
      <c r="AA1370" s="128" t="s">
        <v>34221</v>
      </c>
      <c r="AB1370" s="134" t="s">
        <v>34222</v>
      </c>
      <c r="AC1370" s="128" t="s">
        <v>34223</v>
      </c>
      <c r="AD1370" s="160"/>
      <c r="AE1370" s="160"/>
      <c r="AG1370" s="134" t="s">
        <v>34224</v>
      </c>
      <c r="AJ1370" s="504">
        <v>0.05545138888888889</v>
      </c>
      <c r="AK1370" s="474">
        <v>0.07798611111111112</v>
      </c>
      <c r="AL1370" s="134" t="s">
        <v>34225</v>
      </c>
      <c r="AM1370" s="128" t="s">
        <v>34226</v>
      </c>
      <c r="AN1370" s="160"/>
      <c r="AO1370" s="134" t="s">
        <v>34227</v>
      </c>
      <c r="AP1370" s="505">
        <v>0.05212962962962963</v>
      </c>
      <c r="AQ1370" s="505">
        <v>0.05064814814814815</v>
      </c>
      <c r="AR1370" s="128" t="s">
        <v>34228</v>
      </c>
      <c r="AS1370" s="474">
        <v>0.05206018518518519</v>
      </c>
      <c r="AT1370" s="134" t="s">
        <v>1538</v>
      </c>
      <c r="AU1370" s="505">
        <v>0.06260416666666667</v>
      </c>
      <c r="AV1370" s="128" t="s">
        <v>34229</v>
      </c>
      <c r="AX1370" s="474">
        <v>0.05319444444444445</v>
      </c>
      <c r="AY1370" s="416">
        <v>2.1618055555555555</v>
      </c>
      <c r="BA1370" s="128" t="s">
        <v>34230</v>
      </c>
      <c r="BB1370" s="134" t="s">
        <v>34231</v>
      </c>
      <c r="BC1370" s="141" t="s">
        <v>34232</v>
      </c>
      <c r="BD1370" s="128" t="s">
        <v>18986</v>
      </c>
      <c r="BE1370" s="505">
        <v>0.05244212962962963</v>
      </c>
      <c r="BF1370" s="141"/>
      <c r="BG1370" s="141"/>
      <c r="BH1370" s="141"/>
    </row>
    <row r="1371">
      <c r="A1371" s="122">
        <f t="shared" si="3"/>
        <v>0</v>
      </c>
      <c r="B1371" s="122">
        <f t="shared" si="4"/>
        <v>0</v>
      </c>
      <c r="C1371" s="122">
        <f t="shared" si="5"/>
        <v>0</v>
      </c>
      <c r="D1371" s="122">
        <f t="shared" si="6"/>
        <v>0</v>
      </c>
      <c r="E1371" s="122">
        <f t="shared" si="2"/>
        <v>215</v>
      </c>
      <c r="H1371" s="135" t="s">
        <v>34233</v>
      </c>
      <c r="I1371" s="135" t="s">
        <v>34234</v>
      </c>
      <c r="J1371" s="135" t="s">
        <v>34235</v>
      </c>
      <c r="L1371" s="160"/>
      <c r="M1371" s="160"/>
      <c r="N1371" s="160"/>
      <c r="O1371" s="160"/>
      <c r="P1371" s="503">
        <v>0.05241898148148148</v>
      </c>
      <c r="Q1371" s="503">
        <v>0.05017361111111111</v>
      </c>
      <c r="R1371" s="503">
        <v>0.05381944444444445</v>
      </c>
      <c r="S1371" s="503">
        <v>0.06553240740740741</v>
      </c>
      <c r="T1371" s="503">
        <v>0.06046296296296296</v>
      </c>
      <c r="W1371" s="503">
        <v>0.04837962962962963</v>
      </c>
      <c r="Y1371" s="503">
        <v>0.06658564814814814</v>
      </c>
      <c r="Z1371" s="503">
        <v>0.048275462962962964</v>
      </c>
      <c r="AA1371" s="504">
        <v>0.06385416666666667</v>
      </c>
      <c r="AB1371" s="474">
        <v>0.06467592592592593</v>
      </c>
      <c r="AC1371" s="505">
        <v>0.05969907407407407</v>
      </c>
      <c r="AD1371" s="160"/>
      <c r="AE1371" s="160"/>
      <c r="AG1371" s="474">
        <v>0.05877314814814815</v>
      </c>
      <c r="AJ1371" s="128" t="s">
        <v>34236</v>
      </c>
      <c r="AK1371" s="134" t="s">
        <v>34237</v>
      </c>
      <c r="AL1371" s="474">
        <v>0.05648148148148148</v>
      </c>
      <c r="AM1371" s="416">
        <v>2.013888888888889</v>
      </c>
      <c r="AN1371" s="160"/>
      <c r="AO1371" s="474">
        <v>0.056400462962962965</v>
      </c>
      <c r="AP1371" s="128" t="s">
        <v>34238</v>
      </c>
      <c r="AQ1371" s="128" t="s">
        <v>34239</v>
      </c>
      <c r="AR1371" s="505">
        <v>0.06465277777777778</v>
      </c>
      <c r="AS1371" s="134" t="s">
        <v>34240</v>
      </c>
      <c r="AT1371" s="474">
        <v>0.06037037037037037</v>
      </c>
      <c r="AU1371" s="128" t="s">
        <v>34241</v>
      </c>
      <c r="AV1371" s="504">
        <v>0.05271990740740741</v>
      </c>
      <c r="AX1371" s="134" t="s">
        <v>5754</v>
      </c>
      <c r="AY1371" s="128" t="s">
        <v>34242</v>
      </c>
      <c r="BA1371" s="505">
        <v>0.047650462962962964</v>
      </c>
      <c r="BB1371" s="474">
        <v>0.04748842592592593</v>
      </c>
      <c r="BC1371" s="516">
        <v>0.04532407407407407</v>
      </c>
      <c r="BD1371" s="416">
        <v>1.5458333333333334</v>
      </c>
      <c r="BE1371" s="128" t="s">
        <v>34243</v>
      </c>
      <c r="BF1371" s="516"/>
      <c r="BG1371" s="516"/>
      <c r="BH1371" s="516"/>
    </row>
    <row r="1372">
      <c r="A1372" s="122">
        <f t="shared" si="3"/>
        <v>0</v>
      </c>
      <c r="B1372" s="122">
        <f t="shared" si="4"/>
        <v>0</v>
      </c>
      <c r="C1372" s="122">
        <f t="shared" si="5"/>
        <v>0</v>
      </c>
      <c r="D1372" s="122">
        <f t="shared" si="6"/>
        <v>0</v>
      </c>
      <c r="E1372" s="122">
        <f t="shared" si="2"/>
        <v>377</v>
      </c>
      <c r="H1372" s="135" t="s">
        <v>34244</v>
      </c>
      <c r="I1372" s="135" t="s">
        <v>34245</v>
      </c>
      <c r="J1372" s="135" t="s">
        <v>34246</v>
      </c>
      <c r="L1372" s="160"/>
      <c r="M1372" s="160"/>
      <c r="N1372" s="160"/>
      <c r="O1372" s="160"/>
      <c r="P1372" s="138" t="s">
        <v>34247</v>
      </c>
      <c r="Q1372" s="138" t="s">
        <v>34248</v>
      </c>
      <c r="R1372" s="138" t="s">
        <v>34249</v>
      </c>
      <c r="S1372" s="138" t="s">
        <v>34250</v>
      </c>
      <c r="T1372" s="138" t="s">
        <v>34251</v>
      </c>
      <c r="W1372" s="138" t="s">
        <v>34252</v>
      </c>
      <c r="Y1372" s="138" t="s">
        <v>34253</v>
      </c>
      <c r="Z1372" s="138" t="s">
        <v>34254</v>
      </c>
      <c r="AA1372" s="128" t="s">
        <v>34255</v>
      </c>
      <c r="AB1372" s="134" t="s">
        <v>34256</v>
      </c>
      <c r="AC1372" s="128" t="s">
        <v>34257</v>
      </c>
      <c r="AD1372" s="160"/>
      <c r="AE1372" s="160"/>
      <c r="AG1372" s="134" t="s">
        <v>34258</v>
      </c>
      <c r="AJ1372" s="504">
        <v>0.05555555555555555</v>
      </c>
      <c r="AK1372" s="474">
        <v>0.07803240740740741</v>
      </c>
      <c r="AL1372" s="134" t="s">
        <v>34259</v>
      </c>
      <c r="AM1372" s="128" t="s">
        <v>34260</v>
      </c>
      <c r="AN1372" s="160"/>
      <c r="AO1372" s="134" t="s">
        <v>34261</v>
      </c>
      <c r="AP1372" s="505">
        <v>0.05226851851851852</v>
      </c>
      <c r="AQ1372" s="505">
        <v>0.050694444444444445</v>
      </c>
      <c r="AR1372" s="128" t="s">
        <v>34262</v>
      </c>
      <c r="AS1372" s="474">
        <v>0.05207175925925926</v>
      </c>
      <c r="AT1372" s="134" t="s">
        <v>34263</v>
      </c>
      <c r="AU1372" s="505">
        <v>0.06262731481481482</v>
      </c>
      <c r="AV1372" s="128" t="s">
        <v>34264</v>
      </c>
      <c r="AX1372" s="474">
        <v>0.053252314814814815</v>
      </c>
      <c r="AY1372" s="416">
        <v>2.1645833333333333</v>
      </c>
      <c r="BA1372" s="128" t="s">
        <v>34265</v>
      </c>
      <c r="BB1372" s="134" t="s">
        <v>34266</v>
      </c>
      <c r="BC1372" s="141" t="s">
        <v>34267</v>
      </c>
      <c r="BD1372" s="128" t="s">
        <v>19047</v>
      </c>
      <c r="BE1372" s="505">
        <v>0.052592592592592594</v>
      </c>
      <c r="BF1372" s="141"/>
      <c r="BG1372" s="141"/>
      <c r="BH1372" s="141"/>
    </row>
    <row r="1373">
      <c r="A1373" s="122">
        <f t="shared" si="3"/>
        <v>0</v>
      </c>
      <c r="B1373" s="122">
        <f t="shared" si="4"/>
        <v>0</v>
      </c>
      <c r="C1373" s="122">
        <f t="shared" si="5"/>
        <v>0</v>
      </c>
      <c r="D1373" s="122">
        <f t="shared" si="6"/>
        <v>0</v>
      </c>
      <c r="E1373" s="122">
        <f t="shared" si="2"/>
        <v>161</v>
      </c>
      <c r="H1373" s="135">
        <v>457.0</v>
      </c>
      <c r="I1373" s="135">
        <v>457.0</v>
      </c>
      <c r="J1373" s="135">
        <v>457.0</v>
      </c>
      <c r="L1373" s="160"/>
      <c r="M1373" s="160"/>
      <c r="N1373" s="160"/>
      <c r="O1373" s="160"/>
      <c r="P1373" s="503">
        <v>0.05251157407407407</v>
      </c>
      <c r="Q1373" s="503">
        <v>0.05030092592592592</v>
      </c>
      <c r="R1373" s="503">
        <v>0.05403935185185185</v>
      </c>
      <c r="S1373" s="503">
        <v>0.06555555555555556</v>
      </c>
      <c r="T1373" s="503">
        <v>0.06050925925925926</v>
      </c>
      <c r="W1373" s="503">
        <v>0.048414351851851854</v>
      </c>
      <c r="Y1373" s="503">
        <v>0.06662037037037037</v>
      </c>
      <c r="Z1373" s="503">
        <v>0.04846064814814815</v>
      </c>
      <c r="AA1373" s="504">
        <v>0.06394675925925926</v>
      </c>
      <c r="AB1373" s="474">
        <v>0.06472222222222222</v>
      </c>
      <c r="AC1373" s="505">
        <v>0.059756944444444446</v>
      </c>
      <c r="AD1373" s="160"/>
      <c r="AE1373" s="160"/>
      <c r="AG1373" s="474">
        <v>0.05887731481481481</v>
      </c>
      <c r="AJ1373" s="128" t="s">
        <v>34268</v>
      </c>
      <c r="AK1373" s="134" t="s">
        <v>34269</v>
      </c>
      <c r="AL1373" s="474">
        <v>0.0565625</v>
      </c>
      <c r="AM1373" s="416">
        <v>2.0180555555555557</v>
      </c>
      <c r="AN1373" s="160"/>
      <c r="AO1373" s="474">
        <v>0.0565162037037037</v>
      </c>
      <c r="AP1373" s="128" t="s">
        <v>34270</v>
      </c>
      <c r="AQ1373" s="128" t="s">
        <v>34271</v>
      </c>
      <c r="AR1373" s="505">
        <v>0.0647800925925926</v>
      </c>
      <c r="AS1373" s="134" t="s">
        <v>34272</v>
      </c>
      <c r="AT1373" s="474">
        <v>0.06039351851851852</v>
      </c>
      <c r="AU1373" s="128" t="s">
        <v>34273</v>
      </c>
      <c r="AV1373" s="504">
        <v>0.052835648148148145</v>
      </c>
      <c r="AX1373" s="134" t="s">
        <v>34274</v>
      </c>
      <c r="AY1373" s="128" t="s">
        <v>34275</v>
      </c>
      <c r="BA1373" s="505">
        <v>0.047685185185185185</v>
      </c>
      <c r="BB1373" s="474">
        <v>0.0475</v>
      </c>
      <c r="BC1373" s="516">
        <v>0.04535879629629629</v>
      </c>
      <c r="BD1373" s="416">
        <v>1.5486111111111112</v>
      </c>
      <c r="BE1373" s="128" t="s">
        <v>34276</v>
      </c>
      <c r="BF1373" s="516"/>
      <c r="BG1373" s="516"/>
      <c r="BH1373" s="516"/>
    </row>
    <row r="1374">
      <c r="A1374" s="122">
        <f t="shared" si="3"/>
        <v>0</v>
      </c>
      <c r="B1374" s="122">
        <f t="shared" si="4"/>
        <v>0</v>
      </c>
      <c r="C1374" s="122">
        <f t="shared" si="5"/>
        <v>0</v>
      </c>
      <c r="D1374" s="122">
        <f t="shared" si="6"/>
        <v>0</v>
      </c>
      <c r="E1374" s="122">
        <f t="shared" si="2"/>
        <v>514</v>
      </c>
      <c r="H1374" s="135" t="s">
        <v>34277</v>
      </c>
      <c r="I1374" s="135" t="s">
        <v>34278</v>
      </c>
      <c r="J1374" s="135" t="s">
        <v>34279</v>
      </c>
      <c r="L1374" s="160"/>
      <c r="M1374" s="160"/>
      <c r="N1374" s="160"/>
      <c r="O1374" s="160"/>
      <c r="P1374" s="138" t="s">
        <v>34280</v>
      </c>
      <c r="Q1374" s="138" t="s">
        <v>34281</v>
      </c>
      <c r="R1374" s="138" t="s">
        <v>34282</v>
      </c>
      <c r="S1374" s="138" t="s">
        <v>34283</v>
      </c>
      <c r="T1374" s="138" t="s">
        <v>34284</v>
      </c>
      <c r="W1374" s="138" t="s">
        <v>34285</v>
      </c>
      <c r="Y1374" s="138" t="s">
        <v>34286</v>
      </c>
      <c r="Z1374" s="138" t="s">
        <v>724</v>
      </c>
      <c r="AA1374" s="128" t="s">
        <v>34287</v>
      </c>
      <c r="AB1374" s="134" t="s">
        <v>34288</v>
      </c>
      <c r="AC1374" s="128" t="s">
        <v>34289</v>
      </c>
      <c r="AD1374" s="160"/>
      <c r="AE1374" s="160"/>
      <c r="AG1374" s="134" t="s">
        <v>34290</v>
      </c>
      <c r="AJ1374" s="504">
        <v>0.05559027777777778</v>
      </c>
      <c r="AK1374" s="474">
        <v>0.07818287037037037</v>
      </c>
      <c r="AL1374" s="134" t="s">
        <v>34291</v>
      </c>
      <c r="AM1374" s="128" t="s">
        <v>34292</v>
      </c>
      <c r="AN1374" s="160"/>
      <c r="AO1374" s="134" t="s">
        <v>34293</v>
      </c>
      <c r="AP1374" s="505">
        <v>0.05230324074074074</v>
      </c>
      <c r="AQ1374" s="505">
        <v>0.05077546296296296</v>
      </c>
      <c r="AR1374" s="128" t="s">
        <v>34294</v>
      </c>
      <c r="AS1374" s="474">
        <v>0.052118055555555556</v>
      </c>
      <c r="AT1374" s="134" t="s">
        <v>34295</v>
      </c>
      <c r="AU1374" s="505">
        <v>0.06277777777777778</v>
      </c>
      <c r="AV1374" s="128" t="s">
        <v>34296</v>
      </c>
      <c r="AX1374" s="474">
        <v>0.05326388888888889</v>
      </c>
      <c r="AY1374" s="416">
        <v>2.1708333333333334</v>
      </c>
      <c r="BA1374" s="128" t="s">
        <v>34297</v>
      </c>
      <c r="BB1374" s="134" t="s">
        <v>34298</v>
      </c>
      <c r="BC1374" s="141" t="s">
        <v>34299</v>
      </c>
      <c r="BD1374" s="128" t="s">
        <v>19100</v>
      </c>
      <c r="BE1374" s="505">
        <v>0.052800925925925925</v>
      </c>
      <c r="BF1374" s="141"/>
      <c r="BG1374" s="141"/>
      <c r="BH1374" s="141"/>
    </row>
    <row r="1375">
      <c r="A1375" s="122">
        <f t="shared" si="3"/>
        <v>0</v>
      </c>
      <c r="B1375" s="122">
        <f t="shared" si="4"/>
        <v>0</v>
      </c>
      <c r="C1375" s="122">
        <f t="shared" si="5"/>
        <v>0</v>
      </c>
      <c r="D1375" s="122">
        <f t="shared" si="6"/>
        <v>0</v>
      </c>
      <c r="E1375" s="122">
        <f t="shared" si="2"/>
        <v>217</v>
      </c>
      <c r="H1375" s="135" t="s">
        <v>34300</v>
      </c>
      <c r="I1375" s="135" t="s">
        <v>34301</v>
      </c>
      <c r="J1375" s="135" t="s">
        <v>34302</v>
      </c>
      <c r="L1375" s="160"/>
      <c r="M1375" s="160"/>
      <c r="N1375" s="160"/>
      <c r="O1375" s="160"/>
      <c r="P1375" s="503">
        <v>0.05261574074074074</v>
      </c>
      <c r="Q1375" s="503">
        <v>0.0503587962962963</v>
      </c>
      <c r="R1375" s="503">
        <v>0.05407407407407407</v>
      </c>
      <c r="S1375" s="503">
        <v>0.06563657407407407</v>
      </c>
      <c r="T1375" s="503">
        <v>0.06054398148148148</v>
      </c>
      <c r="W1375" s="503">
        <v>0.04850694444444444</v>
      </c>
      <c r="Y1375" s="503">
        <v>0.06666666666666667</v>
      </c>
      <c r="Z1375" s="503">
        <v>0.048587962962962965</v>
      </c>
      <c r="AA1375" s="504">
        <v>0.0640162037037037</v>
      </c>
      <c r="AB1375" s="474">
        <v>0.0647800925925926</v>
      </c>
      <c r="AC1375" s="505">
        <v>0.05988425925925926</v>
      </c>
      <c r="AD1375" s="160"/>
      <c r="AE1375" s="160"/>
      <c r="AG1375" s="474">
        <v>0.058912037037037034</v>
      </c>
      <c r="AJ1375" s="128" t="s">
        <v>34303</v>
      </c>
      <c r="AK1375" s="134" t="s">
        <v>34304</v>
      </c>
      <c r="AL1375" s="474">
        <v>0.056608796296296296</v>
      </c>
      <c r="AM1375" s="416">
        <v>2.025</v>
      </c>
      <c r="AN1375" s="160"/>
      <c r="AO1375" s="474">
        <v>0.0565625</v>
      </c>
      <c r="AP1375" s="128" t="s">
        <v>34305</v>
      </c>
      <c r="AQ1375" s="128" t="s">
        <v>12376</v>
      </c>
      <c r="AR1375" s="505">
        <v>0.06482638888888889</v>
      </c>
      <c r="AS1375" s="134" t="s">
        <v>34306</v>
      </c>
      <c r="AT1375" s="474">
        <v>0.060520833333333336</v>
      </c>
      <c r="AU1375" s="128" t="s">
        <v>724</v>
      </c>
      <c r="AV1375" s="504">
        <v>0.05289351851851852</v>
      </c>
      <c r="AX1375" s="134" t="s">
        <v>34307</v>
      </c>
      <c r="AY1375" s="128" t="s">
        <v>34308</v>
      </c>
      <c r="BA1375" s="505">
        <v>0.04777777777777778</v>
      </c>
      <c r="BB1375" s="474">
        <v>0.04755787037037037</v>
      </c>
      <c r="BC1375" s="516">
        <v>0.04548611111111111</v>
      </c>
      <c r="BD1375" s="416">
        <v>1.5541666666666667</v>
      </c>
      <c r="BE1375" s="128" t="s">
        <v>863</v>
      </c>
      <c r="BF1375" s="516"/>
      <c r="BG1375" s="516"/>
      <c r="BH1375" s="516"/>
    </row>
    <row r="1376">
      <c r="A1376" s="122">
        <f t="shared" si="3"/>
        <v>0</v>
      </c>
      <c r="B1376" s="122">
        <f t="shared" si="4"/>
        <v>0</v>
      </c>
      <c r="C1376" s="122">
        <f t="shared" si="5"/>
        <v>0</v>
      </c>
      <c r="D1376" s="122">
        <f t="shared" si="6"/>
        <v>0</v>
      </c>
      <c r="E1376" s="122">
        <f t="shared" si="2"/>
        <v>426</v>
      </c>
      <c r="H1376" s="135">
        <v>458.0</v>
      </c>
      <c r="I1376" s="135">
        <v>458.0</v>
      </c>
      <c r="J1376" s="135">
        <v>458.0</v>
      </c>
      <c r="L1376" s="160"/>
      <c r="M1376" s="160"/>
      <c r="N1376" s="160"/>
      <c r="O1376" s="160"/>
      <c r="P1376" s="138" t="s">
        <v>34309</v>
      </c>
      <c r="Q1376" s="138" t="s">
        <v>34310</v>
      </c>
      <c r="R1376" s="138" t="s">
        <v>34311</v>
      </c>
      <c r="S1376" s="138" t="s">
        <v>34312</v>
      </c>
      <c r="T1376" s="138" t="s">
        <v>34313</v>
      </c>
      <c r="W1376" s="138" t="s">
        <v>34314</v>
      </c>
      <c r="Y1376" s="138" t="s">
        <v>34315</v>
      </c>
      <c r="Z1376" s="138" t="s">
        <v>34316</v>
      </c>
      <c r="AA1376" s="128" t="s">
        <v>34317</v>
      </c>
      <c r="AB1376" s="134" t="s">
        <v>34318</v>
      </c>
      <c r="AC1376" s="128" t="s">
        <v>34319</v>
      </c>
      <c r="AD1376" s="160"/>
      <c r="AE1376" s="160"/>
      <c r="AG1376" s="134" t="s">
        <v>34320</v>
      </c>
      <c r="AJ1376" s="504">
        <v>0.05569444444444444</v>
      </c>
      <c r="AK1376" s="474">
        <v>0.07832175925925926</v>
      </c>
      <c r="AL1376" s="134" t="s">
        <v>34321</v>
      </c>
      <c r="AM1376" s="128" t="s">
        <v>34322</v>
      </c>
      <c r="AN1376" s="160"/>
      <c r="AO1376" s="134" t="s">
        <v>34323</v>
      </c>
      <c r="AP1376" s="505">
        <v>0.052349537037037035</v>
      </c>
      <c r="AQ1376" s="505">
        <v>0.05082175925925926</v>
      </c>
      <c r="AR1376" s="128" t="s">
        <v>34324</v>
      </c>
      <c r="AS1376" s="474">
        <v>0.05212962962962963</v>
      </c>
      <c r="AT1376" s="134" t="s">
        <v>34325</v>
      </c>
      <c r="AU1376" s="505">
        <v>0.0628125</v>
      </c>
      <c r="AV1376" s="128" t="s">
        <v>34326</v>
      </c>
      <c r="AX1376" s="474">
        <v>0.053391203703703705</v>
      </c>
      <c r="AY1376" s="416">
        <v>2.1729166666666666</v>
      </c>
      <c r="BA1376" s="128" t="s">
        <v>34327</v>
      </c>
      <c r="BB1376" s="134" t="s">
        <v>34328</v>
      </c>
      <c r="BC1376" s="141" t="s">
        <v>34329</v>
      </c>
      <c r="BD1376" s="128" t="s">
        <v>19150</v>
      </c>
      <c r="BE1376" s="505">
        <v>0.05299768518518518</v>
      </c>
      <c r="BF1376" s="141"/>
      <c r="BG1376" s="141"/>
      <c r="BH1376" s="141"/>
    </row>
    <row r="1377">
      <c r="A1377" s="122">
        <f t="shared" si="3"/>
        <v>0</v>
      </c>
      <c r="B1377" s="122">
        <f t="shared" si="4"/>
        <v>0</v>
      </c>
      <c r="C1377" s="122">
        <f t="shared" si="5"/>
        <v>0</v>
      </c>
      <c r="D1377" s="122">
        <f t="shared" si="6"/>
        <v>0</v>
      </c>
      <c r="E1377" s="122">
        <f t="shared" si="2"/>
        <v>138</v>
      </c>
      <c r="H1377" s="135" t="s">
        <v>34330</v>
      </c>
      <c r="I1377" s="135" t="s">
        <v>34331</v>
      </c>
      <c r="J1377" s="135" t="s">
        <v>34332</v>
      </c>
      <c r="L1377" s="160"/>
      <c r="M1377" s="160"/>
      <c r="N1377" s="160"/>
      <c r="O1377" s="160"/>
      <c r="P1377" s="503">
        <v>0.05271990740740741</v>
      </c>
      <c r="Q1377" s="503">
        <v>0.050520833333333334</v>
      </c>
      <c r="R1377" s="503">
        <v>0.05413194444444445</v>
      </c>
      <c r="S1377" s="503">
        <v>0.06570601851851852</v>
      </c>
      <c r="T1377" s="503">
        <v>0.060625</v>
      </c>
      <c r="W1377" s="503">
        <v>0.048657407407407406</v>
      </c>
      <c r="Y1377" s="503">
        <v>0.06680555555555556</v>
      </c>
      <c r="Z1377" s="503">
        <v>0.04861111111111111</v>
      </c>
      <c r="AA1377" s="504">
        <v>0.06409722222222222</v>
      </c>
      <c r="AB1377" s="474">
        <v>0.06496527777777777</v>
      </c>
      <c r="AC1377" s="505">
        <v>0.059953703703703703</v>
      </c>
      <c r="AD1377" s="160"/>
      <c r="AE1377" s="160"/>
      <c r="AG1377" s="474">
        <v>0.05900462962962963</v>
      </c>
      <c r="AJ1377" s="128" t="s">
        <v>34333</v>
      </c>
      <c r="AK1377" s="134" t="s">
        <v>34334</v>
      </c>
      <c r="AL1377" s="474">
        <v>0.05670138888888889</v>
      </c>
      <c r="AM1377" s="416">
        <v>2.0340277777777778</v>
      </c>
      <c r="AN1377" s="160"/>
      <c r="AO1377" s="474">
        <v>0.05667824074074074</v>
      </c>
      <c r="AP1377" s="128" t="s">
        <v>34335</v>
      </c>
      <c r="AQ1377" s="128" t="s">
        <v>9774</v>
      </c>
      <c r="AR1377" s="505">
        <v>0.06491898148148148</v>
      </c>
      <c r="AS1377" s="134" t="s">
        <v>34336</v>
      </c>
      <c r="AT1377" s="474">
        <v>0.06069444444444445</v>
      </c>
      <c r="AU1377" s="128" t="s">
        <v>34337</v>
      </c>
      <c r="AV1377" s="504">
        <v>0.05298611111111111</v>
      </c>
      <c r="AX1377" s="134" t="s">
        <v>34338</v>
      </c>
      <c r="AY1377" s="128" t="s">
        <v>1495</v>
      </c>
      <c r="BA1377" s="505">
        <v>0.04790509259259259</v>
      </c>
      <c r="BB1377" s="474">
        <v>0.047592592592592596</v>
      </c>
      <c r="BC1377" s="516">
        <v>0.04559027777777778</v>
      </c>
      <c r="BD1377" s="416">
        <v>1.5625</v>
      </c>
      <c r="BE1377" s="128" t="s">
        <v>10433</v>
      </c>
      <c r="BF1377" s="516"/>
      <c r="BG1377" s="516"/>
      <c r="BH1377" s="516"/>
    </row>
    <row r="1378">
      <c r="A1378" s="122">
        <f t="shared" si="3"/>
        <v>0</v>
      </c>
      <c r="B1378" s="122">
        <f t="shared" si="4"/>
        <v>0</v>
      </c>
      <c r="C1378" s="122">
        <f t="shared" si="5"/>
        <v>0</v>
      </c>
      <c r="D1378" s="122">
        <f t="shared" si="6"/>
        <v>0</v>
      </c>
      <c r="E1378" s="122">
        <f t="shared" si="2"/>
        <v>421</v>
      </c>
      <c r="H1378" s="135" t="s">
        <v>34339</v>
      </c>
      <c r="I1378" s="135" t="s">
        <v>1345</v>
      </c>
      <c r="J1378" s="135" t="s">
        <v>34340</v>
      </c>
      <c r="L1378" s="160"/>
      <c r="M1378" s="160"/>
      <c r="N1378" s="160"/>
      <c r="O1378" s="160"/>
      <c r="P1378" s="138" t="s">
        <v>2570</v>
      </c>
      <c r="Q1378" s="138" t="s">
        <v>34341</v>
      </c>
      <c r="R1378" s="138" t="s">
        <v>34342</v>
      </c>
      <c r="S1378" s="138" t="s">
        <v>1651</v>
      </c>
      <c r="T1378" s="138" t="s">
        <v>34343</v>
      </c>
      <c r="W1378" s="138" t="s">
        <v>34344</v>
      </c>
      <c r="Y1378" s="138" t="s">
        <v>34345</v>
      </c>
      <c r="Z1378" s="138" t="s">
        <v>34346</v>
      </c>
      <c r="AA1378" s="128" t="s">
        <v>34347</v>
      </c>
      <c r="AB1378" s="134" t="s">
        <v>34348</v>
      </c>
      <c r="AC1378" s="128" t="s">
        <v>34349</v>
      </c>
      <c r="AD1378" s="160"/>
      <c r="AE1378" s="160"/>
      <c r="AG1378" s="134" t="s">
        <v>34350</v>
      </c>
      <c r="AJ1378" s="504">
        <v>0.055740740740740743</v>
      </c>
      <c r="AK1378" s="474">
        <v>0.07842592592592593</v>
      </c>
      <c r="AL1378" s="134" t="s">
        <v>34351</v>
      </c>
      <c r="AM1378" s="128" t="s">
        <v>34352</v>
      </c>
      <c r="AN1378" s="160"/>
      <c r="AO1378" s="134" t="s">
        <v>34353</v>
      </c>
      <c r="AP1378" s="505">
        <v>0.052453703703703704</v>
      </c>
      <c r="AQ1378" s="505">
        <v>0.05082175925925926</v>
      </c>
      <c r="AR1378" s="128" t="s">
        <v>34354</v>
      </c>
      <c r="AS1378" s="474">
        <v>0.05215277777777778</v>
      </c>
      <c r="AT1378" s="134" t="s">
        <v>34355</v>
      </c>
      <c r="AU1378" s="505">
        <v>0.06283564814814815</v>
      </c>
      <c r="AV1378" s="128" t="s">
        <v>34356</v>
      </c>
      <c r="AX1378" s="474">
        <v>0.05347222222222222</v>
      </c>
      <c r="AY1378" s="416">
        <v>2.178472222222222</v>
      </c>
      <c r="BA1378" s="128" t="s">
        <v>34357</v>
      </c>
      <c r="BB1378" s="134" t="s">
        <v>34358</v>
      </c>
      <c r="BC1378" s="141" t="s">
        <v>34359</v>
      </c>
      <c r="BD1378" s="128" t="s">
        <v>19202</v>
      </c>
      <c r="BE1378" s="505">
        <v>0.053009259259259256</v>
      </c>
      <c r="BF1378" s="141"/>
      <c r="BG1378" s="141"/>
      <c r="BH1378" s="141"/>
    </row>
    <row r="1379">
      <c r="A1379" s="122">
        <f t="shared" si="3"/>
        <v>0</v>
      </c>
      <c r="B1379" s="122">
        <f t="shared" si="4"/>
        <v>0</v>
      </c>
      <c r="C1379" s="122">
        <f t="shared" si="5"/>
        <v>0</v>
      </c>
      <c r="D1379" s="122">
        <f t="shared" si="6"/>
        <v>0</v>
      </c>
      <c r="E1379" s="122">
        <f t="shared" si="2"/>
        <v>162</v>
      </c>
      <c r="H1379" s="135">
        <v>459.0</v>
      </c>
      <c r="I1379" s="135">
        <v>459.0</v>
      </c>
      <c r="J1379" s="135">
        <v>459.0</v>
      </c>
      <c r="L1379" s="160"/>
      <c r="M1379" s="160"/>
      <c r="N1379" s="160"/>
      <c r="O1379" s="160"/>
      <c r="P1379" s="503">
        <v>0.0528587962962963</v>
      </c>
      <c r="Q1379" s="503">
        <v>0.050555555555555555</v>
      </c>
      <c r="R1379" s="503">
        <v>0.05421296296296296</v>
      </c>
      <c r="S1379" s="503">
        <v>0.06574074074074074</v>
      </c>
      <c r="T1379" s="503">
        <v>0.06065972222222222</v>
      </c>
      <c r="W1379" s="503">
        <v>0.048854166666666664</v>
      </c>
      <c r="Y1379" s="503">
        <v>0.06703703703703703</v>
      </c>
      <c r="Z1379" s="503">
        <v>0.048726851851851855</v>
      </c>
      <c r="AA1379" s="504">
        <v>0.06413194444444445</v>
      </c>
      <c r="AB1379" s="474">
        <v>0.06502314814814815</v>
      </c>
      <c r="AC1379" s="505">
        <v>0.06001157407407407</v>
      </c>
      <c r="AD1379" s="160"/>
      <c r="AE1379" s="160"/>
      <c r="AG1379" s="474">
        <v>0.0590625</v>
      </c>
      <c r="AJ1379" s="128" t="s">
        <v>34360</v>
      </c>
      <c r="AK1379" s="134" t="s">
        <v>34361</v>
      </c>
      <c r="AL1379" s="474">
        <v>0.05675925925925926</v>
      </c>
      <c r="AM1379" s="416">
        <v>2.0368055555555555</v>
      </c>
      <c r="AN1379" s="160"/>
      <c r="AO1379" s="474">
        <v>0.05668981481481482</v>
      </c>
      <c r="AP1379" s="128" t="s">
        <v>34362</v>
      </c>
      <c r="AQ1379" s="128" t="s">
        <v>34363</v>
      </c>
      <c r="AR1379" s="505">
        <v>0.06509259259259259</v>
      </c>
      <c r="AS1379" s="134" t="s">
        <v>34364</v>
      </c>
      <c r="AT1379" s="474">
        <v>0.060821759259259256</v>
      </c>
      <c r="AU1379" s="128" t="s">
        <v>34365</v>
      </c>
      <c r="AV1379" s="504">
        <v>0.053078703703703704</v>
      </c>
      <c r="AX1379" s="134" t="s">
        <v>34366</v>
      </c>
      <c r="AY1379" s="128" t="s">
        <v>34367</v>
      </c>
      <c r="BA1379" s="505">
        <v>0.047962962962962964</v>
      </c>
      <c r="BB1379" s="474">
        <v>0.04766203703703704</v>
      </c>
      <c r="BC1379" s="516">
        <v>0.04567129629629629</v>
      </c>
      <c r="BD1379" s="416">
        <v>1.5645833333333334</v>
      </c>
      <c r="BE1379" s="128" t="s">
        <v>34368</v>
      </c>
      <c r="BF1379" s="516"/>
      <c r="BG1379" s="516"/>
      <c r="BH1379" s="516"/>
    </row>
    <row r="1380">
      <c r="A1380" s="122">
        <f t="shared" si="3"/>
        <v>0</v>
      </c>
      <c r="B1380" s="122">
        <f t="shared" si="4"/>
        <v>0</v>
      </c>
      <c r="C1380" s="122">
        <f t="shared" si="5"/>
        <v>0</v>
      </c>
      <c r="D1380" s="122">
        <f t="shared" si="6"/>
        <v>0</v>
      </c>
      <c r="E1380" s="122">
        <f t="shared" si="2"/>
        <v>469</v>
      </c>
      <c r="H1380" s="135" t="s">
        <v>34369</v>
      </c>
      <c r="I1380" s="135" t="s">
        <v>34370</v>
      </c>
      <c r="J1380" s="135" t="s">
        <v>34371</v>
      </c>
      <c r="L1380" s="160"/>
      <c r="M1380" s="160"/>
      <c r="N1380" s="160"/>
      <c r="O1380" s="160"/>
      <c r="P1380" s="138" t="s">
        <v>34372</v>
      </c>
      <c r="Q1380" s="138" t="s">
        <v>985</v>
      </c>
      <c r="R1380" s="138" t="s">
        <v>34373</v>
      </c>
      <c r="S1380" s="138" t="s">
        <v>34374</v>
      </c>
      <c r="T1380" s="138" t="s">
        <v>34375</v>
      </c>
      <c r="W1380" s="138" t="s">
        <v>34376</v>
      </c>
      <c r="Y1380" s="138" t="s">
        <v>34377</v>
      </c>
      <c r="Z1380" s="138" t="s">
        <v>34378</v>
      </c>
      <c r="AA1380" s="128" t="s">
        <v>34379</v>
      </c>
      <c r="AB1380" s="134" t="s">
        <v>34380</v>
      </c>
      <c r="AC1380" s="128" t="s">
        <v>34381</v>
      </c>
      <c r="AD1380" s="160"/>
      <c r="AE1380" s="160"/>
      <c r="AG1380" s="134" t="s">
        <v>34382</v>
      </c>
      <c r="AJ1380" s="504">
        <v>0.055775462962962964</v>
      </c>
      <c r="AK1380" s="474">
        <v>0.07861111111111112</v>
      </c>
      <c r="AL1380" s="134" t="s">
        <v>34383</v>
      </c>
      <c r="AM1380" s="128" t="s">
        <v>34384</v>
      </c>
      <c r="AN1380" s="160"/>
      <c r="AO1380" s="134" t="s">
        <v>34385</v>
      </c>
      <c r="AP1380" s="505">
        <v>0.05260416666666667</v>
      </c>
      <c r="AQ1380" s="505">
        <v>0.050833333333333335</v>
      </c>
      <c r="AR1380" s="128" t="s">
        <v>34386</v>
      </c>
      <c r="AS1380" s="474">
        <v>0.0522337962962963</v>
      </c>
      <c r="AT1380" s="134" t="s">
        <v>34387</v>
      </c>
      <c r="AU1380" s="505">
        <v>0.06289351851851852</v>
      </c>
      <c r="AV1380" s="128" t="s">
        <v>34388</v>
      </c>
      <c r="AX1380" s="474">
        <v>0.05350694444444445</v>
      </c>
      <c r="AY1380" s="416">
        <v>2.1791666666666667</v>
      </c>
      <c r="BA1380" s="128" t="s">
        <v>34389</v>
      </c>
      <c r="BB1380" s="134" t="s">
        <v>34390</v>
      </c>
      <c r="BC1380" s="141" t="s">
        <v>34391</v>
      </c>
      <c r="BD1380" s="128" t="s">
        <v>19249</v>
      </c>
      <c r="BE1380" s="505">
        <v>0.05303240740740741</v>
      </c>
      <c r="BF1380" s="141"/>
      <c r="BG1380" s="141"/>
      <c r="BH1380" s="141"/>
    </row>
    <row r="1381">
      <c r="A1381" s="122">
        <f t="shared" si="3"/>
        <v>0</v>
      </c>
      <c r="B1381" s="122">
        <f t="shared" si="4"/>
        <v>0</v>
      </c>
      <c r="C1381" s="122">
        <f t="shared" si="5"/>
        <v>0</v>
      </c>
      <c r="D1381" s="122">
        <f t="shared" si="6"/>
        <v>0</v>
      </c>
      <c r="E1381" s="122">
        <f t="shared" si="2"/>
        <v>230</v>
      </c>
      <c r="H1381" s="135" t="s">
        <v>34392</v>
      </c>
      <c r="I1381" s="135" t="s">
        <v>34393</v>
      </c>
      <c r="J1381" s="135" t="s">
        <v>34394</v>
      </c>
      <c r="L1381" s="160"/>
      <c r="M1381" s="160"/>
      <c r="N1381" s="160"/>
      <c r="O1381" s="160"/>
      <c r="P1381" s="503">
        <v>0.05288194444444445</v>
      </c>
      <c r="Q1381" s="503">
        <v>0.05061342592592592</v>
      </c>
      <c r="R1381" s="503">
        <v>0.054375</v>
      </c>
      <c r="S1381" s="503">
        <v>0.06576388888888889</v>
      </c>
      <c r="T1381" s="503">
        <v>0.060717592592592594</v>
      </c>
      <c r="W1381" s="503">
        <v>0.04894675925925926</v>
      </c>
      <c r="Y1381" s="503">
        <v>0.06719907407407408</v>
      </c>
      <c r="Z1381" s="503">
        <v>0.048796296296296296</v>
      </c>
      <c r="AA1381" s="504">
        <v>0.06422453703703704</v>
      </c>
      <c r="AB1381" s="474">
        <v>0.06510416666666667</v>
      </c>
      <c r="AC1381" s="505">
        <v>0.06009259259259259</v>
      </c>
      <c r="AD1381" s="160"/>
      <c r="AE1381" s="160"/>
      <c r="AG1381" s="474">
        <v>0.05912037037037037</v>
      </c>
      <c r="AJ1381" s="128" t="s">
        <v>34395</v>
      </c>
      <c r="AK1381" s="134" t="s">
        <v>34396</v>
      </c>
      <c r="AL1381" s="474">
        <v>0.0568287037037037</v>
      </c>
      <c r="AM1381" s="416">
        <v>2.0430555555555556</v>
      </c>
      <c r="AN1381" s="160"/>
      <c r="AO1381" s="474">
        <v>0.0568287037037037</v>
      </c>
      <c r="AP1381" s="128" t="s">
        <v>34397</v>
      </c>
      <c r="AQ1381" s="128" t="s">
        <v>34398</v>
      </c>
      <c r="AR1381" s="505">
        <v>0.06510416666666667</v>
      </c>
      <c r="AS1381" s="134" t="s">
        <v>905</v>
      </c>
      <c r="AT1381" s="474">
        <v>0.06087962962962963</v>
      </c>
      <c r="AU1381" s="128" t="s">
        <v>34399</v>
      </c>
      <c r="AV1381" s="504">
        <v>0.05313657407407407</v>
      </c>
      <c r="AX1381" s="134" t="s">
        <v>34400</v>
      </c>
      <c r="AY1381" s="128" t="s">
        <v>34401</v>
      </c>
      <c r="BA1381" s="505">
        <v>0.04804398148148148</v>
      </c>
      <c r="BB1381" s="474">
        <v>0.04773148148148148</v>
      </c>
      <c r="BC1381" s="516">
        <v>0.04569444444444445</v>
      </c>
      <c r="BD1381" s="416">
        <v>1.5784722222222223</v>
      </c>
      <c r="BE1381" s="128" t="s">
        <v>34402</v>
      </c>
      <c r="BF1381" s="516"/>
      <c r="BG1381" s="516"/>
      <c r="BH1381" s="516"/>
    </row>
    <row r="1382">
      <c r="A1382" s="122">
        <f t="shared" si="3"/>
        <v>0</v>
      </c>
      <c r="B1382" s="122">
        <f t="shared" si="4"/>
        <v>0</v>
      </c>
      <c r="C1382" s="122">
        <f t="shared" si="5"/>
        <v>0</v>
      </c>
      <c r="D1382" s="122">
        <f t="shared" si="6"/>
        <v>0</v>
      </c>
      <c r="E1382" s="122">
        <f t="shared" si="2"/>
        <v>471</v>
      </c>
      <c r="H1382" s="135">
        <v>460.0</v>
      </c>
      <c r="I1382" s="135">
        <v>460.0</v>
      </c>
      <c r="J1382" s="135">
        <v>460.0</v>
      </c>
      <c r="L1382" s="160"/>
      <c r="M1382" s="160"/>
      <c r="N1382" s="160"/>
      <c r="O1382" s="160"/>
      <c r="P1382" s="138" t="s">
        <v>34403</v>
      </c>
      <c r="Q1382" s="138" t="s">
        <v>34404</v>
      </c>
      <c r="R1382" s="138" t="s">
        <v>34405</v>
      </c>
      <c r="S1382" s="138" t="s">
        <v>34406</v>
      </c>
      <c r="T1382" s="138" t="s">
        <v>34407</v>
      </c>
      <c r="W1382" s="138" t="s">
        <v>34408</v>
      </c>
      <c r="Y1382" s="138" t="s">
        <v>34409</v>
      </c>
      <c r="Z1382" s="138" t="s">
        <v>34410</v>
      </c>
      <c r="AA1382" s="128" t="s">
        <v>34411</v>
      </c>
      <c r="AB1382" s="134" t="s">
        <v>34412</v>
      </c>
      <c r="AC1382" s="128" t="s">
        <v>34413</v>
      </c>
      <c r="AD1382" s="160"/>
      <c r="AE1382" s="160"/>
      <c r="AG1382" s="134" t="s">
        <v>34414</v>
      </c>
      <c r="AJ1382" s="504">
        <v>0.055810185185185185</v>
      </c>
      <c r="AK1382" s="474">
        <v>0.07873842592592592</v>
      </c>
      <c r="AL1382" s="134" t="s">
        <v>34415</v>
      </c>
      <c r="AM1382" s="128" t="s">
        <v>34416</v>
      </c>
      <c r="AN1382" s="160"/>
      <c r="AO1382" s="134" t="s">
        <v>34417</v>
      </c>
      <c r="AP1382" s="505">
        <v>0.052662037037037035</v>
      </c>
      <c r="AQ1382" s="505">
        <v>0.05087962962962963</v>
      </c>
      <c r="AR1382" s="128" t="s">
        <v>34418</v>
      </c>
      <c r="AS1382" s="474">
        <v>0.052256944444444446</v>
      </c>
      <c r="AT1382" s="134" t="s">
        <v>34419</v>
      </c>
      <c r="AU1382" s="505">
        <v>0.06310185185185185</v>
      </c>
      <c r="AV1382" s="128" t="s">
        <v>34420</v>
      </c>
      <c r="AX1382" s="474">
        <v>0.05351851851851852</v>
      </c>
      <c r="AY1382" s="416">
        <v>2.183333333333333</v>
      </c>
      <c r="BA1382" s="128" t="s">
        <v>34421</v>
      </c>
      <c r="BB1382" s="134" t="s">
        <v>34422</v>
      </c>
      <c r="BC1382" s="141" t="s">
        <v>34423</v>
      </c>
      <c r="BD1382" s="128" t="s">
        <v>19296</v>
      </c>
      <c r="BE1382" s="505">
        <v>0.05322916666666667</v>
      </c>
      <c r="BF1382" s="141"/>
      <c r="BG1382" s="141"/>
      <c r="BH1382" s="141"/>
    </row>
    <row r="1383">
      <c r="A1383" s="122">
        <f t="shared" si="3"/>
        <v>0</v>
      </c>
      <c r="B1383" s="122">
        <f t="shared" si="4"/>
        <v>0</v>
      </c>
      <c r="C1383" s="122">
        <f t="shared" si="5"/>
        <v>0</v>
      </c>
      <c r="D1383" s="122">
        <f t="shared" si="6"/>
        <v>0</v>
      </c>
      <c r="E1383" s="122">
        <f t="shared" si="2"/>
        <v>204</v>
      </c>
      <c r="H1383" s="135" t="s">
        <v>34424</v>
      </c>
      <c r="I1383" s="135" t="s">
        <v>34425</v>
      </c>
      <c r="J1383" s="135" t="s">
        <v>34426</v>
      </c>
      <c r="L1383" s="160"/>
      <c r="M1383" s="160"/>
      <c r="N1383" s="160"/>
      <c r="O1383" s="160"/>
      <c r="P1383" s="503">
        <v>0.05310185185185185</v>
      </c>
      <c r="Q1383" s="503">
        <v>0.05064814814814815</v>
      </c>
      <c r="R1383" s="503">
        <v>0.054502314814814816</v>
      </c>
      <c r="S1383" s="503">
        <v>0.06584490740740741</v>
      </c>
      <c r="T1383" s="503">
        <v>0.060891203703703704</v>
      </c>
      <c r="W1383" s="503">
        <v>0.04912037037037037</v>
      </c>
      <c r="Y1383" s="503">
        <v>0.06725694444444444</v>
      </c>
      <c r="Z1383" s="503">
        <v>0.0490162037037037</v>
      </c>
      <c r="AA1383" s="504">
        <v>0.06431712962962963</v>
      </c>
      <c r="AB1383" s="474">
        <v>0.06520833333333333</v>
      </c>
      <c r="AC1383" s="505">
        <v>0.060162037037037035</v>
      </c>
      <c r="AD1383" s="160"/>
      <c r="AE1383" s="160"/>
      <c r="AG1383" s="474">
        <v>0.05921296296296296</v>
      </c>
      <c r="AJ1383" s="128" t="s">
        <v>34427</v>
      </c>
      <c r="AK1383" s="134" t="s">
        <v>34428</v>
      </c>
      <c r="AL1383" s="474">
        <v>0.05690972222222222</v>
      </c>
      <c r="AM1383" s="416">
        <v>2.05</v>
      </c>
      <c r="AN1383" s="160"/>
      <c r="AO1383" s="474">
        <v>0.056921296296296296</v>
      </c>
      <c r="AP1383" s="128" t="s">
        <v>34429</v>
      </c>
      <c r="AQ1383" s="128" t="s">
        <v>34430</v>
      </c>
      <c r="AR1383" s="505">
        <v>0.06512731481481482</v>
      </c>
      <c r="AS1383" s="134" t="s">
        <v>34431</v>
      </c>
      <c r="AT1383" s="474">
        <v>0.06094907407407407</v>
      </c>
      <c r="AU1383" s="128" t="s">
        <v>34432</v>
      </c>
      <c r="AV1383" s="504">
        <v>0.05318287037037037</v>
      </c>
      <c r="AX1383" s="134" t="s">
        <v>34433</v>
      </c>
      <c r="AY1383" s="128" t="s">
        <v>34434</v>
      </c>
      <c r="BA1383" s="505">
        <v>0.04821759259259259</v>
      </c>
      <c r="BB1383" s="474">
        <v>0.047789351851851854</v>
      </c>
      <c r="BC1383" s="516">
        <v>0.045752314814814815</v>
      </c>
      <c r="BD1383" s="416">
        <v>1.5819444444444444</v>
      </c>
      <c r="BE1383" s="128" t="s">
        <v>34435</v>
      </c>
      <c r="BF1383" s="516"/>
      <c r="BG1383" s="516"/>
      <c r="BH1383" s="516"/>
    </row>
    <row r="1384">
      <c r="A1384" s="122">
        <f t="shared" si="3"/>
        <v>0</v>
      </c>
      <c r="B1384" s="122">
        <f t="shared" si="4"/>
        <v>0</v>
      </c>
      <c r="C1384" s="122">
        <f t="shared" si="5"/>
        <v>0</v>
      </c>
      <c r="D1384" s="122">
        <f t="shared" si="6"/>
        <v>0</v>
      </c>
      <c r="E1384" s="122">
        <f t="shared" si="2"/>
        <v>521</v>
      </c>
      <c r="H1384" s="135" t="s">
        <v>34436</v>
      </c>
      <c r="I1384" s="135" t="s">
        <v>34437</v>
      </c>
      <c r="J1384" s="135" t="s">
        <v>862</v>
      </c>
      <c r="L1384" s="160"/>
      <c r="M1384" s="160"/>
      <c r="N1384" s="160"/>
      <c r="O1384" s="160"/>
      <c r="P1384" s="138" t="s">
        <v>34438</v>
      </c>
      <c r="Q1384" s="138" t="s">
        <v>34439</v>
      </c>
      <c r="R1384" s="138" t="s">
        <v>34440</v>
      </c>
      <c r="S1384" s="138" t="s">
        <v>34441</v>
      </c>
      <c r="T1384" s="138" t="s">
        <v>34442</v>
      </c>
      <c r="W1384" s="138" t="s">
        <v>872</v>
      </c>
      <c r="Y1384" s="138" t="s">
        <v>1345</v>
      </c>
      <c r="Z1384" s="138" t="s">
        <v>923</v>
      </c>
      <c r="AA1384" s="128" t="s">
        <v>34443</v>
      </c>
      <c r="AB1384" s="134" t="s">
        <v>34444</v>
      </c>
      <c r="AC1384" s="128" t="s">
        <v>34445</v>
      </c>
      <c r="AD1384" s="160"/>
      <c r="AE1384" s="160"/>
      <c r="AG1384" s="134" t="s">
        <v>34446</v>
      </c>
      <c r="AJ1384" s="504">
        <v>0.055914351851851854</v>
      </c>
      <c r="AK1384" s="474">
        <v>0.0787962962962963</v>
      </c>
      <c r="AL1384" s="134" t="s">
        <v>34447</v>
      </c>
      <c r="AM1384" s="128" t="s">
        <v>34448</v>
      </c>
      <c r="AN1384" s="160"/>
      <c r="AO1384" s="134" t="s">
        <v>34449</v>
      </c>
      <c r="AP1384" s="505">
        <v>0.05269675925925926</v>
      </c>
      <c r="AQ1384" s="505">
        <v>0.05103009259259259</v>
      </c>
      <c r="AR1384" s="128" t="s">
        <v>34450</v>
      </c>
      <c r="AS1384" s="474">
        <v>0.05226851851851852</v>
      </c>
      <c r="AT1384" s="134" t="s">
        <v>34451</v>
      </c>
      <c r="AU1384" s="505">
        <v>0.06332175925925926</v>
      </c>
      <c r="AV1384" s="128" t="s">
        <v>34452</v>
      </c>
      <c r="AX1384" s="474">
        <v>0.053530092592592594</v>
      </c>
      <c r="AY1384" s="416">
        <v>2.183333333333333</v>
      </c>
      <c r="BA1384" s="128" t="s">
        <v>34453</v>
      </c>
      <c r="BB1384" s="134" t="s">
        <v>34454</v>
      </c>
      <c r="BC1384" s="141" t="s">
        <v>34455</v>
      </c>
      <c r="BD1384" s="128" t="s">
        <v>19347</v>
      </c>
      <c r="BE1384" s="505">
        <v>0.053321759259259256</v>
      </c>
      <c r="BF1384" s="141"/>
      <c r="BG1384" s="141"/>
      <c r="BH1384" s="141"/>
    </row>
    <row r="1385">
      <c r="A1385" s="122">
        <f t="shared" si="3"/>
        <v>0</v>
      </c>
      <c r="B1385" s="122">
        <f t="shared" si="4"/>
        <v>0</v>
      </c>
      <c r="C1385" s="122">
        <f t="shared" si="5"/>
        <v>0</v>
      </c>
      <c r="D1385" s="122">
        <f t="shared" si="6"/>
        <v>0</v>
      </c>
      <c r="E1385" s="122">
        <f t="shared" si="2"/>
        <v>178</v>
      </c>
      <c r="H1385" s="135">
        <v>461.0</v>
      </c>
      <c r="I1385" s="135">
        <v>461.0</v>
      </c>
      <c r="J1385" s="135">
        <v>461.0</v>
      </c>
      <c r="L1385" s="160"/>
      <c r="M1385" s="160"/>
      <c r="N1385" s="160"/>
      <c r="O1385" s="160"/>
      <c r="P1385" s="503">
        <v>0.053252314814814815</v>
      </c>
      <c r="Q1385" s="503">
        <v>0.05074074074074074</v>
      </c>
      <c r="R1385" s="503">
        <v>0.05457175925925926</v>
      </c>
      <c r="S1385" s="503">
        <v>0.0658912037037037</v>
      </c>
      <c r="T1385" s="503">
        <v>0.06107638888888889</v>
      </c>
      <c r="W1385" s="503">
        <v>0.049305555555555554</v>
      </c>
      <c r="Y1385" s="503">
        <v>0.06730324074074075</v>
      </c>
      <c r="Z1385" s="503">
        <v>0.04908564814814815</v>
      </c>
      <c r="AA1385" s="504">
        <v>0.06440972222222222</v>
      </c>
      <c r="AB1385" s="474">
        <v>0.06534722222222222</v>
      </c>
      <c r="AC1385" s="505">
        <v>0.06023148148148148</v>
      </c>
      <c r="AD1385" s="160"/>
      <c r="AE1385" s="160"/>
      <c r="AG1385" s="474">
        <v>0.05928240740740741</v>
      </c>
      <c r="AJ1385" s="128" t="s">
        <v>34456</v>
      </c>
      <c r="AK1385" s="134" t="s">
        <v>34457</v>
      </c>
      <c r="AL1385" s="474">
        <v>0.05696759259259259</v>
      </c>
      <c r="AM1385" s="416">
        <v>2.0618055555555554</v>
      </c>
      <c r="AN1385" s="160"/>
      <c r="AO1385" s="474">
        <v>0.05696759259259259</v>
      </c>
      <c r="AP1385" s="128" t="s">
        <v>34458</v>
      </c>
      <c r="AQ1385" s="128" t="s">
        <v>34459</v>
      </c>
      <c r="AR1385" s="505">
        <v>0.06521990740740741</v>
      </c>
      <c r="AS1385" s="134" t="s">
        <v>34460</v>
      </c>
      <c r="AT1385" s="474">
        <v>0.06108796296296296</v>
      </c>
      <c r="AU1385" s="128" t="s">
        <v>30566</v>
      </c>
      <c r="AV1385" s="504">
        <v>0.053321759259259256</v>
      </c>
      <c r="AX1385" s="134" t="s">
        <v>34461</v>
      </c>
      <c r="AY1385" s="128" t="s">
        <v>34462</v>
      </c>
      <c r="BA1385" s="505">
        <v>0.048275462962962964</v>
      </c>
      <c r="BB1385" s="474">
        <v>0.047893518518518516</v>
      </c>
      <c r="BC1385" s="516">
        <v>0.045787037037037036</v>
      </c>
      <c r="BD1385" s="416">
        <v>1.5840277777777778</v>
      </c>
      <c r="BE1385" s="128" t="s">
        <v>34463</v>
      </c>
      <c r="BF1385" s="516"/>
      <c r="BG1385" s="516"/>
      <c r="BH1385" s="516"/>
    </row>
    <row r="1386">
      <c r="A1386" s="122">
        <f t="shared" si="3"/>
        <v>0</v>
      </c>
      <c r="B1386" s="122">
        <f t="shared" si="4"/>
        <v>0</v>
      </c>
      <c r="C1386" s="122">
        <f t="shared" si="5"/>
        <v>0</v>
      </c>
      <c r="D1386" s="122">
        <f t="shared" si="6"/>
        <v>0</v>
      </c>
      <c r="E1386" s="122">
        <f t="shared" si="2"/>
        <v>429</v>
      </c>
      <c r="H1386" s="135" t="s">
        <v>34464</v>
      </c>
      <c r="I1386" s="135" t="s">
        <v>34465</v>
      </c>
      <c r="J1386" s="135" t="s">
        <v>34466</v>
      </c>
      <c r="L1386" s="160"/>
      <c r="M1386" s="160"/>
      <c r="N1386" s="160"/>
      <c r="O1386" s="160"/>
      <c r="P1386" s="138" t="s">
        <v>34467</v>
      </c>
      <c r="Q1386" s="138" t="s">
        <v>34468</v>
      </c>
      <c r="R1386" s="138" t="s">
        <v>34469</v>
      </c>
      <c r="S1386" s="138" t="s">
        <v>34470</v>
      </c>
      <c r="T1386" s="138" t="s">
        <v>34471</v>
      </c>
      <c r="W1386" s="138" t="s">
        <v>34472</v>
      </c>
      <c r="Y1386" s="138" t="s">
        <v>34473</v>
      </c>
      <c r="Z1386" s="138" t="s">
        <v>34474</v>
      </c>
      <c r="AA1386" s="128" t="s">
        <v>34475</v>
      </c>
      <c r="AB1386" s="134" t="s">
        <v>34476</v>
      </c>
      <c r="AC1386" s="128" t="s">
        <v>34477</v>
      </c>
      <c r="AD1386" s="160"/>
      <c r="AE1386" s="160"/>
      <c r="AG1386" s="134" t="s">
        <v>34478</v>
      </c>
      <c r="AJ1386" s="504">
        <v>0.05600694444444444</v>
      </c>
      <c r="AK1386" s="474">
        <v>0.0790162037037037</v>
      </c>
      <c r="AL1386" s="134" t="s">
        <v>34479</v>
      </c>
      <c r="AM1386" s="128" t="s">
        <v>34480</v>
      </c>
      <c r="AN1386" s="160"/>
      <c r="AO1386" s="134" t="s">
        <v>34481</v>
      </c>
      <c r="AP1386" s="505">
        <v>0.052766203703703704</v>
      </c>
      <c r="AQ1386" s="505">
        <v>0.05115740740740741</v>
      </c>
      <c r="AR1386" s="128" t="s">
        <v>34482</v>
      </c>
      <c r="AS1386" s="474">
        <v>0.05233796296296296</v>
      </c>
      <c r="AT1386" s="134" t="s">
        <v>34483</v>
      </c>
      <c r="AU1386" s="505">
        <v>0.06336805555555555</v>
      </c>
      <c r="AV1386" s="128" t="s">
        <v>34484</v>
      </c>
      <c r="AX1386" s="474">
        <v>0.05361111111111111</v>
      </c>
      <c r="AY1386" s="416">
        <v>2.1847222222222222</v>
      </c>
      <c r="BA1386" s="128" t="s">
        <v>34485</v>
      </c>
      <c r="BB1386" s="134" t="s">
        <v>876</v>
      </c>
      <c r="BC1386" s="141" t="s">
        <v>34486</v>
      </c>
      <c r="BD1386" s="128" t="s">
        <v>17628</v>
      </c>
      <c r="BE1386" s="505">
        <v>0.05336805555555556</v>
      </c>
      <c r="BF1386" s="141"/>
      <c r="BG1386" s="141"/>
      <c r="BH1386" s="141"/>
    </row>
    <row r="1387">
      <c r="A1387" s="122">
        <f t="shared" si="3"/>
        <v>0</v>
      </c>
      <c r="B1387" s="122">
        <f t="shared" si="4"/>
        <v>0</v>
      </c>
      <c r="C1387" s="122">
        <f t="shared" si="5"/>
        <v>0</v>
      </c>
      <c r="D1387" s="122">
        <f t="shared" si="6"/>
        <v>0</v>
      </c>
      <c r="E1387" s="122">
        <f t="shared" si="2"/>
        <v>258</v>
      </c>
      <c r="H1387" s="135" t="s">
        <v>34487</v>
      </c>
      <c r="I1387" s="135" t="s">
        <v>34488</v>
      </c>
      <c r="J1387" s="135" t="s">
        <v>7329</v>
      </c>
      <c r="L1387" s="160"/>
      <c r="M1387" s="160"/>
      <c r="N1387" s="160"/>
      <c r="O1387" s="160"/>
      <c r="P1387" s="503">
        <v>0.05327546296296296</v>
      </c>
      <c r="Q1387" s="503">
        <v>0.0509375</v>
      </c>
      <c r="R1387" s="503">
        <v>0.054814814814814816</v>
      </c>
      <c r="S1387" s="503">
        <v>0.06598379629629629</v>
      </c>
      <c r="T1387" s="503">
        <v>0.061203703703703705</v>
      </c>
      <c r="W1387" s="503">
        <v>0.0493287037037037</v>
      </c>
      <c r="Y1387" s="503">
        <v>0.0673263888888889</v>
      </c>
      <c r="Z1387" s="503">
        <v>0.04912037037037037</v>
      </c>
      <c r="AA1387" s="504">
        <v>0.06451388888888888</v>
      </c>
      <c r="AB1387" s="474">
        <v>0.0654861111111111</v>
      </c>
      <c r="AC1387" s="505">
        <v>0.06028935185185185</v>
      </c>
      <c r="AD1387" s="160"/>
      <c r="AE1387" s="160"/>
      <c r="AG1387" s="474">
        <v>0.05943287037037037</v>
      </c>
      <c r="AJ1387" s="128" t="s">
        <v>34489</v>
      </c>
      <c r="AK1387" s="134" t="s">
        <v>34490</v>
      </c>
      <c r="AL1387" s="474">
        <v>0.05707175925925926</v>
      </c>
      <c r="AM1387" s="416">
        <v>2.06875</v>
      </c>
      <c r="AN1387" s="160"/>
      <c r="AO1387" s="474">
        <v>0.05704861111111111</v>
      </c>
      <c r="AP1387" s="128" t="s">
        <v>5839</v>
      </c>
      <c r="AQ1387" s="128" t="s">
        <v>34491</v>
      </c>
      <c r="AR1387" s="505">
        <v>0.06533564814814814</v>
      </c>
      <c r="AS1387" s="134" t="s">
        <v>876</v>
      </c>
      <c r="AT1387" s="474">
        <v>0.061203703703703705</v>
      </c>
      <c r="AU1387" s="128" t="s">
        <v>34492</v>
      </c>
      <c r="AV1387" s="504">
        <v>0.05340277777777778</v>
      </c>
      <c r="AX1387" s="134" t="s">
        <v>34493</v>
      </c>
      <c r="AY1387" s="128" t="s">
        <v>34494</v>
      </c>
      <c r="BA1387" s="505">
        <v>0.04849537037037037</v>
      </c>
      <c r="BB1387" s="474">
        <v>0.04795138888888889</v>
      </c>
      <c r="BC1387" s="516">
        <v>0.045821759259259257</v>
      </c>
      <c r="BD1387" s="416">
        <v>1.5881944444444445</v>
      </c>
      <c r="BE1387" s="128" t="s">
        <v>34495</v>
      </c>
      <c r="BF1387" s="516"/>
      <c r="BG1387" s="516"/>
      <c r="BH1387" s="516"/>
    </row>
    <row r="1388">
      <c r="A1388" s="122">
        <f t="shared" si="3"/>
        <v>0</v>
      </c>
      <c r="B1388" s="122">
        <f t="shared" si="4"/>
        <v>0</v>
      </c>
      <c r="C1388" s="122">
        <f t="shared" si="5"/>
        <v>0</v>
      </c>
      <c r="D1388" s="122">
        <f t="shared" si="6"/>
        <v>0</v>
      </c>
      <c r="E1388" s="122">
        <f t="shared" si="2"/>
        <v>348</v>
      </c>
      <c r="H1388" s="135">
        <v>462.0</v>
      </c>
      <c r="I1388" s="135">
        <v>462.0</v>
      </c>
      <c r="J1388" s="135">
        <v>462.0</v>
      </c>
      <c r="L1388" s="160"/>
      <c r="M1388" s="160"/>
      <c r="N1388" s="160"/>
      <c r="O1388" s="160"/>
      <c r="P1388" s="138" t="s">
        <v>3926</v>
      </c>
      <c r="Q1388" s="138" t="s">
        <v>923</v>
      </c>
      <c r="R1388" s="138" t="s">
        <v>34496</v>
      </c>
      <c r="S1388" s="138" t="s">
        <v>34497</v>
      </c>
      <c r="T1388" s="138" t="s">
        <v>34498</v>
      </c>
      <c r="W1388" s="138" t="s">
        <v>34499</v>
      </c>
      <c r="Y1388" s="138" t="s">
        <v>34500</v>
      </c>
      <c r="Z1388" s="138" t="s">
        <v>862</v>
      </c>
      <c r="AA1388" s="128" t="s">
        <v>34501</v>
      </c>
      <c r="AB1388" s="134" t="s">
        <v>34502</v>
      </c>
      <c r="AC1388" s="128" t="s">
        <v>34503</v>
      </c>
      <c r="AD1388" s="160"/>
      <c r="AE1388" s="160"/>
      <c r="AG1388" s="134" t="s">
        <v>34504</v>
      </c>
      <c r="AJ1388" s="504">
        <v>0.05603009259259259</v>
      </c>
      <c r="AK1388" s="474">
        <v>0.07907407407407407</v>
      </c>
      <c r="AL1388" s="134" t="s">
        <v>34505</v>
      </c>
      <c r="AM1388" s="128" t="s">
        <v>34506</v>
      </c>
      <c r="AN1388" s="160"/>
      <c r="AO1388" s="134" t="s">
        <v>34507</v>
      </c>
      <c r="AP1388" s="505">
        <v>0.05296296296296296</v>
      </c>
      <c r="AQ1388" s="505">
        <v>0.051215277777777776</v>
      </c>
      <c r="AR1388" s="128" t="s">
        <v>34508</v>
      </c>
      <c r="AS1388" s="474">
        <v>0.05237268518518518</v>
      </c>
      <c r="AT1388" s="134" t="s">
        <v>34509</v>
      </c>
      <c r="AU1388" s="505">
        <v>0.06344907407407407</v>
      </c>
      <c r="AV1388" s="128" t="s">
        <v>34510</v>
      </c>
      <c r="AX1388" s="474">
        <v>0.05364583333333333</v>
      </c>
      <c r="AY1388" s="416">
        <v>2.1930555555555555</v>
      </c>
      <c r="BA1388" s="128" t="s">
        <v>1345</v>
      </c>
      <c r="BB1388" s="134" t="s">
        <v>34511</v>
      </c>
      <c r="BC1388" s="141" t="s">
        <v>34512</v>
      </c>
      <c r="BD1388" s="128" t="s">
        <v>4374</v>
      </c>
      <c r="BE1388" s="505">
        <v>0.05344907407407407</v>
      </c>
      <c r="BF1388" s="141"/>
      <c r="BG1388" s="141"/>
      <c r="BH1388" s="141"/>
    </row>
    <row r="1389">
      <c r="A1389" s="122">
        <f t="shared" si="3"/>
        <v>0</v>
      </c>
      <c r="B1389" s="122">
        <f t="shared" si="4"/>
        <v>0</v>
      </c>
      <c r="C1389" s="122">
        <f t="shared" si="5"/>
        <v>0</v>
      </c>
      <c r="D1389" s="122">
        <f t="shared" si="6"/>
        <v>0</v>
      </c>
      <c r="E1389" s="122">
        <f t="shared" si="2"/>
        <v>143</v>
      </c>
      <c r="H1389" s="135" t="s">
        <v>34513</v>
      </c>
      <c r="I1389" s="135" t="s">
        <v>34514</v>
      </c>
      <c r="J1389" s="135" t="s">
        <v>34515</v>
      </c>
      <c r="L1389" s="160"/>
      <c r="M1389" s="160"/>
      <c r="N1389" s="160"/>
      <c r="O1389" s="160"/>
      <c r="P1389" s="503">
        <v>0.053530092592592594</v>
      </c>
      <c r="Q1389" s="503">
        <v>0.05103009259259259</v>
      </c>
      <c r="R1389" s="503">
        <v>0.05505787037037037</v>
      </c>
      <c r="S1389" s="503">
        <v>0.06606481481481481</v>
      </c>
      <c r="T1389" s="503">
        <v>0.06129629629629629</v>
      </c>
      <c r="W1389" s="503">
        <v>0.049560185185185186</v>
      </c>
      <c r="Y1389" s="503">
        <v>0.06739583333333334</v>
      </c>
      <c r="Z1389" s="503">
        <v>0.04914351851851852</v>
      </c>
      <c r="AA1389" s="504">
        <v>0.0645949074074074</v>
      </c>
      <c r="AB1389" s="474">
        <v>0.06555555555555556</v>
      </c>
      <c r="AC1389" s="505">
        <v>0.06034722222222222</v>
      </c>
      <c r="AD1389" s="160"/>
      <c r="AE1389" s="160"/>
      <c r="AG1389" s="474">
        <v>0.059479166666666666</v>
      </c>
      <c r="AJ1389" s="128" t="s">
        <v>34516</v>
      </c>
      <c r="AK1389" s="134" t="s">
        <v>34517</v>
      </c>
      <c r="AL1389" s="474">
        <v>0.057152777777777775</v>
      </c>
      <c r="AM1389" s="416">
        <v>2.0805555555555557</v>
      </c>
      <c r="AN1389" s="160"/>
      <c r="AO1389" s="474">
        <v>0.05710648148148148</v>
      </c>
      <c r="AP1389" s="128" t="s">
        <v>34518</v>
      </c>
      <c r="AQ1389" s="128" t="s">
        <v>34519</v>
      </c>
      <c r="AR1389" s="505">
        <v>0.06547453703703704</v>
      </c>
      <c r="AS1389" s="134" t="s">
        <v>34520</v>
      </c>
      <c r="AT1389" s="474">
        <v>0.061342592592592594</v>
      </c>
      <c r="AU1389" s="128" t="s">
        <v>34521</v>
      </c>
      <c r="AV1389" s="504">
        <v>0.053460648148148146</v>
      </c>
      <c r="AX1389" s="134" t="s">
        <v>13134</v>
      </c>
      <c r="AY1389" s="128" t="s">
        <v>34522</v>
      </c>
      <c r="BA1389" s="505">
        <v>0.04850694444444444</v>
      </c>
      <c r="BB1389" s="474">
        <v>0.04797453703703704</v>
      </c>
      <c r="BC1389" s="516">
        <v>0.045856481481481484</v>
      </c>
      <c r="BD1389" s="416">
        <v>1.5902777777777777</v>
      </c>
      <c r="BE1389" s="128" t="s">
        <v>34523</v>
      </c>
      <c r="BF1389" s="516"/>
      <c r="BG1389" s="516"/>
      <c r="BH1389" s="516"/>
    </row>
    <row r="1390">
      <c r="A1390" s="122">
        <f t="shared" si="3"/>
        <v>0</v>
      </c>
      <c r="B1390" s="122">
        <f t="shared" si="4"/>
        <v>0</v>
      </c>
      <c r="C1390" s="122">
        <f t="shared" si="5"/>
        <v>0</v>
      </c>
      <c r="D1390" s="122">
        <f t="shared" si="6"/>
        <v>0</v>
      </c>
      <c r="E1390" s="122">
        <f t="shared" si="2"/>
        <v>297</v>
      </c>
      <c r="H1390" s="135" t="s">
        <v>34524</v>
      </c>
      <c r="I1390" s="135" t="s">
        <v>34525</v>
      </c>
      <c r="J1390" s="135" t="s">
        <v>22584</v>
      </c>
      <c r="L1390" s="160"/>
      <c r="M1390" s="160"/>
      <c r="N1390" s="160"/>
      <c r="O1390" s="160"/>
      <c r="P1390" s="138" t="s">
        <v>34526</v>
      </c>
      <c r="Q1390" s="138" t="s">
        <v>9601</v>
      </c>
      <c r="R1390" s="138" t="s">
        <v>34527</v>
      </c>
      <c r="S1390" s="138" t="s">
        <v>1651</v>
      </c>
      <c r="T1390" s="138" t="s">
        <v>1112</v>
      </c>
      <c r="W1390" s="138" t="s">
        <v>3926</v>
      </c>
      <c r="Y1390" s="138" t="s">
        <v>34528</v>
      </c>
      <c r="Z1390" s="138" t="s">
        <v>34529</v>
      </c>
      <c r="AA1390" s="128" t="s">
        <v>34530</v>
      </c>
      <c r="AB1390" s="134" t="s">
        <v>34531</v>
      </c>
      <c r="AC1390" s="128" t="s">
        <v>34532</v>
      </c>
      <c r="AD1390" s="160"/>
      <c r="AE1390" s="160"/>
      <c r="AG1390" s="134" t="s">
        <v>34533</v>
      </c>
      <c r="AJ1390" s="504">
        <v>0.05604166666666666</v>
      </c>
      <c r="AK1390" s="474">
        <v>0.07916666666666666</v>
      </c>
      <c r="AL1390" s="124"/>
      <c r="AM1390" s="128" t="s">
        <v>34534</v>
      </c>
      <c r="AN1390" s="160"/>
      <c r="AO1390" s="134" t="s">
        <v>34535</v>
      </c>
      <c r="AP1390" s="505">
        <v>0.05298611111111111</v>
      </c>
      <c r="AQ1390" s="505">
        <v>0.051458333333333335</v>
      </c>
      <c r="AR1390" s="128" t="s">
        <v>34536</v>
      </c>
      <c r="AS1390" s="474">
        <v>0.052395833333333336</v>
      </c>
      <c r="AT1390" s="134" t="s">
        <v>34537</v>
      </c>
      <c r="AU1390" s="505">
        <v>0.0635300925925926</v>
      </c>
      <c r="AV1390" s="128" t="s">
        <v>34538</v>
      </c>
      <c r="AX1390" s="474">
        <v>0.05375</v>
      </c>
      <c r="AY1390" s="416">
        <v>2.1958333333333333</v>
      </c>
      <c r="BA1390" s="128" t="s">
        <v>34539</v>
      </c>
      <c r="BB1390" s="134" t="s">
        <v>34540</v>
      </c>
      <c r="BC1390" s="141" t="s">
        <v>34541</v>
      </c>
      <c r="BD1390" s="128" t="s">
        <v>19490</v>
      </c>
      <c r="BE1390" s="505">
        <v>0.05361111111111111</v>
      </c>
      <c r="BF1390" s="141"/>
      <c r="BG1390" s="141"/>
      <c r="BH1390" s="141"/>
    </row>
    <row r="1391">
      <c r="A1391" s="122">
        <f t="shared" si="3"/>
        <v>0</v>
      </c>
      <c r="B1391" s="122">
        <f t="shared" si="4"/>
        <v>0</v>
      </c>
      <c r="C1391" s="122">
        <f t="shared" si="5"/>
        <v>0</v>
      </c>
      <c r="D1391" s="122">
        <f t="shared" si="6"/>
        <v>0</v>
      </c>
      <c r="E1391" s="122">
        <f t="shared" si="2"/>
        <v>159</v>
      </c>
      <c r="H1391" s="135">
        <v>463.0</v>
      </c>
      <c r="I1391" s="135">
        <v>463.0</v>
      </c>
      <c r="J1391" s="135">
        <v>463.0</v>
      </c>
      <c r="L1391" s="160"/>
      <c r="M1391" s="160"/>
      <c r="N1391" s="160"/>
      <c r="O1391" s="160"/>
      <c r="P1391" s="503">
        <v>0.053530092592592594</v>
      </c>
      <c r="Q1391" s="503">
        <v>0.05106481481481481</v>
      </c>
      <c r="R1391" s="503">
        <v>0.05520833333333333</v>
      </c>
      <c r="S1391" s="503">
        <v>0.0661111111111111</v>
      </c>
      <c r="T1391" s="503">
        <v>0.06145833333333333</v>
      </c>
      <c r="W1391" s="503">
        <v>0.0496412037037037</v>
      </c>
      <c r="Y1391" s="503">
        <v>0.06762731481481482</v>
      </c>
      <c r="Z1391" s="503">
        <v>0.04915509259259259</v>
      </c>
      <c r="AA1391" s="504">
        <v>0.06467592592592593</v>
      </c>
      <c r="AB1391" s="474">
        <v>0.065625</v>
      </c>
      <c r="AC1391" s="505">
        <v>0.06042824074074074</v>
      </c>
      <c r="AD1391" s="160"/>
      <c r="AE1391" s="160"/>
      <c r="AG1391" s="474">
        <v>0.059537037037037034</v>
      </c>
      <c r="AJ1391" s="128" t="s">
        <v>34542</v>
      </c>
      <c r="AK1391" s="134" t="s">
        <v>34543</v>
      </c>
      <c r="AM1391" s="416">
        <v>2.0833333333333335</v>
      </c>
      <c r="AN1391" s="160"/>
      <c r="AO1391" s="474">
        <v>0.0571875</v>
      </c>
      <c r="AP1391" s="128" t="s">
        <v>34544</v>
      </c>
      <c r="AQ1391" s="128" t="s">
        <v>34545</v>
      </c>
      <c r="AR1391" s="505">
        <v>0.06552083333333333</v>
      </c>
      <c r="AS1391" s="134" t="s">
        <v>34546</v>
      </c>
      <c r="AT1391" s="474">
        <v>0.06143518518518518</v>
      </c>
      <c r="AU1391" s="128" t="s">
        <v>34547</v>
      </c>
      <c r="AV1391" s="504">
        <v>0.05348379629629629</v>
      </c>
      <c r="AX1391" s="134" t="s">
        <v>34548</v>
      </c>
      <c r="AY1391" s="128" t="s">
        <v>34549</v>
      </c>
      <c r="BA1391" s="505">
        <v>0.048518518518518516</v>
      </c>
      <c r="BB1391" s="474">
        <v>0.04805555555555555</v>
      </c>
      <c r="BC1391" s="516">
        <v>0.0459375</v>
      </c>
      <c r="BD1391" s="416">
        <v>1.5909722222222222</v>
      </c>
      <c r="BE1391" s="128" t="s">
        <v>34550</v>
      </c>
      <c r="BF1391" s="516"/>
      <c r="BG1391" s="516"/>
      <c r="BH1391" s="516"/>
    </row>
    <row r="1392">
      <c r="A1392" s="122">
        <f t="shared" si="3"/>
        <v>0</v>
      </c>
      <c r="B1392" s="122">
        <f t="shared" si="4"/>
        <v>0</v>
      </c>
      <c r="C1392" s="122">
        <f t="shared" si="5"/>
        <v>0</v>
      </c>
      <c r="D1392" s="122">
        <f t="shared" si="6"/>
        <v>0</v>
      </c>
      <c r="E1392" s="122">
        <f t="shared" si="2"/>
        <v>353</v>
      </c>
      <c r="H1392" s="135" t="s">
        <v>34551</v>
      </c>
      <c r="I1392" s="135" t="s">
        <v>34552</v>
      </c>
      <c r="J1392" s="135" t="s">
        <v>34553</v>
      </c>
      <c r="L1392" s="160"/>
      <c r="M1392" s="160"/>
      <c r="N1392" s="160"/>
      <c r="O1392" s="160"/>
      <c r="P1392" s="138" t="s">
        <v>7983</v>
      </c>
      <c r="Q1392" s="138" t="s">
        <v>34554</v>
      </c>
      <c r="R1392" s="138" t="s">
        <v>34555</v>
      </c>
      <c r="S1392" s="138" t="s">
        <v>34556</v>
      </c>
      <c r="T1392" s="138" t="s">
        <v>1055</v>
      </c>
      <c r="W1392" s="138" t="s">
        <v>34557</v>
      </c>
      <c r="Y1392" s="138" t="s">
        <v>34558</v>
      </c>
      <c r="Z1392" s="138" t="s">
        <v>34559</v>
      </c>
      <c r="AA1392" s="128" t="s">
        <v>34560</v>
      </c>
      <c r="AB1392" s="134" t="s">
        <v>34561</v>
      </c>
      <c r="AC1392" s="128" t="s">
        <v>34562</v>
      </c>
      <c r="AD1392" s="160"/>
      <c r="AE1392" s="160"/>
      <c r="AG1392" s="134" t="s">
        <v>34563</v>
      </c>
      <c r="AJ1392" s="504">
        <v>0.05616898148148148</v>
      </c>
      <c r="AK1392" s="474">
        <v>0.07924768518518518</v>
      </c>
      <c r="AM1392" s="128" t="s">
        <v>34564</v>
      </c>
      <c r="AN1392" s="160"/>
      <c r="AO1392" s="134" t="s">
        <v>34565</v>
      </c>
      <c r="AP1392" s="505">
        <v>0.05303240740740741</v>
      </c>
      <c r="AQ1392" s="505">
        <v>0.05150462962962963</v>
      </c>
      <c r="AR1392" s="128" t="s">
        <v>34566</v>
      </c>
      <c r="AS1392" s="474">
        <v>0.05247685185185185</v>
      </c>
      <c r="AT1392" s="134" t="s">
        <v>34567</v>
      </c>
      <c r="AU1392" s="505">
        <v>0.06358796296296296</v>
      </c>
      <c r="AV1392" s="128" t="s">
        <v>3413</v>
      </c>
      <c r="AX1392" s="474">
        <v>0.05375</v>
      </c>
      <c r="AY1392" s="416">
        <v>2.196527777777778</v>
      </c>
      <c r="BA1392" s="128" t="s">
        <v>34568</v>
      </c>
      <c r="BB1392" s="134" t="s">
        <v>34569</v>
      </c>
      <c r="BC1392" s="141" t="s">
        <v>34570</v>
      </c>
      <c r="BD1392" s="128" t="s">
        <v>19535</v>
      </c>
      <c r="BE1392" s="505">
        <v>0.05371527777777778</v>
      </c>
      <c r="BF1392" s="141"/>
      <c r="BG1392" s="141"/>
      <c r="BH1392" s="141"/>
    </row>
    <row r="1393">
      <c r="A1393" s="122">
        <f t="shared" si="3"/>
        <v>0</v>
      </c>
      <c r="B1393" s="122">
        <f t="shared" si="4"/>
        <v>0</v>
      </c>
      <c r="C1393" s="122">
        <f t="shared" si="5"/>
        <v>0</v>
      </c>
      <c r="D1393" s="122">
        <f t="shared" si="6"/>
        <v>0</v>
      </c>
      <c r="E1393" s="122">
        <f t="shared" si="2"/>
        <v>202</v>
      </c>
      <c r="H1393" s="135" t="s">
        <v>34571</v>
      </c>
      <c r="I1393" s="135" t="s">
        <v>34572</v>
      </c>
      <c r="J1393" s="135" t="s">
        <v>34573</v>
      </c>
      <c r="L1393" s="160"/>
      <c r="M1393" s="160"/>
      <c r="N1393" s="160"/>
      <c r="O1393" s="160"/>
      <c r="P1393" s="503">
        <v>0.05355324074074074</v>
      </c>
      <c r="Q1393" s="503">
        <v>0.05108796296296296</v>
      </c>
      <c r="R1393" s="503">
        <v>0.0553125</v>
      </c>
      <c r="S1393" s="503">
        <v>0.06613425925925925</v>
      </c>
      <c r="T1393" s="503">
        <v>0.061481481481481484</v>
      </c>
      <c r="W1393" s="503">
        <v>0.04967592592592593</v>
      </c>
      <c r="Y1393" s="503">
        <v>0.06768518518518518</v>
      </c>
      <c r="Z1393" s="503">
        <v>0.04918981481481482</v>
      </c>
      <c r="AA1393" s="504">
        <v>0.06472222222222222</v>
      </c>
      <c r="AB1393" s="474">
        <v>0.0656712962962963</v>
      </c>
      <c r="AC1393" s="505">
        <v>0.060520833333333336</v>
      </c>
      <c r="AD1393" s="160"/>
      <c r="AE1393" s="160"/>
      <c r="AG1393" s="474">
        <v>0.05960648148148148</v>
      </c>
      <c r="AJ1393" s="128" t="s">
        <v>34574</v>
      </c>
      <c r="AK1393" s="134" t="s">
        <v>34575</v>
      </c>
      <c r="AM1393" s="416">
        <v>2.0875</v>
      </c>
      <c r="AN1393" s="160"/>
      <c r="AO1393" s="474">
        <v>0.057256944444444444</v>
      </c>
      <c r="AP1393" s="128" t="s">
        <v>34576</v>
      </c>
      <c r="AQ1393" s="128" t="s">
        <v>34577</v>
      </c>
      <c r="AR1393" s="505">
        <v>0.06568287037037036</v>
      </c>
      <c r="AS1393" s="134" t="s">
        <v>34578</v>
      </c>
      <c r="AT1393" s="474">
        <v>0.061585648148148146</v>
      </c>
      <c r="AU1393" s="128" t="s">
        <v>34579</v>
      </c>
      <c r="AV1393" s="504">
        <v>0.05354166666666667</v>
      </c>
      <c r="AX1393" s="134" t="s">
        <v>34580</v>
      </c>
      <c r="AY1393" s="128" t="s">
        <v>34581</v>
      </c>
      <c r="BA1393" s="505">
        <v>0.048541666666666664</v>
      </c>
      <c r="BB1393" s="474">
        <v>0.048125</v>
      </c>
      <c r="BC1393" s="516">
        <v>0.04600694444444445</v>
      </c>
      <c r="BD1393" s="416">
        <v>1.5951388888888889</v>
      </c>
      <c r="BE1393" s="128" t="s">
        <v>3414</v>
      </c>
      <c r="BF1393" s="516"/>
      <c r="BG1393" s="516"/>
      <c r="BH1393" s="516"/>
    </row>
    <row r="1394">
      <c r="A1394" s="122">
        <f t="shared" si="3"/>
        <v>0</v>
      </c>
      <c r="B1394" s="122">
        <f t="shared" si="4"/>
        <v>0</v>
      </c>
      <c r="C1394" s="122">
        <f t="shared" si="5"/>
        <v>0</v>
      </c>
      <c r="D1394" s="122">
        <f t="shared" si="6"/>
        <v>0</v>
      </c>
      <c r="E1394" s="122">
        <f t="shared" si="2"/>
        <v>391</v>
      </c>
      <c r="H1394" s="135">
        <v>464.0</v>
      </c>
      <c r="I1394" s="135">
        <v>464.0</v>
      </c>
      <c r="J1394" s="135">
        <v>464.0</v>
      </c>
      <c r="L1394" s="160"/>
      <c r="M1394" s="160"/>
      <c r="N1394" s="160"/>
      <c r="O1394" s="160"/>
      <c r="P1394" s="138" t="s">
        <v>34582</v>
      </c>
      <c r="Q1394" s="138" t="s">
        <v>34583</v>
      </c>
      <c r="R1394" s="138" t="s">
        <v>34584</v>
      </c>
      <c r="S1394" s="138" t="s">
        <v>34585</v>
      </c>
      <c r="T1394" s="138" t="s">
        <v>34586</v>
      </c>
      <c r="W1394" s="138" t="s">
        <v>34587</v>
      </c>
      <c r="Y1394" s="138" t="s">
        <v>34588</v>
      </c>
      <c r="Z1394" s="138" t="s">
        <v>34589</v>
      </c>
      <c r="AA1394" s="128" t="s">
        <v>34590</v>
      </c>
      <c r="AB1394" s="134" t="s">
        <v>34591</v>
      </c>
      <c r="AC1394" s="128" t="s">
        <v>34592</v>
      </c>
      <c r="AD1394" s="160"/>
      <c r="AE1394" s="160"/>
      <c r="AG1394" s="134" t="s">
        <v>34593</v>
      </c>
      <c r="AJ1394" s="504">
        <v>0.05623842592592593</v>
      </c>
      <c r="AK1394" s="474">
        <v>0.07928240740740741</v>
      </c>
      <c r="AM1394" s="128" t="s">
        <v>34594</v>
      </c>
      <c r="AN1394" s="160"/>
      <c r="AO1394" s="134" t="s">
        <v>34595</v>
      </c>
      <c r="AP1394" s="505">
        <v>0.053113425925925925</v>
      </c>
      <c r="AQ1394" s="505">
        <v>0.0515162037037037</v>
      </c>
      <c r="AR1394" s="128" t="s">
        <v>34596</v>
      </c>
      <c r="AS1394" s="474">
        <v>0.05253472222222222</v>
      </c>
      <c r="AT1394" s="134" t="s">
        <v>34597</v>
      </c>
      <c r="AU1394" s="505">
        <v>0.06365740740740741</v>
      </c>
      <c r="AV1394" s="128" t="s">
        <v>34598</v>
      </c>
      <c r="AX1394" s="474">
        <v>0.053773148148148146</v>
      </c>
      <c r="AY1394" s="416">
        <v>2.203472222222222</v>
      </c>
      <c r="BA1394" s="128" t="s">
        <v>34599</v>
      </c>
      <c r="BB1394" s="134" t="s">
        <v>34600</v>
      </c>
      <c r="BC1394" s="141" t="s">
        <v>34601</v>
      </c>
      <c r="BD1394" s="128" t="s">
        <v>19582</v>
      </c>
      <c r="BE1394" s="505">
        <v>0.05381944444444445</v>
      </c>
      <c r="BF1394" s="141"/>
      <c r="BG1394" s="141"/>
      <c r="BH1394" s="141"/>
    </row>
    <row r="1395">
      <c r="A1395" s="122">
        <f t="shared" si="3"/>
        <v>0</v>
      </c>
      <c r="B1395" s="122">
        <f t="shared" si="4"/>
        <v>0</v>
      </c>
      <c r="C1395" s="122">
        <f t="shared" si="5"/>
        <v>0</v>
      </c>
      <c r="D1395" s="122">
        <f t="shared" si="6"/>
        <v>0</v>
      </c>
      <c r="E1395" s="122">
        <f t="shared" si="2"/>
        <v>235</v>
      </c>
      <c r="H1395" s="135" t="s">
        <v>34602</v>
      </c>
      <c r="I1395" s="135" t="s">
        <v>34603</v>
      </c>
      <c r="J1395" s="135" t="s">
        <v>34604</v>
      </c>
      <c r="L1395" s="160"/>
      <c r="M1395" s="160"/>
      <c r="N1395" s="160"/>
      <c r="O1395" s="160"/>
      <c r="P1395" s="503">
        <v>0.05357638888888889</v>
      </c>
      <c r="Q1395" s="503">
        <v>0.0512037037037037</v>
      </c>
      <c r="R1395" s="503">
        <v>0.05537037037037037</v>
      </c>
      <c r="S1395" s="503">
        <v>0.06623842592592592</v>
      </c>
      <c r="T1395" s="503">
        <v>0.061516203703703705</v>
      </c>
      <c r="W1395" s="503">
        <v>0.04972222222222222</v>
      </c>
      <c r="Y1395" s="503">
        <v>0.06782407407407408</v>
      </c>
      <c r="Z1395" s="503">
        <v>0.04929398148148148</v>
      </c>
      <c r="AA1395" s="504">
        <v>0.06483796296296296</v>
      </c>
      <c r="AB1395" s="474">
        <v>0.06575231481481482</v>
      </c>
      <c r="AC1395" s="505">
        <v>0.06060185185185185</v>
      </c>
      <c r="AD1395" s="160"/>
      <c r="AE1395" s="160"/>
      <c r="AG1395" s="474">
        <v>0.0596412037037037</v>
      </c>
      <c r="AJ1395" s="128" t="s">
        <v>34605</v>
      </c>
      <c r="AK1395" s="134" t="s">
        <v>34606</v>
      </c>
      <c r="AM1395" s="416">
        <v>2.0902777777777777</v>
      </c>
      <c r="AN1395" s="160"/>
      <c r="AO1395" s="474">
        <v>0.05738425925925926</v>
      </c>
      <c r="AP1395" s="128" t="s">
        <v>34607</v>
      </c>
      <c r="AQ1395" s="128" t="s">
        <v>34608</v>
      </c>
      <c r="AR1395" s="505">
        <v>0.0658912037037037</v>
      </c>
      <c r="AS1395" s="134" t="s">
        <v>34609</v>
      </c>
      <c r="AT1395" s="474">
        <v>0.06175925925925926</v>
      </c>
      <c r="AU1395" s="128" t="s">
        <v>34610</v>
      </c>
      <c r="AV1395" s="504">
        <v>0.053564814814814815</v>
      </c>
      <c r="AX1395" s="134" t="s">
        <v>34611</v>
      </c>
      <c r="AY1395" s="128" t="s">
        <v>34612</v>
      </c>
      <c r="BA1395" s="505">
        <v>0.04856481481481482</v>
      </c>
      <c r="BB1395" s="474">
        <v>0.048171296296296295</v>
      </c>
      <c r="BC1395" s="516">
        <v>0.04608796296296296</v>
      </c>
      <c r="BD1395" s="416">
        <v>1.601388888888889</v>
      </c>
      <c r="BE1395" s="128" t="s">
        <v>34613</v>
      </c>
      <c r="BF1395" s="516"/>
      <c r="BG1395" s="516"/>
      <c r="BH1395" s="516"/>
    </row>
    <row r="1396">
      <c r="A1396" s="122">
        <f t="shared" si="3"/>
        <v>0</v>
      </c>
      <c r="B1396" s="122">
        <f t="shared" si="4"/>
        <v>0</v>
      </c>
      <c r="C1396" s="122">
        <f t="shared" si="5"/>
        <v>0</v>
      </c>
      <c r="D1396" s="122">
        <f t="shared" si="6"/>
        <v>0</v>
      </c>
      <c r="E1396" s="122">
        <f t="shared" si="2"/>
        <v>303</v>
      </c>
      <c r="H1396" s="135" t="s">
        <v>34614</v>
      </c>
      <c r="I1396" s="135" t="s">
        <v>34615</v>
      </c>
      <c r="J1396" s="135" t="s">
        <v>34616</v>
      </c>
      <c r="L1396" s="160"/>
      <c r="M1396" s="160"/>
      <c r="N1396" s="160"/>
      <c r="O1396" s="160"/>
      <c r="P1396" s="138" t="s">
        <v>34617</v>
      </c>
      <c r="Q1396" s="138" t="s">
        <v>34618</v>
      </c>
      <c r="R1396" s="138" t="s">
        <v>34619</v>
      </c>
      <c r="S1396" s="138" t="s">
        <v>34620</v>
      </c>
      <c r="T1396" s="138" t="s">
        <v>728</v>
      </c>
      <c r="W1396" s="138" t="s">
        <v>34621</v>
      </c>
      <c r="Y1396" s="138" t="s">
        <v>34622</v>
      </c>
      <c r="Z1396" s="138" t="s">
        <v>34623</v>
      </c>
      <c r="AA1396" s="128" t="s">
        <v>34624</v>
      </c>
      <c r="AB1396" s="134" t="s">
        <v>34625</v>
      </c>
      <c r="AC1396" s="128" t="s">
        <v>34626</v>
      </c>
      <c r="AD1396" s="160"/>
      <c r="AE1396" s="160"/>
      <c r="AG1396" s="134" t="s">
        <v>34627</v>
      </c>
      <c r="AJ1396" s="504">
        <v>0.05628472222222222</v>
      </c>
      <c r="AK1396" s="474">
        <v>0.07943287037037038</v>
      </c>
      <c r="AM1396" s="128" t="s">
        <v>34628</v>
      </c>
      <c r="AN1396" s="160"/>
      <c r="AO1396" s="134" t="s">
        <v>34629</v>
      </c>
      <c r="AP1396" s="505">
        <v>0.053125</v>
      </c>
      <c r="AQ1396" s="505">
        <v>0.05157407407407407</v>
      </c>
      <c r="AR1396" s="128" t="s">
        <v>34630</v>
      </c>
      <c r="AS1396" s="474">
        <v>0.05258101851851852</v>
      </c>
      <c r="AT1396" s="134" t="s">
        <v>34631</v>
      </c>
      <c r="AU1396" s="505">
        <v>0.06369212962962963</v>
      </c>
      <c r="AV1396" s="128" t="s">
        <v>34632</v>
      </c>
      <c r="AX1396" s="474">
        <v>0.05388888888888889</v>
      </c>
      <c r="AY1396" s="416">
        <v>2.2041666666666666</v>
      </c>
      <c r="BA1396" s="128" t="s">
        <v>34633</v>
      </c>
      <c r="BB1396" s="134" t="s">
        <v>34634</v>
      </c>
      <c r="BC1396" s="141" t="s">
        <v>4374</v>
      </c>
      <c r="BD1396" s="128" t="s">
        <v>19635</v>
      </c>
      <c r="BE1396" s="505">
        <v>0.05383101851851852</v>
      </c>
      <c r="BF1396" s="141"/>
      <c r="BG1396" s="141"/>
      <c r="BH1396" s="141"/>
    </row>
    <row r="1397">
      <c r="A1397" s="122">
        <f t="shared" si="3"/>
        <v>0</v>
      </c>
      <c r="B1397" s="122">
        <f t="shared" si="4"/>
        <v>0</v>
      </c>
      <c r="C1397" s="122">
        <f t="shared" si="5"/>
        <v>0</v>
      </c>
      <c r="D1397" s="122">
        <f t="shared" si="6"/>
        <v>0</v>
      </c>
      <c r="E1397" s="122">
        <f t="shared" si="2"/>
        <v>179</v>
      </c>
      <c r="H1397" s="135">
        <v>465.0</v>
      </c>
      <c r="I1397" s="135">
        <v>465.0</v>
      </c>
      <c r="J1397" s="135">
        <v>465.0</v>
      </c>
      <c r="L1397" s="160"/>
      <c r="M1397" s="160"/>
      <c r="N1397" s="160"/>
      <c r="O1397" s="160"/>
      <c r="P1397" s="503">
        <v>0.053599537037037036</v>
      </c>
      <c r="Q1397" s="503">
        <v>0.05125</v>
      </c>
      <c r="R1397" s="503">
        <v>0.055405092592592596</v>
      </c>
      <c r="S1397" s="503">
        <v>0.06628472222222222</v>
      </c>
      <c r="T1397" s="503">
        <v>0.06174768518518518</v>
      </c>
      <c r="W1397" s="503">
        <v>0.04978009259259259</v>
      </c>
      <c r="Y1397" s="503">
        <v>0.06789351851851852</v>
      </c>
      <c r="Z1397" s="503">
        <v>0.049351851851851855</v>
      </c>
      <c r="AA1397" s="504">
        <v>0.06493055555555556</v>
      </c>
      <c r="AB1397" s="474">
        <v>0.06583333333333333</v>
      </c>
      <c r="AC1397" s="505">
        <v>0.06068287037037037</v>
      </c>
      <c r="AD1397" s="160"/>
      <c r="AE1397" s="160"/>
      <c r="AG1397" s="474">
        <v>0.059722222222222225</v>
      </c>
      <c r="AJ1397" s="128" t="s">
        <v>5839</v>
      </c>
      <c r="AK1397" s="134" t="s">
        <v>34635</v>
      </c>
      <c r="AM1397" s="416">
        <v>2.095833333333333</v>
      </c>
      <c r="AN1397" s="160"/>
      <c r="AO1397" s="474">
        <v>0.05752314814814815</v>
      </c>
      <c r="AP1397" s="128" t="s">
        <v>34636</v>
      </c>
      <c r="AQ1397" s="128" t="s">
        <v>34637</v>
      </c>
      <c r="AR1397" s="505">
        <v>0.0660300925925926</v>
      </c>
      <c r="AS1397" s="134" t="s">
        <v>34638</v>
      </c>
      <c r="AT1397" s="474">
        <v>0.06190972222222222</v>
      </c>
      <c r="AU1397" s="128" t="s">
        <v>34639</v>
      </c>
      <c r="AV1397" s="504">
        <v>0.053668981481481484</v>
      </c>
      <c r="AX1397" s="134" t="s">
        <v>34640</v>
      </c>
      <c r="AY1397" s="128" t="s">
        <v>34641</v>
      </c>
      <c r="BA1397" s="505">
        <v>0.048587962962962965</v>
      </c>
      <c r="BB1397" s="474">
        <v>0.04822916666666666</v>
      </c>
      <c r="BC1397" s="516">
        <v>0.04619212962962963</v>
      </c>
      <c r="BD1397" s="416">
        <v>1.6041666666666667</v>
      </c>
      <c r="BE1397" s="128" t="s">
        <v>34642</v>
      </c>
      <c r="BF1397" s="516"/>
      <c r="BG1397" s="516"/>
      <c r="BH1397" s="516"/>
    </row>
    <row r="1398">
      <c r="A1398" s="122">
        <f t="shared" si="3"/>
        <v>0</v>
      </c>
      <c r="B1398" s="122">
        <f t="shared" si="4"/>
        <v>0</v>
      </c>
      <c r="C1398" s="122">
        <f t="shared" si="5"/>
        <v>0</v>
      </c>
      <c r="D1398" s="122">
        <f t="shared" si="6"/>
        <v>0</v>
      </c>
      <c r="E1398" s="122">
        <f t="shared" si="2"/>
        <v>380</v>
      </c>
      <c r="H1398" s="135" t="s">
        <v>34643</v>
      </c>
      <c r="I1398" s="135" t="s">
        <v>34644</v>
      </c>
      <c r="J1398" s="135" t="s">
        <v>34645</v>
      </c>
      <c r="L1398" s="160"/>
      <c r="M1398" s="160"/>
      <c r="N1398" s="160"/>
      <c r="O1398" s="160"/>
      <c r="P1398" s="138" t="s">
        <v>34646</v>
      </c>
      <c r="Q1398" s="138" t="s">
        <v>34647</v>
      </c>
      <c r="R1398" s="138" t="s">
        <v>34648</v>
      </c>
      <c r="S1398" s="138" t="s">
        <v>34649</v>
      </c>
      <c r="T1398" s="138" t="s">
        <v>25391</v>
      </c>
      <c r="W1398" s="138" t="s">
        <v>34650</v>
      </c>
      <c r="Y1398" s="138" t="s">
        <v>34651</v>
      </c>
      <c r="Z1398" s="138" t="s">
        <v>34652</v>
      </c>
      <c r="AA1398" s="128" t="s">
        <v>34653</v>
      </c>
      <c r="AB1398" s="134" t="s">
        <v>34654</v>
      </c>
      <c r="AC1398" s="128" t="s">
        <v>34655</v>
      </c>
      <c r="AD1398" s="160"/>
      <c r="AE1398" s="160"/>
      <c r="AG1398" s="134" t="s">
        <v>34656</v>
      </c>
      <c r="AJ1398" s="504">
        <v>0.05638888888888889</v>
      </c>
      <c r="AK1398" s="474">
        <v>0.07949074074074074</v>
      </c>
      <c r="AM1398" s="128" t="s">
        <v>34657</v>
      </c>
      <c r="AN1398" s="160"/>
      <c r="AO1398" s="134" t="s">
        <v>34658</v>
      </c>
      <c r="AP1398" s="505">
        <v>0.05322916666666667</v>
      </c>
      <c r="AQ1398" s="505">
        <v>0.051805555555555556</v>
      </c>
      <c r="AR1398" s="128" t="s">
        <v>34659</v>
      </c>
      <c r="AS1398" s="474">
        <v>0.05260416666666667</v>
      </c>
      <c r="AT1398" s="134" t="s">
        <v>34660</v>
      </c>
      <c r="AU1398" s="505">
        <v>0.06373842592592592</v>
      </c>
      <c r="AV1398" s="128" t="s">
        <v>34661</v>
      </c>
      <c r="AX1398" s="474">
        <v>0.05407407407407407</v>
      </c>
      <c r="AY1398" s="416">
        <v>2.2055555555555557</v>
      </c>
      <c r="BA1398" s="128" t="s">
        <v>34662</v>
      </c>
      <c r="BB1398" s="134" t="s">
        <v>34663</v>
      </c>
      <c r="BC1398" s="141" t="s">
        <v>11891</v>
      </c>
      <c r="BD1398" s="128" t="s">
        <v>19684</v>
      </c>
      <c r="BE1398" s="505">
        <v>0.05395833333333333</v>
      </c>
      <c r="BF1398" s="141"/>
      <c r="BG1398" s="141"/>
      <c r="BH1398" s="141"/>
    </row>
    <row r="1399">
      <c r="A1399" s="122">
        <f t="shared" si="3"/>
        <v>0</v>
      </c>
      <c r="B1399" s="122">
        <f t="shared" si="4"/>
        <v>0</v>
      </c>
      <c r="C1399" s="122">
        <f t="shared" si="5"/>
        <v>0</v>
      </c>
      <c r="D1399" s="122">
        <f t="shared" si="6"/>
        <v>0</v>
      </c>
      <c r="E1399" s="122">
        <f t="shared" si="2"/>
        <v>241</v>
      </c>
      <c r="H1399" s="135" t="s">
        <v>7983</v>
      </c>
      <c r="I1399" s="135" t="s">
        <v>34664</v>
      </c>
      <c r="J1399" s="135" t="s">
        <v>34665</v>
      </c>
      <c r="L1399" s="160"/>
      <c r="M1399" s="160"/>
      <c r="N1399" s="160"/>
      <c r="O1399" s="160"/>
      <c r="P1399" s="503">
        <v>0.05362268518518518</v>
      </c>
      <c r="Q1399" s="503">
        <v>0.0512962962962963</v>
      </c>
      <c r="R1399" s="503">
        <v>0.05550925925925926</v>
      </c>
      <c r="S1399" s="503">
        <v>0.06635416666666667</v>
      </c>
      <c r="T1399" s="503">
        <v>0.061828703703703705</v>
      </c>
      <c r="W1399" s="503">
        <v>0.04988425925925926</v>
      </c>
      <c r="Y1399" s="503">
        <v>0.06792824074074075</v>
      </c>
      <c r="Z1399" s="503">
        <v>0.04939814814814815</v>
      </c>
      <c r="AA1399" s="504">
        <v>0.06501157407407407</v>
      </c>
      <c r="AB1399" s="474">
        <v>0.0658912037037037</v>
      </c>
      <c r="AC1399" s="505">
        <v>0.06074074074074074</v>
      </c>
      <c r="AD1399" s="160"/>
      <c r="AE1399" s="160"/>
      <c r="AG1399" s="474">
        <v>0.05980324074074074</v>
      </c>
      <c r="AJ1399" s="128" t="s">
        <v>34666</v>
      </c>
      <c r="AK1399" s="134" t="s">
        <v>22385</v>
      </c>
      <c r="AM1399" s="416">
        <v>2.098611111111111</v>
      </c>
      <c r="AN1399" s="160"/>
      <c r="AO1399" s="474">
        <v>0.05758101851851852</v>
      </c>
      <c r="AP1399" s="128" t="s">
        <v>34667</v>
      </c>
      <c r="AQ1399" s="128" t="s">
        <v>34668</v>
      </c>
      <c r="AR1399" s="505">
        <v>0.0661574074074074</v>
      </c>
      <c r="AS1399" s="134" t="s">
        <v>34669</v>
      </c>
      <c r="AT1399" s="474">
        <v>0.06201388888888889</v>
      </c>
      <c r="AU1399" s="128" t="s">
        <v>34670</v>
      </c>
      <c r="AV1399" s="504">
        <v>0.05371527777777778</v>
      </c>
      <c r="AX1399" s="134" t="s">
        <v>34671</v>
      </c>
      <c r="AY1399" s="128" t="s">
        <v>34672</v>
      </c>
      <c r="BA1399" s="505">
        <v>0.04863425925925926</v>
      </c>
      <c r="BB1399" s="474">
        <v>0.04826388888888889</v>
      </c>
      <c r="BC1399" s="516">
        <v>0.046203703703703705</v>
      </c>
      <c r="BD1399" s="416">
        <v>1.6097222222222223</v>
      </c>
      <c r="BE1399" s="128" t="s">
        <v>34673</v>
      </c>
      <c r="BF1399" s="516"/>
      <c r="BG1399" s="516"/>
      <c r="BH1399" s="516"/>
    </row>
    <row r="1400">
      <c r="A1400" s="122">
        <f t="shared" si="3"/>
        <v>0</v>
      </c>
      <c r="B1400" s="122">
        <f t="shared" si="4"/>
        <v>0</v>
      </c>
      <c r="C1400" s="122">
        <f t="shared" si="5"/>
        <v>0</v>
      </c>
      <c r="D1400" s="122">
        <f t="shared" si="6"/>
        <v>0</v>
      </c>
      <c r="E1400" s="122">
        <f t="shared" si="2"/>
        <v>437</v>
      </c>
      <c r="H1400" s="135">
        <v>466.0</v>
      </c>
      <c r="I1400" s="135">
        <v>466.0</v>
      </c>
      <c r="J1400" s="135">
        <v>466.0</v>
      </c>
      <c r="L1400" s="160"/>
      <c r="M1400" s="160"/>
      <c r="N1400" s="160"/>
      <c r="O1400" s="160"/>
      <c r="P1400" s="138" t="s">
        <v>34674</v>
      </c>
      <c r="Q1400" s="138" t="s">
        <v>34675</v>
      </c>
      <c r="R1400" s="138" t="s">
        <v>34676</v>
      </c>
      <c r="S1400" s="138" t="s">
        <v>952</v>
      </c>
      <c r="T1400" s="138" t="s">
        <v>724</v>
      </c>
      <c r="W1400" s="138" t="s">
        <v>34677</v>
      </c>
      <c r="Y1400" s="138" t="s">
        <v>34678</v>
      </c>
      <c r="Z1400" s="138" t="s">
        <v>34679</v>
      </c>
      <c r="AA1400" s="128" t="s">
        <v>34680</v>
      </c>
      <c r="AB1400" s="134" t="s">
        <v>34681</v>
      </c>
      <c r="AC1400" s="128" t="s">
        <v>34682</v>
      </c>
      <c r="AD1400" s="160"/>
      <c r="AE1400" s="160"/>
      <c r="AG1400" s="134" t="s">
        <v>34683</v>
      </c>
      <c r="AJ1400" s="504">
        <v>0.05642361111111111</v>
      </c>
      <c r="AK1400" s="474">
        <v>0.07960648148148149</v>
      </c>
      <c r="AM1400" s="128" t="s">
        <v>34684</v>
      </c>
      <c r="AN1400" s="160"/>
      <c r="AO1400" s="134" t="s">
        <v>34685</v>
      </c>
      <c r="AP1400" s="505">
        <v>0.05329861111111111</v>
      </c>
      <c r="AQ1400" s="505">
        <v>0.05188657407407407</v>
      </c>
      <c r="AR1400" s="128" t="s">
        <v>34686</v>
      </c>
      <c r="AS1400" s="474">
        <v>0.05268518518518518</v>
      </c>
      <c r="AT1400" s="134" t="s">
        <v>34687</v>
      </c>
      <c r="AU1400" s="505">
        <v>0.06384259259259259</v>
      </c>
      <c r="AV1400" s="128" t="s">
        <v>34688</v>
      </c>
      <c r="AX1400" s="474">
        <v>0.05412037037037037</v>
      </c>
      <c r="AY1400" s="416">
        <v>2.2083333333333335</v>
      </c>
      <c r="BA1400" s="128" t="s">
        <v>34689</v>
      </c>
      <c r="BB1400" s="134" t="s">
        <v>34690</v>
      </c>
      <c r="BC1400" s="141" t="s">
        <v>34691</v>
      </c>
      <c r="BD1400" s="128" t="s">
        <v>19732</v>
      </c>
      <c r="BE1400" s="505">
        <v>0.0540625</v>
      </c>
      <c r="BF1400" s="141"/>
      <c r="BG1400" s="141"/>
      <c r="BH1400" s="141"/>
    </row>
    <row r="1401">
      <c r="A1401" s="122">
        <f t="shared" si="3"/>
        <v>0</v>
      </c>
      <c r="B1401" s="122">
        <f t="shared" si="4"/>
        <v>0</v>
      </c>
      <c r="C1401" s="122">
        <f t="shared" si="5"/>
        <v>0</v>
      </c>
      <c r="D1401" s="122">
        <f t="shared" si="6"/>
        <v>0</v>
      </c>
      <c r="E1401" s="122">
        <f t="shared" si="2"/>
        <v>126</v>
      </c>
      <c r="H1401" s="135" t="s">
        <v>34692</v>
      </c>
      <c r="I1401" s="135" t="s">
        <v>34693</v>
      </c>
      <c r="J1401" s="135" t="s">
        <v>34694</v>
      </c>
      <c r="L1401" s="160"/>
      <c r="M1401" s="160"/>
      <c r="N1401" s="160"/>
      <c r="O1401" s="160"/>
      <c r="P1401" s="503">
        <v>0.05376157407407407</v>
      </c>
      <c r="Q1401" s="503">
        <v>0.051319444444444445</v>
      </c>
      <c r="R1401" s="503">
        <v>0.05557870370370371</v>
      </c>
      <c r="S1401" s="503">
        <v>0.06643518518518518</v>
      </c>
      <c r="T1401" s="503">
        <v>0.061863425925925926</v>
      </c>
      <c r="W1401" s="503">
        <v>0.0499537037037037</v>
      </c>
      <c r="Y1401" s="503">
        <v>0.0680324074074074</v>
      </c>
      <c r="Z1401" s="503">
        <v>0.04959490740740741</v>
      </c>
      <c r="AA1401" s="504">
        <v>0.06510416666666667</v>
      </c>
      <c r="AB1401" s="474">
        <v>0.06594907407407408</v>
      </c>
      <c r="AC1401" s="505">
        <v>0.060787037037037035</v>
      </c>
      <c r="AD1401" s="160"/>
      <c r="AE1401" s="160"/>
      <c r="AG1401" s="474">
        <v>0.05988425925925926</v>
      </c>
      <c r="AJ1401" s="128" t="s">
        <v>34695</v>
      </c>
      <c r="AK1401" s="134" t="s">
        <v>4826</v>
      </c>
      <c r="AM1401" s="416">
        <v>2.102777777777778</v>
      </c>
      <c r="AN1401" s="160"/>
      <c r="AO1401" s="474">
        <v>0.05763888888888889</v>
      </c>
      <c r="AP1401" s="128" t="s">
        <v>34696</v>
      </c>
      <c r="AQ1401" s="128" t="s">
        <v>34697</v>
      </c>
      <c r="AR1401" s="505">
        <v>0.06627314814814815</v>
      </c>
      <c r="AS1401" s="134" t="s">
        <v>34698</v>
      </c>
      <c r="AT1401" s="474">
        <v>0.06221064814814815</v>
      </c>
      <c r="AU1401" s="128" t="s">
        <v>34699</v>
      </c>
      <c r="AV1401" s="504">
        <v>0.053738425925925926</v>
      </c>
      <c r="AX1401" s="134" t="s">
        <v>34700</v>
      </c>
      <c r="AY1401" s="128" t="s">
        <v>862</v>
      </c>
      <c r="BA1401" s="505">
        <v>0.0487037037037037</v>
      </c>
      <c r="BB1401" s="474">
        <v>0.04835648148148148</v>
      </c>
      <c r="BC1401" s="516">
        <v>0.046238425925925926</v>
      </c>
      <c r="BD1401" s="416">
        <v>1.6131944444444444</v>
      </c>
      <c r="BE1401" s="128" t="s">
        <v>34701</v>
      </c>
      <c r="BF1401" s="516"/>
      <c r="BG1401" s="516"/>
      <c r="BH1401" s="516"/>
    </row>
    <row r="1402">
      <c r="A1402" s="122">
        <f t="shared" si="3"/>
        <v>0</v>
      </c>
      <c r="B1402" s="122">
        <f t="shared" si="4"/>
        <v>0</v>
      </c>
      <c r="C1402" s="122">
        <f t="shared" si="5"/>
        <v>0</v>
      </c>
      <c r="D1402" s="122">
        <f t="shared" si="6"/>
        <v>0</v>
      </c>
      <c r="E1402" s="122">
        <f t="shared" si="2"/>
        <v>352</v>
      </c>
      <c r="H1402" s="135" t="s">
        <v>34702</v>
      </c>
      <c r="I1402" s="135" t="s">
        <v>34703</v>
      </c>
      <c r="J1402" s="135" t="s">
        <v>34704</v>
      </c>
      <c r="L1402" s="160"/>
      <c r="M1402" s="160"/>
      <c r="N1402" s="160"/>
      <c r="O1402" s="160"/>
      <c r="P1402" s="138" t="s">
        <v>34705</v>
      </c>
      <c r="Q1402" s="138" t="s">
        <v>34706</v>
      </c>
      <c r="R1402" s="138" t="s">
        <v>34707</v>
      </c>
      <c r="S1402" s="138" t="s">
        <v>34708</v>
      </c>
      <c r="T1402" s="138" t="s">
        <v>34709</v>
      </c>
      <c r="W1402" s="138" t="s">
        <v>724</v>
      </c>
      <c r="Y1402" s="138" t="s">
        <v>34710</v>
      </c>
      <c r="Z1402" s="138" t="s">
        <v>34711</v>
      </c>
      <c r="AA1402" s="128" t="s">
        <v>34712</v>
      </c>
      <c r="AB1402" s="134" t="s">
        <v>34713</v>
      </c>
      <c r="AC1402" s="128" t="s">
        <v>34714</v>
      </c>
      <c r="AD1402" s="160"/>
      <c r="AE1402" s="160"/>
      <c r="AG1402" s="134" t="s">
        <v>34715</v>
      </c>
      <c r="AJ1402" s="504">
        <v>0.05645833333333333</v>
      </c>
      <c r="AK1402" s="474">
        <v>0.07962962962962963</v>
      </c>
      <c r="AM1402" s="128" t="s">
        <v>34716</v>
      </c>
      <c r="AN1402" s="160"/>
      <c r="AO1402" s="134" t="s">
        <v>34717</v>
      </c>
      <c r="AP1402" s="505">
        <v>0.05340277777777778</v>
      </c>
      <c r="AQ1402" s="505">
        <v>0.051909722222222225</v>
      </c>
      <c r="AR1402" s="128" t="s">
        <v>34718</v>
      </c>
      <c r="AS1402" s="474">
        <v>0.052766203703703704</v>
      </c>
      <c r="AT1402" s="134" t="s">
        <v>34719</v>
      </c>
      <c r="AU1402" s="505">
        <v>0.06388888888888888</v>
      </c>
      <c r="AV1402" s="128" t="s">
        <v>34720</v>
      </c>
      <c r="AX1402" s="474">
        <v>0.05417824074074074</v>
      </c>
      <c r="AY1402" s="416">
        <v>2.214583333333333</v>
      </c>
      <c r="BA1402" s="128" t="s">
        <v>34721</v>
      </c>
      <c r="BB1402" s="134" t="s">
        <v>34722</v>
      </c>
      <c r="BC1402" s="141" t="s">
        <v>4374</v>
      </c>
      <c r="BD1402" s="128" t="s">
        <v>3460</v>
      </c>
      <c r="BE1402" s="505">
        <v>0.05425925925925926</v>
      </c>
      <c r="BF1402" s="141"/>
      <c r="BG1402" s="141"/>
      <c r="BH1402" s="141"/>
    </row>
    <row r="1403">
      <c r="A1403" s="122">
        <f t="shared" si="3"/>
        <v>0</v>
      </c>
      <c r="B1403" s="122">
        <f t="shared" si="4"/>
        <v>0</v>
      </c>
      <c r="C1403" s="122">
        <f t="shared" si="5"/>
        <v>0</v>
      </c>
      <c r="D1403" s="122">
        <f t="shared" si="6"/>
        <v>0</v>
      </c>
      <c r="E1403" s="122">
        <f t="shared" si="2"/>
        <v>182</v>
      </c>
      <c r="H1403" s="135">
        <v>467.0</v>
      </c>
      <c r="I1403" s="135">
        <v>467.0</v>
      </c>
      <c r="J1403" s="135">
        <v>467.0</v>
      </c>
      <c r="L1403" s="160"/>
      <c r="M1403" s="160"/>
      <c r="N1403" s="160"/>
      <c r="O1403" s="160"/>
      <c r="P1403" s="503">
        <v>0.05386574074074074</v>
      </c>
      <c r="Q1403" s="503">
        <v>0.05137731481481481</v>
      </c>
      <c r="R1403" s="503">
        <v>0.055636574074074074</v>
      </c>
      <c r="S1403" s="503">
        <v>0.06645833333333333</v>
      </c>
      <c r="T1403" s="503">
        <v>0.06188657407407407</v>
      </c>
      <c r="W1403" s="503">
        <v>0.050150462962962966</v>
      </c>
      <c r="Y1403" s="503">
        <v>0.06813657407407407</v>
      </c>
      <c r="Z1403" s="503">
        <v>0.04967592592592593</v>
      </c>
      <c r="AA1403" s="504">
        <v>0.06515046296296297</v>
      </c>
      <c r="AB1403" s="474">
        <v>0.06604166666666667</v>
      </c>
      <c r="AC1403" s="505">
        <v>0.060833333333333336</v>
      </c>
      <c r="AD1403" s="160"/>
      <c r="AE1403" s="160"/>
      <c r="AG1403" s="474">
        <v>0.06005787037037037</v>
      </c>
      <c r="AJ1403" s="128" t="s">
        <v>34723</v>
      </c>
      <c r="AK1403" s="134" t="s">
        <v>34724</v>
      </c>
      <c r="AM1403" s="416">
        <v>2.1069444444444443</v>
      </c>
      <c r="AN1403" s="160"/>
      <c r="AO1403" s="474">
        <v>0.05771990740740741</v>
      </c>
      <c r="AP1403" s="128" t="s">
        <v>34725</v>
      </c>
      <c r="AQ1403" s="128" t="s">
        <v>19160</v>
      </c>
      <c r="AR1403" s="505">
        <v>0.06644675925925926</v>
      </c>
      <c r="AS1403" s="134" t="s">
        <v>34726</v>
      </c>
      <c r="AT1403" s="474">
        <v>0.06239583333333333</v>
      </c>
      <c r="AU1403" s="128" t="s">
        <v>34727</v>
      </c>
      <c r="AV1403" s="504">
        <v>0.05393518518518518</v>
      </c>
      <c r="AX1403" s="134" t="s">
        <v>34728</v>
      </c>
      <c r="AY1403" s="128" t="s">
        <v>34729</v>
      </c>
      <c r="BA1403" s="505">
        <v>0.04871527777777778</v>
      </c>
      <c r="BB1403" s="474">
        <v>0.04842592592592593</v>
      </c>
      <c r="BC1403" s="516">
        <v>0.04626157407407407</v>
      </c>
      <c r="BD1403" s="416">
        <v>1.6180555555555556</v>
      </c>
      <c r="BE1403" s="128" t="s">
        <v>34730</v>
      </c>
      <c r="BF1403" s="516"/>
      <c r="BG1403" s="516"/>
      <c r="BH1403" s="516"/>
    </row>
    <row r="1404">
      <c r="A1404" s="122">
        <f t="shared" si="3"/>
        <v>0</v>
      </c>
      <c r="B1404" s="122">
        <f t="shared" si="4"/>
        <v>0</v>
      </c>
      <c r="C1404" s="122">
        <f t="shared" si="5"/>
        <v>0</v>
      </c>
      <c r="D1404" s="122">
        <f t="shared" si="6"/>
        <v>0</v>
      </c>
      <c r="E1404" s="122">
        <f t="shared" si="2"/>
        <v>367</v>
      </c>
      <c r="H1404" s="135" t="s">
        <v>34731</v>
      </c>
      <c r="I1404" s="135" t="s">
        <v>34732</v>
      </c>
      <c r="J1404" s="135" t="s">
        <v>34733</v>
      </c>
      <c r="L1404" s="160"/>
      <c r="M1404" s="160"/>
      <c r="N1404" s="160"/>
      <c r="O1404" s="160"/>
      <c r="P1404" s="138" t="s">
        <v>34734</v>
      </c>
      <c r="Q1404" s="138" t="s">
        <v>34735</v>
      </c>
      <c r="R1404" s="138" t="s">
        <v>34736</v>
      </c>
      <c r="S1404" s="138" t="s">
        <v>3893</v>
      </c>
      <c r="T1404" s="138" t="s">
        <v>34737</v>
      </c>
      <c r="W1404" s="138" t="s">
        <v>34738</v>
      </c>
      <c r="Y1404" s="138" t="s">
        <v>34739</v>
      </c>
      <c r="Z1404" s="138" t="s">
        <v>34740</v>
      </c>
      <c r="AA1404" s="128" t="s">
        <v>34741</v>
      </c>
      <c r="AB1404" s="134" t="s">
        <v>34742</v>
      </c>
      <c r="AC1404" s="128" t="s">
        <v>34743</v>
      </c>
      <c r="AD1404" s="160"/>
      <c r="AE1404" s="160"/>
      <c r="AG1404" s="134" t="s">
        <v>34744</v>
      </c>
      <c r="AJ1404" s="504">
        <v>0.0565162037037037</v>
      </c>
      <c r="AK1404" s="474">
        <v>0.07965277777777778</v>
      </c>
      <c r="AM1404" s="128" t="s">
        <v>34745</v>
      </c>
      <c r="AN1404" s="160"/>
      <c r="AO1404" s="134" t="s">
        <v>34746</v>
      </c>
      <c r="AP1404" s="505">
        <v>0.053495370370370374</v>
      </c>
      <c r="AQ1404" s="505">
        <v>0.05196759259259259</v>
      </c>
      <c r="AR1404" s="128" t="s">
        <v>34747</v>
      </c>
      <c r="AS1404" s="474">
        <v>0.0528125</v>
      </c>
      <c r="AT1404" s="134" t="s">
        <v>34748</v>
      </c>
      <c r="AU1404" s="505">
        <v>0.06393518518518519</v>
      </c>
      <c r="AV1404" s="128" t="s">
        <v>34749</v>
      </c>
      <c r="AX1404" s="474">
        <v>0.05421296296296296</v>
      </c>
      <c r="AY1404" s="416">
        <v>2.2152777777777777</v>
      </c>
      <c r="BA1404" s="128" t="s">
        <v>3920</v>
      </c>
      <c r="BB1404" s="134" t="s">
        <v>34750</v>
      </c>
      <c r="BC1404" s="141" t="s">
        <v>34751</v>
      </c>
      <c r="BD1404" s="128" t="s">
        <v>19832</v>
      </c>
      <c r="BE1404" s="505">
        <v>0.05431712962962963</v>
      </c>
      <c r="BF1404" s="141"/>
      <c r="BG1404" s="141"/>
      <c r="BH1404" s="141"/>
    </row>
    <row r="1405">
      <c r="A1405" s="122">
        <f t="shared" si="3"/>
        <v>0</v>
      </c>
      <c r="B1405" s="122">
        <f t="shared" si="4"/>
        <v>0</v>
      </c>
      <c r="C1405" s="122">
        <f t="shared" si="5"/>
        <v>0</v>
      </c>
      <c r="D1405" s="122">
        <f t="shared" si="6"/>
        <v>0</v>
      </c>
      <c r="E1405" s="122">
        <f t="shared" si="2"/>
        <v>212</v>
      </c>
      <c r="H1405" s="135" t="s">
        <v>34752</v>
      </c>
      <c r="I1405" s="135" t="s">
        <v>34753</v>
      </c>
      <c r="J1405" s="135" t="s">
        <v>34754</v>
      </c>
      <c r="L1405" s="160"/>
      <c r="M1405" s="160"/>
      <c r="N1405" s="160"/>
      <c r="O1405" s="160"/>
      <c r="P1405" s="503">
        <v>0.05392361111111111</v>
      </c>
      <c r="Q1405" s="503">
        <v>0.051423611111111114</v>
      </c>
      <c r="R1405" s="503">
        <v>0.055671296296296295</v>
      </c>
      <c r="S1405" s="503">
        <v>0.06650462962962964</v>
      </c>
      <c r="T1405" s="503">
        <v>0.061967592592592595</v>
      </c>
      <c r="W1405" s="503">
        <v>0.05017361111111111</v>
      </c>
      <c r="Y1405" s="503">
        <v>0.06819444444444445</v>
      </c>
      <c r="Z1405" s="503">
        <v>0.04974537037037037</v>
      </c>
      <c r="AA1405" s="504">
        <v>0.0653125</v>
      </c>
      <c r="AB1405" s="474">
        <v>0.06614583333333333</v>
      </c>
      <c r="AC1405" s="505">
        <v>0.060891203703703704</v>
      </c>
      <c r="AD1405" s="160"/>
      <c r="AE1405" s="160"/>
      <c r="AG1405" s="474">
        <v>0.060127314814814814</v>
      </c>
      <c r="AJ1405" s="128" t="s">
        <v>34755</v>
      </c>
      <c r="AK1405" s="134" t="s">
        <v>34756</v>
      </c>
      <c r="AM1405" s="416">
        <v>2.109027777777778</v>
      </c>
      <c r="AN1405" s="160"/>
      <c r="AO1405" s="474">
        <v>0.05780092592592593</v>
      </c>
      <c r="AP1405" s="128" t="s">
        <v>34757</v>
      </c>
      <c r="AQ1405" s="128" t="s">
        <v>34758</v>
      </c>
      <c r="AR1405" s="505">
        <v>0.06659722222222222</v>
      </c>
      <c r="AS1405" s="134" t="s">
        <v>34759</v>
      </c>
      <c r="AT1405" s="474">
        <v>0.06251157407407408</v>
      </c>
      <c r="AU1405" s="128" t="s">
        <v>34760</v>
      </c>
      <c r="AV1405" s="504">
        <v>0.05399305555555556</v>
      </c>
      <c r="AX1405" s="134" t="s">
        <v>34761</v>
      </c>
      <c r="AY1405" s="128" t="s">
        <v>34762</v>
      </c>
      <c r="BA1405" s="505">
        <v>0.04873842592592593</v>
      </c>
      <c r="BB1405" s="474">
        <v>0.04850694444444444</v>
      </c>
      <c r="BC1405" s="516">
        <v>0.04627314814814815</v>
      </c>
      <c r="BD1405" s="416">
        <v>1.61875</v>
      </c>
      <c r="BE1405" s="128" t="s">
        <v>34763</v>
      </c>
      <c r="BF1405" s="516"/>
      <c r="BG1405" s="516"/>
      <c r="BH1405" s="516"/>
    </row>
    <row r="1406">
      <c r="A1406" s="122">
        <f t="shared" si="3"/>
        <v>0</v>
      </c>
      <c r="B1406" s="122">
        <f t="shared" si="4"/>
        <v>0</v>
      </c>
      <c r="C1406" s="122">
        <f t="shared" si="5"/>
        <v>0</v>
      </c>
      <c r="D1406" s="122">
        <f t="shared" si="6"/>
        <v>0</v>
      </c>
      <c r="E1406" s="122">
        <f t="shared" si="2"/>
        <v>449</v>
      </c>
      <c r="H1406" s="135">
        <v>468.0</v>
      </c>
      <c r="I1406" s="135">
        <v>468.0</v>
      </c>
      <c r="J1406" s="135">
        <v>468.0</v>
      </c>
      <c r="L1406" s="160"/>
      <c r="M1406" s="160"/>
      <c r="N1406" s="160"/>
      <c r="O1406" s="160"/>
      <c r="P1406" s="138" t="s">
        <v>34764</v>
      </c>
      <c r="Q1406" s="138" t="s">
        <v>34765</v>
      </c>
      <c r="R1406" s="138" t="s">
        <v>34766</v>
      </c>
      <c r="S1406" s="138" t="s">
        <v>34767</v>
      </c>
      <c r="T1406" s="138" t="s">
        <v>34768</v>
      </c>
      <c r="W1406" s="138" t="s">
        <v>34769</v>
      </c>
      <c r="Y1406" s="138" t="s">
        <v>34770</v>
      </c>
      <c r="Z1406" s="138" t="s">
        <v>34771</v>
      </c>
      <c r="AA1406" s="128" t="s">
        <v>34772</v>
      </c>
      <c r="AB1406" s="134" t="s">
        <v>34773</v>
      </c>
      <c r="AC1406" s="128" t="s">
        <v>34774</v>
      </c>
      <c r="AD1406" s="160"/>
      <c r="AE1406" s="160"/>
      <c r="AG1406" s="134" t="s">
        <v>34775</v>
      </c>
      <c r="AJ1406" s="504">
        <v>0.056712962962962965</v>
      </c>
      <c r="AK1406" s="474">
        <v>0.0796875</v>
      </c>
      <c r="AM1406" s="128" t="s">
        <v>34776</v>
      </c>
      <c r="AN1406" s="160"/>
      <c r="AO1406" s="134" t="s">
        <v>34777</v>
      </c>
      <c r="AP1406" s="505">
        <v>0.053738425925925926</v>
      </c>
      <c r="AQ1406" s="505">
        <v>0.05197916666666667</v>
      </c>
      <c r="AR1406" s="128" t="s">
        <v>34778</v>
      </c>
      <c r="AS1406" s="474">
        <v>0.052905092592592594</v>
      </c>
      <c r="AT1406" s="134" t="s">
        <v>34779</v>
      </c>
      <c r="AU1406" s="505">
        <v>0.06400462962962963</v>
      </c>
      <c r="AV1406" s="128" t="s">
        <v>34780</v>
      </c>
      <c r="AX1406" s="474">
        <v>0.05425925925925926</v>
      </c>
      <c r="AY1406" s="416">
        <v>2.21875</v>
      </c>
      <c r="BA1406" s="128" t="s">
        <v>34781</v>
      </c>
      <c r="BB1406" s="134" t="s">
        <v>34782</v>
      </c>
      <c r="BC1406" s="141" t="s">
        <v>34783</v>
      </c>
      <c r="BD1406" s="128" t="s">
        <v>19880</v>
      </c>
      <c r="BE1406" s="505">
        <v>0.05435185185185185</v>
      </c>
      <c r="BF1406" s="141"/>
      <c r="BG1406" s="141"/>
      <c r="BH1406" s="141"/>
    </row>
    <row r="1407">
      <c r="A1407" s="122">
        <f t="shared" si="3"/>
        <v>0</v>
      </c>
      <c r="B1407" s="122">
        <f t="shared" si="4"/>
        <v>0</v>
      </c>
      <c r="C1407" s="122">
        <f t="shared" si="5"/>
        <v>0</v>
      </c>
      <c r="D1407" s="122">
        <f t="shared" si="6"/>
        <v>0</v>
      </c>
      <c r="E1407" s="122">
        <f t="shared" si="2"/>
        <v>184</v>
      </c>
      <c r="H1407" s="135" t="s">
        <v>34784</v>
      </c>
      <c r="I1407" s="135" t="s">
        <v>34785</v>
      </c>
      <c r="J1407" s="135" t="s">
        <v>34786</v>
      </c>
      <c r="L1407" s="160"/>
      <c r="M1407" s="160"/>
      <c r="N1407" s="160"/>
      <c r="O1407" s="160"/>
      <c r="P1407" s="503">
        <v>0.054050925925925926</v>
      </c>
      <c r="Q1407" s="503">
        <v>0.05144675925925926</v>
      </c>
      <c r="R1407" s="503">
        <v>0.05571759259259259</v>
      </c>
      <c r="S1407" s="503">
        <v>0.06652777777777778</v>
      </c>
      <c r="T1407" s="503">
        <v>0.062037037037037036</v>
      </c>
      <c r="W1407" s="503">
        <v>0.05025462962962963</v>
      </c>
      <c r="Y1407" s="503">
        <v>0.06835648148148148</v>
      </c>
      <c r="Z1407" s="503">
        <v>0.04976851851851852</v>
      </c>
      <c r="AA1407" s="504">
        <v>0.06542824074074075</v>
      </c>
      <c r="AB1407" s="474">
        <v>0.06619212962962963</v>
      </c>
      <c r="AC1407" s="505">
        <v>0.06094907407407407</v>
      </c>
      <c r="AD1407" s="160"/>
      <c r="AE1407" s="160"/>
      <c r="AG1407" s="474">
        <v>0.06019675925925926</v>
      </c>
      <c r="AJ1407" s="128" t="s">
        <v>34787</v>
      </c>
      <c r="AK1407" s="134" t="s">
        <v>34788</v>
      </c>
      <c r="AM1407" s="416">
        <v>2.109722222222222</v>
      </c>
      <c r="AN1407" s="160"/>
      <c r="AO1407" s="474">
        <v>0.05790509259259259</v>
      </c>
      <c r="AP1407" s="128" t="s">
        <v>34789</v>
      </c>
      <c r="AQ1407" s="128" t="s">
        <v>34790</v>
      </c>
      <c r="AR1407" s="505">
        <v>0.06673611111111111</v>
      </c>
      <c r="AS1407" s="134" t="s">
        <v>1185</v>
      </c>
      <c r="AT1407" s="474">
        <v>0.06262731481481482</v>
      </c>
      <c r="AU1407" s="128" t="s">
        <v>34791</v>
      </c>
      <c r="AV1407" s="504">
        <v>0.054050925925925926</v>
      </c>
      <c r="AX1407" s="134" t="s">
        <v>34792</v>
      </c>
      <c r="AY1407" s="128" t="s">
        <v>34793</v>
      </c>
      <c r="BA1407" s="505">
        <v>0.04875</v>
      </c>
      <c r="BB1407" s="474">
        <v>0.04853009259259259</v>
      </c>
      <c r="BC1407" s="516">
        <v>0.04631944444444445</v>
      </c>
      <c r="BD1407" s="416">
        <v>1.625</v>
      </c>
      <c r="BE1407" s="128" t="s">
        <v>34794</v>
      </c>
      <c r="BF1407" s="516"/>
      <c r="BG1407" s="516"/>
      <c r="BH1407" s="516"/>
    </row>
    <row r="1408">
      <c r="A1408" s="122">
        <f t="shared" si="3"/>
        <v>0</v>
      </c>
      <c r="B1408" s="122">
        <f t="shared" si="4"/>
        <v>0</v>
      </c>
      <c r="C1408" s="122">
        <f t="shared" si="5"/>
        <v>0</v>
      </c>
      <c r="D1408" s="122">
        <f t="shared" si="6"/>
        <v>0</v>
      </c>
      <c r="E1408" s="122">
        <f t="shared" si="2"/>
        <v>441</v>
      </c>
      <c r="H1408" s="135" t="s">
        <v>34795</v>
      </c>
      <c r="I1408" s="135" t="s">
        <v>34796</v>
      </c>
      <c r="J1408" s="135" t="s">
        <v>34797</v>
      </c>
      <c r="L1408" s="160"/>
      <c r="M1408" s="160"/>
      <c r="N1408" s="160"/>
      <c r="O1408" s="160"/>
      <c r="P1408" s="138" t="s">
        <v>34798</v>
      </c>
      <c r="Q1408" s="138" t="s">
        <v>28084</v>
      </c>
      <c r="R1408" s="138" t="s">
        <v>34799</v>
      </c>
      <c r="S1408" s="138" t="s">
        <v>34800</v>
      </c>
      <c r="T1408" s="138" t="s">
        <v>34801</v>
      </c>
      <c r="W1408" s="138" t="s">
        <v>34802</v>
      </c>
      <c r="Y1408" s="138" t="s">
        <v>34803</v>
      </c>
      <c r="Z1408" s="138" t="s">
        <v>34804</v>
      </c>
      <c r="AA1408" s="128" t="s">
        <v>34805</v>
      </c>
      <c r="AB1408" s="134" t="s">
        <v>34806</v>
      </c>
      <c r="AC1408" s="128" t="s">
        <v>34807</v>
      </c>
      <c r="AD1408" s="160"/>
      <c r="AE1408" s="160"/>
      <c r="AG1408" s="134" t="s">
        <v>34808</v>
      </c>
      <c r="AJ1408" s="504">
        <v>0.05675925925925926</v>
      </c>
      <c r="AK1408" s="474">
        <v>0.07984953703703704</v>
      </c>
      <c r="AM1408" s="128" t="s">
        <v>862</v>
      </c>
      <c r="AN1408" s="160"/>
      <c r="AO1408" s="134" t="s">
        <v>34809</v>
      </c>
      <c r="AP1408" s="505">
        <v>0.05378472222222222</v>
      </c>
      <c r="AQ1408" s="505">
        <v>0.05201388888888889</v>
      </c>
      <c r="AR1408" s="128" t="s">
        <v>34810</v>
      </c>
      <c r="AS1408" s="474">
        <v>0.05298611111111111</v>
      </c>
      <c r="AT1408" s="134" t="s">
        <v>34811</v>
      </c>
      <c r="AU1408" s="505">
        <v>0.06408564814814814</v>
      </c>
      <c r="AV1408" s="128" t="s">
        <v>34812</v>
      </c>
      <c r="AX1408" s="474">
        <v>0.054421296296296294</v>
      </c>
      <c r="AY1408" s="416">
        <v>2.220138888888889</v>
      </c>
      <c r="BA1408" s="128" t="s">
        <v>34813</v>
      </c>
      <c r="BB1408" s="134" t="s">
        <v>34814</v>
      </c>
      <c r="BC1408" s="141" t="s">
        <v>34815</v>
      </c>
      <c r="BD1408" s="128" t="s">
        <v>19932</v>
      </c>
      <c r="BE1408" s="505">
        <v>0.054375</v>
      </c>
      <c r="BF1408" s="141"/>
      <c r="BG1408" s="141"/>
      <c r="BH1408" s="141"/>
    </row>
    <row r="1409">
      <c r="A1409" s="122">
        <f t="shared" si="3"/>
        <v>0</v>
      </c>
      <c r="B1409" s="122">
        <f t="shared" si="4"/>
        <v>0</v>
      </c>
      <c r="C1409" s="122">
        <f t="shared" si="5"/>
        <v>0</v>
      </c>
      <c r="D1409" s="122">
        <f t="shared" si="6"/>
        <v>0</v>
      </c>
      <c r="E1409" s="122">
        <f t="shared" si="2"/>
        <v>253</v>
      </c>
      <c r="H1409" s="135">
        <v>469.0</v>
      </c>
      <c r="I1409" s="135">
        <v>469.0</v>
      </c>
      <c r="J1409" s="135">
        <v>469.0</v>
      </c>
      <c r="L1409" s="160"/>
      <c r="M1409" s="160"/>
      <c r="N1409" s="160"/>
      <c r="O1409" s="160"/>
      <c r="P1409" s="503">
        <v>0.0540625</v>
      </c>
      <c r="Q1409" s="503">
        <v>0.051597222222222225</v>
      </c>
      <c r="R1409" s="503">
        <v>0.05582175925925926</v>
      </c>
      <c r="S1409" s="503">
        <v>0.06666666666666667</v>
      </c>
      <c r="T1409" s="503">
        <v>0.06224537037037037</v>
      </c>
      <c r="W1409" s="503">
        <v>0.050277777777777775</v>
      </c>
      <c r="Y1409" s="503">
        <v>0.06848379629629629</v>
      </c>
      <c r="Z1409" s="503">
        <v>0.04982638888888889</v>
      </c>
      <c r="AA1409" s="504">
        <v>0.06549768518518519</v>
      </c>
      <c r="AB1409" s="474">
        <v>0.06625</v>
      </c>
      <c r="AC1409" s="505">
        <v>0.061064814814814815</v>
      </c>
      <c r="AD1409" s="160"/>
      <c r="AE1409" s="160"/>
      <c r="AG1409" s="474">
        <v>0.060266203703703704</v>
      </c>
      <c r="AJ1409" s="128" t="s">
        <v>34816</v>
      </c>
      <c r="AK1409" s="134" t="s">
        <v>34817</v>
      </c>
      <c r="AM1409" s="416">
        <v>2.1131944444444444</v>
      </c>
      <c r="AN1409" s="160"/>
      <c r="AO1409" s="474">
        <v>0.058020833333333334</v>
      </c>
      <c r="AP1409" s="128" t="s">
        <v>34818</v>
      </c>
      <c r="AQ1409" s="128" t="s">
        <v>34819</v>
      </c>
      <c r="AR1409" s="505">
        <v>0.06682870370370371</v>
      </c>
      <c r="AS1409" s="134" t="s">
        <v>34820</v>
      </c>
      <c r="AT1409" s="474">
        <v>0.06277777777777778</v>
      </c>
      <c r="AU1409" s="128" t="s">
        <v>34821</v>
      </c>
      <c r="AV1409" s="504">
        <v>0.054155092592592595</v>
      </c>
      <c r="AX1409" s="134" t="s">
        <v>34822</v>
      </c>
      <c r="AY1409" s="128" t="s">
        <v>34823</v>
      </c>
      <c r="BA1409" s="505">
        <v>0.04875</v>
      </c>
      <c r="BB1409" s="474">
        <v>0.04866898148148148</v>
      </c>
      <c r="BC1409" s="516">
        <v>0.04638888888888889</v>
      </c>
      <c r="BD1409" s="416">
        <v>1.6256944444444446</v>
      </c>
      <c r="BE1409" s="128" t="s">
        <v>34824</v>
      </c>
      <c r="BF1409" s="516"/>
      <c r="BG1409" s="516"/>
      <c r="BH1409" s="516"/>
    </row>
    <row r="1410">
      <c r="A1410" s="122">
        <f t="shared" si="3"/>
        <v>0</v>
      </c>
      <c r="B1410" s="122">
        <f t="shared" si="4"/>
        <v>0</v>
      </c>
      <c r="C1410" s="122">
        <f t="shared" si="5"/>
        <v>0</v>
      </c>
      <c r="D1410" s="122">
        <f t="shared" si="6"/>
        <v>0</v>
      </c>
      <c r="E1410" s="122">
        <f t="shared" si="2"/>
        <v>352</v>
      </c>
      <c r="H1410" s="135" t="s">
        <v>34825</v>
      </c>
      <c r="I1410" s="135" t="s">
        <v>34826</v>
      </c>
      <c r="J1410" s="135" t="s">
        <v>34827</v>
      </c>
      <c r="L1410" s="160"/>
      <c r="M1410" s="160"/>
      <c r="N1410" s="160"/>
      <c r="O1410" s="160"/>
      <c r="P1410" s="138" t="s">
        <v>862</v>
      </c>
      <c r="Q1410" s="138" t="s">
        <v>34828</v>
      </c>
      <c r="R1410" s="138" t="s">
        <v>34829</v>
      </c>
      <c r="S1410" s="138" t="s">
        <v>34830</v>
      </c>
      <c r="T1410" s="138" t="s">
        <v>34831</v>
      </c>
      <c r="W1410" s="138" t="s">
        <v>34832</v>
      </c>
      <c r="Y1410" s="138" t="s">
        <v>34833</v>
      </c>
      <c r="Z1410" s="138" t="s">
        <v>34834</v>
      </c>
      <c r="AA1410" s="128" t="s">
        <v>34835</v>
      </c>
      <c r="AB1410" s="134" t="s">
        <v>34836</v>
      </c>
      <c r="AC1410" s="128" t="s">
        <v>34837</v>
      </c>
      <c r="AD1410" s="160"/>
      <c r="AE1410" s="160"/>
      <c r="AG1410" s="134" t="s">
        <v>34838</v>
      </c>
      <c r="AJ1410" s="504">
        <v>0.05684027777777778</v>
      </c>
      <c r="AK1410" s="474">
        <v>0.07988425925925927</v>
      </c>
      <c r="AM1410" s="128" t="s">
        <v>34839</v>
      </c>
      <c r="AN1410" s="160"/>
      <c r="AO1410" s="134" t="s">
        <v>34840</v>
      </c>
      <c r="AP1410" s="505">
        <v>0.053912037037037036</v>
      </c>
      <c r="AQ1410" s="505">
        <v>0.05206018518518519</v>
      </c>
      <c r="AR1410" s="128" t="s">
        <v>34841</v>
      </c>
      <c r="AS1410" s="474">
        <v>0.05299768518518518</v>
      </c>
      <c r="AT1410" s="134" t="s">
        <v>34842</v>
      </c>
      <c r="AU1410" s="505">
        <v>0.06413194444444445</v>
      </c>
      <c r="AV1410" s="128" t="s">
        <v>34843</v>
      </c>
      <c r="AX1410" s="474">
        <v>0.05452546296296296</v>
      </c>
      <c r="AY1410" s="416">
        <v>2.223611111111111</v>
      </c>
      <c r="BA1410" s="128" t="s">
        <v>34844</v>
      </c>
      <c r="BB1410" s="134" t="s">
        <v>34845</v>
      </c>
      <c r="BC1410" s="141" t="s">
        <v>34846</v>
      </c>
      <c r="BD1410" s="128" t="s">
        <v>19979</v>
      </c>
      <c r="BE1410" s="505">
        <v>0.054502314814814816</v>
      </c>
      <c r="BF1410" s="141"/>
      <c r="BG1410" s="141"/>
      <c r="BH1410" s="141"/>
    </row>
    <row r="1411">
      <c r="A1411" s="122">
        <f t="shared" si="3"/>
        <v>0</v>
      </c>
      <c r="B1411" s="122">
        <f t="shared" si="4"/>
        <v>0</v>
      </c>
      <c r="C1411" s="122">
        <f t="shared" si="5"/>
        <v>0</v>
      </c>
      <c r="D1411" s="122">
        <f t="shared" si="6"/>
        <v>0</v>
      </c>
      <c r="E1411" s="122">
        <f t="shared" si="2"/>
        <v>251</v>
      </c>
      <c r="H1411" s="135" t="s">
        <v>34847</v>
      </c>
      <c r="I1411" s="135" t="s">
        <v>34848</v>
      </c>
      <c r="J1411" s="135" t="s">
        <v>34849</v>
      </c>
      <c r="L1411" s="160"/>
      <c r="M1411" s="160"/>
      <c r="N1411" s="160"/>
      <c r="O1411" s="160"/>
      <c r="P1411" s="503">
        <v>0.054247685185185184</v>
      </c>
      <c r="Q1411" s="503">
        <v>0.05162037037037037</v>
      </c>
      <c r="R1411" s="503">
        <v>0.05586805555555555</v>
      </c>
      <c r="S1411" s="503">
        <v>0.06682870370370371</v>
      </c>
      <c r="T1411" s="503">
        <v>0.062314814814814816</v>
      </c>
      <c r="W1411" s="503">
        <v>0.05028935185185185</v>
      </c>
      <c r="Y1411" s="503">
        <v>0.06861111111111111</v>
      </c>
      <c r="Z1411" s="503">
        <v>0.04994212962962963</v>
      </c>
      <c r="AA1411" s="504">
        <v>0.06557870370370371</v>
      </c>
      <c r="AB1411" s="474">
        <v>0.06635416666666667</v>
      </c>
      <c r="AC1411" s="505">
        <v>0.06115740740740741</v>
      </c>
      <c r="AD1411" s="160"/>
      <c r="AE1411" s="160"/>
      <c r="AG1411" s="474">
        <v>0.06041666666666667</v>
      </c>
      <c r="AJ1411" s="128" t="s">
        <v>34850</v>
      </c>
      <c r="AK1411" s="134" t="s">
        <v>34851</v>
      </c>
      <c r="AM1411" s="416">
        <v>2.1145833333333335</v>
      </c>
      <c r="AN1411" s="160"/>
      <c r="AO1411" s="474">
        <v>0.05814814814814815</v>
      </c>
      <c r="AP1411" s="128" t="s">
        <v>34852</v>
      </c>
      <c r="AQ1411" s="128" t="s">
        <v>34853</v>
      </c>
      <c r="AR1411" s="505">
        <v>0.06693287037037036</v>
      </c>
      <c r="AS1411" s="134" t="s">
        <v>34854</v>
      </c>
      <c r="AT1411" s="474">
        <v>0.06280092592592593</v>
      </c>
      <c r="AU1411" s="128" t="s">
        <v>34855</v>
      </c>
      <c r="AV1411" s="504">
        <v>0.05425925925925926</v>
      </c>
      <c r="AX1411" s="134" t="s">
        <v>34856</v>
      </c>
      <c r="AY1411" s="128" t="s">
        <v>34857</v>
      </c>
      <c r="BA1411" s="505">
        <v>0.04880787037037037</v>
      </c>
      <c r="BB1411" s="474">
        <v>0.048761574074074075</v>
      </c>
      <c r="BC1411" s="516">
        <v>0.046412037037037036</v>
      </c>
      <c r="BD1411" s="416">
        <v>1.6284722222222223</v>
      </c>
      <c r="BE1411" s="128" t="s">
        <v>34858</v>
      </c>
      <c r="BF1411" s="516"/>
      <c r="BG1411" s="516"/>
      <c r="BH1411" s="516"/>
    </row>
    <row r="1412">
      <c r="A1412" s="122">
        <f t="shared" si="3"/>
        <v>0</v>
      </c>
      <c r="B1412" s="122">
        <f t="shared" si="4"/>
        <v>0</v>
      </c>
      <c r="C1412" s="122">
        <f t="shared" si="5"/>
        <v>0</v>
      </c>
      <c r="D1412" s="122">
        <f t="shared" si="6"/>
        <v>0</v>
      </c>
      <c r="E1412" s="122">
        <f t="shared" si="2"/>
        <v>412</v>
      </c>
      <c r="H1412" s="135">
        <v>470.0</v>
      </c>
      <c r="I1412" s="135">
        <v>470.0</v>
      </c>
      <c r="J1412" s="135">
        <v>470.0</v>
      </c>
      <c r="L1412" s="160"/>
      <c r="M1412" s="160"/>
      <c r="N1412" s="160"/>
      <c r="O1412" s="160"/>
      <c r="P1412" s="138" t="s">
        <v>16283</v>
      </c>
      <c r="Q1412" s="138" t="s">
        <v>34859</v>
      </c>
      <c r="R1412" s="138" t="s">
        <v>34860</v>
      </c>
      <c r="S1412" s="138" t="s">
        <v>34861</v>
      </c>
      <c r="T1412" s="138" t="s">
        <v>34862</v>
      </c>
      <c r="W1412" s="138" t="s">
        <v>34863</v>
      </c>
      <c r="Y1412" s="138" t="s">
        <v>34864</v>
      </c>
      <c r="Z1412" s="138" t="s">
        <v>34865</v>
      </c>
      <c r="AA1412" s="128" t="s">
        <v>34866</v>
      </c>
      <c r="AB1412" s="134" t="s">
        <v>34867</v>
      </c>
      <c r="AC1412" s="128" t="s">
        <v>34868</v>
      </c>
      <c r="AD1412" s="160"/>
      <c r="AE1412" s="160"/>
      <c r="AG1412" s="134" t="s">
        <v>34869</v>
      </c>
      <c r="AJ1412" s="504">
        <v>0.05695601851851852</v>
      </c>
      <c r="AK1412" s="474">
        <v>0.07994212962962963</v>
      </c>
      <c r="AM1412" s="128" t="s">
        <v>3893</v>
      </c>
      <c r="AN1412" s="160"/>
      <c r="AO1412" s="134" t="s">
        <v>34870</v>
      </c>
      <c r="AP1412" s="505">
        <v>0.05407407407407407</v>
      </c>
      <c r="AQ1412" s="505">
        <v>0.05219907407407407</v>
      </c>
      <c r="AR1412" s="128" t="s">
        <v>34871</v>
      </c>
      <c r="AS1412" s="474">
        <v>0.053078703703703704</v>
      </c>
      <c r="AT1412" s="134" t="s">
        <v>34872</v>
      </c>
      <c r="AU1412" s="505">
        <v>0.06418981481481481</v>
      </c>
      <c r="AV1412" s="128" t="s">
        <v>34873</v>
      </c>
      <c r="AX1412" s="474">
        <v>0.0546875</v>
      </c>
      <c r="AY1412" s="416">
        <v>2.2263888888888888</v>
      </c>
      <c r="BA1412" s="128" t="s">
        <v>34874</v>
      </c>
      <c r="BB1412" s="134" t="s">
        <v>34875</v>
      </c>
      <c r="BC1412" s="141" t="s">
        <v>34876</v>
      </c>
      <c r="BD1412" s="128" t="s">
        <v>20026</v>
      </c>
      <c r="BE1412" s="505">
        <v>0.05461805555555556</v>
      </c>
      <c r="BF1412" s="141"/>
      <c r="BG1412" s="141"/>
      <c r="BH1412" s="141"/>
    </row>
    <row r="1413">
      <c r="A1413" s="122">
        <f t="shared" si="3"/>
        <v>0</v>
      </c>
      <c r="B1413" s="122">
        <f t="shared" si="4"/>
        <v>0</v>
      </c>
      <c r="C1413" s="122">
        <f t="shared" si="5"/>
        <v>0</v>
      </c>
      <c r="D1413" s="122">
        <f t="shared" si="6"/>
        <v>0</v>
      </c>
      <c r="E1413" s="122">
        <f t="shared" si="2"/>
        <v>128</v>
      </c>
      <c r="H1413" s="135" t="s">
        <v>34877</v>
      </c>
      <c r="I1413" s="135" t="s">
        <v>34878</v>
      </c>
      <c r="J1413" s="135" t="s">
        <v>34879</v>
      </c>
      <c r="L1413" s="160"/>
      <c r="M1413" s="160"/>
      <c r="N1413" s="160"/>
      <c r="O1413" s="160"/>
      <c r="P1413" s="503">
        <v>0.05427083333333333</v>
      </c>
      <c r="Q1413" s="503">
        <v>0.051666666666666666</v>
      </c>
      <c r="R1413" s="503">
        <v>0.055914351851851854</v>
      </c>
      <c r="S1413" s="503">
        <v>0.0669212962962963</v>
      </c>
      <c r="T1413" s="503">
        <v>0.06252314814814815</v>
      </c>
      <c r="W1413" s="503">
        <v>0.0503125</v>
      </c>
      <c r="Y1413" s="503">
        <v>0.0687037037037037</v>
      </c>
      <c r="Z1413" s="503">
        <v>0.050011574074074076</v>
      </c>
      <c r="AA1413" s="504">
        <v>0.06563657407407407</v>
      </c>
      <c r="AB1413" s="474">
        <v>0.06648148148148147</v>
      </c>
      <c r="AC1413" s="505">
        <v>0.061203703703703705</v>
      </c>
      <c r="AD1413" s="160"/>
      <c r="AE1413" s="160"/>
      <c r="AG1413" s="474">
        <v>0.06053240740740741</v>
      </c>
      <c r="AJ1413" s="128" t="s">
        <v>34880</v>
      </c>
      <c r="AK1413" s="134" t="s">
        <v>34881</v>
      </c>
      <c r="AM1413" s="416">
        <v>2.115972222222222</v>
      </c>
      <c r="AN1413" s="160"/>
      <c r="AO1413" s="474">
        <v>0.058194444444444444</v>
      </c>
      <c r="AP1413" s="128" t="s">
        <v>34882</v>
      </c>
      <c r="AQ1413" s="128" t="s">
        <v>34883</v>
      </c>
      <c r="AR1413" s="505">
        <v>0.06699074074074074</v>
      </c>
      <c r="AS1413" s="134" t="s">
        <v>34884</v>
      </c>
      <c r="AT1413" s="474">
        <v>0.06288194444444445</v>
      </c>
      <c r="AU1413" s="128" t="s">
        <v>34885</v>
      </c>
      <c r="AV1413" s="504">
        <v>0.05431712962962963</v>
      </c>
      <c r="AX1413" s="134" t="s">
        <v>34886</v>
      </c>
      <c r="AY1413" s="128" t="s">
        <v>34887</v>
      </c>
      <c r="BA1413" s="505">
        <v>0.048935185185185186</v>
      </c>
      <c r="BB1413" s="474">
        <v>0.04878472222222222</v>
      </c>
      <c r="BC1413" s="516">
        <v>0.04645833333333333</v>
      </c>
      <c r="BD1413" s="416">
        <v>1.63125</v>
      </c>
      <c r="BE1413" s="128" t="s">
        <v>34888</v>
      </c>
      <c r="BF1413" s="516"/>
      <c r="BG1413" s="516"/>
      <c r="BH1413" s="516"/>
    </row>
    <row r="1414">
      <c r="A1414" s="122">
        <f t="shared" si="3"/>
        <v>0</v>
      </c>
      <c r="B1414" s="122">
        <f t="shared" si="4"/>
        <v>0</v>
      </c>
      <c r="C1414" s="122">
        <f t="shared" si="5"/>
        <v>0</v>
      </c>
      <c r="D1414" s="122">
        <f t="shared" si="6"/>
        <v>0</v>
      </c>
      <c r="E1414" s="122">
        <f t="shared" si="2"/>
        <v>397</v>
      </c>
      <c r="H1414" s="135" t="s">
        <v>34889</v>
      </c>
      <c r="I1414" s="135" t="s">
        <v>34890</v>
      </c>
      <c r="J1414" s="135" t="s">
        <v>34891</v>
      </c>
      <c r="L1414" s="160"/>
      <c r="M1414" s="160"/>
      <c r="N1414" s="160"/>
      <c r="O1414" s="160"/>
      <c r="P1414" s="138" t="s">
        <v>3926</v>
      </c>
      <c r="Q1414" s="138" t="s">
        <v>34892</v>
      </c>
      <c r="R1414" s="138" t="s">
        <v>34893</v>
      </c>
      <c r="S1414" s="138" t="s">
        <v>862</v>
      </c>
      <c r="T1414" s="138" t="s">
        <v>34894</v>
      </c>
      <c r="W1414" s="138" t="s">
        <v>34895</v>
      </c>
      <c r="Y1414" s="138" t="s">
        <v>34896</v>
      </c>
      <c r="Z1414" s="138" t="s">
        <v>34897</v>
      </c>
      <c r="AA1414" s="128" t="s">
        <v>34898</v>
      </c>
      <c r="AB1414" s="134" t="s">
        <v>34899</v>
      </c>
      <c r="AC1414" s="128" t="s">
        <v>34900</v>
      </c>
      <c r="AD1414" s="160"/>
      <c r="AE1414" s="160"/>
      <c r="AG1414" s="134" t="s">
        <v>34901</v>
      </c>
      <c r="AJ1414" s="504">
        <v>0.05712962962962963</v>
      </c>
      <c r="AK1414" s="474">
        <v>0.07996527777777777</v>
      </c>
      <c r="AM1414" s="128" t="s">
        <v>34902</v>
      </c>
      <c r="AN1414" s="160"/>
      <c r="AO1414" s="134" t="s">
        <v>34903</v>
      </c>
      <c r="AP1414" s="505">
        <v>0.05416666666666667</v>
      </c>
      <c r="AQ1414" s="505">
        <v>0.052210648148148145</v>
      </c>
      <c r="AR1414" s="128" t="s">
        <v>34904</v>
      </c>
      <c r="AS1414" s="474">
        <v>0.053148148148148146</v>
      </c>
      <c r="AT1414" s="134" t="s">
        <v>34905</v>
      </c>
      <c r="AU1414" s="505">
        <v>0.06428240740740741</v>
      </c>
      <c r="AV1414" s="128" t="s">
        <v>34906</v>
      </c>
      <c r="AX1414" s="474">
        <v>0.05474537037037037</v>
      </c>
      <c r="AY1414" s="416">
        <v>2.2291666666666665</v>
      </c>
      <c r="BA1414" s="128" t="s">
        <v>34907</v>
      </c>
      <c r="BB1414" s="134" t="s">
        <v>34908</v>
      </c>
      <c r="BC1414" s="141" t="s">
        <v>34909</v>
      </c>
      <c r="BD1414" s="128" t="s">
        <v>20077</v>
      </c>
      <c r="BE1414" s="505">
        <v>0.054733796296296294</v>
      </c>
      <c r="BF1414" s="141"/>
      <c r="BG1414" s="141"/>
      <c r="BH1414" s="141"/>
    </row>
    <row r="1415">
      <c r="A1415" s="122">
        <f t="shared" si="3"/>
        <v>0</v>
      </c>
      <c r="B1415" s="122">
        <f t="shared" si="4"/>
        <v>0</v>
      </c>
      <c r="C1415" s="122">
        <f t="shared" si="5"/>
        <v>0</v>
      </c>
      <c r="D1415" s="122">
        <f t="shared" si="6"/>
        <v>0</v>
      </c>
      <c r="E1415" s="122">
        <f t="shared" si="2"/>
        <v>124</v>
      </c>
      <c r="H1415" s="135">
        <v>471.0</v>
      </c>
      <c r="I1415" s="135">
        <v>471.0</v>
      </c>
      <c r="J1415" s="135">
        <v>471.0</v>
      </c>
      <c r="L1415" s="160"/>
      <c r="M1415" s="160"/>
      <c r="N1415" s="160"/>
      <c r="O1415" s="160"/>
      <c r="P1415" s="503">
        <v>0.054328703703703705</v>
      </c>
      <c r="Q1415" s="503">
        <v>0.051724537037037034</v>
      </c>
      <c r="R1415" s="503">
        <v>0.055983796296296295</v>
      </c>
      <c r="S1415" s="503">
        <v>0.06709490740740741</v>
      </c>
      <c r="T1415" s="503">
        <v>0.06256944444444444</v>
      </c>
      <c r="W1415" s="503">
        <v>0.050462962962962966</v>
      </c>
      <c r="Y1415" s="503">
        <v>0.0688425925925926</v>
      </c>
      <c r="Z1415" s="503">
        <v>0.050034722222222223</v>
      </c>
      <c r="AA1415" s="504">
        <v>0.06574074074074074</v>
      </c>
      <c r="AB1415" s="474">
        <v>0.06659722222222222</v>
      </c>
      <c r="AC1415" s="505">
        <v>0.061238425925925925</v>
      </c>
      <c r="AD1415" s="160"/>
      <c r="AE1415" s="160"/>
      <c r="AG1415" s="474">
        <v>0.06068287037037037</v>
      </c>
      <c r="AJ1415" s="508">
        <v>0.0571412037037037</v>
      </c>
      <c r="AK1415" s="134" t="s">
        <v>34910</v>
      </c>
      <c r="AM1415" s="416">
        <v>2.1173611111111112</v>
      </c>
      <c r="AN1415" s="160"/>
      <c r="AO1415" s="474">
        <v>0.05828703703703704</v>
      </c>
      <c r="AP1415" s="128" t="s">
        <v>34911</v>
      </c>
      <c r="AQ1415" s="128" t="s">
        <v>34912</v>
      </c>
      <c r="AR1415" s="505">
        <v>0.06711805555555556</v>
      </c>
      <c r="AS1415" s="134" t="s">
        <v>34913</v>
      </c>
      <c r="AT1415" s="474">
        <v>0.06293981481481481</v>
      </c>
      <c r="AU1415" s="128" t="s">
        <v>34914</v>
      </c>
      <c r="AV1415" s="504">
        <v>0.054421296296296294</v>
      </c>
      <c r="AX1415" s="134" t="s">
        <v>34915</v>
      </c>
      <c r="AY1415" s="128" t="s">
        <v>34916</v>
      </c>
      <c r="BA1415" s="505">
        <v>0.04895833333333333</v>
      </c>
      <c r="BB1415" s="474">
        <v>0.04891203703703704</v>
      </c>
      <c r="BC1415" s="516">
        <v>0.04649305555555556</v>
      </c>
      <c r="BD1415" s="416">
        <v>1.6395833333333334</v>
      </c>
      <c r="BE1415" s="128" t="s">
        <v>34917</v>
      </c>
      <c r="BF1415" s="516"/>
      <c r="BG1415" s="516"/>
      <c r="BH1415" s="516"/>
    </row>
    <row r="1416">
      <c r="A1416" s="122">
        <f t="shared" si="3"/>
        <v>0</v>
      </c>
      <c r="B1416" s="122">
        <f t="shared" si="4"/>
        <v>0</v>
      </c>
      <c r="C1416" s="122">
        <f t="shared" si="5"/>
        <v>0</v>
      </c>
      <c r="D1416" s="122">
        <f t="shared" si="6"/>
        <v>0</v>
      </c>
      <c r="E1416" s="122">
        <f t="shared" si="2"/>
        <v>369</v>
      </c>
      <c r="H1416" s="135" t="s">
        <v>34918</v>
      </c>
      <c r="I1416" s="135" t="s">
        <v>34919</v>
      </c>
      <c r="J1416" s="135" t="s">
        <v>34920</v>
      </c>
      <c r="L1416" s="160"/>
      <c r="M1416" s="160"/>
      <c r="N1416" s="160"/>
      <c r="O1416" s="160"/>
      <c r="P1416" s="138" t="s">
        <v>34921</v>
      </c>
      <c r="Q1416" s="138" t="s">
        <v>34922</v>
      </c>
      <c r="R1416" s="138" t="s">
        <v>34923</v>
      </c>
      <c r="S1416" s="138" t="s">
        <v>34924</v>
      </c>
      <c r="T1416" s="138" t="s">
        <v>34925</v>
      </c>
      <c r="W1416" s="138" t="s">
        <v>34926</v>
      </c>
      <c r="Y1416" s="138" t="s">
        <v>34927</v>
      </c>
      <c r="Z1416" s="138" t="s">
        <v>34928</v>
      </c>
      <c r="AA1416" s="128" t="s">
        <v>34929</v>
      </c>
      <c r="AB1416" s="134" t="s">
        <v>34930</v>
      </c>
      <c r="AC1416" s="128" t="s">
        <v>34931</v>
      </c>
      <c r="AD1416" s="160"/>
      <c r="AE1416" s="160"/>
      <c r="AG1416" s="134" t="s">
        <v>34932</v>
      </c>
      <c r="AJ1416" s="128" t="s">
        <v>34933</v>
      </c>
      <c r="AK1416" s="474">
        <v>0.08002314814814815</v>
      </c>
      <c r="AM1416" s="128" t="s">
        <v>34934</v>
      </c>
      <c r="AN1416" s="160"/>
      <c r="AO1416" s="134" t="s">
        <v>34935</v>
      </c>
      <c r="AP1416" s="505">
        <v>0.05420138888888889</v>
      </c>
      <c r="AQ1416" s="505">
        <v>0.05226851851851852</v>
      </c>
      <c r="AR1416" s="128" t="s">
        <v>34936</v>
      </c>
      <c r="AS1416" s="474">
        <v>0.05326388888888889</v>
      </c>
      <c r="AT1416" s="134" t="s">
        <v>34937</v>
      </c>
      <c r="AU1416" s="505">
        <v>0.06439814814814815</v>
      </c>
      <c r="AV1416" s="128" t="s">
        <v>34938</v>
      </c>
      <c r="AX1416" s="474">
        <v>0.054780092592592596</v>
      </c>
      <c r="AY1416" s="416">
        <v>2.2305555555555556</v>
      </c>
      <c r="BA1416" s="128" t="s">
        <v>34939</v>
      </c>
      <c r="BB1416" s="134" t="s">
        <v>34940</v>
      </c>
      <c r="BC1416" s="141" t="s">
        <v>34941</v>
      </c>
      <c r="BD1416" s="128" t="s">
        <v>20123</v>
      </c>
      <c r="BE1416" s="505">
        <v>0.05476851851851852</v>
      </c>
      <c r="BF1416" s="141"/>
      <c r="BG1416" s="141"/>
      <c r="BH1416" s="141"/>
    </row>
    <row r="1417">
      <c r="A1417" s="122">
        <f t="shared" si="3"/>
        <v>0</v>
      </c>
      <c r="B1417" s="122">
        <f t="shared" si="4"/>
        <v>0</v>
      </c>
      <c r="C1417" s="122">
        <f t="shared" si="5"/>
        <v>0</v>
      </c>
      <c r="D1417" s="122">
        <f t="shared" si="6"/>
        <v>0</v>
      </c>
      <c r="E1417" s="122">
        <f t="shared" si="2"/>
        <v>146</v>
      </c>
      <c r="H1417" s="135" t="s">
        <v>34942</v>
      </c>
      <c r="I1417" s="135" t="s">
        <v>34943</v>
      </c>
      <c r="J1417" s="135" t="s">
        <v>34944</v>
      </c>
      <c r="L1417" s="160"/>
      <c r="M1417" s="160"/>
      <c r="N1417" s="160"/>
      <c r="O1417" s="160"/>
      <c r="P1417" s="503">
        <v>0.054363425925925926</v>
      </c>
      <c r="Q1417" s="503">
        <v>0.05189814814814815</v>
      </c>
      <c r="R1417" s="503">
        <v>0.05606481481481482</v>
      </c>
      <c r="S1417" s="503">
        <v>0.06710648148148148</v>
      </c>
      <c r="T1417" s="503">
        <v>0.06274305555555555</v>
      </c>
      <c r="W1417" s="503">
        <v>0.050520833333333334</v>
      </c>
      <c r="Y1417" s="503">
        <v>0.06902777777777777</v>
      </c>
      <c r="Z1417" s="503">
        <v>0.05008101851851852</v>
      </c>
      <c r="AA1417" s="504">
        <v>0.06581018518518518</v>
      </c>
      <c r="AB1417" s="474">
        <v>0.0666550925925926</v>
      </c>
      <c r="AC1417" s="505">
        <v>0.06128472222222222</v>
      </c>
      <c r="AD1417" s="160"/>
      <c r="AE1417" s="160"/>
      <c r="AG1417" s="474">
        <v>0.06081018518518518</v>
      </c>
      <c r="AJ1417" s="504">
        <v>0.05722222222222222</v>
      </c>
      <c r="AK1417" s="124"/>
      <c r="AM1417" s="416">
        <v>2.11875</v>
      </c>
      <c r="AN1417" s="160"/>
      <c r="AO1417" s="474">
        <v>0.0583912037037037</v>
      </c>
      <c r="AP1417" s="128" t="s">
        <v>34945</v>
      </c>
      <c r="AQ1417" s="128" t="s">
        <v>34946</v>
      </c>
      <c r="AR1417" s="505">
        <v>0.06715277777777778</v>
      </c>
      <c r="AS1417" s="134" t="s">
        <v>34947</v>
      </c>
      <c r="AT1417" s="474">
        <v>0.063125</v>
      </c>
      <c r="AU1417" s="128" t="s">
        <v>34948</v>
      </c>
      <c r="AV1417" s="504">
        <v>0.054467592592592595</v>
      </c>
      <c r="AX1417" s="134" t="s">
        <v>34949</v>
      </c>
      <c r="AY1417" s="128" t="s">
        <v>34950</v>
      </c>
      <c r="BA1417" s="505">
        <v>0.04898148148148148</v>
      </c>
      <c r="BB1417" s="474">
        <v>0.04894675925925926</v>
      </c>
      <c r="BC1417" s="516">
        <v>0.046516203703703705</v>
      </c>
      <c r="BD1417" s="416">
        <v>1.6423611111111112</v>
      </c>
      <c r="BE1417" s="128" t="s">
        <v>34951</v>
      </c>
      <c r="BF1417" s="516"/>
      <c r="BG1417" s="516"/>
      <c r="BH1417" s="516"/>
    </row>
    <row r="1418">
      <c r="A1418" s="122">
        <f t="shared" si="3"/>
        <v>0</v>
      </c>
      <c r="B1418" s="122">
        <f t="shared" si="4"/>
        <v>0</v>
      </c>
      <c r="C1418" s="122">
        <f t="shared" si="5"/>
        <v>0</v>
      </c>
      <c r="D1418" s="122">
        <f t="shared" si="6"/>
        <v>0</v>
      </c>
      <c r="E1418" s="122">
        <f t="shared" si="2"/>
        <v>313</v>
      </c>
      <c r="H1418" s="135">
        <v>472.0</v>
      </c>
      <c r="I1418" s="135">
        <v>472.0</v>
      </c>
      <c r="J1418" s="135">
        <v>472.0</v>
      </c>
      <c r="L1418" s="160"/>
      <c r="M1418" s="160"/>
      <c r="N1418" s="160"/>
      <c r="O1418" s="160"/>
      <c r="P1418" s="138" t="s">
        <v>34952</v>
      </c>
      <c r="Q1418" s="138" t="s">
        <v>34953</v>
      </c>
      <c r="R1418" s="138" t="s">
        <v>34954</v>
      </c>
      <c r="S1418" s="138" t="s">
        <v>34955</v>
      </c>
      <c r="T1418" s="138" t="s">
        <v>34956</v>
      </c>
      <c r="W1418" s="138" t="s">
        <v>34957</v>
      </c>
      <c r="Y1418" s="138" t="s">
        <v>34958</v>
      </c>
      <c r="Z1418" s="138" t="s">
        <v>29351</v>
      </c>
      <c r="AA1418" s="128" t="s">
        <v>34959</v>
      </c>
      <c r="AB1418" s="134" t="s">
        <v>34960</v>
      </c>
      <c r="AC1418" s="128" t="s">
        <v>34961</v>
      </c>
      <c r="AD1418" s="160"/>
      <c r="AE1418" s="160"/>
      <c r="AG1418" s="134" t="s">
        <v>34962</v>
      </c>
      <c r="AJ1418" s="128" t="s">
        <v>34963</v>
      </c>
      <c r="AM1418" s="128" t="s">
        <v>34964</v>
      </c>
      <c r="AN1418" s="160"/>
      <c r="AO1418" s="134" t="s">
        <v>34965</v>
      </c>
      <c r="AP1418" s="505">
        <v>0.054247685185185184</v>
      </c>
      <c r="AQ1418" s="505">
        <v>0.052314814814814814</v>
      </c>
      <c r="AR1418" s="128" t="s">
        <v>34966</v>
      </c>
      <c r="AS1418" s="474">
        <v>0.05347222222222222</v>
      </c>
      <c r="AT1418" s="134" t="s">
        <v>34967</v>
      </c>
      <c r="AU1418" s="505">
        <v>0.06450231481481482</v>
      </c>
      <c r="AV1418" s="128" t="s">
        <v>34968</v>
      </c>
      <c r="AX1418" s="474">
        <v>0.05483796296296296</v>
      </c>
      <c r="AY1418" s="416">
        <v>2.2333333333333334</v>
      </c>
      <c r="BA1418" s="128" t="s">
        <v>862</v>
      </c>
      <c r="BB1418" s="134" t="s">
        <v>34969</v>
      </c>
      <c r="BC1418" s="141" t="s">
        <v>34970</v>
      </c>
      <c r="BD1418" s="128" t="s">
        <v>20170</v>
      </c>
      <c r="BE1418" s="505">
        <v>0.054780092592592596</v>
      </c>
      <c r="BF1418" s="141"/>
      <c r="BG1418" s="141"/>
      <c r="BH1418" s="141"/>
    </row>
    <row r="1419">
      <c r="A1419" s="122">
        <f t="shared" si="3"/>
        <v>0</v>
      </c>
      <c r="B1419" s="122">
        <f t="shared" si="4"/>
        <v>0</v>
      </c>
      <c r="C1419" s="122">
        <f t="shared" si="5"/>
        <v>0</v>
      </c>
      <c r="D1419" s="122">
        <f t="shared" si="6"/>
        <v>0</v>
      </c>
      <c r="E1419" s="122">
        <f t="shared" si="2"/>
        <v>90</v>
      </c>
      <c r="H1419" s="135" t="s">
        <v>34971</v>
      </c>
      <c r="I1419" s="135" t="s">
        <v>34972</v>
      </c>
      <c r="J1419" s="135" t="s">
        <v>34973</v>
      </c>
      <c r="L1419" s="160"/>
      <c r="M1419" s="160"/>
      <c r="N1419" s="160"/>
      <c r="O1419" s="160"/>
      <c r="P1419" s="503">
        <v>0.05439814814814815</v>
      </c>
      <c r="Q1419" s="503">
        <v>0.05193287037037037</v>
      </c>
      <c r="R1419" s="503">
        <v>0.05609953703703704</v>
      </c>
      <c r="S1419" s="503">
        <v>0.06716435185185185</v>
      </c>
      <c r="T1419" s="503">
        <v>0.06293981481481481</v>
      </c>
      <c r="W1419" s="503">
        <v>0.050590277777777776</v>
      </c>
      <c r="Y1419" s="503">
        <v>0.06905092592592593</v>
      </c>
      <c r="Z1419" s="503">
        <v>0.05012731481481481</v>
      </c>
      <c r="AA1419" s="504">
        <v>0.06587962962962964</v>
      </c>
      <c r="AB1419" s="474">
        <v>0.06675925925925925</v>
      </c>
      <c r="AC1419" s="505">
        <v>0.06135416666666667</v>
      </c>
      <c r="AD1419" s="160"/>
      <c r="AE1419" s="160"/>
      <c r="AG1419" s="474">
        <v>0.06090277777777778</v>
      </c>
      <c r="AJ1419" s="504">
        <v>0.05739583333333333</v>
      </c>
      <c r="AM1419" s="416">
        <v>2.120833333333333</v>
      </c>
      <c r="AN1419" s="160"/>
      <c r="AO1419" s="474">
        <v>0.05851851851851852</v>
      </c>
      <c r="AP1419" s="128" t="s">
        <v>34974</v>
      </c>
      <c r="AQ1419" s="128" t="s">
        <v>34975</v>
      </c>
      <c r="AR1419" s="505">
        <v>0.06725694444444444</v>
      </c>
      <c r="AS1419" s="134" t="s">
        <v>34976</v>
      </c>
      <c r="AT1419" s="474">
        <v>0.06332175925925926</v>
      </c>
      <c r="AU1419" s="128" t="s">
        <v>34977</v>
      </c>
      <c r="AV1419" s="504">
        <v>0.05454861111111111</v>
      </c>
      <c r="AX1419" s="134" t="s">
        <v>34978</v>
      </c>
      <c r="AY1419" s="128" t="s">
        <v>34979</v>
      </c>
      <c r="BA1419" s="505">
        <v>0.048993055555555554</v>
      </c>
      <c r="BB1419" s="474">
        <v>0.048969907407407406</v>
      </c>
      <c r="BC1419" s="516">
        <v>0.0465625</v>
      </c>
      <c r="BD1419" s="416">
        <v>1.6465277777777778</v>
      </c>
      <c r="BE1419" s="128" t="s">
        <v>34980</v>
      </c>
      <c r="BF1419" s="516"/>
      <c r="BG1419" s="516"/>
      <c r="BH1419" s="516"/>
    </row>
    <row r="1420">
      <c r="A1420" s="122">
        <f t="shared" si="3"/>
        <v>0</v>
      </c>
      <c r="B1420" s="122">
        <f t="shared" si="4"/>
        <v>0</v>
      </c>
      <c r="C1420" s="122">
        <f t="shared" si="5"/>
        <v>0</v>
      </c>
      <c r="D1420" s="122">
        <f t="shared" si="6"/>
        <v>0</v>
      </c>
      <c r="E1420" s="122">
        <f t="shared" si="2"/>
        <v>425</v>
      </c>
      <c r="H1420" s="135" t="s">
        <v>34981</v>
      </c>
      <c r="I1420" s="135" t="s">
        <v>34982</v>
      </c>
      <c r="J1420" s="135" t="s">
        <v>34983</v>
      </c>
      <c r="L1420" s="160"/>
      <c r="M1420" s="160"/>
      <c r="N1420" s="160"/>
      <c r="O1420" s="160"/>
      <c r="P1420" s="138" t="s">
        <v>34984</v>
      </c>
      <c r="Q1420" s="138" t="s">
        <v>34985</v>
      </c>
      <c r="R1420" s="138" t="s">
        <v>34986</v>
      </c>
      <c r="S1420" s="138" t="s">
        <v>34987</v>
      </c>
      <c r="T1420" s="138" t="s">
        <v>34988</v>
      </c>
      <c r="W1420" s="138" t="s">
        <v>34989</v>
      </c>
      <c r="Y1420" s="138" t="s">
        <v>34990</v>
      </c>
      <c r="Z1420" s="138" t="s">
        <v>34991</v>
      </c>
      <c r="AA1420" s="128" t="s">
        <v>34992</v>
      </c>
      <c r="AB1420" s="134" t="s">
        <v>34993</v>
      </c>
      <c r="AC1420" s="128" t="s">
        <v>34994</v>
      </c>
      <c r="AD1420" s="160"/>
      <c r="AE1420" s="160"/>
      <c r="AG1420" s="134" t="s">
        <v>34995</v>
      </c>
      <c r="AJ1420" s="128" t="s">
        <v>11087</v>
      </c>
      <c r="AM1420" s="128" t="s">
        <v>34996</v>
      </c>
      <c r="AN1420" s="160"/>
      <c r="AO1420" s="134" t="s">
        <v>34997</v>
      </c>
      <c r="AP1420" s="505">
        <v>0.054282407407407404</v>
      </c>
      <c r="AQ1420" s="505">
        <v>0.05236111111111111</v>
      </c>
      <c r="AR1420" s="128" t="s">
        <v>34998</v>
      </c>
      <c r="AS1420" s="474">
        <v>0.053495370370370374</v>
      </c>
      <c r="AT1420" s="134" t="s">
        <v>34999</v>
      </c>
      <c r="AU1420" s="505">
        <v>0.06454861111111111</v>
      </c>
      <c r="AV1420" s="128" t="s">
        <v>35000</v>
      </c>
      <c r="AX1420" s="474">
        <v>0.05496527777777778</v>
      </c>
      <c r="AY1420" s="416">
        <v>2.236111111111111</v>
      </c>
      <c r="BA1420" s="128" t="s">
        <v>872</v>
      </c>
      <c r="BB1420" s="134" t="s">
        <v>35001</v>
      </c>
      <c r="BC1420" s="141" t="s">
        <v>35002</v>
      </c>
      <c r="BD1420" s="128" t="s">
        <v>20222</v>
      </c>
      <c r="BE1420" s="505">
        <v>0.05480324074074074</v>
      </c>
      <c r="BF1420" s="141"/>
      <c r="BG1420" s="141"/>
      <c r="BH1420" s="141"/>
    </row>
    <row r="1421">
      <c r="A1421" s="122">
        <f t="shared" si="3"/>
        <v>0</v>
      </c>
      <c r="B1421" s="122">
        <f t="shared" si="4"/>
        <v>0</v>
      </c>
      <c r="C1421" s="122">
        <f t="shared" si="5"/>
        <v>0</v>
      </c>
      <c r="D1421" s="122">
        <f t="shared" si="6"/>
        <v>0</v>
      </c>
      <c r="E1421" s="122">
        <f t="shared" si="2"/>
        <v>139</v>
      </c>
      <c r="H1421" s="135">
        <v>473.0</v>
      </c>
      <c r="I1421" s="135">
        <v>473.0</v>
      </c>
      <c r="J1421" s="135">
        <v>473.0</v>
      </c>
      <c r="L1421" s="160"/>
      <c r="M1421" s="160"/>
      <c r="N1421" s="160"/>
      <c r="O1421" s="160"/>
      <c r="P1421" s="503">
        <v>0.05445601851851852</v>
      </c>
      <c r="Q1421" s="503">
        <v>0.05202546296296296</v>
      </c>
      <c r="R1421" s="503">
        <v>0.05623842592592593</v>
      </c>
      <c r="S1421" s="503">
        <v>0.06721064814814814</v>
      </c>
      <c r="T1421" s="503">
        <v>0.06296296296296296</v>
      </c>
      <c r="W1421" s="503">
        <v>0.05071759259259259</v>
      </c>
      <c r="Y1421" s="503">
        <v>0.06917824074074073</v>
      </c>
      <c r="Z1421" s="503">
        <v>0.050150462962962966</v>
      </c>
      <c r="AA1421" s="504">
        <v>0.06594907407407408</v>
      </c>
      <c r="AB1421" s="474">
        <v>0.06684027777777778</v>
      </c>
      <c r="AC1421" s="505">
        <v>0.06138888888888889</v>
      </c>
      <c r="AD1421" s="160"/>
      <c r="AE1421" s="160"/>
      <c r="AG1421" s="474">
        <v>0.060960648148148146</v>
      </c>
      <c r="AJ1421" s="504">
        <v>0.05753472222222222</v>
      </c>
      <c r="AM1421" s="416">
        <v>2.1215277777777777</v>
      </c>
      <c r="AN1421" s="160"/>
      <c r="AO1421" s="474">
        <v>0.058576388888888886</v>
      </c>
      <c r="AP1421" s="128" t="s">
        <v>35003</v>
      </c>
      <c r="AQ1421" s="128" t="s">
        <v>35004</v>
      </c>
      <c r="AR1421" s="505">
        <v>0.06728009259259259</v>
      </c>
      <c r="AS1421" s="134" t="s">
        <v>35005</v>
      </c>
      <c r="AT1421" s="474">
        <v>0.06347222222222222</v>
      </c>
      <c r="AU1421" s="128" t="s">
        <v>35006</v>
      </c>
      <c r="AV1421" s="504">
        <v>0.05458333333333333</v>
      </c>
      <c r="AX1421" s="134" t="s">
        <v>35007</v>
      </c>
      <c r="AY1421" s="128" t="s">
        <v>35008</v>
      </c>
      <c r="BA1421" s="505">
        <v>0.0490162037037037</v>
      </c>
      <c r="BB1421" s="474">
        <v>0.048993055555555554</v>
      </c>
      <c r="BC1421" s="516">
        <v>0.046608796296296294</v>
      </c>
      <c r="BD1421" s="416">
        <v>1.6541666666666666</v>
      </c>
      <c r="BE1421" s="128" t="s">
        <v>35009</v>
      </c>
      <c r="BF1421" s="516"/>
      <c r="BG1421" s="516"/>
      <c r="BH1421" s="516"/>
    </row>
    <row r="1422">
      <c r="A1422" s="122">
        <f t="shared" si="3"/>
        <v>0</v>
      </c>
      <c r="B1422" s="122">
        <f t="shared" si="4"/>
        <v>0</v>
      </c>
      <c r="C1422" s="122">
        <f t="shared" si="5"/>
        <v>0</v>
      </c>
      <c r="D1422" s="122">
        <f t="shared" si="6"/>
        <v>0</v>
      </c>
      <c r="E1422" s="122">
        <f t="shared" si="2"/>
        <v>361</v>
      </c>
      <c r="H1422" s="135" t="s">
        <v>35010</v>
      </c>
      <c r="I1422" s="135" t="s">
        <v>35011</v>
      </c>
      <c r="J1422" s="135" t="s">
        <v>35012</v>
      </c>
      <c r="L1422" s="160"/>
      <c r="M1422" s="160"/>
      <c r="N1422" s="160"/>
      <c r="O1422" s="160"/>
      <c r="P1422" s="138" t="s">
        <v>35013</v>
      </c>
      <c r="Q1422" s="138" t="s">
        <v>35014</v>
      </c>
      <c r="R1422" s="138" t="s">
        <v>35015</v>
      </c>
      <c r="S1422" s="138" t="s">
        <v>35016</v>
      </c>
      <c r="T1422" s="138" t="s">
        <v>35017</v>
      </c>
      <c r="W1422" s="138" t="s">
        <v>35018</v>
      </c>
      <c r="Y1422" s="138" t="s">
        <v>35019</v>
      </c>
      <c r="Z1422" s="138" t="s">
        <v>35020</v>
      </c>
      <c r="AA1422" s="128" t="s">
        <v>35021</v>
      </c>
      <c r="AB1422" s="474">
        <v>0.06690972222222222</v>
      </c>
      <c r="AC1422" s="128" t="s">
        <v>35022</v>
      </c>
      <c r="AD1422" s="160"/>
      <c r="AE1422" s="160"/>
      <c r="AG1422" s="134" t="s">
        <v>35023</v>
      </c>
      <c r="AJ1422" s="128" t="s">
        <v>35024</v>
      </c>
      <c r="AM1422" s="128" t="s">
        <v>653</v>
      </c>
      <c r="AN1422" s="160"/>
      <c r="AO1422" s="134" t="s">
        <v>35025</v>
      </c>
      <c r="AP1422" s="505">
        <v>0.05430555555555556</v>
      </c>
      <c r="AQ1422" s="505">
        <v>0.05237268518518518</v>
      </c>
      <c r="AR1422" s="128" t="s">
        <v>35026</v>
      </c>
      <c r="AS1422" s="474">
        <v>0.05351851851851852</v>
      </c>
      <c r="AT1422" s="134" t="s">
        <v>35027</v>
      </c>
      <c r="AU1422" s="505">
        <v>0.06458333333333334</v>
      </c>
      <c r="AV1422" s="128" t="s">
        <v>35028</v>
      </c>
      <c r="AX1422" s="474">
        <v>0.055011574074074074</v>
      </c>
      <c r="AY1422" s="416">
        <v>2.2430555555555554</v>
      </c>
      <c r="BA1422" s="128" t="s">
        <v>30786</v>
      </c>
      <c r="BB1422" s="134" t="s">
        <v>35029</v>
      </c>
      <c r="BC1422" s="141" t="s">
        <v>35030</v>
      </c>
      <c r="BD1422" s="128" t="s">
        <v>20265</v>
      </c>
      <c r="BE1422" s="505">
        <v>0.054907407407407405</v>
      </c>
      <c r="BF1422" s="141"/>
      <c r="BG1422" s="141"/>
      <c r="BH1422" s="141"/>
    </row>
    <row r="1423">
      <c r="A1423" s="122">
        <f t="shared" si="3"/>
        <v>0</v>
      </c>
      <c r="B1423" s="122">
        <f t="shared" si="4"/>
        <v>0</v>
      </c>
      <c r="C1423" s="122">
        <f t="shared" si="5"/>
        <v>0</v>
      </c>
      <c r="D1423" s="122">
        <f t="shared" si="6"/>
        <v>0</v>
      </c>
      <c r="E1423" s="122">
        <f t="shared" si="2"/>
        <v>160</v>
      </c>
      <c r="H1423" s="135" t="s">
        <v>35031</v>
      </c>
      <c r="I1423" s="135" t="s">
        <v>35032</v>
      </c>
      <c r="J1423" s="135" t="s">
        <v>35033</v>
      </c>
      <c r="L1423" s="160"/>
      <c r="M1423" s="160"/>
      <c r="N1423" s="160"/>
      <c r="O1423" s="160"/>
      <c r="P1423" s="503">
        <v>0.0546875</v>
      </c>
      <c r="Q1423" s="503">
        <v>0.05209490740740741</v>
      </c>
      <c r="R1423" s="503">
        <v>0.056354166666666664</v>
      </c>
      <c r="S1423" s="503">
        <v>0.06726851851851852</v>
      </c>
      <c r="T1423" s="503">
        <v>0.06303240740740741</v>
      </c>
      <c r="W1423" s="503">
        <v>0.0508912037037037</v>
      </c>
      <c r="Y1423" s="503">
        <v>0.06921296296296296</v>
      </c>
      <c r="Z1423" s="503">
        <v>0.05033564814814815</v>
      </c>
      <c r="AA1423" s="504">
        <v>0.06601851851851852</v>
      </c>
      <c r="AB1423" s="134" t="s">
        <v>35034</v>
      </c>
      <c r="AC1423" s="505">
        <v>0.061446759259259257</v>
      </c>
      <c r="AD1423" s="160"/>
      <c r="AE1423" s="160"/>
      <c r="AG1423" s="474">
        <v>0.06105324074074074</v>
      </c>
      <c r="AJ1423" s="504">
        <v>0.05755787037037037</v>
      </c>
      <c r="AM1423" s="416">
        <v>2.123611111111111</v>
      </c>
      <c r="AN1423" s="160"/>
      <c r="AO1423" s="474">
        <v>0.058645833333333335</v>
      </c>
      <c r="AP1423" s="128" t="s">
        <v>35003</v>
      </c>
      <c r="AQ1423" s="128" t="s">
        <v>35035</v>
      </c>
      <c r="AR1423" s="505">
        <v>0.06731481481481481</v>
      </c>
      <c r="AS1423" s="134" t="s">
        <v>35036</v>
      </c>
      <c r="AT1423" s="474">
        <v>0.06351851851851852</v>
      </c>
      <c r="AU1423" s="128" t="s">
        <v>35037</v>
      </c>
      <c r="AV1423" s="504">
        <v>0.05466435185185185</v>
      </c>
      <c r="AX1423" s="134" t="s">
        <v>35038</v>
      </c>
      <c r="AY1423" s="128" t="s">
        <v>35039</v>
      </c>
      <c r="BA1423" s="505">
        <v>0.0490162037037037</v>
      </c>
      <c r="BB1423" s="474">
        <v>0.04908564814814815</v>
      </c>
      <c r="BC1423" s="516">
        <v>0.04663194444444444</v>
      </c>
      <c r="BD1423" s="416">
        <v>1.6590277777777778</v>
      </c>
      <c r="BE1423" s="128" t="s">
        <v>35040</v>
      </c>
      <c r="BF1423" s="516"/>
      <c r="BG1423" s="516"/>
      <c r="BH1423" s="516"/>
    </row>
    <row r="1424">
      <c r="A1424" s="122">
        <f t="shared" si="3"/>
        <v>0</v>
      </c>
      <c r="B1424" s="122">
        <f t="shared" si="4"/>
        <v>0</v>
      </c>
      <c r="C1424" s="122">
        <f t="shared" si="5"/>
        <v>0</v>
      </c>
      <c r="D1424" s="122">
        <f t="shared" si="6"/>
        <v>0</v>
      </c>
      <c r="E1424" s="122">
        <f t="shared" si="2"/>
        <v>337</v>
      </c>
      <c r="H1424" s="135">
        <v>474.0</v>
      </c>
      <c r="I1424" s="135">
        <v>474.0</v>
      </c>
      <c r="J1424" s="135">
        <v>474.0</v>
      </c>
      <c r="L1424" s="160"/>
      <c r="M1424" s="160"/>
      <c r="N1424" s="160"/>
      <c r="O1424" s="160"/>
      <c r="P1424" s="138" t="s">
        <v>35041</v>
      </c>
      <c r="Q1424" s="138" t="s">
        <v>6144</v>
      </c>
      <c r="R1424" s="138" t="s">
        <v>35042</v>
      </c>
      <c r="S1424" s="138" t="s">
        <v>35043</v>
      </c>
      <c r="T1424" s="138" t="s">
        <v>35044</v>
      </c>
      <c r="W1424" s="138" t="s">
        <v>35045</v>
      </c>
      <c r="Y1424" s="138" t="s">
        <v>35046</v>
      </c>
      <c r="Z1424" s="138" t="s">
        <v>35047</v>
      </c>
      <c r="AA1424" s="128" t="s">
        <v>35048</v>
      </c>
      <c r="AB1424" s="474">
        <v>0.06700231481481482</v>
      </c>
      <c r="AC1424" s="128" t="s">
        <v>35049</v>
      </c>
      <c r="AD1424" s="160"/>
      <c r="AE1424" s="160"/>
      <c r="AG1424" s="134" t="s">
        <v>35050</v>
      </c>
      <c r="AJ1424" s="128" t="s">
        <v>35051</v>
      </c>
      <c r="AM1424" s="128" t="s">
        <v>35052</v>
      </c>
      <c r="AN1424" s="160"/>
      <c r="AO1424" s="134" t="s">
        <v>35053</v>
      </c>
      <c r="AP1424" s="505">
        <v>0.054328703703703705</v>
      </c>
      <c r="AQ1424" s="505">
        <v>0.05260416666666667</v>
      </c>
      <c r="AR1424" s="128" t="s">
        <v>35054</v>
      </c>
      <c r="AS1424" s="474">
        <v>0.05354166666666667</v>
      </c>
      <c r="AT1424" s="134" t="s">
        <v>35055</v>
      </c>
      <c r="AU1424" s="505">
        <v>0.06467592592592593</v>
      </c>
      <c r="AV1424" s="128" t="s">
        <v>35056</v>
      </c>
      <c r="AX1424" s="474">
        <v>0.05503472222222222</v>
      </c>
      <c r="AY1424" s="416">
        <v>2.245138888888889</v>
      </c>
      <c r="BA1424" s="128" t="s">
        <v>35057</v>
      </c>
      <c r="BB1424" s="134" t="s">
        <v>6249</v>
      </c>
      <c r="BC1424" s="141" t="s">
        <v>35058</v>
      </c>
      <c r="BD1424" s="128" t="s">
        <v>20315</v>
      </c>
      <c r="BE1424" s="505">
        <v>0.05498842592592593</v>
      </c>
      <c r="BF1424" s="141"/>
      <c r="BG1424" s="141"/>
      <c r="BH1424" s="141"/>
    </row>
    <row r="1425">
      <c r="A1425" s="122">
        <f t="shared" si="3"/>
        <v>0</v>
      </c>
      <c r="B1425" s="122">
        <f t="shared" si="4"/>
        <v>0</v>
      </c>
      <c r="C1425" s="122">
        <f t="shared" si="5"/>
        <v>0</v>
      </c>
      <c r="D1425" s="122">
        <f t="shared" si="6"/>
        <v>0</v>
      </c>
      <c r="E1425" s="122">
        <f t="shared" si="2"/>
        <v>87</v>
      </c>
      <c r="H1425" s="135" t="s">
        <v>35059</v>
      </c>
      <c r="I1425" s="135" t="s">
        <v>35060</v>
      </c>
      <c r="J1425" s="135" t="s">
        <v>35061</v>
      </c>
      <c r="L1425" s="160"/>
      <c r="M1425" s="160"/>
      <c r="N1425" s="160"/>
      <c r="O1425" s="160"/>
      <c r="P1425" s="503">
        <v>0.05475694444444444</v>
      </c>
      <c r="Q1425" s="503">
        <v>0.052210648148148145</v>
      </c>
      <c r="R1425" s="503">
        <v>0.056354166666666664</v>
      </c>
      <c r="S1425" s="503">
        <v>0.06734953703703704</v>
      </c>
      <c r="T1425" s="503">
        <v>0.06309027777777777</v>
      </c>
      <c r="W1425" s="503">
        <v>0.05091435185185185</v>
      </c>
      <c r="Y1425" s="503">
        <v>0.069375</v>
      </c>
      <c r="Z1425" s="503">
        <v>0.05049768518518519</v>
      </c>
      <c r="AA1425" s="504">
        <v>0.06614583333333333</v>
      </c>
      <c r="AB1425" s="134" t="s">
        <v>35062</v>
      </c>
      <c r="AC1425" s="505">
        <v>0.0615625</v>
      </c>
      <c r="AD1425" s="160"/>
      <c r="AE1425" s="160"/>
      <c r="AG1425" s="474">
        <v>0.06111111111111111</v>
      </c>
      <c r="AJ1425" s="504">
        <v>0.057604166666666665</v>
      </c>
      <c r="AM1425" s="416">
        <v>2.1243055555555554</v>
      </c>
      <c r="AN1425" s="160"/>
      <c r="AO1425" s="474">
        <v>0.0587037037037037</v>
      </c>
      <c r="AP1425" s="128" t="s">
        <v>35063</v>
      </c>
      <c r="AQ1425" s="128" t="s">
        <v>35064</v>
      </c>
      <c r="AR1425" s="505">
        <v>0.06745370370370371</v>
      </c>
      <c r="AS1425" s="134" t="s">
        <v>35065</v>
      </c>
      <c r="AT1425" s="474">
        <v>0.06356481481481481</v>
      </c>
      <c r="AU1425" s="128" t="s">
        <v>35066</v>
      </c>
      <c r="AV1425" s="504">
        <v>0.054780092592592596</v>
      </c>
      <c r="AX1425" s="134" t="s">
        <v>35067</v>
      </c>
      <c r="AY1425" s="128" t="s">
        <v>35068</v>
      </c>
      <c r="BA1425" s="505">
        <v>0.04902777777777778</v>
      </c>
      <c r="BB1425" s="474">
        <v>0.04912037037037037</v>
      </c>
      <c r="BC1425" s="516">
        <v>0.04670138888888889</v>
      </c>
      <c r="BD1425" s="416">
        <v>1.6694444444444445</v>
      </c>
      <c r="BE1425" s="128" t="s">
        <v>35069</v>
      </c>
      <c r="BF1425" s="516"/>
      <c r="BG1425" s="516"/>
      <c r="BH1425" s="516"/>
    </row>
    <row r="1426">
      <c r="A1426" s="122">
        <f t="shared" si="3"/>
        <v>0</v>
      </c>
      <c r="B1426" s="122">
        <f t="shared" si="4"/>
        <v>0</v>
      </c>
      <c r="C1426" s="122">
        <f t="shared" si="5"/>
        <v>0</v>
      </c>
      <c r="D1426" s="122">
        <f t="shared" si="6"/>
        <v>0</v>
      </c>
      <c r="E1426" s="122">
        <f t="shared" si="2"/>
        <v>367</v>
      </c>
      <c r="H1426" s="135" t="s">
        <v>35070</v>
      </c>
      <c r="I1426" s="135" t="s">
        <v>35071</v>
      </c>
      <c r="J1426" s="135" t="s">
        <v>35072</v>
      </c>
      <c r="L1426" s="160"/>
      <c r="M1426" s="160"/>
      <c r="N1426" s="160"/>
      <c r="O1426" s="160"/>
      <c r="P1426" s="138" t="s">
        <v>35073</v>
      </c>
      <c r="Q1426" s="138" t="s">
        <v>35074</v>
      </c>
      <c r="R1426" s="138" t="s">
        <v>35075</v>
      </c>
      <c r="S1426" s="138" t="s">
        <v>35076</v>
      </c>
      <c r="T1426" s="138" t="s">
        <v>35077</v>
      </c>
      <c r="W1426" s="138" t="s">
        <v>35078</v>
      </c>
      <c r="Y1426" s="138" t="s">
        <v>35079</v>
      </c>
      <c r="Z1426" s="138" t="s">
        <v>35080</v>
      </c>
      <c r="AA1426" s="128" t="s">
        <v>35081</v>
      </c>
      <c r="AB1426" s="474">
        <v>0.06710648148148148</v>
      </c>
      <c r="AC1426" s="128" t="s">
        <v>35082</v>
      </c>
      <c r="AD1426" s="160"/>
      <c r="AE1426" s="160"/>
      <c r="AG1426" s="134" t="s">
        <v>35083</v>
      </c>
      <c r="AJ1426" s="128" t="s">
        <v>35084</v>
      </c>
      <c r="AM1426" s="128" t="s">
        <v>35085</v>
      </c>
      <c r="AN1426" s="160"/>
      <c r="AO1426" s="134" t="s">
        <v>35086</v>
      </c>
      <c r="AP1426" s="505">
        <v>0.05435185185185185</v>
      </c>
      <c r="AQ1426" s="505">
        <v>0.05265046296296296</v>
      </c>
      <c r="AR1426" s="128" t="s">
        <v>35087</v>
      </c>
      <c r="AS1426" s="474">
        <v>0.05355324074074074</v>
      </c>
      <c r="AT1426" s="134" t="s">
        <v>35088</v>
      </c>
      <c r="AU1426" s="505">
        <v>0.06475694444444445</v>
      </c>
      <c r="AV1426" s="128" t="s">
        <v>35089</v>
      </c>
      <c r="AX1426" s="474">
        <v>0.05506944444444444</v>
      </c>
      <c r="AY1426" s="416">
        <v>2.2472222222222222</v>
      </c>
      <c r="BA1426" s="128" t="s">
        <v>35090</v>
      </c>
      <c r="BB1426" s="134" t="s">
        <v>35091</v>
      </c>
      <c r="BC1426" s="141" t="s">
        <v>35092</v>
      </c>
      <c r="BD1426" s="128" t="s">
        <v>20362</v>
      </c>
      <c r="BE1426" s="505">
        <v>0.055092592592592596</v>
      </c>
      <c r="BF1426" s="141"/>
      <c r="BG1426" s="141"/>
      <c r="BH1426" s="141"/>
    </row>
    <row r="1427">
      <c r="A1427" s="122">
        <f t="shared" si="3"/>
        <v>0</v>
      </c>
      <c r="B1427" s="122">
        <f t="shared" si="4"/>
        <v>0</v>
      </c>
      <c r="C1427" s="122">
        <f t="shared" si="5"/>
        <v>0</v>
      </c>
      <c r="D1427" s="122">
        <f t="shared" si="6"/>
        <v>0</v>
      </c>
      <c r="E1427" s="122">
        <f t="shared" si="2"/>
        <v>149</v>
      </c>
      <c r="H1427" s="135">
        <v>475.0</v>
      </c>
      <c r="I1427" s="135">
        <v>475.0</v>
      </c>
      <c r="J1427" s="135">
        <v>475.0</v>
      </c>
      <c r="L1427" s="160"/>
      <c r="M1427" s="160"/>
      <c r="N1427" s="160"/>
      <c r="O1427" s="160"/>
      <c r="P1427" s="503">
        <v>0.05483796296296296</v>
      </c>
      <c r="Q1427" s="503">
        <v>0.052222222222222225</v>
      </c>
      <c r="R1427" s="503">
        <v>0.05641203703703704</v>
      </c>
      <c r="S1427" s="503">
        <v>0.06743055555555555</v>
      </c>
      <c r="T1427" s="503">
        <v>0.06314814814814815</v>
      </c>
      <c r="W1427" s="503">
        <v>0.05101851851851852</v>
      </c>
      <c r="Y1427" s="503">
        <v>0.06952546296296297</v>
      </c>
      <c r="Z1427" s="503">
        <v>0.050625</v>
      </c>
      <c r="AA1427" s="504">
        <v>0.06618055555555556</v>
      </c>
      <c r="AB1427" s="134" t="s">
        <v>35093</v>
      </c>
      <c r="AC1427" s="505">
        <v>0.06164351851851852</v>
      </c>
      <c r="AD1427" s="160"/>
      <c r="AE1427" s="160"/>
      <c r="AG1427" s="474">
        <v>0.06121527777777778</v>
      </c>
      <c r="AJ1427" s="504">
        <v>0.05763888888888889</v>
      </c>
      <c r="AM1427" s="416">
        <v>2.1256944444444446</v>
      </c>
      <c r="AN1427" s="160"/>
      <c r="AO1427" s="474">
        <v>0.05877314814814815</v>
      </c>
      <c r="AP1427" s="128" t="s">
        <v>35094</v>
      </c>
      <c r="AQ1427" s="128" t="s">
        <v>35095</v>
      </c>
      <c r="AR1427" s="505">
        <v>0.06753472222222222</v>
      </c>
      <c r="AS1427" s="134" t="s">
        <v>35096</v>
      </c>
      <c r="AT1427" s="474">
        <v>0.06365740740740741</v>
      </c>
      <c r="AU1427" s="128" t="s">
        <v>35097</v>
      </c>
      <c r="AV1427" s="504">
        <v>0.05484953703703704</v>
      </c>
      <c r="AX1427" s="134" t="s">
        <v>35098</v>
      </c>
      <c r="AY1427" s="128" t="s">
        <v>35099</v>
      </c>
      <c r="BA1427" s="505">
        <v>0.04905092592592593</v>
      </c>
      <c r="BB1427" s="474">
        <v>0.04914351851851852</v>
      </c>
      <c r="BC1427" s="516">
        <v>0.04679398148148148</v>
      </c>
      <c r="BD1427" s="416">
        <v>1.6777777777777778</v>
      </c>
      <c r="BE1427" s="128" t="s">
        <v>35100</v>
      </c>
      <c r="BF1427" s="516"/>
      <c r="BG1427" s="516"/>
      <c r="BH1427" s="516"/>
    </row>
    <row r="1428">
      <c r="A1428" s="122">
        <f t="shared" si="3"/>
        <v>0</v>
      </c>
      <c r="B1428" s="122">
        <f t="shared" si="4"/>
        <v>0</v>
      </c>
      <c r="C1428" s="122">
        <f t="shared" si="5"/>
        <v>0</v>
      </c>
      <c r="D1428" s="122">
        <f t="shared" si="6"/>
        <v>0</v>
      </c>
      <c r="E1428" s="122">
        <f t="shared" si="2"/>
        <v>461</v>
      </c>
      <c r="H1428" s="135" t="s">
        <v>35101</v>
      </c>
      <c r="I1428" s="135" t="s">
        <v>35102</v>
      </c>
      <c r="J1428" s="135" t="s">
        <v>35103</v>
      </c>
      <c r="L1428" s="160"/>
      <c r="M1428" s="160"/>
      <c r="N1428" s="160"/>
      <c r="O1428" s="160"/>
      <c r="P1428" s="138" t="s">
        <v>35104</v>
      </c>
      <c r="Q1428" s="138" t="s">
        <v>35105</v>
      </c>
      <c r="R1428" s="138" t="s">
        <v>35106</v>
      </c>
      <c r="S1428" s="138" t="s">
        <v>35107</v>
      </c>
      <c r="T1428" s="138" t="s">
        <v>35108</v>
      </c>
      <c r="W1428" s="138" t="s">
        <v>35109</v>
      </c>
      <c r="Y1428" s="138" t="s">
        <v>35110</v>
      </c>
      <c r="Z1428" s="138" t="s">
        <v>35111</v>
      </c>
      <c r="AA1428" s="128" t="s">
        <v>35112</v>
      </c>
      <c r="AB1428" s="474">
        <v>0.06716435185185185</v>
      </c>
      <c r="AC1428" s="128" t="s">
        <v>35113</v>
      </c>
      <c r="AD1428" s="160"/>
      <c r="AE1428" s="160"/>
      <c r="AG1428" s="134" t="s">
        <v>35114</v>
      </c>
      <c r="AJ1428" s="128" t="s">
        <v>35115</v>
      </c>
      <c r="AM1428" s="128" t="s">
        <v>35116</v>
      </c>
      <c r="AN1428" s="160"/>
      <c r="AO1428" s="134" t="s">
        <v>35117</v>
      </c>
      <c r="AP1428" s="505">
        <v>0.054375</v>
      </c>
      <c r="AQ1428" s="505">
        <v>0.05269675925925926</v>
      </c>
      <c r="AR1428" s="128" t="s">
        <v>35118</v>
      </c>
      <c r="AS1428" s="474">
        <v>0.05361111111111111</v>
      </c>
      <c r="AT1428" s="134" t="s">
        <v>872</v>
      </c>
      <c r="AU1428" s="505">
        <v>0.06480324074074074</v>
      </c>
      <c r="AV1428" s="128" t="s">
        <v>35119</v>
      </c>
      <c r="AX1428" s="474">
        <v>0.05511574074074074</v>
      </c>
      <c r="AY1428" s="416">
        <v>2.248611111111111</v>
      </c>
      <c r="BA1428" s="128" t="s">
        <v>35120</v>
      </c>
      <c r="BB1428" s="134" t="s">
        <v>35121</v>
      </c>
      <c r="BC1428" s="141" t="s">
        <v>35122</v>
      </c>
      <c r="BD1428" s="128" t="s">
        <v>20412</v>
      </c>
      <c r="BE1428" s="505">
        <v>0.05519675925925926</v>
      </c>
      <c r="BF1428" s="141"/>
      <c r="BG1428" s="141"/>
      <c r="BH1428" s="141"/>
    </row>
    <row r="1429">
      <c r="A1429" s="122">
        <f t="shared" si="3"/>
        <v>0</v>
      </c>
      <c r="B1429" s="122">
        <f t="shared" si="4"/>
        <v>0</v>
      </c>
      <c r="C1429" s="122">
        <f t="shared" si="5"/>
        <v>0</v>
      </c>
      <c r="D1429" s="122">
        <f t="shared" si="6"/>
        <v>0</v>
      </c>
      <c r="E1429" s="122">
        <f t="shared" si="2"/>
        <v>221</v>
      </c>
      <c r="H1429" s="135" t="s">
        <v>35123</v>
      </c>
      <c r="I1429" s="135" t="s">
        <v>35124</v>
      </c>
      <c r="J1429" s="135" t="s">
        <v>35125</v>
      </c>
      <c r="L1429" s="160"/>
      <c r="M1429" s="160"/>
      <c r="N1429" s="160"/>
      <c r="O1429" s="160"/>
      <c r="P1429" s="503">
        <v>0.05498842592592593</v>
      </c>
      <c r="Q1429" s="503">
        <v>0.05226851851851852</v>
      </c>
      <c r="R1429" s="503">
        <v>0.05650462962962963</v>
      </c>
      <c r="S1429" s="503">
        <v>0.06746527777777778</v>
      </c>
      <c r="T1429" s="503">
        <v>0.06319444444444444</v>
      </c>
      <c r="W1429" s="503">
        <v>0.051111111111111114</v>
      </c>
      <c r="Y1429" s="503">
        <v>0.06958333333333333</v>
      </c>
      <c r="Z1429" s="503">
        <v>0.05068287037037037</v>
      </c>
      <c r="AA1429" s="504">
        <v>0.06623842592592592</v>
      </c>
      <c r="AB1429" s="134" t="s">
        <v>35126</v>
      </c>
      <c r="AC1429" s="505">
        <v>0.061689814814814815</v>
      </c>
      <c r="AD1429" s="160"/>
      <c r="AE1429" s="160"/>
      <c r="AG1429" s="474">
        <v>0.06131944444444445</v>
      </c>
      <c r="AJ1429" s="504">
        <v>0.05767361111111111</v>
      </c>
      <c r="AM1429" s="416">
        <v>2.129861111111111</v>
      </c>
      <c r="AN1429" s="160"/>
      <c r="AO1429" s="474">
        <v>0.058819444444444445</v>
      </c>
      <c r="AP1429" s="128" t="s">
        <v>35127</v>
      </c>
      <c r="AQ1429" s="128" t="s">
        <v>923</v>
      </c>
      <c r="AR1429" s="505">
        <v>0.06755787037037037</v>
      </c>
      <c r="AS1429" s="134" t="s">
        <v>35128</v>
      </c>
      <c r="AT1429" s="474">
        <v>0.06376157407407407</v>
      </c>
      <c r="AU1429" s="128" t="s">
        <v>35129</v>
      </c>
      <c r="AV1429" s="504">
        <v>0.05491898148148148</v>
      </c>
      <c r="AX1429" s="134" t="s">
        <v>728</v>
      </c>
      <c r="AY1429" s="128" t="s">
        <v>35130</v>
      </c>
      <c r="BA1429" s="505">
        <v>0.049074074074074076</v>
      </c>
      <c r="BB1429" s="474">
        <v>0.04922453703703704</v>
      </c>
      <c r="BC1429" s="516">
        <v>0.046828703703703706</v>
      </c>
      <c r="BD1429" s="416">
        <v>1.6847222222222222</v>
      </c>
      <c r="BE1429" s="128" t="s">
        <v>35131</v>
      </c>
      <c r="BF1429" s="516"/>
      <c r="BG1429" s="516"/>
      <c r="BH1429" s="516"/>
    </row>
    <row r="1430">
      <c r="A1430" s="122">
        <f t="shared" si="3"/>
        <v>0</v>
      </c>
      <c r="B1430" s="122">
        <f t="shared" si="4"/>
        <v>0</v>
      </c>
      <c r="C1430" s="122">
        <f t="shared" si="5"/>
        <v>0</v>
      </c>
      <c r="D1430" s="122">
        <f t="shared" si="6"/>
        <v>0</v>
      </c>
      <c r="E1430" s="122">
        <f t="shared" si="2"/>
        <v>333</v>
      </c>
      <c r="H1430" s="135">
        <v>476.0</v>
      </c>
      <c r="I1430" s="135">
        <v>476.0</v>
      </c>
      <c r="J1430" s="135">
        <v>476.0</v>
      </c>
      <c r="L1430" s="160"/>
      <c r="M1430" s="160"/>
      <c r="N1430" s="160"/>
      <c r="O1430" s="160"/>
      <c r="P1430" s="138" t="s">
        <v>35132</v>
      </c>
      <c r="Q1430" s="138" t="s">
        <v>35133</v>
      </c>
      <c r="R1430" s="138" t="s">
        <v>35134</v>
      </c>
      <c r="S1430" s="138" t="s">
        <v>35135</v>
      </c>
      <c r="T1430" s="138" t="s">
        <v>35136</v>
      </c>
      <c r="W1430" s="138" t="s">
        <v>724</v>
      </c>
      <c r="Y1430" s="138" t="s">
        <v>35137</v>
      </c>
      <c r="Z1430" s="138" t="s">
        <v>35138</v>
      </c>
      <c r="AA1430" s="508">
        <v>0.06635416666666667</v>
      </c>
      <c r="AB1430" s="474">
        <v>0.06725694444444444</v>
      </c>
      <c r="AC1430" s="128" t="s">
        <v>35139</v>
      </c>
      <c r="AD1430" s="160"/>
      <c r="AE1430" s="160"/>
      <c r="AG1430" s="134" t="s">
        <v>35140</v>
      </c>
      <c r="AJ1430" s="128" t="s">
        <v>35141</v>
      </c>
      <c r="AM1430" s="128" t="s">
        <v>35142</v>
      </c>
      <c r="AN1430" s="160"/>
      <c r="AO1430" s="134" t="s">
        <v>35143</v>
      </c>
      <c r="AP1430" s="505">
        <v>0.05440972222222222</v>
      </c>
      <c r="AQ1430" s="505">
        <v>0.052800925925925925</v>
      </c>
      <c r="AR1430" s="128" t="s">
        <v>35144</v>
      </c>
      <c r="AS1430" s="474">
        <v>0.05365740740740741</v>
      </c>
      <c r="AT1430" s="134" t="s">
        <v>35145</v>
      </c>
      <c r="AU1430" s="505">
        <v>0.06497685185185186</v>
      </c>
      <c r="AV1430" s="128" t="s">
        <v>35146</v>
      </c>
      <c r="AX1430" s="474">
        <v>0.05519675925925926</v>
      </c>
      <c r="AY1430" s="416">
        <v>2.251388888888889</v>
      </c>
      <c r="BA1430" s="128" t="s">
        <v>35147</v>
      </c>
      <c r="BB1430" s="134" t="s">
        <v>35148</v>
      </c>
      <c r="BC1430" s="141" t="s">
        <v>1137</v>
      </c>
      <c r="BD1430" s="128" t="s">
        <v>20459</v>
      </c>
      <c r="BE1430" s="505">
        <v>0.05525462962962963</v>
      </c>
      <c r="BF1430" s="141"/>
      <c r="BG1430" s="141"/>
      <c r="BH1430" s="141"/>
    </row>
    <row r="1431">
      <c r="A1431" s="122">
        <f t="shared" si="3"/>
        <v>0</v>
      </c>
      <c r="B1431" s="122">
        <f t="shared" si="4"/>
        <v>0</v>
      </c>
      <c r="C1431" s="122">
        <f t="shared" si="5"/>
        <v>0</v>
      </c>
      <c r="D1431" s="122">
        <f t="shared" si="6"/>
        <v>0</v>
      </c>
      <c r="E1431" s="122">
        <f t="shared" si="2"/>
        <v>150</v>
      </c>
      <c r="H1431" s="135" t="s">
        <v>35149</v>
      </c>
      <c r="I1431" s="135" t="s">
        <v>35150</v>
      </c>
      <c r="J1431" s="135" t="s">
        <v>35151</v>
      </c>
      <c r="L1431" s="160"/>
      <c r="M1431" s="160"/>
      <c r="N1431" s="160"/>
      <c r="O1431" s="160"/>
      <c r="P1431" s="503">
        <v>0.05520833333333333</v>
      </c>
      <c r="Q1431" s="503">
        <v>0.052314814814814814</v>
      </c>
      <c r="R1431" s="503">
        <v>0.056539351851851855</v>
      </c>
      <c r="S1431" s="503">
        <v>0.06768518518518518</v>
      </c>
      <c r="T1431" s="503">
        <v>0.0633449074074074</v>
      </c>
      <c r="W1431" s="503">
        <v>0.05133101851851852</v>
      </c>
      <c r="Y1431" s="503">
        <v>0.06972222222222223</v>
      </c>
      <c r="Z1431" s="503">
        <v>0.05070601851851852</v>
      </c>
      <c r="AA1431" s="128" t="s">
        <v>35152</v>
      </c>
      <c r="AB1431" s="134" t="s">
        <v>35153</v>
      </c>
      <c r="AC1431" s="505">
        <v>0.06173611111111111</v>
      </c>
      <c r="AD1431" s="160"/>
      <c r="AE1431" s="160"/>
      <c r="AG1431" s="474">
        <v>0.06136574074074074</v>
      </c>
      <c r="AJ1431" s="504">
        <v>0.05773148148148148</v>
      </c>
      <c r="AM1431" s="416">
        <v>2.13125</v>
      </c>
      <c r="AN1431" s="160"/>
      <c r="AO1431" s="474">
        <v>0.058923611111111114</v>
      </c>
      <c r="AP1431" s="128" t="s">
        <v>35154</v>
      </c>
      <c r="AQ1431" s="128" t="s">
        <v>35155</v>
      </c>
      <c r="AR1431" s="505">
        <v>0.06774305555555556</v>
      </c>
      <c r="AS1431" s="134" t="s">
        <v>35156</v>
      </c>
      <c r="AT1431" s="474">
        <v>0.0637962962962963</v>
      </c>
      <c r="AU1431" s="128" t="s">
        <v>35157</v>
      </c>
      <c r="AV1431" s="504">
        <v>0.05493055555555556</v>
      </c>
      <c r="AX1431" s="134" t="s">
        <v>8424</v>
      </c>
      <c r="AY1431" s="128" t="s">
        <v>35158</v>
      </c>
      <c r="BA1431" s="505">
        <v>0.04909722222222222</v>
      </c>
      <c r="BB1431" s="474">
        <v>0.04931712962962963</v>
      </c>
      <c r="BC1431" s="516">
        <v>0.046863425925925926</v>
      </c>
      <c r="BD1431" s="416">
        <v>1.695138888888889</v>
      </c>
      <c r="BE1431" s="128" t="s">
        <v>35159</v>
      </c>
      <c r="BF1431" s="516"/>
      <c r="BG1431" s="516"/>
      <c r="BH1431" s="516"/>
    </row>
    <row r="1432">
      <c r="A1432" s="122">
        <f t="shared" si="3"/>
        <v>0</v>
      </c>
      <c r="B1432" s="122">
        <f t="shared" si="4"/>
        <v>0</v>
      </c>
      <c r="C1432" s="122">
        <f t="shared" si="5"/>
        <v>0</v>
      </c>
      <c r="D1432" s="122">
        <f t="shared" si="6"/>
        <v>0</v>
      </c>
      <c r="E1432" s="122">
        <f t="shared" si="2"/>
        <v>371</v>
      </c>
      <c r="H1432" s="135" t="s">
        <v>35160</v>
      </c>
      <c r="I1432" s="135" t="s">
        <v>35161</v>
      </c>
      <c r="J1432" s="135" t="s">
        <v>26848</v>
      </c>
      <c r="L1432" s="160"/>
      <c r="M1432" s="160"/>
      <c r="N1432" s="160"/>
      <c r="O1432" s="160"/>
      <c r="P1432" s="138" t="s">
        <v>35162</v>
      </c>
      <c r="Q1432" s="138" t="s">
        <v>27095</v>
      </c>
      <c r="R1432" s="138" t="s">
        <v>35163</v>
      </c>
      <c r="S1432" s="138" t="s">
        <v>35164</v>
      </c>
      <c r="T1432" s="138" t="s">
        <v>35165</v>
      </c>
      <c r="W1432" s="138" t="s">
        <v>35166</v>
      </c>
      <c r="Y1432" s="138" t="s">
        <v>35167</v>
      </c>
      <c r="Z1432" s="138" t="s">
        <v>35168</v>
      </c>
      <c r="AA1432" s="504">
        <v>0.06645833333333333</v>
      </c>
      <c r="AB1432" s="474">
        <v>0.06734953703703704</v>
      </c>
      <c r="AC1432" s="128" t="s">
        <v>35169</v>
      </c>
      <c r="AD1432" s="160"/>
      <c r="AE1432" s="160"/>
      <c r="AG1432" s="134" t="s">
        <v>35170</v>
      </c>
      <c r="AJ1432" s="128" t="s">
        <v>34130</v>
      </c>
      <c r="AM1432" s="128" t="s">
        <v>35171</v>
      </c>
      <c r="AN1432" s="160"/>
      <c r="AO1432" s="134" t="s">
        <v>35172</v>
      </c>
      <c r="AP1432" s="505">
        <v>0.05449074074074074</v>
      </c>
      <c r="AQ1432" s="505">
        <v>0.052835648148148145</v>
      </c>
      <c r="AR1432" s="128" t="s">
        <v>35173</v>
      </c>
      <c r="AS1432" s="474">
        <v>0.05375</v>
      </c>
      <c r="AT1432" s="134" t="s">
        <v>35174</v>
      </c>
      <c r="AU1432" s="505">
        <v>0.06510416666666667</v>
      </c>
      <c r="AV1432" s="128" t="s">
        <v>35175</v>
      </c>
      <c r="AX1432" s="474">
        <v>0.05523148148148148</v>
      </c>
      <c r="AY1432" s="416">
        <v>2.254861111111111</v>
      </c>
      <c r="BA1432" s="128" t="s">
        <v>35176</v>
      </c>
      <c r="BB1432" s="134" t="s">
        <v>35177</v>
      </c>
      <c r="BC1432" s="141" t="s">
        <v>35178</v>
      </c>
      <c r="BD1432" s="128" t="s">
        <v>20511</v>
      </c>
      <c r="BE1432" s="505">
        <v>0.05527777777777778</v>
      </c>
      <c r="BF1432" s="141"/>
      <c r="BG1432" s="141"/>
      <c r="BH1432" s="141"/>
    </row>
    <row r="1433">
      <c r="A1433" s="122">
        <f t="shared" si="3"/>
        <v>0</v>
      </c>
      <c r="B1433" s="122">
        <f t="shared" si="4"/>
        <v>0</v>
      </c>
      <c r="C1433" s="122">
        <f t="shared" si="5"/>
        <v>0</v>
      </c>
      <c r="D1433" s="122">
        <f t="shared" si="6"/>
        <v>0</v>
      </c>
      <c r="E1433" s="122">
        <f t="shared" si="2"/>
        <v>143</v>
      </c>
      <c r="H1433" s="135">
        <v>477.0</v>
      </c>
      <c r="I1433" s="135">
        <v>477.0</v>
      </c>
      <c r="J1433" s="135">
        <v>477.0</v>
      </c>
      <c r="L1433" s="160"/>
      <c r="M1433" s="160"/>
      <c r="N1433" s="160"/>
      <c r="O1433" s="160"/>
      <c r="P1433" s="503">
        <v>0.055266203703703706</v>
      </c>
      <c r="Q1433" s="503">
        <v>0.052395833333333336</v>
      </c>
      <c r="R1433" s="503">
        <v>0.05670138888888889</v>
      </c>
      <c r="S1433" s="503">
        <v>0.06769675925925926</v>
      </c>
      <c r="T1433" s="503">
        <v>0.06340277777777778</v>
      </c>
      <c r="W1433" s="503">
        <v>0.05137731481481481</v>
      </c>
      <c r="Y1433" s="503">
        <v>0.06979166666666667</v>
      </c>
      <c r="Z1433" s="503">
        <v>0.05075231481481481</v>
      </c>
      <c r="AA1433" s="128" t="s">
        <v>35179</v>
      </c>
      <c r="AB1433" s="134" t="s">
        <v>35180</v>
      </c>
      <c r="AC1433" s="505">
        <v>0.06193287037037037</v>
      </c>
      <c r="AD1433" s="160"/>
      <c r="AE1433" s="160"/>
      <c r="AG1433" s="474">
        <v>0.06142361111111111</v>
      </c>
      <c r="AJ1433" s="504">
        <v>0.05780092592592593</v>
      </c>
      <c r="AM1433" s="416">
        <v>2.134027777777778</v>
      </c>
      <c r="AN1433" s="160"/>
      <c r="AO1433" s="474">
        <v>0.05896990740740741</v>
      </c>
      <c r="AP1433" s="128" t="s">
        <v>35181</v>
      </c>
      <c r="AQ1433" s="128" t="s">
        <v>35182</v>
      </c>
      <c r="AR1433" s="505">
        <v>0.0678125</v>
      </c>
      <c r="AS1433" s="134" t="s">
        <v>21820</v>
      </c>
      <c r="AT1433" s="474">
        <v>0.06386574074074074</v>
      </c>
      <c r="AU1433" s="128" t="s">
        <v>35183</v>
      </c>
      <c r="AV1433" s="504">
        <v>0.054953703703703706</v>
      </c>
      <c r="AX1433" s="134" t="s">
        <v>35184</v>
      </c>
      <c r="AY1433" s="128" t="s">
        <v>35185</v>
      </c>
      <c r="BA1433" s="505">
        <v>0.04917824074074074</v>
      </c>
      <c r="BB1433" s="474">
        <v>0.049560185185185186</v>
      </c>
      <c r="BC1433" s="516">
        <v>0.046886574074074074</v>
      </c>
      <c r="BD1433" s="416">
        <v>1.7027777777777777</v>
      </c>
      <c r="BE1433" s="128" t="s">
        <v>35186</v>
      </c>
      <c r="BF1433" s="516"/>
      <c r="BG1433" s="516"/>
      <c r="BH1433" s="516"/>
    </row>
    <row r="1434">
      <c r="A1434" s="122">
        <f t="shared" si="3"/>
        <v>0</v>
      </c>
      <c r="B1434" s="122">
        <f t="shared" si="4"/>
        <v>0</v>
      </c>
      <c r="C1434" s="122">
        <f t="shared" si="5"/>
        <v>0</v>
      </c>
      <c r="D1434" s="122">
        <f t="shared" si="6"/>
        <v>0</v>
      </c>
      <c r="E1434" s="122">
        <f t="shared" si="2"/>
        <v>373</v>
      </c>
      <c r="H1434" s="135" t="s">
        <v>35187</v>
      </c>
      <c r="I1434" s="135" t="s">
        <v>35188</v>
      </c>
      <c r="J1434" s="135" t="s">
        <v>35189</v>
      </c>
      <c r="L1434" s="160"/>
      <c r="M1434" s="160"/>
      <c r="N1434" s="160"/>
      <c r="O1434" s="160"/>
      <c r="P1434" s="138" t="s">
        <v>35190</v>
      </c>
      <c r="Q1434" s="138" t="s">
        <v>1969</v>
      </c>
      <c r="R1434" s="138" t="s">
        <v>35191</v>
      </c>
      <c r="S1434" s="138" t="s">
        <v>8300</v>
      </c>
      <c r="T1434" s="138" t="s">
        <v>35192</v>
      </c>
      <c r="W1434" s="138" t="s">
        <v>35193</v>
      </c>
      <c r="Y1434" s="138" t="s">
        <v>35194</v>
      </c>
      <c r="Z1434" s="138" t="s">
        <v>35195</v>
      </c>
      <c r="AA1434" s="504">
        <v>0.0665162037037037</v>
      </c>
      <c r="AB1434" s="474">
        <v>0.06745370370370371</v>
      </c>
      <c r="AC1434" s="128" t="s">
        <v>35196</v>
      </c>
      <c r="AD1434" s="160"/>
      <c r="AE1434" s="160"/>
      <c r="AG1434" s="134" t="s">
        <v>35197</v>
      </c>
      <c r="AJ1434" s="128" t="s">
        <v>35198</v>
      </c>
      <c r="AM1434" s="128" t="s">
        <v>35199</v>
      </c>
      <c r="AN1434" s="160"/>
      <c r="AO1434" s="134" t="s">
        <v>35200</v>
      </c>
      <c r="AP1434" s="505">
        <v>0.05458333333333333</v>
      </c>
      <c r="AQ1434" s="505">
        <v>0.053020833333333336</v>
      </c>
      <c r="AR1434" s="128" t="s">
        <v>35201</v>
      </c>
      <c r="AS1434" s="474">
        <v>0.053773148148148146</v>
      </c>
      <c r="AT1434" s="134" t="s">
        <v>35202</v>
      </c>
      <c r="AU1434" s="505">
        <v>0.06517361111111111</v>
      </c>
      <c r="AV1434" s="128" t="s">
        <v>35203</v>
      </c>
      <c r="AX1434" s="474">
        <v>0.05533564814814815</v>
      </c>
      <c r="AY1434" s="416">
        <v>2.2583333333333333</v>
      </c>
      <c r="BA1434" s="128" t="s">
        <v>35204</v>
      </c>
      <c r="BB1434" s="134" t="s">
        <v>1055</v>
      </c>
      <c r="BC1434" s="141" t="s">
        <v>35205</v>
      </c>
      <c r="BD1434" s="128" t="s">
        <v>20559</v>
      </c>
      <c r="BE1434" s="505">
        <v>0.055324074074074074</v>
      </c>
      <c r="BF1434" s="141"/>
      <c r="BG1434" s="141"/>
      <c r="BH1434" s="141"/>
    </row>
    <row r="1435">
      <c r="A1435" s="122">
        <f t="shared" si="3"/>
        <v>0</v>
      </c>
      <c r="B1435" s="122">
        <f t="shared" si="4"/>
        <v>0</v>
      </c>
      <c r="C1435" s="122">
        <f t="shared" si="5"/>
        <v>0</v>
      </c>
      <c r="D1435" s="122">
        <f t="shared" si="6"/>
        <v>0</v>
      </c>
      <c r="E1435" s="122">
        <f t="shared" si="2"/>
        <v>225</v>
      </c>
      <c r="H1435" s="135" t="s">
        <v>35206</v>
      </c>
      <c r="I1435" s="135" t="s">
        <v>35207</v>
      </c>
      <c r="J1435" s="135" t="s">
        <v>35208</v>
      </c>
      <c r="L1435" s="160"/>
      <c r="M1435" s="160"/>
      <c r="N1435" s="160"/>
      <c r="O1435" s="160"/>
      <c r="P1435" s="503">
        <v>0.05528935185185185</v>
      </c>
      <c r="Q1435" s="503">
        <v>0.052453703703703704</v>
      </c>
      <c r="R1435" s="503">
        <v>0.05677083333333333</v>
      </c>
      <c r="S1435" s="503">
        <v>0.06774305555555556</v>
      </c>
      <c r="T1435" s="503">
        <v>0.06346064814814815</v>
      </c>
      <c r="W1435" s="503">
        <v>0.05144675925925926</v>
      </c>
      <c r="Y1435" s="503">
        <v>0.06997685185185185</v>
      </c>
      <c r="Z1435" s="503">
        <v>0.05081018518518519</v>
      </c>
      <c r="AA1435" s="128" t="s">
        <v>35209</v>
      </c>
      <c r="AB1435" s="134" t="s">
        <v>35210</v>
      </c>
      <c r="AC1435" s="505">
        <v>0.062002314814814816</v>
      </c>
      <c r="AD1435" s="160"/>
      <c r="AE1435" s="160"/>
      <c r="AG1435" s="474">
        <v>0.06164351851851852</v>
      </c>
      <c r="AJ1435" s="504">
        <v>0.057824074074074076</v>
      </c>
      <c r="AM1435" s="416">
        <v>2.1354166666666665</v>
      </c>
      <c r="AN1435" s="160"/>
      <c r="AO1435" s="474">
        <v>0.059027777777777776</v>
      </c>
      <c r="AP1435" s="128" t="s">
        <v>35211</v>
      </c>
      <c r="AQ1435" s="128" t="s">
        <v>35212</v>
      </c>
      <c r="AR1435" s="505">
        <v>0.06788194444444444</v>
      </c>
      <c r="AS1435" s="134" t="s">
        <v>35213</v>
      </c>
      <c r="AT1435" s="474">
        <v>0.06393518518518519</v>
      </c>
      <c r="AU1435" s="128" t="s">
        <v>35214</v>
      </c>
      <c r="AV1435" s="504">
        <v>0.055</v>
      </c>
      <c r="AX1435" s="134" t="s">
        <v>13360</v>
      </c>
      <c r="AY1435" s="128" t="s">
        <v>35215</v>
      </c>
      <c r="BA1435" s="505">
        <v>0.04923611111111111</v>
      </c>
      <c r="BB1435" s="474">
        <v>0.049652777777777775</v>
      </c>
      <c r="BC1435" s="516">
        <v>0.04690972222222222</v>
      </c>
      <c r="BD1435" s="416">
        <v>1.7125</v>
      </c>
      <c r="BE1435" s="128" t="s">
        <v>35216</v>
      </c>
      <c r="BF1435" s="516"/>
      <c r="BG1435" s="516"/>
      <c r="BH1435" s="516"/>
    </row>
    <row r="1436">
      <c r="A1436" s="122">
        <f t="shared" si="3"/>
        <v>0</v>
      </c>
      <c r="B1436" s="122">
        <f t="shared" si="4"/>
        <v>0</v>
      </c>
      <c r="C1436" s="122">
        <f t="shared" si="5"/>
        <v>0</v>
      </c>
      <c r="D1436" s="122">
        <f t="shared" si="6"/>
        <v>0</v>
      </c>
      <c r="E1436" s="122">
        <f t="shared" si="2"/>
        <v>374</v>
      </c>
      <c r="H1436" s="135">
        <v>478.0</v>
      </c>
      <c r="I1436" s="135">
        <v>478.0</v>
      </c>
      <c r="J1436" s="135">
        <v>478.0</v>
      </c>
      <c r="L1436" s="160"/>
      <c r="M1436" s="160"/>
      <c r="N1436" s="160"/>
      <c r="O1436" s="160"/>
      <c r="P1436" s="138" t="s">
        <v>35217</v>
      </c>
      <c r="Q1436" s="138" t="s">
        <v>35218</v>
      </c>
      <c r="R1436" s="138" t="s">
        <v>653</v>
      </c>
      <c r="S1436" s="138" t="s">
        <v>35219</v>
      </c>
      <c r="T1436" s="138" t="s">
        <v>35220</v>
      </c>
      <c r="W1436" s="138" t="s">
        <v>35221</v>
      </c>
      <c r="Y1436" s="138" t="s">
        <v>35222</v>
      </c>
      <c r="Z1436" s="138" t="s">
        <v>35223</v>
      </c>
      <c r="AA1436" s="504">
        <v>0.06663194444444444</v>
      </c>
      <c r="AB1436" s="474">
        <v>0.06751157407407407</v>
      </c>
      <c r="AC1436" s="128" t="s">
        <v>35224</v>
      </c>
      <c r="AD1436" s="160"/>
      <c r="AE1436" s="160"/>
      <c r="AG1436" s="134" t="s">
        <v>35225</v>
      </c>
      <c r="AJ1436" s="128" t="s">
        <v>35226</v>
      </c>
      <c r="AM1436" s="128" t="s">
        <v>35227</v>
      </c>
      <c r="AN1436" s="160"/>
      <c r="AO1436" s="134" t="s">
        <v>35228</v>
      </c>
      <c r="AP1436" s="505">
        <v>0.05474537037037037</v>
      </c>
      <c r="AQ1436" s="505">
        <v>0.05309027777777778</v>
      </c>
      <c r="AR1436" s="128" t="s">
        <v>35229</v>
      </c>
      <c r="AS1436" s="474">
        <v>0.05379629629629629</v>
      </c>
      <c r="AT1436" s="134" t="s">
        <v>35230</v>
      </c>
      <c r="AU1436" s="505">
        <v>0.06521990740740741</v>
      </c>
      <c r="AV1436" s="128" t="s">
        <v>35231</v>
      </c>
      <c r="AX1436" s="474">
        <v>0.05541666666666667</v>
      </c>
      <c r="AY1436" s="416">
        <v>2.261111111111111</v>
      </c>
      <c r="BA1436" s="128" t="s">
        <v>35232</v>
      </c>
      <c r="BB1436" s="134" t="s">
        <v>35233</v>
      </c>
      <c r="BC1436" s="141" t="s">
        <v>35234</v>
      </c>
      <c r="BD1436" s="128" t="s">
        <v>20606</v>
      </c>
      <c r="BE1436" s="505">
        <v>0.05538194444444444</v>
      </c>
      <c r="BF1436" s="141"/>
      <c r="BG1436" s="141"/>
      <c r="BH1436" s="141"/>
    </row>
    <row r="1437">
      <c r="A1437" s="122">
        <f t="shared" si="3"/>
        <v>0</v>
      </c>
      <c r="B1437" s="122">
        <f t="shared" si="4"/>
        <v>0</v>
      </c>
      <c r="C1437" s="122">
        <f t="shared" si="5"/>
        <v>0</v>
      </c>
      <c r="D1437" s="122">
        <f t="shared" si="6"/>
        <v>0</v>
      </c>
      <c r="E1437" s="122">
        <f t="shared" si="2"/>
        <v>213</v>
      </c>
      <c r="H1437" s="135" t="s">
        <v>35235</v>
      </c>
      <c r="I1437" s="135" t="s">
        <v>35236</v>
      </c>
      <c r="J1437" s="135" t="s">
        <v>35237</v>
      </c>
      <c r="L1437" s="160"/>
      <c r="M1437" s="160"/>
      <c r="N1437" s="160"/>
      <c r="O1437" s="160"/>
      <c r="P1437" s="503">
        <v>0.055405092592592596</v>
      </c>
      <c r="Q1437" s="503">
        <v>0.052453703703703704</v>
      </c>
      <c r="R1437" s="503">
        <v>0.0568287037037037</v>
      </c>
      <c r="S1437" s="503">
        <v>0.06777777777777778</v>
      </c>
      <c r="T1437" s="503">
        <v>0.06351851851851852</v>
      </c>
      <c r="W1437" s="503">
        <v>0.051550925925925924</v>
      </c>
      <c r="Y1437" s="503">
        <v>0.07015046296296296</v>
      </c>
      <c r="Z1437" s="503">
        <v>0.05091435185185185</v>
      </c>
      <c r="AA1437" s="128" t="s">
        <v>35238</v>
      </c>
      <c r="AB1437" s="134" t="s">
        <v>35239</v>
      </c>
      <c r="AC1437" s="505">
        <v>0.062094907407407404</v>
      </c>
      <c r="AD1437" s="160"/>
      <c r="AE1437" s="160"/>
      <c r="AG1437" s="474">
        <v>0.06173611111111111</v>
      </c>
      <c r="AJ1437" s="504">
        <v>0.0578587962962963</v>
      </c>
      <c r="AM1437" s="416">
        <v>2.1381944444444443</v>
      </c>
      <c r="AN1437" s="160"/>
      <c r="AO1437" s="474">
        <v>0.05907407407407408</v>
      </c>
      <c r="AP1437" s="128" t="s">
        <v>35240</v>
      </c>
      <c r="AQ1437" s="128" t="s">
        <v>35241</v>
      </c>
      <c r="AR1437" s="505">
        <v>0.0680324074074074</v>
      </c>
      <c r="AS1437" s="134" t="s">
        <v>35242</v>
      </c>
      <c r="AT1437" s="474">
        <v>0.0641087962962963</v>
      </c>
      <c r="AU1437" s="128" t="s">
        <v>35243</v>
      </c>
      <c r="AV1437" s="504">
        <v>0.05511574074074074</v>
      </c>
      <c r="AX1437" s="134" t="s">
        <v>35244</v>
      </c>
      <c r="AY1437" s="128" t="s">
        <v>35245</v>
      </c>
      <c r="BA1437" s="505">
        <v>0.04927083333333333</v>
      </c>
      <c r="BB1437" s="474">
        <v>0.04967592592592593</v>
      </c>
      <c r="BC1437" s="516">
        <v>0.04699074074074074</v>
      </c>
      <c r="BD1437" s="416">
        <v>1.7194444444444446</v>
      </c>
      <c r="BE1437" s="128" t="s">
        <v>35246</v>
      </c>
      <c r="BF1437" s="516"/>
      <c r="BG1437" s="516"/>
      <c r="BH1437" s="516"/>
    </row>
    <row r="1438">
      <c r="A1438" s="122">
        <f t="shared" si="3"/>
        <v>0</v>
      </c>
      <c r="B1438" s="122">
        <f t="shared" si="4"/>
        <v>0</v>
      </c>
      <c r="C1438" s="122">
        <f t="shared" si="5"/>
        <v>0</v>
      </c>
      <c r="D1438" s="122">
        <f t="shared" si="6"/>
        <v>0</v>
      </c>
      <c r="E1438" s="122">
        <f t="shared" si="2"/>
        <v>415</v>
      </c>
      <c r="H1438" s="135" t="s">
        <v>35247</v>
      </c>
      <c r="I1438" s="135" t="s">
        <v>35248</v>
      </c>
      <c r="J1438" s="135" t="s">
        <v>35249</v>
      </c>
      <c r="L1438" s="160"/>
      <c r="M1438" s="160"/>
      <c r="N1438" s="160"/>
      <c r="O1438" s="160"/>
      <c r="P1438" s="138" t="s">
        <v>35250</v>
      </c>
      <c r="Q1438" s="138" t="s">
        <v>35251</v>
      </c>
      <c r="R1438" s="138" t="s">
        <v>35252</v>
      </c>
      <c r="S1438" s="138" t="s">
        <v>35253</v>
      </c>
      <c r="T1438" s="138" t="s">
        <v>35254</v>
      </c>
      <c r="W1438" s="138" t="s">
        <v>35255</v>
      </c>
      <c r="Y1438" s="138" t="s">
        <v>35256</v>
      </c>
      <c r="Z1438" s="138" t="s">
        <v>7352</v>
      </c>
      <c r="AA1438" s="504">
        <v>0.06671296296296296</v>
      </c>
      <c r="AB1438" s="474">
        <v>0.06760416666666667</v>
      </c>
      <c r="AC1438" s="128" t="s">
        <v>35257</v>
      </c>
      <c r="AD1438" s="160"/>
      <c r="AE1438" s="160"/>
      <c r="AG1438" s="134" t="s">
        <v>35258</v>
      </c>
      <c r="AJ1438" s="128" t="s">
        <v>35259</v>
      </c>
      <c r="AM1438" s="128" t="s">
        <v>35260</v>
      </c>
      <c r="AN1438" s="160"/>
      <c r="AO1438" s="134" t="s">
        <v>35261</v>
      </c>
      <c r="AP1438" s="505">
        <v>0.05489583333333333</v>
      </c>
      <c r="AQ1438" s="505">
        <v>0.05329861111111111</v>
      </c>
      <c r="AR1438" s="128" t="s">
        <v>35262</v>
      </c>
      <c r="AS1438" s="474">
        <v>0.05385416666666667</v>
      </c>
      <c r="AT1438" s="134" t="s">
        <v>35263</v>
      </c>
      <c r="AU1438" s="505">
        <v>0.06532407407407408</v>
      </c>
      <c r="AV1438" s="128" t="s">
        <v>35264</v>
      </c>
      <c r="AX1438" s="474">
        <v>0.05548611111111111</v>
      </c>
      <c r="AY1438" s="416">
        <v>2.265972222222222</v>
      </c>
      <c r="BA1438" s="128" t="s">
        <v>35265</v>
      </c>
      <c r="BB1438" s="134" t="s">
        <v>35266</v>
      </c>
      <c r="BC1438" s="141" t="s">
        <v>35267</v>
      </c>
      <c r="BD1438" s="128" t="s">
        <v>20658</v>
      </c>
      <c r="BE1438" s="505">
        <v>0.05542824074074074</v>
      </c>
      <c r="BF1438" s="141"/>
      <c r="BG1438" s="141"/>
      <c r="BH1438" s="141"/>
    </row>
    <row r="1439">
      <c r="A1439" s="122">
        <f t="shared" si="3"/>
        <v>0</v>
      </c>
      <c r="B1439" s="122">
        <f t="shared" si="4"/>
        <v>0</v>
      </c>
      <c r="C1439" s="122">
        <f t="shared" si="5"/>
        <v>0</v>
      </c>
      <c r="D1439" s="122">
        <f t="shared" si="6"/>
        <v>0</v>
      </c>
      <c r="E1439" s="122">
        <f t="shared" si="2"/>
        <v>185</v>
      </c>
      <c r="H1439" s="135">
        <v>479.0</v>
      </c>
      <c r="I1439" s="135">
        <v>479.0</v>
      </c>
      <c r="J1439" s="135">
        <v>479.0</v>
      </c>
      <c r="L1439" s="160"/>
      <c r="M1439" s="160"/>
      <c r="N1439" s="160"/>
      <c r="O1439" s="160"/>
      <c r="P1439" s="503">
        <v>0.05543981481481482</v>
      </c>
      <c r="Q1439" s="503">
        <v>0.05247685185185185</v>
      </c>
      <c r="R1439" s="503">
        <v>0.05686342592592593</v>
      </c>
      <c r="S1439" s="503">
        <v>0.06782407407407408</v>
      </c>
      <c r="T1439" s="503">
        <v>0.06357638888888889</v>
      </c>
      <c r="W1439" s="503">
        <v>0.05175925925925926</v>
      </c>
      <c r="Y1439" s="503">
        <v>0.07019675925925926</v>
      </c>
      <c r="Z1439" s="503">
        <v>0.05094907407407408</v>
      </c>
      <c r="AA1439" s="128" t="s">
        <v>35268</v>
      </c>
      <c r="AB1439" s="134" t="s">
        <v>35269</v>
      </c>
      <c r="AC1439" s="505">
        <v>0.06219907407407407</v>
      </c>
      <c r="AD1439" s="160"/>
      <c r="AE1439" s="160"/>
      <c r="AG1439" s="474">
        <v>0.06185185185185185</v>
      </c>
      <c r="AJ1439" s="504">
        <v>0.057881944444444444</v>
      </c>
      <c r="AM1439" s="416">
        <v>2.138888888888889</v>
      </c>
      <c r="AN1439" s="160"/>
      <c r="AO1439" s="474">
        <v>0.05915509259259259</v>
      </c>
      <c r="AP1439" s="128" t="s">
        <v>35270</v>
      </c>
      <c r="AQ1439" s="128" t="s">
        <v>35271</v>
      </c>
      <c r="AR1439" s="505">
        <v>0.06824074074074074</v>
      </c>
      <c r="AS1439" s="134" t="s">
        <v>35272</v>
      </c>
      <c r="AT1439" s="474">
        <v>0.06418981481481481</v>
      </c>
      <c r="AU1439" s="128" t="s">
        <v>35273</v>
      </c>
      <c r="AV1439" s="504">
        <v>0.05533564814814815</v>
      </c>
      <c r="AX1439" s="134" t="s">
        <v>35274</v>
      </c>
      <c r="AY1439" s="128" t="s">
        <v>35275</v>
      </c>
      <c r="BA1439" s="505">
        <v>0.04936342592592593</v>
      </c>
      <c r="BB1439" s="474">
        <v>0.049756944444444444</v>
      </c>
      <c r="BC1439" s="516">
        <v>0.04702546296296296</v>
      </c>
      <c r="BD1439" s="416">
        <v>1.7319444444444445</v>
      </c>
      <c r="BE1439" s="128" t="s">
        <v>35276</v>
      </c>
      <c r="BF1439" s="516"/>
      <c r="BG1439" s="516"/>
      <c r="BH1439" s="516"/>
    </row>
    <row r="1440">
      <c r="A1440" s="122">
        <f t="shared" si="3"/>
        <v>0</v>
      </c>
      <c r="B1440" s="122">
        <f t="shared" si="4"/>
        <v>0</v>
      </c>
      <c r="C1440" s="122">
        <f t="shared" si="5"/>
        <v>0</v>
      </c>
      <c r="D1440" s="122">
        <f t="shared" si="6"/>
        <v>0</v>
      </c>
      <c r="E1440" s="122">
        <f t="shared" si="2"/>
        <v>275</v>
      </c>
      <c r="H1440" s="135" t="s">
        <v>35277</v>
      </c>
      <c r="I1440" s="135" t="s">
        <v>35278</v>
      </c>
      <c r="J1440" s="135" t="s">
        <v>35279</v>
      </c>
      <c r="L1440" s="160"/>
      <c r="M1440" s="160"/>
      <c r="N1440" s="160"/>
      <c r="O1440" s="160"/>
      <c r="P1440" s="138" t="s">
        <v>35280</v>
      </c>
      <c r="Q1440" s="138" t="s">
        <v>876</v>
      </c>
      <c r="R1440" s="138" t="s">
        <v>35281</v>
      </c>
      <c r="S1440" s="138" t="s">
        <v>35282</v>
      </c>
      <c r="T1440" s="138" t="s">
        <v>35283</v>
      </c>
      <c r="W1440" s="138" t="s">
        <v>35284</v>
      </c>
      <c r="Y1440" s="138" t="s">
        <v>35285</v>
      </c>
      <c r="Z1440" s="138" t="s">
        <v>923</v>
      </c>
      <c r="AA1440" s="504">
        <v>0.06677083333333333</v>
      </c>
      <c r="AB1440" s="474">
        <v>0.06769675925925926</v>
      </c>
      <c r="AC1440" s="128" t="s">
        <v>35286</v>
      </c>
      <c r="AD1440" s="160"/>
      <c r="AE1440" s="160"/>
      <c r="AG1440" s="134" t="s">
        <v>35287</v>
      </c>
      <c r="AJ1440" s="128" t="s">
        <v>862</v>
      </c>
      <c r="AM1440" s="128" t="s">
        <v>35288</v>
      </c>
      <c r="AN1440" s="160"/>
      <c r="AO1440" s="134" t="s">
        <v>35289</v>
      </c>
      <c r="AP1440" s="505">
        <v>0.055046296296296295</v>
      </c>
      <c r="AQ1440" s="505">
        <v>0.05336805555555556</v>
      </c>
      <c r="AR1440" s="128" t="s">
        <v>35290</v>
      </c>
      <c r="AS1440" s="474">
        <v>0.05386574074074074</v>
      </c>
      <c r="AT1440" s="134" t="s">
        <v>35291</v>
      </c>
      <c r="AU1440" s="505">
        <v>0.06557870370370371</v>
      </c>
      <c r="AV1440" s="128" t="s">
        <v>35292</v>
      </c>
      <c r="AX1440" s="474">
        <v>0.05555555555555555</v>
      </c>
      <c r="AY1440" s="416">
        <v>2.2694444444444444</v>
      </c>
      <c r="BA1440" s="128" t="s">
        <v>2015</v>
      </c>
      <c r="BB1440" s="134" t="s">
        <v>35293</v>
      </c>
      <c r="BC1440" s="141" t="s">
        <v>35294</v>
      </c>
      <c r="BD1440" s="128" t="s">
        <v>20706</v>
      </c>
      <c r="BE1440" s="505">
        <v>0.05554398148148148</v>
      </c>
      <c r="BF1440" s="141"/>
      <c r="BG1440" s="141"/>
      <c r="BH1440" s="141"/>
    </row>
    <row r="1441">
      <c r="A1441" s="122">
        <f t="shared" si="3"/>
        <v>0</v>
      </c>
      <c r="B1441" s="122">
        <f t="shared" si="4"/>
        <v>0</v>
      </c>
      <c r="C1441" s="122">
        <f t="shared" si="5"/>
        <v>0</v>
      </c>
      <c r="D1441" s="122">
        <f t="shared" si="6"/>
        <v>0</v>
      </c>
      <c r="E1441" s="122">
        <f t="shared" si="2"/>
        <v>228</v>
      </c>
      <c r="H1441" s="135" t="s">
        <v>35295</v>
      </c>
      <c r="I1441" s="135" t="s">
        <v>35296</v>
      </c>
      <c r="J1441" s="135" t="s">
        <v>35297</v>
      </c>
      <c r="L1441" s="160"/>
      <c r="M1441" s="160"/>
      <c r="N1441" s="160"/>
      <c r="O1441" s="160"/>
      <c r="P1441" s="503">
        <v>0.05547453703703704</v>
      </c>
      <c r="Q1441" s="503">
        <v>0.05258101851851852</v>
      </c>
      <c r="R1441" s="503">
        <v>0.05690972222222222</v>
      </c>
      <c r="S1441" s="503">
        <v>0.06790509259259259</v>
      </c>
      <c r="T1441" s="503">
        <v>0.0636111111111111</v>
      </c>
      <c r="W1441" s="503">
        <v>0.051863425925925924</v>
      </c>
      <c r="Y1441" s="503">
        <v>0.07021990740740741</v>
      </c>
      <c r="Z1441" s="503">
        <v>0.050972222222222224</v>
      </c>
      <c r="AA1441" s="128" t="s">
        <v>35298</v>
      </c>
      <c r="AB1441" s="134" t="s">
        <v>35299</v>
      </c>
      <c r="AC1441" s="505">
        <v>0.06234953703703704</v>
      </c>
      <c r="AD1441" s="160"/>
      <c r="AE1441" s="160"/>
      <c r="AG1441" s="474">
        <v>0.06193287037037037</v>
      </c>
      <c r="AJ1441" s="504">
        <v>0.05790509259259259</v>
      </c>
      <c r="AM1441" s="416">
        <v>2.140972222222222</v>
      </c>
      <c r="AN1441" s="160"/>
      <c r="AO1441" s="474">
        <v>0.05921296296296296</v>
      </c>
      <c r="AP1441" s="128" t="s">
        <v>35300</v>
      </c>
      <c r="AQ1441" s="128" t="s">
        <v>35301</v>
      </c>
      <c r="AR1441" s="505">
        <v>0.06828703703703703</v>
      </c>
      <c r="AS1441" s="134" t="s">
        <v>13200</v>
      </c>
      <c r="AT1441" s="474">
        <v>0.06424768518518519</v>
      </c>
      <c r="AU1441" s="128" t="s">
        <v>35302</v>
      </c>
      <c r="AV1441" s="504">
        <v>0.05548611111111111</v>
      </c>
      <c r="AX1441" s="134" t="s">
        <v>35303</v>
      </c>
      <c r="AY1441" s="128" t="s">
        <v>35304</v>
      </c>
      <c r="BA1441" s="505">
        <v>0.04959490740740741</v>
      </c>
      <c r="BB1441" s="474">
        <v>0.049791666666666665</v>
      </c>
      <c r="BC1441" s="516">
        <v>0.04717592592592593</v>
      </c>
      <c r="BD1441" s="416">
        <v>1.742361111111111</v>
      </c>
      <c r="BE1441" s="128" t="s">
        <v>35305</v>
      </c>
      <c r="BF1441" s="516"/>
      <c r="BG1441" s="516"/>
      <c r="BH1441" s="516"/>
    </row>
    <row r="1442">
      <c r="A1442" s="122">
        <f t="shared" si="3"/>
        <v>0</v>
      </c>
      <c r="B1442" s="122">
        <f t="shared" si="4"/>
        <v>0</v>
      </c>
      <c r="C1442" s="122">
        <f t="shared" si="5"/>
        <v>0</v>
      </c>
      <c r="D1442" s="122">
        <f t="shared" si="6"/>
        <v>0</v>
      </c>
      <c r="E1442" s="122">
        <f t="shared" si="2"/>
        <v>336</v>
      </c>
      <c r="H1442" s="135">
        <v>480.0</v>
      </c>
      <c r="I1442" s="135">
        <v>480.0</v>
      </c>
      <c r="J1442" s="135">
        <v>480.0</v>
      </c>
      <c r="L1442" s="160"/>
      <c r="M1442" s="160"/>
      <c r="N1442" s="160"/>
      <c r="O1442" s="160"/>
      <c r="P1442" s="138" t="s">
        <v>862</v>
      </c>
      <c r="Q1442" s="138" t="s">
        <v>35306</v>
      </c>
      <c r="R1442" s="138" t="s">
        <v>35307</v>
      </c>
      <c r="S1442" s="138" t="s">
        <v>35308</v>
      </c>
      <c r="T1442" s="138" t="s">
        <v>35309</v>
      </c>
      <c r="W1442" s="138" t="s">
        <v>35310</v>
      </c>
      <c r="Y1442" s="138" t="s">
        <v>35311</v>
      </c>
      <c r="Z1442" s="138" t="s">
        <v>35312</v>
      </c>
      <c r="AA1442" s="504">
        <v>0.06686342592592592</v>
      </c>
      <c r="AB1442" s="474">
        <v>0.06787037037037037</v>
      </c>
      <c r="AC1442" s="128" t="s">
        <v>35313</v>
      </c>
      <c r="AD1442" s="160"/>
      <c r="AE1442" s="160"/>
      <c r="AG1442" s="134" t="s">
        <v>35314</v>
      </c>
      <c r="AJ1442" s="128" t="s">
        <v>35315</v>
      </c>
      <c r="AM1442" s="128" t="s">
        <v>35316</v>
      </c>
      <c r="AN1442" s="160"/>
      <c r="AO1442" s="134" t="s">
        <v>35317</v>
      </c>
      <c r="AP1442" s="505">
        <v>0.055150462962962964</v>
      </c>
      <c r="AQ1442" s="505">
        <v>0.05341435185185185</v>
      </c>
      <c r="AR1442" s="128" t="s">
        <v>35318</v>
      </c>
      <c r="AS1442" s="474">
        <v>0.05395833333333333</v>
      </c>
      <c r="AT1442" s="134" t="s">
        <v>35319</v>
      </c>
      <c r="AU1442" s="505">
        <v>0.06572916666666667</v>
      </c>
      <c r="AV1442" s="128" t="s">
        <v>35320</v>
      </c>
      <c r="AX1442" s="474">
        <v>0.055636574074074074</v>
      </c>
      <c r="AY1442" s="416">
        <v>2.2715277777777776</v>
      </c>
      <c r="BA1442" s="128" t="s">
        <v>35321</v>
      </c>
      <c r="BB1442" s="134" t="s">
        <v>28483</v>
      </c>
      <c r="BC1442" s="141" t="s">
        <v>35322</v>
      </c>
      <c r="BD1442" s="128" t="s">
        <v>4374</v>
      </c>
      <c r="BE1442" s="505">
        <v>0.05568287037037037</v>
      </c>
      <c r="BF1442" s="141"/>
      <c r="BG1442" s="141"/>
      <c r="BH1442" s="141"/>
    </row>
    <row r="1443">
      <c r="A1443" s="122">
        <f t="shared" si="3"/>
        <v>0</v>
      </c>
      <c r="B1443" s="122">
        <f t="shared" si="4"/>
        <v>0</v>
      </c>
      <c r="C1443" s="122">
        <f t="shared" si="5"/>
        <v>0</v>
      </c>
      <c r="D1443" s="122">
        <f t="shared" si="6"/>
        <v>0</v>
      </c>
      <c r="E1443" s="122">
        <f t="shared" si="2"/>
        <v>267</v>
      </c>
      <c r="H1443" s="135" t="s">
        <v>35323</v>
      </c>
      <c r="I1443" s="135" t="s">
        <v>35324</v>
      </c>
      <c r="J1443" s="135" t="s">
        <v>35325</v>
      </c>
      <c r="L1443" s="160"/>
      <c r="M1443" s="160"/>
      <c r="N1443" s="160"/>
      <c r="O1443" s="160"/>
      <c r="P1443" s="503">
        <v>0.055497685185185185</v>
      </c>
      <c r="Q1443" s="503">
        <v>0.05261574074074074</v>
      </c>
      <c r="R1443" s="503">
        <v>0.056979166666666664</v>
      </c>
      <c r="S1443" s="503">
        <v>0.06792824074074075</v>
      </c>
      <c r="T1443" s="503">
        <v>0.06373842592592592</v>
      </c>
      <c r="W1443" s="503">
        <v>0.05197916666666667</v>
      </c>
      <c r="Y1443" s="503">
        <v>0.07024305555555556</v>
      </c>
      <c r="Z1443" s="503">
        <v>0.050972222222222224</v>
      </c>
      <c r="AA1443" s="128" t="s">
        <v>35326</v>
      </c>
      <c r="AB1443" s="134" t="s">
        <v>35327</v>
      </c>
      <c r="AC1443" s="505">
        <v>0.06246527777777778</v>
      </c>
      <c r="AD1443" s="160"/>
      <c r="AE1443" s="160"/>
      <c r="AG1443" s="474">
        <v>0.06201388888888889</v>
      </c>
      <c r="AJ1443" s="504">
        <v>0.057962962962962966</v>
      </c>
      <c r="AM1443" s="416">
        <v>2.1430555555555557</v>
      </c>
      <c r="AN1443" s="160"/>
      <c r="AO1443" s="474">
        <v>0.05929398148148148</v>
      </c>
      <c r="AP1443" s="128" t="s">
        <v>35328</v>
      </c>
      <c r="AQ1443" s="128" t="s">
        <v>35329</v>
      </c>
      <c r="AR1443" s="505">
        <v>0.06849537037037037</v>
      </c>
      <c r="AS1443" s="134" t="s">
        <v>35330</v>
      </c>
      <c r="AT1443" s="474">
        <v>0.06430555555555556</v>
      </c>
      <c r="AU1443" s="128" t="s">
        <v>35331</v>
      </c>
      <c r="AV1443" s="504">
        <v>0.05552083333333333</v>
      </c>
      <c r="AX1443" s="134" t="s">
        <v>35332</v>
      </c>
      <c r="AY1443" s="128" t="s">
        <v>35333</v>
      </c>
      <c r="BA1443" s="505">
        <v>0.049652777777777775</v>
      </c>
      <c r="BB1443" s="474">
        <v>0.04980324074074074</v>
      </c>
      <c r="BC1443" s="516">
        <v>0.047233796296296295</v>
      </c>
      <c r="BD1443" s="416">
        <v>1.7458333333333333</v>
      </c>
      <c r="BE1443" s="128" t="s">
        <v>35334</v>
      </c>
      <c r="BF1443" s="516"/>
      <c r="BG1443" s="516"/>
      <c r="BH1443" s="516"/>
    </row>
    <row r="1444">
      <c r="A1444" s="122">
        <f t="shared" si="3"/>
        <v>0</v>
      </c>
      <c r="B1444" s="122">
        <f t="shared" si="4"/>
        <v>0</v>
      </c>
      <c r="C1444" s="122">
        <f t="shared" si="5"/>
        <v>0</v>
      </c>
      <c r="D1444" s="122">
        <f t="shared" si="6"/>
        <v>0</v>
      </c>
      <c r="E1444" s="122">
        <f t="shared" si="2"/>
        <v>369</v>
      </c>
      <c r="H1444" s="135" t="s">
        <v>35335</v>
      </c>
      <c r="I1444" s="135" t="s">
        <v>35336</v>
      </c>
      <c r="J1444" s="135" t="s">
        <v>11376</v>
      </c>
      <c r="L1444" s="160"/>
      <c r="M1444" s="160"/>
      <c r="N1444" s="160"/>
      <c r="O1444" s="160"/>
      <c r="P1444" s="138" t="s">
        <v>35337</v>
      </c>
      <c r="Q1444" s="138" t="s">
        <v>724</v>
      </c>
      <c r="R1444" s="138" t="s">
        <v>35338</v>
      </c>
      <c r="S1444" s="138" t="s">
        <v>35339</v>
      </c>
      <c r="T1444" s="138" t="s">
        <v>35340</v>
      </c>
      <c r="W1444" s="138" t="s">
        <v>35341</v>
      </c>
      <c r="Y1444" s="138" t="s">
        <v>35342</v>
      </c>
      <c r="Z1444" s="138" t="s">
        <v>35343</v>
      </c>
      <c r="AA1444" s="504">
        <v>0.06695601851851851</v>
      </c>
      <c r="AB1444" s="474">
        <v>0.06798611111111111</v>
      </c>
      <c r="AC1444" s="128" t="s">
        <v>35344</v>
      </c>
      <c r="AD1444" s="160"/>
      <c r="AE1444" s="160"/>
      <c r="AG1444" s="134" t="s">
        <v>35345</v>
      </c>
      <c r="AJ1444" s="128" t="s">
        <v>35346</v>
      </c>
      <c r="AM1444" s="128" t="s">
        <v>35347</v>
      </c>
      <c r="AN1444" s="160"/>
      <c r="AO1444" s="134" t="s">
        <v>35348</v>
      </c>
      <c r="AP1444" s="505">
        <v>0.055219907407407405</v>
      </c>
      <c r="AQ1444" s="505">
        <v>0.053564814814814815</v>
      </c>
      <c r="AR1444" s="128" t="s">
        <v>35349</v>
      </c>
      <c r="AS1444" s="474">
        <v>0.053969907407407404</v>
      </c>
      <c r="AT1444" s="134" t="s">
        <v>35350</v>
      </c>
      <c r="AU1444" s="505">
        <v>0.06581018518518518</v>
      </c>
      <c r="AV1444" s="128" t="s">
        <v>35351</v>
      </c>
      <c r="AX1444" s="474">
        <v>0.055775462962962964</v>
      </c>
      <c r="AY1444" s="416">
        <v>2.275</v>
      </c>
      <c r="BA1444" s="128" t="s">
        <v>35352</v>
      </c>
      <c r="BB1444" s="134" t="s">
        <v>35353</v>
      </c>
      <c r="BC1444" s="141" t="s">
        <v>35354</v>
      </c>
      <c r="BD1444" s="128" t="s">
        <v>20801</v>
      </c>
      <c r="BE1444" s="505">
        <v>0.05571759259259259</v>
      </c>
      <c r="BF1444" s="141"/>
      <c r="BG1444" s="141"/>
      <c r="BH1444" s="141"/>
    </row>
    <row r="1445">
      <c r="A1445" s="122">
        <f t="shared" si="3"/>
        <v>0</v>
      </c>
      <c r="B1445" s="122">
        <f t="shared" si="4"/>
        <v>0</v>
      </c>
      <c r="C1445" s="122">
        <f t="shared" si="5"/>
        <v>0</v>
      </c>
      <c r="D1445" s="122">
        <f t="shared" si="6"/>
        <v>0</v>
      </c>
      <c r="E1445" s="122">
        <f t="shared" si="2"/>
        <v>172</v>
      </c>
      <c r="H1445" s="135">
        <v>481.0</v>
      </c>
      <c r="I1445" s="135">
        <v>481.0</v>
      </c>
      <c r="J1445" s="135">
        <v>481.0</v>
      </c>
      <c r="L1445" s="160"/>
      <c r="M1445" s="160"/>
      <c r="N1445" s="160"/>
      <c r="O1445" s="160"/>
      <c r="P1445" s="503">
        <v>0.05552083333333333</v>
      </c>
      <c r="Q1445" s="503">
        <v>0.05265046296296296</v>
      </c>
      <c r="R1445" s="503">
        <v>0.0571412037037037</v>
      </c>
      <c r="S1445" s="503">
        <v>0.06798611111111111</v>
      </c>
      <c r="T1445" s="503">
        <v>0.06378472222222223</v>
      </c>
      <c r="W1445" s="503">
        <v>0.05219907407407407</v>
      </c>
      <c r="Y1445" s="503">
        <v>0.07027777777777777</v>
      </c>
      <c r="Z1445" s="503">
        <v>0.05108796296296296</v>
      </c>
      <c r="AA1445" s="128" t="s">
        <v>35355</v>
      </c>
      <c r="AB1445" s="134" t="s">
        <v>35356</v>
      </c>
      <c r="AC1445" s="505">
        <v>0.06255787037037037</v>
      </c>
      <c r="AD1445" s="160"/>
      <c r="AE1445" s="160"/>
      <c r="AG1445" s="474">
        <v>0.06208333333333333</v>
      </c>
      <c r="AJ1445" s="504">
        <v>0.05800925925925926</v>
      </c>
      <c r="AM1445" s="416">
        <v>2.15</v>
      </c>
      <c r="AN1445" s="160"/>
      <c r="AO1445" s="474">
        <v>0.059375</v>
      </c>
      <c r="AP1445" s="128" t="s">
        <v>35357</v>
      </c>
      <c r="AQ1445" s="128" t="s">
        <v>35358</v>
      </c>
      <c r="AR1445" s="505">
        <v>0.06855324074074073</v>
      </c>
      <c r="AS1445" s="134" t="s">
        <v>35359</v>
      </c>
      <c r="AT1445" s="474">
        <v>0.06438657407407407</v>
      </c>
      <c r="AU1445" s="128" t="s">
        <v>35360</v>
      </c>
      <c r="AV1445" s="504">
        <v>0.055625</v>
      </c>
      <c r="AX1445" s="134" t="s">
        <v>35361</v>
      </c>
      <c r="AY1445" s="128" t="s">
        <v>35362</v>
      </c>
      <c r="BA1445" s="505">
        <v>0.04982638888888889</v>
      </c>
      <c r="BB1445" s="474">
        <v>0.04981481481481481</v>
      </c>
      <c r="BC1445" s="516">
        <v>0.04730324074074074</v>
      </c>
      <c r="BD1445" s="416">
        <v>1.7458333333333333</v>
      </c>
      <c r="BE1445" s="128" t="s">
        <v>35363</v>
      </c>
      <c r="BF1445" s="516"/>
      <c r="BG1445" s="516"/>
      <c r="BH1445" s="516"/>
    </row>
    <row r="1446">
      <c r="A1446" s="122">
        <f t="shared" si="3"/>
        <v>0</v>
      </c>
      <c r="B1446" s="122">
        <f t="shared" si="4"/>
        <v>0</v>
      </c>
      <c r="C1446" s="122">
        <f t="shared" si="5"/>
        <v>0</v>
      </c>
      <c r="D1446" s="122">
        <f t="shared" si="6"/>
        <v>0</v>
      </c>
      <c r="E1446" s="122">
        <f t="shared" si="2"/>
        <v>389</v>
      </c>
      <c r="H1446" s="135" t="s">
        <v>35364</v>
      </c>
      <c r="I1446" s="135" t="s">
        <v>35365</v>
      </c>
      <c r="J1446" s="135" t="s">
        <v>35366</v>
      </c>
      <c r="L1446" s="160"/>
      <c r="M1446" s="160"/>
      <c r="N1446" s="160"/>
      <c r="O1446" s="160"/>
      <c r="P1446" s="138" t="s">
        <v>35367</v>
      </c>
      <c r="Q1446" s="138" t="s">
        <v>35368</v>
      </c>
      <c r="R1446" s="138" t="s">
        <v>35369</v>
      </c>
      <c r="S1446" s="138" t="s">
        <v>35370</v>
      </c>
      <c r="T1446" s="138" t="s">
        <v>942</v>
      </c>
      <c r="W1446" s="138" t="s">
        <v>35371</v>
      </c>
      <c r="Y1446" s="138" t="s">
        <v>35372</v>
      </c>
      <c r="Z1446" s="138" t="s">
        <v>35373</v>
      </c>
      <c r="AA1446" s="504">
        <v>0.06707175925925926</v>
      </c>
      <c r="AB1446" s="474">
        <v>0.06802083333333334</v>
      </c>
      <c r="AC1446" s="128" t="s">
        <v>35374</v>
      </c>
      <c r="AD1446" s="160"/>
      <c r="AE1446" s="160"/>
      <c r="AG1446" s="134" t="s">
        <v>35375</v>
      </c>
      <c r="AJ1446" s="128" t="s">
        <v>35376</v>
      </c>
      <c r="AM1446" s="128" t="s">
        <v>35377</v>
      </c>
      <c r="AN1446" s="160"/>
      <c r="AO1446" s="134" t="s">
        <v>35378</v>
      </c>
      <c r="AP1446" s="505">
        <v>0.055324074074074074</v>
      </c>
      <c r="AQ1446" s="505">
        <v>0.05365740740740741</v>
      </c>
      <c r="AR1446" s="128" t="s">
        <v>35379</v>
      </c>
      <c r="AS1446" s="474">
        <v>0.05403935185185185</v>
      </c>
      <c r="AT1446" s="134" t="s">
        <v>35380</v>
      </c>
      <c r="AU1446" s="505">
        <v>0.0660300925925926</v>
      </c>
      <c r="AV1446" s="128" t="s">
        <v>35381</v>
      </c>
      <c r="AX1446" s="474">
        <v>0.05590277777777778</v>
      </c>
      <c r="AY1446" s="416">
        <v>2.277083333333333</v>
      </c>
      <c r="BA1446" s="128" t="s">
        <v>35382</v>
      </c>
      <c r="BB1446" s="134" t="s">
        <v>35383</v>
      </c>
      <c r="BC1446" s="141" t="s">
        <v>4374</v>
      </c>
      <c r="BD1446" s="128" t="s">
        <v>20851</v>
      </c>
      <c r="BE1446" s="505">
        <v>0.05586805555555555</v>
      </c>
      <c r="BF1446" s="141"/>
      <c r="BG1446" s="141"/>
      <c r="BH1446" s="141"/>
    </row>
    <row r="1447">
      <c r="A1447" s="122">
        <f t="shared" si="3"/>
        <v>0</v>
      </c>
      <c r="B1447" s="122">
        <f t="shared" si="4"/>
        <v>0</v>
      </c>
      <c r="C1447" s="122">
        <f t="shared" si="5"/>
        <v>0</v>
      </c>
      <c r="D1447" s="122">
        <f t="shared" si="6"/>
        <v>0</v>
      </c>
      <c r="E1447" s="122">
        <f t="shared" si="2"/>
        <v>208</v>
      </c>
      <c r="H1447" s="135" t="s">
        <v>35384</v>
      </c>
      <c r="I1447" s="135" t="s">
        <v>35385</v>
      </c>
      <c r="J1447" s="135" t="s">
        <v>35386</v>
      </c>
      <c r="L1447" s="160"/>
      <c r="M1447" s="160"/>
      <c r="N1447" s="160"/>
      <c r="O1447" s="160"/>
      <c r="P1447" s="503">
        <v>0.05555555555555555</v>
      </c>
      <c r="Q1447" s="503">
        <v>0.05267361111111111</v>
      </c>
      <c r="R1447" s="503">
        <v>0.057256944444444444</v>
      </c>
      <c r="S1447" s="503">
        <v>0.06804398148148148</v>
      </c>
      <c r="T1447" s="503">
        <v>0.0637962962962963</v>
      </c>
      <c r="W1447" s="503">
        <v>0.05238425925925926</v>
      </c>
      <c r="Y1447" s="503">
        <v>0.07030092592592592</v>
      </c>
      <c r="Z1447" s="503">
        <v>0.05112268518518519</v>
      </c>
      <c r="AA1447" s="128" t="s">
        <v>35387</v>
      </c>
      <c r="AB1447" s="134" t="s">
        <v>35388</v>
      </c>
      <c r="AC1447" s="505">
        <v>0.06260416666666667</v>
      </c>
      <c r="AD1447" s="160"/>
      <c r="AE1447" s="160"/>
      <c r="AG1447" s="474">
        <v>0.062141203703703705</v>
      </c>
      <c r="AJ1447" s="504">
        <v>0.05804398148148148</v>
      </c>
      <c r="AM1447" s="416">
        <v>2.1506944444444445</v>
      </c>
      <c r="AN1447" s="160"/>
      <c r="AO1447" s="474">
        <v>0.059409722222222225</v>
      </c>
      <c r="AP1447" s="128" t="s">
        <v>35389</v>
      </c>
      <c r="AQ1447" s="128" t="s">
        <v>3920</v>
      </c>
      <c r="AR1447" s="505">
        <v>0.0686574074074074</v>
      </c>
      <c r="AS1447" s="134" t="s">
        <v>35390</v>
      </c>
      <c r="AT1447" s="474">
        <v>0.06446759259259259</v>
      </c>
      <c r="AU1447" s="128" t="s">
        <v>35391</v>
      </c>
      <c r="AV1447" s="504">
        <v>0.055810185185185185</v>
      </c>
      <c r="AX1447" s="134" t="s">
        <v>35392</v>
      </c>
      <c r="AY1447" s="128" t="s">
        <v>35393</v>
      </c>
      <c r="BA1447" s="505">
        <v>0.04997685185185185</v>
      </c>
      <c r="BB1447" s="474">
        <v>0.04986111111111111</v>
      </c>
      <c r="BC1447" s="516">
        <v>0.047337962962962964</v>
      </c>
      <c r="BD1447" s="416">
        <v>1.7486111111111111</v>
      </c>
      <c r="BE1447" s="128" t="s">
        <v>35394</v>
      </c>
      <c r="BF1447" s="516"/>
      <c r="BG1447" s="516"/>
      <c r="BH1447" s="516"/>
    </row>
    <row r="1448">
      <c r="A1448" s="122">
        <f t="shared" si="3"/>
        <v>0</v>
      </c>
      <c r="B1448" s="122">
        <f t="shared" si="4"/>
        <v>0</v>
      </c>
      <c r="C1448" s="122">
        <f t="shared" si="5"/>
        <v>0</v>
      </c>
      <c r="D1448" s="122">
        <f t="shared" si="6"/>
        <v>0</v>
      </c>
      <c r="E1448" s="122">
        <f t="shared" si="2"/>
        <v>340</v>
      </c>
      <c r="H1448" s="135">
        <v>482.0</v>
      </c>
      <c r="I1448" s="135">
        <v>482.0</v>
      </c>
      <c r="J1448" s="135">
        <v>482.0</v>
      </c>
      <c r="L1448" s="160"/>
      <c r="M1448" s="160"/>
      <c r="N1448" s="160"/>
      <c r="O1448" s="160"/>
      <c r="P1448" s="138" t="s">
        <v>35395</v>
      </c>
      <c r="Q1448" s="138" t="s">
        <v>35396</v>
      </c>
      <c r="R1448" s="138" t="s">
        <v>35397</v>
      </c>
      <c r="S1448" s="138" t="s">
        <v>35398</v>
      </c>
      <c r="T1448" s="138" t="s">
        <v>35399</v>
      </c>
      <c r="W1448" s="138" t="s">
        <v>35400</v>
      </c>
      <c r="Y1448" s="138" t="s">
        <v>35401</v>
      </c>
      <c r="Z1448" s="138" t="s">
        <v>35402</v>
      </c>
      <c r="AA1448" s="504">
        <v>0.06715277777777778</v>
      </c>
      <c r="AB1448" s="474">
        <v>0.0680787037037037</v>
      </c>
      <c r="AC1448" s="128" t="s">
        <v>35403</v>
      </c>
      <c r="AD1448" s="160"/>
      <c r="AE1448" s="160"/>
      <c r="AG1448" s="134" t="s">
        <v>35404</v>
      </c>
      <c r="AJ1448" s="128" t="s">
        <v>35405</v>
      </c>
      <c r="AM1448" s="128" t="s">
        <v>35406</v>
      </c>
      <c r="AN1448" s="160"/>
      <c r="AO1448" s="134" t="s">
        <v>35407</v>
      </c>
      <c r="AP1448" s="505">
        <v>0.05550925925925926</v>
      </c>
      <c r="AQ1448" s="505">
        <v>0.05371527777777778</v>
      </c>
      <c r="AR1448" s="128" t="s">
        <v>35408</v>
      </c>
      <c r="AS1448" s="474">
        <v>0.05412037037037037</v>
      </c>
      <c r="AT1448" s="134" t="s">
        <v>35409</v>
      </c>
      <c r="AU1448" s="505">
        <v>0.06608796296296296</v>
      </c>
      <c r="AV1448" s="128" t="s">
        <v>862</v>
      </c>
      <c r="AX1448" s="474">
        <v>0.05600694444444444</v>
      </c>
      <c r="AY1448" s="416">
        <v>2.279166666666667</v>
      </c>
      <c r="BA1448" s="128" t="s">
        <v>35410</v>
      </c>
      <c r="BB1448" s="134" t="s">
        <v>35411</v>
      </c>
      <c r="BC1448" s="141" t="s">
        <v>35412</v>
      </c>
      <c r="BD1448" s="128" t="s">
        <v>20898</v>
      </c>
      <c r="BE1448" s="505">
        <v>0.05590277777777778</v>
      </c>
      <c r="BF1448" s="141"/>
      <c r="BG1448" s="141"/>
      <c r="BH1448" s="141"/>
    </row>
    <row r="1449">
      <c r="A1449" s="122">
        <f t="shared" si="3"/>
        <v>0</v>
      </c>
      <c r="B1449" s="122">
        <f t="shared" si="4"/>
        <v>0</v>
      </c>
      <c r="C1449" s="122">
        <f t="shared" si="5"/>
        <v>0</v>
      </c>
      <c r="D1449" s="122">
        <f t="shared" si="6"/>
        <v>0</v>
      </c>
      <c r="E1449" s="122">
        <f t="shared" si="2"/>
        <v>188</v>
      </c>
      <c r="H1449" s="135" t="s">
        <v>35413</v>
      </c>
      <c r="I1449" s="135" t="s">
        <v>35414</v>
      </c>
      <c r="J1449" s="135" t="s">
        <v>35415</v>
      </c>
      <c r="L1449" s="160"/>
      <c r="M1449" s="160"/>
      <c r="N1449" s="160"/>
      <c r="O1449" s="160"/>
      <c r="P1449" s="503">
        <v>0.05561342592592593</v>
      </c>
      <c r="Q1449" s="503">
        <v>0.05275462962962963</v>
      </c>
      <c r="R1449" s="503">
        <v>0.05739583333333333</v>
      </c>
      <c r="S1449" s="503">
        <v>0.06820601851851851</v>
      </c>
      <c r="T1449" s="503">
        <v>0.06380787037037038</v>
      </c>
      <c r="W1449" s="503">
        <v>0.05244212962962963</v>
      </c>
      <c r="Y1449" s="503">
        <v>0.07039351851851852</v>
      </c>
      <c r="Z1449" s="503">
        <v>0.05112268518518519</v>
      </c>
      <c r="AA1449" s="128" t="s">
        <v>35416</v>
      </c>
      <c r="AB1449" s="134" t="s">
        <v>35417</v>
      </c>
      <c r="AC1449" s="505">
        <v>0.0627199074074074</v>
      </c>
      <c r="AD1449" s="160"/>
      <c r="AE1449" s="160"/>
      <c r="AG1449" s="474">
        <v>0.06219907407407407</v>
      </c>
      <c r="AJ1449" s="504">
        <v>0.058090277777777775</v>
      </c>
      <c r="AM1449" s="416">
        <v>2.158333333333333</v>
      </c>
      <c r="AN1449" s="160"/>
      <c r="AO1449" s="474">
        <v>0.059479166666666666</v>
      </c>
      <c r="AP1449" s="128" t="s">
        <v>35418</v>
      </c>
      <c r="AQ1449" s="128" t="s">
        <v>35419</v>
      </c>
      <c r="AR1449" s="505">
        <v>0.06877314814814815</v>
      </c>
      <c r="AS1449" s="134" t="s">
        <v>35420</v>
      </c>
      <c r="AT1449" s="474">
        <v>0.06458333333333334</v>
      </c>
      <c r="AU1449" s="128" t="s">
        <v>35421</v>
      </c>
      <c r="AV1449" s="504">
        <v>0.05606481481481482</v>
      </c>
      <c r="AX1449" s="134" t="s">
        <v>35422</v>
      </c>
      <c r="AY1449" s="128" t="s">
        <v>35423</v>
      </c>
      <c r="BA1449" s="505">
        <v>0.05</v>
      </c>
      <c r="BB1449" s="474">
        <v>0.04994212962962963</v>
      </c>
      <c r="BC1449" s="516">
        <v>0.04734953703703704</v>
      </c>
      <c r="BD1449" s="416">
        <v>1.75625</v>
      </c>
      <c r="BE1449" s="128" t="s">
        <v>35424</v>
      </c>
      <c r="BF1449" s="516"/>
      <c r="BG1449" s="516"/>
      <c r="BH1449" s="516"/>
    </row>
    <row r="1450">
      <c r="A1450" s="122">
        <f t="shared" si="3"/>
        <v>0</v>
      </c>
      <c r="B1450" s="122">
        <f t="shared" si="4"/>
        <v>0</v>
      </c>
      <c r="C1450" s="122">
        <f t="shared" si="5"/>
        <v>0</v>
      </c>
      <c r="D1450" s="122">
        <f t="shared" si="6"/>
        <v>0</v>
      </c>
      <c r="E1450" s="122">
        <f t="shared" si="2"/>
        <v>430</v>
      </c>
      <c r="H1450" s="135" t="s">
        <v>35425</v>
      </c>
      <c r="I1450" s="135" t="s">
        <v>35426</v>
      </c>
      <c r="J1450" s="135" t="s">
        <v>35427</v>
      </c>
      <c r="L1450" s="160"/>
      <c r="M1450" s="160"/>
      <c r="N1450" s="160"/>
      <c r="O1450" s="160"/>
      <c r="P1450" s="138" t="s">
        <v>35428</v>
      </c>
      <c r="Q1450" s="138" t="s">
        <v>35429</v>
      </c>
      <c r="R1450" s="138" t="s">
        <v>35430</v>
      </c>
      <c r="S1450" s="138" t="s">
        <v>35431</v>
      </c>
      <c r="T1450" s="138" t="s">
        <v>35432</v>
      </c>
      <c r="W1450" s="138" t="s">
        <v>35433</v>
      </c>
      <c r="Y1450" s="138" t="s">
        <v>35434</v>
      </c>
      <c r="Z1450" s="138" t="s">
        <v>35435</v>
      </c>
      <c r="AA1450" s="504">
        <v>0.06724537037037037</v>
      </c>
      <c r="AB1450" s="474">
        <v>0.06815972222222222</v>
      </c>
      <c r="AC1450" s="128" t="s">
        <v>35436</v>
      </c>
      <c r="AD1450" s="160"/>
      <c r="AE1450" s="160"/>
      <c r="AG1450" s="134" t="s">
        <v>35437</v>
      </c>
      <c r="AJ1450" s="128" t="s">
        <v>35438</v>
      </c>
      <c r="AM1450" s="128" t="s">
        <v>35439</v>
      </c>
      <c r="AN1450" s="160"/>
      <c r="AO1450" s="134" t="s">
        <v>35440</v>
      </c>
      <c r="AP1450" s="505">
        <v>0.055636574074074074</v>
      </c>
      <c r="AQ1450" s="505">
        <v>0.053773148148148146</v>
      </c>
      <c r="AR1450" s="128" t="s">
        <v>35441</v>
      </c>
      <c r="AS1450" s="474">
        <v>0.05420138888888889</v>
      </c>
      <c r="AT1450" s="134" t="s">
        <v>35442</v>
      </c>
      <c r="AU1450" s="505">
        <v>0.0661574074074074</v>
      </c>
      <c r="AV1450" s="128" t="s">
        <v>35443</v>
      </c>
      <c r="AX1450" s="474">
        <v>0.05618055555555555</v>
      </c>
      <c r="AY1450" s="416">
        <v>2.28125</v>
      </c>
      <c r="BA1450" s="128" t="s">
        <v>27095</v>
      </c>
      <c r="BB1450" s="134" t="s">
        <v>35444</v>
      </c>
      <c r="BC1450" s="141" t="s">
        <v>9367</v>
      </c>
      <c r="BD1450" s="128" t="s">
        <v>20953</v>
      </c>
      <c r="BE1450" s="505">
        <v>0.05596064814814815</v>
      </c>
      <c r="BF1450" s="141"/>
      <c r="BG1450" s="141"/>
      <c r="BH1450" s="141"/>
    </row>
    <row r="1451">
      <c r="A1451" s="122">
        <f t="shared" si="3"/>
        <v>0</v>
      </c>
      <c r="B1451" s="122">
        <f t="shared" si="4"/>
        <v>0</v>
      </c>
      <c r="C1451" s="122">
        <f t="shared" si="5"/>
        <v>0</v>
      </c>
      <c r="D1451" s="122">
        <f t="shared" si="6"/>
        <v>0</v>
      </c>
      <c r="E1451" s="122">
        <f t="shared" si="2"/>
        <v>190</v>
      </c>
      <c r="H1451" s="135">
        <v>483.0</v>
      </c>
      <c r="I1451" s="135">
        <v>483.0</v>
      </c>
      <c r="J1451" s="135">
        <v>483.0</v>
      </c>
      <c r="L1451" s="160"/>
      <c r="M1451" s="160"/>
      <c r="N1451" s="160"/>
      <c r="O1451" s="160"/>
      <c r="P1451" s="503">
        <v>0.055636574074074074</v>
      </c>
      <c r="Q1451" s="503">
        <v>0.05278935185185185</v>
      </c>
      <c r="R1451" s="503">
        <v>0.057569444444444444</v>
      </c>
      <c r="S1451" s="503">
        <v>0.06841435185185185</v>
      </c>
      <c r="T1451" s="503">
        <v>0.06386574074074074</v>
      </c>
      <c r="W1451" s="503">
        <v>0.05246527777777778</v>
      </c>
      <c r="Y1451" s="503">
        <v>0.07045138888888888</v>
      </c>
      <c r="Z1451" s="503">
        <v>0.05113425925925926</v>
      </c>
      <c r="AA1451" s="128" t="s">
        <v>35445</v>
      </c>
      <c r="AB1451" s="134" t="s">
        <v>35446</v>
      </c>
      <c r="AC1451" s="505">
        <v>0.06277777777777778</v>
      </c>
      <c r="AD1451" s="160"/>
      <c r="AE1451" s="160"/>
      <c r="AG1451" s="474">
        <v>0.06225694444444444</v>
      </c>
      <c r="AJ1451" s="504">
        <v>0.0581712962962963</v>
      </c>
      <c r="AM1451" s="416">
        <v>2.1638888888888888</v>
      </c>
      <c r="AN1451" s="160"/>
      <c r="AO1451" s="474">
        <v>0.05956018518518519</v>
      </c>
      <c r="AP1451" s="128" t="s">
        <v>35447</v>
      </c>
      <c r="AQ1451" s="128" t="s">
        <v>35448</v>
      </c>
      <c r="AR1451" s="505">
        <v>0.06885416666666666</v>
      </c>
      <c r="AS1451" s="134" t="s">
        <v>35449</v>
      </c>
      <c r="AT1451" s="474">
        <v>0.0647800925925926</v>
      </c>
      <c r="AU1451" s="128" t="s">
        <v>35450</v>
      </c>
      <c r="AV1451" s="504">
        <v>0.05607638888888889</v>
      </c>
      <c r="AX1451" s="134" t="s">
        <v>35451</v>
      </c>
      <c r="AY1451" s="128" t="s">
        <v>35452</v>
      </c>
      <c r="BA1451" s="505">
        <v>0.0500462962962963</v>
      </c>
      <c r="BB1451" s="474">
        <v>0.049965277777777775</v>
      </c>
      <c r="BC1451" s="516">
        <v>0.04744212962962963</v>
      </c>
      <c r="BD1451" s="416">
        <v>1.7625</v>
      </c>
      <c r="BE1451" s="128" t="s">
        <v>35453</v>
      </c>
      <c r="BF1451" s="516"/>
      <c r="BG1451" s="516"/>
      <c r="BH1451" s="516"/>
    </row>
    <row r="1452">
      <c r="A1452" s="122">
        <f t="shared" si="3"/>
        <v>0</v>
      </c>
      <c r="B1452" s="122">
        <f t="shared" si="4"/>
        <v>0</v>
      </c>
      <c r="C1452" s="122">
        <f t="shared" si="5"/>
        <v>0</v>
      </c>
      <c r="D1452" s="122">
        <f t="shared" si="6"/>
        <v>0</v>
      </c>
      <c r="E1452" s="122">
        <f t="shared" si="2"/>
        <v>212</v>
      </c>
      <c r="H1452" s="135" t="s">
        <v>35454</v>
      </c>
      <c r="I1452" s="135" t="s">
        <v>35455</v>
      </c>
      <c r="J1452" s="135" t="s">
        <v>35456</v>
      </c>
      <c r="L1452" s="160"/>
      <c r="M1452" s="160"/>
      <c r="N1452" s="160"/>
      <c r="O1452" s="160"/>
      <c r="P1452" s="138" t="s">
        <v>35457</v>
      </c>
      <c r="Q1452" s="138" t="s">
        <v>1332</v>
      </c>
      <c r="R1452" s="138" t="s">
        <v>35458</v>
      </c>
      <c r="S1452" s="138" t="s">
        <v>1345</v>
      </c>
      <c r="T1452" s="138" t="s">
        <v>2570</v>
      </c>
      <c r="W1452" s="138" t="s">
        <v>35459</v>
      </c>
      <c r="Y1452" s="138" t="s">
        <v>35460</v>
      </c>
      <c r="Z1452" s="138" t="s">
        <v>35461</v>
      </c>
      <c r="AA1452" s="504">
        <v>0.06734953703703704</v>
      </c>
      <c r="AB1452" s="474">
        <v>0.06820601851851851</v>
      </c>
      <c r="AC1452" s="128" t="s">
        <v>35462</v>
      </c>
      <c r="AD1452" s="160"/>
      <c r="AE1452" s="160"/>
      <c r="AG1452" s="134" t="s">
        <v>35463</v>
      </c>
      <c r="AJ1452" s="128" t="s">
        <v>35464</v>
      </c>
      <c r="AM1452" s="128" t="s">
        <v>35465</v>
      </c>
      <c r="AN1452" s="160"/>
      <c r="AO1452" s="134" t="s">
        <v>35466</v>
      </c>
      <c r="AP1452" s="505">
        <v>0.055740740740740743</v>
      </c>
      <c r="AQ1452" s="505">
        <v>0.05380787037037037</v>
      </c>
      <c r="AR1452" s="128" t="s">
        <v>4329</v>
      </c>
      <c r="AS1452" s="474">
        <v>0.054247685185185184</v>
      </c>
      <c r="AT1452" s="134" t="s">
        <v>1345</v>
      </c>
      <c r="AU1452" s="505">
        <v>0.06619212962962963</v>
      </c>
      <c r="AV1452" s="128" t="s">
        <v>35467</v>
      </c>
      <c r="AX1452" s="474">
        <v>0.056365740740740744</v>
      </c>
      <c r="AY1452" s="416">
        <v>2.2847222222222223</v>
      </c>
      <c r="BA1452" s="128" t="s">
        <v>35468</v>
      </c>
      <c r="BB1452" s="134" t="s">
        <v>35469</v>
      </c>
      <c r="BC1452" s="141" t="s">
        <v>6744</v>
      </c>
      <c r="BD1452" s="128" t="s">
        <v>21003</v>
      </c>
      <c r="BE1452" s="505">
        <v>0.05611111111111111</v>
      </c>
      <c r="BF1452" s="141"/>
      <c r="BG1452" s="141"/>
      <c r="BH1452" s="141"/>
    </row>
    <row r="1453">
      <c r="A1453" s="122">
        <f t="shared" si="3"/>
        <v>0</v>
      </c>
      <c r="B1453" s="122">
        <f t="shared" si="4"/>
        <v>0</v>
      </c>
      <c r="C1453" s="122">
        <f t="shared" si="5"/>
        <v>0</v>
      </c>
      <c r="D1453" s="122">
        <f t="shared" si="6"/>
        <v>0</v>
      </c>
      <c r="E1453" s="122">
        <f t="shared" si="2"/>
        <v>280</v>
      </c>
      <c r="H1453" s="135" t="s">
        <v>35470</v>
      </c>
      <c r="I1453" s="135" t="s">
        <v>35471</v>
      </c>
      <c r="J1453" s="135" t="s">
        <v>923</v>
      </c>
      <c r="L1453" s="160"/>
      <c r="M1453" s="160"/>
      <c r="N1453" s="160"/>
      <c r="O1453" s="160"/>
      <c r="P1453" s="503">
        <v>0.05572916666666667</v>
      </c>
      <c r="Q1453" s="503">
        <v>0.052835648148148145</v>
      </c>
      <c r="R1453" s="503">
        <v>0.05762731481481481</v>
      </c>
      <c r="S1453" s="503">
        <v>0.06861111111111111</v>
      </c>
      <c r="T1453" s="503">
        <v>0.06395833333333334</v>
      </c>
      <c r="W1453" s="503">
        <v>0.05251157407407407</v>
      </c>
      <c r="Y1453" s="503">
        <v>0.07046296296296296</v>
      </c>
      <c r="Z1453" s="503">
        <v>0.05119212962962963</v>
      </c>
      <c r="AA1453" s="128" t="s">
        <v>35472</v>
      </c>
      <c r="AB1453" s="134" t="s">
        <v>35473</v>
      </c>
      <c r="AC1453" s="505">
        <v>0.0628587962962963</v>
      </c>
      <c r="AD1453" s="160"/>
      <c r="AE1453" s="160"/>
      <c r="AG1453" s="474">
        <v>0.06233796296296296</v>
      </c>
      <c r="AJ1453" s="504">
        <v>0.05820601851851852</v>
      </c>
      <c r="AM1453" s="416">
        <v>2.1680555555555556</v>
      </c>
      <c r="AN1453" s="160"/>
      <c r="AO1453" s="474">
        <v>0.0596412037037037</v>
      </c>
      <c r="AP1453" s="128" t="s">
        <v>35474</v>
      </c>
      <c r="AQ1453" s="128" t="s">
        <v>35475</v>
      </c>
      <c r="AR1453" s="505">
        <v>0.06903935185185185</v>
      </c>
      <c r="AS1453" s="134" t="s">
        <v>35476</v>
      </c>
      <c r="AT1453" s="474">
        <v>0.06484953703703704</v>
      </c>
      <c r="AU1453" s="128" t="s">
        <v>35477</v>
      </c>
      <c r="AV1453" s="504">
        <v>0.05619212962962963</v>
      </c>
      <c r="AX1453" s="134" t="s">
        <v>35478</v>
      </c>
      <c r="AY1453" s="128" t="s">
        <v>1055</v>
      </c>
      <c r="BA1453" s="505">
        <v>0.050069444444444444</v>
      </c>
      <c r="BB1453" s="474">
        <v>0.0500462962962963</v>
      </c>
      <c r="BC1453" s="516">
        <v>0.04747685185185185</v>
      </c>
      <c r="BD1453" s="416">
        <v>1.7756944444444445</v>
      </c>
      <c r="BE1453" s="128" t="s">
        <v>35479</v>
      </c>
      <c r="BF1453" s="516"/>
      <c r="BG1453" s="516"/>
      <c r="BH1453" s="516"/>
    </row>
    <row r="1454">
      <c r="A1454" s="122">
        <f t="shared" si="3"/>
        <v>0</v>
      </c>
      <c r="B1454" s="122">
        <f t="shared" si="4"/>
        <v>0</v>
      </c>
      <c r="C1454" s="122">
        <f t="shared" si="5"/>
        <v>0</v>
      </c>
      <c r="D1454" s="122">
        <f t="shared" si="6"/>
        <v>0</v>
      </c>
      <c r="E1454" s="122">
        <f t="shared" si="2"/>
        <v>306</v>
      </c>
      <c r="H1454" s="135">
        <v>484.0</v>
      </c>
      <c r="I1454" s="135">
        <v>484.0</v>
      </c>
      <c r="J1454" s="135">
        <v>484.0</v>
      </c>
      <c r="L1454" s="160"/>
      <c r="M1454" s="160"/>
      <c r="N1454" s="160"/>
      <c r="O1454" s="160"/>
      <c r="P1454" s="138" t="s">
        <v>35480</v>
      </c>
      <c r="Q1454" s="138" t="s">
        <v>35481</v>
      </c>
      <c r="R1454" s="138" t="s">
        <v>35482</v>
      </c>
      <c r="S1454" s="138" t="s">
        <v>35483</v>
      </c>
      <c r="T1454" s="138" t="s">
        <v>35484</v>
      </c>
      <c r="W1454" s="138" t="s">
        <v>35485</v>
      </c>
      <c r="Y1454" s="138" t="s">
        <v>35486</v>
      </c>
      <c r="Z1454" s="138" t="s">
        <v>35487</v>
      </c>
      <c r="AA1454" s="504">
        <v>0.06744212962962963</v>
      </c>
      <c r="AB1454" s="474">
        <v>0.06832175925925926</v>
      </c>
      <c r="AC1454" s="128" t="s">
        <v>35488</v>
      </c>
      <c r="AD1454" s="160"/>
      <c r="AE1454" s="160"/>
      <c r="AG1454" s="134" t="s">
        <v>35489</v>
      </c>
      <c r="AJ1454" s="128" t="s">
        <v>35490</v>
      </c>
      <c r="AM1454" s="128" t="s">
        <v>35491</v>
      </c>
      <c r="AN1454" s="160"/>
      <c r="AO1454" s="134" t="s">
        <v>35492</v>
      </c>
      <c r="AP1454" s="505">
        <v>0.05585648148148148</v>
      </c>
      <c r="AQ1454" s="505">
        <v>0.053842592592592595</v>
      </c>
      <c r="AR1454" s="128" t="s">
        <v>35493</v>
      </c>
      <c r="AS1454" s="474">
        <v>0.054328703703703705</v>
      </c>
      <c r="AT1454" s="134" t="s">
        <v>35494</v>
      </c>
      <c r="AU1454" s="505">
        <v>0.06635416666666667</v>
      </c>
      <c r="AV1454" s="128" t="s">
        <v>35495</v>
      </c>
      <c r="AX1454" s="474">
        <v>0.05652777777777778</v>
      </c>
      <c r="AY1454" s="416">
        <v>2.290277777777778</v>
      </c>
      <c r="BA1454" s="128" t="s">
        <v>728</v>
      </c>
      <c r="BB1454" s="134" t="s">
        <v>35496</v>
      </c>
      <c r="BC1454" s="141" t="s">
        <v>9145</v>
      </c>
      <c r="BD1454" s="128" t="s">
        <v>21049</v>
      </c>
      <c r="BE1454" s="505">
        <v>0.05614583333333333</v>
      </c>
      <c r="BF1454" s="141"/>
      <c r="BG1454" s="141"/>
      <c r="BH1454" s="141"/>
    </row>
    <row r="1455">
      <c r="A1455" s="122">
        <f t="shared" si="3"/>
        <v>0</v>
      </c>
      <c r="B1455" s="122">
        <f t="shared" si="4"/>
        <v>0</v>
      </c>
      <c r="C1455" s="122">
        <f t="shared" si="5"/>
        <v>0</v>
      </c>
      <c r="D1455" s="122">
        <f t="shared" si="6"/>
        <v>0</v>
      </c>
      <c r="E1455" s="122">
        <f t="shared" si="2"/>
        <v>170</v>
      </c>
      <c r="H1455" s="135" t="s">
        <v>35497</v>
      </c>
      <c r="I1455" s="135" t="s">
        <v>35498</v>
      </c>
      <c r="J1455" s="135" t="s">
        <v>35499</v>
      </c>
      <c r="L1455" s="160"/>
      <c r="M1455" s="160"/>
      <c r="N1455" s="160"/>
      <c r="O1455" s="160"/>
      <c r="P1455" s="503">
        <v>0.05579861111111111</v>
      </c>
      <c r="Q1455" s="503">
        <v>0.05288194444444445</v>
      </c>
      <c r="R1455" s="503">
        <v>0.05767361111111111</v>
      </c>
      <c r="S1455" s="503">
        <v>0.06863425925925926</v>
      </c>
      <c r="T1455" s="503">
        <v>0.06398148148148149</v>
      </c>
      <c r="W1455" s="503">
        <v>0.05260416666666667</v>
      </c>
      <c r="Y1455" s="503">
        <v>0.07050925925925926</v>
      </c>
      <c r="Z1455" s="503">
        <v>0.05123842592592592</v>
      </c>
      <c r="AA1455" s="128" t="s">
        <v>35500</v>
      </c>
      <c r="AB1455" s="134" t="s">
        <v>35501</v>
      </c>
      <c r="AC1455" s="505">
        <v>0.06295138888888889</v>
      </c>
      <c r="AD1455" s="160"/>
      <c r="AE1455" s="160"/>
      <c r="AG1455" s="474">
        <v>0.062372685185185184</v>
      </c>
      <c r="AJ1455" s="504">
        <v>0.05825231481481481</v>
      </c>
      <c r="AM1455" s="416">
        <v>2.1708333333333334</v>
      </c>
      <c r="AN1455" s="160"/>
      <c r="AO1455" s="474">
        <v>0.059675925925925924</v>
      </c>
      <c r="AP1455" s="128" t="s">
        <v>35502</v>
      </c>
      <c r="AQ1455" s="128" t="s">
        <v>35503</v>
      </c>
      <c r="AR1455" s="505">
        <v>0.0690625</v>
      </c>
      <c r="AS1455" s="134" t="s">
        <v>35504</v>
      </c>
      <c r="AT1455" s="474">
        <v>0.06487268518518519</v>
      </c>
      <c r="AU1455" s="128" t="s">
        <v>35505</v>
      </c>
      <c r="AV1455" s="504">
        <v>0.05627314814814815</v>
      </c>
      <c r="AX1455" s="134" t="s">
        <v>35506</v>
      </c>
      <c r="AY1455" s="128" t="s">
        <v>35507</v>
      </c>
      <c r="BA1455" s="505">
        <v>0.05011574074074074</v>
      </c>
      <c r="BB1455" s="474">
        <v>0.05012731481481481</v>
      </c>
      <c r="BC1455" s="516">
        <v>0.047511574074074074</v>
      </c>
      <c r="BD1455" s="416">
        <v>1.7861111111111112</v>
      </c>
      <c r="BE1455" s="128" t="s">
        <v>26586</v>
      </c>
      <c r="BF1455" s="516"/>
      <c r="BG1455" s="516"/>
      <c r="BH1455" s="516"/>
    </row>
    <row r="1456">
      <c r="A1456" s="122">
        <f t="shared" si="3"/>
        <v>0</v>
      </c>
      <c r="B1456" s="122">
        <f t="shared" si="4"/>
        <v>0</v>
      </c>
      <c r="C1456" s="122">
        <f t="shared" si="5"/>
        <v>0</v>
      </c>
      <c r="D1456" s="122">
        <f t="shared" si="6"/>
        <v>0</v>
      </c>
      <c r="E1456" s="122">
        <f t="shared" si="2"/>
        <v>499</v>
      </c>
      <c r="H1456" s="135" t="s">
        <v>35508</v>
      </c>
      <c r="I1456" s="135" t="s">
        <v>35509</v>
      </c>
      <c r="J1456" s="135" t="s">
        <v>35510</v>
      </c>
      <c r="L1456" s="160"/>
      <c r="M1456" s="160"/>
      <c r="N1456" s="160"/>
      <c r="O1456" s="160"/>
      <c r="P1456" s="138" t="s">
        <v>35511</v>
      </c>
      <c r="Q1456" s="138" t="s">
        <v>35512</v>
      </c>
      <c r="R1456" s="138" t="s">
        <v>35513</v>
      </c>
      <c r="S1456" s="138" t="s">
        <v>35514</v>
      </c>
      <c r="T1456" s="138" t="s">
        <v>35515</v>
      </c>
      <c r="W1456" s="138" t="s">
        <v>35516</v>
      </c>
      <c r="Y1456" s="138" t="s">
        <v>35517</v>
      </c>
      <c r="Z1456" s="138" t="s">
        <v>35518</v>
      </c>
      <c r="AA1456" s="504">
        <v>0.06758101851851851</v>
      </c>
      <c r="AB1456" s="474">
        <v>0.0683912037037037</v>
      </c>
      <c r="AC1456" s="128" t="s">
        <v>35519</v>
      </c>
      <c r="AD1456" s="160"/>
      <c r="AE1456" s="160"/>
      <c r="AG1456" s="134" t="s">
        <v>35520</v>
      </c>
      <c r="AJ1456" s="128" t="s">
        <v>35521</v>
      </c>
      <c r="AM1456" s="128" t="s">
        <v>35522</v>
      </c>
      <c r="AN1456" s="160"/>
      <c r="AO1456" s="134" t="s">
        <v>35523</v>
      </c>
      <c r="AP1456" s="505">
        <v>0.05611111111111111</v>
      </c>
      <c r="AQ1456" s="505">
        <v>0.05386574074074074</v>
      </c>
      <c r="AR1456" s="128" t="s">
        <v>35524</v>
      </c>
      <c r="AS1456" s="474">
        <v>0.054363425925925926</v>
      </c>
      <c r="AT1456" s="134" t="s">
        <v>35525</v>
      </c>
      <c r="AU1456" s="505">
        <v>0.06642361111111111</v>
      </c>
      <c r="AV1456" s="128" t="s">
        <v>35526</v>
      </c>
      <c r="AX1456" s="474">
        <v>0.05665509259259259</v>
      </c>
      <c r="AY1456" s="416">
        <v>2.2916666666666665</v>
      </c>
      <c r="BA1456" s="128" t="s">
        <v>35527</v>
      </c>
      <c r="BB1456" s="134" t="s">
        <v>4329</v>
      </c>
      <c r="BC1456" s="141" t="s">
        <v>35528</v>
      </c>
      <c r="BD1456" s="128" t="s">
        <v>21099</v>
      </c>
      <c r="BE1456" s="505">
        <v>0.05634259259259259</v>
      </c>
      <c r="BF1456" s="141"/>
      <c r="BG1456" s="141"/>
      <c r="BH1456" s="141"/>
    </row>
    <row r="1457">
      <c r="A1457" s="122">
        <f t="shared" si="3"/>
        <v>0</v>
      </c>
      <c r="B1457" s="122">
        <f t="shared" si="4"/>
        <v>0</v>
      </c>
      <c r="C1457" s="122">
        <f t="shared" si="5"/>
        <v>0</v>
      </c>
      <c r="D1457" s="122">
        <f t="shared" si="6"/>
        <v>0</v>
      </c>
      <c r="E1457" s="122">
        <f t="shared" si="2"/>
        <v>144</v>
      </c>
      <c r="H1457" s="135">
        <v>485.0</v>
      </c>
      <c r="I1457" s="135">
        <v>485.0</v>
      </c>
      <c r="J1457" s="135">
        <v>485.0</v>
      </c>
      <c r="L1457" s="160"/>
      <c r="M1457" s="160"/>
      <c r="N1457" s="160"/>
      <c r="O1457" s="160"/>
      <c r="P1457" s="503">
        <v>0.05583333333333333</v>
      </c>
      <c r="Q1457" s="503">
        <v>0.052939814814814815</v>
      </c>
      <c r="R1457" s="503">
        <v>0.0577662037037037</v>
      </c>
      <c r="S1457" s="503">
        <v>0.06871527777777778</v>
      </c>
      <c r="T1457" s="503">
        <v>0.06408564814814814</v>
      </c>
      <c r="W1457" s="503">
        <v>0.05265046296296296</v>
      </c>
      <c r="Y1457" s="503">
        <v>0.07054398148148149</v>
      </c>
      <c r="Z1457" s="503">
        <v>0.051458333333333335</v>
      </c>
      <c r="AA1457" s="128" t="s">
        <v>35529</v>
      </c>
      <c r="AB1457" s="134" t="s">
        <v>35530</v>
      </c>
      <c r="AC1457" s="505">
        <v>0.06304398148148148</v>
      </c>
      <c r="AD1457" s="160"/>
      <c r="AE1457" s="160"/>
      <c r="AG1457" s="474">
        <v>0.062453703703703706</v>
      </c>
      <c r="AJ1457" s="504">
        <v>0.058298611111111114</v>
      </c>
      <c r="AM1457" s="416">
        <v>2.1743055555555557</v>
      </c>
      <c r="AN1457" s="160"/>
      <c r="AO1457" s="474">
        <v>0.05978009259259259</v>
      </c>
      <c r="AP1457" s="128" t="s">
        <v>35531</v>
      </c>
      <c r="AQ1457" s="128" t="s">
        <v>35532</v>
      </c>
      <c r="AR1457" s="505">
        <v>0.06908564814814815</v>
      </c>
      <c r="AS1457" s="134" t="s">
        <v>35533</v>
      </c>
      <c r="AT1457" s="474">
        <v>0.06495370370370371</v>
      </c>
      <c r="AU1457" s="128" t="s">
        <v>35534</v>
      </c>
      <c r="AV1457" s="504">
        <v>0.056365740740740744</v>
      </c>
      <c r="AX1457" s="134" t="s">
        <v>35535</v>
      </c>
      <c r="AY1457" s="128" t="s">
        <v>13360</v>
      </c>
      <c r="BA1457" s="505">
        <v>0.050138888888888886</v>
      </c>
      <c r="BB1457" s="474">
        <v>0.05018518518518519</v>
      </c>
      <c r="BC1457" s="516">
        <v>0.04752314814814815</v>
      </c>
      <c r="BD1457" s="416">
        <v>1.7881944444444444</v>
      </c>
      <c r="BE1457" s="128" t="s">
        <v>35536</v>
      </c>
      <c r="BF1457" s="516"/>
      <c r="BG1457" s="516"/>
      <c r="BH1457" s="516"/>
    </row>
    <row r="1458">
      <c r="A1458" s="122">
        <f t="shared" si="3"/>
        <v>0</v>
      </c>
      <c r="B1458" s="122">
        <f t="shared" si="4"/>
        <v>0</v>
      </c>
      <c r="C1458" s="122">
        <f t="shared" si="5"/>
        <v>0</v>
      </c>
      <c r="D1458" s="122">
        <f t="shared" si="6"/>
        <v>0</v>
      </c>
      <c r="E1458" s="122">
        <f t="shared" si="2"/>
        <v>342</v>
      </c>
      <c r="H1458" s="135" t="s">
        <v>35537</v>
      </c>
      <c r="I1458" s="135" t="s">
        <v>35538</v>
      </c>
      <c r="J1458" s="135" t="s">
        <v>35539</v>
      </c>
      <c r="L1458" s="160"/>
      <c r="M1458" s="160"/>
      <c r="N1458" s="160"/>
      <c r="O1458" s="160"/>
      <c r="P1458" s="138" t="s">
        <v>35540</v>
      </c>
      <c r="Q1458" s="138" t="s">
        <v>35541</v>
      </c>
      <c r="R1458" s="138" t="s">
        <v>35542</v>
      </c>
      <c r="S1458" s="138" t="s">
        <v>35543</v>
      </c>
      <c r="T1458" s="138" t="s">
        <v>35544</v>
      </c>
      <c r="W1458" s="138" t="s">
        <v>35545</v>
      </c>
      <c r="Y1458" s="138" t="s">
        <v>35546</v>
      </c>
      <c r="Z1458" s="138" t="s">
        <v>35547</v>
      </c>
      <c r="AA1458" s="504">
        <v>0.06768518518518518</v>
      </c>
      <c r="AB1458" s="474">
        <v>0.06844907407407408</v>
      </c>
      <c r="AC1458" s="128" t="s">
        <v>35548</v>
      </c>
      <c r="AD1458" s="160"/>
      <c r="AE1458" s="160"/>
      <c r="AG1458" s="134" t="s">
        <v>35549</v>
      </c>
      <c r="AJ1458" s="128" t="s">
        <v>35550</v>
      </c>
      <c r="AM1458" s="128" t="s">
        <v>35551</v>
      </c>
      <c r="AN1458" s="160"/>
      <c r="AO1458" s="134" t="s">
        <v>35552</v>
      </c>
      <c r="AP1458" s="505">
        <v>0.05614583333333333</v>
      </c>
      <c r="AQ1458" s="505">
        <v>0.05390046296296296</v>
      </c>
      <c r="AR1458" s="128" t="s">
        <v>35553</v>
      </c>
      <c r="AS1458" s="474">
        <v>0.05439814814814815</v>
      </c>
      <c r="AT1458" s="134" t="s">
        <v>35554</v>
      </c>
      <c r="AU1458" s="505">
        <v>0.06653935185185185</v>
      </c>
      <c r="AV1458" s="128" t="s">
        <v>35555</v>
      </c>
      <c r="AX1458" s="474">
        <v>0.05689814814814815</v>
      </c>
      <c r="AY1458" s="416">
        <v>2.2930555555555556</v>
      </c>
      <c r="BA1458" s="128" t="s">
        <v>35556</v>
      </c>
      <c r="BB1458" s="134" t="s">
        <v>35557</v>
      </c>
      <c r="BC1458" s="141" t="s">
        <v>35558</v>
      </c>
      <c r="BD1458" s="128" t="s">
        <v>21144</v>
      </c>
      <c r="BE1458" s="505">
        <v>0.056365740740740744</v>
      </c>
      <c r="BF1458" s="141"/>
      <c r="BG1458" s="141"/>
      <c r="BH1458" s="141"/>
    </row>
    <row r="1459">
      <c r="A1459" s="122">
        <f t="shared" si="3"/>
        <v>0</v>
      </c>
      <c r="B1459" s="122">
        <f t="shared" si="4"/>
        <v>0</v>
      </c>
      <c r="C1459" s="122">
        <f t="shared" si="5"/>
        <v>0</v>
      </c>
      <c r="D1459" s="122">
        <f t="shared" si="6"/>
        <v>0</v>
      </c>
      <c r="E1459" s="122">
        <f t="shared" si="2"/>
        <v>200</v>
      </c>
      <c r="H1459" s="135" t="s">
        <v>35559</v>
      </c>
      <c r="I1459" s="135" t="s">
        <v>35560</v>
      </c>
      <c r="J1459" s="135" t="s">
        <v>35561</v>
      </c>
      <c r="L1459" s="160"/>
      <c r="M1459" s="160"/>
      <c r="N1459" s="160"/>
      <c r="O1459" s="160"/>
      <c r="P1459" s="503">
        <v>0.05596064814814815</v>
      </c>
      <c r="Q1459" s="503">
        <v>0.05296296296296296</v>
      </c>
      <c r="R1459" s="503">
        <v>0.05787037037037037</v>
      </c>
      <c r="S1459" s="503">
        <v>0.06886574074074074</v>
      </c>
      <c r="T1459" s="503">
        <v>0.06418981481481481</v>
      </c>
      <c r="W1459" s="503">
        <v>0.05267361111111111</v>
      </c>
      <c r="Y1459" s="503">
        <v>0.07069444444444445</v>
      </c>
      <c r="Z1459" s="503">
        <v>0.0515162037037037</v>
      </c>
      <c r="AA1459" s="128" t="s">
        <v>35562</v>
      </c>
      <c r="AB1459" s="134" t="s">
        <v>35563</v>
      </c>
      <c r="AC1459" s="505">
        <v>0.06311342592592592</v>
      </c>
      <c r="AD1459" s="160"/>
      <c r="AE1459" s="160"/>
      <c r="AG1459" s="474">
        <v>0.06255787037037037</v>
      </c>
      <c r="AJ1459" s="504">
        <v>0.058506944444444445</v>
      </c>
      <c r="AM1459" s="416">
        <v>2.1791666666666667</v>
      </c>
      <c r="AN1459" s="160"/>
      <c r="AO1459" s="474">
        <v>0.05983796296296296</v>
      </c>
      <c r="AP1459" s="128" t="s">
        <v>35564</v>
      </c>
      <c r="AQ1459" s="128" t="s">
        <v>35565</v>
      </c>
      <c r="AR1459" s="505">
        <v>0.06914351851851852</v>
      </c>
      <c r="AS1459" s="134" t="s">
        <v>35566</v>
      </c>
      <c r="AT1459" s="474">
        <v>0.0650462962962963</v>
      </c>
      <c r="AU1459" s="128" t="s">
        <v>35567</v>
      </c>
      <c r="AV1459" s="504">
        <v>0.056400462962962965</v>
      </c>
      <c r="AX1459" s="134" t="s">
        <v>35568</v>
      </c>
      <c r="AY1459" s="128" t="s">
        <v>35569</v>
      </c>
      <c r="BA1459" s="505">
        <v>0.0502662037037037</v>
      </c>
      <c r="BB1459" s="474">
        <v>0.050208333333333334</v>
      </c>
      <c r="BC1459" s="516">
        <v>0.047546296296296295</v>
      </c>
      <c r="BD1459" s="416">
        <v>1.7972222222222223</v>
      </c>
      <c r="BE1459" s="128" t="s">
        <v>35570</v>
      </c>
      <c r="BF1459" s="516"/>
      <c r="BG1459" s="516"/>
      <c r="BH1459" s="516"/>
    </row>
    <row r="1460">
      <c r="A1460" s="122">
        <f t="shared" si="3"/>
        <v>0</v>
      </c>
      <c r="B1460" s="122">
        <f t="shared" si="4"/>
        <v>0</v>
      </c>
      <c r="C1460" s="122">
        <f t="shared" si="5"/>
        <v>0</v>
      </c>
      <c r="D1460" s="122">
        <f t="shared" si="6"/>
        <v>0</v>
      </c>
      <c r="E1460" s="122">
        <f t="shared" si="2"/>
        <v>349</v>
      </c>
      <c r="H1460" s="135">
        <v>486.0</v>
      </c>
      <c r="I1460" s="135">
        <v>486.0</v>
      </c>
      <c r="J1460" s="135">
        <v>486.0</v>
      </c>
      <c r="L1460" s="160"/>
      <c r="M1460" s="160"/>
      <c r="N1460" s="160"/>
      <c r="O1460" s="160"/>
      <c r="P1460" s="138" t="s">
        <v>35571</v>
      </c>
      <c r="Q1460" s="138" t="s">
        <v>35572</v>
      </c>
      <c r="R1460" s="138" t="s">
        <v>35573</v>
      </c>
      <c r="S1460" s="138" t="s">
        <v>35574</v>
      </c>
      <c r="T1460" s="138" t="s">
        <v>35575</v>
      </c>
      <c r="W1460" s="138" t="s">
        <v>35576</v>
      </c>
      <c r="Y1460" s="138" t="s">
        <v>35577</v>
      </c>
      <c r="Z1460" s="138" t="s">
        <v>35578</v>
      </c>
      <c r="AA1460" s="504">
        <v>0.06782407407407408</v>
      </c>
      <c r="AB1460" s="474">
        <v>0.06854166666666667</v>
      </c>
      <c r="AC1460" s="128" t="s">
        <v>35579</v>
      </c>
      <c r="AD1460" s="160"/>
      <c r="AE1460" s="160"/>
      <c r="AG1460" s="134" t="s">
        <v>35580</v>
      </c>
      <c r="AJ1460" s="128" t="s">
        <v>35581</v>
      </c>
      <c r="AM1460" s="128" t="s">
        <v>35582</v>
      </c>
      <c r="AN1460" s="160"/>
      <c r="AO1460" s="134" t="s">
        <v>35583</v>
      </c>
      <c r="AP1460" s="505">
        <v>0.05620370370370371</v>
      </c>
      <c r="AQ1460" s="505">
        <v>0.053969907407407404</v>
      </c>
      <c r="AR1460" s="128" t="s">
        <v>35584</v>
      </c>
      <c r="AS1460" s="474">
        <v>0.05440972222222222</v>
      </c>
      <c r="AT1460" s="134" t="s">
        <v>35585</v>
      </c>
      <c r="AU1460" s="505">
        <v>0.06664351851851852</v>
      </c>
      <c r="AV1460" s="128" t="s">
        <v>35586</v>
      </c>
      <c r="AX1460" s="474">
        <v>0.057060185185185186</v>
      </c>
      <c r="AY1460" s="416">
        <v>2.295138888888889</v>
      </c>
      <c r="BA1460" s="128" t="s">
        <v>653</v>
      </c>
      <c r="BB1460" s="134" t="s">
        <v>35587</v>
      </c>
      <c r="BC1460" s="141" t="s">
        <v>35588</v>
      </c>
      <c r="BD1460" s="128" t="s">
        <v>21191</v>
      </c>
      <c r="BE1460" s="505">
        <v>0.05638888888888889</v>
      </c>
      <c r="BF1460" s="141"/>
      <c r="BG1460" s="141"/>
      <c r="BH1460" s="141"/>
    </row>
    <row r="1461">
      <c r="A1461" s="122">
        <f t="shared" si="3"/>
        <v>0</v>
      </c>
      <c r="B1461" s="122">
        <f t="shared" si="4"/>
        <v>0</v>
      </c>
      <c r="C1461" s="122">
        <f t="shared" si="5"/>
        <v>0</v>
      </c>
      <c r="D1461" s="122">
        <f t="shared" si="6"/>
        <v>0</v>
      </c>
      <c r="E1461" s="122">
        <f t="shared" si="2"/>
        <v>225</v>
      </c>
      <c r="H1461" s="135" t="s">
        <v>35589</v>
      </c>
      <c r="I1461" s="135" t="s">
        <v>35590</v>
      </c>
      <c r="J1461" s="135" t="s">
        <v>35591</v>
      </c>
      <c r="L1461" s="160"/>
      <c r="M1461" s="160"/>
      <c r="N1461" s="160"/>
      <c r="O1461" s="160"/>
      <c r="P1461" s="503">
        <v>0.055983796296296295</v>
      </c>
      <c r="Q1461" s="503">
        <v>0.053020833333333336</v>
      </c>
      <c r="R1461" s="503">
        <v>0.05792824074074074</v>
      </c>
      <c r="S1461" s="503">
        <v>0.06896990740740741</v>
      </c>
      <c r="T1461" s="503">
        <v>0.06432870370370371</v>
      </c>
      <c r="W1461" s="503">
        <v>0.05271990740740741</v>
      </c>
      <c r="Y1461" s="503">
        <v>0.07083333333333333</v>
      </c>
      <c r="Z1461" s="503">
        <v>0.051550925925925924</v>
      </c>
      <c r="AA1461" s="128" t="s">
        <v>35592</v>
      </c>
      <c r="AB1461" s="134" t="s">
        <v>35593</v>
      </c>
      <c r="AC1461" s="505">
        <v>0.06315972222222223</v>
      </c>
      <c r="AD1461" s="160"/>
      <c r="AE1461" s="160"/>
      <c r="AG1461" s="474">
        <v>0.06263888888888888</v>
      </c>
      <c r="AJ1461" s="504">
        <v>0.05859953703703704</v>
      </c>
      <c r="AM1461" s="416">
        <v>2.189583333333333</v>
      </c>
      <c r="AN1461" s="160"/>
      <c r="AO1461" s="474">
        <v>0.059895833333333336</v>
      </c>
      <c r="AP1461" s="128" t="s">
        <v>35594</v>
      </c>
      <c r="AQ1461" s="128" t="s">
        <v>35595</v>
      </c>
      <c r="AR1461" s="505">
        <v>0.06921296296296296</v>
      </c>
      <c r="AS1461" s="134" t="s">
        <v>35596</v>
      </c>
      <c r="AT1461" s="474">
        <v>0.06509259259259259</v>
      </c>
      <c r="AU1461" s="128" t="s">
        <v>35597</v>
      </c>
      <c r="AV1461" s="504">
        <v>0.056539351851851855</v>
      </c>
      <c r="AX1461" s="134" t="s">
        <v>35598</v>
      </c>
      <c r="AY1461" s="128" t="s">
        <v>35599</v>
      </c>
      <c r="BA1461" s="505">
        <v>0.0503125</v>
      </c>
      <c r="BB1461" s="474">
        <v>0.050243055555555555</v>
      </c>
      <c r="BC1461" s="516">
        <v>0.047581018518518516</v>
      </c>
      <c r="BD1461" s="416">
        <v>1.8020833333333333</v>
      </c>
      <c r="BE1461" s="128" t="s">
        <v>35600</v>
      </c>
      <c r="BF1461" s="516"/>
      <c r="BG1461" s="516"/>
      <c r="BH1461" s="516"/>
    </row>
    <row r="1462">
      <c r="A1462" s="122">
        <f t="shared" si="3"/>
        <v>0</v>
      </c>
      <c r="B1462" s="122">
        <f t="shared" si="4"/>
        <v>0</v>
      </c>
      <c r="C1462" s="122">
        <f t="shared" si="5"/>
        <v>0</v>
      </c>
      <c r="D1462" s="122">
        <f t="shared" si="6"/>
        <v>0</v>
      </c>
      <c r="E1462" s="122">
        <f t="shared" si="2"/>
        <v>445</v>
      </c>
      <c r="H1462" s="135" t="s">
        <v>35601</v>
      </c>
      <c r="I1462" s="135" t="s">
        <v>35602</v>
      </c>
      <c r="J1462" s="135" t="s">
        <v>35603</v>
      </c>
      <c r="L1462" s="160"/>
      <c r="M1462" s="160"/>
      <c r="N1462" s="160"/>
      <c r="O1462" s="160"/>
      <c r="P1462" s="138" t="s">
        <v>35604</v>
      </c>
      <c r="Q1462" s="138" t="s">
        <v>13320</v>
      </c>
      <c r="R1462" s="138" t="s">
        <v>35605</v>
      </c>
      <c r="S1462" s="138" t="s">
        <v>35606</v>
      </c>
      <c r="T1462" s="138" t="s">
        <v>35607</v>
      </c>
      <c r="W1462" s="138" t="s">
        <v>35608</v>
      </c>
      <c r="Y1462" s="138" t="s">
        <v>35609</v>
      </c>
      <c r="Z1462" s="138" t="s">
        <v>8300</v>
      </c>
      <c r="AA1462" s="504">
        <v>0.06792824074074075</v>
      </c>
      <c r="AB1462" s="474">
        <v>0.06864583333333334</v>
      </c>
      <c r="AC1462" s="128" t="s">
        <v>35610</v>
      </c>
      <c r="AD1462" s="160"/>
      <c r="AE1462" s="160"/>
      <c r="AG1462" s="134" t="s">
        <v>35611</v>
      </c>
      <c r="AJ1462" s="128" t="s">
        <v>35612</v>
      </c>
      <c r="AM1462" s="128" t="s">
        <v>35613</v>
      </c>
      <c r="AN1462" s="160"/>
      <c r="AO1462" s="134" t="s">
        <v>35614</v>
      </c>
      <c r="AP1462" s="505">
        <v>0.05625</v>
      </c>
      <c r="AQ1462" s="505">
        <v>0.05400462962962963</v>
      </c>
      <c r="AR1462" s="128" t="s">
        <v>35615</v>
      </c>
      <c r="AS1462" s="474">
        <v>0.05460648148148148</v>
      </c>
      <c r="AT1462" s="134" t="s">
        <v>35616</v>
      </c>
      <c r="AU1462" s="505">
        <v>0.06668981481481481</v>
      </c>
      <c r="AV1462" s="128" t="s">
        <v>35617</v>
      </c>
      <c r="AX1462" s="474">
        <v>0.05709490740740741</v>
      </c>
      <c r="AY1462" s="416">
        <v>2.2993055555555557</v>
      </c>
      <c r="BA1462" s="128" t="s">
        <v>35618</v>
      </c>
      <c r="BB1462" s="134" t="s">
        <v>35619</v>
      </c>
      <c r="BC1462" s="141" t="s">
        <v>35620</v>
      </c>
      <c r="BD1462" s="128" t="s">
        <v>21239</v>
      </c>
      <c r="BE1462" s="505">
        <v>0.05645833333333333</v>
      </c>
      <c r="BF1462" s="141"/>
      <c r="BG1462" s="141"/>
      <c r="BH1462" s="141"/>
    </row>
    <row r="1463">
      <c r="A1463" s="122">
        <f t="shared" si="3"/>
        <v>0</v>
      </c>
      <c r="B1463" s="122">
        <f t="shared" si="4"/>
        <v>0</v>
      </c>
      <c r="C1463" s="122">
        <f t="shared" si="5"/>
        <v>0</v>
      </c>
      <c r="D1463" s="122">
        <f t="shared" si="6"/>
        <v>0</v>
      </c>
      <c r="E1463" s="122">
        <f t="shared" si="2"/>
        <v>197</v>
      </c>
      <c r="H1463" s="135">
        <v>487.0</v>
      </c>
      <c r="I1463" s="135">
        <v>487.0</v>
      </c>
      <c r="J1463" s="135">
        <v>487.0</v>
      </c>
      <c r="L1463" s="160"/>
      <c r="M1463" s="160"/>
      <c r="N1463" s="160"/>
      <c r="O1463" s="160"/>
      <c r="P1463" s="503">
        <v>0.056087962962962964</v>
      </c>
      <c r="Q1463" s="503">
        <v>0.05305555555555556</v>
      </c>
      <c r="R1463" s="503">
        <v>0.05803240740740741</v>
      </c>
      <c r="S1463" s="503">
        <v>0.06907407407407408</v>
      </c>
      <c r="T1463" s="503">
        <v>0.06449074074074074</v>
      </c>
      <c r="W1463" s="503">
        <v>0.05291666666666667</v>
      </c>
      <c r="Y1463" s="503">
        <v>0.07090277777777777</v>
      </c>
      <c r="Z1463" s="503">
        <v>0.05162037037037037</v>
      </c>
      <c r="AA1463" s="128" t="s">
        <v>35621</v>
      </c>
      <c r="AB1463" s="134" t="s">
        <v>35622</v>
      </c>
      <c r="AC1463" s="505">
        <v>0.06326388888888888</v>
      </c>
      <c r="AD1463" s="160"/>
      <c r="AE1463" s="160"/>
      <c r="AG1463" s="474">
        <v>0.0627199074074074</v>
      </c>
      <c r="AJ1463" s="504">
        <v>0.05862268518518519</v>
      </c>
      <c r="AM1463" s="416">
        <v>2.1944444444444446</v>
      </c>
      <c r="AN1463" s="160"/>
      <c r="AO1463" s="474">
        <v>0.05997685185185185</v>
      </c>
      <c r="AP1463" s="128" t="s">
        <v>35623</v>
      </c>
      <c r="AQ1463" s="128" t="s">
        <v>35624</v>
      </c>
      <c r="AR1463" s="505">
        <v>0.06930555555555555</v>
      </c>
      <c r="AS1463" s="134" t="s">
        <v>35625</v>
      </c>
      <c r="AT1463" s="474">
        <v>0.06518518518518518</v>
      </c>
      <c r="AU1463" s="128" t="s">
        <v>9085</v>
      </c>
      <c r="AV1463" s="504">
        <v>0.05662037037037037</v>
      </c>
      <c r="AX1463" s="134" t="s">
        <v>35626</v>
      </c>
      <c r="AY1463" s="128" t="s">
        <v>35627</v>
      </c>
      <c r="BA1463" s="505">
        <v>0.05033564814814815</v>
      </c>
      <c r="BB1463" s="474">
        <v>0.05030092592592592</v>
      </c>
      <c r="BC1463" s="516">
        <v>0.047685185185185185</v>
      </c>
      <c r="BD1463" s="416">
        <v>1.8041666666666667</v>
      </c>
      <c r="BE1463" s="128" t="s">
        <v>35628</v>
      </c>
      <c r="BF1463" s="516"/>
      <c r="BG1463" s="516"/>
      <c r="BH1463" s="516"/>
    </row>
    <row r="1464">
      <c r="A1464" s="122">
        <f t="shared" si="3"/>
        <v>0</v>
      </c>
      <c r="B1464" s="122">
        <f t="shared" si="4"/>
        <v>0</v>
      </c>
      <c r="C1464" s="122">
        <f t="shared" si="5"/>
        <v>0</v>
      </c>
      <c r="D1464" s="122">
        <f t="shared" si="6"/>
        <v>0</v>
      </c>
      <c r="E1464" s="122">
        <f t="shared" si="2"/>
        <v>401</v>
      </c>
      <c r="H1464" s="135" t="s">
        <v>35629</v>
      </c>
      <c r="I1464" s="135" t="s">
        <v>35630</v>
      </c>
      <c r="J1464" s="135" t="s">
        <v>35631</v>
      </c>
      <c r="L1464" s="160"/>
      <c r="M1464" s="160"/>
      <c r="N1464" s="160"/>
      <c r="O1464" s="160"/>
      <c r="P1464" s="138" t="s">
        <v>1969</v>
      </c>
      <c r="Q1464" s="138" t="s">
        <v>35632</v>
      </c>
      <c r="R1464" s="138" t="s">
        <v>35633</v>
      </c>
      <c r="S1464" s="138" t="s">
        <v>35634</v>
      </c>
      <c r="T1464" s="138" t="s">
        <v>35635</v>
      </c>
      <c r="W1464" s="138" t="s">
        <v>35636</v>
      </c>
      <c r="Y1464" s="138" t="s">
        <v>35637</v>
      </c>
      <c r="Z1464" s="138" t="s">
        <v>35638</v>
      </c>
      <c r="AA1464" s="504">
        <v>0.06799768518518519</v>
      </c>
      <c r="AB1464" s="474">
        <v>0.06876157407407407</v>
      </c>
      <c r="AC1464" s="128" t="s">
        <v>35639</v>
      </c>
      <c r="AD1464" s="160"/>
      <c r="AE1464" s="160"/>
      <c r="AG1464" s="134" t="s">
        <v>35640</v>
      </c>
      <c r="AJ1464" s="128" t="s">
        <v>35641</v>
      </c>
      <c r="AM1464" s="128" t="s">
        <v>35642</v>
      </c>
      <c r="AN1464" s="160"/>
      <c r="AO1464" s="134" t="s">
        <v>35643</v>
      </c>
      <c r="AP1464" s="505">
        <v>0.056435185185185185</v>
      </c>
      <c r="AQ1464" s="505">
        <v>0.05413194444444445</v>
      </c>
      <c r="AR1464" s="128" t="s">
        <v>35644</v>
      </c>
      <c r="AS1464" s="474">
        <v>0.054699074074074074</v>
      </c>
      <c r="AT1464" s="134" t="s">
        <v>35645</v>
      </c>
      <c r="AU1464" s="505">
        <v>0.06671296296296296</v>
      </c>
      <c r="AV1464" s="128" t="s">
        <v>35646</v>
      </c>
      <c r="AX1464" s="474">
        <v>0.057233796296296297</v>
      </c>
      <c r="AY1464" s="416">
        <v>2.301388888888889</v>
      </c>
      <c r="BA1464" s="128" t="s">
        <v>35647</v>
      </c>
      <c r="BB1464" s="134" t="s">
        <v>35648</v>
      </c>
      <c r="BC1464" s="141" t="s">
        <v>35649</v>
      </c>
      <c r="BD1464" s="128" t="s">
        <v>21285</v>
      </c>
      <c r="BE1464" s="505">
        <v>0.05649305555555555</v>
      </c>
      <c r="BF1464" s="141"/>
      <c r="BG1464" s="141"/>
      <c r="BH1464" s="141"/>
    </row>
    <row r="1465">
      <c r="A1465" s="122">
        <f t="shared" si="3"/>
        <v>0</v>
      </c>
      <c r="B1465" s="122">
        <f t="shared" si="4"/>
        <v>0</v>
      </c>
      <c r="C1465" s="122">
        <f t="shared" si="5"/>
        <v>0</v>
      </c>
      <c r="D1465" s="122">
        <f t="shared" si="6"/>
        <v>0</v>
      </c>
      <c r="E1465" s="122">
        <f t="shared" si="2"/>
        <v>187</v>
      </c>
      <c r="H1465" s="135" t="s">
        <v>35650</v>
      </c>
      <c r="I1465" s="135" t="s">
        <v>35651</v>
      </c>
      <c r="J1465" s="135" t="s">
        <v>1826</v>
      </c>
      <c r="L1465" s="160"/>
      <c r="M1465" s="160"/>
      <c r="N1465" s="160"/>
      <c r="O1465" s="160"/>
      <c r="P1465" s="503">
        <v>0.05621527777777778</v>
      </c>
      <c r="Q1465" s="503">
        <v>0.05310185185185185</v>
      </c>
      <c r="R1465" s="503">
        <v>0.05813657407407408</v>
      </c>
      <c r="S1465" s="503">
        <v>0.06914351851851852</v>
      </c>
      <c r="T1465" s="503">
        <v>0.06458333333333334</v>
      </c>
      <c r="W1465" s="503">
        <v>0.053009259259259256</v>
      </c>
      <c r="Y1465" s="503">
        <v>0.07096064814814815</v>
      </c>
      <c r="Z1465" s="503">
        <v>0.05164351851851852</v>
      </c>
      <c r="AA1465" s="128" t="s">
        <v>35652</v>
      </c>
      <c r="AB1465" s="134" t="s">
        <v>35653</v>
      </c>
      <c r="AC1465" s="505">
        <v>0.06331018518518519</v>
      </c>
      <c r="AD1465" s="160"/>
      <c r="AE1465" s="160"/>
      <c r="AG1465" s="474">
        <v>0.0628587962962963</v>
      </c>
      <c r="AJ1465" s="504">
        <v>0.05866898148148148</v>
      </c>
      <c r="AM1465" s="416">
        <v>2.2020833333333334</v>
      </c>
      <c r="AN1465" s="160"/>
      <c r="AO1465" s="474">
        <v>0.060069444444444446</v>
      </c>
      <c r="AP1465" s="128" t="s">
        <v>35654</v>
      </c>
      <c r="AQ1465" s="128" t="s">
        <v>35655</v>
      </c>
      <c r="AR1465" s="505">
        <v>0.06940972222222222</v>
      </c>
      <c r="AS1465" s="134" t="s">
        <v>35656</v>
      </c>
      <c r="AT1465" s="474">
        <v>0.06532407407407408</v>
      </c>
      <c r="AU1465" s="128" t="s">
        <v>35657</v>
      </c>
      <c r="AV1465" s="504">
        <v>0.05665509259259259</v>
      </c>
      <c r="AX1465" s="134" t="s">
        <v>35658</v>
      </c>
      <c r="AY1465" s="128" t="s">
        <v>35659</v>
      </c>
      <c r="BA1465" s="505">
        <v>0.050416666666666665</v>
      </c>
      <c r="BB1465" s="474">
        <v>0.05033564814814815</v>
      </c>
      <c r="BC1465" s="516">
        <v>0.04776620370370371</v>
      </c>
      <c r="BD1465" s="416">
        <v>1.8152777777777778</v>
      </c>
      <c r="BE1465" s="128" t="s">
        <v>35660</v>
      </c>
      <c r="BF1465" s="516"/>
      <c r="BG1465" s="516"/>
      <c r="BH1465" s="516"/>
    </row>
    <row r="1466">
      <c r="A1466" s="122">
        <f t="shared" si="3"/>
        <v>0</v>
      </c>
      <c r="B1466" s="122">
        <f t="shared" si="4"/>
        <v>0</v>
      </c>
      <c r="C1466" s="122">
        <f t="shared" si="5"/>
        <v>0</v>
      </c>
      <c r="D1466" s="122">
        <f t="shared" si="6"/>
        <v>0</v>
      </c>
      <c r="E1466" s="122">
        <f t="shared" si="2"/>
        <v>355</v>
      </c>
      <c r="H1466" s="135">
        <v>488.0</v>
      </c>
      <c r="I1466" s="135">
        <v>488.0</v>
      </c>
      <c r="J1466" s="135">
        <v>488.0</v>
      </c>
      <c r="L1466" s="160"/>
      <c r="M1466" s="160"/>
      <c r="N1466" s="160"/>
      <c r="O1466" s="160"/>
      <c r="P1466" s="138" t="s">
        <v>1969</v>
      </c>
      <c r="Q1466" s="138" t="s">
        <v>35661</v>
      </c>
      <c r="R1466" s="138" t="s">
        <v>35662</v>
      </c>
      <c r="S1466" s="138" t="s">
        <v>35663</v>
      </c>
      <c r="T1466" s="138" t="s">
        <v>35664</v>
      </c>
      <c r="W1466" s="138" t="s">
        <v>35665</v>
      </c>
      <c r="Y1466" s="138" t="s">
        <v>35666</v>
      </c>
      <c r="Z1466" s="138" t="s">
        <v>35667</v>
      </c>
      <c r="AA1466" s="504">
        <v>0.0680787037037037</v>
      </c>
      <c r="AB1466" s="474">
        <v>0.06886574074074074</v>
      </c>
      <c r="AC1466" s="128" t="s">
        <v>35668</v>
      </c>
      <c r="AD1466" s="160"/>
      <c r="AE1466" s="160"/>
      <c r="AG1466" s="134" t="s">
        <v>35669</v>
      </c>
      <c r="AJ1466" s="128" t="s">
        <v>35670</v>
      </c>
      <c r="AM1466" s="128" t="s">
        <v>35671</v>
      </c>
      <c r="AN1466" s="160"/>
      <c r="AO1466" s="134" t="s">
        <v>35672</v>
      </c>
      <c r="AP1466" s="505">
        <v>0.0565625</v>
      </c>
      <c r="AQ1466" s="505">
        <v>0.05425925925925926</v>
      </c>
      <c r="AR1466" s="128" t="s">
        <v>876</v>
      </c>
      <c r="AS1466" s="474">
        <v>0.05484953703703704</v>
      </c>
      <c r="AT1466" s="134" t="s">
        <v>35673</v>
      </c>
      <c r="AU1466" s="505">
        <v>0.06673611111111111</v>
      </c>
      <c r="AV1466" s="128" t="s">
        <v>35674</v>
      </c>
      <c r="AX1466" s="474">
        <v>0.05730324074074074</v>
      </c>
      <c r="AY1466" s="416">
        <v>2.307638888888889</v>
      </c>
      <c r="BA1466" s="128" t="s">
        <v>35675</v>
      </c>
      <c r="BB1466" s="134" t="s">
        <v>35676</v>
      </c>
      <c r="BC1466" s="141" t="s">
        <v>35677</v>
      </c>
      <c r="BD1466" s="128" t="s">
        <v>4374</v>
      </c>
      <c r="BE1466" s="505">
        <v>0.05650462962962963</v>
      </c>
      <c r="BF1466" s="141"/>
      <c r="BG1466" s="141"/>
      <c r="BH1466" s="141"/>
    </row>
    <row r="1467">
      <c r="A1467" s="122">
        <f t="shared" si="3"/>
        <v>0</v>
      </c>
      <c r="B1467" s="122">
        <f t="shared" si="4"/>
        <v>0</v>
      </c>
      <c r="C1467" s="122">
        <f t="shared" si="5"/>
        <v>0</v>
      </c>
      <c r="D1467" s="122">
        <f t="shared" si="6"/>
        <v>0</v>
      </c>
      <c r="E1467" s="122">
        <f t="shared" si="2"/>
        <v>153</v>
      </c>
      <c r="H1467" s="135" t="s">
        <v>35678</v>
      </c>
      <c r="I1467" s="135" t="s">
        <v>35679</v>
      </c>
      <c r="J1467" s="135" t="s">
        <v>35680</v>
      </c>
      <c r="L1467" s="160"/>
      <c r="M1467" s="160"/>
      <c r="N1467" s="160"/>
      <c r="O1467" s="160"/>
      <c r="P1467" s="503">
        <v>0.056226851851851854</v>
      </c>
      <c r="Q1467" s="503">
        <v>0.053217592592592594</v>
      </c>
      <c r="R1467" s="503">
        <v>0.058194444444444444</v>
      </c>
      <c r="S1467" s="503">
        <v>0.06935185185185185</v>
      </c>
      <c r="T1467" s="503">
        <v>0.06462962962962963</v>
      </c>
      <c r="W1467" s="503">
        <v>0.05310185185185185</v>
      </c>
      <c r="Y1467" s="503">
        <v>0.07101851851851852</v>
      </c>
      <c r="Z1467" s="503">
        <v>0.05168981481481481</v>
      </c>
      <c r="AA1467" s="128" t="s">
        <v>35681</v>
      </c>
      <c r="AB1467" s="134" t="s">
        <v>35682</v>
      </c>
      <c r="AC1467" s="505">
        <v>0.06335648148148149</v>
      </c>
      <c r="AD1467" s="160"/>
      <c r="AE1467" s="160"/>
      <c r="AG1467" s="474">
        <v>0.06295138888888889</v>
      </c>
      <c r="AJ1467" s="504">
        <v>0.05886574074074074</v>
      </c>
      <c r="AM1467" s="416">
        <v>2.2090277777777776</v>
      </c>
      <c r="AN1467" s="160"/>
      <c r="AO1467" s="474">
        <v>0.060127314814814814</v>
      </c>
      <c r="AP1467" s="128" t="s">
        <v>35683</v>
      </c>
      <c r="AQ1467" s="128" t="s">
        <v>35684</v>
      </c>
      <c r="AR1467" s="505">
        <v>0.0696412037037037</v>
      </c>
      <c r="AS1467" s="134" t="s">
        <v>35685</v>
      </c>
      <c r="AT1467" s="474">
        <v>0.06538194444444445</v>
      </c>
      <c r="AU1467" s="128" t="s">
        <v>35686</v>
      </c>
      <c r="AV1467" s="504">
        <v>0.05667824074074074</v>
      </c>
      <c r="AX1467" s="134" t="s">
        <v>35687</v>
      </c>
      <c r="AY1467" s="128" t="s">
        <v>35688</v>
      </c>
      <c r="BA1467" s="505">
        <v>0.05053240740740741</v>
      </c>
      <c r="BB1467" s="474">
        <v>0.05037037037037037</v>
      </c>
      <c r="BC1467" s="516">
        <v>0.0478125</v>
      </c>
      <c r="BD1467" s="416">
        <v>1.8194444444444444</v>
      </c>
      <c r="BE1467" s="128" t="s">
        <v>35689</v>
      </c>
      <c r="BF1467" s="516"/>
      <c r="BG1467" s="516"/>
      <c r="BH1467" s="516"/>
    </row>
    <row r="1468">
      <c r="A1468" s="122">
        <f t="shared" si="3"/>
        <v>0</v>
      </c>
      <c r="B1468" s="122">
        <f t="shared" si="4"/>
        <v>0</v>
      </c>
      <c r="C1468" s="122">
        <f t="shared" si="5"/>
        <v>0</v>
      </c>
      <c r="D1468" s="122">
        <f t="shared" si="6"/>
        <v>0</v>
      </c>
      <c r="E1468" s="122">
        <f t="shared" si="2"/>
        <v>490</v>
      </c>
      <c r="H1468" s="135" t="s">
        <v>35690</v>
      </c>
      <c r="I1468" s="135" t="s">
        <v>35691</v>
      </c>
      <c r="J1468" s="135" t="s">
        <v>35692</v>
      </c>
      <c r="L1468" s="160"/>
      <c r="M1468" s="160"/>
      <c r="N1468" s="160"/>
      <c r="O1468" s="160"/>
      <c r="P1468" s="138" t="s">
        <v>35693</v>
      </c>
      <c r="Q1468" s="138" t="s">
        <v>35694</v>
      </c>
      <c r="R1468" s="138" t="s">
        <v>35695</v>
      </c>
      <c r="S1468" s="138" t="s">
        <v>35696</v>
      </c>
      <c r="T1468" s="138" t="s">
        <v>35697</v>
      </c>
      <c r="W1468" s="138" t="s">
        <v>35698</v>
      </c>
      <c r="Y1468" s="138" t="s">
        <v>35699</v>
      </c>
      <c r="Z1468" s="138" t="s">
        <v>35700</v>
      </c>
      <c r="AA1468" s="504">
        <v>0.06818287037037037</v>
      </c>
      <c r="AB1468" s="474">
        <v>0.06896990740740741</v>
      </c>
      <c r="AC1468" s="128" t="s">
        <v>35701</v>
      </c>
      <c r="AD1468" s="160"/>
      <c r="AE1468" s="160"/>
      <c r="AG1468" s="134" t="s">
        <v>35702</v>
      </c>
      <c r="AJ1468" s="128" t="s">
        <v>35703</v>
      </c>
      <c r="AM1468" s="128" t="s">
        <v>35704</v>
      </c>
      <c r="AN1468" s="160"/>
      <c r="AO1468" s="134" t="s">
        <v>35705</v>
      </c>
      <c r="AP1468" s="505">
        <v>0.05665509259259259</v>
      </c>
      <c r="AQ1468" s="505">
        <v>0.054328703703703705</v>
      </c>
      <c r="AR1468" s="128" t="s">
        <v>35706</v>
      </c>
      <c r="AS1468" s="474">
        <v>0.05491898148148148</v>
      </c>
      <c r="AT1468" s="134" t="s">
        <v>35707</v>
      </c>
      <c r="AU1468" s="505">
        <v>0.06686342592592592</v>
      </c>
      <c r="AV1468" s="128" t="s">
        <v>35708</v>
      </c>
      <c r="AX1468" s="474">
        <v>0.05738425925925926</v>
      </c>
      <c r="AY1468" s="416">
        <v>2.3125</v>
      </c>
      <c r="BA1468" s="128" t="s">
        <v>35709</v>
      </c>
      <c r="BB1468" s="134" t="s">
        <v>35710</v>
      </c>
      <c r="BC1468" s="141" t="s">
        <v>35711</v>
      </c>
      <c r="BD1468" s="128" t="s">
        <v>21418</v>
      </c>
      <c r="BE1468" s="505">
        <v>0.0565625</v>
      </c>
      <c r="BF1468" s="141"/>
      <c r="BG1468" s="141"/>
      <c r="BH1468" s="141"/>
    </row>
    <row r="1469">
      <c r="A1469" s="122">
        <f t="shared" si="3"/>
        <v>0</v>
      </c>
      <c r="B1469" s="122">
        <f t="shared" si="4"/>
        <v>0</v>
      </c>
      <c r="C1469" s="122">
        <f t="shared" si="5"/>
        <v>0</v>
      </c>
      <c r="D1469" s="122">
        <f t="shared" si="6"/>
        <v>0</v>
      </c>
      <c r="E1469" s="122">
        <f t="shared" si="2"/>
        <v>235</v>
      </c>
      <c r="H1469" s="135">
        <v>489.0</v>
      </c>
      <c r="I1469" s="135">
        <v>489.0</v>
      </c>
      <c r="J1469" s="135">
        <v>489.0</v>
      </c>
      <c r="L1469" s="160"/>
      <c r="M1469" s="160"/>
      <c r="N1469" s="160"/>
      <c r="O1469" s="160"/>
      <c r="P1469" s="503">
        <v>0.05625</v>
      </c>
      <c r="Q1469" s="503">
        <v>0.05331018518518518</v>
      </c>
      <c r="R1469" s="503">
        <v>0.05835648148148148</v>
      </c>
      <c r="S1469" s="503">
        <v>0.06945601851851851</v>
      </c>
      <c r="T1469" s="503">
        <v>0.06466435185185185</v>
      </c>
      <c r="W1469" s="503">
        <v>0.05318287037037037</v>
      </c>
      <c r="Y1469" s="503">
        <v>0.07119212962962963</v>
      </c>
      <c r="Z1469" s="503">
        <v>0.05179398148148148</v>
      </c>
      <c r="AA1469" s="128" t="s">
        <v>35712</v>
      </c>
      <c r="AB1469" s="134" t="s">
        <v>35713</v>
      </c>
      <c r="AC1469" s="505">
        <v>0.06340277777777778</v>
      </c>
      <c r="AD1469" s="160"/>
      <c r="AE1469" s="160"/>
      <c r="AG1469" s="474">
        <v>0.06298611111111112</v>
      </c>
      <c r="AJ1469" s="504">
        <v>0.0590625</v>
      </c>
      <c r="AM1469" s="416">
        <v>2.214583333333333</v>
      </c>
      <c r="AN1469" s="160"/>
      <c r="AO1469" s="474">
        <v>0.06019675925925926</v>
      </c>
      <c r="AP1469" s="128" t="s">
        <v>35714</v>
      </c>
      <c r="AQ1469" s="128" t="s">
        <v>35715</v>
      </c>
      <c r="AR1469" s="505">
        <v>0.0696412037037037</v>
      </c>
      <c r="AS1469" s="134" t="s">
        <v>35716</v>
      </c>
      <c r="AT1469" s="474">
        <v>0.06549768518518519</v>
      </c>
      <c r="AU1469" s="128" t="s">
        <v>32831</v>
      </c>
      <c r="AV1469" s="504">
        <v>0.05672453703703704</v>
      </c>
      <c r="AX1469" s="134" t="s">
        <v>35717</v>
      </c>
      <c r="AY1469" s="128" t="s">
        <v>35718</v>
      </c>
      <c r="BA1469" s="505">
        <v>0.050659722222222224</v>
      </c>
      <c r="BB1469" s="474">
        <v>0.05043981481481481</v>
      </c>
      <c r="BC1469" s="516">
        <v>0.047858796296296295</v>
      </c>
      <c r="BD1469" s="416">
        <v>1.8194444444444444</v>
      </c>
      <c r="BE1469" s="128" t="s">
        <v>35719</v>
      </c>
      <c r="BF1469" s="516"/>
      <c r="BG1469" s="516"/>
      <c r="BH1469" s="516"/>
    </row>
    <row r="1470">
      <c r="A1470" s="122">
        <f t="shared" si="3"/>
        <v>0</v>
      </c>
      <c r="B1470" s="122">
        <f t="shared" si="4"/>
        <v>0</v>
      </c>
      <c r="C1470" s="122">
        <f t="shared" si="5"/>
        <v>0</v>
      </c>
      <c r="D1470" s="122">
        <f t="shared" si="6"/>
        <v>0</v>
      </c>
      <c r="E1470" s="122">
        <f t="shared" si="2"/>
        <v>358</v>
      </c>
      <c r="H1470" s="135" t="s">
        <v>35720</v>
      </c>
      <c r="I1470" s="135" t="s">
        <v>35721</v>
      </c>
      <c r="J1470" s="135" t="s">
        <v>35722</v>
      </c>
      <c r="L1470" s="160"/>
      <c r="M1470" s="160"/>
      <c r="N1470" s="160"/>
      <c r="O1470" s="160"/>
      <c r="P1470" s="138" t="s">
        <v>35723</v>
      </c>
      <c r="Q1470" s="138" t="s">
        <v>35724</v>
      </c>
      <c r="R1470" s="138" t="s">
        <v>35725</v>
      </c>
      <c r="S1470" s="138" t="s">
        <v>862</v>
      </c>
      <c r="T1470" s="138" t="s">
        <v>35726</v>
      </c>
      <c r="W1470" s="138" t="s">
        <v>35727</v>
      </c>
      <c r="Y1470" s="138" t="s">
        <v>35728</v>
      </c>
      <c r="Z1470" s="138" t="s">
        <v>35729</v>
      </c>
      <c r="AA1470" s="504">
        <v>0.06822916666666666</v>
      </c>
      <c r="AB1470" s="474">
        <v>0.06903935185185185</v>
      </c>
      <c r="AC1470" s="128" t="s">
        <v>35730</v>
      </c>
      <c r="AD1470" s="160"/>
      <c r="AE1470" s="160"/>
      <c r="AG1470" s="134" t="s">
        <v>35731</v>
      </c>
      <c r="AJ1470" s="128" t="s">
        <v>35732</v>
      </c>
      <c r="AM1470" s="128" t="s">
        <v>35733</v>
      </c>
      <c r="AN1470" s="160"/>
      <c r="AO1470" s="134" t="s">
        <v>35734</v>
      </c>
      <c r="AP1470" s="505">
        <v>0.056712962962962965</v>
      </c>
      <c r="AQ1470" s="505">
        <v>0.054421296296296294</v>
      </c>
      <c r="AR1470" s="128" t="s">
        <v>35735</v>
      </c>
      <c r="AS1470" s="474">
        <v>0.05493055555555556</v>
      </c>
      <c r="AT1470" s="134" t="s">
        <v>35736</v>
      </c>
      <c r="AU1470" s="505">
        <v>0.06695601851851851</v>
      </c>
      <c r="AV1470" s="128" t="s">
        <v>35737</v>
      </c>
      <c r="AX1470" s="474">
        <v>0.05741898148148148</v>
      </c>
      <c r="AY1470" s="416">
        <v>2.316666666666667</v>
      </c>
      <c r="BA1470" s="128" t="s">
        <v>35738</v>
      </c>
      <c r="BB1470" s="134" t="s">
        <v>35739</v>
      </c>
      <c r="BC1470" s="141" t="s">
        <v>35740</v>
      </c>
      <c r="BD1470" s="128" t="s">
        <v>21473</v>
      </c>
      <c r="BE1470" s="505">
        <v>0.05662037037037037</v>
      </c>
      <c r="BF1470" s="141"/>
      <c r="BG1470" s="141"/>
      <c r="BH1470" s="141"/>
    </row>
    <row r="1471">
      <c r="A1471" s="122">
        <f t="shared" si="3"/>
        <v>0</v>
      </c>
      <c r="B1471" s="122">
        <f t="shared" si="4"/>
        <v>0</v>
      </c>
      <c r="C1471" s="122">
        <f t="shared" si="5"/>
        <v>0</v>
      </c>
      <c r="D1471" s="122">
        <f t="shared" si="6"/>
        <v>0</v>
      </c>
      <c r="E1471" s="122">
        <f t="shared" si="2"/>
        <v>248</v>
      </c>
      <c r="H1471" s="135" t="s">
        <v>35741</v>
      </c>
      <c r="I1471" s="135" t="s">
        <v>35742</v>
      </c>
      <c r="J1471" s="135" t="s">
        <v>35743</v>
      </c>
      <c r="L1471" s="160"/>
      <c r="M1471" s="160"/>
      <c r="N1471" s="160"/>
      <c r="O1471" s="160"/>
      <c r="P1471" s="503">
        <v>0.056331018518518516</v>
      </c>
      <c r="Q1471" s="503">
        <v>0.05334490740740741</v>
      </c>
      <c r="R1471" s="503">
        <v>0.05846064814814815</v>
      </c>
      <c r="S1471" s="503">
        <v>0.06960648148148148</v>
      </c>
      <c r="T1471" s="503">
        <v>0.06469907407407408</v>
      </c>
      <c r="W1471" s="503">
        <v>0.05334490740740741</v>
      </c>
      <c r="Y1471" s="503">
        <v>0.07135416666666666</v>
      </c>
      <c r="Z1471" s="503">
        <v>0.051863425925925924</v>
      </c>
      <c r="AA1471" s="128" t="s">
        <v>35744</v>
      </c>
      <c r="AB1471" s="134" t="s">
        <v>35745</v>
      </c>
      <c r="AC1471" s="505">
        <v>0.06349537037037037</v>
      </c>
      <c r="AD1471" s="160"/>
      <c r="AE1471" s="160"/>
      <c r="AG1471" s="474">
        <v>0.06305555555555556</v>
      </c>
      <c r="AJ1471" s="504">
        <v>0.059131944444444445</v>
      </c>
      <c r="AM1471" s="416">
        <v>2.227777777777778</v>
      </c>
      <c r="AN1471" s="160"/>
      <c r="AO1471" s="474">
        <v>0.06027777777777778</v>
      </c>
      <c r="AP1471" s="128" t="s">
        <v>11087</v>
      </c>
      <c r="AQ1471" s="128" t="s">
        <v>35746</v>
      </c>
      <c r="AR1471" s="505">
        <v>0.06969907407407408</v>
      </c>
      <c r="AS1471" s="134" t="s">
        <v>35747</v>
      </c>
      <c r="AT1471" s="474">
        <v>0.06557870370370371</v>
      </c>
      <c r="AU1471" s="128" t="s">
        <v>35748</v>
      </c>
      <c r="AV1471" s="504">
        <v>0.05679398148148148</v>
      </c>
      <c r="AX1471" s="134" t="s">
        <v>35749</v>
      </c>
      <c r="AY1471" s="128" t="s">
        <v>35750</v>
      </c>
      <c r="BA1471" s="505">
        <v>0.050729166666666665</v>
      </c>
      <c r="BB1471" s="474">
        <v>0.05050925925925926</v>
      </c>
      <c r="BC1471" s="516">
        <v>0.04788194444444444</v>
      </c>
      <c r="BD1471" s="416">
        <v>1.8215277777777779</v>
      </c>
      <c r="BE1471" s="128" t="s">
        <v>724</v>
      </c>
      <c r="BF1471" s="516"/>
      <c r="BG1471" s="516"/>
      <c r="BH1471" s="516"/>
    </row>
    <row r="1472">
      <c r="A1472" s="122">
        <f t="shared" si="3"/>
        <v>0</v>
      </c>
      <c r="B1472" s="122">
        <f t="shared" si="4"/>
        <v>0</v>
      </c>
      <c r="C1472" s="122">
        <f t="shared" si="5"/>
        <v>0</v>
      </c>
      <c r="D1472" s="122">
        <f t="shared" si="6"/>
        <v>0</v>
      </c>
      <c r="E1472" s="122">
        <f t="shared" si="2"/>
        <v>414</v>
      </c>
      <c r="H1472" s="135">
        <v>490.0</v>
      </c>
      <c r="I1472" s="135">
        <v>490.0</v>
      </c>
      <c r="J1472" s="135">
        <v>490.0</v>
      </c>
      <c r="L1472" s="160"/>
      <c r="M1472" s="160"/>
      <c r="N1472" s="160"/>
      <c r="O1472" s="160"/>
      <c r="P1472" s="138" t="s">
        <v>6389</v>
      </c>
      <c r="Q1472" s="138" t="s">
        <v>876</v>
      </c>
      <c r="R1472" s="138" t="s">
        <v>35751</v>
      </c>
      <c r="S1472" s="138" t="s">
        <v>35752</v>
      </c>
      <c r="T1472" s="138" t="s">
        <v>35753</v>
      </c>
      <c r="W1472" s="138" t="s">
        <v>35754</v>
      </c>
      <c r="Y1472" s="138" t="s">
        <v>35755</v>
      </c>
      <c r="Z1472" s="138" t="s">
        <v>35756</v>
      </c>
      <c r="AA1472" s="504">
        <v>0.06832175925925926</v>
      </c>
      <c r="AB1472" s="474">
        <v>0.06916666666666667</v>
      </c>
      <c r="AC1472" s="128" t="s">
        <v>35757</v>
      </c>
      <c r="AD1472" s="160"/>
      <c r="AE1472" s="160"/>
      <c r="AG1472" s="134" t="s">
        <v>35758</v>
      </c>
      <c r="AJ1472" s="128" t="s">
        <v>35759</v>
      </c>
      <c r="AM1472" s="128" t="s">
        <v>35760</v>
      </c>
      <c r="AN1472" s="160"/>
      <c r="AO1472" s="134" t="s">
        <v>35761</v>
      </c>
      <c r="AP1472" s="505">
        <v>0.056851851851851855</v>
      </c>
      <c r="AQ1472" s="505">
        <v>0.054560185185185184</v>
      </c>
      <c r="AR1472" s="128" t="s">
        <v>35762</v>
      </c>
      <c r="AS1472" s="474">
        <v>0.055092592592592596</v>
      </c>
      <c r="AT1472" s="134" t="s">
        <v>35763</v>
      </c>
      <c r="AU1472" s="505">
        <v>0.06697916666666667</v>
      </c>
      <c r="AV1472" s="128" t="s">
        <v>35764</v>
      </c>
      <c r="AX1472" s="474">
        <v>0.05748842592592593</v>
      </c>
      <c r="AY1472" s="416">
        <v>2.3243055555555556</v>
      </c>
      <c r="BA1472" s="128" t="s">
        <v>35765</v>
      </c>
      <c r="BB1472" s="134" t="s">
        <v>35766</v>
      </c>
      <c r="BC1472" s="141" t="s">
        <v>35767</v>
      </c>
      <c r="BD1472" s="128" t="s">
        <v>21522</v>
      </c>
      <c r="BE1472" s="505">
        <v>0.05677083333333333</v>
      </c>
      <c r="BF1472" s="141"/>
      <c r="BG1472" s="141"/>
      <c r="BH1472" s="141"/>
    </row>
    <row r="1473">
      <c r="A1473" s="122">
        <f t="shared" si="3"/>
        <v>0</v>
      </c>
      <c r="B1473" s="122">
        <f t="shared" si="4"/>
        <v>0</v>
      </c>
      <c r="C1473" s="122">
        <f t="shared" si="5"/>
        <v>0</v>
      </c>
      <c r="D1473" s="122">
        <f t="shared" si="6"/>
        <v>0</v>
      </c>
      <c r="E1473" s="122">
        <f t="shared" si="2"/>
        <v>154</v>
      </c>
      <c r="H1473" s="135" t="s">
        <v>35768</v>
      </c>
      <c r="I1473" s="135" t="s">
        <v>35769</v>
      </c>
      <c r="J1473" s="135" t="s">
        <v>35770</v>
      </c>
      <c r="L1473" s="160"/>
      <c r="M1473" s="160"/>
      <c r="N1473" s="160"/>
      <c r="O1473" s="160"/>
      <c r="P1473" s="503">
        <v>0.056365740740740744</v>
      </c>
      <c r="Q1473" s="503">
        <v>0.053425925925925925</v>
      </c>
      <c r="R1473" s="503">
        <v>0.058472222222222224</v>
      </c>
      <c r="S1473" s="503">
        <v>0.06962962962962962</v>
      </c>
      <c r="T1473" s="503">
        <v>0.06480324074074074</v>
      </c>
      <c r="W1473" s="503">
        <v>0.053425925925925925</v>
      </c>
      <c r="Y1473" s="503">
        <v>0.07138888888888889</v>
      </c>
      <c r="Z1473" s="503">
        <v>0.05207175925925926</v>
      </c>
      <c r="AA1473" s="128" t="s">
        <v>35771</v>
      </c>
      <c r="AB1473" s="134" t="s">
        <v>35772</v>
      </c>
      <c r="AC1473" s="505">
        <v>0.06356481481481481</v>
      </c>
      <c r="AD1473" s="160"/>
      <c r="AE1473" s="160"/>
      <c r="AG1473" s="474">
        <v>0.06313657407407407</v>
      </c>
      <c r="AJ1473" s="504">
        <v>0.05924768518518519</v>
      </c>
      <c r="AM1473" s="416">
        <v>2.232638888888889</v>
      </c>
      <c r="AN1473" s="160"/>
      <c r="AO1473" s="474">
        <v>0.06045138888888889</v>
      </c>
      <c r="AP1473" s="128" t="s">
        <v>35773</v>
      </c>
      <c r="AQ1473" s="128" t="s">
        <v>35774</v>
      </c>
      <c r="AR1473" s="505">
        <v>0.06971064814814815</v>
      </c>
      <c r="AS1473" s="134" t="s">
        <v>35775</v>
      </c>
      <c r="AT1473" s="474">
        <v>0.0656712962962963</v>
      </c>
      <c r="AU1473" s="128" t="s">
        <v>35776</v>
      </c>
      <c r="AV1473" s="504">
        <v>0.056851851851851855</v>
      </c>
      <c r="AX1473" s="134" t="s">
        <v>35777</v>
      </c>
      <c r="AY1473" s="128" t="s">
        <v>35778</v>
      </c>
      <c r="BA1473" s="505">
        <v>0.050902777777777776</v>
      </c>
      <c r="BB1473" s="474">
        <v>0.05060185185185185</v>
      </c>
      <c r="BC1473" s="516">
        <v>0.04790509259259259</v>
      </c>
      <c r="BD1473" s="416">
        <v>1.8243055555555556</v>
      </c>
      <c r="BE1473" s="128" t="s">
        <v>35779</v>
      </c>
      <c r="BF1473" s="516"/>
      <c r="BG1473" s="516"/>
      <c r="BH1473" s="516"/>
    </row>
    <row r="1474">
      <c r="A1474" s="122">
        <f t="shared" si="3"/>
        <v>0</v>
      </c>
      <c r="B1474" s="122">
        <f t="shared" si="4"/>
        <v>0</v>
      </c>
      <c r="C1474" s="122">
        <f t="shared" si="5"/>
        <v>0</v>
      </c>
      <c r="D1474" s="122">
        <f t="shared" si="6"/>
        <v>0</v>
      </c>
      <c r="E1474" s="122">
        <f t="shared" si="2"/>
        <v>444</v>
      </c>
      <c r="H1474" s="135" t="s">
        <v>35780</v>
      </c>
      <c r="I1474" s="135" t="s">
        <v>35781</v>
      </c>
      <c r="J1474" s="135" t="s">
        <v>35782</v>
      </c>
      <c r="L1474" s="160"/>
      <c r="M1474" s="160"/>
      <c r="N1474" s="160"/>
      <c r="O1474" s="160"/>
      <c r="P1474" s="138" t="s">
        <v>35783</v>
      </c>
      <c r="Q1474" s="138" t="s">
        <v>35784</v>
      </c>
      <c r="R1474" s="138" t="s">
        <v>35785</v>
      </c>
      <c r="S1474" s="138" t="s">
        <v>35786</v>
      </c>
      <c r="T1474" s="138" t="s">
        <v>35787</v>
      </c>
      <c r="W1474" s="138" t="s">
        <v>35788</v>
      </c>
      <c r="Y1474" s="138" t="s">
        <v>35789</v>
      </c>
      <c r="Z1474" s="138" t="s">
        <v>35790</v>
      </c>
      <c r="AA1474" s="504">
        <v>0.06844907407407408</v>
      </c>
      <c r="AB1474" s="474">
        <v>0.06925925925925926</v>
      </c>
      <c r="AC1474" s="128" t="s">
        <v>35791</v>
      </c>
      <c r="AD1474" s="160"/>
      <c r="AE1474" s="160"/>
      <c r="AG1474" s="134" t="s">
        <v>35792</v>
      </c>
      <c r="AJ1474" s="128" t="s">
        <v>35793</v>
      </c>
      <c r="AM1474" s="128" t="s">
        <v>35794</v>
      </c>
      <c r="AN1474" s="160"/>
      <c r="AO1474" s="134" t="s">
        <v>35795</v>
      </c>
      <c r="AP1474" s="505">
        <v>0.056875</v>
      </c>
      <c r="AQ1474" s="505">
        <v>0.05474537037037037</v>
      </c>
      <c r="AR1474" s="128" t="s">
        <v>35796</v>
      </c>
      <c r="AS1474" s="474">
        <v>0.055127314814814816</v>
      </c>
      <c r="AT1474" s="134" t="s">
        <v>35797</v>
      </c>
      <c r="AU1474" s="505">
        <v>0.06708333333333333</v>
      </c>
      <c r="AV1474" s="128" t="s">
        <v>35798</v>
      </c>
      <c r="AX1474" s="474">
        <v>0.05762731481481481</v>
      </c>
      <c r="AY1474" s="416">
        <v>2.326388888888889</v>
      </c>
      <c r="BA1474" s="128" t="s">
        <v>35799</v>
      </c>
      <c r="BB1474" s="134" t="s">
        <v>35800</v>
      </c>
      <c r="BC1474" s="141" t="s">
        <v>35801</v>
      </c>
      <c r="BD1474" s="517" t="s">
        <v>32236</v>
      </c>
      <c r="BE1474" s="505">
        <v>0.056805555555555554</v>
      </c>
      <c r="BF1474" s="141"/>
      <c r="BG1474" s="141"/>
      <c r="BH1474" s="141"/>
    </row>
    <row r="1475">
      <c r="A1475" s="122">
        <f t="shared" si="3"/>
        <v>0</v>
      </c>
      <c r="B1475" s="122">
        <f t="shared" si="4"/>
        <v>0</v>
      </c>
      <c r="C1475" s="122">
        <f t="shared" si="5"/>
        <v>0</v>
      </c>
      <c r="D1475" s="122">
        <f t="shared" si="6"/>
        <v>0</v>
      </c>
      <c r="E1475" s="122">
        <f t="shared" si="2"/>
        <v>157</v>
      </c>
      <c r="H1475" s="135">
        <v>491.0</v>
      </c>
      <c r="I1475" s="135">
        <v>491.0</v>
      </c>
      <c r="J1475" s="135">
        <v>491.0</v>
      </c>
      <c r="L1475" s="160"/>
      <c r="M1475" s="160"/>
      <c r="N1475" s="160"/>
      <c r="O1475" s="160"/>
      <c r="P1475" s="503">
        <v>0.05641203703703704</v>
      </c>
      <c r="Q1475" s="503">
        <v>0.05348379629629629</v>
      </c>
      <c r="R1475" s="503">
        <v>0.05849537037037037</v>
      </c>
      <c r="S1475" s="503">
        <v>0.0696412037037037</v>
      </c>
      <c r="T1475" s="503">
        <v>0.06498842592592592</v>
      </c>
      <c r="W1475" s="503">
        <v>0.053634259259259257</v>
      </c>
      <c r="Y1475" s="503">
        <v>0.07143518518518518</v>
      </c>
      <c r="Z1475" s="503">
        <v>0.052141203703703703</v>
      </c>
      <c r="AA1475" s="128" t="s">
        <v>35802</v>
      </c>
      <c r="AB1475" s="134" t="s">
        <v>35803</v>
      </c>
      <c r="AC1475" s="505">
        <v>0.0636111111111111</v>
      </c>
      <c r="AD1475" s="160"/>
      <c r="AE1475" s="160"/>
      <c r="AG1475" s="474">
        <v>0.06322916666666667</v>
      </c>
      <c r="AJ1475" s="504">
        <v>0.05938657407407407</v>
      </c>
      <c r="AM1475" s="416">
        <v>2.234027777777778</v>
      </c>
      <c r="AN1475" s="160"/>
      <c r="AO1475" s="474">
        <v>0.06055555555555556</v>
      </c>
      <c r="AP1475" s="128" t="s">
        <v>35804</v>
      </c>
      <c r="AQ1475" s="128" t="s">
        <v>35805</v>
      </c>
      <c r="AR1475" s="505">
        <v>0.06981481481481482</v>
      </c>
      <c r="AS1475" s="134" t="s">
        <v>35806</v>
      </c>
      <c r="AT1475" s="474">
        <v>0.06591435185185185</v>
      </c>
      <c r="AU1475" s="128" t="s">
        <v>35807</v>
      </c>
      <c r="AV1475" s="504">
        <v>0.05701388888888889</v>
      </c>
      <c r="AX1475" s="134" t="s">
        <v>35808</v>
      </c>
      <c r="AY1475" s="128" t="s">
        <v>35809</v>
      </c>
      <c r="BA1475" s="505">
        <v>0.051006944444444445</v>
      </c>
      <c r="BB1475" s="474">
        <v>0.05068287037037037</v>
      </c>
      <c r="BC1475" s="516">
        <v>0.04795138888888889</v>
      </c>
      <c r="BD1475" s="520">
        <v>1.9354166666666666</v>
      </c>
      <c r="BE1475" s="128" t="s">
        <v>35810</v>
      </c>
      <c r="BF1475" s="516"/>
      <c r="BG1475" s="516"/>
      <c r="BH1475" s="516"/>
    </row>
    <row r="1476">
      <c r="A1476" s="122">
        <f t="shared" si="3"/>
        <v>0</v>
      </c>
      <c r="B1476" s="122">
        <f t="shared" si="4"/>
        <v>0</v>
      </c>
      <c r="C1476" s="122">
        <f t="shared" si="5"/>
        <v>0</v>
      </c>
      <c r="D1476" s="122">
        <f t="shared" si="6"/>
        <v>0</v>
      </c>
      <c r="E1476" s="122">
        <f t="shared" si="2"/>
        <v>393</v>
      </c>
      <c r="H1476" s="135" t="s">
        <v>35811</v>
      </c>
      <c r="I1476" s="135" t="s">
        <v>35812</v>
      </c>
      <c r="J1476" s="135" t="s">
        <v>35813</v>
      </c>
      <c r="L1476" s="160"/>
      <c r="M1476" s="160"/>
      <c r="N1476" s="160"/>
      <c r="O1476" s="160"/>
      <c r="P1476" s="138" t="s">
        <v>35814</v>
      </c>
      <c r="Q1476" s="138" t="s">
        <v>35815</v>
      </c>
      <c r="R1476" s="138" t="s">
        <v>35816</v>
      </c>
      <c r="S1476" s="138" t="s">
        <v>35817</v>
      </c>
      <c r="T1476" s="138" t="s">
        <v>35818</v>
      </c>
      <c r="W1476" s="138" t="s">
        <v>35819</v>
      </c>
      <c r="Y1476" s="138" t="s">
        <v>35820</v>
      </c>
      <c r="Z1476" s="138" t="s">
        <v>35821</v>
      </c>
      <c r="AA1476" s="504">
        <v>0.06855324074074073</v>
      </c>
      <c r="AB1476" s="474">
        <v>0.06934027777777778</v>
      </c>
      <c r="AC1476" s="128" t="s">
        <v>35822</v>
      </c>
      <c r="AD1476" s="160"/>
      <c r="AE1476" s="160"/>
      <c r="AG1476" s="134" t="s">
        <v>35823</v>
      </c>
      <c r="AJ1476" s="128" t="s">
        <v>35824</v>
      </c>
      <c r="AM1476" s="128" t="s">
        <v>35825</v>
      </c>
      <c r="AN1476" s="160"/>
      <c r="AO1476" s="134" t="s">
        <v>35826</v>
      </c>
      <c r="AP1476" s="505">
        <v>0.05693287037037037</v>
      </c>
      <c r="AQ1476" s="505">
        <v>0.05475694444444444</v>
      </c>
      <c r="AR1476" s="128" t="s">
        <v>1909</v>
      </c>
      <c r="AS1476" s="474">
        <v>0.05519675925925926</v>
      </c>
      <c r="AT1476" s="134" t="s">
        <v>35827</v>
      </c>
      <c r="AU1476" s="505">
        <v>0.06724537037037037</v>
      </c>
      <c r="AV1476" s="128" t="s">
        <v>35828</v>
      </c>
      <c r="AX1476" s="474">
        <v>0.05775462962962963</v>
      </c>
      <c r="AY1476" s="416">
        <v>2.328472222222222</v>
      </c>
      <c r="BA1476" s="128" t="s">
        <v>35829</v>
      </c>
      <c r="BB1476" s="134" t="s">
        <v>35830</v>
      </c>
      <c r="BC1476" s="141" t="s">
        <v>862</v>
      </c>
      <c r="BD1476" s="141"/>
      <c r="BE1476" s="505">
        <v>0.056875</v>
      </c>
      <c r="BF1476" s="141"/>
      <c r="BG1476" s="141"/>
      <c r="BH1476" s="141"/>
    </row>
    <row r="1477">
      <c r="A1477" s="122">
        <f t="shared" si="3"/>
        <v>0</v>
      </c>
      <c r="B1477" s="122">
        <f t="shared" si="4"/>
        <v>0</v>
      </c>
      <c r="C1477" s="122">
        <f t="shared" si="5"/>
        <v>0</v>
      </c>
      <c r="D1477" s="122">
        <f t="shared" si="6"/>
        <v>0</v>
      </c>
      <c r="E1477" s="122">
        <f t="shared" si="2"/>
        <v>220</v>
      </c>
      <c r="H1477" s="135" t="s">
        <v>35831</v>
      </c>
      <c r="I1477" s="135" t="s">
        <v>35832</v>
      </c>
      <c r="J1477" s="135" t="s">
        <v>35833</v>
      </c>
      <c r="L1477" s="160"/>
      <c r="M1477" s="160"/>
      <c r="N1477" s="160"/>
      <c r="O1477" s="160"/>
      <c r="P1477" s="503">
        <v>0.05650462962962963</v>
      </c>
      <c r="Q1477" s="503">
        <v>0.05357638888888889</v>
      </c>
      <c r="R1477" s="503">
        <v>0.058541666666666665</v>
      </c>
      <c r="S1477" s="503">
        <v>0.0697337962962963</v>
      </c>
      <c r="T1477" s="503">
        <v>0.06513888888888889</v>
      </c>
      <c r="W1477" s="503">
        <v>0.053703703703703705</v>
      </c>
      <c r="Y1477" s="503">
        <v>0.07165509259259259</v>
      </c>
      <c r="Z1477" s="503">
        <v>0.05219907407407407</v>
      </c>
      <c r="AA1477" s="128" t="s">
        <v>35834</v>
      </c>
      <c r="AB1477" s="134" t="s">
        <v>35835</v>
      </c>
      <c r="AC1477" s="505">
        <v>0.06371527777777777</v>
      </c>
      <c r="AD1477" s="160"/>
      <c r="AE1477" s="160"/>
      <c r="AG1477" s="474">
        <v>0.06335648148148149</v>
      </c>
      <c r="AJ1477" s="504">
        <v>0.05950231481481481</v>
      </c>
      <c r="AM1477" s="416">
        <v>2.238888888888889</v>
      </c>
      <c r="AN1477" s="160"/>
      <c r="AO1477" s="474">
        <v>0.060578703703703704</v>
      </c>
      <c r="AP1477" s="128" t="s">
        <v>28084</v>
      </c>
      <c r="AQ1477" s="128" t="s">
        <v>35836</v>
      </c>
      <c r="AR1477" s="505">
        <v>0.0699537037037037</v>
      </c>
      <c r="AS1477" s="134" t="s">
        <v>35837</v>
      </c>
      <c r="AT1477" s="474">
        <v>0.06600694444444444</v>
      </c>
      <c r="AU1477" s="128" t="s">
        <v>35838</v>
      </c>
      <c r="AV1477" s="504">
        <v>0.05712962962962963</v>
      </c>
      <c r="AX1477" s="134" t="s">
        <v>35839</v>
      </c>
      <c r="AY1477" s="128" t="s">
        <v>35840</v>
      </c>
      <c r="BA1477" s="505">
        <v>0.051111111111111114</v>
      </c>
      <c r="BB1477" s="474">
        <v>0.05071759259259259</v>
      </c>
      <c r="BC1477" s="516">
        <v>0.047997685185185185</v>
      </c>
      <c r="BD1477" s="516"/>
      <c r="BE1477" s="128" t="s">
        <v>3554</v>
      </c>
      <c r="BF1477" s="516"/>
      <c r="BG1477" s="516"/>
      <c r="BH1477" s="516"/>
    </row>
    <row r="1478">
      <c r="A1478" s="122">
        <f t="shared" si="3"/>
        <v>0</v>
      </c>
      <c r="B1478" s="122">
        <f t="shared" si="4"/>
        <v>0</v>
      </c>
      <c r="C1478" s="122">
        <f t="shared" si="5"/>
        <v>0</v>
      </c>
      <c r="D1478" s="122">
        <f t="shared" si="6"/>
        <v>0</v>
      </c>
      <c r="E1478" s="122">
        <f t="shared" si="2"/>
        <v>382</v>
      </c>
      <c r="H1478" s="135">
        <v>492.0</v>
      </c>
      <c r="I1478" s="135">
        <v>492.0</v>
      </c>
      <c r="J1478" s="135">
        <v>492.0</v>
      </c>
      <c r="L1478" s="160"/>
      <c r="M1478" s="160"/>
      <c r="N1478" s="160"/>
      <c r="O1478" s="160"/>
      <c r="P1478" s="138" t="s">
        <v>35841</v>
      </c>
      <c r="Q1478" s="138" t="s">
        <v>35842</v>
      </c>
      <c r="R1478" s="138" t="s">
        <v>35843</v>
      </c>
      <c r="S1478" s="138" t="s">
        <v>35844</v>
      </c>
      <c r="T1478" s="138" t="s">
        <v>35845</v>
      </c>
      <c r="W1478" s="138" t="s">
        <v>35846</v>
      </c>
      <c r="Y1478" s="138" t="s">
        <v>35847</v>
      </c>
      <c r="Z1478" s="138" t="s">
        <v>35848</v>
      </c>
      <c r="AA1478" s="504">
        <v>0.06862268518518519</v>
      </c>
      <c r="AB1478" s="474">
        <v>0.06950231481481481</v>
      </c>
      <c r="AC1478" s="128" t="s">
        <v>35849</v>
      </c>
      <c r="AD1478" s="160"/>
      <c r="AE1478" s="160"/>
      <c r="AG1478" s="134" t="s">
        <v>35850</v>
      </c>
      <c r="AJ1478" s="128" t="s">
        <v>35851</v>
      </c>
      <c r="AM1478" s="128" t="s">
        <v>35852</v>
      </c>
      <c r="AN1478" s="160"/>
      <c r="AO1478" s="134" t="s">
        <v>35853</v>
      </c>
      <c r="AP1478" s="505">
        <v>0.05709490740740741</v>
      </c>
      <c r="AQ1478" s="505">
        <v>0.05479166666666667</v>
      </c>
      <c r="AR1478" s="128" t="s">
        <v>3413</v>
      </c>
      <c r="AS1478" s="474">
        <v>0.05524305555555555</v>
      </c>
      <c r="AT1478" s="134" t="s">
        <v>35854</v>
      </c>
      <c r="AU1478" s="505">
        <v>0.06731481481481481</v>
      </c>
      <c r="AV1478" s="128" t="s">
        <v>35855</v>
      </c>
      <c r="AX1478" s="474">
        <v>0.05780092592592593</v>
      </c>
      <c r="AY1478" s="416">
        <v>2.33125</v>
      </c>
      <c r="BA1478" s="128" t="s">
        <v>35856</v>
      </c>
      <c r="BB1478" s="134" t="s">
        <v>35857</v>
      </c>
      <c r="BC1478" s="141" t="s">
        <v>16678</v>
      </c>
      <c r="BD1478" s="141"/>
      <c r="BE1478" s="505">
        <v>0.05699074074074074</v>
      </c>
      <c r="BF1478" s="141"/>
      <c r="BG1478" s="141"/>
      <c r="BH1478" s="141"/>
    </row>
    <row r="1479">
      <c r="A1479" s="122">
        <f t="shared" si="3"/>
        <v>0</v>
      </c>
      <c r="B1479" s="122">
        <f t="shared" si="4"/>
        <v>0</v>
      </c>
      <c r="C1479" s="122">
        <f t="shared" si="5"/>
        <v>0</v>
      </c>
      <c r="D1479" s="122">
        <f t="shared" si="6"/>
        <v>0</v>
      </c>
      <c r="E1479" s="122">
        <f t="shared" si="2"/>
        <v>187</v>
      </c>
      <c r="H1479" s="135" t="s">
        <v>35858</v>
      </c>
      <c r="I1479" s="135" t="s">
        <v>35859</v>
      </c>
      <c r="J1479" s="135" t="s">
        <v>35860</v>
      </c>
      <c r="L1479" s="160"/>
      <c r="M1479" s="160"/>
      <c r="N1479" s="160"/>
      <c r="O1479" s="160"/>
      <c r="P1479" s="503">
        <v>0.05662037037037037</v>
      </c>
      <c r="Q1479" s="503">
        <v>0.05368055555555556</v>
      </c>
      <c r="R1479" s="503">
        <v>0.058784722222222224</v>
      </c>
      <c r="S1479" s="503">
        <v>0.06987268518518519</v>
      </c>
      <c r="T1479" s="503">
        <v>0.06527777777777778</v>
      </c>
      <c r="W1479" s="503">
        <v>0.05392361111111111</v>
      </c>
      <c r="Y1479" s="503">
        <v>0.07172453703703703</v>
      </c>
      <c r="Z1479" s="503">
        <v>0.05230324074074074</v>
      </c>
      <c r="AA1479" s="128" t="s">
        <v>35861</v>
      </c>
      <c r="AB1479" s="134" t="s">
        <v>35862</v>
      </c>
      <c r="AC1479" s="505">
        <v>0.06376157407407407</v>
      </c>
      <c r="AD1479" s="160"/>
      <c r="AE1479" s="160"/>
      <c r="AG1479" s="474">
        <v>0.06346064814814815</v>
      </c>
      <c r="AJ1479" s="504">
        <v>0.05957175925925926</v>
      </c>
      <c r="AM1479" s="416">
        <v>2.24375</v>
      </c>
      <c r="AN1479" s="160"/>
      <c r="AO1479" s="474">
        <v>0.06065972222222222</v>
      </c>
      <c r="AP1479" s="128" t="s">
        <v>724</v>
      </c>
      <c r="AQ1479" s="128" t="s">
        <v>35863</v>
      </c>
      <c r="AR1479" s="505">
        <v>0.06996527777777778</v>
      </c>
      <c r="AS1479" s="134" t="s">
        <v>35864</v>
      </c>
      <c r="AT1479" s="474">
        <v>0.06612268518518519</v>
      </c>
      <c r="AU1479" s="128" t="s">
        <v>35865</v>
      </c>
      <c r="AV1479" s="504">
        <v>0.05717592592592593</v>
      </c>
      <c r="AX1479" s="134" t="s">
        <v>35866</v>
      </c>
      <c r="AY1479" s="128" t="s">
        <v>35867</v>
      </c>
      <c r="BA1479" s="505">
        <v>0.05119212962962963</v>
      </c>
      <c r="BB1479" s="474">
        <v>0.05081018518518519</v>
      </c>
      <c r="BC1479" s="516">
        <v>0.04802083333333333</v>
      </c>
      <c r="BD1479" s="516"/>
      <c r="BE1479" s="128" t="s">
        <v>35868</v>
      </c>
      <c r="BF1479" s="516"/>
      <c r="BG1479" s="516"/>
      <c r="BH1479" s="516"/>
    </row>
    <row r="1480">
      <c r="A1480" s="122">
        <f t="shared" si="3"/>
        <v>0</v>
      </c>
      <c r="B1480" s="122">
        <f t="shared" si="4"/>
        <v>0</v>
      </c>
      <c r="C1480" s="122">
        <f t="shared" si="5"/>
        <v>0</v>
      </c>
      <c r="D1480" s="122">
        <f t="shared" si="6"/>
        <v>0</v>
      </c>
      <c r="E1480" s="122">
        <f t="shared" si="2"/>
        <v>515</v>
      </c>
      <c r="H1480" s="135" t="s">
        <v>35869</v>
      </c>
      <c r="I1480" s="135" t="s">
        <v>35870</v>
      </c>
      <c r="J1480" s="135" t="s">
        <v>35871</v>
      </c>
      <c r="L1480" s="160"/>
      <c r="M1480" s="160"/>
      <c r="N1480" s="160"/>
      <c r="O1480" s="160"/>
      <c r="P1480" s="138" t="s">
        <v>35872</v>
      </c>
      <c r="Q1480" s="138" t="s">
        <v>35873</v>
      </c>
      <c r="R1480" s="138" t="s">
        <v>35874</v>
      </c>
      <c r="S1480" s="138" t="s">
        <v>35875</v>
      </c>
      <c r="T1480" s="138" t="s">
        <v>35876</v>
      </c>
      <c r="W1480" s="138" t="s">
        <v>35877</v>
      </c>
      <c r="Y1480" s="138" t="s">
        <v>35878</v>
      </c>
      <c r="Z1480" s="138" t="s">
        <v>35879</v>
      </c>
      <c r="AA1480" s="504">
        <v>0.06868055555555555</v>
      </c>
      <c r="AB1480" s="474">
        <v>0.06966435185185185</v>
      </c>
      <c r="AC1480" s="128" t="s">
        <v>35880</v>
      </c>
      <c r="AD1480" s="160"/>
      <c r="AE1480" s="160"/>
      <c r="AG1480" s="134" t="s">
        <v>35881</v>
      </c>
      <c r="AJ1480" s="128" t="s">
        <v>35882</v>
      </c>
      <c r="AM1480" s="128" t="s">
        <v>35883</v>
      </c>
      <c r="AN1480" s="160"/>
      <c r="AO1480" s="134" t="s">
        <v>35884</v>
      </c>
      <c r="AP1480" s="505">
        <v>0.05712962962962963</v>
      </c>
      <c r="AQ1480" s="505">
        <v>0.054814814814814816</v>
      </c>
      <c r="AR1480" s="128" t="s">
        <v>35885</v>
      </c>
      <c r="AS1480" s="474">
        <v>0.055266203703703706</v>
      </c>
      <c r="AT1480" s="134" t="s">
        <v>35886</v>
      </c>
      <c r="AU1480" s="505">
        <v>0.06738425925925925</v>
      </c>
      <c r="AV1480" s="128" t="s">
        <v>35887</v>
      </c>
      <c r="AX1480" s="474">
        <v>0.057951388888888886</v>
      </c>
      <c r="AY1480" s="416">
        <v>2.3340277777777776</v>
      </c>
      <c r="BA1480" s="128" t="s">
        <v>35888</v>
      </c>
      <c r="BB1480" s="134" t="s">
        <v>35889</v>
      </c>
      <c r="BC1480" s="141" t="s">
        <v>35890</v>
      </c>
      <c r="BD1480" s="141"/>
      <c r="BE1480" s="505">
        <v>0.05701388888888889</v>
      </c>
      <c r="BF1480" s="141"/>
      <c r="BG1480" s="141"/>
      <c r="BH1480" s="141"/>
    </row>
    <row r="1481">
      <c r="A1481" s="122">
        <f t="shared" si="3"/>
        <v>0</v>
      </c>
      <c r="B1481" s="122">
        <f t="shared" si="4"/>
        <v>0</v>
      </c>
      <c r="C1481" s="122">
        <f t="shared" si="5"/>
        <v>0</v>
      </c>
      <c r="D1481" s="122">
        <f t="shared" si="6"/>
        <v>0</v>
      </c>
      <c r="E1481" s="122">
        <f t="shared" si="2"/>
        <v>119</v>
      </c>
      <c r="H1481" s="135">
        <v>493.0</v>
      </c>
      <c r="I1481" s="135">
        <v>493.0</v>
      </c>
      <c r="J1481" s="135">
        <v>493.0</v>
      </c>
      <c r="L1481" s="160"/>
      <c r="M1481" s="160"/>
      <c r="N1481" s="160"/>
      <c r="O1481" s="160"/>
      <c r="P1481" s="503">
        <v>0.056666666666666664</v>
      </c>
      <c r="Q1481" s="503">
        <v>0.053738425925925926</v>
      </c>
      <c r="R1481" s="503">
        <v>0.05883101851851852</v>
      </c>
      <c r="S1481" s="503">
        <v>0.06997685185185185</v>
      </c>
      <c r="T1481" s="503">
        <v>0.06532407407407408</v>
      </c>
      <c r="W1481" s="503">
        <v>0.05403935185185185</v>
      </c>
      <c r="Y1481" s="503">
        <v>0.07180555555555555</v>
      </c>
      <c r="Z1481" s="503">
        <v>0.0525</v>
      </c>
      <c r="AA1481" s="128" t="s">
        <v>35891</v>
      </c>
      <c r="AB1481" s="474">
        <v>0.06974537037037037</v>
      </c>
      <c r="AC1481" s="505">
        <v>0.06380787037037038</v>
      </c>
      <c r="AD1481" s="160"/>
      <c r="AE1481" s="160"/>
      <c r="AG1481" s="474">
        <v>0.06357638888888889</v>
      </c>
      <c r="AJ1481" s="504">
        <v>0.059722222222222225</v>
      </c>
      <c r="AM1481" s="416">
        <v>2.25625</v>
      </c>
      <c r="AN1481" s="160"/>
      <c r="AO1481" s="474">
        <v>0.06072916666666667</v>
      </c>
      <c r="AP1481" s="128" t="s">
        <v>35892</v>
      </c>
      <c r="AQ1481" s="128" t="s">
        <v>35893</v>
      </c>
      <c r="AR1481" s="505">
        <v>0.07</v>
      </c>
      <c r="AS1481" s="134" t="s">
        <v>35894</v>
      </c>
      <c r="AT1481" s="474">
        <v>0.06622685185185186</v>
      </c>
      <c r="AU1481" s="128" t="s">
        <v>35895</v>
      </c>
      <c r="AV1481" s="504">
        <v>0.05726851851851852</v>
      </c>
      <c r="AX1481" s="134" t="s">
        <v>35896</v>
      </c>
      <c r="AY1481" s="128" t="s">
        <v>35897</v>
      </c>
      <c r="BA1481" s="505">
        <v>0.051284722222222225</v>
      </c>
      <c r="BB1481" s="474">
        <v>0.05084490740740741</v>
      </c>
      <c r="BC1481" s="516">
        <v>0.04804398148148148</v>
      </c>
      <c r="BD1481" s="516"/>
      <c r="BE1481" s="128" t="s">
        <v>35898</v>
      </c>
      <c r="BF1481" s="516"/>
      <c r="BG1481" s="516"/>
      <c r="BH1481" s="516"/>
    </row>
    <row r="1482">
      <c r="A1482" s="122">
        <f t="shared" si="3"/>
        <v>0</v>
      </c>
      <c r="B1482" s="122">
        <f t="shared" si="4"/>
        <v>0</v>
      </c>
      <c r="C1482" s="122">
        <f t="shared" si="5"/>
        <v>0</v>
      </c>
      <c r="D1482" s="122">
        <f t="shared" si="6"/>
        <v>0</v>
      </c>
      <c r="E1482" s="122">
        <f t="shared" si="2"/>
        <v>327</v>
      </c>
      <c r="H1482" s="135" t="s">
        <v>35899</v>
      </c>
      <c r="I1482" s="135" t="s">
        <v>35900</v>
      </c>
      <c r="J1482" s="135" t="s">
        <v>35901</v>
      </c>
      <c r="L1482" s="160"/>
      <c r="M1482" s="160"/>
      <c r="N1482" s="160"/>
      <c r="O1482" s="160"/>
      <c r="P1482" s="138" t="s">
        <v>35902</v>
      </c>
      <c r="Q1482" s="138" t="s">
        <v>35903</v>
      </c>
      <c r="R1482" s="138" t="s">
        <v>35904</v>
      </c>
      <c r="S1482" s="138" t="s">
        <v>35905</v>
      </c>
      <c r="T1482" s="138" t="s">
        <v>35906</v>
      </c>
      <c r="W1482" s="138" t="s">
        <v>35907</v>
      </c>
      <c r="Y1482" s="138" t="s">
        <v>35908</v>
      </c>
      <c r="Z1482" s="138" t="s">
        <v>35909</v>
      </c>
      <c r="AA1482" s="504">
        <v>0.0687962962962963</v>
      </c>
      <c r="AB1482" s="134" t="s">
        <v>35910</v>
      </c>
      <c r="AC1482" s="128" t="s">
        <v>35911</v>
      </c>
      <c r="AD1482" s="160"/>
      <c r="AE1482" s="160"/>
      <c r="AG1482" s="134" t="s">
        <v>35912</v>
      </c>
      <c r="AJ1482" s="128" t="s">
        <v>35913</v>
      </c>
      <c r="AM1482" s="128" t="s">
        <v>35914</v>
      </c>
      <c r="AN1482" s="160"/>
      <c r="AO1482" s="134" t="s">
        <v>35915</v>
      </c>
      <c r="AP1482" s="505">
        <v>0.057152777777777775</v>
      </c>
      <c r="AQ1482" s="505">
        <v>0.054907407407407405</v>
      </c>
      <c r="AR1482" s="128" t="s">
        <v>35916</v>
      </c>
      <c r="AS1482" s="474">
        <v>0.0553125</v>
      </c>
      <c r="AT1482" s="134" t="s">
        <v>35917</v>
      </c>
      <c r="AU1482" s="505">
        <v>0.06744212962962963</v>
      </c>
      <c r="AV1482" s="128" t="s">
        <v>35918</v>
      </c>
      <c r="AX1482" s="474">
        <v>0.05811342592592592</v>
      </c>
      <c r="AY1482" s="416">
        <v>2.3381944444444445</v>
      </c>
      <c r="BA1482" s="128" t="s">
        <v>35919</v>
      </c>
      <c r="BB1482" s="134" t="s">
        <v>35920</v>
      </c>
      <c r="BC1482" s="141" t="s">
        <v>35921</v>
      </c>
      <c r="BD1482" s="141"/>
      <c r="BE1482" s="505">
        <v>0.05712962962962963</v>
      </c>
      <c r="BF1482" s="141"/>
      <c r="BG1482" s="141"/>
      <c r="BH1482" s="141"/>
    </row>
    <row r="1483">
      <c r="A1483" s="122">
        <f t="shared" si="3"/>
        <v>0</v>
      </c>
      <c r="B1483" s="122">
        <f t="shared" si="4"/>
        <v>0</v>
      </c>
      <c r="C1483" s="122">
        <f t="shared" si="5"/>
        <v>0</v>
      </c>
      <c r="D1483" s="122">
        <f t="shared" si="6"/>
        <v>0</v>
      </c>
      <c r="E1483" s="122">
        <f t="shared" si="2"/>
        <v>194</v>
      </c>
      <c r="H1483" s="135" t="s">
        <v>35922</v>
      </c>
      <c r="I1483" s="135" t="s">
        <v>35923</v>
      </c>
      <c r="J1483" s="135" t="s">
        <v>862</v>
      </c>
      <c r="L1483" s="160"/>
      <c r="M1483" s="160"/>
      <c r="N1483" s="160"/>
      <c r="O1483" s="160"/>
      <c r="P1483" s="503">
        <v>0.056712962962962965</v>
      </c>
      <c r="Q1483" s="503">
        <v>0.053877314814814815</v>
      </c>
      <c r="R1483" s="503">
        <v>0.05884259259259259</v>
      </c>
      <c r="S1483" s="503">
        <v>0.07017361111111112</v>
      </c>
      <c r="T1483" s="503">
        <v>0.06553240740740741</v>
      </c>
      <c r="W1483" s="503">
        <v>0.054189814814814816</v>
      </c>
      <c r="Y1483" s="503">
        <v>0.07202546296296296</v>
      </c>
      <c r="Z1483" s="503">
        <v>0.05260416666666667</v>
      </c>
      <c r="AA1483" s="128" t="s">
        <v>35924</v>
      </c>
      <c r="AB1483" s="474">
        <v>0.06980324074074074</v>
      </c>
      <c r="AC1483" s="505">
        <v>0.06386574074074074</v>
      </c>
      <c r="AD1483" s="160"/>
      <c r="AE1483" s="160"/>
      <c r="AG1483" s="474">
        <v>0.06364583333333333</v>
      </c>
      <c r="AJ1483" s="504">
        <v>0.05976851851851852</v>
      </c>
      <c r="AM1483" s="416">
        <v>2.2618055555555556</v>
      </c>
      <c r="AN1483" s="160"/>
      <c r="AO1483" s="474">
        <v>0.06081018518518518</v>
      </c>
      <c r="AP1483" s="128" t="s">
        <v>35925</v>
      </c>
      <c r="AQ1483" s="128" t="s">
        <v>35926</v>
      </c>
      <c r="AR1483" s="505">
        <v>0.07006944444444445</v>
      </c>
      <c r="AS1483" s="134" t="s">
        <v>9662</v>
      </c>
      <c r="AT1483" s="474">
        <v>0.06643518518518518</v>
      </c>
      <c r="AU1483" s="128" t="s">
        <v>35927</v>
      </c>
      <c r="AV1483" s="504">
        <v>0.05732638888888889</v>
      </c>
      <c r="AX1483" s="134" t="s">
        <v>4398</v>
      </c>
      <c r="AY1483" s="128" t="s">
        <v>35928</v>
      </c>
      <c r="BA1483" s="505">
        <v>0.051354166666666666</v>
      </c>
      <c r="BB1483" s="474">
        <v>0.05091435185185185</v>
      </c>
      <c r="BC1483" s="516">
        <v>0.04807870370370371</v>
      </c>
      <c r="BD1483" s="516"/>
      <c r="BE1483" s="128" t="s">
        <v>35929</v>
      </c>
      <c r="BF1483" s="516"/>
      <c r="BG1483" s="516"/>
      <c r="BH1483" s="516"/>
    </row>
    <row r="1484">
      <c r="A1484" s="122">
        <f t="shared" si="3"/>
        <v>0</v>
      </c>
      <c r="B1484" s="122">
        <f t="shared" si="4"/>
        <v>0</v>
      </c>
      <c r="C1484" s="122">
        <f t="shared" si="5"/>
        <v>0</v>
      </c>
      <c r="D1484" s="122">
        <f t="shared" si="6"/>
        <v>0</v>
      </c>
      <c r="E1484" s="122">
        <f t="shared" si="2"/>
        <v>295</v>
      </c>
      <c r="H1484" s="135">
        <v>494.0</v>
      </c>
      <c r="I1484" s="135">
        <v>494.0</v>
      </c>
      <c r="J1484" s="135">
        <v>494.0</v>
      </c>
      <c r="L1484" s="160"/>
      <c r="M1484" s="160"/>
      <c r="N1484" s="160"/>
      <c r="O1484" s="160"/>
      <c r="P1484" s="138" t="s">
        <v>35930</v>
      </c>
      <c r="Q1484" s="138" t="s">
        <v>35931</v>
      </c>
      <c r="R1484" s="138" t="s">
        <v>35932</v>
      </c>
      <c r="S1484" s="138" t="s">
        <v>35933</v>
      </c>
      <c r="T1484" s="138" t="s">
        <v>35934</v>
      </c>
      <c r="W1484" s="138" t="s">
        <v>35935</v>
      </c>
      <c r="Y1484" s="138" t="s">
        <v>35936</v>
      </c>
      <c r="Z1484" s="138" t="s">
        <v>35937</v>
      </c>
      <c r="AA1484" s="504">
        <v>0.06893518518518518</v>
      </c>
      <c r="AB1484" s="134" t="s">
        <v>35938</v>
      </c>
      <c r="AC1484" s="128" t="s">
        <v>35939</v>
      </c>
      <c r="AD1484" s="160"/>
      <c r="AE1484" s="160"/>
      <c r="AG1484" s="134" t="s">
        <v>35940</v>
      </c>
      <c r="AJ1484" s="128" t="s">
        <v>1538</v>
      </c>
      <c r="AM1484" s="128" t="s">
        <v>35941</v>
      </c>
      <c r="AN1484" s="160"/>
      <c r="AO1484" s="134" t="s">
        <v>35942</v>
      </c>
      <c r="AP1484" s="505">
        <v>0.0571875</v>
      </c>
      <c r="AQ1484" s="505">
        <v>0.05494212962962963</v>
      </c>
      <c r="AR1484" s="128" t="s">
        <v>35943</v>
      </c>
      <c r="AS1484" s="474">
        <v>0.05538194444444444</v>
      </c>
      <c r="AT1484" s="134" t="s">
        <v>35944</v>
      </c>
      <c r="AU1484" s="505">
        <v>0.06746527777777778</v>
      </c>
      <c r="AV1484" s="128" t="s">
        <v>35945</v>
      </c>
      <c r="AX1484" s="474">
        <v>0.05820601851851852</v>
      </c>
      <c r="AY1484" s="416">
        <v>2.341666666666667</v>
      </c>
      <c r="BA1484" s="128" t="s">
        <v>35946</v>
      </c>
      <c r="BB1484" s="134" t="s">
        <v>35947</v>
      </c>
      <c r="BC1484" s="141" t="s">
        <v>35948</v>
      </c>
      <c r="BD1484" s="141"/>
      <c r="BE1484" s="505">
        <v>0.057199074074074076</v>
      </c>
      <c r="BF1484" s="141"/>
      <c r="BG1484" s="141"/>
      <c r="BH1484" s="141"/>
    </row>
    <row r="1485">
      <c r="A1485" s="122">
        <f t="shared" si="3"/>
        <v>0</v>
      </c>
      <c r="B1485" s="122">
        <f t="shared" si="4"/>
        <v>0</v>
      </c>
      <c r="C1485" s="122">
        <f t="shared" si="5"/>
        <v>0</v>
      </c>
      <c r="D1485" s="122">
        <f t="shared" si="6"/>
        <v>0</v>
      </c>
      <c r="E1485" s="122">
        <f t="shared" si="2"/>
        <v>167</v>
      </c>
      <c r="H1485" s="135" t="s">
        <v>35949</v>
      </c>
      <c r="I1485" s="135" t="s">
        <v>35950</v>
      </c>
      <c r="J1485" s="135" t="s">
        <v>35951</v>
      </c>
      <c r="L1485" s="160"/>
      <c r="M1485" s="160"/>
      <c r="N1485" s="160"/>
      <c r="O1485" s="160"/>
      <c r="P1485" s="503">
        <v>0.05689814814814815</v>
      </c>
      <c r="Q1485" s="503">
        <v>0.05394675925925926</v>
      </c>
      <c r="R1485" s="503">
        <v>0.05887731481481481</v>
      </c>
      <c r="S1485" s="503">
        <v>0.07023148148148148</v>
      </c>
      <c r="T1485" s="503">
        <v>0.06565972222222222</v>
      </c>
      <c r="W1485" s="503">
        <v>0.05423611111111111</v>
      </c>
      <c r="Y1485" s="503">
        <v>0.0722337962962963</v>
      </c>
      <c r="Z1485" s="503">
        <v>0.052662037037037035</v>
      </c>
      <c r="AA1485" s="508">
        <v>0.06905092592592593</v>
      </c>
      <c r="AB1485" s="474">
        <v>0.06987268518518519</v>
      </c>
      <c r="AC1485" s="505">
        <v>0.06393518518518519</v>
      </c>
      <c r="AD1485" s="160"/>
      <c r="AE1485" s="160"/>
      <c r="AG1485" s="474">
        <v>0.06375</v>
      </c>
      <c r="AJ1485" s="504">
        <v>0.05978009259259259</v>
      </c>
      <c r="AM1485" s="416">
        <v>2.2694444444444444</v>
      </c>
      <c r="AN1485" s="160"/>
      <c r="AO1485" s="474">
        <v>0.060925925925925925</v>
      </c>
      <c r="AP1485" s="128" t="s">
        <v>35952</v>
      </c>
      <c r="AQ1485" s="128" t="s">
        <v>35953</v>
      </c>
      <c r="AR1485" s="505">
        <v>0.07015046296296296</v>
      </c>
      <c r="AS1485" s="134" t="s">
        <v>35954</v>
      </c>
      <c r="AT1485" s="474">
        <v>0.06653935185185185</v>
      </c>
      <c r="AU1485" s="128" t="s">
        <v>24223</v>
      </c>
      <c r="AV1485" s="504">
        <v>0.057430555555555554</v>
      </c>
      <c r="AX1485" s="134" t="s">
        <v>35955</v>
      </c>
      <c r="AY1485" s="128" t="s">
        <v>35956</v>
      </c>
      <c r="BA1485" s="505">
        <v>0.05137731481481481</v>
      </c>
      <c r="BB1485" s="474">
        <v>0.05101851851851852</v>
      </c>
      <c r="BC1485" s="516">
        <v>0.04809027777777778</v>
      </c>
      <c r="BD1485" s="516"/>
      <c r="BE1485" s="128" t="s">
        <v>35957</v>
      </c>
      <c r="BF1485" s="516"/>
      <c r="BG1485" s="516"/>
      <c r="BH1485" s="516"/>
    </row>
    <row r="1486">
      <c r="A1486" s="122">
        <f t="shared" si="3"/>
        <v>0</v>
      </c>
      <c r="B1486" s="122">
        <f t="shared" si="4"/>
        <v>0</v>
      </c>
      <c r="C1486" s="122">
        <f t="shared" si="5"/>
        <v>0</v>
      </c>
      <c r="D1486" s="122">
        <f t="shared" si="6"/>
        <v>0</v>
      </c>
      <c r="E1486" s="122">
        <f t="shared" si="2"/>
        <v>373</v>
      </c>
      <c r="H1486" s="135" t="s">
        <v>35958</v>
      </c>
      <c r="I1486" s="135" t="s">
        <v>35959</v>
      </c>
      <c r="J1486" s="135" t="s">
        <v>35960</v>
      </c>
      <c r="L1486" s="160"/>
      <c r="M1486" s="160"/>
      <c r="N1486" s="160"/>
      <c r="O1486" s="160"/>
      <c r="P1486" s="138" t="s">
        <v>1012</v>
      </c>
      <c r="Q1486" s="138" t="s">
        <v>3413</v>
      </c>
      <c r="R1486" s="138" t="s">
        <v>35961</v>
      </c>
      <c r="S1486" s="138" t="s">
        <v>35962</v>
      </c>
      <c r="T1486" s="138" t="s">
        <v>35963</v>
      </c>
      <c r="W1486" s="138" t="s">
        <v>35964</v>
      </c>
      <c r="Y1486" s="138" t="s">
        <v>2401</v>
      </c>
      <c r="Z1486" s="138" t="s">
        <v>35965</v>
      </c>
      <c r="AA1486" s="128" t="s">
        <v>35966</v>
      </c>
      <c r="AB1486" s="134" t="s">
        <v>35967</v>
      </c>
      <c r="AC1486" s="128" t="s">
        <v>35968</v>
      </c>
      <c r="AD1486" s="160"/>
      <c r="AE1486" s="160"/>
      <c r="AG1486" s="134" t="s">
        <v>35969</v>
      </c>
      <c r="AJ1486" s="508">
        <v>0.05980324074074074</v>
      </c>
      <c r="AM1486" s="128" t="s">
        <v>35970</v>
      </c>
      <c r="AN1486" s="160"/>
      <c r="AO1486" s="134" t="s">
        <v>35971</v>
      </c>
      <c r="AP1486" s="505">
        <v>0.05728009259259259</v>
      </c>
      <c r="AQ1486" s="505">
        <v>0.05517361111111111</v>
      </c>
      <c r="AR1486" s="128" t="s">
        <v>35972</v>
      </c>
      <c r="AS1486" s="474">
        <v>0.05542824074074074</v>
      </c>
      <c r="AT1486" s="134" t="s">
        <v>35973</v>
      </c>
      <c r="AU1486" s="505">
        <v>0.06748842592592592</v>
      </c>
      <c r="AV1486" s="128" t="s">
        <v>35974</v>
      </c>
      <c r="AX1486" s="474">
        <v>0.05824074074074074</v>
      </c>
      <c r="AY1486" s="416">
        <v>2.34375</v>
      </c>
      <c r="BA1486" s="128" t="s">
        <v>35975</v>
      </c>
      <c r="BB1486" s="134" t="s">
        <v>35976</v>
      </c>
      <c r="BC1486" s="141" t="s">
        <v>35977</v>
      </c>
      <c r="BD1486" s="141"/>
      <c r="BE1486" s="505">
        <v>0.05732638888888889</v>
      </c>
      <c r="BF1486" s="141"/>
      <c r="BG1486" s="141"/>
      <c r="BH1486" s="141"/>
    </row>
    <row r="1487">
      <c r="A1487" s="122">
        <f t="shared" si="3"/>
        <v>0</v>
      </c>
      <c r="B1487" s="122">
        <f t="shared" si="4"/>
        <v>0</v>
      </c>
      <c r="C1487" s="122">
        <f t="shared" si="5"/>
        <v>0</v>
      </c>
      <c r="D1487" s="122">
        <f t="shared" si="6"/>
        <v>0</v>
      </c>
      <c r="E1487" s="122">
        <f t="shared" si="2"/>
        <v>140</v>
      </c>
      <c r="H1487" s="135">
        <v>495.0</v>
      </c>
      <c r="I1487" s="135">
        <v>495.0</v>
      </c>
      <c r="J1487" s="135">
        <v>495.0</v>
      </c>
      <c r="L1487" s="160"/>
      <c r="M1487" s="160"/>
      <c r="N1487" s="160"/>
      <c r="O1487" s="160"/>
      <c r="P1487" s="503">
        <v>0.05696759259259259</v>
      </c>
      <c r="Q1487" s="503">
        <v>0.053969907407407404</v>
      </c>
      <c r="R1487" s="503">
        <v>0.058923611111111114</v>
      </c>
      <c r="S1487" s="503">
        <v>0.07042824074074074</v>
      </c>
      <c r="T1487" s="503">
        <v>0.06574074074074074</v>
      </c>
      <c r="W1487" s="503">
        <v>0.05427083333333333</v>
      </c>
      <c r="Y1487" s="503">
        <v>0.07237268518518518</v>
      </c>
      <c r="Z1487" s="503">
        <v>0.05274305555555556</v>
      </c>
      <c r="AA1487" s="504">
        <v>0.06916666666666667</v>
      </c>
      <c r="AB1487" s="474">
        <v>0.07</v>
      </c>
      <c r="AC1487" s="505">
        <v>0.06400462962962963</v>
      </c>
      <c r="AD1487" s="160"/>
      <c r="AE1487" s="160"/>
      <c r="AG1487" s="474">
        <v>0.06384259259259259</v>
      </c>
      <c r="AJ1487" s="508">
        <v>0.059814814814814814</v>
      </c>
      <c r="AM1487" s="416">
        <v>2.2729166666666667</v>
      </c>
      <c r="AN1487" s="160"/>
      <c r="AO1487" s="474">
        <v>0.06099537037037037</v>
      </c>
      <c r="AP1487" s="128" t="s">
        <v>35978</v>
      </c>
      <c r="AQ1487" s="128" t="s">
        <v>35979</v>
      </c>
      <c r="AR1487" s="505">
        <v>0.07023148148148148</v>
      </c>
      <c r="AS1487" s="134" t="s">
        <v>35980</v>
      </c>
      <c r="AT1487" s="474">
        <v>0.0666550925925926</v>
      </c>
      <c r="AU1487" s="128" t="s">
        <v>35981</v>
      </c>
      <c r="AV1487" s="504">
        <v>0.057511574074074076</v>
      </c>
      <c r="AX1487" s="134" t="s">
        <v>35982</v>
      </c>
      <c r="AY1487" s="128" t="s">
        <v>35983</v>
      </c>
      <c r="BA1487" s="505">
        <v>0.05143518518518519</v>
      </c>
      <c r="BB1487" s="474">
        <v>0.051076388888888886</v>
      </c>
      <c r="BC1487" s="516">
        <v>0.04811342592592593</v>
      </c>
      <c r="BD1487" s="516"/>
      <c r="BE1487" s="128" t="s">
        <v>35984</v>
      </c>
      <c r="BF1487" s="516"/>
      <c r="BG1487" s="516"/>
      <c r="BH1487" s="516"/>
    </row>
    <row r="1488">
      <c r="A1488" s="122">
        <f t="shared" si="3"/>
        <v>0</v>
      </c>
      <c r="B1488" s="122">
        <f t="shared" si="4"/>
        <v>0</v>
      </c>
      <c r="C1488" s="122">
        <f t="shared" si="5"/>
        <v>0</v>
      </c>
      <c r="D1488" s="122">
        <f t="shared" si="6"/>
        <v>0</v>
      </c>
      <c r="E1488" s="122">
        <f t="shared" si="2"/>
        <v>399</v>
      </c>
      <c r="H1488" s="135" t="s">
        <v>35985</v>
      </c>
      <c r="I1488" s="135" t="s">
        <v>35986</v>
      </c>
      <c r="J1488" s="135" t="s">
        <v>35987</v>
      </c>
      <c r="L1488" s="160"/>
      <c r="M1488" s="160"/>
      <c r="N1488" s="160"/>
      <c r="O1488" s="160"/>
      <c r="P1488" s="138" t="s">
        <v>35988</v>
      </c>
      <c r="Q1488" s="138" t="s">
        <v>35989</v>
      </c>
      <c r="R1488" s="138" t="s">
        <v>35990</v>
      </c>
      <c r="S1488" s="138" t="s">
        <v>35991</v>
      </c>
      <c r="T1488" s="138" t="s">
        <v>35992</v>
      </c>
      <c r="W1488" s="138" t="s">
        <v>35993</v>
      </c>
      <c r="Y1488" s="138" t="s">
        <v>35994</v>
      </c>
      <c r="Z1488" s="138" t="s">
        <v>35995</v>
      </c>
      <c r="AA1488" s="128" t="s">
        <v>35996</v>
      </c>
      <c r="AB1488" s="134" t="s">
        <v>35997</v>
      </c>
      <c r="AC1488" s="128" t="s">
        <v>35998</v>
      </c>
      <c r="AD1488" s="160"/>
      <c r="AE1488" s="160"/>
      <c r="AG1488" s="134" t="s">
        <v>35999</v>
      </c>
      <c r="AJ1488" s="521" t="s">
        <v>32236</v>
      </c>
      <c r="AM1488" s="128" t="s">
        <v>36000</v>
      </c>
      <c r="AN1488" s="160"/>
      <c r="AO1488" s="134" t="s">
        <v>36001</v>
      </c>
      <c r="AP1488" s="505">
        <v>0.05744212962962963</v>
      </c>
      <c r="AQ1488" s="505">
        <v>0.0553125</v>
      </c>
      <c r="AR1488" s="128" t="s">
        <v>36002</v>
      </c>
      <c r="AS1488" s="474">
        <v>0.055497685185185185</v>
      </c>
      <c r="AT1488" s="134" t="s">
        <v>36003</v>
      </c>
      <c r="AU1488" s="505">
        <v>0.06753472222222222</v>
      </c>
      <c r="AV1488" s="128" t="s">
        <v>36004</v>
      </c>
      <c r="AX1488" s="474">
        <v>0.058333333333333334</v>
      </c>
      <c r="AY1488" s="416">
        <v>2.3472222222222223</v>
      </c>
      <c r="BA1488" s="128" t="s">
        <v>36005</v>
      </c>
      <c r="BB1488" s="134" t="s">
        <v>36006</v>
      </c>
      <c r="BC1488" s="141" t="s">
        <v>36007</v>
      </c>
      <c r="BD1488" s="141"/>
      <c r="BE1488" s="505">
        <v>0.0574537037037037</v>
      </c>
      <c r="BF1488" s="141"/>
      <c r="BG1488" s="141"/>
      <c r="BH1488" s="141"/>
    </row>
    <row r="1489">
      <c r="A1489" s="122">
        <f t="shared" si="3"/>
        <v>0</v>
      </c>
      <c r="B1489" s="122">
        <f t="shared" si="4"/>
        <v>0</v>
      </c>
      <c r="C1489" s="122">
        <f t="shared" si="5"/>
        <v>0</v>
      </c>
      <c r="D1489" s="122">
        <f t="shared" si="6"/>
        <v>0</v>
      </c>
      <c r="E1489" s="122">
        <f t="shared" si="2"/>
        <v>235</v>
      </c>
      <c r="H1489" s="135" t="s">
        <v>36008</v>
      </c>
      <c r="I1489" s="135" t="s">
        <v>36009</v>
      </c>
      <c r="J1489" s="135" t="s">
        <v>36010</v>
      </c>
      <c r="L1489" s="160"/>
      <c r="M1489" s="160"/>
      <c r="N1489" s="160"/>
      <c r="O1489" s="160"/>
      <c r="P1489" s="503">
        <v>0.05699074074074074</v>
      </c>
      <c r="Q1489" s="503">
        <v>0.05399305555555556</v>
      </c>
      <c r="R1489" s="503">
        <v>0.05900462962962963</v>
      </c>
      <c r="S1489" s="503">
        <v>0.07042824074074074</v>
      </c>
      <c r="T1489" s="503">
        <v>0.06579861111111111</v>
      </c>
      <c r="W1489" s="503">
        <v>0.05445601851851852</v>
      </c>
      <c r="Y1489" s="503">
        <v>0.07239583333333334</v>
      </c>
      <c r="Z1489" s="503">
        <v>0.052766203703703704</v>
      </c>
      <c r="AA1489" s="504">
        <v>0.06922453703703704</v>
      </c>
      <c r="AB1489" s="474">
        <v>0.07005787037037037</v>
      </c>
      <c r="AC1489" s="505">
        <v>0.0640625</v>
      </c>
      <c r="AD1489" s="160"/>
      <c r="AE1489" s="160"/>
      <c r="AG1489" s="474">
        <v>0.06399305555555555</v>
      </c>
      <c r="AJ1489" s="522">
        <v>0.059849537037037034</v>
      </c>
      <c r="AM1489" s="416">
        <v>2.275</v>
      </c>
      <c r="AN1489" s="160"/>
      <c r="AO1489" s="474">
        <v>0.061064814814814815</v>
      </c>
      <c r="AP1489" s="128" t="s">
        <v>36011</v>
      </c>
      <c r="AQ1489" s="128" t="s">
        <v>36012</v>
      </c>
      <c r="AR1489" s="505">
        <v>0.07037037037037037</v>
      </c>
      <c r="AS1489" s="134" t="s">
        <v>36013</v>
      </c>
      <c r="AT1489" s="474">
        <v>0.06681712962962963</v>
      </c>
      <c r="AU1489" s="128" t="s">
        <v>36014</v>
      </c>
      <c r="AV1489" s="504">
        <v>0.05763888888888889</v>
      </c>
      <c r="AX1489" s="134" t="s">
        <v>36015</v>
      </c>
      <c r="AY1489" s="128" t="s">
        <v>36016</v>
      </c>
      <c r="BA1489" s="505">
        <v>0.05150462962962963</v>
      </c>
      <c r="BB1489" s="474">
        <v>0.051111111111111114</v>
      </c>
      <c r="BC1489" s="516">
        <v>0.048136574074074075</v>
      </c>
      <c r="BD1489" s="516"/>
      <c r="BE1489" s="128" t="s">
        <v>36017</v>
      </c>
      <c r="BF1489" s="516"/>
      <c r="BG1489" s="516"/>
      <c r="BH1489" s="516"/>
    </row>
    <row r="1490">
      <c r="A1490" s="122">
        <f t="shared" si="3"/>
        <v>0</v>
      </c>
      <c r="B1490" s="122">
        <f t="shared" si="4"/>
        <v>0</v>
      </c>
      <c r="C1490" s="122">
        <f t="shared" si="5"/>
        <v>0</v>
      </c>
      <c r="D1490" s="122">
        <f t="shared" si="6"/>
        <v>0</v>
      </c>
      <c r="E1490" s="122">
        <f t="shared" si="2"/>
        <v>398</v>
      </c>
      <c r="H1490" s="135">
        <v>496.0</v>
      </c>
      <c r="I1490" s="135">
        <v>496.0</v>
      </c>
      <c r="J1490" s="135">
        <v>496.0</v>
      </c>
      <c r="L1490" s="160"/>
      <c r="M1490" s="160"/>
      <c r="N1490" s="160"/>
      <c r="O1490" s="160"/>
      <c r="P1490" s="138" t="s">
        <v>36018</v>
      </c>
      <c r="Q1490" s="138" t="s">
        <v>36019</v>
      </c>
      <c r="R1490" s="138" t="s">
        <v>36020</v>
      </c>
      <c r="S1490" s="138" t="s">
        <v>36021</v>
      </c>
      <c r="T1490" s="138" t="s">
        <v>36022</v>
      </c>
      <c r="W1490" s="138" t="s">
        <v>36023</v>
      </c>
      <c r="Y1490" s="138" t="s">
        <v>36024</v>
      </c>
      <c r="Z1490" s="138" t="s">
        <v>36025</v>
      </c>
      <c r="AA1490" s="128" t="s">
        <v>36026</v>
      </c>
      <c r="AB1490" s="134" t="s">
        <v>36027</v>
      </c>
      <c r="AC1490" s="128" t="s">
        <v>36028</v>
      </c>
      <c r="AD1490" s="160"/>
      <c r="AE1490" s="160"/>
      <c r="AG1490" s="134" t="s">
        <v>36029</v>
      </c>
      <c r="AJ1490" s="523"/>
      <c r="AM1490" s="128" t="s">
        <v>36030</v>
      </c>
      <c r="AN1490" s="160"/>
      <c r="AO1490" s="134" t="s">
        <v>36031</v>
      </c>
      <c r="AP1490" s="505">
        <v>0.05748842592592593</v>
      </c>
      <c r="AQ1490" s="505">
        <v>0.055358796296296295</v>
      </c>
      <c r="AR1490" s="128" t="s">
        <v>36032</v>
      </c>
      <c r="AS1490" s="474">
        <v>0.05555555555555555</v>
      </c>
      <c r="AT1490" s="134" t="s">
        <v>36033</v>
      </c>
      <c r="AU1490" s="505">
        <v>0.06762731481481482</v>
      </c>
      <c r="AV1490" s="128" t="s">
        <v>36034</v>
      </c>
      <c r="AX1490" s="474">
        <v>0.05846064814814815</v>
      </c>
      <c r="AY1490" s="416">
        <v>2.348611111111111</v>
      </c>
      <c r="BA1490" s="128" t="s">
        <v>36035</v>
      </c>
      <c r="BB1490" s="134" t="s">
        <v>36036</v>
      </c>
      <c r="BC1490" s="141" t="s">
        <v>36037</v>
      </c>
      <c r="BD1490" s="141"/>
      <c r="BE1490" s="505">
        <v>0.05758101851851852</v>
      </c>
      <c r="BF1490" s="141"/>
      <c r="BG1490" s="141"/>
      <c r="BH1490" s="141"/>
    </row>
    <row r="1491">
      <c r="A1491" s="122">
        <f t="shared" si="3"/>
        <v>0</v>
      </c>
      <c r="B1491" s="122">
        <f t="shared" si="4"/>
        <v>0</v>
      </c>
      <c r="C1491" s="122">
        <f t="shared" si="5"/>
        <v>0</v>
      </c>
      <c r="D1491" s="122">
        <f t="shared" si="6"/>
        <v>0</v>
      </c>
      <c r="E1491" s="122">
        <f t="shared" si="2"/>
        <v>103</v>
      </c>
      <c r="H1491" s="135" t="s">
        <v>36038</v>
      </c>
      <c r="I1491" s="135" t="s">
        <v>36039</v>
      </c>
      <c r="J1491" s="135" t="s">
        <v>36040</v>
      </c>
      <c r="L1491" s="160"/>
      <c r="M1491" s="160"/>
      <c r="N1491" s="160"/>
      <c r="O1491" s="160"/>
      <c r="P1491" s="503">
        <v>0.05703703703703704</v>
      </c>
      <c r="Q1491" s="503">
        <v>0.05409722222222222</v>
      </c>
      <c r="R1491" s="503">
        <v>0.059027777777777776</v>
      </c>
      <c r="S1491" s="503">
        <v>0.07056712962962963</v>
      </c>
      <c r="T1491" s="503">
        <v>0.06592592592592593</v>
      </c>
      <c r="W1491" s="503">
        <v>0.05458333333333333</v>
      </c>
      <c r="Y1491" s="503">
        <v>0.0724537037037037</v>
      </c>
      <c r="Z1491" s="503">
        <v>0.05282407407407407</v>
      </c>
      <c r="AA1491" s="504">
        <v>0.06936342592592593</v>
      </c>
      <c r="AB1491" s="474">
        <v>0.07016203703703704</v>
      </c>
      <c r="AC1491" s="505">
        <v>0.06414351851851852</v>
      </c>
      <c r="AD1491" s="160"/>
      <c r="AE1491" s="160"/>
      <c r="AG1491" s="474">
        <v>0.0641550925925926</v>
      </c>
      <c r="AJ1491" s="523"/>
      <c r="AM1491" s="416">
        <v>2.282638888888889</v>
      </c>
      <c r="AN1491" s="160"/>
      <c r="AO1491" s="474">
        <v>0.06112268518518518</v>
      </c>
      <c r="AP1491" s="128" t="s">
        <v>36041</v>
      </c>
      <c r="AQ1491" s="128" t="s">
        <v>36042</v>
      </c>
      <c r="AR1491" s="505">
        <v>0.07061342592592593</v>
      </c>
      <c r="AS1491" s="134" t="s">
        <v>36043</v>
      </c>
      <c r="AT1491" s="474">
        <v>0.06693287037037036</v>
      </c>
      <c r="AU1491" s="128" t="s">
        <v>36044</v>
      </c>
      <c r="AV1491" s="504">
        <v>0.05773148148148148</v>
      </c>
      <c r="AX1491" s="134" t="s">
        <v>872</v>
      </c>
      <c r="AY1491" s="128" t="s">
        <v>36045</v>
      </c>
      <c r="BA1491" s="505">
        <v>0.05153935185185185</v>
      </c>
      <c r="BB1491" s="474">
        <v>0.05115740740740741</v>
      </c>
      <c r="BC1491" s="516">
        <v>0.04818287037037037</v>
      </c>
      <c r="BD1491" s="516"/>
      <c r="BE1491" s="128" t="s">
        <v>36046</v>
      </c>
      <c r="BF1491" s="516"/>
      <c r="BG1491" s="516"/>
      <c r="BH1491" s="516"/>
    </row>
    <row r="1492">
      <c r="A1492" s="122">
        <f t="shared" si="3"/>
        <v>0</v>
      </c>
      <c r="B1492" s="122">
        <f t="shared" si="4"/>
        <v>0</v>
      </c>
      <c r="C1492" s="122">
        <f t="shared" si="5"/>
        <v>0</v>
      </c>
      <c r="D1492" s="122">
        <f t="shared" si="6"/>
        <v>0</v>
      </c>
      <c r="E1492" s="122">
        <f t="shared" si="2"/>
        <v>341</v>
      </c>
      <c r="H1492" s="135" t="s">
        <v>36047</v>
      </c>
      <c r="I1492" s="135" t="s">
        <v>36048</v>
      </c>
      <c r="J1492" s="135" t="s">
        <v>3413</v>
      </c>
      <c r="L1492" s="160"/>
      <c r="M1492" s="160"/>
      <c r="N1492" s="160"/>
      <c r="O1492" s="160"/>
      <c r="P1492" s="138" t="s">
        <v>36049</v>
      </c>
      <c r="Q1492" s="138" t="s">
        <v>36050</v>
      </c>
      <c r="R1492" s="138" t="s">
        <v>36051</v>
      </c>
      <c r="S1492" s="138" t="s">
        <v>36052</v>
      </c>
      <c r="T1492" s="138" t="s">
        <v>36053</v>
      </c>
      <c r="W1492" s="138" t="s">
        <v>36054</v>
      </c>
      <c r="Y1492" s="138" t="s">
        <v>36055</v>
      </c>
      <c r="Z1492" s="138" t="s">
        <v>36056</v>
      </c>
      <c r="AA1492" s="128" t="s">
        <v>36057</v>
      </c>
      <c r="AB1492" s="134" t="s">
        <v>36058</v>
      </c>
      <c r="AC1492" s="128" t="s">
        <v>36059</v>
      </c>
      <c r="AD1492" s="160"/>
      <c r="AE1492" s="160"/>
      <c r="AG1492" s="134" t="s">
        <v>36060</v>
      </c>
      <c r="AJ1492" s="523"/>
      <c r="AM1492" s="128" t="s">
        <v>36061</v>
      </c>
      <c r="AN1492" s="160"/>
      <c r="AO1492" s="134" t="s">
        <v>36062</v>
      </c>
      <c r="AP1492" s="505">
        <v>0.05755787037037037</v>
      </c>
      <c r="AQ1492" s="505">
        <v>0.05537037037037037</v>
      </c>
      <c r="AR1492" s="128" t="s">
        <v>9774</v>
      </c>
      <c r="AS1492" s="474">
        <v>0.055625</v>
      </c>
      <c r="AT1492" s="134" t="s">
        <v>36063</v>
      </c>
      <c r="AU1492" s="505">
        <v>0.06766203703703703</v>
      </c>
      <c r="AV1492" s="128" t="s">
        <v>36064</v>
      </c>
      <c r="AX1492" s="474">
        <v>0.058645833333333335</v>
      </c>
      <c r="AY1492" s="416">
        <v>2.354861111111111</v>
      </c>
      <c r="BA1492" s="128" t="s">
        <v>36065</v>
      </c>
      <c r="BB1492" s="134" t="s">
        <v>36066</v>
      </c>
      <c r="BC1492" s="141" t="s">
        <v>36067</v>
      </c>
      <c r="BD1492" s="141"/>
      <c r="BE1492" s="505">
        <v>0.057708333333333334</v>
      </c>
      <c r="BF1492" s="141"/>
      <c r="BG1492" s="141"/>
      <c r="BH1492" s="141"/>
    </row>
    <row r="1493">
      <c r="A1493" s="122">
        <f t="shared" si="3"/>
        <v>0</v>
      </c>
      <c r="B1493" s="122">
        <f t="shared" si="4"/>
        <v>0</v>
      </c>
      <c r="C1493" s="122">
        <f t="shared" si="5"/>
        <v>0</v>
      </c>
      <c r="D1493" s="122">
        <f t="shared" si="6"/>
        <v>0</v>
      </c>
      <c r="E1493" s="122">
        <f t="shared" si="2"/>
        <v>109</v>
      </c>
      <c r="H1493" s="135">
        <v>497.0</v>
      </c>
      <c r="I1493" s="135">
        <v>497.0</v>
      </c>
      <c r="J1493" s="135">
        <v>497.0</v>
      </c>
      <c r="L1493" s="160"/>
      <c r="M1493" s="160"/>
      <c r="N1493" s="160"/>
      <c r="O1493" s="160"/>
      <c r="P1493" s="503">
        <v>0.05704861111111111</v>
      </c>
      <c r="Q1493" s="503">
        <v>0.054155092592592595</v>
      </c>
      <c r="R1493" s="503">
        <v>0.059131944444444445</v>
      </c>
      <c r="S1493" s="503">
        <v>0.0707175925925926</v>
      </c>
      <c r="T1493" s="503">
        <v>0.06600694444444444</v>
      </c>
      <c r="W1493" s="503">
        <v>0.05483796296296296</v>
      </c>
      <c r="Y1493" s="503">
        <v>0.07269675925925925</v>
      </c>
      <c r="Z1493" s="503">
        <v>0.05288194444444445</v>
      </c>
      <c r="AA1493" s="504">
        <v>0.06950231481481481</v>
      </c>
      <c r="AB1493" s="474">
        <v>0.07027777777777777</v>
      </c>
      <c r="AC1493" s="505">
        <v>0.06418981481481481</v>
      </c>
      <c r="AD1493" s="160"/>
      <c r="AE1493" s="160"/>
      <c r="AG1493" s="474">
        <v>0.06422453703703704</v>
      </c>
      <c r="AJ1493" s="523"/>
      <c r="AM1493" s="416">
        <v>2.2875</v>
      </c>
      <c r="AN1493" s="160"/>
      <c r="AO1493" s="474">
        <v>0.06122685185185185</v>
      </c>
      <c r="AP1493" s="128" t="s">
        <v>36068</v>
      </c>
      <c r="AQ1493" s="128" t="s">
        <v>36069</v>
      </c>
      <c r="AR1493" s="505">
        <v>0.0707175925925926</v>
      </c>
      <c r="AS1493" s="134" t="s">
        <v>6144</v>
      </c>
      <c r="AT1493" s="474">
        <v>0.06702546296296297</v>
      </c>
      <c r="AU1493" s="128" t="s">
        <v>36070</v>
      </c>
      <c r="AV1493" s="504">
        <v>0.0577662037037037</v>
      </c>
      <c r="AX1493" s="134" t="s">
        <v>36071</v>
      </c>
      <c r="AY1493" s="128" t="s">
        <v>36072</v>
      </c>
      <c r="BA1493" s="505">
        <v>0.05162037037037037</v>
      </c>
      <c r="BB1493" s="474">
        <v>0.05116898148148148</v>
      </c>
      <c r="BC1493" s="516">
        <v>0.048240740740740744</v>
      </c>
      <c r="BD1493" s="516"/>
      <c r="BE1493" s="128" t="s">
        <v>22166</v>
      </c>
      <c r="BF1493" s="516"/>
      <c r="BG1493" s="516"/>
      <c r="BH1493" s="516"/>
    </row>
    <row r="1494">
      <c r="A1494" s="122">
        <f t="shared" si="3"/>
        <v>0</v>
      </c>
      <c r="B1494" s="122">
        <f t="shared" si="4"/>
        <v>0</v>
      </c>
      <c r="C1494" s="122">
        <f t="shared" si="5"/>
        <v>0</v>
      </c>
      <c r="D1494" s="122">
        <f t="shared" si="6"/>
        <v>0</v>
      </c>
      <c r="E1494" s="122">
        <f t="shared" si="2"/>
        <v>254</v>
      </c>
      <c r="H1494" s="135" t="s">
        <v>36073</v>
      </c>
      <c r="I1494" s="135" t="s">
        <v>36074</v>
      </c>
      <c r="J1494" s="135" t="s">
        <v>36075</v>
      </c>
      <c r="L1494" s="160"/>
      <c r="M1494" s="160"/>
      <c r="N1494" s="160"/>
      <c r="O1494" s="160"/>
      <c r="P1494" s="138" t="s">
        <v>36076</v>
      </c>
      <c r="Q1494" s="138" t="s">
        <v>36077</v>
      </c>
      <c r="R1494" s="138" t="s">
        <v>36078</v>
      </c>
      <c r="S1494" s="138" t="s">
        <v>36079</v>
      </c>
      <c r="T1494" s="138" t="s">
        <v>36080</v>
      </c>
      <c r="W1494" s="138" t="s">
        <v>36081</v>
      </c>
      <c r="Y1494" s="138" t="s">
        <v>36082</v>
      </c>
      <c r="Z1494" s="138" t="s">
        <v>36083</v>
      </c>
      <c r="AA1494" s="128" t="s">
        <v>36084</v>
      </c>
      <c r="AB1494" s="134" t="s">
        <v>36085</v>
      </c>
      <c r="AC1494" s="128" t="s">
        <v>36086</v>
      </c>
      <c r="AD1494" s="160"/>
      <c r="AE1494" s="160"/>
      <c r="AG1494" s="134" t="s">
        <v>36087</v>
      </c>
      <c r="AJ1494" s="523"/>
      <c r="AM1494" s="128" t="s">
        <v>36088</v>
      </c>
      <c r="AN1494" s="160"/>
      <c r="AO1494" s="134" t="s">
        <v>36089</v>
      </c>
      <c r="AP1494" s="505">
        <v>0.057650462962962966</v>
      </c>
      <c r="AQ1494" s="505">
        <v>0.055405092592592596</v>
      </c>
      <c r="AR1494" s="128" t="s">
        <v>36090</v>
      </c>
      <c r="AS1494" s="474">
        <v>0.05571759259259259</v>
      </c>
      <c r="AT1494" s="134" t="s">
        <v>36091</v>
      </c>
      <c r="AU1494" s="505">
        <v>0.06769675925925926</v>
      </c>
      <c r="AV1494" s="128" t="s">
        <v>36092</v>
      </c>
      <c r="AX1494" s="474">
        <v>0.05866898148148148</v>
      </c>
      <c r="AY1494" s="416">
        <v>2.3569444444444443</v>
      </c>
      <c r="BA1494" s="128" t="s">
        <v>876</v>
      </c>
      <c r="BB1494" s="134" t="s">
        <v>36093</v>
      </c>
      <c r="BC1494" s="141" t="s">
        <v>36094</v>
      </c>
      <c r="BD1494" s="141"/>
      <c r="BE1494" s="505">
        <v>0.057743055555555554</v>
      </c>
      <c r="BF1494" s="141"/>
      <c r="BG1494" s="141"/>
      <c r="BH1494" s="141"/>
    </row>
    <row r="1495">
      <c r="A1495" s="122">
        <f t="shared" si="3"/>
        <v>0</v>
      </c>
      <c r="B1495" s="122">
        <f t="shared" si="4"/>
        <v>0</v>
      </c>
      <c r="C1495" s="122">
        <f t="shared" si="5"/>
        <v>0</v>
      </c>
      <c r="D1495" s="122">
        <f t="shared" si="6"/>
        <v>0</v>
      </c>
      <c r="E1495" s="122">
        <f t="shared" si="2"/>
        <v>151</v>
      </c>
      <c r="H1495" s="135" t="s">
        <v>36095</v>
      </c>
      <c r="I1495" s="135" t="s">
        <v>36096</v>
      </c>
      <c r="J1495" s="135" t="s">
        <v>36097</v>
      </c>
      <c r="L1495" s="160"/>
      <c r="M1495" s="160"/>
      <c r="N1495" s="160"/>
      <c r="O1495" s="160"/>
      <c r="P1495" s="503">
        <v>0.05717592592592593</v>
      </c>
      <c r="Q1495" s="503">
        <v>0.05420138888888889</v>
      </c>
      <c r="R1495" s="503">
        <v>0.05917824074074074</v>
      </c>
      <c r="S1495" s="503">
        <v>0.07072916666666666</v>
      </c>
      <c r="T1495" s="503">
        <v>0.06621527777777778</v>
      </c>
      <c r="W1495" s="503">
        <v>0.05498842592592593</v>
      </c>
      <c r="Y1495" s="503">
        <v>0.07278935185185186</v>
      </c>
      <c r="Z1495" s="503">
        <v>0.05292824074074074</v>
      </c>
      <c r="AA1495" s="504">
        <v>0.06957175925925926</v>
      </c>
      <c r="AB1495" s="474">
        <v>0.07033564814814815</v>
      </c>
      <c r="AC1495" s="505">
        <v>0.0642361111111111</v>
      </c>
      <c r="AD1495" s="160"/>
      <c r="AE1495" s="160"/>
      <c r="AG1495" s="474">
        <v>0.06438657407407407</v>
      </c>
      <c r="AJ1495" s="523"/>
      <c r="AM1495" s="416">
        <v>2.292361111111111</v>
      </c>
      <c r="AN1495" s="160"/>
      <c r="AO1495" s="474">
        <v>0.061342592592592594</v>
      </c>
      <c r="AP1495" s="128" t="s">
        <v>36098</v>
      </c>
      <c r="AQ1495" s="128" t="s">
        <v>36099</v>
      </c>
      <c r="AR1495" s="505">
        <v>0.07074074074074074</v>
      </c>
      <c r="AS1495" s="134" t="s">
        <v>36100</v>
      </c>
      <c r="AT1495" s="474">
        <v>0.06709490740740741</v>
      </c>
      <c r="AU1495" s="128" t="s">
        <v>36101</v>
      </c>
      <c r="AV1495" s="504">
        <v>0.057824074074074076</v>
      </c>
      <c r="AX1495" s="134" t="s">
        <v>36102</v>
      </c>
      <c r="AY1495" s="128" t="s">
        <v>36103</v>
      </c>
      <c r="BA1495" s="505">
        <v>0.05167824074074074</v>
      </c>
      <c r="BB1495" s="474">
        <v>0.05122685185185185</v>
      </c>
      <c r="BC1495" s="516">
        <v>0.04826388888888889</v>
      </c>
      <c r="BD1495" s="516"/>
      <c r="BE1495" s="128" t="s">
        <v>16678</v>
      </c>
      <c r="BF1495" s="516"/>
      <c r="BG1495" s="516"/>
      <c r="BH1495" s="516"/>
    </row>
    <row r="1496">
      <c r="A1496" s="122">
        <f t="shared" si="3"/>
        <v>0</v>
      </c>
      <c r="B1496" s="122">
        <f t="shared" si="4"/>
        <v>0</v>
      </c>
      <c r="C1496" s="122">
        <f t="shared" si="5"/>
        <v>0</v>
      </c>
      <c r="D1496" s="122">
        <f t="shared" si="6"/>
        <v>0</v>
      </c>
      <c r="E1496" s="122">
        <f t="shared" si="2"/>
        <v>336</v>
      </c>
      <c r="H1496" s="135">
        <v>498.0</v>
      </c>
      <c r="I1496" s="135">
        <v>498.0</v>
      </c>
      <c r="J1496" s="135">
        <v>498.0</v>
      </c>
      <c r="L1496" s="160"/>
      <c r="M1496" s="160"/>
      <c r="N1496" s="160"/>
      <c r="O1496" s="160"/>
      <c r="P1496" s="138" t="s">
        <v>36104</v>
      </c>
      <c r="Q1496" s="138" t="s">
        <v>18818</v>
      </c>
      <c r="R1496" s="138" t="s">
        <v>36105</v>
      </c>
      <c r="S1496" s="138" t="s">
        <v>36106</v>
      </c>
      <c r="T1496" s="138" t="s">
        <v>36107</v>
      </c>
      <c r="W1496" s="138" t="s">
        <v>36108</v>
      </c>
      <c r="Y1496" s="138" t="s">
        <v>36109</v>
      </c>
      <c r="Z1496" s="138" t="s">
        <v>36110</v>
      </c>
      <c r="AA1496" s="128" t="s">
        <v>36111</v>
      </c>
      <c r="AB1496" s="134" t="s">
        <v>36112</v>
      </c>
      <c r="AC1496" s="128" t="s">
        <v>36113</v>
      </c>
      <c r="AD1496" s="160"/>
      <c r="AE1496" s="160"/>
      <c r="AG1496" s="134" t="s">
        <v>36114</v>
      </c>
      <c r="AJ1496" s="523"/>
      <c r="AM1496" s="128" t="s">
        <v>36115</v>
      </c>
      <c r="AN1496" s="160"/>
      <c r="AO1496" s="134" t="s">
        <v>36116</v>
      </c>
      <c r="AP1496" s="505">
        <v>0.057708333333333334</v>
      </c>
      <c r="AQ1496" s="505">
        <v>0.055462962962962964</v>
      </c>
      <c r="AR1496" s="128" t="s">
        <v>13134</v>
      </c>
      <c r="AS1496" s="474">
        <v>0.05575231481481482</v>
      </c>
      <c r="AT1496" s="134" t="s">
        <v>36117</v>
      </c>
      <c r="AU1496" s="505">
        <v>0.06774305555555556</v>
      </c>
      <c r="AV1496" s="128" t="s">
        <v>36118</v>
      </c>
      <c r="AX1496" s="474">
        <v>0.0587962962962963</v>
      </c>
      <c r="AY1496" s="416">
        <v>2.359722222222222</v>
      </c>
      <c r="BA1496" s="128" t="s">
        <v>36119</v>
      </c>
      <c r="BB1496" s="134" t="s">
        <v>36120</v>
      </c>
      <c r="BC1496" s="141" t="s">
        <v>36121</v>
      </c>
      <c r="BD1496" s="141"/>
      <c r="BE1496" s="505">
        <v>0.057777777777777775</v>
      </c>
      <c r="BF1496" s="141"/>
      <c r="BG1496" s="141"/>
      <c r="BH1496" s="141"/>
    </row>
    <row r="1497">
      <c r="A1497" s="122">
        <f t="shared" si="3"/>
        <v>0</v>
      </c>
      <c r="B1497" s="122">
        <f t="shared" si="4"/>
        <v>0</v>
      </c>
      <c r="C1497" s="122">
        <f t="shared" si="5"/>
        <v>0</v>
      </c>
      <c r="D1497" s="122">
        <f t="shared" si="6"/>
        <v>0</v>
      </c>
      <c r="E1497" s="122">
        <f t="shared" si="2"/>
        <v>145</v>
      </c>
      <c r="H1497" s="135" t="s">
        <v>36122</v>
      </c>
      <c r="I1497" s="135" t="s">
        <v>36123</v>
      </c>
      <c r="J1497" s="135" t="s">
        <v>36124</v>
      </c>
      <c r="L1497" s="160"/>
      <c r="M1497" s="160"/>
      <c r="N1497" s="160"/>
      <c r="O1497" s="160"/>
      <c r="P1497" s="503">
        <v>0.05724537037037037</v>
      </c>
      <c r="Q1497" s="503">
        <v>0.05423611111111111</v>
      </c>
      <c r="R1497" s="503">
        <v>0.05929398148148148</v>
      </c>
      <c r="S1497" s="503">
        <v>0.07081018518518518</v>
      </c>
      <c r="T1497" s="503">
        <v>0.06622685185185186</v>
      </c>
      <c r="W1497" s="503">
        <v>0.05505787037037037</v>
      </c>
      <c r="Y1497" s="503">
        <v>0.07292824074074074</v>
      </c>
      <c r="Z1497" s="503">
        <v>0.05292824074074074</v>
      </c>
      <c r="AA1497" s="504">
        <v>0.06966435185185185</v>
      </c>
      <c r="AB1497" s="474">
        <v>0.07043981481481482</v>
      </c>
      <c r="AC1497" s="505">
        <v>0.06431712962962963</v>
      </c>
      <c r="AD1497" s="160"/>
      <c r="AE1497" s="160"/>
      <c r="AG1497" s="474">
        <v>0.06443287037037038</v>
      </c>
      <c r="AJ1497" s="523"/>
      <c r="AM1497" s="416">
        <v>2.2958333333333334</v>
      </c>
      <c r="AN1497" s="160"/>
      <c r="AO1497" s="474">
        <v>0.06150462962962963</v>
      </c>
      <c r="AP1497" s="128" t="s">
        <v>728</v>
      </c>
      <c r="AQ1497" s="128" t="s">
        <v>36125</v>
      </c>
      <c r="AR1497" s="505">
        <v>0.07076388888888889</v>
      </c>
      <c r="AS1497" s="134" t="s">
        <v>36126</v>
      </c>
      <c r="AT1497" s="474">
        <v>0.06719907407407408</v>
      </c>
      <c r="AU1497" s="128" t="s">
        <v>36127</v>
      </c>
      <c r="AV1497" s="504">
        <v>0.0578587962962963</v>
      </c>
      <c r="AX1497" s="134" t="s">
        <v>36128</v>
      </c>
      <c r="AY1497" s="128" t="s">
        <v>36129</v>
      </c>
      <c r="BA1497" s="505">
        <v>0.05168981481481481</v>
      </c>
      <c r="BB1497" s="474">
        <v>0.05125</v>
      </c>
      <c r="BC1497" s="516">
        <v>0.04833333333333333</v>
      </c>
      <c r="BD1497" s="516"/>
      <c r="BE1497" s="128" t="s">
        <v>36130</v>
      </c>
      <c r="BF1497" s="516"/>
      <c r="BG1497" s="516"/>
      <c r="BH1497" s="516"/>
    </row>
    <row r="1498">
      <c r="A1498" s="122">
        <f t="shared" si="3"/>
        <v>0</v>
      </c>
      <c r="B1498" s="122">
        <f t="shared" si="4"/>
        <v>0</v>
      </c>
      <c r="C1498" s="122">
        <f t="shared" si="5"/>
        <v>0</v>
      </c>
      <c r="D1498" s="122">
        <f t="shared" si="6"/>
        <v>0</v>
      </c>
      <c r="E1498" s="122">
        <f t="shared" si="2"/>
        <v>409</v>
      </c>
      <c r="H1498" s="135" t="s">
        <v>36131</v>
      </c>
      <c r="I1498" s="135" t="s">
        <v>36132</v>
      </c>
      <c r="J1498" s="135" t="s">
        <v>36133</v>
      </c>
      <c r="L1498" s="160"/>
      <c r="M1498" s="160"/>
      <c r="N1498" s="160"/>
      <c r="O1498" s="160"/>
      <c r="P1498" s="138" t="s">
        <v>36134</v>
      </c>
      <c r="Q1498" s="138" t="s">
        <v>1969</v>
      </c>
      <c r="R1498" s="138" t="s">
        <v>2133</v>
      </c>
      <c r="S1498" s="138" t="s">
        <v>36135</v>
      </c>
      <c r="T1498" s="138" t="s">
        <v>36136</v>
      </c>
      <c r="W1498" s="138" t="s">
        <v>36137</v>
      </c>
      <c r="Y1498" s="138" t="s">
        <v>36138</v>
      </c>
      <c r="Z1498" s="138" t="s">
        <v>36139</v>
      </c>
      <c r="AA1498" s="128" t="s">
        <v>36140</v>
      </c>
      <c r="AB1498" s="134" t="s">
        <v>36141</v>
      </c>
      <c r="AC1498" s="128" t="s">
        <v>36142</v>
      </c>
      <c r="AD1498" s="160"/>
      <c r="AE1498" s="160"/>
      <c r="AG1498" s="134" t="s">
        <v>36143</v>
      </c>
      <c r="AJ1498" s="523"/>
      <c r="AM1498" s="128" t="s">
        <v>36144</v>
      </c>
      <c r="AN1498" s="160"/>
      <c r="AO1498" s="134" t="s">
        <v>36145</v>
      </c>
      <c r="AP1498" s="505">
        <v>0.05775462962962963</v>
      </c>
      <c r="AQ1498" s="505">
        <v>0.055497685185185185</v>
      </c>
      <c r="AR1498" s="128" t="s">
        <v>36146</v>
      </c>
      <c r="AS1498" s="474">
        <v>0.05582175925925926</v>
      </c>
      <c r="AT1498" s="134" t="s">
        <v>36147</v>
      </c>
      <c r="AU1498" s="505">
        <v>0.06780092592592593</v>
      </c>
      <c r="AV1498" s="128" t="s">
        <v>36148</v>
      </c>
      <c r="AX1498" s="474">
        <v>0.05896990740740741</v>
      </c>
      <c r="AY1498" s="416">
        <v>2.363888888888889</v>
      </c>
      <c r="BA1498" s="128" t="s">
        <v>36149</v>
      </c>
      <c r="BB1498" s="134" t="s">
        <v>36150</v>
      </c>
      <c r="BC1498" s="141" t="s">
        <v>36151</v>
      </c>
      <c r="BD1498" s="141"/>
      <c r="BE1498" s="505">
        <v>0.05780092592592593</v>
      </c>
      <c r="BF1498" s="141"/>
      <c r="BG1498" s="141"/>
      <c r="BH1498" s="141"/>
    </row>
    <row r="1499">
      <c r="A1499" s="122">
        <f t="shared" si="3"/>
        <v>0</v>
      </c>
      <c r="B1499" s="122">
        <f t="shared" si="4"/>
        <v>0</v>
      </c>
      <c r="C1499" s="122">
        <f t="shared" si="5"/>
        <v>0</v>
      </c>
      <c r="D1499" s="122">
        <f t="shared" si="6"/>
        <v>0</v>
      </c>
      <c r="E1499" s="122">
        <f t="shared" si="2"/>
        <v>169</v>
      </c>
      <c r="H1499" s="135">
        <v>499.0</v>
      </c>
      <c r="I1499" s="135">
        <v>499.0</v>
      </c>
      <c r="J1499" s="135">
        <v>499.0</v>
      </c>
      <c r="L1499" s="160"/>
      <c r="M1499" s="160"/>
      <c r="N1499" s="160"/>
      <c r="O1499" s="160"/>
      <c r="P1499" s="503">
        <v>0.057291666666666664</v>
      </c>
      <c r="Q1499" s="503">
        <v>0.054247685185185184</v>
      </c>
      <c r="R1499" s="503">
        <v>0.059340277777777777</v>
      </c>
      <c r="S1499" s="503">
        <v>0.07096064814814815</v>
      </c>
      <c r="T1499" s="503">
        <v>0.06631944444444444</v>
      </c>
      <c r="W1499" s="503">
        <v>0.05513888888888889</v>
      </c>
      <c r="Y1499" s="503">
        <v>0.07313657407407408</v>
      </c>
      <c r="Z1499" s="503">
        <v>0.052974537037037035</v>
      </c>
      <c r="AA1499" s="504">
        <v>0.06976851851851852</v>
      </c>
      <c r="AB1499" s="474">
        <v>0.07052083333333334</v>
      </c>
      <c r="AC1499" s="505">
        <v>0.06439814814814815</v>
      </c>
      <c r="AD1499" s="160"/>
      <c r="AE1499" s="160"/>
      <c r="AG1499" s="474">
        <v>0.06452546296296297</v>
      </c>
      <c r="AJ1499" s="523"/>
      <c r="AM1499" s="416">
        <v>2.2993055555555557</v>
      </c>
      <c r="AN1499" s="160"/>
      <c r="AO1499" s="474">
        <v>0.061585648148148146</v>
      </c>
      <c r="AP1499" s="128" t="s">
        <v>36152</v>
      </c>
      <c r="AQ1499" s="128" t="s">
        <v>36153</v>
      </c>
      <c r="AR1499" s="505">
        <v>0.07077546296296296</v>
      </c>
      <c r="AS1499" s="134" t="s">
        <v>36154</v>
      </c>
      <c r="AT1499" s="474">
        <v>0.06734953703703704</v>
      </c>
      <c r="AU1499" s="128" t="s">
        <v>36155</v>
      </c>
      <c r="AV1499" s="504">
        <v>0.05790509259259259</v>
      </c>
      <c r="AX1499" s="134" t="s">
        <v>36156</v>
      </c>
      <c r="AY1499" s="128" t="s">
        <v>876</v>
      </c>
      <c r="BA1499" s="505">
        <v>0.05170138888888889</v>
      </c>
      <c r="BB1499" s="474">
        <v>0.0512962962962963</v>
      </c>
      <c r="BC1499" s="516">
        <v>0.0484375</v>
      </c>
      <c r="BD1499" s="516"/>
      <c r="BE1499" s="128" t="s">
        <v>36157</v>
      </c>
      <c r="BF1499" s="516"/>
      <c r="BG1499" s="516"/>
      <c r="BH1499" s="516"/>
    </row>
    <row r="1500">
      <c r="A1500" s="122">
        <f t="shared" si="3"/>
        <v>0</v>
      </c>
      <c r="B1500" s="122">
        <f t="shared" si="4"/>
        <v>0</v>
      </c>
      <c r="C1500" s="122">
        <f t="shared" si="5"/>
        <v>0</v>
      </c>
      <c r="D1500" s="122">
        <f t="shared" si="6"/>
        <v>0</v>
      </c>
      <c r="E1500" s="122">
        <f t="shared" si="2"/>
        <v>320</v>
      </c>
      <c r="H1500" s="135" t="s">
        <v>36158</v>
      </c>
      <c r="I1500" s="135" t="s">
        <v>36159</v>
      </c>
      <c r="J1500" s="135" t="s">
        <v>36160</v>
      </c>
      <c r="L1500" s="160"/>
      <c r="M1500" s="160"/>
      <c r="N1500" s="160"/>
      <c r="O1500" s="160"/>
      <c r="P1500" s="138" t="s">
        <v>36161</v>
      </c>
      <c r="Q1500" s="138" t="s">
        <v>36162</v>
      </c>
      <c r="R1500" s="138" t="s">
        <v>36163</v>
      </c>
      <c r="S1500" s="138" t="s">
        <v>36164</v>
      </c>
      <c r="T1500" s="138" t="s">
        <v>36165</v>
      </c>
      <c r="W1500" s="138" t="s">
        <v>36166</v>
      </c>
      <c r="Y1500" s="138" t="s">
        <v>36167</v>
      </c>
      <c r="Z1500" s="138" t="s">
        <v>36168</v>
      </c>
      <c r="AA1500" s="128" t="s">
        <v>36169</v>
      </c>
      <c r="AB1500" s="134" t="s">
        <v>36170</v>
      </c>
      <c r="AC1500" s="128" t="s">
        <v>36171</v>
      </c>
      <c r="AD1500" s="160"/>
      <c r="AE1500" s="160"/>
      <c r="AG1500" s="134" t="s">
        <v>36172</v>
      </c>
      <c r="AJ1500" s="523"/>
      <c r="AM1500" s="128" t="s">
        <v>36173</v>
      </c>
      <c r="AN1500" s="160"/>
      <c r="AO1500" s="134" t="s">
        <v>36174</v>
      </c>
      <c r="AP1500" s="505">
        <v>0.057777777777777775</v>
      </c>
      <c r="AQ1500" s="505">
        <v>0.05571759259259259</v>
      </c>
      <c r="AR1500" s="128" t="s">
        <v>36175</v>
      </c>
      <c r="AS1500" s="474">
        <v>0.05586805555555555</v>
      </c>
      <c r="AT1500" s="134" t="s">
        <v>36176</v>
      </c>
      <c r="AU1500" s="505">
        <v>0.06788194444444444</v>
      </c>
      <c r="AV1500" s="128" t="s">
        <v>876</v>
      </c>
      <c r="AX1500" s="474">
        <v>0.0590625</v>
      </c>
      <c r="AY1500" s="416">
        <v>2.3680555555555554</v>
      </c>
      <c r="BA1500" s="128" t="s">
        <v>36177</v>
      </c>
      <c r="BB1500" s="134" t="s">
        <v>36178</v>
      </c>
      <c r="BC1500" s="141" t="s">
        <v>36179</v>
      </c>
      <c r="BD1500" s="141"/>
      <c r="BE1500" s="505">
        <v>0.05783564814814815</v>
      </c>
      <c r="BF1500" s="141"/>
      <c r="BG1500" s="141"/>
      <c r="BH1500" s="141"/>
    </row>
    <row r="1501">
      <c r="A1501" s="122">
        <f t="shared" si="3"/>
        <v>0</v>
      </c>
      <c r="B1501" s="122">
        <f t="shared" si="4"/>
        <v>0</v>
      </c>
      <c r="C1501" s="122">
        <f t="shared" si="5"/>
        <v>0</v>
      </c>
      <c r="D1501" s="122">
        <f t="shared" si="6"/>
        <v>0</v>
      </c>
      <c r="E1501" s="122">
        <f t="shared" si="2"/>
        <v>85</v>
      </c>
      <c r="H1501" s="135" t="s">
        <v>36180</v>
      </c>
      <c r="I1501" s="135" t="s">
        <v>36181</v>
      </c>
      <c r="J1501" s="135" t="s">
        <v>14982</v>
      </c>
      <c r="L1501" s="160"/>
      <c r="M1501" s="160"/>
      <c r="N1501" s="160"/>
      <c r="O1501" s="160"/>
      <c r="P1501" s="503">
        <v>0.057372685185185186</v>
      </c>
      <c r="Q1501" s="503">
        <v>0.05425925925925926</v>
      </c>
      <c r="R1501" s="503">
        <v>0.05935185185185185</v>
      </c>
      <c r="S1501" s="503">
        <v>0.07106481481481482</v>
      </c>
      <c r="T1501" s="503">
        <v>0.06644675925925926</v>
      </c>
      <c r="W1501" s="503">
        <v>0.05519675925925926</v>
      </c>
      <c r="Y1501" s="503">
        <v>0.07322916666666666</v>
      </c>
      <c r="Z1501" s="503">
        <v>0.053020833333333336</v>
      </c>
      <c r="AA1501" s="504">
        <v>0.06987268518518519</v>
      </c>
      <c r="AB1501" s="474">
        <v>0.0705787037037037</v>
      </c>
      <c r="AC1501" s="505">
        <v>0.06449074074074074</v>
      </c>
      <c r="AD1501" s="160"/>
      <c r="AE1501" s="160"/>
      <c r="AG1501" s="474">
        <v>0.06458333333333334</v>
      </c>
      <c r="AJ1501" s="523"/>
      <c r="AM1501" s="416">
        <v>2.3048611111111112</v>
      </c>
      <c r="AN1501" s="160"/>
      <c r="AO1501" s="474">
        <v>0.061724537037037036</v>
      </c>
      <c r="AP1501" s="128" t="s">
        <v>36182</v>
      </c>
      <c r="AQ1501" s="128" t="s">
        <v>36183</v>
      </c>
      <c r="AR1501" s="505">
        <v>0.07079861111111112</v>
      </c>
      <c r="AS1501" s="134" t="s">
        <v>36184</v>
      </c>
      <c r="AT1501" s="474">
        <v>0.06741898148148148</v>
      </c>
      <c r="AU1501" s="128" t="s">
        <v>36185</v>
      </c>
      <c r="AV1501" s="504">
        <v>0.05806712962962963</v>
      </c>
      <c r="AX1501" s="134" t="s">
        <v>1538</v>
      </c>
      <c r="AY1501" s="128" t="s">
        <v>36186</v>
      </c>
      <c r="BA1501" s="505">
        <v>0.05181712962962963</v>
      </c>
      <c r="BB1501" s="474">
        <v>0.05134259259259259</v>
      </c>
      <c r="BC1501" s="516">
        <v>0.04850694444444444</v>
      </c>
      <c r="BD1501" s="516"/>
      <c r="BE1501" s="128" t="s">
        <v>36187</v>
      </c>
      <c r="BF1501" s="516"/>
      <c r="BG1501" s="516"/>
      <c r="BH1501" s="516"/>
    </row>
    <row r="1502">
      <c r="A1502" s="122">
        <f t="shared" si="3"/>
        <v>0</v>
      </c>
      <c r="B1502" s="122">
        <f t="shared" si="4"/>
        <v>0</v>
      </c>
      <c r="C1502" s="122">
        <f t="shared" si="5"/>
        <v>0</v>
      </c>
      <c r="D1502" s="122">
        <f t="shared" si="6"/>
        <v>0</v>
      </c>
      <c r="E1502" s="122">
        <f t="shared" si="2"/>
        <v>367</v>
      </c>
      <c r="H1502" s="135">
        <v>500.0</v>
      </c>
      <c r="I1502" s="135">
        <v>500.0</v>
      </c>
      <c r="J1502" s="135">
        <v>500.0</v>
      </c>
      <c r="L1502" s="160"/>
      <c r="M1502" s="160"/>
      <c r="N1502" s="160"/>
      <c r="O1502" s="160"/>
      <c r="P1502" s="138" t="s">
        <v>36188</v>
      </c>
      <c r="Q1502" s="138" t="s">
        <v>36189</v>
      </c>
      <c r="R1502" s="138" t="s">
        <v>36190</v>
      </c>
      <c r="S1502" s="138" t="s">
        <v>36191</v>
      </c>
      <c r="T1502" s="138" t="s">
        <v>36192</v>
      </c>
      <c r="W1502" s="138" t="s">
        <v>36193</v>
      </c>
      <c r="Y1502" s="138" t="s">
        <v>36194</v>
      </c>
      <c r="Z1502" s="138" t="s">
        <v>36195</v>
      </c>
      <c r="AA1502" s="128" t="s">
        <v>36196</v>
      </c>
      <c r="AB1502" s="134" t="s">
        <v>36197</v>
      </c>
      <c r="AC1502" s="128" t="s">
        <v>36198</v>
      </c>
      <c r="AD1502" s="160"/>
      <c r="AE1502" s="160"/>
      <c r="AG1502" s="134" t="s">
        <v>36199</v>
      </c>
      <c r="AJ1502" s="523"/>
      <c r="AM1502" s="128" t="s">
        <v>36200</v>
      </c>
      <c r="AN1502" s="160"/>
      <c r="AO1502" s="134" t="s">
        <v>36201</v>
      </c>
      <c r="AP1502" s="505">
        <v>0.057824074074074076</v>
      </c>
      <c r="AQ1502" s="505">
        <v>0.05586805555555555</v>
      </c>
      <c r="AR1502" s="128" t="s">
        <v>36202</v>
      </c>
      <c r="AS1502" s="474">
        <v>0.05592592592592593</v>
      </c>
      <c r="AT1502" s="134" t="s">
        <v>36203</v>
      </c>
      <c r="AU1502" s="505">
        <v>0.06799768518518519</v>
      </c>
      <c r="AV1502" s="128" t="s">
        <v>36204</v>
      </c>
      <c r="AX1502" s="474">
        <v>0.059270833333333335</v>
      </c>
      <c r="AY1502" s="416">
        <v>2.3680555555555554</v>
      </c>
      <c r="BA1502" s="128" t="s">
        <v>36205</v>
      </c>
      <c r="BB1502" s="134" t="s">
        <v>36206</v>
      </c>
      <c r="BC1502" s="141" t="s">
        <v>36207</v>
      </c>
      <c r="BD1502" s="141"/>
      <c r="BE1502" s="505">
        <v>0.0578587962962963</v>
      </c>
      <c r="BF1502" s="141"/>
      <c r="BG1502" s="141"/>
      <c r="BH1502" s="141"/>
    </row>
    <row r="1503">
      <c r="A1503" s="122">
        <f t="shared" si="3"/>
        <v>0</v>
      </c>
      <c r="B1503" s="122">
        <f t="shared" si="4"/>
        <v>0</v>
      </c>
      <c r="C1503" s="122">
        <f t="shared" si="5"/>
        <v>0</v>
      </c>
      <c r="D1503" s="122">
        <f t="shared" si="6"/>
        <v>0</v>
      </c>
      <c r="E1503" s="122">
        <f t="shared" si="2"/>
        <v>168</v>
      </c>
      <c r="H1503" s="135" t="s">
        <v>36208</v>
      </c>
      <c r="I1503" s="135" t="s">
        <v>36209</v>
      </c>
      <c r="J1503" s="135" t="s">
        <v>36210</v>
      </c>
      <c r="L1503" s="160"/>
      <c r="M1503" s="160"/>
      <c r="N1503" s="160"/>
      <c r="O1503" s="160"/>
      <c r="P1503" s="503">
        <v>0.0574537037037037</v>
      </c>
      <c r="Q1503" s="503">
        <v>0.05430555555555556</v>
      </c>
      <c r="R1503" s="503">
        <v>0.059375</v>
      </c>
      <c r="S1503" s="503">
        <v>0.07122685185185185</v>
      </c>
      <c r="T1503" s="503">
        <v>0.06646990740740741</v>
      </c>
      <c r="W1503" s="503">
        <v>0.05524305555555555</v>
      </c>
      <c r="Y1503" s="503">
        <v>0.07328703703703704</v>
      </c>
      <c r="Z1503" s="503">
        <v>0.053125</v>
      </c>
      <c r="AA1503" s="504">
        <v>0.06997685185185185</v>
      </c>
      <c r="AB1503" s="474">
        <v>0.07064814814814815</v>
      </c>
      <c r="AC1503" s="505">
        <v>0.06453703703703703</v>
      </c>
      <c r="AD1503" s="160"/>
      <c r="AE1503" s="160"/>
      <c r="AG1503" s="474">
        <v>0.06466435185185185</v>
      </c>
      <c r="AJ1503" s="523"/>
      <c r="AM1503" s="416">
        <v>2.3097222222222222</v>
      </c>
      <c r="AN1503" s="160"/>
      <c r="AO1503" s="474">
        <v>0.06184027777777778</v>
      </c>
      <c r="AP1503" s="128" t="s">
        <v>36211</v>
      </c>
      <c r="AQ1503" s="128" t="s">
        <v>36212</v>
      </c>
      <c r="AR1503" s="505">
        <v>0.07083333333333333</v>
      </c>
      <c r="AS1503" s="134" t="s">
        <v>36213</v>
      </c>
      <c r="AT1503" s="474">
        <v>0.06755787037037037</v>
      </c>
      <c r="AU1503" s="128" t="s">
        <v>36214</v>
      </c>
      <c r="AV1503" s="504">
        <v>0.05814814814814815</v>
      </c>
      <c r="AX1503" s="134" t="s">
        <v>36215</v>
      </c>
      <c r="AY1503" s="128" t="s">
        <v>36216</v>
      </c>
      <c r="BA1503" s="505">
        <v>0.05202546296296296</v>
      </c>
      <c r="BB1503" s="474">
        <v>0.05137731481481481</v>
      </c>
      <c r="BC1503" s="516">
        <v>0.048553240740740744</v>
      </c>
      <c r="BD1503" s="516"/>
      <c r="BE1503" s="128" t="s">
        <v>36217</v>
      </c>
      <c r="BF1503" s="516"/>
      <c r="BG1503" s="516"/>
      <c r="BH1503" s="516"/>
    </row>
    <row r="1504">
      <c r="A1504" s="122">
        <f t="shared" si="3"/>
        <v>0</v>
      </c>
      <c r="B1504" s="122">
        <f t="shared" si="4"/>
        <v>0</v>
      </c>
      <c r="C1504" s="122">
        <f t="shared" si="5"/>
        <v>0</v>
      </c>
      <c r="D1504" s="122">
        <f t="shared" si="6"/>
        <v>0</v>
      </c>
      <c r="E1504" s="122">
        <f t="shared" si="2"/>
        <v>416</v>
      </c>
      <c r="H1504" s="135" t="s">
        <v>36218</v>
      </c>
      <c r="I1504" s="135" t="s">
        <v>36219</v>
      </c>
      <c r="J1504" s="135" t="s">
        <v>14549</v>
      </c>
      <c r="L1504" s="160"/>
      <c r="M1504" s="160"/>
      <c r="N1504" s="160"/>
      <c r="O1504" s="160"/>
      <c r="P1504" s="138" t="s">
        <v>36220</v>
      </c>
      <c r="Q1504" s="138" t="s">
        <v>36221</v>
      </c>
      <c r="R1504" s="138" t="s">
        <v>36222</v>
      </c>
      <c r="S1504" s="138" t="s">
        <v>36223</v>
      </c>
      <c r="T1504" s="138" t="s">
        <v>36224</v>
      </c>
      <c r="W1504" s="138" t="s">
        <v>36225</v>
      </c>
      <c r="Y1504" s="138" t="s">
        <v>36226</v>
      </c>
      <c r="Z1504" s="138" t="s">
        <v>36227</v>
      </c>
      <c r="AA1504" s="128" t="s">
        <v>36228</v>
      </c>
      <c r="AB1504" s="134" t="s">
        <v>36229</v>
      </c>
      <c r="AC1504" s="128" t="s">
        <v>36230</v>
      </c>
      <c r="AD1504" s="160"/>
      <c r="AE1504" s="160"/>
      <c r="AG1504" s="134" t="s">
        <v>36231</v>
      </c>
      <c r="AJ1504" s="523"/>
      <c r="AM1504" s="128" t="s">
        <v>36232</v>
      </c>
      <c r="AN1504" s="160"/>
      <c r="AO1504" s="134" t="s">
        <v>36233</v>
      </c>
      <c r="AP1504" s="505">
        <v>0.057847222222222223</v>
      </c>
      <c r="AQ1504" s="505">
        <v>0.05589120370370371</v>
      </c>
      <c r="AR1504" s="128" t="s">
        <v>36234</v>
      </c>
      <c r="AS1504" s="474">
        <v>0.055983796296296295</v>
      </c>
      <c r="AT1504" s="134" t="s">
        <v>36235</v>
      </c>
      <c r="AU1504" s="505">
        <v>0.0680787037037037</v>
      </c>
      <c r="AV1504" s="128" t="s">
        <v>36236</v>
      </c>
      <c r="AX1504" s="474">
        <v>0.05929398148148148</v>
      </c>
      <c r="AY1504" s="416">
        <v>2.370138888888889</v>
      </c>
      <c r="BA1504" s="128" t="s">
        <v>36237</v>
      </c>
      <c r="BB1504" s="134" t="s">
        <v>15396</v>
      </c>
      <c r="BC1504" s="141" t="s">
        <v>4374</v>
      </c>
      <c r="BD1504" s="141"/>
      <c r="BE1504" s="505">
        <v>0.05789351851851852</v>
      </c>
      <c r="BF1504" s="141"/>
      <c r="BG1504" s="141"/>
      <c r="BH1504" s="141"/>
    </row>
    <row r="1505">
      <c r="A1505" s="122">
        <f t="shared" si="3"/>
        <v>0</v>
      </c>
      <c r="B1505" s="122">
        <f t="shared" si="4"/>
        <v>0</v>
      </c>
      <c r="C1505" s="122">
        <f t="shared" si="5"/>
        <v>0</v>
      </c>
      <c r="D1505" s="122">
        <f t="shared" si="6"/>
        <v>0</v>
      </c>
      <c r="E1505" s="122">
        <f t="shared" si="2"/>
        <v>192</v>
      </c>
      <c r="H1505" s="135">
        <v>501.0</v>
      </c>
      <c r="I1505" s="135">
        <v>501.0</v>
      </c>
      <c r="J1505" s="135">
        <v>501.0</v>
      </c>
      <c r="L1505" s="160"/>
      <c r="M1505" s="160"/>
      <c r="N1505" s="160"/>
      <c r="O1505" s="160"/>
      <c r="P1505" s="503">
        <v>0.05753472222222222</v>
      </c>
      <c r="Q1505" s="503">
        <v>0.05430555555555556</v>
      </c>
      <c r="R1505" s="503">
        <v>0.05943287037037037</v>
      </c>
      <c r="S1505" s="503">
        <v>0.0712962962962963</v>
      </c>
      <c r="T1505" s="503">
        <v>0.06649305555555556</v>
      </c>
      <c r="W1505" s="503">
        <v>0.05533564814814815</v>
      </c>
      <c r="Y1505" s="503">
        <v>0.07335648148148148</v>
      </c>
      <c r="Z1505" s="503">
        <v>0.053356481481481484</v>
      </c>
      <c r="AA1505" s="504">
        <v>0.07012731481481481</v>
      </c>
      <c r="AB1505" s="474">
        <v>0.07076388888888889</v>
      </c>
      <c r="AC1505" s="505">
        <v>0.0645949074074074</v>
      </c>
      <c r="AD1505" s="160"/>
      <c r="AE1505" s="160"/>
      <c r="AG1505" s="474">
        <v>0.06476851851851852</v>
      </c>
      <c r="AJ1505" s="523"/>
      <c r="AM1505" s="416">
        <v>2.317361111111111</v>
      </c>
      <c r="AN1505" s="160"/>
      <c r="AO1505" s="474">
        <v>0.061921296296296294</v>
      </c>
      <c r="AP1505" s="128" t="s">
        <v>36238</v>
      </c>
      <c r="AQ1505" s="128" t="s">
        <v>36239</v>
      </c>
      <c r="AR1505" s="505">
        <v>0.07087962962962963</v>
      </c>
      <c r="AS1505" s="134" t="s">
        <v>36240</v>
      </c>
      <c r="AT1505" s="474">
        <v>0.06768518518518518</v>
      </c>
      <c r="AU1505" s="128" t="s">
        <v>36241</v>
      </c>
      <c r="AV1505" s="504">
        <v>0.05820601851851852</v>
      </c>
      <c r="AX1505" s="134" t="s">
        <v>36242</v>
      </c>
      <c r="AY1505" s="128" t="s">
        <v>36243</v>
      </c>
      <c r="BA1505" s="505">
        <v>0.05210648148148148</v>
      </c>
      <c r="BB1505" s="474">
        <v>0.05143518518518519</v>
      </c>
      <c r="BC1505" s="516">
        <v>0.04863425925925926</v>
      </c>
      <c r="BD1505" s="516"/>
      <c r="BE1505" s="128" t="s">
        <v>36244</v>
      </c>
      <c r="BF1505" s="516"/>
      <c r="BG1505" s="516"/>
      <c r="BH1505" s="516"/>
    </row>
    <row r="1506">
      <c r="A1506" s="122">
        <f t="shared" si="3"/>
        <v>0</v>
      </c>
      <c r="B1506" s="122">
        <f t="shared" si="4"/>
        <v>0</v>
      </c>
      <c r="C1506" s="122">
        <f t="shared" si="5"/>
        <v>0</v>
      </c>
      <c r="D1506" s="122">
        <f t="shared" si="6"/>
        <v>0</v>
      </c>
      <c r="E1506" s="122">
        <f t="shared" si="2"/>
        <v>341</v>
      </c>
      <c r="H1506" s="135" t="s">
        <v>36245</v>
      </c>
      <c r="I1506" s="135" t="s">
        <v>36246</v>
      </c>
      <c r="J1506" s="135" t="s">
        <v>36247</v>
      </c>
      <c r="L1506" s="160"/>
      <c r="M1506" s="160"/>
      <c r="N1506" s="160"/>
      <c r="O1506" s="160"/>
      <c r="P1506" s="138" t="s">
        <v>36248</v>
      </c>
      <c r="Q1506" s="138" t="s">
        <v>36249</v>
      </c>
      <c r="R1506" s="138" t="s">
        <v>36250</v>
      </c>
      <c r="S1506" s="138" t="s">
        <v>36251</v>
      </c>
      <c r="T1506" s="138" t="s">
        <v>36252</v>
      </c>
      <c r="W1506" s="138" t="s">
        <v>36253</v>
      </c>
      <c r="Y1506" s="138" t="s">
        <v>36254</v>
      </c>
      <c r="Z1506" s="138" t="s">
        <v>36255</v>
      </c>
      <c r="AA1506" s="128" t="s">
        <v>36256</v>
      </c>
      <c r="AB1506" s="134" t="s">
        <v>36257</v>
      </c>
      <c r="AC1506" s="128" t="s">
        <v>36258</v>
      </c>
      <c r="AD1506" s="160"/>
      <c r="AE1506" s="160"/>
      <c r="AG1506" s="474">
        <v>0.06481481481481481</v>
      </c>
      <c r="AJ1506" s="523"/>
      <c r="AM1506" s="128" t="s">
        <v>36259</v>
      </c>
      <c r="AN1506" s="160"/>
      <c r="AO1506" s="134" t="s">
        <v>36260</v>
      </c>
      <c r="AP1506" s="505">
        <v>0.05787037037037037</v>
      </c>
      <c r="AQ1506" s="505">
        <v>0.055949074074074075</v>
      </c>
      <c r="AR1506" s="128" t="s">
        <v>12757</v>
      </c>
      <c r="AS1506" s="474">
        <v>0.05604166666666666</v>
      </c>
      <c r="AT1506" s="134" t="s">
        <v>36261</v>
      </c>
      <c r="AU1506" s="505">
        <v>0.06832175925925926</v>
      </c>
      <c r="AV1506" s="128" t="s">
        <v>36262</v>
      </c>
      <c r="AX1506" s="474">
        <v>0.05950231481481481</v>
      </c>
      <c r="AY1506" s="416">
        <v>2.375</v>
      </c>
      <c r="BA1506" s="128" t="s">
        <v>36263</v>
      </c>
      <c r="BB1506" s="134" t="s">
        <v>36264</v>
      </c>
      <c r="BC1506" s="141" t="s">
        <v>36265</v>
      </c>
      <c r="BD1506" s="141"/>
      <c r="BE1506" s="505">
        <v>0.05792824074074074</v>
      </c>
      <c r="BF1506" s="141"/>
      <c r="BG1506" s="141"/>
      <c r="BH1506" s="141"/>
    </row>
    <row r="1507">
      <c r="A1507" s="122">
        <f t="shared" si="3"/>
        <v>0</v>
      </c>
      <c r="B1507" s="122">
        <f t="shared" si="4"/>
        <v>0</v>
      </c>
      <c r="C1507" s="122">
        <f t="shared" si="5"/>
        <v>0</v>
      </c>
      <c r="D1507" s="122">
        <f t="shared" si="6"/>
        <v>0</v>
      </c>
      <c r="E1507" s="122">
        <f t="shared" si="2"/>
        <v>233</v>
      </c>
      <c r="H1507" s="135" t="s">
        <v>36266</v>
      </c>
      <c r="I1507" s="135" t="s">
        <v>36267</v>
      </c>
      <c r="J1507" s="135" t="s">
        <v>36268</v>
      </c>
      <c r="L1507" s="160"/>
      <c r="M1507" s="160"/>
      <c r="N1507" s="160"/>
      <c r="O1507" s="160"/>
      <c r="P1507" s="503">
        <v>0.05766203703703704</v>
      </c>
      <c r="Q1507" s="503">
        <v>0.054375</v>
      </c>
      <c r="R1507" s="503">
        <v>0.059479166666666666</v>
      </c>
      <c r="S1507" s="503">
        <v>0.07137731481481481</v>
      </c>
      <c r="T1507" s="503">
        <v>0.0665162037037037</v>
      </c>
      <c r="W1507" s="503">
        <v>0.055497685185185185</v>
      </c>
      <c r="Y1507" s="503">
        <v>0.07355324074074074</v>
      </c>
      <c r="Z1507" s="503">
        <v>0.05354166666666667</v>
      </c>
      <c r="AA1507" s="504">
        <v>0.07018518518518518</v>
      </c>
      <c r="AB1507" s="474">
        <v>0.07086805555555556</v>
      </c>
      <c r="AC1507" s="505">
        <v>0.06466435185185185</v>
      </c>
      <c r="AD1507" s="160"/>
      <c r="AE1507" s="160"/>
      <c r="AG1507" s="124"/>
      <c r="AJ1507" s="523"/>
      <c r="AM1507" s="416">
        <v>2.3208333333333333</v>
      </c>
      <c r="AN1507" s="160"/>
      <c r="AO1507" s="474">
        <v>0.061967592592592595</v>
      </c>
      <c r="AP1507" s="128" t="s">
        <v>36269</v>
      </c>
      <c r="AQ1507" s="128" t="s">
        <v>36270</v>
      </c>
      <c r="AR1507" s="505">
        <v>0.07094907407407407</v>
      </c>
      <c r="AS1507" s="134" t="s">
        <v>36271</v>
      </c>
      <c r="AT1507" s="474">
        <v>0.06774305555555556</v>
      </c>
      <c r="AU1507" s="128" t="s">
        <v>36272</v>
      </c>
      <c r="AV1507" s="504">
        <v>0.05825231481481481</v>
      </c>
      <c r="AX1507" s="134" t="s">
        <v>36273</v>
      </c>
      <c r="AY1507" s="128" t="s">
        <v>36274</v>
      </c>
      <c r="BA1507" s="505">
        <v>0.05215277777777778</v>
      </c>
      <c r="BB1507" s="474">
        <v>0.051458333333333335</v>
      </c>
      <c r="BC1507" s="516">
        <v>0.04864583333333333</v>
      </c>
      <c r="BD1507" s="516"/>
      <c r="BE1507" s="128" t="s">
        <v>36275</v>
      </c>
      <c r="BF1507" s="516"/>
      <c r="BG1507" s="516"/>
      <c r="BH1507" s="516"/>
    </row>
    <row r="1508">
      <c r="A1508" s="122">
        <f t="shared" si="3"/>
        <v>0</v>
      </c>
      <c r="B1508" s="122">
        <f t="shared" si="4"/>
        <v>0</v>
      </c>
      <c r="C1508" s="122">
        <f t="shared" si="5"/>
        <v>0</v>
      </c>
      <c r="D1508" s="122">
        <f t="shared" si="6"/>
        <v>0</v>
      </c>
      <c r="E1508" s="122">
        <f t="shared" si="2"/>
        <v>362</v>
      </c>
      <c r="H1508" s="135">
        <v>502.0</v>
      </c>
      <c r="I1508" s="135">
        <v>502.0</v>
      </c>
      <c r="J1508" s="135">
        <v>502.0</v>
      </c>
      <c r="L1508" s="160"/>
      <c r="M1508" s="160"/>
      <c r="N1508" s="160"/>
      <c r="O1508" s="160"/>
      <c r="P1508" s="138" t="s">
        <v>36276</v>
      </c>
      <c r="Q1508" s="138" t="s">
        <v>36277</v>
      </c>
      <c r="R1508" s="138" t="s">
        <v>36278</v>
      </c>
      <c r="S1508" s="138" t="s">
        <v>36279</v>
      </c>
      <c r="T1508" s="138" t="s">
        <v>36280</v>
      </c>
      <c r="W1508" s="138" t="s">
        <v>36281</v>
      </c>
      <c r="Y1508" s="138" t="s">
        <v>36282</v>
      </c>
      <c r="Z1508" s="138" t="s">
        <v>36283</v>
      </c>
      <c r="AA1508" s="128" t="s">
        <v>36284</v>
      </c>
      <c r="AB1508" s="134" t="s">
        <v>36285</v>
      </c>
      <c r="AC1508" s="128" t="s">
        <v>36286</v>
      </c>
      <c r="AD1508" s="160"/>
      <c r="AE1508" s="160"/>
      <c r="AJ1508" s="523"/>
      <c r="AM1508" s="128" t="s">
        <v>36287</v>
      </c>
      <c r="AN1508" s="160"/>
      <c r="AO1508" s="134" t="s">
        <v>36288</v>
      </c>
      <c r="AP1508" s="505">
        <v>0.05793981481481481</v>
      </c>
      <c r="AQ1508" s="505">
        <v>0.056018518518518516</v>
      </c>
      <c r="AR1508" s="128" t="s">
        <v>36090</v>
      </c>
      <c r="AS1508" s="474">
        <v>0.05623842592592593</v>
      </c>
      <c r="AT1508" s="134" t="s">
        <v>36289</v>
      </c>
      <c r="AU1508" s="505">
        <v>0.06840277777777778</v>
      </c>
      <c r="AV1508" s="128" t="s">
        <v>36290</v>
      </c>
      <c r="AX1508" s="474">
        <v>0.059756944444444446</v>
      </c>
      <c r="AY1508" s="416">
        <v>2.3833333333333333</v>
      </c>
      <c r="BA1508" s="128" t="s">
        <v>36291</v>
      </c>
      <c r="BB1508" s="134" t="s">
        <v>36292</v>
      </c>
      <c r="BC1508" s="141" t="s">
        <v>36293</v>
      </c>
      <c r="BD1508" s="141"/>
      <c r="BE1508" s="505">
        <v>0.057962962962962966</v>
      </c>
      <c r="BF1508" s="141"/>
      <c r="BG1508" s="141"/>
      <c r="BH1508" s="141"/>
    </row>
    <row r="1509">
      <c r="A1509" s="122">
        <f t="shared" si="3"/>
        <v>0</v>
      </c>
      <c r="B1509" s="122">
        <f t="shared" si="4"/>
        <v>0</v>
      </c>
      <c r="C1509" s="122">
        <f t="shared" si="5"/>
        <v>0</v>
      </c>
      <c r="D1509" s="122">
        <f t="shared" si="6"/>
        <v>0</v>
      </c>
      <c r="E1509" s="122">
        <f t="shared" si="2"/>
        <v>176</v>
      </c>
      <c r="H1509" s="135" t="s">
        <v>36294</v>
      </c>
      <c r="I1509" s="135" t="s">
        <v>36295</v>
      </c>
      <c r="J1509" s="135" t="s">
        <v>36296</v>
      </c>
      <c r="L1509" s="160"/>
      <c r="M1509" s="160"/>
      <c r="N1509" s="160"/>
      <c r="O1509" s="160"/>
      <c r="P1509" s="503">
        <v>0.057708333333333334</v>
      </c>
      <c r="Q1509" s="503">
        <v>0.05447916666666667</v>
      </c>
      <c r="R1509" s="503">
        <v>0.05954861111111111</v>
      </c>
      <c r="S1509" s="503">
        <v>0.07144675925925927</v>
      </c>
      <c r="T1509" s="503">
        <v>0.0665162037037037</v>
      </c>
      <c r="W1509" s="503">
        <v>0.05557870370370371</v>
      </c>
      <c r="Y1509" s="503">
        <v>0.07375</v>
      </c>
      <c r="Z1509" s="503">
        <v>0.05358796296296296</v>
      </c>
      <c r="AA1509" s="504">
        <v>0.0703125</v>
      </c>
      <c r="AB1509" s="474">
        <v>0.07091435185185185</v>
      </c>
      <c r="AC1509" s="505">
        <v>0.06472222222222222</v>
      </c>
      <c r="AD1509" s="160"/>
      <c r="AE1509" s="160"/>
      <c r="AJ1509" s="523"/>
      <c r="AM1509" s="416">
        <v>2.326388888888889</v>
      </c>
      <c r="AN1509" s="160"/>
      <c r="AO1509" s="474">
        <v>0.062060185185185184</v>
      </c>
      <c r="AP1509" s="128" t="s">
        <v>36297</v>
      </c>
      <c r="AQ1509" s="128" t="s">
        <v>36298</v>
      </c>
      <c r="AR1509" s="505">
        <v>0.0709837962962963</v>
      </c>
      <c r="AS1509" s="134" t="s">
        <v>36299</v>
      </c>
      <c r="AT1509" s="474">
        <v>0.06788194444444444</v>
      </c>
      <c r="AU1509" s="128" t="s">
        <v>36300</v>
      </c>
      <c r="AV1509" s="504">
        <v>0.058263888888888886</v>
      </c>
      <c r="AX1509" s="134" t="s">
        <v>36301</v>
      </c>
      <c r="AY1509" s="128" t="s">
        <v>36302</v>
      </c>
      <c r="BA1509" s="505">
        <v>0.0522337962962963</v>
      </c>
      <c r="BB1509" s="474">
        <v>0.0515625</v>
      </c>
      <c r="BC1509" s="516">
        <v>0.04869212962962963</v>
      </c>
      <c r="BD1509" s="516"/>
      <c r="BE1509" s="128" t="s">
        <v>36303</v>
      </c>
      <c r="BF1509" s="516"/>
      <c r="BG1509" s="516"/>
      <c r="BH1509" s="516"/>
    </row>
    <row r="1510">
      <c r="A1510" s="122">
        <f t="shared" si="3"/>
        <v>0</v>
      </c>
      <c r="B1510" s="122">
        <f t="shared" si="4"/>
        <v>0</v>
      </c>
      <c r="C1510" s="122">
        <f t="shared" si="5"/>
        <v>0</v>
      </c>
      <c r="D1510" s="122">
        <f t="shared" si="6"/>
        <v>0</v>
      </c>
      <c r="E1510" s="122">
        <f t="shared" si="2"/>
        <v>333</v>
      </c>
      <c r="H1510" s="135" t="s">
        <v>1969</v>
      </c>
      <c r="I1510" s="135" t="s">
        <v>36304</v>
      </c>
      <c r="J1510" s="135" t="s">
        <v>36305</v>
      </c>
      <c r="L1510" s="160"/>
      <c r="M1510" s="160"/>
      <c r="N1510" s="160"/>
      <c r="O1510" s="160"/>
      <c r="P1510" s="138" t="s">
        <v>36306</v>
      </c>
      <c r="Q1510" s="138" t="s">
        <v>36307</v>
      </c>
      <c r="R1510" s="138" t="s">
        <v>36308</v>
      </c>
      <c r="S1510" s="138" t="s">
        <v>36309</v>
      </c>
      <c r="T1510" s="138" t="s">
        <v>36310</v>
      </c>
      <c r="W1510" s="138" t="s">
        <v>7387</v>
      </c>
      <c r="Y1510" s="138" t="s">
        <v>36311</v>
      </c>
      <c r="Z1510" s="138" t="s">
        <v>36312</v>
      </c>
      <c r="AA1510" s="128" t="s">
        <v>36313</v>
      </c>
      <c r="AB1510" s="134" t="s">
        <v>36314</v>
      </c>
      <c r="AC1510" s="128" t="s">
        <v>36315</v>
      </c>
      <c r="AD1510" s="160"/>
      <c r="AE1510" s="160"/>
      <c r="AJ1510" s="523"/>
      <c r="AM1510" s="128" t="s">
        <v>36316</v>
      </c>
      <c r="AN1510" s="160"/>
      <c r="AO1510" s="134" t="s">
        <v>36317</v>
      </c>
      <c r="AP1510" s="505">
        <v>0.05799768518518519</v>
      </c>
      <c r="AQ1510" s="505">
        <v>0.05609953703703704</v>
      </c>
      <c r="AR1510" s="128" t="s">
        <v>36318</v>
      </c>
      <c r="AS1510" s="474">
        <v>0.05638888888888889</v>
      </c>
      <c r="AT1510" s="134" t="s">
        <v>36319</v>
      </c>
      <c r="AU1510" s="505">
        <v>0.0685763888888889</v>
      </c>
      <c r="AV1510" s="128" t="s">
        <v>36320</v>
      </c>
      <c r="AX1510" s="474">
        <v>0.05988425925925926</v>
      </c>
      <c r="AY1510" s="416">
        <v>2.3854166666666665</v>
      </c>
      <c r="BA1510" s="128" t="s">
        <v>36321</v>
      </c>
      <c r="BB1510" s="134" t="s">
        <v>36322</v>
      </c>
      <c r="BC1510" s="141" t="s">
        <v>9145</v>
      </c>
      <c r="BD1510" s="141"/>
      <c r="BE1510" s="505">
        <v>0.05804398148148148</v>
      </c>
      <c r="BF1510" s="141"/>
      <c r="BG1510" s="141"/>
      <c r="BH1510" s="141"/>
    </row>
    <row r="1511">
      <c r="A1511" s="122">
        <f t="shared" si="3"/>
        <v>0</v>
      </c>
      <c r="B1511" s="122">
        <f t="shared" si="4"/>
        <v>0</v>
      </c>
      <c r="C1511" s="122">
        <f t="shared" si="5"/>
        <v>0</v>
      </c>
      <c r="D1511" s="122">
        <f t="shared" si="6"/>
        <v>0</v>
      </c>
      <c r="E1511" s="122">
        <f t="shared" si="2"/>
        <v>203</v>
      </c>
      <c r="H1511" s="135">
        <v>503.0</v>
      </c>
      <c r="I1511" s="135">
        <v>503.0</v>
      </c>
      <c r="J1511" s="135">
        <v>503.0</v>
      </c>
      <c r="L1511" s="160"/>
      <c r="M1511" s="160"/>
      <c r="N1511" s="160"/>
      <c r="O1511" s="160"/>
      <c r="P1511" s="503">
        <v>0.05783564814814815</v>
      </c>
      <c r="Q1511" s="503">
        <v>0.05457175925925926</v>
      </c>
      <c r="R1511" s="503">
        <v>0.05959490740740741</v>
      </c>
      <c r="S1511" s="503">
        <v>0.07158564814814815</v>
      </c>
      <c r="T1511" s="503">
        <v>0.0665625</v>
      </c>
      <c r="W1511" s="503">
        <v>0.05579861111111111</v>
      </c>
      <c r="Y1511" s="503">
        <v>0.07381944444444444</v>
      </c>
      <c r="Z1511" s="503">
        <v>0.053703703703703705</v>
      </c>
      <c r="AA1511" s="504">
        <v>0.07040509259259259</v>
      </c>
      <c r="AB1511" s="474">
        <v>0.07099537037037038</v>
      </c>
      <c r="AC1511" s="505">
        <v>0.06479166666666666</v>
      </c>
      <c r="AD1511" s="160"/>
      <c r="AE1511" s="160"/>
      <c r="AJ1511" s="523"/>
      <c r="AM1511" s="416">
        <v>2.332638888888889</v>
      </c>
      <c r="AN1511" s="160"/>
      <c r="AO1511" s="474">
        <v>0.06211805555555556</v>
      </c>
      <c r="AP1511" s="128" t="s">
        <v>36323</v>
      </c>
      <c r="AQ1511" s="128" t="s">
        <v>36324</v>
      </c>
      <c r="AR1511" s="505">
        <v>0.07100694444444444</v>
      </c>
      <c r="AS1511" s="134" t="s">
        <v>36325</v>
      </c>
      <c r="AT1511" s="474">
        <v>0.06793981481481481</v>
      </c>
      <c r="AU1511" s="128" t="s">
        <v>36326</v>
      </c>
      <c r="AV1511" s="504">
        <v>0.05831018518518519</v>
      </c>
      <c r="AX1511" s="134" t="s">
        <v>36327</v>
      </c>
      <c r="AY1511" s="128" t="s">
        <v>36328</v>
      </c>
      <c r="BA1511" s="505">
        <v>0.052349537037037035</v>
      </c>
      <c r="BB1511" s="474">
        <v>0.051666666666666666</v>
      </c>
      <c r="BC1511" s="516">
        <v>0.04873842592592593</v>
      </c>
      <c r="BD1511" s="516"/>
      <c r="BE1511" s="128" t="s">
        <v>36329</v>
      </c>
      <c r="BF1511" s="516"/>
      <c r="BG1511" s="516"/>
      <c r="BH1511" s="516"/>
    </row>
    <row r="1512">
      <c r="A1512" s="122">
        <f t="shared" si="3"/>
        <v>0</v>
      </c>
      <c r="B1512" s="122">
        <f t="shared" si="4"/>
        <v>0</v>
      </c>
      <c r="C1512" s="122">
        <f t="shared" si="5"/>
        <v>0</v>
      </c>
      <c r="D1512" s="122">
        <f t="shared" si="6"/>
        <v>0</v>
      </c>
      <c r="E1512" s="122">
        <f t="shared" si="2"/>
        <v>406</v>
      </c>
      <c r="H1512" s="135" t="s">
        <v>36330</v>
      </c>
      <c r="I1512" s="135" t="s">
        <v>36331</v>
      </c>
      <c r="J1512" s="135" t="s">
        <v>36332</v>
      </c>
      <c r="L1512" s="160"/>
      <c r="M1512" s="160"/>
      <c r="N1512" s="160"/>
      <c r="O1512" s="160"/>
      <c r="P1512" s="138" t="s">
        <v>36333</v>
      </c>
      <c r="Q1512" s="138" t="s">
        <v>1969</v>
      </c>
      <c r="R1512" s="138" t="s">
        <v>36334</v>
      </c>
      <c r="S1512" s="138" t="s">
        <v>36335</v>
      </c>
      <c r="T1512" s="138" t="s">
        <v>36336</v>
      </c>
      <c r="W1512" s="138" t="s">
        <v>36337</v>
      </c>
      <c r="Y1512" s="138" t="s">
        <v>36338</v>
      </c>
      <c r="Z1512" s="138" t="s">
        <v>36339</v>
      </c>
      <c r="AA1512" s="128" t="s">
        <v>36340</v>
      </c>
      <c r="AB1512" s="134" t="s">
        <v>36341</v>
      </c>
      <c r="AC1512" s="128" t="s">
        <v>36342</v>
      </c>
      <c r="AD1512" s="160"/>
      <c r="AE1512" s="160"/>
      <c r="AJ1512" s="523"/>
      <c r="AM1512" s="128" t="s">
        <v>36343</v>
      </c>
      <c r="AN1512" s="160"/>
      <c r="AO1512" s="134" t="s">
        <v>36344</v>
      </c>
      <c r="AP1512" s="505">
        <v>0.05804398148148148</v>
      </c>
      <c r="AQ1512" s="505">
        <v>0.05619212962962963</v>
      </c>
      <c r="AR1512" s="128" t="s">
        <v>36345</v>
      </c>
      <c r="AS1512" s="474">
        <v>0.05642361111111111</v>
      </c>
      <c r="AT1512" s="134" t="s">
        <v>36346</v>
      </c>
      <c r="AU1512" s="505">
        <v>0.06864583333333334</v>
      </c>
      <c r="AV1512" s="128" t="s">
        <v>36347</v>
      </c>
      <c r="AX1512" s="474">
        <v>0.06001157407407407</v>
      </c>
      <c r="AY1512" s="416">
        <v>2.390972222222222</v>
      </c>
      <c r="BA1512" s="128" t="s">
        <v>36348</v>
      </c>
      <c r="BB1512" s="134" t="s">
        <v>36349</v>
      </c>
      <c r="BC1512" s="141" t="s">
        <v>36350</v>
      </c>
      <c r="BD1512" s="141"/>
      <c r="BE1512" s="505">
        <v>0.0581712962962963</v>
      </c>
      <c r="BF1512" s="141"/>
      <c r="BG1512" s="141"/>
      <c r="BH1512" s="141"/>
    </row>
    <row r="1513">
      <c r="A1513" s="122">
        <f t="shared" si="3"/>
        <v>0</v>
      </c>
      <c r="B1513" s="122">
        <f t="shared" si="4"/>
        <v>0</v>
      </c>
      <c r="C1513" s="122">
        <f t="shared" si="5"/>
        <v>0</v>
      </c>
      <c r="D1513" s="122">
        <f t="shared" si="6"/>
        <v>0</v>
      </c>
      <c r="E1513" s="122">
        <f t="shared" si="2"/>
        <v>126</v>
      </c>
      <c r="H1513" s="135" t="s">
        <v>15464</v>
      </c>
      <c r="I1513" s="135" t="s">
        <v>1055</v>
      </c>
      <c r="J1513" s="135" t="s">
        <v>36351</v>
      </c>
      <c r="L1513" s="160"/>
      <c r="M1513" s="160"/>
      <c r="N1513" s="160"/>
      <c r="O1513" s="160"/>
      <c r="P1513" s="503">
        <v>0.057881944444444444</v>
      </c>
      <c r="Q1513" s="503">
        <v>0.05461805555555556</v>
      </c>
      <c r="R1513" s="503">
        <v>0.05971064814814815</v>
      </c>
      <c r="S1513" s="503">
        <v>0.07159722222222223</v>
      </c>
      <c r="T1513" s="503">
        <v>0.06667824074074075</v>
      </c>
      <c r="W1513" s="503">
        <v>0.05583333333333333</v>
      </c>
      <c r="Y1513" s="503">
        <v>0.07385416666666667</v>
      </c>
      <c r="Z1513" s="503">
        <v>0.05378472222222222</v>
      </c>
      <c r="AA1513" s="504">
        <v>0.07055555555555555</v>
      </c>
      <c r="AB1513" s="474">
        <v>0.07105324074074074</v>
      </c>
      <c r="AC1513" s="505">
        <v>0.06487268518518519</v>
      </c>
      <c r="AD1513" s="160"/>
      <c r="AE1513" s="160"/>
      <c r="AJ1513" s="523"/>
      <c r="AM1513" s="416">
        <v>2.3354166666666667</v>
      </c>
      <c r="AN1513" s="160"/>
      <c r="AO1513" s="474">
        <v>0.062175925925925926</v>
      </c>
      <c r="AP1513" s="128" t="s">
        <v>2696</v>
      </c>
      <c r="AQ1513" s="128" t="s">
        <v>36352</v>
      </c>
      <c r="AR1513" s="505">
        <v>0.07111111111111111</v>
      </c>
      <c r="AS1513" s="134" t="s">
        <v>18714</v>
      </c>
      <c r="AT1513" s="474">
        <v>0.0680324074074074</v>
      </c>
      <c r="AU1513" s="128" t="s">
        <v>36353</v>
      </c>
      <c r="AV1513" s="504">
        <v>0.058333333333333334</v>
      </c>
      <c r="AX1513" s="134" t="s">
        <v>36354</v>
      </c>
      <c r="AY1513" s="128" t="s">
        <v>36355</v>
      </c>
      <c r="BA1513" s="505">
        <v>0.05241898148148148</v>
      </c>
      <c r="BB1513" s="474">
        <v>0.051724537037037034</v>
      </c>
      <c r="BC1513" s="516">
        <v>0.04877314814814815</v>
      </c>
      <c r="BD1513" s="516"/>
      <c r="BE1513" s="128" t="s">
        <v>36356</v>
      </c>
      <c r="BF1513" s="516"/>
      <c r="BG1513" s="516"/>
      <c r="BH1513" s="516"/>
    </row>
    <row r="1514">
      <c r="A1514" s="122">
        <f t="shared" si="3"/>
        <v>0</v>
      </c>
      <c r="B1514" s="122">
        <f t="shared" si="4"/>
        <v>0</v>
      </c>
      <c r="C1514" s="122">
        <f t="shared" si="5"/>
        <v>0</v>
      </c>
      <c r="D1514" s="122">
        <f t="shared" si="6"/>
        <v>0</v>
      </c>
      <c r="E1514" s="122">
        <f t="shared" si="2"/>
        <v>395</v>
      </c>
      <c r="H1514" s="135">
        <v>504.0</v>
      </c>
      <c r="I1514" s="135">
        <v>504.0</v>
      </c>
      <c r="J1514" s="135">
        <v>504.0</v>
      </c>
      <c r="L1514" s="160"/>
      <c r="M1514" s="160"/>
      <c r="N1514" s="160"/>
      <c r="O1514" s="160"/>
      <c r="P1514" s="138" t="s">
        <v>36357</v>
      </c>
      <c r="Q1514" s="138" t="s">
        <v>36358</v>
      </c>
      <c r="R1514" s="138" t="s">
        <v>36359</v>
      </c>
      <c r="S1514" s="138" t="s">
        <v>36360</v>
      </c>
      <c r="T1514" s="138" t="s">
        <v>36361</v>
      </c>
      <c r="W1514" s="138" t="s">
        <v>36362</v>
      </c>
      <c r="Y1514" s="138" t="s">
        <v>36363</v>
      </c>
      <c r="Z1514" s="138" t="s">
        <v>36364</v>
      </c>
      <c r="AA1514" s="128" t="s">
        <v>36365</v>
      </c>
      <c r="AB1514" s="134" t="s">
        <v>36366</v>
      </c>
      <c r="AC1514" s="128" t="s">
        <v>36367</v>
      </c>
      <c r="AD1514" s="160"/>
      <c r="AE1514" s="160"/>
      <c r="AJ1514" s="523"/>
      <c r="AM1514" s="128" t="s">
        <v>36368</v>
      </c>
      <c r="AN1514" s="160"/>
      <c r="AO1514" s="134" t="s">
        <v>36369</v>
      </c>
      <c r="AP1514" s="505">
        <v>0.058125</v>
      </c>
      <c r="AQ1514" s="505">
        <v>0.05630787037037037</v>
      </c>
      <c r="AR1514" s="128" t="s">
        <v>36370</v>
      </c>
      <c r="AS1514" s="474">
        <v>0.05649305555555555</v>
      </c>
      <c r="AT1514" s="134" t="s">
        <v>36371</v>
      </c>
      <c r="AU1514" s="505">
        <v>0.06871527777777778</v>
      </c>
      <c r="AV1514" s="128" t="s">
        <v>36372</v>
      </c>
      <c r="AX1514" s="474">
        <v>0.060208333333333336</v>
      </c>
      <c r="AY1514" s="416">
        <v>2.397222222222222</v>
      </c>
      <c r="BA1514" s="128" t="s">
        <v>36373</v>
      </c>
      <c r="BB1514" s="134" t="s">
        <v>36374</v>
      </c>
      <c r="BC1514" s="141" t="s">
        <v>36375</v>
      </c>
      <c r="BD1514" s="141"/>
      <c r="BE1514" s="505">
        <v>0.05831018518518519</v>
      </c>
      <c r="BF1514" s="141"/>
      <c r="BG1514" s="141"/>
      <c r="BH1514" s="141"/>
    </row>
    <row r="1515">
      <c r="A1515" s="122">
        <f t="shared" si="3"/>
        <v>0</v>
      </c>
      <c r="B1515" s="122">
        <f t="shared" si="4"/>
        <v>0</v>
      </c>
      <c r="C1515" s="122">
        <f t="shared" si="5"/>
        <v>0</v>
      </c>
      <c r="D1515" s="122">
        <f t="shared" si="6"/>
        <v>0</v>
      </c>
      <c r="E1515" s="122">
        <f t="shared" si="2"/>
        <v>157</v>
      </c>
      <c r="H1515" s="135" t="s">
        <v>36376</v>
      </c>
      <c r="I1515" s="135" t="s">
        <v>36377</v>
      </c>
      <c r="J1515" s="135" t="s">
        <v>36378</v>
      </c>
      <c r="L1515" s="160"/>
      <c r="M1515" s="160"/>
      <c r="N1515" s="160"/>
      <c r="O1515" s="160"/>
      <c r="P1515" s="503">
        <v>0.058090277777777775</v>
      </c>
      <c r="Q1515" s="503">
        <v>0.05462962962962963</v>
      </c>
      <c r="R1515" s="503">
        <v>0.05974537037037037</v>
      </c>
      <c r="S1515" s="503">
        <v>0.07173611111111111</v>
      </c>
      <c r="T1515" s="503">
        <v>0.06686342592592592</v>
      </c>
      <c r="W1515" s="503">
        <v>0.05586805555555555</v>
      </c>
      <c r="Y1515" s="503">
        <v>0.07387731481481481</v>
      </c>
      <c r="Z1515" s="503">
        <v>0.053981481481481484</v>
      </c>
      <c r="AA1515" s="504">
        <v>0.070625</v>
      </c>
      <c r="AB1515" s="474">
        <v>0.07108796296296296</v>
      </c>
      <c r="AC1515" s="505">
        <v>0.06495370370370371</v>
      </c>
      <c r="AD1515" s="160"/>
      <c r="AE1515" s="160"/>
      <c r="AJ1515" s="523"/>
      <c r="AM1515" s="416">
        <v>2.3465277777777778</v>
      </c>
      <c r="AN1515" s="160"/>
      <c r="AO1515" s="474">
        <v>0.06225694444444444</v>
      </c>
      <c r="AP1515" s="128" t="s">
        <v>36379</v>
      </c>
      <c r="AQ1515" s="128" t="s">
        <v>36380</v>
      </c>
      <c r="AR1515" s="505">
        <v>0.07119212962962963</v>
      </c>
      <c r="AS1515" s="134" t="s">
        <v>862</v>
      </c>
      <c r="AT1515" s="474">
        <v>0.06819444444444445</v>
      </c>
      <c r="AU1515" s="128" t="s">
        <v>36381</v>
      </c>
      <c r="AV1515" s="504">
        <v>0.05835648148148148</v>
      </c>
      <c r="AX1515" s="134" t="s">
        <v>36382</v>
      </c>
      <c r="AY1515" s="128" t="s">
        <v>36383</v>
      </c>
      <c r="BA1515" s="505">
        <v>0.052523148148148145</v>
      </c>
      <c r="BB1515" s="474">
        <v>0.051770833333333335</v>
      </c>
      <c r="BC1515" s="516">
        <v>0.04884259259259259</v>
      </c>
      <c r="BD1515" s="516"/>
      <c r="BE1515" s="128" t="s">
        <v>36384</v>
      </c>
      <c r="BF1515" s="516"/>
      <c r="BG1515" s="516"/>
      <c r="BH1515" s="516"/>
    </row>
    <row r="1516">
      <c r="A1516" s="122">
        <f t="shared" si="3"/>
        <v>0</v>
      </c>
      <c r="B1516" s="122">
        <f t="shared" si="4"/>
        <v>0</v>
      </c>
      <c r="C1516" s="122">
        <f t="shared" si="5"/>
        <v>0</v>
      </c>
      <c r="D1516" s="122">
        <f t="shared" si="6"/>
        <v>0</v>
      </c>
      <c r="E1516" s="122">
        <f t="shared" si="2"/>
        <v>267</v>
      </c>
      <c r="H1516" s="135" t="s">
        <v>36385</v>
      </c>
      <c r="I1516" s="135" t="s">
        <v>36386</v>
      </c>
      <c r="J1516" s="135" t="s">
        <v>6541</v>
      </c>
      <c r="L1516" s="160"/>
      <c r="M1516" s="160"/>
      <c r="N1516" s="160"/>
      <c r="O1516" s="160"/>
      <c r="P1516" s="138" t="s">
        <v>36387</v>
      </c>
      <c r="Q1516" s="138" t="s">
        <v>36388</v>
      </c>
      <c r="R1516" s="138" t="s">
        <v>36389</v>
      </c>
      <c r="S1516" s="138" t="s">
        <v>36390</v>
      </c>
      <c r="T1516" s="138" t="s">
        <v>36391</v>
      </c>
      <c r="W1516" s="138" t="s">
        <v>30229</v>
      </c>
      <c r="Y1516" s="138" t="s">
        <v>36392</v>
      </c>
      <c r="Z1516" s="138" t="s">
        <v>36393</v>
      </c>
      <c r="AA1516" s="128" t="s">
        <v>36394</v>
      </c>
      <c r="AB1516" s="134" t="s">
        <v>36395</v>
      </c>
      <c r="AC1516" s="128" t="s">
        <v>36396</v>
      </c>
      <c r="AD1516" s="160"/>
      <c r="AE1516" s="160"/>
      <c r="AJ1516" s="523"/>
      <c r="AM1516" s="128" t="s">
        <v>653</v>
      </c>
      <c r="AN1516" s="160"/>
      <c r="AO1516" s="134" t="s">
        <v>36397</v>
      </c>
      <c r="AP1516" s="505">
        <v>0.05814814814814815</v>
      </c>
      <c r="AQ1516" s="505">
        <v>0.056331018518518516</v>
      </c>
      <c r="AR1516" s="128" t="s">
        <v>36398</v>
      </c>
      <c r="AS1516" s="474">
        <v>0.05655092592592593</v>
      </c>
      <c r="AT1516" s="134" t="s">
        <v>36399</v>
      </c>
      <c r="AU1516" s="505">
        <v>0.06876157407407407</v>
      </c>
      <c r="AV1516" s="128" t="s">
        <v>36400</v>
      </c>
      <c r="AX1516" s="474">
        <v>0.06027777777777778</v>
      </c>
      <c r="AY1516" s="416">
        <v>2.404861111111111</v>
      </c>
      <c r="BA1516" s="128" t="s">
        <v>653</v>
      </c>
      <c r="BB1516" s="134" t="s">
        <v>872</v>
      </c>
      <c r="BC1516" s="141" t="s">
        <v>36401</v>
      </c>
      <c r="BD1516" s="141"/>
      <c r="BE1516" s="505">
        <v>0.058368055555555555</v>
      </c>
      <c r="BF1516" s="141"/>
      <c r="BG1516" s="141"/>
      <c r="BH1516" s="141"/>
    </row>
    <row r="1517">
      <c r="A1517" s="122">
        <f t="shared" si="3"/>
        <v>0</v>
      </c>
      <c r="B1517" s="122">
        <f t="shared" si="4"/>
        <v>0</v>
      </c>
      <c r="C1517" s="122">
        <f t="shared" si="5"/>
        <v>0</v>
      </c>
      <c r="D1517" s="122">
        <f t="shared" si="6"/>
        <v>0</v>
      </c>
      <c r="E1517" s="122">
        <f t="shared" si="2"/>
        <v>172</v>
      </c>
      <c r="H1517" s="135">
        <v>505.0</v>
      </c>
      <c r="I1517" s="135">
        <v>505.0</v>
      </c>
      <c r="J1517" s="135">
        <v>505.0</v>
      </c>
      <c r="L1517" s="160"/>
      <c r="M1517" s="160"/>
      <c r="N1517" s="160"/>
      <c r="O1517" s="160"/>
      <c r="P1517" s="503">
        <v>0.058275462962962966</v>
      </c>
      <c r="Q1517" s="503">
        <v>0.054675925925925926</v>
      </c>
      <c r="R1517" s="503">
        <v>0.05982638888888889</v>
      </c>
      <c r="S1517" s="503">
        <v>0.07193287037037037</v>
      </c>
      <c r="T1517" s="503">
        <v>0.06689814814814815</v>
      </c>
      <c r="W1517" s="503">
        <v>0.0559375</v>
      </c>
      <c r="Y1517" s="503">
        <v>0.07395833333333333</v>
      </c>
      <c r="Z1517" s="503">
        <v>0.05407407407407407</v>
      </c>
      <c r="AA1517" s="504">
        <v>0.07069444444444445</v>
      </c>
      <c r="AB1517" s="474">
        <v>0.07114583333333334</v>
      </c>
      <c r="AC1517" s="505">
        <v>0.06508101851851852</v>
      </c>
      <c r="AD1517" s="160"/>
      <c r="AE1517" s="160"/>
      <c r="AJ1517" s="523"/>
      <c r="AM1517" s="416">
        <v>2.354861111111111</v>
      </c>
      <c r="AN1517" s="160"/>
      <c r="AO1517" s="474">
        <v>0.06238425925925926</v>
      </c>
      <c r="AP1517" s="128" t="s">
        <v>36402</v>
      </c>
      <c r="AQ1517" s="128" t="s">
        <v>36403</v>
      </c>
      <c r="AR1517" s="505">
        <v>0.07133101851851852</v>
      </c>
      <c r="AS1517" s="134" t="s">
        <v>36404</v>
      </c>
      <c r="AT1517" s="474">
        <v>0.06832175925925926</v>
      </c>
      <c r="AU1517" s="128" t="s">
        <v>36405</v>
      </c>
      <c r="AV1517" s="504">
        <v>0.05837962962962963</v>
      </c>
      <c r="AX1517" s="134" t="s">
        <v>36406</v>
      </c>
      <c r="AY1517" s="128" t="s">
        <v>36407</v>
      </c>
      <c r="BA1517" s="505">
        <v>0.05263888888888889</v>
      </c>
      <c r="BB1517" s="474">
        <v>0.05181712962962963</v>
      </c>
      <c r="BC1517" s="516">
        <v>0.04891203703703704</v>
      </c>
      <c r="BD1517" s="516"/>
      <c r="BE1517" s="128" t="s">
        <v>36408</v>
      </c>
      <c r="BF1517" s="516"/>
      <c r="BG1517" s="516"/>
      <c r="BH1517" s="516"/>
    </row>
    <row r="1518">
      <c r="A1518" s="122">
        <f t="shared" si="3"/>
        <v>0</v>
      </c>
      <c r="B1518" s="122">
        <f t="shared" si="4"/>
        <v>0</v>
      </c>
      <c r="C1518" s="122">
        <f t="shared" si="5"/>
        <v>0</v>
      </c>
      <c r="D1518" s="122">
        <f t="shared" si="6"/>
        <v>0</v>
      </c>
      <c r="E1518" s="122">
        <f t="shared" si="2"/>
        <v>327</v>
      </c>
      <c r="H1518" s="135" t="s">
        <v>36409</v>
      </c>
      <c r="I1518" s="135" t="s">
        <v>36410</v>
      </c>
      <c r="J1518" s="135" t="s">
        <v>36411</v>
      </c>
      <c r="L1518" s="160"/>
      <c r="M1518" s="160"/>
      <c r="N1518" s="160"/>
      <c r="O1518" s="160"/>
      <c r="P1518" s="138" t="s">
        <v>36412</v>
      </c>
      <c r="Q1518" s="138" t="s">
        <v>36413</v>
      </c>
      <c r="R1518" s="138" t="s">
        <v>36414</v>
      </c>
      <c r="S1518" s="138" t="s">
        <v>36415</v>
      </c>
      <c r="T1518" s="138" t="s">
        <v>1055</v>
      </c>
      <c r="W1518" s="138" t="s">
        <v>36416</v>
      </c>
      <c r="Y1518" s="138" t="s">
        <v>36417</v>
      </c>
      <c r="Z1518" s="138" t="s">
        <v>36418</v>
      </c>
      <c r="AA1518" s="128" t="s">
        <v>36419</v>
      </c>
      <c r="AB1518" s="474">
        <v>0.07121527777777778</v>
      </c>
      <c r="AC1518" s="128" t="s">
        <v>36420</v>
      </c>
      <c r="AD1518" s="160"/>
      <c r="AE1518" s="160"/>
      <c r="AJ1518" s="523"/>
      <c r="AM1518" s="128" t="s">
        <v>36421</v>
      </c>
      <c r="AN1518" s="160"/>
      <c r="AO1518" s="134" t="s">
        <v>36422</v>
      </c>
      <c r="AP1518" s="505">
        <v>0.058194444444444444</v>
      </c>
      <c r="AQ1518" s="505">
        <v>0.05637731481481482</v>
      </c>
      <c r="AR1518" s="128" t="s">
        <v>36423</v>
      </c>
      <c r="AS1518" s="474">
        <v>0.056574074074074075</v>
      </c>
      <c r="AT1518" s="134" t="s">
        <v>36424</v>
      </c>
      <c r="AU1518" s="505">
        <v>0.06881944444444445</v>
      </c>
      <c r="AV1518" s="128" t="s">
        <v>36425</v>
      </c>
      <c r="AX1518" s="474">
        <v>0.06039351851851852</v>
      </c>
      <c r="AY1518" s="416">
        <v>2.411111111111111</v>
      </c>
      <c r="BA1518" s="128" t="s">
        <v>36426</v>
      </c>
      <c r="BB1518" s="134" t="s">
        <v>36427</v>
      </c>
      <c r="BC1518" s="141" t="s">
        <v>36428</v>
      </c>
      <c r="BD1518" s="141"/>
      <c r="BE1518" s="505">
        <v>0.05859953703703704</v>
      </c>
      <c r="BF1518" s="141"/>
      <c r="BG1518" s="141"/>
      <c r="BH1518" s="141"/>
    </row>
    <row r="1519">
      <c r="A1519" s="122">
        <f t="shared" si="3"/>
        <v>0</v>
      </c>
      <c r="B1519" s="122">
        <f t="shared" si="4"/>
        <v>0</v>
      </c>
      <c r="C1519" s="122">
        <f t="shared" si="5"/>
        <v>0</v>
      </c>
      <c r="D1519" s="122">
        <f t="shared" si="6"/>
        <v>0</v>
      </c>
      <c r="E1519" s="122">
        <f t="shared" si="2"/>
        <v>203</v>
      </c>
      <c r="H1519" s="135" t="s">
        <v>36429</v>
      </c>
      <c r="I1519" s="135" t="s">
        <v>36430</v>
      </c>
      <c r="J1519" s="135" t="s">
        <v>36431</v>
      </c>
      <c r="L1519" s="160"/>
      <c r="M1519" s="160"/>
      <c r="N1519" s="160"/>
      <c r="O1519" s="160"/>
      <c r="P1519" s="503">
        <v>0.05837962962962963</v>
      </c>
      <c r="Q1519" s="503">
        <v>0.05476851851851852</v>
      </c>
      <c r="R1519" s="503">
        <v>0.05987268518518519</v>
      </c>
      <c r="S1519" s="503">
        <v>0.07207175925925927</v>
      </c>
      <c r="T1519" s="503">
        <v>0.06694444444444445</v>
      </c>
      <c r="W1519" s="503">
        <v>0.05597222222222222</v>
      </c>
      <c r="Y1519" s="503">
        <v>0.07409722222222222</v>
      </c>
      <c r="Z1519" s="503">
        <v>0.05417824074074074</v>
      </c>
      <c r="AA1519" s="504">
        <v>0.07074074074074074</v>
      </c>
      <c r="AB1519" s="134" t="s">
        <v>36432</v>
      </c>
      <c r="AC1519" s="505">
        <v>0.06511574074074074</v>
      </c>
      <c r="AD1519" s="160"/>
      <c r="AE1519" s="160"/>
      <c r="AJ1519" s="523"/>
      <c r="AM1519" s="416">
        <v>2.3555555555555556</v>
      </c>
      <c r="AN1519" s="160"/>
      <c r="AO1519" s="474">
        <v>0.06244212962962963</v>
      </c>
      <c r="AP1519" s="128" t="s">
        <v>653</v>
      </c>
      <c r="AQ1519" s="128" t="s">
        <v>36433</v>
      </c>
      <c r="AR1519" s="505">
        <v>0.07138888888888889</v>
      </c>
      <c r="AS1519" s="134" t="s">
        <v>36434</v>
      </c>
      <c r="AT1519" s="474">
        <v>0.06836805555555556</v>
      </c>
      <c r="AU1519" s="128" t="s">
        <v>36435</v>
      </c>
      <c r="AV1519" s="504">
        <v>0.05841435185185185</v>
      </c>
      <c r="AX1519" s="134" t="s">
        <v>36436</v>
      </c>
      <c r="AY1519" s="128" t="s">
        <v>36437</v>
      </c>
      <c r="BA1519" s="505">
        <v>0.05265046296296296</v>
      </c>
      <c r="BB1519" s="474">
        <v>0.05181712962962963</v>
      </c>
      <c r="BC1519" s="516">
        <v>0.04892361111111111</v>
      </c>
      <c r="BD1519" s="516"/>
      <c r="BE1519" s="128" t="s">
        <v>36438</v>
      </c>
      <c r="BF1519" s="516"/>
      <c r="BG1519" s="516"/>
      <c r="BH1519" s="516"/>
    </row>
    <row r="1520">
      <c r="A1520" s="122">
        <f t="shared" si="3"/>
        <v>0</v>
      </c>
      <c r="B1520" s="122">
        <f t="shared" si="4"/>
        <v>0</v>
      </c>
      <c r="C1520" s="122">
        <f t="shared" si="5"/>
        <v>0</v>
      </c>
      <c r="D1520" s="122">
        <f t="shared" si="6"/>
        <v>0</v>
      </c>
      <c r="E1520" s="122">
        <f t="shared" si="2"/>
        <v>331</v>
      </c>
      <c r="H1520" s="135">
        <v>506.0</v>
      </c>
      <c r="I1520" s="135">
        <v>506.0</v>
      </c>
      <c r="J1520" s="135">
        <v>506.0</v>
      </c>
      <c r="L1520" s="160"/>
      <c r="M1520" s="160"/>
      <c r="N1520" s="160"/>
      <c r="O1520" s="160"/>
      <c r="P1520" s="138" t="s">
        <v>36439</v>
      </c>
      <c r="Q1520" s="138" t="s">
        <v>36440</v>
      </c>
      <c r="R1520" s="138" t="s">
        <v>36441</v>
      </c>
      <c r="S1520" s="138" t="s">
        <v>36442</v>
      </c>
      <c r="T1520" s="138" t="s">
        <v>36443</v>
      </c>
      <c r="W1520" s="138" t="s">
        <v>36444</v>
      </c>
      <c r="Y1520" s="138" t="s">
        <v>36445</v>
      </c>
      <c r="Z1520" s="138" t="s">
        <v>862</v>
      </c>
      <c r="AA1520" s="128" t="s">
        <v>36446</v>
      </c>
      <c r="AB1520" s="474">
        <v>0.07126157407407407</v>
      </c>
      <c r="AC1520" s="128" t="s">
        <v>36447</v>
      </c>
      <c r="AD1520" s="160"/>
      <c r="AE1520" s="160"/>
      <c r="AJ1520" s="523"/>
      <c r="AM1520" s="128" t="s">
        <v>36448</v>
      </c>
      <c r="AN1520" s="160"/>
      <c r="AO1520" s="134" t="s">
        <v>36449</v>
      </c>
      <c r="AP1520" s="505">
        <v>0.05825231481481481</v>
      </c>
      <c r="AQ1520" s="505">
        <v>0.05659722222222222</v>
      </c>
      <c r="AR1520" s="128" t="s">
        <v>655</v>
      </c>
      <c r="AS1520" s="474">
        <v>0.056608796296296296</v>
      </c>
      <c r="AT1520" s="134" t="s">
        <v>36450</v>
      </c>
      <c r="AU1520" s="505">
        <v>0.06888888888888889</v>
      </c>
      <c r="AV1520" s="128" t="s">
        <v>36451</v>
      </c>
      <c r="AX1520" s="474">
        <v>0.06054398148148148</v>
      </c>
      <c r="AY1520" s="416">
        <v>2.4166666666666665</v>
      </c>
      <c r="BA1520" s="128" t="s">
        <v>34769</v>
      </c>
      <c r="BB1520" s="134" t="s">
        <v>36452</v>
      </c>
      <c r="BC1520" s="141" t="s">
        <v>36453</v>
      </c>
      <c r="BD1520" s="141"/>
      <c r="BE1520" s="505">
        <v>0.058715277777777776</v>
      </c>
      <c r="BF1520" s="141"/>
      <c r="BG1520" s="141"/>
      <c r="BH1520" s="141"/>
    </row>
    <row r="1521">
      <c r="A1521" s="122">
        <f t="shared" si="3"/>
        <v>0</v>
      </c>
      <c r="B1521" s="122">
        <f t="shared" si="4"/>
        <v>0</v>
      </c>
      <c r="C1521" s="122">
        <f t="shared" si="5"/>
        <v>0</v>
      </c>
      <c r="D1521" s="122">
        <f t="shared" si="6"/>
        <v>0</v>
      </c>
      <c r="E1521" s="122">
        <f t="shared" si="2"/>
        <v>166</v>
      </c>
      <c r="H1521" s="135" t="s">
        <v>36454</v>
      </c>
      <c r="I1521" s="135" t="s">
        <v>36455</v>
      </c>
      <c r="J1521" s="135" t="s">
        <v>36456</v>
      </c>
      <c r="L1521" s="160"/>
      <c r="M1521" s="160"/>
      <c r="N1521" s="160"/>
      <c r="O1521" s="160"/>
      <c r="P1521" s="503">
        <v>0.0584375</v>
      </c>
      <c r="Q1521" s="503">
        <v>0.05491898148148148</v>
      </c>
      <c r="R1521" s="503">
        <v>0.05997685185185185</v>
      </c>
      <c r="S1521" s="503">
        <v>0.07211805555555556</v>
      </c>
      <c r="T1521" s="503">
        <v>0.06696759259259259</v>
      </c>
      <c r="W1521" s="503">
        <v>0.05600694444444444</v>
      </c>
      <c r="Y1521" s="503">
        <v>0.07416666666666667</v>
      </c>
      <c r="Z1521" s="503">
        <v>0.054293981481481485</v>
      </c>
      <c r="AA1521" s="504">
        <v>0.07079861111111112</v>
      </c>
      <c r="AB1521" s="134" t="s">
        <v>36457</v>
      </c>
      <c r="AC1521" s="505">
        <v>0.06517361111111111</v>
      </c>
      <c r="AD1521" s="160"/>
      <c r="AE1521" s="160"/>
      <c r="AJ1521" s="523"/>
      <c r="AM1521" s="416">
        <v>2.3625</v>
      </c>
      <c r="AN1521" s="160"/>
      <c r="AO1521" s="474">
        <v>0.06247685185185185</v>
      </c>
      <c r="AP1521" s="128" t="s">
        <v>36458</v>
      </c>
      <c r="AQ1521" s="128" t="s">
        <v>36459</v>
      </c>
      <c r="AR1521" s="505">
        <v>0.0714236111111111</v>
      </c>
      <c r="AS1521" s="134" t="s">
        <v>36460</v>
      </c>
      <c r="AT1521" s="474">
        <v>0.06848379629629629</v>
      </c>
      <c r="AU1521" s="128" t="s">
        <v>36461</v>
      </c>
      <c r="AV1521" s="504">
        <v>0.05849537037037037</v>
      </c>
      <c r="AX1521" s="134" t="s">
        <v>36462</v>
      </c>
      <c r="AY1521" s="128" t="s">
        <v>36463</v>
      </c>
      <c r="BA1521" s="505">
        <v>0.052766203703703704</v>
      </c>
      <c r="BB1521" s="474">
        <v>0.051875</v>
      </c>
      <c r="BC1521" s="516">
        <v>0.048993055555555554</v>
      </c>
      <c r="BD1521" s="516"/>
      <c r="BE1521" s="128" t="s">
        <v>36464</v>
      </c>
      <c r="BF1521" s="516"/>
      <c r="BG1521" s="516"/>
      <c r="BH1521" s="516"/>
    </row>
    <row r="1522">
      <c r="A1522" s="122">
        <f t="shared" si="3"/>
        <v>0</v>
      </c>
      <c r="B1522" s="122">
        <f t="shared" si="4"/>
        <v>0</v>
      </c>
      <c r="C1522" s="122">
        <f t="shared" si="5"/>
        <v>0</v>
      </c>
      <c r="D1522" s="122">
        <f t="shared" si="6"/>
        <v>0</v>
      </c>
      <c r="E1522" s="122">
        <f t="shared" si="2"/>
        <v>452</v>
      </c>
      <c r="H1522" s="135" t="s">
        <v>36465</v>
      </c>
      <c r="I1522" s="135" t="s">
        <v>36466</v>
      </c>
      <c r="J1522" s="135" t="s">
        <v>923</v>
      </c>
      <c r="L1522" s="160"/>
      <c r="M1522" s="160"/>
      <c r="N1522" s="160"/>
      <c r="O1522" s="160"/>
      <c r="P1522" s="138" t="s">
        <v>36467</v>
      </c>
      <c r="Q1522" s="138" t="s">
        <v>36468</v>
      </c>
      <c r="R1522" s="138" t="s">
        <v>36469</v>
      </c>
      <c r="S1522" s="138" t="s">
        <v>36470</v>
      </c>
      <c r="T1522" s="138" t="s">
        <v>36471</v>
      </c>
      <c r="W1522" s="138" t="s">
        <v>36472</v>
      </c>
      <c r="Y1522" s="138" t="s">
        <v>36473</v>
      </c>
      <c r="Z1522" s="138" t="s">
        <v>36474</v>
      </c>
      <c r="AA1522" s="128" t="s">
        <v>36475</v>
      </c>
      <c r="AB1522" s="474">
        <v>0.07135416666666666</v>
      </c>
      <c r="AC1522" s="128" t="s">
        <v>36476</v>
      </c>
      <c r="AD1522" s="160"/>
      <c r="AE1522" s="160"/>
      <c r="AJ1522" s="523"/>
      <c r="AM1522" s="128" t="s">
        <v>36477</v>
      </c>
      <c r="AN1522" s="160"/>
      <c r="AO1522" s="134" t="s">
        <v>36478</v>
      </c>
      <c r="AP1522" s="505">
        <v>0.058263888888888886</v>
      </c>
      <c r="AQ1522" s="505">
        <v>0.05667824074074074</v>
      </c>
      <c r="AR1522" s="128" t="s">
        <v>36479</v>
      </c>
      <c r="AS1522" s="474">
        <v>0.05670138888888889</v>
      </c>
      <c r="AT1522" s="134" t="s">
        <v>36480</v>
      </c>
      <c r="AU1522" s="505">
        <v>0.06896990740740741</v>
      </c>
      <c r="AV1522" s="128" t="s">
        <v>36481</v>
      </c>
      <c r="AX1522" s="474">
        <v>0.060625</v>
      </c>
      <c r="AY1522" s="416">
        <v>2.420138888888889</v>
      </c>
      <c r="BA1522" s="128" t="s">
        <v>36482</v>
      </c>
      <c r="BB1522" s="134" t="s">
        <v>36483</v>
      </c>
      <c r="BC1522" s="141" t="s">
        <v>36484</v>
      </c>
      <c r="BD1522" s="141"/>
      <c r="BE1522" s="505">
        <v>0.05883101851851852</v>
      </c>
      <c r="BF1522" s="141"/>
      <c r="BG1522" s="141"/>
      <c r="BH1522" s="141"/>
    </row>
    <row r="1523">
      <c r="A1523" s="122">
        <f t="shared" si="3"/>
        <v>0</v>
      </c>
      <c r="B1523" s="122">
        <f t="shared" si="4"/>
        <v>0</v>
      </c>
      <c r="C1523" s="122">
        <f t="shared" si="5"/>
        <v>0</v>
      </c>
      <c r="D1523" s="122">
        <f t="shared" si="6"/>
        <v>0</v>
      </c>
      <c r="E1523" s="122">
        <f t="shared" si="2"/>
        <v>114</v>
      </c>
      <c r="H1523" s="135">
        <v>507.0</v>
      </c>
      <c r="I1523" s="135">
        <v>507.0</v>
      </c>
      <c r="J1523" s="135">
        <v>507.0</v>
      </c>
      <c r="L1523" s="160"/>
      <c r="M1523" s="160"/>
      <c r="N1523" s="160"/>
      <c r="O1523" s="160"/>
      <c r="P1523" s="503">
        <v>0.0584837962962963</v>
      </c>
      <c r="Q1523" s="503">
        <v>0.05503472222222222</v>
      </c>
      <c r="R1523" s="503">
        <v>0.060023148148148145</v>
      </c>
      <c r="S1523" s="503">
        <v>0.07231481481481482</v>
      </c>
      <c r="T1523" s="503">
        <v>0.06702546296296297</v>
      </c>
      <c r="W1523" s="503">
        <v>0.056053240740740744</v>
      </c>
      <c r="Y1523" s="503">
        <v>0.0743287037037037</v>
      </c>
      <c r="Z1523" s="503">
        <v>0.05431712962962963</v>
      </c>
      <c r="AA1523" s="504">
        <v>0.07094907407407407</v>
      </c>
      <c r="AB1523" s="134" t="s">
        <v>36485</v>
      </c>
      <c r="AC1523" s="505">
        <v>0.06530092592592593</v>
      </c>
      <c r="AD1523" s="160"/>
      <c r="AE1523" s="160"/>
      <c r="AJ1523" s="523"/>
      <c r="AM1523" s="416">
        <v>2.370833333333333</v>
      </c>
      <c r="AN1523" s="160"/>
      <c r="AO1523" s="474">
        <v>0.06260416666666667</v>
      </c>
      <c r="AP1523" s="128" t="s">
        <v>36486</v>
      </c>
      <c r="AQ1523" s="128" t="s">
        <v>36487</v>
      </c>
      <c r="AR1523" s="505">
        <v>0.07143518518518518</v>
      </c>
      <c r="AS1523" s="134" t="s">
        <v>36488</v>
      </c>
      <c r="AT1523" s="474">
        <v>0.06863425925925926</v>
      </c>
      <c r="AU1523" s="128" t="s">
        <v>36489</v>
      </c>
      <c r="AV1523" s="504">
        <v>0.05851851851851852</v>
      </c>
      <c r="AX1523" s="134" t="s">
        <v>36490</v>
      </c>
      <c r="AY1523" s="128" t="s">
        <v>36491</v>
      </c>
      <c r="BA1523" s="505">
        <v>0.05277777777777778</v>
      </c>
      <c r="BB1523" s="474">
        <v>0.05189814814814815</v>
      </c>
      <c r="BC1523" s="516">
        <v>0.04902777777777778</v>
      </c>
      <c r="BD1523" s="516"/>
      <c r="BE1523" s="128" t="s">
        <v>36492</v>
      </c>
      <c r="BF1523" s="516"/>
      <c r="BG1523" s="516"/>
      <c r="BH1523" s="516"/>
    </row>
    <row r="1524">
      <c r="A1524" s="122">
        <f t="shared" si="3"/>
        <v>0</v>
      </c>
      <c r="B1524" s="122">
        <f t="shared" si="4"/>
        <v>0</v>
      </c>
      <c r="C1524" s="122">
        <f t="shared" si="5"/>
        <v>0</v>
      </c>
      <c r="D1524" s="122">
        <f t="shared" si="6"/>
        <v>0</v>
      </c>
      <c r="E1524" s="122">
        <f t="shared" si="2"/>
        <v>307</v>
      </c>
      <c r="H1524" s="135" t="s">
        <v>36493</v>
      </c>
      <c r="I1524" s="135" t="s">
        <v>36494</v>
      </c>
      <c r="J1524" s="135" t="s">
        <v>36495</v>
      </c>
      <c r="L1524" s="160"/>
      <c r="M1524" s="160"/>
      <c r="N1524" s="160"/>
      <c r="O1524" s="160"/>
      <c r="P1524" s="138" t="s">
        <v>36496</v>
      </c>
      <c r="Q1524" s="138" t="s">
        <v>862</v>
      </c>
      <c r="R1524" s="138" t="s">
        <v>36497</v>
      </c>
      <c r="S1524" s="138" t="s">
        <v>36498</v>
      </c>
      <c r="T1524" s="138" t="s">
        <v>36499</v>
      </c>
      <c r="W1524" s="138" t="s">
        <v>36500</v>
      </c>
      <c r="Y1524" s="138" t="s">
        <v>36501</v>
      </c>
      <c r="Z1524" s="138" t="s">
        <v>36502</v>
      </c>
      <c r="AA1524" s="128" t="s">
        <v>36503</v>
      </c>
      <c r="AB1524" s="474">
        <v>0.0715162037037037</v>
      </c>
      <c r="AC1524" s="128" t="s">
        <v>36504</v>
      </c>
      <c r="AD1524" s="160"/>
      <c r="AE1524" s="160"/>
      <c r="AJ1524" s="523"/>
      <c r="AM1524" s="128" t="s">
        <v>36505</v>
      </c>
      <c r="AN1524" s="160"/>
      <c r="AO1524" s="134" t="s">
        <v>36506</v>
      </c>
      <c r="AP1524" s="505">
        <v>0.05831018518518519</v>
      </c>
      <c r="AQ1524" s="505">
        <v>0.05675925925925926</v>
      </c>
      <c r="AR1524" s="128" t="s">
        <v>36507</v>
      </c>
      <c r="AS1524" s="474">
        <v>0.05672453703703704</v>
      </c>
      <c r="AT1524" s="134" t="s">
        <v>36508</v>
      </c>
      <c r="AU1524" s="505">
        <v>0.0690625</v>
      </c>
      <c r="AV1524" s="128" t="s">
        <v>36509</v>
      </c>
      <c r="AX1524" s="474">
        <v>0.06068287037037037</v>
      </c>
      <c r="AY1524" s="416">
        <v>2.4291666666666667</v>
      </c>
      <c r="BA1524" s="128" t="s">
        <v>36510</v>
      </c>
      <c r="BB1524" s="134" t="s">
        <v>36511</v>
      </c>
      <c r="BC1524" s="141" t="s">
        <v>36512</v>
      </c>
      <c r="BD1524" s="141"/>
      <c r="BE1524" s="505">
        <v>0.058923611111111114</v>
      </c>
      <c r="BF1524" s="141"/>
      <c r="BG1524" s="141"/>
      <c r="BH1524" s="141"/>
    </row>
    <row r="1525">
      <c r="A1525" s="122">
        <f t="shared" si="3"/>
        <v>0</v>
      </c>
      <c r="B1525" s="122">
        <f t="shared" si="4"/>
        <v>0</v>
      </c>
      <c r="C1525" s="122">
        <f t="shared" si="5"/>
        <v>0</v>
      </c>
      <c r="D1525" s="122">
        <f t="shared" si="6"/>
        <v>0</v>
      </c>
      <c r="E1525" s="122">
        <f t="shared" si="2"/>
        <v>173</v>
      </c>
      <c r="H1525" s="135" t="s">
        <v>36513</v>
      </c>
      <c r="I1525" s="135" t="s">
        <v>36514</v>
      </c>
      <c r="J1525" s="135" t="s">
        <v>36515</v>
      </c>
      <c r="L1525" s="160"/>
      <c r="M1525" s="160"/>
      <c r="N1525" s="160"/>
      <c r="O1525" s="160"/>
      <c r="P1525" s="503">
        <v>0.05863425925925926</v>
      </c>
      <c r="Q1525" s="503">
        <v>0.05506944444444444</v>
      </c>
      <c r="R1525" s="503">
        <v>0.0600462962962963</v>
      </c>
      <c r="S1525" s="503">
        <v>0.07241898148148149</v>
      </c>
      <c r="T1525" s="503">
        <v>0.06715277777777778</v>
      </c>
      <c r="W1525" s="503">
        <v>0.05606481481481482</v>
      </c>
      <c r="Y1525" s="503">
        <v>0.07443287037037037</v>
      </c>
      <c r="Z1525" s="503">
        <v>0.05444444444444444</v>
      </c>
      <c r="AA1525" s="504">
        <v>0.07106481481481482</v>
      </c>
      <c r="AB1525" s="134" t="s">
        <v>36516</v>
      </c>
      <c r="AC1525" s="505">
        <v>0.06535879629629629</v>
      </c>
      <c r="AD1525" s="160"/>
      <c r="AE1525" s="160"/>
      <c r="AJ1525" s="523"/>
      <c r="AM1525" s="416">
        <v>2.3743055555555554</v>
      </c>
      <c r="AN1525" s="160"/>
      <c r="AO1525" s="474">
        <v>0.06273148148148149</v>
      </c>
      <c r="AP1525" s="128" t="s">
        <v>36517</v>
      </c>
      <c r="AQ1525" s="128" t="s">
        <v>36518</v>
      </c>
      <c r="AR1525" s="505">
        <v>0.07150462962962963</v>
      </c>
      <c r="AS1525" s="134" t="s">
        <v>36519</v>
      </c>
      <c r="AT1525" s="474">
        <v>0.06878472222222222</v>
      </c>
      <c r="AU1525" s="128" t="s">
        <v>36520</v>
      </c>
      <c r="AV1525" s="504">
        <v>0.05855324074074074</v>
      </c>
      <c r="AX1525" s="134" t="s">
        <v>724</v>
      </c>
      <c r="AY1525" s="128" t="s">
        <v>36521</v>
      </c>
      <c r="BA1525" s="505">
        <v>0.05292824074074074</v>
      </c>
      <c r="BB1525" s="474">
        <v>0.052037037037037034</v>
      </c>
      <c r="BC1525" s="516">
        <v>0.04905092592592593</v>
      </c>
      <c r="BD1525" s="516"/>
      <c r="BE1525" s="128" t="s">
        <v>36522</v>
      </c>
      <c r="BF1525" s="516"/>
      <c r="BG1525" s="516"/>
      <c r="BH1525" s="516"/>
    </row>
    <row r="1526">
      <c r="A1526" s="122">
        <f t="shared" si="3"/>
        <v>0</v>
      </c>
      <c r="B1526" s="122">
        <f t="shared" si="4"/>
        <v>0</v>
      </c>
      <c r="C1526" s="122">
        <f t="shared" si="5"/>
        <v>0</v>
      </c>
      <c r="D1526" s="122">
        <f t="shared" si="6"/>
        <v>0</v>
      </c>
      <c r="E1526" s="122">
        <f t="shared" si="2"/>
        <v>257</v>
      </c>
      <c r="H1526" s="135">
        <v>508.0</v>
      </c>
      <c r="I1526" s="135">
        <v>508.0</v>
      </c>
      <c r="J1526" s="135">
        <v>508.0</v>
      </c>
      <c r="L1526" s="160"/>
      <c r="M1526" s="160"/>
      <c r="N1526" s="160"/>
      <c r="O1526" s="160"/>
      <c r="P1526" s="138" t="s">
        <v>36523</v>
      </c>
      <c r="Q1526" s="138" t="s">
        <v>36524</v>
      </c>
      <c r="R1526" s="138" t="s">
        <v>36525</v>
      </c>
      <c r="S1526" s="138" t="s">
        <v>36526</v>
      </c>
      <c r="T1526" s="138" t="s">
        <v>728</v>
      </c>
      <c r="W1526" s="138" t="s">
        <v>36527</v>
      </c>
      <c r="Y1526" s="138" t="s">
        <v>36528</v>
      </c>
      <c r="Z1526" s="138" t="s">
        <v>19761</v>
      </c>
      <c r="AA1526" s="128" t="s">
        <v>36529</v>
      </c>
      <c r="AB1526" s="474">
        <v>0.07164351851851852</v>
      </c>
      <c r="AC1526" s="128" t="s">
        <v>36530</v>
      </c>
      <c r="AD1526" s="160"/>
      <c r="AE1526" s="160"/>
      <c r="AJ1526" s="523"/>
      <c r="AM1526" s="128" t="s">
        <v>36531</v>
      </c>
      <c r="AN1526" s="160"/>
      <c r="AO1526" s="134" t="s">
        <v>36532</v>
      </c>
      <c r="AP1526" s="505">
        <v>0.05835648148148148</v>
      </c>
      <c r="AQ1526" s="505">
        <v>0.05679398148148148</v>
      </c>
      <c r="AR1526" s="128" t="s">
        <v>36533</v>
      </c>
      <c r="AS1526" s="474">
        <v>0.056782407407407406</v>
      </c>
      <c r="AT1526" s="134" t="s">
        <v>36534</v>
      </c>
      <c r="AU1526" s="505">
        <v>0.06915509259259259</v>
      </c>
      <c r="AV1526" s="128" t="s">
        <v>36535</v>
      </c>
      <c r="AX1526" s="474">
        <v>0.060752314814814815</v>
      </c>
      <c r="AY1526" s="416">
        <v>2.4347222222222222</v>
      </c>
      <c r="BA1526" s="128" t="s">
        <v>36536</v>
      </c>
      <c r="BB1526" s="134" t="s">
        <v>2570</v>
      </c>
      <c r="BC1526" s="141" t="s">
        <v>36537</v>
      </c>
      <c r="BD1526" s="141"/>
      <c r="BE1526" s="505">
        <v>0.05896990740740741</v>
      </c>
      <c r="BF1526" s="141"/>
      <c r="BG1526" s="141"/>
      <c r="BH1526" s="141"/>
    </row>
    <row r="1527">
      <c r="A1527" s="122">
        <f t="shared" si="3"/>
        <v>0</v>
      </c>
      <c r="B1527" s="122">
        <f t="shared" si="4"/>
        <v>0</v>
      </c>
      <c r="C1527" s="122">
        <f t="shared" si="5"/>
        <v>0</v>
      </c>
      <c r="D1527" s="122">
        <f t="shared" si="6"/>
        <v>0</v>
      </c>
      <c r="E1527" s="122">
        <f t="shared" si="2"/>
        <v>168</v>
      </c>
      <c r="H1527" s="135" t="s">
        <v>36538</v>
      </c>
      <c r="I1527" s="135" t="s">
        <v>36539</v>
      </c>
      <c r="J1527" s="135" t="s">
        <v>36540</v>
      </c>
      <c r="L1527" s="160"/>
      <c r="M1527" s="160"/>
      <c r="N1527" s="160"/>
      <c r="O1527" s="160"/>
      <c r="P1527" s="503">
        <v>0.05865740740740741</v>
      </c>
      <c r="Q1527" s="503">
        <v>0.055092592592592596</v>
      </c>
      <c r="R1527" s="503">
        <v>0.06005787037037037</v>
      </c>
      <c r="S1527" s="503">
        <v>0.07255787037037037</v>
      </c>
      <c r="T1527" s="503">
        <v>0.0673263888888889</v>
      </c>
      <c r="W1527" s="503">
        <v>0.05611111111111111</v>
      </c>
      <c r="Y1527" s="503">
        <v>0.07453703703703704</v>
      </c>
      <c r="Z1527" s="503">
        <v>0.05454861111111111</v>
      </c>
      <c r="AA1527" s="504">
        <v>0.07112268518518519</v>
      </c>
      <c r="AB1527" s="134" t="s">
        <v>36541</v>
      </c>
      <c r="AC1527" s="505">
        <v>0.06541666666666666</v>
      </c>
      <c r="AD1527" s="160"/>
      <c r="AE1527" s="160"/>
      <c r="AJ1527" s="523"/>
      <c r="AM1527" s="416">
        <v>2.3756944444444446</v>
      </c>
      <c r="AN1527" s="160"/>
      <c r="AO1527" s="474">
        <v>0.06287037037037037</v>
      </c>
      <c r="AP1527" s="128" t="s">
        <v>36542</v>
      </c>
      <c r="AQ1527" s="128" t="s">
        <v>36543</v>
      </c>
      <c r="AR1527" s="505">
        <v>0.07152777777777777</v>
      </c>
      <c r="AS1527" s="134" t="s">
        <v>36544</v>
      </c>
      <c r="AT1527" s="474">
        <v>0.06892361111111112</v>
      </c>
      <c r="AU1527" s="128" t="s">
        <v>36545</v>
      </c>
      <c r="AV1527" s="504">
        <v>0.05862268518518519</v>
      </c>
      <c r="AX1527" s="134" t="s">
        <v>36546</v>
      </c>
      <c r="AY1527" s="128" t="s">
        <v>36547</v>
      </c>
      <c r="BA1527" s="505">
        <v>0.05306712962962963</v>
      </c>
      <c r="BB1527" s="474">
        <v>0.05209490740740741</v>
      </c>
      <c r="BC1527" s="516">
        <v>0.04908564814814815</v>
      </c>
      <c r="BD1527" s="516"/>
      <c r="BE1527" s="128" t="s">
        <v>36548</v>
      </c>
      <c r="BF1527" s="516"/>
      <c r="BG1527" s="516"/>
      <c r="BH1527" s="516"/>
    </row>
    <row r="1528">
      <c r="A1528" s="122">
        <f t="shared" si="3"/>
        <v>0</v>
      </c>
      <c r="B1528" s="122">
        <f t="shared" si="4"/>
        <v>0</v>
      </c>
      <c r="C1528" s="122">
        <f t="shared" si="5"/>
        <v>0</v>
      </c>
      <c r="D1528" s="122">
        <f t="shared" si="6"/>
        <v>0</v>
      </c>
      <c r="E1528" s="122">
        <f t="shared" si="2"/>
        <v>350</v>
      </c>
      <c r="H1528" s="135" t="s">
        <v>36549</v>
      </c>
      <c r="I1528" s="135" t="s">
        <v>36550</v>
      </c>
      <c r="J1528" s="135" t="s">
        <v>36551</v>
      </c>
      <c r="L1528" s="160"/>
      <c r="M1528" s="160"/>
      <c r="N1528" s="160"/>
      <c r="O1528" s="160"/>
      <c r="P1528" s="138" t="s">
        <v>36552</v>
      </c>
      <c r="Q1528" s="138" t="s">
        <v>1055</v>
      </c>
      <c r="R1528" s="138" t="s">
        <v>36553</v>
      </c>
      <c r="S1528" s="138" t="s">
        <v>36554</v>
      </c>
      <c r="T1528" s="138" t="s">
        <v>36555</v>
      </c>
      <c r="W1528" s="138" t="s">
        <v>36556</v>
      </c>
      <c r="Y1528" s="137" t="s">
        <v>36557</v>
      </c>
      <c r="Z1528" s="138" t="s">
        <v>36558</v>
      </c>
      <c r="AA1528" s="128" t="s">
        <v>36559</v>
      </c>
      <c r="AB1528" s="474">
        <v>0.07170138888888888</v>
      </c>
      <c r="AC1528" s="128" t="s">
        <v>36560</v>
      </c>
      <c r="AD1528" s="160"/>
      <c r="AE1528" s="160"/>
      <c r="AJ1528" s="523"/>
      <c r="AM1528" s="128" t="s">
        <v>862</v>
      </c>
      <c r="AN1528" s="160"/>
      <c r="AO1528" s="134" t="s">
        <v>36561</v>
      </c>
      <c r="AP1528" s="505">
        <v>0.0583912037037037</v>
      </c>
      <c r="AQ1528" s="505">
        <v>0.056851851851851855</v>
      </c>
      <c r="AR1528" s="128" t="s">
        <v>36562</v>
      </c>
      <c r="AS1528" s="474">
        <v>0.0568287037037037</v>
      </c>
      <c r="AT1528" s="134" t="s">
        <v>36563</v>
      </c>
      <c r="AU1528" s="505">
        <v>0.06922453703703704</v>
      </c>
      <c r="AV1528" s="128" t="s">
        <v>36564</v>
      </c>
      <c r="AX1528" s="474">
        <v>0.06077546296296296</v>
      </c>
      <c r="AY1528" s="416">
        <v>2.4409722222222223</v>
      </c>
      <c r="BA1528" s="128" t="s">
        <v>36565</v>
      </c>
      <c r="BB1528" s="134" t="s">
        <v>36566</v>
      </c>
      <c r="BC1528" s="141" t="s">
        <v>36567</v>
      </c>
      <c r="BD1528" s="141"/>
      <c r="BE1528" s="505">
        <v>0.059027777777777776</v>
      </c>
      <c r="BF1528" s="141"/>
      <c r="BG1528" s="141"/>
      <c r="BH1528" s="141"/>
    </row>
    <row r="1529">
      <c r="A1529" s="122">
        <f t="shared" si="3"/>
        <v>0</v>
      </c>
      <c r="B1529" s="122">
        <f t="shared" si="4"/>
        <v>0</v>
      </c>
      <c r="C1529" s="122">
        <f t="shared" si="5"/>
        <v>0</v>
      </c>
      <c r="D1529" s="122">
        <f t="shared" si="6"/>
        <v>0</v>
      </c>
      <c r="E1529" s="122">
        <f t="shared" si="2"/>
        <v>155</v>
      </c>
      <c r="H1529" s="135">
        <v>509.0</v>
      </c>
      <c r="I1529" s="135">
        <v>509.0</v>
      </c>
      <c r="J1529" s="135">
        <v>509.0</v>
      </c>
      <c r="L1529" s="160"/>
      <c r="M1529" s="160"/>
      <c r="N1529" s="160"/>
      <c r="O1529" s="160"/>
      <c r="P1529" s="503">
        <v>0.058784722222222224</v>
      </c>
      <c r="Q1529" s="503">
        <v>0.055219907407407405</v>
      </c>
      <c r="R1529" s="503">
        <v>0.06010416666666667</v>
      </c>
      <c r="S1529" s="503">
        <v>0.07265046296296296</v>
      </c>
      <c r="T1529" s="503">
        <v>0.06733796296296296</v>
      </c>
      <c r="W1529" s="503">
        <v>0.05616898148148148</v>
      </c>
      <c r="Y1529" s="519">
        <v>0.07466435185185186</v>
      </c>
      <c r="Z1529" s="503">
        <v>0.05457175925925926</v>
      </c>
      <c r="AA1529" s="504">
        <v>0.07130787037037037</v>
      </c>
      <c r="AB1529" s="134" t="s">
        <v>36568</v>
      </c>
      <c r="AC1529" s="505">
        <v>0.06545138888888889</v>
      </c>
      <c r="AD1529" s="160"/>
      <c r="AE1529" s="160"/>
      <c r="AJ1529" s="523"/>
      <c r="AM1529" s="416">
        <v>2.3777777777777778</v>
      </c>
      <c r="AN1529" s="160"/>
      <c r="AO1529" s="474">
        <v>0.06295138888888889</v>
      </c>
      <c r="AP1529" s="128" t="s">
        <v>36569</v>
      </c>
      <c r="AQ1529" s="128" t="s">
        <v>36570</v>
      </c>
      <c r="AR1529" s="505">
        <v>0.0715625</v>
      </c>
      <c r="AS1529" s="134" t="s">
        <v>36571</v>
      </c>
      <c r="AT1529" s="474">
        <v>0.06895833333333333</v>
      </c>
      <c r="AU1529" s="128" t="s">
        <v>36572</v>
      </c>
      <c r="AV1529" s="504">
        <v>0.05869212962962963</v>
      </c>
      <c r="AX1529" s="134" t="s">
        <v>36573</v>
      </c>
      <c r="AY1529" s="128" t="s">
        <v>19578</v>
      </c>
      <c r="BA1529" s="505">
        <v>0.053148148148148146</v>
      </c>
      <c r="BB1529" s="474">
        <v>0.052175925925925924</v>
      </c>
      <c r="BC1529" s="516">
        <v>0.04915509259259259</v>
      </c>
      <c r="BD1529" s="516"/>
      <c r="BE1529" s="128" t="s">
        <v>36574</v>
      </c>
      <c r="BF1529" s="516"/>
      <c r="BG1529" s="516"/>
      <c r="BH1529" s="516"/>
    </row>
    <row r="1530">
      <c r="A1530" s="122">
        <f t="shared" si="3"/>
        <v>0</v>
      </c>
      <c r="B1530" s="122">
        <f t="shared" si="4"/>
        <v>0</v>
      </c>
      <c r="C1530" s="122">
        <f t="shared" si="5"/>
        <v>0</v>
      </c>
      <c r="D1530" s="122">
        <f t="shared" si="6"/>
        <v>0</v>
      </c>
      <c r="E1530" s="122">
        <f t="shared" si="2"/>
        <v>264</v>
      </c>
      <c r="H1530" s="135" t="s">
        <v>36575</v>
      </c>
      <c r="I1530" s="135" t="s">
        <v>36576</v>
      </c>
      <c r="J1530" s="135" t="s">
        <v>36577</v>
      </c>
      <c r="L1530" s="160"/>
      <c r="M1530" s="160"/>
      <c r="N1530" s="160"/>
      <c r="O1530" s="160"/>
      <c r="P1530" s="138" t="s">
        <v>36578</v>
      </c>
      <c r="Q1530" s="138" t="s">
        <v>1969</v>
      </c>
      <c r="R1530" s="138" t="s">
        <v>36579</v>
      </c>
      <c r="S1530" s="138" t="s">
        <v>36580</v>
      </c>
      <c r="T1530" s="138" t="s">
        <v>36581</v>
      </c>
      <c r="W1530" s="138" t="s">
        <v>36582</v>
      </c>
      <c r="Y1530" s="138" t="s">
        <v>36583</v>
      </c>
      <c r="Z1530" s="138" t="s">
        <v>36584</v>
      </c>
      <c r="AA1530" s="508">
        <v>0.07135416666666666</v>
      </c>
      <c r="AB1530" s="474">
        <v>0.07177083333333334</v>
      </c>
      <c r="AC1530" s="128" t="s">
        <v>36585</v>
      </c>
      <c r="AD1530" s="160"/>
      <c r="AE1530" s="160"/>
      <c r="AJ1530" s="523"/>
      <c r="AM1530" s="128" t="s">
        <v>36586</v>
      </c>
      <c r="AN1530" s="160"/>
      <c r="AO1530" s="134" t="s">
        <v>36587</v>
      </c>
      <c r="AP1530" s="505">
        <v>0.05846064814814815</v>
      </c>
      <c r="AQ1530" s="505">
        <v>0.05694444444444444</v>
      </c>
      <c r="AR1530" s="128" t="s">
        <v>25188</v>
      </c>
      <c r="AS1530" s="474">
        <v>0.05695601851851852</v>
      </c>
      <c r="AT1530" s="134" t="s">
        <v>36588</v>
      </c>
      <c r="AU1530" s="505">
        <v>0.0693287037037037</v>
      </c>
      <c r="AV1530" s="128" t="s">
        <v>36589</v>
      </c>
      <c r="AX1530" s="474">
        <v>0.060856481481481484</v>
      </c>
      <c r="AY1530" s="416">
        <v>2.446527777777778</v>
      </c>
      <c r="BA1530" s="128" t="s">
        <v>36590</v>
      </c>
      <c r="BB1530" s="134" t="s">
        <v>36591</v>
      </c>
      <c r="BC1530" s="141" t="s">
        <v>36592</v>
      </c>
      <c r="BD1530" s="141"/>
      <c r="BE1530" s="505">
        <v>0.05912037037037037</v>
      </c>
      <c r="BF1530" s="141"/>
      <c r="BG1530" s="141"/>
      <c r="BH1530" s="141"/>
    </row>
    <row r="1531">
      <c r="A1531" s="122">
        <f t="shared" si="3"/>
        <v>0</v>
      </c>
      <c r="B1531" s="122">
        <f t="shared" si="4"/>
        <v>0</v>
      </c>
      <c r="C1531" s="122">
        <f t="shared" si="5"/>
        <v>0</v>
      </c>
      <c r="D1531" s="122">
        <f t="shared" si="6"/>
        <v>0</v>
      </c>
      <c r="E1531" s="122">
        <f t="shared" si="2"/>
        <v>234</v>
      </c>
      <c r="H1531" s="135" t="s">
        <v>36593</v>
      </c>
      <c r="I1531" s="135" t="s">
        <v>36594</v>
      </c>
      <c r="J1531" s="135" t="s">
        <v>36595</v>
      </c>
      <c r="L1531" s="160"/>
      <c r="M1531" s="160"/>
      <c r="N1531" s="160"/>
      <c r="O1531" s="160"/>
      <c r="P1531" s="503">
        <v>0.058912037037037034</v>
      </c>
      <c r="Q1531" s="503">
        <v>0.055266203703703706</v>
      </c>
      <c r="R1531" s="503">
        <v>0.060208333333333336</v>
      </c>
      <c r="S1531" s="503">
        <v>0.07275462962962963</v>
      </c>
      <c r="T1531" s="503">
        <v>0.06736111111111111</v>
      </c>
      <c r="W1531" s="503">
        <v>0.05620370370370371</v>
      </c>
      <c r="Y1531" s="503">
        <v>0.07474537037037036</v>
      </c>
      <c r="Z1531" s="503">
        <v>0.05465277777777778</v>
      </c>
      <c r="AA1531" s="128" t="s">
        <v>36596</v>
      </c>
      <c r="AB1531" s="134" t="s">
        <v>36597</v>
      </c>
      <c r="AC1531" s="505">
        <v>0.06557870370370371</v>
      </c>
      <c r="AD1531" s="160"/>
      <c r="AE1531" s="160"/>
      <c r="AJ1531" s="523"/>
      <c r="AM1531" s="416">
        <v>2.379166666666667</v>
      </c>
      <c r="AN1531" s="160"/>
      <c r="AO1531" s="474">
        <v>0.0630787037037037</v>
      </c>
      <c r="AP1531" s="128" t="s">
        <v>36598</v>
      </c>
      <c r="AQ1531" s="128" t="s">
        <v>36599</v>
      </c>
      <c r="AR1531" s="505">
        <v>0.07167824074074074</v>
      </c>
      <c r="AS1531" s="134" t="s">
        <v>36600</v>
      </c>
      <c r="AT1531" s="474">
        <v>0.06899305555555556</v>
      </c>
      <c r="AU1531" s="128" t="s">
        <v>36601</v>
      </c>
      <c r="AV1531" s="504">
        <v>0.0587037037037037</v>
      </c>
      <c r="AX1531" s="134" t="s">
        <v>36602</v>
      </c>
      <c r="AY1531" s="128" t="s">
        <v>36603</v>
      </c>
      <c r="BA1531" s="505">
        <v>0.053217592592592594</v>
      </c>
      <c r="BB1531" s="474">
        <v>0.05232638888888889</v>
      </c>
      <c r="BC1531" s="516">
        <v>0.04927083333333333</v>
      </c>
      <c r="BD1531" s="516"/>
      <c r="BE1531" s="128" t="s">
        <v>36604</v>
      </c>
      <c r="BF1531" s="516"/>
      <c r="BG1531" s="516"/>
      <c r="BH1531" s="516"/>
    </row>
    <row r="1532">
      <c r="A1532" s="122">
        <f t="shared" si="3"/>
        <v>0</v>
      </c>
      <c r="B1532" s="122">
        <f t="shared" si="4"/>
        <v>0</v>
      </c>
      <c r="C1532" s="122">
        <f t="shared" si="5"/>
        <v>0</v>
      </c>
      <c r="D1532" s="122">
        <f t="shared" si="6"/>
        <v>0</v>
      </c>
      <c r="E1532" s="122">
        <f t="shared" si="2"/>
        <v>225</v>
      </c>
      <c r="H1532" s="135">
        <v>510.0</v>
      </c>
      <c r="I1532" s="135">
        <v>510.0</v>
      </c>
      <c r="J1532" s="135">
        <v>510.0</v>
      </c>
      <c r="L1532" s="160"/>
      <c r="M1532" s="160"/>
      <c r="N1532" s="160"/>
      <c r="O1532" s="160"/>
      <c r="P1532" s="138" t="s">
        <v>36605</v>
      </c>
      <c r="Q1532" s="138" t="s">
        <v>36606</v>
      </c>
      <c r="R1532" s="138" t="s">
        <v>36607</v>
      </c>
      <c r="S1532" s="138" t="s">
        <v>36608</v>
      </c>
      <c r="T1532" s="138" t="s">
        <v>36609</v>
      </c>
      <c r="W1532" s="138" t="s">
        <v>36610</v>
      </c>
      <c r="Y1532" s="138" t="s">
        <v>36611</v>
      </c>
      <c r="Z1532" s="138" t="s">
        <v>36612</v>
      </c>
      <c r="AA1532" s="504">
        <v>0.0714236111111111</v>
      </c>
      <c r="AB1532" s="474">
        <v>0.07190972222222222</v>
      </c>
      <c r="AC1532" s="128" t="s">
        <v>36613</v>
      </c>
      <c r="AD1532" s="160"/>
      <c r="AE1532" s="160"/>
      <c r="AJ1532" s="523"/>
      <c r="AM1532" s="128" t="s">
        <v>36614</v>
      </c>
      <c r="AN1532" s="160"/>
      <c r="AO1532" s="134" t="s">
        <v>36615</v>
      </c>
      <c r="AP1532" s="505">
        <v>0.058472222222222224</v>
      </c>
      <c r="AQ1532" s="505">
        <v>0.05701388888888889</v>
      </c>
      <c r="AR1532" s="128" t="s">
        <v>36616</v>
      </c>
      <c r="AS1532" s="474">
        <v>0.057060185185185186</v>
      </c>
      <c r="AT1532" s="134" t="s">
        <v>36617</v>
      </c>
      <c r="AU1532" s="505">
        <v>0.06938657407407407</v>
      </c>
      <c r="AV1532" s="128" t="s">
        <v>36618</v>
      </c>
      <c r="AX1532" s="474">
        <v>0.06104166666666667</v>
      </c>
      <c r="AY1532" s="416">
        <v>2.4479166666666665</v>
      </c>
      <c r="BA1532" s="128" t="s">
        <v>36619</v>
      </c>
      <c r="BB1532" s="134" t="s">
        <v>7930</v>
      </c>
      <c r="BC1532" s="141" t="s">
        <v>36620</v>
      </c>
      <c r="BD1532" s="141"/>
      <c r="BE1532" s="505">
        <v>0.059131944444444445</v>
      </c>
      <c r="BF1532" s="141"/>
      <c r="BG1532" s="141"/>
      <c r="BH1532" s="141"/>
    </row>
    <row r="1533">
      <c r="A1533" s="122">
        <f t="shared" si="3"/>
        <v>0</v>
      </c>
      <c r="B1533" s="122">
        <f t="shared" si="4"/>
        <v>0</v>
      </c>
      <c r="C1533" s="122">
        <f t="shared" si="5"/>
        <v>0</v>
      </c>
      <c r="D1533" s="122">
        <f t="shared" si="6"/>
        <v>0</v>
      </c>
      <c r="E1533" s="122">
        <f t="shared" si="2"/>
        <v>182</v>
      </c>
      <c r="H1533" s="135" t="s">
        <v>36621</v>
      </c>
      <c r="I1533" s="135" t="s">
        <v>36622</v>
      </c>
      <c r="J1533" s="135" t="s">
        <v>36623</v>
      </c>
      <c r="L1533" s="160"/>
      <c r="M1533" s="160"/>
      <c r="N1533" s="160"/>
      <c r="O1533" s="160"/>
      <c r="P1533" s="503">
        <v>0.058993055555555556</v>
      </c>
      <c r="Q1533" s="503">
        <v>0.055266203703703706</v>
      </c>
      <c r="R1533" s="503">
        <v>0.06021990740740741</v>
      </c>
      <c r="S1533" s="503">
        <v>0.07291666666666667</v>
      </c>
      <c r="T1533" s="503">
        <v>0.06737268518518519</v>
      </c>
      <c r="W1533" s="503">
        <v>0.05623842592592593</v>
      </c>
      <c r="Y1533" s="503">
        <v>0.07496527777777778</v>
      </c>
      <c r="Z1533" s="503">
        <v>0.05474537037037037</v>
      </c>
      <c r="AA1533" s="128" t="s">
        <v>36624</v>
      </c>
      <c r="AB1533" s="134" t="s">
        <v>36625</v>
      </c>
      <c r="AC1533" s="505">
        <v>0.06565972222222222</v>
      </c>
      <c r="AD1533" s="160"/>
      <c r="AE1533" s="160"/>
      <c r="AJ1533" s="523"/>
      <c r="AM1533" s="416">
        <v>2.3805555555555555</v>
      </c>
      <c r="AN1533" s="160"/>
      <c r="AO1533" s="474">
        <v>0.06321759259259259</v>
      </c>
      <c r="AP1533" s="128" t="s">
        <v>36626</v>
      </c>
      <c r="AQ1533" s="128" t="s">
        <v>36627</v>
      </c>
      <c r="AR1533" s="505">
        <v>0.07173611111111111</v>
      </c>
      <c r="AS1533" s="134" t="s">
        <v>36628</v>
      </c>
      <c r="AT1533" s="474">
        <v>0.0691087962962963</v>
      </c>
      <c r="AU1533" s="128" t="s">
        <v>862</v>
      </c>
      <c r="AV1533" s="504">
        <v>0.058715277777777776</v>
      </c>
      <c r="AX1533" s="134" t="s">
        <v>36629</v>
      </c>
      <c r="AY1533" s="128" t="s">
        <v>36630</v>
      </c>
      <c r="BA1533" s="505">
        <v>0.05326388888888889</v>
      </c>
      <c r="BB1533" s="474">
        <v>0.05236111111111111</v>
      </c>
      <c r="BC1533" s="516">
        <v>0.0493287037037037</v>
      </c>
      <c r="BD1533" s="516"/>
      <c r="BE1533" s="128" t="s">
        <v>36631</v>
      </c>
      <c r="BF1533" s="516"/>
      <c r="BG1533" s="516"/>
      <c r="BH1533" s="516"/>
    </row>
    <row r="1534">
      <c r="A1534" s="122">
        <f t="shared" si="3"/>
        <v>0</v>
      </c>
      <c r="B1534" s="122">
        <f t="shared" si="4"/>
        <v>0</v>
      </c>
      <c r="C1534" s="122">
        <f t="shared" si="5"/>
        <v>0</v>
      </c>
      <c r="D1534" s="122">
        <f t="shared" si="6"/>
        <v>0</v>
      </c>
      <c r="E1534" s="122">
        <f t="shared" si="2"/>
        <v>258</v>
      </c>
      <c r="H1534" s="135" t="s">
        <v>36632</v>
      </c>
      <c r="I1534" s="135" t="s">
        <v>36633</v>
      </c>
      <c r="J1534" s="135" t="s">
        <v>862</v>
      </c>
      <c r="L1534" s="160"/>
      <c r="M1534" s="160"/>
      <c r="N1534" s="160"/>
      <c r="O1534" s="160"/>
      <c r="P1534" s="138" t="s">
        <v>36634</v>
      </c>
      <c r="Q1534" s="138" t="s">
        <v>36635</v>
      </c>
      <c r="R1534" s="138" t="s">
        <v>36636</v>
      </c>
      <c r="S1534" s="138" t="s">
        <v>36637</v>
      </c>
      <c r="T1534" s="138" t="s">
        <v>36638</v>
      </c>
      <c r="W1534" s="138" t="s">
        <v>36639</v>
      </c>
      <c r="Y1534" s="138" t="s">
        <v>36640</v>
      </c>
      <c r="Z1534" s="138" t="s">
        <v>36641</v>
      </c>
      <c r="AA1534" s="504">
        <v>0.07152777777777777</v>
      </c>
      <c r="AB1534" s="474">
        <v>0.0719675925925926</v>
      </c>
      <c r="AC1534" s="128" t="s">
        <v>36642</v>
      </c>
      <c r="AD1534" s="160"/>
      <c r="AE1534" s="160"/>
      <c r="AJ1534" s="523"/>
      <c r="AM1534" s="128" t="s">
        <v>36643</v>
      </c>
      <c r="AN1534" s="160"/>
      <c r="AO1534" s="134" t="s">
        <v>36644</v>
      </c>
      <c r="AP1534" s="505">
        <v>0.05849537037037037</v>
      </c>
      <c r="AQ1534" s="505">
        <v>0.057060185185185186</v>
      </c>
      <c r="AR1534" s="128" t="s">
        <v>36645</v>
      </c>
      <c r="AS1534" s="474">
        <v>0.05730324074074074</v>
      </c>
      <c r="AT1534" s="134" t="s">
        <v>36646</v>
      </c>
      <c r="AU1534" s="505">
        <v>0.06940972222222222</v>
      </c>
      <c r="AV1534" s="128" t="s">
        <v>36647</v>
      </c>
      <c r="AX1534" s="474">
        <v>0.06111111111111111</v>
      </c>
      <c r="AY1534" s="416">
        <v>2.4625</v>
      </c>
      <c r="BA1534" s="128" t="s">
        <v>36648</v>
      </c>
      <c r="BB1534" s="134" t="s">
        <v>36649</v>
      </c>
      <c r="BC1534" s="141" t="s">
        <v>36650</v>
      </c>
      <c r="BD1534" s="141"/>
      <c r="BE1534" s="505">
        <v>0.059224537037037034</v>
      </c>
      <c r="BF1534" s="141"/>
      <c r="BG1534" s="141"/>
      <c r="BH1534" s="141"/>
    </row>
    <row r="1535">
      <c r="A1535" s="122">
        <f t="shared" si="3"/>
        <v>0</v>
      </c>
      <c r="B1535" s="122">
        <f t="shared" si="4"/>
        <v>0</v>
      </c>
      <c r="C1535" s="122">
        <f t="shared" si="5"/>
        <v>0</v>
      </c>
      <c r="D1535" s="122">
        <f t="shared" si="6"/>
        <v>0</v>
      </c>
      <c r="E1535" s="122">
        <f t="shared" si="2"/>
        <v>190</v>
      </c>
      <c r="H1535" s="135">
        <v>511.0</v>
      </c>
      <c r="I1535" s="135">
        <v>511.0</v>
      </c>
      <c r="J1535" s="135">
        <v>511.0</v>
      </c>
      <c r="L1535" s="160"/>
      <c r="M1535" s="160"/>
      <c r="N1535" s="160"/>
      <c r="O1535" s="160"/>
      <c r="P1535" s="503">
        <v>0.05907407407407408</v>
      </c>
      <c r="Q1535" s="503">
        <v>0.055497685185185185</v>
      </c>
      <c r="R1535" s="503">
        <v>0.06024305555555556</v>
      </c>
      <c r="S1535" s="503">
        <v>0.07296296296296297</v>
      </c>
      <c r="T1535" s="503">
        <v>0.06743055555555555</v>
      </c>
      <c r="W1535" s="503">
        <v>0.056261574074074075</v>
      </c>
      <c r="Y1535" s="503">
        <v>0.07502314814814814</v>
      </c>
      <c r="Z1535" s="503">
        <v>0.054872685185185184</v>
      </c>
      <c r="AA1535" s="128" t="s">
        <v>36651</v>
      </c>
      <c r="AB1535" s="134" t="s">
        <v>36652</v>
      </c>
      <c r="AC1535" s="505">
        <v>0.06572916666666667</v>
      </c>
      <c r="AD1535" s="160"/>
      <c r="AE1535" s="160"/>
      <c r="AJ1535" s="523"/>
      <c r="AM1535" s="416">
        <v>2.3833333333333333</v>
      </c>
      <c r="AN1535" s="160"/>
      <c r="AO1535" s="474">
        <v>0.06328703703703703</v>
      </c>
      <c r="AP1535" s="517" t="s">
        <v>32236</v>
      </c>
      <c r="AQ1535" s="128" t="s">
        <v>36653</v>
      </c>
      <c r="AR1535" s="505">
        <v>0.07175925925925926</v>
      </c>
      <c r="AS1535" s="134" t="s">
        <v>36654</v>
      </c>
      <c r="AT1535" s="474">
        <v>0.06915509259259259</v>
      </c>
      <c r="AU1535" s="128" t="s">
        <v>1651</v>
      </c>
      <c r="AV1535" s="504">
        <v>0.05876157407407408</v>
      </c>
      <c r="AX1535" s="134" t="s">
        <v>36655</v>
      </c>
      <c r="AY1535" s="128" t="s">
        <v>36656</v>
      </c>
      <c r="BA1535" s="505">
        <v>0.05331018518518518</v>
      </c>
      <c r="BB1535" s="474">
        <v>0.05236111111111111</v>
      </c>
      <c r="BC1535" s="516">
        <v>0.049351851851851855</v>
      </c>
      <c r="BD1535" s="516"/>
      <c r="BE1535" s="128" t="s">
        <v>36657</v>
      </c>
      <c r="BF1535" s="516"/>
      <c r="BG1535" s="516"/>
      <c r="BH1535" s="516"/>
    </row>
    <row r="1536">
      <c r="A1536" s="122">
        <f t="shared" si="3"/>
        <v>0</v>
      </c>
      <c r="B1536" s="122">
        <f t="shared" si="4"/>
        <v>0</v>
      </c>
      <c r="C1536" s="122">
        <f t="shared" si="5"/>
        <v>0</v>
      </c>
      <c r="D1536" s="122">
        <f t="shared" si="6"/>
        <v>0</v>
      </c>
      <c r="E1536" s="122">
        <f t="shared" si="2"/>
        <v>228</v>
      </c>
      <c r="H1536" s="135" t="s">
        <v>36658</v>
      </c>
      <c r="I1536" s="135" t="s">
        <v>36659</v>
      </c>
      <c r="J1536" s="135" t="s">
        <v>36660</v>
      </c>
      <c r="L1536" s="160"/>
      <c r="M1536" s="160"/>
      <c r="N1536" s="160"/>
      <c r="O1536" s="160"/>
      <c r="P1536" s="138" t="s">
        <v>36661</v>
      </c>
      <c r="Q1536" s="138" t="s">
        <v>36662</v>
      </c>
      <c r="R1536" s="138" t="s">
        <v>36663</v>
      </c>
      <c r="S1536" s="138" t="s">
        <v>872</v>
      </c>
      <c r="T1536" s="138" t="s">
        <v>36664</v>
      </c>
      <c r="W1536" s="138" t="s">
        <v>36665</v>
      </c>
      <c r="Y1536" s="138" t="s">
        <v>36666</v>
      </c>
      <c r="Z1536" s="138" t="s">
        <v>36667</v>
      </c>
      <c r="AA1536" s="504">
        <v>0.07163194444444444</v>
      </c>
      <c r="AB1536" s="474">
        <v>0.07212962962962963</v>
      </c>
      <c r="AC1536" s="128" t="s">
        <v>36668</v>
      </c>
      <c r="AD1536" s="160"/>
      <c r="AE1536" s="160"/>
      <c r="AJ1536" s="523"/>
      <c r="AM1536" s="128" t="s">
        <v>36669</v>
      </c>
      <c r="AN1536" s="160"/>
      <c r="AO1536" s="134" t="s">
        <v>36670</v>
      </c>
      <c r="AP1536" s="518">
        <v>0.058506944444444445</v>
      </c>
      <c r="AQ1536" s="505">
        <v>0.05710648148148148</v>
      </c>
      <c r="AR1536" s="128" t="s">
        <v>36671</v>
      </c>
      <c r="AS1536" s="474">
        <v>0.057337962962962966</v>
      </c>
      <c r="AT1536" s="134" t="s">
        <v>36672</v>
      </c>
      <c r="AU1536" s="505">
        <v>0.06943287037037037</v>
      </c>
      <c r="AV1536" s="128" t="s">
        <v>36673</v>
      </c>
      <c r="AX1536" s="474">
        <v>0.061238425925925925</v>
      </c>
      <c r="AY1536" s="416">
        <v>2.4715277777777778</v>
      </c>
      <c r="BA1536" s="128" t="s">
        <v>36674</v>
      </c>
      <c r="BB1536" s="134" t="s">
        <v>653</v>
      </c>
      <c r="BC1536" s="141" t="s">
        <v>36675</v>
      </c>
      <c r="BD1536" s="141"/>
      <c r="BE1536" s="505">
        <v>0.059444444444444446</v>
      </c>
      <c r="BF1536" s="141"/>
      <c r="BG1536" s="141"/>
      <c r="BH1536" s="141"/>
    </row>
    <row r="1537">
      <c r="A1537" s="122">
        <f t="shared" si="3"/>
        <v>0</v>
      </c>
      <c r="B1537" s="122">
        <f t="shared" si="4"/>
        <v>0</v>
      </c>
      <c r="C1537" s="122">
        <f t="shared" si="5"/>
        <v>0</v>
      </c>
      <c r="D1537" s="122">
        <f t="shared" si="6"/>
        <v>0</v>
      </c>
      <c r="E1537" s="122">
        <f t="shared" si="2"/>
        <v>211</v>
      </c>
      <c r="H1537" s="135" t="s">
        <v>36676</v>
      </c>
      <c r="I1537" s="135" t="s">
        <v>36677</v>
      </c>
      <c r="J1537" s="135" t="s">
        <v>36678</v>
      </c>
      <c r="L1537" s="160"/>
      <c r="M1537" s="160"/>
      <c r="N1537" s="160"/>
      <c r="O1537" s="160"/>
      <c r="P1537" s="503">
        <v>0.05912037037037037</v>
      </c>
      <c r="Q1537" s="503">
        <v>0.055636574074074074</v>
      </c>
      <c r="R1537" s="503">
        <v>0.06027777777777778</v>
      </c>
      <c r="S1537" s="503">
        <v>0.07300925925925926</v>
      </c>
      <c r="T1537" s="503">
        <v>0.06752314814814815</v>
      </c>
      <c r="W1537" s="503">
        <v>0.05627314814814815</v>
      </c>
      <c r="Y1537" s="503">
        <v>0.07509259259259259</v>
      </c>
      <c r="Z1537" s="503">
        <v>0.05494212962962963</v>
      </c>
      <c r="AA1537" s="128" t="s">
        <v>36679</v>
      </c>
      <c r="AB1537" s="134" t="s">
        <v>36680</v>
      </c>
      <c r="AC1537" s="505">
        <v>0.06586805555555555</v>
      </c>
      <c r="AD1537" s="160"/>
      <c r="AE1537" s="160"/>
      <c r="AJ1537" s="523"/>
      <c r="AM1537" s="416">
        <v>2.388888888888889</v>
      </c>
      <c r="AN1537" s="160"/>
      <c r="AO1537" s="474">
        <v>0.06337962962962963</v>
      </c>
      <c r="AP1537" s="474"/>
      <c r="AQ1537" s="128" t="s">
        <v>36681</v>
      </c>
      <c r="AR1537" s="505">
        <v>0.07179398148148149</v>
      </c>
      <c r="AS1537" s="134" t="s">
        <v>36682</v>
      </c>
      <c r="AT1537" s="474">
        <v>0.0692013888888889</v>
      </c>
      <c r="AU1537" s="128" t="s">
        <v>36683</v>
      </c>
      <c r="AV1537" s="504">
        <v>0.0587962962962963</v>
      </c>
      <c r="AX1537" s="134" t="s">
        <v>36684</v>
      </c>
      <c r="AY1537" s="128" t="s">
        <v>36685</v>
      </c>
      <c r="BA1537" s="505">
        <v>0.053391203703703705</v>
      </c>
      <c r="BB1537" s="474">
        <v>0.05240740740740741</v>
      </c>
      <c r="BC1537" s="516">
        <v>0.049386574074074076</v>
      </c>
      <c r="BD1537" s="516"/>
      <c r="BE1537" s="128" t="s">
        <v>36686</v>
      </c>
      <c r="BF1537" s="516"/>
      <c r="BG1537" s="516"/>
      <c r="BH1537" s="516"/>
    </row>
    <row r="1538">
      <c r="A1538" s="122">
        <f t="shared" si="3"/>
        <v>0</v>
      </c>
      <c r="B1538" s="122">
        <f t="shared" si="4"/>
        <v>0</v>
      </c>
      <c r="C1538" s="122">
        <f t="shared" si="5"/>
        <v>0</v>
      </c>
      <c r="D1538" s="122">
        <f t="shared" si="6"/>
        <v>0</v>
      </c>
      <c r="E1538" s="122">
        <f t="shared" si="2"/>
        <v>288</v>
      </c>
      <c r="H1538" s="135">
        <v>512.0</v>
      </c>
      <c r="I1538" s="135">
        <v>512.0</v>
      </c>
      <c r="J1538" s="135">
        <v>512.0</v>
      </c>
      <c r="L1538" s="160"/>
      <c r="M1538" s="160"/>
      <c r="N1538" s="160"/>
      <c r="O1538" s="160"/>
      <c r="P1538" s="138" t="s">
        <v>36687</v>
      </c>
      <c r="Q1538" s="138" t="s">
        <v>36688</v>
      </c>
      <c r="R1538" s="138" t="s">
        <v>13667</v>
      </c>
      <c r="S1538" s="138" t="s">
        <v>36689</v>
      </c>
      <c r="T1538" s="138" t="s">
        <v>36690</v>
      </c>
      <c r="W1538" s="138" t="s">
        <v>1969</v>
      </c>
      <c r="Y1538" s="138" t="s">
        <v>36691</v>
      </c>
      <c r="Z1538" s="138" t="s">
        <v>36692</v>
      </c>
      <c r="AA1538" s="504">
        <v>0.07168981481481482</v>
      </c>
      <c r="AB1538" s="474">
        <v>0.07219907407407407</v>
      </c>
      <c r="AC1538" s="128" t="s">
        <v>36693</v>
      </c>
      <c r="AD1538" s="160"/>
      <c r="AE1538" s="160"/>
      <c r="AJ1538" s="523"/>
      <c r="AM1538" s="128" t="s">
        <v>36694</v>
      </c>
      <c r="AN1538" s="160"/>
      <c r="AO1538" s="134" t="s">
        <v>36695</v>
      </c>
      <c r="AP1538" s="134"/>
      <c r="AQ1538" s="505">
        <v>0.0571875</v>
      </c>
      <c r="AR1538" s="128" t="s">
        <v>36696</v>
      </c>
      <c r="AS1538" s="474">
        <v>0.05744212962962963</v>
      </c>
      <c r="AT1538" s="134" t="s">
        <v>36697</v>
      </c>
      <c r="AU1538" s="505">
        <v>0.0694675925925926</v>
      </c>
      <c r="AV1538" s="128" t="s">
        <v>36698</v>
      </c>
      <c r="AX1538" s="474">
        <v>0.06135416666666667</v>
      </c>
      <c r="AY1538" s="416">
        <v>2.479861111111111</v>
      </c>
      <c r="BA1538" s="128" t="s">
        <v>36699</v>
      </c>
      <c r="BB1538" s="134" t="s">
        <v>36700</v>
      </c>
      <c r="BC1538" s="141" t="s">
        <v>36701</v>
      </c>
      <c r="BD1538" s="141"/>
      <c r="BE1538" s="505">
        <v>0.059537037037037034</v>
      </c>
      <c r="BF1538" s="141"/>
      <c r="BG1538" s="141"/>
      <c r="BH1538" s="141"/>
    </row>
    <row r="1539">
      <c r="A1539" s="122">
        <f t="shared" si="3"/>
        <v>0</v>
      </c>
      <c r="B1539" s="122">
        <f t="shared" si="4"/>
        <v>0</v>
      </c>
      <c r="C1539" s="122">
        <f t="shared" si="5"/>
        <v>0</v>
      </c>
      <c r="D1539" s="122">
        <f t="shared" si="6"/>
        <v>0</v>
      </c>
      <c r="E1539" s="122">
        <f t="shared" si="2"/>
        <v>98</v>
      </c>
      <c r="H1539" s="135" t="s">
        <v>36702</v>
      </c>
      <c r="I1539" s="135" t="s">
        <v>36703</v>
      </c>
      <c r="J1539" s="135" t="s">
        <v>36704</v>
      </c>
      <c r="L1539" s="160"/>
      <c r="M1539" s="160"/>
      <c r="N1539" s="160"/>
      <c r="O1539" s="160"/>
      <c r="P1539" s="503">
        <v>0.05914351851851852</v>
      </c>
      <c r="Q1539" s="503">
        <v>0.05569444444444444</v>
      </c>
      <c r="R1539" s="503">
        <v>0.0603125</v>
      </c>
      <c r="S1539" s="503">
        <v>0.07306712962962963</v>
      </c>
      <c r="T1539" s="503">
        <v>0.06766203703703703</v>
      </c>
      <c r="W1539" s="503">
        <v>0.056296296296296296</v>
      </c>
      <c r="Y1539" s="503">
        <v>0.0751388888888889</v>
      </c>
      <c r="Z1539" s="503">
        <v>0.055046296296296295</v>
      </c>
      <c r="AA1539" s="128" t="s">
        <v>36705</v>
      </c>
      <c r="AB1539" s="474">
        <v>0.07231481481481482</v>
      </c>
      <c r="AC1539" s="505">
        <v>0.06596064814814814</v>
      </c>
      <c r="AD1539" s="160"/>
      <c r="AE1539" s="160"/>
      <c r="AJ1539" s="523"/>
      <c r="AM1539" s="416">
        <v>2.390972222222222</v>
      </c>
      <c r="AN1539" s="160"/>
      <c r="AO1539" s="474">
        <v>0.06346064814814815</v>
      </c>
      <c r="AP1539" s="474"/>
      <c r="AQ1539" s="128" t="s">
        <v>36706</v>
      </c>
      <c r="AR1539" s="505">
        <v>0.07186342592592593</v>
      </c>
      <c r="AS1539" s="134" t="s">
        <v>36707</v>
      </c>
      <c r="AT1539" s="474">
        <v>0.06934027777777778</v>
      </c>
      <c r="AU1539" s="128" t="s">
        <v>653</v>
      </c>
      <c r="AV1539" s="504">
        <v>0.058819444444444445</v>
      </c>
      <c r="AX1539" s="134" t="s">
        <v>1055</v>
      </c>
      <c r="AY1539" s="128" t="s">
        <v>20673</v>
      </c>
      <c r="BA1539" s="505">
        <v>0.05344907407407407</v>
      </c>
      <c r="BB1539" s="474">
        <v>0.05243055555555556</v>
      </c>
      <c r="BC1539" s="516">
        <v>0.04940972222222222</v>
      </c>
      <c r="BD1539" s="516"/>
      <c r="BE1539" s="128" t="s">
        <v>36708</v>
      </c>
      <c r="BF1539" s="516"/>
      <c r="BG1539" s="516"/>
      <c r="BH1539" s="516"/>
    </row>
    <row r="1540">
      <c r="A1540" s="122">
        <f t="shared" si="3"/>
        <v>0</v>
      </c>
      <c r="B1540" s="122">
        <f t="shared" si="4"/>
        <v>0</v>
      </c>
      <c r="C1540" s="122">
        <f t="shared" si="5"/>
        <v>0</v>
      </c>
      <c r="D1540" s="122">
        <f t="shared" si="6"/>
        <v>0</v>
      </c>
      <c r="E1540" s="122">
        <f t="shared" si="2"/>
        <v>213</v>
      </c>
      <c r="H1540" s="135" t="s">
        <v>36709</v>
      </c>
      <c r="I1540" s="135" t="s">
        <v>36710</v>
      </c>
      <c r="J1540" s="135" t="s">
        <v>6144</v>
      </c>
      <c r="L1540" s="160"/>
      <c r="M1540" s="160"/>
      <c r="N1540" s="160"/>
      <c r="O1540" s="160"/>
      <c r="P1540" s="138" t="s">
        <v>36711</v>
      </c>
      <c r="Q1540" s="138" t="s">
        <v>36712</v>
      </c>
      <c r="R1540" s="138" t="s">
        <v>36713</v>
      </c>
      <c r="S1540" s="138" t="s">
        <v>36714</v>
      </c>
      <c r="T1540" s="138" t="s">
        <v>36715</v>
      </c>
      <c r="W1540" s="138" t="s">
        <v>36716</v>
      </c>
      <c r="Y1540" s="138" t="s">
        <v>36717</v>
      </c>
      <c r="Z1540" s="138" t="s">
        <v>36718</v>
      </c>
      <c r="AA1540" s="504">
        <v>0.07177083333333334</v>
      </c>
      <c r="AB1540" s="134" t="s">
        <v>36719</v>
      </c>
      <c r="AC1540" s="128" t="s">
        <v>36720</v>
      </c>
      <c r="AD1540" s="160"/>
      <c r="AE1540" s="160"/>
      <c r="AJ1540" s="523"/>
      <c r="AM1540" s="128" t="s">
        <v>36721</v>
      </c>
      <c r="AN1540" s="160"/>
      <c r="AO1540" s="134" t="s">
        <v>36722</v>
      </c>
      <c r="AP1540" s="134"/>
      <c r="AQ1540" s="505">
        <v>0.05724537037037037</v>
      </c>
      <c r="AR1540" s="128" t="s">
        <v>36723</v>
      </c>
      <c r="AS1540" s="474">
        <v>0.05747685185185185</v>
      </c>
      <c r="AT1540" s="134" t="s">
        <v>36724</v>
      </c>
      <c r="AU1540" s="505">
        <v>0.06954861111111112</v>
      </c>
      <c r="AV1540" s="128" t="s">
        <v>36725</v>
      </c>
      <c r="AX1540" s="474">
        <v>0.061446759259259257</v>
      </c>
      <c r="AY1540" s="416">
        <v>2.48125</v>
      </c>
      <c r="BA1540" s="128" t="s">
        <v>36726</v>
      </c>
      <c r="BB1540" s="134" t="s">
        <v>36727</v>
      </c>
      <c r="BC1540" s="141" t="s">
        <v>36728</v>
      </c>
      <c r="BD1540" s="141"/>
      <c r="BE1540" s="505">
        <v>0.05957175925925926</v>
      </c>
      <c r="BF1540" s="141"/>
      <c r="BG1540" s="141"/>
      <c r="BH1540" s="141"/>
    </row>
    <row r="1541">
      <c r="A1541" s="122">
        <f t="shared" si="3"/>
        <v>0</v>
      </c>
      <c r="B1541" s="122">
        <f t="shared" si="4"/>
        <v>0</v>
      </c>
      <c r="C1541" s="122">
        <f t="shared" si="5"/>
        <v>0</v>
      </c>
      <c r="D1541" s="122">
        <f t="shared" si="6"/>
        <v>0</v>
      </c>
      <c r="E1541" s="122">
        <f t="shared" si="2"/>
        <v>173</v>
      </c>
      <c r="H1541" s="135">
        <v>513.0</v>
      </c>
      <c r="I1541" s="135">
        <v>513.0</v>
      </c>
      <c r="J1541" s="135">
        <v>513.0</v>
      </c>
      <c r="L1541" s="160"/>
      <c r="M1541" s="160"/>
      <c r="N1541" s="160"/>
      <c r="O1541" s="160"/>
      <c r="P1541" s="503">
        <v>0.059224537037037034</v>
      </c>
      <c r="Q1541" s="503">
        <v>0.05579861111111111</v>
      </c>
      <c r="R1541" s="503">
        <v>0.06034722222222222</v>
      </c>
      <c r="S1541" s="503">
        <v>0.07309027777777778</v>
      </c>
      <c r="T1541" s="503">
        <v>0.06767361111111111</v>
      </c>
      <c r="W1541" s="503">
        <v>0.056331018518518516</v>
      </c>
      <c r="Y1541" s="503">
        <v>0.07520833333333334</v>
      </c>
      <c r="Z1541" s="503">
        <v>0.05519675925925926</v>
      </c>
      <c r="AA1541" s="128" t="s">
        <v>36729</v>
      </c>
      <c r="AB1541" s="474">
        <v>0.07237268518518518</v>
      </c>
      <c r="AC1541" s="505">
        <v>0.06601851851851852</v>
      </c>
      <c r="AD1541" s="160"/>
      <c r="AE1541" s="160"/>
      <c r="AJ1541" s="523"/>
      <c r="AM1541" s="416">
        <v>2.3958333333333335</v>
      </c>
      <c r="AN1541" s="160"/>
      <c r="AO1541" s="474">
        <v>0.06355324074074074</v>
      </c>
      <c r="AP1541" s="474"/>
      <c r="AQ1541" s="128" t="s">
        <v>36730</v>
      </c>
      <c r="AR1541" s="505">
        <v>0.0719212962962963</v>
      </c>
      <c r="AS1541" s="134" t="s">
        <v>36731</v>
      </c>
      <c r="AT1541" s="474">
        <v>0.06952546296296297</v>
      </c>
      <c r="AU1541" s="128" t="s">
        <v>36732</v>
      </c>
      <c r="AV1541" s="504">
        <v>0.05883101851851852</v>
      </c>
      <c r="AX1541" s="134" t="s">
        <v>36733</v>
      </c>
      <c r="AY1541" s="128" t="s">
        <v>36734</v>
      </c>
      <c r="BA1541" s="505">
        <v>0.053564814814814815</v>
      </c>
      <c r="BB1541" s="474">
        <v>0.05253472222222222</v>
      </c>
      <c r="BC1541" s="516">
        <v>0.04959490740740741</v>
      </c>
      <c r="BD1541" s="516"/>
      <c r="BE1541" s="128" t="s">
        <v>36735</v>
      </c>
      <c r="BF1541" s="516"/>
      <c r="BG1541" s="516"/>
      <c r="BH1541" s="516"/>
    </row>
    <row r="1542">
      <c r="A1542" s="122">
        <f t="shared" si="3"/>
        <v>0</v>
      </c>
      <c r="B1542" s="122">
        <f t="shared" si="4"/>
        <v>0</v>
      </c>
      <c r="C1542" s="122">
        <f t="shared" si="5"/>
        <v>0</v>
      </c>
      <c r="D1542" s="122">
        <f t="shared" si="6"/>
        <v>0</v>
      </c>
      <c r="E1542" s="122">
        <f t="shared" si="2"/>
        <v>295</v>
      </c>
      <c r="H1542" s="135" t="s">
        <v>36736</v>
      </c>
      <c r="I1542" s="135" t="s">
        <v>36737</v>
      </c>
      <c r="J1542" s="135" t="s">
        <v>36738</v>
      </c>
      <c r="L1542" s="160"/>
      <c r="M1542" s="160"/>
      <c r="N1542" s="160"/>
      <c r="O1542" s="160"/>
      <c r="P1542" s="138" t="s">
        <v>36739</v>
      </c>
      <c r="Q1542" s="138" t="s">
        <v>36740</v>
      </c>
      <c r="R1542" s="138" t="s">
        <v>36741</v>
      </c>
      <c r="S1542" s="138" t="s">
        <v>36742</v>
      </c>
      <c r="T1542" s="138" t="s">
        <v>36743</v>
      </c>
      <c r="W1542" s="138" t="s">
        <v>36744</v>
      </c>
      <c r="Y1542" s="138" t="s">
        <v>36745</v>
      </c>
      <c r="Z1542" s="138" t="s">
        <v>36746</v>
      </c>
      <c r="AA1542" s="504">
        <v>0.07181712962962963</v>
      </c>
      <c r="AB1542" s="134" t="s">
        <v>36747</v>
      </c>
      <c r="AC1542" s="128" t="s">
        <v>36748</v>
      </c>
      <c r="AD1542" s="160"/>
      <c r="AE1542" s="160"/>
      <c r="AJ1542" s="523"/>
      <c r="AM1542" s="128" t="s">
        <v>36749</v>
      </c>
      <c r="AN1542" s="160"/>
      <c r="AO1542" s="134" t="s">
        <v>36750</v>
      </c>
      <c r="AP1542" s="134"/>
      <c r="AQ1542" s="505">
        <v>0.057372685185185186</v>
      </c>
      <c r="AR1542" s="128" t="s">
        <v>36751</v>
      </c>
      <c r="AS1542" s="474">
        <v>0.057511574074074076</v>
      </c>
      <c r="AT1542" s="134" t="s">
        <v>36752</v>
      </c>
      <c r="AU1542" s="505">
        <v>0.06954861111111112</v>
      </c>
      <c r="AV1542" s="128" t="s">
        <v>36753</v>
      </c>
      <c r="AX1542" s="474">
        <v>0.06149305555555556</v>
      </c>
      <c r="AY1542" s="416">
        <v>2.4854166666666666</v>
      </c>
      <c r="BA1542" s="128" t="s">
        <v>36754</v>
      </c>
      <c r="BB1542" s="134" t="s">
        <v>36755</v>
      </c>
      <c r="BC1542" s="141" t="s">
        <v>36756</v>
      </c>
      <c r="BD1542" s="141"/>
      <c r="BE1542" s="505">
        <v>0.059618055555555556</v>
      </c>
      <c r="BF1542" s="141"/>
      <c r="BG1542" s="141"/>
      <c r="BH1542" s="141"/>
    </row>
    <row r="1543">
      <c r="A1543" s="122">
        <f t="shared" si="3"/>
        <v>0</v>
      </c>
      <c r="B1543" s="122">
        <f t="shared" si="4"/>
        <v>0</v>
      </c>
      <c r="C1543" s="122">
        <f t="shared" si="5"/>
        <v>0</v>
      </c>
      <c r="D1543" s="122">
        <f t="shared" si="6"/>
        <v>0</v>
      </c>
      <c r="E1543" s="122">
        <f t="shared" si="2"/>
        <v>140</v>
      </c>
      <c r="H1543" s="135" t="s">
        <v>36757</v>
      </c>
      <c r="I1543" s="135" t="s">
        <v>36758</v>
      </c>
      <c r="J1543" s="135" t="s">
        <v>36759</v>
      </c>
      <c r="L1543" s="160"/>
      <c r="M1543" s="160"/>
      <c r="N1543" s="160"/>
      <c r="O1543" s="160"/>
      <c r="P1543" s="503">
        <v>0.059363425925925924</v>
      </c>
      <c r="Q1543" s="503">
        <v>0.05589120370370371</v>
      </c>
      <c r="R1543" s="503">
        <v>0.060405092592592594</v>
      </c>
      <c r="S1543" s="503">
        <v>0.07311342592592593</v>
      </c>
      <c r="T1543" s="503">
        <v>0.06774305555555556</v>
      </c>
      <c r="W1543" s="503">
        <v>0.05638888888888889</v>
      </c>
      <c r="Y1543" s="503">
        <v>0.07526620370370371</v>
      </c>
      <c r="Z1543" s="503">
        <v>0.05520833333333333</v>
      </c>
      <c r="AA1543" s="128" t="s">
        <v>36760</v>
      </c>
      <c r="AB1543" s="474">
        <v>0.0724074074074074</v>
      </c>
      <c r="AC1543" s="505">
        <v>0.06612268518518519</v>
      </c>
      <c r="AD1543" s="160"/>
      <c r="AE1543" s="160"/>
      <c r="AJ1543" s="523"/>
      <c r="AM1543" s="416">
        <v>2.4006944444444445</v>
      </c>
      <c r="AN1543" s="160"/>
      <c r="AO1543" s="474">
        <v>0.0636111111111111</v>
      </c>
      <c r="AP1543" s="474"/>
      <c r="AQ1543" s="128" t="s">
        <v>36761</v>
      </c>
      <c r="AR1543" s="505">
        <v>0.07197916666666666</v>
      </c>
      <c r="AS1543" s="134" t="s">
        <v>36762</v>
      </c>
      <c r="AT1543" s="474">
        <v>0.06958333333333333</v>
      </c>
      <c r="AU1543" s="128" t="s">
        <v>10470</v>
      </c>
      <c r="AV1543" s="504">
        <v>0.058854166666666666</v>
      </c>
      <c r="AX1543" s="134" t="s">
        <v>36763</v>
      </c>
      <c r="AY1543" s="128" t="s">
        <v>36764</v>
      </c>
      <c r="BA1543" s="505">
        <v>0.05361111111111111</v>
      </c>
      <c r="BB1543" s="474">
        <v>0.052569444444444446</v>
      </c>
      <c r="BC1543" s="516">
        <v>0.04962962962962963</v>
      </c>
      <c r="BD1543" s="516"/>
      <c r="BE1543" s="128" t="s">
        <v>36765</v>
      </c>
      <c r="BF1543" s="516"/>
      <c r="BG1543" s="516"/>
      <c r="BH1543" s="516"/>
    </row>
    <row r="1544">
      <c r="A1544" s="122">
        <f t="shared" si="3"/>
        <v>0</v>
      </c>
      <c r="B1544" s="122">
        <f t="shared" si="4"/>
        <v>0</v>
      </c>
      <c r="C1544" s="122">
        <f t="shared" si="5"/>
        <v>0</v>
      </c>
      <c r="D1544" s="122">
        <f t="shared" si="6"/>
        <v>0</v>
      </c>
      <c r="E1544" s="122">
        <f t="shared" si="2"/>
        <v>328</v>
      </c>
      <c r="H1544" s="135">
        <v>514.0</v>
      </c>
      <c r="I1544" s="135">
        <v>514.0</v>
      </c>
      <c r="J1544" s="135">
        <v>514.0</v>
      </c>
      <c r="L1544" s="160"/>
      <c r="M1544" s="160"/>
      <c r="N1544" s="160"/>
      <c r="O1544" s="160"/>
      <c r="P1544" s="138" t="s">
        <v>36766</v>
      </c>
      <c r="Q1544" s="138" t="s">
        <v>36767</v>
      </c>
      <c r="R1544" s="138" t="s">
        <v>36768</v>
      </c>
      <c r="S1544" s="138" t="s">
        <v>36769</v>
      </c>
      <c r="T1544" s="138" t="s">
        <v>36770</v>
      </c>
      <c r="W1544" s="138" t="s">
        <v>2570</v>
      </c>
      <c r="Y1544" s="138" t="s">
        <v>36771</v>
      </c>
      <c r="Z1544" s="138" t="s">
        <v>36772</v>
      </c>
      <c r="AA1544" s="504">
        <v>0.07193287037037037</v>
      </c>
      <c r="AB1544" s="134" t="s">
        <v>36773</v>
      </c>
      <c r="AC1544" s="128" t="s">
        <v>36774</v>
      </c>
      <c r="AD1544" s="160"/>
      <c r="AE1544" s="160"/>
      <c r="AJ1544" s="523"/>
      <c r="AM1544" s="128" t="s">
        <v>36775</v>
      </c>
      <c r="AN1544" s="160"/>
      <c r="AO1544" s="134" t="s">
        <v>36776</v>
      </c>
      <c r="AP1544" s="134"/>
      <c r="AQ1544" s="505">
        <v>0.05747685185185185</v>
      </c>
      <c r="AR1544" s="128" t="s">
        <v>36777</v>
      </c>
      <c r="AS1544" s="474">
        <v>0.0575462962962963</v>
      </c>
      <c r="AT1544" s="134" t="s">
        <v>36778</v>
      </c>
      <c r="AU1544" s="505">
        <v>0.06965277777777777</v>
      </c>
      <c r="AV1544" s="128" t="s">
        <v>36779</v>
      </c>
      <c r="AX1544" s="474">
        <v>0.06157407407407407</v>
      </c>
      <c r="AY1544" s="416">
        <v>2.495833333333333</v>
      </c>
      <c r="BA1544" s="128" t="s">
        <v>668</v>
      </c>
      <c r="BB1544" s="134" t="s">
        <v>36780</v>
      </c>
      <c r="BC1544" s="141" t="s">
        <v>36781</v>
      </c>
      <c r="BD1544" s="141"/>
      <c r="BE1544" s="505">
        <v>0.05974537037037037</v>
      </c>
      <c r="BF1544" s="141"/>
      <c r="BG1544" s="141"/>
      <c r="BH1544" s="141"/>
    </row>
    <row r="1545">
      <c r="A1545" s="122">
        <f t="shared" si="3"/>
        <v>0</v>
      </c>
      <c r="B1545" s="122">
        <f t="shared" si="4"/>
        <v>0</v>
      </c>
      <c r="C1545" s="122">
        <f t="shared" si="5"/>
        <v>0</v>
      </c>
      <c r="D1545" s="122">
        <f t="shared" si="6"/>
        <v>0</v>
      </c>
      <c r="E1545" s="122">
        <f t="shared" si="2"/>
        <v>140</v>
      </c>
      <c r="H1545" s="135" t="s">
        <v>36782</v>
      </c>
      <c r="I1545" s="135" t="s">
        <v>36783</v>
      </c>
      <c r="J1545" s="135" t="s">
        <v>36784</v>
      </c>
      <c r="L1545" s="160"/>
      <c r="M1545" s="160"/>
      <c r="N1545" s="160"/>
      <c r="O1545" s="160"/>
      <c r="P1545" s="503">
        <v>0.05952546296296296</v>
      </c>
      <c r="Q1545" s="503">
        <v>0.05597222222222222</v>
      </c>
      <c r="R1545" s="503">
        <v>0.06042824074074074</v>
      </c>
      <c r="S1545" s="503">
        <v>0.07318287037037037</v>
      </c>
      <c r="T1545" s="503">
        <v>0.0678125</v>
      </c>
      <c r="W1545" s="503">
        <v>0.056400462962962965</v>
      </c>
      <c r="Y1545" s="503">
        <v>0.07530092592592592</v>
      </c>
      <c r="Z1545" s="503">
        <v>0.05524305555555555</v>
      </c>
      <c r="AA1545" s="128" t="s">
        <v>36785</v>
      </c>
      <c r="AB1545" s="474">
        <v>0.0725462962962963</v>
      </c>
      <c r="AC1545" s="505">
        <v>0.06619212962962963</v>
      </c>
      <c r="AD1545" s="160"/>
      <c r="AE1545" s="160"/>
      <c r="AJ1545" s="523"/>
      <c r="AM1545" s="416">
        <v>2.404861111111111</v>
      </c>
      <c r="AN1545" s="160"/>
      <c r="AO1545" s="474">
        <v>0.06366898148148148</v>
      </c>
      <c r="AP1545" s="474"/>
      <c r="AQ1545" s="128" t="s">
        <v>36786</v>
      </c>
      <c r="AR1545" s="505">
        <v>0.07202546296296296</v>
      </c>
      <c r="AS1545" s="134" t="s">
        <v>36787</v>
      </c>
      <c r="AT1545" s="474">
        <v>0.06967592592592593</v>
      </c>
      <c r="AU1545" s="128" t="s">
        <v>36788</v>
      </c>
      <c r="AV1545" s="504">
        <v>0.058923611111111114</v>
      </c>
      <c r="AX1545" s="134" t="s">
        <v>36789</v>
      </c>
      <c r="AY1545" s="128" t="s">
        <v>36790</v>
      </c>
      <c r="BA1545" s="505">
        <v>0.05375</v>
      </c>
      <c r="BB1545" s="474">
        <v>0.05261574074074074</v>
      </c>
      <c r="BC1545" s="516">
        <v>0.0496875</v>
      </c>
      <c r="BD1545" s="516"/>
      <c r="BE1545" s="128" t="s">
        <v>36791</v>
      </c>
      <c r="BF1545" s="516"/>
      <c r="BG1545" s="516"/>
      <c r="BH1545" s="516"/>
    </row>
    <row r="1546">
      <c r="A1546" s="122">
        <f t="shared" si="3"/>
        <v>0</v>
      </c>
      <c r="B1546" s="122">
        <f t="shared" si="4"/>
        <v>0</v>
      </c>
      <c r="C1546" s="122">
        <f t="shared" si="5"/>
        <v>0</v>
      </c>
      <c r="D1546" s="122">
        <f t="shared" si="6"/>
        <v>0</v>
      </c>
      <c r="E1546" s="122">
        <f t="shared" si="2"/>
        <v>348</v>
      </c>
      <c r="H1546" s="135" t="s">
        <v>36792</v>
      </c>
      <c r="I1546" s="135" t="s">
        <v>36793</v>
      </c>
      <c r="J1546" s="135" t="s">
        <v>36794</v>
      </c>
      <c r="L1546" s="160"/>
      <c r="M1546" s="160"/>
      <c r="N1546" s="160"/>
      <c r="O1546" s="160"/>
      <c r="P1546" s="138" t="s">
        <v>36795</v>
      </c>
      <c r="Q1546" s="138" t="s">
        <v>36796</v>
      </c>
      <c r="R1546" s="138" t="s">
        <v>36797</v>
      </c>
      <c r="S1546" s="138" t="s">
        <v>36798</v>
      </c>
      <c r="T1546" s="138" t="s">
        <v>36799</v>
      </c>
      <c r="W1546" s="138" t="s">
        <v>36800</v>
      </c>
      <c r="Y1546" s="138" t="s">
        <v>36801</v>
      </c>
      <c r="Z1546" s="138" t="s">
        <v>36802</v>
      </c>
      <c r="AA1546" s="504">
        <v>0.07199074074074074</v>
      </c>
      <c r="AB1546" s="134" t="s">
        <v>36803</v>
      </c>
      <c r="AC1546" s="128" t="s">
        <v>36804</v>
      </c>
      <c r="AD1546" s="160"/>
      <c r="AE1546" s="160"/>
      <c r="AJ1546" s="523"/>
      <c r="AM1546" s="128" t="s">
        <v>12757</v>
      </c>
      <c r="AN1546" s="160"/>
      <c r="AO1546" s="134" t="s">
        <v>36805</v>
      </c>
      <c r="AP1546" s="134"/>
      <c r="AQ1546" s="505">
        <v>0.057511574074074076</v>
      </c>
      <c r="AR1546" s="128" t="s">
        <v>36806</v>
      </c>
      <c r="AS1546" s="474">
        <v>0.057650462962962966</v>
      </c>
      <c r="AT1546" s="134" t="s">
        <v>36807</v>
      </c>
      <c r="AU1546" s="505">
        <v>0.0696875</v>
      </c>
      <c r="AV1546" s="128" t="s">
        <v>36808</v>
      </c>
      <c r="AX1546" s="474">
        <v>0.061689814814814815</v>
      </c>
      <c r="AY1546" s="416">
        <v>2.4972222222222222</v>
      </c>
      <c r="BA1546" s="128" t="s">
        <v>36809</v>
      </c>
      <c r="BB1546" s="134" t="s">
        <v>36810</v>
      </c>
      <c r="BC1546" s="141" t="s">
        <v>36811</v>
      </c>
      <c r="BD1546" s="141"/>
      <c r="BE1546" s="505">
        <v>0.059849537037037034</v>
      </c>
      <c r="BF1546" s="141"/>
      <c r="BG1546" s="141"/>
      <c r="BH1546" s="141"/>
    </row>
    <row r="1547">
      <c r="A1547" s="122">
        <f t="shared" si="3"/>
        <v>0</v>
      </c>
      <c r="B1547" s="122">
        <f t="shared" si="4"/>
        <v>0</v>
      </c>
      <c r="C1547" s="122">
        <f t="shared" si="5"/>
        <v>0</v>
      </c>
      <c r="D1547" s="122">
        <f t="shared" si="6"/>
        <v>0</v>
      </c>
      <c r="E1547" s="122">
        <f t="shared" si="2"/>
        <v>153</v>
      </c>
      <c r="H1547" s="135">
        <v>515.0</v>
      </c>
      <c r="I1547" s="135">
        <v>515.0</v>
      </c>
      <c r="J1547" s="135">
        <v>515.0</v>
      </c>
      <c r="L1547" s="160"/>
      <c r="M1547" s="160"/>
      <c r="N1547" s="160"/>
      <c r="O1547" s="160"/>
      <c r="P1547" s="503">
        <v>0.059618055555555556</v>
      </c>
      <c r="Q1547" s="503">
        <v>0.056018518518518516</v>
      </c>
      <c r="R1547" s="503">
        <v>0.06050925925925926</v>
      </c>
      <c r="S1547" s="503">
        <v>0.07322916666666666</v>
      </c>
      <c r="T1547" s="503">
        <v>0.06811342592592592</v>
      </c>
      <c r="W1547" s="503">
        <v>0.05642361111111111</v>
      </c>
      <c r="Y1547" s="503">
        <v>0.07543981481481482</v>
      </c>
      <c r="Z1547" s="503">
        <v>0.05541666666666667</v>
      </c>
      <c r="AA1547" s="128" t="s">
        <v>36812</v>
      </c>
      <c r="AB1547" s="474">
        <v>0.07265046296296296</v>
      </c>
      <c r="AC1547" s="505">
        <v>0.06625</v>
      </c>
      <c r="AD1547" s="160"/>
      <c r="AE1547" s="160"/>
      <c r="AJ1547" s="523"/>
      <c r="AM1547" s="416">
        <v>2.408333333333333</v>
      </c>
      <c r="AN1547" s="160"/>
      <c r="AO1547" s="474">
        <v>0.06375</v>
      </c>
      <c r="AP1547" s="474"/>
      <c r="AQ1547" s="128" t="s">
        <v>36813</v>
      </c>
      <c r="AR1547" s="505">
        <v>0.07208333333333333</v>
      </c>
      <c r="AS1547" s="134" t="s">
        <v>36814</v>
      </c>
      <c r="AT1547" s="474">
        <v>0.06979166666666667</v>
      </c>
      <c r="AU1547" s="128" t="s">
        <v>36815</v>
      </c>
      <c r="AV1547" s="504">
        <v>0.05893518518518519</v>
      </c>
      <c r="AX1547" s="134" t="s">
        <v>36816</v>
      </c>
      <c r="AY1547" s="128" t="s">
        <v>36817</v>
      </c>
      <c r="BA1547" s="505">
        <v>0.053773148148148146</v>
      </c>
      <c r="BB1547" s="474">
        <v>0.05263888888888889</v>
      </c>
      <c r="BC1547" s="516">
        <v>0.04981481481481481</v>
      </c>
      <c r="BD1547" s="516"/>
      <c r="BE1547" s="128" t="s">
        <v>863</v>
      </c>
      <c r="BF1547" s="516"/>
      <c r="BG1547" s="516"/>
      <c r="BH1547" s="516"/>
    </row>
    <row r="1548">
      <c r="A1548" s="122">
        <f t="shared" si="3"/>
        <v>0</v>
      </c>
      <c r="B1548" s="122">
        <f t="shared" si="4"/>
        <v>0</v>
      </c>
      <c r="C1548" s="122">
        <f t="shared" si="5"/>
        <v>0</v>
      </c>
      <c r="D1548" s="122">
        <f t="shared" si="6"/>
        <v>0</v>
      </c>
      <c r="E1548" s="122">
        <f t="shared" si="2"/>
        <v>325</v>
      </c>
      <c r="H1548" s="135" t="s">
        <v>36818</v>
      </c>
      <c r="I1548" s="135" t="s">
        <v>36819</v>
      </c>
      <c r="J1548" s="135" t="s">
        <v>36820</v>
      </c>
      <c r="L1548" s="160"/>
      <c r="M1548" s="160"/>
      <c r="N1548" s="160"/>
      <c r="O1548" s="160"/>
      <c r="P1548" s="138" t="s">
        <v>36821</v>
      </c>
      <c r="Q1548" s="138" t="s">
        <v>36822</v>
      </c>
      <c r="R1548" s="138" t="s">
        <v>35512</v>
      </c>
      <c r="S1548" s="138" t="s">
        <v>36823</v>
      </c>
      <c r="T1548" s="138" t="s">
        <v>36824</v>
      </c>
      <c r="W1548" s="138" t="s">
        <v>36825</v>
      </c>
      <c r="Y1548" s="138" t="s">
        <v>36826</v>
      </c>
      <c r="Z1548" s="138" t="s">
        <v>36827</v>
      </c>
      <c r="AA1548" s="504">
        <v>0.07202546296296296</v>
      </c>
      <c r="AB1548" s="134" t="s">
        <v>36828</v>
      </c>
      <c r="AC1548" s="128" t="s">
        <v>36829</v>
      </c>
      <c r="AD1548" s="160"/>
      <c r="AE1548" s="160"/>
      <c r="AJ1548" s="523"/>
      <c r="AM1548" s="128" t="s">
        <v>36830</v>
      </c>
      <c r="AN1548" s="160"/>
      <c r="AO1548" s="134" t="s">
        <v>36831</v>
      </c>
      <c r="AP1548" s="134"/>
      <c r="AQ1548" s="505">
        <v>0.05755787037037037</v>
      </c>
      <c r="AR1548" s="128" t="s">
        <v>36832</v>
      </c>
      <c r="AS1548" s="474">
        <v>0.05766203703703704</v>
      </c>
      <c r="AT1548" s="134" t="s">
        <v>36833</v>
      </c>
      <c r="AU1548" s="505">
        <v>0.06978009259259259</v>
      </c>
      <c r="AV1548" s="128" t="s">
        <v>36834</v>
      </c>
      <c r="AX1548" s="474">
        <v>0.061863425925925926</v>
      </c>
      <c r="AY1548" s="505">
        <v>0.041666666666666664</v>
      </c>
      <c r="BA1548" s="128" t="s">
        <v>36835</v>
      </c>
      <c r="BB1548" s="134" t="s">
        <v>36836</v>
      </c>
      <c r="BC1548" s="141" t="s">
        <v>36837</v>
      </c>
      <c r="BD1548" s="141"/>
      <c r="BE1548" s="505">
        <v>0.059988425925925924</v>
      </c>
      <c r="BF1548" s="141"/>
      <c r="BG1548" s="141"/>
      <c r="BH1548" s="141"/>
    </row>
    <row r="1549">
      <c r="A1549" s="122">
        <f t="shared" si="3"/>
        <v>0</v>
      </c>
      <c r="B1549" s="122">
        <f t="shared" si="4"/>
        <v>0</v>
      </c>
      <c r="C1549" s="122">
        <f t="shared" si="5"/>
        <v>0</v>
      </c>
      <c r="D1549" s="122">
        <f t="shared" si="6"/>
        <v>0</v>
      </c>
      <c r="E1549" s="122">
        <f t="shared" si="2"/>
        <v>242</v>
      </c>
      <c r="H1549" s="135" t="s">
        <v>36838</v>
      </c>
      <c r="I1549" s="135" t="s">
        <v>36839</v>
      </c>
      <c r="J1549" s="135" t="s">
        <v>36840</v>
      </c>
      <c r="L1549" s="160"/>
      <c r="M1549" s="160"/>
      <c r="N1549" s="160"/>
      <c r="O1549" s="160"/>
      <c r="P1549" s="503">
        <v>0.05962962962962963</v>
      </c>
      <c r="Q1549" s="503">
        <v>0.05606481481481482</v>
      </c>
      <c r="R1549" s="503">
        <v>0.060578703703703704</v>
      </c>
      <c r="S1549" s="503">
        <v>0.07337962962962963</v>
      </c>
      <c r="T1549" s="503">
        <v>0.06824074074074074</v>
      </c>
      <c r="W1549" s="503">
        <v>0.05650462962962963</v>
      </c>
      <c r="Y1549" s="503">
        <v>0.07555555555555556</v>
      </c>
      <c r="Z1549" s="503">
        <v>0.05548611111111111</v>
      </c>
      <c r="AA1549" s="128" t="s">
        <v>36841</v>
      </c>
      <c r="AB1549" s="474">
        <v>0.07271990740740741</v>
      </c>
      <c r="AC1549" s="505">
        <v>0.06630787037037036</v>
      </c>
      <c r="AD1549" s="160"/>
      <c r="AE1549" s="160"/>
      <c r="AJ1549" s="523"/>
      <c r="AM1549" s="416">
        <v>2.4097222222222223</v>
      </c>
      <c r="AN1549" s="160"/>
      <c r="AO1549" s="474">
        <v>0.06393518518518519</v>
      </c>
      <c r="AP1549" s="474"/>
      <c r="AQ1549" s="128" t="s">
        <v>36842</v>
      </c>
      <c r="AR1549" s="505">
        <v>0.07210648148148148</v>
      </c>
      <c r="AS1549" s="134" t="s">
        <v>36843</v>
      </c>
      <c r="AT1549" s="474">
        <v>0.06988425925925926</v>
      </c>
      <c r="AU1549" s="128" t="s">
        <v>36844</v>
      </c>
      <c r="AV1549" s="504">
        <v>0.05905092592592592</v>
      </c>
      <c r="AX1549" s="134" t="s">
        <v>36845</v>
      </c>
      <c r="AY1549" s="128" t="s">
        <v>36846</v>
      </c>
      <c r="BA1549" s="505">
        <v>0.05383101851851852</v>
      </c>
      <c r="BB1549" s="474">
        <v>0.05269675925925926</v>
      </c>
      <c r="BC1549" s="516">
        <v>0.049895833333333334</v>
      </c>
      <c r="BD1549" s="516"/>
      <c r="BE1549" s="128" t="s">
        <v>36847</v>
      </c>
      <c r="BF1549" s="516"/>
      <c r="BG1549" s="516"/>
      <c r="BH1549" s="516"/>
    </row>
    <row r="1550">
      <c r="A1550" s="122">
        <f t="shared" si="3"/>
        <v>0</v>
      </c>
      <c r="B1550" s="122">
        <f t="shared" si="4"/>
        <v>0</v>
      </c>
      <c r="C1550" s="122">
        <f t="shared" si="5"/>
        <v>0</v>
      </c>
      <c r="D1550" s="122">
        <f t="shared" si="6"/>
        <v>0</v>
      </c>
      <c r="E1550" s="122">
        <f t="shared" si="2"/>
        <v>317</v>
      </c>
      <c r="H1550" s="135">
        <v>516.0</v>
      </c>
      <c r="I1550" s="135">
        <v>516.0</v>
      </c>
      <c r="J1550" s="135">
        <v>516.0</v>
      </c>
      <c r="L1550" s="160"/>
      <c r="M1550" s="160"/>
      <c r="N1550" s="160"/>
      <c r="O1550" s="160"/>
      <c r="P1550" s="138" t="s">
        <v>36848</v>
      </c>
      <c r="Q1550" s="138" t="s">
        <v>36849</v>
      </c>
      <c r="R1550" s="138" t="s">
        <v>36850</v>
      </c>
      <c r="S1550" s="138" t="s">
        <v>36851</v>
      </c>
      <c r="T1550" s="138" t="s">
        <v>36852</v>
      </c>
      <c r="W1550" s="138" t="s">
        <v>36853</v>
      </c>
      <c r="Y1550" s="138" t="s">
        <v>36854</v>
      </c>
      <c r="Z1550" s="138" t="s">
        <v>36855</v>
      </c>
      <c r="AA1550" s="504">
        <v>0.07210648148148148</v>
      </c>
      <c r="AB1550" s="134" t="s">
        <v>36856</v>
      </c>
      <c r="AC1550" s="128" t="s">
        <v>36857</v>
      </c>
      <c r="AD1550" s="160"/>
      <c r="AE1550" s="160"/>
      <c r="AJ1550" s="523"/>
      <c r="AM1550" s="128" t="s">
        <v>36858</v>
      </c>
      <c r="AN1550" s="160"/>
      <c r="AO1550" s="134" t="s">
        <v>36859</v>
      </c>
      <c r="AP1550" s="134"/>
      <c r="AQ1550" s="505">
        <v>0.05759259259259259</v>
      </c>
      <c r="AR1550" s="128" t="s">
        <v>36860</v>
      </c>
      <c r="AS1550" s="474">
        <v>0.057824074074074076</v>
      </c>
      <c r="AT1550" s="134" t="s">
        <v>36861</v>
      </c>
      <c r="AU1550" s="505">
        <v>0.06984953703703704</v>
      </c>
      <c r="AV1550" s="128" t="s">
        <v>36862</v>
      </c>
      <c r="AX1550" s="474">
        <v>0.062060185185185184</v>
      </c>
      <c r="AY1550" s="505">
        <v>0.041712962962962966</v>
      </c>
      <c r="BA1550" s="128" t="s">
        <v>36863</v>
      </c>
      <c r="BB1550" s="134" t="s">
        <v>36864</v>
      </c>
      <c r="BC1550" s="141" t="s">
        <v>36865</v>
      </c>
      <c r="BD1550" s="141"/>
      <c r="BE1550" s="505">
        <v>0.060023148148148145</v>
      </c>
      <c r="BF1550" s="141"/>
      <c r="BG1550" s="141"/>
      <c r="BH1550" s="141"/>
    </row>
    <row r="1551">
      <c r="A1551" s="122">
        <f t="shared" si="3"/>
        <v>0</v>
      </c>
      <c r="B1551" s="122">
        <f t="shared" si="4"/>
        <v>0</v>
      </c>
      <c r="C1551" s="122">
        <f t="shared" si="5"/>
        <v>0</v>
      </c>
      <c r="D1551" s="122">
        <f t="shared" si="6"/>
        <v>0</v>
      </c>
      <c r="E1551" s="122">
        <f t="shared" si="2"/>
        <v>132</v>
      </c>
      <c r="H1551" s="135" t="s">
        <v>36866</v>
      </c>
      <c r="I1551" s="135" t="s">
        <v>36867</v>
      </c>
      <c r="J1551" s="135" t="s">
        <v>36868</v>
      </c>
      <c r="L1551" s="160"/>
      <c r="M1551" s="160"/>
      <c r="N1551" s="160"/>
      <c r="O1551" s="160"/>
      <c r="P1551" s="503">
        <v>0.059756944444444446</v>
      </c>
      <c r="Q1551" s="503">
        <v>0.05611111111111111</v>
      </c>
      <c r="R1551" s="503">
        <v>0.060578703703703704</v>
      </c>
      <c r="S1551" s="503">
        <v>0.07346064814814815</v>
      </c>
      <c r="T1551" s="503">
        <v>0.06832175925925926</v>
      </c>
      <c r="W1551" s="503">
        <v>0.0565162037037037</v>
      </c>
      <c r="Y1551" s="503">
        <v>0.07568287037037037</v>
      </c>
      <c r="Z1551" s="503">
        <v>0.05556712962962963</v>
      </c>
      <c r="AA1551" s="128" t="s">
        <v>36869</v>
      </c>
      <c r="AB1551" s="474">
        <v>0.07282407407407407</v>
      </c>
      <c r="AC1551" s="505">
        <v>0.06645833333333333</v>
      </c>
      <c r="AD1551" s="160"/>
      <c r="AE1551" s="160"/>
      <c r="AJ1551" s="523"/>
      <c r="AM1551" s="416">
        <v>2.417361111111111</v>
      </c>
      <c r="AN1551" s="160"/>
      <c r="AO1551" s="474">
        <v>0.06399305555555555</v>
      </c>
      <c r="AP1551" s="474"/>
      <c r="AQ1551" s="128" t="s">
        <v>36870</v>
      </c>
      <c r="AR1551" s="505">
        <v>0.0721875</v>
      </c>
      <c r="AS1551" s="134" t="s">
        <v>36871</v>
      </c>
      <c r="AT1551" s="474">
        <v>0.07</v>
      </c>
      <c r="AU1551" s="128" t="s">
        <v>36872</v>
      </c>
      <c r="AV1551" s="504">
        <v>0.05912037037037037</v>
      </c>
      <c r="AX1551" s="134" t="s">
        <v>36873</v>
      </c>
      <c r="AY1551" s="128" t="s">
        <v>36874</v>
      </c>
      <c r="BA1551" s="505">
        <v>0.05388888888888889</v>
      </c>
      <c r="BB1551" s="474">
        <v>0.05271990740740741</v>
      </c>
      <c r="BC1551" s="516">
        <v>0.05012731481481481</v>
      </c>
      <c r="BD1551" s="516"/>
      <c r="BE1551" s="128" t="s">
        <v>36875</v>
      </c>
      <c r="BF1551" s="516"/>
      <c r="BG1551" s="516"/>
      <c r="BH1551" s="516"/>
    </row>
    <row r="1552">
      <c r="A1552" s="122">
        <f t="shared" si="3"/>
        <v>0</v>
      </c>
      <c r="B1552" s="122">
        <f t="shared" si="4"/>
        <v>0</v>
      </c>
      <c r="C1552" s="122">
        <f t="shared" si="5"/>
        <v>0</v>
      </c>
      <c r="D1552" s="122">
        <f t="shared" si="6"/>
        <v>0</v>
      </c>
      <c r="E1552" s="122">
        <f t="shared" si="2"/>
        <v>231</v>
      </c>
      <c r="H1552" s="135" t="s">
        <v>36876</v>
      </c>
      <c r="I1552" s="135" t="s">
        <v>36877</v>
      </c>
      <c r="J1552" s="135" t="s">
        <v>36878</v>
      </c>
      <c r="L1552" s="160"/>
      <c r="M1552" s="160"/>
      <c r="N1552" s="160"/>
      <c r="O1552" s="160"/>
      <c r="P1552" s="138" t="s">
        <v>36879</v>
      </c>
      <c r="Q1552" s="138" t="s">
        <v>29552</v>
      </c>
      <c r="R1552" s="138" t="s">
        <v>36880</v>
      </c>
      <c r="S1552" s="138" t="s">
        <v>36881</v>
      </c>
      <c r="T1552" s="138" t="s">
        <v>36882</v>
      </c>
      <c r="W1552" s="138" t="s">
        <v>1969</v>
      </c>
      <c r="Y1552" s="138" t="s">
        <v>36883</v>
      </c>
      <c r="Z1552" s="138" t="s">
        <v>36884</v>
      </c>
      <c r="AA1552" s="504">
        <v>0.0721875</v>
      </c>
      <c r="AB1552" s="134" t="s">
        <v>36885</v>
      </c>
      <c r="AC1552" s="128" t="s">
        <v>36886</v>
      </c>
      <c r="AD1552" s="160"/>
      <c r="AE1552" s="160"/>
      <c r="AJ1552" s="523"/>
      <c r="AM1552" s="128" t="s">
        <v>36887</v>
      </c>
      <c r="AN1552" s="160"/>
      <c r="AO1552" s="134" t="s">
        <v>36888</v>
      </c>
      <c r="AP1552" s="134"/>
      <c r="AQ1552" s="505">
        <v>0.0578125</v>
      </c>
      <c r="AR1552" s="128" t="s">
        <v>36889</v>
      </c>
      <c r="AS1552" s="474">
        <v>0.05789351851851852</v>
      </c>
      <c r="AT1552" s="134" t="s">
        <v>36890</v>
      </c>
      <c r="AU1552" s="505">
        <v>0.07005787037037037</v>
      </c>
      <c r="AV1552" s="128" t="s">
        <v>3413</v>
      </c>
      <c r="AX1552" s="474">
        <v>0.06215277777777778</v>
      </c>
      <c r="AY1552" s="505">
        <v>0.04175925925925926</v>
      </c>
      <c r="BA1552" s="128" t="s">
        <v>36891</v>
      </c>
      <c r="BB1552" s="134" t="s">
        <v>36892</v>
      </c>
      <c r="BC1552" s="141" t="s">
        <v>36893</v>
      </c>
      <c r="BD1552" s="141"/>
      <c r="BE1552" s="505">
        <v>0.06008101851851852</v>
      </c>
      <c r="BF1552" s="141"/>
      <c r="BG1552" s="141"/>
      <c r="BH1552" s="141"/>
    </row>
    <row r="1553">
      <c r="A1553" s="122">
        <f t="shared" si="3"/>
        <v>0</v>
      </c>
      <c r="B1553" s="122">
        <f t="shared" si="4"/>
        <v>0</v>
      </c>
      <c r="C1553" s="122">
        <f t="shared" si="5"/>
        <v>0</v>
      </c>
      <c r="D1553" s="122">
        <f t="shared" si="6"/>
        <v>0</v>
      </c>
      <c r="E1553" s="122">
        <f t="shared" si="2"/>
        <v>118</v>
      </c>
      <c r="H1553" s="135">
        <v>517.0</v>
      </c>
      <c r="I1553" s="135">
        <v>517.0</v>
      </c>
      <c r="J1553" s="135">
        <v>517.0</v>
      </c>
      <c r="L1553" s="160"/>
      <c r="M1553" s="160"/>
      <c r="N1553" s="160"/>
      <c r="O1553" s="160"/>
      <c r="P1553" s="503">
        <v>0.05983796296296296</v>
      </c>
      <c r="Q1553" s="503">
        <v>0.056122685185185185</v>
      </c>
      <c r="R1553" s="503">
        <v>0.06065972222222222</v>
      </c>
      <c r="S1553" s="503">
        <v>0.07358796296296297</v>
      </c>
      <c r="T1553" s="503">
        <v>0.06846064814814815</v>
      </c>
      <c r="W1553" s="503">
        <v>0.056608796296296296</v>
      </c>
      <c r="Y1553" s="503">
        <v>0.07585648148148148</v>
      </c>
      <c r="Z1553" s="503">
        <v>0.05565972222222222</v>
      </c>
      <c r="AA1553" s="128" t="s">
        <v>36894</v>
      </c>
      <c r="AB1553" s="474">
        <v>0.07290509259259259</v>
      </c>
      <c r="AC1553" s="505">
        <v>0.0665162037037037</v>
      </c>
      <c r="AD1553" s="160"/>
      <c r="AE1553" s="160"/>
      <c r="AJ1553" s="523"/>
      <c r="AM1553" s="416">
        <v>2.4194444444444443</v>
      </c>
      <c r="AN1553" s="160"/>
      <c r="AO1553" s="474">
        <v>0.06408564814814814</v>
      </c>
      <c r="AP1553" s="474"/>
      <c r="AQ1553" s="128" t="s">
        <v>36895</v>
      </c>
      <c r="AR1553" s="505">
        <v>0.07222222222222222</v>
      </c>
      <c r="AS1553" s="134" t="s">
        <v>36896</v>
      </c>
      <c r="AT1553" s="474">
        <v>0.07006944444444445</v>
      </c>
      <c r="AU1553" s="128" t="s">
        <v>36897</v>
      </c>
      <c r="AV1553" s="504">
        <v>0.05915509259259259</v>
      </c>
      <c r="AX1553" s="134" t="s">
        <v>1880</v>
      </c>
      <c r="AY1553" s="128" t="s">
        <v>36898</v>
      </c>
      <c r="BA1553" s="505">
        <v>0.053912037037037036</v>
      </c>
      <c r="BB1553" s="474">
        <v>0.052766203703703704</v>
      </c>
      <c r="BC1553" s="516">
        <v>0.05028935185185185</v>
      </c>
      <c r="BD1553" s="516"/>
      <c r="BE1553" s="128" t="s">
        <v>36899</v>
      </c>
      <c r="BF1553" s="516"/>
      <c r="BG1553" s="516"/>
      <c r="BH1553" s="516"/>
    </row>
    <row r="1554">
      <c r="A1554" s="122">
        <f t="shared" si="3"/>
        <v>0</v>
      </c>
      <c r="B1554" s="122">
        <f t="shared" si="4"/>
        <v>0</v>
      </c>
      <c r="C1554" s="122">
        <f t="shared" si="5"/>
        <v>0</v>
      </c>
      <c r="D1554" s="122">
        <f t="shared" si="6"/>
        <v>0</v>
      </c>
      <c r="E1554" s="122">
        <f t="shared" si="2"/>
        <v>276</v>
      </c>
      <c r="H1554" s="135" t="s">
        <v>36900</v>
      </c>
      <c r="I1554" s="135" t="s">
        <v>36901</v>
      </c>
      <c r="J1554" s="135" t="s">
        <v>36902</v>
      </c>
      <c r="L1554" s="160"/>
      <c r="M1554" s="160"/>
      <c r="N1554" s="160"/>
      <c r="O1554" s="160"/>
      <c r="P1554" s="138" t="s">
        <v>36903</v>
      </c>
      <c r="Q1554" s="138" t="s">
        <v>862</v>
      </c>
      <c r="R1554" s="138" t="s">
        <v>36904</v>
      </c>
      <c r="S1554" s="138" t="s">
        <v>36905</v>
      </c>
      <c r="T1554" s="138" t="s">
        <v>36906</v>
      </c>
      <c r="W1554" s="138" t="s">
        <v>36907</v>
      </c>
      <c r="Y1554" s="138" t="s">
        <v>36908</v>
      </c>
      <c r="Z1554" s="138" t="s">
        <v>36909</v>
      </c>
      <c r="AA1554" s="504">
        <v>0.07228009259259259</v>
      </c>
      <c r="AB1554" s="134" t="s">
        <v>36910</v>
      </c>
      <c r="AC1554" s="517" t="s">
        <v>32236</v>
      </c>
      <c r="AD1554" s="160"/>
      <c r="AE1554" s="160"/>
      <c r="AJ1554" s="523"/>
      <c r="AM1554" s="128" t="s">
        <v>36911</v>
      </c>
      <c r="AN1554" s="160"/>
      <c r="AO1554" s="134" t="s">
        <v>36912</v>
      </c>
      <c r="AP1554" s="134"/>
      <c r="AQ1554" s="505">
        <v>0.057824074074074076</v>
      </c>
      <c r="AR1554" s="128" t="s">
        <v>36913</v>
      </c>
      <c r="AS1554" s="474">
        <v>0.05790509259259259</v>
      </c>
      <c r="AT1554" s="134" t="s">
        <v>728</v>
      </c>
      <c r="AU1554" s="505">
        <v>0.07008101851851851</v>
      </c>
      <c r="AV1554" s="128" t="s">
        <v>36914</v>
      </c>
      <c r="AX1554" s="474">
        <v>0.0621875</v>
      </c>
      <c r="AY1554" s="505">
        <v>0.04186342592592593</v>
      </c>
      <c r="BA1554" s="128" t="s">
        <v>36915</v>
      </c>
      <c r="BB1554" s="134" t="s">
        <v>36916</v>
      </c>
      <c r="BC1554" s="141" t="s">
        <v>29098</v>
      </c>
      <c r="BD1554" s="141"/>
      <c r="BE1554" s="505">
        <v>0.060208333333333336</v>
      </c>
      <c r="BF1554" s="141"/>
      <c r="BG1554" s="141"/>
      <c r="BH1554" s="141"/>
    </row>
    <row r="1555">
      <c r="A1555" s="122">
        <f t="shared" si="3"/>
        <v>0</v>
      </c>
      <c r="B1555" s="122">
        <f t="shared" si="4"/>
        <v>0</v>
      </c>
      <c r="C1555" s="122">
        <f t="shared" si="5"/>
        <v>0</v>
      </c>
      <c r="D1555" s="122">
        <f t="shared" si="6"/>
        <v>0</v>
      </c>
      <c r="E1555" s="122">
        <f t="shared" si="2"/>
        <v>166</v>
      </c>
      <c r="H1555" s="135" t="s">
        <v>36917</v>
      </c>
      <c r="I1555" s="135" t="s">
        <v>36918</v>
      </c>
      <c r="J1555" s="135" t="s">
        <v>35402</v>
      </c>
      <c r="L1555" s="160"/>
      <c r="M1555" s="160"/>
      <c r="N1555" s="160"/>
      <c r="O1555" s="160"/>
      <c r="P1555" s="503">
        <v>0.059953703703703703</v>
      </c>
      <c r="Q1555" s="503">
        <v>0.05616898148148148</v>
      </c>
      <c r="R1555" s="503">
        <v>0.0606712962962963</v>
      </c>
      <c r="S1555" s="503">
        <v>0.07365740740740741</v>
      </c>
      <c r="T1555" s="503">
        <v>0.06848379629629629</v>
      </c>
      <c r="W1555" s="503">
        <v>0.05662037037037037</v>
      </c>
      <c r="Y1555" s="503">
        <v>0.07592592592592592</v>
      </c>
      <c r="Z1555" s="503">
        <v>0.05578703703703704</v>
      </c>
      <c r="AA1555" s="128" t="s">
        <v>36919</v>
      </c>
      <c r="AB1555" s="474">
        <v>0.07296296296296297</v>
      </c>
      <c r="AC1555" s="518">
        <v>0.06657407407407408</v>
      </c>
      <c r="AD1555" s="160"/>
      <c r="AE1555" s="160"/>
      <c r="AJ1555" s="523"/>
      <c r="AM1555" s="416">
        <v>2.4229166666666666</v>
      </c>
      <c r="AN1555" s="160"/>
      <c r="AO1555" s="474">
        <v>0.06422453703703704</v>
      </c>
      <c r="AP1555" s="474"/>
      <c r="AQ1555" s="128" t="s">
        <v>36920</v>
      </c>
      <c r="AR1555" s="505">
        <v>0.07226851851851852</v>
      </c>
      <c r="AS1555" s="134" t="s">
        <v>36921</v>
      </c>
      <c r="AT1555" s="474">
        <v>0.07010416666666666</v>
      </c>
      <c r="AU1555" s="128" t="s">
        <v>36922</v>
      </c>
      <c r="AV1555" s="504">
        <v>0.05917824074074074</v>
      </c>
      <c r="AX1555" s="134" t="s">
        <v>728</v>
      </c>
      <c r="AY1555" s="128" t="s">
        <v>36923</v>
      </c>
      <c r="BA1555" s="505">
        <v>0.05393518518518518</v>
      </c>
      <c r="BB1555" s="474">
        <v>0.052800925925925925</v>
      </c>
      <c r="BC1555" s="516">
        <v>0.05030092592592592</v>
      </c>
      <c r="BD1555" s="516"/>
      <c r="BE1555" s="128" t="s">
        <v>36924</v>
      </c>
      <c r="BF1555" s="516"/>
      <c r="BG1555" s="516"/>
      <c r="BH1555" s="516"/>
    </row>
    <row r="1556">
      <c r="A1556" s="122">
        <f t="shared" si="3"/>
        <v>0</v>
      </c>
      <c r="B1556" s="122">
        <f t="shared" si="4"/>
        <v>0</v>
      </c>
      <c r="C1556" s="122">
        <f t="shared" si="5"/>
        <v>0</v>
      </c>
      <c r="D1556" s="122">
        <f t="shared" si="6"/>
        <v>0</v>
      </c>
      <c r="E1556" s="122">
        <f t="shared" si="2"/>
        <v>185</v>
      </c>
      <c r="H1556" s="135">
        <v>518.0</v>
      </c>
      <c r="I1556" s="135">
        <v>518.0</v>
      </c>
      <c r="J1556" s="135">
        <v>518.0</v>
      </c>
      <c r="L1556" s="160"/>
      <c r="M1556" s="160"/>
      <c r="N1556" s="160"/>
      <c r="O1556" s="160"/>
      <c r="P1556" s="138" t="s">
        <v>36925</v>
      </c>
      <c r="Q1556" s="138" t="s">
        <v>36926</v>
      </c>
      <c r="R1556" s="138" t="s">
        <v>11433</v>
      </c>
      <c r="S1556" s="138" t="s">
        <v>2297</v>
      </c>
      <c r="T1556" s="138" t="s">
        <v>5754</v>
      </c>
      <c r="W1556" s="138" t="s">
        <v>12398</v>
      </c>
      <c r="Y1556" s="138" t="s">
        <v>36927</v>
      </c>
      <c r="Z1556" s="138" t="s">
        <v>36928</v>
      </c>
      <c r="AA1556" s="504">
        <v>0.07243055555555555</v>
      </c>
      <c r="AB1556" s="134" t="s">
        <v>36929</v>
      </c>
      <c r="AC1556" s="160"/>
      <c r="AD1556" s="160"/>
      <c r="AE1556" s="160"/>
      <c r="AJ1556" s="523"/>
      <c r="AM1556" s="128" t="s">
        <v>36930</v>
      </c>
      <c r="AN1556" s="160"/>
      <c r="AO1556" s="134" t="s">
        <v>36931</v>
      </c>
      <c r="AP1556" s="134"/>
      <c r="AQ1556" s="505">
        <v>0.05783564814814815</v>
      </c>
      <c r="AR1556" s="128" t="s">
        <v>36932</v>
      </c>
      <c r="AS1556" s="474">
        <v>0.057916666666666665</v>
      </c>
      <c r="AT1556" s="134" t="s">
        <v>36933</v>
      </c>
      <c r="AU1556" s="505">
        <v>0.07025462962962963</v>
      </c>
      <c r="AV1556" s="128" t="s">
        <v>36934</v>
      </c>
      <c r="AX1556" s="474">
        <v>0.06225694444444444</v>
      </c>
      <c r="AY1556" s="505">
        <v>0.04200231481481481</v>
      </c>
      <c r="BA1556" s="128" t="s">
        <v>16847</v>
      </c>
      <c r="BB1556" s="134" t="s">
        <v>36935</v>
      </c>
      <c r="BC1556" s="141" t="s">
        <v>36936</v>
      </c>
      <c r="BD1556" s="141"/>
      <c r="BE1556" s="505">
        <v>0.060266203703703704</v>
      </c>
      <c r="BF1556" s="141"/>
      <c r="BG1556" s="141"/>
      <c r="BH1556" s="141"/>
    </row>
    <row r="1557">
      <c r="A1557" s="122">
        <f t="shared" si="3"/>
        <v>0</v>
      </c>
      <c r="B1557" s="122">
        <f t="shared" si="4"/>
        <v>0</v>
      </c>
      <c r="C1557" s="122">
        <f t="shared" si="5"/>
        <v>0</v>
      </c>
      <c r="D1557" s="122">
        <f t="shared" si="6"/>
        <v>0</v>
      </c>
      <c r="E1557" s="122">
        <f t="shared" si="2"/>
        <v>117</v>
      </c>
      <c r="H1557" s="135" t="s">
        <v>36937</v>
      </c>
      <c r="I1557" s="135" t="s">
        <v>36938</v>
      </c>
      <c r="J1557" s="135" t="s">
        <v>36939</v>
      </c>
      <c r="L1557" s="160"/>
      <c r="M1557" s="160"/>
      <c r="N1557" s="160"/>
      <c r="O1557" s="160"/>
      <c r="P1557" s="503">
        <v>0.06</v>
      </c>
      <c r="Q1557" s="503">
        <v>0.05619212962962963</v>
      </c>
      <c r="R1557" s="503">
        <v>0.06068287037037037</v>
      </c>
      <c r="S1557" s="503">
        <v>0.07371527777777778</v>
      </c>
      <c r="T1557" s="503">
        <v>0.06863425925925926</v>
      </c>
      <c r="W1557" s="503">
        <v>0.05663194444444444</v>
      </c>
      <c r="Y1557" s="503">
        <v>0.07604166666666666</v>
      </c>
      <c r="Z1557" s="503">
        <v>0.05596064814814815</v>
      </c>
      <c r="AA1557" s="128" t="s">
        <v>36940</v>
      </c>
      <c r="AB1557" s="474">
        <v>0.0730787037037037</v>
      </c>
      <c r="AC1557" s="160"/>
      <c r="AD1557" s="160"/>
      <c r="AE1557" s="160"/>
      <c r="AJ1557" s="523"/>
      <c r="AM1557" s="416">
        <v>2.4270833333333335</v>
      </c>
      <c r="AN1557" s="160"/>
      <c r="AO1557" s="474">
        <v>0.06428240740740741</v>
      </c>
      <c r="AP1557" s="474"/>
      <c r="AQ1557" s="128" t="s">
        <v>36941</v>
      </c>
      <c r="AR1557" s="505">
        <v>0.07237268518518518</v>
      </c>
      <c r="AS1557" s="134" t="s">
        <v>36942</v>
      </c>
      <c r="AT1557" s="474">
        <v>0.07013888888888889</v>
      </c>
      <c r="AU1557" s="128" t="s">
        <v>36943</v>
      </c>
      <c r="AV1557" s="504">
        <v>0.05921296296296296</v>
      </c>
      <c r="AX1557" s="134" t="s">
        <v>36944</v>
      </c>
      <c r="AY1557" s="128" t="s">
        <v>36945</v>
      </c>
      <c r="BA1557" s="505">
        <v>0.05409722222222222</v>
      </c>
      <c r="BB1557" s="474">
        <v>0.0528587962962963</v>
      </c>
      <c r="BC1557" s="516">
        <v>0.05032407407407408</v>
      </c>
      <c r="BD1557" s="516"/>
      <c r="BE1557" s="128" t="s">
        <v>36946</v>
      </c>
      <c r="BF1557" s="516"/>
      <c r="BG1557" s="516"/>
      <c r="BH1557" s="516"/>
    </row>
    <row r="1558">
      <c r="A1558" s="122">
        <f t="shared" si="3"/>
        <v>0</v>
      </c>
      <c r="B1558" s="122">
        <f t="shared" si="4"/>
        <v>0</v>
      </c>
      <c r="C1558" s="122">
        <f t="shared" si="5"/>
        <v>0</v>
      </c>
      <c r="D1558" s="122">
        <f t="shared" si="6"/>
        <v>0</v>
      </c>
      <c r="E1558" s="122">
        <f t="shared" si="2"/>
        <v>275</v>
      </c>
      <c r="H1558" s="135" t="s">
        <v>36947</v>
      </c>
      <c r="I1558" s="135" t="s">
        <v>36948</v>
      </c>
      <c r="J1558" s="135" t="s">
        <v>36949</v>
      </c>
      <c r="L1558" s="160"/>
      <c r="M1558" s="160"/>
      <c r="N1558" s="160"/>
      <c r="O1558" s="160"/>
      <c r="P1558" s="138" t="s">
        <v>36950</v>
      </c>
      <c r="Q1558" s="138" t="s">
        <v>36951</v>
      </c>
      <c r="R1558" s="138" t="s">
        <v>36952</v>
      </c>
      <c r="S1558" s="138" t="s">
        <v>1112</v>
      </c>
      <c r="T1558" s="138" t="s">
        <v>36953</v>
      </c>
      <c r="W1558" s="138" t="s">
        <v>36954</v>
      </c>
      <c r="Y1558" s="138" t="s">
        <v>36955</v>
      </c>
      <c r="Z1558" s="138" t="s">
        <v>36956</v>
      </c>
      <c r="AA1558" s="504">
        <v>0.07252314814814814</v>
      </c>
      <c r="AB1558" s="134" t="s">
        <v>36957</v>
      </c>
      <c r="AC1558" s="160"/>
      <c r="AD1558" s="160"/>
      <c r="AE1558" s="160"/>
      <c r="AJ1558" s="523"/>
      <c r="AM1558" s="128" t="s">
        <v>12757</v>
      </c>
      <c r="AN1558" s="160"/>
      <c r="AO1558" s="134" t="s">
        <v>36958</v>
      </c>
      <c r="AP1558" s="134"/>
      <c r="AQ1558" s="505">
        <v>0.057847222222222223</v>
      </c>
      <c r="AR1558" s="128" t="s">
        <v>36959</v>
      </c>
      <c r="AS1558" s="474">
        <v>0.058090277777777775</v>
      </c>
      <c r="AT1558" s="134" t="s">
        <v>36960</v>
      </c>
      <c r="AU1558" s="505">
        <v>0.07027777777777777</v>
      </c>
      <c r="AV1558" s="128" t="s">
        <v>36961</v>
      </c>
      <c r="AX1558" s="474">
        <v>0.062280092592592595</v>
      </c>
      <c r="AY1558" s="505">
        <v>0.04203703703703704</v>
      </c>
      <c r="BA1558" s="128" t="s">
        <v>876</v>
      </c>
      <c r="BB1558" s="134" t="s">
        <v>36962</v>
      </c>
      <c r="BC1558" s="141" t="s">
        <v>36963</v>
      </c>
      <c r="BD1558" s="141"/>
      <c r="BE1558" s="505">
        <v>0.06042824074074074</v>
      </c>
      <c r="BF1558" s="141"/>
      <c r="BG1558" s="141"/>
      <c r="BH1558" s="141"/>
    </row>
    <row r="1559">
      <c r="A1559" s="122">
        <f t="shared" si="3"/>
        <v>0</v>
      </c>
      <c r="B1559" s="122">
        <f t="shared" si="4"/>
        <v>0</v>
      </c>
      <c r="C1559" s="122">
        <f t="shared" si="5"/>
        <v>0</v>
      </c>
      <c r="D1559" s="122">
        <f t="shared" si="6"/>
        <v>0</v>
      </c>
      <c r="E1559" s="122">
        <f t="shared" si="2"/>
        <v>95</v>
      </c>
      <c r="H1559" s="135">
        <v>519.0</v>
      </c>
      <c r="I1559" s="135">
        <v>519.0</v>
      </c>
      <c r="J1559" s="135">
        <v>519.0</v>
      </c>
      <c r="L1559" s="160"/>
      <c r="M1559" s="160"/>
      <c r="N1559" s="160"/>
      <c r="O1559" s="160"/>
      <c r="P1559" s="503">
        <v>0.06005787037037037</v>
      </c>
      <c r="Q1559" s="503">
        <v>0.05625</v>
      </c>
      <c r="R1559" s="503">
        <v>0.06074074074074074</v>
      </c>
      <c r="S1559" s="503">
        <v>0.07372685185185185</v>
      </c>
      <c r="T1559" s="503">
        <v>0.06869212962962963</v>
      </c>
      <c r="W1559" s="503">
        <v>0.056666666666666664</v>
      </c>
      <c r="Y1559" s="503">
        <v>0.07612268518518518</v>
      </c>
      <c r="Z1559" s="503">
        <v>0.05603009259259259</v>
      </c>
      <c r="AA1559" s="128" t="s">
        <v>36964</v>
      </c>
      <c r="AB1559" s="474">
        <v>0.07324074074074075</v>
      </c>
      <c r="AC1559" s="160"/>
      <c r="AD1559" s="160"/>
      <c r="AE1559" s="160"/>
      <c r="AJ1559" s="523"/>
      <c r="AM1559" s="416">
        <v>2.4319444444444445</v>
      </c>
      <c r="AN1559" s="160"/>
      <c r="AO1559" s="474">
        <v>0.06434027777777777</v>
      </c>
      <c r="AP1559" s="474"/>
      <c r="AQ1559" s="128" t="s">
        <v>4725</v>
      </c>
      <c r="AR1559" s="505">
        <v>0.07238425925925926</v>
      </c>
      <c r="AS1559" s="134" t="s">
        <v>36965</v>
      </c>
      <c r="AT1559" s="474">
        <v>0.0703125</v>
      </c>
      <c r="AU1559" s="128" t="s">
        <v>36966</v>
      </c>
      <c r="AV1559" s="504">
        <v>0.05924768518518519</v>
      </c>
      <c r="AX1559" s="134" t="s">
        <v>36967</v>
      </c>
      <c r="AY1559" s="128" t="s">
        <v>36968</v>
      </c>
      <c r="BA1559" s="505">
        <v>0.05414351851851852</v>
      </c>
      <c r="BB1559" s="474">
        <v>0.05291666666666667</v>
      </c>
      <c r="BC1559" s="516">
        <v>0.050347222222222224</v>
      </c>
      <c r="BD1559" s="516"/>
      <c r="BE1559" s="128" t="s">
        <v>36969</v>
      </c>
      <c r="BF1559" s="516"/>
      <c r="BG1559" s="516"/>
      <c r="BH1559" s="516"/>
    </row>
    <row r="1560">
      <c r="A1560" s="122">
        <f t="shared" si="3"/>
        <v>0</v>
      </c>
      <c r="B1560" s="122">
        <f t="shared" si="4"/>
        <v>0</v>
      </c>
      <c r="C1560" s="122">
        <f t="shared" si="5"/>
        <v>0</v>
      </c>
      <c r="D1560" s="122">
        <f t="shared" si="6"/>
        <v>0</v>
      </c>
      <c r="E1560" s="122">
        <f t="shared" si="2"/>
        <v>278</v>
      </c>
      <c r="H1560" s="135" t="s">
        <v>36970</v>
      </c>
      <c r="I1560" s="135" t="s">
        <v>36971</v>
      </c>
      <c r="J1560" s="135" t="s">
        <v>36972</v>
      </c>
      <c r="L1560" s="160"/>
      <c r="M1560" s="160"/>
      <c r="N1560" s="160"/>
      <c r="O1560" s="160"/>
      <c r="P1560" s="138" t="s">
        <v>36973</v>
      </c>
      <c r="Q1560" s="138" t="s">
        <v>36974</v>
      </c>
      <c r="R1560" s="138" t="s">
        <v>36975</v>
      </c>
      <c r="S1560" s="138" t="s">
        <v>36976</v>
      </c>
      <c r="T1560" s="138" t="s">
        <v>36977</v>
      </c>
      <c r="W1560" s="138" t="s">
        <v>36978</v>
      </c>
      <c r="Y1560" s="138" t="s">
        <v>36979</v>
      </c>
      <c r="Z1560" s="138" t="s">
        <v>36980</v>
      </c>
      <c r="AA1560" s="504">
        <v>0.07258101851851852</v>
      </c>
      <c r="AB1560" s="134" t="s">
        <v>36981</v>
      </c>
      <c r="AC1560" s="160"/>
      <c r="AD1560" s="160"/>
      <c r="AE1560" s="160"/>
      <c r="AJ1560" s="523"/>
      <c r="AM1560" s="128" t="s">
        <v>36982</v>
      </c>
      <c r="AN1560" s="160"/>
      <c r="AO1560" s="134" t="s">
        <v>36983</v>
      </c>
      <c r="AP1560" s="134"/>
      <c r="AQ1560" s="505">
        <v>0.05790509259259259</v>
      </c>
      <c r="AR1560" s="128" t="s">
        <v>3413</v>
      </c>
      <c r="AS1560" s="474">
        <v>0.058125</v>
      </c>
      <c r="AT1560" s="134" t="s">
        <v>36984</v>
      </c>
      <c r="AU1560" s="505">
        <v>0.07033564814814815</v>
      </c>
      <c r="AV1560" s="128" t="s">
        <v>36985</v>
      </c>
      <c r="AX1560" s="474">
        <v>0.06238425925925926</v>
      </c>
      <c r="AY1560" s="505">
        <v>0.0421412037037037</v>
      </c>
      <c r="BA1560" s="128" t="s">
        <v>36986</v>
      </c>
      <c r="BB1560" s="134" t="s">
        <v>862</v>
      </c>
      <c r="BC1560" s="141" t="s">
        <v>36987</v>
      </c>
      <c r="BD1560" s="141"/>
      <c r="BE1560" s="505">
        <v>0.06049768518518518</v>
      </c>
      <c r="BF1560" s="141"/>
      <c r="BG1560" s="141"/>
      <c r="BH1560" s="141"/>
    </row>
    <row r="1561">
      <c r="A1561" s="122">
        <f t="shared" si="3"/>
        <v>0</v>
      </c>
      <c r="B1561" s="122">
        <f t="shared" si="4"/>
        <v>0</v>
      </c>
      <c r="C1561" s="122">
        <f t="shared" si="5"/>
        <v>0</v>
      </c>
      <c r="D1561" s="122">
        <f t="shared" si="6"/>
        <v>0</v>
      </c>
      <c r="E1561" s="122">
        <f t="shared" si="2"/>
        <v>194</v>
      </c>
      <c r="H1561" s="135" t="s">
        <v>36988</v>
      </c>
      <c r="I1561" s="135" t="s">
        <v>36989</v>
      </c>
      <c r="J1561" s="135" t="s">
        <v>36990</v>
      </c>
      <c r="L1561" s="160"/>
      <c r="M1561" s="160"/>
      <c r="N1561" s="160"/>
      <c r="O1561" s="160"/>
      <c r="P1561" s="503">
        <v>0.06010416666666667</v>
      </c>
      <c r="Q1561" s="503">
        <v>0.05641203703703704</v>
      </c>
      <c r="R1561" s="503">
        <v>0.060856481481481484</v>
      </c>
      <c r="S1561" s="503">
        <v>0.07372685185185185</v>
      </c>
      <c r="T1561" s="503">
        <v>0.06871527777777778</v>
      </c>
      <c r="W1561" s="503">
        <v>0.056712962962962965</v>
      </c>
      <c r="Y1561" s="503">
        <v>0.0762037037037037</v>
      </c>
      <c r="Z1561" s="503">
        <v>0.05613425925925926</v>
      </c>
      <c r="AA1561" s="128" t="s">
        <v>36991</v>
      </c>
      <c r="AB1561" s="474">
        <v>0.07335648148148148</v>
      </c>
      <c r="AC1561" s="160"/>
      <c r="AD1561" s="160"/>
      <c r="AE1561" s="160"/>
      <c r="AJ1561" s="523"/>
      <c r="AM1561" s="416">
        <v>2.4340277777777777</v>
      </c>
      <c r="AN1561" s="160"/>
      <c r="AO1561" s="474">
        <v>0.06443287037037038</v>
      </c>
      <c r="AP1561" s="474"/>
      <c r="AQ1561" s="128" t="s">
        <v>36992</v>
      </c>
      <c r="AR1561" s="505">
        <v>0.0724074074074074</v>
      </c>
      <c r="AS1561" s="134" t="s">
        <v>34474</v>
      </c>
      <c r="AT1561" s="474">
        <v>0.07038194444444444</v>
      </c>
      <c r="AU1561" s="128" t="s">
        <v>36993</v>
      </c>
      <c r="AV1561" s="504">
        <v>0.0593287037037037</v>
      </c>
      <c r="AX1561" s="134" t="s">
        <v>36994</v>
      </c>
      <c r="AY1561" s="128" t="s">
        <v>36995</v>
      </c>
      <c r="BA1561" s="505">
        <v>0.05416666666666667</v>
      </c>
      <c r="BB1561" s="474">
        <v>0.052974537037037035</v>
      </c>
      <c r="BC1561" s="516">
        <v>0.050381944444444444</v>
      </c>
      <c r="BD1561" s="516"/>
      <c r="BE1561" s="128" t="s">
        <v>36996</v>
      </c>
      <c r="BF1561" s="516"/>
      <c r="BG1561" s="516"/>
      <c r="BH1561" s="516"/>
    </row>
    <row r="1562">
      <c r="A1562" s="122">
        <f t="shared" si="3"/>
        <v>0</v>
      </c>
      <c r="B1562" s="122">
        <f t="shared" si="4"/>
        <v>0</v>
      </c>
      <c r="C1562" s="122">
        <f t="shared" si="5"/>
        <v>0</v>
      </c>
      <c r="D1562" s="122">
        <f t="shared" si="6"/>
        <v>0</v>
      </c>
      <c r="E1562" s="122">
        <f t="shared" si="2"/>
        <v>334</v>
      </c>
      <c r="H1562" s="135">
        <v>520.0</v>
      </c>
      <c r="I1562" s="135">
        <v>520.0</v>
      </c>
      <c r="J1562" s="135">
        <v>520.0</v>
      </c>
      <c r="L1562" s="160"/>
      <c r="M1562" s="160"/>
      <c r="N1562" s="160"/>
      <c r="O1562" s="160"/>
      <c r="P1562" s="138" t="s">
        <v>36997</v>
      </c>
      <c r="Q1562" s="138" t="s">
        <v>36998</v>
      </c>
      <c r="R1562" s="138" t="s">
        <v>36999</v>
      </c>
      <c r="S1562" s="138" t="s">
        <v>37000</v>
      </c>
      <c r="T1562" s="138" t="s">
        <v>37001</v>
      </c>
      <c r="W1562" s="138" t="s">
        <v>33159</v>
      </c>
      <c r="Y1562" s="138" t="s">
        <v>37002</v>
      </c>
      <c r="Z1562" s="138" t="s">
        <v>37003</v>
      </c>
      <c r="AA1562" s="504">
        <v>0.07268518518518519</v>
      </c>
      <c r="AB1562" s="134" t="s">
        <v>37004</v>
      </c>
      <c r="AC1562" s="160"/>
      <c r="AD1562" s="160"/>
      <c r="AE1562" s="160"/>
      <c r="AJ1562" s="523"/>
      <c r="AM1562" s="128" t="s">
        <v>37005</v>
      </c>
      <c r="AN1562" s="160"/>
      <c r="AO1562" s="134" t="s">
        <v>37006</v>
      </c>
      <c r="AP1562" s="134"/>
      <c r="AQ1562" s="505">
        <v>0.05792824074074074</v>
      </c>
      <c r="AR1562" s="128" t="s">
        <v>653</v>
      </c>
      <c r="AS1562" s="474">
        <v>0.05813657407407408</v>
      </c>
      <c r="AT1562" s="134" t="s">
        <v>37007</v>
      </c>
      <c r="AU1562" s="505">
        <v>0.07042824074074074</v>
      </c>
      <c r="AV1562" s="128" t="s">
        <v>37008</v>
      </c>
      <c r="AX1562" s="474">
        <v>0.06243055555555556</v>
      </c>
      <c r="AY1562" s="505">
        <v>0.04217592592592593</v>
      </c>
      <c r="BA1562" s="128" t="s">
        <v>37009</v>
      </c>
      <c r="BB1562" s="134" t="s">
        <v>37010</v>
      </c>
      <c r="BC1562" s="141" t="s">
        <v>37011</v>
      </c>
      <c r="BD1562" s="141"/>
      <c r="BE1562" s="505">
        <v>0.06053240740740741</v>
      </c>
      <c r="BF1562" s="141"/>
      <c r="BG1562" s="141"/>
      <c r="BH1562" s="141"/>
    </row>
    <row r="1563">
      <c r="A1563" s="122">
        <f t="shared" si="3"/>
        <v>0</v>
      </c>
      <c r="B1563" s="122">
        <f t="shared" si="4"/>
        <v>0</v>
      </c>
      <c r="C1563" s="122">
        <f t="shared" si="5"/>
        <v>0</v>
      </c>
      <c r="D1563" s="122">
        <f t="shared" si="6"/>
        <v>0</v>
      </c>
      <c r="E1563" s="122">
        <f t="shared" si="2"/>
        <v>213</v>
      </c>
      <c r="H1563" s="135" t="s">
        <v>37012</v>
      </c>
      <c r="I1563" s="135" t="s">
        <v>37013</v>
      </c>
      <c r="J1563" s="135" t="s">
        <v>37014</v>
      </c>
      <c r="L1563" s="160"/>
      <c r="M1563" s="160"/>
      <c r="N1563" s="160"/>
      <c r="O1563" s="160"/>
      <c r="P1563" s="503">
        <v>0.06028935185185185</v>
      </c>
      <c r="Q1563" s="503">
        <v>0.05645833333333333</v>
      </c>
      <c r="R1563" s="503">
        <v>0.060891203703703704</v>
      </c>
      <c r="S1563" s="503">
        <v>0.07375</v>
      </c>
      <c r="T1563" s="503">
        <v>0.06893518518518518</v>
      </c>
      <c r="W1563" s="503">
        <v>0.056747685185185186</v>
      </c>
      <c r="Y1563" s="503">
        <v>0.07622685185185185</v>
      </c>
      <c r="Z1563" s="503">
        <v>0.05630787037037037</v>
      </c>
      <c r="AA1563" s="128" t="s">
        <v>37015</v>
      </c>
      <c r="AB1563" s="474">
        <v>0.0734837962962963</v>
      </c>
      <c r="AC1563" s="160"/>
      <c r="AD1563" s="160"/>
      <c r="AE1563" s="160"/>
      <c r="AJ1563" s="523"/>
      <c r="AM1563" s="416">
        <v>2.4368055555555554</v>
      </c>
      <c r="AN1563" s="160"/>
      <c r="AO1563" s="474">
        <v>0.06458333333333334</v>
      </c>
      <c r="AP1563" s="474"/>
      <c r="AQ1563" s="128" t="s">
        <v>37016</v>
      </c>
      <c r="AR1563" s="505">
        <v>0.07243055555555555</v>
      </c>
      <c r="AS1563" s="134" t="s">
        <v>37017</v>
      </c>
      <c r="AT1563" s="474">
        <v>0.07043981481481482</v>
      </c>
      <c r="AU1563" s="128" t="s">
        <v>37018</v>
      </c>
      <c r="AV1563" s="504">
        <v>0.05938657407407407</v>
      </c>
      <c r="AX1563" s="134" t="s">
        <v>37019</v>
      </c>
      <c r="AY1563" s="128" t="s">
        <v>37020</v>
      </c>
      <c r="BA1563" s="505">
        <v>0.054328703703703705</v>
      </c>
      <c r="BB1563" s="474">
        <v>0.053020833333333336</v>
      </c>
      <c r="BC1563" s="516">
        <v>0.050462962962962966</v>
      </c>
      <c r="BD1563" s="516"/>
      <c r="BE1563" s="128" t="s">
        <v>37021</v>
      </c>
      <c r="BF1563" s="516"/>
      <c r="BG1563" s="516"/>
      <c r="BH1563" s="516"/>
    </row>
    <row r="1564">
      <c r="A1564" s="122">
        <f t="shared" si="3"/>
        <v>0</v>
      </c>
      <c r="B1564" s="122">
        <f t="shared" si="4"/>
        <v>0</v>
      </c>
      <c r="C1564" s="122">
        <f t="shared" si="5"/>
        <v>0</v>
      </c>
      <c r="D1564" s="122">
        <f t="shared" si="6"/>
        <v>0</v>
      </c>
      <c r="E1564" s="122">
        <f t="shared" si="2"/>
        <v>236</v>
      </c>
      <c r="H1564" s="135" t="s">
        <v>37022</v>
      </c>
      <c r="I1564" s="135" t="s">
        <v>37023</v>
      </c>
      <c r="J1564" s="135" t="s">
        <v>37024</v>
      </c>
      <c r="L1564" s="160"/>
      <c r="M1564" s="160"/>
      <c r="N1564" s="160"/>
      <c r="O1564" s="160"/>
      <c r="P1564" s="138" t="s">
        <v>37025</v>
      </c>
      <c r="Q1564" s="138" t="s">
        <v>37026</v>
      </c>
      <c r="R1564" s="138" t="s">
        <v>37027</v>
      </c>
      <c r="S1564" s="138" t="s">
        <v>37028</v>
      </c>
      <c r="T1564" s="138" t="s">
        <v>37029</v>
      </c>
      <c r="W1564" s="138" t="s">
        <v>37030</v>
      </c>
      <c r="Y1564" s="138" t="s">
        <v>37031</v>
      </c>
      <c r="Z1564" s="138" t="s">
        <v>37032</v>
      </c>
      <c r="AA1564" s="504">
        <v>0.07277777777777777</v>
      </c>
      <c r="AB1564" s="134" t="s">
        <v>37033</v>
      </c>
      <c r="AC1564" s="160"/>
      <c r="AD1564" s="160"/>
      <c r="AE1564" s="160"/>
      <c r="AJ1564" s="523"/>
      <c r="AM1564" s="128" t="s">
        <v>653</v>
      </c>
      <c r="AN1564" s="160"/>
      <c r="AO1564" s="134" t="s">
        <v>37034</v>
      </c>
      <c r="AP1564" s="134"/>
      <c r="AQ1564" s="505">
        <v>0.057962962962962966</v>
      </c>
      <c r="AR1564" s="128" t="s">
        <v>37035</v>
      </c>
      <c r="AS1564" s="474">
        <v>0.05814814814814815</v>
      </c>
      <c r="AT1564" s="134" t="s">
        <v>37036</v>
      </c>
      <c r="AU1564" s="505">
        <v>0.07048611111111111</v>
      </c>
      <c r="AV1564" s="128" t="s">
        <v>37037</v>
      </c>
      <c r="AX1564" s="474">
        <v>0.06260416666666667</v>
      </c>
      <c r="AY1564" s="505">
        <v>0.042222222222222223</v>
      </c>
      <c r="BA1564" s="128" t="s">
        <v>37038</v>
      </c>
      <c r="BB1564" s="134" t="s">
        <v>653</v>
      </c>
      <c r="BC1564" s="141" t="s">
        <v>37039</v>
      </c>
      <c r="BD1564" s="141"/>
      <c r="BE1564" s="505">
        <v>0.06055555555555556</v>
      </c>
      <c r="BF1564" s="141"/>
      <c r="BG1564" s="141"/>
      <c r="BH1564" s="141"/>
    </row>
    <row r="1565">
      <c r="A1565" s="122">
        <f t="shared" si="3"/>
        <v>0</v>
      </c>
      <c r="B1565" s="122">
        <f t="shared" si="4"/>
        <v>0</v>
      </c>
      <c r="C1565" s="122">
        <f t="shared" si="5"/>
        <v>0</v>
      </c>
      <c r="D1565" s="122">
        <f t="shared" si="6"/>
        <v>0</v>
      </c>
      <c r="E1565" s="122">
        <f t="shared" si="2"/>
        <v>135</v>
      </c>
      <c r="H1565" s="135">
        <v>521.0</v>
      </c>
      <c r="I1565" s="135">
        <v>521.0</v>
      </c>
      <c r="J1565" s="135">
        <v>521.0</v>
      </c>
      <c r="L1565" s="160"/>
      <c r="M1565" s="160"/>
      <c r="N1565" s="160"/>
      <c r="O1565" s="160"/>
      <c r="P1565" s="503">
        <v>0.06041666666666667</v>
      </c>
      <c r="Q1565" s="503">
        <v>0.05662037037037037</v>
      </c>
      <c r="R1565" s="503">
        <v>0.06098379629629629</v>
      </c>
      <c r="S1565" s="503">
        <v>0.07378472222222222</v>
      </c>
      <c r="T1565" s="503">
        <v>0.06898148148148148</v>
      </c>
      <c r="W1565" s="503">
        <v>0.05675925925925926</v>
      </c>
      <c r="Y1565" s="503">
        <v>0.07626157407407408</v>
      </c>
      <c r="Z1565" s="503">
        <v>0.05650462962962963</v>
      </c>
      <c r="AA1565" s="128" t="s">
        <v>37040</v>
      </c>
      <c r="AB1565" s="474">
        <v>0.07358796296296297</v>
      </c>
      <c r="AC1565" s="160"/>
      <c r="AD1565" s="160"/>
      <c r="AE1565" s="160"/>
      <c r="AJ1565" s="523"/>
      <c r="AM1565" s="416">
        <v>2.4381944444444446</v>
      </c>
      <c r="AN1565" s="160"/>
      <c r="AO1565" s="474">
        <v>0.06472222222222222</v>
      </c>
      <c r="AP1565" s="474"/>
      <c r="AQ1565" s="128" t="s">
        <v>37041</v>
      </c>
      <c r="AR1565" s="505">
        <v>0.07243055555555555</v>
      </c>
      <c r="AS1565" s="134" t="s">
        <v>37042</v>
      </c>
      <c r="AT1565" s="474">
        <v>0.07056712962962963</v>
      </c>
      <c r="AU1565" s="128" t="s">
        <v>37043</v>
      </c>
      <c r="AV1565" s="504">
        <v>0.05952546296296296</v>
      </c>
      <c r="AX1565" s="134" t="s">
        <v>37044</v>
      </c>
      <c r="AY1565" s="128" t="s">
        <v>37045</v>
      </c>
      <c r="BA1565" s="505">
        <v>0.05435185185185185</v>
      </c>
      <c r="BB1565" s="474">
        <v>0.05306712962962963</v>
      </c>
      <c r="BC1565" s="516">
        <v>0.05071759259259259</v>
      </c>
      <c r="BD1565" s="516"/>
      <c r="BE1565" s="128" t="s">
        <v>37046</v>
      </c>
      <c r="BF1565" s="516"/>
      <c r="BG1565" s="516"/>
      <c r="BH1565" s="516"/>
    </row>
    <row r="1566">
      <c r="A1566" s="122">
        <f t="shared" si="3"/>
        <v>0</v>
      </c>
      <c r="B1566" s="122">
        <f t="shared" si="4"/>
        <v>0</v>
      </c>
      <c r="C1566" s="122">
        <f t="shared" si="5"/>
        <v>0</v>
      </c>
      <c r="D1566" s="122">
        <f t="shared" si="6"/>
        <v>0</v>
      </c>
      <c r="E1566" s="122">
        <f t="shared" si="2"/>
        <v>191</v>
      </c>
      <c r="H1566" s="135" t="s">
        <v>37047</v>
      </c>
      <c r="I1566" s="135" t="s">
        <v>37048</v>
      </c>
      <c r="J1566" s="135" t="s">
        <v>37049</v>
      </c>
      <c r="L1566" s="160"/>
      <c r="M1566" s="160"/>
      <c r="N1566" s="160"/>
      <c r="O1566" s="160"/>
      <c r="P1566" s="138" t="s">
        <v>37050</v>
      </c>
      <c r="Q1566" s="138" t="s">
        <v>37051</v>
      </c>
      <c r="R1566" s="138" t="s">
        <v>24603</v>
      </c>
      <c r="S1566" s="139" t="s">
        <v>37052</v>
      </c>
      <c r="T1566" s="138" t="s">
        <v>37053</v>
      </c>
      <c r="W1566" s="138" t="s">
        <v>37054</v>
      </c>
      <c r="Y1566" s="138" t="s">
        <v>37055</v>
      </c>
      <c r="Z1566" s="138" t="s">
        <v>37056</v>
      </c>
      <c r="AA1566" s="504">
        <v>0.07282407407407407</v>
      </c>
      <c r="AB1566" s="134" t="s">
        <v>37057</v>
      </c>
      <c r="AC1566" s="160"/>
      <c r="AD1566" s="160"/>
      <c r="AE1566" s="160"/>
      <c r="AJ1566" s="523"/>
      <c r="AM1566" s="128" t="s">
        <v>37058</v>
      </c>
      <c r="AN1566" s="160"/>
      <c r="AO1566" s="134" t="s">
        <v>37059</v>
      </c>
      <c r="AP1566" s="134"/>
      <c r="AQ1566" s="505">
        <v>0.05821759259259259</v>
      </c>
      <c r="AR1566" s="128" t="s">
        <v>1055</v>
      </c>
      <c r="AS1566" s="474">
        <v>0.058229166666666665</v>
      </c>
      <c r="AT1566" s="134" t="s">
        <v>37060</v>
      </c>
      <c r="AU1566" s="505">
        <v>0.0705787037037037</v>
      </c>
      <c r="AV1566" s="128" t="s">
        <v>37061</v>
      </c>
      <c r="AX1566" s="474">
        <v>0.06263888888888888</v>
      </c>
      <c r="AY1566" s="505">
        <v>0.04236111111111111</v>
      </c>
      <c r="BA1566" s="128" t="s">
        <v>37062</v>
      </c>
      <c r="BB1566" s="134" t="s">
        <v>37063</v>
      </c>
      <c r="BC1566" s="141" t="s">
        <v>37064</v>
      </c>
      <c r="BD1566" s="141"/>
      <c r="BE1566" s="505">
        <v>0.0606712962962963</v>
      </c>
      <c r="BF1566" s="141"/>
      <c r="BG1566" s="141"/>
      <c r="BH1566" s="141"/>
    </row>
    <row r="1567">
      <c r="A1567" s="122">
        <f t="shared" si="3"/>
        <v>0</v>
      </c>
      <c r="B1567" s="122">
        <f t="shared" si="4"/>
        <v>0</v>
      </c>
      <c r="C1567" s="122">
        <f t="shared" si="5"/>
        <v>0</v>
      </c>
      <c r="D1567" s="122">
        <f t="shared" si="6"/>
        <v>0</v>
      </c>
      <c r="E1567" s="122">
        <f t="shared" si="2"/>
        <v>155</v>
      </c>
      <c r="H1567" s="135" t="s">
        <v>37065</v>
      </c>
      <c r="I1567" s="135" t="s">
        <v>37066</v>
      </c>
      <c r="J1567" s="135" t="s">
        <v>37067</v>
      </c>
      <c r="L1567" s="160"/>
      <c r="M1567" s="160"/>
      <c r="N1567" s="160"/>
      <c r="O1567" s="160"/>
      <c r="P1567" s="503">
        <v>0.060439814814814814</v>
      </c>
      <c r="Q1567" s="503">
        <v>0.05675925925925926</v>
      </c>
      <c r="R1567" s="503">
        <v>0.06105324074074074</v>
      </c>
      <c r="S1567" s="524">
        <v>0.07379629629629629</v>
      </c>
      <c r="T1567" s="503">
        <v>0.06914351851851852</v>
      </c>
      <c r="W1567" s="503">
        <v>0.056875</v>
      </c>
      <c r="Y1567" s="503">
        <v>0.07630787037037037</v>
      </c>
      <c r="Z1567" s="503">
        <v>0.0565625</v>
      </c>
      <c r="AA1567" s="128" t="s">
        <v>37068</v>
      </c>
      <c r="AB1567" s="474">
        <v>0.07369212962962964</v>
      </c>
      <c r="AC1567" s="160"/>
      <c r="AD1567" s="160"/>
      <c r="AE1567" s="160"/>
      <c r="AJ1567" s="523"/>
      <c r="AM1567" s="416">
        <v>2.4402777777777778</v>
      </c>
      <c r="AN1567" s="160"/>
      <c r="AO1567" s="474">
        <v>0.06480324074074074</v>
      </c>
      <c r="AP1567" s="474"/>
      <c r="AQ1567" s="128" t="s">
        <v>37069</v>
      </c>
      <c r="AR1567" s="505">
        <v>0.0725</v>
      </c>
      <c r="AS1567" s="134" t="s">
        <v>37070</v>
      </c>
      <c r="AT1567" s="474">
        <v>0.07060185185185185</v>
      </c>
      <c r="AU1567" s="128" t="s">
        <v>37071</v>
      </c>
      <c r="AV1567" s="504">
        <v>0.05956018518518519</v>
      </c>
      <c r="AX1567" s="134" t="s">
        <v>37072</v>
      </c>
      <c r="AY1567" s="128" t="s">
        <v>653</v>
      </c>
      <c r="BA1567" s="505">
        <v>0.05440972222222222</v>
      </c>
      <c r="BB1567" s="474">
        <v>0.05309027777777778</v>
      </c>
      <c r="BC1567" s="516">
        <v>0.05094907407407408</v>
      </c>
      <c r="BD1567" s="516"/>
      <c r="BE1567" s="128" t="s">
        <v>37073</v>
      </c>
      <c r="BF1567" s="516"/>
      <c r="BG1567" s="516"/>
      <c r="BH1567" s="516"/>
    </row>
    <row r="1568">
      <c r="A1568" s="122">
        <f t="shared" si="3"/>
        <v>0</v>
      </c>
      <c r="B1568" s="122">
        <f t="shared" si="4"/>
        <v>0</v>
      </c>
      <c r="C1568" s="122">
        <f t="shared" si="5"/>
        <v>0</v>
      </c>
      <c r="D1568" s="122">
        <f t="shared" si="6"/>
        <v>0</v>
      </c>
      <c r="E1568" s="122">
        <f t="shared" si="2"/>
        <v>265</v>
      </c>
      <c r="H1568" s="135">
        <v>522.0</v>
      </c>
      <c r="I1568" s="135">
        <v>522.0</v>
      </c>
      <c r="J1568" s="135">
        <v>522.0</v>
      </c>
      <c r="L1568" s="160"/>
      <c r="M1568" s="160"/>
      <c r="N1568" s="160"/>
      <c r="O1568" s="160"/>
      <c r="P1568" s="138" t="s">
        <v>37074</v>
      </c>
      <c r="Q1568" s="138" t="s">
        <v>37075</v>
      </c>
      <c r="R1568" s="138" t="s">
        <v>37076</v>
      </c>
      <c r="T1568" s="138" t="s">
        <v>37077</v>
      </c>
      <c r="W1568" s="138" t="s">
        <v>2405</v>
      </c>
      <c r="Y1568" s="138" t="s">
        <v>37078</v>
      </c>
      <c r="Z1568" s="138" t="s">
        <v>37079</v>
      </c>
      <c r="AA1568" s="504">
        <v>0.07289351851851852</v>
      </c>
      <c r="AB1568" s="134" t="s">
        <v>37080</v>
      </c>
      <c r="AC1568" s="160"/>
      <c r="AD1568" s="160"/>
      <c r="AE1568" s="160"/>
      <c r="AJ1568" s="523"/>
      <c r="AM1568" s="128" t="s">
        <v>21347</v>
      </c>
      <c r="AN1568" s="160"/>
      <c r="AO1568" s="134" t="s">
        <v>37081</v>
      </c>
      <c r="AP1568" s="134"/>
      <c r="AQ1568" s="505">
        <v>0.05832175925925926</v>
      </c>
      <c r="AR1568" s="128" t="s">
        <v>37082</v>
      </c>
      <c r="AS1568" s="474">
        <v>0.05828703703703704</v>
      </c>
      <c r="AT1568" s="134" t="s">
        <v>952</v>
      </c>
      <c r="AU1568" s="505">
        <v>0.07063657407407407</v>
      </c>
      <c r="AV1568" s="128" t="s">
        <v>37083</v>
      </c>
      <c r="AX1568" s="474">
        <v>0.06274305555555555</v>
      </c>
      <c r="AY1568" s="505">
        <v>0.042395833333333334</v>
      </c>
      <c r="BA1568" s="128" t="s">
        <v>37084</v>
      </c>
      <c r="BB1568" s="134" t="s">
        <v>37085</v>
      </c>
      <c r="BC1568" s="141" t="s">
        <v>37086</v>
      </c>
      <c r="BD1568" s="141"/>
      <c r="BE1568" s="505">
        <v>0.06074074074074074</v>
      </c>
      <c r="BF1568" s="141"/>
      <c r="BG1568" s="141"/>
      <c r="BH1568" s="141"/>
    </row>
    <row r="1569">
      <c r="A1569" s="122">
        <f t="shared" si="3"/>
        <v>0</v>
      </c>
      <c r="B1569" s="122">
        <f t="shared" si="4"/>
        <v>0</v>
      </c>
      <c r="C1569" s="122">
        <f t="shared" si="5"/>
        <v>0</v>
      </c>
      <c r="D1569" s="122">
        <f t="shared" si="6"/>
        <v>0</v>
      </c>
      <c r="E1569" s="122">
        <f t="shared" si="2"/>
        <v>118</v>
      </c>
      <c r="H1569" s="135" t="s">
        <v>37087</v>
      </c>
      <c r="I1569" s="135" t="s">
        <v>37088</v>
      </c>
      <c r="J1569" s="135" t="s">
        <v>37089</v>
      </c>
      <c r="L1569" s="160"/>
      <c r="M1569" s="160"/>
      <c r="N1569" s="160"/>
      <c r="O1569" s="160"/>
      <c r="P1569" s="503">
        <v>0.06049768518518518</v>
      </c>
      <c r="Q1569" s="503">
        <v>0.0568287037037037</v>
      </c>
      <c r="R1569" s="503">
        <v>0.061064814814814815</v>
      </c>
      <c r="T1569" s="503">
        <v>0.06918981481481482</v>
      </c>
      <c r="W1569" s="503">
        <v>0.05689814814814815</v>
      </c>
      <c r="Y1569" s="503">
        <v>0.07631944444444444</v>
      </c>
      <c r="Z1569" s="503">
        <v>0.056608796296296296</v>
      </c>
      <c r="AA1569" s="128" t="s">
        <v>37090</v>
      </c>
      <c r="AB1569" s="474">
        <v>0.07380787037037037</v>
      </c>
      <c r="AC1569" s="160"/>
      <c r="AD1569" s="160"/>
      <c r="AE1569" s="160"/>
      <c r="AJ1569" s="523"/>
      <c r="AM1569" s="416">
        <v>2.448611111111111</v>
      </c>
      <c r="AN1569" s="160"/>
      <c r="AO1569" s="474">
        <v>0.06484953703703704</v>
      </c>
      <c r="AP1569" s="474"/>
      <c r="AQ1569" s="128" t="s">
        <v>37091</v>
      </c>
      <c r="AR1569" s="505">
        <v>0.07251157407407408</v>
      </c>
      <c r="AS1569" s="134" t="s">
        <v>37092</v>
      </c>
      <c r="AT1569" s="474">
        <v>0.0706712962962963</v>
      </c>
      <c r="AU1569" s="128" t="s">
        <v>37093</v>
      </c>
      <c r="AV1569" s="504">
        <v>0.059618055555555556</v>
      </c>
      <c r="AX1569" s="134" t="s">
        <v>37094</v>
      </c>
      <c r="AY1569" s="128" t="s">
        <v>37095</v>
      </c>
      <c r="BA1569" s="505">
        <v>0.054502314814814816</v>
      </c>
      <c r="BB1569" s="474">
        <v>0.053113425925925925</v>
      </c>
      <c r="BC1569" s="516">
        <v>0.0509837962962963</v>
      </c>
      <c r="BD1569" s="516"/>
      <c r="BE1569" s="128" t="s">
        <v>37096</v>
      </c>
      <c r="BF1569" s="516"/>
      <c r="BG1569" s="516"/>
      <c r="BH1569" s="516"/>
    </row>
    <row r="1570">
      <c r="A1570" s="122">
        <f t="shared" si="3"/>
        <v>0</v>
      </c>
      <c r="B1570" s="122">
        <f t="shared" si="4"/>
        <v>0</v>
      </c>
      <c r="C1570" s="122">
        <f t="shared" si="5"/>
        <v>0</v>
      </c>
      <c r="D1570" s="122">
        <f t="shared" si="6"/>
        <v>0</v>
      </c>
      <c r="E1570" s="122">
        <f t="shared" si="2"/>
        <v>250</v>
      </c>
      <c r="H1570" s="135" t="s">
        <v>37097</v>
      </c>
      <c r="I1570" s="135" t="s">
        <v>37098</v>
      </c>
      <c r="J1570" s="135" t="s">
        <v>37099</v>
      </c>
      <c r="L1570" s="160"/>
      <c r="M1570" s="160"/>
      <c r="N1570" s="160"/>
      <c r="O1570" s="160"/>
      <c r="P1570" s="138" t="s">
        <v>37100</v>
      </c>
      <c r="Q1570" s="138" t="s">
        <v>37101</v>
      </c>
      <c r="R1570" s="138" t="s">
        <v>37102</v>
      </c>
      <c r="T1570" s="138" t="s">
        <v>37103</v>
      </c>
      <c r="W1570" s="137" t="s">
        <v>37104</v>
      </c>
      <c r="Y1570" s="138" t="s">
        <v>37105</v>
      </c>
      <c r="Z1570" s="138" t="s">
        <v>37106</v>
      </c>
      <c r="AA1570" s="504">
        <v>0.07296296296296297</v>
      </c>
      <c r="AB1570" s="134" t="s">
        <v>37107</v>
      </c>
      <c r="AC1570" s="160"/>
      <c r="AD1570" s="160"/>
      <c r="AE1570" s="160"/>
      <c r="AJ1570" s="523"/>
      <c r="AM1570" s="128" t="s">
        <v>37108</v>
      </c>
      <c r="AN1570" s="160"/>
      <c r="AO1570" s="134" t="s">
        <v>37109</v>
      </c>
      <c r="AP1570" s="134"/>
      <c r="AQ1570" s="505">
        <v>0.05835648148148148</v>
      </c>
      <c r="AR1570" s="128" t="s">
        <v>37110</v>
      </c>
      <c r="AS1570" s="474">
        <v>0.05834490740740741</v>
      </c>
      <c r="AT1570" s="134" t="s">
        <v>37111</v>
      </c>
      <c r="AU1570" s="505">
        <v>0.07072916666666666</v>
      </c>
      <c r="AV1570" s="128" t="s">
        <v>37112</v>
      </c>
      <c r="AX1570" s="474">
        <v>0.0628587962962963</v>
      </c>
      <c r="AY1570" s="505">
        <v>0.042430555555555555</v>
      </c>
      <c r="BA1570" s="128" t="s">
        <v>37113</v>
      </c>
      <c r="BB1570" s="134" t="s">
        <v>3413</v>
      </c>
      <c r="BC1570" s="141" t="s">
        <v>37114</v>
      </c>
      <c r="BD1570" s="141"/>
      <c r="BE1570" s="505">
        <v>0.06077546296296296</v>
      </c>
      <c r="BF1570" s="141"/>
      <c r="BG1570" s="141"/>
      <c r="BH1570" s="141"/>
    </row>
    <row r="1571">
      <c r="A1571" s="122">
        <f t="shared" si="3"/>
        <v>0</v>
      </c>
      <c r="B1571" s="122">
        <f t="shared" si="4"/>
        <v>0</v>
      </c>
      <c r="C1571" s="122">
        <f t="shared" si="5"/>
        <v>0</v>
      </c>
      <c r="D1571" s="122">
        <f t="shared" si="6"/>
        <v>0</v>
      </c>
      <c r="E1571" s="122">
        <f t="shared" si="2"/>
        <v>163</v>
      </c>
      <c r="H1571" s="135">
        <v>523.0</v>
      </c>
      <c r="I1571" s="135">
        <v>523.0</v>
      </c>
      <c r="J1571" s="135">
        <v>523.0</v>
      </c>
      <c r="L1571" s="160"/>
      <c r="M1571" s="160"/>
      <c r="N1571" s="160"/>
      <c r="O1571" s="160"/>
      <c r="P1571" s="503">
        <v>0.06056712962962963</v>
      </c>
      <c r="Q1571" s="503">
        <v>0.05690972222222222</v>
      </c>
      <c r="R1571" s="503">
        <v>0.06125</v>
      </c>
      <c r="T1571" s="503">
        <v>0.06934027777777778</v>
      </c>
      <c r="W1571" s="519">
        <v>0.05693287037037037</v>
      </c>
      <c r="Y1571" s="503">
        <v>0.07633101851851852</v>
      </c>
      <c r="Z1571" s="503">
        <v>0.05667824074074074</v>
      </c>
      <c r="AA1571" s="128" t="s">
        <v>37115</v>
      </c>
      <c r="AB1571" s="474">
        <v>0.07386574074074075</v>
      </c>
      <c r="AC1571" s="160"/>
      <c r="AD1571" s="160"/>
      <c r="AE1571" s="160"/>
      <c r="AJ1571" s="523"/>
      <c r="AM1571" s="416">
        <v>2.448611111111111</v>
      </c>
      <c r="AN1571" s="160"/>
      <c r="AO1571" s="474">
        <v>0.06494212962962963</v>
      </c>
      <c r="AP1571" s="474"/>
      <c r="AQ1571" s="128" t="s">
        <v>37116</v>
      </c>
      <c r="AR1571" s="505">
        <v>0.0725462962962963</v>
      </c>
      <c r="AS1571" s="134" t="s">
        <v>37117</v>
      </c>
      <c r="AT1571" s="474">
        <v>0.0707175925925926</v>
      </c>
      <c r="AU1571" s="128" t="s">
        <v>37118</v>
      </c>
      <c r="AV1571" s="504">
        <v>0.05966435185185185</v>
      </c>
      <c r="AX1571" s="134" t="s">
        <v>37119</v>
      </c>
      <c r="AY1571" s="128" t="s">
        <v>37120</v>
      </c>
      <c r="BA1571" s="505">
        <v>0.05457175925925926</v>
      </c>
      <c r="BB1571" s="474">
        <v>0.05324074074074074</v>
      </c>
      <c r="BC1571" s="516">
        <v>0.05106481481481481</v>
      </c>
      <c r="BD1571" s="516"/>
      <c r="BE1571" s="128" t="s">
        <v>37121</v>
      </c>
      <c r="BF1571" s="516"/>
      <c r="BG1571" s="516"/>
      <c r="BH1571" s="516"/>
    </row>
    <row r="1572">
      <c r="A1572" s="122">
        <f t="shared" si="3"/>
        <v>0</v>
      </c>
      <c r="B1572" s="122">
        <f t="shared" si="4"/>
        <v>0</v>
      </c>
      <c r="C1572" s="122">
        <f t="shared" si="5"/>
        <v>0</v>
      </c>
      <c r="D1572" s="122">
        <f t="shared" si="6"/>
        <v>0</v>
      </c>
      <c r="E1572" s="122">
        <f t="shared" si="2"/>
        <v>230</v>
      </c>
      <c r="H1572" s="135" t="s">
        <v>37122</v>
      </c>
      <c r="I1572" s="135" t="s">
        <v>37123</v>
      </c>
      <c r="J1572" s="135" t="s">
        <v>37124</v>
      </c>
      <c r="L1572" s="160"/>
      <c r="M1572" s="160"/>
      <c r="N1572" s="160"/>
      <c r="O1572" s="160"/>
      <c r="P1572" s="138" t="s">
        <v>37125</v>
      </c>
      <c r="Q1572" s="138" t="s">
        <v>37126</v>
      </c>
      <c r="R1572" s="138" t="s">
        <v>37127</v>
      </c>
      <c r="T1572" s="138" t="s">
        <v>37128</v>
      </c>
      <c r="Y1572" s="138" t="s">
        <v>37129</v>
      </c>
      <c r="Z1572" s="138" t="s">
        <v>37130</v>
      </c>
      <c r="AA1572" s="504">
        <v>0.07302083333333333</v>
      </c>
      <c r="AB1572" s="134" t="s">
        <v>37131</v>
      </c>
      <c r="AC1572" s="160"/>
      <c r="AD1572" s="160"/>
      <c r="AE1572" s="160"/>
      <c r="AJ1572" s="523"/>
      <c r="AM1572" s="128" t="s">
        <v>37132</v>
      </c>
      <c r="AN1572" s="160"/>
      <c r="AO1572" s="134" t="s">
        <v>37133</v>
      </c>
      <c r="AP1572" s="134"/>
      <c r="AQ1572" s="505">
        <v>0.05837962962962963</v>
      </c>
      <c r="AR1572" s="128" t="s">
        <v>37134</v>
      </c>
      <c r="AS1572" s="474">
        <v>0.05841435185185185</v>
      </c>
      <c r="AT1572" s="134" t="s">
        <v>37135</v>
      </c>
      <c r="AU1572" s="505">
        <v>0.0708912037037037</v>
      </c>
      <c r="AV1572" s="128" t="s">
        <v>37136</v>
      </c>
      <c r="AX1572" s="474">
        <v>0.0629050925925926</v>
      </c>
      <c r="AY1572" s="505">
        <v>0.0425</v>
      </c>
      <c r="BA1572" s="128" t="s">
        <v>37137</v>
      </c>
      <c r="BB1572" s="134" t="s">
        <v>37138</v>
      </c>
      <c r="BC1572" s="141" t="s">
        <v>37139</v>
      </c>
      <c r="BD1572" s="141"/>
      <c r="BE1572" s="505">
        <v>0.060821759259259256</v>
      </c>
      <c r="BF1572" s="141"/>
      <c r="BG1572" s="141"/>
      <c r="BH1572" s="141"/>
    </row>
    <row r="1573">
      <c r="A1573" s="122">
        <f t="shared" si="3"/>
        <v>0</v>
      </c>
      <c r="B1573" s="122">
        <f t="shared" si="4"/>
        <v>0</v>
      </c>
      <c r="C1573" s="122">
        <f t="shared" si="5"/>
        <v>0</v>
      </c>
      <c r="D1573" s="122">
        <f t="shared" si="6"/>
        <v>0</v>
      </c>
      <c r="E1573" s="122">
        <f t="shared" si="2"/>
        <v>217</v>
      </c>
      <c r="H1573" s="135" t="s">
        <v>37140</v>
      </c>
      <c r="I1573" s="135" t="s">
        <v>37141</v>
      </c>
      <c r="J1573" s="135" t="s">
        <v>37142</v>
      </c>
      <c r="L1573" s="160"/>
      <c r="M1573" s="160"/>
      <c r="N1573" s="160"/>
      <c r="O1573" s="160"/>
      <c r="P1573" s="503">
        <v>0.06069444444444445</v>
      </c>
      <c r="Q1573" s="503">
        <v>0.05699074074074074</v>
      </c>
      <c r="R1573" s="503">
        <v>0.06126157407407407</v>
      </c>
      <c r="T1573" s="503">
        <v>0.06938657407407407</v>
      </c>
      <c r="Y1573" s="503">
        <v>0.07644675925925926</v>
      </c>
      <c r="Z1573" s="503">
        <v>0.05670138888888889</v>
      </c>
      <c r="AA1573" s="128" t="s">
        <v>37143</v>
      </c>
      <c r="AB1573" s="474">
        <v>0.07394675925925925</v>
      </c>
      <c r="AC1573" s="160"/>
      <c r="AD1573" s="160"/>
      <c r="AE1573" s="160"/>
      <c r="AJ1573" s="523"/>
      <c r="AM1573" s="416">
        <v>2.452777777777778</v>
      </c>
      <c r="AN1573" s="160"/>
      <c r="AO1573" s="474">
        <v>0.06497685185185186</v>
      </c>
      <c r="AP1573" s="474"/>
      <c r="AQ1573" s="128" t="s">
        <v>923</v>
      </c>
      <c r="AR1573" s="505">
        <v>0.07265046296296296</v>
      </c>
      <c r="AS1573" s="134" t="s">
        <v>862</v>
      </c>
      <c r="AT1573" s="474">
        <v>0.07076388888888889</v>
      </c>
      <c r="AU1573" s="128" t="s">
        <v>37144</v>
      </c>
      <c r="AV1573" s="504">
        <v>0.0596875</v>
      </c>
      <c r="AX1573" s="134" t="s">
        <v>37145</v>
      </c>
      <c r="AY1573" s="128" t="s">
        <v>37146</v>
      </c>
      <c r="BA1573" s="505">
        <v>0.05472222222222222</v>
      </c>
      <c r="BB1573" s="474">
        <v>0.053252314814814815</v>
      </c>
      <c r="BC1573" s="516">
        <v>0.051111111111111114</v>
      </c>
      <c r="BD1573" s="516"/>
      <c r="BE1573" s="128" t="s">
        <v>37147</v>
      </c>
      <c r="BF1573" s="516"/>
      <c r="BG1573" s="516"/>
      <c r="BH1573" s="516"/>
    </row>
    <row r="1574">
      <c r="A1574" s="122">
        <f t="shared" si="3"/>
        <v>0</v>
      </c>
      <c r="B1574" s="122">
        <f t="shared" si="4"/>
        <v>0</v>
      </c>
      <c r="C1574" s="122">
        <f t="shared" si="5"/>
        <v>0</v>
      </c>
      <c r="D1574" s="122">
        <f t="shared" si="6"/>
        <v>0</v>
      </c>
      <c r="E1574" s="122">
        <f t="shared" si="2"/>
        <v>285</v>
      </c>
      <c r="H1574" s="135">
        <v>524.0</v>
      </c>
      <c r="I1574" s="135">
        <v>524.0</v>
      </c>
      <c r="J1574" s="135">
        <v>524.0</v>
      </c>
      <c r="L1574" s="160"/>
      <c r="M1574" s="160"/>
      <c r="N1574" s="160"/>
      <c r="O1574" s="160"/>
      <c r="P1574" s="138" t="s">
        <v>37148</v>
      </c>
      <c r="Q1574" s="138" t="s">
        <v>19578</v>
      </c>
      <c r="R1574" s="138" t="s">
        <v>37149</v>
      </c>
      <c r="T1574" s="138" t="s">
        <v>37150</v>
      </c>
      <c r="Y1574" s="138" t="s">
        <v>37151</v>
      </c>
      <c r="Z1574" s="138" t="s">
        <v>37152</v>
      </c>
      <c r="AA1574" s="504">
        <v>0.07305555555555555</v>
      </c>
      <c r="AB1574" s="134" t="s">
        <v>37153</v>
      </c>
      <c r="AC1574" s="160"/>
      <c r="AD1574" s="160"/>
      <c r="AE1574" s="160"/>
      <c r="AJ1574" s="523"/>
      <c r="AM1574" s="128" t="s">
        <v>37154</v>
      </c>
      <c r="AN1574" s="160"/>
      <c r="AO1574" s="134" t="s">
        <v>37155</v>
      </c>
      <c r="AP1574" s="134"/>
      <c r="AQ1574" s="505">
        <v>0.05846064814814815</v>
      </c>
      <c r="AR1574" s="128" t="s">
        <v>37156</v>
      </c>
      <c r="AS1574" s="474">
        <v>0.05844907407407408</v>
      </c>
      <c r="AT1574" s="134" t="s">
        <v>37157</v>
      </c>
      <c r="AU1574" s="505">
        <v>0.07104166666666667</v>
      </c>
      <c r="AV1574" s="128" t="s">
        <v>37158</v>
      </c>
      <c r="AX1574" s="474">
        <v>0.06319444444444444</v>
      </c>
      <c r="AY1574" s="505">
        <v>0.04259259259259259</v>
      </c>
      <c r="BA1574" s="128" t="s">
        <v>37159</v>
      </c>
      <c r="BB1574" s="134" t="s">
        <v>37160</v>
      </c>
      <c r="BC1574" s="141" t="s">
        <v>37161</v>
      </c>
      <c r="BD1574" s="141"/>
      <c r="BE1574" s="505">
        <v>0.060856481481481484</v>
      </c>
      <c r="BF1574" s="141"/>
      <c r="BG1574" s="141"/>
      <c r="BH1574" s="141"/>
    </row>
    <row r="1575">
      <c r="A1575" s="122">
        <f t="shared" si="3"/>
        <v>0</v>
      </c>
      <c r="B1575" s="122">
        <f t="shared" si="4"/>
        <v>0</v>
      </c>
      <c r="C1575" s="122">
        <f t="shared" si="5"/>
        <v>0</v>
      </c>
      <c r="D1575" s="122">
        <f t="shared" si="6"/>
        <v>0</v>
      </c>
      <c r="E1575" s="122">
        <f t="shared" si="2"/>
        <v>100</v>
      </c>
      <c r="H1575" s="135" t="s">
        <v>37162</v>
      </c>
      <c r="I1575" s="135" t="s">
        <v>37163</v>
      </c>
      <c r="J1575" s="135" t="s">
        <v>37164</v>
      </c>
      <c r="L1575" s="160"/>
      <c r="M1575" s="160"/>
      <c r="N1575" s="160"/>
      <c r="O1575" s="160"/>
      <c r="P1575" s="503">
        <v>0.06077546296296296</v>
      </c>
      <c r="Q1575" s="503">
        <v>0.057025462962962965</v>
      </c>
      <c r="R1575" s="503">
        <v>0.061412037037037036</v>
      </c>
      <c r="T1575" s="503">
        <v>0.06943287037037037</v>
      </c>
      <c r="Y1575" s="503">
        <v>0.0765162037037037</v>
      </c>
      <c r="Z1575" s="503">
        <v>0.056805555555555554</v>
      </c>
      <c r="AA1575" s="128" t="s">
        <v>37165</v>
      </c>
      <c r="AB1575" s="474">
        <v>0.07400462962962963</v>
      </c>
      <c r="AC1575" s="160"/>
      <c r="AD1575" s="160"/>
      <c r="AE1575" s="160"/>
      <c r="AJ1575" s="523"/>
      <c r="AM1575" s="416">
        <v>2.4555555555555557</v>
      </c>
      <c r="AN1575" s="160"/>
      <c r="AO1575" s="474">
        <v>0.06503472222222222</v>
      </c>
      <c r="AP1575" s="474"/>
      <c r="AQ1575" s="128" t="s">
        <v>37166</v>
      </c>
      <c r="AR1575" s="505">
        <v>0.07271990740740741</v>
      </c>
      <c r="AS1575" s="134" t="s">
        <v>37167</v>
      </c>
      <c r="AT1575" s="474">
        <v>0.07083333333333333</v>
      </c>
      <c r="AU1575" s="128" t="s">
        <v>37168</v>
      </c>
      <c r="AV1575" s="504">
        <v>0.0597337962962963</v>
      </c>
      <c r="AX1575" s="134" t="s">
        <v>37169</v>
      </c>
      <c r="AY1575" s="128" t="s">
        <v>12144</v>
      </c>
      <c r="BA1575" s="505">
        <v>0.05479166666666667</v>
      </c>
      <c r="BB1575" s="474">
        <v>0.05333333333333334</v>
      </c>
      <c r="BC1575" s="516">
        <v>0.0512037037037037</v>
      </c>
      <c r="BD1575" s="516"/>
      <c r="BE1575" s="128" t="s">
        <v>37170</v>
      </c>
      <c r="BF1575" s="516"/>
      <c r="BG1575" s="516"/>
      <c r="BH1575" s="516"/>
    </row>
    <row r="1576">
      <c r="A1576" s="122">
        <f t="shared" si="3"/>
        <v>0</v>
      </c>
      <c r="B1576" s="122">
        <f t="shared" si="4"/>
        <v>0</v>
      </c>
      <c r="C1576" s="122">
        <f t="shared" si="5"/>
        <v>0</v>
      </c>
      <c r="D1576" s="122">
        <f t="shared" si="6"/>
        <v>0</v>
      </c>
      <c r="E1576" s="122">
        <f t="shared" si="2"/>
        <v>307</v>
      </c>
      <c r="H1576" s="135" t="s">
        <v>37171</v>
      </c>
      <c r="I1576" s="135" t="s">
        <v>37172</v>
      </c>
      <c r="J1576" s="135" t="s">
        <v>37173</v>
      </c>
      <c r="L1576" s="160"/>
      <c r="M1576" s="160"/>
      <c r="N1576" s="160"/>
      <c r="O1576" s="160"/>
      <c r="P1576" s="138" t="s">
        <v>22385</v>
      </c>
      <c r="Q1576" s="138" t="s">
        <v>37174</v>
      </c>
      <c r="R1576" s="138" t="s">
        <v>37175</v>
      </c>
      <c r="T1576" s="138" t="s">
        <v>37176</v>
      </c>
      <c r="Y1576" s="138" t="s">
        <v>37177</v>
      </c>
      <c r="Z1576" s="138" t="s">
        <v>37178</v>
      </c>
      <c r="AA1576" s="504">
        <v>0.073125</v>
      </c>
      <c r="AB1576" s="134" t="s">
        <v>37179</v>
      </c>
      <c r="AC1576" s="160"/>
      <c r="AD1576" s="160"/>
      <c r="AE1576" s="160"/>
      <c r="AJ1576" s="523"/>
      <c r="AM1576" s="128" t="s">
        <v>37180</v>
      </c>
      <c r="AN1576" s="160"/>
      <c r="AO1576" s="134" t="s">
        <v>37181</v>
      </c>
      <c r="AP1576" s="134"/>
      <c r="AQ1576" s="505">
        <v>0.058472222222222224</v>
      </c>
      <c r="AR1576" s="128" t="s">
        <v>37182</v>
      </c>
      <c r="AS1576" s="474">
        <v>0.058472222222222224</v>
      </c>
      <c r="AT1576" s="134" t="s">
        <v>37183</v>
      </c>
      <c r="AU1576" s="505">
        <v>0.07116898148148149</v>
      </c>
      <c r="AV1576" s="128" t="s">
        <v>37184</v>
      </c>
      <c r="AX1576" s="474">
        <v>0.06333333333333334</v>
      </c>
      <c r="AY1576" s="505">
        <v>0.042650462962962966</v>
      </c>
      <c r="BA1576" s="128" t="s">
        <v>37185</v>
      </c>
      <c r="BB1576" s="134" t="s">
        <v>37186</v>
      </c>
      <c r="BC1576" s="141" t="s">
        <v>37187</v>
      </c>
      <c r="BD1576" s="141"/>
      <c r="BE1576" s="505">
        <v>0.060891203703703704</v>
      </c>
      <c r="BF1576" s="141"/>
      <c r="BG1576" s="141"/>
      <c r="BH1576" s="141"/>
    </row>
    <row r="1577">
      <c r="A1577" s="122">
        <f t="shared" si="3"/>
        <v>0</v>
      </c>
      <c r="B1577" s="122">
        <f t="shared" si="4"/>
        <v>0</v>
      </c>
      <c r="C1577" s="122">
        <f t="shared" si="5"/>
        <v>0</v>
      </c>
      <c r="D1577" s="122">
        <f t="shared" si="6"/>
        <v>0</v>
      </c>
      <c r="E1577" s="122">
        <f t="shared" si="2"/>
        <v>114</v>
      </c>
      <c r="H1577" s="135">
        <v>525.0</v>
      </c>
      <c r="I1577" s="135">
        <v>525.0</v>
      </c>
      <c r="J1577" s="135">
        <v>525.0</v>
      </c>
      <c r="L1577" s="160"/>
      <c r="M1577" s="160"/>
      <c r="N1577" s="160"/>
      <c r="O1577" s="160"/>
      <c r="P1577" s="503">
        <v>0.06081018518518518</v>
      </c>
      <c r="Q1577" s="503">
        <v>0.05703703703703704</v>
      </c>
      <c r="R1577" s="503">
        <v>0.06145833333333333</v>
      </c>
      <c r="T1577" s="503">
        <v>0.06954861111111112</v>
      </c>
      <c r="Y1577" s="503">
        <v>0.07659722222222222</v>
      </c>
      <c r="Z1577" s="503">
        <v>0.0568287037037037</v>
      </c>
      <c r="AA1577" s="128" t="s">
        <v>37188</v>
      </c>
      <c r="AB1577" s="474">
        <v>0.07409722222222222</v>
      </c>
      <c r="AC1577" s="160"/>
      <c r="AD1577" s="160"/>
      <c r="AE1577" s="160"/>
      <c r="AJ1577" s="523"/>
      <c r="AM1577" s="416">
        <v>2.467361111111111</v>
      </c>
      <c r="AN1577" s="160"/>
      <c r="AO1577" s="474">
        <v>0.06511574074074074</v>
      </c>
      <c r="AP1577" s="474"/>
      <c r="AQ1577" s="128" t="s">
        <v>37189</v>
      </c>
      <c r="AR1577" s="505">
        <v>0.07288194444444444</v>
      </c>
      <c r="AS1577" s="134" t="s">
        <v>8300</v>
      </c>
      <c r="AT1577" s="474">
        <v>0.07094907407407407</v>
      </c>
      <c r="AU1577" s="128" t="s">
        <v>19464</v>
      </c>
      <c r="AV1577" s="504">
        <v>0.05978009259259259</v>
      </c>
      <c r="AX1577" s="134" t="s">
        <v>37190</v>
      </c>
      <c r="AY1577" s="128" t="s">
        <v>37191</v>
      </c>
      <c r="BA1577" s="505">
        <v>0.05496527777777778</v>
      </c>
      <c r="BB1577" s="474">
        <v>0.05336805555555556</v>
      </c>
      <c r="BC1577" s="516">
        <v>0.05122685185185185</v>
      </c>
      <c r="BD1577" s="516"/>
      <c r="BE1577" s="128" t="s">
        <v>37192</v>
      </c>
      <c r="BF1577" s="516"/>
      <c r="BG1577" s="516"/>
      <c r="BH1577" s="516"/>
    </row>
    <row r="1578">
      <c r="A1578" s="122">
        <f t="shared" si="3"/>
        <v>0</v>
      </c>
      <c r="B1578" s="122">
        <f t="shared" si="4"/>
        <v>0</v>
      </c>
      <c r="C1578" s="122">
        <f t="shared" si="5"/>
        <v>0</v>
      </c>
      <c r="D1578" s="122">
        <f t="shared" si="6"/>
        <v>0</v>
      </c>
      <c r="E1578" s="122">
        <f t="shared" si="2"/>
        <v>240</v>
      </c>
      <c r="H1578" s="135" t="s">
        <v>37193</v>
      </c>
      <c r="I1578" s="135" t="s">
        <v>37194</v>
      </c>
      <c r="J1578" s="135" t="s">
        <v>37195</v>
      </c>
      <c r="L1578" s="160"/>
      <c r="M1578" s="160"/>
      <c r="N1578" s="160"/>
      <c r="O1578" s="160"/>
      <c r="P1578" s="138" t="s">
        <v>31883</v>
      </c>
      <c r="Q1578" s="138" t="s">
        <v>37196</v>
      </c>
      <c r="R1578" s="138" t="s">
        <v>37197</v>
      </c>
      <c r="T1578" s="138" t="s">
        <v>37198</v>
      </c>
      <c r="Y1578" s="138" t="s">
        <v>1055</v>
      </c>
      <c r="Z1578" s="138" t="s">
        <v>37199</v>
      </c>
      <c r="AA1578" s="504">
        <v>0.07327546296296296</v>
      </c>
      <c r="AB1578" s="134" t="s">
        <v>37200</v>
      </c>
      <c r="AC1578" s="160"/>
      <c r="AD1578" s="160"/>
      <c r="AE1578" s="160"/>
      <c r="AJ1578" s="523"/>
      <c r="AM1578" s="128" t="s">
        <v>37201</v>
      </c>
      <c r="AN1578" s="160"/>
      <c r="AO1578" s="134" t="s">
        <v>37202</v>
      </c>
      <c r="AP1578" s="134"/>
      <c r="AQ1578" s="505">
        <v>0.058541666666666665</v>
      </c>
      <c r="AR1578" s="128" t="s">
        <v>37203</v>
      </c>
      <c r="AS1578" s="474">
        <v>0.05855324074074074</v>
      </c>
      <c r="AT1578" s="134" t="s">
        <v>37204</v>
      </c>
      <c r="AU1578" s="505">
        <v>0.07119212962962963</v>
      </c>
      <c r="AV1578" s="128" t="s">
        <v>37205</v>
      </c>
      <c r="AX1578" s="474">
        <v>0.06342592592592593</v>
      </c>
      <c r="AY1578" s="505">
        <v>0.04268518518518519</v>
      </c>
      <c r="BA1578" s="128" t="s">
        <v>37206</v>
      </c>
      <c r="BB1578" s="134" t="s">
        <v>1651</v>
      </c>
      <c r="BC1578" s="141" t="s">
        <v>37207</v>
      </c>
      <c r="BD1578" s="141"/>
      <c r="BE1578" s="505">
        <v>0.0609375</v>
      </c>
      <c r="BF1578" s="141"/>
      <c r="BG1578" s="141"/>
      <c r="BH1578" s="141"/>
    </row>
    <row r="1579">
      <c r="A1579" s="122">
        <f t="shared" si="3"/>
        <v>0</v>
      </c>
      <c r="B1579" s="122">
        <f t="shared" si="4"/>
        <v>0</v>
      </c>
      <c r="C1579" s="122">
        <f t="shared" si="5"/>
        <v>0</v>
      </c>
      <c r="D1579" s="122">
        <f t="shared" si="6"/>
        <v>0</v>
      </c>
      <c r="E1579" s="122">
        <f t="shared" si="2"/>
        <v>220</v>
      </c>
      <c r="H1579" s="135" t="s">
        <v>37208</v>
      </c>
      <c r="I1579" s="135" t="s">
        <v>37209</v>
      </c>
      <c r="J1579" s="135" t="s">
        <v>37210</v>
      </c>
      <c r="L1579" s="160"/>
      <c r="M1579" s="160"/>
      <c r="N1579" s="160"/>
      <c r="O1579" s="160"/>
      <c r="P1579" s="503">
        <v>0.060833333333333336</v>
      </c>
      <c r="Q1579" s="503">
        <v>0.05708333333333333</v>
      </c>
      <c r="R1579" s="503">
        <v>0.061481481481481484</v>
      </c>
      <c r="T1579" s="503">
        <v>0.06966435185185185</v>
      </c>
      <c r="Y1579" s="503">
        <v>0.07678240740740741</v>
      </c>
      <c r="Z1579" s="503">
        <v>0.05704861111111111</v>
      </c>
      <c r="AA1579" s="128" t="s">
        <v>37211</v>
      </c>
      <c r="AB1579" s="474">
        <v>0.07421296296296297</v>
      </c>
      <c r="AC1579" s="160"/>
      <c r="AD1579" s="160"/>
      <c r="AE1579" s="160"/>
      <c r="AJ1579" s="523"/>
      <c r="AM1579" s="416">
        <v>2.4680555555555554</v>
      </c>
      <c r="AN1579" s="160"/>
      <c r="AO1579" s="474">
        <v>0.06519675925925926</v>
      </c>
      <c r="AP1579" s="474"/>
      <c r="AQ1579" s="128" t="s">
        <v>37212</v>
      </c>
      <c r="AR1579" s="505">
        <v>0.07299768518518518</v>
      </c>
      <c r="AS1579" s="134" t="s">
        <v>37213</v>
      </c>
      <c r="AT1579" s="474">
        <v>0.07100694444444444</v>
      </c>
      <c r="AU1579" s="128" t="s">
        <v>37214</v>
      </c>
      <c r="AV1579" s="504">
        <v>0.059814814814814814</v>
      </c>
      <c r="AX1579" s="134" t="s">
        <v>37215</v>
      </c>
      <c r="AY1579" s="128" t="s">
        <v>37216</v>
      </c>
      <c r="BA1579" s="505">
        <v>0.05516203703703704</v>
      </c>
      <c r="BB1579" s="474">
        <v>0.05344907407407407</v>
      </c>
      <c r="BC1579" s="516">
        <v>0.05123842592592592</v>
      </c>
      <c r="BD1579" s="516"/>
      <c r="BE1579" s="128" t="s">
        <v>37217</v>
      </c>
      <c r="BF1579" s="516"/>
      <c r="BG1579" s="516"/>
      <c r="BH1579" s="516"/>
    </row>
    <row r="1580">
      <c r="A1580" s="122">
        <f t="shared" si="3"/>
        <v>0</v>
      </c>
      <c r="B1580" s="122">
        <f t="shared" si="4"/>
        <v>0</v>
      </c>
      <c r="C1580" s="122">
        <f t="shared" si="5"/>
        <v>0</v>
      </c>
      <c r="D1580" s="122">
        <f t="shared" si="6"/>
        <v>0</v>
      </c>
      <c r="E1580" s="122">
        <f t="shared" si="2"/>
        <v>250</v>
      </c>
      <c r="H1580" s="135">
        <v>526.0</v>
      </c>
      <c r="I1580" s="135">
        <v>526.0</v>
      </c>
      <c r="J1580" s="135">
        <v>526.0</v>
      </c>
      <c r="L1580" s="160"/>
      <c r="M1580" s="160"/>
      <c r="N1580" s="160"/>
      <c r="O1580" s="160"/>
      <c r="P1580" s="138" t="s">
        <v>37218</v>
      </c>
      <c r="Q1580" s="138" t="s">
        <v>37219</v>
      </c>
      <c r="R1580" s="138" t="s">
        <v>37220</v>
      </c>
      <c r="T1580" s="138" t="s">
        <v>37221</v>
      </c>
      <c r="Y1580" s="138" t="s">
        <v>37222</v>
      </c>
      <c r="Z1580" s="138" t="s">
        <v>37223</v>
      </c>
      <c r="AA1580" s="504">
        <v>0.07334490740740741</v>
      </c>
      <c r="AB1580" s="134" t="s">
        <v>37224</v>
      </c>
      <c r="AC1580" s="160"/>
      <c r="AD1580" s="160"/>
      <c r="AE1580" s="160"/>
      <c r="AJ1580" s="523"/>
      <c r="AM1580" s="128" t="s">
        <v>37225</v>
      </c>
      <c r="AN1580" s="160"/>
      <c r="AO1580" s="134" t="s">
        <v>37226</v>
      </c>
      <c r="AP1580" s="134"/>
      <c r="AQ1580" s="505">
        <v>0.05856481481481481</v>
      </c>
      <c r="AR1580" s="128" t="s">
        <v>37227</v>
      </c>
      <c r="AS1580" s="474">
        <v>0.05856481481481481</v>
      </c>
      <c r="AT1580" s="134" t="s">
        <v>862</v>
      </c>
      <c r="AU1580" s="505">
        <v>0.07123842592592593</v>
      </c>
      <c r="AV1580" s="128" t="s">
        <v>37228</v>
      </c>
      <c r="AX1580" s="474">
        <v>0.06358796296296296</v>
      </c>
      <c r="AY1580" s="505">
        <v>0.04273148148148148</v>
      </c>
      <c r="BA1580" s="128" t="s">
        <v>37229</v>
      </c>
      <c r="BB1580" s="134" t="s">
        <v>37230</v>
      </c>
      <c r="BC1580" s="141" t="s">
        <v>37231</v>
      </c>
      <c r="BD1580" s="141"/>
      <c r="BE1580" s="505">
        <v>0.06098379629629629</v>
      </c>
      <c r="BF1580" s="141"/>
      <c r="BG1580" s="141"/>
      <c r="BH1580" s="141"/>
    </row>
    <row r="1581">
      <c r="A1581" s="122">
        <f t="shared" si="3"/>
        <v>0</v>
      </c>
      <c r="B1581" s="122">
        <f t="shared" si="4"/>
        <v>0</v>
      </c>
      <c r="C1581" s="122">
        <f t="shared" si="5"/>
        <v>0</v>
      </c>
      <c r="D1581" s="122">
        <f t="shared" si="6"/>
        <v>0</v>
      </c>
      <c r="E1581" s="122">
        <f t="shared" si="2"/>
        <v>146</v>
      </c>
      <c r="H1581" s="135" t="s">
        <v>37232</v>
      </c>
      <c r="I1581" s="135" t="s">
        <v>37233</v>
      </c>
      <c r="J1581" s="135" t="s">
        <v>37234</v>
      </c>
      <c r="L1581" s="160"/>
      <c r="M1581" s="160"/>
      <c r="N1581" s="160"/>
      <c r="O1581" s="160"/>
      <c r="P1581" s="503">
        <v>0.060833333333333336</v>
      </c>
      <c r="Q1581" s="503">
        <v>0.057152777777777775</v>
      </c>
      <c r="R1581" s="503">
        <v>0.061516203703703705</v>
      </c>
      <c r="T1581" s="503">
        <v>0.06974537037037037</v>
      </c>
      <c r="Y1581" s="503">
        <v>0.07680555555555556</v>
      </c>
      <c r="Z1581" s="503">
        <v>0.057118055555555554</v>
      </c>
      <c r="AA1581" s="128" t="s">
        <v>37235</v>
      </c>
      <c r="AB1581" s="474">
        <v>0.07435185185185185</v>
      </c>
      <c r="AC1581" s="160"/>
      <c r="AD1581" s="160"/>
      <c r="AE1581" s="160"/>
      <c r="AJ1581" s="523"/>
      <c r="AM1581" s="416">
        <v>2.4743055555555555</v>
      </c>
      <c r="AN1581" s="160"/>
      <c r="AO1581" s="474">
        <v>0.06530092592592593</v>
      </c>
      <c r="AP1581" s="474"/>
      <c r="AQ1581" s="128" t="s">
        <v>37236</v>
      </c>
      <c r="AR1581" s="505">
        <v>0.073125</v>
      </c>
      <c r="AS1581" s="134" t="s">
        <v>37237</v>
      </c>
      <c r="AT1581" s="474">
        <v>0.07103009259259259</v>
      </c>
      <c r="AU1581" s="128" t="s">
        <v>37238</v>
      </c>
      <c r="AV1581" s="504">
        <v>0.059849537037037034</v>
      </c>
      <c r="AX1581" s="134" t="s">
        <v>37239</v>
      </c>
      <c r="AY1581" s="128" t="s">
        <v>37240</v>
      </c>
      <c r="BA1581" s="505">
        <v>0.055324074074074074</v>
      </c>
      <c r="BB1581" s="474">
        <v>0.05347222222222222</v>
      </c>
      <c r="BC1581" s="516">
        <v>0.05130787037037037</v>
      </c>
      <c r="BD1581" s="516"/>
      <c r="BE1581" s="128" t="s">
        <v>37241</v>
      </c>
      <c r="BF1581" s="516"/>
      <c r="BG1581" s="516"/>
      <c r="BH1581" s="516"/>
    </row>
    <row r="1582">
      <c r="A1582" s="122">
        <f t="shared" si="3"/>
        <v>0</v>
      </c>
      <c r="B1582" s="122">
        <f t="shared" si="4"/>
        <v>0</v>
      </c>
      <c r="C1582" s="122">
        <f t="shared" si="5"/>
        <v>0</v>
      </c>
      <c r="D1582" s="122">
        <f t="shared" si="6"/>
        <v>0</v>
      </c>
      <c r="E1582" s="122">
        <f t="shared" si="2"/>
        <v>280</v>
      </c>
      <c r="H1582" s="135" t="s">
        <v>37242</v>
      </c>
      <c r="I1582" s="135" t="s">
        <v>37243</v>
      </c>
      <c r="J1582" s="135" t="s">
        <v>35512</v>
      </c>
      <c r="L1582" s="160"/>
      <c r="M1582" s="160"/>
      <c r="N1582" s="160"/>
      <c r="O1582" s="160"/>
      <c r="P1582" s="138" t="s">
        <v>37244</v>
      </c>
      <c r="Q1582" s="138" t="s">
        <v>37245</v>
      </c>
      <c r="R1582" s="138" t="s">
        <v>37246</v>
      </c>
      <c r="T1582" s="138" t="s">
        <v>37247</v>
      </c>
      <c r="Y1582" s="138" t="s">
        <v>728</v>
      </c>
      <c r="Z1582" s="138" t="s">
        <v>37248</v>
      </c>
      <c r="AA1582" s="504">
        <v>0.07341435185185186</v>
      </c>
      <c r="AB1582" s="134" t="s">
        <v>37249</v>
      </c>
      <c r="AC1582" s="160"/>
      <c r="AD1582" s="160"/>
      <c r="AE1582" s="160"/>
      <c r="AJ1582" s="523"/>
      <c r="AM1582" s="128" t="s">
        <v>37250</v>
      </c>
      <c r="AN1582" s="160"/>
      <c r="AO1582" s="134" t="s">
        <v>37251</v>
      </c>
      <c r="AP1582" s="134"/>
      <c r="AQ1582" s="505">
        <v>0.05859953703703704</v>
      </c>
      <c r="AR1582" s="128" t="s">
        <v>37252</v>
      </c>
      <c r="AS1582" s="474">
        <v>0.058645833333333335</v>
      </c>
      <c r="AT1582" s="134" t="s">
        <v>37253</v>
      </c>
      <c r="AU1582" s="505">
        <v>0.0713425925925926</v>
      </c>
      <c r="AV1582" s="128" t="s">
        <v>37254</v>
      </c>
      <c r="AX1582" s="474">
        <v>0.06372685185185185</v>
      </c>
      <c r="AY1582" s="505">
        <v>0.0428125</v>
      </c>
      <c r="BA1582" s="128" t="s">
        <v>37255</v>
      </c>
      <c r="BB1582" s="134" t="s">
        <v>37256</v>
      </c>
      <c r="BC1582" s="141" t="s">
        <v>37257</v>
      </c>
      <c r="BD1582" s="141"/>
      <c r="BE1582" s="505">
        <v>0.061030092592592594</v>
      </c>
      <c r="BF1582" s="141"/>
      <c r="BG1582" s="141"/>
      <c r="BH1582" s="141"/>
    </row>
    <row r="1583">
      <c r="A1583" s="122">
        <f t="shared" si="3"/>
        <v>0</v>
      </c>
      <c r="B1583" s="122">
        <f t="shared" si="4"/>
        <v>0</v>
      </c>
      <c r="C1583" s="122">
        <f t="shared" si="5"/>
        <v>0</v>
      </c>
      <c r="D1583" s="122">
        <f t="shared" si="6"/>
        <v>0</v>
      </c>
      <c r="E1583" s="122">
        <f t="shared" si="2"/>
        <v>141</v>
      </c>
      <c r="H1583" s="135">
        <v>527.0</v>
      </c>
      <c r="I1583" s="135">
        <v>527.0</v>
      </c>
      <c r="J1583" s="135">
        <v>527.0</v>
      </c>
      <c r="L1583" s="160"/>
      <c r="M1583" s="160"/>
      <c r="N1583" s="160"/>
      <c r="O1583" s="160"/>
      <c r="P1583" s="503">
        <v>0.06084490740740741</v>
      </c>
      <c r="Q1583" s="503">
        <v>0.057233796296296297</v>
      </c>
      <c r="R1583" s="503">
        <v>0.0615625</v>
      </c>
      <c r="T1583" s="503">
        <v>0.07001157407407407</v>
      </c>
      <c r="Y1583" s="503">
        <v>0.07684027777777777</v>
      </c>
      <c r="Z1583" s="503">
        <v>0.0571875</v>
      </c>
      <c r="AA1583" s="128" t="s">
        <v>37258</v>
      </c>
      <c r="AB1583" s="474">
        <v>0.07443287037037037</v>
      </c>
      <c r="AC1583" s="160"/>
      <c r="AD1583" s="160"/>
      <c r="AE1583" s="160"/>
      <c r="AJ1583" s="523"/>
      <c r="AM1583" s="416">
        <v>2.48125</v>
      </c>
      <c r="AN1583" s="160"/>
      <c r="AO1583" s="474">
        <v>0.06533564814814814</v>
      </c>
      <c r="AP1583" s="474"/>
      <c r="AQ1583" s="128" t="s">
        <v>37259</v>
      </c>
      <c r="AR1583" s="505">
        <v>0.07315972222222222</v>
      </c>
      <c r="AS1583" s="134" t="s">
        <v>862</v>
      </c>
      <c r="AT1583" s="474">
        <v>0.07105324074074074</v>
      </c>
      <c r="AU1583" s="128" t="s">
        <v>37260</v>
      </c>
      <c r="AV1583" s="504">
        <v>0.059895833333333336</v>
      </c>
      <c r="AX1583" s="134" t="s">
        <v>37261</v>
      </c>
      <c r="AY1583" s="128" t="s">
        <v>37262</v>
      </c>
      <c r="BA1583" s="505">
        <v>0.05547453703703704</v>
      </c>
      <c r="BB1583" s="474">
        <v>0.053530092592592594</v>
      </c>
      <c r="BC1583" s="516">
        <v>0.05136574074074074</v>
      </c>
      <c r="BD1583" s="516"/>
      <c r="BE1583" s="128" t="s">
        <v>37263</v>
      </c>
      <c r="BF1583" s="516"/>
      <c r="BG1583" s="516"/>
      <c r="BH1583" s="516"/>
    </row>
    <row r="1584">
      <c r="A1584" s="122">
        <f t="shared" si="3"/>
        <v>0</v>
      </c>
      <c r="B1584" s="122">
        <f t="shared" si="4"/>
        <v>0</v>
      </c>
      <c r="C1584" s="122">
        <f t="shared" si="5"/>
        <v>0</v>
      </c>
      <c r="D1584" s="122">
        <f t="shared" si="6"/>
        <v>0</v>
      </c>
      <c r="E1584" s="122">
        <f t="shared" si="2"/>
        <v>222</v>
      </c>
      <c r="H1584" s="135" t="s">
        <v>37264</v>
      </c>
      <c r="I1584" s="135" t="s">
        <v>37265</v>
      </c>
      <c r="J1584" s="135" t="s">
        <v>37266</v>
      </c>
      <c r="L1584" s="160"/>
      <c r="M1584" s="160"/>
      <c r="N1584" s="160"/>
      <c r="O1584" s="160"/>
      <c r="P1584" s="138" t="s">
        <v>37267</v>
      </c>
      <c r="Q1584" s="138" t="s">
        <v>37268</v>
      </c>
      <c r="R1584" s="138" t="s">
        <v>37269</v>
      </c>
      <c r="T1584" s="138" t="s">
        <v>37270</v>
      </c>
      <c r="Y1584" s="138" t="s">
        <v>37271</v>
      </c>
      <c r="Z1584" s="138" t="s">
        <v>37272</v>
      </c>
      <c r="AA1584" s="504">
        <v>0.0734837962962963</v>
      </c>
      <c r="AB1584" s="134" t="s">
        <v>37273</v>
      </c>
      <c r="AC1584" s="160"/>
      <c r="AD1584" s="160"/>
      <c r="AE1584" s="160"/>
      <c r="AJ1584" s="523"/>
      <c r="AM1584" s="128" t="s">
        <v>37274</v>
      </c>
      <c r="AN1584" s="160"/>
      <c r="AO1584" s="134" t="s">
        <v>37275</v>
      </c>
      <c r="AP1584" s="134"/>
      <c r="AQ1584" s="505">
        <v>0.05872685185185185</v>
      </c>
      <c r="AR1584" s="128" t="s">
        <v>37276</v>
      </c>
      <c r="AS1584" s="474">
        <v>0.0587037037037037</v>
      </c>
      <c r="AT1584" s="134" t="s">
        <v>3920</v>
      </c>
      <c r="AU1584" s="505">
        <v>0.07145833333333333</v>
      </c>
      <c r="AV1584" s="128" t="s">
        <v>37277</v>
      </c>
      <c r="AX1584" s="474">
        <v>0.06385416666666667</v>
      </c>
      <c r="AY1584" s="505">
        <v>0.04287037037037037</v>
      </c>
      <c r="BA1584" s="128" t="s">
        <v>1055</v>
      </c>
      <c r="BB1584" s="134" t="s">
        <v>37278</v>
      </c>
      <c r="BC1584" s="141" t="s">
        <v>37279</v>
      </c>
      <c r="BD1584" s="141"/>
      <c r="BE1584" s="505">
        <v>0.06111111111111111</v>
      </c>
      <c r="BF1584" s="141"/>
      <c r="BG1584" s="141"/>
      <c r="BH1584" s="141"/>
    </row>
    <row r="1585">
      <c r="A1585" s="122">
        <f t="shared" si="3"/>
        <v>0</v>
      </c>
      <c r="B1585" s="122">
        <f t="shared" si="4"/>
        <v>0</v>
      </c>
      <c r="C1585" s="122">
        <f t="shared" si="5"/>
        <v>0</v>
      </c>
      <c r="D1585" s="122">
        <f t="shared" si="6"/>
        <v>0</v>
      </c>
      <c r="E1585" s="122">
        <f t="shared" si="2"/>
        <v>254</v>
      </c>
      <c r="H1585" s="135" t="s">
        <v>37280</v>
      </c>
      <c r="I1585" s="135" t="s">
        <v>37281</v>
      </c>
      <c r="J1585" s="135" t="s">
        <v>37282</v>
      </c>
      <c r="L1585" s="160"/>
      <c r="M1585" s="160"/>
      <c r="N1585" s="160"/>
      <c r="O1585" s="160"/>
      <c r="P1585" s="503">
        <v>0.060925925925925925</v>
      </c>
      <c r="Q1585" s="503">
        <v>0.05728009259259259</v>
      </c>
      <c r="R1585" s="503">
        <v>0.06167824074074074</v>
      </c>
      <c r="T1585" s="503">
        <v>0.07016203703703704</v>
      </c>
      <c r="Y1585" s="503">
        <v>0.07686342592592593</v>
      </c>
      <c r="Z1585" s="503">
        <v>0.05721064814814815</v>
      </c>
      <c r="AA1585" s="128" t="s">
        <v>37283</v>
      </c>
      <c r="AB1585" s="474">
        <v>0.07453703703703704</v>
      </c>
      <c r="AC1585" s="160"/>
      <c r="AD1585" s="160"/>
      <c r="AE1585" s="160"/>
      <c r="AJ1585" s="523"/>
      <c r="AM1585" s="416">
        <v>2.4819444444444443</v>
      </c>
      <c r="AN1585" s="160"/>
      <c r="AO1585" s="474">
        <v>0.06547453703703704</v>
      </c>
      <c r="AP1585" s="474"/>
      <c r="AQ1585" s="128" t="s">
        <v>37284</v>
      </c>
      <c r="AR1585" s="505">
        <v>0.07322916666666666</v>
      </c>
      <c r="AS1585" s="134" t="s">
        <v>1055</v>
      </c>
      <c r="AT1585" s="474">
        <v>0.07121527777777778</v>
      </c>
      <c r="AU1585" s="128" t="s">
        <v>37285</v>
      </c>
      <c r="AV1585" s="504">
        <v>0.05996527777777778</v>
      </c>
      <c r="AX1585" s="134" t="s">
        <v>37286</v>
      </c>
      <c r="AY1585" s="128" t="s">
        <v>37287</v>
      </c>
      <c r="BA1585" s="505">
        <v>0.05561342592592593</v>
      </c>
      <c r="BB1585" s="474">
        <v>0.05355324074074074</v>
      </c>
      <c r="BC1585" s="516">
        <v>0.05137731481481481</v>
      </c>
      <c r="BD1585" s="516"/>
      <c r="BE1585" s="128" t="s">
        <v>37288</v>
      </c>
      <c r="BF1585" s="516"/>
      <c r="BG1585" s="516"/>
      <c r="BH1585" s="516"/>
    </row>
    <row r="1586">
      <c r="A1586" s="122">
        <f t="shared" si="3"/>
        <v>0</v>
      </c>
      <c r="B1586" s="122">
        <f t="shared" si="4"/>
        <v>0</v>
      </c>
      <c r="C1586" s="122">
        <f t="shared" si="5"/>
        <v>0</v>
      </c>
      <c r="D1586" s="122">
        <f t="shared" si="6"/>
        <v>0</v>
      </c>
      <c r="E1586" s="122">
        <f t="shared" si="2"/>
        <v>221</v>
      </c>
      <c r="H1586" s="135">
        <v>528.0</v>
      </c>
      <c r="I1586" s="135">
        <v>528.0</v>
      </c>
      <c r="J1586" s="135">
        <v>528.0</v>
      </c>
      <c r="L1586" s="160"/>
      <c r="M1586" s="160"/>
      <c r="N1586" s="160"/>
      <c r="O1586" s="160"/>
      <c r="P1586" s="138" t="s">
        <v>37289</v>
      </c>
      <c r="Q1586" s="138" t="s">
        <v>37290</v>
      </c>
      <c r="R1586" s="138" t="s">
        <v>37291</v>
      </c>
      <c r="T1586" s="138" t="s">
        <v>37292</v>
      </c>
      <c r="Y1586" s="138" t="s">
        <v>37293</v>
      </c>
      <c r="Z1586" s="138" t="s">
        <v>37294</v>
      </c>
      <c r="AA1586" s="504">
        <v>0.07357638888888889</v>
      </c>
      <c r="AB1586" s="134" t="s">
        <v>37295</v>
      </c>
      <c r="AC1586" s="160"/>
      <c r="AD1586" s="160"/>
      <c r="AE1586" s="160"/>
      <c r="AJ1586" s="523"/>
      <c r="AM1586" s="128" t="s">
        <v>37296</v>
      </c>
      <c r="AN1586" s="160"/>
      <c r="AO1586" s="134" t="s">
        <v>37297</v>
      </c>
      <c r="AP1586" s="134"/>
      <c r="AQ1586" s="505">
        <v>0.05877314814814815</v>
      </c>
      <c r="AR1586" s="128" t="s">
        <v>37298</v>
      </c>
      <c r="AS1586" s="474">
        <v>0.05875</v>
      </c>
      <c r="AT1586" s="134" t="s">
        <v>37299</v>
      </c>
      <c r="AU1586" s="505">
        <v>0.07159722222222223</v>
      </c>
      <c r="AV1586" s="128" t="s">
        <v>37300</v>
      </c>
      <c r="AX1586" s="474">
        <v>0.06392361111111111</v>
      </c>
      <c r="AY1586" s="505">
        <v>0.042986111111111114</v>
      </c>
      <c r="BA1586" s="128" t="s">
        <v>37301</v>
      </c>
      <c r="BB1586" s="134" t="s">
        <v>37302</v>
      </c>
      <c r="BC1586" s="141" t="s">
        <v>37303</v>
      </c>
      <c r="BD1586" s="141"/>
      <c r="BE1586" s="505">
        <v>0.06114583333333334</v>
      </c>
      <c r="BF1586" s="141"/>
      <c r="BG1586" s="141"/>
      <c r="BH1586" s="141"/>
    </row>
    <row r="1587">
      <c r="A1587" s="122">
        <f t="shared" si="3"/>
        <v>0</v>
      </c>
      <c r="B1587" s="122">
        <f t="shared" si="4"/>
        <v>0</v>
      </c>
      <c r="C1587" s="122">
        <f t="shared" si="5"/>
        <v>0</v>
      </c>
      <c r="D1587" s="122">
        <f t="shared" si="6"/>
        <v>0</v>
      </c>
      <c r="E1587" s="122">
        <f t="shared" si="2"/>
        <v>153</v>
      </c>
      <c r="H1587" s="135" t="s">
        <v>37304</v>
      </c>
      <c r="I1587" s="135" t="s">
        <v>37305</v>
      </c>
      <c r="J1587" s="135" t="s">
        <v>37306</v>
      </c>
      <c r="L1587" s="160"/>
      <c r="M1587" s="160"/>
      <c r="N1587" s="160"/>
      <c r="O1587" s="160"/>
      <c r="P1587" s="503">
        <v>0.06094907407407407</v>
      </c>
      <c r="Q1587" s="503">
        <v>0.05739583333333333</v>
      </c>
      <c r="R1587" s="503">
        <v>0.06167824074074074</v>
      </c>
      <c r="T1587" s="503">
        <v>0.0703125</v>
      </c>
      <c r="Y1587" s="503">
        <v>0.07689814814814815</v>
      </c>
      <c r="Z1587" s="503">
        <v>0.05728009259259259</v>
      </c>
      <c r="AA1587" s="508">
        <v>0.07364583333333333</v>
      </c>
      <c r="AB1587" s="474">
        <v>0.07462962962962963</v>
      </c>
      <c r="AC1587" s="160"/>
      <c r="AD1587" s="160"/>
      <c r="AE1587" s="160"/>
      <c r="AJ1587" s="523"/>
      <c r="AM1587" s="416">
        <v>2.4868055555555557</v>
      </c>
      <c r="AN1587" s="160"/>
      <c r="AO1587" s="474">
        <v>0.06554398148148148</v>
      </c>
      <c r="AP1587" s="474"/>
      <c r="AQ1587" s="128" t="s">
        <v>37307</v>
      </c>
      <c r="AR1587" s="505">
        <v>0.07342592592592592</v>
      </c>
      <c r="AS1587" s="134" t="s">
        <v>37308</v>
      </c>
      <c r="AT1587" s="474">
        <v>0.07123842592592593</v>
      </c>
      <c r="AU1587" s="128" t="s">
        <v>37309</v>
      </c>
      <c r="AV1587" s="504">
        <v>0.06001157407407407</v>
      </c>
      <c r="AX1587" s="134" t="s">
        <v>37310</v>
      </c>
      <c r="AY1587" s="128" t="s">
        <v>37311</v>
      </c>
      <c r="BA1587" s="505">
        <v>0.055636574074074074</v>
      </c>
      <c r="BB1587" s="474">
        <v>0.05357638888888889</v>
      </c>
      <c r="BC1587" s="516">
        <v>0.05140046296296296</v>
      </c>
      <c r="BD1587" s="516"/>
      <c r="BE1587" s="128" t="s">
        <v>37312</v>
      </c>
      <c r="BF1587" s="516"/>
      <c r="BG1587" s="516"/>
      <c r="BH1587" s="516"/>
    </row>
    <row r="1588">
      <c r="A1588" s="122">
        <f t="shared" si="3"/>
        <v>0</v>
      </c>
      <c r="B1588" s="122">
        <f t="shared" si="4"/>
        <v>0</v>
      </c>
      <c r="C1588" s="122">
        <f t="shared" si="5"/>
        <v>0</v>
      </c>
      <c r="D1588" s="122">
        <f t="shared" si="6"/>
        <v>0</v>
      </c>
      <c r="E1588" s="122">
        <f t="shared" si="2"/>
        <v>263</v>
      </c>
      <c r="H1588" s="135" t="s">
        <v>1055</v>
      </c>
      <c r="I1588" s="135" t="s">
        <v>37313</v>
      </c>
      <c r="J1588" s="135" t="s">
        <v>37314</v>
      </c>
      <c r="L1588" s="160"/>
      <c r="M1588" s="160"/>
      <c r="N1588" s="160"/>
      <c r="O1588" s="160"/>
      <c r="P1588" s="138" t="s">
        <v>37315</v>
      </c>
      <c r="Q1588" s="138" t="s">
        <v>37316</v>
      </c>
      <c r="R1588" s="138" t="s">
        <v>37317</v>
      </c>
      <c r="T1588" s="138" t="s">
        <v>37318</v>
      </c>
      <c r="Y1588" s="138" t="s">
        <v>37319</v>
      </c>
      <c r="Z1588" s="138" t="s">
        <v>653</v>
      </c>
      <c r="AA1588" s="128" t="s">
        <v>37320</v>
      </c>
      <c r="AB1588" s="134" t="s">
        <v>37321</v>
      </c>
      <c r="AC1588" s="160"/>
      <c r="AD1588" s="160"/>
      <c r="AE1588" s="160"/>
      <c r="AJ1588" s="523"/>
      <c r="AM1588" s="128" t="s">
        <v>37322</v>
      </c>
      <c r="AN1588" s="160"/>
      <c r="AO1588" s="134" t="s">
        <v>37323</v>
      </c>
      <c r="AP1588" s="134"/>
      <c r="AQ1588" s="505">
        <v>0.05880787037037037</v>
      </c>
      <c r="AR1588" s="128" t="s">
        <v>37324</v>
      </c>
      <c r="AS1588" s="474">
        <v>0.05876157407407408</v>
      </c>
      <c r="AT1588" s="134" t="s">
        <v>37325</v>
      </c>
      <c r="AU1588" s="505">
        <v>0.0718287037037037</v>
      </c>
      <c r="AV1588" s="128" t="s">
        <v>37326</v>
      </c>
      <c r="AX1588" s="474">
        <v>0.06405092592592593</v>
      </c>
      <c r="AY1588" s="505">
        <v>0.04310185185185185</v>
      </c>
      <c r="BA1588" s="128" t="s">
        <v>13597</v>
      </c>
      <c r="BB1588" s="134" t="s">
        <v>37327</v>
      </c>
      <c r="BC1588" s="141" t="s">
        <v>37328</v>
      </c>
      <c r="BD1588" s="141"/>
      <c r="BE1588" s="505">
        <v>0.061168981481481484</v>
      </c>
      <c r="BF1588" s="141"/>
      <c r="BG1588" s="141"/>
      <c r="BH1588" s="141"/>
    </row>
    <row r="1589">
      <c r="A1589" s="122">
        <f t="shared" si="3"/>
        <v>0</v>
      </c>
      <c r="B1589" s="122">
        <f t="shared" si="4"/>
        <v>0</v>
      </c>
      <c r="C1589" s="122">
        <f t="shared" si="5"/>
        <v>0</v>
      </c>
      <c r="D1589" s="122">
        <f t="shared" si="6"/>
        <v>0</v>
      </c>
      <c r="E1589" s="122">
        <f t="shared" si="2"/>
        <v>176</v>
      </c>
      <c r="H1589" s="135">
        <v>529.0</v>
      </c>
      <c r="I1589" s="135">
        <v>529.0</v>
      </c>
      <c r="J1589" s="135">
        <v>529.0</v>
      </c>
      <c r="L1589" s="160"/>
      <c r="M1589" s="160"/>
      <c r="N1589" s="160"/>
      <c r="O1589" s="160"/>
      <c r="P1589" s="503">
        <v>0.06108796296296296</v>
      </c>
      <c r="Q1589" s="503">
        <v>0.05747685185185185</v>
      </c>
      <c r="R1589" s="503">
        <v>0.06171296296296296</v>
      </c>
      <c r="T1589" s="503">
        <v>0.07048611111111111</v>
      </c>
      <c r="Y1589" s="503">
        <v>0.07695601851851852</v>
      </c>
      <c r="Z1589" s="503">
        <v>0.05732638888888889</v>
      </c>
      <c r="AA1589" s="504">
        <v>0.07375</v>
      </c>
      <c r="AB1589" s="474">
        <v>0.07472222222222222</v>
      </c>
      <c r="AC1589" s="160"/>
      <c r="AD1589" s="160"/>
      <c r="AE1589" s="160"/>
      <c r="AJ1589" s="523"/>
      <c r="AM1589" s="416">
        <v>2.4875</v>
      </c>
      <c r="AN1589" s="160"/>
      <c r="AO1589" s="474">
        <v>0.06561342592592592</v>
      </c>
      <c r="AP1589" s="474"/>
      <c r="AQ1589" s="128" t="s">
        <v>37329</v>
      </c>
      <c r="AR1589" s="505">
        <v>0.07355324074074074</v>
      </c>
      <c r="AS1589" s="134" t="s">
        <v>37330</v>
      </c>
      <c r="AT1589" s="474">
        <v>0.07135416666666666</v>
      </c>
      <c r="AU1589" s="128" t="s">
        <v>37331</v>
      </c>
      <c r="AV1589" s="504">
        <v>0.06011574074074074</v>
      </c>
      <c r="AX1589" s="134" t="s">
        <v>37332</v>
      </c>
      <c r="AY1589" s="128" t="s">
        <v>37333</v>
      </c>
      <c r="BA1589" s="505">
        <v>0.055671296296296295</v>
      </c>
      <c r="BB1589" s="474">
        <v>0.05361111111111111</v>
      </c>
      <c r="BC1589" s="516">
        <v>0.05143518518518519</v>
      </c>
      <c r="BD1589" s="516"/>
      <c r="BE1589" s="128" t="s">
        <v>37334</v>
      </c>
      <c r="BF1589" s="516"/>
      <c r="BG1589" s="516"/>
      <c r="BH1589" s="516"/>
    </row>
    <row r="1590">
      <c r="A1590" s="122">
        <f t="shared" si="3"/>
        <v>0</v>
      </c>
      <c r="B1590" s="122">
        <f t="shared" si="4"/>
        <v>0</v>
      </c>
      <c r="C1590" s="122">
        <f t="shared" si="5"/>
        <v>0</v>
      </c>
      <c r="D1590" s="122">
        <f t="shared" si="6"/>
        <v>0</v>
      </c>
      <c r="E1590" s="122">
        <f t="shared" si="2"/>
        <v>292</v>
      </c>
      <c r="H1590" s="135" t="s">
        <v>37335</v>
      </c>
      <c r="I1590" s="135" t="s">
        <v>37336</v>
      </c>
      <c r="J1590" s="135" t="s">
        <v>37337</v>
      </c>
      <c r="L1590" s="160"/>
      <c r="M1590" s="160"/>
      <c r="N1590" s="160"/>
      <c r="O1590" s="160"/>
      <c r="P1590" s="138" t="s">
        <v>37338</v>
      </c>
      <c r="Q1590" s="138" t="s">
        <v>17347</v>
      </c>
      <c r="R1590" s="138" t="s">
        <v>37339</v>
      </c>
      <c r="T1590" s="138" t="s">
        <v>37340</v>
      </c>
      <c r="Y1590" s="138" t="s">
        <v>37341</v>
      </c>
      <c r="Z1590" s="138" t="s">
        <v>37342</v>
      </c>
      <c r="AA1590" s="128" t="s">
        <v>37343</v>
      </c>
      <c r="AB1590" s="134" t="s">
        <v>37344</v>
      </c>
      <c r="AC1590" s="160"/>
      <c r="AD1590" s="160"/>
      <c r="AE1590" s="160"/>
      <c r="AJ1590" s="523"/>
      <c r="AM1590" s="128" t="s">
        <v>37345</v>
      </c>
      <c r="AN1590" s="160"/>
      <c r="AO1590" s="134" t="s">
        <v>37346</v>
      </c>
      <c r="AP1590" s="134"/>
      <c r="AQ1590" s="505">
        <v>0.05896990740740741</v>
      </c>
      <c r="AR1590" s="128" t="s">
        <v>37347</v>
      </c>
      <c r="AS1590" s="474">
        <v>0.05886574074074074</v>
      </c>
      <c r="AT1590" s="134" t="s">
        <v>37348</v>
      </c>
      <c r="AU1590" s="505">
        <v>0.07188657407407407</v>
      </c>
      <c r="AV1590" s="128" t="s">
        <v>37349</v>
      </c>
      <c r="AX1590" s="474">
        <v>0.06422453703703704</v>
      </c>
      <c r="AY1590" s="505">
        <v>0.043229166666666666</v>
      </c>
      <c r="BA1590" s="128" t="s">
        <v>37350</v>
      </c>
      <c r="BB1590" s="134" t="s">
        <v>37351</v>
      </c>
      <c r="BC1590" s="141" t="s">
        <v>37352</v>
      </c>
      <c r="BD1590" s="141"/>
      <c r="BE1590" s="505">
        <v>0.061273148148148146</v>
      </c>
      <c r="BF1590" s="141"/>
      <c r="BG1590" s="141"/>
      <c r="BH1590" s="141"/>
    </row>
    <row r="1591">
      <c r="A1591" s="122">
        <f t="shared" si="3"/>
        <v>0</v>
      </c>
      <c r="B1591" s="122">
        <f t="shared" si="4"/>
        <v>0</v>
      </c>
      <c r="C1591" s="122">
        <f t="shared" si="5"/>
        <v>0</v>
      </c>
      <c r="D1591" s="122">
        <f t="shared" si="6"/>
        <v>0</v>
      </c>
      <c r="E1591" s="122">
        <f t="shared" si="2"/>
        <v>158</v>
      </c>
      <c r="H1591" s="135" t="s">
        <v>37353</v>
      </c>
      <c r="I1591" s="135" t="s">
        <v>37354</v>
      </c>
      <c r="J1591" s="135" t="s">
        <v>37355</v>
      </c>
      <c r="L1591" s="160"/>
      <c r="M1591" s="160"/>
      <c r="N1591" s="160"/>
      <c r="O1591" s="160"/>
      <c r="P1591" s="503">
        <v>0.061168981481481484</v>
      </c>
      <c r="Q1591" s="503">
        <v>0.05755787037037037</v>
      </c>
      <c r="R1591" s="503">
        <v>0.06175925925925926</v>
      </c>
      <c r="T1591" s="503">
        <v>0.0705787037037037</v>
      </c>
      <c r="Y1591" s="503">
        <v>0.07697916666666667</v>
      </c>
      <c r="Z1591" s="503">
        <v>0.05734953703703704</v>
      </c>
      <c r="AA1591" s="504">
        <v>0.07381944444444444</v>
      </c>
      <c r="AB1591" s="474">
        <v>0.07479166666666667</v>
      </c>
      <c r="AC1591" s="160"/>
      <c r="AD1591" s="160"/>
      <c r="AE1591" s="160"/>
      <c r="AJ1591" s="523"/>
      <c r="AM1591" s="416">
        <v>2.4902777777777776</v>
      </c>
      <c r="AN1591" s="160"/>
      <c r="AO1591" s="474">
        <v>0.06570601851851852</v>
      </c>
      <c r="AP1591" s="474"/>
      <c r="AQ1591" s="128" t="s">
        <v>37356</v>
      </c>
      <c r="AR1591" s="505">
        <v>0.07365740740740741</v>
      </c>
      <c r="AS1591" s="134" t="s">
        <v>37357</v>
      </c>
      <c r="AT1591" s="474">
        <v>0.07137731481481481</v>
      </c>
      <c r="AU1591" s="128" t="s">
        <v>3413</v>
      </c>
      <c r="AV1591" s="504">
        <v>0.06019675925925926</v>
      </c>
      <c r="AX1591" s="134" t="s">
        <v>37358</v>
      </c>
      <c r="AY1591" s="128" t="s">
        <v>37359</v>
      </c>
      <c r="BA1591" s="505">
        <v>0.05569444444444444</v>
      </c>
      <c r="BB1591" s="474">
        <v>0.05381944444444445</v>
      </c>
      <c r="BC1591" s="516">
        <v>0.05148148148148148</v>
      </c>
      <c r="BD1591" s="516"/>
      <c r="BE1591" s="128" t="s">
        <v>37360</v>
      </c>
      <c r="BF1591" s="516"/>
      <c r="BG1591" s="516"/>
      <c r="BH1591" s="516"/>
    </row>
    <row r="1592">
      <c r="A1592" s="122">
        <f t="shared" si="3"/>
        <v>0</v>
      </c>
      <c r="B1592" s="122">
        <f t="shared" si="4"/>
        <v>0</v>
      </c>
      <c r="C1592" s="122">
        <f t="shared" si="5"/>
        <v>0</v>
      </c>
      <c r="D1592" s="122">
        <f t="shared" si="6"/>
        <v>0</v>
      </c>
      <c r="E1592" s="122">
        <f t="shared" si="2"/>
        <v>221</v>
      </c>
      <c r="H1592" s="135">
        <v>530.0</v>
      </c>
      <c r="I1592" s="135">
        <v>530.0</v>
      </c>
      <c r="J1592" s="135">
        <v>530.0</v>
      </c>
      <c r="L1592" s="160"/>
      <c r="M1592" s="160"/>
      <c r="N1592" s="160"/>
      <c r="O1592" s="160"/>
      <c r="P1592" s="138" t="s">
        <v>37361</v>
      </c>
      <c r="Q1592" s="138" t="s">
        <v>37362</v>
      </c>
      <c r="R1592" s="138" t="s">
        <v>728</v>
      </c>
      <c r="T1592" s="138" t="s">
        <v>37363</v>
      </c>
      <c r="Y1592" s="138" t="s">
        <v>37364</v>
      </c>
      <c r="Z1592" s="138" t="s">
        <v>37365</v>
      </c>
      <c r="AA1592" s="128" t="s">
        <v>37366</v>
      </c>
      <c r="AB1592" s="474">
        <v>0.07487268518518518</v>
      </c>
      <c r="AC1592" s="160"/>
      <c r="AD1592" s="160"/>
      <c r="AE1592" s="160"/>
      <c r="AJ1592" s="523"/>
      <c r="AM1592" s="128" t="s">
        <v>37367</v>
      </c>
      <c r="AN1592" s="160"/>
      <c r="AO1592" s="134" t="s">
        <v>37368</v>
      </c>
      <c r="AP1592" s="134"/>
      <c r="AQ1592" s="505">
        <v>0.059027777777777776</v>
      </c>
      <c r="AR1592" s="128" t="s">
        <v>37369</v>
      </c>
      <c r="AS1592" s="474">
        <v>0.05903935185185185</v>
      </c>
      <c r="AT1592" s="134" t="s">
        <v>37370</v>
      </c>
      <c r="AU1592" s="505">
        <v>0.0719675925925926</v>
      </c>
      <c r="AV1592" s="128" t="s">
        <v>37371</v>
      </c>
      <c r="AX1592" s="474">
        <v>0.064375</v>
      </c>
      <c r="AY1592" s="505">
        <v>0.04337962962962963</v>
      </c>
      <c r="BA1592" s="128" t="s">
        <v>37372</v>
      </c>
      <c r="BB1592" s="134" t="s">
        <v>37373</v>
      </c>
      <c r="BC1592" s="141" t="s">
        <v>37374</v>
      </c>
      <c r="BD1592" s="141"/>
      <c r="BE1592" s="505">
        <v>0.06131944444444445</v>
      </c>
      <c r="BF1592" s="141"/>
      <c r="BG1592" s="141"/>
      <c r="BH1592" s="141"/>
    </row>
    <row r="1593">
      <c r="A1593" s="122">
        <f t="shared" si="3"/>
        <v>0</v>
      </c>
      <c r="B1593" s="122">
        <f t="shared" si="4"/>
        <v>0</v>
      </c>
      <c r="C1593" s="122">
        <f t="shared" si="5"/>
        <v>0</v>
      </c>
      <c r="D1593" s="122">
        <f t="shared" si="6"/>
        <v>0</v>
      </c>
      <c r="E1593" s="122">
        <f t="shared" si="2"/>
        <v>169</v>
      </c>
      <c r="H1593" s="135" t="s">
        <v>37375</v>
      </c>
      <c r="I1593" s="135" t="s">
        <v>37376</v>
      </c>
      <c r="J1593" s="135" t="s">
        <v>37377</v>
      </c>
      <c r="L1593" s="160"/>
      <c r="M1593" s="160"/>
      <c r="N1593" s="160"/>
      <c r="O1593" s="160"/>
      <c r="P1593" s="503">
        <v>0.061203703703703705</v>
      </c>
      <c r="Q1593" s="503">
        <v>0.05762731481481481</v>
      </c>
      <c r="R1593" s="503">
        <v>0.06180555555555556</v>
      </c>
      <c r="T1593" s="503">
        <v>0.07078703703703704</v>
      </c>
      <c r="Y1593" s="503">
        <v>0.07706018518518519</v>
      </c>
      <c r="Z1593" s="503">
        <v>0.05741898148148148</v>
      </c>
      <c r="AA1593" s="504">
        <v>0.0739236111111111</v>
      </c>
      <c r="AB1593" s="134" t="s">
        <v>37378</v>
      </c>
      <c r="AC1593" s="160"/>
      <c r="AD1593" s="160"/>
      <c r="AE1593" s="160"/>
      <c r="AJ1593" s="523"/>
      <c r="AM1593" s="416">
        <v>2.4916666666666667</v>
      </c>
      <c r="AN1593" s="160"/>
      <c r="AO1593" s="474">
        <v>0.06577546296296297</v>
      </c>
      <c r="AP1593" s="474"/>
      <c r="AQ1593" s="128" t="s">
        <v>37379</v>
      </c>
      <c r="AR1593" s="505">
        <v>0.07386574074074075</v>
      </c>
      <c r="AS1593" s="134" t="s">
        <v>37380</v>
      </c>
      <c r="AT1593" s="474">
        <v>0.07146990740740741</v>
      </c>
      <c r="AU1593" s="128" t="s">
        <v>37381</v>
      </c>
      <c r="AV1593" s="504">
        <v>0.06027777777777778</v>
      </c>
      <c r="AX1593" s="134" t="s">
        <v>37382</v>
      </c>
      <c r="AY1593" s="128" t="s">
        <v>37383</v>
      </c>
      <c r="BA1593" s="505">
        <v>0.055775462962962964</v>
      </c>
      <c r="BB1593" s="474">
        <v>0.053969907407407404</v>
      </c>
      <c r="BC1593" s="516">
        <v>0.05150462962962963</v>
      </c>
      <c r="BD1593" s="516"/>
      <c r="BE1593" s="128" t="s">
        <v>37384</v>
      </c>
      <c r="BF1593" s="516"/>
      <c r="BG1593" s="516"/>
      <c r="BH1593" s="516"/>
    </row>
    <row r="1594">
      <c r="A1594" s="122">
        <f t="shared" si="3"/>
        <v>0</v>
      </c>
      <c r="B1594" s="122">
        <f t="shared" si="4"/>
        <v>0</v>
      </c>
      <c r="C1594" s="122">
        <f t="shared" si="5"/>
        <v>0</v>
      </c>
      <c r="D1594" s="122">
        <f t="shared" si="6"/>
        <v>0</v>
      </c>
      <c r="E1594" s="122">
        <f t="shared" si="2"/>
        <v>300</v>
      </c>
      <c r="H1594" s="135" t="s">
        <v>37385</v>
      </c>
      <c r="I1594" s="135" t="s">
        <v>37386</v>
      </c>
      <c r="J1594" s="135" t="s">
        <v>37387</v>
      </c>
      <c r="L1594" s="160"/>
      <c r="M1594" s="160"/>
      <c r="N1594" s="160"/>
      <c r="O1594" s="160"/>
      <c r="P1594" s="138" t="s">
        <v>37388</v>
      </c>
      <c r="Q1594" s="138" t="s">
        <v>37389</v>
      </c>
      <c r="R1594" s="138" t="s">
        <v>37390</v>
      </c>
      <c r="T1594" s="138" t="s">
        <v>37391</v>
      </c>
      <c r="Y1594" s="138" t="s">
        <v>37392</v>
      </c>
      <c r="Z1594" s="138" t="s">
        <v>37393</v>
      </c>
      <c r="AA1594" s="128" t="s">
        <v>37394</v>
      </c>
      <c r="AB1594" s="474">
        <v>0.07498842592592593</v>
      </c>
      <c r="AC1594" s="160"/>
      <c r="AD1594" s="160"/>
      <c r="AE1594" s="160"/>
      <c r="AJ1594" s="523"/>
      <c r="AM1594" s="128" t="s">
        <v>37395</v>
      </c>
      <c r="AN1594" s="160"/>
      <c r="AO1594" s="134" t="s">
        <v>37396</v>
      </c>
      <c r="AP1594" s="134"/>
      <c r="AQ1594" s="505">
        <v>0.05912037037037037</v>
      </c>
      <c r="AR1594" s="128" t="s">
        <v>37397</v>
      </c>
      <c r="AS1594" s="474">
        <v>0.0590625</v>
      </c>
      <c r="AT1594" s="134" t="s">
        <v>37398</v>
      </c>
      <c r="AU1594" s="505">
        <v>0.07199074074074074</v>
      </c>
      <c r="AV1594" s="128" t="s">
        <v>37399</v>
      </c>
      <c r="AX1594" s="474">
        <v>0.06446759259259259</v>
      </c>
      <c r="AY1594" s="505">
        <v>0.0433912037037037</v>
      </c>
      <c r="BA1594" s="128" t="s">
        <v>37400</v>
      </c>
      <c r="BB1594" s="134" t="s">
        <v>37401</v>
      </c>
      <c r="BC1594" s="141" t="s">
        <v>37402</v>
      </c>
      <c r="BD1594" s="141"/>
      <c r="BE1594" s="505">
        <v>0.06140046296296296</v>
      </c>
      <c r="BF1594" s="141"/>
      <c r="BG1594" s="141"/>
      <c r="BH1594" s="141"/>
    </row>
    <row r="1595">
      <c r="A1595" s="122">
        <f t="shared" si="3"/>
        <v>0</v>
      </c>
      <c r="B1595" s="122">
        <f t="shared" si="4"/>
        <v>0</v>
      </c>
      <c r="C1595" s="122">
        <f t="shared" si="5"/>
        <v>0</v>
      </c>
      <c r="D1595" s="122">
        <f t="shared" si="6"/>
        <v>0</v>
      </c>
      <c r="E1595" s="122">
        <f t="shared" si="2"/>
        <v>115</v>
      </c>
      <c r="H1595" s="135">
        <v>531.0</v>
      </c>
      <c r="I1595" s="135">
        <v>531.0</v>
      </c>
      <c r="J1595" s="135">
        <v>531.0</v>
      </c>
      <c r="L1595" s="160"/>
      <c r="M1595" s="160"/>
      <c r="N1595" s="160"/>
      <c r="O1595" s="160"/>
      <c r="P1595" s="503">
        <v>0.061446759259259257</v>
      </c>
      <c r="Q1595" s="503">
        <v>0.05780092592592593</v>
      </c>
      <c r="R1595" s="503">
        <v>0.061828703703703705</v>
      </c>
      <c r="T1595" s="503">
        <v>0.0708912037037037</v>
      </c>
      <c r="Y1595" s="503">
        <v>0.0770949074074074</v>
      </c>
      <c r="Z1595" s="503">
        <v>0.05747685185185185</v>
      </c>
      <c r="AA1595" s="504">
        <v>0.07402777777777778</v>
      </c>
      <c r="AB1595" s="134" t="s">
        <v>37403</v>
      </c>
      <c r="AC1595" s="160"/>
      <c r="AD1595" s="160"/>
      <c r="AE1595" s="160"/>
      <c r="AJ1595" s="523"/>
      <c r="AM1595" s="416">
        <v>2.4930555555555554</v>
      </c>
      <c r="AN1595" s="160"/>
      <c r="AO1595" s="474">
        <v>0.06584490740740741</v>
      </c>
      <c r="AP1595" s="474"/>
      <c r="AQ1595" s="128" t="s">
        <v>37404</v>
      </c>
      <c r="AR1595" s="505">
        <v>0.07393518518518519</v>
      </c>
      <c r="AS1595" s="134" t="s">
        <v>37405</v>
      </c>
      <c r="AT1595" s="474">
        <v>0.07157407407407407</v>
      </c>
      <c r="AU1595" s="128" t="s">
        <v>37406</v>
      </c>
      <c r="AV1595" s="504">
        <v>0.06032407407407407</v>
      </c>
      <c r="AX1595" s="134" t="s">
        <v>37407</v>
      </c>
      <c r="AY1595" s="128" t="s">
        <v>37408</v>
      </c>
      <c r="BA1595" s="505">
        <v>0.055844907407407406</v>
      </c>
      <c r="BB1595" s="474">
        <v>0.05399305555555556</v>
      </c>
      <c r="BC1595" s="516">
        <v>0.05153935185185185</v>
      </c>
      <c r="BD1595" s="516"/>
      <c r="BE1595" s="128" t="s">
        <v>37409</v>
      </c>
      <c r="BF1595" s="516"/>
      <c r="BG1595" s="516"/>
      <c r="BH1595" s="516"/>
    </row>
    <row r="1596">
      <c r="A1596" s="122">
        <f t="shared" si="3"/>
        <v>0</v>
      </c>
      <c r="B1596" s="122">
        <f t="shared" si="4"/>
        <v>0</v>
      </c>
      <c r="C1596" s="122">
        <f t="shared" si="5"/>
        <v>0</v>
      </c>
      <c r="D1596" s="122">
        <f t="shared" si="6"/>
        <v>0</v>
      </c>
      <c r="E1596" s="122">
        <f t="shared" si="2"/>
        <v>255</v>
      </c>
      <c r="H1596" s="135" t="s">
        <v>37410</v>
      </c>
      <c r="I1596" s="135" t="s">
        <v>37411</v>
      </c>
      <c r="J1596" s="135" t="s">
        <v>37412</v>
      </c>
      <c r="L1596" s="160"/>
      <c r="M1596" s="160"/>
      <c r="N1596" s="160"/>
      <c r="O1596" s="160"/>
      <c r="P1596" s="138" t="s">
        <v>37413</v>
      </c>
      <c r="Q1596" s="138" t="s">
        <v>37414</v>
      </c>
      <c r="R1596" s="138" t="s">
        <v>37415</v>
      </c>
      <c r="T1596" s="138" t="s">
        <v>37416</v>
      </c>
      <c r="Y1596" s="138" t="s">
        <v>37417</v>
      </c>
      <c r="Z1596" s="138" t="s">
        <v>37418</v>
      </c>
      <c r="AA1596" s="128" t="s">
        <v>37419</v>
      </c>
      <c r="AB1596" s="474">
        <v>0.07506944444444444</v>
      </c>
      <c r="AC1596" s="160"/>
      <c r="AD1596" s="160"/>
      <c r="AE1596" s="160"/>
      <c r="AJ1596" s="523"/>
      <c r="AM1596" s="128" t="s">
        <v>37420</v>
      </c>
      <c r="AN1596" s="160"/>
      <c r="AO1596" s="134" t="s">
        <v>37421</v>
      </c>
      <c r="AP1596" s="134"/>
      <c r="AQ1596" s="505">
        <v>0.05920138888888889</v>
      </c>
      <c r="AR1596" s="128" t="s">
        <v>37422</v>
      </c>
      <c r="AS1596" s="474">
        <v>0.05915509259259259</v>
      </c>
      <c r="AT1596" s="134" t="s">
        <v>37423</v>
      </c>
      <c r="AU1596" s="505">
        <v>0.07226851851851852</v>
      </c>
      <c r="AV1596" s="128" t="s">
        <v>37424</v>
      </c>
      <c r="AX1596" s="474">
        <v>0.06457175925925926</v>
      </c>
      <c r="AY1596" s="505">
        <v>0.0434837962962963</v>
      </c>
      <c r="BA1596" s="128" t="s">
        <v>37425</v>
      </c>
      <c r="BB1596" s="134" t="s">
        <v>37426</v>
      </c>
      <c r="BC1596" s="141" t="s">
        <v>37427</v>
      </c>
      <c r="BD1596" s="141"/>
      <c r="BE1596" s="505">
        <v>0.06143518518518518</v>
      </c>
      <c r="BF1596" s="141"/>
      <c r="BG1596" s="141"/>
      <c r="BH1596" s="141"/>
    </row>
    <row r="1597">
      <c r="A1597" s="122">
        <f t="shared" si="3"/>
        <v>0</v>
      </c>
      <c r="B1597" s="122">
        <f t="shared" si="4"/>
        <v>0</v>
      </c>
      <c r="C1597" s="122">
        <f t="shared" si="5"/>
        <v>0</v>
      </c>
      <c r="D1597" s="122">
        <f t="shared" si="6"/>
        <v>0</v>
      </c>
      <c r="E1597" s="122">
        <f t="shared" si="2"/>
        <v>157</v>
      </c>
      <c r="H1597" s="135" t="s">
        <v>1969</v>
      </c>
      <c r="I1597" s="135" t="s">
        <v>37428</v>
      </c>
      <c r="J1597" s="135" t="s">
        <v>37429</v>
      </c>
      <c r="L1597" s="160"/>
      <c r="M1597" s="160"/>
      <c r="N1597" s="160"/>
      <c r="O1597" s="160"/>
      <c r="P1597" s="503">
        <v>0.06162037037037037</v>
      </c>
      <c r="Q1597" s="503">
        <v>0.057881944444444444</v>
      </c>
      <c r="R1597" s="503">
        <v>0.061863425925925926</v>
      </c>
      <c r="T1597" s="503">
        <v>0.07106481481481482</v>
      </c>
      <c r="Y1597" s="503">
        <v>0.07710648148148148</v>
      </c>
      <c r="Z1597" s="503">
        <v>0.05752314814814815</v>
      </c>
      <c r="AA1597" s="504">
        <v>0.07408564814814815</v>
      </c>
      <c r="AB1597" s="134" t="s">
        <v>37430</v>
      </c>
      <c r="AC1597" s="160"/>
      <c r="AD1597" s="160"/>
      <c r="AE1597" s="160"/>
      <c r="AJ1597" s="523"/>
      <c r="AM1597" s="416">
        <v>2.4965277777777777</v>
      </c>
      <c r="AN1597" s="160"/>
      <c r="AO1597" s="474">
        <v>0.06594907407407408</v>
      </c>
      <c r="AP1597" s="474"/>
      <c r="AQ1597" s="128" t="s">
        <v>37431</v>
      </c>
      <c r="AR1597" s="505">
        <v>0.07398148148148148</v>
      </c>
      <c r="AS1597" s="134" t="s">
        <v>31377</v>
      </c>
      <c r="AT1597" s="474">
        <v>0.07163194444444444</v>
      </c>
      <c r="AU1597" s="128" t="s">
        <v>37432</v>
      </c>
      <c r="AV1597" s="504">
        <v>0.06039351851851852</v>
      </c>
      <c r="AX1597" s="134" t="s">
        <v>37433</v>
      </c>
      <c r="AY1597" s="128" t="s">
        <v>37434</v>
      </c>
      <c r="BA1597" s="505">
        <v>0.055983796296296295</v>
      </c>
      <c r="BB1597" s="474">
        <v>0.05403935185185185</v>
      </c>
      <c r="BC1597" s="516">
        <v>0.0516087962962963</v>
      </c>
      <c r="BD1597" s="516"/>
      <c r="BE1597" s="128" t="s">
        <v>37435</v>
      </c>
      <c r="BF1597" s="516"/>
      <c r="BG1597" s="516"/>
      <c r="BH1597" s="516"/>
    </row>
    <row r="1598">
      <c r="A1598" s="122">
        <f t="shared" si="3"/>
        <v>0</v>
      </c>
      <c r="B1598" s="122">
        <f t="shared" si="4"/>
        <v>0</v>
      </c>
      <c r="C1598" s="122">
        <f t="shared" si="5"/>
        <v>0</v>
      </c>
      <c r="D1598" s="122">
        <f t="shared" si="6"/>
        <v>0</v>
      </c>
      <c r="E1598" s="122">
        <f t="shared" si="2"/>
        <v>228</v>
      </c>
      <c r="H1598" s="135">
        <v>532.0</v>
      </c>
      <c r="I1598" s="135">
        <v>532.0</v>
      </c>
      <c r="J1598" s="135">
        <v>532.0</v>
      </c>
      <c r="L1598" s="160"/>
      <c r="M1598" s="160"/>
      <c r="N1598" s="160"/>
      <c r="O1598" s="160"/>
      <c r="P1598" s="138" t="s">
        <v>37436</v>
      </c>
      <c r="Q1598" s="138" t="s">
        <v>37437</v>
      </c>
      <c r="R1598" s="138" t="s">
        <v>862</v>
      </c>
      <c r="T1598" s="138" t="s">
        <v>37438</v>
      </c>
      <c r="Y1598" s="138" t="s">
        <v>37439</v>
      </c>
      <c r="Z1598" s="138" t="s">
        <v>37440</v>
      </c>
      <c r="AA1598" s="128" t="s">
        <v>37441</v>
      </c>
      <c r="AB1598" s="474">
        <v>0.07517361111111111</v>
      </c>
      <c r="AC1598" s="160"/>
      <c r="AD1598" s="160"/>
      <c r="AE1598" s="160"/>
      <c r="AJ1598" s="523"/>
      <c r="AM1598" s="128" t="s">
        <v>37442</v>
      </c>
      <c r="AN1598" s="160"/>
      <c r="AO1598" s="134" t="s">
        <v>37443</v>
      </c>
      <c r="AP1598" s="134"/>
      <c r="AQ1598" s="505">
        <v>0.05928240740740741</v>
      </c>
      <c r="AR1598" s="128" t="s">
        <v>37444</v>
      </c>
      <c r="AS1598" s="474">
        <v>0.05918981481481481</v>
      </c>
      <c r="AT1598" s="134" t="s">
        <v>1332</v>
      </c>
      <c r="AU1598" s="505">
        <v>0.07238425925925926</v>
      </c>
      <c r="AV1598" s="128" t="s">
        <v>1538</v>
      </c>
      <c r="AX1598" s="474">
        <v>0.06465277777777778</v>
      </c>
      <c r="AY1598" s="505">
        <v>0.04351851851851852</v>
      </c>
      <c r="BA1598" s="128" t="s">
        <v>37445</v>
      </c>
      <c r="BB1598" s="134" t="s">
        <v>1055</v>
      </c>
      <c r="BC1598" s="141" t="s">
        <v>37446</v>
      </c>
      <c r="BD1598" s="141"/>
      <c r="BE1598" s="505">
        <v>0.06145833333333333</v>
      </c>
      <c r="BF1598" s="141"/>
      <c r="BG1598" s="141"/>
      <c r="BH1598" s="141"/>
    </row>
    <row r="1599">
      <c r="A1599" s="122">
        <f t="shared" si="3"/>
        <v>0</v>
      </c>
      <c r="B1599" s="122">
        <f t="shared" si="4"/>
        <v>0</v>
      </c>
      <c r="C1599" s="122">
        <f t="shared" si="5"/>
        <v>0</v>
      </c>
      <c r="D1599" s="122">
        <f t="shared" si="6"/>
        <v>0</v>
      </c>
      <c r="E1599" s="122">
        <f t="shared" si="2"/>
        <v>132</v>
      </c>
      <c r="H1599" s="135" t="s">
        <v>37447</v>
      </c>
      <c r="I1599" s="135" t="s">
        <v>37448</v>
      </c>
      <c r="J1599" s="135" t="s">
        <v>37449</v>
      </c>
      <c r="L1599" s="160"/>
      <c r="M1599" s="160"/>
      <c r="N1599" s="160"/>
      <c r="O1599" s="160"/>
      <c r="P1599" s="503">
        <v>0.06170138888888889</v>
      </c>
      <c r="Q1599" s="503">
        <v>0.05793981481481481</v>
      </c>
      <c r="R1599" s="503">
        <v>0.06189814814814815</v>
      </c>
      <c r="T1599" s="503">
        <v>0.07108796296296296</v>
      </c>
      <c r="Y1599" s="503">
        <v>0.07712962962962963</v>
      </c>
      <c r="Z1599" s="503">
        <v>0.05762731481481481</v>
      </c>
      <c r="AA1599" s="504">
        <v>0.07416666666666667</v>
      </c>
      <c r="AB1599" s="134" t="s">
        <v>37450</v>
      </c>
      <c r="AC1599" s="160"/>
      <c r="AD1599" s="160"/>
      <c r="AE1599" s="160"/>
      <c r="AJ1599" s="523"/>
      <c r="AM1599" s="505">
        <v>0.04168981481481481</v>
      </c>
      <c r="AN1599" s="160"/>
      <c r="AO1599" s="474">
        <v>0.06604166666666667</v>
      </c>
      <c r="AP1599" s="474"/>
      <c r="AQ1599" s="128" t="s">
        <v>37451</v>
      </c>
      <c r="AR1599" s="505">
        <v>0.07401620370370371</v>
      </c>
      <c r="AS1599" s="134" t="s">
        <v>37452</v>
      </c>
      <c r="AT1599" s="474">
        <v>0.07175925925925926</v>
      </c>
      <c r="AU1599" s="128" t="s">
        <v>844</v>
      </c>
      <c r="AV1599" s="504">
        <v>0.06045138888888889</v>
      </c>
      <c r="AX1599" s="134" t="s">
        <v>37453</v>
      </c>
      <c r="AY1599" s="128" t="s">
        <v>37454</v>
      </c>
      <c r="BA1599" s="505">
        <v>0.05609953703703704</v>
      </c>
      <c r="BB1599" s="474">
        <v>0.054155092592592595</v>
      </c>
      <c r="BC1599" s="516">
        <v>0.05167824074074074</v>
      </c>
      <c r="BD1599" s="516"/>
      <c r="BE1599" s="128" t="s">
        <v>37455</v>
      </c>
      <c r="BF1599" s="516"/>
      <c r="BG1599" s="516"/>
      <c r="BH1599" s="516"/>
    </row>
    <row r="1600">
      <c r="A1600" s="122">
        <f t="shared" si="3"/>
        <v>0</v>
      </c>
      <c r="B1600" s="122">
        <f t="shared" si="4"/>
        <v>0</v>
      </c>
      <c r="C1600" s="122">
        <f t="shared" si="5"/>
        <v>0</v>
      </c>
      <c r="D1600" s="122">
        <f t="shared" si="6"/>
        <v>0</v>
      </c>
      <c r="E1600" s="122">
        <f t="shared" si="2"/>
        <v>316</v>
      </c>
      <c r="H1600" s="135" t="s">
        <v>37456</v>
      </c>
      <c r="I1600" s="135" t="s">
        <v>37457</v>
      </c>
      <c r="J1600" s="135" t="s">
        <v>37458</v>
      </c>
      <c r="L1600" s="160"/>
      <c r="M1600" s="160"/>
      <c r="N1600" s="160"/>
      <c r="O1600" s="160"/>
      <c r="P1600" s="138" t="s">
        <v>37459</v>
      </c>
      <c r="Q1600" s="138" t="s">
        <v>37460</v>
      </c>
      <c r="R1600" s="138" t="s">
        <v>33159</v>
      </c>
      <c r="T1600" s="138" t="s">
        <v>37461</v>
      </c>
      <c r="Y1600" s="138" t="s">
        <v>4112</v>
      </c>
      <c r="Z1600" s="138" t="s">
        <v>37462</v>
      </c>
      <c r="AA1600" s="128" t="s">
        <v>37463</v>
      </c>
      <c r="AB1600" s="474">
        <v>0.07524305555555555</v>
      </c>
      <c r="AC1600" s="160"/>
      <c r="AD1600" s="160"/>
      <c r="AE1600" s="160"/>
      <c r="AJ1600" s="523"/>
      <c r="AM1600" s="128" t="s">
        <v>37464</v>
      </c>
      <c r="AN1600" s="160"/>
      <c r="AO1600" s="134" t="s">
        <v>37465</v>
      </c>
      <c r="AP1600" s="134"/>
      <c r="AQ1600" s="505">
        <v>0.05931712962962963</v>
      </c>
      <c r="AR1600" s="128" t="s">
        <v>37466</v>
      </c>
      <c r="AS1600" s="474">
        <v>0.05920138888888889</v>
      </c>
      <c r="AT1600" s="134" t="s">
        <v>37467</v>
      </c>
      <c r="AU1600" s="505">
        <v>0.0724074074074074</v>
      </c>
      <c r="AV1600" s="128" t="s">
        <v>37468</v>
      </c>
      <c r="AX1600" s="474">
        <v>0.06475694444444445</v>
      </c>
      <c r="AY1600" s="505">
        <v>0.043611111111111114</v>
      </c>
      <c r="BA1600" s="128" t="s">
        <v>37469</v>
      </c>
      <c r="BB1600" s="134" t="s">
        <v>37470</v>
      </c>
      <c r="BC1600" s="141" t="s">
        <v>37471</v>
      </c>
      <c r="BD1600" s="141"/>
      <c r="BE1600" s="505">
        <v>0.06150462962962963</v>
      </c>
      <c r="BF1600" s="141"/>
      <c r="BG1600" s="141"/>
      <c r="BH1600" s="141"/>
    </row>
    <row r="1601">
      <c r="A1601" s="122">
        <f t="shared" si="3"/>
        <v>0</v>
      </c>
      <c r="B1601" s="122">
        <f t="shared" si="4"/>
        <v>0</v>
      </c>
      <c r="C1601" s="122">
        <f t="shared" si="5"/>
        <v>0</v>
      </c>
      <c r="D1601" s="122">
        <f t="shared" si="6"/>
        <v>0</v>
      </c>
      <c r="E1601" s="122">
        <f t="shared" si="2"/>
        <v>88</v>
      </c>
      <c r="H1601" s="135">
        <v>533.0</v>
      </c>
      <c r="I1601" s="135">
        <v>533.0</v>
      </c>
      <c r="J1601" s="135">
        <v>533.0</v>
      </c>
      <c r="L1601" s="160"/>
      <c r="M1601" s="160"/>
      <c r="N1601" s="160"/>
      <c r="O1601" s="160"/>
      <c r="P1601" s="503">
        <v>0.06177083333333333</v>
      </c>
      <c r="Q1601" s="503">
        <v>0.05804398148148148</v>
      </c>
      <c r="R1601" s="503">
        <v>0.061921296296296294</v>
      </c>
      <c r="T1601" s="503">
        <v>0.07121527777777778</v>
      </c>
      <c r="Y1601" s="503">
        <v>0.07719907407407407</v>
      </c>
      <c r="Z1601" s="503">
        <v>0.057650462962962966</v>
      </c>
      <c r="AA1601" s="504">
        <v>0.07427083333333333</v>
      </c>
      <c r="AB1601" s="134" t="s">
        <v>37472</v>
      </c>
      <c r="AC1601" s="160"/>
      <c r="AD1601" s="160"/>
      <c r="AE1601" s="160"/>
      <c r="AJ1601" s="523"/>
      <c r="AM1601" s="505">
        <v>0.04186342592592593</v>
      </c>
      <c r="AN1601" s="160"/>
      <c r="AO1601" s="474">
        <v>0.06612268518518519</v>
      </c>
      <c r="AP1601" s="474"/>
      <c r="AQ1601" s="128" t="s">
        <v>37473</v>
      </c>
      <c r="AR1601" s="505">
        <v>0.0740625</v>
      </c>
      <c r="AS1601" s="134" t="s">
        <v>37474</v>
      </c>
      <c r="AT1601" s="474">
        <v>0.07179398148148149</v>
      </c>
      <c r="AU1601" s="128" t="s">
        <v>37475</v>
      </c>
      <c r="AV1601" s="504">
        <v>0.060474537037037035</v>
      </c>
      <c r="AX1601" s="134" t="s">
        <v>37476</v>
      </c>
      <c r="AY1601" s="128" t="s">
        <v>37477</v>
      </c>
      <c r="BA1601" s="505">
        <v>0.05623842592592593</v>
      </c>
      <c r="BB1601" s="474">
        <v>0.05417824074074074</v>
      </c>
      <c r="BC1601" s="516">
        <v>0.05170138888888889</v>
      </c>
      <c r="BD1601" s="516"/>
      <c r="BE1601" s="128" t="s">
        <v>37478</v>
      </c>
      <c r="BF1601" s="516"/>
      <c r="BG1601" s="516"/>
      <c r="BH1601" s="516"/>
    </row>
    <row r="1602">
      <c r="A1602" s="122">
        <f t="shared" si="3"/>
        <v>0</v>
      </c>
      <c r="B1602" s="122">
        <f t="shared" si="4"/>
        <v>0</v>
      </c>
      <c r="C1602" s="122">
        <f t="shared" si="5"/>
        <v>0</v>
      </c>
      <c r="D1602" s="122">
        <f t="shared" si="6"/>
        <v>0</v>
      </c>
      <c r="E1602" s="122">
        <f t="shared" si="2"/>
        <v>223</v>
      </c>
      <c r="H1602" s="135" t="s">
        <v>37479</v>
      </c>
      <c r="I1602" s="135" t="s">
        <v>37480</v>
      </c>
      <c r="J1602" s="135" t="s">
        <v>37481</v>
      </c>
      <c r="L1602" s="160"/>
      <c r="M1602" s="160"/>
      <c r="N1602" s="160"/>
      <c r="O1602" s="160"/>
      <c r="P1602" s="138" t="s">
        <v>37482</v>
      </c>
      <c r="Q1602" s="138" t="s">
        <v>37483</v>
      </c>
      <c r="R1602" s="138" t="s">
        <v>37484</v>
      </c>
      <c r="T1602" s="138" t="s">
        <v>37485</v>
      </c>
      <c r="Y1602" s="513" t="s">
        <v>37486</v>
      </c>
      <c r="Z1602" s="138" t="s">
        <v>37487</v>
      </c>
      <c r="AA1602" s="128" t="s">
        <v>37488</v>
      </c>
      <c r="AB1602" s="474">
        <v>0.07538194444444445</v>
      </c>
      <c r="AC1602" s="160"/>
      <c r="AD1602" s="160"/>
      <c r="AE1602" s="160"/>
      <c r="AJ1602" s="523"/>
      <c r="AM1602" s="128" t="s">
        <v>37489</v>
      </c>
      <c r="AN1602" s="160"/>
      <c r="AO1602" s="134" t="s">
        <v>37490</v>
      </c>
      <c r="AP1602" s="134"/>
      <c r="AQ1602" s="505">
        <v>0.059409722222222225</v>
      </c>
      <c r="AR1602" s="128" t="s">
        <v>37491</v>
      </c>
      <c r="AS1602" s="474">
        <v>0.059236111111111114</v>
      </c>
      <c r="AT1602" s="134" t="s">
        <v>37492</v>
      </c>
      <c r="AU1602" s="505">
        <v>0.0724537037037037</v>
      </c>
      <c r="AV1602" s="128" t="s">
        <v>37493</v>
      </c>
      <c r="AX1602" s="474">
        <v>0.06489583333333333</v>
      </c>
      <c r="AY1602" s="505">
        <v>0.04365740740740741</v>
      </c>
      <c r="BA1602" s="128" t="s">
        <v>37494</v>
      </c>
      <c r="BB1602" s="134" t="s">
        <v>876</v>
      </c>
      <c r="BC1602" s="141" t="s">
        <v>37495</v>
      </c>
      <c r="BD1602" s="141"/>
      <c r="BE1602" s="505">
        <v>0.06157407407407407</v>
      </c>
      <c r="BF1602" s="141"/>
      <c r="BG1602" s="141"/>
      <c r="BH1602" s="141"/>
    </row>
    <row r="1603">
      <c r="A1603" s="122">
        <f t="shared" si="3"/>
        <v>0</v>
      </c>
      <c r="B1603" s="122">
        <f t="shared" si="4"/>
        <v>0</v>
      </c>
      <c r="C1603" s="122">
        <f t="shared" si="5"/>
        <v>0</v>
      </c>
      <c r="D1603" s="122">
        <f t="shared" si="6"/>
        <v>0</v>
      </c>
      <c r="E1603" s="122">
        <f t="shared" si="2"/>
        <v>216</v>
      </c>
      <c r="H1603" s="135" t="s">
        <v>15245</v>
      </c>
      <c r="I1603" s="135" t="s">
        <v>37496</v>
      </c>
      <c r="J1603" s="135" t="s">
        <v>37497</v>
      </c>
      <c r="L1603" s="160"/>
      <c r="M1603" s="160"/>
      <c r="N1603" s="160"/>
      <c r="O1603" s="160"/>
      <c r="P1603" s="503">
        <v>0.06207175925925926</v>
      </c>
      <c r="Q1603" s="503">
        <v>0.05806712962962963</v>
      </c>
      <c r="R1603" s="503">
        <v>0.06193287037037037</v>
      </c>
      <c r="T1603" s="503">
        <v>0.07135416666666666</v>
      </c>
      <c r="Z1603" s="503">
        <v>0.05773148148148148</v>
      </c>
      <c r="AA1603" s="504">
        <v>0.07430555555555556</v>
      </c>
      <c r="AB1603" s="134" t="s">
        <v>37498</v>
      </c>
      <c r="AC1603" s="160"/>
      <c r="AD1603" s="160"/>
      <c r="AE1603" s="160"/>
      <c r="AJ1603" s="523"/>
      <c r="AM1603" s="505">
        <v>0.041875</v>
      </c>
      <c r="AN1603" s="160"/>
      <c r="AO1603" s="474">
        <v>0.06622685185185186</v>
      </c>
      <c r="AP1603" s="474"/>
      <c r="AQ1603" s="128" t="s">
        <v>37499</v>
      </c>
      <c r="AR1603" s="505">
        <v>0.0741087962962963</v>
      </c>
      <c r="AS1603" s="134" t="s">
        <v>37500</v>
      </c>
      <c r="AT1603" s="474">
        <v>0.07197916666666666</v>
      </c>
      <c r="AU1603" s="128" t="s">
        <v>37501</v>
      </c>
      <c r="AV1603" s="504">
        <v>0.060520833333333336</v>
      </c>
      <c r="AX1603" s="134" t="s">
        <v>37502</v>
      </c>
      <c r="AY1603" s="128" t="s">
        <v>37503</v>
      </c>
      <c r="BA1603" s="505">
        <v>0.05650462962962963</v>
      </c>
      <c r="BB1603" s="474">
        <v>0.054293981481481485</v>
      </c>
      <c r="BC1603" s="516">
        <v>0.0518287037037037</v>
      </c>
      <c r="BD1603" s="516"/>
      <c r="BE1603" s="128" t="s">
        <v>37504</v>
      </c>
      <c r="BF1603" s="516"/>
      <c r="BG1603" s="516"/>
      <c r="BH1603" s="516"/>
    </row>
    <row r="1604">
      <c r="A1604" s="122">
        <f t="shared" si="3"/>
        <v>0</v>
      </c>
      <c r="B1604" s="122">
        <f t="shared" si="4"/>
        <v>0</v>
      </c>
      <c r="C1604" s="122">
        <f t="shared" si="5"/>
        <v>0</v>
      </c>
      <c r="D1604" s="122">
        <f t="shared" si="6"/>
        <v>0</v>
      </c>
      <c r="E1604" s="122">
        <f t="shared" si="2"/>
        <v>202</v>
      </c>
      <c r="H1604" s="135">
        <v>534.0</v>
      </c>
      <c r="I1604" s="135">
        <v>534.0</v>
      </c>
      <c r="J1604" s="135">
        <v>534.0</v>
      </c>
      <c r="L1604" s="160"/>
      <c r="M1604" s="160"/>
      <c r="N1604" s="160"/>
      <c r="O1604" s="160"/>
      <c r="P1604" s="138" t="s">
        <v>37505</v>
      </c>
      <c r="Q1604" s="138" t="s">
        <v>37506</v>
      </c>
      <c r="T1604" s="138" t="s">
        <v>37507</v>
      </c>
      <c r="Z1604" s="138" t="s">
        <v>37508</v>
      </c>
      <c r="AA1604" s="128" t="s">
        <v>37509</v>
      </c>
      <c r="AB1604" s="474">
        <v>0.07549768518518518</v>
      </c>
      <c r="AC1604" s="160"/>
      <c r="AD1604" s="160"/>
      <c r="AE1604" s="160"/>
      <c r="AJ1604" s="523"/>
      <c r="AM1604" s="128" t="s">
        <v>37510</v>
      </c>
      <c r="AN1604" s="160"/>
      <c r="AO1604" s="134" t="s">
        <v>37511</v>
      </c>
      <c r="AP1604" s="134"/>
      <c r="AQ1604" s="505">
        <v>0.059444444444444446</v>
      </c>
      <c r="AR1604" s="128" t="s">
        <v>37512</v>
      </c>
      <c r="AS1604" s="474">
        <v>0.05928240740740741</v>
      </c>
      <c r="AT1604" s="134" t="s">
        <v>37513</v>
      </c>
      <c r="AU1604" s="505">
        <v>0.07246527777777778</v>
      </c>
      <c r="AV1604" s="128" t="s">
        <v>37514</v>
      </c>
      <c r="AX1604" s="474">
        <v>0.06498842592592592</v>
      </c>
      <c r="AY1604" s="505">
        <v>0.04369212962962963</v>
      </c>
      <c r="BA1604" s="128" t="s">
        <v>37515</v>
      </c>
      <c r="BB1604" s="134" t="s">
        <v>37516</v>
      </c>
      <c r="BC1604" s="141" t="s">
        <v>37517</v>
      </c>
      <c r="BD1604" s="141"/>
      <c r="BE1604" s="505">
        <v>0.061585648148148146</v>
      </c>
      <c r="BF1604" s="141"/>
      <c r="BG1604" s="141"/>
      <c r="BH1604" s="141"/>
    </row>
    <row r="1605">
      <c r="A1605" s="122">
        <f t="shared" si="3"/>
        <v>0</v>
      </c>
      <c r="B1605" s="122">
        <f t="shared" si="4"/>
        <v>0</v>
      </c>
      <c r="C1605" s="122">
        <f t="shared" si="5"/>
        <v>0</v>
      </c>
      <c r="D1605" s="122">
        <f t="shared" si="6"/>
        <v>0</v>
      </c>
      <c r="E1605" s="122">
        <f t="shared" si="2"/>
        <v>190</v>
      </c>
      <c r="H1605" s="135" t="s">
        <v>37518</v>
      </c>
      <c r="I1605" s="135" t="s">
        <v>37519</v>
      </c>
      <c r="J1605" s="135" t="s">
        <v>37520</v>
      </c>
      <c r="L1605" s="160"/>
      <c r="M1605" s="160"/>
      <c r="N1605" s="160"/>
      <c r="O1605" s="160"/>
      <c r="P1605" s="503">
        <v>0.06216435185185185</v>
      </c>
      <c r="Q1605" s="503">
        <v>0.05813657407407408</v>
      </c>
      <c r="T1605" s="503">
        <v>0.07138888888888889</v>
      </c>
      <c r="Z1605" s="503">
        <v>0.0578125</v>
      </c>
      <c r="AA1605" s="504">
        <v>0.074375</v>
      </c>
      <c r="AB1605" s="134" t="s">
        <v>37521</v>
      </c>
      <c r="AC1605" s="160"/>
      <c r="AD1605" s="160"/>
      <c r="AE1605" s="160"/>
      <c r="AJ1605" s="523"/>
      <c r="AM1605" s="505">
        <v>0.04193287037037037</v>
      </c>
      <c r="AN1605" s="160"/>
      <c r="AO1605" s="474">
        <v>0.06630787037037036</v>
      </c>
      <c r="AP1605" s="474"/>
      <c r="AQ1605" s="128" t="s">
        <v>862</v>
      </c>
      <c r="AR1605" s="505">
        <v>0.07427083333333333</v>
      </c>
      <c r="AS1605" s="134" t="s">
        <v>37522</v>
      </c>
      <c r="AT1605" s="474">
        <v>0.07210648148148148</v>
      </c>
      <c r="AU1605" s="128" t="s">
        <v>37523</v>
      </c>
      <c r="AV1605" s="504">
        <v>0.06069444444444445</v>
      </c>
      <c r="AX1605" s="134" t="s">
        <v>37524</v>
      </c>
      <c r="AY1605" s="128" t="s">
        <v>37525</v>
      </c>
      <c r="BA1605" s="505">
        <v>0.05659722222222222</v>
      </c>
      <c r="BB1605" s="474">
        <v>0.05431712962962963</v>
      </c>
      <c r="BC1605" s="516">
        <v>0.05189814814814815</v>
      </c>
      <c r="BD1605" s="516"/>
      <c r="BE1605" s="128" t="s">
        <v>37526</v>
      </c>
      <c r="BF1605" s="516"/>
      <c r="BG1605" s="516"/>
      <c r="BH1605" s="516"/>
    </row>
    <row r="1606">
      <c r="A1606" s="122">
        <f t="shared" si="3"/>
        <v>0</v>
      </c>
      <c r="B1606" s="122">
        <f t="shared" si="4"/>
        <v>0</v>
      </c>
      <c r="C1606" s="122">
        <f t="shared" si="5"/>
        <v>0</v>
      </c>
      <c r="D1606" s="122">
        <f t="shared" si="6"/>
        <v>0</v>
      </c>
      <c r="E1606" s="122">
        <f t="shared" si="2"/>
        <v>378</v>
      </c>
      <c r="H1606" s="135" t="s">
        <v>37527</v>
      </c>
      <c r="I1606" s="135" t="s">
        <v>37528</v>
      </c>
      <c r="J1606" s="135" t="s">
        <v>37529</v>
      </c>
      <c r="L1606" s="160"/>
      <c r="M1606" s="160"/>
      <c r="N1606" s="160"/>
      <c r="O1606" s="160"/>
      <c r="P1606" s="138" t="s">
        <v>37530</v>
      </c>
      <c r="Q1606" s="138" t="s">
        <v>37531</v>
      </c>
      <c r="T1606" s="138" t="s">
        <v>37532</v>
      </c>
      <c r="Z1606" s="138" t="s">
        <v>37533</v>
      </c>
      <c r="AA1606" s="128" t="s">
        <v>37534</v>
      </c>
      <c r="AB1606" s="474">
        <v>0.07560185185185185</v>
      </c>
      <c r="AC1606" s="160"/>
      <c r="AD1606" s="160"/>
      <c r="AE1606" s="160"/>
      <c r="AJ1606" s="523"/>
      <c r="AM1606" s="128" t="s">
        <v>37535</v>
      </c>
      <c r="AN1606" s="160"/>
      <c r="AO1606" s="134" t="s">
        <v>37536</v>
      </c>
      <c r="AP1606" s="134"/>
      <c r="AQ1606" s="505">
        <v>0.05954861111111111</v>
      </c>
      <c r="AR1606" s="128" t="s">
        <v>37537</v>
      </c>
      <c r="AS1606" s="474">
        <v>0.059479166666666666</v>
      </c>
      <c r="AT1606" s="134" t="s">
        <v>37538</v>
      </c>
      <c r="AU1606" s="505">
        <v>0.07258101851851852</v>
      </c>
      <c r="AV1606" s="128" t="s">
        <v>37539</v>
      </c>
      <c r="AX1606" s="474">
        <v>0.06503472222222222</v>
      </c>
      <c r="AY1606" s="505">
        <v>0.04380787037037037</v>
      </c>
      <c r="BA1606" s="128" t="s">
        <v>37540</v>
      </c>
      <c r="BB1606" s="134" t="s">
        <v>876</v>
      </c>
      <c r="BC1606" s="141" t="s">
        <v>37541</v>
      </c>
      <c r="BD1606" s="141"/>
      <c r="BE1606" s="505">
        <v>0.06167824074074074</v>
      </c>
      <c r="BF1606" s="141"/>
      <c r="BG1606" s="141"/>
      <c r="BH1606" s="141"/>
    </row>
    <row r="1607">
      <c r="A1607" s="122">
        <f t="shared" si="3"/>
        <v>0</v>
      </c>
      <c r="B1607" s="122">
        <f t="shared" si="4"/>
        <v>0</v>
      </c>
      <c r="C1607" s="122">
        <f t="shared" si="5"/>
        <v>0</v>
      </c>
      <c r="D1607" s="122">
        <f t="shared" si="6"/>
        <v>0</v>
      </c>
      <c r="E1607" s="122">
        <f t="shared" si="2"/>
        <v>97</v>
      </c>
      <c r="H1607" s="135">
        <v>535.0</v>
      </c>
      <c r="I1607" s="135">
        <v>535.0</v>
      </c>
      <c r="J1607" s="135">
        <v>535.0</v>
      </c>
      <c r="L1607" s="160"/>
      <c r="M1607" s="160"/>
      <c r="N1607" s="160"/>
      <c r="O1607" s="160"/>
      <c r="P1607" s="503">
        <v>0.062233796296296294</v>
      </c>
      <c r="Q1607" s="503">
        <v>0.05818287037037037</v>
      </c>
      <c r="T1607" s="503">
        <v>0.07149305555555556</v>
      </c>
      <c r="Z1607" s="503">
        <v>0.05790509259259259</v>
      </c>
      <c r="AA1607" s="504">
        <v>0.0744675925925926</v>
      </c>
      <c r="AB1607" s="134" t="s">
        <v>37542</v>
      </c>
      <c r="AC1607" s="160"/>
      <c r="AD1607" s="160"/>
      <c r="AE1607" s="160"/>
      <c r="AJ1607" s="523"/>
      <c r="AM1607" s="505">
        <v>0.04199074074074074</v>
      </c>
      <c r="AN1607" s="160"/>
      <c r="AO1607" s="474">
        <v>0.06640046296296297</v>
      </c>
      <c r="AP1607" s="474"/>
      <c r="AQ1607" s="128" t="s">
        <v>37543</v>
      </c>
      <c r="AR1607" s="505">
        <v>0.07442129629629629</v>
      </c>
      <c r="AS1607" s="134" t="s">
        <v>952</v>
      </c>
      <c r="AT1607" s="474">
        <v>0.0721875</v>
      </c>
      <c r="AU1607" s="128" t="s">
        <v>37544</v>
      </c>
      <c r="AV1607" s="504">
        <v>0.06084490740740741</v>
      </c>
      <c r="AX1607" s="134" t="s">
        <v>37545</v>
      </c>
      <c r="AY1607" s="128" t="s">
        <v>37546</v>
      </c>
      <c r="BA1607" s="505">
        <v>0.056666666666666664</v>
      </c>
      <c r="BB1607" s="474">
        <v>0.054375</v>
      </c>
      <c r="BC1607" s="516">
        <v>0.0519212962962963</v>
      </c>
      <c r="BD1607" s="516"/>
      <c r="BE1607" s="128" t="s">
        <v>37547</v>
      </c>
      <c r="BF1607" s="516"/>
      <c r="BG1607" s="516"/>
      <c r="BH1607" s="516"/>
    </row>
    <row r="1608">
      <c r="A1608" s="122">
        <f t="shared" si="3"/>
        <v>0</v>
      </c>
      <c r="B1608" s="122">
        <f t="shared" si="4"/>
        <v>0</v>
      </c>
      <c r="C1608" s="122">
        <f t="shared" si="5"/>
        <v>0</v>
      </c>
      <c r="D1608" s="122">
        <f t="shared" si="6"/>
        <v>0</v>
      </c>
      <c r="E1608" s="122">
        <f t="shared" si="2"/>
        <v>201</v>
      </c>
      <c r="H1608" s="135" t="s">
        <v>37548</v>
      </c>
      <c r="I1608" s="135" t="s">
        <v>37549</v>
      </c>
      <c r="J1608" s="135" t="s">
        <v>37550</v>
      </c>
      <c r="L1608" s="160"/>
      <c r="M1608" s="160"/>
      <c r="N1608" s="160"/>
      <c r="O1608" s="160"/>
      <c r="P1608" s="138" t="s">
        <v>14549</v>
      </c>
      <c r="Q1608" s="138" t="s">
        <v>37551</v>
      </c>
      <c r="T1608" s="138" t="s">
        <v>37552</v>
      </c>
      <c r="Z1608" s="138" t="s">
        <v>37553</v>
      </c>
      <c r="AA1608" s="128" t="s">
        <v>37554</v>
      </c>
      <c r="AB1608" s="474">
        <v>0.07563657407407408</v>
      </c>
      <c r="AC1608" s="160"/>
      <c r="AD1608" s="160"/>
      <c r="AE1608" s="160"/>
      <c r="AJ1608" s="523"/>
      <c r="AM1608" s="128" t="s">
        <v>37555</v>
      </c>
      <c r="AN1608" s="160"/>
      <c r="AO1608" s="134" t="s">
        <v>37556</v>
      </c>
      <c r="AP1608" s="134"/>
      <c r="AQ1608" s="505">
        <v>0.05959490740740741</v>
      </c>
      <c r="AR1608" s="128" t="s">
        <v>37557</v>
      </c>
      <c r="AS1608" s="474">
        <v>0.05962962962962963</v>
      </c>
      <c r="AT1608" s="134" t="s">
        <v>37558</v>
      </c>
      <c r="AU1608" s="505">
        <v>0.07274305555555556</v>
      </c>
      <c r="AV1608" s="128" t="s">
        <v>37559</v>
      </c>
      <c r="AX1608" s="474">
        <v>0.06517361111111111</v>
      </c>
      <c r="AY1608" s="505">
        <v>0.04392361111111111</v>
      </c>
      <c r="BA1608" s="128" t="s">
        <v>37560</v>
      </c>
      <c r="BB1608" s="134" t="s">
        <v>653</v>
      </c>
      <c r="BC1608" s="141" t="s">
        <v>37561</v>
      </c>
      <c r="BD1608" s="141"/>
      <c r="BE1608" s="505">
        <v>0.06180555555555556</v>
      </c>
      <c r="BF1608" s="141"/>
      <c r="BG1608" s="141"/>
      <c r="BH1608" s="141"/>
    </row>
    <row r="1609">
      <c r="A1609" s="122">
        <f t="shared" si="3"/>
        <v>0</v>
      </c>
      <c r="B1609" s="122">
        <f t="shared" si="4"/>
        <v>0</v>
      </c>
      <c r="C1609" s="122">
        <f t="shared" si="5"/>
        <v>0</v>
      </c>
      <c r="D1609" s="122">
        <f t="shared" si="6"/>
        <v>0</v>
      </c>
      <c r="E1609" s="122">
        <f t="shared" si="2"/>
        <v>168</v>
      </c>
      <c r="H1609" s="135" t="s">
        <v>37562</v>
      </c>
      <c r="I1609" s="135" t="s">
        <v>37563</v>
      </c>
      <c r="J1609" s="135" t="s">
        <v>37564</v>
      </c>
      <c r="L1609" s="160"/>
      <c r="M1609" s="160"/>
      <c r="N1609" s="160"/>
      <c r="O1609" s="160"/>
      <c r="P1609" s="503">
        <v>0.06232638888888889</v>
      </c>
      <c r="Q1609" s="503">
        <v>0.05824074074074074</v>
      </c>
      <c r="T1609" s="503">
        <v>0.07162037037037038</v>
      </c>
      <c r="Z1609" s="503">
        <v>0.05792824074074074</v>
      </c>
      <c r="AA1609" s="504">
        <v>0.0745949074074074</v>
      </c>
      <c r="AB1609" s="134" t="s">
        <v>37565</v>
      </c>
      <c r="AC1609" s="160"/>
      <c r="AD1609" s="160"/>
      <c r="AE1609" s="160"/>
      <c r="AJ1609" s="523"/>
      <c r="AM1609" s="505">
        <v>0.042025462962962966</v>
      </c>
      <c r="AN1609" s="160"/>
      <c r="AO1609" s="474">
        <v>0.06649305555555556</v>
      </c>
      <c r="AP1609" s="474"/>
      <c r="AQ1609" s="128" t="s">
        <v>37566</v>
      </c>
      <c r="AR1609" s="505">
        <v>0.07462962962962963</v>
      </c>
      <c r="AS1609" s="134" t="s">
        <v>37567</v>
      </c>
      <c r="AT1609" s="474">
        <v>0.0724074074074074</v>
      </c>
      <c r="AU1609" s="128" t="s">
        <v>37568</v>
      </c>
      <c r="AV1609" s="504">
        <v>0.06094907407407407</v>
      </c>
      <c r="AX1609" s="134" t="s">
        <v>1538</v>
      </c>
      <c r="AY1609" s="128" t="s">
        <v>18357</v>
      </c>
      <c r="BA1609" s="505">
        <v>0.05686342592592593</v>
      </c>
      <c r="BB1609" s="474">
        <v>0.05440972222222222</v>
      </c>
      <c r="BC1609" s="516">
        <v>0.05196759259259259</v>
      </c>
      <c r="BD1609" s="516"/>
      <c r="BE1609" s="128" t="s">
        <v>37569</v>
      </c>
      <c r="BF1609" s="516"/>
      <c r="BG1609" s="516"/>
      <c r="BH1609" s="516"/>
    </row>
    <row r="1610">
      <c r="A1610" s="122">
        <f t="shared" si="3"/>
        <v>0</v>
      </c>
      <c r="B1610" s="122">
        <f t="shared" si="4"/>
        <v>0</v>
      </c>
      <c r="C1610" s="122">
        <f t="shared" si="5"/>
        <v>0</v>
      </c>
      <c r="D1610" s="122">
        <f t="shared" si="6"/>
        <v>0</v>
      </c>
      <c r="E1610" s="122">
        <f t="shared" si="2"/>
        <v>195</v>
      </c>
      <c r="H1610" s="135">
        <v>536.0</v>
      </c>
      <c r="I1610" s="135">
        <v>536.0</v>
      </c>
      <c r="J1610" s="135">
        <v>536.0</v>
      </c>
      <c r="L1610" s="160"/>
      <c r="M1610" s="160"/>
      <c r="N1610" s="160"/>
      <c r="O1610" s="160"/>
      <c r="P1610" s="138" t="s">
        <v>37570</v>
      </c>
      <c r="Q1610" s="138" t="s">
        <v>37571</v>
      </c>
      <c r="T1610" s="138" t="s">
        <v>37572</v>
      </c>
      <c r="Z1610" s="138" t="s">
        <v>37573</v>
      </c>
      <c r="AA1610" s="128" t="s">
        <v>37574</v>
      </c>
      <c r="AB1610" s="474">
        <v>0.07569444444444444</v>
      </c>
      <c r="AC1610" s="160"/>
      <c r="AD1610" s="160"/>
      <c r="AE1610" s="160"/>
      <c r="AJ1610" s="523"/>
      <c r="AM1610" s="128" t="s">
        <v>37575</v>
      </c>
      <c r="AN1610" s="160"/>
      <c r="AO1610" s="134" t="s">
        <v>37576</v>
      </c>
      <c r="AP1610" s="134"/>
      <c r="AQ1610" s="505">
        <v>0.05971064814814815</v>
      </c>
      <c r="AR1610" s="128" t="s">
        <v>1055</v>
      </c>
      <c r="AS1610" s="474">
        <v>0.05965277777777778</v>
      </c>
      <c r="AT1610" s="134" t="s">
        <v>37577</v>
      </c>
      <c r="AU1610" s="505">
        <v>0.07283564814814815</v>
      </c>
      <c r="AV1610" s="128" t="s">
        <v>37578</v>
      </c>
      <c r="AX1610" s="474">
        <v>0.06525462962962963</v>
      </c>
      <c r="AY1610" s="505">
        <v>0.043958333333333335</v>
      </c>
      <c r="BA1610" s="128" t="s">
        <v>37579</v>
      </c>
      <c r="BB1610" s="134" t="s">
        <v>37580</v>
      </c>
      <c r="BC1610" s="141" t="s">
        <v>37581</v>
      </c>
      <c r="BD1610" s="141"/>
      <c r="BE1610" s="505">
        <v>0.06181712962962963</v>
      </c>
      <c r="BF1610" s="141"/>
      <c r="BG1610" s="141"/>
      <c r="BH1610" s="141"/>
    </row>
    <row r="1611">
      <c r="A1611" s="122">
        <f t="shared" si="3"/>
        <v>0</v>
      </c>
      <c r="B1611" s="122">
        <f t="shared" si="4"/>
        <v>0</v>
      </c>
      <c r="C1611" s="122">
        <f t="shared" si="5"/>
        <v>0</v>
      </c>
      <c r="D1611" s="122">
        <f t="shared" si="6"/>
        <v>0</v>
      </c>
      <c r="E1611" s="122">
        <f t="shared" si="2"/>
        <v>146</v>
      </c>
      <c r="H1611" s="135" t="s">
        <v>37582</v>
      </c>
      <c r="I1611" s="135" t="s">
        <v>37583</v>
      </c>
      <c r="J1611" s="135" t="s">
        <v>37584</v>
      </c>
      <c r="L1611" s="160"/>
      <c r="M1611" s="160"/>
      <c r="N1611" s="160"/>
      <c r="O1611" s="160"/>
      <c r="P1611" s="503">
        <v>0.06232638888888889</v>
      </c>
      <c r="Q1611" s="503">
        <v>0.05824074074074074</v>
      </c>
      <c r="T1611" s="503">
        <v>0.07165509259259259</v>
      </c>
      <c r="Z1611" s="503">
        <v>0.05799768518518519</v>
      </c>
      <c r="AA1611" s="504">
        <v>0.07471064814814815</v>
      </c>
      <c r="AB1611" s="134" t="s">
        <v>37585</v>
      </c>
      <c r="AC1611" s="160"/>
      <c r="AD1611" s="160"/>
      <c r="AE1611" s="160"/>
      <c r="AJ1611" s="523"/>
      <c r="AM1611" s="505">
        <v>0.042222222222222223</v>
      </c>
      <c r="AN1611" s="160"/>
      <c r="AO1611" s="474">
        <v>0.06653935185185185</v>
      </c>
      <c r="AP1611" s="474"/>
      <c r="AQ1611" s="128" t="s">
        <v>37586</v>
      </c>
      <c r="AR1611" s="505">
        <v>0.07472222222222222</v>
      </c>
      <c r="AS1611" s="134" t="s">
        <v>37587</v>
      </c>
      <c r="AT1611" s="474">
        <v>0.07243055555555555</v>
      </c>
      <c r="AU1611" s="128" t="s">
        <v>37588</v>
      </c>
      <c r="AV1611" s="504">
        <v>0.06118055555555556</v>
      </c>
      <c r="AX1611" s="134" t="s">
        <v>37589</v>
      </c>
      <c r="AY1611" s="128" t="s">
        <v>37590</v>
      </c>
      <c r="BA1611" s="505">
        <v>0.05699074074074074</v>
      </c>
      <c r="BB1611" s="474">
        <v>0.05443287037037037</v>
      </c>
      <c r="BC1611" s="516">
        <v>0.05204861111111111</v>
      </c>
      <c r="BD1611" s="516"/>
      <c r="BE1611" s="128" t="s">
        <v>37591</v>
      </c>
      <c r="BF1611" s="516"/>
      <c r="BG1611" s="516"/>
      <c r="BH1611" s="516"/>
    </row>
    <row r="1612">
      <c r="A1612" s="122">
        <f t="shared" si="3"/>
        <v>0</v>
      </c>
      <c r="B1612" s="122">
        <f t="shared" si="4"/>
        <v>0</v>
      </c>
      <c r="C1612" s="122">
        <f t="shared" si="5"/>
        <v>0</v>
      </c>
      <c r="D1612" s="122">
        <f t="shared" si="6"/>
        <v>0</v>
      </c>
      <c r="E1612" s="122">
        <f t="shared" si="2"/>
        <v>273</v>
      </c>
      <c r="H1612" s="135" t="s">
        <v>37592</v>
      </c>
      <c r="I1612" s="135" t="s">
        <v>37593</v>
      </c>
      <c r="J1612" s="135" t="s">
        <v>37594</v>
      </c>
      <c r="L1612" s="160"/>
      <c r="M1612" s="160"/>
      <c r="N1612" s="160"/>
      <c r="O1612" s="160"/>
      <c r="P1612" s="138" t="s">
        <v>37595</v>
      </c>
      <c r="Q1612" s="138" t="s">
        <v>37596</v>
      </c>
      <c r="T1612" s="138" t="s">
        <v>37597</v>
      </c>
      <c r="Z1612" s="138" t="s">
        <v>37598</v>
      </c>
      <c r="AA1612" s="128" t="s">
        <v>37599</v>
      </c>
      <c r="AB1612" s="474">
        <v>0.07572916666666667</v>
      </c>
      <c r="AC1612" s="160"/>
      <c r="AD1612" s="160"/>
      <c r="AE1612" s="160"/>
      <c r="AJ1612" s="523"/>
      <c r="AM1612" s="128" t="s">
        <v>37600</v>
      </c>
      <c r="AN1612" s="160"/>
      <c r="AO1612" s="134" t="s">
        <v>37601</v>
      </c>
      <c r="AP1612" s="134"/>
      <c r="AQ1612" s="505">
        <v>0.059756944444444446</v>
      </c>
      <c r="AR1612" s="128" t="s">
        <v>37602</v>
      </c>
      <c r="AS1612" s="474">
        <v>0.0596875</v>
      </c>
      <c r="AT1612" s="134" t="s">
        <v>37603</v>
      </c>
      <c r="AU1612" s="505">
        <v>0.07288194444444444</v>
      </c>
      <c r="AV1612" s="128" t="s">
        <v>37604</v>
      </c>
      <c r="AX1612" s="474">
        <v>0.06527777777777778</v>
      </c>
      <c r="AY1612" s="505">
        <v>0.043958333333333335</v>
      </c>
      <c r="BA1612" s="128" t="s">
        <v>37605</v>
      </c>
      <c r="BB1612" s="134" t="s">
        <v>37606</v>
      </c>
      <c r="BC1612" s="141" t="s">
        <v>37607</v>
      </c>
      <c r="BD1612" s="141"/>
      <c r="BE1612" s="505">
        <v>0.06185185185185185</v>
      </c>
      <c r="BF1612" s="141"/>
      <c r="BG1612" s="141"/>
      <c r="BH1612" s="141"/>
    </row>
    <row r="1613">
      <c r="A1613" s="122">
        <f t="shared" si="3"/>
        <v>0</v>
      </c>
      <c r="B1613" s="122">
        <f t="shared" si="4"/>
        <v>0</v>
      </c>
      <c r="C1613" s="122">
        <f t="shared" si="5"/>
        <v>0</v>
      </c>
      <c r="D1613" s="122">
        <f t="shared" si="6"/>
        <v>0</v>
      </c>
      <c r="E1613" s="122">
        <f t="shared" si="2"/>
        <v>135</v>
      </c>
      <c r="H1613" s="135">
        <v>537.0</v>
      </c>
      <c r="I1613" s="135">
        <v>537.0</v>
      </c>
      <c r="J1613" s="135">
        <v>537.0</v>
      </c>
      <c r="L1613" s="160"/>
      <c r="M1613" s="160"/>
      <c r="N1613" s="160"/>
      <c r="O1613" s="160"/>
      <c r="P1613" s="503">
        <v>0.06236111111111111</v>
      </c>
      <c r="Q1613" s="503">
        <v>0.05825231481481481</v>
      </c>
      <c r="T1613" s="503">
        <v>0.07172453703703703</v>
      </c>
      <c r="Z1613" s="503">
        <v>0.05803240740740741</v>
      </c>
      <c r="AA1613" s="504">
        <v>0.07486111111111111</v>
      </c>
      <c r="AB1613" s="134" t="s">
        <v>37608</v>
      </c>
      <c r="AC1613" s="160"/>
      <c r="AD1613" s="160"/>
      <c r="AE1613" s="160"/>
      <c r="AJ1613" s="523"/>
      <c r="AM1613" s="505">
        <v>0.04237268518518519</v>
      </c>
      <c r="AN1613" s="160"/>
      <c r="AO1613" s="474">
        <v>0.06659722222222222</v>
      </c>
      <c r="AP1613" s="474"/>
      <c r="AQ1613" s="128" t="s">
        <v>37609</v>
      </c>
      <c r="AR1613" s="505">
        <v>0.07474537037037036</v>
      </c>
      <c r="AS1613" s="134" t="s">
        <v>872</v>
      </c>
      <c r="AT1613" s="474">
        <v>0.0724537037037037</v>
      </c>
      <c r="AU1613" s="128" t="s">
        <v>37610</v>
      </c>
      <c r="AV1613" s="504">
        <v>0.061203703703703705</v>
      </c>
      <c r="AX1613" s="134" t="s">
        <v>37611</v>
      </c>
      <c r="AY1613" s="128" t="s">
        <v>37612</v>
      </c>
      <c r="BA1613" s="505">
        <v>0.057233796296296297</v>
      </c>
      <c r="BB1613" s="474">
        <v>0.05447916666666667</v>
      </c>
      <c r="BC1613" s="516">
        <v>0.05210648148148148</v>
      </c>
      <c r="BD1613" s="516"/>
      <c r="BE1613" s="128" t="s">
        <v>37613</v>
      </c>
      <c r="BF1613" s="516"/>
      <c r="BG1613" s="516"/>
      <c r="BH1613" s="516"/>
    </row>
    <row r="1614">
      <c r="A1614" s="122">
        <f t="shared" si="3"/>
        <v>0</v>
      </c>
      <c r="B1614" s="122">
        <f t="shared" si="4"/>
        <v>0</v>
      </c>
      <c r="C1614" s="122">
        <f t="shared" si="5"/>
        <v>0</v>
      </c>
      <c r="D1614" s="122">
        <f t="shared" si="6"/>
        <v>0</v>
      </c>
      <c r="E1614" s="122">
        <f t="shared" si="2"/>
        <v>216</v>
      </c>
      <c r="H1614" s="135" t="s">
        <v>37614</v>
      </c>
      <c r="I1614" s="135" t="s">
        <v>37615</v>
      </c>
      <c r="J1614" s="135" t="s">
        <v>37616</v>
      </c>
      <c r="L1614" s="160"/>
      <c r="M1614" s="160"/>
      <c r="N1614" s="160"/>
      <c r="O1614" s="160"/>
      <c r="P1614" s="138" t="s">
        <v>37617</v>
      </c>
      <c r="Q1614" s="138" t="s">
        <v>37618</v>
      </c>
      <c r="T1614" s="138" t="s">
        <v>37619</v>
      </c>
      <c r="Z1614" s="138" t="s">
        <v>37620</v>
      </c>
      <c r="AA1614" s="128" t="s">
        <v>37621</v>
      </c>
      <c r="AB1614" s="474">
        <v>0.07577546296296296</v>
      </c>
      <c r="AC1614" s="160"/>
      <c r="AD1614" s="160"/>
      <c r="AE1614" s="160"/>
      <c r="AJ1614" s="523"/>
      <c r="AM1614" s="128" t="s">
        <v>37622</v>
      </c>
      <c r="AN1614" s="160"/>
      <c r="AO1614" s="134" t="s">
        <v>37623</v>
      </c>
      <c r="AP1614" s="134"/>
      <c r="AQ1614" s="505">
        <v>0.05979166666666667</v>
      </c>
      <c r="AR1614" s="128" t="s">
        <v>37624</v>
      </c>
      <c r="AS1614" s="474">
        <v>0.05971064814814815</v>
      </c>
      <c r="AT1614" s="134" t="s">
        <v>37625</v>
      </c>
      <c r="AU1614" s="505">
        <v>0.07298611111111111</v>
      </c>
      <c r="AV1614" s="128" t="s">
        <v>37626</v>
      </c>
      <c r="AX1614" s="474">
        <v>0.06539351851851852</v>
      </c>
      <c r="AY1614" s="505">
        <v>0.04402777777777778</v>
      </c>
      <c r="BA1614" s="128" t="s">
        <v>37627</v>
      </c>
      <c r="BB1614" s="134" t="s">
        <v>37628</v>
      </c>
      <c r="BC1614" s="141" t="s">
        <v>37629</v>
      </c>
      <c r="BD1614" s="141"/>
      <c r="BE1614" s="505">
        <v>0.062002314814814816</v>
      </c>
      <c r="BF1614" s="141"/>
      <c r="BG1614" s="141"/>
      <c r="BH1614" s="141"/>
    </row>
    <row r="1615">
      <c r="A1615" s="122">
        <f t="shared" si="3"/>
        <v>0</v>
      </c>
      <c r="B1615" s="122">
        <f t="shared" si="4"/>
        <v>0</v>
      </c>
      <c r="C1615" s="122">
        <f t="shared" si="5"/>
        <v>0</v>
      </c>
      <c r="D1615" s="122">
        <f t="shared" si="6"/>
        <v>0</v>
      </c>
      <c r="E1615" s="122">
        <f t="shared" si="2"/>
        <v>251</v>
      </c>
      <c r="H1615" s="135" t="s">
        <v>37630</v>
      </c>
      <c r="I1615" s="135" t="s">
        <v>37631</v>
      </c>
      <c r="J1615" s="135" t="s">
        <v>37632</v>
      </c>
      <c r="L1615" s="160"/>
      <c r="M1615" s="160"/>
      <c r="N1615" s="160"/>
      <c r="O1615" s="160"/>
      <c r="P1615" s="503">
        <v>0.0625</v>
      </c>
      <c r="Q1615" s="503">
        <v>0.05828703703703704</v>
      </c>
      <c r="T1615" s="503">
        <v>0.07174768518518519</v>
      </c>
      <c r="Z1615" s="503">
        <v>0.05810185185185185</v>
      </c>
      <c r="AA1615" s="504">
        <v>0.0749537037037037</v>
      </c>
      <c r="AB1615" s="134" t="s">
        <v>37633</v>
      </c>
      <c r="AC1615" s="160"/>
      <c r="AD1615" s="160"/>
      <c r="AE1615" s="160"/>
      <c r="AJ1615" s="523"/>
      <c r="AM1615" s="505">
        <v>0.04247685185185185</v>
      </c>
      <c r="AN1615" s="160"/>
      <c r="AO1615" s="474">
        <v>0.06668981481481481</v>
      </c>
      <c r="AP1615" s="474"/>
      <c r="AQ1615" s="128" t="s">
        <v>37634</v>
      </c>
      <c r="AR1615" s="505">
        <v>0.07482638888888889</v>
      </c>
      <c r="AS1615" s="134" t="s">
        <v>37635</v>
      </c>
      <c r="AT1615" s="474">
        <v>0.0725925925925926</v>
      </c>
      <c r="AU1615" s="128" t="s">
        <v>37636</v>
      </c>
      <c r="AV1615" s="504">
        <v>0.061238425925925925</v>
      </c>
      <c r="AX1615" s="134" t="s">
        <v>37637</v>
      </c>
      <c r="AY1615" s="128" t="s">
        <v>37638</v>
      </c>
      <c r="BA1615" s="505">
        <v>0.05732638888888889</v>
      </c>
      <c r="BB1615" s="474">
        <v>0.05454861111111111</v>
      </c>
      <c r="BC1615" s="516">
        <v>0.052118055555555556</v>
      </c>
      <c r="BD1615" s="516"/>
      <c r="BE1615" s="128" t="s">
        <v>37639</v>
      </c>
      <c r="BF1615" s="516"/>
      <c r="BG1615" s="516"/>
      <c r="BH1615" s="516"/>
    </row>
    <row r="1616">
      <c r="A1616" s="122">
        <f t="shared" si="3"/>
        <v>0</v>
      </c>
      <c r="B1616" s="122">
        <f t="shared" si="4"/>
        <v>0</v>
      </c>
      <c r="C1616" s="122">
        <f t="shared" si="5"/>
        <v>0</v>
      </c>
      <c r="D1616" s="122">
        <f t="shared" si="6"/>
        <v>0</v>
      </c>
      <c r="E1616" s="122">
        <f t="shared" si="2"/>
        <v>229</v>
      </c>
      <c r="H1616" s="135">
        <v>538.0</v>
      </c>
      <c r="I1616" s="135">
        <v>538.0</v>
      </c>
      <c r="J1616" s="135">
        <v>538.0</v>
      </c>
      <c r="L1616" s="160"/>
      <c r="M1616" s="160"/>
      <c r="N1616" s="160"/>
      <c r="O1616" s="160"/>
      <c r="P1616" s="138" t="s">
        <v>37640</v>
      </c>
      <c r="Q1616" s="138" t="s">
        <v>37641</v>
      </c>
      <c r="T1616" s="138" t="s">
        <v>37642</v>
      </c>
      <c r="Z1616" s="138" t="s">
        <v>37643</v>
      </c>
      <c r="AA1616" s="508">
        <v>0.07504629629629629</v>
      </c>
      <c r="AB1616" s="474">
        <v>0.07583333333333334</v>
      </c>
      <c r="AC1616" s="160"/>
      <c r="AD1616" s="160"/>
      <c r="AE1616" s="160"/>
      <c r="AJ1616" s="523"/>
      <c r="AM1616" s="128" t="s">
        <v>37644</v>
      </c>
      <c r="AN1616" s="160"/>
      <c r="AO1616" s="134" t="s">
        <v>37645</v>
      </c>
      <c r="AP1616" s="134"/>
      <c r="AQ1616" s="505">
        <v>0.05986111111111111</v>
      </c>
      <c r="AR1616" s="128" t="s">
        <v>37646</v>
      </c>
      <c r="AS1616" s="474">
        <v>0.05971064814814815</v>
      </c>
      <c r="AT1616" s="134" t="s">
        <v>37647</v>
      </c>
      <c r="AU1616" s="505">
        <v>0.07305555555555555</v>
      </c>
      <c r="AV1616" s="128" t="s">
        <v>37648</v>
      </c>
      <c r="AX1616" s="474">
        <v>0.06545138888888889</v>
      </c>
      <c r="AY1616" s="505">
        <v>0.04403935185185185</v>
      </c>
      <c r="BA1616" s="128" t="s">
        <v>37649</v>
      </c>
      <c r="BB1616" s="134" t="s">
        <v>37650</v>
      </c>
      <c r="BC1616" s="141" t="s">
        <v>37651</v>
      </c>
      <c r="BD1616" s="141"/>
      <c r="BE1616" s="505">
        <v>0.062233796296296294</v>
      </c>
      <c r="BF1616" s="141"/>
      <c r="BG1616" s="141"/>
      <c r="BH1616" s="141"/>
    </row>
    <row r="1617">
      <c r="A1617" s="122">
        <f t="shared" si="3"/>
        <v>0</v>
      </c>
      <c r="B1617" s="122">
        <f t="shared" si="4"/>
        <v>0</v>
      </c>
      <c r="C1617" s="122">
        <f t="shared" si="5"/>
        <v>0</v>
      </c>
      <c r="D1617" s="122">
        <f t="shared" si="6"/>
        <v>0</v>
      </c>
      <c r="E1617" s="122">
        <f t="shared" si="2"/>
        <v>173</v>
      </c>
      <c r="H1617" s="135" t="s">
        <v>37652</v>
      </c>
      <c r="I1617" s="135" t="s">
        <v>37653</v>
      </c>
      <c r="J1617" s="135" t="s">
        <v>37654</v>
      </c>
      <c r="L1617" s="160"/>
      <c r="M1617" s="160"/>
      <c r="N1617" s="160"/>
      <c r="O1617" s="160"/>
      <c r="P1617" s="503">
        <v>0.06259259259259259</v>
      </c>
      <c r="Q1617" s="503">
        <v>0.05832175925925926</v>
      </c>
      <c r="T1617" s="503">
        <v>0.07179398148148149</v>
      </c>
      <c r="Z1617" s="503">
        <v>0.058159722222222224</v>
      </c>
      <c r="AA1617" s="508">
        <v>0.0751388888888889</v>
      </c>
      <c r="AB1617" s="134" t="s">
        <v>37655</v>
      </c>
      <c r="AC1617" s="160"/>
      <c r="AD1617" s="160"/>
      <c r="AE1617" s="160"/>
      <c r="AJ1617" s="523"/>
      <c r="AM1617" s="505">
        <v>0.042534722222222224</v>
      </c>
      <c r="AN1617" s="160"/>
      <c r="AO1617" s="474">
        <v>0.06675925925925925</v>
      </c>
      <c r="AP1617" s="474"/>
      <c r="AQ1617" s="128" t="s">
        <v>37656</v>
      </c>
      <c r="AR1617" s="505">
        <v>0.07493055555555556</v>
      </c>
      <c r="AS1617" s="134" t="s">
        <v>37657</v>
      </c>
      <c r="AT1617" s="474">
        <v>0.0726736111111111</v>
      </c>
      <c r="AU1617" s="128" t="s">
        <v>27797</v>
      </c>
      <c r="AV1617" s="504">
        <v>0.061342592592592594</v>
      </c>
      <c r="AX1617" s="134" t="s">
        <v>37658</v>
      </c>
      <c r="AY1617" s="128" t="s">
        <v>37659</v>
      </c>
      <c r="BA1617" s="505">
        <v>0.05744212962962963</v>
      </c>
      <c r="BB1617" s="474">
        <v>0.054560185185185184</v>
      </c>
      <c r="BC1617" s="516">
        <v>0.05212962962962963</v>
      </c>
      <c r="BD1617" s="516"/>
      <c r="BE1617" s="128" t="s">
        <v>37660</v>
      </c>
      <c r="BF1617" s="516"/>
      <c r="BG1617" s="516"/>
      <c r="BH1617" s="516"/>
    </row>
    <row r="1618">
      <c r="A1618" s="122">
        <f t="shared" si="3"/>
        <v>0</v>
      </c>
      <c r="B1618" s="122">
        <f t="shared" si="4"/>
        <v>0</v>
      </c>
      <c r="C1618" s="122">
        <f t="shared" si="5"/>
        <v>0</v>
      </c>
      <c r="D1618" s="122">
        <f t="shared" si="6"/>
        <v>0</v>
      </c>
      <c r="E1618" s="122">
        <f t="shared" si="2"/>
        <v>259</v>
      </c>
      <c r="H1618" s="135" t="s">
        <v>37661</v>
      </c>
      <c r="I1618" s="135" t="s">
        <v>37662</v>
      </c>
      <c r="J1618" s="135" t="s">
        <v>37663</v>
      </c>
      <c r="L1618" s="160"/>
      <c r="M1618" s="160"/>
      <c r="N1618" s="160"/>
      <c r="O1618" s="160"/>
      <c r="P1618" s="138" t="s">
        <v>37664</v>
      </c>
      <c r="Q1618" s="138" t="s">
        <v>37665</v>
      </c>
      <c r="T1618" s="138" t="s">
        <v>37666</v>
      </c>
      <c r="Z1618" s="138" t="s">
        <v>37667</v>
      </c>
      <c r="AA1618" s="521" t="s">
        <v>32236</v>
      </c>
      <c r="AB1618" s="474">
        <v>0.07587962962962963</v>
      </c>
      <c r="AC1618" s="160"/>
      <c r="AD1618" s="160"/>
      <c r="AE1618" s="160"/>
      <c r="AJ1618" s="523"/>
      <c r="AM1618" s="128" t="s">
        <v>37668</v>
      </c>
      <c r="AN1618" s="160"/>
      <c r="AO1618" s="134" t="s">
        <v>37669</v>
      </c>
      <c r="AP1618" s="134"/>
      <c r="AQ1618" s="505">
        <v>0.05990740740740741</v>
      </c>
      <c r="AR1618" s="128" t="s">
        <v>37670</v>
      </c>
      <c r="AS1618" s="474">
        <v>0.0597337962962963</v>
      </c>
      <c r="AT1618" s="134" t="s">
        <v>37671</v>
      </c>
      <c r="AU1618" s="505">
        <v>0.07318287037037037</v>
      </c>
      <c r="AV1618" s="128" t="s">
        <v>37672</v>
      </c>
      <c r="AX1618" s="474">
        <v>0.06560185185185186</v>
      </c>
      <c r="AY1618" s="505">
        <v>0.044097222222222225</v>
      </c>
      <c r="BA1618" s="128" t="s">
        <v>37673</v>
      </c>
      <c r="BB1618" s="134" t="s">
        <v>37674</v>
      </c>
      <c r="BC1618" s="141" t="s">
        <v>23443</v>
      </c>
      <c r="BD1618" s="141"/>
      <c r="BE1618" s="505">
        <v>0.06244212962962963</v>
      </c>
      <c r="BF1618" s="141"/>
      <c r="BG1618" s="141"/>
      <c r="BH1618" s="141"/>
    </row>
    <row r="1619">
      <c r="A1619" s="122">
        <f t="shared" si="3"/>
        <v>0</v>
      </c>
      <c r="B1619" s="122">
        <f t="shared" si="4"/>
        <v>0</v>
      </c>
      <c r="C1619" s="122">
        <f t="shared" si="5"/>
        <v>0</v>
      </c>
      <c r="D1619" s="122">
        <f t="shared" si="6"/>
        <v>0</v>
      </c>
      <c r="E1619" s="122">
        <f t="shared" si="2"/>
        <v>119</v>
      </c>
      <c r="H1619" s="135">
        <v>539.0</v>
      </c>
      <c r="I1619" s="135">
        <v>539.0</v>
      </c>
      <c r="J1619" s="135">
        <v>539.0</v>
      </c>
      <c r="L1619" s="160"/>
      <c r="M1619" s="160"/>
      <c r="N1619" s="160"/>
      <c r="O1619" s="160"/>
      <c r="P1619" s="503">
        <v>0.06269675925925926</v>
      </c>
      <c r="Q1619" s="503">
        <v>0.05834490740740741</v>
      </c>
      <c r="T1619" s="503">
        <v>0.071875</v>
      </c>
      <c r="Z1619" s="503">
        <v>0.05820601851851852</v>
      </c>
      <c r="AA1619" s="522">
        <v>0.0752199074074074</v>
      </c>
      <c r="AB1619" s="134" t="s">
        <v>37675</v>
      </c>
      <c r="AC1619" s="160"/>
      <c r="AD1619" s="160"/>
      <c r="AE1619" s="160"/>
      <c r="AJ1619" s="523"/>
      <c r="AM1619" s="505">
        <v>0.04262731481481481</v>
      </c>
      <c r="AN1619" s="160"/>
      <c r="AO1619" s="474">
        <v>0.06681712962962963</v>
      </c>
      <c r="AP1619" s="474"/>
      <c r="AQ1619" s="128" t="s">
        <v>37676</v>
      </c>
      <c r="AR1619" s="505">
        <v>0.07501157407407408</v>
      </c>
      <c r="AS1619" s="134" t="s">
        <v>37677</v>
      </c>
      <c r="AT1619" s="474">
        <v>0.07273148148148148</v>
      </c>
      <c r="AU1619" s="128" t="s">
        <v>37678</v>
      </c>
      <c r="AV1619" s="504">
        <v>0.061516203703703705</v>
      </c>
      <c r="AX1619" s="134" t="s">
        <v>37679</v>
      </c>
      <c r="AY1619" s="128" t="s">
        <v>37680</v>
      </c>
      <c r="BA1619" s="505">
        <v>0.05758101851851852</v>
      </c>
      <c r="BB1619" s="474">
        <v>0.05461805555555556</v>
      </c>
      <c r="BC1619" s="516">
        <v>0.052175925925925924</v>
      </c>
      <c r="BD1619" s="516"/>
      <c r="BE1619" s="128" t="s">
        <v>37681</v>
      </c>
      <c r="BF1619" s="516"/>
      <c r="BG1619" s="516"/>
      <c r="BH1619" s="516"/>
    </row>
    <row r="1620">
      <c r="A1620" s="122">
        <f t="shared" si="3"/>
        <v>0</v>
      </c>
      <c r="B1620" s="122">
        <f t="shared" si="4"/>
        <v>0</v>
      </c>
      <c r="C1620" s="122">
        <f t="shared" si="5"/>
        <v>0</v>
      </c>
      <c r="D1620" s="122">
        <f t="shared" si="6"/>
        <v>0</v>
      </c>
      <c r="E1620" s="122">
        <f t="shared" si="2"/>
        <v>252</v>
      </c>
      <c r="H1620" s="135" t="s">
        <v>37682</v>
      </c>
      <c r="I1620" s="135" t="s">
        <v>37683</v>
      </c>
      <c r="J1620" s="135" t="s">
        <v>37684</v>
      </c>
      <c r="L1620" s="160"/>
      <c r="M1620" s="160"/>
      <c r="N1620" s="160"/>
      <c r="O1620" s="160"/>
      <c r="P1620" s="138" t="s">
        <v>37685</v>
      </c>
      <c r="Q1620" s="138" t="s">
        <v>37686</v>
      </c>
      <c r="T1620" s="138" t="s">
        <v>37687</v>
      </c>
      <c r="Z1620" s="138" t="s">
        <v>37688</v>
      </c>
      <c r="AA1620" s="523"/>
      <c r="AB1620" s="474">
        <v>0.0759375</v>
      </c>
      <c r="AC1620" s="160"/>
      <c r="AD1620" s="160"/>
      <c r="AE1620" s="160"/>
      <c r="AJ1620" s="523"/>
      <c r="AM1620" s="128" t="s">
        <v>37689</v>
      </c>
      <c r="AN1620" s="160"/>
      <c r="AO1620" s="134" t="s">
        <v>37690</v>
      </c>
      <c r="AP1620" s="134"/>
      <c r="AQ1620" s="505">
        <v>0.06001157407407407</v>
      </c>
      <c r="AR1620" s="128" t="s">
        <v>37691</v>
      </c>
      <c r="AS1620" s="474">
        <v>0.05979166666666667</v>
      </c>
      <c r="AT1620" s="134" t="s">
        <v>37692</v>
      </c>
      <c r="AU1620" s="505">
        <v>0.07319444444444445</v>
      </c>
      <c r="AV1620" s="128" t="s">
        <v>37693</v>
      </c>
      <c r="AX1620" s="474">
        <v>0.06572916666666667</v>
      </c>
      <c r="AY1620" s="505">
        <v>0.04423611111111111</v>
      </c>
      <c r="BA1620" s="128" t="s">
        <v>37694</v>
      </c>
      <c r="BB1620" s="134" t="s">
        <v>37695</v>
      </c>
      <c r="BC1620" s="141" t="s">
        <v>37696</v>
      </c>
      <c r="BD1620" s="141"/>
      <c r="BE1620" s="505">
        <v>0.06259259259259259</v>
      </c>
      <c r="BF1620" s="141"/>
      <c r="BG1620" s="141"/>
      <c r="BH1620" s="141"/>
    </row>
    <row r="1621">
      <c r="A1621" s="122">
        <f t="shared" si="3"/>
        <v>0</v>
      </c>
      <c r="B1621" s="122">
        <f t="shared" si="4"/>
        <v>0</v>
      </c>
      <c r="C1621" s="122">
        <f t="shared" si="5"/>
        <v>0</v>
      </c>
      <c r="D1621" s="122">
        <f t="shared" si="6"/>
        <v>0</v>
      </c>
      <c r="E1621" s="122">
        <f t="shared" si="2"/>
        <v>239</v>
      </c>
      <c r="H1621" s="135" t="s">
        <v>37697</v>
      </c>
      <c r="I1621" s="135" t="s">
        <v>37698</v>
      </c>
      <c r="J1621" s="135" t="s">
        <v>37699</v>
      </c>
      <c r="L1621" s="160"/>
      <c r="M1621" s="160"/>
      <c r="N1621" s="160"/>
      <c r="O1621" s="160"/>
      <c r="P1621" s="503">
        <v>0.06282407407407407</v>
      </c>
      <c r="Q1621" s="503">
        <v>0.05835648148148148</v>
      </c>
      <c r="T1621" s="503">
        <v>0.07193287037037037</v>
      </c>
      <c r="Z1621" s="503">
        <v>0.05828703703703704</v>
      </c>
      <c r="AA1621" s="523"/>
      <c r="AB1621" s="134" t="s">
        <v>37700</v>
      </c>
      <c r="AC1621" s="160"/>
      <c r="AD1621" s="160"/>
      <c r="AE1621" s="160"/>
      <c r="AJ1621" s="523"/>
      <c r="AM1621" s="505">
        <v>0.04280092592592592</v>
      </c>
      <c r="AN1621" s="160"/>
      <c r="AO1621" s="474">
        <v>0.06688657407407407</v>
      </c>
      <c r="AP1621" s="474"/>
      <c r="AQ1621" s="128" t="s">
        <v>37701</v>
      </c>
      <c r="AR1621" s="505">
        <v>0.07512731481481481</v>
      </c>
      <c r="AS1621" s="134" t="s">
        <v>3666</v>
      </c>
      <c r="AT1621" s="474">
        <v>0.07280092592592592</v>
      </c>
      <c r="AU1621" s="128" t="s">
        <v>37702</v>
      </c>
      <c r="AV1621" s="504">
        <v>0.0615625</v>
      </c>
      <c r="AX1621" s="134" t="s">
        <v>37703</v>
      </c>
      <c r="AY1621" s="128" t="s">
        <v>37704</v>
      </c>
      <c r="BA1621" s="505">
        <v>0.057650462962962966</v>
      </c>
      <c r="BB1621" s="474">
        <v>0.05465277777777778</v>
      </c>
      <c r="BC1621" s="516">
        <v>0.05219907407407407</v>
      </c>
      <c r="BD1621" s="516"/>
      <c r="BE1621" s="128" t="s">
        <v>5839</v>
      </c>
      <c r="BF1621" s="516"/>
      <c r="BG1621" s="516"/>
      <c r="BH1621" s="516"/>
    </row>
    <row r="1622">
      <c r="A1622" s="122">
        <f t="shared" si="3"/>
        <v>0</v>
      </c>
      <c r="B1622" s="122">
        <f t="shared" si="4"/>
        <v>0</v>
      </c>
      <c r="C1622" s="122">
        <f t="shared" si="5"/>
        <v>0</v>
      </c>
      <c r="D1622" s="122">
        <f t="shared" si="6"/>
        <v>0</v>
      </c>
      <c r="E1622" s="122">
        <f t="shared" si="2"/>
        <v>234</v>
      </c>
      <c r="H1622" s="135">
        <v>540.0</v>
      </c>
      <c r="I1622" s="135">
        <v>540.0</v>
      </c>
      <c r="J1622" s="135">
        <v>540.0</v>
      </c>
      <c r="L1622" s="160"/>
      <c r="M1622" s="160"/>
      <c r="N1622" s="160"/>
      <c r="O1622" s="160"/>
      <c r="P1622" s="138" t="s">
        <v>37705</v>
      </c>
      <c r="Q1622" s="138" t="s">
        <v>37706</v>
      </c>
      <c r="T1622" s="138" t="s">
        <v>37707</v>
      </c>
      <c r="Z1622" s="138" t="s">
        <v>37708</v>
      </c>
      <c r="AA1622" s="523"/>
      <c r="AB1622" s="474">
        <v>0.07599537037037037</v>
      </c>
      <c r="AC1622" s="160"/>
      <c r="AD1622" s="160"/>
      <c r="AE1622" s="160"/>
      <c r="AJ1622" s="523"/>
      <c r="AM1622" s="128" t="s">
        <v>37709</v>
      </c>
      <c r="AN1622" s="160"/>
      <c r="AO1622" s="134" t="s">
        <v>37710</v>
      </c>
      <c r="AP1622" s="134"/>
      <c r="AQ1622" s="505">
        <v>0.06005787037037037</v>
      </c>
      <c r="AR1622" s="128" t="s">
        <v>37711</v>
      </c>
      <c r="AS1622" s="474">
        <v>0.05983796296296296</v>
      </c>
      <c r="AT1622" s="134" t="s">
        <v>37712</v>
      </c>
      <c r="AU1622" s="505">
        <v>0.0732175925925926</v>
      </c>
      <c r="AV1622" s="128" t="s">
        <v>37713</v>
      </c>
      <c r="AX1622" s="474">
        <v>0.06597222222222222</v>
      </c>
      <c r="AY1622" s="505">
        <v>0.04424768518518519</v>
      </c>
      <c r="BA1622" s="128" t="s">
        <v>37714</v>
      </c>
      <c r="BB1622" s="134" t="s">
        <v>37715</v>
      </c>
      <c r="BC1622" s="141" t="s">
        <v>3664</v>
      </c>
      <c r="BD1622" s="141"/>
      <c r="BE1622" s="505">
        <v>0.0627199074074074</v>
      </c>
      <c r="BF1622" s="141"/>
      <c r="BG1622" s="141"/>
      <c r="BH1622" s="141"/>
    </row>
    <row r="1623">
      <c r="A1623" s="122">
        <f t="shared" si="3"/>
        <v>0</v>
      </c>
      <c r="B1623" s="122">
        <f t="shared" si="4"/>
        <v>0</v>
      </c>
      <c r="C1623" s="122">
        <f t="shared" si="5"/>
        <v>0</v>
      </c>
      <c r="D1623" s="122">
        <f t="shared" si="6"/>
        <v>0</v>
      </c>
      <c r="E1623" s="122">
        <f t="shared" si="2"/>
        <v>142</v>
      </c>
      <c r="H1623" s="135" t="s">
        <v>37716</v>
      </c>
      <c r="I1623" s="135" t="s">
        <v>37717</v>
      </c>
      <c r="J1623" s="135" t="s">
        <v>37718</v>
      </c>
      <c r="L1623" s="160"/>
      <c r="M1623" s="160"/>
      <c r="N1623" s="160"/>
      <c r="O1623" s="160"/>
      <c r="P1623" s="503">
        <v>0.06287037037037037</v>
      </c>
      <c r="Q1623" s="503">
        <v>0.05841435185185185</v>
      </c>
      <c r="T1623" s="503">
        <v>0.0722337962962963</v>
      </c>
      <c r="Z1623" s="503">
        <v>0.058333333333333334</v>
      </c>
      <c r="AA1623" s="523"/>
      <c r="AB1623" s="134" t="s">
        <v>37719</v>
      </c>
      <c r="AC1623" s="160"/>
      <c r="AD1623" s="160"/>
      <c r="AE1623" s="160"/>
      <c r="AJ1623" s="523"/>
      <c r="AM1623" s="505">
        <v>0.04299768518518519</v>
      </c>
      <c r="AN1623" s="160"/>
      <c r="AO1623" s="474">
        <v>0.06697916666666667</v>
      </c>
      <c r="AP1623" s="474"/>
      <c r="AQ1623" s="128" t="s">
        <v>37720</v>
      </c>
      <c r="AR1623" s="505">
        <v>0.07519675925925925</v>
      </c>
      <c r="AS1623" s="134" t="s">
        <v>11647</v>
      </c>
      <c r="AT1623" s="474">
        <v>0.07287037037037038</v>
      </c>
      <c r="AU1623" s="128" t="s">
        <v>37721</v>
      </c>
      <c r="AV1623" s="504">
        <v>0.06162037037037037</v>
      </c>
      <c r="AX1623" s="134" t="s">
        <v>37722</v>
      </c>
      <c r="AY1623" s="128" t="s">
        <v>37723</v>
      </c>
      <c r="BA1623" s="505">
        <v>0.05775462962962963</v>
      </c>
      <c r="BB1623" s="474">
        <v>0.05471064814814815</v>
      </c>
      <c r="BC1623" s="516">
        <v>0.0522337962962963</v>
      </c>
      <c r="BD1623" s="516"/>
      <c r="BE1623" s="128" t="s">
        <v>37724</v>
      </c>
      <c r="BF1623" s="516"/>
      <c r="BG1623" s="516"/>
      <c r="BH1623" s="516"/>
    </row>
    <row r="1624">
      <c r="A1624" s="122">
        <f t="shared" si="3"/>
        <v>0</v>
      </c>
      <c r="B1624" s="122">
        <f t="shared" si="4"/>
        <v>0</v>
      </c>
      <c r="C1624" s="122">
        <f t="shared" si="5"/>
        <v>0</v>
      </c>
      <c r="D1624" s="122">
        <f t="shared" si="6"/>
        <v>0</v>
      </c>
      <c r="E1624" s="122">
        <f t="shared" si="2"/>
        <v>337</v>
      </c>
      <c r="H1624" s="135" t="s">
        <v>37725</v>
      </c>
      <c r="I1624" s="135" t="s">
        <v>37726</v>
      </c>
      <c r="J1624" s="135" t="s">
        <v>37727</v>
      </c>
      <c r="L1624" s="160"/>
      <c r="M1624" s="160"/>
      <c r="N1624" s="160"/>
      <c r="O1624" s="160"/>
      <c r="P1624" s="138" t="s">
        <v>37728</v>
      </c>
      <c r="Q1624" s="138" t="s">
        <v>37729</v>
      </c>
      <c r="T1624" s="138" t="s">
        <v>37730</v>
      </c>
      <c r="Z1624" s="138" t="s">
        <v>37731</v>
      </c>
      <c r="AA1624" s="523"/>
      <c r="AB1624" s="474">
        <v>0.07611111111111112</v>
      </c>
      <c r="AC1624" s="160"/>
      <c r="AD1624" s="160"/>
      <c r="AE1624" s="160"/>
      <c r="AJ1624" s="523"/>
      <c r="AM1624" s="128" t="s">
        <v>37732</v>
      </c>
      <c r="AN1624" s="160"/>
      <c r="AO1624" s="134" t="s">
        <v>37733</v>
      </c>
      <c r="AP1624" s="134"/>
      <c r="AQ1624" s="505">
        <v>0.06011574074074074</v>
      </c>
      <c r="AR1624" s="128" t="s">
        <v>37734</v>
      </c>
      <c r="AS1624" s="474">
        <v>0.05986111111111111</v>
      </c>
      <c r="AT1624" s="134" t="s">
        <v>37735</v>
      </c>
      <c r="AU1624" s="505">
        <v>0.07326388888888889</v>
      </c>
      <c r="AV1624" s="128" t="s">
        <v>37736</v>
      </c>
      <c r="AX1624" s="474">
        <v>0.06614583333333333</v>
      </c>
      <c r="AY1624" s="505">
        <v>0.044444444444444446</v>
      </c>
      <c r="BA1624" s="128" t="s">
        <v>37737</v>
      </c>
      <c r="BB1624" s="134" t="s">
        <v>37738</v>
      </c>
      <c r="BC1624" s="141" t="s">
        <v>37739</v>
      </c>
      <c r="BD1624" s="141"/>
      <c r="BE1624" s="505">
        <v>0.06275462962962963</v>
      </c>
      <c r="BF1624" s="141"/>
      <c r="BG1624" s="141"/>
      <c r="BH1624" s="141"/>
    </row>
    <row r="1625">
      <c r="A1625" s="122">
        <f t="shared" si="3"/>
        <v>0</v>
      </c>
      <c r="B1625" s="122">
        <f t="shared" si="4"/>
        <v>0</v>
      </c>
      <c r="C1625" s="122">
        <f t="shared" si="5"/>
        <v>0</v>
      </c>
      <c r="D1625" s="122">
        <f t="shared" si="6"/>
        <v>0</v>
      </c>
      <c r="E1625" s="122">
        <f t="shared" si="2"/>
        <v>143</v>
      </c>
      <c r="H1625" s="135">
        <v>541.0</v>
      </c>
      <c r="I1625" s="135">
        <v>541.0</v>
      </c>
      <c r="J1625" s="135">
        <v>541.0</v>
      </c>
      <c r="L1625" s="160"/>
      <c r="M1625" s="160"/>
      <c r="N1625" s="160"/>
      <c r="O1625" s="160"/>
      <c r="P1625" s="503">
        <v>0.06293981481481481</v>
      </c>
      <c r="Q1625" s="503">
        <v>0.05842592592592592</v>
      </c>
      <c r="T1625" s="503">
        <v>0.07236111111111111</v>
      </c>
      <c r="Z1625" s="503">
        <v>0.0583912037037037</v>
      </c>
      <c r="AA1625" s="523"/>
      <c r="AB1625" s="134" t="s">
        <v>37740</v>
      </c>
      <c r="AC1625" s="160"/>
      <c r="AD1625" s="160"/>
      <c r="AE1625" s="160"/>
      <c r="AJ1625" s="523"/>
      <c r="AM1625" s="505">
        <v>0.043090277777777776</v>
      </c>
      <c r="AN1625" s="160"/>
      <c r="AO1625" s="474">
        <v>0.06703703703703703</v>
      </c>
      <c r="AP1625" s="474"/>
      <c r="AQ1625" s="128" t="s">
        <v>37741</v>
      </c>
      <c r="AR1625" s="505">
        <v>0.07524305555555555</v>
      </c>
      <c r="AS1625" s="134" t="s">
        <v>37742</v>
      </c>
      <c r="AT1625" s="474">
        <v>0.07300925925925926</v>
      </c>
      <c r="AU1625" s="128" t="s">
        <v>37743</v>
      </c>
      <c r="AV1625" s="504">
        <v>0.06185185185185185</v>
      </c>
      <c r="AX1625" s="134" t="s">
        <v>37744</v>
      </c>
      <c r="AY1625" s="128" t="s">
        <v>37745</v>
      </c>
      <c r="BA1625" s="505">
        <v>0.0578125</v>
      </c>
      <c r="BB1625" s="474">
        <v>0.05480324074074074</v>
      </c>
      <c r="BC1625" s="516">
        <v>0.05226851851851852</v>
      </c>
      <c r="BD1625" s="516"/>
      <c r="BE1625" s="128" t="s">
        <v>8483</v>
      </c>
      <c r="BF1625" s="516"/>
      <c r="BG1625" s="516"/>
      <c r="BH1625" s="516"/>
    </row>
    <row r="1626">
      <c r="A1626" s="122">
        <f t="shared" si="3"/>
        <v>0</v>
      </c>
      <c r="B1626" s="122">
        <f t="shared" si="4"/>
        <v>0</v>
      </c>
      <c r="C1626" s="122">
        <f t="shared" si="5"/>
        <v>0</v>
      </c>
      <c r="D1626" s="122">
        <f t="shared" si="6"/>
        <v>0</v>
      </c>
      <c r="E1626" s="122">
        <f t="shared" si="2"/>
        <v>201</v>
      </c>
      <c r="H1626" s="135" t="s">
        <v>37746</v>
      </c>
      <c r="I1626" s="135" t="s">
        <v>37747</v>
      </c>
      <c r="J1626" s="135" t="s">
        <v>37748</v>
      </c>
      <c r="L1626" s="160"/>
      <c r="M1626" s="160"/>
      <c r="N1626" s="160"/>
      <c r="O1626" s="160"/>
      <c r="P1626" s="138" t="s">
        <v>37749</v>
      </c>
      <c r="Q1626" s="138" t="s">
        <v>7891</v>
      </c>
      <c r="T1626" s="138" t="s">
        <v>37750</v>
      </c>
      <c r="Z1626" s="138" t="s">
        <v>37751</v>
      </c>
      <c r="AA1626" s="523"/>
      <c r="AB1626" s="474">
        <v>0.07619212962962962</v>
      </c>
      <c r="AC1626" s="160"/>
      <c r="AD1626" s="160"/>
      <c r="AE1626" s="160"/>
      <c r="AJ1626" s="523"/>
      <c r="AM1626" s="128" t="s">
        <v>37752</v>
      </c>
      <c r="AN1626" s="160"/>
      <c r="AO1626" s="134" t="s">
        <v>37753</v>
      </c>
      <c r="AP1626" s="134"/>
      <c r="AQ1626" s="505">
        <v>0.06019675925925926</v>
      </c>
      <c r="AR1626" s="128" t="s">
        <v>37754</v>
      </c>
      <c r="AS1626" s="474">
        <v>0.05987268518518519</v>
      </c>
      <c r="AT1626" s="134" t="s">
        <v>37755</v>
      </c>
      <c r="AU1626" s="505">
        <v>0.0732986111111111</v>
      </c>
      <c r="AV1626" s="128" t="s">
        <v>37756</v>
      </c>
      <c r="AX1626" s="474">
        <v>0.06623842592592592</v>
      </c>
      <c r="AY1626" s="505">
        <v>0.04456018518518518</v>
      </c>
      <c r="BA1626" s="128" t="s">
        <v>37757</v>
      </c>
      <c r="BB1626" s="134" t="s">
        <v>37758</v>
      </c>
      <c r="BC1626" s="141" t="s">
        <v>37759</v>
      </c>
      <c r="BD1626" s="141"/>
      <c r="BE1626" s="505">
        <v>0.06284722222222222</v>
      </c>
      <c r="BF1626" s="141"/>
      <c r="BG1626" s="141"/>
      <c r="BH1626" s="141"/>
    </row>
    <row r="1627">
      <c r="A1627" s="122">
        <f t="shared" si="3"/>
        <v>0</v>
      </c>
      <c r="B1627" s="122">
        <f t="shared" si="4"/>
        <v>0</v>
      </c>
      <c r="C1627" s="122">
        <f t="shared" si="5"/>
        <v>0</v>
      </c>
      <c r="D1627" s="122">
        <f t="shared" si="6"/>
        <v>0</v>
      </c>
      <c r="E1627" s="122">
        <f t="shared" si="2"/>
        <v>177</v>
      </c>
      <c r="H1627" s="135" t="s">
        <v>37760</v>
      </c>
      <c r="I1627" s="135" t="s">
        <v>37761</v>
      </c>
      <c r="J1627" s="135" t="s">
        <v>37762</v>
      </c>
      <c r="L1627" s="160"/>
      <c r="M1627" s="160"/>
      <c r="N1627" s="160"/>
      <c r="O1627" s="160"/>
      <c r="P1627" s="503">
        <v>0.06295138888888889</v>
      </c>
      <c r="Q1627" s="503">
        <v>0.058506944444444445</v>
      </c>
      <c r="T1627" s="503">
        <v>0.07248842592592593</v>
      </c>
      <c r="Z1627" s="503">
        <v>0.0584375</v>
      </c>
      <c r="AA1627" s="523"/>
      <c r="AB1627" s="134" t="s">
        <v>37763</v>
      </c>
      <c r="AC1627" s="160"/>
      <c r="AD1627" s="160"/>
      <c r="AE1627" s="160"/>
      <c r="AJ1627" s="523"/>
      <c r="AM1627" s="505">
        <v>0.043287037037037034</v>
      </c>
      <c r="AN1627" s="160"/>
      <c r="AO1627" s="474">
        <v>0.0671412037037037</v>
      </c>
      <c r="AP1627" s="474"/>
      <c r="AQ1627" s="128" t="s">
        <v>37764</v>
      </c>
      <c r="AR1627" s="505">
        <v>0.0753587962962963</v>
      </c>
      <c r="AS1627" s="134" t="s">
        <v>37765</v>
      </c>
      <c r="AT1627" s="474">
        <v>0.07313657407407408</v>
      </c>
      <c r="AU1627" s="128" t="s">
        <v>37766</v>
      </c>
      <c r="AV1627" s="504">
        <v>0.06211805555555556</v>
      </c>
      <c r="AX1627" s="134" t="s">
        <v>37767</v>
      </c>
      <c r="AY1627" s="128" t="s">
        <v>37768</v>
      </c>
      <c r="BA1627" s="505">
        <v>0.05798611111111111</v>
      </c>
      <c r="BB1627" s="474">
        <v>0.05489583333333333</v>
      </c>
      <c r="BC1627" s="516">
        <v>0.052395833333333336</v>
      </c>
      <c r="BD1627" s="516"/>
      <c r="BE1627" s="128" t="s">
        <v>37769</v>
      </c>
      <c r="BF1627" s="516"/>
      <c r="BG1627" s="516"/>
      <c r="BH1627" s="516"/>
    </row>
    <row r="1628">
      <c r="A1628" s="122">
        <f t="shared" si="3"/>
        <v>0</v>
      </c>
      <c r="B1628" s="122">
        <f t="shared" si="4"/>
        <v>0</v>
      </c>
      <c r="C1628" s="122">
        <f t="shared" si="5"/>
        <v>0</v>
      </c>
      <c r="D1628" s="122">
        <f t="shared" si="6"/>
        <v>0</v>
      </c>
      <c r="E1628" s="122">
        <f t="shared" si="2"/>
        <v>188</v>
      </c>
      <c r="H1628" s="135">
        <v>542.0</v>
      </c>
      <c r="I1628" s="135">
        <v>542.0</v>
      </c>
      <c r="J1628" s="135">
        <v>542.0</v>
      </c>
      <c r="L1628" s="160"/>
      <c r="M1628" s="160"/>
      <c r="N1628" s="160"/>
      <c r="O1628" s="160"/>
      <c r="P1628" s="138" t="s">
        <v>37770</v>
      </c>
      <c r="Q1628" s="138" t="s">
        <v>37771</v>
      </c>
      <c r="T1628" s="138" t="s">
        <v>37772</v>
      </c>
      <c r="Z1628" s="138" t="s">
        <v>37773</v>
      </c>
      <c r="AA1628" s="523"/>
      <c r="AB1628" s="474">
        <v>0.07622685185185185</v>
      </c>
      <c r="AC1628" s="160"/>
      <c r="AD1628" s="160"/>
      <c r="AE1628" s="160"/>
      <c r="AJ1628" s="523"/>
      <c r="AM1628" s="128" t="s">
        <v>37774</v>
      </c>
      <c r="AN1628" s="160"/>
      <c r="AO1628" s="134" t="s">
        <v>37775</v>
      </c>
      <c r="AP1628" s="134"/>
      <c r="AQ1628" s="505">
        <v>0.060300925925925924</v>
      </c>
      <c r="AR1628" s="128" t="s">
        <v>37776</v>
      </c>
      <c r="AS1628" s="474">
        <v>0.05994212962962963</v>
      </c>
      <c r="AT1628" s="134" t="s">
        <v>37777</v>
      </c>
      <c r="AU1628" s="505">
        <v>0.0734375</v>
      </c>
      <c r="AV1628" s="128" t="s">
        <v>37778</v>
      </c>
      <c r="AX1628" s="474">
        <v>0.06641203703703703</v>
      </c>
      <c r="AY1628" s="505">
        <v>0.044583333333333336</v>
      </c>
      <c r="BA1628" s="128" t="s">
        <v>37779</v>
      </c>
      <c r="BB1628" s="134" t="s">
        <v>37780</v>
      </c>
      <c r="BC1628" s="141" t="s">
        <v>37781</v>
      </c>
      <c r="BD1628" s="141"/>
      <c r="BE1628" s="505">
        <v>0.0628587962962963</v>
      </c>
      <c r="BF1628" s="141"/>
      <c r="BG1628" s="141"/>
      <c r="BH1628" s="141"/>
    </row>
    <row r="1629">
      <c r="A1629" s="122">
        <f t="shared" si="3"/>
        <v>0</v>
      </c>
      <c r="B1629" s="122">
        <f t="shared" si="4"/>
        <v>0</v>
      </c>
      <c r="C1629" s="122">
        <f t="shared" si="5"/>
        <v>0</v>
      </c>
      <c r="D1629" s="122">
        <f t="shared" si="6"/>
        <v>0</v>
      </c>
      <c r="E1629" s="122">
        <f t="shared" si="2"/>
        <v>96</v>
      </c>
      <c r="H1629" s="135" t="s">
        <v>37782</v>
      </c>
      <c r="I1629" s="135" t="s">
        <v>37783</v>
      </c>
      <c r="J1629" s="135" t="s">
        <v>37784</v>
      </c>
      <c r="L1629" s="160"/>
      <c r="M1629" s="160"/>
      <c r="N1629" s="160"/>
      <c r="O1629" s="160"/>
      <c r="P1629" s="503">
        <v>0.06304398148148148</v>
      </c>
      <c r="Q1629" s="503">
        <v>0.05851851851851852</v>
      </c>
      <c r="T1629" s="503">
        <v>0.0725462962962963</v>
      </c>
      <c r="Z1629" s="503">
        <v>0.058472222222222224</v>
      </c>
      <c r="AA1629" s="523"/>
      <c r="AB1629" s="134" t="s">
        <v>37785</v>
      </c>
      <c r="AC1629" s="160"/>
      <c r="AD1629" s="160"/>
      <c r="AE1629" s="160"/>
      <c r="AJ1629" s="523"/>
      <c r="AM1629" s="505">
        <v>0.04335648148148148</v>
      </c>
      <c r="AN1629" s="160"/>
      <c r="AO1629" s="474">
        <v>0.06721064814814814</v>
      </c>
      <c r="AP1629" s="474"/>
      <c r="AQ1629" s="128" t="s">
        <v>37786</v>
      </c>
      <c r="AR1629" s="505">
        <v>0.07549768518518518</v>
      </c>
      <c r="AS1629" s="134" t="s">
        <v>37787</v>
      </c>
      <c r="AT1629" s="474">
        <v>0.07317129629629629</v>
      </c>
      <c r="AU1629" s="128" t="s">
        <v>37788</v>
      </c>
      <c r="AV1629" s="504">
        <v>0.06215277777777778</v>
      </c>
      <c r="AX1629" s="134" t="s">
        <v>37789</v>
      </c>
      <c r="AY1629" s="128" t="s">
        <v>37790</v>
      </c>
      <c r="BA1629" s="505">
        <v>0.058194444444444444</v>
      </c>
      <c r="BB1629" s="474">
        <v>0.05493055555555556</v>
      </c>
      <c r="BC1629" s="516">
        <v>0.05241898148148148</v>
      </c>
      <c r="BD1629" s="516"/>
      <c r="BE1629" s="128" t="s">
        <v>1205</v>
      </c>
      <c r="BF1629" s="516"/>
      <c r="BG1629" s="516"/>
      <c r="BH1629" s="516"/>
    </row>
    <row r="1630">
      <c r="A1630" s="122">
        <f t="shared" si="3"/>
        <v>0</v>
      </c>
      <c r="B1630" s="122">
        <f t="shared" si="4"/>
        <v>0</v>
      </c>
      <c r="C1630" s="122">
        <f t="shared" si="5"/>
        <v>0</v>
      </c>
      <c r="D1630" s="122">
        <f t="shared" si="6"/>
        <v>0</v>
      </c>
      <c r="E1630" s="122">
        <f t="shared" si="2"/>
        <v>232</v>
      </c>
      <c r="H1630" s="135" t="s">
        <v>37791</v>
      </c>
      <c r="I1630" s="135" t="s">
        <v>37792</v>
      </c>
      <c r="J1630" s="135" t="s">
        <v>37793</v>
      </c>
      <c r="L1630" s="160"/>
      <c r="M1630" s="160"/>
      <c r="N1630" s="160"/>
      <c r="O1630" s="160"/>
      <c r="P1630" s="138" t="s">
        <v>37794</v>
      </c>
      <c r="Q1630" s="138" t="s">
        <v>37795</v>
      </c>
      <c r="T1630" s="138" t="s">
        <v>37796</v>
      </c>
      <c r="Z1630" s="138" t="s">
        <v>952</v>
      </c>
      <c r="AA1630" s="523"/>
      <c r="AB1630" s="474">
        <v>0.07637731481481481</v>
      </c>
      <c r="AC1630" s="160"/>
      <c r="AD1630" s="160"/>
      <c r="AE1630" s="160"/>
      <c r="AJ1630" s="523"/>
      <c r="AM1630" s="128" t="s">
        <v>37797</v>
      </c>
      <c r="AN1630" s="160"/>
      <c r="AO1630" s="134" t="s">
        <v>37798</v>
      </c>
      <c r="AP1630" s="134"/>
      <c r="AQ1630" s="505">
        <v>0.0603125</v>
      </c>
      <c r="AR1630" s="128" t="s">
        <v>37799</v>
      </c>
      <c r="AS1630" s="474">
        <v>0.06009259259259259</v>
      </c>
      <c r="AT1630" s="134" t="s">
        <v>37800</v>
      </c>
      <c r="AU1630" s="505">
        <v>0.0734375</v>
      </c>
      <c r="AV1630" s="128" t="s">
        <v>37801</v>
      </c>
      <c r="AX1630" s="474">
        <v>0.06644675925925926</v>
      </c>
      <c r="AY1630" s="505">
        <v>0.04462962962962963</v>
      </c>
      <c r="BA1630" s="128" t="s">
        <v>37802</v>
      </c>
      <c r="BB1630" s="134" t="s">
        <v>37803</v>
      </c>
      <c r="BC1630" s="141" t="s">
        <v>37804</v>
      </c>
      <c r="BD1630" s="141"/>
      <c r="BE1630" s="505">
        <v>0.06291666666666666</v>
      </c>
      <c r="BF1630" s="141"/>
      <c r="BG1630" s="141"/>
      <c r="BH1630" s="141"/>
    </row>
    <row r="1631">
      <c r="A1631" s="122">
        <f t="shared" si="3"/>
        <v>0</v>
      </c>
      <c r="B1631" s="122">
        <f t="shared" si="4"/>
        <v>0</v>
      </c>
      <c r="C1631" s="122">
        <f t="shared" si="5"/>
        <v>0</v>
      </c>
      <c r="D1631" s="122">
        <f t="shared" si="6"/>
        <v>0</v>
      </c>
      <c r="E1631" s="122">
        <f t="shared" si="2"/>
        <v>114</v>
      </c>
      <c r="H1631" s="135">
        <v>543.0</v>
      </c>
      <c r="I1631" s="135">
        <v>543.0</v>
      </c>
      <c r="J1631" s="135">
        <v>543.0</v>
      </c>
      <c r="L1631" s="160"/>
      <c r="M1631" s="160"/>
      <c r="N1631" s="160"/>
      <c r="O1631" s="160"/>
      <c r="P1631" s="503">
        <v>0.06310185185185185</v>
      </c>
      <c r="Q1631" s="503">
        <v>0.05855324074074074</v>
      </c>
      <c r="T1631" s="503">
        <v>0.0725925925925926</v>
      </c>
      <c r="Z1631" s="503">
        <v>0.05853009259259259</v>
      </c>
      <c r="AA1631" s="523"/>
      <c r="AB1631" s="134" t="s">
        <v>37805</v>
      </c>
      <c r="AC1631" s="160"/>
      <c r="AD1631" s="160"/>
      <c r="AE1631" s="160"/>
      <c r="AJ1631" s="523"/>
      <c r="AM1631" s="505">
        <v>0.04346064814814815</v>
      </c>
      <c r="AN1631" s="160"/>
      <c r="AO1631" s="474">
        <v>0.06728009259259259</v>
      </c>
      <c r="AP1631" s="474"/>
      <c r="AQ1631" s="128" t="s">
        <v>37806</v>
      </c>
      <c r="AR1631" s="505">
        <v>0.07574074074074075</v>
      </c>
      <c r="AS1631" s="134" t="s">
        <v>37807</v>
      </c>
      <c r="AT1631" s="474">
        <v>0.07319444444444445</v>
      </c>
      <c r="AU1631" s="128" t="s">
        <v>37808</v>
      </c>
      <c r="AV1631" s="504">
        <v>0.062280092592592595</v>
      </c>
      <c r="AX1631" s="134" t="s">
        <v>37809</v>
      </c>
      <c r="AY1631" s="128" t="s">
        <v>37810</v>
      </c>
      <c r="BA1631" s="505">
        <v>0.05821759259259259</v>
      </c>
      <c r="BB1631" s="474">
        <v>0.054953703703703706</v>
      </c>
      <c r="BC1631" s="516">
        <v>0.05244212962962963</v>
      </c>
      <c r="BD1631" s="516"/>
      <c r="BE1631" s="128" t="s">
        <v>37811</v>
      </c>
      <c r="BF1631" s="516"/>
      <c r="BG1631" s="516"/>
      <c r="BH1631" s="516"/>
    </row>
    <row r="1632">
      <c r="A1632" s="122">
        <f t="shared" si="3"/>
        <v>0</v>
      </c>
      <c r="B1632" s="122">
        <f t="shared" si="4"/>
        <v>0</v>
      </c>
      <c r="C1632" s="122">
        <f t="shared" si="5"/>
        <v>0</v>
      </c>
      <c r="D1632" s="122">
        <f t="shared" si="6"/>
        <v>0</v>
      </c>
      <c r="E1632" s="122">
        <f t="shared" si="2"/>
        <v>277</v>
      </c>
      <c r="H1632" s="135" t="s">
        <v>37812</v>
      </c>
      <c r="I1632" s="135" t="s">
        <v>37813</v>
      </c>
      <c r="J1632" s="135" t="s">
        <v>37814</v>
      </c>
      <c r="L1632" s="160"/>
      <c r="M1632" s="160"/>
      <c r="N1632" s="160"/>
      <c r="O1632" s="160"/>
      <c r="P1632" s="138" t="s">
        <v>37815</v>
      </c>
      <c r="Q1632" s="138" t="s">
        <v>37816</v>
      </c>
      <c r="T1632" s="138" t="s">
        <v>37817</v>
      </c>
      <c r="Z1632" s="138" t="s">
        <v>37818</v>
      </c>
      <c r="AA1632" s="523"/>
      <c r="AB1632" s="474">
        <v>0.07650462962962963</v>
      </c>
      <c r="AC1632" s="160"/>
      <c r="AD1632" s="160"/>
      <c r="AE1632" s="160"/>
      <c r="AJ1632" s="523"/>
      <c r="AM1632" s="128" t="s">
        <v>37819</v>
      </c>
      <c r="AN1632" s="160"/>
      <c r="AO1632" s="134" t="s">
        <v>37820</v>
      </c>
      <c r="AP1632" s="134"/>
      <c r="AQ1632" s="505">
        <v>0.060405092592592594</v>
      </c>
      <c r="AR1632" s="128" t="s">
        <v>37821</v>
      </c>
      <c r="AS1632" s="474">
        <v>0.06010416666666667</v>
      </c>
      <c r="AT1632" s="134" t="s">
        <v>37822</v>
      </c>
      <c r="AU1632" s="505">
        <v>0.0734837962962963</v>
      </c>
      <c r="AV1632" s="128" t="s">
        <v>37823</v>
      </c>
      <c r="AX1632" s="474">
        <v>0.06652777777777778</v>
      </c>
      <c r="AY1632" s="505">
        <v>0.044641203703703704</v>
      </c>
      <c r="BA1632" s="128" t="s">
        <v>37824</v>
      </c>
      <c r="BB1632" s="134" t="s">
        <v>37825</v>
      </c>
      <c r="BC1632" s="141" t="s">
        <v>37826</v>
      </c>
      <c r="BD1632" s="141"/>
      <c r="BE1632" s="505">
        <v>0.06293981481481481</v>
      </c>
      <c r="BF1632" s="141"/>
      <c r="BG1632" s="141"/>
      <c r="BH1632" s="141"/>
    </row>
    <row r="1633">
      <c r="A1633" s="122">
        <f t="shared" si="3"/>
        <v>0</v>
      </c>
      <c r="B1633" s="122">
        <f t="shared" si="4"/>
        <v>0</v>
      </c>
      <c r="C1633" s="122">
        <f t="shared" si="5"/>
        <v>0</v>
      </c>
      <c r="D1633" s="122">
        <f t="shared" si="6"/>
        <v>0</v>
      </c>
      <c r="E1633" s="122">
        <f t="shared" si="2"/>
        <v>240</v>
      </c>
      <c r="H1633" s="135" t="s">
        <v>37827</v>
      </c>
      <c r="I1633" s="135" t="s">
        <v>37828</v>
      </c>
      <c r="J1633" s="135" t="s">
        <v>1003</v>
      </c>
      <c r="L1633" s="160"/>
      <c r="M1633" s="160"/>
      <c r="N1633" s="160"/>
      <c r="O1633" s="160"/>
      <c r="P1633" s="503">
        <v>0.06314814814814815</v>
      </c>
      <c r="Q1633" s="503">
        <v>0.05859953703703704</v>
      </c>
      <c r="T1633" s="503">
        <v>0.0726736111111111</v>
      </c>
      <c r="Z1633" s="503">
        <v>0.05855324074074074</v>
      </c>
      <c r="AA1633" s="523"/>
      <c r="AB1633" s="134" t="s">
        <v>37829</v>
      </c>
      <c r="AC1633" s="160"/>
      <c r="AD1633" s="160"/>
      <c r="AE1633" s="160"/>
      <c r="AJ1633" s="523"/>
      <c r="AM1633" s="505">
        <v>0.04363425925925926</v>
      </c>
      <c r="AN1633" s="160"/>
      <c r="AO1633" s="474">
        <v>0.06741898148148148</v>
      </c>
      <c r="AP1633" s="474"/>
      <c r="AQ1633" s="128" t="s">
        <v>37830</v>
      </c>
      <c r="AR1633" s="505">
        <v>0.07575231481481481</v>
      </c>
      <c r="AS1633" s="134" t="s">
        <v>37831</v>
      </c>
      <c r="AT1633" s="474">
        <v>0.07324074074074075</v>
      </c>
      <c r="AU1633" s="128" t="s">
        <v>37832</v>
      </c>
      <c r="AV1633" s="504">
        <v>0.062453703703703706</v>
      </c>
      <c r="AX1633" s="134" t="s">
        <v>37833</v>
      </c>
      <c r="AY1633" s="128" t="s">
        <v>37834</v>
      </c>
      <c r="BA1633" s="505">
        <v>0.05834490740740741</v>
      </c>
      <c r="BB1633" s="474">
        <v>0.05502314814814815</v>
      </c>
      <c r="BC1633" s="516">
        <v>0.05247685185185185</v>
      </c>
      <c r="BD1633" s="516"/>
      <c r="BE1633" s="128" t="s">
        <v>37835</v>
      </c>
      <c r="BF1633" s="516"/>
      <c r="BG1633" s="516"/>
      <c r="BH1633" s="516"/>
    </row>
    <row r="1634">
      <c r="A1634" s="122">
        <f t="shared" si="3"/>
        <v>0</v>
      </c>
      <c r="B1634" s="122">
        <f t="shared" si="4"/>
        <v>0</v>
      </c>
      <c r="C1634" s="122">
        <f t="shared" si="5"/>
        <v>0</v>
      </c>
      <c r="D1634" s="122">
        <f t="shared" si="6"/>
        <v>0</v>
      </c>
      <c r="E1634" s="122">
        <f t="shared" si="2"/>
        <v>166</v>
      </c>
      <c r="H1634" s="135">
        <v>544.0</v>
      </c>
      <c r="I1634" s="135">
        <v>544.0</v>
      </c>
      <c r="J1634" s="135">
        <v>544.0</v>
      </c>
      <c r="L1634" s="160"/>
      <c r="M1634" s="160"/>
      <c r="N1634" s="160"/>
      <c r="O1634" s="160"/>
      <c r="P1634" s="138" t="s">
        <v>37836</v>
      </c>
      <c r="Q1634" s="138" t="s">
        <v>37837</v>
      </c>
      <c r="T1634" s="138" t="s">
        <v>37838</v>
      </c>
      <c r="Z1634" s="138" t="s">
        <v>952</v>
      </c>
      <c r="AA1634" s="523"/>
      <c r="AB1634" s="474">
        <v>0.07652777777777778</v>
      </c>
      <c r="AC1634" s="160"/>
      <c r="AD1634" s="160"/>
      <c r="AE1634" s="160"/>
      <c r="AJ1634" s="523"/>
      <c r="AM1634" s="128" t="s">
        <v>37839</v>
      </c>
      <c r="AN1634" s="160"/>
      <c r="AO1634" s="134" t="s">
        <v>37840</v>
      </c>
      <c r="AP1634" s="134"/>
      <c r="AQ1634" s="505">
        <v>0.06042824074074074</v>
      </c>
      <c r="AR1634" s="128" t="s">
        <v>37841</v>
      </c>
      <c r="AS1634" s="474">
        <v>0.06013888888888889</v>
      </c>
      <c r="AT1634" s="134" t="s">
        <v>37842</v>
      </c>
      <c r="AU1634" s="505">
        <v>0.07354166666666667</v>
      </c>
      <c r="AV1634" s="128" t="s">
        <v>37843</v>
      </c>
      <c r="AX1634" s="474">
        <v>0.06671296296296296</v>
      </c>
      <c r="AY1634" s="505">
        <v>0.04469907407407407</v>
      </c>
      <c r="BA1634" s="128" t="s">
        <v>37844</v>
      </c>
      <c r="BB1634" s="134" t="s">
        <v>37845</v>
      </c>
      <c r="BC1634" s="141" t="s">
        <v>37846</v>
      </c>
      <c r="BD1634" s="141"/>
      <c r="BE1634" s="505">
        <v>0.06304398148148148</v>
      </c>
      <c r="BF1634" s="141"/>
      <c r="BG1634" s="141"/>
      <c r="BH1634" s="141"/>
    </row>
    <row r="1635">
      <c r="A1635" s="122">
        <f t="shared" si="3"/>
        <v>0</v>
      </c>
      <c r="B1635" s="122">
        <f t="shared" si="4"/>
        <v>0</v>
      </c>
      <c r="C1635" s="122">
        <f t="shared" si="5"/>
        <v>0</v>
      </c>
      <c r="D1635" s="122">
        <f t="shared" si="6"/>
        <v>0</v>
      </c>
      <c r="E1635" s="122">
        <f t="shared" si="2"/>
        <v>129</v>
      </c>
      <c r="H1635" s="135" t="s">
        <v>37847</v>
      </c>
      <c r="I1635" s="135" t="s">
        <v>37848</v>
      </c>
      <c r="J1635" s="135" t="s">
        <v>37849</v>
      </c>
      <c r="L1635" s="160"/>
      <c r="M1635" s="160"/>
      <c r="N1635" s="160"/>
      <c r="O1635" s="160"/>
      <c r="P1635" s="503">
        <v>0.06320601851851852</v>
      </c>
      <c r="Q1635" s="503">
        <v>0.058645833333333335</v>
      </c>
      <c r="T1635" s="503">
        <v>0.0728587962962963</v>
      </c>
      <c r="Z1635" s="503">
        <v>0.058611111111111114</v>
      </c>
      <c r="AA1635" s="523"/>
      <c r="AB1635" s="134" t="s">
        <v>37850</v>
      </c>
      <c r="AC1635" s="160"/>
      <c r="AD1635" s="160"/>
      <c r="AE1635" s="160"/>
      <c r="AJ1635" s="523"/>
      <c r="AM1635" s="505">
        <v>0.04384259259259259</v>
      </c>
      <c r="AN1635" s="160"/>
      <c r="AO1635" s="474">
        <v>0.0675462962962963</v>
      </c>
      <c r="AP1635" s="474"/>
      <c r="AQ1635" s="128" t="s">
        <v>37851</v>
      </c>
      <c r="AR1635" s="505">
        <v>0.07582175925925926</v>
      </c>
      <c r="AS1635" s="134" t="s">
        <v>37852</v>
      </c>
      <c r="AT1635" s="474">
        <v>0.07331018518518519</v>
      </c>
      <c r="AU1635" s="128" t="s">
        <v>37853</v>
      </c>
      <c r="AV1635" s="504">
        <v>0.06255787037037037</v>
      </c>
      <c r="AX1635" s="134" t="s">
        <v>37854</v>
      </c>
      <c r="AY1635" s="128" t="s">
        <v>37855</v>
      </c>
      <c r="BA1635" s="505">
        <v>0.058506944444444445</v>
      </c>
      <c r="BB1635" s="474">
        <v>0.055185185185185184</v>
      </c>
      <c r="BC1635" s="516">
        <v>0.0525</v>
      </c>
      <c r="BD1635" s="516"/>
      <c r="BE1635" s="128" t="s">
        <v>37856</v>
      </c>
      <c r="BF1635" s="516"/>
      <c r="BG1635" s="516"/>
      <c r="BH1635" s="516"/>
    </row>
    <row r="1636">
      <c r="A1636" s="122">
        <f t="shared" si="3"/>
        <v>0</v>
      </c>
      <c r="B1636" s="122">
        <f t="shared" si="4"/>
        <v>0</v>
      </c>
      <c r="C1636" s="122">
        <f t="shared" si="5"/>
        <v>0</v>
      </c>
      <c r="D1636" s="122">
        <f t="shared" si="6"/>
        <v>0</v>
      </c>
      <c r="E1636" s="122">
        <f t="shared" si="2"/>
        <v>287</v>
      </c>
      <c r="H1636" s="135" t="s">
        <v>37857</v>
      </c>
      <c r="I1636" s="135" t="s">
        <v>37858</v>
      </c>
      <c r="J1636" s="135" t="s">
        <v>33151</v>
      </c>
      <c r="L1636" s="160"/>
      <c r="M1636" s="160"/>
      <c r="N1636" s="160"/>
      <c r="O1636" s="160"/>
      <c r="P1636" s="138" t="s">
        <v>37859</v>
      </c>
      <c r="Q1636" s="138" t="s">
        <v>37860</v>
      </c>
      <c r="T1636" s="138" t="s">
        <v>37861</v>
      </c>
      <c r="Z1636" s="138" t="s">
        <v>37862</v>
      </c>
      <c r="AA1636" s="523"/>
      <c r="AB1636" s="474">
        <v>0.07664351851851851</v>
      </c>
      <c r="AC1636" s="160"/>
      <c r="AD1636" s="160"/>
      <c r="AE1636" s="160"/>
      <c r="AJ1636" s="523"/>
      <c r="AM1636" s="128" t="s">
        <v>37863</v>
      </c>
      <c r="AN1636" s="160"/>
      <c r="AO1636" s="134" t="s">
        <v>37864</v>
      </c>
      <c r="AP1636" s="134"/>
      <c r="AQ1636" s="505">
        <v>0.06049768518518518</v>
      </c>
      <c r="AR1636" s="128" t="s">
        <v>37865</v>
      </c>
      <c r="AS1636" s="474">
        <v>0.06013888888888889</v>
      </c>
      <c r="AT1636" s="134" t="s">
        <v>37866</v>
      </c>
      <c r="AU1636" s="505">
        <v>0.07359953703703703</v>
      </c>
      <c r="AV1636" s="128" t="s">
        <v>37867</v>
      </c>
      <c r="AX1636" s="474">
        <v>0.0667824074074074</v>
      </c>
      <c r="AY1636" s="505">
        <v>0.044895833333333336</v>
      </c>
      <c r="BA1636" s="128" t="s">
        <v>37868</v>
      </c>
      <c r="BB1636" s="134" t="s">
        <v>37869</v>
      </c>
      <c r="BC1636" s="141" t="s">
        <v>37870</v>
      </c>
      <c r="BD1636" s="141"/>
      <c r="BE1636" s="505">
        <v>0.06313657407407407</v>
      </c>
      <c r="BF1636" s="141"/>
      <c r="BG1636" s="141"/>
      <c r="BH1636" s="141"/>
    </row>
    <row r="1637">
      <c r="A1637" s="122">
        <f t="shared" si="3"/>
        <v>0</v>
      </c>
      <c r="B1637" s="122">
        <f t="shared" si="4"/>
        <v>0</v>
      </c>
      <c r="C1637" s="122">
        <f t="shared" si="5"/>
        <v>0</v>
      </c>
      <c r="D1637" s="122">
        <f t="shared" si="6"/>
        <v>0</v>
      </c>
      <c r="E1637" s="122">
        <f t="shared" si="2"/>
        <v>133</v>
      </c>
      <c r="H1637" s="135">
        <v>545.0</v>
      </c>
      <c r="I1637" s="135">
        <v>545.0</v>
      </c>
      <c r="J1637" s="135">
        <v>545.0</v>
      </c>
      <c r="L1637" s="160"/>
      <c r="M1637" s="160"/>
      <c r="N1637" s="160"/>
      <c r="O1637" s="160"/>
      <c r="P1637" s="503">
        <v>0.06326388888888888</v>
      </c>
      <c r="Q1637" s="503">
        <v>0.0587037037037037</v>
      </c>
      <c r="T1637" s="503">
        <v>0.07295138888888889</v>
      </c>
      <c r="Z1637" s="503">
        <v>0.05863425925925926</v>
      </c>
      <c r="AA1637" s="523"/>
      <c r="AB1637" s="134" t="s">
        <v>37871</v>
      </c>
      <c r="AC1637" s="160"/>
      <c r="AD1637" s="160"/>
      <c r="AE1637" s="160"/>
      <c r="AJ1637" s="523"/>
      <c r="AM1637" s="505">
        <v>0.0440625</v>
      </c>
      <c r="AN1637" s="160"/>
      <c r="AO1637" s="474">
        <v>0.06760416666666667</v>
      </c>
      <c r="AP1637" s="474"/>
      <c r="AQ1637" s="128" t="s">
        <v>37872</v>
      </c>
      <c r="AR1637" s="505">
        <v>0.07586805555555555</v>
      </c>
      <c r="AS1637" s="134" t="s">
        <v>37873</v>
      </c>
      <c r="AT1637" s="474">
        <v>0.07333333333333333</v>
      </c>
      <c r="AU1637" s="128" t="s">
        <v>37874</v>
      </c>
      <c r="AV1637" s="504">
        <v>0.0627199074074074</v>
      </c>
      <c r="AX1637" s="134" t="s">
        <v>37875</v>
      </c>
      <c r="AY1637" s="128" t="s">
        <v>37876</v>
      </c>
      <c r="BA1637" s="505">
        <v>0.058541666666666665</v>
      </c>
      <c r="BB1637" s="474">
        <v>0.05523148148148148</v>
      </c>
      <c r="BC1637" s="516">
        <v>0.052523148148148145</v>
      </c>
      <c r="BD1637" s="516"/>
      <c r="BE1637" s="128" t="s">
        <v>37877</v>
      </c>
      <c r="BF1637" s="516"/>
      <c r="BG1637" s="516"/>
      <c r="BH1637" s="516"/>
    </row>
    <row r="1638">
      <c r="A1638" s="122">
        <f t="shared" si="3"/>
        <v>0</v>
      </c>
      <c r="B1638" s="122">
        <f t="shared" si="4"/>
        <v>0</v>
      </c>
      <c r="C1638" s="122">
        <f t="shared" si="5"/>
        <v>0</v>
      </c>
      <c r="D1638" s="122">
        <f t="shared" si="6"/>
        <v>0</v>
      </c>
      <c r="E1638" s="122">
        <f t="shared" si="2"/>
        <v>304</v>
      </c>
      <c r="H1638" s="135" t="s">
        <v>37878</v>
      </c>
      <c r="I1638" s="135" t="s">
        <v>37879</v>
      </c>
      <c r="J1638" s="135" t="s">
        <v>37880</v>
      </c>
      <c r="L1638" s="160"/>
      <c r="M1638" s="160"/>
      <c r="N1638" s="160"/>
      <c r="O1638" s="160"/>
      <c r="P1638" s="138" t="s">
        <v>14982</v>
      </c>
      <c r="Q1638" s="138" t="s">
        <v>37881</v>
      </c>
      <c r="T1638" s="138" t="s">
        <v>37882</v>
      </c>
      <c r="Z1638" s="138" t="s">
        <v>37883</v>
      </c>
      <c r="AA1638" s="523"/>
      <c r="AB1638" s="474">
        <v>0.07677083333333333</v>
      </c>
      <c r="AC1638" s="160"/>
      <c r="AD1638" s="160"/>
      <c r="AE1638" s="160"/>
      <c r="AJ1638" s="523"/>
      <c r="AM1638" s="128" t="s">
        <v>37884</v>
      </c>
      <c r="AN1638" s="160"/>
      <c r="AO1638" s="134" t="s">
        <v>37885</v>
      </c>
      <c r="AP1638" s="134"/>
      <c r="AQ1638" s="505">
        <v>0.06056712962962963</v>
      </c>
      <c r="AR1638" s="128" t="s">
        <v>37886</v>
      </c>
      <c r="AS1638" s="474">
        <v>0.06018518518518518</v>
      </c>
      <c r="AT1638" s="134" t="s">
        <v>37887</v>
      </c>
      <c r="AU1638" s="505">
        <v>0.07361111111111111</v>
      </c>
      <c r="AV1638" s="128" t="s">
        <v>724</v>
      </c>
      <c r="AX1638" s="474">
        <v>0.06689814814814815</v>
      </c>
      <c r="AY1638" s="505">
        <v>0.04491898148148148</v>
      </c>
      <c r="BA1638" s="128" t="s">
        <v>37888</v>
      </c>
      <c r="BB1638" s="134" t="s">
        <v>37889</v>
      </c>
      <c r="BC1638" s="141" t="s">
        <v>37890</v>
      </c>
      <c r="BD1638" s="141"/>
      <c r="BE1638" s="505">
        <v>0.06326388888888888</v>
      </c>
      <c r="BF1638" s="141"/>
      <c r="BG1638" s="141"/>
      <c r="BH1638" s="141"/>
    </row>
    <row r="1639">
      <c r="A1639" s="122">
        <f t="shared" si="3"/>
        <v>0</v>
      </c>
      <c r="B1639" s="122">
        <f t="shared" si="4"/>
        <v>0</v>
      </c>
      <c r="C1639" s="122">
        <f t="shared" si="5"/>
        <v>0</v>
      </c>
      <c r="D1639" s="122">
        <f t="shared" si="6"/>
        <v>0</v>
      </c>
      <c r="E1639" s="122">
        <f t="shared" si="2"/>
        <v>218</v>
      </c>
      <c r="H1639" s="135" t="s">
        <v>37891</v>
      </c>
      <c r="I1639" s="135" t="s">
        <v>37892</v>
      </c>
      <c r="J1639" s="135" t="s">
        <v>37893</v>
      </c>
      <c r="L1639" s="160"/>
      <c r="M1639" s="160"/>
      <c r="N1639" s="160"/>
      <c r="O1639" s="160"/>
      <c r="P1639" s="503">
        <v>0.06335648148148149</v>
      </c>
      <c r="Q1639" s="503">
        <v>0.05872685185185185</v>
      </c>
      <c r="T1639" s="503">
        <v>0.07309027777777778</v>
      </c>
      <c r="Z1639" s="503">
        <v>0.0587037037037037</v>
      </c>
      <c r="AA1639" s="523"/>
      <c r="AB1639" s="134" t="s">
        <v>37894</v>
      </c>
      <c r="AC1639" s="160"/>
      <c r="AD1639" s="160"/>
      <c r="AE1639" s="160"/>
      <c r="AJ1639" s="523"/>
      <c r="AM1639" s="505">
        <v>0.044097222222222225</v>
      </c>
      <c r="AN1639" s="160"/>
      <c r="AO1639" s="474">
        <v>0.06766203703703703</v>
      </c>
      <c r="AP1639" s="474"/>
      <c r="AQ1639" s="128" t="s">
        <v>37895</v>
      </c>
      <c r="AR1639" s="505">
        <v>0.0759375</v>
      </c>
      <c r="AS1639" s="134" t="s">
        <v>37896</v>
      </c>
      <c r="AT1639" s="474">
        <v>0.0734837962962963</v>
      </c>
      <c r="AU1639" s="128" t="s">
        <v>37897</v>
      </c>
      <c r="AV1639" s="504">
        <v>0.0627662037037037</v>
      </c>
      <c r="AX1639" s="134" t="s">
        <v>37898</v>
      </c>
      <c r="AY1639" s="128" t="s">
        <v>37899</v>
      </c>
      <c r="BA1639" s="505">
        <v>0.05865740740740741</v>
      </c>
      <c r="BB1639" s="474">
        <v>0.05534722222222222</v>
      </c>
      <c r="BC1639" s="516">
        <v>0.0525462962962963</v>
      </c>
      <c r="BD1639" s="516"/>
      <c r="BE1639" s="128" t="s">
        <v>37900</v>
      </c>
      <c r="BF1639" s="516"/>
      <c r="BG1639" s="516"/>
      <c r="BH1639" s="516"/>
    </row>
    <row r="1640">
      <c r="A1640" s="122">
        <f t="shared" si="3"/>
        <v>0</v>
      </c>
      <c r="B1640" s="122">
        <f t="shared" si="4"/>
        <v>0</v>
      </c>
      <c r="C1640" s="122">
        <f t="shared" si="5"/>
        <v>0</v>
      </c>
      <c r="D1640" s="122">
        <f t="shared" si="6"/>
        <v>0</v>
      </c>
      <c r="E1640" s="122">
        <f t="shared" si="2"/>
        <v>256</v>
      </c>
      <c r="H1640" s="135">
        <v>546.0</v>
      </c>
      <c r="I1640" s="135">
        <v>546.0</v>
      </c>
      <c r="J1640" s="135">
        <v>546.0</v>
      </c>
      <c r="L1640" s="160"/>
      <c r="M1640" s="160"/>
      <c r="N1640" s="160"/>
      <c r="O1640" s="160"/>
      <c r="P1640" s="138" t="s">
        <v>1969</v>
      </c>
      <c r="Q1640" s="138" t="s">
        <v>37901</v>
      </c>
      <c r="T1640" s="138" t="s">
        <v>37902</v>
      </c>
      <c r="Z1640" s="138" t="s">
        <v>37903</v>
      </c>
      <c r="AA1640" s="523"/>
      <c r="AB1640" s="474">
        <v>0.0768287037037037</v>
      </c>
      <c r="AC1640" s="160"/>
      <c r="AD1640" s="160"/>
      <c r="AE1640" s="160"/>
      <c r="AJ1640" s="523"/>
      <c r="AM1640" s="128" t="s">
        <v>37904</v>
      </c>
      <c r="AN1640" s="160"/>
      <c r="AO1640" s="134" t="s">
        <v>37905</v>
      </c>
      <c r="AP1640" s="134"/>
      <c r="AQ1640" s="505">
        <v>0.06056712962962963</v>
      </c>
      <c r="AR1640" s="128" t="s">
        <v>37906</v>
      </c>
      <c r="AS1640" s="474">
        <v>0.06024305555555556</v>
      </c>
      <c r="AT1640" s="134" t="s">
        <v>37907</v>
      </c>
      <c r="AU1640" s="505">
        <v>0.07362268518518518</v>
      </c>
      <c r="AV1640" s="128" t="s">
        <v>19873</v>
      </c>
      <c r="AX1640" s="474">
        <v>0.06709490740740741</v>
      </c>
      <c r="AY1640" s="505">
        <v>0.04496527777777778</v>
      </c>
      <c r="BA1640" s="128" t="s">
        <v>37908</v>
      </c>
      <c r="BB1640" s="134" t="s">
        <v>37909</v>
      </c>
      <c r="BC1640" s="141" t="s">
        <v>37910</v>
      </c>
      <c r="BD1640" s="141"/>
      <c r="BE1640" s="505">
        <v>0.0633912037037037</v>
      </c>
      <c r="BF1640" s="141"/>
      <c r="BG1640" s="141"/>
      <c r="BH1640" s="141"/>
    </row>
    <row r="1641">
      <c r="A1641" s="122">
        <f t="shared" si="3"/>
        <v>0</v>
      </c>
      <c r="B1641" s="122">
        <f t="shared" si="4"/>
        <v>0</v>
      </c>
      <c r="C1641" s="122">
        <f t="shared" si="5"/>
        <v>0</v>
      </c>
      <c r="D1641" s="122">
        <f t="shared" si="6"/>
        <v>0</v>
      </c>
      <c r="E1641" s="122">
        <f t="shared" si="2"/>
        <v>76</v>
      </c>
      <c r="H1641" s="135" t="s">
        <v>37911</v>
      </c>
      <c r="I1641" s="135" t="s">
        <v>37912</v>
      </c>
      <c r="J1641" s="135" t="s">
        <v>37913</v>
      </c>
      <c r="L1641" s="160"/>
      <c r="M1641" s="160"/>
      <c r="N1641" s="160"/>
      <c r="O1641" s="160"/>
      <c r="P1641" s="503">
        <v>0.06337962962962963</v>
      </c>
      <c r="Q1641" s="503">
        <v>0.05873842592592592</v>
      </c>
      <c r="T1641" s="503">
        <v>0.07325231481481481</v>
      </c>
      <c r="Z1641" s="503">
        <v>0.05883101851851852</v>
      </c>
      <c r="AA1641" s="523"/>
      <c r="AB1641" s="474">
        <v>0.07690972222222223</v>
      </c>
      <c r="AC1641" s="160"/>
      <c r="AD1641" s="160"/>
      <c r="AE1641" s="160"/>
      <c r="AJ1641" s="523"/>
      <c r="AM1641" s="505">
        <v>0.044270833333333336</v>
      </c>
      <c r="AN1641" s="160"/>
      <c r="AO1641" s="474">
        <v>0.06775462962962962</v>
      </c>
      <c r="AP1641" s="474"/>
      <c r="AQ1641" s="128" t="s">
        <v>37914</v>
      </c>
      <c r="AR1641" s="505">
        <v>0.07611111111111112</v>
      </c>
      <c r="AS1641" s="134" t="s">
        <v>37915</v>
      </c>
      <c r="AT1641" s="474">
        <v>0.07353009259259259</v>
      </c>
      <c r="AU1641" s="128" t="s">
        <v>16814</v>
      </c>
      <c r="AV1641" s="504">
        <v>0.06278935185185185</v>
      </c>
      <c r="AX1641" s="134" t="s">
        <v>1880</v>
      </c>
      <c r="AY1641" s="128" t="s">
        <v>876</v>
      </c>
      <c r="BA1641" s="505">
        <v>0.058854166666666666</v>
      </c>
      <c r="BB1641" s="474">
        <v>0.05559027777777778</v>
      </c>
      <c r="BC1641" s="516">
        <v>0.052592592592592594</v>
      </c>
      <c r="BD1641" s="516"/>
      <c r="BE1641" s="128" t="s">
        <v>37916</v>
      </c>
      <c r="BF1641" s="516"/>
      <c r="BG1641" s="516"/>
      <c r="BH1641" s="516"/>
    </row>
    <row r="1642">
      <c r="A1642" s="122">
        <f t="shared" si="3"/>
        <v>0</v>
      </c>
      <c r="B1642" s="122">
        <f t="shared" si="4"/>
        <v>0</v>
      </c>
      <c r="C1642" s="122">
        <f t="shared" si="5"/>
        <v>0</v>
      </c>
      <c r="D1642" s="122">
        <f t="shared" si="6"/>
        <v>0</v>
      </c>
      <c r="E1642" s="122">
        <f t="shared" si="2"/>
        <v>302</v>
      </c>
      <c r="H1642" s="135" t="s">
        <v>37917</v>
      </c>
      <c r="I1642" s="135" t="s">
        <v>37918</v>
      </c>
      <c r="J1642" s="135" t="s">
        <v>37919</v>
      </c>
      <c r="L1642" s="160"/>
      <c r="M1642" s="160"/>
      <c r="N1642" s="160"/>
      <c r="O1642" s="160"/>
      <c r="P1642" s="138" t="s">
        <v>37920</v>
      </c>
      <c r="Q1642" s="138" t="s">
        <v>37921</v>
      </c>
      <c r="T1642" s="138" t="s">
        <v>37922</v>
      </c>
      <c r="Z1642" s="138" t="s">
        <v>1651</v>
      </c>
      <c r="AA1642" s="523"/>
      <c r="AB1642" s="474">
        <v>0.07700231481481482</v>
      </c>
      <c r="AC1642" s="160"/>
      <c r="AD1642" s="160"/>
      <c r="AE1642" s="160"/>
      <c r="AJ1642" s="523"/>
      <c r="AM1642" s="128" t="s">
        <v>37923</v>
      </c>
      <c r="AN1642" s="160"/>
      <c r="AO1642" s="134" t="s">
        <v>37924</v>
      </c>
      <c r="AP1642" s="134"/>
      <c r="AQ1642" s="505">
        <v>0.06060185185185185</v>
      </c>
      <c r="AR1642" s="128" t="s">
        <v>37925</v>
      </c>
      <c r="AS1642" s="474">
        <v>0.060381944444444446</v>
      </c>
      <c r="AT1642" s="134" t="s">
        <v>37926</v>
      </c>
      <c r="AU1642" s="505">
        <v>0.07368055555555555</v>
      </c>
      <c r="AV1642" s="128" t="s">
        <v>37927</v>
      </c>
      <c r="AX1642" s="474">
        <v>0.06721064814814814</v>
      </c>
      <c r="AY1642" s="505">
        <v>0.04503472222222222</v>
      </c>
      <c r="BA1642" s="128" t="s">
        <v>37928</v>
      </c>
      <c r="BB1642" s="134" t="s">
        <v>37929</v>
      </c>
      <c r="BC1642" s="141" t="s">
        <v>37930</v>
      </c>
      <c r="BD1642" s="141"/>
      <c r="BE1642" s="505">
        <v>0.06350694444444445</v>
      </c>
      <c r="BF1642" s="141"/>
      <c r="BG1642" s="141"/>
      <c r="BH1642" s="141"/>
    </row>
    <row r="1643">
      <c r="A1643" s="122">
        <f t="shared" si="3"/>
        <v>0</v>
      </c>
      <c r="B1643" s="122">
        <f t="shared" si="4"/>
        <v>0</v>
      </c>
      <c r="C1643" s="122">
        <f t="shared" si="5"/>
        <v>0</v>
      </c>
      <c r="D1643" s="122">
        <f t="shared" si="6"/>
        <v>0</v>
      </c>
      <c r="E1643" s="122">
        <f t="shared" si="2"/>
        <v>84</v>
      </c>
      <c r="H1643" s="135">
        <v>547.0</v>
      </c>
      <c r="I1643" s="135">
        <v>547.0</v>
      </c>
      <c r="J1643" s="135">
        <v>547.0</v>
      </c>
      <c r="L1643" s="160"/>
      <c r="M1643" s="160"/>
      <c r="N1643" s="160"/>
      <c r="O1643" s="160"/>
      <c r="P1643" s="503">
        <v>0.06340277777777778</v>
      </c>
      <c r="Q1643" s="503">
        <v>0.058819444444444445</v>
      </c>
      <c r="T1643" s="503">
        <v>0.07333333333333333</v>
      </c>
      <c r="Z1643" s="503">
        <v>0.05887731481481481</v>
      </c>
      <c r="AA1643" s="523"/>
      <c r="AB1643" s="474">
        <v>0.07703703703703704</v>
      </c>
      <c r="AC1643" s="160"/>
      <c r="AD1643" s="160"/>
      <c r="AE1643" s="160"/>
      <c r="AJ1643" s="523"/>
      <c r="AM1643" s="505">
        <v>0.04447916666666667</v>
      </c>
      <c r="AN1643" s="160"/>
      <c r="AO1643" s="474">
        <v>0.06785879629629629</v>
      </c>
      <c r="AP1643" s="474"/>
      <c r="AQ1643" s="128" t="s">
        <v>37931</v>
      </c>
      <c r="AR1643" s="505">
        <v>0.07628472222222223</v>
      </c>
      <c r="AS1643" s="134" t="s">
        <v>37932</v>
      </c>
      <c r="AT1643" s="474">
        <v>0.07357638888888889</v>
      </c>
      <c r="AU1643" s="128" t="s">
        <v>37933</v>
      </c>
      <c r="AV1643" s="504">
        <v>0.0628125</v>
      </c>
      <c r="AX1643" s="134" t="s">
        <v>37934</v>
      </c>
      <c r="AY1643" s="128" t="s">
        <v>37935</v>
      </c>
      <c r="BA1643" s="505">
        <v>0.05900462962962963</v>
      </c>
      <c r="BB1643" s="474">
        <v>0.05572916666666667</v>
      </c>
      <c r="BC1643" s="516">
        <v>0.052627314814814814</v>
      </c>
      <c r="BD1643" s="516"/>
      <c r="BE1643" s="128" t="s">
        <v>37936</v>
      </c>
      <c r="BF1643" s="516"/>
      <c r="BG1643" s="516"/>
      <c r="BH1643" s="516"/>
    </row>
    <row r="1644">
      <c r="A1644" s="122">
        <f t="shared" si="3"/>
        <v>0</v>
      </c>
      <c r="B1644" s="122">
        <f t="shared" si="4"/>
        <v>0</v>
      </c>
      <c r="C1644" s="122">
        <f t="shared" si="5"/>
        <v>0</v>
      </c>
      <c r="D1644" s="122">
        <f t="shared" si="6"/>
        <v>0</v>
      </c>
      <c r="E1644" s="122">
        <f t="shared" si="2"/>
        <v>232</v>
      </c>
      <c r="H1644" s="135" t="s">
        <v>37937</v>
      </c>
      <c r="I1644" s="135" t="s">
        <v>37938</v>
      </c>
      <c r="J1644" s="135" t="s">
        <v>37939</v>
      </c>
      <c r="L1644" s="160"/>
      <c r="M1644" s="160"/>
      <c r="N1644" s="160"/>
      <c r="O1644" s="160"/>
      <c r="P1644" s="138" t="s">
        <v>37940</v>
      </c>
      <c r="Q1644" s="138" t="s">
        <v>37941</v>
      </c>
      <c r="T1644" s="138" t="s">
        <v>37942</v>
      </c>
      <c r="Z1644" s="138" t="s">
        <v>37943</v>
      </c>
      <c r="AA1644" s="523"/>
      <c r="AB1644" s="474">
        <v>0.07712962962962963</v>
      </c>
      <c r="AC1644" s="160"/>
      <c r="AD1644" s="160"/>
      <c r="AE1644" s="160"/>
      <c r="AJ1644" s="523"/>
      <c r="AM1644" s="128" t="s">
        <v>37944</v>
      </c>
      <c r="AN1644" s="160"/>
      <c r="AO1644" s="134" t="s">
        <v>37945</v>
      </c>
      <c r="AP1644" s="134"/>
      <c r="AQ1644" s="505">
        <v>0.060648148148148145</v>
      </c>
      <c r="AR1644" s="128" t="s">
        <v>37946</v>
      </c>
      <c r="AS1644" s="474">
        <v>0.060405092592592594</v>
      </c>
      <c r="AT1644" s="134" t="s">
        <v>37947</v>
      </c>
      <c r="AU1644" s="505">
        <v>0.07371527777777778</v>
      </c>
      <c r="AV1644" s="128" t="s">
        <v>37948</v>
      </c>
      <c r="AX1644" s="474">
        <v>0.06723379629629629</v>
      </c>
      <c r="AY1644" s="505">
        <v>0.04503472222222222</v>
      </c>
      <c r="BA1644" s="128" t="s">
        <v>37949</v>
      </c>
      <c r="BB1644" s="134" t="s">
        <v>37950</v>
      </c>
      <c r="BC1644" s="141" t="s">
        <v>37951</v>
      </c>
      <c r="BD1644" s="141"/>
      <c r="BE1644" s="505">
        <v>0.06366898148148148</v>
      </c>
      <c r="BF1644" s="141"/>
      <c r="BG1644" s="141"/>
      <c r="BH1644" s="141"/>
    </row>
    <row r="1645">
      <c r="A1645" s="122">
        <f t="shared" si="3"/>
        <v>0</v>
      </c>
      <c r="B1645" s="122">
        <f t="shared" si="4"/>
        <v>0</v>
      </c>
      <c r="C1645" s="122">
        <f t="shared" si="5"/>
        <v>0</v>
      </c>
      <c r="D1645" s="122">
        <f t="shared" si="6"/>
        <v>0</v>
      </c>
      <c r="E1645" s="122">
        <f t="shared" si="2"/>
        <v>98</v>
      </c>
      <c r="H1645" s="135" t="s">
        <v>872</v>
      </c>
      <c r="I1645" s="135" t="s">
        <v>37952</v>
      </c>
      <c r="J1645" s="135" t="s">
        <v>37953</v>
      </c>
      <c r="L1645" s="160"/>
      <c r="M1645" s="160"/>
      <c r="N1645" s="160"/>
      <c r="O1645" s="160"/>
      <c r="P1645" s="503">
        <v>0.0634375</v>
      </c>
      <c r="Q1645" s="503">
        <v>0.058888888888888886</v>
      </c>
      <c r="T1645" s="503">
        <v>0.07341435185185186</v>
      </c>
      <c r="Z1645" s="503">
        <v>0.05890046296296296</v>
      </c>
      <c r="AA1645" s="523"/>
      <c r="AB1645" s="474">
        <v>0.07719907407407407</v>
      </c>
      <c r="AC1645" s="160"/>
      <c r="AD1645" s="160"/>
      <c r="AE1645" s="160"/>
      <c r="AJ1645" s="523"/>
      <c r="AM1645" s="505">
        <v>0.04462962962962963</v>
      </c>
      <c r="AN1645" s="160"/>
      <c r="AO1645" s="474">
        <v>0.06792824074074075</v>
      </c>
      <c r="AP1645" s="474"/>
      <c r="AQ1645" s="128" t="s">
        <v>37954</v>
      </c>
      <c r="AR1645" s="505">
        <v>0.0763888888888889</v>
      </c>
      <c r="AS1645" s="134" t="s">
        <v>37955</v>
      </c>
      <c r="AT1645" s="474">
        <v>0.07376157407407408</v>
      </c>
      <c r="AU1645" s="128" t="s">
        <v>37956</v>
      </c>
      <c r="AV1645" s="504">
        <v>0.06296296296296296</v>
      </c>
      <c r="AX1645" s="134" t="s">
        <v>37957</v>
      </c>
      <c r="AY1645" s="128" t="s">
        <v>37958</v>
      </c>
      <c r="BA1645" s="505">
        <v>0.05903935185185185</v>
      </c>
      <c r="BB1645" s="474">
        <v>0.05575231481481482</v>
      </c>
      <c r="BC1645" s="516">
        <v>0.05275462962962963</v>
      </c>
      <c r="BD1645" s="516"/>
      <c r="BE1645" s="128" t="s">
        <v>37959</v>
      </c>
      <c r="BF1645" s="516"/>
      <c r="BG1645" s="516"/>
      <c r="BH1645" s="516"/>
    </row>
    <row r="1646">
      <c r="A1646" s="122">
        <f t="shared" si="3"/>
        <v>0</v>
      </c>
      <c r="B1646" s="122">
        <f t="shared" si="4"/>
        <v>0</v>
      </c>
      <c r="C1646" s="122">
        <f t="shared" si="5"/>
        <v>0</v>
      </c>
      <c r="D1646" s="122">
        <f t="shared" si="6"/>
        <v>0</v>
      </c>
      <c r="E1646" s="122">
        <f t="shared" si="2"/>
        <v>186</v>
      </c>
      <c r="H1646" s="135">
        <v>548.0</v>
      </c>
      <c r="I1646" s="135">
        <v>548.0</v>
      </c>
      <c r="J1646" s="135">
        <v>548.0</v>
      </c>
      <c r="L1646" s="160"/>
      <c r="M1646" s="160"/>
      <c r="N1646" s="160"/>
      <c r="O1646" s="160"/>
      <c r="P1646" s="138" t="s">
        <v>37960</v>
      </c>
      <c r="Q1646" s="138" t="s">
        <v>37961</v>
      </c>
      <c r="T1646" s="138" t="s">
        <v>37962</v>
      </c>
      <c r="Z1646" s="138" t="s">
        <v>37963</v>
      </c>
      <c r="AA1646" s="523"/>
      <c r="AB1646" s="124"/>
      <c r="AC1646" s="160"/>
      <c r="AD1646" s="160"/>
      <c r="AE1646" s="160"/>
      <c r="AJ1646" s="523"/>
      <c r="AM1646" s="128" t="s">
        <v>37964</v>
      </c>
      <c r="AN1646" s="160"/>
      <c r="AO1646" s="134" t="s">
        <v>37965</v>
      </c>
      <c r="AP1646" s="134"/>
      <c r="AQ1646" s="505">
        <v>0.06072916666666667</v>
      </c>
      <c r="AR1646" s="128" t="s">
        <v>37966</v>
      </c>
      <c r="AS1646" s="474">
        <v>0.060439814814814814</v>
      </c>
      <c r="AT1646" s="134" t="s">
        <v>1332</v>
      </c>
      <c r="AU1646" s="505">
        <v>0.07378472222222222</v>
      </c>
      <c r="AV1646" s="128" t="s">
        <v>37967</v>
      </c>
      <c r="AX1646" s="474">
        <v>0.06725694444444444</v>
      </c>
      <c r="AY1646" s="505">
        <v>0.04510416666666667</v>
      </c>
      <c r="BA1646" s="128" t="s">
        <v>37968</v>
      </c>
      <c r="BB1646" s="134" t="s">
        <v>37969</v>
      </c>
      <c r="BC1646" s="141" t="s">
        <v>37970</v>
      </c>
      <c r="BD1646" s="141"/>
      <c r="BE1646" s="505">
        <v>0.06371527777777777</v>
      </c>
      <c r="BF1646" s="141"/>
      <c r="BG1646" s="141"/>
      <c r="BH1646" s="141"/>
    </row>
    <row r="1647">
      <c r="A1647" s="122">
        <f t="shared" si="3"/>
        <v>0</v>
      </c>
      <c r="B1647" s="122">
        <f t="shared" si="4"/>
        <v>0</v>
      </c>
      <c r="C1647" s="122">
        <f t="shared" si="5"/>
        <v>0</v>
      </c>
      <c r="D1647" s="122">
        <f t="shared" si="6"/>
        <v>0</v>
      </c>
      <c r="E1647" s="122">
        <f t="shared" si="2"/>
        <v>71</v>
      </c>
      <c r="H1647" s="135" t="s">
        <v>37971</v>
      </c>
      <c r="I1647" s="135" t="s">
        <v>37972</v>
      </c>
      <c r="J1647" s="135" t="s">
        <v>37973</v>
      </c>
      <c r="L1647" s="160"/>
      <c r="M1647" s="160"/>
      <c r="N1647" s="160"/>
      <c r="O1647" s="160"/>
      <c r="P1647" s="503">
        <v>0.06344907407407407</v>
      </c>
      <c r="Q1647" s="503">
        <v>0.058888888888888886</v>
      </c>
      <c r="T1647" s="503">
        <v>0.0734837962962963</v>
      </c>
      <c r="Z1647" s="503">
        <v>0.05896990740740741</v>
      </c>
      <c r="AA1647" s="523"/>
      <c r="AB1647" s="523"/>
      <c r="AC1647" s="160"/>
      <c r="AD1647" s="160"/>
      <c r="AE1647" s="160"/>
      <c r="AJ1647" s="523"/>
      <c r="AM1647" s="505">
        <v>0.04474537037037037</v>
      </c>
      <c r="AN1647" s="160"/>
      <c r="AO1647" s="474">
        <v>0.06798611111111111</v>
      </c>
      <c r="AP1647" s="474"/>
      <c r="AQ1647" s="128" t="s">
        <v>37974</v>
      </c>
      <c r="AR1647" s="505">
        <v>0.07652777777777778</v>
      </c>
      <c r="AS1647" s="134" t="s">
        <v>37975</v>
      </c>
      <c r="AT1647" s="474">
        <v>0.07383101851851852</v>
      </c>
      <c r="AU1647" s="128" t="s">
        <v>37976</v>
      </c>
      <c r="AV1647" s="504">
        <v>0.06306712962962963</v>
      </c>
      <c r="AX1647" s="134" t="s">
        <v>37977</v>
      </c>
      <c r="AY1647" s="128" t="s">
        <v>37978</v>
      </c>
      <c r="BA1647" s="505">
        <v>0.059224537037037034</v>
      </c>
      <c r="BB1647" s="474">
        <v>0.055775462962962964</v>
      </c>
      <c r="BC1647" s="516">
        <v>0.05284722222222222</v>
      </c>
      <c r="BD1647" s="516"/>
      <c r="BE1647" s="128" t="s">
        <v>37979</v>
      </c>
      <c r="BF1647" s="516"/>
      <c r="BG1647" s="516"/>
      <c r="BH1647" s="516"/>
    </row>
    <row r="1648">
      <c r="A1648" s="122">
        <f t="shared" si="3"/>
        <v>0</v>
      </c>
      <c r="B1648" s="122">
        <f t="shared" si="4"/>
        <v>0</v>
      </c>
      <c r="C1648" s="122">
        <f t="shared" si="5"/>
        <v>0</v>
      </c>
      <c r="D1648" s="122">
        <f t="shared" si="6"/>
        <v>0</v>
      </c>
      <c r="E1648" s="122">
        <f t="shared" si="2"/>
        <v>218</v>
      </c>
      <c r="H1648" s="135" t="s">
        <v>37980</v>
      </c>
      <c r="I1648" s="135" t="s">
        <v>37981</v>
      </c>
      <c r="J1648" s="135" t="s">
        <v>37982</v>
      </c>
      <c r="L1648" s="160"/>
      <c r="M1648" s="160"/>
      <c r="N1648" s="160"/>
      <c r="O1648" s="160"/>
      <c r="P1648" s="138" t="s">
        <v>37983</v>
      </c>
      <c r="Q1648" s="138" t="s">
        <v>37984</v>
      </c>
      <c r="T1648" s="138" t="s">
        <v>37985</v>
      </c>
      <c r="Z1648" s="138" t="s">
        <v>37986</v>
      </c>
      <c r="AA1648" s="523"/>
      <c r="AB1648" s="523"/>
      <c r="AC1648" s="160"/>
      <c r="AD1648" s="160"/>
      <c r="AE1648" s="160"/>
      <c r="AJ1648" s="523"/>
      <c r="AM1648" s="128" t="s">
        <v>37987</v>
      </c>
      <c r="AN1648" s="160"/>
      <c r="AO1648" s="134" t="s">
        <v>37988</v>
      </c>
      <c r="AP1648" s="134"/>
      <c r="AQ1648" s="505">
        <v>0.060752314814814815</v>
      </c>
      <c r="AR1648" s="128" t="s">
        <v>37989</v>
      </c>
      <c r="AS1648" s="474">
        <v>0.06049768518518518</v>
      </c>
      <c r="AT1648" s="134" t="s">
        <v>37990</v>
      </c>
      <c r="AU1648" s="505">
        <v>0.07381944444444444</v>
      </c>
      <c r="AV1648" s="128" t="s">
        <v>37991</v>
      </c>
      <c r="AX1648" s="474">
        <v>0.06741898148148148</v>
      </c>
      <c r="AY1648" s="505">
        <v>0.045162037037037035</v>
      </c>
      <c r="BA1648" s="128" t="s">
        <v>37992</v>
      </c>
      <c r="BB1648" s="134" t="s">
        <v>37993</v>
      </c>
      <c r="BC1648" s="141" t="s">
        <v>37994</v>
      </c>
      <c r="BD1648" s="141"/>
      <c r="BE1648" s="505">
        <v>0.06372685185185185</v>
      </c>
      <c r="BF1648" s="141"/>
      <c r="BG1648" s="141"/>
      <c r="BH1648" s="141"/>
    </row>
    <row r="1649">
      <c r="A1649" s="122">
        <f t="shared" si="3"/>
        <v>0</v>
      </c>
      <c r="B1649" s="122">
        <f t="shared" si="4"/>
        <v>0</v>
      </c>
      <c r="C1649" s="122">
        <f t="shared" si="5"/>
        <v>0</v>
      </c>
      <c r="D1649" s="122">
        <f t="shared" si="6"/>
        <v>0</v>
      </c>
      <c r="E1649" s="122">
        <f t="shared" si="2"/>
        <v>58</v>
      </c>
      <c r="H1649" s="135">
        <v>549.0</v>
      </c>
      <c r="I1649" s="135">
        <v>549.0</v>
      </c>
      <c r="J1649" s="135">
        <v>549.0</v>
      </c>
      <c r="L1649" s="160"/>
      <c r="M1649" s="160"/>
      <c r="N1649" s="160"/>
      <c r="O1649" s="160"/>
      <c r="P1649" s="503">
        <v>0.0636111111111111</v>
      </c>
      <c r="Q1649" s="503">
        <v>0.05898148148148148</v>
      </c>
      <c r="T1649" s="503">
        <v>0.07351851851851852</v>
      </c>
      <c r="Z1649" s="503">
        <v>0.05907407407407408</v>
      </c>
      <c r="AA1649" s="523"/>
      <c r="AB1649" s="523"/>
      <c r="AC1649" s="160"/>
      <c r="AD1649" s="160"/>
      <c r="AE1649" s="160"/>
      <c r="AJ1649" s="523"/>
      <c r="AM1649" s="505">
        <v>0.04483796296296296</v>
      </c>
      <c r="AN1649" s="160"/>
      <c r="AO1649" s="474">
        <v>0.06804398148148148</v>
      </c>
      <c r="AP1649" s="474"/>
      <c r="AQ1649" s="128" t="s">
        <v>37995</v>
      </c>
      <c r="AR1649" s="505">
        <v>0.07662037037037037</v>
      </c>
      <c r="AS1649" s="134" t="s">
        <v>37996</v>
      </c>
      <c r="AT1649" s="474">
        <v>0.07385416666666667</v>
      </c>
      <c r="AU1649" s="128" t="s">
        <v>1639</v>
      </c>
      <c r="AV1649" s="504">
        <v>0.06320601851851852</v>
      </c>
      <c r="AX1649" s="134" t="s">
        <v>32831</v>
      </c>
      <c r="AY1649" s="128" t="s">
        <v>37997</v>
      </c>
      <c r="BA1649" s="505">
        <v>0.05924768518518519</v>
      </c>
      <c r="BB1649" s="474">
        <v>0.05582175925925926</v>
      </c>
      <c r="BC1649" s="516">
        <v>0.05289351851851852</v>
      </c>
      <c r="BD1649" s="516"/>
      <c r="BE1649" s="128" t="s">
        <v>37998</v>
      </c>
      <c r="BF1649" s="516"/>
      <c r="BG1649" s="516"/>
      <c r="BH1649" s="516"/>
    </row>
    <row r="1650">
      <c r="A1650" s="122">
        <f t="shared" si="3"/>
        <v>0</v>
      </c>
      <c r="B1650" s="122">
        <f t="shared" si="4"/>
        <v>0</v>
      </c>
      <c r="C1650" s="122">
        <f t="shared" si="5"/>
        <v>0</v>
      </c>
      <c r="D1650" s="122">
        <f t="shared" si="6"/>
        <v>0</v>
      </c>
      <c r="E1650" s="122">
        <f t="shared" si="2"/>
        <v>284</v>
      </c>
      <c r="H1650" s="135" t="s">
        <v>37999</v>
      </c>
      <c r="I1650" s="135" t="s">
        <v>38000</v>
      </c>
      <c r="J1650" s="135" t="s">
        <v>38001</v>
      </c>
      <c r="L1650" s="160"/>
      <c r="M1650" s="160"/>
      <c r="N1650" s="160"/>
      <c r="O1650" s="160"/>
      <c r="P1650" s="138" t="s">
        <v>38002</v>
      </c>
      <c r="Q1650" s="138" t="s">
        <v>38003</v>
      </c>
      <c r="T1650" s="138" t="s">
        <v>38004</v>
      </c>
      <c r="Z1650" s="138" t="s">
        <v>38005</v>
      </c>
      <c r="AA1650" s="523"/>
      <c r="AB1650" s="523"/>
      <c r="AC1650" s="160"/>
      <c r="AD1650" s="160"/>
      <c r="AE1650" s="160"/>
      <c r="AJ1650" s="523"/>
      <c r="AM1650" s="128" t="s">
        <v>38006</v>
      </c>
      <c r="AN1650" s="160"/>
      <c r="AO1650" s="134" t="s">
        <v>38007</v>
      </c>
      <c r="AP1650" s="134"/>
      <c r="AQ1650" s="505">
        <v>0.06076388888888889</v>
      </c>
      <c r="AR1650" s="128" t="s">
        <v>38008</v>
      </c>
      <c r="AS1650" s="474">
        <v>0.06050925925925926</v>
      </c>
      <c r="AT1650" s="134" t="s">
        <v>38009</v>
      </c>
      <c r="AU1650" s="505">
        <v>0.0738425925925926</v>
      </c>
      <c r="AV1650" s="128" t="s">
        <v>38010</v>
      </c>
      <c r="AX1650" s="474">
        <v>0.0675</v>
      </c>
      <c r="AY1650" s="505">
        <v>0.045196759259259256</v>
      </c>
      <c r="BA1650" s="128" t="s">
        <v>38011</v>
      </c>
      <c r="BB1650" s="134" t="s">
        <v>38012</v>
      </c>
      <c r="BC1650" s="141" t="s">
        <v>1621</v>
      </c>
      <c r="BD1650" s="141"/>
      <c r="BE1650" s="505">
        <v>0.06378472222222223</v>
      </c>
      <c r="BF1650" s="141"/>
      <c r="BG1650" s="141"/>
      <c r="BH1650" s="141"/>
    </row>
    <row r="1651">
      <c r="A1651" s="122">
        <f t="shared" si="3"/>
        <v>0</v>
      </c>
      <c r="B1651" s="122">
        <f t="shared" si="4"/>
        <v>0</v>
      </c>
      <c r="C1651" s="122">
        <f t="shared" si="5"/>
        <v>0</v>
      </c>
      <c r="D1651" s="122">
        <f t="shared" si="6"/>
        <v>0</v>
      </c>
      <c r="E1651" s="122">
        <f t="shared" si="2"/>
        <v>177</v>
      </c>
      <c r="H1651" s="135" t="s">
        <v>38013</v>
      </c>
      <c r="I1651" s="135" t="s">
        <v>38014</v>
      </c>
      <c r="J1651" s="135" t="s">
        <v>38015</v>
      </c>
      <c r="L1651" s="160"/>
      <c r="M1651" s="160"/>
      <c r="N1651" s="160"/>
      <c r="O1651" s="160"/>
      <c r="P1651" s="503">
        <v>0.06364583333333333</v>
      </c>
      <c r="Q1651" s="503">
        <v>0.059097222222222225</v>
      </c>
      <c r="T1651" s="503">
        <v>0.07357638888888889</v>
      </c>
      <c r="Z1651" s="503">
        <v>0.059131944444444445</v>
      </c>
      <c r="AA1651" s="523"/>
      <c r="AB1651" s="523"/>
      <c r="AC1651" s="160"/>
      <c r="AD1651" s="160"/>
      <c r="AE1651" s="160"/>
      <c r="AJ1651" s="523"/>
      <c r="AM1651" s="505">
        <v>0.04490740740740741</v>
      </c>
      <c r="AN1651" s="160"/>
      <c r="AO1651" s="474">
        <v>0.06814814814814815</v>
      </c>
      <c r="AP1651" s="474"/>
      <c r="AQ1651" s="128" t="s">
        <v>38016</v>
      </c>
      <c r="AR1651" s="505">
        <v>0.07672453703703704</v>
      </c>
      <c r="AS1651" s="134" t="s">
        <v>38017</v>
      </c>
      <c r="AT1651" s="474">
        <v>0.0739236111111111</v>
      </c>
      <c r="AU1651" s="128" t="s">
        <v>38018</v>
      </c>
      <c r="AV1651" s="504">
        <v>0.06324074074074074</v>
      </c>
      <c r="AX1651" s="134" t="s">
        <v>38019</v>
      </c>
      <c r="AY1651" s="128" t="s">
        <v>38020</v>
      </c>
      <c r="BA1651" s="505">
        <v>0.05925925925925926</v>
      </c>
      <c r="BB1651" s="474">
        <v>0.05585648148148148</v>
      </c>
      <c r="BC1651" s="516">
        <v>0.05292824074074074</v>
      </c>
      <c r="BD1651" s="516"/>
      <c r="BE1651" s="128" t="s">
        <v>38021</v>
      </c>
      <c r="BF1651" s="516"/>
      <c r="BG1651" s="516"/>
      <c r="BH1651" s="516"/>
    </row>
    <row r="1652">
      <c r="A1652" s="122">
        <f t="shared" si="3"/>
        <v>0</v>
      </c>
      <c r="B1652" s="122">
        <f t="shared" si="4"/>
        <v>0</v>
      </c>
      <c r="C1652" s="122">
        <f t="shared" si="5"/>
        <v>0</v>
      </c>
      <c r="D1652" s="122">
        <f t="shared" si="6"/>
        <v>0</v>
      </c>
      <c r="E1652" s="122">
        <f t="shared" si="2"/>
        <v>249</v>
      </c>
      <c r="H1652" s="135">
        <v>550.0</v>
      </c>
      <c r="I1652" s="135">
        <v>550.0</v>
      </c>
      <c r="J1652" s="135">
        <v>550.0</v>
      </c>
      <c r="L1652" s="160"/>
      <c r="M1652" s="160"/>
      <c r="N1652" s="160"/>
      <c r="O1652" s="160"/>
      <c r="P1652" s="138" t="s">
        <v>38022</v>
      </c>
      <c r="Q1652" s="138" t="s">
        <v>38023</v>
      </c>
      <c r="T1652" s="138" t="s">
        <v>38024</v>
      </c>
      <c r="Z1652" s="138" t="s">
        <v>38025</v>
      </c>
      <c r="AA1652" s="523"/>
      <c r="AB1652" s="523"/>
      <c r="AC1652" s="160"/>
      <c r="AD1652" s="160"/>
      <c r="AE1652" s="160"/>
      <c r="AJ1652" s="523"/>
      <c r="AM1652" s="128" t="s">
        <v>38026</v>
      </c>
      <c r="AN1652" s="160"/>
      <c r="AO1652" s="134" t="s">
        <v>38027</v>
      </c>
      <c r="AP1652" s="134"/>
      <c r="AQ1652" s="505">
        <v>0.06084490740740741</v>
      </c>
      <c r="AR1652" s="128" t="s">
        <v>38028</v>
      </c>
      <c r="AS1652" s="474">
        <v>0.06055555555555556</v>
      </c>
      <c r="AT1652" s="134" t="s">
        <v>38029</v>
      </c>
      <c r="AU1652" s="505">
        <v>0.07386574074074075</v>
      </c>
      <c r="AV1652" s="128" t="s">
        <v>38030</v>
      </c>
      <c r="AX1652" s="474">
        <v>0.06752314814814815</v>
      </c>
      <c r="AY1652" s="505">
        <v>0.04528935185185185</v>
      </c>
      <c r="BA1652" s="128" t="s">
        <v>876</v>
      </c>
      <c r="BB1652" s="134" t="s">
        <v>38031</v>
      </c>
      <c r="BC1652" s="141" t="s">
        <v>38032</v>
      </c>
      <c r="BD1652" s="141"/>
      <c r="BE1652" s="505">
        <v>0.06383101851851852</v>
      </c>
      <c r="BF1652" s="141"/>
      <c r="BG1652" s="141"/>
      <c r="BH1652" s="141"/>
    </row>
    <row r="1653">
      <c r="A1653" s="122">
        <f t="shared" si="3"/>
        <v>0</v>
      </c>
      <c r="B1653" s="122">
        <f t="shared" si="4"/>
        <v>0</v>
      </c>
      <c r="C1653" s="122">
        <f t="shared" si="5"/>
        <v>0</v>
      </c>
      <c r="D1653" s="122">
        <f t="shared" si="6"/>
        <v>0</v>
      </c>
      <c r="E1653" s="122">
        <f t="shared" si="2"/>
        <v>103</v>
      </c>
      <c r="H1653" s="135" t="s">
        <v>38033</v>
      </c>
      <c r="I1653" s="135" t="s">
        <v>38034</v>
      </c>
      <c r="J1653" s="135" t="s">
        <v>38035</v>
      </c>
      <c r="L1653" s="160"/>
      <c r="M1653" s="160"/>
      <c r="N1653" s="160"/>
      <c r="O1653" s="160"/>
      <c r="P1653" s="503">
        <v>0.06383101851851852</v>
      </c>
      <c r="Q1653" s="503">
        <v>0.05912037037037037</v>
      </c>
      <c r="T1653" s="503">
        <v>0.07363425925925926</v>
      </c>
      <c r="Z1653" s="503">
        <v>0.05918981481481481</v>
      </c>
      <c r="AA1653" s="523"/>
      <c r="AB1653" s="523"/>
      <c r="AC1653" s="160"/>
      <c r="AD1653" s="160"/>
      <c r="AE1653" s="160"/>
      <c r="AJ1653" s="523"/>
      <c r="AM1653" s="505">
        <v>0.04505787037037037</v>
      </c>
      <c r="AN1653" s="160"/>
      <c r="AO1653" s="474">
        <v>0.0682175925925926</v>
      </c>
      <c r="AP1653" s="474"/>
      <c r="AQ1653" s="128" t="s">
        <v>38036</v>
      </c>
      <c r="AR1653" s="505">
        <v>0.07695601851851852</v>
      </c>
      <c r="AS1653" s="134" t="s">
        <v>38037</v>
      </c>
      <c r="AT1653" s="474">
        <v>0.0741087962962963</v>
      </c>
      <c r="AU1653" s="128" t="s">
        <v>38038</v>
      </c>
      <c r="AV1653" s="504">
        <v>0.06326388888888888</v>
      </c>
      <c r="AX1653" s="134" t="s">
        <v>38039</v>
      </c>
      <c r="AY1653" s="128" t="s">
        <v>38040</v>
      </c>
      <c r="BA1653" s="505">
        <v>0.05929398148148148</v>
      </c>
      <c r="BB1653" s="474">
        <v>0.055949074074074075</v>
      </c>
      <c r="BC1653" s="516">
        <v>0.052939814814814815</v>
      </c>
      <c r="BD1653" s="516"/>
      <c r="BE1653" s="128" t="s">
        <v>38041</v>
      </c>
      <c r="BF1653" s="516"/>
      <c r="BG1653" s="516"/>
      <c r="BH1653" s="516"/>
    </row>
    <row r="1654">
      <c r="A1654" s="122">
        <f t="shared" si="3"/>
        <v>0</v>
      </c>
      <c r="B1654" s="122">
        <f t="shared" si="4"/>
        <v>0</v>
      </c>
      <c r="C1654" s="122">
        <f t="shared" si="5"/>
        <v>0</v>
      </c>
      <c r="D1654" s="122">
        <f t="shared" si="6"/>
        <v>0</v>
      </c>
      <c r="E1654" s="122">
        <f t="shared" si="2"/>
        <v>294</v>
      </c>
      <c r="H1654" s="135" t="s">
        <v>38042</v>
      </c>
      <c r="I1654" s="135" t="s">
        <v>38043</v>
      </c>
      <c r="J1654" s="135" t="s">
        <v>38044</v>
      </c>
      <c r="L1654" s="160"/>
      <c r="M1654" s="160"/>
      <c r="N1654" s="160"/>
      <c r="O1654" s="160"/>
      <c r="P1654" s="138" t="s">
        <v>38045</v>
      </c>
      <c r="Q1654" s="138" t="s">
        <v>38046</v>
      </c>
      <c r="T1654" s="138" t="s">
        <v>38047</v>
      </c>
      <c r="Z1654" s="138" t="s">
        <v>38048</v>
      </c>
      <c r="AA1654" s="523"/>
      <c r="AB1654" s="523"/>
      <c r="AC1654" s="160"/>
      <c r="AD1654" s="160"/>
      <c r="AE1654" s="160"/>
      <c r="AJ1654" s="523"/>
      <c r="AM1654" s="128" t="s">
        <v>38049</v>
      </c>
      <c r="AN1654" s="160"/>
      <c r="AO1654" s="134" t="s">
        <v>38050</v>
      </c>
      <c r="AP1654" s="134"/>
      <c r="AQ1654" s="505">
        <v>0.060960648148148146</v>
      </c>
      <c r="AR1654" s="128" t="s">
        <v>38051</v>
      </c>
      <c r="AS1654" s="474">
        <v>0.060613425925925925</v>
      </c>
      <c r="AT1654" s="134" t="s">
        <v>38052</v>
      </c>
      <c r="AU1654" s="505">
        <v>0.07390046296296296</v>
      </c>
      <c r="AV1654" s="128" t="s">
        <v>38053</v>
      </c>
      <c r="AX1654" s="474">
        <v>0.06759259259259259</v>
      </c>
      <c r="AY1654" s="505">
        <v>0.04534722222222222</v>
      </c>
      <c r="BA1654" s="128" t="s">
        <v>38054</v>
      </c>
      <c r="BB1654" s="134" t="s">
        <v>38055</v>
      </c>
      <c r="BC1654" s="141" t="s">
        <v>38056</v>
      </c>
      <c r="BD1654" s="141"/>
      <c r="BE1654" s="505">
        <v>0.06383101851851852</v>
      </c>
      <c r="BF1654" s="141"/>
      <c r="BG1654" s="141"/>
      <c r="BH1654" s="141"/>
    </row>
    <row r="1655">
      <c r="A1655" s="122">
        <f t="shared" si="3"/>
        <v>0</v>
      </c>
      <c r="B1655" s="122">
        <f t="shared" si="4"/>
        <v>0</v>
      </c>
      <c r="C1655" s="122">
        <f t="shared" si="5"/>
        <v>0</v>
      </c>
      <c r="D1655" s="122">
        <f t="shared" si="6"/>
        <v>0</v>
      </c>
      <c r="E1655" s="122">
        <f t="shared" si="2"/>
        <v>140</v>
      </c>
      <c r="H1655" s="135">
        <v>551.0</v>
      </c>
      <c r="I1655" s="135">
        <v>551.0</v>
      </c>
      <c r="J1655" s="135">
        <v>551.0</v>
      </c>
      <c r="L1655" s="160"/>
      <c r="M1655" s="160"/>
      <c r="N1655" s="160"/>
      <c r="O1655" s="160"/>
      <c r="P1655" s="503">
        <v>0.0640162037037037</v>
      </c>
      <c r="Q1655" s="503">
        <v>0.059131944444444445</v>
      </c>
      <c r="T1655" s="503">
        <v>0.07383101851851852</v>
      </c>
      <c r="Z1655" s="503">
        <v>0.05924768518518519</v>
      </c>
      <c r="AA1655" s="523"/>
      <c r="AB1655" s="523"/>
      <c r="AC1655" s="160"/>
      <c r="AD1655" s="160"/>
      <c r="AE1655" s="160"/>
      <c r="AJ1655" s="523"/>
      <c r="AM1655" s="505">
        <v>0.045092592592592594</v>
      </c>
      <c r="AN1655" s="160"/>
      <c r="AO1655" s="474">
        <v>0.06827546296296297</v>
      </c>
      <c r="AP1655" s="474"/>
      <c r="AQ1655" s="128" t="s">
        <v>38057</v>
      </c>
      <c r="AR1655" s="505">
        <v>0.07699074074074073</v>
      </c>
      <c r="AS1655" s="134" t="s">
        <v>38058</v>
      </c>
      <c r="AT1655" s="474">
        <v>0.07415509259259259</v>
      </c>
      <c r="AU1655" s="128" t="s">
        <v>38059</v>
      </c>
      <c r="AV1655" s="504">
        <v>0.06349537037037037</v>
      </c>
      <c r="AX1655" s="134" t="s">
        <v>38060</v>
      </c>
      <c r="AY1655" s="128" t="s">
        <v>38061</v>
      </c>
      <c r="BA1655" s="505">
        <v>0.059305555555555556</v>
      </c>
      <c r="BB1655" s="474">
        <v>0.05618055555555555</v>
      </c>
      <c r="BC1655" s="516">
        <v>0.053043981481481484</v>
      </c>
      <c r="BD1655" s="516"/>
      <c r="BE1655" s="128" t="s">
        <v>38062</v>
      </c>
      <c r="BF1655" s="516"/>
      <c r="BG1655" s="516"/>
      <c r="BH1655" s="516"/>
    </row>
    <row r="1656">
      <c r="A1656" s="122">
        <f t="shared" si="3"/>
        <v>0</v>
      </c>
      <c r="B1656" s="122">
        <f t="shared" si="4"/>
        <v>0</v>
      </c>
      <c r="C1656" s="122">
        <f t="shared" si="5"/>
        <v>0</v>
      </c>
      <c r="D1656" s="122">
        <f t="shared" si="6"/>
        <v>0</v>
      </c>
      <c r="E1656" s="122">
        <f t="shared" si="2"/>
        <v>232</v>
      </c>
      <c r="H1656" s="135" t="s">
        <v>38063</v>
      </c>
      <c r="I1656" s="135" t="s">
        <v>38064</v>
      </c>
      <c r="J1656" s="135" t="s">
        <v>38065</v>
      </c>
      <c r="L1656" s="160"/>
      <c r="M1656" s="160"/>
      <c r="N1656" s="160"/>
      <c r="O1656" s="160"/>
      <c r="P1656" s="138" t="s">
        <v>38066</v>
      </c>
      <c r="Q1656" s="138" t="s">
        <v>38067</v>
      </c>
      <c r="T1656" s="138" t="s">
        <v>38068</v>
      </c>
      <c r="Z1656" s="138" t="s">
        <v>38069</v>
      </c>
      <c r="AA1656" s="523"/>
      <c r="AB1656" s="523"/>
      <c r="AC1656" s="160"/>
      <c r="AD1656" s="160"/>
      <c r="AE1656" s="160"/>
      <c r="AJ1656" s="523"/>
      <c r="AM1656" s="128" t="s">
        <v>38070</v>
      </c>
      <c r="AN1656" s="160"/>
      <c r="AO1656" s="134" t="s">
        <v>38071</v>
      </c>
      <c r="AP1656" s="134"/>
      <c r="AQ1656" s="505">
        <v>0.06101851851851852</v>
      </c>
      <c r="AR1656" s="128" t="s">
        <v>38072</v>
      </c>
      <c r="AS1656" s="474">
        <v>0.06069444444444445</v>
      </c>
      <c r="AT1656" s="134" t="s">
        <v>38073</v>
      </c>
      <c r="AU1656" s="505">
        <v>0.07395833333333333</v>
      </c>
      <c r="AV1656" s="128" t="s">
        <v>38074</v>
      </c>
      <c r="AX1656" s="474">
        <v>0.06773148148148148</v>
      </c>
      <c r="AY1656" s="505">
        <v>0.04538194444444445</v>
      </c>
      <c r="BA1656" s="128" t="s">
        <v>38075</v>
      </c>
      <c r="BB1656" s="134" t="s">
        <v>38076</v>
      </c>
      <c r="BC1656" s="141" t="s">
        <v>38077</v>
      </c>
      <c r="BD1656" s="141"/>
      <c r="BE1656" s="505">
        <v>0.06387731481481482</v>
      </c>
      <c r="BF1656" s="141"/>
      <c r="BG1656" s="141"/>
      <c r="BH1656" s="141"/>
    </row>
    <row r="1657">
      <c r="A1657" s="122">
        <f t="shared" si="3"/>
        <v>0</v>
      </c>
      <c r="B1657" s="122">
        <f t="shared" si="4"/>
        <v>0</v>
      </c>
      <c r="C1657" s="122">
        <f t="shared" si="5"/>
        <v>0</v>
      </c>
      <c r="D1657" s="122">
        <f t="shared" si="6"/>
        <v>0</v>
      </c>
      <c r="E1657" s="122">
        <f t="shared" si="2"/>
        <v>166</v>
      </c>
      <c r="H1657" s="135" t="s">
        <v>1880</v>
      </c>
      <c r="I1657" s="135" t="s">
        <v>38078</v>
      </c>
      <c r="J1657" s="135" t="s">
        <v>38079</v>
      </c>
      <c r="L1657" s="160"/>
      <c r="M1657" s="160"/>
      <c r="N1657" s="160"/>
      <c r="O1657" s="160"/>
      <c r="P1657" s="503">
        <v>0.06412037037037037</v>
      </c>
      <c r="Q1657" s="503">
        <v>0.05925925925925926</v>
      </c>
      <c r="T1657" s="503">
        <v>0.07388888888888889</v>
      </c>
      <c r="Z1657" s="503">
        <v>0.059270833333333335</v>
      </c>
      <c r="AA1657" s="523"/>
      <c r="AB1657" s="523"/>
      <c r="AC1657" s="160"/>
      <c r="AD1657" s="160"/>
      <c r="AE1657" s="160"/>
      <c r="AJ1657" s="523"/>
      <c r="AM1657" s="505">
        <v>0.04515046296296296</v>
      </c>
      <c r="AN1657" s="160"/>
      <c r="AO1657" s="474">
        <v>0.06831018518518518</v>
      </c>
      <c r="AP1657" s="474"/>
      <c r="AQ1657" s="128" t="s">
        <v>38080</v>
      </c>
      <c r="AR1657" s="505">
        <v>0.0771412037037037</v>
      </c>
      <c r="AS1657" s="134" t="s">
        <v>38081</v>
      </c>
      <c r="AT1657" s="474">
        <v>0.07418981481481482</v>
      </c>
      <c r="AU1657" s="128" t="s">
        <v>38082</v>
      </c>
      <c r="AV1657" s="504">
        <v>0.0637037037037037</v>
      </c>
      <c r="AX1657" s="134" t="s">
        <v>38083</v>
      </c>
      <c r="AY1657" s="128" t="s">
        <v>653</v>
      </c>
      <c r="BA1657" s="505">
        <v>0.0593287037037037</v>
      </c>
      <c r="BB1657" s="474">
        <v>0.05627314814814815</v>
      </c>
      <c r="BC1657" s="516">
        <v>0.05306712962962963</v>
      </c>
      <c r="BD1657" s="516"/>
      <c r="BE1657" s="128" t="s">
        <v>9145</v>
      </c>
      <c r="BF1657" s="516"/>
      <c r="BG1657" s="516"/>
      <c r="BH1657" s="516"/>
    </row>
    <row r="1658">
      <c r="A1658" s="122">
        <f t="shared" si="3"/>
        <v>0</v>
      </c>
      <c r="B1658" s="122">
        <f t="shared" si="4"/>
        <v>0</v>
      </c>
      <c r="C1658" s="122">
        <f t="shared" si="5"/>
        <v>0</v>
      </c>
      <c r="D1658" s="122">
        <f t="shared" si="6"/>
        <v>0</v>
      </c>
      <c r="E1658" s="122">
        <f t="shared" si="2"/>
        <v>233</v>
      </c>
      <c r="H1658" s="135">
        <v>552.0</v>
      </c>
      <c r="I1658" s="135">
        <v>552.0</v>
      </c>
      <c r="J1658" s="135">
        <v>552.0</v>
      </c>
      <c r="L1658" s="160"/>
      <c r="M1658" s="160"/>
      <c r="N1658" s="160"/>
      <c r="O1658" s="160"/>
      <c r="P1658" s="138" t="s">
        <v>38084</v>
      </c>
      <c r="Q1658" s="138" t="s">
        <v>7311</v>
      </c>
      <c r="T1658" s="138" t="s">
        <v>38085</v>
      </c>
      <c r="Z1658" s="138" t="s">
        <v>38086</v>
      </c>
      <c r="AA1658" s="523"/>
      <c r="AB1658" s="523"/>
      <c r="AC1658" s="160"/>
      <c r="AD1658" s="160"/>
      <c r="AE1658" s="160"/>
      <c r="AJ1658" s="523"/>
      <c r="AM1658" s="128" t="s">
        <v>38087</v>
      </c>
      <c r="AN1658" s="160"/>
      <c r="AO1658" s="134" t="s">
        <v>38088</v>
      </c>
      <c r="AP1658" s="134"/>
      <c r="AQ1658" s="505">
        <v>0.06107638888888889</v>
      </c>
      <c r="AR1658" s="128" t="s">
        <v>38089</v>
      </c>
      <c r="AS1658" s="474">
        <v>0.060787037037037035</v>
      </c>
      <c r="AT1658" s="134" t="s">
        <v>38090</v>
      </c>
      <c r="AU1658" s="505">
        <v>0.07414351851851853</v>
      </c>
      <c r="AV1658" s="128" t="s">
        <v>38091</v>
      </c>
      <c r="AX1658" s="474">
        <v>0.0678125</v>
      </c>
      <c r="AY1658" s="505">
        <v>0.04542824074074074</v>
      </c>
      <c r="BA1658" s="128" t="s">
        <v>38092</v>
      </c>
      <c r="BB1658" s="134" t="s">
        <v>38093</v>
      </c>
      <c r="BC1658" s="141" t="s">
        <v>38094</v>
      </c>
      <c r="BD1658" s="141"/>
      <c r="BE1658" s="505">
        <v>0.06400462962962963</v>
      </c>
      <c r="BF1658" s="141"/>
      <c r="BG1658" s="141"/>
      <c r="BH1658" s="141"/>
    </row>
    <row r="1659">
      <c r="A1659" s="122">
        <f t="shared" si="3"/>
        <v>0</v>
      </c>
      <c r="B1659" s="122">
        <f t="shared" si="4"/>
        <v>0</v>
      </c>
      <c r="C1659" s="122">
        <f t="shared" si="5"/>
        <v>0</v>
      </c>
      <c r="D1659" s="122">
        <f t="shared" si="6"/>
        <v>0</v>
      </c>
      <c r="E1659" s="122">
        <f t="shared" si="2"/>
        <v>178</v>
      </c>
      <c r="H1659" s="135" t="s">
        <v>38095</v>
      </c>
      <c r="I1659" s="135" t="s">
        <v>38096</v>
      </c>
      <c r="J1659" s="135" t="s">
        <v>38097</v>
      </c>
      <c r="L1659" s="160"/>
      <c r="M1659" s="160"/>
      <c r="N1659" s="160"/>
      <c r="O1659" s="160"/>
      <c r="P1659" s="503">
        <v>0.06431712962962963</v>
      </c>
      <c r="Q1659" s="503">
        <v>0.05931712962962963</v>
      </c>
      <c r="T1659" s="503">
        <v>0.07405092592592592</v>
      </c>
      <c r="Z1659" s="503">
        <v>0.059340277777777777</v>
      </c>
      <c r="AA1659" s="523"/>
      <c r="AB1659" s="523"/>
      <c r="AC1659" s="160"/>
      <c r="AD1659" s="160"/>
      <c r="AE1659" s="160"/>
      <c r="AJ1659" s="523"/>
      <c r="AM1659" s="505">
        <v>0.045162037037037035</v>
      </c>
      <c r="AN1659" s="160"/>
      <c r="AO1659" s="474">
        <v>0.06837962962962962</v>
      </c>
      <c r="AP1659" s="474"/>
      <c r="AQ1659" s="128" t="s">
        <v>38098</v>
      </c>
      <c r="AR1659" s="505">
        <v>0.0772337962962963</v>
      </c>
      <c r="AS1659" s="134" t="s">
        <v>38099</v>
      </c>
      <c r="AT1659" s="474">
        <v>0.07427083333333333</v>
      </c>
      <c r="AU1659" s="128" t="s">
        <v>38100</v>
      </c>
      <c r="AV1659" s="504">
        <v>0.06381944444444444</v>
      </c>
      <c r="AX1659" s="134" t="s">
        <v>38101</v>
      </c>
      <c r="AY1659" s="128" t="s">
        <v>38102</v>
      </c>
      <c r="BA1659" s="505">
        <v>0.05943287037037037</v>
      </c>
      <c r="BB1659" s="474">
        <v>0.05641203703703704</v>
      </c>
      <c r="BC1659" s="516">
        <v>0.053078703703703704</v>
      </c>
      <c r="BD1659" s="516"/>
      <c r="BE1659" s="128" t="s">
        <v>38103</v>
      </c>
      <c r="BF1659" s="516"/>
      <c r="BG1659" s="516"/>
      <c r="BH1659" s="516"/>
    </row>
    <row r="1660">
      <c r="A1660" s="122">
        <f t="shared" si="3"/>
        <v>0</v>
      </c>
      <c r="B1660" s="122">
        <f t="shared" si="4"/>
        <v>0</v>
      </c>
      <c r="C1660" s="122">
        <f t="shared" si="5"/>
        <v>0</v>
      </c>
      <c r="D1660" s="122">
        <f t="shared" si="6"/>
        <v>0</v>
      </c>
      <c r="E1660" s="122">
        <f t="shared" si="2"/>
        <v>304</v>
      </c>
      <c r="H1660" s="135" t="s">
        <v>38104</v>
      </c>
      <c r="I1660" s="135" t="s">
        <v>38105</v>
      </c>
      <c r="J1660" s="135" t="s">
        <v>38106</v>
      </c>
      <c r="L1660" s="160"/>
      <c r="M1660" s="160"/>
      <c r="N1660" s="160"/>
      <c r="O1660" s="160"/>
      <c r="P1660" s="138" t="s">
        <v>38107</v>
      </c>
      <c r="Q1660" s="138" t="s">
        <v>38108</v>
      </c>
      <c r="T1660" s="138" t="s">
        <v>38109</v>
      </c>
      <c r="Z1660" s="513" t="s">
        <v>38110</v>
      </c>
      <c r="AA1660" s="523"/>
      <c r="AB1660" s="523"/>
      <c r="AC1660" s="160"/>
      <c r="AD1660" s="160"/>
      <c r="AE1660" s="160"/>
      <c r="AJ1660" s="523"/>
      <c r="AM1660" s="128" t="s">
        <v>7329</v>
      </c>
      <c r="AN1660" s="160"/>
      <c r="AO1660" s="134" t="s">
        <v>38111</v>
      </c>
      <c r="AP1660" s="134"/>
      <c r="AQ1660" s="505">
        <v>0.061168981481481484</v>
      </c>
      <c r="AR1660" s="128" t="s">
        <v>38112</v>
      </c>
      <c r="AS1660" s="474">
        <v>0.06081018518518518</v>
      </c>
      <c r="AT1660" s="134" t="s">
        <v>38113</v>
      </c>
      <c r="AU1660" s="505">
        <v>0.07427083333333333</v>
      </c>
      <c r="AV1660" s="128" t="s">
        <v>38114</v>
      </c>
      <c r="AX1660" s="474">
        <v>0.06790509259259259</v>
      </c>
      <c r="AY1660" s="505">
        <v>0.04545138888888889</v>
      </c>
      <c r="BA1660" s="128" t="s">
        <v>38115</v>
      </c>
      <c r="BB1660" s="134" t="s">
        <v>38116</v>
      </c>
      <c r="BC1660" s="141" t="s">
        <v>653</v>
      </c>
      <c r="BD1660" s="141"/>
      <c r="BE1660" s="505">
        <v>0.06402777777777778</v>
      </c>
      <c r="BF1660" s="141"/>
      <c r="BG1660" s="141"/>
      <c r="BH1660" s="141"/>
    </row>
    <row r="1661">
      <c r="A1661" s="122">
        <f t="shared" si="3"/>
        <v>0</v>
      </c>
      <c r="B1661" s="122">
        <f t="shared" si="4"/>
        <v>0</v>
      </c>
      <c r="C1661" s="122">
        <f t="shared" si="5"/>
        <v>0</v>
      </c>
      <c r="D1661" s="122">
        <f t="shared" si="6"/>
        <v>0</v>
      </c>
      <c r="E1661" s="122">
        <f t="shared" si="2"/>
        <v>106</v>
      </c>
      <c r="H1661" s="135">
        <v>553.0</v>
      </c>
      <c r="I1661" s="135">
        <v>553.0</v>
      </c>
      <c r="J1661" s="135">
        <v>553.0</v>
      </c>
      <c r="L1661" s="160"/>
      <c r="M1661" s="160"/>
      <c r="N1661" s="160"/>
      <c r="O1661" s="160"/>
      <c r="P1661" s="503">
        <v>0.06440972222222222</v>
      </c>
      <c r="Q1661" s="503">
        <v>0.05931712962962963</v>
      </c>
      <c r="T1661" s="503">
        <v>0.07414351851851853</v>
      </c>
      <c r="AA1661" s="523"/>
      <c r="AB1661" s="523"/>
      <c r="AC1661" s="160"/>
      <c r="AD1661" s="160"/>
      <c r="AE1661" s="160"/>
      <c r="AJ1661" s="523"/>
      <c r="AM1661" s="505">
        <v>0.0453125</v>
      </c>
      <c r="AN1661" s="160"/>
      <c r="AO1661" s="474">
        <v>0.06841435185185185</v>
      </c>
      <c r="AP1661" s="474"/>
      <c r="AQ1661" s="128" t="s">
        <v>38117</v>
      </c>
      <c r="AR1661" s="505">
        <v>0.07734953703703704</v>
      </c>
      <c r="AS1661" s="134" t="s">
        <v>38118</v>
      </c>
      <c r="AT1661" s="474">
        <v>0.07439814814814814</v>
      </c>
      <c r="AU1661" s="128" t="s">
        <v>38119</v>
      </c>
      <c r="AV1661" s="504">
        <v>0.06395833333333334</v>
      </c>
      <c r="AX1661" s="134" t="s">
        <v>38120</v>
      </c>
      <c r="AY1661" s="128" t="s">
        <v>38121</v>
      </c>
      <c r="BA1661" s="505">
        <v>0.05949074074074074</v>
      </c>
      <c r="BB1661" s="474">
        <v>0.05662037037037037</v>
      </c>
      <c r="BC1661" s="516">
        <v>0.053113425925925925</v>
      </c>
      <c r="BD1661" s="516"/>
      <c r="BE1661" s="128" t="s">
        <v>38122</v>
      </c>
      <c r="BF1661" s="516"/>
      <c r="BG1661" s="516"/>
      <c r="BH1661" s="516"/>
    </row>
    <row r="1662">
      <c r="A1662" s="122">
        <f t="shared" si="3"/>
        <v>0</v>
      </c>
      <c r="B1662" s="122">
        <f t="shared" si="4"/>
        <v>0</v>
      </c>
      <c r="C1662" s="122">
        <f t="shared" si="5"/>
        <v>0</v>
      </c>
      <c r="D1662" s="122">
        <f t="shared" si="6"/>
        <v>0</v>
      </c>
      <c r="E1662" s="122">
        <f t="shared" si="2"/>
        <v>198</v>
      </c>
      <c r="H1662" s="135" t="s">
        <v>38123</v>
      </c>
      <c r="I1662" s="135" t="s">
        <v>38124</v>
      </c>
      <c r="J1662" s="135" t="s">
        <v>38125</v>
      </c>
      <c r="L1662" s="160"/>
      <c r="M1662" s="160"/>
      <c r="N1662" s="160"/>
      <c r="O1662" s="160"/>
      <c r="P1662" s="138" t="s">
        <v>38126</v>
      </c>
      <c r="Q1662" s="138" t="s">
        <v>38127</v>
      </c>
      <c r="T1662" s="138" t="s">
        <v>38128</v>
      </c>
      <c r="AA1662" s="523"/>
      <c r="AB1662" s="523"/>
      <c r="AC1662" s="160"/>
      <c r="AD1662" s="160"/>
      <c r="AE1662" s="160"/>
      <c r="AJ1662" s="523"/>
      <c r="AM1662" s="128" t="s">
        <v>38129</v>
      </c>
      <c r="AN1662" s="160"/>
      <c r="AO1662" s="134" t="s">
        <v>38130</v>
      </c>
      <c r="AP1662" s="134"/>
      <c r="AQ1662" s="505">
        <v>0.06131944444444445</v>
      </c>
      <c r="AR1662" s="128" t="s">
        <v>38131</v>
      </c>
      <c r="AS1662" s="474">
        <v>0.061064814814814815</v>
      </c>
      <c r="AT1662" s="134" t="s">
        <v>38132</v>
      </c>
      <c r="AU1662" s="505">
        <v>0.07435185185185185</v>
      </c>
      <c r="AV1662" s="128" t="s">
        <v>38133</v>
      </c>
      <c r="AX1662" s="474">
        <v>0.06805555555555555</v>
      </c>
      <c r="AY1662" s="505">
        <v>0.045474537037037036</v>
      </c>
      <c r="BA1662" s="128" t="s">
        <v>38134</v>
      </c>
      <c r="BB1662" s="134" t="s">
        <v>34313</v>
      </c>
      <c r="BC1662" s="141" t="s">
        <v>38135</v>
      </c>
      <c r="BD1662" s="141"/>
      <c r="BE1662" s="505">
        <v>0.06407407407407407</v>
      </c>
      <c r="BF1662" s="141"/>
      <c r="BG1662" s="141"/>
      <c r="BH1662" s="141"/>
    </row>
    <row r="1663">
      <c r="A1663" s="122">
        <f t="shared" si="3"/>
        <v>0</v>
      </c>
      <c r="B1663" s="122">
        <f t="shared" si="4"/>
        <v>0</v>
      </c>
      <c r="C1663" s="122">
        <f t="shared" si="5"/>
        <v>0</v>
      </c>
      <c r="D1663" s="122">
        <f t="shared" si="6"/>
        <v>0</v>
      </c>
      <c r="E1663" s="122">
        <f t="shared" si="2"/>
        <v>194</v>
      </c>
      <c r="H1663" s="135" t="s">
        <v>38136</v>
      </c>
      <c r="I1663" s="135" t="s">
        <v>724</v>
      </c>
      <c r="J1663" s="135" t="s">
        <v>38137</v>
      </c>
      <c r="L1663" s="160"/>
      <c r="M1663" s="160"/>
      <c r="N1663" s="160"/>
      <c r="O1663" s="160"/>
      <c r="P1663" s="503">
        <v>0.06454861111111111</v>
      </c>
      <c r="Q1663" s="503">
        <v>0.05939814814814815</v>
      </c>
      <c r="T1663" s="503">
        <v>0.07420138888888889</v>
      </c>
      <c r="AA1663" s="523"/>
      <c r="AB1663" s="523"/>
      <c r="AC1663" s="160"/>
      <c r="AD1663" s="160"/>
      <c r="AE1663" s="160"/>
      <c r="AJ1663" s="523"/>
      <c r="AM1663" s="505">
        <v>0.045335648148148146</v>
      </c>
      <c r="AN1663" s="160"/>
      <c r="AO1663" s="474">
        <v>0.06853009259259259</v>
      </c>
      <c r="AP1663" s="474"/>
      <c r="AQ1663" s="128" t="s">
        <v>38138</v>
      </c>
      <c r="AR1663" s="505">
        <v>0.0774537037037037</v>
      </c>
      <c r="AS1663" s="134" t="s">
        <v>38139</v>
      </c>
      <c r="AT1663" s="474">
        <v>0.0745138888888889</v>
      </c>
      <c r="AU1663" s="128" t="s">
        <v>38140</v>
      </c>
      <c r="AV1663" s="504">
        <v>0.06412037037037037</v>
      </c>
      <c r="AX1663" s="134" t="s">
        <v>38141</v>
      </c>
      <c r="AY1663" s="128" t="s">
        <v>38142</v>
      </c>
      <c r="BA1663" s="505">
        <v>0.05965277777777778</v>
      </c>
      <c r="BB1663" s="474">
        <v>0.05672453703703704</v>
      </c>
      <c r="BC1663" s="516">
        <v>0.053125</v>
      </c>
      <c r="BD1663" s="516"/>
      <c r="BE1663" s="128" t="s">
        <v>38143</v>
      </c>
      <c r="BF1663" s="516"/>
      <c r="BG1663" s="516"/>
      <c r="BH1663" s="516"/>
    </row>
    <row r="1664">
      <c r="A1664" s="122">
        <f t="shared" si="3"/>
        <v>0</v>
      </c>
      <c r="B1664" s="122">
        <f t="shared" si="4"/>
        <v>0</v>
      </c>
      <c r="C1664" s="122">
        <f t="shared" si="5"/>
        <v>0</v>
      </c>
      <c r="D1664" s="122">
        <f t="shared" si="6"/>
        <v>0</v>
      </c>
      <c r="E1664" s="122">
        <f t="shared" si="2"/>
        <v>141</v>
      </c>
      <c r="H1664" s="135">
        <v>554.0</v>
      </c>
      <c r="I1664" s="135">
        <v>554.0</v>
      </c>
      <c r="J1664" s="135">
        <v>554.0</v>
      </c>
      <c r="L1664" s="160"/>
      <c r="M1664" s="160"/>
      <c r="N1664" s="160"/>
      <c r="O1664" s="160"/>
      <c r="P1664" s="138" t="s">
        <v>38144</v>
      </c>
      <c r="Q1664" s="138" t="s">
        <v>38145</v>
      </c>
      <c r="T1664" s="138" t="s">
        <v>38146</v>
      </c>
      <c r="AA1664" s="523"/>
      <c r="AB1664" s="523"/>
      <c r="AC1664" s="160"/>
      <c r="AD1664" s="160"/>
      <c r="AE1664" s="160"/>
      <c r="AJ1664" s="523"/>
      <c r="AM1664" s="128" t="s">
        <v>38147</v>
      </c>
      <c r="AN1664" s="160"/>
      <c r="AO1664" s="134" t="s">
        <v>38148</v>
      </c>
      <c r="AP1664" s="134"/>
      <c r="AQ1664" s="505">
        <v>0.061377314814814815</v>
      </c>
      <c r="AR1664" s="128" t="s">
        <v>38149</v>
      </c>
      <c r="AS1664" s="474">
        <v>0.06114583333333334</v>
      </c>
      <c r="AT1664" s="134" t="s">
        <v>38150</v>
      </c>
      <c r="AU1664" s="505">
        <v>0.074375</v>
      </c>
      <c r="AV1664" s="128" t="s">
        <v>38151</v>
      </c>
      <c r="AX1664" s="474">
        <v>0.0682175925925926</v>
      </c>
      <c r="AY1664" s="505">
        <v>0.04559027777777778</v>
      </c>
      <c r="BA1664" s="128" t="s">
        <v>3413</v>
      </c>
      <c r="BB1664" s="134" t="s">
        <v>38152</v>
      </c>
      <c r="BC1664" s="141" t="s">
        <v>38153</v>
      </c>
      <c r="BD1664" s="141"/>
      <c r="BE1664" s="505">
        <v>0.06409722222222222</v>
      </c>
      <c r="BF1664" s="141"/>
      <c r="BG1664" s="141"/>
      <c r="BH1664" s="141"/>
    </row>
    <row r="1665">
      <c r="A1665" s="122">
        <f t="shared" si="3"/>
        <v>0</v>
      </c>
      <c r="B1665" s="122">
        <f t="shared" si="4"/>
        <v>0</v>
      </c>
      <c r="C1665" s="122">
        <f t="shared" si="5"/>
        <v>0</v>
      </c>
      <c r="D1665" s="122">
        <f t="shared" si="6"/>
        <v>0</v>
      </c>
      <c r="E1665" s="122">
        <f t="shared" si="2"/>
        <v>98</v>
      </c>
      <c r="H1665" s="135" t="s">
        <v>38154</v>
      </c>
      <c r="I1665" s="135" t="s">
        <v>38155</v>
      </c>
      <c r="J1665" s="135" t="s">
        <v>38156</v>
      </c>
      <c r="L1665" s="160"/>
      <c r="M1665" s="160"/>
      <c r="N1665" s="160"/>
      <c r="O1665" s="160"/>
      <c r="P1665" s="503">
        <v>0.06462962962962963</v>
      </c>
      <c r="Q1665" s="503">
        <v>0.059444444444444446</v>
      </c>
      <c r="T1665" s="503">
        <v>0.07431712962962964</v>
      </c>
      <c r="AA1665" s="523"/>
      <c r="AB1665" s="523"/>
      <c r="AC1665" s="160"/>
      <c r="AD1665" s="160"/>
      <c r="AE1665" s="160"/>
      <c r="AJ1665" s="523"/>
      <c r="AM1665" s="505">
        <v>0.045405092592592594</v>
      </c>
      <c r="AN1665" s="160"/>
      <c r="AO1665" s="474">
        <v>0.06862268518518519</v>
      </c>
      <c r="AP1665" s="474"/>
      <c r="AQ1665" s="128" t="s">
        <v>38157</v>
      </c>
      <c r="AR1665" s="505">
        <v>0.07748842592592593</v>
      </c>
      <c r="AS1665" s="134" t="s">
        <v>923</v>
      </c>
      <c r="AT1665" s="474">
        <v>0.07464120370370371</v>
      </c>
      <c r="AU1665" s="128" t="s">
        <v>38158</v>
      </c>
      <c r="AV1665" s="504">
        <v>0.06414351851851852</v>
      </c>
      <c r="AX1665" s="134" t="s">
        <v>38159</v>
      </c>
      <c r="AY1665" s="128" t="s">
        <v>876</v>
      </c>
      <c r="BA1665" s="505">
        <v>0.05974537037037037</v>
      </c>
      <c r="BB1665" s="474">
        <v>0.05677083333333333</v>
      </c>
      <c r="BC1665" s="516">
        <v>0.053148148148148146</v>
      </c>
      <c r="BD1665" s="516"/>
      <c r="BE1665" s="128" t="s">
        <v>38160</v>
      </c>
      <c r="BF1665" s="516"/>
      <c r="BG1665" s="516"/>
      <c r="BH1665" s="516"/>
    </row>
    <row r="1666">
      <c r="A1666" s="122">
        <f t="shared" si="3"/>
        <v>0</v>
      </c>
      <c r="B1666" s="122">
        <f t="shared" si="4"/>
        <v>0</v>
      </c>
      <c r="C1666" s="122">
        <f t="shared" si="5"/>
        <v>0</v>
      </c>
      <c r="D1666" s="122">
        <f t="shared" si="6"/>
        <v>0</v>
      </c>
      <c r="E1666" s="122">
        <f t="shared" si="2"/>
        <v>282</v>
      </c>
      <c r="H1666" s="135" t="s">
        <v>38161</v>
      </c>
      <c r="I1666" s="135" t="s">
        <v>38162</v>
      </c>
      <c r="J1666" s="135" t="s">
        <v>38163</v>
      </c>
      <c r="L1666" s="160"/>
      <c r="M1666" s="160"/>
      <c r="N1666" s="160"/>
      <c r="O1666" s="160"/>
      <c r="P1666" s="138" t="s">
        <v>38164</v>
      </c>
      <c r="Q1666" s="138" t="s">
        <v>38165</v>
      </c>
      <c r="T1666" s="138" t="s">
        <v>38166</v>
      </c>
      <c r="AA1666" s="523"/>
      <c r="AB1666" s="523"/>
      <c r="AC1666" s="160"/>
      <c r="AD1666" s="160"/>
      <c r="AE1666" s="160"/>
      <c r="AJ1666" s="523"/>
      <c r="AM1666" s="128" t="s">
        <v>38167</v>
      </c>
      <c r="AN1666" s="160"/>
      <c r="AO1666" s="134" t="s">
        <v>38168</v>
      </c>
      <c r="AP1666" s="134"/>
      <c r="AQ1666" s="505">
        <v>0.061481481481481484</v>
      </c>
      <c r="AR1666" s="128" t="s">
        <v>38169</v>
      </c>
      <c r="AS1666" s="474">
        <v>0.06118055555555556</v>
      </c>
      <c r="AT1666" s="134" t="s">
        <v>38170</v>
      </c>
      <c r="AU1666" s="505">
        <v>0.07449074074074075</v>
      </c>
      <c r="AV1666" s="128" t="s">
        <v>38171</v>
      </c>
      <c r="AX1666" s="474">
        <v>0.06834490740740741</v>
      </c>
      <c r="AY1666" s="505">
        <v>0.045648148148148146</v>
      </c>
      <c r="BA1666" s="128" t="s">
        <v>38172</v>
      </c>
      <c r="BB1666" s="134" t="s">
        <v>38173</v>
      </c>
      <c r="BC1666" s="141" t="s">
        <v>38174</v>
      </c>
      <c r="BD1666" s="141"/>
      <c r="BE1666" s="505">
        <v>0.06414351851851852</v>
      </c>
      <c r="BF1666" s="141"/>
      <c r="BG1666" s="141"/>
      <c r="BH1666" s="141"/>
    </row>
    <row r="1667">
      <c r="A1667" s="122">
        <f t="shared" si="3"/>
        <v>0</v>
      </c>
      <c r="B1667" s="122">
        <f t="shared" si="4"/>
        <v>0</v>
      </c>
      <c r="C1667" s="122">
        <f t="shared" si="5"/>
        <v>0</v>
      </c>
      <c r="D1667" s="122">
        <f t="shared" si="6"/>
        <v>0</v>
      </c>
      <c r="E1667" s="122">
        <f t="shared" si="2"/>
        <v>84</v>
      </c>
      <c r="H1667" s="135">
        <v>555.0</v>
      </c>
      <c r="I1667" s="135">
        <v>555.0</v>
      </c>
      <c r="J1667" s="135">
        <v>555.0</v>
      </c>
      <c r="L1667" s="160"/>
      <c r="M1667" s="160"/>
      <c r="N1667" s="160"/>
      <c r="O1667" s="160"/>
      <c r="P1667" s="503">
        <v>0.06467592592592593</v>
      </c>
      <c r="Q1667" s="503">
        <v>0.05952546296296296</v>
      </c>
      <c r="T1667" s="503">
        <v>0.07436342592592593</v>
      </c>
      <c r="AA1667" s="523"/>
      <c r="AB1667" s="523"/>
      <c r="AC1667" s="160"/>
      <c r="AD1667" s="160"/>
      <c r="AE1667" s="160"/>
      <c r="AJ1667" s="523"/>
      <c r="AM1667" s="505">
        <v>0.04548611111111111</v>
      </c>
      <c r="AN1667" s="160"/>
      <c r="AO1667" s="474">
        <v>0.06866898148148148</v>
      </c>
      <c r="AP1667" s="474"/>
      <c r="AQ1667" s="128" t="s">
        <v>38175</v>
      </c>
      <c r="AR1667" s="505">
        <v>0.07763888888888888</v>
      </c>
      <c r="AS1667" s="134" t="s">
        <v>38176</v>
      </c>
      <c r="AT1667" s="474">
        <v>0.07467592592592592</v>
      </c>
      <c r="AU1667" s="128" t="s">
        <v>38177</v>
      </c>
      <c r="AV1667" s="504">
        <v>0.06427083333333333</v>
      </c>
      <c r="AX1667" s="134" t="s">
        <v>38178</v>
      </c>
      <c r="AY1667" s="128" t="s">
        <v>38179</v>
      </c>
      <c r="BA1667" s="505">
        <v>0.05976851851851852</v>
      </c>
      <c r="BB1667" s="474">
        <v>0.056851851851851855</v>
      </c>
      <c r="BC1667" s="516">
        <v>0.05322916666666667</v>
      </c>
      <c r="BD1667" s="516"/>
      <c r="BE1667" s="128" t="s">
        <v>38180</v>
      </c>
      <c r="BF1667" s="516"/>
      <c r="BG1667" s="516"/>
      <c r="BH1667" s="516"/>
    </row>
    <row r="1668">
      <c r="A1668" s="122">
        <f t="shared" si="3"/>
        <v>0</v>
      </c>
      <c r="B1668" s="122">
        <f t="shared" si="4"/>
        <v>0</v>
      </c>
      <c r="C1668" s="122">
        <f t="shared" si="5"/>
        <v>0</v>
      </c>
      <c r="D1668" s="122">
        <f t="shared" si="6"/>
        <v>0</v>
      </c>
      <c r="E1668" s="122">
        <f t="shared" si="2"/>
        <v>227</v>
      </c>
      <c r="H1668" s="135" t="s">
        <v>38181</v>
      </c>
      <c r="I1668" s="135" t="s">
        <v>38182</v>
      </c>
      <c r="J1668" s="135" t="s">
        <v>38183</v>
      </c>
      <c r="L1668" s="160"/>
      <c r="M1668" s="160"/>
      <c r="N1668" s="160"/>
      <c r="O1668" s="160"/>
      <c r="P1668" s="138" t="s">
        <v>38184</v>
      </c>
      <c r="Q1668" s="138" t="s">
        <v>38185</v>
      </c>
      <c r="T1668" s="138" t="s">
        <v>38186</v>
      </c>
      <c r="AA1668" s="523"/>
      <c r="AB1668" s="523"/>
      <c r="AC1668" s="160"/>
      <c r="AD1668" s="160"/>
      <c r="AE1668" s="160"/>
      <c r="AJ1668" s="523"/>
      <c r="AM1668" s="128" t="s">
        <v>38187</v>
      </c>
      <c r="AN1668" s="160"/>
      <c r="AO1668" s="134" t="s">
        <v>38188</v>
      </c>
      <c r="AP1668" s="134"/>
      <c r="AQ1668" s="505">
        <v>0.06162037037037037</v>
      </c>
      <c r="AR1668" s="128" t="s">
        <v>38189</v>
      </c>
      <c r="AS1668" s="474">
        <v>0.06119212962962963</v>
      </c>
      <c r="AT1668" s="134" t="s">
        <v>38190</v>
      </c>
      <c r="AU1668" s="505">
        <v>0.07453703703703704</v>
      </c>
      <c r="AV1668" s="128" t="s">
        <v>38191</v>
      </c>
      <c r="AX1668" s="474">
        <v>0.0683912037037037</v>
      </c>
      <c r="AY1668" s="505">
        <v>0.04565972222222222</v>
      </c>
      <c r="BA1668" s="128" t="s">
        <v>38192</v>
      </c>
      <c r="BB1668" s="134" t="s">
        <v>38193</v>
      </c>
      <c r="BC1668" s="141" t="s">
        <v>38194</v>
      </c>
      <c r="BD1668" s="141"/>
      <c r="BE1668" s="505">
        <v>0.06421296296296296</v>
      </c>
      <c r="BF1668" s="141"/>
      <c r="BG1668" s="141"/>
      <c r="BH1668" s="141"/>
    </row>
    <row r="1669">
      <c r="A1669" s="122">
        <f t="shared" si="3"/>
        <v>0</v>
      </c>
      <c r="B1669" s="122">
        <f t="shared" si="4"/>
        <v>0</v>
      </c>
      <c r="C1669" s="122">
        <f t="shared" si="5"/>
        <v>0</v>
      </c>
      <c r="D1669" s="122">
        <f t="shared" si="6"/>
        <v>0</v>
      </c>
      <c r="E1669" s="122">
        <f t="shared" si="2"/>
        <v>157</v>
      </c>
      <c r="H1669" s="135" t="s">
        <v>38195</v>
      </c>
      <c r="I1669" s="135" t="s">
        <v>38196</v>
      </c>
      <c r="J1669" s="135" t="s">
        <v>38197</v>
      </c>
      <c r="L1669" s="160"/>
      <c r="M1669" s="160"/>
      <c r="N1669" s="160"/>
      <c r="O1669" s="160"/>
      <c r="P1669" s="503">
        <v>0.06471064814814814</v>
      </c>
      <c r="Q1669" s="503">
        <v>0.059583333333333335</v>
      </c>
      <c r="T1669" s="503">
        <v>0.07458333333333333</v>
      </c>
      <c r="AA1669" s="523"/>
      <c r="AB1669" s="523"/>
      <c r="AC1669" s="160"/>
      <c r="AD1669" s="160"/>
      <c r="AE1669" s="160"/>
      <c r="AJ1669" s="523"/>
      <c r="AM1669" s="505">
        <v>0.04556712962962963</v>
      </c>
      <c r="AN1669" s="160"/>
      <c r="AO1669" s="474">
        <v>0.06876157407407407</v>
      </c>
      <c r="AP1669" s="474"/>
      <c r="AQ1669" s="128" t="s">
        <v>38198</v>
      </c>
      <c r="AR1669" s="505">
        <v>0.0777199074074074</v>
      </c>
      <c r="AS1669" s="134" t="s">
        <v>38199</v>
      </c>
      <c r="AT1669" s="474">
        <v>0.07476851851851851</v>
      </c>
      <c r="AU1669" s="128" t="s">
        <v>38200</v>
      </c>
      <c r="AV1669" s="504">
        <v>0.064375</v>
      </c>
      <c r="AX1669" s="134" t="s">
        <v>38201</v>
      </c>
      <c r="AY1669" s="128" t="s">
        <v>38202</v>
      </c>
      <c r="BA1669" s="505">
        <v>0.05988425925925926</v>
      </c>
      <c r="BB1669" s="474">
        <v>0.05689814814814815</v>
      </c>
      <c r="BC1669" s="516">
        <v>0.053287037037037036</v>
      </c>
      <c r="BD1669" s="516"/>
      <c r="BE1669" s="128" t="s">
        <v>38203</v>
      </c>
      <c r="BF1669" s="516"/>
      <c r="BG1669" s="516"/>
      <c r="BH1669" s="516"/>
    </row>
    <row r="1670">
      <c r="A1670" s="122">
        <f t="shared" si="3"/>
        <v>0</v>
      </c>
      <c r="B1670" s="122">
        <f t="shared" si="4"/>
        <v>0</v>
      </c>
      <c r="C1670" s="122">
        <f t="shared" si="5"/>
        <v>0</v>
      </c>
      <c r="D1670" s="122">
        <f t="shared" si="6"/>
        <v>0</v>
      </c>
      <c r="E1670" s="122">
        <f t="shared" si="2"/>
        <v>209</v>
      </c>
      <c r="H1670" s="135">
        <v>556.0</v>
      </c>
      <c r="I1670" s="135">
        <v>556.0</v>
      </c>
      <c r="J1670" s="135">
        <v>556.0</v>
      </c>
      <c r="L1670" s="160"/>
      <c r="M1670" s="160"/>
      <c r="N1670" s="160"/>
      <c r="O1670" s="160"/>
      <c r="P1670" s="138" t="s">
        <v>38204</v>
      </c>
      <c r="Q1670" s="138" t="s">
        <v>38205</v>
      </c>
      <c r="T1670" s="138" t="s">
        <v>38206</v>
      </c>
      <c r="AA1670" s="523"/>
      <c r="AB1670" s="523"/>
      <c r="AC1670" s="160"/>
      <c r="AD1670" s="160"/>
      <c r="AE1670" s="160"/>
      <c r="AJ1670" s="523"/>
      <c r="AM1670" s="128" t="s">
        <v>38207</v>
      </c>
      <c r="AN1670" s="160"/>
      <c r="AO1670" s="134" t="s">
        <v>38208</v>
      </c>
      <c r="AP1670" s="134"/>
      <c r="AQ1670" s="505">
        <v>0.061724537037037036</v>
      </c>
      <c r="AR1670" s="128" t="s">
        <v>38209</v>
      </c>
      <c r="AS1670" s="474">
        <v>0.06121527777777778</v>
      </c>
      <c r="AT1670" s="134" t="s">
        <v>38210</v>
      </c>
      <c r="AU1670" s="505">
        <v>0.0745949074074074</v>
      </c>
      <c r="AV1670" s="128" t="s">
        <v>38211</v>
      </c>
      <c r="AX1670" s="474">
        <v>0.06848379629629629</v>
      </c>
      <c r="AY1670" s="505">
        <v>0.04567129629629629</v>
      </c>
      <c r="BA1670" s="128" t="s">
        <v>26478</v>
      </c>
      <c r="BB1670" s="134" t="s">
        <v>38212</v>
      </c>
      <c r="BC1670" s="141" t="s">
        <v>38213</v>
      </c>
      <c r="BD1670" s="141"/>
      <c r="BE1670" s="505">
        <v>0.06422453703703704</v>
      </c>
      <c r="BF1670" s="141"/>
      <c r="BG1670" s="141"/>
      <c r="BH1670" s="141"/>
    </row>
    <row r="1671">
      <c r="A1671" s="122">
        <f t="shared" si="3"/>
        <v>0</v>
      </c>
      <c r="B1671" s="122">
        <f t="shared" si="4"/>
        <v>0</v>
      </c>
      <c r="C1671" s="122">
        <f t="shared" si="5"/>
        <v>0</v>
      </c>
      <c r="D1671" s="122">
        <f t="shared" si="6"/>
        <v>0</v>
      </c>
      <c r="E1671" s="122">
        <f t="shared" si="2"/>
        <v>89</v>
      </c>
      <c r="H1671" s="135" t="s">
        <v>38214</v>
      </c>
      <c r="I1671" s="135" t="s">
        <v>38215</v>
      </c>
      <c r="J1671" s="135" t="s">
        <v>38216</v>
      </c>
      <c r="L1671" s="160"/>
      <c r="M1671" s="160"/>
      <c r="N1671" s="160"/>
      <c r="O1671" s="160"/>
      <c r="P1671" s="503">
        <v>0.06484953703703704</v>
      </c>
      <c r="Q1671" s="503">
        <v>0.0596412037037037</v>
      </c>
      <c r="T1671" s="503">
        <v>0.07461805555555556</v>
      </c>
      <c r="AA1671" s="523"/>
      <c r="AB1671" s="523"/>
      <c r="AC1671" s="160"/>
      <c r="AD1671" s="160"/>
      <c r="AE1671" s="160"/>
      <c r="AJ1671" s="523"/>
      <c r="AM1671" s="505">
        <v>0.04576388888888889</v>
      </c>
      <c r="AN1671" s="160"/>
      <c r="AO1671" s="474">
        <v>0.06881944444444445</v>
      </c>
      <c r="AP1671" s="474"/>
      <c r="AQ1671" s="128" t="s">
        <v>38217</v>
      </c>
      <c r="AR1671" s="505">
        <v>0.0778587962962963</v>
      </c>
      <c r="AS1671" s="134" t="s">
        <v>872</v>
      </c>
      <c r="AT1671" s="474">
        <v>0.07480324074074074</v>
      </c>
      <c r="AU1671" s="128" t="s">
        <v>1345</v>
      </c>
      <c r="AV1671" s="504">
        <v>0.06438657407407407</v>
      </c>
      <c r="AX1671" s="134" t="s">
        <v>38218</v>
      </c>
      <c r="AY1671" s="128" t="s">
        <v>38219</v>
      </c>
      <c r="BA1671" s="505">
        <v>0.06001157407407407</v>
      </c>
      <c r="BB1671" s="474">
        <v>0.05694444444444444</v>
      </c>
      <c r="BC1671" s="516">
        <v>0.05336805555555556</v>
      </c>
      <c r="BD1671" s="516"/>
      <c r="BE1671" s="128" t="s">
        <v>38220</v>
      </c>
      <c r="BF1671" s="516"/>
      <c r="BG1671" s="516"/>
      <c r="BH1671" s="516"/>
    </row>
    <row r="1672">
      <c r="A1672" s="122">
        <f t="shared" si="3"/>
        <v>0</v>
      </c>
      <c r="B1672" s="122">
        <f t="shared" si="4"/>
        <v>0</v>
      </c>
      <c r="C1672" s="122">
        <f t="shared" si="5"/>
        <v>0</v>
      </c>
      <c r="D1672" s="122">
        <f t="shared" si="6"/>
        <v>0</v>
      </c>
      <c r="E1672" s="122">
        <f t="shared" si="2"/>
        <v>346</v>
      </c>
      <c r="H1672" s="135" t="s">
        <v>38221</v>
      </c>
      <c r="I1672" s="135" t="s">
        <v>38222</v>
      </c>
      <c r="J1672" s="135" t="s">
        <v>38223</v>
      </c>
      <c r="L1672" s="160"/>
      <c r="M1672" s="160"/>
      <c r="N1672" s="160"/>
      <c r="O1672" s="160"/>
      <c r="P1672" s="138" t="s">
        <v>38224</v>
      </c>
      <c r="Q1672" s="138" t="s">
        <v>38225</v>
      </c>
      <c r="T1672" s="138" t="s">
        <v>38226</v>
      </c>
      <c r="AA1672" s="523"/>
      <c r="AB1672" s="523"/>
      <c r="AC1672" s="160"/>
      <c r="AD1672" s="160"/>
      <c r="AE1672" s="160"/>
      <c r="AJ1672" s="523"/>
      <c r="AM1672" s="128" t="s">
        <v>38227</v>
      </c>
      <c r="AN1672" s="160"/>
      <c r="AO1672" s="134" t="s">
        <v>38228</v>
      </c>
      <c r="AP1672" s="134"/>
      <c r="AQ1672" s="505">
        <v>0.06177083333333333</v>
      </c>
      <c r="AR1672" s="128" t="s">
        <v>38229</v>
      </c>
      <c r="AS1672" s="474">
        <v>0.061412037037037036</v>
      </c>
      <c r="AT1672" s="134" t="s">
        <v>38230</v>
      </c>
      <c r="AU1672" s="505">
        <v>0.07467592592592592</v>
      </c>
      <c r="AV1672" s="128" t="s">
        <v>38231</v>
      </c>
      <c r="AX1672" s="474">
        <v>0.06863425925925926</v>
      </c>
      <c r="AY1672" s="505">
        <v>0.045717592592592594</v>
      </c>
      <c r="BA1672" s="128" t="s">
        <v>38232</v>
      </c>
      <c r="BB1672" s="134" t="s">
        <v>38233</v>
      </c>
      <c r="BC1672" s="141" t="s">
        <v>38234</v>
      </c>
      <c r="BD1672" s="141"/>
      <c r="BE1672" s="505">
        <v>0.06432870370370371</v>
      </c>
      <c r="BF1672" s="141"/>
      <c r="BG1672" s="141"/>
      <c r="BH1672" s="141"/>
    </row>
    <row r="1673">
      <c r="A1673" s="122">
        <f t="shared" si="3"/>
        <v>0</v>
      </c>
      <c r="B1673" s="122">
        <f t="shared" si="4"/>
        <v>0</v>
      </c>
      <c r="C1673" s="122">
        <f t="shared" si="5"/>
        <v>0</v>
      </c>
      <c r="D1673" s="122">
        <f t="shared" si="6"/>
        <v>0</v>
      </c>
      <c r="E1673" s="122">
        <f t="shared" si="2"/>
        <v>148</v>
      </c>
      <c r="H1673" s="135">
        <v>557.0</v>
      </c>
      <c r="I1673" s="135">
        <v>557.0</v>
      </c>
      <c r="J1673" s="135">
        <v>557.0</v>
      </c>
      <c r="L1673" s="160"/>
      <c r="M1673" s="160"/>
      <c r="N1673" s="160"/>
      <c r="O1673" s="160"/>
      <c r="P1673" s="503">
        <v>0.06497685185185186</v>
      </c>
      <c r="Q1673" s="503">
        <v>0.05969907407407407</v>
      </c>
      <c r="T1673" s="503">
        <v>0.07469907407407407</v>
      </c>
      <c r="AA1673" s="523"/>
      <c r="AB1673" s="523"/>
      <c r="AC1673" s="160"/>
      <c r="AD1673" s="160"/>
      <c r="AE1673" s="160"/>
      <c r="AJ1673" s="523"/>
      <c r="AM1673" s="505">
        <v>0.04583333333333333</v>
      </c>
      <c r="AN1673" s="160"/>
      <c r="AO1673" s="474">
        <v>0.06888888888888889</v>
      </c>
      <c r="AP1673" s="474"/>
      <c r="AQ1673" s="128" t="s">
        <v>38235</v>
      </c>
      <c r="AR1673" s="505">
        <v>0.07792824074074074</v>
      </c>
      <c r="AS1673" s="134" t="s">
        <v>38236</v>
      </c>
      <c r="AT1673" s="474">
        <v>0.07494212962962964</v>
      </c>
      <c r="AU1673" s="128" t="s">
        <v>38237</v>
      </c>
      <c r="AV1673" s="504">
        <v>0.06450231481481482</v>
      </c>
      <c r="AX1673" s="134" t="s">
        <v>38238</v>
      </c>
      <c r="AY1673" s="128" t="s">
        <v>38239</v>
      </c>
      <c r="BA1673" s="505">
        <v>0.0600462962962963</v>
      </c>
      <c r="BB1673" s="474">
        <v>0.05696759259259259</v>
      </c>
      <c r="BC1673" s="516">
        <v>0.053391203703703705</v>
      </c>
      <c r="BD1673" s="516"/>
      <c r="BE1673" s="128" t="s">
        <v>38240</v>
      </c>
      <c r="BF1673" s="516"/>
      <c r="BG1673" s="516"/>
      <c r="BH1673" s="516"/>
    </row>
    <row r="1674">
      <c r="A1674" s="122">
        <f t="shared" si="3"/>
        <v>0</v>
      </c>
      <c r="B1674" s="122">
        <f t="shared" si="4"/>
        <v>0</v>
      </c>
      <c r="C1674" s="122">
        <f t="shared" si="5"/>
        <v>0</v>
      </c>
      <c r="D1674" s="122">
        <f t="shared" si="6"/>
        <v>0</v>
      </c>
      <c r="E1674" s="122">
        <f t="shared" si="2"/>
        <v>167</v>
      </c>
      <c r="H1674" s="135" t="s">
        <v>38241</v>
      </c>
      <c r="I1674" s="135" t="s">
        <v>38242</v>
      </c>
      <c r="J1674" s="135" t="s">
        <v>38243</v>
      </c>
      <c r="L1674" s="160"/>
      <c r="M1674" s="160"/>
      <c r="N1674" s="160"/>
      <c r="O1674" s="160"/>
      <c r="P1674" s="138" t="s">
        <v>38244</v>
      </c>
      <c r="Q1674" s="138" t="s">
        <v>38245</v>
      </c>
      <c r="T1674" s="138" t="s">
        <v>38246</v>
      </c>
      <c r="AA1674" s="523"/>
      <c r="AB1674" s="523"/>
      <c r="AC1674" s="160"/>
      <c r="AD1674" s="160"/>
      <c r="AE1674" s="160"/>
      <c r="AJ1674" s="523"/>
      <c r="AM1674" s="128" t="s">
        <v>38247</v>
      </c>
      <c r="AN1674" s="160"/>
      <c r="AO1674" s="134" t="s">
        <v>38248</v>
      </c>
      <c r="AP1674" s="134"/>
      <c r="AQ1674" s="505">
        <v>0.061793981481481484</v>
      </c>
      <c r="AR1674" s="128" t="s">
        <v>38249</v>
      </c>
      <c r="AS1674" s="474">
        <v>0.06142361111111111</v>
      </c>
      <c r="AT1674" s="134" t="s">
        <v>38250</v>
      </c>
      <c r="AU1674" s="505">
        <v>0.0746875</v>
      </c>
      <c r="AV1674" s="128" t="s">
        <v>38251</v>
      </c>
      <c r="AX1674" s="474">
        <v>0.0687037037037037</v>
      </c>
      <c r="AY1674" s="505">
        <v>0.04576388888888889</v>
      </c>
      <c r="BA1674" s="128" t="s">
        <v>38252</v>
      </c>
      <c r="BB1674" s="134" t="s">
        <v>38253</v>
      </c>
      <c r="BC1674" s="141" t="s">
        <v>862</v>
      </c>
      <c r="BD1674" s="141"/>
      <c r="BE1674" s="505">
        <v>0.06447916666666667</v>
      </c>
      <c r="BF1674" s="141"/>
      <c r="BG1674" s="141"/>
      <c r="BH1674" s="141"/>
    </row>
    <row r="1675">
      <c r="A1675" s="122">
        <f t="shared" si="3"/>
        <v>0</v>
      </c>
      <c r="B1675" s="122">
        <f t="shared" si="4"/>
        <v>0</v>
      </c>
      <c r="C1675" s="122">
        <f t="shared" si="5"/>
        <v>0</v>
      </c>
      <c r="D1675" s="122">
        <f t="shared" si="6"/>
        <v>0</v>
      </c>
      <c r="E1675" s="122">
        <f t="shared" si="2"/>
        <v>191</v>
      </c>
      <c r="H1675" s="135" t="s">
        <v>38254</v>
      </c>
      <c r="I1675" s="135" t="s">
        <v>38255</v>
      </c>
      <c r="J1675" s="135" t="s">
        <v>38256</v>
      </c>
      <c r="L1675" s="160"/>
      <c r="M1675" s="160"/>
      <c r="N1675" s="160"/>
      <c r="O1675" s="160"/>
      <c r="P1675" s="503">
        <v>0.0650462962962963</v>
      </c>
      <c r="Q1675" s="503">
        <v>0.05974537037037037</v>
      </c>
      <c r="T1675" s="503">
        <v>0.07480324074074074</v>
      </c>
      <c r="AA1675" s="523"/>
      <c r="AB1675" s="523"/>
      <c r="AC1675" s="160"/>
      <c r="AD1675" s="160"/>
      <c r="AE1675" s="160"/>
      <c r="AJ1675" s="523"/>
      <c r="AM1675" s="505">
        <v>0.04598379629629629</v>
      </c>
      <c r="AN1675" s="160"/>
      <c r="AO1675" s="474">
        <v>0.06892361111111112</v>
      </c>
      <c r="AP1675" s="474"/>
      <c r="AQ1675" s="128" t="s">
        <v>38257</v>
      </c>
      <c r="AR1675" s="505">
        <v>0.07804398148148148</v>
      </c>
      <c r="AS1675" s="134" t="s">
        <v>38258</v>
      </c>
      <c r="AT1675" s="474">
        <v>0.07504629629629629</v>
      </c>
      <c r="AU1675" s="128" t="s">
        <v>38259</v>
      </c>
      <c r="AV1675" s="504">
        <v>0.06466435185185185</v>
      </c>
      <c r="AX1675" s="134" t="s">
        <v>38260</v>
      </c>
      <c r="AY1675" s="128" t="s">
        <v>38261</v>
      </c>
      <c r="BA1675" s="505">
        <v>0.06005787037037037</v>
      </c>
      <c r="BB1675" s="474">
        <v>0.05701388888888889</v>
      </c>
      <c r="BC1675" s="516">
        <v>0.053425925925925925</v>
      </c>
      <c r="BD1675" s="516"/>
      <c r="BE1675" s="128" t="s">
        <v>38262</v>
      </c>
      <c r="BF1675" s="516"/>
      <c r="BG1675" s="516"/>
      <c r="BH1675" s="516"/>
    </row>
    <row r="1676">
      <c r="A1676" s="122">
        <f t="shared" si="3"/>
        <v>0</v>
      </c>
      <c r="B1676" s="122">
        <f t="shared" si="4"/>
        <v>0</v>
      </c>
      <c r="C1676" s="122">
        <f t="shared" si="5"/>
        <v>0</v>
      </c>
      <c r="D1676" s="122">
        <f t="shared" si="6"/>
        <v>0</v>
      </c>
      <c r="E1676" s="122">
        <f t="shared" si="2"/>
        <v>280</v>
      </c>
      <c r="H1676" s="135">
        <v>558.0</v>
      </c>
      <c r="I1676" s="135">
        <v>558.0</v>
      </c>
      <c r="J1676" s="135">
        <v>558.0</v>
      </c>
      <c r="L1676" s="160"/>
      <c r="M1676" s="160"/>
      <c r="N1676" s="160"/>
      <c r="O1676" s="160"/>
      <c r="P1676" s="138" t="s">
        <v>38263</v>
      </c>
      <c r="Q1676" s="138" t="s">
        <v>38264</v>
      </c>
      <c r="T1676" s="138" t="s">
        <v>38265</v>
      </c>
      <c r="AA1676" s="523"/>
      <c r="AB1676" s="523"/>
      <c r="AC1676" s="160"/>
      <c r="AD1676" s="160"/>
      <c r="AE1676" s="160"/>
      <c r="AJ1676" s="523"/>
      <c r="AM1676" s="128" t="s">
        <v>38266</v>
      </c>
      <c r="AN1676" s="160"/>
      <c r="AO1676" s="134" t="s">
        <v>38267</v>
      </c>
      <c r="AP1676" s="134"/>
      <c r="AQ1676" s="505">
        <v>0.06180555555555556</v>
      </c>
      <c r="AR1676" s="128" t="s">
        <v>25195</v>
      </c>
      <c r="AS1676" s="474">
        <v>0.06145833333333333</v>
      </c>
      <c r="AT1676" s="134" t="s">
        <v>38268</v>
      </c>
      <c r="AU1676" s="505">
        <v>0.07479166666666667</v>
      </c>
      <c r="AV1676" s="128" t="s">
        <v>38269</v>
      </c>
      <c r="AX1676" s="474">
        <v>0.06883101851851851</v>
      </c>
      <c r="AY1676" s="505">
        <v>0.04598379629629629</v>
      </c>
      <c r="BA1676" s="128" t="s">
        <v>38270</v>
      </c>
      <c r="BB1676" s="134" t="s">
        <v>38271</v>
      </c>
      <c r="BC1676" s="141" t="s">
        <v>38272</v>
      </c>
      <c r="BD1676" s="141"/>
      <c r="BE1676" s="505">
        <v>0.06456018518518518</v>
      </c>
      <c r="BF1676" s="141"/>
      <c r="BG1676" s="141"/>
      <c r="BH1676" s="141"/>
    </row>
    <row r="1677">
      <c r="A1677" s="122">
        <f t="shared" si="3"/>
        <v>0</v>
      </c>
      <c r="B1677" s="122">
        <f t="shared" si="4"/>
        <v>0</v>
      </c>
      <c r="C1677" s="122">
        <f t="shared" si="5"/>
        <v>0</v>
      </c>
      <c r="D1677" s="122">
        <f t="shared" si="6"/>
        <v>0</v>
      </c>
      <c r="E1677" s="122">
        <f t="shared" si="2"/>
        <v>88</v>
      </c>
      <c r="H1677" s="135" t="s">
        <v>38273</v>
      </c>
      <c r="I1677" s="135" t="s">
        <v>38274</v>
      </c>
      <c r="J1677" s="135" t="s">
        <v>38275</v>
      </c>
      <c r="L1677" s="160"/>
      <c r="M1677" s="160"/>
      <c r="N1677" s="160"/>
      <c r="O1677" s="160"/>
      <c r="P1677" s="503">
        <v>0.06508101851851852</v>
      </c>
      <c r="Q1677" s="503">
        <v>0.05976851851851852</v>
      </c>
      <c r="T1677" s="503">
        <v>0.07490740740740741</v>
      </c>
      <c r="AA1677" s="523"/>
      <c r="AB1677" s="523"/>
      <c r="AC1677" s="160"/>
      <c r="AD1677" s="160"/>
      <c r="AE1677" s="160"/>
      <c r="AJ1677" s="523"/>
      <c r="AM1677" s="505">
        <v>0.046064814814814815</v>
      </c>
      <c r="AN1677" s="160"/>
      <c r="AO1677" s="474">
        <v>0.06896990740740741</v>
      </c>
      <c r="AP1677" s="474"/>
      <c r="AQ1677" s="128" t="s">
        <v>38276</v>
      </c>
      <c r="AR1677" s="505">
        <v>0.07810185185185185</v>
      </c>
      <c r="AS1677" s="134" t="s">
        <v>38277</v>
      </c>
      <c r="AT1677" s="474">
        <v>0.07519675925925925</v>
      </c>
      <c r="AU1677" s="128" t="s">
        <v>38278</v>
      </c>
      <c r="AV1677" s="504">
        <v>0.06469907407407408</v>
      </c>
      <c r="AX1677" s="134" t="s">
        <v>38279</v>
      </c>
      <c r="AY1677" s="128" t="s">
        <v>38280</v>
      </c>
      <c r="BA1677" s="505">
        <v>0.060069444444444446</v>
      </c>
      <c r="BB1677" s="474">
        <v>0.05712962962962963</v>
      </c>
      <c r="BC1677" s="516">
        <v>0.05344907407407407</v>
      </c>
      <c r="BD1677" s="516"/>
      <c r="BE1677" s="128" t="s">
        <v>15396</v>
      </c>
      <c r="BF1677" s="516"/>
      <c r="BG1677" s="516"/>
      <c r="BH1677" s="516"/>
    </row>
    <row r="1678">
      <c r="A1678" s="122">
        <f t="shared" si="3"/>
        <v>0</v>
      </c>
      <c r="B1678" s="122">
        <f t="shared" si="4"/>
        <v>0</v>
      </c>
      <c r="C1678" s="122">
        <f t="shared" si="5"/>
        <v>0</v>
      </c>
      <c r="D1678" s="122">
        <f t="shared" si="6"/>
        <v>0</v>
      </c>
      <c r="E1678" s="122">
        <f t="shared" si="2"/>
        <v>231</v>
      </c>
      <c r="H1678" s="135" t="s">
        <v>38281</v>
      </c>
      <c r="I1678" s="135" t="s">
        <v>38282</v>
      </c>
      <c r="J1678" s="135" t="s">
        <v>38283</v>
      </c>
      <c r="L1678" s="160"/>
      <c r="M1678" s="160"/>
      <c r="N1678" s="160"/>
      <c r="O1678" s="160"/>
      <c r="P1678" s="138" t="s">
        <v>38284</v>
      </c>
      <c r="Q1678" s="138" t="s">
        <v>38285</v>
      </c>
      <c r="T1678" s="138" t="s">
        <v>38286</v>
      </c>
      <c r="AA1678" s="523"/>
      <c r="AB1678" s="523"/>
      <c r="AC1678" s="160"/>
      <c r="AD1678" s="160"/>
      <c r="AE1678" s="160"/>
      <c r="AJ1678" s="523"/>
      <c r="AM1678" s="128" t="s">
        <v>38287</v>
      </c>
      <c r="AN1678" s="160"/>
      <c r="AO1678" s="134" t="s">
        <v>38288</v>
      </c>
      <c r="AP1678" s="134"/>
      <c r="AQ1678" s="505">
        <v>0.06185185185185185</v>
      </c>
      <c r="AR1678" s="128" t="s">
        <v>38289</v>
      </c>
      <c r="AS1678" s="474">
        <v>0.06152777777777778</v>
      </c>
      <c r="AT1678" s="134" t="s">
        <v>38290</v>
      </c>
      <c r="AU1678" s="505">
        <v>0.07489583333333333</v>
      </c>
      <c r="AV1678" s="128" t="s">
        <v>38291</v>
      </c>
      <c r="AX1678" s="474">
        <v>0.06886574074074074</v>
      </c>
      <c r="AY1678" s="505">
        <v>0.04601851851851852</v>
      </c>
      <c r="BA1678" s="128" t="s">
        <v>38292</v>
      </c>
      <c r="BB1678" s="134" t="s">
        <v>38293</v>
      </c>
      <c r="BC1678" s="141" t="s">
        <v>38294</v>
      </c>
      <c r="BD1678" s="141"/>
      <c r="BE1678" s="505">
        <v>0.06467592592592593</v>
      </c>
      <c r="BF1678" s="141"/>
      <c r="BG1678" s="141"/>
      <c r="BH1678" s="141"/>
    </row>
    <row r="1679">
      <c r="A1679" s="122">
        <f t="shared" si="3"/>
        <v>0</v>
      </c>
      <c r="B1679" s="122">
        <f t="shared" si="4"/>
        <v>0</v>
      </c>
      <c r="C1679" s="122">
        <f t="shared" si="5"/>
        <v>0</v>
      </c>
      <c r="D1679" s="122">
        <f t="shared" si="6"/>
        <v>0</v>
      </c>
      <c r="E1679" s="122">
        <f t="shared" si="2"/>
        <v>119</v>
      </c>
      <c r="H1679" s="135">
        <v>559.0</v>
      </c>
      <c r="I1679" s="135">
        <v>559.0</v>
      </c>
      <c r="J1679" s="135">
        <v>559.0</v>
      </c>
      <c r="L1679" s="160"/>
      <c r="M1679" s="160"/>
      <c r="N1679" s="160"/>
      <c r="O1679" s="160"/>
      <c r="P1679" s="503">
        <v>0.06520833333333333</v>
      </c>
      <c r="Q1679" s="503">
        <v>0.059814814814814814</v>
      </c>
      <c r="T1679" s="503">
        <v>0.07506944444444444</v>
      </c>
      <c r="AA1679" s="523"/>
      <c r="AB1679" s="523"/>
      <c r="AC1679" s="160"/>
      <c r="AD1679" s="160"/>
      <c r="AE1679" s="160"/>
      <c r="AJ1679" s="523"/>
      <c r="AM1679" s="505">
        <v>0.04613425925925926</v>
      </c>
      <c r="AN1679" s="160"/>
      <c r="AO1679" s="474">
        <v>0.06905092592592593</v>
      </c>
      <c r="AP1679" s="474"/>
      <c r="AQ1679" s="128" t="s">
        <v>38295</v>
      </c>
      <c r="AR1679" s="505">
        <v>0.07813657407407408</v>
      </c>
      <c r="AS1679" s="134" t="s">
        <v>38296</v>
      </c>
      <c r="AT1679" s="474">
        <v>0.0753125</v>
      </c>
      <c r="AU1679" s="128" t="s">
        <v>5754</v>
      </c>
      <c r="AV1679" s="504">
        <v>0.06488425925925925</v>
      </c>
      <c r="AX1679" s="134" t="s">
        <v>38297</v>
      </c>
      <c r="AY1679" s="128" t="s">
        <v>38298</v>
      </c>
      <c r="BA1679" s="505">
        <v>0.06024305555555556</v>
      </c>
      <c r="BB1679" s="474">
        <v>0.057291666666666664</v>
      </c>
      <c r="BC1679" s="516">
        <v>0.05351851851851852</v>
      </c>
      <c r="BD1679" s="516"/>
      <c r="BE1679" s="128" t="s">
        <v>38299</v>
      </c>
      <c r="BF1679" s="516"/>
      <c r="BG1679" s="516"/>
      <c r="BH1679" s="516"/>
    </row>
    <row r="1680">
      <c r="A1680" s="122">
        <f t="shared" si="3"/>
        <v>0</v>
      </c>
      <c r="B1680" s="122">
        <f t="shared" si="4"/>
        <v>0</v>
      </c>
      <c r="C1680" s="122">
        <f t="shared" si="5"/>
        <v>0</v>
      </c>
      <c r="D1680" s="122">
        <f t="shared" si="6"/>
        <v>0</v>
      </c>
      <c r="E1680" s="122">
        <f t="shared" si="2"/>
        <v>198</v>
      </c>
      <c r="H1680" s="135" t="s">
        <v>38300</v>
      </c>
      <c r="I1680" s="135" t="s">
        <v>38301</v>
      </c>
      <c r="J1680" s="135" t="s">
        <v>38302</v>
      </c>
      <c r="L1680" s="160"/>
      <c r="M1680" s="160"/>
      <c r="N1680" s="160"/>
      <c r="O1680" s="160"/>
      <c r="P1680" s="138" t="s">
        <v>38303</v>
      </c>
      <c r="Q1680" s="138" t="s">
        <v>38304</v>
      </c>
      <c r="T1680" s="138" t="s">
        <v>38305</v>
      </c>
      <c r="AA1680" s="523"/>
      <c r="AB1680" s="523"/>
      <c r="AC1680" s="160"/>
      <c r="AD1680" s="160"/>
      <c r="AE1680" s="160"/>
      <c r="AJ1680" s="523"/>
      <c r="AM1680" s="128" t="s">
        <v>38306</v>
      </c>
      <c r="AN1680" s="160"/>
      <c r="AO1680" s="134" t="s">
        <v>38307</v>
      </c>
      <c r="AP1680" s="134"/>
      <c r="AQ1680" s="505">
        <v>0.061875</v>
      </c>
      <c r="AR1680" s="128" t="s">
        <v>38308</v>
      </c>
      <c r="AS1680" s="474">
        <v>0.06157407407407407</v>
      </c>
      <c r="AT1680" s="134" t="s">
        <v>38309</v>
      </c>
      <c r="AU1680" s="505">
        <v>0.07496527777777778</v>
      </c>
      <c r="AV1680" s="128" t="s">
        <v>38310</v>
      </c>
      <c r="AX1680" s="474">
        <v>0.06898148148148148</v>
      </c>
      <c r="AY1680" s="505">
        <v>0.04604166666666667</v>
      </c>
      <c r="BA1680" s="128" t="s">
        <v>38311</v>
      </c>
      <c r="BB1680" s="134" t="s">
        <v>38312</v>
      </c>
      <c r="BC1680" s="141" t="s">
        <v>38313</v>
      </c>
      <c r="BD1680" s="141"/>
      <c r="BE1680" s="505">
        <v>0.06469907407407408</v>
      </c>
      <c r="BF1680" s="141"/>
      <c r="BG1680" s="141"/>
      <c r="BH1680" s="141"/>
    </row>
    <row r="1681">
      <c r="A1681" s="122">
        <f t="shared" si="3"/>
        <v>0</v>
      </c>
      <c r="B1681" s="122">
        <f t="shared" si="4"/>
        <v>0</v>
      </c>
      <c r="C1681" s="122">
        <f t="shared" si="5"/>
        <v>0</v>
      </c>
      <c r="D1681" s="122">
        <f t="shared" si="6"/>
        <v>0</v>
      </c>
      <c r="E1681" s="122">
        <f t="shared" si="2"/>
        <v>273</v>
      </c>
      <c r="H1681" s="135" t="s">
        <v>38314</v>
      </c>
      <c r="I1681" s="135" t="s">
        <v>38315</v>
      </c>
      <c r="J1681" s="135" t="s">
        <v>38316</v>
      </c>
      <c r="L1681" s="160"/>
      <c r="M1681" s="160"/>
      <c r="N1681" s="160"/>
      <c r="O1681" s="160"/>
      <c r="P1681" s="503">
        <v>0.06533564814814814</v>
      </c>
      <c r="Q1681" s="503">
        <v>0.05983796296296296</v>
      </c>
      <c r="T1681" s="503">
        <v>0.07517361111111111</v>
      </c>
      <c r="AA1681" s="523"/>
      <c r="AB1681" s="523"/>
      <c r="AC1681" s="160"/>
      <c r="AD1681" s="160"/>
      <c r="AE1681" s="160"/>
      <c r="AJ1681" s="523"/>
      <c r="AM1681" s="505">
        <v>0.046168981481481484</v>
      </c>
      <c r="AN1681" s="160"/>
      <c r="AO1681" s="474">
        <v>0.06909722222222223</v>
      </c>
      <c r="AP1681" s="474"/>
      <c r="AQ1681" s="128" t="s">
        <v>38317</v>
      </c>
      <c r="AR1681" s="505">
        <v>0.07819444444444444</v>
      </c>
      <c r="AS1681" s="134" t="s">
        <v>38318</v>
      </c>
      <c r="AT1681" s="474">
        <v>0.07540509259259259</v>
      </c>
      <c r="AU1681" s="128" t="s">
        <v>38319</v>
      </c>
      <c r="AV1681" s="504">
        <v>0.065</v>
      </c>
      <c r="AX1681" s="134" t="s">
        <v>38320</v>
      </c>
      <c r="AY1681" s="128" t="s">
        <v>38321</v>
      </c>
      <c r="BA1681" s="505">
        <v>0.06027777777777778</v>
      </c>
      <c r="BB1681" s="474">
        <v>0.05734953703703704</v>
      </c>
      <c r="BC1681" s="516">
        <v>0.05354166666666667</v>
      </c>
      <c r="BD1681" s="516"/>
      <c r="BE1681" s="128" t="s">
        <v>38322</v>
      </c>
      <c r="BF1681" s="516"/>
      <c r="BG1681" s="516"/>
      <c r="BH1681" s="516"/>
    </row>
    <row r="1682">
      <c r="A1682" s="122">
        <f t="shared" si="3"/>
        <v>0</v>
      </c>
      <c r="B1682" s="122">
        <f t="shared" si="4"/>
        <v>0</v>
      </c>
      <c r="C1682" s="122">
        <f t="shared" si="5"/>
        <v>0</v>
      </c>
      <c r="D1682" s="122">
        <f t="shared" si="6"/>
        <v>0</v>
      </c>
      <c r="E1682" s="122">
        <f t="shared" si="2"/>
        <v>210</v>
      </c>
      <c r="H1682" s="135">
        <v>560.0</v>
      </c>
      <c r="I1682" s="135">
        <v>560.0</v>
      </c>
      <c r="J1682" s="135">
        <v>560.0</v>
      </c>
      <c r="L1682" s="160"/>
      <c r="M1682" s="160"/>
      <c r="N1682" s="160"/>
      <c r="O1682" s="160"/>
      <c r="P1682" s="138" t="s">
        <v>38323</v>
      </c>
      <c r="Q1682" s="138" t="s">
        <v>38324</v>
      </c>
      <c r="T1682" s="138" t="s">
        <v>4329</v>
      </c>
      <c r="AA1682" s="523"/>
      <c r="AB1682" s="523"/>
      <c r="AC1682" s="160"/>
      <c r="AD1682" s="160"/>
      <c r="AE1682" s="160"/>
      <c r="AJ1682" s="523"/>
      <c r="AM1682" s="128" t="s">
        <v>38325</v>
      </c>
      <c r="AN1682" s="160"/>
      <c r="AO1682" s="134" t="s">
        <v>38326</v>
      </c>
      <c r="AP1682" s="134"/>
      <c r="AQ1682" s="505">
        <v>0.06189814814814815</v>
      </c>
      <c r="AR1682" s="128" t="s">
        <v>38327</v>
      </c>
      <c r="AS1682" s="474">
        <v>0.061655092592592595</v>
      </c>
      <c r="AT1682" s="134" t="s">
        <v>38328</v>
      </c>
      <c r="AU1682" s="505">
        <v>0.075</v>
      </c>
      <c r="AV1682" s="128" t="s">
        <v>38329</v>
      </c>
      <c r="AX1682" s="474">
        <v>0.06909722222222223</v>
      </c>
      <c r="AY1682" s="505">
        <v>0.046099537037037036</v>
      </c>
      <c r="BA1682" s="128" t="s">
        <v>862</v>
      </c>
      <c r="BB1682" s="134" t="s">
        <v>38330</v>
      </c>
      <c r="BC1682" s="141" t="s">
        <v>38331</v>
      </c>
      <c r="BD1682" s="141"/>
      <c r="BE1682" s="505">
        <v>0.06476851851851852</v>
      </c>
      <c r="BF1682" s="141"/>
      <c r="BG1682" s="141"/>
      <c r="BH1682" s="141"/>
    </row>
    <row r="1683">
      <c r="A1683" s="122">
        <f t="shared" si="3"/>
        <v>0</v>
      </c>
      <c r="B1683" s="122">
        <f t="shared" si="4"/>
        <v>0</v>
      </c>
      <c r="C1683" s="122">
        <f t="shared" si="5"/>
        <v>0</v>
      </c>
      <c r="D1683" s="122">
        <f t="shared" si="6"/>
        <v>0</v>
      </c>
      <c r="E1683" s="122">
        <f t="shared" si="2"/>
        <v>106</v>
      </c>
      <c r="H1683" s="135" t="s">
        <v>38332</v>
      </c>
      <c r="I1683" s="135" t="s">
        <v>38333</v>
      </c>
      <c r="J1683" s="135" t="s">
        <v>38334</v>
      </c>
      <c r="L1683" s="160"/>
      <c r="M1683" s="160"/>
      <c r="N1683" s="160"/>
      <c r="O1683" s="160"/>
      <c r="P1683" s="503">
        <v>0.0654050925925926</v>
      </c>
      <c r="Q1683" s="503">
        <v>0.05990740740740741</v>
      </c>
      <c r="T1683" s="503">
        <v>0.07523148148148148</v>
      </c>
      <c r="AA1683" s="523"/>
      <c r="AB1683" s="523"/>
      <c r="AC1683" s="160"/>
      <c r="AD1683" s="160"/>
      <c r="AE1683" s="160"/>
      <c r="AJ1683" s="523"/>
      <c r="AM1683" s="505">
        <v>0.04627314814814815</v>
      </c>
      <c r="AN1683" s="160"/>
      <c r="AO1683" s="474">
        <v>0.06918981481481482</v>
      </c>
      <c r="AP1683" s="474"/>
      <c r="AQ1683" s="128" t="s">
        <v>38335</v>
      </c>
      <c r="AR1683" s="505">
        <v>0.07826388888888888</v>
      </c>
      <c r="AS1683" s="134" t="s">
        <v>38336</v>
      </c>
      <c r="AT1683" s="474">
        <v>0.07553240740740741</v>
      </c>
      <c r="AU1683" s="128" t="s">
        <v>38337</v>
      </c>
      <c r="AV1683" s="504">
        <v>0.06503472222222222</v>
      </c>
      <c r="AX1683" s="134" t="s">
        <v>38338</v>
      </c>
      <c r="AY1683" s="128" t="s">
        <v>38339</v>
      </c>
      <c r="BA1683" s="505">
        <v>0.060335648148148145</v>
      </c>
      <c r="BB1683" s="474">
        <v>0.05740740740740741</v>
      </c>
      <c r="BC1683" s="516">
        <v>0.053564814814814815</v>
      </c>
      <c r="BD1683" s="516"/>
      <c r="BE1683" s="128" t="s">
        <v>4443</v>
      </c>
      <c r="BF1683" s="516"/>
      <c r="BG1683" s="516"/>
      <c r="BH1683" s="516"/>
    </row>
    <row r="1684">
      <c r="A1684" s="122">
        <f t="shared" si="3"/>
        <v>0</v>
      </c>
      <c r="B1684" s="122">
        <f t="shared" si="4"/>
        <v>0</v>
      </c>
      <c r="C1684" s="122">
        <f t="shared" si="5"/>
        <v>0</v>
      </c>
      <c r="D1684" s="122">
        <f t="shared" si="6"/>
        <v>0</v>
      </c>
      <c r="E1684" s="122">
        <f t="shared" si="2"/>
        <v>249</v>
      </c>
      <c r="H1684" s="135" t="s">
        <v>38340</v>
      </c>
      <c r="I1684" s="135" t="s">
        <v>38341</v>
      </c>
      <c r="J1684" s="135" t="s">
        <v>38342</v>
      </c>
      <c r="L1684" s="160"/>
      <c r="M1684" s="160"/>
      <c r="N1684" s="160"/>
      <c r="O1684" s="160"/>
      <c r="P1684" s="138" t="s">
        <v>38343</v>
      </c>
      <c r="Q1684" s="138" t="s">
        <v>38344</v>
      </c>
      <c r="T1684" s="138" t="s">
        <v>38345</v>
      </c>
      <c r="AA1684" s="523"/>
      <c r="AB1684" s="523"/>
      <c r="AC1684" s="160"/>
      <c r="AD1684" s="160"/>
      <c r="AE1684" s="160"/>
      <c r="AJ1684" s="523"/>
      <c r="AM1684" s="128" t="s">
        <v>38346</v>
      </c>
      <c r="AN1684" s="160"/>
      <c r="AO1684" s="134" t="s">
        <v>38347</v>
      </c>
      <c r="AP1684" s="134"/>
      <c r="AQ1684" s="505">
        <v>0.06193287037037037</v>
      </c>
      <c r="AR1684" s="128" t="s">
        <v>923</v>
      </c>
      <c r="AS1684" s="474">
        <v>0.06180555555555556</v>
      </c>
      <c r="AT1684" s="134" t="s">
        <v>38348</v>
      </c>
      <c r="AU1684" s="505">
        <v>0.07515046296296296</v>
      </c>
      <c r="AV1684" s="128" t="s">
        <v>38349</v>
      </c>
      <c r="AX1684" s="474">
        <v>0.06925925925925926</v>
      </c>
      <c r="AY1684" s="505">
        <v>0.04633101851851852</v>
      </c>
      <c r="BA1684" s="128" t="s">
        <v>38350</v>
      </c>
      <c r="BB1684" s="134" t="s">
        <v>38351</v>
      </c>
      <c r="BC1684" s="141" t="s">
        <v>38352</v>
      </c>
      <c r="BD1684" s="141"/>
      <c r="BE1684" s="505">
        <v>0.06488425925925925</v>
      </c>
      <c r="BF1684" s="141"/>
      <c r="BG1684" s="141"/>
      <c r="BH1684" s="141"/>
    </row>
    <row r="1685">
      <c r="A1685" s="122">
        <f t="shared" si="3"/>
        <v>0</v>
      </c>
      <c r="B1685" s="122">
        <f t="shared" si="4"/>
        <v>0</v>
      </c>
      <c r="C1685" s="122">
        <f t="shared" si="5"/>
        <v>0</v>
      </c>
      <c r="D1685" s="122">
        <f t="shared" si="6"/>
        <v>0</v>
      </c>
      <c r="E1685" s="122">
        <f t="shared" si="2"/>
        <v>146</v>
      </c>
      <c r="H1685" s="135">
        <v>561.0</v>
      </c>
      <c r="I1685" s="135">
        <v>561.0</v>
      </c>
      <c r="J1685" s="135">
        <v>561.0</v>
      </c>
      <c r="L1685" s="160"/>
      <c r="M1685" s="160"/>
      <c r="N1685" s="160"/>
      <c r="O1685" s="160"/>
      <c r="P1685" s="503">
        <v>0.0654861111111111</v>
      </c>
      <c r="Q1685" s="503">
        <v>0.059930555555555556</v>
      </c>
      <c r="T1685" s="503">
        <v>0.07524305555555555</v>
      </c>
      <c r="AA1685" s="523"/>
      <c r="AB1685" s="523"/>
      <c r="AC1685" s="160"/>
      <c r="AD1685" s="160"/>
      <c r="AE1685" s="160"/>
      <c r="AJ1685" s="523"/>
      <c r="AM1685" s="505">
        <v>0.04650462962962963</v>
      </c>
      <c r="AN1685" s="160"/>
      <c r="AO1685" s="474">
        <v>0.06923611111111111</v>
      </c>
      <c r="AP1685" s="474"/>
      <c r="AQ1685" s="128" t="s">
        <v>38353</v>
      </c>
      <c r="AR1685" s="505">
        <v>0.07837962962962963</v>
      </c>
      <c r="AS1685" s="134" t="s">
        <v>38354</v>
      </c>
      <c r="AT1685" s="474">
        <v>0.07561342592592593</v>
      </c>
      <c r="AU1685" s="128" t="s">
        <v>38355</v>
      </c>
      <c r="AV1685" s="504">
        <v>0.06515046296296297</v>
      </c>
      <c r="AX1685" s="134" t="s">
        <v>38356</v>
      </c>
      <c r="AY1685" s="128" t="s">
        <v>38357</v>
      </c>
      <c r="BA1685" s="505">
        <v>0.06034722222222222</v>
      </c>
      <c r="BB1685" s="474">
        <v>0.05748842592592593</v>
      </c>
      <c r="BC1685" s="516">
        <v>0.05365740740740741</v>
      </c>
      <c r="BD1685" s="516"/>
      <c r="BE1685" s="128" t="s">
        <v>38358</v>
      </c>
      <c r="BF1685" s="516"/>
      <c r="BG1685" s="516"/>
      <c r="BH1685" s="516"/>
    </row>
    <row r="1686">
      <c r="A1686" s="122">
        <f t="shared" si="3"/>
        <v>0</v>
      </c>
      <c r="B1686" s="122">
        <f t="shared" si="4"/>
        <v>0</v>
      </c>
      <c r="C1686" s="122">
        <f t="shared" si="5"/>
        <v>0</v>
      </c>
      <c r="D1686" s="122">
        <f t="shared" si="6"/>
        <v>0</v>
      </c>
      <c r="E1686" s="122">
        <f t="shared" si="2"/>
        <v>260</v>
      </c>
      <c r="H1686" s="135" t="s">
        <v>38359</v>
      </c>
      <c r="I1686" s="135" t="s">
        <v>38360</v>
      </c>
      <c r="J1686" s="135" t="s">
        <v>38361</v>
      </c>
      <c r="L1686" s="160"/>
      <c r="M1686" s="160"/>
      <c r="N1686" s="160"/>
      <c r="O1686" s="160"/>
      <c r="P1686" s="138" t="s">
        <v>38362</v>
      </c>
      <c r="Q1686" s="138" t="s">
        <v>38363</v>
      </c>
      <c r="T1686" s="138" t="s">
        <v>38364</v>
      </c>
      <c r="AA1686" s="523"/>
      <c r="AB1686" s="523"/>
      <c r="AC1686" s="160"/>
      <c r="AD1686" s="160"/>
      <c r="AE1686" s="160"/>
      <c r="AJ1686" s="523"/>
      <c r="AM1686" s="128" t="s">
        <v>38365</v>
      </c>
      <c r="AN1686" s="160"/>
      <c r="AO1686" s="134" t="s">
        <v>38366</v>
      </c>
      <c r="AP1686" s="134"/>
      <c r="AQ1686" s="505">
        <v>0.062002314814814816</v>
      </c>
      <c r="AR1686" s="128" t="s">
        <v>38367</v>
      </c>
      <c r="AS1686" s="474">
        <v>0.06181712962962963</v>
      </c>
      <c r="AT1686" s="134" t="s">
        <v>38368</v>
      </c>
      <c r="AU1686" s="505">
        <v>0.07525462962962963</v>
      </c>
      <c r="AV1686" s="128" t="s">
        <v>876</v>
      </c>
      <c r="AX1686" s="474">
        <v>0.06935185185185185</v>
      </c>
      <c r="AY1686" s="505">
        <v>0.04642361111111111</v>
      </c>
      <c r="BA1686" s="128" t="s">
        <v>38369</v>
      </c>
      <c r="BB1686" s="134" t="s">
        <v>38370</v>
      </c>
      <c r="BC1686" s="141" t="s">
        <v>38371</v>
      </c>
      <c r="BD1686" s="141"/>
      <c r="BE1686" s="505">
        <v>0.06489583333333333</v>
      </c>
      <c r="BF1686" s="141"/>
      <c r="BG1686" s="141"/>
      <c r="BH1686" s="141"/>
    </row>
    <row r="1687">
      <c r="A1687" s="122">
        <f t="shared" si="3"/>
        <v>0</v>
      </c>
      <c r="B1687" s="122">
        <f t="shared" si="4"/>
        <v>0</v>
      </c>
      <c r="C1687" s="122">
        <f t="shared" si="5"/>
        <v>0</v>
      </c>
      <c r="D1687" s="122">
        <f t="shared" si="6"/>
        <v>0</v>
      </c>
      <c r="E1687" s="122">
        <f t="shared" si="2"/>
        <v>257</v>
      </c>
      <c r="H1687" s="135" t="s">
        <v>38372</v>
      </c>
      <c r="I1687" s="135" t="s">
        <v>38373</v>
      </c>
      <c r="J1687" s="135" t="s">
        <v>38374</v>
      </c>
      <c r="L1687" s="160"/>
      <c r="M1687" s="160"/>
      <c r="N1687" s="160"/>
      <c r="O1687" s="160"/>
      <c r="P1687" s="503">
        <v>0.06569444444444444</v>
      </c>
      <c r="Q1687" s="503">
        <v>0.060023148148148145</v>
      </c>
      <c r="T1687" s="503">
        <v>0.07525462962962963</v>
      </c>
      <c r="AA1687" s="523"/>
      <c r="AB1687" s="523"/>
      <c r="AC1687" s="160"/>
      <c r="AD1687" s="160"/>
      <c r="AE1687" s="160"/>
      <c r="AJ1687" s="523"/>
      <c r="AM1687" s="505">
        <v>0.046550925925925926</v>
      </c>
      <c r="AN1687" s="160"/>
      <c r="AO1687" s="474">
        <v>0.06931712962962963</v>
      </c>
      <c r="AP1687" s="474"/>
      <c r="AQ1687" s="128" t="s">
        <v>38375</v>
      </c>
      <c r="AR1687" s="505">
        <v>0.0783912037037037</v>
      </c>
      <c r="AS1687" s="134" t="s">
        <v>38376</v>
      </c>
      <c r="AT1687" s="474">
        <v>0.07575231481481481</v>
      </c>
      <c r="AU1687" s="128" t="s">
        <v>15396</v>
      </c>
      <c r="AV1687" s="504">
        <v>0.06519675925925926</v>
      </c>
      <c r="AX1687" s="134" t="s">
        <v>38377</v>
      </c>
      <c r="AY1687" s="128" t="s">
        <v>38378</v>
      </c>
      <c r="BA1687" s="505">
        <v>0.06039351851851852</v>
      </c>
      <c r="BB1687" s="474">
        <v>0.05753472222222222</v>
      </c>
      <c r="BC1687" s="516">
        <v>0.053703703703703705</v>
      </c>
      <c r="BD1687" s="516"/>
      <c r="BE1687" s="128" t="s">
        <v>38379</v>
      </c>
      <c r="BF1687" s="516"/>
      <c r="BG1687" s="516"/>
      <c r="BH1687" s="516"/>
    </row>
    <row r="1688">
      <c r="A1688" s="122">
        <f t="shared" si="3"/>
        <v>0</v>
      </c>
      <c r="B1688" s="122">
        <f t="shared" si="4"/>
        <v>0</v>
      </c>
      <c r="C1688" s="122">
        <f t="shared" si="5"/>
        <v>0</v>
      </c>
      <c r="D1688" s="122">
        <f t="shared" si="6"/>
        <v>0</v>
      </c>
      <c r="E1688" s="122">
        <f t="shared" si="2"/>
        <v>136</v>
      </c>
      <c r="H1688" s="135">
        <v>562.0</v>
      </c>
      <c r="I1688" s="135">
        <v>562.0</v>
      </c>
      <c r="J1688" s="135">
        <v>562.0</v>
      </c>
      <c r="L1688" s="160"/>
      <c r="M1688" s="160"/>
      <c r="N1688" s="160"/>
      <c r="O1688" s="160"/>
      <c r="P1688" s="138" t="s">
        <v>38380</v>
      </c>
      <c r="Q1688" s="138" t="s">
        <v>4826</v>
      </c>
      <c r="T1688" s="138" t="s">
        <v>38381</v>
      </c>
      <c r="AA1688" s="523"/>
      <c r="AB1688" s="523"/>
      <c r="AC1688" s="160"/>
      <c r="AD1688" s="160"/>
      <c r="AE1688" s="160"/>
      <c r="AJ1688" s="523"/>
      <c r="AM1688" s="128" t="s">
        <v>2133</v>
      </c>
      <c r="AN1688" s="160"/>
      <c r="AO1688" s="134" t="s">
        <v>38382</v>
      </c>
      <c r="AP1688" s="134"/>
      <c r="AQ1688" s="505">
        <v>0.06208333333333333</v>
      </c>
      <c r="AR1688" s="128" t="s">
        <v>38383</v>
      </c>
      <c r="AS1688" s="474">
        <v>0.06195601851851852</v>
      </c>
      <c r="AT1688" s="134" t="s">
        <v>38384</v>
      </c>
      <c r="AU1688" s="505">
        <v>0.0753125</v>
      </c>
      <c r="AV1688" s="128" t="s">
        <v>38385</v>
      </c>
      <c r="AX1688" s="474">
        <v>0.06944444444444445</v>
      </c>
      <c r="AY1688" s="505">
        <v>0.0465625</v>
      </c>
      <c r="BA1688" s="128" t="s">
        <v>38386</v>
      </c>
      <c r="BB1688" s="134" t="s">
        <v>38387</v>
      </c>
      <c r="BC1688" s="141" t="s">
        <v>38388</v>
      </c>
      <c r="BD1688" s="141"/>
      <c r="BE1688" s="505">
        <v>0.06494212962962963</v>
      </c>
      <c r="BF1688" s="141"/>
      <c r="BG1688" s="141"/>
      <c r="BH1688" s="141"/>
    </row>
    <row r="1689">
      <c r="A1689" s="122">
        <f t="shared" si="3"/>
        <v>0</v>
      </c>
      <c r="B1689" s="122">
        <f t="shared" si="4"/>
        <v>0</v>
      </c>
      <c r="C1689" s="122">
        <f t="shared" si="5"/>
        <v>0</v>
      </c>
      <c r="D1689" s="122">
        <f t="shared" si="6"/>
        <v>0</v>
      </c>
      <c r="E1689" s="122">
        <f t="shared" si="2"/>
        <v>128</v>
      </c>
      <c r="H1689" s="135" t="s">
        <v>38389</v>
      </c>
      <c r="I1689" s="135" t="s">
        <v>38390</v>
      </c>
      <c r="J1689" s="135" t="s">
        <v>38391</v>
      </c>
      <c r="L1689" s="160"/>
      <c r="M1689" s="160"/>
      <c r="N1689" s="160"/>
      <c r="O1689" s="160"/>
      <c r="P1689" s="503">
        <v>0.06586805555555555</v>
      </c>
      <c r="Q1689" s="503">
        <v>0.060127314814814814</v>
      </c>
      <c r="T1689" s="503">
        <v>0.07542824074074074</v>
      </c>
      <c r="AA1689" s="523"/>
      <c r="AB1689" s="523"/>
      <c r="AC1689" s="160"/>
      <c r="AD1689" s="160"/>
      <c r="AE1689" s="160"/>
      <c r="AJ1689" s="523"/>
      <c r="AM1689" s="505">
        <v>0.046689814814814816</v>
      </c>
      <c r="AN1689" s="160"/>
      <c r="AO1689" s="474">
        <v>0.06939814814814815</v>
      </c>
      <c r="AP1689" s="474"/>
      <c r="AQ1689" s="128" t="s">
        <v>38392</v>
      </c>
      <c r="AR1689" s="505">
        <v>0.07855324074074074</v>
      </c>
      <c r="AS1689" s="134" t="s">
        <v>2299</v>
      </c>
      <c r="AT1689" s="474">
        <v>0.07578703703703704</v>
      </c>
      <c r="AU1689" s="128" t="s">
        <v>38393</v>
      </c>
      <c r="AV1689" s="504">
        <v>0.06523148148148149</v>
      </c>
      <c r="AX1689" s="134" t="s">
        <v>38394</v>
      </c>
      <c r="AY1689" s="128" t="s">
        <v>38395</v>
      </c>
      <c r="BA1689" s="505">
        <v>0.06045138888888889</v>
      </c>
      <c r="BB1689" s="474">
        <v>0.05763888888888889</v>
      </c>
      <c r="BC1689" s="516">
        <v>0.053773148148148146</v>
      </c>
      <c r="BD1689" s="516"/>
      <c r="BE1689" s="128" t="s">
        <v>38396</v>
      </c>
      <c r="BF1689" s="516"/>
      <c r="BG1689" s="516"/>
      <c r="BH1689" s="516"/>
    </row>
    <row r="1690">
      <c r="A1690" s="122">
        <f t="shared" si="3"/>
        <v>0</v>
      </c>
      <c r="B1690" s="122">
        <f t="shared" si="4"/>
        <v>0</v>
      </c>
      <c r="C1690" s="122">
        <f t="shared" si="5"/>
        <v>0</v>
      </c>
      <c r="D1690" s="122">
        <f t="shared" si="6"/>
        <v>0</v>
      </c>
      <c r="E1690" s="122">
        <f t="shared" si="2"/>
        <v>173</v>
      </c>
      <c r="H1690" s="135" t="s">
        <v>28271</v>
      </c>
      <c r="I1690" s="135" t="s">
        <v>38397</v>
      </c>
      <c r="J1690" s="135" t="s">
        <v>38398</v>
      </c>
      <c r="L1690" s="160"/>
      <c r="M1690" s="160"/>
      <c r="N1690" s="160"/>
      <c r="O1690" s="160"/>
      <c r="P1690" s="138" t="s">
        <v>38399</v>
      </c>
      <c r="Q1690" s="137" t="s">
        <v>38400</v>
      </c>
      <c r="T1690" s="138" t="s">
        <v>38401</v>
      </c>
      <c r="AA1690" s="523"/>
      <c r="AB1690" s="523"/>
      <c r="AC1690" s="160"/>
      <c r="AD1690" s="160"/>
      <c r="AE1690" s="160"/>
      <c r="AJ1690" s="523"/>
      <c r="AM1690" s="128" t="s">
        <v>38402</v>
      </c>
      <c r="AN1690" s="160"/>
      <c r="AO1690" s="134" t="s">
        <v>38403</v>
      </c>
      <c r="AP1690" s="134"/>
      <c r="AQ1690" s="505">
        <v>0.06222222222222222</v>
      </c>
      <c r="AR1690" s="128" t="s">
        <v>38404</v>
      </c>
      <c r="AS1690" s="474">
        <v>0.062175925925925926</v>
      </c>
      <c r="AT1690" s="134" t="s">
        <v>38405</v>
      </c>
      <c r="AU1690" s="505">
        <v>0.07532407407407407</v>
      </c>
      <c r="AV1690" s="128" t="s">
        <v>38406</v>
      </c>
      <c r="AX1690" s="474">
        <v>0.06961805555555556</v>
      </c>
      <c r="AY1690" s="505">
        <v>0.04657407407407407</v>
      </c>
      <c r="BA1690" s="128" t="s">
        <v>38407</v>
      </c>
      <c r="BB1690" s="134" t="s">
        <v>38408</v>
      </c>
      <c r="BC1690" s="141" t="s">
        <v>38409</v>
      </c>
      <c r="BD1690" s="141"/>
      <c r="BE1690" s="505">
        <v>0.0650462962962963</v>
      </c>
      <c r="BF1690" s="141"/>
      <c r="BG1690" s="141"/>
      <c r="BH1690" s="141"/>
    </row>
    <row r="1691">
      <c r="A1691" s="122">
        <f t="shared" si="3"/>
        <v>0</v>
      </c>
      <c r="B1691" s="122">
        <f t="shared" si="4"/>
        <v>0</v>
      </c>
      <c r="C1691" s="122">
        <f t="shared" si="5"/>
        <v>0</v>
      </c>
      <c r="D1691" s="122">
        <f t="shared" si="6"/>
        <v>0</v>
      </c>
      <c r="E1691" s="122">
        <f t="shared" si="2"/>
        <v>126</v>
      </c>
      <c r="H1691" s="135">
        <v>563.0</v>
      </c>
      <c r="I1691" s="135">
        <v>563.0</v>
      </c>
      <c r="J1691" s="135">
        <v>563.0</v>
      </c>
      <c r="L1691" s="160"/>
      <c r="M1691" s="160"/>
      <c r="N1691" s="160"/>
      <c r="O1691" s="160"/>
      <c r="P1691" s="503">
        <v>0.06590277777777778</v>
      </c>
      <c r="Q1691" s="519">
        <v>0.06013888888888889</v>
      </c>
      <c r="T1691" s="503">
        <v>0.07549768518518518</v>
      </c>
      <c r="AA1691" s="523"/>
      <c r="AB1691" s="523"/>
      <c r="AC1691" s="160"/>
      <c r="AD1691" s="160"/>
      <c r="AE1691" s="160"/>
      <c r="AJ1691" s="523"/>
      <c r="AM1691" s="505">
        <v>0.04670138888888889</v>
      </c>
      <c r="AN1691" s="160"/>
      <c r="AO1691" s="474">
        <v>0.06945601851851851</v>
      </c>
      <c r="AP1691" s="474"/>
      <c r="AQ1691" s="128" t="s">
        <v>38410</v>
      </c>
      <c r="AR1691" s="505">
        <v>0.07864583333333333</v>
      </c>
      <c r="AS1691" s="134" t="s">
        <v>38411</v>
      </c>
      <c r="AT1691" s="474">
        <v>0.07587962962962963</v>
      </c>
      <c r="AU1691" s="128" t="s">
        <v>38412</v>
      </c>
      <c r="AV1691" s="504">
        <v>0.06527777777777778</v>
      </c>
      <c r="AX1691" s="134" t="s">
        <v>38413</v>
      </c>
      <c r="AY1691" s="128" t="s">
        <v>38414</v>
      </c>
      <c r="BA1691" s="505">
        <v>0.06054398148148148</v>
      </c>
      <c r="BB1691" s="474">
        <v>0.05766203703703704</v>
      </c>
      <c r="BC1691" s="516">
        <v>0.053842592592592595</v>
      </c>
      <c r="BD1691" s="516"/>
      <c r="BE1691" s="128" t="s">
        <v>35857</v>
      </c>
      <c r="BF1691" s="516"/>
      <c r="BG1691" s="516"/>
      <c r="BH1691" s="516"/>
    </row>
    <row r="1692">
      <c r="A1692" s="122">
        <f t="shared" si="3"/>
        <v>0</v>
      </c>
      <c r="B1692" s="122">
        <f t="shared" si="4"/>
        <v>0</v>
      </c>
      <c r="C1692" s="122">
        <f t="shared" si="5"/>
        <v>0</v>
      </c>
      <c r="D1692" s="122">
        <f t="shared" si="6"/>
        <v>0</v>
      </c>
      <c r="E1692" s="122">
        <f t="shared" si="2"/>
        <v>174</v>
      </c>
      <c r="H1692" s="135" t="s">
        <v>38415</v>
      </c>
      <c r="I1692" s="135" t="s">
        <v>38416</v>
      </c>
      <c r="J1692" s="135" t="s">
        <v>38417</v>
      </c>
      <c r="L1692" s="160"/>
      <c r="M1692" s="160"/>
      <c r="N1692" s="160"/>
      <c r="O1692" s="160"/>
      <c r="P1692" s="138" t="s">
        <v>38418</v>
      </c>
      <c r="T1692" s="138" t="s">
        <v>38419</v>
      </c>
      <c r="AA1692" s="523"/>
      <c r="AB1692" s="523"/>
      <c r="AC1692" s="160"/>
      <c r="AD1692" s="160"/>
      <c r="AE1692" s="160"/>
      <c r="AJ1692" s="523"/>
      <c r="AM1692" s="128" t="s">
        <v>38420</v>
      </c>
      <c r="AN1692" s="160"/>
      <c r="AO1692" s="134" t="s">
        <v>38421</v>
      </c>
      <c r="AP1692" s="134"/>
      <c r="AQ1692" s="505">
        <v>0.06229166666666667</v>
      </c>
      <c r="AR1692" s="128" t="s">
        <v>19700</v>
      </c>
      <c r="AS1692" s="474">
        <v>0.0621875</v>
      </c>
      <c r="AT1692" s="134" t="s">
        <v>3611</v>
      </c>
      <c r="AU1692" s="505">
        <v>0.07542824074074074</v>
      </c>
      <c r="AV1692" s="128" t="s">
        <v>38422</v>
      </c>
      <c r="AX1692" s="474">
        <v>0.06966435185185185</v>
      </c>
      <c r="AY1692" s="505">
        <v>0.04667824074074074</v>
      </c>
      <c r="BA1692" s="128" t="s">
        <v>38423</v>
      </c>
      <c r="BB1692" s="134" t="s">
        <v>724</v>
      </c>
      <c r="BC1692" s="141" t="s">
        <v>38424</v>
      </c>
      <c r="BD1692" s="141"/>
      <c r="BE1692" s="505">
        <v>0.06516203703703703</v>
      </c>
      <c r="BF1692" s="141"/>
      <c r="BG1692" s="141"/>
      <c r="BH1692" s="141"/>
    </row>
    <row r="1693">
      <c r="A1693" s="122">
        <f t="shared" si="3"/>
        <v>0</v>
      </c>
      <c r="B1693" s="122">
        <f t="shared" si="4"/>
        <v>0</v>
      </c>
      <c r="C1693" s="122">
        <f t="shared" si="5"/>
        <v>0</v>
      </c>
      <c r="D1693" s="122">
        <f t="shared" si="6"/>
        <v>0</v>
      </c>
      <c r="E1693" s="122">
        <f t="shared" si="2"/>
        <v>183</v>
      </c>
      <c r="H1693" s="135" t="s">
        <v>38425</v>
      </c>
      <c r="I1693" s="135" t="s">
        <v>38426</v>
      </c>
      <c r="J1693" s="135" t="s">
        <v>38427</v>
      </c>
      <c r="L1693" s="160"/>
      <c r="M1693" s="160"/>
      <c r="N1693" s="160"/>
      <c r="O1693" s="160"/>
      <c r="P1693" s="503">
        <v>0.06596064814814814</v>
      </c>
      <c r="T1693" s="503">
        <v>0.07556712962962962</v>
      </c>
      <c r="AA1693" s="523"/>
      <c r="AB1693" s="523"/>
      <c r="AC1693" s="160"/>
      <c r="AD1693" s="160"/>
      <c r="AE1693" s="160"/>
      <c r="AJ1693" s="523"/>
      <c r="AM1693" s="505">
        <v>0.046747685185185184</v>
      </c>
      <c r="AN1693" s="160"/>
      <c r="AO1693" s="474">
        <v>0.06953703703703704</v>
      </c>
      <c r="AP1693" s="474"/>
      <c r="AQ1693" s="128" t="s">
        <v>38428</v>
      </c>
      <c r="AR1693" s="505">
        <v>0.07868055555555556</v>
      </c>
      <c r="AS1693" s="134" t="s">
        <v>38429</v>
      </c>
      <c r="AT1693" s="474">
        <v>0.07590277777777778</v>
      </c>
      <c r="AU1693" s="128" t="s">
        <v>876</v>
      </c>
      <c r="AV1693" s="504">
        <v>0.06532407407407408</v>
      </c>
      <c r="AX1693" s="134" t="s">
        <v>38430</v>
      </c>
      <c r="AY1693" s="128" t="s">
        <v>38431</v>
      </c>
      <c r="BA1693" s="505">
        <v>0.06060185185185185</v>
      </c>
      <c r="BB1693" s="474">
        <v>0.05789351851851852</v>
      </c>
      <c r="BC1693" s="516">
        <v>0.05390046296296296</v>
      </c>
      <c r="BD1693" s="516"/>
      <c r="BE1693" s="128" t="s">
        <v>38432</v>
      </c>
      <c r="BF1693" s="516"/>
      <c r="BG1693" s="516"/>
      <c r="BH1693" s="516"/>
    </row>
    <row r="1694">
      <c r="A1694" s="122">
        <f t="shared" si="3"/>
        <v>0</v>
      </c>
      <c r="B1694" s="122">
        <f t="shared" si="4"/>
        <v>0</v>
      </c>
      <c r="C1694" s="122">
        <f t="shared" si="5"/>
        <v>0</v>
      </c>
      <c r="D1694" s="122">
        <f t="shared" si="6"/>
        <v>0</v>
      </c>
      <c r="E1694" s="122">
        <f t="shared" si="2"/>
        <v>110</v>
      </c>
      <c r="H1694" s="135">
        <v>564.0</v>
      </c>
      <c r="I1694" s="135">
        <v>564.0</v>
      </c>
      <c r="J1694" s="135">
        <v>564.0</v>
      </c>
      <c r="L1694" s="160"/>
      <c r="M1694" s="160"/>
      <c r="N1694" s="160"/>
      <c r="O1694" s="160"/>
      <c r="P1694" s="138" t="s">
        <v>38433</v>
      </c>
      <c r="T1694" s="138" t="s">
        <v>38434</v>
      </c>
      <c r="AA1694" s="523"/>
      <c r="AB1694" s="523"/>
      <c r="AC1694" s="160"/>
      <c r="AD1694" s="160"/>
      <c r="AE1694" s="160"/>
      <c r="AJ1694" s="523"/>
      <c r="AM1694" s="128" t="s">
        <v>38435</v>
      </c>
      <c r="AN1694" s="160"/>
      <c r="AO1694" s="134" t="s">
        <v>38436</v>
      </c>
      <c r="AP1694" s="134"/>
      <c r="AQ1694" s="505">
        <v>0.06230324074074074</v>
      </c>
      <c r="AR1694" s="128" t="s">
        <v>38437</v>
      </c>
      <c r="AS1694" s="474">
        <v>0.06221064814814815</v>
      </c>
      <c r="AT1694" s="134" t="s">
        <v>38438</v>
      </c>
      <c r="AU1694" s="505">
        <v>0.07548611111111111</v>
      </c>
      <c r="AV1694" s="128" t="s">
        <v>38439</v>
      </c>
      <c r="AX1694" s="474">
        <v>0.06991898148148148</v>
      </c>
      <c r="AY1694" s="505">
        <v>0.04684027777777778</v>
      </c>
      <c r="BA1694" s="128" t="s">
        <v>38440</v>
      </c>
      <c r="BB1694" s="134" t="s">
        <v>38441</v>
      </c>
      <c r="BC1694" s="141" t="s">
        <v>38442</v>
      </c>
      <c r="BD1694" s="141"/>
      <c r="BE1694" s="505">
        <v>0.06519675925925926</v>
      </c>
      <c r="BF1694" s="141"/>
      <c r="BG1694" s="141"/>
      <c r="BH1694" s="141"/>
    </row>
    <row r="1695">
      <c r="A1695" s="122">
        <f t="shared" si="3"/>
        <v>0</v>
      </c>
      <c r="B1695" s="122">
        <f t="shared" si="4"/>
        <v>0</v>
      </c>
      <c r="C1695" s="122">
        <f t="shared" si="5"/>
        <v>0</v>
      </c>
      <c r="D1695" s="122">
        <f t="shared" si="6"/>
        <v>0</v>
      </c>
      <c r="E1695" s="122">
        <f t="shared" si="2"/>
        <v>120</v>
      </c>
      <c r="H1695" s="135" t="s">
        <v>38443</v>
      </c>
      <c r="I1695" s="135" t="s">
        <v>38444</v>
      </c>
      <c r="J1695" s="135" t="s">
        <v>38445</v>
      </c>
      <c r="L1695" s="160"/>
      <c r="M1695" s="160"/>
      <c r="N1695" s="160"/>
      <c r="O1695" s="160"/>
      <c r="P1695" s="503">
        <v>0.06612268518518519</v>
      </c>
      <c r="T1695" s="503">
        <v>0.07572916666666667</v>
      </c>
      <c r="AA1695" s="523"/>
      <c r="AB1695" s="523"/>
      <c r="AC1695" s="160"/>
      <c r="AD1695" s="160"/>
      <c r="AE1695" s="160"/>
      <c r="AJ1695" s="523"/>
      <c r="AM1695" s="505">
        <v>0.04681712962962963</v>
      </c>
      <c r="AN1695" s="160"/>
      <c r="AO1695" s="474">
        <v>0.06961805555555556</v>
      </c>
      <c r="AP1695" s="474"/>
      <c r="AQ1695" s="128" t="s">
        <v>38446</v>
      </c>
      <c r="AR1695" s="505">
        <v>0.07871527777777777</v>
      </c>
      <c r="AS1695" s="134" t="s">
        <v>38447</v>
      </c>
      <c r="AT1695" s="474">
        <v>0.07592592592592592</v>
      </c>
      <c r="AU1695" s="128" t="s">
        <v>38448</v>
      </c>
      <c r="AV1695" s="504">
        <v>0.06554398148148148</v>
      </c>
      <c r="AX1695" s="134" t="s">
        <v>38449</v>
      </c>
      <c r="AY1695" s="128" t="s">
        <v>24896</v>
      </c>
      <c r="BA1695" s="505">
        <v>0.060613425925925925</v>
      </c>
      <c r="BB1695" s="474">
        <v>0.057916666666666665</v>
      </c>
      <c r="BC1695" s="516">
        <v>0.05392361111111111</v>
      </c>
      <c r="BD1695" s="516"/>
      <c r="BE1695" s="128" t="s">
        <v>38450</v>
      </c>
      <c r="BF1695" s="516"/>
      <c r="BG1695" s="516"/>
      <c r="BH1695" s="516"/>
    </row>
    <row r="1696">
      <c r="A1696" s="122">
        <f t="shared" si="3"/>
        <v>0</v>
      </c>
      <c r="B1696" s="122">
        <f t="shared" si="4"/>
        <v>0</v>
      </c>
      <c r="C1696" s="122">
        <f t="shared" si="5"/>
        <v>0</v>
      </c>
      <c r="D1696" s="122">
        <f t="shared" si="6"/>
        <v>0</v>
      </c>
      <c r="E1696" s="122">
        <f t="shared" si="2"/>
        <v>296</v>
      </c>
      <c r="H1696" s="135" t="s">
        <v>38451</v>
      </c>
      <c r="I1696" s="135" t="s">
        <v>38452</v>
      </c>
      <c r="J1696" s="135" t="s">
        <v>38453</v>
      </c>
      <c r="L1696" s="160"/>
      <c r="M1696" s="160"/>
      <c r="N1696" s="160"/>
      <c r="O1696" s="160"/>
      <c r="P1696" s="138" t="s">
        <v>38454</v>
      </c>
      <c r="T1696" s="138" t="s">
        <v>38455</v>
      </c>
      <c r="AA1696" s="523"/>
      <c r="AB1696" s="523"/>
      <c r="AC1696" s="160"/>
      <c r="AD1696" s="160"/>
      <c r="AE1696" s="160"/>
      <c r="AJ1696" s="523"/>
      <c r="AM1696" s="128" t="s">
        <v>38456</v>
      </c>
      <c r="AN1696" s="160"/>
      <c r="AO1696" s="134" t="s">
        <v>38457</v>
      </c>
      <c r="AP1696" s="134"/>
      <c r="AQ1696" s="505">
        <v>0.06234953703703704</v>
      </c>
      <c r="AR1696" s="128" t="s">
        <v>38458</v>
      </c>
      <c r="AS1696" s="474">
        <v>0.06232638888888889</v>
      </c>
      <c r="AT1696" s="134" t="s">
        <v>38459</v>
      </c>
      <c r="AU1696" s="505">
        <v>0.07552083333333333</v>
      </c>
      <c r="AV1696" s="128" t="s">
        <v>38460</v>
      </c>
      <c r="AX1696" s="474">
        <v>0.0699537037037037</v>
      </c>
      <c r="AY1696" s="505">
        <v>0.04702546296296296</v>
      </c>
      <c r="BA1696" s="128" t="s">
        <v>38461</v>
      </c>
      <c r="BB1696" s="134" t="s">
        <v>38462</v>
      </c>
      <c r="BC1696" s="141" t="s">
        <v>38463</v>
      </c>
      <c r="BD1696" s="141"/>
      <c r="BE1696" s="505">
        <v>0.06521990740740741</v>
      </c>
      <c r="BF1696" s="141"/>
      <c r="BG1696" s="141"/>
      <c r="BH1696" s="141"/>
    </row>
    <row r="1697">
      <c r="A1697" s="122">
        <f t="shared" si="3"/>
        <v>0</v>
      </c>
      <c r="B1697" s="122">
        <f t="shared" si="4"/>
        <v>0</v>
      </c>
      <c r="C1697" s="122">
        <f t="shared" si="5"/>
        <v>0</v>
      </c>
      <c r="D1697" s="122">
        <f t="shared" si="6"/>
        <v>0</v>
      </c>
      <c r="E1697" s="122">
        <f t="shared" si="2"/>
        <v>139</v>
      </c>
      <c r="H1697" s="135">
        <v>565.0</v>
      </c>
      <c r="I1697" s="135">
        <v>565.0</v>
      </c>
      <c r="J1697" s="135">
        <v>565.0</v>
      </c>
      <c r="L1697" s="160"/>
      <c r="M1697" s="160"/>
      <c r="N1697" s="160"/>
      <c r="O1697" s="160"/>
      <c r="P1697" s="503">
        <v>0.06619212962962963</v>
      </c>
      <c r="T1697" s="503">
        <v>0.07581018518518519</v>
      </c>
      <c r="AA1697" s="523"/>
      <c r="AB1697" s="523"/>
      <c r="AC1697" s="160"/>
      <c r="AD1697" s="160"/>
      <c r="AE1697" s="160"/>
      <c r="AJ1697" s="523"/>
      <c r="AM1697" s="505">
        <v>0.046886574074074074</v>
      </c>
      <c r="AN1697" s="160"/>
      <c r="AO1697" s="474">
        <v>0.06965277777777777</v>
      </c>
      <c r="AP1697" s="474"/>
      <c r="AQ1697" s="128" t="s">
        <v>38464</v>
      </c>
      <c r="AR1697" s="505">
        <v>0.07883101851851852</v>
      </c>
      <c r="AS1697" s="134" t="s">
        <v>38465</v>
      </c>
      <c r="AT1697" s="474">
        <v>0.07599537037037037</v>
      </c>
      <c r="AU1697" s="128" t="s">
        <v>38466</v>
      </c>
      <c r="AV1697" s="504">
        <v>0.06557870370370371</v>
      </c>
      <c r="AX1697" s="134" t="s">
        <v>38467</v>
      </c>
      <c r="AY1697" s="128" t="s">
        <v>38468</v>
      </c>
      <c r="BA1697" s="505">
        <v>0.060625</v>
      </c>
      <c r="BB1697" s="474">
        <v>0.057962962962962966</v>
      </c>
      <c r="BC1697" s="516">
        <v>0.05393518518518518</v>
      </c>
      <c r="BD1697" s="516"/>
      <c r="BE1697" s="128" t="s">
        <v>38469</v>
      </c>
      <c r="BF1697" s="516"/>
      <c r="BG1697" s="516"/>
      <c r="BH1697" s="516"/>
    </row>
    <row r="1698">
      <c r="A1698" s="122">
        <f t="shared" si="3"/>
        <v>0</v>
      </c>
      <c r="B1698" s="122">
        <f t="shared" si="4"/>
        <v>0</v>
      </c>
      <c r="C1698" s="122">
        <f t="shared" si="5"/>
        <v>0</v>
      </c>
      <c r="D1698" s="122">
        <f t="shared" si="6"/>
        <v>0</v>
      </c>
      <c r="E1698" s="122">
        <f t="shared" si="2"/>
        <v>110</v>
      </c>
      <c r="H1698" s="135" t="s">
        <v>38470</v>
      </c>
      <c r="I1698" s="135" t="s">
        <v>38471</v>
      </c>
      <c r="J1698" s="135" t="s">
        <v>38472</v>
      </c>
      <c r="L1698" s="160"/>
      <c r="M1698" s="160"/>
      <c r="N1698" s="160"/>
      <c r="O1698" s="160"/>
      <c r="P1698" s="138" t="s">
        <v>38473</v>
      </c>
      <c r="T1698" s="138" t="s">
        <v>38474</v>
      </c>
      <c r="AA1698" s="523"/>
      <c r="AB1698" s="523"/>
      <c r="AC1698" s="160"/>
      <c r="AD1698" s="160"/>
      <c r="AE1698" s="160"/>
      <c r="AJ1698" s="523"/>
      <c r="AM1698" s="128" t="s">
        <v>38475</v>
      </c>
      <c r="AN1698" s="160"/>
      <c r="AO1698" s="134" t="s">
        <v>38476</v>
      </c>
      <c r="AP1698" s="134"/>
      <c r="AQ1698" s="505">
        <v>0.062453703703703706</v>
      </c>
      <c r="AR1698" s="128" t="s">
        <v>38477</v>
      </c>
      <c r="AS1698" s="474">
        <v>0.062453703703703706</v>
      </c>
      <c r="AT1698" s="134" t="s">
        <v>38478</v>
      </c>
      <c r="AU1698" s="505">
        <v>0.075625</v>
      </c>
      <c r="AV1698" s="128" t="s">
        <v>38479</v>
      </c>
      <c r="AX1698" s="474">
        <v>0.07002314814814815</v>
      </c>
      <c r="AY1698" s="505">
        <v>0.04708333333333333</v>
      </c>
      <c r="BA1698" s="128" t="s">
        <v>38480</v>
      </c>
      <c r="BB1698" s="134" t="s">
        <v>38481</v>
      </c>
      <c r="BC1698" s="141" t="s">
        <v>653</v>
      </c>
      <c r="BD1698" s="141"/>
      <c r="BE1698" s="505">
        <v>0.0652662037037037</v>
      </c>
      <c r="BF1698" s="141"/>
      <c r="BG1698" s="141"/>
      <c r="BH1698" s="141"/>
    </row>
    <row r="1699">
      <c r="A1699" s="122">
        <f t="shared" si="3"/>
        <v>0</v>
      </c>
      <c r="B1699" s="122">
        <f t="shared" si="4"/>
        <v>0</v>
      </c>
      <c r="C1699" s="122">
        <f t="shared" si="5"/>
        <v>0</v>
      </c>
      <c r="D1699" s="122">
        <f t="shared" si="6"/>
        <v>0</v>
      </c>
      <c r="E1699" s="122">
        <f t="shared" si="2"/>
        <v>150</v>
      </c>
      <c r="H1699" s="135" t="s">
        <v>38482</v>
      </c>
      <c r="I1699" s="135" t="s">
        <v>38483</v>
      </c>
      <c r="J1699" s="135" t="s">
        <v>1969</v>
      </c>
      <c r="L1699" s="160"/>
      <c r="M1699" s="160"/>
      <c r="N1699" s="160"/>
      <c r="O1699" s="160"/>
      <c r="P1699" s="503">
        <v>0.06642361111111111</v>
      </c>
      <c r="T1699" s="503">
        <v>0.07585648148148148</v>
      </c>
      <c r="AA1699" s="523"/>
      <c r="AB1699" s="523"/>
      <c r="AC1699" s="160"/>
      <c r="AD1699" s="160"/>
      <c r="AE1699" s="160"/>
      <c r="AJ1699" s="523"/>
      <c r="AM1699" s="505">
        <v>0.04701388888888889</v>
      </c>
      <c r="AN1699" s="160"/>
      <c r="AO1699" s="474">
        <v>0.06974537037037037</v>
      </c>
      <c r="AP1699" s="474"/>
      <c r="AQ1699" s="128" t="s">
        <v>38484</v>
      </c>
      <c r="AR1699" s="505">
        <v>0.07894675925925926</v>
      </c>
      <c r="AS1699" s="134" t="s">
        <v>38485</v>
      </c>
      <c r="AT1699" s="474">
        <v>0.07600694444444445</v>
      </c>
      <c r="AU1699" s="128" t="s">
        <v>38486</v>
      </c>
      <c r="AV1699" s="504">
        <v>0.06565972222222222</v>
      </c>
      <c r="AX1699" s="134" t="s">
        <v>38487</v>
      </c>
      <c r="AY1699" s="128" t="s">
        <v>38488</v>
      </c>
      <c r="BA1699" s="505">
        <v>0.0606712962962963</v>
      </c>
      <c r="BB1699" s="474">
        <v>0.05799768518518519</v>
      </c>
      <c r="BC1699" s="516">
        <v>0.053969907407407404</v>
      </c>
      <c r="BD1699" s="516"/>
      <c r="BE1699" s="128" t="s">
        <v>38489</v>
      </c>
      <c r="BF1699" s="516"/>
      <c r="BG1699" s="516"/>
      <c r="BH1699" s="516"/>
    </row>
    <row r="1700">
      <c r="A1700" s="122">
        <f t="shared" si="3"/>
        <v>0</v>
      </c>
      <c r="B1700" s="122">
        <f t="shared" si="4"/>
        <v>0</v>
      </c>
      <c r="C1700" s="122">
        <f t="shared" si="5"/>
        <v>0</v>
      </c>
      <c r="D1700" s="122">
        <f t="shared" si="6"/>
        <v>0</v>
      </c>
      <c r="E1700" s="122">
        <f t="shared" si="2"/>
        <v>119</v>
      </c>
      <c r="H1700" s="135">
        <v>566.0</v>
      </c>
      <c r="I1700" s="135">
        <v>566.0</v>
      </c>
      <c r="J1700" s="135">
        <v>566.0</v>
      </c>
      <c r="L1700" s="160"/>
      <c r="M1700" s="160"/>
      <c r="N1700" s="160"/>
      <c r="O1700" s="160"/>
      <c r="P1700" s="138" t="s">
        <v>38490</v>
      </c>
      <c r="T1700" s="138" t="s">
        <v>38491</v>
      </c>
      <c r="AA1700" s="523"/>
      <c r="AB1700" s="523"/>
      <c r="AC1700" s="160"/>
      <c r="AD1700" s="160"/>
      <c r="AE1700" s="160"/>
      <c r="AJ1700" s="523"/>
      <c r="AM1700" s="128" t="s">
        <v>38492</v>
      </c>
      <c r="AN1700" s="160"/>
      <c r="AO1700" s="134" t="s">
        <v>38493</v>
      </c>
      <c r="AP1700" s="134"/>
      <c r="AQ1700" s="505">
        <v>0.06253472222222223</v>
      </c>
      <c r="AR1700" s="128" t="s">
        <v>38494</v>
      </c>
      <c r="AS1700" s="474">
        <v>0.06263888888888888</v>
      </c>
      <c r="AT1700" s="134" t="s">
        <v>3943</v>
      </c>
      <c r="AU1700" s="505">
        <v>0.07575231481481481</v>
      </c>
      <c r="AV1700" s="128" t="s">
        <v>38495</v>
      </c>
      <c r="AX1700" s="474">
        <v>0.07023148148148148</v>
      </c>
      <c r="AY1700" s="505">
        <v>0.04710648148148148</v>
      </c>
      <c r="BA1700" s="128" t="s">
        <v>38496</v>
      </c>
      <c r="BB1700" s="134" t="s">
        <v>38497</v>
      </c>
      <c r="BC1700" s="141" t="s">
        <v>38498</v>
      </c>
      <c r="BD1700" s="141"/>
      <c r="BE1700" s="505">
        <v>0.06532407407407408</v>
      </c>
      <c r="BF1700" s="141"/>
      <c r="BG1700" s="141"/>
      <c r="BH1700" s="141"/>
    </row>
    <row r="1701">
      <c r="A1701" s="122">
        <f t="shared" si="3"/>
        <v>0</v>
      </c>
      <c r="B1701" s="122">
        <f t="shared" si="4"/>
        <v>0</v>
      </c>
      <c r="C1701" s="122">
        <f t="shared" si="5"/>
        <v>0</v>
      </c>
      <c r="D1701" s="122">
        <f t="shared" si="6"/>
        <v>0</v>
      </c>
      <c r="E1701" s="122">
        <f t="shared" si="2"/>
        <v>121</v>
      </c>
      <c r="H1701" s="135" t="s">
        <v>38499</v>
      </c>
      <c r="I1701" s="135" t="s">
        <v>38500</v>
      </c>
      <c r="J1701" s="135" t="s">
        <v>38501</v>
      </c>
      <c r="L1701" s="160"/>
      <c r="M1701" s="160"/>
      <c r="N1701" s="160"/>
      <c r="O1701" s="160"/>
      <c r="P1701" s="503">
        <v>0.06649305555555556</v>
      </c>
      <c r="T1701" s="503">
        <v>0.0758912037037037</v>
      </c>
      <c r="AA1701" s="523"/>
      <c r="AB1701" s="523"/>
      <c r="AC1701" s="160"/>
      <c r="AD1701" s="160"/>
      <c r="AE1701" s="160"/>
      <c r="AJ1701" s="523"/>
      <c r="AM1701" s="505">
        <v>0.04708333333333333</v>
      </c>
      <c r="AN1701" s="160"/>
      <c r="AO1701" s="474">
        <v>0.06975694444444444</v>
      </c>
      <c r="AP1701" s="474"/>
      <c r="AQ1701" s="128" t="s">
        <v>38502</v>
      </c>
      <c r="AR1701" s="505">
        <v>0.07900462962962963</v>
      </c>
      <c r="AS1701" s="134" t="s">
        <v>38503</v>
      </c>
      <c r="AT1701" s="474">
        <v>0.0760300925925926</v>
      </c>
      <c r="AU1701" s="128" t="s">
        <v>38504</v>
      </c>
      <c r="AV1701" s="504">
        <v>0.06572916666666667</v>
      </c>
      <c r="AX1701" s="134" t="s">
        <v>38505</v>
      </c>
      <c r="AY1701" s="128" t="s">
        <v>38506</v>
      </c>
      <c r="BA1701" s="505">
        <v>0.060717592592592594</v>
      </c>
      <c r="BB1701" s="474">
        <v>0.05806712962962963</v>
      </c>
      <c r="BC1701" s="516">
        <v>0.053981481481481484</v>
      </c>
      <c r="BD1701" s="516"/>
      <c r="BE1701" s="128" t="s">
        <v>38507</v>
      </c>
      <c r="BF1701" s="516"/>
      <c r="BG1701" s="516"/>
      <c r="BH1701" s="516"/>
    </row>
    <row r="1702">
      <c r="A1702" s="122">
        <f t="shared" si="3"/>
        <v>0</v>
      </c>
      <c r="B1702" s="122">
        <f t="shared" si="4"/>
        <v>0</v>
      </c>
      <c r="C1702" s="122">
        <f t="shared" si="5"/>
        <v>0</v>
      </c>
      <c r="D1702" s="122">
        <f t="shared" si="6"/>
        <v>0</v>
      </c>
      <c r="E1702" s="122">
        <f t="shared" si="2"/>
        <v>214</v>
      </c>
      <c r="H1702" s="135" t="s">
        <v>38508</v>
      </c>
      <c r="I1702" s="135" t="s">
        <v>38509</v>
      </c>
      <c r="J1702" s="135" t="s">
        <v>38510</v>
      </c>
      <c r="L1702" s="160"/>
      <c r="M1702" s="160"/>
      <c r="N1702" s="160"/>
      <c r="O1702" s="160"/>
      <c r="P1702" s="138" t="s">
        <v>38511</v>
      </c>
      <c r="T1702" s="138" t="s">
        <v>38512</v>
      </c>
      <c r="AA1702" s="523"/>
      <c r="AB1702" s="523"/>
      <c r="AC1702" s="160"/>
      <c r="AD1702" s="160"/>
      <c r="AE1702" s="160"/>
      <c r="AJ1702" s="523"/>
      <c r="AM1702" s="128" t="s">
        <v>38513</v>
      </c>
      <c r="AN1702" s="160"/>
      <c r="AO1702" s="134" t="s">
        <v>38514</v>
      </c>
      <c r="AP1702" s="134"/>
      <c r="AQ1702" s="505">
        <v>0.06255787037037037</v>
      </c>
      <c r="AR1702" s="128" t="s">
        <v>38515</v>
      </c>
      <c r="AS1702" s="474">
        <v>0.0627662037037037</v>
      </c>
      <c r="AT1702" s="124"/>
      <c r="AU1702" s="505">
        <v>0.07577546296296296</v>
      </c>
      <c r="AV1702" s="128" t="s">
        <v>38516</v>
      </c>
      <c r="AX1702" s="474">
        <v>0.07045138888888888</v>
      </c>
      <c r="AY1702" s="505">
        <v>0.04715277777777778</v>
      </c>
      <c r="BA1702" s="128" t="s">
        <v>38517</v>
      </c>
      <c r="BB1702" s="134" t="s">
        <v>38518</v>
      </c>
      <c r="BC1702" s="141" t="s">
        <v>38519</v>
      </c>
      <c r="BD1702" s="141"/>
      <c r="BE1702" s="505">
        <v>0.06535879629629629</v>
      </c>
      <c r="BF1702" s="141"/>
      <c r="BG1702" s="141"/>
      <c r="BH1702" s="141"/>
    </row>
    <row r="1703">
      <c r="A1703" s="122">
        <f t="shared" si="3"/>
        <v>0</v>
      </c>
      <c r="B1703" s="122">
        <f t="shared" si="4"/>
        <v>0</v>
      </c>
      <c r="C1703" s="122">
        <f t="shared" si="5"/>
        <v>0</v>
      </c>
      <c r="D1703" s="122">
        <f t="shared" si="6"/>
        <v>0</v>
      </c>
      <c r="E1703" s="122">
        <f t="shared" si="2"/>
        <v>98</v>
      </c>
      <c r="H1703" s="135">
        <v>567.0</v>
      </c>
      <c r="I1703" s="135">
        <v>567.0</v>
      </c>
      <c r="J1703" s="135">
        <v>567.0</v>
      </c>
      <c r="L1703" s="160"/>
      <c r="M1703" s="160"/>
      <c r="N1703" s="160"/>
      <c r="O1703" s="160"/>
      <c r="P1703" s="503">
        <v>0.06652777777777778</v>
      </c>
      <c r="T1703" s="503">
        <v>0.0759375</v>
      </c>
      <c r="AA1703" s="523"/>
      <c r="AB1703" s="523"/>
      <c r="AC1703" s="160"/>
      <c r="AD1703" s="160"/>
      <c r="AE1703" s="160"/>
      <c r="AJ1703" s="523"/>
      <c r="AM1703" s="505">
        <v>0.04722222222222222</v>
      </c>
      <c r="AN1703" s="160"/>
      <c r="AO1703" s="474">
        <v>0.06991898148148148</v>
      </c>
      <c r="AP1703" s="474"/>
      <c r="AQ1703" s="128" t="s">
        <v>38520</v>
      </c>
      <c r="AR1703" s="505">
        <v>0.07903935185185185</v>
      </c>
      <c r="AS1703" s="134" t="s">
        <v>38521</v>
      </c>
      <c r="AU1703" s="128" t="s">
        <v>876</v>
      </c>
      <c r="AV1703" s="504">
        <v>0.06576388888888889</v>
      </c>
      <c r="AX1703" s="134" t="s">
        <v>38522</v>
      </c>
      <c r="AY1703" s="128" t="s">
        <v>23931</v>
      </c>
      <c r="BA1703" s="505">
        <v>0.06072916666666667</v>
      </c>
      <c r="BB1703" s="474">
        <v>0.0581712962962963</v>
      </c>
      <c r="BC1703" s="516">
        <v>0.054016203703703705</v>
      </c>
      <c r="BD1703" s="516"/>
      <c r="BE1703" s="128" t="s">
        <v>38523</v>
      </c>
      <c r="BF1703" s="516"/>
      <c r="BG1703" s="516"/>
      <c r="BH1703" s="516"/>
    </row>
    <row r="1704">
      <c r="A1704" s="122">
        <f t="shared" si="3"/>
        <v>0</v>
      </c>
      <c r="B1704" s="122">
        <f t="shared" si="4"/>
        <v>0</v>
      </c>
      <c r="C1704" s="122">
        <f t="shared" si="5"/>
        <v>0</v>
      </c>
      <c r="D1704" s="122">
        <f t="shared" si="6"/>
        <v>0</v>
      </c>
      <c r="E1704" s="122">
        <f t="shared" si="2"/>
        <v>96</v>
      </c>
      <c r="H1704" s="135" t="s">
        <v>38524</v>
      </c>
      <c r="I1704" s="135" t="s">
        <v>38525</v>
      </c>
      <c r="J1704" s="135" t="s">
        <v>38526</v>
      </c>
      <c r="L1704" s="160"/>
      <c r="M1704" s="160"/>
      <c r="N1704" s="160"/>
      <c r="O1704" s="160"/>
      <c r="P1704" s="138" t="s">
        <v>38527</v>
      </c>
      <c r="T1704" s="138" t="s">
        <v>4924</v>
      </c>
      <c r="AA1704" s="523"/>
      <c r="AB1704" s="523"/>
      <c r="AC1704" s="160"/>
      <c r="AD1704" s="160"/>
      <c r="AE1704" s="160"/>
      <c r="AJ1704" s="523"/>
      <c r="AM1704" s="128" t="s">
        <v>38528</v>
      </c>
      <c r="AN1704" s="160"/>
      <c r="AO1704" s="134" t="s">
        <v>38529</v>
      </c>
      <c r="AP1704" s="134"/>
      <c r="AQ1704" s="505">
        <v>0.06268518518518519</v>
      </c>
      <c r="AR1704" s="128" t="s">
        <v>38530</v>
      </c>
      <c r="AS1704" s="474">
        <v>0.06280092592592593</v>
      </c>
      <c r="AU1704" s="505">
        <v>0.07590277777777778</v>
      </c>
      <c r="AV1704" s="128" t="s">
        <v>38531</v>
      </c>
      <c r="AX1704" s="474">
        <v>0.07049768518518519</v>
      </c>
      <c r="AY1704" s="505">
        <v>0.047314814814814816</v>
      </c>
      <c r="BA1704" s="128" t="s">
        <v>38532</v>
      </c>
      <c r="BB1704" s="134" t="s">
        <v>3664</v>
      </c>
      <c r="BC1704" s="141" t="s">
        <v>4374</v>
      </c>
      <c r="BD1704" s="141"/>
      <c r="BE1704" s="505">
        <v>0.0654050925925926</v>
      </c>
      <c r="BF1704" s="141"/>
      <c r="BG1704" s="141"/>
      <c r="BH1704" s="141"/>
    </row>
    <row r="1705">
      <c r="A1705" s="122">
        <f t="shared" si="3"/>
        <v>0</v>
      </c>
      <c r="B1705" s="122">
        <f t="shared" si="4"/>
        <v>0</v>
      </c>
      <c r="C1705" s="122">
        <f t="shared" si="5"/>
        <v>0</v>
      </c>
      <c r="D1705" s="122">
        <f t="shared" si="6"/>
        <v>0</v>
      </c>
      <c r="E1705" s="122">
        <f t="shared" si="2"/>
        <v>174</v>
      </c>
      <c r="H1705" s="135" t="s">
        <v>38533</v>
      </c>
      <c r="I1705" s="135" t="s">
        <v>38534</v>
      </c>
      <c r="J1705" s="135" t="s">
        <v>38535</v>
      </c>
      <c r="L1705" s="160"/>
      <c r="M1705" s="160"/>
      <c r="N1705" s="160"/>
      <c r="O1705" s="160"/>
      <c r="P1705" s="503">
        <v>0.0666550925925926</v>
      </c>
      <c r="T1705" s="503">
        <v>0.07594907407407407</v>
      </c>
      <c r="AA1705" s="523"/>
      <c r="AB1705" s="523"/>
      <c r="AC1705" s="160"/>
      <c r="AD1705" s="160"/>
      <c r="AE1705" s="160"/>
      <c r="AJ1705" s="523"/>
      <c r="AM1705" s="505">
        <v>0.047280092592592596</v>
      </c>
      <c r="AN1705" s="160"/>
      <c r="AO1705" s="474">
        <v>0.07001157407407407</v>
      </c>
      <c r="AP1705" s="474"/>
      <c r="AQ1705" s="128" t="s">
        <v>38536</v>
      </c>
      <c r="AR1705" s="505">
        <v>0.07916666666666666</v>
      </c>
      <c r="AS1705" s="134" t="s">
        <v>38537</v>
      </c>
      <c r="AU1705" s="128" t="s">
        <v>38538</v>
      </c>
      <c r="AV1705" s="504">
        <v>0.06579861111111111</v>
      </c>
      <c r="AX1705" s="134" t="s">
        <v>38539</v>
      </c>
      <c r="AY1705" s="128" t="s">
        <v>38540</v>
      </c>
      <c r="BA1705" s="505">
        <v>0.06074074074074074</v>
      </c>
      <c r="BB1705" s="474">
        <v>0.058263888888888886</v>
      </c>
      <c r="BC1705" s="516">
        <v>0.0540625</v>
      </c>
      <c r="BD1705" s="516"/>
      <c r="BE1705" s="128" t="s">
        <v>38541</v>
      </c>
      <c r="BF1705" s="516"/>
      <c r="BG1705" s="516"/>
      <c r="BH1705" s="516"/>
    </row>
    <row r="1706">
      <c r="A1706" s="122">
        <f t="shared" si="3"/>
        <v>0</v>
      </c>
      <c r="B1706" s="122">
        <f t="shared" si="4"/>
        <v>0</v>
      </c>
      <c r="C1706" s="122">
        <f t="shared" si="5"/>
        <v>0</v>
      </c>
      <c r="D1706" s="122">
        <f t="shared" si="6"/>
        <v>0</v>
      </c>
      <c r="E1706" s="122">
        <f t="shared" si="2"/>
        <v>78</v>
      </c>
      <c r="H1706" s="135">
        <v>568.0</v>
      </c>
      <c r="I1706" s="135">
        <v>568.0</v>
      </c>
      <c r="J1706" s="135">
        <v>568.0</v>
      </c>
      <c r="L1706" s="160"/>
      <c r="M1706" s="160"/>
      <c r="N1706" s="160"/>
      <c r="O1706" s="160"/>
      <c r="P1706" s="138" t="s">
        <v>38542</v>
      </c>
      <c r="T1706" s="138" t="s">
        <v>38543</v>
      </c>
      <c r="AA1706" s="523"/>
      <c r="AB1706" s="523"/>
      <c r="AC1706" s="160"/>
      <c r="AD1706" s="160"/>
      <c r="AE1706" s="160"/>
      <c r="AJ1706" s="523"/>
      <c r="AM1706" s="128" t="s">
        <v>38544</v>
      </c>
      <c r="AN1706" s="160"/>
      <c r="AO1706" s="134" t="s">
        <v>38545</v>
      </c>
      <c r="AP1706" s="134"/>
      <c r="AQ1706" s="505">
        <v>0.06273148148148149</v>
      </c>
      <c r="AR1706" s="128" t="s">
        <v>862</v>
      </c>
      <c r="AS1706" s="474">
        <v>0.06287037037037037</v>
      </c>
      <c r="AU1706" s="505">
        <v>0.07592592592592592</v>
      </c>
      <c r="AV1706" s="128" t="s">
        <v>38546</v>
      </c>
      <c r="AX1706" s="474">
        <v>0.07059027777777778</v>
      </c>
      <c r="AY1706" s="505">
        <v>0.047337962962962964</v>
      </c>
      <c r="BA1706" s="128" t="s">
        <v>38547</v>
      </c>
      <c r="BB1706" s="134" t="s">
        <v>38548</v>
      </c>
      <c r="BC1706" s="141" t="s">
        <v>38549</v>
      </c>
      <c r="BD1706" s="141"/>
      <c r="BE1706" s="505">
        <v>0.06550925925925925</v>
      </c>
      <c r="BF1706" s="141"/>
      <c r="BG1706" s="141"/>
      <c r="BH1706" s="141"/>
    </row>
    <row r="1707">
      <c r="A1707" s="122">
        <f t="shared" si="3"/>
        <v>0</v>
      </c>
      <c r="B1707" s="122">
        <f t="shared" si="4"/>
        <v>0</v>
      </c>
      <c r="C1707" s="122">
        <f t="shared" si="5"/>
        <v>0</v>
      </c>
      <c r="D1707" s="122">
        <f t="shared" si="6"/>
        <v>0</v>
      </c>
      <c r="E1707" s="122">
        <f t="shared" si="2"/>
        <v>184</v>
      </c>
      <c r="H1707" s="135" t="s">
        <v>38550</v>
      </c>
      <c r="I1707" s="135" t="s">
        <v>38551</v>
      </c>
      <c r="J1707" s="135" t="s">
        <v>38552</v>
      </c>
      <c r="L1707" s="160"/>
      <c r="M1707" s="160"/>
      <c r="N1707" s="160"/>
      <c r="O1707" s="160"/>
      <c r="P1707" s="503">
        <v>0.06667824074074075</v>
      </c>
      <c r="T1707" s="503">
        <v>0.0759837962962963</v>
      </c>
      <c r="AA1707" s="523"/>
      <c r="AB1707" s="523"/>
      <c r="AC1707" s="160"/>
      <c r="AD1707" s="160"/>
      <c r="AE1707" s="160"/>
      <c r="AJ1707" s="523"/>
      <c r="AM1707" s="505">
        <v>0.047314814814814816</v>
      </c>
      <c r="AN1707" s="160"/>
      <c r="AO1707" s="474">
        <v>0.07005787037037037</v>
      </c>
      <c r="AP1707" s="474"/>
      <c r="AQ1707" s="128" t="s">
        <v>38553</v>
      </c>
      <c r="AR1707" s="505">
        <v>0.07921296296296296</v>
      </c>
      <c r="AS1707" s="134" t="s">
        <v>38554</v>
      </c>
      <c r="AU1707" s="128" t="s">
        <v>38555</v>
      </c>
      <c r="AV1707" s="504">
        <v>0.06592592592592593</v>
      </c>
      <c r="AX1707" s="134" t="s">
        <v>38556</v>
      </c>
      <c r="AY1707" s="128" t="s">
        <v>38557</v>
      </c>
      <c r="BA1707" s="505">
        <v>0.06076388888888889</v>
      </c>
      <c r="BB1707" s="474">
        <v>0.058275462962962966</v>
      </c>
      <c r="BC1707" s="516">
        <v>0.05407407407407407</v>
      </c>
      <c r="BD1707" s="516"/>
      <c r="BE1707" s="128" t="s">
        <v>38558</v>
      </c>
      <c r="BF1707" s="516"/>
      <c r="BG1707" s="516"/>
      <c r="BH1707" s="516"/>
    </row>
    <row r="1708">
      <c r="A1708" s="122">
        <f t="shared" si="3"/>
        <v>0</v>
      </c>
      <c r="B1708" s="122">
        <f t="shared" si="4"/>
        <v>0</v>
      </c>
      <c r="C1708" s="122">
        <f t="shared" si="5"/>
        <v>0</v>
      </c>
      <c r="D1708" s="122">
        <f t="shared" si="6"/>
        <v>0</v>
      </c>
      <c r="E1708" s="122">
        <f t="shared" si="2"/>
        <v>233</v>
      </c>
      <c r="H1708" s="135" t="s">
        <v>38559</v>
      </c>
      <c r="I1708" s="135" t="s">
        <v>38560</v>
      </c>
      <c r="J1708" s="135" t="s">
        <v>38561</v>
      </c>
      <c r="L1708" s="160"/>
      <c r="M1708" s="160"/>
      <c r="N1708" s="160"/>
      <c r="O1708" s="160"/>
      <c r="P1708" s="138" t="s">
        <v>38562</v>
      </c>
      <c r="T1708" s="138" t="s">
        <v>38563</v>
      </c>
      <c r="AA1708" s="523"/>
      <c r="AB1708" s="523"/>
      <c r="AC1708" s="160"/>
      <c r="AD1708" s="160"/>
      <c r="AE1708" s="160"/>
      <c r="AJ1708" s="523"/>
      <c r="AM1708" s="128" t="s">
        <v>38564</v>
      </c>
      <c r="AN1708" s="160"/>
      <c r="AO1708" s="134" t="s">
        <v>38565</v>
      </c>
      <c r="AP1708" s="134"/>
      <c r="AQ1708" s="505">
        <v>0.0627662037037037</v>
      </c>
      <c r="AR1708" s="128" t="s">
        <v>38566</v>
      </c>
      <c r="AS1708" s="474">
        <v>0.06303240740740741</v>
      </c>
      <c r="AU1708" s="505">
        <v>0.0760300925925926</v>
      </c>
      <c r="AV1708" s="128" t="s">
        <v>38567</v>
      </c>
      <c r="AX1708" s="474">
        <v>0.0706712962962963</v>
      </c>
      <c r="AY1708" s="505">
        <v>0.04736111111111111</v>
      </c>
      <c r="BA1708" s="128" t="s">
        <v>38568</v>
      </c>
      <c r="BB1708" s="134" t="s">
        <v>38569</v>
      </c>
      <c r="BC1708" s="141" t="s">
        <v>38570</v>
      </c>
      <c r="BD1708" s="141"/>
      <c r="BE1708" s="505">
        <v>0.06554398148148148</v>
      </c>
      <c r="BF1708" s="141"/>
      <c r="BG1708" s="141"/>
      <c r="BH1708" s="141"/>
    </row>
    <row r="1709">
      <c r="A1709" s="122">
        <f t="shared" si="3"/>
        <v>0</v>
      </c>
      <c r="B1709" s="122">
        <f t="shared" si="4"/>
        <v>0</v>
      </c>
      <c r="C1709" s="122">
        <f t="shared" si="5"/>
        <v>0</v>
      </c>
      <c r="D1709" s="122">
        <f t="shared" si="6"/>
        <v>0</v>
      </c>
      <c r="E1709" s="122">
        <f t="shared" si="2"/>
        <v>82</v>
      </c>
      <c r="H1709" s="135">
        <v>569.0</v>
      </c>
      <c r="I1709" s="135">
        <v>569.0</v>
      </c>
      <c r="J1709" s="135">
        <v>569.0</v>
      </c>
      <c r="L1709" s="160"/>
      <c r="M1709" s="160"/>
      <c r="N1709" s="160"/>
      <c r="O1709" s="160"/>
      <c r="P1709" s="503">
        <v>0.06674768518518519</v>
      </c>
      <c r="T1709" s="503">
        <v>0.07601851851851851</v>
      </c>
      <c r="AA1709" s="523"/>
      <c r="AB1709" s="523"/>
      <c r="AC1709" s="160"/>
      <c r="AD1709" s="160"/>
      <c r="AE1709" s="160"/>
      <c r="AJ1709" s="523"/>
      <c r="AM1709" s="505">
        <v>0.04732638888888889</v>
      </c>
      <c r="AN1709" s="160"/>
      <c r="AO1709" s="474">
        <v>0.07032407407407408</v>
      </c>
      <c r="AP1709" s="474"/>
      <c r="AQ1709" s="128" t="s">
        <v>38571</v>
      </c>
      <c r="AR1709" s="505">
        <v>0.0792361111111111</v>
      </c>
      <c r="AS1709" s="134" t="s">
        <v>38572</v>
      </c>
      <c r="AU1709" s="128" t="s">
        <v>38573</v>
      </c>
      <c r="AV1709" s="504">
        <v>0.06596064814814814</v>
      </c>
      <c r="AX1709" s="134" t="s">
        <v>38574</v>
      </c>
      <c r="AY1709" s="128" t="s">
        <v>38575</v>
      </c>
      <c r="BA1709" s="505">
        <v>0.060787037037037035</v>
      </c>
      <c r="BB1709" s="474">
        <v>0.05828703703703704</v>
      </c>
      <c r="BC1709" s="516">
        <v>0.05413194444444445</v>
      </c>
      <c r="BD1709" s="516"/>
      <c r="BE1709" s="128" t="s">
        <v>38576</v>
      </c>
      <c r="BF1709" s="516"/>
      <c r="BG1709" s="516"/>
      <c r="BH1709" s="516"/>
    </row>
    <row r="1710">
      <c r="A1710" s="122">
        <f t="shared" si="3"/>
        <v>0</v>
      </c>
      <c r="B1710" s="122">
        <f t="shared" si="4"/>
        <v>0</v>
      </c>
      <c r="C1710" s="122">
        <f t="shared" si="5"/>
        <v>0</v>
      </c>
      <c r="D1710" s="122">
        <f t="shared" si="6"/>
        <v>0</v>
      </c>
      <c r="E1710" s="122">
        <f t="shared" si="2"/>
        <v>100</v>
      </c>
      <c r="H1710" s="135" t="s">
        <v>38577</v>
      </c>
      <c r="I1710" s="135" t="s">
        <v>38578</v>
      </c>
      <c r="J1710" s="135" t="s">
        <v>38579</v>
      </c>
      <c r="L1710" s="160"/>
      <c r="M1710" s="160"/>
      <c r="N1710" s="160"/>
      <c r="O1710" s="160"/>
      <c r="P1710" s="138" t="s">
        <v>38580</v>
      </c>
      <c r="T1710" s="138" t="s">
        <v>38581</v>
      </c>
      <c r="AA1710" s="523"/>
      <c r="AB1710" s="523"/>
      <c r="AC1710" s="160"/>
      <c r="AD1710" s="160"/>
      <c r="AE1710" s="160"/>
      <c r="AJ1710" s="523"/>
      <c r="AM1710" s="128" t="s">
        <v>38582</v>
      </c>
      <c r="AN1710" s="160"/>
      <c r="AO1710" s="134" t="s">
        <v>38583</v>
      </c>
      <c r="AP1710" s="134"/>
      <c r="AQ1710" s="505">
        <v>0.06280092592592593</v>
      </c>
      <c r="AR1710" s="128" t="s">
        <v>1538</v>
      </c>
      <c r="AS1710" s="474">
        <v>0.06319444444444444</v>
      </c>
      <c r="AU1710" s="505">
        <v>0.07612268518518518</v>
      </c>
      <c r="AV1710" s="128" t="s">
        <v>38584</v>
      </c>
      <c r="AX1710" s="474">
        <v>0.07082175925925926</v>
      </c>
      <c r="AY1710" s="505">
        <v>0.047372685185185184</v>
      </c>
      <c r="BA1710" s="128" t="s">
        <v>38585</v>
      </c>
      <c r="BB1710" s="134" t="s">
        <v>38586</v>
      </c>
      <c r="BC1710" s="141" t="s">
        <v>14709</v>
      </c>
      <c r="BD1710" s="141"/>
      <c r="BE1710" s="505">
        <v>0.06578703703703703</v>
      </c>
      <c r="BF1710" s="141"/>
      <c r="BG1710" s="141"/>
      <c r="BH1710" s="141"/>
    </row>
    <row r="1711">
      <c r="A1711" s="122">
        <f t="shared" si="3"/>
        <v>0</v>
      </c>
      <c r="B1711" s="122">
        <f t="shared" si="4"/>
        <v>0</v>
      </c>
      <c r="C1711" s="122">
        <f t="shared" si="5"/>
        <v>0</v>
      </c>
      <c r="D1711" s="122">
        <f t="shared" si="6"/>
        <v>0</v>
      </c>
      <c r="E1711" s="122">
        <f t="shared" si="2"/>
        <v>206</v>
      </c>
      <c r="H1711" s="135" t="s">
        <v>38587</v>
      </c>
      <c r="I1711" s="135" t="s">
        <v>38588</v>
      </c>
      <c r="J1711" s="135" t="s">
        <v>38589</v>
      </c>
      <c r="L1711" s="160"/>
      <c r="M1711" s="160"/>
      <c r="N1711" s="160"/>
      <c r="O1711" s="160"/>
      <c r="P1711" s="503">
        <v>0.066875</v>
      </c>
      <c r="T1711" s="503">
        <v>0.07605324074074074</v>
      </c>
      <c r="AA1711" s="523"/>
      <c r="AB1711" s="523"/>
      <c r="AC1711" s="160"/>
      <c r="AD1711" s="160"/>
      <c r="AE1711" s="160"/>
      <c r="AJ1711" s="523"/>
      <c r="AM1711" s="505">
        <v>0.04738425925925926</v>
      </c>
      <c r="AN1711" s="160"/>
      <c r="AO1711" s="474">
        <v>0.07041666666666667</v>
      </c>
      <c r="AP1711" s="474"/>
      <c r="AQ1711" s="128" t="s">
        <v>38590</v>
      </c>
      <c r="AR1711" s="505">
        <v>0.07944444444444444</v>
      </c>
      <c r="AS1711" s="134" t="s">
        <v>38591</v>
      </c>
      <c r="AU1711" s="128" t="s">
        <v>38592</v>
      </c>
      <c r="AV1711" s="504">
        <v>0.0660300925925926</v>
      </c>
      <c r="AX1711" s="134" t="s">
        <v>38593</v>
      </c>
      <c r="AY1711" s="128" t="s">
        <v>724</v>
      </c>
      <c r="BA1711" s="505">
        <v>0.060833333333333336</v>
      </c>
      <c r="BB1711" s="474">
        <v>0.05834490740740741</v>
      </c>
      <c r="BC1711" s="516">
        <v>0.05416666666666667</v>
      </c>
      <c r="BD1711" s="516"/>
      <c r="BE1711" s="128" t="s">
        <v>38594</v>
      </c>
      <c r="BF1711" s="516"/>
      <c r="BG1711" s="516"/>
      <c r="BH1711" s="516"/>
    </row>
    <row r="1712">
      <c r="A1712" s="122">
        <f t="shared" si="3"/>
        <v>0</v>
      </c>
      <c r="B1712" s="122">
        <f t="shared" si="4"/>
        <v>0</v>
      </c>
      <c r="C1712" s="122">
        <f t="shared" si="5"/>
        <v>0</v>
      </c>
      <c r="D1712" s="122">
        <f t="shared" si="6"/>
        <v>0</v>
      </c>
      <c r="E1712" s="122">
        <f t="shared" si="2"/>
        <v>162</v>
      </c>
      <c r="H1712" s="135">
        <v>570.0</v>
      </c>
      <c r="I1712" s="135">
        <v>570.0</v>
      </c>
      <c r="J1712" s="135">
        <v>570.0</v>
      </c>
      <c r="L1712" s="160"/>
      <c r="M1712" s="160"/>
      <c r="N1712" s="160"/>
      <c r="O1712" s="160"/>
      <c r="P1712" s="138" t="s">
        <v>38595</v>
      </c>
      <c r="T1712" s="138" t="s">
        <v>38596</v>
      </c>
      <c r="AA1712" s="523"/>
      <c r="AB1712" s="523"/>
      <c r="AC1712" s="160"/>
      <c r="AD1712" s="160"/>
      <c r="AE1712" s="160"/>
      <c r="AJ1712" s="523"/>
      <c r="AM1712" s="128" t="s">
        <v>38597</v>
      </c>
      <c r="AN1712" s="160"/>
      <c r="AO1712" s="134" t="s">
        <v>38598</v>
      </c>
      <c r="AP1712" s="134"/>
      <c r="AQ1712" s="505">
        <v>0.0628587962962963</v>
      </c>
      <c r="AR1712" s="128" t="s">
        <v>38599</v>
      </c>
      <c r="AS1712" s="474">
        <v>0.06325231481481482</v>
      </c>
      <c r="AU1712" s="505">
        <v>0.07618055555555556</v>
      </c>
      <c r="AV1712" s="128" t="s">
        <v>38600</v>
      </c>
      <c r="AX1712" s="474">
        <v>0.07090277777777777</v>
      </c>
      <c r="AY1712" s="505">
        <v>0.047407407407407405</v>
      </c>
      <c r="BA1712" s="128" t="s">
        <v>38601</v>
      </c>
      <c r="BB1712" s="134" t="s">
        <v>38602</v>
      </c>
      <c r="BC1712" s="141" t="s">
        <v>38603</v>
      </c>
      <c r="BD1712" s="141"/>
      <c r="BE1712" s="505">
        <v>0.0658912037037037</v>
      </c>
      <c r="BF1712" s="141"/>
      <c r="BG1712" s="141"/>
      <c r="BH1712" s="141"/>
    </row>
    <row r="1713">
      <c r="A1713" s="122">
        <f t="shared" si="3"/>
        <v>0</v>
      </c>
      <c r="B1713" s="122">
        <f t="shared" si="4"/>
        <v>0</v>
      </c>
      <c r="C1713" s="122">
        <f t="shared" si="5"/>
        <v>0</v>
      </c>
      <c r="D1713" s="122">
        <f t="shared" si="6"/>
        <v>0</v>
      </c>
      <c r="E1713" s="122">
        <f t="shared" si="2"/>
        <v>112</v>
      </c>
      <c r="H1713" s="135" t="s">
        <v>38604</v>
      </c>
      <c r="I1713" s="135" t="s">
        <v>38605</v>
      </c>
      <c r="J1713" s="135" t="s">
        <v>38606</v>
      </c>
      <c r="L1713" s="160"/>
      <c r="M1713" s="160"/>
      <c r="N1713" s="160"/>
      <c r="O1713" s="160"/>
      <c r="P1713" s="503">
        <v>0.06695601851851851</v>
      </c>
      <c r="T1713" s="503">
        <v>0.07606481481481482</v>
      </c>
      <c r="AA1713" s="523"/>
      <c r="AB1713" s="523"/>
      <c r="AC1713" s="160"/>
      <c r="AD1713" s="160"/>
      <c r="AE1713" s="160"/>
      <c r="AJ1713" s="523"/>
      <c r="AM1713" s="505">
        <v>0.04746527777777778</v>
      </c>
      <c r="AN1713" s="160"/>
      <c r="AO1713" s="474">
        <v>0.07043981481481482</v>
      </c>
      <c r="AP1713" s="474"/>
      <c r="AQ1713" s="128" t="s">
        <v>1391</v>
      </c>
      <c r="AR1713" s="505">
        <v>0.07946759259259259</v>
      </c>
      <c r="AS1713" s="134" t="s">
        <v>38607</v>
      </c>
      <c r="AU1713" s="128" t="s">
        <v>38608</v>
      </c>
      <c r="AV1713" s="504">
        <v>0.06607638888888889</v>
      </c>
      <c r="AX1713" s="134" t="s">
        <v>38609</v>
      </c>
      <c r="AY1713" s="128" t="s">
        <v>38610</v>
      </c>
      <c r="BA1713" s="505">
        <v>0.06090277777777778</v>
      </c>
      <c r="BB1713" s="474">
        <v>0.0583912037037037</v>
      </c>
      <c r="BC1713" s="516">
        <v>0.05416666666666667</v>
      </c>
      <c r="BD1713" s="516"/>
      <c r="BE1713" s="128" t="s">
        <v>38611</v>
      </c>
      <c r="BF1713" s="516"/>
      <c r="BG1713" s="516"/>
      <c r="BH1713" s="516"/>
    </row>
    <row r="1714">
      <c r="A1714" s="122">
        <f t="shared" si="3"/>
        <v>0</v>
      </c>
      <c r="B1714" s="122">
        <f t="shared" si="4"/>
        <v>0</v>
      </c>
      <c r="C1714" s="122">
        <f t="shared" si="5"/>
        <v>0</v>
      </c>
      <c r="D1714" s="122">
        <f t="shared" si="6"/>
        <v>0</v>
      </c>
      <c r="E1714" s="122">
        <f t="shared" si="2"/>
        <v>212</v>
      </c>
      <c r="H1714" s="135" t="s">
        <v>38612</v>
      </c>
      <c r="I1714" s="135" t="s">
        <v>38613</v>
      </c>
      <c r="J1714" s="135" t="s">
        <v>38614</v>
      </c>
      <c r="L1714" s="160"/>
      <c r="M1714" s="160"/>
      <c r="N1714" s="160"/>
      <c r="O1714" s="160"/>
      <c r="P1714" s="138" t="s">
        <v>38615</v>
      </c>
      <c r="T1714" s="138" t="s">
        <v>38616</v>
      </c>
      <c r="AA1714" s="523"/>
      <c r="AB1714" s="523"/>
      <c r="AC1714" s="160"/>
      <c r="AD1714" s="160"/>
      <c r="AE1714" s="160"/>
      <c r="AJ1714" s="523"/>
      <c r="AM1714" s="128" t="s">
        <v>38617</v>
      </c>
      <c r="AN1714" s="160"/>
      <c r="AO1714" s="134" t="s">
        <v>38618</v>
      </c>
      <c r="AP1714" s="134"/>
      <c r="AQ1714" s="505">
        <v>0.06292824074074074</v>
      </c>
      <c r="AR1714" s="128" t="s">
        <v>38619</v>
      </c>
      <c r="AS1714" s="474">
        <v>0.06332175925925926</v>
      </c>
      <c r="AU1714" s="505">
        <v>0.07626157407407408</v>
      </c>
      <c r="AV1714" s="128" t="s">
        <v>38620</v>
      </c>
      <c r="AX1714" s="474">
        <v>0.07104166666666667</v>
      </c>
      <c r="AY1714" s="505">
        <v>0.04741898148148148</v>
      </c>
      <c r="BA1714" s="128" t="s">
        <v>38621</v>
      </c>
      <c r="BB1714" s="134" t="s">
        <v>38622</v>
      </c>
      <c r="BC1714" s="141" t="s">
        <v>38623</v>
      </c>
      <c r="BD1714" s="141"/>
      <c r="BE1714" s="505">
        <v>0.0659375</v>
      </c>
      <c r="BF1714" s="141"/>
      <c r="BG1714" s="141"/>
      <c r="BH1714" s="141"/>
    </row>
    <row r="1715">
      <c r="A1715" s="122">
        <f t="shared" si="3"/>
        <v>0</v>
      </c>
      <c r="B1715" s="122">
        <f t="shared" si="4"/>
        <v>0</v>
      </c>
      <c r="C1715" s="122">
        <f t="shared" si="5"/>
        <v>0</v>
      </c>
      <c r="D1715" s="122">
        <f t="shared" si="6"/>
        <v>0</v>
      </c>
      <c r="E1715" s="122">
        <f t="shared" si="2"/>
        <v>170</v>
      </c>
      <c r="H1715" s="135">
        <v>571.0</v>
      </c>
      <c r="I1715" s="135">
        <v>571.0</v>
      </c>
      <c r="J1715" s="135">
        <v>571.0</v>
      </c>
      <c r="L1715" s="160"/>
      <c r="M1715" s="160"/>
      <c r="N1715" s="160"/>
      <c r="O1715" s="160"/>
      <c r="P1715" s="503">
        <v>0.06706018518518518</v>
      </c>
      <c r="T1715" s="503">
        <v>0.07612268518518518</v>
      </c>
      <c r="AA1715" s="523"/>
      <c r="AB1715" s="523"/>
      <c r="AC1715" s="160"/>
      <c r="AD1715" s="160"/>
      <c r="AE1715" s="160"/>
      <c r="AJ1715" s="523"/>
      <c r="AM1715" s="505">
        <v>0.04747685185185185</v>
      </c>
      <c r="AN1715" s="160"/>
      <c r="AO1715" s="474">
        <v>0.07055555555555555</v>
      </c>
      <c r="AP1715" s="474"/>
      <c r="AQ1715" s="128" t="s">
        <v>38624</v>
      </c>
      <c r="AR1715" s="505">
        <v>0.07952546296296296</v>
      </c>
      <c r="AS1715" s="134" t="s">
        <v>38625</v>
      </c>
      <c r="AU1715" s="128" t="s">
        <v>38626</v>
      </c>
      <c r="AV1715" s="504">
        <v>0.06619212962962963</v>
      </c>
      <c r="AX1715" s="134" t="s">
        <v>38627</v>
      </c>
      <c r="AY1715" s="128" t="s">
        <v>38628</v>
      </c>
      <c r="BA1715" s="505">
        <v>0.0609375</v>
      </c>
      <c r="BB1715" s="474">
        <v>0.05853009259259259</v>
      </c>
      <c r="BC1715" s="516">
        <v>0.05417824074074074</v>
      </c>
      <c r="BD1715" s="516"/>
      <c r="BE1715" s="128" t="s">
        <v>38629</v>
      </c>
      <c r="BF1715" s="516"/>
      <c r="BG1715" s="516"/>
      <c r="BH1715" s="516"/>
    </row>
    <row r="1716">
      <c r="A1716" s="122">
        <f t="shared" si="3"/>
        <v>0</v>
      </c>
      <c r="B1716" s="122">
        <f t="shared" si="4"/>
        <v>0</v>
      </c>
      <c r="C1716" s="122">
        <f t="shared" si="5"/>
        <v>0</v>
      </c>
      <c r="D1716" s="122">
        <f t="shared" si="6"/>
        <v>0</v>
      </c>
      <c r="E1716" s="122">
        <f t="shared" si="2"/>
        <v>167</v>
      </c>
      <c r="H1716" s="135" t="s">
        <v>38630</v>
      </c>
      <c r="I1716" s="135" t="s">
        <v>38631</v>
      </c>
      <c r="J1716" s="135" t="s">
        <v>38632</v>
      </c>
      <c r="L1716" s="160"/>
      <c r="M1716" s="160"/>
      <c r="N1716" s="160"/>
      <c r="O1716" s="160"/>
      <c r="P1716" s="138" t="s">
        <v>38633</v>
      </c>
      <c r="T1716" s="138" t="s">
        <v>38634</v>
      </c>
      <c r="AA1716" s="523"/>
      <c r="AB1716" s="523"/>
      <c r="AC1716" s="160"/>
      <c r="AD1716" s="160"/>
      <c r="AE1716" s="160"/>
      <c r="AJ1716" s="523"/>
      <c r="AM1716" s="128" t="s">
        <v>1332</v>
      </c>
      <c r="AN1716" s="160"/>
      <c r="AO1716" s="134" t="s">
        <v>38635</v>
      </c>
      <c r="AP1716" s="134"/>
      <c r="AQ1716" s="505">
        <v>0.06297453703703704</v>
      </c>
      <c r="AR1716" s="128" t="s">
        <v>38636</v>
      </c>
      <c r="AS1716" s="474">
        <v>0.06335648148148149</v>
      </c>
      <c r="AU1716" s="505">
        <v>0.07642361111111111</v>
      </c>
      <c r="AV1716" s="128" t="s">
        <v>38637</v>
      </c>
      <c r="AX1716" s="474">
        <v>0.07113425925925926</v>
      </c>
      <c r="AY1716" s="505">
        <v>0.04743055555555555</v>
      </c>
      <c r="BA1716" s="128" t="s">
        <v>38638</v>
      </c>
      <c r="BB1716" s="134" t="s">
        <v>38639</v>
      </c>
      <c r="BC1716" s="141" t="s">
        <v>38640</v>
      </c>
      <c r="BD1716" s="141"/>
      <c r="BE1716" s="505">
        <v>0.0660300925925926</v>
      </c>
      <c r="BF1716" s="141"/>
      <c r="BG1716" s="141"/>
      <c r="BH1716" s="141"/>
    </row>
    <row r="1717">
      <c r="A1717" s="122">
        <f t="shared" si="3"/>
        <v>0</v>
      </c>
      <c r="B1717" s="122">
        <f t="shared" si="4"/>
        <v>0</v>
      </c>
      <c r="C1717" s="122">
        <f t="shared" si="5"/>
        <v>0</v>
      </c>
      <c r="D1717" s="122">
        <f t="shared" si="6"/>
        <v>0</v>
      </c>
      <c r="E1717" s="122">
        <f t="shared" si="2"/>
        <v>156</v>
      </c>
      <c r="H1717" s="135" t="s">
        <v>38641</v>
      </c>
      <c r="I1717" s="135" t="s">
        <v>38642</v>
      </c>
      <c r="J1717" s="135" t="s">
        <v>38643</v>
      </c>
      <c r="L1717" s="160"/>
      <c r="M1717" s="160"/>
      <c r="N1717" s="160"/>
      <c r="O1717" s="160"/>
      <c r="P1717" s="503">
        <v>0.06722222222222222</v>
      </c>
      <c r="T1717" s="503">
        <v>0.07614583333333333</v>
      </c>
      <c r="AA1717" s="523"/>
      <c r="AB1717" s="523"/>
      <c r="AC1717" s="160"/>
      <c r="AD1717" s="160"/>
      <c r="AE1717" s="160"/>
      <c r="AJ1717" s="523"/>
      <c r="AM1717" s="505">
        <v>0.0475</v>
      </c>
      <c r="AN1717" s="160"/>
      <c r="AO1717" s="474">
        <v>0.07061342592592593</v>
      </c>
      <c r="AP1717" s="474"/>
      <c r="AQ1717" s="128" t="s">
        <v>38644</v>
      </c>
      <c r="AR1717" s="505">
        <v>0.07965277777777778</v>
      </c>
      <c r="AS1717" s="134" t="s">
        <v>38645</v>
      </c>
      <c r="AU1717" s="128" t="s">
        <v>38646</v>
      </c>
      <c r="AV1717" s="504">
        <v>0.06622685185185186</v>
      </c>
      <c r="AX1717" s="134" t="s">
        <v>38647</v>
      </c>
      <c r="AY1717" s="128" t="s">
        <v>38648</v>
      </c>
      <c r="BA1717" s="505">
        <v>0.06097222222222222</v>
      </c>
      <c r="BB1717" s="474">
        <v>0.0587037037037037</v>
      </c>
      <c r="BC1717" s="516">
        <v>0.054224537037037036</v>
      </c>
      <c r="BD1717" s="516"/>
      <c r="BE1717" s="128" t="s">
        <v>8300</v>
      </c>
      <c r="BF1717" s="516"/>
      <c r="BG1717" s="516"/>
      <c r="BH1717" s="516"/>
    </row>
    <row r="1718">
      <c r="A1718" s="122">
        <f t="shared" si="3"/>
        <v>0</v>
      </c>
      <c r="B1718" s="122">
        <f t="shared" si="4"/>
        <v>0</v>
      </c>
      <c r="C1718" s="122">
        <f t="shared" si="5"/>
        <v>0</v>
      </c>
      <c r="D1718" s="122">
        <f t="shared" si="6"/>
        <v>0</v>
      </c>
      <c r="E1718" s="122">
        <f t="shared" si="2"/>
        <v>74</v>
      </c>
      <c r="H1718" s="135">
        <v>572.0</v>
      </c>
      <c r="I1718" s="135">
        <v>572.0</v>
      </c>
      <c r="J1718" s="135">
        <v>572.0</v>
      </c>
      <c r="L1718" s="160"/>
      <c r="M1718" s="160"/>
      <c r="N1718" s="160"/>
      <c r="O1718" s="160"/>
      <c r="P1718" s="138" t="s">
        <v>38649</v>
      </c>
      <c r="T1718" s="138" t="s">
        <v>38650</v>
      </c>
      <c r="AA1718" s="523"/>
      <c r="AB1718" s="523"/>
      <c r="AC1718" s="160"/>
      <c r="AD1718" s="160"/>
      <c r="AE1718" s="160"/>
      <c r="AJ1718" s="523"/>
      <c r="AM1718" s="128" t="s">
        <v>38651</v>
      </c>
      <c r="AN1718" s="160"/>
      <c r="AO1718" s="134" t="s">
        <v>38652</v>
      </c>
      <c r="AP1718" s="134"/>
      <c r="AQ1718" s="505">
        <v>0.06300925925925926</v>
      </c>
      <c r="AR1718" s="128" t="s">
        <v>38653</v>
      </c>
      <c r="AS1718" s="474">
        <v>0.06359953703703704</v>
      </c>
      <c r="AU1718" s="505">
        <v>0.0764699074074074</v>
      </c>
      <c r="AV1718" s="128" t="s">
        <v>38654</v>
      </c>
      <c r="AX1718" s="474">
        <v>0.07126157407407407</v>
      </c>
      <c r="AY1718" s="505">
        <v>0.047581018518518516</v>
      </c>
      <c r="BA1718" s="128" t="s">
        <v>38655</v>
      </c>
      <c r="BB1718" s="134" t="s">
        <v>863</v>
      </c>
      <c r="BC1718" s="141" t="s">
        <v>38656</v>
      </c>
      <c r="BD1718" s="141"/>
      <c r="BE1718" s="505">
        <v>0.06620370370370371</v>
      </c>
      <c r="BF1718" s="141"/>
      <c r="BG1718" s="141"/>
      <c r="BH1718" s="141"/>
    </row>
    <row r="1719">
      <c r="A1719" s="122">
        <f t="shared" si="3"/>
        <v>0</v>
      </c>
      <c r="B1719" s="122">
        <f t="shared" si="4"/>
        <v>0</v>
      </c>
      <c r="C1719" s="122">
        <f t="shared" si="5"/>
        <v>0</v>
      </c>
      <c r="D1719" s="122">
        <f t="shared" si="6"/>
        <v>0</v>
      </c>
      <c r="E1719" s="122">
        <f t="shared" si="2"/>
        <v>66</v>
      </c>
      <c r="H1719" s="135" t="s">
        <v>38657</v>
      </c>
      <c r="I1719" s="135" t="s">
        <v>38658</v>
      </c>
      <c r="J1719" s="135" t="s">
        <v>38659</v>
      </c>
      <c r="L1719" s="160"/>
      <c r="M1719" s="160"/>
      <c r="N1719" s="160"/>
      <c r="O1719" s="160"/>
      <c r="P1719" s="503">
        <v>0.06733796296296296</v>
      </c>
      <c r="T1719" s="503">
        <v>0.07622685185185185</v>
      </c>
      <c r="AA1719" s="523"/>
      <c r="AB1719" s="523"/>
      <c r="AC1719" s="160"/>
      <c r="AD1719" s="160"/>
      <c r="AE1719" s="160"/>
      <c r="AJ1719" s="523"/>
      <c r="AM1719" s="505">
        <v>0.04752314814814815</v>
      </c>
      <c r="AN1719" s="160"/>
      <c r="AO1719" s="474">
        <v>0.07068287037037037</v>
      </c>
      <c r="AP1719" s="474"/>
      <c r="AQ1719" s="128" t="s">
        <v>38660</v>
      </c>
      <c r="AR1719" s="505">
        <v>0.07982638888888889</v>
      </c>
      <c r="AS1719" s="134" t="s">
        <v>38661</v>
      </c>
      <c r="AU1719" s="128" t="s">
        <v>38662</v>
      </c>
      <c r="AV1719" s="504">
        <v>0.06634259259259259</v>
      </c>
      <c r="AX1719" s="134" t="s">
        <v>38663</v>
      </c>
      <c r="AY1719" s="128" t="s">
        <v>38664</v>
      </c>
      <c r="BA1719" s="505">
        <v>0.061030092592592594</v>
      </c>
      <c r="BB1719" s="474">
        <v>0.05872685185185185</v>
      </c>
      <c r="BC1719" s="516">
        <v>0.054293981481481485</v>
      </c>
      <c r="BD1719" s="516"/>
      <c r="BE1719" s="128" t="s">
        <v>38665</v>
      </c>
      <c r="BF1719" s="516"/>
      <c r="BG1719" s="516"/>
      <c r="BH1719" s="516"/>
    </row>
    <row r="1720">
      <c r="A1720" s="122">
        <f t="shared" si="3"/>
        <v>0</v>
      </c>
      <c r="B1720" s="122">
        <f t="shared" si="4"/>
        <v>0</v>
      </c>
      <c r="C1720" s="122">
        <f t="shared" si="5"/>
        <v>0</v>
      </c>
      <c r="D1720" s="122">
        <f t="shared" si="6"/>
        <v>0</v>
      </c>
      <c r="E1720" s="122">
        <f t="shared" si="2"/>
        <v>211</v>
      </c>
      <c r="H1720" s="135" t="s">
        <v>38666</v>
      </c>
      <c r="I1720" s="135" t="s">
        <v>38667</v>
      </c>
      <c r="J1720" s="135" t="s">
        <v>38668</v>
      </c>
      <c r="L1720" s="160"/>
      <c r="M1720" s="160"/>
      <c r="N1720" s="160"/>
      <c r="O1720" s="160"/>
      <c r="P1720" s="138" t="s">
        <v>38669</v>
      </c>
      <c r="T1720" s="137" t="s">
        <v>38670</v>
      </c>
      <c r="AA1720" s="523"/>
      <c r="AB1720" s="523"/>
      <c r="AC1720" s="160"/>
      <c r="AD1720" s="160"/>
      <c r="AE1720" s="160"/>
      <c r="AJ1720" s="523"/>
      <c r="AM1720" s="128" t="s">
        <v>38671</v>
      </c>
      <c r="AN1720" s="160"/>
      <c r="AO1720" s="134" t="s">
        <v>38672</v>
      </c>
      <c r="AP1720" s="134"/>
      <c r="AQ1720" s="505">
        <v>0.06309027777777777</v>
      </c>
      <c r="AR1720" s="128" t="s">
        <v>38673</v>
      </c>
      <c r="AS1720" s="474">
        <v>0.06366898148148148</v>
      </c>
      <c r="AU1720" s="505">
        <v>0.07652777777777778</v>
      </c>
      <c r="AV1720" s="128" t="s">
        <v>38674</v>
      </c>
      <c r="AX1720" s="474">
        <v>0.07144675925925927</v>
      </c>
      <c r="AY1720" s="505">
        <v>0.04770833333333333</v>
      </c>
      <c r="BA1720" s="128" t="s">
        <v>38675</v>
      </c>
      <c r="BB1720" s="134" t="s">
        <v>38676</v>
      </c>
      <c r="BC1720" s="141" t="s">
        <v>38677</v>
      </c>
      <c r="BD1720" s="141"/>
      <c r="BE1720" s="505">
        <v>0.06623842592592592</v>
      </c>
      <c r="BF1720" s="141"/>
      <c r="BG1720" s="141"/>
      <c r="BH1720" s="141"/>
    </row>
    <row r="1721">
      <c r="A1721" s="122">
        <f t="shared" si="3"/>
        <v>0</v>
      </c>
      <c r="B1721" s="122">
        <f t="shared" si="4"/>
        <v>0</v>
      </c>
      <c r="C1721" s="122">
        <f t="shared" si="5"/>
        <v>0</v>
      </c>
      <c r="D1721" s="122">
        <f t="shared" si="6"/>
        <v>0</v>
      </c>
      <c r="E1721" s="122">
        <f t="shared" si="2"/>
        <v>159</v>
      </c>
      <c r="H1721" s="135">
        <v>573.0</v>
      </c>
      <c r="I1721" s="135">
        <v>573.0</v>
      </c>
      <c r="J1721" s="135">
        <v>573.0</v>
      </c>
      <c r="L1721" s="160"/>
      <c r="M1721" s="160"/>
      <c r="N1721" s="160"/>
      <c r="O1721" s="160"/>
      <c r="P1721" s="503">
        <v>0.06738425925925925</v>
      </c>
      <c r="T1721" s="519">
        <v>0.07625</v>
      </c>
      <c r="AA1721" s="523"/>
      <c r="AB1721" s="523"/>
      <c r="AC1721" s="160"/>
      <c r="AD1721" s="160"/>
      <c r="AE1721" s="160"/>
      <c r="AJ1721" s="523"/>
      <c r="AM1721" s="505">
        <v>0.04755787037037037</v>
      </c>
      <c r="AN1721" s="160"/>
      <c r="AO1721" s="474">
        <v>0.07074074074074074</v>
      </c>
      <c r="AP1721" s="474"/>
      <c r="AQ1721" s="128" t="s">
        <v>38678</v>
      </c>
      <c r="AR1721" s="505">
        <v>0.07990740740740741</v>
      </c>
      <c r="AS1721" s="134" t="s">
        <v>38679</v>
      </c>
      <c r="AU1721" s="128" t="s">
        <v>38680</v>
      </c>
      <c r="AV1721" s="504">
        <v>0.06636574074074074</v>
      </c>
      <c r="AX1721" s="134" t="s">
        <v>38681</v>
      </c>
      <c r="AY1721" s="128" t="s">
        <v>38682</v>
      </c>
      <c r="BA1721" s="505">
        <v>0.06104166666666667</v>
      </c>
      <c r="BB1721" s="474">
        <v>0.05872685185185185</v>
      </c>
      <c r="BC1721" s="516">
        <v>0.054328703703703705</v>
      </c>
      <c r="BD1721" s="516"/>
      <c r="BE1721" s="128" t="s">
        <v>38683</v>
      </c>
      <c r="BF1721" s="516"/>
      <c r="BG1721" s="516"/>
      <c r="BH1721" s="516"/>
    </row>
    <row r="1722">
      <c r="A1722" s="122">
        <f t="shared" si="3"/>
        <v>0</v>
      </c>
      <c r="B1722" s="122">
        <f t="shared" si="4"/>
        <v>0</v>
      </c>
      <c r="C1722" s="122">
        <f t="shared" si="5"/>
        <v>0</v>
      </c>
      <c r="D1722" s="122">
        <f t="shared" si="6"/>
        <v>0</v>
      </c>
      <c r="E1722" s="122">
        <f t="shared" si="2"/>
        <v>200</v>
      </c>
      <c r="H1722" s="135" t="s">
        <v>38684</v>
      </c>
      <c r="I1722" s="135" t="s">
        <v>38685</v>
      </c>
      <c r="J1722" s="135" t="s">
        <v>38686</v>
      </c>
      <c r="L1722" s="160"/>
      <c r="M1722" s="160"/>
      <c r="N1722" s="160"/>
      <c r="O1722" s="160"/>
      <c r="P1722" s="138" t="s">
        <v>38687</v>
      </c>
      <c r="AA1722" s="523"/>
      <c r="AB1722" s="523"/>
      <c r="AC1722" s="160"/>
      <c r="AD1722" s="160"/>
      <c r="AE1722" s="160"/>
      <c r="AJ1722" s="523"/>
      <c r="AM1722" s="128" t="s">
        <v>38688</v>
      </c>
      <c r="AN1722" s="160"/>
      <c r="AO1722" s="134" t="s">
        <v>38689</v>
      </c>
      <c r="AP1722" s="134"/>
      <c r="AQ1722" s="505">
        <v>0.06313657407407407</v>
      </c>
      <c r="AR1722" s="128" t="s">
        <v>38690</v>
      </c>
      <c r="AS1722" s="474">
        <v>0.06372685185185185</v>
      </c>
      <c r="AU1722" s="505">
        <v>0.07662037037037037</v>
      </c>
      <c r="AV1722" s="128" t="s">
        <v>38691</v>
      </c>
      <c r="AX1722" s="474">
        <v>0.07152777777777777</v>
      </c>
      <c r="AY1722" s="505">
        <v>0.047719907407407405</v>
      </c>
      <c r="BA1722" s="128" t="s">
        <v>38692</v>
      </c>
      <c r="BB1722" s="134" t="s">
        <v>38693</v>
      </c>
      <c r="BC1722" s="141" t="s">
        <v>38694</v>
      </c>
      <c r="BD1722" s="141"/>
      <c r="BE1722" s="505">
        <v>0.0662962962962963</v>
      </c>
      <c r="BF1722" s="141"/>
      <c r="BG1722" s="141"/>
      <c r="BH1722" s="141"/>
    </row>
    <row r="1723">
      <c r="A1723" s="122">
        <f t="shared" si="3"/>
        <v>0</v>
      </c>
      <c r="B1723" s="122">
        <f t="shared" si="4"/>
        <v>0</v>
      </c>
      <c r="C1723" s="122">
        <f t="shared" si="5"/>
        <v>0</v>
      </c>
      <c r="D1723" s="122">
        <f t="shared" si="6"/>
        <v>0</v>
      </c>
      <c r="E1723" s="122">
        <f t="shared" si="2"/>
        <v>128</v>
      </c>
      <c r="H1723" s="135" t="s">
        <v>38695</v>
      </c>
      <c r="I1723" s="135" t="s">
        <v>38696</v>
      </c>
      <c r="J1723" s="135" t="s">
        <v>38697</v>
      </c>
      <c r="L1723" s="160"/>
      <c r="M1723" s="160"/>
      <c r="N1723" s="160"/>
      <c r="O1723" s="160"/>
      <c r="P1723" s="503">
        <v>0.06755787037037037</v>
      </c>
      <c r="AA1723" s="523"/>
      <c r="AB1723" s="523"/>
      <c r="AC1723" s="160"/>
      <c r="AD1723" s="160"/>
      <c r="AE1723" s="160"/>
      <c r="AJ1723" s="523"/>
      <c r="AM1723" s="505">
        <v>0.04761574074074074</v>
      </c>
      <c r="AN1723" s="160"/>
      <c r="AO1723" s="474">
        <v>0.07082175925925926</v>
      </c>
      <c r="AP1723" s="474"/>
      <c r="AQ1723" s="128" t="s">
        <v>38698</v>
      </c>
      <c r="AR1723" s="505">
        <v>0.07997685185185185</v>
      </c>
      <c r="AS1723" s="134" t="s">
        <v>653</v>
      </c>
      <c r="AU1723" s="128" t="s">
        <v>38699</v>
      </c>
      <c r="AV1723" s="504">
        <v>0.06640046296296297</v>
      </c>
      <c r="AX1723" s="134" t="s">
        <v>38700</v>
      </c>
      <c r="AY1723" s="128" t="s">
        <v>38701</v>
      </c>
      <c r="BA1723" s="505">
        <v>0.061064814814814815</v>
      </c>
      <c r="BB1723" s="474">
        <v>0.05877314814814815</v>
      </c>
      <c r="BC1723" s="516">
        <v>0.05439814814814815</v>
      </c>
      <c r="BD1723" s="516"/>
      <c r="BE1723" s="128" t="s">
        <v>38702</v>
      </c>
      <c r="BF1723" s="516"/>
      <c r="BG1723" s="516"/>
      <c r="BH1723" s="516"/>
    </row>
    <row r="1724">
      <c r="A1724" s="122">
        <f t="shared" si="3"/>
        <v>0</v>
      </c>
      <c r="B1724" s="122">
        <f t="shared" si="4"/>
        <v>0</v>
      </c>
      <c r="C1724" s="122">
        <f t="shared" si="5"/>
        <v>0</v>
      </c>
      <c r="D1724" s="122">
        <f t="shared" si="6"/>
        <v>0</v>
      </c>
      <c r="E1724" s="122">
        <f t="shared" si="2"/>
        <v>133</v>
      </c>
      <c r="H1724" s="135">
        <v>574.0</v>
      </c>
      <c r="I1724" s="135">
        <v>574.0</v>
      </c>
      <c r="J1724" s="135">
        <v>574.0</v>
      </c>
      <c r="L1724" s="160"/>
      <c r="M1724" s="160"/>
      <c r="N1724" s="160"/>
      <c r="O1724" s="160"/>
      <c r="P1724" s="138" t="s">
        <v>38703</v>
      </c>
      <c r="AA1724" s="523"/>
      <c r="AB1724" s="523"/>
      <c r="AC1724" s="160"/>
      <c r="AD1724" s="160"/>
      <c r="AE1724" s="160"/>
      <c r="AJ1724" s="523"/>
      <c r="AM1724" s="128" t="s">
        <v>38704</v>
      </c>
      <c r="AN1724" s="160"/>
      <c r="AO1724" s="134" t="s">
        <v>38705</v>
      </c>
      <c r="AP1724" s="134"/>
      <c r="AQ1724" s="505">
        <v>0.06326388888888888</v>
      </c>
      <c r="AR1724" s="128" t="s">
        <v>38706</v>
      </c>
      <c r="AS1724" s="474">
        <v>0.0637962962962963</v>
      </c>
      <c r="AU1724" s="505">
        <v>0.07672453703703704</v>
      </c>
      <c r="AV1724" s="128" t="s">
        <v>38707</v>
      </c>
      <c r="AX1724" s="474">
        <v>0.07162037037037038</v>
      </c>
      <c r="AY1724" s="505">
        <v>0.047928240740740743</v>
      </c>
      <c r="BA1724" s="128" t="s">
        <v>12144</v>
      </c>
      <c r="BB1724" s="134" t="s">
        <v>38708</v>
      </c>
      <c r="BC1724" s="141" t="s">
        <v>38709</v>
      </c>
      <c r="BD1724" s="141"/>
      <c r="BE1724" s="505">
        <v>0.06634259259259259</v>
      </c>
      <c r="BF1724" s="141"/>
      <c r="BG1724" s="141"/>
      <c r="BH1724" s="141"/>
    </row>
    <row r="1725">
      <c r="A1725" s="122">
        <f t="shared" si="3"/>
        <v>0</v>
      </c>
      <c r="B1725" s="122">
        <f t="shared" si="4"/>
        <v>0</v>
      </c>
      <c r="C1725" s="122">
        <f t="shared" si="5"/>
        <v>0</v>
      </c>
      <c r="D1725" s="122">
        <f t="shared" si="6"/>
        <v>0</v>
      </c>
      <c r="E1725" s="122">
        <f t="shared" si="2"/>
        <v>100</v>
      </c>
      <c r="H1725" s="135" t="s">
        <v>38710</v>
      </c>
      <c r="I1725" s="135" t="s">
        <v>38711</v>
      </c>
      <c r="J1725" s="135" t="s">
        <v>38712</v>
      </c>
      <c r="L1725" s="160"/>
      <c r="M1725" s="160"/>
      <c r="N1725" s="160"/>
      <c r="O1725" s="160"/>
      <c r="P1725" s="503">
        <v>0.06770833333333333</v>
      </c>
      <c r="AA1725" s="523"/>
      <c r="AB1725" s="523"/>
      <c r="AC1725" s="160"/>
      <c r="AD1725" s="160"/>
      <c r="AE1725" s="160"/>
      <c r="AJ1725" s="523"/>
      <c r="AM1725" s="505">
        <v>0.04769675925925926</v>
      </c>
      <c r="AN1725" s="160"/>
      <c r="AO1725" s="474">
        <v>0.07090277777777777</v>
      </c>
      <c r="AP1725" s="474"/>
      <c r="AQ1725" s="128" t="s">
        <v>12452</v>
      </c>
      <c r="AR1725" s="505">
        <v>0.08011574074074074</v>
      </c>
      <c r="AS1725" s="134" t="s">
        <v>38713</v>
      </c>
      <c r="AU1725" s="128" t="s">
        <v>38714</v>
      </c>
      <c r="AV1725" s="504">
        <v>0.06643518518518518</v>
      </c>
      <c r="AX1725" s="134" t="s">
        <v>38715</v>
      </c>
      <c r="AY1725" s="128" t="s">
        <v>38716</v>
      </c>
      <c r="BA1725" s="505">
        <v>0.06111111111111111</v>
      </c>
      <c r="BB1725" s="474">
        <v>0.05887731481481481</v>
      </c>
      <c r="BC1725" s="516">
        <v>0.05449074074074074</v>
      </c>
      <c r="BD1725" s="516"/>
      <c r="BE1725" s="128" t="s">
        <v>38717</v>
      </c>
      <c r="BF1725" s="516"/>
      <c r="BG1725" s="516"/>
      <c r="BH1725" s="516"/>
    </row>
    <row r="1726">
      <c r="A1726" s="122">
        <f t="shared" si="3"/>
        <v>0</v>
      </c>
      <c r="B1726" s="122">
        <f t="shared" si="4"/>
        <v>0</v>
      </c>
      <c r="C1726" s="122">
        <f t="shared" si="5"/>
        <v>0</v>
      </c>
      <c r="D1726" s="122">
        <f t="shared" si="6"/>
        <v>0</v>
      </c>
      <c r="E1726" s="122">
        <f t="shared" si="2"/>
        <v>186</v>
      </c>
      <c r="H1726" s="135" t="s">
        <v>38718</v>
      </c>
      <c r="I1726" s="135" t="s">
        <v>38719</v>
      </c>
      <c r="J1726" s="135" t="s">
        <v>38720</v>
      </c>
      <c r="L1726" s="160"/>
      <c r="M1726" s="160"/>
      <c r="N1726" s="160"/>
      <c r="O1726" s="160"/>
      <c r="P1726" s="138" t="s">
        <v>38721</v>
      </c>
      <c r="AA1726" s="523"/>
      <c r="AB1726" s="523"/>
      <c r="AC1726" s="160"/>
      <c r="AD1726" s="160"/>
      <c r="AE1726" s="160"/>
      <c r="AJ1726" s="523"/>
      <c r="AM1726" s="128" t="s">
        <v>38722</v>
      </c>
      <c r="AN1726" s="160"/>
      <c r="AO1726" s="134" t="s">
        <v>38723</v>
      </c>
      <c r="AP1726" s="134"/>
      <c r="AQ1726" s="505">
        <v>0.06333333333333334</v>
      </c>
      <c r="AR1726" s="128" t="s">
        <v>38724</v>
      </c>
      <c r="AS1726" s="474">
        <v>0.06380787037037038</v>
      </c>
      <c r="AU1726" s="505">
        <v>0.07678240740740741</v>
      </c>
      <c r="AV1726" s="128" t="s">
        <v>38725</v>
      </c>
      <c r="AX1726" s="474">
        <v>0.07174768518518519</v>
      </c>
      <c r="AY1726" s="505">
        <v>0.04797453703703704</v>
      </c>
      <c r="BA1726" s="128" t="s">
        <v>38726</v>
      </c>
      <c r="BB1726" s="134" t="s">
        <v>38727</v>
      </c>
      <c r="BC1726" s="141" t="s">
        <v>38728</v>
      </c>
      <c r="BD1726" s="141"/>
      <c r="BE1726" s="505">
        <v>0.0665162037037037</v>
      </c>
      <c r="BF1726" s="141"/>
      <c r="BG1726" s="141"/>
      <c r="BH1726" s="141"/>
    </row>
    <row r="1727">
      <c r="A1727" s="122">
        <f t="shared" si="3"/>
        <v>0</v>
      </c>
      <c r="B1727" s="122">
        <f t="shared" si="4"/>
        <v>0</v>
      </c>
      <c r="C1727" s="122">
        <f t="shared" si="5"/>
        <v>0</v>
      </c>
      <c r="D1727" s="122">
        <f t="shared" si="6"/>
        <v>0</v>
      </c>
      <c r="E1727" s="122">
        <f t="shared" si="2"/>
        <v>153</v>
      </c>
      <c r="H1727" s="135">
        <v>575.0</v>
      </c>
      <c r="I1727" s="135">
        <v>575.0</v>
      </c>
      <c r="J1727" s="135">
        <v>575.0</v>
      </c>
      <c r="L1727" s="160"/>
      <c r="M1727" s="160"/>
      <c r="N1727" s="160"/>
      <c r="O1727" s="160"/>
      <c r="P1727" s="503">
        <v>0.06778935185185185</v>
      </c>
      <c r="AA1727" s="523"/>
      <c r="AB1727" s="523"/>
      <c r="AC1727" s="160"/>
      <c r="AD1727" s="160"/>
      <c r="AE1727" s="160"/>
      <c r="AJ1727" s="523"/>
      <c r="AM1727" s="505">
        <v>0.047789351851851854</v>
      </c>
      <c r="AN1727" s="160"/>
      <c r="AO1727" s="474">
        <v>0.0709837962962963</v>
      </c>
      <c r="AP1727" s="474"/>
      <c r="AQ1727" s="128" t="s">
        <v>38729</v>
      </c>
      <c r="AR1727" s="505">
        <v>0.0802199074074074</v>
      </c>
      <c r="AS1727" s="134" t="s">
        <v>38730</v>
      </c>
      <c r="AU1727" s="128" t="s">
        <v>38731</v>
      </c>
      <c r="AV1727" s="504">
        <v>0.06652777777777778</v>
      </c>
      <c r="AX1727" s="134" t="s">
        <v>38732</v>
      </c>
      <c r="AY1727" s="128" t="s">
        <v>23129</v>
      </c>
      <c r="BA1727" s="505">
        <v>0.06112268518518518</v>
      </c>
      <c r="BB1727" s="474">
        <v>0.05890046296296296</v>
      </c>
      <c r="BC1727" s="516">
        <v>0.05451388888888889</v>
      </c>
      <c r="BD1727" s="516"/>
      <c r="BE1727" s="128" t="s">
        <v>38733</v>
      </c>
      <c r="BF1727" s="516"/>
      <c r="BG1727" s="516"/>
      <c r="BH1727" s="516"/>
    </row>
    <row r="1728">
      <c r="A1728" s="122">
        <f t="shared" si="3"/>
        <v>0</v>
      </c>
      <c r="B1728" s="122">
        <f t="shared" si="4"/>
        <v>0</v>
      </c>
      <c r="C1728" s="122">
        <f t="shared" si="5"/>
        <v>0</v>
      </c>
      <c r="D1728" s="122">
        <f t="shared" si="6"/>
        <v>0</v>
      </c>
      <c r="E1728" s="122">
        <f t="shared" si="2"/>
        <v>175</v>
      </c>
      <c r="H1728" s="135" t="s">
        <v>38734</v>
      </c>
      <c r="I1728" s="135" t="s">
        <v>38735</v>
      </c>
      <c r="J1728" s="135" t="s">
        <v>38736</v>
      </c>
      <c r="L1728" s="160"/>
      <c r="M1728" s="160"/>
      <c r="N1728" s="160"/>
      <c r="O1728" s="160"/>
      <c r="P1728" s="138" t="s">
        <v>38737</v>
      </c>
      <c r="AA1728" s="523"/>
      <c r="AB1728" s="523"/>
      <c r="AC1728" s="160"/>
      <c r="AD1728" s="160"/>
      <c r="AE1728" s="160"/>
      <c r="AJ1728" s="523"/>
      <c r="AM1728" s="128" t="s">
        <v>38738</v>
      </c>
      <c r="AN1728" s="160"/>
      <c r="AO1728" s="134" t="s">
        <v>38739</v>
      </c>
      <c r="AP1728" s="134"/>
      <c r="AQ1728" s="505">
        <v>0.0633449074074074</v>
      </c>
      <c r="AR1728" s="128" t="s">
        <v>38740</v>
      </c>
      <c r="AS1728" s="474">
        <v>0.06390046296296296</v>
      </c>
      <c r="AU1728" s="505">
        <v>0.07684027777777777</v>
      </c>
      <c r="AV1728" s="128" t="s">
        <v>38741</v>
      </c>
      <c r="AX1728" s="474">
        <v>0.071875</v>
      </c>
      <c r="AY1728" s="505">
        <v>0.047997685185185185</v>
      </c>
      <c r="BA1728" s="128" t="s">
        <v>38742</v>
      </c>
      <c r="BB1728" s="134" t="s">
        <v>38743</v>
      </c>
      <c r="BC1728" s="141" t="s">
        <v>38744</v>
      </c>
      <c r="BD1728" s="141"/>
      <c r="BE1728" s="505">
        <v>0.06671296296296296</v>
      </c>
      <c r="BF1728" s="141"/>
      <c r="BG1728" s="141"/>
      <c r="BH1728" s="141"/>
    </row>
    <row r="1729">
      <c r="A1729" s="122">
        <f t="shared" si="3"/>
        <v>0</v>
      </c>
      <c r="B1729" s="122">
        <f t="shared" si="4"/>
        <v>0</v>
      </c>
      <c r="C1729" s="122">
        <f t="shared" si="5"/>
        <v>0</v>
      </c>
      <c r="D1729" s="122">
        <f t="shared" si="6"/>
        <v>0</v>
      </c>
      <c r="E1729" s="122">
        <f t="shared" si="2"/>
        <v>111</v>
      </c>
      <c r="H1729" s="135" t="s">
        <v>38745</v>
      </c>
      <c r="I1729" s="135" t="s">
        <v>38746</v>
      </c>
      <c r="J1729" s="135" t="s">
        <v>872</v>
      </c>
      <c r="L1729" s="160"/>
      <c r="M1729" s="160"/>
      <c r="N1729" s="160"/>
      <c r="O1729" s="160"/>
      <c r="P1729" s="503">
        <v>0.06791666666666667</v>
      </c>
      <c r="AA1729" s="523"/>
      <c r="AB1729" s="523"/>
      <c r="AC1729" s="160"/>
      <c r="AD1729" s="160"/>
      <c r="AE1729" s="160"/>
      <c r="AJ1729" s="523"/>
      <c r="AM1729" s="505">
        <v>0.04784722222222222</v>
      </c>
      <c r="AN1729" s="160"/>
      <c r="AO1729" s="474">
        <v>0.07101851851851852</v>
      </c>
      <c r="AP1729" s="474"/>
      <c r="AQ1729" s="128" t="s">
        <v>38747</v>
      </c>
      <c r="AR1729" s="505">
        <v>0.08028935185185185</v>
      </c>
      <c r="AS1729" s="134" t="s">
        <v>38748</v>
      </c>
      <c r="AU1729" s="128" t="s">
        <v>38749</v>
      </c>
      <c r="AV1729" s="504">
        <v>0.06655092592592593</v>
      </c>
      <c r="AX1729" s="134" t="s">
        <v>38750</v>
      </c>
      <c r="AY1729" s="128" t="s">
        <v>38751</v>
      </c>
      <c r="BA1729" s="505">
        <v>0.06115740740740741</v>
      </c>
      <c r="BB1729" s="474">
        <v>0.05893518518518519</v>
      </c>
      <c r="BC1729" s="516">
        <v>0.05452546296296296</v>
      </c>
      <c r="BD1729" s="516"/>
      <c r="BE1729" s="128" t="s">
        <v>38752</v>
      </c>
      <c r="BF1729" s="516"/>
      <c r="BG1729" s="516"/>
      <c r="BH1729" s="516"/>
    </row>
    <row r="1730">
      <c r="A1730" s="122">
        <f t="shared" si="3"/>
        <v>0</v>
      </c>
      <c r="B1730" s="122">
        <f t="shared" si="4"/>
        <v>0</v>
      </c>
      <c r="C1730" s="122">
        <f t="shared" si="5"/>
        <v>0</v>
      </c>
      <c r="D1730" s="122">
        <f t="shared" si="6"/>
        <v>0</v>
      </c>
      <c r="E1730" s="122">
        <f t="shared" si="2"/>
        <v>71</v>
      </c>
      <c r="H1730" s="135">
        <v>576.0</v>
      </c>
      <c r="I1730" s="135">
        <v>576.0</v>
      </c>
      <c r="J1730" s="135">
        <v>576.0</v>
      </c>
      <c r="L1730" s="160"/>
      <c r="M1730" s="160"/>
      <c r="N1730" s="160"/>
      <c r="O1730" s="160"/>
      <c r="P1730" s="138" t="s">
        <v>38753</v>
      </c>
      <c r="AA1730" s="523"/>
      <c r="AB1730" s="523"/>
      <c r="AC1730" s="160"/>
      <c r="AD1730" s="160"/>
      <c r="AE1730" s="160"/>
      <c r="AJ1730" s="523"/>
      <c r="AM1730" s="128" t="s">
        <v>38754</v>
      </c>
      <c r="AN1730" s="160"/>
      <c r="AO1730" s="134" t="s">
        <v>38755</v>
      </c>
      <c r="AP1730" s="134"/>
      <c r="AQ1730" s="505">
        <v>0.06342592592592593</v>
      </c>
      <c r="AR1730" s="128" t="s">
        <v>38756</v>
      </c>
      <c r="AS1730" s="474">
        <v>0.06395833333333334</v>
      </c>
      <c r="AU1730" s="505">
        <v>0.07707175925925926</v>
      </c>
      <c r="AV1730" s="128" t="s">
        <v>876</v>
      </c>
      <c r="AX1730" s="474">
        <v>0.07203703703703704</v>
      </c>
      <c r="AY1730" s="505">
        <v>0.04800925925925926</v>
      </c>
      <c r="BA1730" s="128" t="s">
        <v>38757</v>
      </c>
      <c r="BB1730" s="134" t="s">
        <v>38758</v>
      </c>
      <c r="BC1730" s="141" t="s">
        <v>38759</v>
      </c>
      <c r="BD1730" s="141"/>
      <c r="BE1730" s="505">
        <v>0.06685185185185186</v>
      </c>
      <c r="BF1730" s="141"/>
      <c r="BG1730" s="141"/>
      <c r="BH1730" s="141"/>
    </row>
    <row r="1731">
      <c r="A1731" s="122">
        <f t="shared" si="3"/>
        <v>0</v>
      </c>
      <c r="B1731" s="122">
        <f t="shared" si="4"/>
        <v>0</v>
      </c>
      <c r="C1731" s="122">
        <f t="shared" si="5"/>
        <v>0</v>
      </c>
      <c r="D1731" s="122">
        <f t="shared" si="6"/>
        <v>0</v>
      </c>
      <c r="E1731" s="122">
        <f t="shared" si="2"/>
        <v>107</v>
      </c>
      <c r="H1731" s="135" t="s">
        <v>38760</v>
      </c>
      <c r="I1731" s="135" t="s">
        <v>38761</v>
      </c>
      <c r="J1731" s="135" t="s">
        <v>38762</v>
      </c>
      <c r="L1731" s="160"/>
      <c r="M1731" s="160"/>
      <c r="N1731" s="160"/>
      <c r="O1731" s="160"/>
      <c r="P1731" s="503">
        <v>0.06793981481481481</v>
      </c>
      <c r="AA1731" s="523"/>
      <c r="AB1731" s="523"/>
      <c r="AC1731" s="160"/>
      <c r="AD1731" s="160"/>
      <c r="AE1731" s="160"/>
      <c r="AJ1731" s="523"/>
      <c r="AM1731" s="505">
        <v>0.04795138888888889</v>
      </c>
      <c r="AN1731" s="160"/>
      <c r="AO1731" s="474">
        <v>0.07114583333333334</v>
      </c>
      <c r="AP1731" s="474"/>
      <c r="AQ1731" s="128" t="s">
        <v>38763</v>
      </c>
      <c r="AR1731" s="505">
        <v>0.08047453703703704</v>
      </c>
      <c r="AS1731" s="134" t="s">
        <v>38764</v>
      </c>
      <c r="AU1731" s="128" t="s">
        <v>38765</v>
      </c>
      <c r="AV1731" s="504">
        <v>0.0667013888888889</v>
      </c>
      <c r="AX1731" s="134" t="s">
        <v>38766</v>
      </c>
      <c r="AY1731" s="128" t="s">
        <v>38767</v>
      </c>
      <c r="BA1731" s="505">
        <v>0.06118055555555556</v>
      </c>
      <c r="BB1731" s="474">
        <v>0.05907407407407408</v>
      </c>
      <c r="BC1731" s="516">
        <v>0.05454861111111111</v>
      </c>
      <c r="BD1731" s="516"/>
      <c r="BE1731" s="128" t="s">
        <v>38768</v>
      </c>
      <c r="BF1731" s="516"/>
      <c r="BG1731" s="516"/>
      <c r="BH1731" s="516"/>
    </row>
    <row r="1732">
      <c r="A1732" s="122">
        <f t="shared" si="3"/>
        <v>0</v>
      </c>
      <c r="B1732" s="122">
        <f t="shared" si="4"/>
        <v>0</v>
      </c>
      <c r="C1732" s="122">
        <f t="shared" si="5"/>
        <v>0</v>
      </c>
      <c r="D1732" s="122">
        <f t="shared" si="6"/>
        <v>0</v>
      </c>
      <c r="E1732" s="122">
        <f t="shared" si="2"/>
        <v>165</v>
      </c>
      <c r="H1732" s="135" t="s">
        <v>15464</v>
      </c>
      <c r="I1732" s="135" t="s">
        <v>7891</v>
      </c>
      <c r="J1732" s="135" t="s">
        <v>38769</v>
      </c>
      <c r="L1732" s="160"/>
      <c r="M1732" s="160"/>
      <c r="N1732" s="160"/>
      <c r="O1732" s="160"/>
      <c r="P1732" s="138" t="s">
        <v>38770</v>
      </c>
      <c r="AA1732" s="523"/>
      <c r="AB1732" s="523"/>
      <c r="AC1732" s="160"/>
      <c r="AD1732" s="160"/>
      <c r="AE1732" s="160"/>
      <c r="AJ1732" s="523"/>
      <c r="AM1732" s="128" t="s">
        <v>38771</v>
      </c>
      <c r="AN1732" s="160"/>
      <c r="AO1732" s="134" t="s">
        <v>38772</v>
      </c>
      <c r="AP1732" s="134"/>
      <c r="AQ1732" s="505">
        <v>0.06351851851851852</v>
      </c>
      <c r="AR1732" s="128" t="s">
        <v>38773</v>
      </c>
      <c r="AS1732" s="474">
        <v>0.0640162037037037</v>
      </c>
      <c r="AU1732" s="505">
        <v>0.07710648148148148</v>
      </c>
      <c r="AV1732" s="128" t="s">
        <v>38774</v>
      </c>
      <c r="AX1732" s="474">
        <v>0.07211805555555556</v>
      </c>
      <c r="AY1732" s="505">
        <v>0.04804398148148148</v>
      </c>
      <c r="BA1732" s="128" t="s">
        <v>38775</v>
      </c>
      <c r="BB1732" s="134" t="s">
        <v>38776</v>
      </c>
      <c r="BC1732" s="141" t="s">
        <v>38777</v>
      </c>
      <c r="BD1732" s="141"/>
      <c r="BE1732" s="505">
        <v>0.06688657407407407</v>
      </c>
      <c r="BF1732" s="141"/>
      <c r="BG1732" s="141"/>
      <c r="BH1732" s="141"/>
    </row>
    <row r="1733">
      <c r="A1733" s="122">
        <f t="shared" si="3"/>
        <v>0</v>
      </c>
      <c r="B1733" s="122">
        <f t="shared" si="4"/>
        <v>0</v>
      </c>
      <c r="C1733" s="122">
        <f t="shared" si="5"/>
        <v>0</v>
      </c>
      <c r="D1733" s="122">
        <f t="shared" si="6"/>
        <v>0</v>
      </c>
      <c r="E1733" s="122">
        <f t="shared" si="2"/>
        <v>67</v>
      </c>
      <c r="H1733" s="135">
        <v>577.0</v>
      </c>
      <c r="I1733" s="135">
        <v>577.0</v>
      </c>
      <c r="J1733" s="135">
        <v>577.0</v>
      </c>
      <c r="L1733" s="160"/>
      <c r="M1733" s="160"/>
      <c r="N1733" s="160"/>
      <c r="O1733" s="160"/>
      <c r="P1733" s="503">
        <v>0.06802083333333334</v>
      </c>
      <c r="AA1733" s="523"/>
      <c r="AB1733" s="523"/>
      <c r="AC1733" s="160"/>
      <c r="AD1733" s="160"/>
      <c r="AE1733" s="160"/>
      <c r="AJ1733" s="523"/>
      <c r="AM1733" s="505">
        <v>0.047997685185185185</v>
      </c>
      <c r="AN1733" s="160"/>
      <c r="AO1733" s="474">
        <v>0.0712037037037037</v>
      </c>
      <c r="AP1733" s="474"/>
      <c r="AQ1733" s="128" t="s">
        <v>38778</v>
      </c>
      <c r="AR1733" s="505">
        <v>0.08052083333333333</v>
      </c>
      <c r="AS1733" s="134" t="s">
        <v>38779</v>
      </c>
      <c r="AU1733" s="128" t="s">
        <v>38780</v>
      </c>
      <c r="AV1733" s="504">
        <v>0.06675925925925925</v>
      </c>
      <c r="AX1733" s="134" t="s">
        <v>38781</v>
      </c>
      <c r="AY1733" s="128" t="s">
        <v>36090</v>
      </c>
      <c r="BA1733" s="505">
        <v>0.06121527777777778</v>
      </c>
      <c r="BB1733" s="474">
        <v>0.05908564814814815</v>
      </c>
      <c r="BC1733" s="516">
        <v>0.054560185185185184</v>
      </c>
      <c r="BD1733" s="516"/>
      <c r="BE1733" s="128" t="s">
        <v>38782</v>
      </c>
      <c r="BF1733" s="516"/>
      <c r="BG1733" s="516"/>
      <c r="BH1733" s="516"/>
    </row>
    <row r="1734">
      <c r="A1734" s="122">
        <f t="shared" si="3"/>
        <v>0</v>
      </c>
      <c r="B1734" s="122">
        <f t="shared" si="4"/>
        <v>0</v>
      </c>
      <c r="C1734" s="122">
        <f t="shared" si="5"/>
        <v>0</v>
      </c>
      <c r="D1734" s="122">
        <f t="shared" si="6"/>
        <v>0</v>
      </c>
      <c r="E1734" s="122">
        <f t="shared" si="2"/>
        <v>99</v>
      </c>
      <c r="H1734" s="135" t="s">
        <v>38783</v>
      </c>
      <c r="I1734" s="135" t="s">
        <v>38784</v>
      </c>
      <c r="J1734" s="135" t="s">
        <v>38785</v>
      </c>
      <c r="L1734" s="160"/>
      <c r="M1734" s="160"/>
      <c r="N1734" s="160"/>
      <c r="O1734" s="160"/>
      <c r="P1734" s="138" t="s">
        <v>1969</v>
      </c>
      <c r="AA1734" s="523"/>
      <c r="AB1734" s="523"/>
      <c r="AC1734" s="160"/>
      <c r="AD1734" s="160"/>
      <c r="AE1734" s="160"/>
      <c r="AJ1734" s="523"/>
      <c r="AM1734" s="128" t="s">
        <v>38786</v>
      </c>
      <c r="AN1734" s="160"/>
      <c r="AO1734" s="134" t="s">
        <v>38787</v>
      </c>
      <c r="AP1734" s="134"/>
      <c r="AQ1734" s="505">
        <v>0.06359953703703704</v>
      </c>
      <c r="AR1734" s="128" t="s">
        <v>38788</v>
      </c>
      <c r="AS1734" s="474">
        <v>0.06414351851851852</v>
      </c>
      <c r="AU1734" s="505">
        <v>0.07725694444444445</v>
      </c>
      <c r="AV1734" s="128" t="s">
        <v>38789</v>
      </c>
      <c r="AX1734" s="474">
        <v>0.0721875</v>
      </c>
      <c r="AY1734" s="505">
        <v>0.048101851851851854</v>
      </c>
      <c r="BA1734" s="128" t="s">
        <v>4503</v>
      </c>
      <c r="BB1734" s="134" t="s">
        <v>38790</v>
      </c>
      <c r="BC1734" s="141" t="s">
        <v>38791</v>
      </c>
      <c r="BD1734" s="141"/>
      <c r="BE1734" s="505">
        <v>0.0669212962962963</v>
      </c>
      <c r="BF1734" s="141"/>
      <c r="BG1734" s="141"/>
      <c r="BH1734" s="141"/>
    </row>
    <row r="1735">
      <c r="A1735" s="122">
        <f t="shared" si="3"/>
        <v>0</v>
      </c>
      <c r="B1735" s="122">
        <f t="shared" si="4"/>
        <v>0</v>
      </c>
      <c r="C1735" s="122">
        <f t="shared" si="5"/>
        <v>0</v>
      </c>
      <c r="D1735" s="122">
        <f t="shared" si="6"/>
        <v>0</v>
      </c>
      <c r="E1735" s="122">
        <f t="shared" si="2"/>
        <v>157</v>
      </c>
      <c r="H1735" s="135" t="s">
        <v>38792</v>
      </c>
      <c r="I1735" s="135" t="s">
        <v>38793</v>
      </c>
      <c r="J1735" s="135" t="s">
        <v>38794</v>
      </c>
      <c r="L1735" s="160"/>
      <c r="M1735" s="160"/>
      <c r="N1735" s="160"/>
      <c r="O1735" s="160"/>
      <c r="P1735" s="503">
        <v>0.06825231481481482</v>
      </c>
      <c r="AA1735" s="523"/>
      <c r="AB1735" s="523"/>
      <c r="AC1735" s="160"/>
      <c r="AD1735" s="160"/>
      <c r="AE1735" s="160"/>
      <c r="AJ1735" s="523"/>
      <c r="AM1735" s="505">
        <v>0.048125</v>
      </c>
      <c r="AN1735" s="160"/>
      <c r="AO1735" s="474">
        <v>0.07133101851851852</v>
      </c>
      <c r="AP1735" s="474"/>
      <c r="AQ1735" s="128" t="s">
        <v>38795</v>
      </c>
      <c r="AR1735" s="505">
        <v>0.08052083333333333</v>
      </c>
      <c r="AS1735" s="134" t="s">
        <v>38796</v>
      </c>
      <c r="AU1735" s="128" t="s">
        <v>876</v>
      </c>
      <c r="AV1735" s="504">
        <v>0.06680555555555556</v>
      </c>
      <c r="AX1735" s="134" t="s">
        <v>38797</v>
      </c>
      <c r="AY1735" s="128" t="s">
        <v>38798</v>
      </c>
      <c r="BA1735" s="505">
        <v>0.061238425925925925</v>
      </c>
      <c r="BB1735" s="474">
        <v>0.05915509259259259</v>
      </c>
      <c r="BC1735" s="516">
        <v>0.05462962962962963</v>
      </c>
      <c r="BD1735" s="516"/>
      <c r="BE1735" s="128" t="s">
        <v>38799</v>
      </c>
      <c r="BF1735" s="516"/>
      <c r="BG1735" s="516"/>
      <c r="BH1735" s="516"/>
    </row>
    <row r="1736">
      <c r="A1736" s="122">
        <f t="shared" si="3"/>
        <v>0</v>
      </c>
      <c r="B1736" s="122">
        <f t="shared" si="4"/>
        <v>0</v>
      </c>
      <c r="C1736" s="122">
        <f t="shared" si="5"/>
        <v>0</v>
      </c>
      <c r="D1736" s="122">
        <f t="shared" si="6"/>
        <v>0</v>
      </c>
      <c r="E1736" s="122">
        <f t="shared" si="2"/>
        <v>104</v>
      </c>
      <c r="H1736" s="135">
        <v>578.0</v>
      </c>
      <c r="I1736" s="135">
        <v>578.0</v>
      </c>
      <c r="J1736" s="135">
        <v>578.0</v>
      </c>
      <c r="L1736" s="160"/>
      <c r="M1736" s="160"/>
      <c r="N1736" s="160"/>
      <c r="O1736" s="160"/>
      <c r="P1736" s="138" t="s">
        <v>38800</v>
      </c>
      <c r="AA1736" s="523"/>
      <c r="AB1736" s="523"/>
      <c r="AC1736" s="160"/>
      <c r="AD1736" s="160"/>
      <c r="AE1736" s="160"/>
      <c r="AJ1736" s="523"/>
      <c r="AM1736" s="128" t="s">
        <v>38801</v>
      </c>
      <c r="AN1736" s="160"/>
      <c r="AO1736" s="134" t="s">
        <v>38802</v>
      </c>
      <c r="AP1736" s="134"/>
      <c r="AQ1736" s="505">
        <v>0.06363425925925927</v>
      </c>
      <c r="AR1736" s="128" t="s">
        <v>38803</v>
      </c>
      <c r="AS1736" s="474">
        <v>0.06428240740740741</v>
      </c>
      <c r="AU1736" s="505">
        <v>0.07730324074074074</v>
      </c>
      <c r="AV1736" s="128" t="s">
        <v>38804</v>
      </c>
      <c r="AX1736" s="474">
        <v>0.07222222222222222</v>
      </c>
      <c r="AY1736" s="505">
        <v>0.04811342592592593</v>
      </c>
      <c r="BA1736" s="128" t="s">
        <v>38805</v>
      </c>
      <c r="BB1736" s="134" t="s">
        <v>38806</v>
      </c>
      <c r="BC1736" s="141" t="s">
        <v>38807</v>
      </c>
      <c r="BD1736" s="141"/>
      <c r="BE1736" s="505">
        <v>0.06695601851851851</v>
      </c>
      <c r="BF1736" s="141"/>
      <c r="BG1736" s="141"/>
      <c r="BH1736" s="141"/>
    </row>
    <row r="1737">
      <c r="A1737" s="122">
        <f t="shared" si="3"/>
        <v>0</v>
      </c>
      <c r="B1737" s="122">
        <f t="shared" si="4"/>
        <v>0</v>
      </c>
      <c r="C1737" s="122">
        <f t="shared" si="5"/>
        <v>0</v>
      </c>
      <c r="D1737" s="122">
        <f t="shared" si="6"/>
        <v>0</v>
      </c>
      <c r="E1737" s="122">
        <f t="shared" si="2"/>
        <v>132</v>
      </c>
      <c r="H1737" s="135" t="s">
        <v>38808</v>
      </c>
      <c r="I1737" s="135" t="s">
        <v>38809</v>
      </c>
      <c r="J1737" s="135" t="s">
        <v>38810</v>
      </c>
      <c r="L1737" s="160"/>
      <c r="M1737" s="160"/>
      <c r="N1737" s="160"/>
      <c r="O1737" s="160"/>
      <c r="P1737" s="503">
        <v>0.06827546296296297</v>
      </c>
      <c r="AA1737" s="523"/>
      <c r="AB1737" s="523"/>
      <c r="AC1737" s="160"/>
      <c r="AD1737" s="160"/>
      <c r="AE1737" s="160"/>
      <c r="AJ1737" s="523"/>
      <c r="AM1737" s="505">
        <v>0.04821759259259259</v>
      </c>
      <c r="AN1737" s="160"/>
      <c r="AO1737" s="474">
        <v>0.07138888888888889</v>
      </c>
      <c r="AP1737" s="474"/>
      <c r="AQ1737" s="128" t="s">
        <v>38811</v>
      </c>
      <c r="AR1737" s="505">
        <v>0.08053240740740741</v>
      </c>
      <c r="AS1737" s="134" t="s">
        <v>38812</v>
      </c>
      <c r="AU1737" s="128" t="s">
        <v>38813</v>
      </c>
      <c r="AV1737" s="504">
        <v>0.06685185185185186</v>
      </c>
      <c r="AX1737" s="134" t="s">
        <v>38814</v>
      </c>
      <c r="AY1737" s="128" t="s">
        <v>872</v>
      </c>
      <c r="BA1737" s="505">
        <v>0.06126157407407407</v>
      </c>
      <c r="BB1737" s="474">
        <v>0.059236111111111114</v>
      </c>
      <c r="BC1737" s="516">
        <v>0.054675925925925926</v>
      </c>
      <c r="BD1737" s="516"/>
      <c r="BE1737" s="128" t="s">
        <v>38815</v>
      </c>
      <c r="BF1737" s="516"/>
      <c r="BG1737" s="516"/>
      <c r="BH1737" s="516"/>
    </row>
    <row r="1738">
      <c r="A1738" s="122">
        <f t="shared" si="3"/>
        <v>0</v>
      </c>
      <c r="B1738" s="122">
        <f t="shared" si="4"/>
        <v>0</v>
      </c>
      <c r="C1738" s="122">
        <f t="shared" si="5"/>
        <v>0</v>
      </c>
      <c r="D1738" s="122">
        <f t="shared" si="6"/>
        <v>0</v>
      </c>
      <c r="E1738" s="122">
        <f t="shared" si="2"/>
        <v>171</v>
      </c>
      <c r="H1738" s="135" t="s">
        <v>38816</v>
      </c>
      <c r="I1738" s="135" t="s">
        <v>38817</v>
      </c>
      <c r="J1738" s="135" t="s">
        <v>38818</v>
      </c>
      <c r="L1738" s="160"/>
      <c r="M1738" s="160"/>
      <c r="N1738" s="160"/>
      <c r="O1738" s="160"/>
      <c r="P1738" s="138" t="s">
        <v>38819</v>
      </c>
      <c r="AA1738" s="523"/>
      <c r="AB1738" s="523"/>
      <c r="AC1738" s="160"/>
      <c r="AD1738" s="160"/>
      <c r="AE1738" s="160"/>
      <c r="AJ1738" s="523"/>
      <c r="AM1738" s="128" t="s">
        <v>38820</v>
      </c>
      <c r="AN1738" s="160"/>
      <c r="AO1738" s="134" t="s">
        <v>38821</v>
      </c>
      <c r="AP1738" s="134"/>
      <c r="AQ1738" s="505">
        <v>0.06369212962962963</v>
      </c>
      <c r="AR1738" s="128" t="s">
        <v>38822</v>
      </c>
      <c r="AS1738" s="474">
        <v>0.06438657407407407</v>
      </c>
      <c r="AU1738" s="505">
        <v>0.07731481481481481</v>
      </c>
      <c r="AV1738" s="128" t="s">
        <v>7352</v>
      </c>
      <c r="AX1738" s="474">
        <v>0.07236111111111111</v>
      </c>
      <c r="AY1738" s="505">
        <v>0.04818287037037037</v>
      </c>
      <c r="BA1738" s="128" t="s">
        <v>38823</v>
      </c>
      <c r="BB1738" s="134" t="s">
        <v>653</v>
      </c>
      <c r="BC1738" s="141" t="s">
        <v>38824</v>
      </c>
      <c r="BD1738" s="141"/>
      <c r="BE1738" s="505">
        <v>0.06702546296296297</v>
      </c>
      <c r="BF1738" s="141"/>
      <c r="BG1738" s="141"/>
      <c r="BH1738" s="141"/>
    </row>
    <row r="1739">
      <c r="A1739" s="122">
        <f t="shared" si="3"/>
        <v>0</v>
      </c>
      <c r="B1739" s="122">
        <f t="shared" si="4"/>
        <v>0</v>
      </c>
      <c r="C1739" s="122">
        <f t="shared" si="5"/>
        <v>0</v>
      </c>
      <c r="D1739" s="122">
        <f t="shared" si="6"/>
        <v>0</v>
      </c>
      <c r="E1739" s="122">
        <f t="shared" si="2"/>
        <v>92</v>
      </c>
      <c r="H1739" s="135">
        <v>579.0</v>
      </c>
      <c r="I1739" s="135">
        <v>579.0</v>
      </c>
      <c r="J1739" s="135">
        <v>579.0</v>
      </c>
      <c r="L1739" s="160"/>
      <c r="M1739" s="160"/>
      <c r="N1739" s="160"/>
      <c r="O1739" s="160"/>
      <c r="P1739" s="503">
        <v>0.06831018518518518</v>
      </c>
      <c r="AA1739" s="523"/>
      <c r="AB1739" s="523"/>
      <c r="AC1739" s="160"/>
      <c r="AD1739" s="160"/>
      <c r="AE1739" s="160"/>
      <c r="AJ1739" s="523"/>
      <c r="AM1739" s="505">
        <v>0.04829861111111111</v>
      </c>
      <c r="AN1739" s="160"/>
      <c r="AO1739" s="474">
        <v>0.07143518518518518</v>
      </c>
      <c r="AP1739" s="474"/>
      <c r="AQ1739" s="128" t="s">
        <v>38825</v>
      </c>
      <c r="AR1739" s="505">
        <v>0.08054398148148148</v>
      </c>
      <c r="AS1739" s="134" t="s">
        <v>38826</v>
      </c>
      <c r="AU1739" s="128" t="s">
        <v>38827</v>
      </c>
      <c r="AV1739" s="504">
        <v>0.06700231481481482</v>
      </c>
      <c r="AX1739" s="134" t="s">
        <v>38828</v>
      </c>
      <c r="AY1739" s="128" t="s">
        <v>13667</v>
      </c>
      <c r="BA1739" s="505">
        <v>0.061273148148148146</v>
      </c>
      <c r="BB1739" s="474">
        <v>0.05929398148148148</v>
      </c>
      <c r="BC1739" s="516">
        <v>0.05472222222222222</v>
      </c>
      <c r="BD1739" s="516"/>
      <c r="BE1739" s="128" t="s">
        <v>38829</v>
      </c>
      <c r="BF1739" s="516"/>
      <c r="BG1739" s="516"/>
      <c r="BH1739" s="516"/>
    </row>
    <row r="1740">
      <c r="A1740" s="122">
        <f t="shared" si="3"/>
        <v>0</v>
      </c>
      <c r="B1740" s="122">
        <f t="shared" si="4"/>
        <v>0</v>
      </c>
      <c r="C1740" s="122">
        <f t="shared" si="5"/>
        <v>0</v>
      </c>
      <c r="D1740" s="122">
        <f t="shared" si="6"/>
        <v>0</v>
      </c>
      <c r="E1740" s="122">
        <f t="shared" si="2"/>
        <v>128</v>
      </c>
      <c r="H1740" s="135" t="s">
        <v>38830</v>
      </c>
      <c r="I1740" s="135" t="s">
        <v>38831</v>
      </c>
      <c r="J1740" s="135" t="s">
        <v>38832</v>
      </c>
      <c r="L1740" s="160"/>
      <c r="M1740" s="160"/>
      <c r="N1740" s="160"/>
      <c r="O1740" s="160"/>
      <c r="P1740" s="138" t="s">
        <v>38833</v>
      </c>
      <c r="AA1740" s="523"/>
      <c r="AB1740" s="523"/>
      <c r="AC1740" s="160"/>
      <c r="AD1740" s="160"/>
      <c r="AE1740" s="160"/>
      <c r="AJ1740" s="523"/>
      <c r="AM1740" s="128" t="s">
        <v>38834</v>
      </c>
      <c r="AN1740" s="160"/>
      <c r="AO1740" s="134" t="s">
        <v>38835</v>
      </c>
      <c r="AP1740" s="134"/>
      <c r="AQ1740" s="505">
        <v>0.06393518518518519</v>
      </c>
      <c r="AR1740" s="128" t="s">
        <v>9387</v>
      </c>
      <c r="AS1740" s="474">
        <v>0.06445601851851852</v>
      </c>
      <c r="AU1740" s="505">
        <v>0.07738425925925926</v>
      </c>
      <c r="AV1740" s="128" t="s">
        <v>38836</v>
      </c>
      <c r="AX1740" s="474">
        <v>0.07243055555555555</v>
      </c>
      <c r="AY1740" s="505">
        <v>0.048206018518518516</v>
      </c>
      <c r="BA1740" s="128" t="s">
        <v>38837</v>
      </c>
      <c r="BB1740" s="134" t="s">
        <v>2549</v>
      </c>
      <c r="BC1740" s="141" t="s">
        <v>38838</v>
      </c>
      <c r="BD1740" s="141"/>
      <c r="BE1740" s="505">
        <v>0.06721064814814814</v>
      </c>
      <c r="BF1740" s="141"/>
      <c r="BG1740" s="141"/>
      <c r="BH1740" s="141"/>
    </row>
    <row r="1741">
      <c r="A1741" s="122">
        <f t="shared" si="3"/>
        <v>0</v>
      </c>
      <c r="B1741" s="122">
        <f t="shared" si="4"/>
        <v>0</v>
      </c>
      <c r="C1741" s="122">
        <f t="shared" si="5"/>
        <v>0</v>
      </c>
      <c r="D1741" s="122">
        <f t="shared" si="6"/>
        <v>0</v>
      </c>
      <c r="E1741" s="122">
        <f t="shared" si="2"/>
        <v>163</v>
      </c>
      <c r="H1741" s="135" t="s">
        <v>38839</v>
      </c>
      <c r="I1741" s="135" t="s">
        <v>38840</v>
      </c>
      <c r="J1741" s="135" t="s">
        <v>38841</v>
      </c>
      <c r="L1741" s="160"/>
      <c r="M1741" s="160"/>
      <c r="N1741" s="160"/>
      <c r="O1741" s="160"/>
      <c r="P1741" s="503">
        <v>0.0683912037037037</v>
      </c>
      <c r="AA1741" s="523"/>
      <c r="AB1741" s="523"/>
      <c r="AC1741" s="160"/>
      <c r="AD1741" s="160"/>
      <c r="AE1741" s="160"/>
      <c r="AJ1741" s="523"/>
      <c r="AM1741" s="505">
        <v>0.04846064814814815</v>
      </c>
      <c r="AN1741" s="160"/>
      <c r="AO1741" s="474">
        <v>0.07149305555555556</v>
      </c>
      <c r="AP1741" s="474"/>
      <c r="AQ1741" s="128" t="s">
        <v>38842</v>
      </c>
      <c r="AR1741" s="505">
        <v>0.08057870370370371</v>
      </c>
      <c r="AS1741" s="134" t="s">
        <v>38843</v>
      </c>
      <c r="AU1741" s="128" t="s">
        <v>38844</v>
      </c>
      <c r="AV1741" s="504">
        <v>0.06702546296296297</v>
      </c>
      <c r="AX1741" s="134" t="s">
        <v>38845</v>
      </c>
      <c r="AY1741" s="128" t="s">
        <v>38846</v>
      </c>
      <c r="BA1741" s="505">
        <v>0.06129629629629629</v>
      </c>
      <c r="BB1741" s="474">
        <v>0.059305555555555556</v>
      </c>
      <c r="BC1741" s="516">
        <v>0.05475694444444444</v>
      </c>
      <c r="BD1741" s="516"/>
      <c r="BE1741" s="128" t="s">
        <v>724</v>
      </c>
      <c r="BF1741" s="516"/>
      <c r="BG1741" s="516"/>
      <c r="BH1741" s="516"/>
    </row>
    <row r="1742">
      <c r="A1742" s="122">
        <f t="shared" si="3"/>
        <v>0</v>
      </c>
      <c r="B1742" s="122">
        <f t="shared" si="4"/>
        <v>0</v>
      </c>
      <c r="C1742" s="122">
        <f t="shared" si="5"/>
        <v>0</v>
      </c>
      <c r="D1742" s="122">
        <f t="shared" si="6"/>
        <v>0</v>
      </c>
      <c r="E1742" s="122">
        <f t="shared" si="2"/>
        <v>99</v>
      </c>
      <c r="H1742" s="135">
        <v>580.0</v>
      </c>
      <c r="I1742" s="135">
        <v>580.0</v>
      </c>
      <c r="J1742" s="135">
        <v>580.0</v>
      </c>
      <c r="L1742" s="160"/>
      <c r="M1742" s="160"/>
      <c r="N1742" s="160"/>
      <c r="O1742" s="160"/>
      <c r="P1742" s="138" t="s">
        <v>38847</v>
      </c>
      <c r="AA1742" s="523"/>
      <c r="AB1742" s="523"/>
      <c r="AC1742" s="160"/>
      <c r="AD1742" s="160"/>
      <c r="AE1742" s="160"/>
      <c r="AJ1742" s="523"/>
      <c r="AM1742" s="128" t="s">
        <v>38848</v>
      </c>
      <c r="AN1742" s="160"/>
      <c r="AO1742" s="134" t="s">
        <v>38849</v>
      </c>
      <c r="AP1742" s="134"/>
      <c r="AQ1742" s="505">
        <v>0.06398148148148149</v>
      </c>
      <c r="AR1742" s="517" t="s">
        <v>32236</v>
      </c>
      <c r="AS1742" s="474">
        <v>0.06456018518518518</v>
      </c>
      <c r="AU1742" s="505">
        <v>0.07741898148148148</v>
      </c>
      <c r="AV1742" s="128" t="s">
        <v>38850</v>
      </c>
      <c r="AX1742" s="474">
        <v>0.07256944444444445</v>
      </c>
      <c r="AY1742" s="505">
        <v>0.048240740740740744</v>
      </c>
      <c r="BA1742" s="128" t="s">
        <v>876</v>
      </c>
      <c r="BB1742" s="134" t="s">
        <v>38851</v>
      </c>
      <c r="BC1742" s="141" t="s">
        <v>38852</v>
      </c>
      <c r="BD1742" s="141"/>
      <c r="BE1742" s="505">
        <v>0.06726851851851852</v>
      </c>
      <c r="BF1742" s="141"/>
      <c r="BG1742" s="141"/>
      <c r="BH1742" s="141"/>
    </row>
    <row r="1743">
      <c r="A1743" s="122">
        <f t="shared" si="3"/>
        <v>0</v>
      </c>
      <c r="B1743" s="122">
        <f t="shared" si="4"/>
        <v>0</v>
      </c>
      <c r="C1743" s="122">
        <f t="shared" si="5"/>
        <v>0</v>
      </c>
      <c r="D1743" s="122">
        <f t="shared" si="6"/>
        <v>0</v>
      </c>
      <c r="E1743" s="122">
        <f t="shared" si="2"/>
        <v>160</v>
      </c>
      <c r="H1743" s="135" t="s">
        <v>38853</v>
      </c>
      <c r="I1743" s="135" t="s">
        <v>38854</v>
      </c>
      <c r="J1743" s="135" t="s">
        <v>38855</v>
      </c>
      <c r="L1743" s="160"/>
      <c r="M1743" s="160"/>
      <c r="N1743" s="160"/>
      <c r="O1743" s="160"/>
      <c r="P1743" s="503">
        <v>0.0685763888888889</v>
      </c>
      <c r="AA1743" s="523"/>
      <c r="AB1743" s="523"/>
      <c r="AC1743" s="160"/>
      <c r="AD1743" s="160"/>
      <c r="AE1743" s="160"/>
      <c r="AJ1743" s="523"/>
      <c r="AM1743" s="505">
        <v>0.048541666666666664</v>
      </c>
      <c r="AN1743" s="160"/>
      <c r="AO1743" s="474">
        <v>0.0716087962962963</v>
      </c>
      <c r="AP1743" s="474"/>
      <c r="AQ1743" s="128" t="s">
        <v>38856</v>
      </c>
      <c r="AR1743" s="518">
        <v>0.08060185185185186</v>
      </c>
      <c r="AS1743" s="134" t="s">
        <v>38857</v>
      </c>
      <c r="AU1743" s="128" t="s">
        <v>38858</v>
      </c>
      <c r="AV1743" s="504">
        <v>0.06707175925925926</v>
      </c>
      <c r="AX1743" s="134" t="s">
        <v>38859</v>
      </c>
      <c r="AY1743" s="128" t="s">
        <v>38860</v>
      </c>
      <c r="BA1743" s="505">
        <v>0.06133101851851852</v>
      </c>
      <c r="BB1743" s="474">
        <v>0.0593287037037037</v>
      </c>
      <c r="BC1743" s="516">
        <v>0.05480324074074074</v>
      </c>
      <c r="BD1743" s="516"/>
      <c r="BE1743" s="128" t="s">
        <v>38861</v>
      </c>
      <c r="BF1743" s="516"/>
      <c r="BG1743" s="516"/>
      <c r="BH1743" s="516"/>
    </row>
    <row r="1744">
      <c r="A1744" s="122">
        <f t="shared" si="3"/>
        <v>0</v>
      </c>
      <c r="B1744" s="122">
        <f t="shared" si="4"/>
        <v>0</v>
      </c>
      <c r="C1744" s="122">
        <f t="shared" si="5"/>
        <v>0</v>
      </c>
      <c r="D1744" s="122">
        <f t="shared" si="6"/>
        <v>0</v>
      </c>
      <c r="E1744" s="122">
        <f t="shared" si="2"/>
        <v>167</v>
      </c>
      <c r="H1744" s="135" t="s">
        <v>38862</v>
      </c>
      <c r="I1744" s="135" t="s">
        <v>38863</v>
      </c>
      <c r="J1744" s="135" t="s">
        <v>38864</v>
      </c>
      <c r="L1744" s="160"/>
      <c r="M1744" s="160"/>
      <c r="N1744" s="160"/>
      <c r="O1744" s="160"/>
      <c r="P1744" s="138" t="s">
        <v>38865</v>
      </c>
      <c r="AA1744" s="523"/>
      <c r="AB1744" s="523"/>
      <c r="AC1744" s="160"/>
      <c r="AD1744" s="160"/>
      <c r="AE1744" s="160"/>
      <c r="AJ1744" s="523"/>
      <c r="AM1744" s="128" t="s">
        <v>38866</v>
      </c>
      <c r="AN1744" s="160"/>
      <c r="AO1744" s="134" t="s">
        <v>38867</v>
      </c>
      <c r="AP1744" s="134"/>
      <c r="AQ1744" s="505">
        <v>0.06408564814814814</v>
      </c>
      <c r="AR1744" s="1"/>
      <c r="AS1744" s="474">
        <v>0.0646875</v>
      </c>
      <c r="AU1744" s="505">
        <v>0.07748842592592593</v>
      </c>
      <c r="AV1744" s="128" t="s">
        <v>38868</v>
      </c>
      <c r="AX1744" s="474">
        <v>0.07262731481481481</v>
      </c>
      <c r="AY1744" s="505">
        <v>0.04832175925925926</v>
      </c>
      <c r="BA1744" s="128" t="s">
        <v>38869</v>
      </c>
      <c r="BB1744" s="134" t="s">
        <v>38870</v>
      </c>
      <c r="BC1744" s="141" t="s">
        <v>38871</v>
      </c>
      <c r="BD1744" s="141"/>
      <c r="BE1744" s="505">
        <v>0.06731481481481481</v>
      </c>
      <c r="BF1744" s="141"/>
      <c r="BG1744" s="141"/>
      <c r="BH1744" s="141"/>
    </row>
    <row r="1745">
      <c r="A1745" s="122">
        <f t="shared" si="3"/>
        <v>0</v>
      </c>
      <c r="B1745" s="122">
        <f t="shared" si="4"/>
        <v>0</v>
      </c>
      <c r="C1745" s="122">
        <f t="shared" si="5"/>
        <v>0</v>
      </c>
      <c r="D1745" s="122">
        <f t="shared" si="6"/>
        <v>0</v>
      </c>
      <c r="E1745" s="122">
        <f t="shared" si="2"/>
        <v>101</v>
      </c>
      <c r="H1745" s="135">
        <v>581.0</v>
      </c>
      <c r="I1745" s="135">
        <v>581.0</v>
      </c>
      <c r="J1745" s="135">
        <v>581.0</v>
      </c>
      <c r="L1745" s="160"/>
      <c r="M1745" s="160"/>
      <c r="N1745" s="160"/>
      <c r="O1745" s="160"/>
      <c r="P1745" s="503">
        <v>0.06866898148148148</v>
      </c>
      <c r="AA1745" s="523"/>
      <c r="AB1745" s="523"/>
      <c r="AC1745" s="160"/>
      <c r="AD1745" s="160"/>
      <c r="AE1745" s="160"/>
      <c r="AJ1745" s="523"/>
      <c r="AM1745" s="505">
        <v>0.04861111111111111</v>
      </c>
      <c r="AN1745" s="160"/>
      <c r="AO1745" s="474">
        <v>0.07171296296296296</v>
      </c>
      <c r="AP1745" s="474"/>
      <c r="AQ1745" s="128" t="s">
        <v>38872</v>
      </c>
      <c r="AR1745" s="1"/>
      <c r="AS1745" s="134" t="s">
        <v>38873</v>
      </c>
      <c r="AU1745" s="128" t="s">
        <v>38874</v>
      </c>
      <c r="AV1745" s="504">
        <v>0.06710648148148148</v>
      </c>
      <c r="AX1745" s="134" t="s">
        <v>38875</v>
      </c>
      <c r="AY1745" s="128" t="s">
        <v>38876</v>
      </c>
      <c r="BA1745" s="505">
        <v>0.061342592592592594</v>
      </c>
      <c r="BB1745" s="474">
        <v>0.05935185185185185</v>
      </c>
      <c r="BC1745" s="516">
        <v>0.054907407407407405</v>
      </c>
      <c r="BD1745" s="516"/>
      <c r="BE1745" s="128" t="s">
        <v>38877</v>
      </c>
      <c r="BF1745" s="516"/>
      <c r="BG1745" s="516"/>
      <c r="BH1745" s="516"/>
    </row>
    <row r="1746">
      <c r="A1746" s="122">
        <f t="shared" si="3"/>
        <v>0</v>
      </c>
      <c r="B1746" s="122">
        <f t="shared" si="4"/>
        <v>0</v>
      </c>
      <c r="C1746" s="122">
        <f t="shared" si="5"/>
        <v>0</v>
      </c>
      <c r="D1746" s="122">
        <f t="shared" si="6"/>
        <v>0</v>
      </c>
      <c r="E1746" s="122">
        <f t="shared" si="2"/>
        <v>96</v>
      </c>
      <c r="H1746" s="135" t="s">
        <v>38878</v>
      </c>
      <c r="I1746" s="135" t="s">
        <v>38879</v>
      </c>
      <c r="J1746" s="135" t="s">
        <v>38880</v>
      </c>
      <c r="L1746" s="160"/>
      <c r="M1746" s="160"/>
      <c r="N1746" s="160"/>
      <c r="O1746" s="160"/>
      <c r="P1746" s="138" t="s">
        <v>38881</v>
      </c>
      <c r="AA1746" s="523"/>
      <c r="AB1746" s="523"/>
      <c r="AC1746" s="160"/>
      <c r="AD1746" s="160"/>
      <c r="AE1746" s="160"/>
      <c r="AJ1746" s="523"/>
      <c r="AM1746" s="128" t="s">
        <v>38882</v>
      </c>
      <c r="AN1746" s="160"/>
      <c r="AO1746" s="134" t="s">
        <v>38883</v>
      </c>
      <c r="AP1746" s="134"/>
      <c r="AQ1746" s="505">
        <v>0.06418981481481481</v>
      </c>
      <c r="AR1746" s="1"/>
      <c r="AS1746" s="474">
        <v>0.0647337962962963</v>
      </c>
      <c r="AU1746" s="505">
        <v>0.07758101851851852</v>
      </c>
      <c r="AV1746" s="128" t="s">
        <v>38884</v>
      </c>
      <c r="AX1746" s="474">
        <v>0.07271990740740741</v>
      </c>
      <c r="AY1746" s="505">
        <v>0.04842592592592593</v>
      </c>
      <c r="BA1746" s="128" t="s">
        <v>38885</v>
      </c>
      <c r="BB1746" s="134" t="s">
        <v>38886</v>
      </c>
      <c r="BC1746" s="141" t="s">
        <v>4374</v>
      </c>
      <c r="BD1746" s="141"/>
      <c r="BE1746" s="505">
        <v>0.06761574074074074</v>
      </c>
      <c r="BF1746" s="141"/>
      <c r="BG1746" s="141"/>
      <c r="BH1746" s="141"/>
    </row>
    <row r="1747">
      <c r="A1747" s="122">
        <f t="shared" si="3"/>
        <v>0</v>
      </c>
      <c r="B1747" s="122">
        <f t="shared" si="4"/>
        <v>0</v>
      </c>
      <c r="C1747" s="122">
        <f t="shared" si="5"/>
        <v>0</v>
      </c>
      <c r="D1747" s="122">
        <f t="shared" si="6"/>
        <v>0</v>
      </c>
      <c r="E1747" s="122">
        <f t="shared" si="2"/>
        <v>195</v>
      </c>
      <c r="H1747" s="135" t="s">
        <v>38887</v>
      </c>
      <c r="I1747" s="135" t="s">
        <v>38888</v>
      </c>
      <c r="J1747" s="135" t="s">
        <v>38889</v>
      </c>
      <c r="L1747" s="160"/>
      <c r="M1747" s="160"/>
      <c r="N1747" s="160"/>
      <c r="O1747" s="160"/>
      <c r="P1747" s="503">
        <v>0.06887731481481481</v>
      </c>
      <c r="AA1747" s="523"/>
      <c r="AB1747" s="523"/>
      <c r="AC1747" s="160"/>
      <c r="AD1747" s="160"/>
      <c r="AE1747" s="160"/>
      <c r="AJ1747" s="523"/>
      <c r="AM1747" s="505">
        <v>0.04877314814814815</v>
      </c>
      <c r="AN1747" s="160"/>
      <c r="AO1747" s="474">
        <v>0.07177083333333334</v>
      </c>
      <c r="AP1747" s="474"/>
      <c r="AQ1747" s="128" t="s">
        <v>38890</v>
      </c>
      <c r="AR1747" s="1"/>
      <c r="AS1747" s="134" t="s">
        <v>38891</v>
      </c>
      <c r="AU1747" s="128" t="s">
        <v>38892</v>
      </c>
      <c r="AV1747" s="504">
        <v>0.06717592592592593</v>
      </c>
      <c r="AX1747" s="134" t="s">
        <v>38893</v>
      </c>
      <c r="AY1747" s="128" t="s">
        <v>38894</v>
      </c>
      <c r="BA1747" s="505">
        <v>0.06136574074074074</v>
      </c>
      <c r="BB1747" s="474">
        <v>0.05939814814814815</v>
      </c>
      <c r="BC1747" s="516">
        <v>0.05498842592592593</v>
      </c>
      <c r="BD1747" s="516"/>
      <c r="BE1747" s="128" t="s">
        <v>38895</v>
      </c>
      <c r="BF1747" s="516"/>
      <c r="BG1747" s="516"/>
      <c r="BH1747" s="516"/>
    </row>
    <row r="1748">
      <c r="A1748" s="122">
        <f t="shared" si="3"/>
        <v>0</v>
      </c>
      <c r="B1748" s="122">
        <f t="shared" si="4"/>
        <v>0</v>
      </c>
      <c r="C1748" s="122">
        <f t="shared" si="5"/>
        <v>0</v>
      </c>
      <c r="D1748" s="122">
        <f t="shared" si="6"/>
        <v>0</v>
      </c>
      <c r="E1748" s="122">
        <f t="shared" si="2"/>
        <v>94</v>
      </c>
      <c r="H1748" s="135">
        <v>582.0</v>
      </c>
      <c r="I1748" s="135">
        <v>582.0</v>
      </c>
      <c r="J1748" s="135">
        <v>582.0</v>
      </c>
      <c r="L1748" s="160"/>
      <c r="M1748" s="160"/>
      <c r="N1748" s="160"/>
      <c r="O1748" s="160"/>
      <c r="P1748" s="138" t="s">
        <v>38896</v>
      </c>
      <c r="AA1748" s="523"/>
      <c r="AB1748" s="523"/>
      <c r="AC1748" s="160"/>
      <c r="AD1748" s="160"/>
      <c r="AE1748" s="160"/>
      <c r="AJ1748" s="523"/>
      <c r="AM1748" s="128" t="s">
        <v>38897</v>
      </c>
      <c r="AN1748" s="160"/>
      <c r="AO1748" s="134" t="s">
        <v>38898</v>
      </c>
      <c r="AP1748" s="134"/>
      <c r="AQ1748" s="505">
        <v>0.06432870370370371</v>
      </c>
      <c r="AR1748" s="1"/>
      <c r="AS1748" s="474">
        <v>0.06479166666666666</v>
      </c>
      <c r="AU1748" s="505">
        <v>0.07762731481481482</v>
      </c>
      <c r="AV1748" s="128" t="s">
        <v>38899</v>
      </c>
      <c r="AX1748" s="474">
        <v>0.0728125</v>
      </c>
      <c r="AY1748" s="505">
        <v>0.048518518518518516</v>
      </c>
      <c r="BA1748" s="128" t="s">
        <v>38900</v>
      </c>
      <c r="BB1748" s="134" t="s">
        <v>38901</v>
      </c>
      <c r="BC1748" s="141" t="s">
        <v>38902</v>
      </c>
      <c r="BD1748" s="141"/>
      <c r="BE1748" s="505">
        <v>0.06766203703703703</v>
      </c>
      <c r="BF1748" s="141"/>
      <c r="BG1748" s="141"/>
      <c r="BH1748" s="141"/>
    </row>
    <row r="1749">
      <c r="A1749" s="122">
        <f t="shared" si="3"/>
        <v>0</v>
      </c>
      <c r="B1749" s="122">
        <f t="shared" si="4"/>
        <v>0</v>
      </c>
      <c r="C1749" s="122">
        <f t="shared" si="5"/>
        <v>0</v>
      </c>
      <c r="D1749" s="122">
        <f t="shared" si="6"/>
        <v>0</v>
      </c>
      <c r="E1749" s="122">
        <f t="shared" si="2"/>
        <v>116</v>
      </c>
      <c r="H1749" s="135" t="s">
        <v>38903</v>
      </c>
      <c r="I1749" s="135" t="s">
        <v>38904</v>
      </c>
      <c r="J1749" s="135" t="s">
        <v>38905</v>
      </c>
      <c r="L1749" s="160"/>
      <c r="M1749" s="160"/>
      <c r="N1749" s="160"/>
      <c r="O1749" s="160"/>
      <c r="P1749" s="503">
        <v>0.06891203703703704</v>
      </c>
      <c r="AA1749" s="523"/>
      <c r="AB1749" s="523"/>
      <c r="AC1749" s="160"/>
      <c r="AD1749" s="160"/>
      <c r="AE1749" s="160"/>
      <c r="AJ1749" s="523"/>
      <c r="AM1749" s="505">
        <v>0.04887731481481482</v>
      </c>
      <c r="AN1749" s="160"/>
      <c r="AO1749" s="474">
        <v>0.07188657407407407</v>
      </c>
      <c r="AP1749" s="474"/>
      <c r="AQ1749" s="128" t="s">
        <v>38906</v>
      </c>
      <c r="AR1749" s="1"/>
      <c r="AS1749" s="134" t="s">
        <v>38907</v>
      </c>
      <c r="AU1749" s="128" t="s">
        <v>38908</v>
      </c>
      <c r="AV1749" s="504">
        <v>0.06728009259259259</v>
      </c>
      <c r="AX1749" s="134" t="s">
        <v>38909</v>
      </c>
      <c r="AY1749" s="128" t="s">
        <v>724</v>
      </c>
      <c r="BA1749" s="505">
        <v>0.06138888888888889</v>
      </c>
      <c r="BB1749" s="474">
        <v>0.05943287037037037</v>
      </c>
      <c r="BC1749" s="516">
        <v>0.055</v>
      </c>
      <c r="BD1749" s="516"/>
      <c r="BE1749" s="128" t="s">
        <v>38910</v>
      </c>
      <c r="BF1749" s="516"/>
      <c r="BG1749" s="516"/>
      <c r="BH1749" s="516"/>
    </row>
    <row r="1750">
      <c r="A1750" s="122">
        <f t="shared" si="3"/>
        <v>0</v>
      </c>
      <c r="B1750" s="122">
        <f t="shared" si="4"/>
        <v>0</v>
      </c>
      <c r="C1750" s="122">
        <f t="shared" si="5"/>
        <v>0</v>
      </c>
      <c r="D1750" s="122">
        <f t="shared" si="6"/>
        <v>0</v>
      </c>
      <c r="E1750" s="122">
        <f t="shared" si="2"/>
        <v>142</v>
      </c>
      <c r="H1750" s="135" t="s">
        <v>38911</v>
      </c>
      <c r="I1750" s="135" t="s">
        <v>38912</v>
      </c>
      <c r="J1750" s="135" t="s">
        <v>38913</v>
      </c>
      <c r="L1750" s="160"/>
      <c r="M1750" s="160"/>
      <c r="N1750" s="160"/>
      <c r="O1750" s="160"/>
      <c r="P1750" s="138" t="s">
        <v>38914</v>
      </c>
      <c r="AA1750" s="523"/>
      <c r="AB1750" s="523"/>
      <c r="AC1750" s="160"/>
      <c r="AD1750" s="160"/>
      <c r="AE1750" s="160"/>
      <c r="AJ1750" s="523"/>
      <c r="AM1750" s="128" t="s">
        <v>38915</v>
      </c>
      <c r="AN1750" s="160"/>
      <c r="AO1750" s="134" t="s">
        <v>38916</v>
      </c>
      <c r="AP1750" s="134"/>
      <c r="AQ1750" s="505">
        <v>0.06445601851851852</v>
      </c>
      <c r="AR1750" s="1"/>
      <c r="AS1750" s="474">
        <v>0.06490740740740741</v>
      </c>
      <c r="AU1750" s="505">
        <v>0.07766203703703704</v>
      </c>
      <c r="AV1750" s="128" t="s">
        <v>38917</v>
      </c>
      <c r="AX1750" s="474">
        <v>0.07303240740740741</v>
      </c>
      <c r="AY1750" s="505">
        <v>0.048541666666666664</v>
      </c>
      <c r="BA1750" s="128" t="s">
        <v>38918</v>
      </c>
      <c r="BB1750" s="134" t="s">
        <v>653</v>
      </c>
      <c r="BC1750" s="141" t="s">
        <v>38919</v>
      </c>
      <c r="BD1750" s="141"/>
      <c r="BE1750" s="505">
        <v>0.06771990740740741</v>
      </c>
      <c r="BF1750" s="141"/>
      <c r="BG1750" s="141"/>
      <c r="BH1750" s="141"/>
    </row>
    <row r="1751">
      <c r="A1751" s="122">
        <f t="shared" si="3"/>
        <v>0</v>
      </c>
      <c r="B1751" s="122">
        <f t="shared" si="4"/>
        <v>0</v>
      </c>
      <c r="C1751" s="122">
        <f t="shared" si="5"/>
        <v>0</v>
      </c>
      <c r="D1751" s="122">
        <f t="shared" si="6"/>
        <v>0</v>
      </c>
      <c r="E1751" s="122">
        <f t="shared" si="2"/>
        <v>116</v>
      </c>
      <c r="H1751" s="135">
        <v>583.0</v>
      </c>
      <c r="I1751" s="135">
        <v>583.0</v>
      </c>
      <c r="J1751" s="135">
        <v>583.0</v>
      </c>
      <c r="L1751" s="160"/>
      <c r="M1751" s="160"/>
      <c r="N1751" s="160"/>
      <c r="O1751" s="160"/>
      <c r="P1751" s="503">
        <v>0.06896990740740741</v>
      </c>
      <c r="AA1751" s="523"/>
      <c r="AB1751" s="523"/>
      <c r="AC1751" s="160"/>
      <c r="AD1751" s="160"/>
      <c r="AE1751" s="160"/>
      <c r="AJ1751" s="523"/>
      <c r="AM1751" s="505">
        <v>0.04892361111111111</v>
      </c>
      <c r="AN1751" s="160"/>
      <c r="AO1751" s="474">
        <v>0.07194444444444445</v>
      </c>
      <c r="AP1751" s="474"/>
      <c r="AQ1751" s="128" t="s">
        <v>38920</v>
      </c>
      <c r="AR1751" s="1"/>
      <c r="AS1751" s="134" t="s">
        <v>38921</v>
      </c>
      <c r="AU1751" s="128" t="s">
        <v>38922</v>
      </c>
      <c r="AV1751" s="504">
        <v>0.06739583333333334</v>
      </c>
      <c r="AX1751" s="134" t="s">
        <v>38923</v>
      </c>
      <c r="AY1751" s="128" t="s">
        <v>38924</v>
      </c>
      <c r="BA1751" s="505">
        <v>0.061412037037037036</v>
      </c>
      <c r="BB1751" s="474">
        <v>0.05946759259259259</v>
      </c>
      <c r="BC1751" s="516">
        <v>0.055150462962962964</v>
      </c>
      <c r="BD1751" s="516"/>
      <c r="BE1751" s="128" t="s">
        <v>38925</v>
      </c>
      <c r="BF1751" s="516"/>
      <c r="BG1751" s="516"/>
      <c r="BH1751" s="516"/>
    </row>
    <row r="1752">
      <c r="A1752" s="122">
        <f t="shared" si="3"/>
        <v>0</v>
      </c>
      <c r="B1752" s="122">
        <f t="shared" si="4"/>
        <v>0</v>
      </c>
      <c r="C1752" s="122">
        <f t="shared" si="5"/>
        <v>0</v>
      </c>
      <c r="D1752" s="122">
        <f t="shared" si="6"/>
        <v>0</v>
      </c>
      <c r="E1752" s="122">
        <f t="shared" si="2"/>
        <v>140</v>
      </c>
      <c r="H1752" s="135" t="s">
        <v>38926</v>
      </c>
      <c r="I1752" s="135" t="s">
        <v>38927</v>
      </c>
      <c r="J1752" s="135" t="s">
        <v>38928</v>
      </c>
      <c r="L1752" s="160"/>
      <c r="M1752" s="160"/>
      <c r="N1752" s="160"/>
      <c r="O1752" s="160"/>
      <c r="P1752" s="138" t="s">
        <v>38929</v>
      </c>
      <c r="AA1752" s="523"/>
      <c r="AB1752" s="523"/>
      <c r="AC1752" s="160"/>
      <c r="AD1752" s="160"/>
      <c r="AE1752" s="160"/>
      <c r="AJ1752" s="523"/>
      <c r="AM1752" s="128" t="s">
        <v>38930</v>
      </c>
      <c r="AN1752" s="160"/>
      <c r="AO1752" s="134" t="s">
        <v>38931</v>
      </c>
      <c r="AP1752" s="134"/>
      <c r="AQ1752" s="505">
        <v>0.06460648148148149</v>
      </c>
      <c r="AR1752" s="1"/>
      <c r="AS1752" s="474">
        <v>0.06495370370370371</v>
      </c>
      <c r="AU1752" s="505">
        <v>0.07774305555555555</v>
      </c>
      <c r="AV1752" s="128" t="s">
        <v>38932</v>
      </c>
      <c r="AX1752" s="474">
        <v>0.07311342592592593</v>
      </c>
      <c r="AY1752" s="505">
        <v>0.048553240740740744</v>
      </c>
      <c r="BA1752" s="128" t="s">
        <v>38933</v>
      </c>
      <c r="BB1752" s="134" t="s">
        <v>38934</v>
      </c>
      <c r="BC1752" s="141" t="s">
        <v>38935</v>
      </c>
      <c r="BD1752" s="141"/>
      <c r="BE1752" s="505">
        <v>0.06780092592592593</v>
      </c>
      <c r="BF1752" s="141"/>
      <c r="BG1752" s="141"/>
      <c r="BH1752" s="141"/>
    </row>
    <row r="1753">
      <c r="A1753" s="122">
        <f t="shared" si="3"/>
        <v>0</v>
      </c>
      <c r="B1753" s="122">
        <f t="shared" si="4"/>
        <v>0</v>
      </c>
      <c r="C1753" s="122">
        <f t="shared" si="5"/>
        <v>0</v>
      </c>
      <c r="D1753" s="122">
        <f t="shared" si="6"/>
        <v>0</v>
      </c>
      <c r="E1753" s="122">
        <f t="shared" si="2"/>
        <v>203</v>
      </c>
      <c r="H1753" s="135" t="s">
        <v>38936</v>
      </c>
      <c r="I1753" s="135" t="s">
        <v>38937</v>
      </c>
      <c r="J1753" s="135" t="s">
        <v>38938</v>
      </c>
      <c r="L1753" s="160"/>
      <c r="M1753" s="160"/>
      <c r="N1753" s="160"/>
      <c r="O1753" s="160"/>
      <c r="P1753" s="503">
        <v>0.06913194444444444</v>
      </c>
      <c r="AA1753" s="523"/>
      <c r="AB1753" s="523"/>
      <c r="AC1753" s="160"/>
      <c r="AD1753" s="160"/>
      <c r="AE1753" s="160"/>
      <c r="AJ1753" s="523"/>
      <c r="AM1753" s="505">
        <v>0.04895833333333333</v>
      </c>
      <c r="AN1753" s="160"/>
      <c r="AO1753" s="474">
        <v>0.07199074074074074</v>
      </c>
      <c r="AP1753" s="474"/>
      <c r="AQ1753" s="128" t="s">
        <v>38939</v>
      </c>
      <c r="AR1753" s="1"/>
      <c r="AS1753" s="134" t="s">
        <v>38940</v>
      </c>
      <c r="AU1753" s="128" t="s">
        <v>38941</v>
      </c>
      <c r="AV1753" s="504">
        <v>0.06741898148148148</v>
      </c>
      <c r="AX1753" s="134" t="s">
        <v>38942</v>
      </c>
      <c r="AY1753" s="128" t="s">
        <v>38943</v>
      </c>
      <c r="BA1753" s="505">
        <v>0.06142361111111111</v>
      </c>
      <c r="BB1753" s="474">
        <v>0.05949074074074074</v>
      </c>
      <c r="BC1753" s="516">
        <v>0.05519675925925926</v>
      </c>
      <c r="BD1753" s="516"/>
      <c r="BE1753" s="128" t="s">
        <v>38944</v>
      </c>
      <c r="BF1753" s="516"/>
      <c r="BG1753" s="516"/>
      <c r="BH1753" s="516"/>
    </row>
    <row r="1754">
      <c r="A1754" s="122">
        <f t="shared" si="3"/>
        <v>0</v>
      </c>
      <c r="B1754" s="122">
        <f t="shared" si="4"/>
        <v>0</v>
      </c>
      <c r="C1754" s="122">
        <f t="shared" si="5"/>
        <v>0</v>
      </c>
      <c r="D1754" s="122">
        <f t="shared" si="6"/>
        <v>0</v>
      </c>
      <c r="E1754" s="122">
        <f t="shared" si="2"/>
        <v>98</v>
      </c>
      <c r="H1754" s="135">
        <v>584.0</v>
      </c>
      <c r="I1754" s="135">
        <v>584.0</v>
      </c>
      <c r="J1754" s="135">
        <v>584.0</v>
      </c>
      <c r="L1754" s="160"/>
      <c r="M1754" s="160"/>
      <c r="N1754" s="160"/>
      <c r="O1754" s="160"/>
      <c r="P1754" s="138" t="s">
        <v>38945</v>
      </c>
      <c r="AA1754" s="523"/>
      <c r="AB1754" s="523"/>
      <c r="AC1754" s="160"/>
      <c r="AD1754" s="160"/>
      <c r="AE1754" s="160"/>
      <c r="AJ1754" s="523"/>
      <c r="AM1754" s="128" t="s">
        <v>38946</v>
      </c>
      <c r="AN1754" s="160"/>
      <c r="AO1754" s="134" t="s">
        <v>38947</v>
      </c>
      <c r="AP1754" s="134"/>
      <c r="AQ1754" s="505">
        <v>0.0646412037037037</v>
      </c>
      <c r="AR1754" s="1"/>
      <c r="AS1754" s="474">
        <v>0.06502314814814815</v>
      </c>
      <c r="AU1754" s="505">
        <v>0.07787037037037037</v>
      </c>
      <c r="AV1754" s="128" t="s">
        <v>862</v>
      </c>
      <c r="AX1754" s="474">
        <v>0.07320601851851852</v>
      </c>
      <c r="AY1754" s="505">
        <v>0.04863425925925926</v>
      </c>
      <c r="BA1754" s="128" t="s">
        <v>38948</v>
      </c>
      <c r="BB1754" s="134" t="s">
        <v>3413</v>
      </c>
      <c r="BC1754" s="141" t="s">
        <v>38949</v>
      </c>
      <c r="BD1754" s="141"/>
      <c r="BE1754" s="505">
        <v>0.06782407407407408</v>
      </c>
      <c r="BF1754" s="141"/>
      <c r="BG1754" s="141"/>
      <c r="BH1754" s="141"/>
    </row>
    <row r="1755">
      <c r="A1755" s="122">
        <f t="shared" si="3"/>
        <v>0</v>
      </c>
      <c r="B1755" s="122">
        <f t="shared" si="4"/>
        <v>0</v>
      </c>
      <c r="C1755" s="122">
        <f t="shared" si="5"/>
        <v>0</v>
      </c>
      <c r="D1755" s="122">
        <f t="shared" si="6"/>
        <v>0</v>
      </c>
      <c r="E1755" s="122">
        <f t="shared" si="2"/>
        <v>210</v>
      </c>
      <c r="H1755" s="135" t="s">
        <v>38950</v>
      </c>
      <c r="I1755" s="135" t="s">
        <v>38951</v>
      </c>
      <c r="J1755" s="135" t="s">
        <v>38952</v>
      </c>
      <c r="L1755" s="160"/>
      <c r="M1755" s="160"/>
      <c r="N1755" s="160"/>
      <c r="O1755" s="160"/>
      <c r="P1755" s="503">
        <v>0.0693287037037037</v>
      </c>
      <c r="AA1755" s="523"/>
      <c r="AB1755" s="523"/>
      <c r="AC1755" s="160"/>
      <c r="AD1755" s="160"/>
      <c r="AE1755" s="160"/>
      <c r="AJ1755" s="523"/>
      <c r="AM1755" s="505">
        <v>0.04900462962962963</v>
      </c>
      <c r="AN1755" s="160"/>
      <c r="AO1755" s="474">
        <v>0.07206018518518519</v>
      </c>
      <c r="AP1755" s="474"/>
      <c r="AQ1755" s="128" t="s">
        <v>38953</v>
      </c>
      <c r="AR1755" s="1"/>
      <c r="AS1755" s="134" t="s">
        <v>38954</v>
      </c>
      <c r="AU1755" s="128" t="s">
        <v>38955</v>
      </c>
      <c r="AV1755" s="504">
        <v>0.06746527777777778</v>
      </c>
      <c r="AX1755" s="134" t="s">
        <v>38956</v>
      </c>
      <c r="AY1755" s="128" t="s">
        <v>38957</v>
      </c>
      <c r="BA1755" s="505">
        <v>0.06145833333333333</v>
      </c>
      <c r="BB1755" s="474">
        <v>0.059537037037037034</v>
      </c>
      <c r="BC1755" s="516">
        <v>0.05524305555555555</v>
      </c>
      <c r="BD1755" s="516"/>
      <c r="BE1755" s="128" t="s">
        <v>38958</v>
      </c>
      <c r="BF1755" s="516"/>
      <c r="BG1755" s="516"/>
      <c r="BH1755" s="516"/>
    </row>
    <row r="1756">
      <c r="A1756" s="122">
        <f t="shared" si="3"/>
        <v>0</v>
      </c>
      <c r="B1756" s="122">
        <f t="shared" si="4"/>
        <v>0</v>
      </c>
      <c r="C1756" s="122">
        <f t="shared" si="5"/>
        <v>0</v>
      </c>
      <c r="D1756" s="122">
        <f t="shared" si="6"/>
        <v>0</v>
      </c>
      <c r="E1756" s="122">
        <f t="shared" si="2"/>
        <v>186</v>
      </c>
      <c r="H1756" s="135" t="s">
        <v>38959</v>
      </c>
      <c r="I1756" s="135" t="s">
        <v>38960</v>
      </c>
      <c r="J1756" s="135" t="s">
        <v>38961</v>
      </c>
      <c r="L1756" s="160"/>
      <c r="M1756" s="160"/>
      <c r="N1756" s="160"/>
      <c r="O1756" s="160"/>
      <c r="P1756" s="138" t="s">
        <v>38962</v>
      </c>
      <c r="AA1756" s="523"/>
      <c r="AB1756" s="523"/>
      <c r="AC1756" s="160"/>
      <c r="AD1756" s="160"/>
      <c r="AE1756" s="160"/>
      <c r="AJ1756" s="523"/>
      <c r="AM1756" s="128" t="s">
        <v>38963</v>
      </c>
      <c r="AN1756" s="160"/>
      <c r="AO1756" s="134" t="s">
        <v>38964</v>
      </c>
      <c r="AP1756" s="134"/>
      <c r="AQ1756" s="505">
        <v>0.06472222222222222</v>
      </c>
      <c r="AR1756" s="1"/>
      <c r="AS1756" s="474">
        <v>0.06505787037037038</v>
      </c>
      <c r="AU1756" s="505">
        <v>0.07800925925925926</v>
      </c>
      <c r="AV1756" s="128" t="s">
        <v>38965</v>
      </c>
      <c r="AX1756" s="474">
        <v>0.07335648148148148</v>
      </c>
      <c r="AY1756" s="505">
        <v>0.0487037037037037</v>
      </c>
      <c r="BA1756" s="128" t="s">
        <v>38966</v>
      </c>
      <c r="BB1756" s="134" t="s">
        <v>13548</v>
      </c>
      <c r="BC1756" s="141" t="s">
        <v>38967</v>
      </c>
      <c r="BD1756" s="141"/>
      <c r="BE1756" s="505">
        <v>0.06793981481481481</v>
      </c>
      <c r="BF1756" s="141"/>
      <c r="BG1756" s="141"/>
      <c r="BH1756" s="141"/>
    </row>
    <row r="1757">
      <c r="A1757" s="122">
        <f t="shared" si="3"/>
        <v>0</v>
      </c>
      <c r="B1757" s="122">
        <f t="shared" si="4"/>
        <v>0</v>
      </c>
      <c r="C1757" s="122">
        <f t="shared" si="5"/>
        <v>0</v>
      </c>
      <c r="D1757" s="122">
        <f t="shared" si="6"/>
        <v>0</v>
      </c>
      <c r="E1757" s="122">
        <f t="shared" si="2"/>
        <v>117</v>
      </c>
      <c r="H1757" s="135">
        <v>585.0</v>
      </c>
      <c r="I1757" s="135">
        <v>585.0</v>
      </c>
      <c r="J1757" s="135">
        <v>585.0</v>
      </c>
      <c r="L1757" s="160"/>
      <c r="M1757" s="160"/>
      <c r="N1757" s="160"/>
      <c r="O1757" s="160"/>
      <c r="P1757" s="503">
        <v>0.06951388888888889</v>
      </c>
      <c r="AA1757" s="523"/>
      <c r="AB1757" s="523"/>
      <c r="AC1757" s="160"/>
      <c r="AD1757" s="160"/>
      <c r="AE1757" s="160"/>
      <c r="AJ1757" s="523"/>
      <c r="AM1757" s="505">
        <v>0.04905092592592593</v>
      </c>
      <c r="AN1757" s="160"/>
      <c r="AO1757" s="474">
        <v>0.07214120370370371</v>
      </c>
      <c r="AP1757" s="474"/>
      <c r="AQ1757" s="128" t="s">
        <v>923</v>
      </c>
      <c r="AR1757" s="1"/>
      <c r="AS1757" s="134" t="s">
        <v>38968</v>
      </c>
      <c r="AU1757" s="128" t="s">
        <v>38969</v>
      </c>
      <c r="AV1757" s="504">
        <v>0.06748842592592592</v>
      </c>
      <c r="AX1757" s="134" t="s">
        <v>38970</v>
      </c>
      <c r="AY1757" s="128" t="s">
        <v>38971</v>
      </c>
      <c r="BA1757" s="505">
        <v>0.061516203703703705</v>
      </c>
      <c r="BB1757" s="474">
        <v>0.05957175925925926</v>
      </c>
      <c r="BC1757" s="516">
        <v>0.055324074074074074</v>
      </c>
      <c r="BD1757" s="516"/>
      <c r="BE1757" s="128" t="s">
        <v>38972</v>
      </c>
      <c r="BF1757" s="516"/>
      <c r="BG1757" s="516"/>
      <c r="BH1757" s="516"/>
    </row>
    <row r="1758">
      <c r="A1758" s="122">
        <f t="shared" si="3"/>
        <v>0</v>
      </c>
      <c r="B1758" s="122">
        <f t="shared" si="4"/>
        <v>0</v>
      </c>
      <c r="C1758" s="122">
        <f t="shared" si="5"/>
        <v>0</v>
      </c>
      <c r="D1758" s="122">
        <f t="shared" si="6"/>
        <v>0</v>
      </c>
      <c r="E1758" s="122">
        <f t="shared" si="2"/>
        <v>78</v>
      </c>
      <c r="H1758" s="135" t="s">
        <v>38973</v>
      </c>
      <c r="I1758" s="135" t="s">
        <v>38974</v>
      </c>
      <c r="J1758" s="135" t="s">
        <v>38975</v>
      </c>
      <c r="L1758" s="160"/>
      <c r="M1758" s="160"/>
      <c r="N1758" s="160"/>
      <c r="O1758" s="160"/>
      <c r="P1758" s="138" t="s">
        <v>38976</v>
      </c>
      <c r="AA1758" s="523"/>
      <c r="AB1758" s="523"/>
      <c r="AC1758" s="160"/>
      <c r="AD1758" s="160"/>
      <c r="AE1758" s="160"/>
      <c r="AJ1758" s="523"/>
      <c r="AM1758" s="128" t="s">
        <v>38977</v>
      </c>
      <c r="AN1758" s="160"/>
      <c r="AO1758" s="134" t="s">
        <v>38978</v>
      </c>
      <c r="AP1758" s="134"/>
      <c r="AQ1758" s="505">
        <v>0.06480324074074074</v>
      </c>
      <c r="AR1758" s="1"/>
      <c r="AS1758" s="474">
        <v>0.06528935185185185</v>
      </c>
      <c r="AU1758" s="505">
        <v>0.07814814814814815</v>
      </c>
      <c r="AV1758" s="128" t="s">
        <v>38979</v>
      </c>
      <c r="AX1758" s="474">
        <v>0.07349537037037036</v>
      </c>
      <c r="AY1758" s="505">
        <v>0.04880787037037037</v>
      </c>
      <c r="BA1758" s="128" t="s">
        <v>38980</v>
      </c>
      <c r="BB1758" s="134" t="s">
        <v>38981</v>
      </c>
      <c r="BC1758" s="141" t="s">
        <v>38982</v>
      </c>
      <c r="BD1758" s="141"/>
      <c r="BE1758" s="505">
        <v>0.06815972222222222</v>
      </c>
      <c r="BF1758" s="141"/>
      <c r="BG1758" s="141"/>
      <c r="BH1758" s="141"/>
    </row>
    <row r="1759">
      <c r="A1759" s="122">
        <f t="shared" si="3"/>
        <v>0</v>
      </c>
      <c r="B1759" s="122">
        <f t="shared" si="4"/>
        <v>0</v>
      </c>
      <c r="C1759" s="122">
        <f t="shared" si="5"/>
        <v>0</v>
      </c>
      <c r="D1759" s="122">
        <f t="shared" si="6"/>
        <v>0</v>
      </c>
      <c r="E1759" s="122">
        <f t="shared" si="2"/>
        <v>164</v>
      </c>
      <c r="H1759" s="135" t="s">
        <v>38983</v>
      </c>
      <c r="I1759" s="135" t="s">
        <v>862</v>
      </c>
      <c r="J1759" s="135" t="s">
        <v>38984</v>
      </c>
      <c r="L1759" s="160"/>
      <c r="M1759" s="160"/>
      <c r="N1759" s="160"/>
      <c r="O1759" s="160"/>
      <c r="P1759" s="503">
        <v>0.06971064814814815</v>
      </c>
      <c r="AA1759" s="523"/>
      <c r="AB1759" s="523"/>
      <c r="AC1759" s="160"/>
      <c r="AD1759" s="160"/>
      <c r="AE1759" s="160"/>
      <c r="AJ1759" s="523"/>
      <c r="AM1759" s="505">
        <v>0.04912037037037037</v>
      </c>
      <c r="AN1759" s="160"/>
      <c r="AO1759" s="474">
        <v>0.0722337962962963</v>
      </c>
      <c r="AP1759" s="474"/>
      <c r="AQ1759" s="128" t="s">
        <v>38985</v>
      </c>
      <c r="AR1759" s="1"/>
      <c r="AS1759" s="134" t="s">
        <v>38986</v>
      </c>
      <c r="AU1759" s="128" t="s">
        <v>38987</v>
      </c>
      <c r="AV1759" s="504">
        <v>0.0675462962962963</v>
      </c>
      <c r="AX1759" s="134" t="s">
        <v>38988</v>
      </c>
      <c r="AY1759" s="128" t="s">
        <v>38989</v>
      </c>
      <c r="BA1759" s="505">
        <v>0.06157407407407407</v>
      </c>
      <c r="BB1759" s="474">
        <v>0.05960648148148148</v>
      </c>
      <c r="BC1759" s="516">
        <v>0.055393518518518516</v>
      </c>
      <c r="BD1759" s="516"/>
      <c r="BE1759" s="128" t="s">
        <v>38990</v>
      </c>
      <c r="BF1759" s="516"/>
      <c r="BG1759" s="516"/>
      <c r="BH1759" s="516"/>
    </row>
    <row r="1760">
      <c r="A1760" s="122">
        <f t="shared" si="3"/>
        <v>0</v>
      </c>
      <c r="B1760" s="122">
        <f t="shared" si="4"/>
        <v>0</v>
      </c>
      <c r="C1760" s="122">
        <f t="shared" si="5"/>
        <v>0</v>
      </c>
      <c r="D1760" s="122">
        <f t="shared" si="6"/>
        <v>0</v>
      </c>
      <c r="E1760" s="122">
        <f t="shared" si="2"/>
        <v>121</v>
      </c>
      <c r="H1760" s="135">
        <v>586.0</v>
      </c>
      <c r="I1760" s="135">
        <v>586.0</v>
      </c>
      <c r="J1760" s="135">
        <v>586.0</v>
      </c>
      <c r="L1760" s="160"/>
      <c r="M1760" s="160"/>
      <c r="N1760" s="160"/>
      <c r="O1760" s="160"/>
      <c r="P1760" s="138" t="s">
        <v>38991</v>
      </c>
      <c r="AA1760" s="523"/>
      <c r="AB1760" s="523"/>
      <c r="AC1760" s="160"/>
      <c r="AD1760" s="160"/>
      <c r="AE1760" s="160"/>
      <c r="AJ1760" s="523"/>
      <c r="AM1760" s="128" t="s">
        <v>38992</v>
      </c>
      <c r="AN1760" s="160"/>
      <c r="AO1760" s="134" t="s">
        <v>38993</v>
      </c>
      <c r="AP1760" s="134"/>
      <c r="AQ1760" s="505">
        <v>0.06480324074074074</v>
      </c>
      <c r="AR1760" s="1"/>
      <c r="AS1760" s="474">
        <v>0.06542824074074075</v>
      </c>
      <c r="AU1760" s="505">
        <v>0.07826388888888888</v>
      </c>
      <c r="AV1760" s="128" t="s">
        <v>38994</v>
      </c>
      <c r="AX1760" s="474">
        <v>0.07351851851851852</v>
      </c>
      <c r="AY1760" s="505">
        <v>0.049039351851851855</v>
      </c>
      <c r="BA1760" s="128" t="s">
        <v>38995</v>
      </c>
      <c r="BB1760" s="134" t="s">
        <v>38996</v>
      </c>
      <c r="BC1760" s="141" t="s">
        <v>38997</v>
      </c>
      <c r="BD1760" s="141"/>
      <c r="BE1760" s="505">
        <v>0.06820601851851851</v>
      </c>
      <c r="BF1760" s="141"/>
      <c r="BG1760" s="141"/>
      <c r="BH1760" s="141"/>
    </row>
    <row r="1761">
      <c r="A1761" s="122">
        <f t="shared" si="3"/>
        <v>0</v>
      </c>
      <c r="B1761" s="122">
        <f t="shared" si="4"/>
        <v>0</v>
      </c>
      <c r="C1761" s="122">
        <f t="shared" si="5"/>
        <v>0</v>
      </c>
      <c r="D1761" s="122">
        <f t="shared" si="6"/>
        <v>0</v>
      </c>
      <c r="E1761" s="122">
        <f t="shared" si="2"/>
        <v>159</v>
      </c>
      <c r="H1761" s="135" t="s">
        <v>38998</v>
      </c>
      <c r="I1761" s="135" t="s">
        <v>38999</v>
      </c>
      <c r="J1761" s="135" t="s">
        <v>39000</v>
      </c>
      <c r="L1761" s="160"/>
      <c r="M1761" s="160"/>
      <c r="N1761" s="160"/>
      <c r="O1761" s="160"/>
      <c r="P1761" s="503">
        <v>0.06980324074074074</v>
      </c>
      <c r="AA1761" s="523"/>
      <c r="AB1761" s="523"/>
      <c r="AC1761" s="160"/>
      <c r="AD1761" s="160"/>
      <c r="AE1761" s="160"/>
      <c r="AJ1761" s="523"/>
      <c r="AM1761" s="505">
        <v>0.049212962962962965</v>
      </c>
      <c r="AN1761" s="160"/>
      <c r="AO1761" s="474">
        <v>0.07229166666666667</v>
      </c>
      <c r="AP1761" s="474"/>
      <c r="AQ1761" s="128" t="s">
        <v>6475</v>
      </c>
      <c r="AR1761" s="1"/>
      <c r="AS1761" s="134" t="s">
        <v>39001</v>
      </c>
      <c r="AU1761" s="128" t="s">
        <v>39002</v>
      </c>
      <c r="AV1761" s="504">
        <v>0.06756944444444445</v>
      </c>
      <c r="AX1761" s="134" t="s">
        <v>39003</v>
      </c>
      <c r="AY1761" s="128" t="s">
        <v>39004</v>
      </c>
      <c r="BA1761" s="505">
        <v>0.06159722222222222</v>
      </c>
      <c r="BB1761" s="474">
        <v>0.05962962962962963</v>
      </c>
      <c r="BC1761" s="516">
        <v>0.05542824074074074</v>
      </c>
      <c r="BD1761" s="516"/>
      <c r="BE1761" s="128" t="s">
        <v>39005</v>
      </c>
      <c r="BF1761" s="516"/>
      <c r="BG1761" s="516"/>
      <c r="BH1761" s="516"/>
    </row>
    <row r="1762">
      <c r="A1762" s="122">
        <f t="shared" si="3"/>
        <v>0</v>
      </c>
      <c r="B1762" s="122">
        <f t="shared" si="4"/>
        <v>0</v>
      </c>
      <c r="C1762" s="122">
        <f t="shared" si="5"/>
        <v>0</v>
      </c>
      <c r="D1762" s="122">
        <f t="shared" si="6"/>
        <v>0</v>
      </c>
      <c r="E1762" s="122">
        <f t="shared" si="2"/>
        <v>150</v>
      </c>
      <c r="H1762" s="135" t="s">
        <v>39006</v>
      </c>
      <c r="I1762" s="135" t="s">
        <v>39007</v>
      </c>
      <c r="J1762" s="135" t="s">
        <v>39008</v>
      </c>
      <c r="L1762" s="160"/>
      <c r="M1762" s="160"/>
      <c r="N1762" s="160"/>
      <c r="O1762" s="160"/>
      <c r="P1762" s="138" t="s">
        <v>39009</v>
      </c>
      <c r="AA1762" s="523"/>
      <c r="AB1762" s="523"/>
      <c r="AC1762" s="160"/>
      <c r="AD1762" s="160"/>
      <c r="AE1762" s="160"/>
      <c r="AJ1762" s="523"/>
      <c r="AM1762" s="128" t="s">
        <v>39010</v>
      </c>
      <c r="AN1762" s="160"/>
      <c r="AO1762" s="134" t="s">
        <v>39011</v>
      </c>
      <c r="AP1762" s="134"/>
      <c r="AQ1762" s="505">
        <v>0.06493055555555556</v>
      </c>
      <c r="AR1762" s="1"/>
      <c r="AS1762" s="474">
        <v>0.06555555555555556</v>
      </c>
      <c r="AU1762" s="505">
        <v>0.0783449074074074</v>
      </c>
      <c r="AV1762" s="128" t="s">
        <v>39012</v>
      </c>
      <c r="AX1762" s="474">
        <v>0.07358796296296297</v>
      </c>
      <c r="AY1762" s="505">
        <v>0.04908564814814815</v>
      </c>
      <c r="BA1762" s="128" t="s">
        <v>39013</v>
      </c>
      <c r="BB1762" s="134" t="s">
        <v>876</v>
      </c>
      <c r="BC1762" s="141" t="s">
        <v>39014</v>
      </c>
      <c r="BD1762" s="141"/>
      <c r="BE1762" s="505">
        <v>0.06822916666666666</v>
      </c>
      <c r="BF1762" s="141"/>
      <c r="BG1762" s="141"/>
      <c r="BH1762" s="141"/>
    </row>
    <row r="1763">
      <c r="A1763" s="122">
        <f t="shared" si="3"/>
        <v>0</v>
      </c>
      <c r="B1763" s="122">
        <f t="shared" si="4"/>
        <v>0</v>
      </c>
      <c r="C1763" s="122">
        <f t="shared" si="5"/>
        <v>0</v>
      </c>
      <c r="D1763" s="122">
        <f t="shared" si="6"/>
        <v>0</v>
      </c>
      <c r="E1763" s="122">
        <f t="shared" si="2"/>
        <v>158</v>
      </c>
      <c r="H1763" s="135">
        <v>587.0</v>
      </c>
      <c r="I1763" s="135">
        <v>587.0</v>
      </c>
      <c r="J1763" s="135">
        <v>587.0</v>
      </c>
      <c r="L1763" s="160"/>
      <c r="M1763" s="160"/>
      <c r="N1763" s="160"/>
      <c r="O1763" s="160"/>
      <c r="P1763" s="503">
        <v>0.06998842592592593</v>
      </c>
      <c r="AA1763" s="523"/>
      <c r="AB1763" s="523"/>
      <c r="AC1763" s="160"/>
      <c r="AD1763" s="160"/>
      <c r="AE1763" s="160"/>
      <c r="AJ1763" s="523"/>
      <c r="AM1763" s="505">
        <v>0.049305555555555554</v>
      </c>
      <c r="AN1763" s="160"/>
      <c r="AO1763" s="474">
        <v>0.07236111111111111</v>
      </c>
      <c r="AP1763" s="474"/>
      <c r="AQ1763" s="128" t="s">
        <v>39015</v>
      </c>
      <c r="AR1763" s="1"/>
      <c r="AS1763" s="134" t="s">
        <v>39016</v>
      </c>
      <c r="AU1763" s="128" t="s">
        <v>39017</v>
      </c>
      <c r="AV1763" s="504">
        <v>0.06760416666666667</v>
      </c>
      <c r="AX1763" s="134" t="s">
        <v>39018</v>
      </c>
      <c r="AY1763" s="128" t="s">
        <v>39019</v>
      </c>
      <c r="BA1763" s="505">
        <v>0.06163194444444445</v>
      </c>
      <c r="BB1763" s="474">
        <v>0.05971064814814815</v>
      </c>
      <c r="BC1763" s="516">
        <v>0.05548611111111111</v>
      </c>
      <c r="BD1763" s="516"/>
      <c r="BE1763" s="128" t="s">
        <v>39020</v>
      </c>
      <c r="BF1763" s="516"/>
      <c r="BG1763" s="516"/>
      <c r="BH1763" s="516"/>
    </row>
    <row r="1764">
      <c r="A1764" s="122">
        <f t="shared" si="3"/>
        <v>0</v>
      </c>
      <c r="B1764" s="122">
        <f t="shared" si="4"/>
        <v>0</v>
      </c>
      <c r="C1764" s="122">
        <f t="shared" si="5"/>
        <v>0</v>
      </c>
      <c r="D1764" s="122">
        <f t="shared" si="6"/>
        <v>0</v>
      </c>
      <c r="E1764" s="122">
        <f t="shared" si="2"/>
        <v>95</v>
      </c>
      <c r="H1764" s="135" t="s">
        <v>39021</v>
      </c>
      <c r="I1764" s="135" t="s">
        <v>39022</v>
      </c>
      <c r="J1764" s="135" t="s">
        <v>39023</v>
      </c>
      <c r="L1764" s="160"/>
      <c r="M1764" s="160"/>
      <c r="N1764" s="160"/>
      <c r="O1764" s="160"/>
      <c r="P1764" s="138" t="s">
        <v>39024</v>
      </c>
      <c r="AA1764" s="523"/>
      <c r="AB1764" s="523"/>
      <c r="AC1764" s="160"/>
      <c r="AD1764" s="160"/>
      <c r="AE1764" s="160"/>
      <c r="AJ1764" s="523"/>
      <c r="AM1764" s="128" t="s">
        <v>872</v>
      </c>
      <c r="AN1764" s="160"/>
      <c r="AO1764" s="134" t="s">
        <v>39025</v>
      </c>
      <c r="AP1764" s="134"/>
      <c r="AQ1764" s="505">
        <v>0.06495370370370371</v>
      </c>
      <c r="AR1764" s="1"/>
      <c r="AS1764" s="474">
        <v>0.06576388888888889</v>
      </c>
      <c r="AU1764" s="505">
        <v>0.0785300925925926</v>
      </c>
      <c r="AV1764" s="128" t="s">
        <v>39026</v>
      </c>
      <c r="AX1764" s="474">
        <v>0.07368055555555555</v>
      </c>
      <c r="AY1764" s="505">
        <v>0.049166666666666664</v>
      </c>
      <c r="BA1764" s="128" t="s">
        <v>39027</v>
      </c>
      <c r="BB1764" s="134" t="s">
        <v>39028</v>
      </c>
      <c r="BC1764" s="141" t="s">
        <v>39029</v>
      </c>
      <c r="BD1764" s="141"/>
      <c r="BE1764" s="505">
        <v>0.06837962962962962</v>
      </c>
      <c r="BF1764" s="141"/>
      <c r="BG1764" s="141"/>
      <c r="BH1764" s="141"/>
    </row>
    <row r="1765">
      <c r="A1765" s="122">
        <f t="shared" si="3"/>
        <v>0</v>
      </c>
      <c r="B1765" s="122">
        <f t="shared" si="4"/>
        <v>0</v>
      </c>
      <c r="C1765" s="122">
        <f t="shared" si="5"/>
        <v>0</v>
      </c>
      <c r="D1765" s="122">
        <f t="shared" si="6"/>
        <v>0</v>
      </c>
      <c r="E1765" s="122">
        <f t="shared" si="2"/>
        <v>177</v>
      </c>
      <c r="H1765" s="135" t="s">
        <v>39030</v>
      </c>
      <c r="I1765" s="135" t="s">
        <v>39031</v>
      </c>
      <c r="J1765" s="135" t="s">
        <v>39032</v>
      </c>
      <c r="L1765" s="160"/>
      <c r="M1765" s="160"/>
      <c r="N1765" s="160"/>
      <c r="O1765" s="160"/>
      <c r="P1765" s="503">
        <v>0.07005787037037037</v>
      </c>
      <c r="AA1765" s="523"/>
      <c r="AB1765" s="523"/>
      <c r="AC1765" s="160"/>
      <c r="AD1765" s="160"/>
      <c r="AE1765" s="160"/>
      <c r="AJ1765" s="523"/>
      <c r="AM1765" s="505">
        <v>0.04936342592592593</v>
      </c>
      <c r="AN1765" s="160"/>
      <c r="AO1765" s="474">
        <v>0.07255787037037037</v>
      </c>
      <c r="AP1765" s="474"/>
      <c r="AQ1765" s="128" t="s">
        <v>39033</v>
      </c>
      <c r="AR1765" s="1"/>
      <c r="AS1765" s="134" t="s">
        <v>39034</v>
      </c>
      <c r="AU1765" s="128" t="s">
        <v>39035</v>
      </c>
      <c r="AV1765" s="504">
        <v>0.06769675925925926</v>
      </c>
      <c r="AX1765" s="134" t="s">
        <v>39036</v>
      </c>
      <c r="AY1765" s="128" t="s">
        <v>39037</v>
      </c>
      <c r="BA1765" s="505">
        <v>0.06167824074074074</v>
      </c>
      <c r="BB1765" s="474">
        <v>0.059722222222222225</v>
      </c>
      <c r="BC1765" s="516">
        <v>0.055497685185185185</v>
      </c>
      <c r="BD1765" s="516"/>
      <c r="BE1765" s="128" t="s">
        <v>39038</v>
      </c>
      <c r="BF1765" s="516"/>
      <c r="BG1765" s="516"/>
      <c r="BH1765" s="516"/>
    </row>
    <row r="1766">
      <c r="A1766" s="122">
        <f t="shared" si="3"/>
        <v>0</v>
      </c>
      <c r="B1766" s="122">
        <f t="shared" si="4"/>
        <v>0</v>
      </c>
      <c r="C1766" s="122">
        <f t="shared" si="5"/>
        <v>0</v>
      </c>
      <c r="D1766" s="122">
        <f t="shared" si="6"/>
        <v>0</v>
      </c>
      <c r="E1766" s="122">
        <f t="shared" si="2"/>
        <v>85</v>
      </c>
      <c r="H1766" s="135">
        <v>588.0</v>
      </c>
      <c r="I1766" s="135">
        <v>588.0</v>
      </c>
      <c r="J1766" s="135">
        <v>588.0</v>
      </c>
      <c r="L1766" s="160"/>
      <c r="M1766" s="160"/>
      <c r="N1766" s="160"/>
      <c r="O1766" s="160"/>
      <c r="P1766" s="138" t="s">
        <v>27938</v>
      </c>
      <c r="AA1766" s="523"/>
      <c r="AB1766" s="523"/>
      <c r="AC1766" s="160"/>
      <c r="AD1766" s="160"/>
      <c r="AE1766" s="160"/>
      <c r="AJ1766" s="523"/>
      <c r="AM1766" s="128" t="s">
        <v>39039</v>
      </c>
      <c r="AN1766" s="160"/>
      <c r="AO1766" s="134" t="s">
        <v>39040</v>
      </c>
      <c r="AP1766" s="134"/>
      <c r="AQ1766" s="505">
        <v>0.06519675925925926</v>
      </c>
      <c r="AR1766" s="1"/>
      <c r="AS1766" s="474">
        <v>0.06585648148148149</v>
      </c>
      <c r="AU1766" s="505">
        <v>0.07862268518518518</v>
      </c>
      <c r="AV1766" s="128" t="s">
        <v>39041</v>
      </c>
      <c r="AX1766" s="474">
        <v>0.07373842592592593</v>
      </c>
      <c r="AY1766" s="505">
        <v>0.04922453703703704</v>
      </c>
      <c r="BA1766" s="128" t="s">
        <v>39042</v>
      </c>
      <c r="BB1766" s="134" t="s">
        <v>39043</v>
      </c>
      <c r="BC1766" s="141" t="s">
        <v>39044</v>
      </c>
      <c r="BD1766" s="141"/>
      <c r="BE1766" s="505">
        <v>0.06850694444444444</v>
      </c>
      <c r="BF1766" s="141"/>
      <c r="BG1766" s="141"/>
      <c r="BH1766" s="141"/>
    </row>
    <row r="1767">
      <c r="A1767" s="122">
        <f t="shared" si="3"/>
        <v>0</v>
      </c>
      <c r="B1767" s="122">
        <f t="shared" si="4"/>
        <v>0</v>
      </c>
      <c r="C1767" s="122">
        <f t="shared" si="5"/>
        <v>0</v>
      </c>
      <c r="D1767" s="122">
        <f t="shared" si="6"/>
        <v>0</v>
      </c>
      <c r="E1767" s="122">
        <f t="shared" si="2"/>
        <v>139</v>
      </c>
      <c r="H1767" s="135" t="s">
        <v>39045</v>
      </c>
      <c r="I1767" s="135" t="s">
        <v>39046</v>
      </c>
      <c r="J1767" s="135" t="s">
        <v>39047</v>
      </c>
      <c r="L1767" s="160"/>
      <c r="M1767" s="160"/>
      <c r="N1767" s="160"/>
      <c r="O1767" s="160"/>
      <c r="P1767" s="503">
        <v>0.07011574074074074</v>
      </c>
      <c r="AA1767" s="523"/>
      <c r="AB1767" s="523"/>
      <c r="AC1767" s="160"/>
      <c r="AD1767" s="160"/>
      <c r="AE1767" s="160"/>
      <c r="AJ1767" s="523"/>
      <c r="AM1767" s="505">
        <v>0.049375</v>
      </c>
      <c r="AN1767" s="160"/>
      <c r="AO1767" s="474">
        <v>0.0726736111111111</v>
      </c>
      <c r="AP1767" s="474"/>
      <c r="AQ1767" s="128" t="s">
        <v>39048</v>
      </c>
      <c r="AR1767" s="1"/>
      <c r="AS1767" s="134" t="s">
        <v>39049</v>
      </c>
      <c r="AU1767" s="128" t="s">
        <v>39050</v>
      </c>
      <c r="AV1767" s="504">
        <v>0.0677662037037037</v>
      </c>
      <c r="AX1767" s="134" t="s">
        <v>39051</v>
      </c>
      <c r="AY1767" s="128" t="s">
        <v>39052</v>
      </c>
      <c r="BA1767" s="505">
        <v>0.06170138888888889</v>
      </c>
      <c r="BB1767" s="474">
        <v>0.05976851851851852</v>
      </c>
      <c r="BC1767" s="516">
        <v>0.05559027777777778</v>
      </c>
      <c r="BD1767" s="516"/>
      <c r="BE1767" s="128" t="s">
        <v>39053</v>
      </c>
      <c r="BF1767" s="516"/>
      <c r="BG1767" s="516"/>
      <c r="BH1767" s="516"/>
    </row>
    <row r="1768">
      <c r="A1768" s="122">
        <f t="shared" si="3"/>
        <v>0</v>
      </c>
      <c r="B1768" s="122">
        <f t="shared" si="4"/>
        <v>0</v>
      </c>
      <c r="C1768" s="122">
        <f t="shared" si="5"/>
        <v>0</v>
      </c>
      <c r="D1768" s="122">
        <f t="shared" si="6"/>
        <v>0</v>
      </c>
      <c r="E1768" s="122">
        <f t="shared" si="2"/>
        <v>208</v>
      </c>
      <c r="H1768" s="135" t="s">
        <v>39054</v>
      </c>
      <c r="I1768" s="135" t="s">
        <v>39055</v>
      </c>
      <c r="J1768" s="135" t="s">
        <v>39056</v>
      </c>
      <c r="L1768" s="160"/>
      <c r="M1768" s="160"/>
      <c r="N1768" s="160"/>
      <c r="O1768" s="160"/>
      <c r="P1768" s="138" t="s">
        <v>39057</v>
      </c>
      <c r="AA1768" s="523"/>
      <c r="AB1768" s="523"/>
      <c r="AC1768" s="160"/>
      <c r="AD1768" s="160"/>
      <c r="AE1768" s="160"/>
      <c r="AJ1768" s="523"/>
      <c r="AM1768" s="128" t="s">
        <v>39058</v>
      </c>
      <c r="AN1768" s="160"/>
      <c r="AO1768" s="134" t="s">
        <v>39059</v>
      </c>
      <c r="AP1768" s="134"/>
      <c r="AQ1768" s="505">
        <v>0.06521990740740741</v>
      </c>
      <c r="AR1768" s="1"/>
      <c r="AS1768" s="474">
        <v>0.0658912037037037</v>
      </c>
      <c r="AU1768" s="505">
        <v>0.07872685185185185</v>
      </c>
      <c r="AV1768" s="128" t="s">
        <v>39060</v>
      </c>
      <c r="AX1768" s="474">
        <v>0.07390046296296296</v>
      </c>
      <c r="AY1768" s="505">
        <v>0.04929398148148148</v>
      </c>
      <c r="BA1768" s="128" t="s">
        <v>39061</v>
      </c>
      <c r="BB1768" s="134" t="s">
        <v>39062</v>
      </c>
      <c r="BC1768" s="141" t="s">
        <v>39063</v>
      </c>
      <c r="BD1768" s="141"/>
      <c r="BE1768" s="505">
        <v>0.06851851851851852</v>
      </c>
      <c r="BF1768" s="141"/>
      <c r="BG1768" s="141"/>
      <c r="BH1768" s="141"/>
    </row>
    <row r="1769">
      <c r="A1769" s="122">
        <f t="shared" si="3"/>
        <v>0</v>
      </c>
      <c r="B1769" s="122">
        <f t="shared" si="4"/>
        <v>0</v>
      </c>
      <c r="C1769" s="122">
        <f t="shared" si="5"/>
        <v>0</v>
      </c>
      <c r="D1769" s="122">
        <f t="shared" si="6"/>
        <v>0</v>
      </c>
      <c r="E1769" s="122">
        <f t="shared" si="2"/>
        <v>194</v>
      </c>
      <c r="H1769" s="135">
        <v>589.0</v>
      </c>
      <c r="I1769" s="135">
        <v>589.0</v>
      </c>
      <c r="J1769" s="135">
        <v>589.0</v>
      </c>
      <c r="L1769" s="160"/>
      <c r="M1769" s="160"/>
      <c r="N1769" s="160"/>
      <c r="O1769" s="160"/>
      <c r="P1769" s="503">
        <v>0.07013888888888889</v>
      </c>
      <c r="AA1769" s="523"/>
      <c r="AB1769" s="523"/>
      <c r="AC1769" s="160"/>
      <c r="AD1769" s="160"/>
      <c r="AE1769" s="160"/>
      <c r="AJ1769" s="523"/>
      <c r="AM1769" s="505">
        <v>0.049444444444444444</v>
      </c>
      <c r="AN1769" s="160"/>
      <c r="AO1769" s="474">
        <v>0.07276620370370371</v>
      </c>
      <c r="AP1769" s="474"/>
      <c r="AQ1769" s="128" t="s">
        <v>39064</v>
      </c>
      <c r="AR1769" s="1"/>
      <c r="AS1769" s="134" t="s">
        <v>39065</v>
      </c>
      <c r="AU1769" s="128" t="s">
        <v>39066</v>
      </c>
      <c r="AV1769" s="504">
        <v>0.06782407407407408</v>
      </c>
      <c r="AX1769" s="134" t="s">
        <v>39067</v>
      </c>
      <c r="AY1769" s="128" t="s">
        <v>39068</v>
      </c>
      <c r="BA1769" s="505">
        <v>0.06171296296296296</v>
      </c>
      <c r="BB1769" s="474">
        <v>0.05986111111111111</v>
      </c>
      <c r="BC1769" s="516">
        <v>0.055671296296296295</v>
      </c>
      <c r="BD1769" s="516"/>
      <c r="BE1769" s="128" t="s">
        <v>39069</v>
      </c>
      <c r="BF1769" s="516"/>
      <c r="BG1769" s="516"/>
      <c r="BH1769" s="516"/>
    </row>
    <row r="1770">
      <c r="A1770" s="122">
        <f t="shared" si="3"/>
        <v>0</v>
      </c>
      <c r="B1770" s="122">
        <f t="shared" si="4"/>
        <v>0</v>
      </c>
      <c r="C1770" s="122">
        <f t="shared" si="5"/>
        <v>0</v>
      </c>
      <c r="D1770" s="122">
        <f t="shared" si="6"/>
        <v>0</v>
      </c>
      <c r="E1770" s="122">
        <f t="shared" si="2"/>
        <v>46</v>
      </c>
      <c r="H1770" s="135" t="s">
        <v>39070</v>
      </c>
      <c r="I1770" s="135" t="s">
        <v>39071</v>
      </c>
      <c r="J1770" s="135" t="s">
        <v>39072</v>
      </c>
      <c r="L1770" s="160"/>
      <c r="M1770" s="160"/>
      <c r="N1770" s="160"/>
      <c r="O1770" s="160"/>
      <c r="P1770" s="138" t="s">
        <v>39073</v>
      </c>
      <c r="AA1770" s="523"/>
      <c r="AB1770" s="523"/>
      <c r="AC1770" s="160"/>
      <c r="AD1770" s="160"/>
      <c r="AE1770" s="160"/>
      <c r="AJ1770" s="523"/>
      <c r="AM1770" s="128" t="s">
        <v>39074</v>
      </c>
      <c r="AN1770" s="160"/>
      <c r="AO1770" s="474">
        <v>0.07287037037037038</v>
      </c>
      <c r="AP1770" s="474"/>
      <c r="AQ1770" s="505">
        <v>0.06523148148148149</v>
      </c>
      <c r="AR1770" s="1"/>
      <c r="AS1770" s="474">
        <v>0.0660300925925926</v>
      </c>
      <c r="AU1770" s="505">
        <v>0.07891203703703703</v>
      </c>
      <c r="AV1770" s="128" t="s">
        <v>39075</v>
      </c>
      <c r="AX1770" s="474">
        <v>0.0739699074074074</v>
      </c>
      <c r="AY1770" s="505">
        <v>0.049351851851851855</v>
      </c>
      <c r="BA1770" s="128" t="s">
        <v>39076</v>
      </c>
      <c r="BB1770" s="134" t="s">
        <v>39077</v>
      </c>
      <c r="BC1770" s="141" t="s">
        <v>39078</v>
      </c>
      <c r="BD1770" s="141"/>
      <c r="BE1770" s="505">
        <v>0.0685763888888889</v>
      </c>
      <c r="BF1770" s="141"/>
      <c r="BG1770" s="141"/>
      <c r="BH1770" s="141"/>
    </row>
    <row r="1771">
      <c r="A1771" s="122">
        <f t="shared" si="3"/>
        <v>0</v>
      </c>
      <c r="B1771" s="122">
        <f t="shared" si="4"/>
        <v>0</v>
      </c>
      <c r="C1771" s="122">
        <f t="shared" si="5"/>
        <v>0</v>
      </c>
      <c r="D1771" s="122">
        <f t="shared" si="6"/>
        <v>0</v>
      </c>
      <c r="E1771" s="122">
        <f t="shared" si="2"/>
        <v>229</v>
      </c>
      <c r="H1771" s="135" t="s">
        <v>39079</v>
      </c>
      <c r="I1771" s="135" t="s">
        <v>39080</v>
      </c>
      <c r="J1771" s="135" t="s">
        <v>39081</v>
      </c>
      <c r="L1771" s="160"/>
      <c r="M1771" s="160"/>
      <c r="N1771" s="160"/>
      <c r="O1771" s="160"/>
      <c r="P1771" s="503">
        <v>0.07019675925925926</v>
      </c>
      <c r="AA1771" s="523"/>
      <c r="AB1771" s="523"/>
      <c r="AC1771" s="160"/>
      <c r="AD1771" s="160"/>
      <c r="AE1771" s="160"/>
      <c r="AJ1771" s="523"/>
      <c r="AM1771" s="505">
        <v>0.04972222222222222</v>
      </c>
      <c r="AN1771" s="160"/>
      <c r="AO1771" s="124"/>
      <c r="AP1771" s="124"/>
      <c r="AQ1771" s="128" t="s">
        <v>39082</v>
      </c>
      <c r="AR1771" s="1"/>
      <c r="AS1771" s="134" t="s">
        <v>14088</v>
      </c>
      <c r="AU1771" s="128" t="s">
        <v>39083</v>
      </c>
      <c r="AV1771" s="504">
        <v>0.06783564814814814</v>
      </c>
      <c r="AX1771" s="134" t="s">
        <v>39084</v>
      </c>
      <c r="AY1771" s="128" t="s">
        <v>39085</v>
      </c>
      <c r="BA1771" s="505">
        <v>0.06175925925925926</v>
      </c>
      <c r="BB1771" s="474">
        <v>0.05987268518518519</v>
      </c>
      <c r="BC1771" s="516">
        <v>0.05571759259259259</v>
      </c>
      <c r="BD1771" s="516"/>
      <c r="BE1771" s="128" t="s">
        <v>39086</v>
      </c>
      <c r="BF1771" s="516"/>
      <c r="BG1771" s="516"/>
      <c r="BH1771" s="516"/>
    </row>
    <row r="1772">
      <c r="A1772" s="122">
        <f t="shared" si="3"/>
        <v>0</v>
      </c>
      <c r="B1772" s="122">
        <f t="shared" si="4"/>
        <v>0</v>
      </c>
      <c r="C1772" s="122">
        <f t="shared" si="5"/>
        <v>0</v>
      </c>
      <c r="D1772" s="122">
        <f t="shared" si="6"/>
        <v>0</v>
      </c>
      <c r="E1772" s="122">
        <f t="shared" si="2"/>
        <v>74</v>
      </c>
      <c r="H1772" s="135">
        <v>590.0</v>
      </c>
      <c r="I1772" s="135">
        <v>590.0</v>
      </c>
      <c r="J1772" s="135">
        <v>590.0</v>
      </c>
      <c r="L1772" s="160"/>
      <c r="M1772" s="160"/>
      <c r="N1772" s="160"/>
      <c r="O1772" s="160"/>
      <c r="P1772" s="138" t="s">
        <v>39087</v>
      </c>
      <c r="AA1772" s="523"/>
      <c r="AB1772" s="523"/>
      <c r="AC1772" s="160"/>
      <c r="AD1772" s="160"/>
      <c r="AE1772" s="160"/>
      <c r="AJ1772" s="523"/>
      <c r="AM1772" s="128" t="s">
        <v>39088</v>
      </c>
      <c r="AN1772" s="160"/>
      <c r="AO1772" s="160"/>
      <c r="AP1772" s="160"/>
      <c r="AQ1772" s="505">
        <v>0.06530092592592593</v>
      </c>
      <c r="AR1772" s="1"/>
      <c r="AS1772" s="474">
        <v>0.06625</v>
      </c>
      <c r="AU1772" s="505">
        <v>0.07895833333333334</v>
      </c>
      <c r="AV1772" s="128" t="s">
        <v>39089</v>
      </c>
      <c r="AX1772" s="474">
        <v>0.07413194444444444</v>
      </c>
      <c r="AY1772" s="505">
        <v>0.04960648148148148</v>
      </c>
      <c r="BA1772" s="128" t="s">
        <v>39090</v>
      </c>
      <c r="BB1772" s="134" t="s">
        <v>39091</v>
      </c>
      <c r="BC1772" s="141" t="s">
        <v>39092</v>
      </c>
      <c r="BD1772" s="141"/>
      <c r="BE1772" s="505">
        <v>0.06858796296296296</v>
      </c>
      <c r="BF1772" s="141"/>
      <c r="BG1772" s="141"/>
      <c r="BH1772" s="141"/>
    </row>
    <row r="1773">
      <c r="A1773" s="122">
        <f t="shared" si="3"/>
        <v>0</v>
      </c>
      <c r="B1773" s="122">
        <f t="shared" si="4"/>
        <v>0</v>
      </c>
      <c r="C1773" s="122">
        <f t="shared" si="5"/>
        <v>0</v>
      </c>
      <c r="D1773" s="122">
        <f t="shared" si="6"/>
        <v>0</v>
      </c>
      <c r="E1773" s="122">
        <f t="shared" si="2"/>
        <v>119</v>
      </c>
      <c r="H1773" s="135" t="s">
        <v>39093</v>
      </c>
      <c r="I1773" s="135" t="s">
        <v>39094</v>
      </c>
      <c r="J1773" s="135" t="s">
        <v>39095</v>
      </c>
      <c r="L1773" s="160"/>
      <c r="M1773" s="160"/>
      <c r="N1773" s="160"/>
      <c r="O1773" s="160"/>
      <c r="P1773" s="503">
        <v>0.07020833333333333</v>
      </c>
      <c r="AA1773" s="523"/>
      <c r="AB1773" s="523"/>
      <c r="AC1773" s="160"/>
      <c r="AD1773" s="160"/>
      <c r="AE1773" s="160"/>
      <c r="AJ1773" s="523"/>
      <c r="AM1773" s="505">
        <v>0.049756944444444444</v>
      </c>
      <c r="AN1773" s="160"/>
      <c r="AO1773" s="160"/>
      <c r="AP1773" s="160"/>
      <c r="AQ1773" s="128" t="s">
        <v>39096</v>
      </c>
      <c r="AR1773" s="1"/>
      <c r="AS1773" s="134" t="s">
        <v>39097</v>
      </c>
      <c r="AU1773" s="128" t="s">
        <v>39098</v>
      </c>
      <c r="AV1773" s="504">
        <v>0.06789351851851852</v>
      </c>
      <c r="AX1773" s="134" t="s">
        <v>39099</v>
      </c>
      <c r="AY1773" s="128" t="s">
        <v>39100</v>
      </c>
      <c r="BA1773" s="505">
        <v>0.061782407407407404</v>
      </c>
      <c r="BB1773" s="474">
        <v>0.05990740740740741</v>
      </c>
      <c r="BC1773" s="516">
        <v>0.05578703703703704</v>
      </c>
      <c r="BD1773" s="516"/>
      <c r="BE1773" s="128" t="s">
        <v>39101</v>
      </c>
      <c r="BF1773" s="516"/>
      <c r="BG1773" s="516"/>
      <c r="BH1773" s="516"/>
    </row>
    <row r="1774">
      <c r="A1774" s="122">
        <f t="shared" si="3"/>
        <v>0</v>
      </c>
      <c r="B1774" s="122">
        <f t="shared" si="4"/>
        <v>0</v>
      </c>
      <c r="C1774" s="122">
        <f t="shared" si="5"/>
        <v>0</v>
      </c>
      <c r="D1774" s="122">
        <f t="shared" si="6"/>
        <v>0</v>
      </c>
      <c r="E1774" s="122">
        <f t="shared" si="2"/>
        <v>142</v>
      </c>
      <c r="H1774" s="135" t="s">
        <v>39102</v>
      </c>
      <c r="I1774" s="135" t="s">
        <v>39103</v>
      </c>
      <c r="J1774" s="135" t="s">
        <v>39104</v>
      </c>
      <c r="L1774" s="160"/>
      <c r="M1774" s="160"/>
      <c r="N1774" s="160"/>
      <c r="O1774" s="160"/>
      <c r="P1774" s="138" t="s">
        <v>39105</v>
      </c>
      <c r="AA1774" s="523"/>
      <c r="AB1774" s="523"/>
      <c r="AC1774" s="160"/>
      <c r="AD1774" s="160"/>
      <c r="AE1774" s="160"/>
      <c r="AJ1774" s="523"/>
      <c r="AM1774" s="128" t="s">
        <v>39106</v>
      </c>
      <c r="AN1774" s="160"/>
      <c r="AO1774" s="160"/>
      <c r="AP1774" s="160"/>
      <c r="AQ1774" s="505">
        <v>0.06552083333333333</v>
      </c>
      <c r="AR1774" s="1"/>
      <c r="AS1774" s="474">
        <v>0.06627314814814815</v>
      </c>
      <c r="AU1774" s="505">
        <v>0.07902777777777778</v>
      </c>
      <c r="AV1774" s="128" t="s">
        <v>39107</v>
      </c>
      <c r="AX1774" s="474">
        <v>0.07422453703703703</v>
      </c>
      <c r="AY1774" s="505">
        <v>0.04962962962962963</v>
      </c>
      <c r="BA1774" s="128" t="s">
        <v>34356</v>
      </c>
      <c r="BB1774" s="134" t="s">
        <v>39108</v>
      </c>
      <c r="BC1774" s="141" t="s">
        <v>39109</v>
      </c>
      <c r="BD1774" s="141"/>
      <c r="BE1774" s="505">
        <v>0.06871527777777778</v>
      </c>
      <c r="BF1774" s="141"/>
      <c r="BG1774" s="141"/>
      <c r="BH1774" s="141"/>
    </row>
    <row r="1775">
      <c r="A1775" s="122">
        <f t="shared" si="3"/>
        <v>0</v>
      </c>
      <c r="B1775" s="122">
        <f t="shared" si="4"/>
        <v>0</v>
      </c>
      <c r="C1775" s="122">
        <f t="shared" si="5"/>
        <v>0</v>
      </c>
      <c r="D1775" s="122">
        <f t="shared" si="6"/>
        <v>0</v>
      </c>
      <c r="E1775" s="122">
        <f t="shared" si="2"/>
        <v>117</v>
      </c>
      <c r="H1775" s="135">
        <v>591.0</v>
      </c>
      <c r="I1775" s="135">
        <v>591.0</v>
      </c>
      <c r="J1775" s="135">
        <v>591.0</v>
      </c>
      <c r="L1775" s="160"/>
      <c r="M1775" s="160"/>
      <c r="N1775" s="160"/>
      <c r="O1775" s="160"/>
      <c r="P1775" s="503">
        <v>0.07021990740740741</v>
      </c>
      <c r="AA1775" s="523"/>
      <c r="AB1775" s="523"/>
      <c r="AC1775" s="160"/>
      <c r="AD1775" s="160"/>
      <c r="AE1775" s="160"/>
      <c r="AJ1775" s="523"/>
      <c r="AM1775" s="505">
        <v>0.049791666666666665</v>
      </c>
      <c r="AN1775" s="160"/>
      <c r="AO1775" s="160"/>
      <c r="AP1775" s="160"/>
      <c r="AQ1775" s="128" t="s">
        <v>39110</v>
      </c>
      <c r="AR1775" s="1"/>
      <c r="AS1775" s="134" t="s">
        <v>39111</v>
      </c>
      <c r="AU1775" s="128" t="s">
        <v>39112</v>
      </c>
      <c r="AV1775" s="504">
        <v>0.06804398148148148</v>
      </c>
      <c r="AX1775" s="134" t="s">
        <v>39113</v>
      </c>
      <c r="AY1775" s="128" t="s">
        <v>1538</v>
      </c>
      <c r="BA1775" s="505">
        <v>0.061828703703703705</v>
      </c>
      <c r="BB1775" s="474">
        <v>0.05991898148148148</v>
      </c>
      <c r="BC1775" s="516">
        <v>0.05583333333333333</v>
      </c>
      <c r="BD1775" s="516"/>
      <c r="BE1775" s="128" t="s">
        <v>39114</v>
      </c>
      <c r="BF1775" s="516"/>
      <c r="BG1775" s="516"/>
      <c r="BH1775" s="516"/>
    </row>
    <row r="1776">
      <c r="A1776" s="122">
        <f t="shared" si="3"/>
        <v>0</v>
      </c>
      <c r="B1776" s="122">
        <f t="shared" si="4"/>
        <v>0</v>
      </c>
      <c r="C1776" s="122">
        <f t="shared" si="5"/>
        <v>0</v>
      </c>
      <c r="D1776" s="122">
        <f t="shared" si="6"/>
        <v>0</v>
      </c>
      <c r="E1776" s="122">
        <f t="shared" si="2"/>
        <v>59</v>
      </c>
      <c r="H1776" s="135" t="s">
        <v>39115</v>
      </c>
      <c r="I1776" s="135" t="s">
        <v>39116</v>
      </c>
      <c r="J1776" s="135" t="s">
        <v>39117</v>
      </c>
      <c r="L1776" s="160"/>
      <c r="M1776" s="160"/>
      <c r="N1776" s="160"/>
      <c r="O1776" s="160"/>
      <c r="P1776" s="138" t="s">
        <v>7311</v>
      </c>
      <c r="AA1776" s="523"/>
      <c r="AB1776" s="523"/>
      <c r="AC1776" s="160"/>
      <c r="AD1776" s="160"/>
      <c r="AE1776" s="160"/>
      <c r="AJ1776" s="523"/>
      <c r="AM1776" s="128" t="s">
        <v>18720</v>
      </c>
      <c r="AN1776" s="160"/>
      <c r="AO1776" s="160"/>
      <c r="AP1776" s="160"/>
      <c r="AQ1776" s="505">
        <v>0.06552083333333333</v>
      </c>
      <c r="AR1776" s="1"/>
      <c r="AS1776" s="474">
        <v>0.0662962962962963</v>
      </c>
      <c r="AU1776" s="505">
        <v>0.07917824074074074</v>
      </c>
      <c r="AV1776" s="128" t="s">
        <v>39118</v>
      </c>
      <c r="AX1776" s="474">
        <v>0.07429398148148147</v>
      </c>
      <c r="AY1776" s="505">
        <v>0.0497337962962963</v>
      </c>
      <c r="BA1776" s="128" t="s">
        <v>39119</v>
      </c>
      <c r="BB1776" s="134" t="s">
        <v>39120</v>
      </c>
      <c r="BC1776" s="141" t="s">
        <v>39121</v>
      </c>
      <c r="BD1776" s="141"/>
      <c r="BE1776" s="505">
        <v>0.06885416666666666</v>
      </c>
      <c r="BF1776" s="141"/>
      <c r="BG1776" s="141"/>
      <c r="BH1776" s="141"/>
    </row>
    <row r="1777">
      <c r="A1777" s="122">
        <f t="shared" si="3"/>
        <v>0</v>
      </c>
      <c r="B1777" s="122">
        <f t="shared" si="4"/>
        <v>0</v>
      </c>
      <c r="C1777" s="122">
        <f t="shared" si="5"/>
        <v>0</v>
      </c>
      <c r="D1777" s="122">
        <f t="shared" si="6"/>
        <v>0</v>
      </c>
      <c r="E1777" s="122">
        <f t="shared" si="2"/>
        <v>165</v>
      </c>
      <c r="H1777" s="135" t="s">
        <v>39122</v>
      </c>
      <c r="I1777" s="135" t="s">
        <v>1969</v>
      </c>
      <c r="J1777" s="135" t="s">
        <v>39123</v>
      </c>
      <c r="L1777" s="160"/>
      <c r="M1777" s="160"/>
      <c r="N1777" s="160"/>
      <c r="O1777" s="160"/>
      <c r="P1777" s="503">
        <v>0.07037037037037037</v>
      </c>
      <c r="AA1777" s="523"/>
      <c r="AB1777" s="523"/>
      <c r="AC1777" s="160"/>
      <c r="AD1777" s="160"/>
      <c r="AE1777" s="160"/>
      <c r="AJ1777" s="523"/>
      <c r="AM1777" s="505">
        <v>0.04986111111111111</v>
      </c>
      <c r="AN1777" s="160"/>
      <c r="AO1777" s="160"/>
      <c r="AP1777" s="160"/>
      <c r="AQ1777" s="128" t="s">
        <v>39124</v>
      </c>
      <c r="AR1777" s="1"/>
      <c r="AS1777" s="134" t="s">
        <v>4826</v>
      </c>
      <c r="AU1777" s="128" t="s">
        <v>39125</v>
      </c>
      <c r="AV1777" s="504">
        <v>0.068125</v>
      </c>
      <c r="AX1777" s="134" t="s">
        <v>39126</v>
      </c>
      <c r="AY1777" s="128" t="s">
        <v>1538</v>
      </c>
      <c r="BA1777" s="505">
        <v>0.06185185185185185</v>
      </c>
      <c r="BB1777" s="474">
        <v>0.059930555555555556</v>
      </c>
      <c r="BC1777" s="516">
        <v>0.05586805555555555</v>
      </c>
      <c r="BD1777" s="516"/>
      <c r="BE1777" s="128" t="s">
        <v>39127</v>
      </c>
      <c r="BF1777" s="516"/>
      <c r="BG1777" s="516"/>
      <c r="BH1777" s="516"/>
    </row>
    <row r="1778">
      <c r="A1778" s="122">
        <f t="shared" si="3"/>
        <v>0</v>
      </c>
      <c r="B1778" s="122">
        <f t="shared" si="4"/>
        <v>0</v>
      </c>
      <c r="C1778" s="122">
        <f t="shared" si="5"/>
        <v>0</v>
      </c>
      <c r="D1778" s="122">
        <f t="shared" si="6"/>
        <v>0</v>
      </c>
      <c r="E1778" s="122">
        <f t="shared" si="2"/>
        <v>73</v>
      </c>
      <c r="H1778" s="135">
        <v>592.0</v>
      </c>
      <c r="I1778" s="135">
        <v>592.0</v>
      </c>
      <c r="J1778" s="135">
        <v>592.0</v>
      </c>
      <c r="L1778" s="160"/>
      <c r="M1778" s="160"/>
      <c r="N1778" s="160"/>
      <c r="O1778" s="160"/>
      <c r="P1778" s="138" t="s">
        <v>39128</v>
      </c>
      <c r="AA1778" s="523"/>
      <c r="AB1778" s="523"/>
      <c r="AC1778" s="160"/>
      <c r="AD1778" s="160"/>
      <c r="AE1778" s="160"/>
      <c r="AJ1778" s="523"/>
      <c r="AM1778" s="128" t="s">
        <v>39129</v>
      </c>
      <c r="AN1778" s="160"/>
      <c r="AO1778" s="160"/>
      <c r="AP1778" s="160"/>
      <c r="AQ1778" s="505">
        <v>0.06565972222222222</v>
      </c>
      <c r="AR1778" s="1"/>
      <c r="AS1778" s="474">
        <v>0.06641203703703703</v>
      </c>
      <c r="AU1778" s="505">
        <v>0.0793287037037037</v>
      </c>
      <c r="AV1778" s="128" t="s">
        <v>39130</v>
      </c>
      <c r="AX1778" s="474">
        <v>0.07435185185185185</v>
      </c>
      <c r="AY1778" s="505">
        <v>0.049756944444444444</v>
      </c>
      <c r="BA1778" s="128" t="s">
        <v>39131</v>
      </c>
      <c r="BB1778" s="134" t="s">
        <v>39132</v>
      </c>
      <c r="BC1778" s="141" t="s">
        <v>985</v>
      </c>
      <c r="BD1778" s="141"/>
      <c r="BE1778" s="505">
        <v>0.06892361111111112</v>
      </c>
      <c r="BF1778" s="141"/>
      <c r="BG1778" s="141"/>
      <c r="BH1778" s="141"/>
    </row>
    <row r="1779">
      <c r="A1779" s="122">
        <f t="shared" si="3"/>
        <v>0</v>
      </c>
      <c r="B1779" s="122">
        <f t="shared" si="4"/>
        <v>0</v>
      </c>
      <c r="C1779" s="122">
        <f t="shared" si="5"/>
        <v>0</v>
      </c>
      <c r="D1779" s="122">
        <f t="shared" si="6"/>
        <v>0</v>
      </c>
      <c r="E1779" s="122">
        <f t="shared" si="2"/>
        <v>134</v>
      </c>
      <c r="H1779" s="135" t="s">
        <v>39133</v>
      </c>
      <c r="I1779" s="135" t="s">
        <v>39134</v>
      </c>
      <c r="J1779" s="135" t="s">
        <v>39135</v>
      </c>
      <c r="L1779" s="160"/>
      <c r="M1779" s="160"/>
      <c r="N1779" s="160"/>
      <c r="O1779" s="160"/>
      <c r="P1779" s="503">
        <v>0.07038194444444444</v>
      </c>
      <c r="AA1779" s="523"/>
      <c r="AB1779" s="523"/>
      <c r="AC1779" s="160"/>
      <c r="AD1779" s="160"/>
      <c r="AE1779" s="160"/>
      <c r="AJ1779" s="523"/>
      <c r="AM1779" s="505">
        <v>0.04988425925925926</v>
      </c>
      <c r="AN1779" s="160"/>
      <c r="AO1779" s="160"/>
      <c r="AP1779" s="160"/>
      <c r="AQ1779" s="128" t="s">
        <v>39136</v>
      </c>
      <c r="AR1779" s="1"/>
      <c r="AS1779" s="134" t="s">
        <v>39137</v>
      </c>
      <c r="AU1779" s="128" t="s">
        <v>39138</v>
      </c>
      <c r="AV1779" s="504">
        <v>0.0682175925925926</v>
      </c>
      <c r="AX1779" s="134" t="s">
        <v>39139</v>
      </c>
      <c r="AY1779" s="128" t="s">
        <v>39140</v>
      </c>
      <c r="BA1779" s="505">
        <v>0.06188657407407407</v>
      </c>
      <c r="BB1779" s="474">
        <v>0.05996527777777778</v>
      </c>
      <c r="BC1779" s="516">
        <v>0.05590277777777778</v>
      </c>
      <c r="BD1779" s="516"/>
      <c r="BE1779" s="128" t="s">
        <v>39141</v>
      </c>
      <c r="BF1779" s="516"/>
      <c r="BG1779" s="516"/>
      <c r="BH1779" s="516"/>
    </row>
    <row r="1780">
      <c r="A1780" s="122">
        <f t="shared" si="3"/>
        <v>0</v>
      </c>
      <c r="B1780" s="122">
        <f t="shared" si="4"/>
        <v>0</v>
      </c>
      <c r="C1780" s="122">
        <f t="shared" si="5"/>
        <v>0</v>
      </c>
      <c r="D1780" s="122">
        <f t="shared" si="6"/>
        <v>0</v>
      </c>
      <c r="E1780" s="122">
        <f t="shared" si="2"/>
        <v>235</v>
      </c>
      <c r="H1780" s="135" t="s">
        <v>39142</v>
      </c>
      <c r="I1780" s="135" t="s">
        <v>39143</v>
      </c>
      <c r="J1780" s="135" t="s">
        <v>39144</v>
      </c>
      <c r="L1780" s="160"/>
      <c r="M1780" s="160"/>
      <c r="N1780" s="160"/>
      <c r="O1780" s="160"/>
      <c r="P1780" s="138" t="s">
        <v>39145</v>
      </c>
      <c r="AA1780" s="523"/>
      <c r="AB1780" s="523"/>
      <c r="AC1780" s="160"/>
      <c r="AD1780" s="160"/>
      <c r="AE1780" s="160"/>
      <c r="AJ1780" s="523"/>
      <c r="AM1780" s="128" t="s">
        <v>39146</v>
      </c>
      <c r="AN1780" s="160"/>
      <c r="AO1780" s="160"/>
      <c r="AP1780" s="160"/>
      <c r="AQ1780" s="505">
        <v>0.06579861111111111</v>
      </c>
      <c r="AR1780" s="1"/>
      <c r="AS1780" s="474">
        <v>0.06643518518518518</v>
      </c>
      <c r="AU1780" s="505">
        <v>0.07947916666666667</v>
      </c>
      <c r="AV1780" s="128" t="s">
        <v>39147</v>
      </c>
      <c r="AX1780" s="474">
        <v>0.0744675925925926</v>
      </c>
      <c r="AY1780" s="505">
        <v>0.04978009259259259</v>
      </c>
      <c r="BA1780" s="128" t="s">
        <v>39148</v>
      </c>
      <c r="BB1780" s="134" t="s">
        <v>39149</v>
      </c>
      <c r="BC1780" s="141" t="s">
        <v>39150</v>
      </c>
      <c r="BD1780" s="141"/>
      <c r="BE1780" s="505">
        <v>0.06909722222222223</v>
      </c>
      <c r="BF1780" s="141"/>
      <c r="BG1780" s="141"/>
      <c r="BH1780" s="141"/>
    </row>
    <row r="1781">
      <c r="A1781" s="122">
        <f t="shared" si="3"/>
        <v>0</v>
      </c>
      <c r="B1781" s="122">
        <f t="shared" si="4"/>
        <v>0</v>
      </c>
      <c r="C1781" s="122">
        <f t="shared" si="5"/>
        <v>0</v>
      </c>
      <c r="D1781" s="122">
        <f t="shared" si="6"/>
        <v>0</v>
      </c>
      <c r="E1781" s="122">
        <f t="shared" si="2"/>
        <v>78</v>
      </c>
      <c r="H1781" s="135">
        <v>593.0</v>
      </c>
      <c r="I1781" s="135">
        <v>593.0</v>
      </c>
      <c r="J1781" s="135">
        <v>593.0</v>
      </c>
      <c r="L1781" s="160"/>
      <c r="M1781" s="160"/>
      <c r="N1781" s="160"/>
      <c r="O1781" s="160"/>
      <c r="P1781" s="503">
        <v>0.07041666666666667</v>
      </c>
      <c r="AA1781" s="523"/>
      <c r="AB1781" s="523"/>
      <c r="AC1781" s="160"/>
      <c r="AD1781" s="160"/>
      <c r="AE1781" s="160"/>
      <c r="AJ1781" s="523"/>
      <c r="AM1781" s="505">
        <v>0.04997685185185185</v>
      </c>
      <c r="AN1781" s="160"/>
      <c r="AO1781" s="160"/>
      <c r="AP1781" s="160"/>
      <c r="AQ1781" s="128" t="s">
        <v>39151</v>
      </c>
      <c r="AR1781" s="1"/>
      <c r="AS1781" s="134" t="s">
        <v>39152</v>
      </c>
      <c r="AU1781" s="128" t="s">
        <v>39153</v>
      </c>
      <c r="AV1781" s="504">
        <v>0.06829861111111112</v>
      </c>
      <c r="AX1781" s="134" t="s">
        <v>39154</v>
      </c>
      <c r="AY1781" s="128" t="s">
        <v>11087</v>
      </c>
      <c r="BA1781" s="505">
        <v>0.06199074074074074</v>
      </c>
      <c r="BB1781" s="474">
        <v>0.060023148148148145</v>
      </c>
      <c r="BC1781" s="516">
        <v>0.05592592592592593</v>
      </c>
      <c r="BD1781" s="516"/>
      <c r="BE1781" s="128" t="s">
        <v>39155</v>
      </c>
      <c r="BF1781" s="516"/>
      <c r="BG1781" s="516"/>
      <c r="BH1781" s="516"/>
    </row>
    <row r="1782">
      <c r="A1782" s="122">
        <f t="shared" si="3"/>
        <v>0</v>
      </c>
      <c r="B1782" s="122">
        <f t="shared" si="4"/>
        <v>0</v>
      </c>
      <c r="C1782" s="122">
        <f t="shared" si="5"/>
        <v>0</v>
      </c>
      <c r="D1782" s="122">
        <f t="shared" si="6"/>
        <v>0</v>
      </c>
      <c r="E1782" s="122">
        <f t="shared" si="2"/>
        <v>74</v>
      </c>
      <c r="H1782" s="135" t="s">
        <v>39156</v>
      </c>
      <c r="I1782" s="135" t="s">
        <v>39157</v>
      </c>
      <c r="J1782" s="135" t="s">
        <v>39158</v>
      </c>
      <c r="L1782" s="160"/>
      <c r="M1782" s="160"/>
      <c r="N1782" s="160"/>
      <c r="O1782" s="160"/>
      <c r="P1782" s="138" t="s">
        <v>1969</v>
      </c>
      <c r="AA1782" s="523"/>
      <c r="AB1782" s="523"/>
      <c r="AC1782" s="160"/>
      <c r="AD1782" s="160"/>
      <c r="AE1782" s="160"/>
      <c r="AJ1782" s="523"/>
      <c r="AM1782" s="128" t="s">
        <v>39159</v>
      </c>
      <c r="AN1782" s="160"/>
      <c r="AO1782" s="160"/>
      <c r="AP1782" s="160"/>
      <c r="AQ1782" s="505">
        <v>0.06585648148148149</v>
      </c>
      <c r="AR1782" s="1"/>
      <c r="AS1782" s="474">
        <v>0.0665162037037037</v>
      </c>
      <c r="AU1782" s="505">
        <v>0.07951388888888888</v>
      </c>
      <c r="AV1782" s="128" t="s">
        <v>39160</v>
      </c>
      <c r="AX1782" s="474">
        <v>0.07460648148148148</v>
      </c>
      <c r="AY1782" s="505">
        <v>0.049965277777777775</v>
      </c>
      <c r="BA1782" s="128" t="s">
        <v>39161</v>
      </c>
      <c r="BB1782" s="134" t="s">
        <v>39162</v>
      </c>
      <c r="BC1782" s="141" t="s">
        <v>30333</v>
      </c>
      <c r="BD1782" s="141"/>
      <c r="BE1782" s="505">
        <v>0.0692013888888889</v>
      </c>
      <c r="BF1782" s="141"/>
      <c r="BG1782" s="141"/>
      <c r="BH1782" s="141"/>
    </row>
    <row r="1783">
      <c r="A1783" s="122">
        <f t="shared" si="3"/>
        <v>0</v>
      </c>
      <c r="B1783" s="122">
        <f t="shared" si="4"/>
        <v>0</v>
      </c>
      <c r="C1783" s="122">
        <f t="shared" si="5"/>
        <v>0</v>
      </c>
      <c r="D1783" s="122">
        <f t="shared" si="6"/>
        <v>0</v>
      </c>
      <c r="E1783" s="122">
        <f t="shared" si="2"/>
        <v>212</v>
      </c>
      <c r="H1783" s="135" t="s">
        <v>39163</v>
      </c>
      <c r="I1783" s="135" t="s">
        <v>39164</v>
      </c>
      <c r="J1783" s="135" t="s">
        <v>39165</v>
      </c>
      <c r="L1783" s="160"/>
      <c r="M1783" s="160"/>
      <c r="N1783" s="160"/>
      <c r="O1783" s="160"/>
      <c r="P1783" s="503">
        <v>0.07056712962962963</v>
      </c>
      <c r="AA1783" s="523"/>
      <c r="AB1783" s="523"/>
      <c r="AC1783" s="160"/>
      <c r="AD1783" s="160"/>
      <c r="AE1783" s="160"/>
      <c r="AJ1783" s="523"/>
      <c r="AM1783" s="505">
        <v>0.05009259259259259</v>
      </c>
      <c r="AN1783" s="160"/>
      <c r="AO1783" s="160"/>
      <c r="AP1783" s="160"/>
      <c r="AQ1783" s="128" t="s">
        <v>39166</v>
      </c>
      <c r="AR1783" s="1"/>
      <c r="AS1783" s="134" t="s">
        <v>39167</v>
      </c>
      <c r="AU1783" s="128" t="s">
        <v>39168</v>
      </c>
      <c r="AV1783" s="504">
        <v>0.06835648148148148</v>
      </c>
      <c r="AX1783" s="134" t="s">
        <v>39169</v>
      </c>
      <c r="AY1783" s="128" t="s">
        <v>39170</v>
      </c>
      <c r="BA1783" s="505">
        <v>0.06215277777777778</v>
      </c>
      <c r="BB1783" s="474">
        <v>0.060034722222222225</v>
      </c>
      <c r="BC1783" s="516">
        <v>0.05596064814814815</v>
      </c>
      <c r="BD1783" s="516"/>
      <c r="BE1783" s="128" t="s">
        <v>39171</v>
      </c>
      <c r="BF1783" s="516"/>
      <c r="BG1783" s="516"/>
      <c r="BH1783" s="516"/>
    </row>
    <row r="1784">
      <c r="A1784" s="122">
        <f t="shared" si="3"/>
        <v>0</v>
      </c>
      <c r="B1784" s="122">
        <f t="shared" si="4"/>
        <v>0</v>
      </c>
      <c r="C1784" s="122">
        <f t="shared" si="5"/>
        <v>0</v>
      </c>
      <c r="D1784" s="122">
        <f t="shared" si="6"/>
        <v>0</v>
      </c>
      <c r="E1784" s="122">
        <f t="shared" si="2"/>
        <v>51</v>
      </c>
      <c r="H1784" s="135">
        <v>594.0</v>
      </c>
      <c r="I1784" s="135">
        <v>594.0</v>
      </c>
      <c r="J1784" s="135">
        <v>594.0</v>
      </c>
      <c r="L1784" s="160"/>
      <c r="M1784" s="160"/>
      <c r="N1784" s="160"/>
      <c r="O1784" s="160"/>
      <c r="P1784" s="138" t="s">
        <v>39172</v>
      </c>
      <c r="AA1784" s="523"/>
      <c r="AB1784" s="523"/>
      <c r="AC1784" s="160"/>
      <c r="AD1784" s="160"/>
      <c r="AE1784" s="160"/>
      <c r="AJ1784" s="523"/>
      <c r="AM1784" s="128" t="s">
        <v>39173</v>
      </c>
      <c r="AN1784" s="160"/>
      <c r="AO1784" s="160"/>
      <c r="AP1784" s="160"/>
      <c r="AQ1784" s="505">
        <v>0.0659375</v>
      </c>
      <c r="AR1784" s="1"/>
      <c r="AS1784" s="474">
        <v>0.06653935185185185</v>
      </c>
      <c r="AU1784" s="505">
        <v>0.07960648148148149</v>
      </c>
      <c r="AV1784" s="128" t="s">
        <v>39174</v>
      </c>
      <c r="AX1784" s="474">
        <v>0.07465277777777778</v>
      </c>
      <c r="AY1784" s="505">
        <v>0.04997685185185185</v>
      </c>
      <c r="BA1784" s="128" t="s">
        <v>39175</v>
      </c>
      <c r="BB1784" s="134" t="s">
        <v>39176</v>
      </c>
      <c r="BC1784" s="141" t="s">
        <v>39177</v>
      </c>
      <c r="BD1784" s="141"/>
      <c r="BE1784" s="505">
        <v>0.06929398148148148</v>
      </c>
      <c r="BF1784" s="141"/>
      <c r="BG1784" s="141"/>
      <c r="BH1784" s="141"/>
    </row>
    <row r="1785">
      <c r="A1785" s="122">
        <f t="shared" si="3"/>
        <v>0</v>
      </c>
      <c r="B1785" s="122">
        <f t="shared" si="4"/>
        <v>0</v>
      </c>
      <c r="C1785" s="122">
        <f t="shared" si="5"/>
        <v>0</v>
      </c>
      <c r="D1785" s="122">
        <f t="shared" si="6"/>
        <v>0</v>
      </c>
      <c r="E1785" s="122">
        <f t="shared" si="2"/>
        <v>75</v>
      </c>
      <c r="H1785" s="135" t="s">
        <v>39178</v>
      </c>
      <c r="I1785" s="135" t="s">
        <v>39179</v>
      </c>
      <c r="J1785" s="135" t="s">
        <v>39180</v>
      </c>
      <c r="L1785" s="160"/>
      <c r="M1785" s="160"/>
      <c r="N1785" s="160"/>
      <c r="O1785" s="160"/>
      <c r="P1785" s="503">
        <v>0.0705787037037037</v>
      </c>
      <c r="AA1785" s="523"/>
      <c r="AB1785" s="523"/>
      <c r="AC1785" s="160"/>
      <c r="AD1785" s="160"/>
      <c r="AE1785" s="160"/>
      <c r="AJ1785" s="523"/>
      <c r="AM1785" s="505">
        <v>0.0502662037037037</v>
      </c>
      <c r="AN1785" s="160"/>
      <c r="AO1785" s="160"/>
      <c r="AP1785" s="160"/>
      <c r="AQ1785" s="128" t="s">
        <v>39181</v>
      </c>
      <c r="AR1785" s="1"/>
      <c r="AS1785" s="134" t="s">
        <v>39182</v>
      </c>
      <c r="AU1785" s="128" t="s">
        <v>39183</v>
      </c>
      <c r="AV1785" s="504">
        <v>0.0683912037037037</v>
      </c>
      <c r="AX1785" s="134" t="s">
        <v>39184</v>
      </c>
      <c r="AY1785" s="128" t="s">
        <v>862</v>
      </c>
      <c r="BA1785" s="505">
        <v>0.06222222222222222</v>
      </c>
      <c r="BB1785" s="474">
        <v>0.06005787037037037</v>
      </c>
      <c r="BC1785" s="516">
        <v>0.055983796296296295</v>
      </c>
      <c r="BD1785" s="516"/>
      <c r="BE1785" s="128" t="s">
        <v>39185</v>
      </c>
      <c r="BF1785" s="516"/>
      <c r="BG1785" s="516"/>
      <c r="BH1785" s="516"/>
    </row>
    <row r="1786">
      <c r="A1786" s="122">
        <f t="shared" si="3"/>
        <v>0</v>
      </c>
      <c r="B1786" s="122">
        <f t="shared" si="4"/>
        <v>0</v>
      </c>
      <c r="C1786" s="122">
        <f t="shared" si="5"/>
        <v>0</v>
      </c>
      <c r="D1786" s="122">
        <f t="shared" si="6"/>
        <v>0</v>
      </c>
      <c r="E1786" s="122">
        <f t="shared" si="2"/>
        <v>106</v>
      </c>
      <c r="H1786" s="135" t="s">
        <v>39186</v>
      </c>
      <c r="I1786" s="135" t="s">
        <v>1050</v>
      </c>
      <c r="J1786" s="135" t="s">
        <v>4736</v>
      </c>
      <c r="L1786" s="160"/>
      <c r="M1786" s="160"/>
      <c r="N1786" s="160"/>
      <c r="O1786" s="160"/>
      <c r="P1786" s="138" t="s">
        <v>12211</v>
      </c>
      <c r="AA1786" s="523"/>
      <c r="AB1786" s="523"/>
      <c r="AC1786" s="160"/>
      <c r="AD1786" s="160"/>
      <c r="AE1786" s="160"/>
      <c r="AJ1786" s="523"/>
      <c r="AM1786" s="128" t="s">
        <v>4329</v>
      </c>
      <c r="AN1786" s="160"/>
      <c r="AO1786" s="160"/>
      <c r="AP1786" s="160"/>
      <c r="AQ1786" s="505">
        <v>0.06605324074074075</v>
      </c>
      <c r="AR1786" s="1"/>
      <c r="AS1786" s="474">
        <v>0.06659722222222222</v>
      </c>
      <c r="AU1786" s="505">
        <v>0.0797337962962963</v>
      </c>
      <c r="AV1786" s="128" t="s">
        <v>39187</v>
      </c>
      <c r="AX1786" s="474">
        <v>0.07487268518518518</v>
      </c>
      <c r="AY1786" s="505">
        <v>0.05009259259259259</v>
      </c>
      <c r="BA1786" s="128" t="s">
        <v>39188</v>
      </c>
      <c r="BB1786" s="134" t="s">
        <v>1112</v>
      </c>
      <c r="BC1786" s="141" t="s">
        <v>39189</v>
      </c>
      <c r="BD1786" s="141"/>
      <c r="BE1786" s="505">
        <v>0.069375</v>
      </c>
      <c r="BF1786" s="141"/>
      <c r="BG1786" s="141"/>
      <c r="BH1786" s="141"/>
    </row>
    <row r="1787">
      <c r="A1787" s="122">
        <f t="shared" si="3"/>
        <v>0</v>
      </c>
      <c r="B1787" s="122">
        <f t="shared" si="4"/>
        <v>0</v>
      </c>
      <c r="C1787" s="122">
        <f t="shared" si="5"/>
        <v>0</v>
      </c>
      <c r="D1787" s="122">
        <f t="shared" si="6"/>
        <v>0</v>
      </c>
      <c r="E1787" s="122">
        <f t="shared" si="2"/>
        <v>78</v>
      </c>
      <c r="H1787" s="135">
        <v>595.0</v>
      </c>
      <c r="I1787" s="135">
        <v>595.0</v>
      </c>
      <c r="J1787" s="135">
        <v>595.0</v>
      </c>
      <c r="L1787" s="160"/>
      <c r="M1787" s="160"/>
      <c r="N1787" s="160"/>
      <c r="O1787" s="160"/>
      <c r="P1787" s="503">
        <v>0.07060185185185185</v>
      </c>
      <c r="AA1787" s="523"/>
      <c r="AB1787" s="523"/>
      <c r="AC1787" s="160"/>
      <c r="AD1787" s="160"/>
      <c r="AE1787" s="160"/>
      <c r="AJ1787" s="523"/>
      <c r="AM1787" s="505">
        <v>0.0503125</v>
      </c>
      <c r="AN1787" s="160"/>
      <c r="AO1787" s="160"/>
      <c r="AP1787" s="160"/>
      <c r="AQ1787" s="128" t="s">
        <v>39190</v>
      </c>
      <c r="AR1787" s="1"/>
      <c r="AS1787" s="134" t="s">
        <v>39191</v>
      </c>
      <c r="AU1787" s="128" t="s">
        <v>39192</v>
      </c>
      <c r="AV1787" s="504">
        <v>0.06848379629629629</v>
      </c>
      <c r="AX1787" s="134" t="s">
        <v>39193</v>
      </c>
      <c r="AY1787" s="128" t="s">
        <v>653</v>
      </c>
      <c r="BA1787" s="505">
        <v>0.062280092592592595</v>
      </c>
      <c r="BB1787" s="474">
        <v>0.060069444444444446</v>
      </c>
      <c r="BC1787" s="516">
        <v>0.056018518518518516</v>
      </c>
      <c r="BD1787" s="516"/>
      <c r="BE1787" s="128" t="s">
        <v>39194</v>
      </c>
      <c r="BF1787" s="516"/>
      <c r="BG1787" s="516"/>
      <c r="BH1787" s="516"/>
    </row>
    <row r="1788">
      <c r="A1788" s="122">
        <f t="shared" si="3"/>
        <v>0</v>
      </c>
      <c r="B1788" s="122">
        <f t="shared" si="4"/>
        <v>0</v>
      </c>
      <c r="C1788" s="122">
        <f t="shared" si="5"/>
        <v>0</v>
      </c>
      <c r="D1788" s="122">
        <f t="shared" si="6"/>
        <v>0</v>
      </c>
      <c r="E1788" s="122">
        <f t="shared" si="2"/>
        <v>58</v>
      </c>
      <c r="H1788" s="135" t="s">
        <v>39195</v>
      </c>
      <c r="I1788" s="135" t="s">
        <v>39196</v>
      </c>
      <c r="J1788" s="135" t="s">
        <v>39197</v>
      </c>
      <c r="L1788" s="160"/>
      <c r="M1788" s="160"/>
      <c r="N1788" s="160"/>
      <c r="O1788" s="160"/>
      <c r="P1788" s="138" t="s">
        <v>39198</v>
      </c>
      <c r="AA1788" s="523"/>
      <c r="AB1788" s="523"/>
      <c r="AC1788" s="160"/>
      <c r="AD1788" s="160"/>
      <c r="AE1788" s="160"/>
      <c r="AJ1788" s="523"/>
      <c r="AM1788" s="128" t="s">
        <v>39199</v>
      </c>
      <c r="AN1788" s="160"/>
      <c r="AO1788" s="160"/>
      <c r="AP1788" s="160"/>
      <c r="AQ1788" s="505">
        <v>0.0661111111111111</v>
      </c>
      <c r="AR1788" s="1"/>
      <c r="AS1788" s="474">
        <v>0.06663194444444444</v>
      </c>
      <c r="AU1788" s="505">
        <v>0.07981481481481481</v>
      </c>
      <c r="AV1788" s="128" t="s">
        <v>39200</v>
      </c>
      <c r="AX1788" s="474">
        <v>0.07493055555555556</v>
      </c>
      <c r="AY1788" s="505">
        <v>0.05011574074074074</v>
      </c>
      <c r="BA1788" s="128" t="s">
        <v>39201</v>
      </c>
      <c r="BB1788" s="134" t="s">
        <v>34576</v>
      </c>
      <c r="BC1788" s="141" t="s">
        <v>39202</v>
      </c>
      <c r="BD1788" s="141"/>
      <c r="BE1788" s="505">
        <v>0.06940972222222222</v>
      </c>
      <c r="BF1788" s="141"/>
      <c r="BG1788" s="141"/>
      <c r="BH1788" s="141"/>
    </row>
    <row r="1789">
      <c r="A1789" s="122">
        <f t="shared" si="3"/>
        <v>0</v>
      </c>
      <c r="B1789" s="122">
        <f t="shared" si="4"/>
        <v>0</v>
      </c>
      <c r="C1789" s="122">
        <f t="shared" si="5"/>
        <v>0</v>
      </c>
      <c r="D1789" s="122">
        <f t="shared" si="6"/>
        <v>0</v>
      </c>
      <c r="E1789" s="122">
        <f t="shared" si="2"/>
        <v>176</v>
      </c>
      <c r="H1789" s="135" t="s">
        <v>39203</v>
      </c>
      <c r="I1789" s="135" t="s">
        <v>39204</v>
      </c>
      <c r="J1789" s="135" t="s">
        <v>39205</v>
      </c>
      <c r="L1789" s="160"/>
      <c r="M1789" s="160"/>
      <c r="N1789" s="160"/>
      <c r="O1789" s="160"/>
      <c r="P1789" s="503">
        <v>0.07065972222222222</v>
      </c>
      <c r="AA1789" s="523"/>
      <c r="AB1789" s="523"/>
      <c r="AC1789" s="160"/>
      <c r="AD1789" s="160"/>
      <c r="AE1789" s="160"/>
      <c r="AJ1789" s="523"/>
      <c r="AM1789" s="505">
        <v>0.0503587962962963</v>
      </c>
      <c r="AN1789" s="160"/>
      <c r="AO1789" s="160"/>
      <c r="AP1789" s="160"/>
      <c r="AQ1789" s="128" t="s">
        <v>39206</v>
      </c>
      <c r="AR1789" s="1"/>
      <c r="AS1789" s="134" t="s">
        <v>14982</v>
      </c>
      <c r="AU1789" s="128" t="s">
        <v>1880</v>
      </c>
      <c r="AV1789" s="504">
        <v>0.0686574074074074</v>
      </c>
      <c r="AX1789" s="134" t="s">
        <v>39207</v>
      </c>
      <c r="AY1789" s="128" t="s">
        <v>39208</v>
      </c>
      <c r="BA1789" s="505">
        <v>0.06234953703703704</v>
      </c>
      <c r="BB1789" s="474">
        <v>0.06008101851851852</v>
      </c>
      <c r="BC1789" s="516">
        <v>0.056053240740740744</v>
      </c>
      <c r="BD1789" s="516"/>
      <c r="BE1789" s="128" t="s">
        <v>39209</v>
      </c>
      <c r="BF1789" s="516"/>
      <c r="BG1789" s="516"/>
      <c r="BH1789" s="516"/>
    </row>
    <row r="1790">
      <c r="A1790" s="122">
        <f t="shared" si="3"/>
        <v>0</v>
      </c>
      <c r="B1790" s="122">
        <f t="shared" si="4"/>
        <v>0</v>
      </c>
      <c r="C1790" s="122">
        <f t="shared" si="5"/>
        <v>0</v>
      </c>
      <c r="D1790" s="122">
        <f t="shared" si="6"/>
        <v>0</v>
      </c>
      <c r="E1790" s="122">
        <f t="shared" si="2"/>
        <v>85</v>
      </c>
      <c r="H1790" s="135">
        <v>596.0</v>
      </c>
      <c r="I1790" s="135">
        <v>596.0</v>
      </c>
      <c r="J1790" s="135">
        <v>596.0</v>
      </c>
      <c r="L1790" s="160"/>
      <c r="M1790" s="160"/>
      <c r="N1790" s="160"/>
      <c r="O1790" s="160"/>
      <c r="P1790" s="138" t="s">
        <v>15464</v>
      </c>
      <c r="AA1790" s="523"/>
      <c r="AB1790" s="523"/>
      <c r="AC1790" s="160"/>
      <c r="AD1790" s="160"/>
      <c r="AE1790" s="160"/>
      <c r="AJ1790" s="523"/>
      <c r="AM1790" s="128" t="s">
        <v>39210</v>
      </c>
      <c r="AN1790" s="160"/>
      <c r="AO1790" s="160"/>
      <c r="AP1790" s="160"/>
      <c r="AQ1790" s="505">
        <v>0.06618055555555556</v>
      </c>
      <c r="AR1790" s="1"/>
      <c r="AS1790" s="474">
        <v>0.06668981481481481</v>
      </c>
      <c r="AU1790" s="505">
        <v>0.07994212962962963</v>
      </c>
      <c r="AV1790" s="128" t="s">
        <v>39211</v>
      </c>
      <c r="AX1790" s="474">
        <v>0.07504629629629629</v>
      </c>
      <c r="AY1790" s="505">
        <v>0.050138888888888886</v>
      </c>
      <c r="BA1790" s="128" t="s">
        <v>39212</v>
      </c>
      <c r="BB1790" s="134" t="s">
        <v>39213</v>
      </c>
      <c r="BC1790" s="141" t="s">
        <v>39214</v>
      </c>
      <c r="BD1790" s="141"/>
      <c r="BE1790" s="505">
        <v>0.06945601851851851</v>
      </c>
      <c r="BF1790" s="141"/>
      <c r="BG1790" s="141"/>
      <c r="BH1790" s="141"/>
    </row>
    <row r="1791">
      <c r="A1791" s="122">
        <f t="shared" si="3"/>
        <v>0</v>
      </c>
      <c r="B1791" s="122">
        <f t="shared" si="4"/>
        <v>0</v>
      </c>
      <c r="C1791" s="122">
        <f t="shared" si="5"/>
        <v>0</v>
      </c>
      <c r="D1791" s="122">
        <f t="shared" si="6"/>
        <v>0</v>
      </c>
      <c r="E1791" s="122">
        <f t="shared" si="2"/>
        <v>46</v>
      </c>
      <c r="H1791" s="135" t="s">
        <v>39215</v>
      </c>
      <c r="I1791" s="135" t="s">
        <v>39216</v>
      </c>
      <c r="J1791" s="135" t="s">
        <v>39217</v>
      </c>
      <c r="L1791" s="160"/>
      <c r="M1791" s="160"/>
      <c r="N1791" s="160"/>
      <c r="O1791" s="160"/>
      <c r="P1791" s="503">
        <v>0.07069444444444445</v>
      </c>
      <c r="AA1791" s="523"/>
      <c r="AB1791" s="523"/>
      <c r="AC1791" s="160"/>
      <c r="AD1791" s="160"/>
      <c r="AE1791" s="160"/>
      <c r="AJ1791" s="523"/>
      <c r="AM1791" s="505">
        <v>0.05040509259259259</v>
      </c>
      <c r="AN1791" s="160"/>
      <c r="AO1791" s="160"/>
      <c r="AP1791" s="160"/>
      <c r="AQ1791" s="128" t="s">
        <v>39218</v>
      </c>
      <c r="AR1791" s="1"/>
      <c r="AS1791" s="134" t="s">
        <v>39219</v>
      </c>
      <c r="AU1791" s="128" t="s">
        <v>3554</v>
      </c>
      <c r="AV1791" s="504">
        <v>0.06871527777777778</v>
      </c>
      <c r="AX1791" s="134" t="s">
        <v>39220</v>
      </c>
      <c r="AY1791" s="128" t="s">
        <v>39221</v>
      </c>
      <c r="BA1791" s="505">
        <v>0.06239583333333333</v>
      </c>
      <c r="BB1791" s="474">
        <v>0.06011574074074074</v>
      </c>
      <c r="BC1791" s="516">
        <v>0.05609953703703704</v>
      </c>
      <c r="BD1791" s="516"/>
      <c r="BE1791" s="128" t="s">
        <v>10470</v>
      </c>
      <c r="BF1791" s="516"/>
      <c r="BG1791" s="516"/>
      <c r="BH1791" s="516"/>
    </row>
    <row r="1792">
      <c r="A1792" s="122">
        <f t="shared" si="3"/>
        <v>0</v>
      </c>
      <c r="B1792" s="122">
        <f t="shared" si="4"/>
        <v>0</v>
      </c>
      <c r="C1792" s="122">
        <f t="shared" si="5"/>
        <v>0</v>
      </c>
      <c r="D1792" s="122">
        <f t="shared" si="6"/>
        <v>0</v>
      </c>
      <c r="E1792" s="122">
        <f t="shared" si="2"/>
        <v>202</v>
      </c>
      <c r="H1792" s="135" t="s">
        <v>39222</v>
      </c>
      <c r="I1792" s="135" t="s">
        <v>39223</v>
      </c>
      <c r="J1792" s="135" t="s">
        <v>39224</v>
      </c>
      <c r="L1792" s="160"/>
      <c r="M1792" s="160"/>
      <c r="N1792" s="160"/>
      <c r="O1792" s="160"/>
      <c r="P1792" s="138" t="s">
        <v>39225</v>
      </c>
      <c r="AA1792" s="523"/>
      <c r="AB1792" s="523"/>
      <c r="AC1792" s="160"/>
      <c r="AD1792" s="160"/>
      <c r="AE1792" s="160"/>
      <c r="AJ1792" s="523"/>
      <c r="AM1792" s="128" t="s">
        <v>39226</v>
      </c>
      <c r="AN1792" s="160"/>
      <c r="AO1792" s="160"/>
      <c r="AP1792" s="160"/>
      <c r="AQ1792" s="505">
        <v>0.06636574074074074</v>
      </c>
      <c r="AR1792" s="1"/>
      <c r="AS1792" s="474">
        <v>0.06672453703703704</v>
      </c>
      <c r="AU1792" s="505">
        <v>0.07996527777777777</v>
      </c>
      <c r="AV1792" s="128" t="s">
        <v>39227</v>
      </c>
      <c r="AX1792" s="474">
        <v>0.07519675925925925</v>
      </c>
      <c r="AY1792" s="505">
        <v>0.05018518518518519</v>
      </c>
      <c r="BA1792" s="128" t="s">
        <v>39228</v>
      </c>
      <c r="BB1792" s="134" t="s">
        <v>39229</v>
      </c>
      <c r="BC1792" s="141" t="s">
        <v>39230</v>
      </c>
      <c r="BD1792" s="141"/>
      <c r="BE1792" s="505">
        <v>0.06951388888888889</v>
      </c>
      <c r="BF1792" s="141"/>
      <c r="BG1792" s="141"/>
      <c r="BH1792" s="141"/>
    </row>
    <row r="1793">
      <c r="A1793" s="122">
        <f t="shared" si="3"/>
        <v>0</v>
      </c>
      <c r="B1793" s="122">
        <f t="shared" si="4"/>
        <v>0</v>
      </c>
      <c r="C1793" s="122">
        <f t="shared" si="5"/>
        <v>0</v>
      </c>
      <c r="D1793" s="122">
        <f t="shared" si="6"/>
        <v>0</v>
      </c>
      <c r="E1793" s="122">
        <f t="shared" si="2"/>
        <v>56</v>
      </c>
      <c r="H1793" s="135">
        <v>597.0</v>
      </c>
      <c r="I1793" s="135">
        <v>597.0</v>
      </c>
      <c r="J1793" s="135">
        <v>597.0</v>
      </c>
      <c r="L1793" s="160"/>
      <c r="M1793" s="160"/>
      <c r="N1793" s="160"/>
      <c r="O1793" s="160"/>
      <c r="P1793" s="503">
        <v>0.0707175925925926</v>
      </c>
      <c r="AA1793" s="523"/>
      <c r="AB1793" s="523"/>
      <c r="AC1793" s="160"/>
      <c r="AD1793" s="160"/>
      <c r="AE1793" s="160"/>
      <c r="AJ1793" s="523"/>
      <c r="AM1793" s="505">
        <v>0.05053240740740741</v>
      </c>
      <c r="AN1793" s="160"/>
      <c r="AO1793" s="160"/>
      <c r="AP1793" s="160"/>
      <c r="AQ1793" s="128" t="s">
        <v>39231</v>
      </c>
      <c r="AR1793" s="1"/>
      <c r="AS1793" s="134" t="s">
        <v>39232</v>
      </c>
      <c r="AU1793" s="128" t="s">
        <v>39233</v>
      </c>
      <c r="AV1793" s="504">
        <v>0.06880787037037037</v>
      </c>
      <c r="AX1793" s="134" t="s">
        <v>39234</v>
      </c>
      <c r="AY1793" s="128" t="s">
        <v>39235</v>
      </c>
      <c r="BA1793" s="505">
        <v>0.06247685185185185</v>
      </c>
      <c r="BB1793" s="474">
        <v>0.060162037037037035</v>
      </c>
      <c r="BC1793" s="516">
        <v>0.056122685185185185</v>
      </c>
      <c r="BD1793" s="516"/>
      <c r="BE1793" s="128" t="s">
        <v>39236</v>
      </c>
      <c r="BF1793" s="516"/>
      <c r="BG1793" s="516"/>
      <c r="BH1793" s="516"/>
    </row>
    <row r="1794">
      <c r="A1794" s="122">
        <f t="shared" si="3"/>
        <v>0</v>
      </c>
      <c r="B1794" s="122">
        <f t="shared" si="4"/>
        <v>0</v>
      </c>
      <c r="C1794" s="122">
        <f t="shared" si="5"/>
        <v>0</v>
      </c>
      <c r="D1794" s="122">
        <f t="shared" si="6"/>
        <v>0</v>
      </c>
      <c r="E1794" s="122">
        <f t="shared" si="2"/>
        <v>75</v>
      </c>
      <c r="H1794" s="135" t="s">
        <v>39237</v>
      </c>
      <c r="I1794" s="135" t="s">
        <v>39238</v>
      </c>
      <c r="J1794" s="135" t="s">
        <v>39239</v>
      </c>
      <c r="L1794" s="160"/>
      <c r="M1794" s="160"/>
      <c r="N1794" s="160"/>
      <c r="O1794" s="160"/>
      <c r="P1794" s="138" t="s">
        <v>4810</v>
      </c>
      <c r="AA1794" s="523"/>
      <c r="AB1794" s="523"/>
      <c r="AC1794" s="160"/>
      <c r="AD1794" s="160"/>
      <c r="AE1794" s="160"/>
      <c r="AJ1794" s="523"/>
      <c r="AM1794" s="128" t="s">
        <v>39240</v>
      </c>
      <c r="AN1794" s="160"/>
      <c r="AO1794" s="160"/>
      <c r="AP1794" s="160"/>
      <c r="AQ1794" s="505">
        <v>0.06638888888888889</v>
      </c>
      <c r="AR1794" s="1"/>
      <c r="AS1794" s="474">
        <v>0.06674768518518519</v>
      </c>
      <c r="AU1794" s="505">
        <v>0.07997685185185185</v>
      </c>
      <c r="AV1794" s="128" t="s">
        <v>1055</v>
      </c>
      <c r="AX1794" s="474">
        <v>0.07526620370370371</v>
      </c>
      <c r="AY1794" s="505">
        <v>0.05021990740740741</v>
      </c>
      <c r="BA1794" s="128" t="s">
        <v>39241</v>
      </c>
      <c r="BB1794" s="134" t="s">
        <v>39242</v>
      </c>
      <c r="BC1794" s="141" t="s">
        <v>39243</v>
      </c>
      <c r="BD1794" s="141"/>
      <c r="BE1794" s="505">
        <v>0.06954861111111112</v>
      </c>
      <c r="BF1794" s="141"/>
      <c r="BG1794" s="141"/>
      <c r="BH1794" s="141"/>
    </row>
    <row r="1795">
      <c r="A1795" s="122">
        <f t="shared" si="3"/>
        <v>0</v>
      </c>
      <c r="B1795" s="122">
        <f t="shared" si="4"/>
        <v>0</v>
      </c>
      <c r="C1795" s="122">
        <f t="shared" si="5"/>
        <v>0</v>
      </c>
      <c r="D1795" s="122">
        <f t="shared" si="6"/>
        <v>0</v>
      </c>
      <c r="E1795" s="122">
        <f t="shared" si="2"/>
        <v>125</v>
      </c>
      <c r="H1795" s="135" t="s">
        <v>14549</v>
      </c>
      <c r="I1795" s="135" t="s">
        <v>39244</v>
      </c>
      <c r="J1795" s="135" t="s">
        <v>39245</v>
      </c>
      <c r="L1795" s="160"/>
      <c r="M1795" s="160"/>
      <c r="N1795" s="160"/>
      <c r="O1795" s="160"/>
      <c r="P1795" s="503">
        <v>0.07087962962962963</v>
      </c>
      <c r="AA1795" s="523"/>
      <c r="AB1795" s="523"/>
      <c r="AC1795" s="160"/>
      <c r="AD1795" s="160"/>
      <c r="AE1795" s="160"/>
      <c r="AJ1795" s="523"/>
      <c r="AM1795" s="505">
        <v>0.050590277777777776</v>
      </c>
      <c r="AN1795" s="160"/>
      <c r="AO1795" s="160"/>
      <c r="AP1795" s="160"/>
      <c r="AQ1795" s="128" t="s">
        <v>39246</v>
      </c>
      <c r="AR1795" s="1"/>
      <c r="AS1795" s="134" t="s">
        <v>39247</v>
      </c>
      <c r="AU1795" s="128" t="s">
        <v>39248</v>
      </c>
      <c r="AV1795" s="504">
        <v>0.06885416666666666</v>
      </c>
      <c r="AX1795" s="134" t="s">
        <v>39249</v>
      </c>
      <c r="AY1795" s="128" t="s">
        <v>39221</v>
      </c>
      <c r="BA1795" s="505">
        <v>0.06265046296296296</v>
      </c>
      <c r="BB1795" s="474">
        <v>0.06018518518518518</v>
      </c>
      <c r="BC1795" s="516">
        <v>0.056157407407407406</v>
      </c>
      <c r="BD1795" s="516"/>
      <c r="BE1795" s="128" t="s">
        <v>39250</v>
      </c>
      <c r="BF1795" s="516"/>
      <c r="BG1795" s="516"/>
      <c r="BH1795" s="516"/>
    </row>
    <row r="1796">
      <c r="A1796" s="122">
        <f t="shared" si="3"/>
        <v>0</v>
      </c>
      <c r="B1796" s="122">
        <f t="shared" si="4"/>
        <v>0</v>
      </c>
      <c r="C1796" s="122">
        <f t="shared" si="5"/>
        <v>0</v>
      </c>
      <c r="D1796" s="122">
        <f t="shared" si="6"/>
        <v>0</v>
      </c>
      <c r="E1796" s="122">
        <f t="shared" si="2"/>
        <v>113</v>
      </c>
      <c r="H1796" s="135">
        <v>598.0</v>
      </c>
      <c r="I1796" s="135">
        <v>598.0</v>
      </c>
      <c r="J1796" s="135">
        <v>598.0</v>
      </c>
      <c r="L1796" s="160"/>
      <c r="M1796" s="160"/>
      <c r="N1796" s="160"/>
      <c r="O1796" s="160"/>
      <c r="P1796" s="138" t="s">
        <v>39251</v>
      </c>
      <c r="AA1796" s="523"/>
      <c r="AB1796" s="523"/>
      <c r="AC1796" s="160"/>
      <c r="AD1796" s="160"/>
      <c r="AE1796" s="160"/>
      <c r="AJ1796" s="523"/>
      <c r="AM1796" s="128" t="s">
        <v>39252</v>
      </c>
      <c r="AN1796" s="160"/>
      <c r="AO1796" s="160"/>
      <c r="AP1796" s="160"/>
      <c r="AQ1796" s="505">
        <v>0.06643518518518518</v>
      </c>
      <c r="AR1796" s="1"/>
      <c r="AS1796" s="474">
        <v>0.06679398148148148</v>
      </c>
      <c r="AU1796" s="505">
        <v>0.08001157407407407</v>
      </c>
      <c r="AV1796" s="128" t="s">
        <v>39253</v>
      </c>
      <c r="AX1796" s="474">
        <v>0.07533564814814815</v>
      </c>
      <c r="AY1796" s="505">
        <v>0.05025462962962963</v>
      </c>
      <c r="BA1796" s="128" t="s">
        <v>39254</v>
      </c>
      <c r="BB1796" s="134" t="s">
        <v>39255</v>
      </c>
      <c r="BC1796" s="141" t="s">
        <v>39256</v>
      </c>
      <c r="BD1796" s="141"/>
      <c r="BE1796" s="505">
        <v>0.06958333333333333</v>
      </c>
      <c r="BF1796" s="141"/>
      <c r="BG1796" s="141"/>
      <c r="BH1796" s="141"/>
    </row>
    <row r="1797">
      <c r="A1797" s="122">
        <f t="shared" si="3"/>
        <v>0</v>
      </c>
      <c r="B1797" s="122">
        <f t="shared" si="4"/>
        <v>0</v>
      </c>
      <c r="C1797" s="122">
        <f t="shared" si="5"/>
        <v>0</v>
      </c>
      <c r="D1797" s="122">
        <f t="shared" si="6"/>
        <v>0</v>
      </c>
      <c r="E1797" s="122">
        <f t="shared" si="2"/>
        <v>93</v>
      </c>
      <c r="H1797" s="135" t="s">
        <v>39257</v>
      </c>
      <c r="I1797" s="135" t="s">
        <v>39258</v>
      </c>
      <c r="J1797" s="135" t="s">
        <v>39259</v>
      </c>
      <c r="L1797" s="160"/>
      <c r="M1797" s="160"/>
      <c r="N1797" s="160"/>
      <c r="O1797" s="160"/>
      <c r="P1797" s="503">
        <v>0.07090277777777777</v>
      </c>
      <c r="AA1797" s="523"/>
      <c r="AB1797" s="523"/>
      <c r="AC1797" s="160"/>
      <c r="AD1797" s="160"/>
      <c r="AE1797" s="160"/>
      <c r="AJ1797" s="523"/>
      <c r="AM1797" s="505">
        <v>0.050659722222222224</v>
      </c>
      <c r="AN1797" s="160"/>
      <c r="AO1797" s="160"/>
      <c r="AP1797" s="160"/>
      <c r="AQ1797" s="128" t="s">
        <v>39260</v>
      </c>
      <c r="AR1797" s="1"/>
      <c r="AS1797" s="134" t="s">
        <v>24451</v>
      </c>
      <c r="AU1797" s="128" t="s">
        <v>39261</v>
      </c>
      <c r="AV1797" s="504">
        <v>0.06887731481481481</v>
      </c>
      <c r="AX1797" s="134" t="s">
        <v>5839</v>
      </c>
      <c r="AY1797" s="128" t="s">
        <v>39262</v>
      </c>
      <c r="BA1797" s="505">
        <v>0.06277777777777778</v>
      </c>
      <c r="BB1797" s="474">
        <v>0.060208333333333336</v>
      </c>
      <c r="BC1797" s="516">
        <v>0.05616898148148148</v>
      </c>
      <c r="BD1797" s="516"/>
      <c r="BE1797" s="128" t="s">
        <v>724</v>
      </c>
      <c r="BF1797" s="516"/>
      <c r="BG1797" s="516"/>
      <c r="BH1797" s="516"/>
    </row>
    <row r="1798">
      <c r="A1798" s="122">
        <f t="shared" si="3"/>
        <v>0</v>
      </c>
      <c r="B1798" s="122">
        <f t="shared" si="4"/>
        <v>0</v>
      </c>
      <c r="C1798" s="122">
        <f t="shared" si="5"/>
        <v>0</v>
      </c>
      <c r="D1798" s="122">
        <f t="shared" si="6"/>
        <v>0</v>
      </c>
      <c r="E1798" s="122">
        <f t="shared" si="2"/>
        <v>180</v>
      </c>
      <c r="H1798" s="135" t="s">
        <v>39263</v>
      </c>
      <c r="I1798" s="135" t="s">
        <v>39264</v>
      </c>
      <c r="J1798" s="135" t="s">
        <v>39265</v>
      </c>
      <c r="L1798" s="160"/>
      <c r="M1798" s="160"/>
      <c r="N1798" s="160"/>
      <c r="O1798" s="160"/>
      <c r="P1798" s="138" t="s">
        <v>39266</v>
      </c>
      <c r="AA1798" s="523"/>
      <c r="AB1798" s="523"/>
      <c r="AC1798" s="160"/>
      <c r="AD1798" s="160"/>
      <c r="AE1798" s="160"/>
      <c r="AJ1798" s="523"/>
      <c r="AM1798" s="128" t="s">
        <v>39267</v>
      </c>
      <c r="AN1798" s="160"/>
      <c r="AO1798" s="160"/>
      <c r="AP1798" s="160"/>
      <c r="AQ1798" s="505">
        <v>0.0665162037037037</v>
      </c>
      <c r="AR1798" s="1"/>
      <c r="AS1798" s="474">
        <v>0.06688657407407407</v>
      </c>
      <c r="AU1798" s="505">
        <v>0.0800462962962963</v>
      </c>
      <c r="AV1798" s="128" t="s">
        <v>39268</v>
      </c>
      <c r="AX1798" s="474">
        <v>0.07542824074074074</v>
      </c>
      <c r="AY1798" s="505">
        <v>0.050277777777777775</v>
      </c>
      <c r="BA1798" s="128" t="s">
        <v>39269</v>
      </c>
      <c r="BB1798" s="134" t="s">
        <v>39270</v>
      </c>
      <c r="BC1798" s="141" t="s">
        <v>39271</v>
      </c>
      <c r="BD1798" s="141"/>
      <c r="BE1798" s="505">
        <v>0.0696412037037037</v>
      </c>
      <c r="BF1798" s="141"/>
      <c r="BG1798" s="141"/>
      <c r="BH1798" s="141"/>
    </row>
    <row r="1799">
      <c r="A1799" s="122">
        <f t="shared" si="3"/>
        <v>0</v>
      </c>
      <c r="B1799" s="122">
        <f t="shared" si="4"/>
        <v>0</v>
      </c>
      <c r="C1799" s="122">
        <f t="shared" si="5"/>
        <v>0</v>
      </c>
      <c r="D1799" s="122">
        <f t="shared" si="6"/>
        <v>0</v>
      </c>
      <c r="E1799" s="122">
        <f t="shared" si="2"/>
        <v>75</v>
      </c>
      <c r="H1799" s="135">
        <v>599.0</v>
      </c>
      <c r="I1799" s="135">
        <v>599.0</v>
      </c>
      <c r="J1799" s="135">
        <v>599.0</v>
      </c>
      <c r="L1799" s="160"/>
      <c r="M1799" s="160"/>
      <c r="N1799" s="160"/>
      <c r="O1799" s="160"/>
      <c r="P1799" s="503">
        <v>0.0709375</v>
      </c>
      <c r="AA1799" s="523"/>
      <c r="AB1799" s="523"/>
      <c r="AC1799" s="160"/>
      <c r="AD1799" s="160"/>
      <c r="AE1799" s="160"/>
      <c r="AJ1799" s="523"/>
      <c r="AM1799" s="505">
        <v>0.05071759259259259</v>
      </c>
      <c r="AN1799" s="160"/>
      <c r="AO1799" s="160"/>
      <c r="AP1799" s="160"/>
      <c r="AQ1799" s="128" t="s">
        <v>39272</v>
      </c>
      <c r="AR1799" s="1"/>
      <c r="AS1799" s="134" t="s">
        <v>39273</v>
      </c>
      <c r="AU1799" s="128" t="s">
        <v>39274</v>
      </c>
      <c r="AV1799" s="504">
        <v>0.06895833333333333</v>
      </c>
      <c r="AX1799" s="134" t="s">
        <v>39275</v>
      </c>
      <c r="AY1799" s="128" t="s">
        <v>39276</v>
      </c>
      <c r="BA1799" s="505">
        <v>0.0628587962962963</v>
      </c>
      <c r="BB1799" s="474">
        <v>0.060381944444444446</v>
      </c>
      <c r="BC1799" s="516">
        <v>0.05621527777777778</v>
      </c>
      <c r="BD1799" s="516"/>
      <c r="BE1799" s="128" t="s">
        <v>39277</v>
      </c>
      <c r="BF1799" s="516"/>
      <c r="BG1799" s="516"/>
      <c r="BH1799" s="516"/>
    </row>
    <row r="1800">
      <c r="A1800" s="122">
        <f t="shared" si="3"/>
        <v>0</v>
      </c>
      <c r="B1800" s="122">
        <f t="shared" si="4"/>
        <v>0</v>
      </c>
      <c r="C1800" s="122">
        <f t="shared" si="5"/>
        <v>0</v>
      </c>
      <c r="D1800" s="122">
        <f t="shared" si="6"/>
        <v>0</v>
      </c>
      <c r="E1800" s="122">
        <f t="shared" si="2"/>
        <v>42</v>
      </c>
      <c r="H1800" s="135" t="s">
        <v>39278</v>
      </c>
      <c r="I1800" s="135" t="s">
        <v>39279</v>
      </c>
      <c r="J1800" s="135" t="s">
        <v>39280</v>
      </c>
      <c r="L1800" s="160"/>
      <c r="M1800" s="160"/>
      <c r="N1800" s="160"/>
      <c r="O1800" s="160"/>
      <c r="P1800" s="138" t="s">
        <v>39281</v>
      </c>
      <c r="AA1800" s="523"/>
      <c r="AB1800" s="523"/>
      <c r="AC1800" s="160"/>
      <c r="AD1800" s="160"/>
      <c r="AE1800" s="160"/>
      <c r="AJ1800" s="523"/>
      <c r="AM1800" s="128" t="s">
        <v>4604</v>
      </c>
      <c r="AN1800" s="160"/>
      <c r="AO1800" s="160"/>
      <c r="AP1800" s="160"/>
      <c r="AQ1800" s="505">
        <v>0.06660879629629629</v>
      </c>
      <c r="AR1800" s="1"/>
      <c r="AS1800" s="474">
        <v>0.06690972222222222</v>
      </c>
      <c r="AU1800" s="505">
        <v>0.08011574074074074</v>
      </c>
      <c r="AV1800" s="128" t="s">
        <v>7294</v>
      </c>
      <c r="AX1800" s="474">
        <v>0.07547453703703703</v>
      </c>
      <c r="AY1800" s="505">
        <v>0.050381944444444444</v>
      </c>
      <c r="BA1800" s="128" t="s">
        <v>39282</v>
      </c>
      <c r="BB1800" s="134" t="s">
        <v>39283</v>
      </c>
      <c r="BC1800" s="141" t="s">
        <v>39284</v>
      </c>
      <c r="BD1800" s="141"/>
      <c r="BE1800" s="505">
        <v>0.06966435185185185</v>
      </c>
      <c r="BF1800" s="141"/>
      <c r="BG1800" s="141"/>
      <c r="BH1800" s="141"/>
    </row>
    <row r="1801">
      <c r="A1801" s="122">
        <f t="shared" si="3"/>
        <v>0</v>
      </c>
      <c r="B1801" s="122">
        <f t="shared" si="4"/>
        <v>0</v>
      </c>
      <c r="C1801" s="122">
        <f t="shared" si="5"/>
        <v>0</v>
      </c>
      <c r="D1801" s="122">
        <f t="shared" si="6"/>
        <v>0</v>
      </c>
      <c r="E1801" s="122">
        <f t="shared" si="2"/>
        <v>220</v>
      </c>
      <c r="H1801" s="135" t="s">
        <v>39285</v>
      </c>
      <c r="I1801" s="135" t="s">
        <v>39286</v>
      </c>
      <c r="J1801" s="135" t="s">
        <v>39287</v>
      </c>
      <c r="L1801" s="160"/>
      <c r="M1801" s="160"/>
      <c r="N1801" s="160"/>
      <c r="O1801" s="160"/>
      <c r="P1801" s="503">
        <v>0.07097222222222223</v>
      </c>
      <c r="AA1801" s="523"/>
      <c r="AB1801" s="523"/>
      <c r="AC1801" s="160"/>
      <c r="AD1801" s="160"/>
      <c r="AE1801" s="160"/>
      <c r="AJ1801" s="523"/>
      <c r="AM1801" s="505">
        <v>0.050798611111111114</v>
      </c>
      <c r="AN1801" s="160"/>
      <c r="AO1801" s="160"/>
      <c r="AP1801" s="160"/>
      <c r="AQ1801" s="128" t="s">
        <v>39288</v>
      </c>
      <c r="AR1801" s="1"/>
      <c r="AS1801" s="134" t="s">
        <v>39289</v>
      </c>
      <c r="AU1801" s="128" t="s">
        <v>39290</v>
      </c>
      <c r="AV1801" s="504">
        <v>0.06913194444444444</v>
      </c>
      <c r="AX1801" s="134" t="s">
        <v>39291</v>
      </c>
      <c r="AY1801" s="128" t="s">
        <v>39292</v>
      </c>
      <c r="BA1801" s="505">
        <v>0.06289351851851852</v>
      </c>
      <c r="BB1801" s="474">
        <v>0.060474537037037035</v>
      </c>
      <c r="BC1801" s="516">
        <v>0.05623842592592593</v>
      </c>
      <c r="BD1801" s="516"/>
      <c r="BE1801" s="128" t="s">
        <v>39293</v>
      </c>
      <c r="BF1801" s="516"/>
      <c r="BG1801" s="516"/>
      <c r="BH1801" s="516"/>
    </row>
    <row r="1802">
      <c r="A1802" s="122">
        <f t="shared" si="3"/>
        <v>0</v>
      </c>
      <c r="B1802" s="122">
        <f t="shared" si="4"/>
        <v>0</v>
      </c>
      <c r="C1802" s="122">
        <f t="shared" si="5"/>
        <v>0</v>
      </c>
      <c r="D1802" s="122">
        <f t="shared" si="6"/>
        <v>0</v>
      </c>
      <c r="E1802" s="122">
        <f t="shared" si="2"/>
        <v>56</v>
      </c>
      <c r="H1802" s="135">
        <v>600.0</v>
      </c>
      <c r="I1802" s="135">
        <v>600.0</v>
      </c>
      <c r="J1802" s="135">
        <v>600.0</v>
      </c>
      <c r="L1802" s="160"/>
      <c r="M1802" s="160"/>
      <c r="N1802" s="160"/>
      <c r="O1802" s="160"/>
      <c r="P1802" s="138" t="s">
        <v>39294</v>
      </c>
      <c r="AA1802" s="523"/>
      <c r="AB1802" s="523"/>
      <c r="AC1802" s="160"/>
      <c r="AD1802" s="160"/>
      <c r="AE1802" s="160"/>
      <c r="AJ1802" s="523"/>
      <c r="AM1802" s="128" t="s">
        <v>39295</v>
      </c>
      <c r="AN1802" s="160"/>
      <c r="AO1802" s="160"/>
      <c r="AP1802" s="160"/>
      <c r="AQ1802" s="505">
        <v>0.06664351851851852</v>
      </c>
      <c r="AR1802" s="1"/>
      <c r="AS1802" s="474">
        <v>0.06693287037037036</v>
      </c>
      <c r="AU1802" s="505">
        <v>0.08013888888888888</v>
      </c>
      <c r="AV1802" s="128" t="s">
        <v>653</v>
      </c>
      <c r="AX1802" s="474">
        <v>0.07560185185185185</v>
      </c>
      <c r="AY1802" s="505">
        <v>0.050451388888888886</v>
      </c>
      <c r="BA1802" s="128" t="s">
        <v>39296</v>
      </c>
      <c r="BB1802" s="134" t="s">
        <v>39297</v>
      </c>
      <c r="BC1802" s="141" t="s">
        <v>39298</v>
      </c>
      <c r="BD1802" s="141"/>
      <c r="BE1802" s="505">
        <v>0.06974537037037037</v>
      </c>
      <c r="BF1802" s="141"/>
      <c r="BG1802" s="141"/>
      <c r="BH1802" s="141"/>
    </row>
    <row r="1803">
      <c r="A1803" s="122">
        <f t="shared" si="3"/>
        <v>0</v>
      </c>
      <c r="B1803" s="122">
        <f t="shared" si="4"/>
        <v>0</v>
      </c>
      <c r="C1803" s="122">
        <f t="shared" si="5"/>
        <v>0</v>
      </c>
      <c r="D1803" s="122">
        <f t="shared" si="6"/>
        <v>0</v>
      </c>
      <c r="E1803" s="122">
        <f t="shared" si="2"/>
        <v>112</v>
      </c>
      <c r="H1803" s="135" t="s">
        <v>39299</v>
      </c>
      <c r="I1803" s="135" t="s">
        <v>39300</v>
      </c>
      <c r="J1803" s="135" t="s">
        <v>39301</v>
      </c>
      <c r="L1803" s="160"/>
      <c r="M1803" s="160"/>
      <c r="N1803" s="160"/>
      <c r="O1803" s="160"/>
      <c r="P1803" s="503">
        <v>0.07109953703703703</v>
      </c>
      <c r="AA1803" s="523"/>
      <c r="AB1803" s="523"/>
      <c r="AC1803" s="160"/>
      <c r="AD1803" s="160"/>
      <c r="AE1803" s="160"/>
      <c r="AJ1803" s="523"/>
      <c r="AM1803" s="505">
        <v>0.05084490740740741</v>
      </c>
      <c r="AN1803" s="160"/>
      <c r="AO1803" s="160"/>
      <c r="AP1803" s="160"/>
      <c r="AQ1803" s="128" t="s">
        <v>39302</v>
      </c>
      <c r="AR1803" s="1"/>
      <c r="AS1803" s="134" t="s">
        <v>39303</v>
      </c>
      <c r="AU1803" s="128" t="s">
        <v>39304</v>
      </c>
      <c r="AV1803" s="504">
        <v>0.06915509259259259</v>
      </c>
      <c r="AX1803" s="134" t="s">
        <v>39305</v>
      </c>
      <c r="AY1803" s="128" t="s">
        <v>39306</v>
      </c>
      <c r="BA1803" s="505">
        <v>0.06292824074074074</v>
      </c>
      <c r="BB1803" s="474">
        <v>0.06049768518518518</v>
      </c>
      <c r="BC1803" s="516">
        <v>0.05628472222222222</v>
      </c>
      <c r="BD1803" s="516"/>
      <c r="BE1803" s="128" t="s">
        <v>863</v>
      </c>
      <c r="BF1803" s="516"/>
      <c r="BG1803" s="516"/>
      <c r="BH1803" s="516"/>
    </row>
    <row r="1804">
      <c r="A1804" s="122">
        <f t="shared" si="3"/>
        <v>0</v>
      </c>
      <c r="B1804" s="122">
        <f t="shared" si="4"/>
        <v>0</v>
      </c>
      <c r="C1804" s="122">
        <f t="shared" si="5"/>
        <v>0</v>
      </c>
      <c r="D1804" s="122">
        <f t="shared" si="6"/>
        <v>0</v>
      </c>
      <c r="E1804" s="122">
        <f t="shared" si="2"/>
        <v>99</v>
      </c>
      <c r="H1804" s="135" t="s">
        <v>39307</v>
      </c>
      <c r="I1804" s="135" t="s">
        <v>39308</v>
      </c>
      <c r="J1804" s="135" t="s">
        <v>862</v>
      </c>
      <c r="L1804" s="160"/>
      <c r="M1804" s="160"/>
      <c r="N1804" s="160"/>
      <c r="O1804" s="160"/>
      <c r="P1804" s="138" t="s">
        <v>39309</v>
      </c>
      <c r="AA1804" s="523"/>
      <c r="AB1804" s="523"/>
      <c r="AC1804" s="160"/>
      <c r="AD1804" s="160"/>
      <c r="AE1804" s="160"/>
      <c r="AJ1804" s="523"/>
      <c r="AM1804" s="128" t="s">
        <v>2299</v>
      </c>
      <c r="AN1804" s="160"/>
      <c r="AO1804" s="160"/>
      <c r="AP1804" s="160"/>
      <c r="AQ1804" s="505">
        <v>0.06668981481481481</v>
      </c>
      <c r="AR1804" s="1"/>
      <c r="AS1804" s="474">
        <v>0.06700231481481482</v>
      </c>
      <c r="AU1804" s="505">
        <v>0.08013888888888888</v>
      </c>
      <c r="AV1804" s="128" t="s">
        <v>39310</v>
      </c>
      <c r="AX1804" s="474">
        <v>0.07581018518518519</v>
      </c>
      <c r="AY1804" s="505">
        <v>0.050555555555555555</v>
      </c>
      <c r="BA1804" s="128" t="s">
        <v>39311</v>
      </c>
      <c r="BB1804" s="134" t="s">
        <v>39312</v>
      </c>
      <c r="BC1804" s="141" t="s">
        <v>39313</v>
      </c>
      <c r="BD1804" s="141"/>
      <c r="BE1804" s="505">
        <v>0.06987268518518519</v>
      </c>
      <c r="BF1804" s="141"/>
      <c r="BG1804" s="141"/>
      <c r="BH1804" s="141"/>
    </row>
    <row r="1805">
      <c r="A1805" s="122">
        <f t="shared" si="3"/>
        <v>0</v>
      </c>
      <c r="B1805" s="122">
        <f t="shared" si="4"/>
        <v>0</v>
      </c>
      <c r="C1805" s="122">
        <f t="shared" si="5"/>
        <v>0</v>
      </c>
      <c r="D1805" s="122">
        <f t="shared" si="6"/>
        <v>0</v>
      </c>
      <c r="E1805" s="122">
        <f t="shared" si="2"/>
        <v>127</v>
      </c>
      <c r="H1805" s="135">
        <v>601.0</v>
      </c>
      <c r="I1805" s="135">
        <v>601.0</v>
      </c>
      <c r="J1805" s="135">
        <v>601.0</v>
      </c>
      <c r="L1805" s="160"/>
      <c r="M1805" s="160"/>
      <c r="N1805" s="160"/>
      <c r="O1805" s="160"/>
      <c r="P1805" s="503">
        <v>0.0711574074074074</v>
      </c>
      <c r="AA1805" s="523"/>
      <c r="AB1805" s="523"/>
      <c r="AC1805" s="160"/>
      <c r="AD1805" s="160"/>
      <c r="AE1805" s="160"/>
      <c r="AJ1805" s="523"/>
      <c r="AM1805" s="505">
        <v>0.0509375</v>
      </c>
      <c r="AN1805" s="160"/>
      <c r="AO1805" s="160"/>
      <c r="AP1805" s="160"/>
      <c r="AQ1805" s="128" t="s">
        <v>39314</v>
      </c>
      <c r="AR1805" s="1"/>
      <c r="AS1805" s="134" t="s">
        <v>21302</v>
      </c>
      <c r="AU1805" s="128" t="s">
        <v>39315</v>
      </c>
      <c r="AV1805" s="504">
        <v>0.06916666666666667</v>
      </c>
      <c r="AX1805" s="134" t="s">
        <v>39316</v>
      </c>
      <c r="AY1805" s="128" t="s">
        <v>39317</v>
      </c>
      <c r="BA1805" s="505">
        <v>0.06298611111111112</v>
      </c>
      <c r="BB1805" s="474">
        <v>0.06050925925925926</v>
      </c>
      <c r="BC1805" s="516">
        <v>0.05634259259259259</v>
      </c>
      <c r="BD1805" s="516"/>
      <c r="BE1805" s="128" t="s">
        <v>39318</v>
      </c>
      <c r="BF1805" s="516"/>
      <c r="BG1805" s="516"/>
      <c r="BH1805" s="516"/>
    </row>
    <row r="1806">
      <c r="A1806" s="122">
        <f t="shared" si="3"/>
        <v>0</v>
      </c>
      <c r="B1806" s="122">
        <f t="shared" si="4"/>
        <v>0</v>
      </c>
      <c r="C1806" s="122">
        <f t="shared" si="5"/>
        <v>0</v>
      </c>
      <c r="D1806" s="122">
        <f t="shared" si="6"/>
        <v>0</v>
      </c>
      <c r="E1806" s="122">
        <f t="shared" si="2"/>
        <v>67</v>
      </c>
      <c r="H1806" s="135" t="s">
        <v>39319</v>
      </c>
      <c r="I1806" s="135" t="s">
        <v>39320</v>
      </c>
      <c r="J1806" s="135" t="s">
        <v>39321</v>
      </c>
      <c r="L1806" s="160"/>
      <c r="M1806" s="160"/>
      <c r="N1806" s="160"/>
      <c r="O1806" s="160"/>
      <c r="P1806" s="138" t="s">
        <v>39322</v>
      </c>
      <c r="AA1806" s="523"/>
      <c r="AB1806" s="523"/>
      <c r="AC1806" s="160"/>
      <c r="AD1806" s="160"/>
      <c r="AE1806" s="160"/>
      <c r="AJ1806" s="523"/>
      <c r="AM1806" s="128" t="s">
        <v>39323</v>
      </c>
      <c r="AN1806" s="160"/>
      <c r="AO1806" s="160"/>
      <c r="AP1806" s="160"/>
      <c r="AQ1806" s="505">
        <v>0.06685185185185186</v>
      </c>
      <c r="AR1806" s="1"/>
      <c r="AS1806" s="474">
        <v>0.06704861111111111</v>
      </c>
      <c r="AU1806" s="505">
        <v>0.0802199074074074</v>
      </c>
      <c r="AV1806" s="128" t="s">
        <v>39324</v>
      </c>
      <c r="AX1806" s="474">
        <v>0.07596064814814815</v>
      </c>
      <c r="AY1806" s="505">
        <v>0.0505787037037037</v>
      </c>
      <c r="BA1806" s="128" t="s">
        <v>39325</v>
      </c>
      <c r="BB1806" s="134" t="s">
        <v>2297</v>
      </c>
      <c r="BC1806" s="141" t="s">
        <v>39326</v>
      </c>
      <c r="BD1806" s="141"/>
      <c r="BE1806" s="505">
        <v>0.06987268518518519</v>
      </c>
      <c r="BF1806" s="141"/>
      <c r="BG1806" s="141"/>
      <c r="BH1806" s="141"/>
    </row>
    <row r="1807">
      <c r="A1807" s="122">
        <f t="shared" si="3"/>
        <v>0</v>
      </c>
      <c r="B1807" s="122">
        <f t="shared" si="4"/>
        <v>0</v>
      </c>
      <c r="C1807" s="122">
        <f t="shared" si="5"/>
        <v>0</v>
      </c>
      <c r="D1807" s="122">
        <f t="shared" si="6"/>
        <v>0</v>
      </c>
      <c r="E1807" s="122">
        <f t="shared" si="2"/>
        <v>204</v>
      </c>
      <c r="H1807" s="135" t="s">
        <v>39327</v>
      </c>
      <c r="I1807" s="135" t="s">
        <v>39328</v>
      </c>
      <c r="J1807" s="135" t="s">
        <v>11647</v>
      </c>
      <c r="L1807" s="160"/>
      <c r="M1807" s="160"/>
      <c r="N1807" s="160"/>
      <c r="O1807" s="160"/>
      <c r="P1807" s="503">
        <v>0.07122685185185185</v>
      </c>
      <c r="AA1807" s="523"/>
      <c r="AB1807" s="523"/>
      <c r="AC1807" s="160"/>
      <c r="AD1807" s="160"/>
      <c r="AE1807" s="160"/>
      <c r="AJ1807" s="523"/>
      <c r="AM1807" s="505">
        <v>0.0509837962962963</v>
      </c>
      <c r="AN1807" s="160"/>
      <c r="AO1807" s="160"/>
      <c r="AP1807" s="160"/>
      <c r="AQ1807" s="128" t="s">
        <v>39329</v>
      </c>
      <c r="AR1807" s="1"/>
      <c r="AS1807" s="134" t="s">
        <v>39330</v>
      </c>
      <c r="AU1807" s="128" t="s">
        <v>39331</v>
      </c>
      <c r="AV1807" s="504">
        <v>0.06925925925925926</v>
      </c>
      <c r="AX1807" s="134" t="s">
        <v>39332</v>
      </c>
      <c r="AY1807" s="128" t="s">
        <v>3920</v>
      </c>
      <c r="BA1807" s="505">
        <v>0.06311342592592592</v>
      </c>
      <c r="BB1807" s="474">
        <v>0.06056712962962963</v>
      </c>
      <c r="BC1807" s="516">
        <v>0.056400462962962965</v>
      </c>
      <c r="BD1807" s="516"/>
      <c r="BE1807" s="128" t="s">
        <v>39333</v>
      </c>
      <c r="BF1807" s="516"/>
      <c r="BG1807" s="516"/>
      <c r="BH1807" s="516"/>
    </row>
    <row r="1808">
      <c r="A1808" s="122">
        <f t="shared" si="3"/>
        <v>0</v>
      </c>
      <c r="B1808" s="122">
        <f t="shared" si="4"/>
        <v>0</v>
      </c>
      <c r="C1808" s="122">
        <f t="shared" si="5"/>
        <v>0</v>
      </c>
      <c r="D1808" s="122">
        <f t="shared" si="6"/>
        <v>0</v>
      </c>
      <c r="E1808" s="122">
        <f t="shared" si="2"/>
        <v>39</v>
      </c>
      <c r="H1808" s="135">
        <v>602.0</v>
      </c>
      <c r="I1808" s="135">
        <v>602.0</v>
      </c>
      <c r="J1808" s="135">
        <v>602.0</v>
      </c>
      <c r="L1808" s="160"/>
      <c r="M1808" s="160"/>
      <c r="N1808" s="160"/>
      <c r="O1808" s="160"/>
      <c r="P1808" s="138" t="s">
        <v>39334</v>
      </c>
      <c r="AA1808" s="523"/>
      <c r="AB1808" s="523"/>
      <c r="AC1808" s="160"/>
      <c r="AD1808" s="160"/>
      <c r="AE1808" s="160"/>
      <c r="AJ1808" s="523"/>
      <c r="AM1808" s="128" t="s">
        <v>923</v>
      </c>
      <c r="AN1808" s="160"/>
      <c r="AO1808" s="160"/>
      <c r="AP1808" s="160"/>
      <c r="AQ1808" s="505">
        <v>0.066875</v>
      </c>
      <c r="AR1808" s="1"/>
      <c r="AS1808" s="474">
        <v>0.06706018518518518</v>
      </c>
      <c r="AU1808" s="505">
        <v>0.08037037037037037</v>
      </c>
      <c r="AV1808" s="128" t="s">
        <v>39335</v>
      </c>
      <c r="AX1808" s="474">
        <v>0.07621527777777778</v>
      </c>
      <c r="AY1808" s="505">
        <v>0.05064814814814815</v>
      </c>
      <c r="BA1808" s="128" t="s">
        <v>653</v>
      </c>
      <c r="BB1808" s="134" t="s">
        <v>39331</v>
      </c>
      <c r="BC1808" s="141" t="s">
        <v>39336</v>
      </c>
      <c r="BD1808" s="141"/>
      <c r="BE1808" s="505">
        <v>0.06998842592592593</v>
      </c>
      <c r="BF1808" s="141"/>
      <c r="BG1808" s="141"/>
      <c r="BH1808" s="141"/>
    </row>
    <row r="1809">
      <c r="A1809" s="122">
        <f t="shared" si="3"/>
        <v>0</v>
      </c>
      <c r="B1809" s="122">
        <f t="shared" si="4"/>
        <v>0</v>
      </c>
      <c r="C1809" s="122">
        <f t="shared" si="5"/>
        <v>0</v>
      </c>
      <c r="D1809" s="122">
        <f t="shared" si="6"/>
        <v>0</v>
      </c>
      <c r="E1809" s="122">
        <f t="shared" si="2"/>
        <v>71</v>
      </c>
      <c r="H1809" s="135" t="s">
        <v>39337</v>
      </c>
      <c r="I1809" s="135" t="s">
        <v>39338</v>
      </c>
      <c r="J1809" s="135" t="s">
        <v>39339</v>
      </c>
      <c r="L1809" s="160"/>
      <c r="M1809" s="160"/>
      <c r="N1809" s="160"/>
      <c r="O1809" s="160"/>
      <c r="P1809" s="503">
        <v>0.07130787037037037</v>
      </c>
      <c r="AA1809" s="523"/>
      <c r="AB1809" s="523"/>
      <c r="AC1809" s="160"/>
      <c r="AD1809" s="160"/>
      <c r="AE1809" s="160"/>
      <c r="AJ1809" s="523"/>
      <c r="AM1809" s="505">
        <v>0.051006944444444445</v>
      </c>
      <c r="AN1809" s="160"/>
      <c r="AO1809" s="160"/>
      <c r="AP1809" s="160"/>
      <c r="AQ1809" s="128" t="s">
        <v>39340</v>
      </c>
      <c r="AR1809" s="1"/>
      <c r="AS1809" s="134" t="s">
        <v>39341</v>
      </c>
      <c r="AU1809" s="128" t="s">
        <v>39342</v>
      </c>
      <c r="AV1809" s="504">
        <v>0.06929398148148148</v>
      </c>
      <c r="AX1809" s="134" t="s">
        <v>39343</v>
      </c>
      <c r="AY1809" s="128" t="s">
        <v>862</v>
      </c>
      <c r="BA1809" s="505">
        <v>0.06319444444444444</v>
      </c>
      <c r="BB1809" s="474">
        <v>0.060578703703703704</v>
      </c>
      <c r="BC1809" s="516">
        <v>0.05648148148148148</v>
      </c>
      <c r="BD1809" s="516"/>
      <c r="BE1809" s="128" t="s">
        <v>39344</v>
      </c>
      <c r="BF1809" s="516"/>
      <c r="BG1809" s="516"/>
      <c r="BH1809" s="516"/>
    </row>
    <row r="1810">
      <c r="A1810" s="122">
        <f t="shared" si="3"/>
        <v>0</v>
      </c>
      <c r="B1810" s="122">
        <f t="shared" si="4"/>
        <v>0</v>
      </c>
      <c r="C1810" s="122">
        <f t="shared" si="5"/>
        <v>0</v>
      </c>
      <c r="D1810" s="122">
        <f t="shared" si="6"/>
        <v>0</v>
      </c>
      <c r="E1810" s="122">
        <f t="shared" si="2"/>
        <v>142</v>
      </c>
      <c r="H1810" s="135" t="s">
        <v>39345</v>
      </c>
      <c r="I1810" s="135" t="s">
        <v>39346</v>
      </c>
      <c r="J1810" s="135" t="s">
        <v>39347</v>
      </c>
      <c r="L1810" s="160"/>
      <c r="M1810" s="160"/>
      <c r="N1810" s="160"/>
      <c r="O1810" s="160"/>
      <c r="P1810" s="138" t="s">
        <v>39348</v>
      </c>
      <c r="AA1810" s="523"/>
      <c r="AB1810" s="523"/>
      <c r="AC1810" s="160"/>
      <c r="AD1810" s="160"/>
      <c r="AE1810" s="160"/>
      <c r="AJ1810" s="523"/>
      <c r="AM1810" s="128" t="s">
        <v>39349</v>
      </c>
      <c r="AN1810" s="160"/>
      <c r="AO1810" s="160"/>
      <c r="AP1810" s="160"/>
      <c r="AQ1810" s="505">
        <v>0.06704861111111111</v>
      </c>
      <c r="AR1810" s="1"/>
      <c r="AS1810" s="474">
        <v>0.06707175925925926</v>
      </c>
      <c r="AU1810" s="505">
        <v>0.08039351851851852</v>
      </c>
      <c r="AV1810" s="128" t="s">
        <v>39350</v>
      </c>
      <c r="AX1810" s="474">
        <v>0.07627314814814815</v>
      </c>
      <c r="AY1810" s="505">
        <v>0.050694444444444445</v>
      </c>
      <c r="BA1810" s="128" t="s">
        <v>39351</v>
      </c>
      <c r="BB1810" s="134" t="s">
        <v>39352</v>
      </c>
      <c r="BC1810" s="141" t="s">
        <v>39353</v>
      </c>
      <c r="BD1810" s="141"/>
      <c r="BE1810" s="505">
        <v>0.07011574074074074</v>
      </c>
      <c r="BF1810" s="141"/>
      <c r="BG1810" s="141"/>
      <c r="BH1810" s="141"/>
    </row>
    <row r="1811">
      <c r="A1811" s="122">
        <f t="shared" si="3"/>
        <v>0</v>
      </c>
      <c r="B1811" s="122">
        <f t="shared" si="4"/>
        <v>0</v>
      </c>
      <c r="C1811" s="122">
        <f t="shared" si="5"/>
        <v>0</v>
      </c>
      <c r="D1811" s="122">
        <f t="shared" si="6"/>
        <v>0</v>
      </c>
      <c r="E1811" s="122">
        <f t="shared" si="2"/>
        <v>72</v>
      </c>
      <c r="H1811" s="135">
        <v>603.0</v>
      </c>
      <c r="I1811" s="135">
        <v>603.0</v>
      </c>
      <c r="J1811" s="135">
        <v>603.0</v>
      </c>
      <c r="L1811" s="160"/>
      <c r="M1811" s="160"/>
      <c r="N1811" s="160"/>
      <c r="O1811" s="160"/>
      <c r="P1811" s="503">
        <v>0.0713425925925926</v>
      </c>
      <c r="AA1811" s="523"/>
      <c r="AB1811" s="523"/>
      <c r="AC1811" s="160"/>
      <c r="AD1811" s="160"/>
      <c r="AE1811" s="160"/>
      <c r="AJ1811" s="523"/>
      <c r="AM1811" s="505">
        <v>0.051006944444444445</v>
      </c>
      <c r="AN1811" s="160"/>
      <c r="AO1811" s="160"/>
      <c r="AP1811" s="160"/>
      <c r="AQ1811" s="128" t="s">
        <v>923</v>
      </c>
      <c r="AR1811" s="1"/>
      <c r="AS1811" s="134" t="s">
        <v>39354</v>
      </c>
      <c r="AU1811" s="128" t="s">
        <v>39355</v>
      </c>
      <c r="AV1811" s="504">
        <v>0.06934027777777778</v>
      </c>
      <c r="AX1811" s="134" t="s">
        <v>39356</v>
      </c>
      <c r="AY1811" s="128" t="s">
        <v>39357</v>
      </c>
      <c r="BA1811" s="505">
        <v>0.06319444444444444</v>
      </c>
      <c r="BB1811" s="474">
        <v>0.06060185185185185</v>
      </c>
      <c r="BC1811" s="516">
        <v>0.05650462962962963</v>
      </c>
      <c r="BD1811" s="516"/>
      <c r="BE1811" s="128" t="s">
        <v>39358</v>
      </c>
      <c r="BF1811" s="516"/>
      <c r="BG1811" s="516"/>
      <c r="BH1811" s="516"/>
    </row>
    <row r="1812">
      <c r="A1812" s="122">
        <f t="shared" si="3"/>
        <v>0</v>
      </c>
      <c r="B1812" s="122">
        <f t="shared" si="4"/>
        <v>0</v>
      </c>
      <c r="C1812" s="122">
        <f t="shared" si="5"/>
        <v>0</v>
      </c>
      <c r="D1812" s="122">
        <f t="shared" si="6"/>
        <v>0</v>
      </c>
      <c r="E1812" s="122">
        <f t="shared" si="2"/>
        <v>51</v>
      </c>
      <c r="H1812" s="135" t="s">
        <v>39359</v>
      </c>
      <c r="I1812" s="135" t="s">
        <v>39360</v>
      </c>
      <c r="J1812" s="135" t="s">
        <v>39361</v>
      </c>
      <c r="L1812" s="160"/>
      <c r="M1812" s="160"/>
      <c r="N1812" s="160"/>
      <c r="O1812" s="160"/>
      <c r="P1812" s="138" t="s">
        <v>1055</v>
      </c>
      <c r="AA1812" s="523"/>
      <c r="AB1812" s="523"/>
      <c r="AC1812" s="160"/>
      <c r="AD1812" s="160"/>
      <c r="AE1812" s="160"/>
      <c r="AJ1812" s="523"/>
      <c r="AM1812" s="128" t="s">
        <v>39362</v>
      </c>
      <c r="AN1812" s="160"/>
      <c r="AO1812" s="160"/>
      <c r="AP1812" s="160"/>
      <c r="AQ1812" s="505">
        <v>0.06717592592592593</v>
      </c>
      <c r="AR1812" s="1"/>
      <c r="AS1812" s="474">
        <v>0.06708333333333333</v>
      </c>
      <c r="AU1812" s="505">
        <v>0.0804050925925926</v>
      </c>
      <c r="AV1812" s="128" t="s">
        <v>39363</v>
      </c>
      <c r="AX1812" s="474">
        <v>0.07629629629629629</v>
      </c>
      <c r="AY1812" s="505">
        <v>0.05071759259259259</v>
      </c>
      <c r="BA1812" s="128" t="s">
        <v>724</v>
      </c>
      <c r="BB1812" s="124"/>
      <c r="BC1812" s="141" t="s">
        <v>39364</v>
      </c>
      <c r="BD1812" s="141"/>
      <c r="BE1812" s="505">
        <v>0.07020833333333333</v>
      </c>
      <c r="BF1812" s="141"/>
      <c r="BG1812" s="141"/>
      <c r="BH1812" s="141"/>
    </row>
    <row r="1813">
      <c r="A1813" s="122">
        <f t="shared" si="3"/>
        <v>0</v>
      </c>
      <c r="B1813" s="122">
        <f t="shared" si="4"/>
        <v>0</v>
      </c>
      <c r="C1813" s="122">
        <f t="shared" si="5"/>
        <v>0</v>
      </c>
      <c r="D1813" s="122">
        <f t="shared" si="6"/>
        <v>0</v>
      </c>
      <c r="E1813" s="122">
        <f t="shared" si="2"/>
        <v>203</v>
      </c>
      <c r="H1813" s="135" t="s">
        <v>39365</v>
      </c>
      <c r="I1813" s="135" t="s">
        <v>39366</v>
      </c>
      <c r="J1813" s="135" t="s">
        <v>6144</v>
      </c>
      <c r="L1813" s="160"/>
      <c r="M1813" s="160"/>
      <c r="N1813" s="160"/>
      <c r="O1813" s="160"/>
      <c r="P1813" s="503">
        <v>0.07141203703703704</v>
      </c>
      <c r="AA1813" s="523"/>
      <c r="AB1813" s="523"/>
      <c r="AC1813" s="160"/>
      <c r="AD1813" s="160"/>
      <c r="AE1813" s="160"/>
      <c r="AJ1813" s="523"/>
      <c r="AM1813" s="505">
        <v>0.051076388888888886</v>
      </c>
      <c r="AN1813" s="160"/>
      <c r="AO1813" s="160"/>
      <c r="AP1813" s="160"/>
      <c r="AQ1813" s="128" t="s">
        <v>39367</v>
      </c>
      <c r="AR1813" s="1"/>
      <c r="AS1813" s="134" t="s">
        <v>39368</v>
      </c>
      <c r="AU1813" s="517" t="s">
        <v>32236</v>
      </c>
      <c r="AV1813" s="504">
        <v>0.06938657407407407</v>
      </c>
      <c r="AX1813" s="134" t="s">
        <v>39369</v>
      </c>
      <c r="AY1813" s="128" t="s">
        <v>39370</v>
      </c>
      <c r="BA1813" s="505">
        <v>0.06332175925925926</v>
      </c>
      <c r="BC1813" s="516">
        <v>0.056539351851851855</v>
      </c>
      <c r="BD1813" s="516"/>
      <c r="BE1813" s="128" t="s">
        <v>39371</v>
      </c>
      <c r="BF1813" s="516"/>
      <c r="BG1813" s="516"/>
      <c r="BH1813" s="516"/>
    </row>
    <row r="1814">
      <c r="A1814" s="122">
        <f t="shared" si="3"/>
        <v>0</v>
      </c>
      <c r="B1814" s="122">
        <f t="shared" si="4"/>
        <v>0</v>
      </c>
      <c r="C1814" s="122">
        <f t="shared" si="5"/>
        <v>0</v>
      </c>
      <c r="D1814" s="122">
        <f t="shared" si="6"/>
        <v>0</v>
      </c>
      <c r="E1814" s="122">
        <f t="shared" si="2"/>
        <v>47</v>
      </c>
      <c r="H1814" s="135">
        <v>604.0</v>
      </c>
      <c r="I1814" s="135">
        <v>604.0</v>
      </c>
      <c r="J1814" s="135">
        <v>604.0</v>
      </c>
      <c r="L1814" s="160"/>
      <c r="M1814" s="160"/>
      <c r="N1814" s="160"/>
      <c r="O1814" s="160"/>
      <c r="P1814" s="138" t="s">
        <v>39372</v>
      </c>
      <c r="AA1814" s="523"/>
      <c r="AB1814" s="523"/>
      <c r="AC1814" s="160"/>
      <c r="AD1814" s="160"/>
      <c r="AE1814" s="160"/>
      <c r="AJ1814" s="523"/>
      <c r="AM1814" s="128" t="s">
        <v>39373</v>
      </c>
      <c r="AN1814" s="160"/>
      <c r="AO1814" s="160"/>
      <c r="AP1814" s="160"/>
      <c r="AQ1814" s="505">
        <v>0.06719907407407408</v>
      </c>
      <c r="AR1814" s="1"/>
      <c r="AS1814" s="474">
        <v>0.06717592592592593</v>
      </c>
      <c r="AU1814" s="518">
        <v>0.08042824074074074</v>
      </c>
      <c r="AV1814" s="128" t="s">
        <v>39374</v>
      </c>
      <c r="AX1814" s="474">
        <v>0.07636574074074073</v>
      </c>
      <c r="AY1814" s="505">
        <v>0.050798611111111114</v>
      </c>
      <c r="BA1814" s="128" t="s">
        <v>39375</v>
      </c>
      <c r="BC1814" s="141" t="s">
        <v>37870</v>
      </c>
      <c r="BD1814" s="141"/>
      <c r="BE1814" s="505">
        <v>0.07025462962962963</v>
      </c>
      <c r="BF1814" s="141"/>
      <c r="BG1814" s="141"/>
      <c r="BH1814" s="141"/>
    </row>
    <row r="1815">
      <c r="A1815" s="122">
        <f t="shared" si="3"/>
        <v>0</v>
      </c>
      <c r="B1815" s="122">
        <f t="shared" si="4"/>
        <v>0</v>
      </c>
      <c r="C1815" s="122">
        <f t="shared" si="5"/>
        <v>0</v>
      </c>
      <c r="D1815" s="122">
        <f t="shared" si="6"/>
        <v>0</v>
      </c>
      <c r="E1815" s="122">
        <f t="shared" si="2"/>
        <v>104</v>
      </c>
      <c r="H1815" s="135" t="s">
        <v>39376</v>
      </c>
      <c r="I1815" s="135" t="s">
        <v>39377</v>
      </c>
      <c r="J1815" s="135" t="s">
        <v>39378</v>
      </c>
      <c r="L1815" s="160"/>
      <c r="M1815" s="160"/>
      <c r="N1815" s="160"/>
      <c r="O1815" s="160"/>
      <c r="P1815" s="503">
        <v>0.0714236111111111</v>
      </c>
      <c r="AA1815" s="523"/>
      <c r="AB1815" s="523"/>
      <c r="AC1815" s="160"/>
      <c r="AD1815" s="160"/>
      <c r="AE1815" s="160"/>
      <c r="AJ1815" s="523"/>
      <c r="AM1815" s="505">
        <v>0.05113425925925926</v>
      </c>
      <c r="AN1815" s="160"/>
      <c r="AO1815" s="160"/>
      <c r="AP1815" s="160"/>
      <c r="AQ1815" s="128" t="s">
        <v>39379</v>
      </c>
      <c r="AR1815" s="1"/>
      <c r="AS1815" s="134" t="s">
        <v>39380</v>
      </c>
      <c r="AV1815" s="504">
        <v>0.06945601851851851</v>
      </c>
      <c r="AX1815" s="134" t="s">
        <v>39381</v>
      </c>
      <c r="AY1815" s="128" t="s">
        <v>653</v>
      </c>
      <c r="BA1815" s="505">
        <v>0.06333333333333334</v>
      </c>
      <c r="BC1815" s="516">
        <v>0.05658564814814815</v>
      </c>
      <c r="BD1815" s="516"/>
      <c r="BE1815" s="128" t="s">
        <v>39382</v>
      </c>
      <c r="BF1815" s="516"/>
      <c r="BG1815" s="516"/>
      <c r="BH1815" s="516"/>
    </row>
    <row r="1816">
      <c r="A1816" s="122">
        <f t="shared" si="3"/>
        <v>0</v>
      </c>
      <c r="B1816" s="122">
        <f t="shared" si="4"/>
        <v>0</v>
      </c>
      <c r="C1816" s="122">
        <f t="shared" si="5"/>
        <v>0</v>
      </c>
      <c r="D1816" s="122">
        <f t="shared" si="6"/>
        <v>0</v>
      </c>
      <c r="E1816" s="122">
        <f t="shared" si="2"/>
        <v>77</v>
      </c>
      <c r="H1816" s="135" t="s">
        <v>774</v>
      </c>
      <c r="I1816" s="135" t="s">
        <v>39383</v>
      </c>
      <c r="J1816" s="135" t="s">
        <v>39384</v>
      </c>
      <c r="L1816" s="160"/>
      <c r="M1816" s="160"/>
      <c r="N1816" s="160"/>
      <c r="O1816" s="160"/>
      <c r="P1816" s="138" t="s">
        <v>39385</v>
      </c>
      <c r="AA1816" s="523"/>
      <c r="AB1816" s="523"/>
      <c r="AC1816" s="160"/>
      <c r="AD1816" s="160"/>
      <c r="AE1816" s="160"/>
      <c r="AJ1816" s="523"/>
      <c r="AM1816" s="128" t="s">
        <v>39386</v>
      </c>
      <c r="AN1816" s="160"/>
      <c r="AO1816" s="160"/>
      <c r="AP1816" s="160"/>
      <c r="AQ1816" s="505">
        <v>0.06723379629629629</v>
      </c>
      <c r="AR1816" s="1"/>
      <c r="AS1816" s="474">
        <v>0.06729166666666667</v>
      </c>
      <c r="AV1816" s="128" t="s">
        <v>39387</v>
      </c>
      <c r="AX1816" s="474">
        <v>0.07641203703703704</v>
      </c>
      <c r="AY1816" s="505">
        <v>0.050902777777777776</v>
      </c>
      <c r="BA1816" s="128" t="s">
        <v>39388</v>
      </c>
      <c r="BC1816" s="141" t="s">
        <v>39389</v>
      </c>
      <c r="BD1816" s="141"/>
      <c r="BE1816" s="505">
        <v>0.07041666666666667</v>
      </c>
      <c r="BF1816" s="141"/>
      <c r="BG1816" s="141"/>
      <c r="BH1816" s="141"/>
    </row>
    <row r="1817">
      <c r="A1817" s="122">
        <f t="shared" si="3"/>
        <v>0</v>
      </c>
      <c r="B1817" s="122">
        <f t="shared" si="4"/>
        <v>0</v>
      </c>
      <c r="C1817" s="122">
        <f t="shared" si="5"/>
        <v>0</v>
      </c>
      <c r="D1817" s="122">
        <f t="shared" si="6"/>
        <v>0</v>
      </c>
      <c r="E1817" s="122">
        <f t="shared" si="2"/>
        <v>123</v>
      </c>
      <c r="H1817" s="135">
        <v>605.0</v>
      </c>
      <c r="I1817" s="135">
        <v>605.0</v>
      </c>
      <c r="J1817" s="135">
        <v>605.0</v>
      </c>
      <c r="L1817" s="160"/>
      <c r="M1817" s="160"/>
      <c r="N1817" s="160"/>
      <c r="O1817" s="160"/>
      <c r="P1817" s="503">
        <v>0.07149305555555556</v>
      </c>
      <c r="AA1817" s="523"/>
      <c r="AB1817" s="523"/>
      <c r="AC1817" s="160"/>
      <c r="AD1817" s="160"/>
      <c r="AE1817" s="160"/>
      <c r="AJ1817" s="523"/>
      <c r="AM1817" s="505">
        <v>0.05115740740740741</v>
      </c>
      <c r="AN1817" s="160"/>
      <c r="AO1817" s="160"/>
      <c r="AP1817" s="160"/>
      <c r="AQ1817" s="128" t="s">
        <v>39390</v>
      </c>
      <c r="AR1817" s="1"/>
      <c r="AS1817" s="134" t="s">
        <v>39391</v>
      </c>
      <c r="AV1817" s="504">
        <v>0.06945601851851851</v>
      </c>
      <c r="AX1817" s="134" t="s">
        <v>39392</v>
      </c>
      <c r="AY1817" s="128" t="s">
        <v>39393</v>
      </c>
      <c r="BA1817" s="505">
        <v>0.06336805555555555</v>
      </c>
      <c r="BC1817" s="516">
        <v>0.05658564814814815</v>
      </c>
      <c r="BD1817" s="516"/>
      <c r="BE1817" s="128" t="s">
        <v>39394</v>
      </c>
      <c r="BF1817" s="516"/>
      <c r="BG1817" s="516"/>
      <c r="BH1817" s="516"/>
    </row>
    <row r="1818">
      <c r="A1818" s="122">
        <f t="shared" si="3"/>
        <v>0</v>
      </c>
      <c r="B1818" s="122">
        <f t="shared" si="4"/>
        <v>0</v>
      </c>
      <c r="C1818" s="122">
        <f t="shared" si="5"/>
        <v>0</v>
      </c>
      <c r="D1818" s="122">
        <f t="shared" si="6"/>
        <v>0</v>
      </c>
      <c r="E1818" s="122">
        <f t="shared" si="2"/>
        <v>74</v>
      </c>
      <c r="H1818" s="135" t="s">
        <v>39395</v>
      </c>
      <c r="I1818" s="135" t="s">
        <v>39396</v>
      </c>
      <c r="J1818" s="135" t="s">
        <v>39397</v>
      </c>
      <c r="L1818" s="160"/>
      <c r="M1818" s="160"/>
      <c r="N1818" s="160"/>
      <c r="O1818" s="160"/>
      <c r="P1818" s="138" t="s">
        <v>39398</v>
      </c>
      <c r="AA1818" s="523"/>
      <c r="AB1818" s="523"/>
      <c r="AC1818" s="160"/>
      <c r="AD1818" s="160"/>
      <c r="AE1818" s="160"/>
      <c r="AJ1818" s="523"/>
      <c r="AM1818" s="517" t="s">
        <v>32236</v>
      </c>
      <c r="AN1818" s="160"/>
      <c r="AO1818" s="160"/>
      <c r="AP1818" s="160"/>
      <c r="AQ1818" s="505">
        <v>0.06726851851851852</v>
      </c>
      <c r="AR1818" s="1"/>
      <c r="AS1818" s="474">
        <v>0.0674074074074074</v>
      </c>
      <c r="AV1818" s="128" t="s">
        <v>3413</v>
      </c>
      <c r="AX1818" s="474">
        <v>0.07653935185185186</v>
      </c>
      <c r="AY1818" s="505">
        <v>0.05092592592592592</v>
      </c>
      <c r="BA1818" s="128" t="s">
        <v>39399</v>
      </c>
      <c r="BC1818" s="141" t="s">
        <v>39400</v>
      </c>
      <c r="BD1818" s="141"/>
      <c r="BE1818" s="505">
        <v>0.07055555555555555</v>
      </c>
      <c r="BF1818" s="141"/>
      <c r="BG1818" s="141"/>
      <c r="BH1818" s="141"/>
    </row>
    <row r="1819">
      <c r="A1819" s="122">
        <f t="shared" si="3"/>
        <v>0</v>
      </c>
      <c r="B1819" s="122">
        <f t="shared" si="4"/>
        <v>0</v>
      </c>
      <c r="C1819" s="122">
        <f t="shared" si="5"/>
        <v>0</v>
      </c>
      <c r="D1819" s="122">
        <f t="shared" si="6"/>
        <v>0</v>
      </c>
      <c r="E1819" s="122">
        <f t="shared" si="2"/>
        <v>116</v>
      </c>
      <c r="H1819" s="135" t="s">
        <v>39401</v>
      </c>
      <c r="I1819" s="135" t="s">
        <v>3926</v>
      </c>
      <c r="J1819" s="135" t="s">
        <v>39402</v>
      </c>
      <c r="L1819" s="160"/>
      <c r="M1819" s="160"/>
      <c r="N1819" s="160"/>
      <c r="O1819" s="160"/>
      <c r="P1819" s="503">
        <v>0.07150462962962963</v>
      </c>
      <c r="AA1819" s="523"/>
      <c r="AB1819" s="523"/>
      <c r="AC1819" s="160"/>
      <c r="AD1819" s="160"/>
      <c r="AE1819" s="160"/>
      <c r="AJ1819" s="523"/>
      <c r="AM1819" s="518">
        <v>0.05116898148148148</v>
      </c>
      <c r="AN1819" s="160"/>
      <c r="AO1819" s="160"/>
      <c r="AP1819" s="160"/>
      <c r="AQ1819" s="128" t="s">
        <v>39403</v>
      </c>
      <c r="AR1819" s="1"/>
      <c r="AS1819" s="134" t="s">
        <v>39404</v>
      </c>
      <c r="AV1819" s="504">
        <v>0.06947916666666666</v>
      </c>
      <c r="AX1819" s="134" t="s">
        <v>39405</v>
      </c>
      <c r="AY1819" s="128" t="s">
        <v>39406</v>
      </c>
      <c r="BA1819" s="505">
        <v>0.06340277777777778</v>
      </c>
      <c r="BC1819" s="516">
        <v>0.05664351851851852</v>
      </c>
      <c r="BD1819" s="516"/>
      <c r="BE1819" s="128" t="s">
        <v>863</v>
      </c>
      <c r="BF1819" s="516"/>
      <c r="BG1819" s="516"/>
      <c r="BH1819" s="516"/>
    </row>
    <row r="1820">
      <c r="A1820" s="122">
        <f t="shared" si="3"/>
        <v>0</v>
      </c>
      <c r="B1820" s="122">
        <f t="shared" si="4"/>
        <v>0</v>
      </c>
      <c r="C1820" s="122">
        <f t="shared" si="5"/>
        <v>0</v>
      </c>
      <c r="D1820" s="122">
        <f t="shared" si="6"/>
        <v>0</v>
      </c>
      <c r="E1820" s="122">
        <f t="shared" si="2"/>
        <v>57</v>
      </c>
      <c r="H1820" s="135">
        <v>606.0</v>
      </c>
      <c r="I1820" s="135">
        <v>606.0</v>
      </c>
      <c r="J1820" s="135">
        <v>606.0</v>
      </c>
      <c r="L1820" s="160"/>
      <c r="M1820" s="160"/>
      <c r="N1820" s="160"/>
      <c r="O1820" s="160"/>
      <c r="P1820" s="138" t="s">
        <v>1969</v>
      </c>
      <c r="AA1820" s="523"/>
      <c r="AB1820" s="523"/>
      <c r="AC1820" s="160"/>
      <c r="AD1820" s="160"/>
      <c r="AE1820" s="160"/>
      <c r="AJ1820" s="523"/>
      <c r="AN1820" s="160"/>
      <c r="AO1820" s="160"/>
      <c r="AP1820" s="160"/>
      <c r="AQ1820" s="505">
        <v>0.0673263888888889</v>
      </c>
      <c r="AR1820" s="1"/>
      <c r="AS1820" s="474">
        <v>0.0675462962962963</v>
      </c>
      <c r="AV1820" s="128" t="s">
        <v>1112</v>
      </c>
      <c r="AX1820" s="474">
        <v>0.07667824074074074</v>
      </c>
      <c r="AY1820" s="505">
        <v>0.05094907407407408</v>
      </c>
      <c r="BA1820" s="128" t="s">
        <v>39407</v>
      </c>
      <c r="BC1820" s="141" t="s">
        <v>39408</v>
      </c>
      <c r="BD1820" s="141"/>
      <c r="BE1820" s="505">
        <v>0.07069444444444445</v>
      </c>
      <c r="BF1820" s="141"/>
      <c r="BG1820" s="141"/>
      <c r="BH1820" s="141"/>
    </row>
    <row r="1821">
      <c r="A1821" s="122">
        <f t="shared" si="3"/>
        <v>0</v>
      </c>
      <c r="B1821" s="122">
        <f t="shared" si="4"/>
        <v>0</v>
      </c>
      <c r="C1821" s="122">
        <f t="shared" si="5"/>
        <v>0</v>
      </c>
      <c r="D1821" s="122">
        <f t="shared" si="6"/>
        <v>0</v>
      </c>
      <c r="E1821" s="122">
        <f t="shared" si="2"/>
        <v>110</v>
      </c>
      <c r="H1821" s="135" t="s">
        <v>39409</v>
      </c>
      <c r="I1821" s="135" t="s">
        <v>39410</v>
      </c>
      <c r="J1821" s="135" t="s">
        <v>39411</v>
      </c>
      <c r="L1821" s="160"/>
      <c r="M1821" s="160"/>
      <c r="N1821" s="160"/>
      <c r="O1821" s="160"/>
      <c r="P1821" s="503">
        <v>0.07163194444444444</v>
      </c>
      <c r="AA1821" s="523"/>
      <c r="AB1821" s="523"/>
      <c r="AC1821" s="160"/>
      <c r="AD1821" s="160"/>
      <c r="AE1821" s="160"/>
      <c r="AJ1821" s="523"/>
      <c r="AN1821" s="160"/>
      <c r="AO1821" s="160"/>
      <c r="AP1821" s="160"/>
      <c r="AQ1821" s="128" t="s">
        <v>39412</v>
      </c>
      <c r="AR1821" s="1"/>
      <c r="AS1821" s="134" t="s">
        <v>39413</v>
      </c>
      <c r="AV1821" s="504">
        <v>0.06951388888888889</v>
      </c>
      <c r="AX1821" s="134" t="s">
        <v>39414</v>
      </c>
      <c r="AY1821" s="128" t="s">
        <v>39415</v>
      </c>
      <c r="BA1821" s="505">
        <v>0.06349537037037037</v>
      </c>
      <c r="BC1821" s="516">
        <v>0.056712962962962965</v>
      </c>
      <c r="BD1821" s="516"/>
      <c r="BE1821" s="128" t="s">
        <v>39416</v>
      </c>
      <c r="BF1821" s="516"/>
      <c r="BG1821" s="516"/>
      <c r="BH1821" s="516"/>
    </row>
    <row r="1822">
      <c r="A1822" s="122">
        <f t="shared" si="3"/>
        <v>0</v>
      </c>
      <c r="B1822" s="122">
        <f t="shared" si="4"/>
        <v>0</v>
      </c>
      <c r="C1822" s="122">
        <f t="shared" si="5"/>
        <v>0</v>
      </c>
      <c r="D1822" s="122">
        <f t="shared" si="6"/>
        <v>0</v>
      </c>
      <c r="E1822" s="122">
        <f t="shared" si="2"/>
        <v>126</v>
      </c>
      <c r="H1822" s="135" t="s">
        <v>39417</v>
      </c>
      <c r="I1822" s="135" t="s">
        <v>39418</v>
      </c>
      <c r="J1822" s="135" t="s">
        <v>39419</v>
      </c>
      <c r="L1822" s="160"/>
      <c r="M1822" s="160"/>
      <c r="N1822" s="160"/>
      <c r="O1822" s="160"/>
      <c r="P1822" s="138" t="s">
        <v>39420</v>
      </c>
      <c r="AA1822" s="523"/>
      <c r="AB1822" s="523"/>
      <c r="AC1822" s="160"/>
      <c r="AD1822" s="160"/>
      <c r="AE1822" s="160"/>
      <c r="AJ1822" s="523"/>
      <c r="AN1822" s="160"/>
      <c r="AO1822" s="160"/>
      <c r="AP1822" s="160"/>
      <c r="AQ1822" s="505">
        <v>0.06744212962962963</v>
      </c>
      <c r="AR1822" s="1"/>
      <c r="AS1822" s="474">
        <v>0.06756944444444445</v>
      </c>
      <c r="AV1822" s="128" t="s">
        <v>39421</v>
      </c>
      <c r="AX1822" s="474">
        <v>0.07686342592592593</v>
      </c>
      <c r="AY1822" s="505">
        <v>0.05101851851851852</v>
      </c>
      <c r="BA1822" s="128" t="s">
        <v>39422</v>
      </c>
      <c r="BC1822" s="141" t="s">
        <v>39423</v>
      </c>
      <c r="BD1822" s="141"/>
      <c r="BE1822" s="505">
        <v>0.07069444444444445</v>
      </c>
      <c r="BF1822" s="141"/>
      <c r="BG1822" s="141"/>
      <c r="BH1822" s="141"/>
    </row>
    <row r="1823">
      <c r="A1823" s="122">
        <f t="shared" si="3"/>
        <v>0</v>
      </c>
      <c r="B1823" s="122">
        <f t="shared" si="4"/>
        <v>0</v>
      </c>
      <c r="C1823" s="122">
        <f t="shared" si="5"/>
        <v>0</v>
      </c>
      <c r="D1823" s="122">
        <f t="shared" si="6"/>
        <v>0</v>
      </c>
      <c r="E1823" s="122">
        <f t="shared" si="2"/>
        <v>103</v>
      </c>
      <c r="H1823" s="135">
        <v>607.0</v>
      </c>
      <c r="I1823" s="135">
        <v>607.0</v>
      </c>
      <c r="J1823" s="135">
        <v>607.0</v>
      </c>
      <c r="L1823" s="160"/>
      <c r="M1823" s="160"/>
      <c r="N1823" s="160"/>
      <c r="O1823" s="160"/>
      <c r="P1823" s="503">
        <v>0.07164351851851852</v>
      </c>
      <c r="AA1823" s="523"/>
      <c r="AB1823" s="523"/>
      <c r="AC1823" s="160"/>
      <c r="AD1823" s="160"/>
      <c r="AE1823" s="160"/>
      <c r="AJ1823" s="523"/>
      <c r="AN1823" s="160"/>
      <c r="AO1823" s="160"/>
      <c r="AP1823" s="160"/>
      <c r="AQ1823" s="128" t="s">
        <v>39424</v>
      </c>
      <c r="AR1823" s="1"/>
      <c r="AS1823" s="134" t="s">
        <v>39425</v>
      </c>
      <c r="AV1823" s="504">
        <v>0.06952546296296297</v>
      </c>
      <c r="AX1823" s="134" t="s">
        <v>39426</v>
      </c>
      <c r="AY1823" s="128" t="s">
        <v>3920</v>
      </c>
      <c r="BA1823" s="505">
        <v>0.06357638888888889</v>
      </c>
      <c r="BC1823" s="516">
        <v>0.056782407407407406</v>
      </c>
      <c r="BD1823" s="516"/>
      <c r="BE1823" s="128" t="s">
        <v>1345</v>
      </c>
      <c r="BF1823" s="516"/>
      <c r="BG1823" s="516"/>
      <c r="BH1823" s="516"/>
    </row>
    <row r="1824">
      <c r="A1824" s="122">
        <f t="shared" si="3"/>
        <v>0</v>
      </c>
      <c r="B1824" s="122">
        <f t="shared" si="4"/>
        <v>0</v>
      </c>
      <c r="C1824" s="122">
        <f t="shared" si="5"/>
        <v>0</v>
      </c>
      <c r="D1824" s="122">
        <f t="shared" si="6"/>
        <v>0</v>
      </c>
      <c r="E1824" s="122">
        <f t="shared" si="2"/>
        <v>83</v>
      </c>
      <c r="H1824" s="135" t="s">
        <v>39427</v>
      </c>
      <c r="I1824" s="135" t="s">
        <v>39428</v>
      </c>
      <c r="J1824" s="135" t="s">
        <v>39429</v>
      </c>
      <c r="L1824" s="160"/>
      <c r="M1824" s="160"/>
      <c r="N1824" s="160"/>
      <c r="O1824" s="160"/>
      <c r="P1824" s="138" t="s">
        <v>39430</v>
      </c>
      <c r="AA1824" s="523"/>
      <c r="AB1824" s="523"/>
      <c r="AC1824" s="160"/>
      <c r="AD1824" s="160"/>
      <c r="AE1824" s="160"/>
      <c r="AJ1824" s="523"/>
      <c r="AN1824" s="160"/>
      <c r="AO1824" s="160"/>
      <c r="AP1824" s="160"/>
      <c r="AQ1824" s="505">
        <v>0.06746527777777778</v>
      </c>
      <c r="AR1824" s="1"/>
      <c r="AS1824" s="474">
        <v>0.06766203703703703</v>
      </c>
      <c r="AV1824" s="128" t="s">
        <v>39431</v>
      </c>
      <c r="AX1824" s="474">
        <v>0.07695601851851852</v>
      </c>
      <c r="AY1824" s="505">
        <v>0.05112268518518519</v>
      </c>
      <c r="BA1824" s="128" t="s">
        <v>39432</v>
      </c>
      <c r="BC1824" s="141" t="s">
        <v>39433</v>
      </c>
      <c r="BD1824" s="141"/>
      <c r="BE1824" s="505">
        <v>0.07082175925925926</v>
      </c>
      <c r="BF1824" s="141"/>
      <c r="BG1824" s="141"/>
      <c r="BH1824" s="141"/>
    </row>
    <row r="1825">
      <c r="A1825" s="122">
        <f t="shared" si="3"/>
        <v>0</v>
      </c>
      <c r="B1825" s="122">
        <f t="shared" si="4"/>
        <v>0</v>
      </c>
      <c r="C1825" s="122">
        <f t="shared" si="5"/>
        <v>0</v>
      </c>
      <c r="D1825" s="122">
        <f t="shared" si="6"/>
        <v>0</v>
      </c>
      <c r="E1825" s="122">
        <f t="shared" si="2"/>
        <v>163</v>
      </c>
      <c r="H1825" s="135" t="s">
        <v>39434</v>
      </c>
      <c r="I1825" s="135" t="s">
        <v>39435</v>
      </c>
      <c r="J1825" s="135" t="s">
        <v>39436</v>
      </c>
      <c r="L1825" s="160"/>
      <c r="M1825" s="160"/>
      <c r="N1825" s="160"/>
      <c r="O1825" s="160"/>
      <c r="P1825" s="503">
        <v>0.07170138888888888</v>
      </c>
      <c r="AA1825" s="523"/>
      <c r="AB1825" s="523"/>
      <c r="AC1825" s="160"/>
      <c r="AD1825" s="160"/>
      <c r="AE1825" s="160"/>
      <c r="AJ1825" s="523"/>
      <c r="AN1825" s="160"/>
      <c r="AO1825" s="160"/>
      <c r="AP1825" s="160"/>
      <c r="AQ1825" s="128" t="s">
        <v>39437</v>
      </c>
      <c r="AR1825" s="1"/>
      <c r="AS1825" s="134" t="s">
        <v>39438</v>
      </c>
      <c r="AV1825" s="504">
        <v>0.06960648148148148</v>
      </c>
      <c r="AX1825" s="134" t="s">
        <v>39439</v>
      </c>
      <c r="AY1825" s="128" t="s">
        <v>39440</v>
      </c>
      <c r="BA1825" s="505">
        <v>0.06359953703703704</v>
      </c>
      <c r="BC1825" s="516">
        <v>0.056782407407407406</v>
      </c>
      <c r="BD1825" s="516"/>
      <c r="BE1825" s="128" t="s">
        <v>39441</v>
      </c>
      <c r="BF1825" s="516"/>
      <c r="BG1825" s="516"/>
      <c r="BH1825" s="516"/>
    </row>
    <row r="1826">
      <c r="A1826" s="122">
        <f t="shared" si="3"/>
        <v>0</v>
      </c>
      <c r="B1826" s="122">
        <f t="shared" si="4"/>
        <v>0</v>
      </c>
      <c r="C1826" s="122">
        <f t="shared" si="5"/>
        <v>0</v>
      </c>
      <c r="D1826" s="122">
        <f t="shared" si="6"/>
        <v>0</v>
      </c>
      <c r="E1826" s="122">
        <f t="shared" si="2"/>
        <v>48</v>
      </c>
      <c r="H1826" s="135">
        <v>608.0</v>
      </c>
      <c r="I1826" s="135">
        <v>608.0</v>
      </c>
      <c r="J1826" s="135">
        <v>608.0</v>
      </c>
      <c r="L1826" s="160"/>
      <c r="M1826" s="160"/>
      <c r="N1826" s="160"/>
      <c r="O1826" s="160"/>
      <c r="P1826" s="138" t="s">
        <v>39442</v>
      </c>
      <c r="AA1826" s="523"/>
      <c r="AB1826" s="523"/>
      <c r="AC1826" s="160"/>
      <c r="AD1826" s="160"/>
      <c r="AE1826" s="160"/>
      <c r="AJ1826" s="523"/>
      <c r="AN1826" s="160"/>
      <c r="AO1826" s="160"/>
      <c r="AP1826" s="160"/>
      <c r="AQ1826" s="505">
        <v>0.06751157407407407</v>
      </c>
      <c r="AR1826" s="1"/>
      <c r="AS1826" s="474">
        <v>0.06784722222222223</v>
      </c>
      <c r="AV1826" s="128" t="s">
        <v>39443</v>
      </c>
      <c r="AX1826" s="474">
        <v>0.0771412037037037</v>
      </c>
      <c r="AY1826" s="505">
        <v>0.05113425925925926</v>
      </c>
      <c r="BA1826" s="128" t="s">
        <v>39444</v>
      </c>
      <c r="BC1826" s="141" t="s">
        <v>39445</v>
      </c>
      <c r="BD1826" s="141"/>
      <c r="BE1826" s="505">
        <v>0.07084490740740741</v>
      </c>
      <c r="BF1826" s="141"/>
      <c r="BG1826" s="141"/>
      <c r="BH1826" s="141"/>
    </row>
    <row r="1827">
      <c r="A1827" s="122">
        <f t="shared" si="3"/>
        <v>0</v>
      </c>
      <c r="B1827" s="122">
        <f t="shared" si="4"/>
        <v>0</v>
      </c>
      <c r="C1827" s="122">
        <f t="shared" si="5"/>
        <v>0</v>
      </c>
      <c r="D1827" s="122">
        <f t="shared" si="6"/>
        <v>0</v>
      </c>
      <c r="E1827" s="122">
        <f t="shared" si="2"/>
        <v>92</v>
      </c>
      <c r="H1827" s="135" t="s">
        <v>39446</v>
      </c>
      <c r="I1827" s="135" t="s">
        <v>39447</v>
      </c>
      <c r="J1827" s="135" t="s">
        <v>39448</v>
      </c>
      <c r="L1827" s="160"/>
      <c r="M1827" s="160"/>
      <c r="N1827" s="160"/>
      <c r="O1827" s="160"/>
      <c r="P1827" s="503">
        <v>0.07172453703703703</v>
      </c>
      <c r="AA1827" s="523"/>
      <c r="AB1827" s="523"/>
      <c r="AC1827" s="160"/>
      <c r="AD1827" s="160"/>
      <c r="AE1827" s="160"/>
      <c r="AJ1827" s="523"/>
      <c r="AN1827" s="160"/>
      <c r="AO1827" s="160"/>
      <c r="AP1827" s="160"/>
      <c r="AQ1827" s="128" t="s">
        <v>39449</v>
      </c>
      <c r="AR1827" s="1"/>
      <c r="AS1827" s="134" t="s">
        <v>39450</v>
      </c>
      <c r="AV1827" s="504">
        <v>0.06962962962962962</v>
      </c>
      <c r="AX1827" s="134" t="s">
        <v>39451</v>
      </c>
      <c r="AY1827" s="128" t="s">
        <v>39452</v>
      </c>
      <c r="BA1827" s="505">
        <v>0.06386574074074074</v>
      </c>
      <c r="BC1827" s="516">
        <v>0.056805555555555554</v>
      </c>
      <c r="BD1827" s="516"/>
      <c r="BE1827" s="128" t="s">
        <v>39453</v>
      </c>
      <c r="BF1827" s="516"/>
      <c r="BG1827" s="516"/>
      <c r="BH1827" s="516"/>
    </row>
    <row r="1828">
      <c r="A1828" s="122">
        <f t="shared" si="3"/>
        <v>0</v>
      </c>
      <c r="B1828" s="122">
        <f t="shared" si="4"/>
        <v>0</v>
      </c>
      <c r="C1828" s="122">
        <f t="shared" si="5"/>
        <v>0</v>
      </c>
      <c r="D1828" s="122">
        <f t="shared" si="6"/>
        <v>0</v>
      </c>
      <c r="E1828" s="122">
        <f t="shared" si="2"/>
        <v>105</v>
      </c>
      <c r="H1828" s="135" t="s">
        <v>7352</v>
      </c>
      <c r="I1828" s="135" t="s">
        <v>39454</v>
      </c>
      <c r="J1828" s="135" t="s">
        <v>39455</v>
      </c>
      <c r="L1828" s="160"/>
      <c r="M1828" s="160"/>
      <c r="N1828" s="160"/>
      <c r="O1828" s="160"/>
      <c r="P1828" s="138" t="s">
        <v>39456</v>
      </c>
      <c r="AA1828" s="523"/>
      <c r="AB1828" s="523"/>
      <c r="AC1828" s="160"/>
      <c r="AD1828" s="160"/>
      <c r="AE1828" s="160"/>
      <c r="AJ1828" s="523"/>
      <c r="AN1828" s="160"/>
      <c r="AO1828" s="160"/>
      <c r="AP1828" s="160"/>
      <c r="AQ1828" s="505">
        <v>0.06760416666666667</v>
      </c>
      <c r="AR1828" s="1"/>
      <c r="AS1828" s="474">
        <v>0.06788194444444444</v>
      </c>
      <c r="AV1828" s="128" t="s">
        <v>39457</v>
      </c>
      <c r="AX1828" s="474">
        <v>0.07717592592592593</v>
      </c>
      <c r="AY1828" s="505">
        <v>0.05115740740740741</v>
      </c>
      <c r="BA1828" s="128" t="s">
        <v>39458</v>
      </c>
      <c r="BC1828" s="141" t="s">
        <v>39459</v>
      </c>
      <c r="BD1828" s="141"/>
      <c r="BE1828" s="505">
        <v>0.07092592592592592</v>
      </c>
      <c r="BF1828" s="141"/>
      <c r="BG1828" s="141"/>
      <c r="BH1828" s="141"/>
    </row>
    <row r="1829">
      <c r="A1829" s="122">
        <f t="shared" si="3"/>
        <v>0</v>
      </c>
      <c r="B1829" s="122">
        <f t="shared" si="4"/>
        <v>0</v>
      </c>
      <c r="C1829" s="122">
        <f t="shared" si="5"/>
        <v>0</v>
      </c>
      <c r="D1829" s="122">
        <f t="shared" si="6"/>
        <v>0</v>
      </c>
      <c r="E1829" s="122">
        <f t="shared" si="2"/>
        <v>25</v>
      </c>
      <c r="H1829" s="135">
        <v>609.0</v>
      </c>
      <c r="I1829" s="135">
        <v>609.0</v>
      </c>
      <c r="J1829" s="135">
        <v>609.0</v>
      </c>
      <c r="L1829" s="160"/>
      <c r="M1829" s="160"/>
      <c r="N1829" s="160"/>
      <c r="O1829" s="160"/>
      <c r="P1829" s="503">
        <v>0.07174768518518519</v>
      </c>
      <c r="AA1829" s="523"/>
      <c r="AB1829" s="523"/>
      <c r="AC1829" s="160"/>
      <c r="AD1829" s="160"/>
      <c r="AE1829" s="160"/>
      <c r="AJ1829" s="523"/>
      <c r="AN1829" s="160"/>
      <c r="AO1829" s="160"/>
      <c r="AP1829" s="160"/>
      <c r="AQ1829" s="128" t="s">
        <v>862</v>
      </c>
      <c r="AR1829" s="1"/>
      <c r="AS1829" s="134" t="s">
        <v>8342</v>
      </c>
      <c r="AV1829" s="504">
        <v>0.06969907407407408</v>
      </c>
      <c r="AX1829" s="134" t="s">
        <v>39460</v>
      </c>
      <c r="AY1829" s="128" t="s">
        <v>653</v>
      </c>
      <c r="BA1829" s="505">
        <v>0.06395833333333334</v>
      </c>
      <c r="BC1829" s="516">
        <v>0.05686342592592593</v>
      </c>
      <c r="BD1829" s="516"/>
      <c r="BE1829" s="128" t="s">
        <v>1055</v>
      </c>
      <c r="BF1829" s="516"/>
      <c r="BG1829" s="516"/>
      <c r="BH1829" s="516"/>
    </row>
    <row r="1830">
      <c r="A1830" s="122">
        <f t="shared" si="3"/>
        <v>0</v>
      </c>
      <c r="B1830" s="122">
        <f t="shared" si="4"/>
        <v>0</v>
      </c>
      <c r="C1830" s="122">
        <f t="shared" si="5"/>
        <v>0</v>
      </c>
      <c r="D1830" s="122">
        <f t="shared" si="6"/>
        <v>0</v>
      </c>
      <c r="E1830" s="122">
        <f t="shared" si="2"/>
        <v>38</v>
      </c>
      <c r="H1830" s="135" t="s">
        <v>39461</v>
      </c>
      <c r="I1830" s="135" t="s">
        <v>39462</v>
      </c>
      <c r="J1830" s="135" t="s">
        <v>39463</v>
      </c>
      <c r="L1830" s="160"/>
      <c r="M1830" s="160"/>
      <c r="N1830" s="160"/>
      <c r="O1830" s="160"/>
      <c r="P1830" s="138" t="s">
        <v>39464</v>
      </c>
      <c r="AA1830" s="523"/>
      <c r="AB1830" s="523"/>
      <c r="AC1830" s="160"/>
      <c r="AD1830" s="160"/>
      <c r="AE1830" s="160"/>
      <c r="AJ1830" s="523"/>
      <c r="AN1830" s="160"/>
      <c r="AO1830" s="160"/>
      <c r="AP1830" s="160"/>
      <c r="AQ1830" s="505">
        <v>0.06765046296296297</v>
      </c>
      <c r="AR1830" s="1"/>
      <c r="AS1830" s="474">
        <v>0.06790509259259259</v>
      </c>
      <c r="AV1830" s="128" t="s">
        <v>39465</v>
      </c>
      <c r="AX1830" s="474">
        <v>0.07725694444444445</v>
      </c>
      <c r="AY1830" s="505">
        <v>0.05119212962962963</v>
      </c>
      <c r="BA1830" s="128" t="s">
        <v>2015</v>
      </c>
      <c r="BC1830" s="141" t="s">
        <v>39466</v>
      </c>
      <c r="BD1830" s="141"/>
      <c r="BE1830" s="505">
        <v>0.07109953703703703</v>
      </c>
      <c r="BF1830" s="141"/>
      <c r="BG1830" s="141"/>
      <c r="BH1830" s="141"/>
    </row>
    <row r="1831">
      <c r="A1831" s="122">
        <f t="shared" si="3"/>
        <v>0</v>
      </c>
      <c r="B1831" s="122">
        <f t="shared" si="4"/>
        <v>0</v>
      </c>
      <c r="C1831" s="122">
        <f t="shared" si="5"/>
        <v>0</v>
      </c>
      <c r="D1831" s="122">
        <f t="shared" si="6"/>
        <v>0</v>
      </c>
      <c r="E1831" s="122">
        <f t="shared" si="2"/>
        <v>118</v>
      </c>
      <c r="H1831" s="135" t="s">
        <v>39467</v>
      </c>
      <c r="I1831" s="135" t="s">
        <v>39468</v>
      </c>
      <c r="J1831" s="135" t="s">
        <v>39469</v>
      </c>
      <c r="L1831" s="160"/>
      <c r="M1831" s="160"/>
      <c r="N1831" s="160"/>
      <c r="O1831" s="160"/>
      <c r="P1831" s="503">
        <v>0.07179398148148149</v>
      </c>
      <c r="AA1831" s="523"/>
      <c r="AB1831" s="523"/>
      <c r="AC1831" s="160"/>
      <c r="AD1831" s="160"/>
      <c r="AE1831" s="160"/>
      <c r="AJ1831" s="523"/>
      <c r="AN1831" s="160"/>
      <c r="AO1831" s="160"/>
      <c r="AP1831" s="160"/>
      <c r="AQ1831" s="128" t="s">
        <v>3999</v>
      </c>
      <c r="AR1831" s="1"/>
      <c r="AS1831" s="134" t="s">
        <v>4604</v>
      </c>
      <c r="AV1831" s="504">
        <v>0.06972222222222223</v>
      </c>
      <c r="AX1831" s="134" t="s">
        <v>39470</v>
      </c>
      <c r="AY1831" s="128" t="s">
        <v>13134</v>
      </c>
      <c r="BA1831" s="505">
        <v>0.0640162037037037</v>
      </c>
      <c r="BC1831" s="516">
        <v>0.05689814814814815</v>
      </c>
      <c r="BD1831" s="516"/>
      <c r="BE1831" s="128" t="s">
        <v>39471</v>
      </c>
      <c r="BF1831" s="516"/>
      <c r="BG1831" s="516"/>
      <c r="BH1831" s="516"/>
    </row>
    <row r="1832">
      <c r="A1832" s="122">
        <f t="shared" si="3"/>
        <v>0</v>
      </c>
      <c r="B1832" s="122">
        <f t="shared" si="4"/>
        <v>0</v>
      </c>
      <c r="C1832" s="122">
        <f t="shared" si="5"/>
        <v>0</v>
      </c>
      <c r="D1832" s="122">
        <f t="shared" si="6"/>
        <v>0</v>
      </c>
      <c r="E1832" s="122">
        <f t="shared" si="2"/>
        <v>35</v>
      </c>
      <c r="H1832" s="135">
        <v>610.0</v>
      </c>
      <c r="I1832" s="135">
        <v>610.0</v>
      </c>
      <c r="J1832" s="135">
        <v>610.0</v>
      </c>
      <c r="L1832" s="160"/>
      <c r="M1832" s="160"/>
      <c r="N1832" s="160"/>
      <c r="O1832" s="160"/>
      <c r="P1832" s="138" t="s">
        <v>39472</v>
      </c>
      <c r="AA1832" s="523"/>
      <c r="AB1832" s="523"/>
      <c r="AC1832" s="160"/>
      <c r="AD1832" s="160"/>
      <c r="AE1832" s="160"/>
      <c r="AJ1832" s="523"/>
      <c r="AN1832" s="160"/>
      <c r="AO1832" s="160"/>
      <c r="AP1832" s="160"/>
      <c r="AQ1832" s="505">
        <v>0.06769675925925926</v>
      </c>
      <c r="AR1832" s="1"/>
      <c r="AS1832" s="474">
        <v>0.06793981481481481</v>
      </c>
      <c r="AV1832" s="128" t="s">
        <v>39473</v>
      </c>
      <c r="AX1832" s="474">
        <v>0.07730324074074074</v>
      </c>
      <c r="AY1832" s="505">
        <v>0.05125</v>
      </c>
      <c r="BA1832" s="128" t="s">
        <v>39474</v>
      </c>
      <c r="BC1832" s="141" t="s">
        <v>39475</v>
      </c>
      <c r="BD1832" s="141"/>
      <c r="BE1832" s="505">
        <v>0.07113425925925926</v>
      </c>
      <c r="BF1832" s="141"/>
      <c r="BG1832" s="141"/>
      <c r="BH1832" s="141"/>
    </row>
    <row r="1833">
      <c r="A1833" s="122">
        <f t="shared" si="3"/>
        <v>0</v>
      </c>
      <c r="B1833" s="122">
        <f t="shared" si="4"/>
        <v>0</v>
      </c>
      <c r="C1833" s="122">
        <f t="shared" si="5"/>
        <v>0</v>
      </c>
      <c r="D1833" s="122">
        <f t="shared" si="6"/>
        <v>0</v>
      </c>
      <c r="E1833" s="122">
        <f t="shared" si="2"/>
        <v>97</v>
      </c>
      <c r="H1833" s="135" t="s">
        <v>39476</v>
      </c>
      <c r="I1833" s="135" t="s">
        <v>39477</v>
      </c>
      <c r="J1833" s="135" t="s">
        <v>39478</v>
      </c>
      <c r="L1833" s="160"/>
      <c r="M1833" s="160"/>
      <c r="N1833" s="160"/>
      <c r="O1833" s="160"/>
      <c r="P1833" s="503">
        <v>0.07185185185185185</v>
      </c>
      <c r="AA1833" s="523"/>
      <c r="AB1833" s="523"/>
      <c r="AC1833" s="160"/>
      <c r="AD1833" s="160"/>
      <c r="AE1833" s="160"/>
      <c r="AJ1833" s="523"/>
      <c r="AN1833" s="160"/>
      <c r="AO1833" s="160"/>
      <c r="AP1833" s="160"/>
      <c r="AQ1833" s="128" t="s">
        <v>39479</v>
      </c>
      <c r="AR1833" s="1"/>
      <c r="AS1833" s="134" t="s">
        <v>39480</v>
      </c>
      <c r="AV1833" s="504">
        <v>0.06974537037037037</v>
      </c>
      <c r="AX1833" s="134" t="s">
        <v>39481</v>
      </c>
      <c r="AY1833" s="128" t="s">
        <v>39482</v>
      </c>
      <c r="BA1833" s="505">
        <v>0.06402777777777778</v>
      </c>
      <c r="BC1833" s="516">
        <v>0.05699074074074074</v>
      </c>
      <c r="BD1833" s="516"/>
      <c r="BE1833" s="128" t="s">
        <v>39483</v>
      </c>
      <c r="BF1833" s="516"/>
      <c r="BG1833" s="516"/>
      <c r="BH1833" s="516"/>
    </row>
    <row r="1834">
      <c r="A1834" s="122">
        <f t="shared" si="3"/>
        <v>0</v>
      </c>
      <c r="B1834" s="122">
        <f t="shared" si="4"/>
        <v>0</v>
      </c>
      <c r="C1834" s="122">
        <f t="shared" si="5"/>
        <v>0</v>
      </c>
      <c r="D1834" s="122">
        <f t="shared" si="6"/>
        <v>0</v>
      </c>
      <c r="E1834" s="122">
        <f t="shared" si="2"/>
        <v>105</v>
      </c>
      <c r="H1834" s="135" t="s">
        <v>39484</v>
      </c>
      <c r="I1834" s="135" t="s">
        <v>39485</v>
      </c>
      <c r="J1834" s="135" t="s">
        <v>39486</v>
      </c>
      <c r="L1834" s="160"/>
      <c r="M1834" s="160"/>
      <c r="N1834" s="160"/>
      <c r="O1834" s="160"/>
      <c r="P1834" s="138" t="s">
        <v>1012</v>
      </c>
      <c r="AA1834" s="523"/>
      <c r="AB1834" s="523"/>
      <c r="AC1834" s="160"/>
      <c r="AD1834" s="160"/>
      <c r="AE1834" s="160"/>
      <c r="AJ1834" s="523"/>
      <c r="AN1834" s="160"/>
      <c r="AO1834" s="160"/>
      <c r="AP1834" s="160"/>
      <c r="AQ1834" s="505">
        <v>0.06771990740740741</v>
      </c>
      <c r="AR1834" s="1"/>
      <c r="AS1834" s="474">
        <v>0.0679513888888889</v>
      </c>
      <c r="AV1834" s="128" t="s">
        <v>39487</v>
      </c>
      <c r="AX1834" s="474">
        <v>0.07752314814814815</v>
      </c>
      <c r="AY1834" s="505">
        <v>0.05127314814814815</v>
      </c>
      <c r="BA1834" s="128" t="s">
        <v>39488</v>
      </c>
      <c r="BC1834" s="141" t="s">
        <v>39489</v>
      </c>
      <c r="BD1834" s="141"/>
      <c r="BE1834" s="505">
        <v>0.07122685185185185</v>
      </c>
      <c r="BF1834" s="141"/>
      <c r="BG1834" s="141"/>
      <c r="BH1834" s="141"/>
    </row>
    <row r="1835">
      <c r="A1835" s="122">
        <f t="shared" si="3"/>
        <v>0</v>
      </c>
      <c r="B1835" s="122">
        <f t="shared" si="4"/>
        <v>0</v>
      </c>
      <c r="C1835" s="122">
        <f t="shared" si="5"/>
        <v>0</v>
      </c>
      <c r="D1835" s="122">
        <f t="shared" si="6"/>
        <v>0</v>
      </c>
      <c r="E1835" s="122">
        <f t="shared" si="2"/>
        <v>77</v>
      </c>
      <c r="H1835" s="135">
        <v>611.0</v>
      </c>
      <c r="I1835" s="135">
        <v>611.0</v>
      </c>
      <c r="J1835" s="135">
        <v>611.0</v>
      </c>
      <c r="L1835" s="160"/>
      <c r="M1835" s="160"/>
      <c r="N1835" s="160"/>
      <c r="O1835" s="160"/>
      <c r="P1835" s="503">
        <v>0.07189814814814814</v>
      </c>
      <c r="AA1835" s="523"/>
      <c r="AB1835" s="523"/>
      <c r="AC1835" s="160"/>
      <c r="AD1835" s="160"/>
      <c r="AE1835" s="160"/>
      <c r="AJ1835" s="523"/>
      <c r="AN1835" s="160"/>
      <c r="AO1835" s="160"/>
      <c r="AP1835" s="160"/>
      <c r="AQ1835" s="128" t="s">
        <v>39490</v>
      </c>
      <c r="AR1835" s="1"/>
      <c r="AS1835" s="134" t="s">
        <v>39491</v>
      </c>
      <c r="AV1835" s="504">
        <v>0.06975694444444444</v>
      </c>
      <c r="AX1835" s="134" t="s">
        <v>39492</v>
      </c>
      <c r="AY1835" s="128" t="s">
        <v>39493</v>
      </c>
      <c r="BA1835" s="505">
        <v>0.06402777777777778</v>
      </c>
      <c r="BC1835" s="516">
        <v>0.05704861111111111</v>
      </c>
      <c r="BD1835" s="516"/>
      <c r="BE1835" s="128" t="s">
        <v>872</v>
      </c>
      <c r="BF1835" s="516"/>
      <c r="BG1835" s="516"/>
      <c r="BH1835" s="516"/>
    </row>
    <row r="1836">
      <c r="A1836" s="122">
        <f t="shared" si="3"/>
        <v>0</v>
      </c>
      <c r="B1836" s="122">
        <f t="shared" si="4"/>
        <v>0</v>
      </c>
      <c r="C1836" s="122">
        <f t="shared" si="5"/>
        <v>0</v>
      </c>
      <c r="D1836" s="122">
        <f t="shared" si="6"/>
        <v>0</v>
      </c>
      <c r="E1836" s="122">
        <f t="shared" si="2"/>
        <v>31</v>
      </c>
      <c r="H1836" s="135" t="s">
        <v>39494</v>
      </c>
      <c r="I1836" s="135" t="s">
        <v>39495</v>
      </c>
      <c r="J1836" s="135" t="s">
        <v>39496</v>
      </c>
      <c r="L1836" s="160"/>
      <c r="M1836" s="160"/>
      <c r="N1836" s="160"/>
      <c r="O1836" s="160"/>
      <c r="P1836" s="138" t="s">
        <v>39497</v>
      </c>
      <c r="AA1836" s="523"/>
      <c r="AB1836" s="523"/>
      <c r="AC1836" s="160"/>
      <c r="AD1836" s="160"/>
      <c r="AE1836" s="160"/>
      <c r="AJ1836" s="523"/>
      <c r="AN1836" s="160"/>
      <c r="AO1836" s="160"/>
      <c r="AP1836" s="160"/>
      <c r="AQ1836" s="505">
        <v>0.06777777777777778</v>
      </c>
      <c r="AR1836" s="1"/>
      <c r="AS1836" s="474">
        <v>0.06797453703703704</v>
      </c>
      <c r="AV1836" s="508">
        <v>0.06979166666666667</v>
      </c>
      <c r="AX1836" s="474">
        <v>0.07756944444444444</v>
      </c>
      <c r="AY1836" s="505">
        <v>0.051319444444444445</v>
      </c>
      <c r="BA1836" s="128" t="s">
        <v>16923</v>
      </c>
      <c r="BC1836" s="141" t="s">
        <v>39498</v>
      </c>
      <c r="BD1836" s="141"/>
      <c r="BE1836" s="505">
        <v>0.07141203703703704</v>
      </c>
      <c r="BF1836" s="141"/>
      <c r="BG1836" s="141"/>
      <c r="BH1836" s="141"/>
    </row>
    <row r="1837">
      <c r="A1837" s="122">
        <f t="shared" si="3"/>
        <v>0</v>
      </c>
      <c r="B1837" s="122">
        <f t="shared" si="4"/>
        <v>0</v>
      </c>
      <c r="C1837" s="122">
        <f t="shared" si="5"/>
        <v>0</v>
      </c>
      <c r="D1837" s="122">
        <f t="shared" si="6"/>
        <v>0</v>
      </c>
      <c r="E1837" s="122">
        <f t="shared" si="2"/>
        <v>120</v>
      </c>
      <c r="H1837" s="135" t="s">
        <v>39499</v>
      </c>
      <c r="I1837" s="135" t="s">
        <v>39500</v>
      </c>
      <c r="J1837" s="135" t="s">
        <v>39501</v>
      </c>
      <c r="L1837" s="160"/>
      <c r="M1837" s="160"/>
      <c r="N1837" s="160"/>
      <c r="O1837" s="160"/>
      <c r="P1837" s="503">
        <v>0.07189814814814814</v>
      </c>
      <c r="AA1837" s="523"/>
      <c r="AB1837" s="523"/>
      <c r="AC1837" s="160"/>
      <c r="AD1837" s="160"/>
      <c r="AE1837" s="160"/>
      <c r="AJ1837" s="523"/>
      <c r="AN1837" s="160"/>
      <c r="AO1837" s="160"/>
      <c r="AP1837" s="160"/>
      <c r="AQ1837" s="128" t="s">
        <v>39502</v>
      </c>
      <c r="AR1837" s="1"/>
      <c r="AS1837" s="134" t="s">
        <v>39503</v>
      </c>
      <c r="AV1837" s="521" t="s">
        <v>32236</v>
      </c>
      <c r="AX1837" s="134" t="s">
        <v>39504</v>
      </c>
      <c r="AY1837" s="128" t="s">
        <v>39505</v>
      </c>
      <c r="BA1837" s="505">
        <v>0.06414351851851852</v>
      </c>
      <c r="BC1837" s="516">
        <v>0.05709490740740741</v>
      </c>
      <c r="BD1837" s="516"/>
      <c r="BE1837" s="128" t="s">
        <v>39506</v>
      </c>
      <c r="BF1837" s="516"/>
      <c r="BG1837" s="516"/>
      <c r="BH1837" s="516"/>
    </row>
    <row r="1838">
      <c r="A1838" s="122">
        <f t="shared" si="3"/>
        <v>0</v>
      </c>
      <c r="B1838" s="122">
        <f t="shared" si="4"/>
        <v>0</v>
      </c>
      <c r="C1838" s="122">
        <f t="shared" si="5"/>
        <v>0</v>
      </c>
      <c r="D1838" s="122">
        <f t="shared" si="6"/>
        <v>0</v>
      </c>
      <c r="E1838" s="122">
        <f t="shared" si="2"/>
        <v>61</v>
      </c>
      <c r="H1838" s="135">
        <v>612.0</v>
      </c>
      <c r="I1838" s="135">
        <v>612.0</v>
      </c>
      <c r="J1838" s="135">
        <v>612.0</v>
      </c>
      <c r="L1838" s="160"/>
      <c r="M1838" s="160"/>
      <c r="N1838" s="160"/>
      <c r="O1838" s="160"/>
      <c r="P1838" s="138" t="s">
        <v>39507</v>
      </c>
      <c r="AA1838" s="523"/>
      <c r="AB1838" s="523"/>
      <c r="AC1838" s="160"/>
      <c r="AD1838" s="160"/>
      <c r="AE1838" s="160"/>
      <c r="AJ1838" s="523"/>
      <c r="AN1838" s="160"/>
      <c r="AO1838" s="160"/>
      <c r="AP1838" s="160"/>
      <c r="AQ1838" s="505">
        <v>0.06785879629629629</v>
      </c>
      <c r="AR1838" s="1"/>
      <c r="AS1838" s="474">
        <v>0.06798611111111111</v>
      </c>
      <c r="AV1838" s="522">
        <v>0.06979166666666667</v>
      </c>
      <c r="AX1838" s="474">
        <v>0.07763888888888888</v>
      </c>
      <c r="AY1838" s="505">
        <v>0.05144675925925926</v>
      </c>
      <c r="BA1838" s="128" t="s">
        <v>39508</v>
      </c>
      <c r="BC1838" s="141" t="s">
        <v>39509</v>
      </c>
      <c r="BD1838" s="141"/>
      <c r="BE1838" s="505">
        <v>0.0714236111111111</v>
      </c>
      <c r="BF1838" s="141"/>
      <c r="BG1838" s="141"/>
      <c r="BH1838" s="141"/>
    </row>
    <row r="1839">
      <c r="A1839" s="122">
        <f t="shared" si="3"/>
        <v>0</v>
      </c>
      <c r="B1839" s="122">
        <f t="shared" si="4"/>
        <v>0</v>
      </c>
      <c r="C1839" s="122">
        <f t="shared" si="5"/>
        <v>0</v>
      </c>
      <c r="D1839" s="122">
        <f t="shared" si="6"/>
        <v>0</v>
      </c>
      <c r="E1839" s="122">
        <f t="shared" si="2"/>
        <v>78</v>
      </c>
      <c r="H1839" s="135" t="s">
        <v>39510</v>
      </c>
      <c r="I1839" s="135" t="s">
        <v>39511</v>
      </c>
      <c r="J1839" s="135" t="s">
        <v>39512</v>
      </c>
      <c r="L1839" s="160"/>
      <c r="M1839" s="160"/>
      <c r="N1839" s="160"/>
      <c r="O1839" s="160"/>
      <c r="P1839" s="503">
        <v>0.0719212962962963</v>
      </c>
      <c r="AA1839" s="523"/>
      <c r="AB1839" s="523"/>
      <c r="AC1839" s="160"/>
      <c r="AD1839" s="160"/>
      <c r="AE1839" s="160"/>
      <c r="AJ1839" s="523"/>
      <c r="AN1839" s="160"/>
      <c r="AO1839" s="160"/>
      <c r="AP1839" s="160"/>
      <c r="AQ1839" s="128" t="s">
        <v>39513</v>
      </c>
      <c r="AR1839" s="1"/>
      <c r="AS1839" s="134" t="s">
        <v>876</v>
      </c>
      <c r="AX1839" s="134" t="s">
        <v>39514</v>
      </c>
      <c r="AY1839" s="128" t="s">
        <v>39515</v>
      </c>
      <c r="BA1839" s="505">
        <v>0.0641550925925926</v>
      </c>
      <c r="BC1839" s="516">
        <v>0.05712962962962963</v>
      </c>
      <c r="BD1839" s="516"/>
      <c r="BE1839" s="128" t="s">
        <v>39516</v>
      </c>
      <c r="BF1839" s="516"/>
      <c r="BG1839" s="516"/>
      <c r="BH1839" s="516"/>
    </row>
    <row r="1840">
      <c r="A1840" s="122">
        <f t="shared" si="3"/>
        <v>0</v>
      </c>
      <c r="B1840" s="122">
        <f t="shared" si="4"/>
        <v>0</v>
      </c>
      <c r="C1840" s="122">
        <f t="shared" si="5"/>
        <v>0</v>
      </c>
      <c r="D1840" s="122">
        <f t="shared" si="6"/>
        <v>0</v>
      </c>
      <c r="E1840" s="122">
        <f t="shared" si="2"/>
        <v>107</v>
      </c>
      <c r="H1840" s="135" t="s">
        <v>39517</v>
      </c>
      <c r="I1840" s="135" t="s">
        <v>39518</v>
      </c>
      <c r="J1840" s="135" t="s">
        <v>1857</v>
      </c>
      <c r="L1840" s="160"/>
      <c r="M1840" s="160"/>
      <c r="N1840" s="160"/>
      <c r="O1840" s="160"/>
      <c r="P1840" s="138" t="s">
        <v>39519</v>
      </c>
      <c r="AA1840" s="523"/>
      <c r="AB1840" s="523"/>
      <c r="AC1840" s="160"/>
      <c r="AD1840" s="160"/>
      <c r="AE1840" s="160"/>
      <c r="AJ1840" s="523"/>
      <c r="AN1840" s="160"/>
      <c r="AO1840" s="160"/>
      <c r="AP1840" s="160"/>
      <c r="AQ1840" s="505">
        <v>0.06792824074074075</v>
      </c>
      <c r="AR1840" s="1"/>
      <c r="AS1840" s="474">
        <v>0.06799768518518519</v>
      </c>
      <c r="AX1840" s="474">
        <v>0.07768518518518519</v>
      </c>
      <c r="AY1840" s="505">
        <v>0.05153935185185185</v>
      </c>
      <c r="BA1840" s="128" t="s">
        <v>39520</v>
      </c>
      <c r="BC1840" s="141" t="s">
        <v>39521</v>
      </c>
      <c r="BD1840" s="141"/>
      <c r="BE1840" s="505">
        <v>0.07148148148148148</v>
      </c>
      <c r="BF1840" s="141"/>
      <c r="BG1840" s="141"/>
      <c r="BH1840" s="141"/>
    </row>
    <row r="1841">
      <c r="A1841" s="122">
        <f t="shared" si="3"/>
        <v>0</v>
      </c>
      <c r="B1841" s="122">
        <f t="shared" si="4"/>
        <v>0</v>
      </c>
      <c r="C1841" s="122">
        <f t="shared" si="5"/>
        <v>0</v>
      </c>
      <c r="D1841" s="122">
        <f t="shared" si="6"/>
        <v>0</v>
      </c>
      <c r="E1841" s="122">
        <f t="shared" si="2"/>
        <v>57</v>
      </c>
      <c r="H1841" s="135">
        <v>613.0</v>
      </c>
      <c r="I1841" s="135">
        <v>613.0</v>
      </c>
      <c r="J1841" s="135">
        <v>613.0</v>
      </c>
      <c r="L1841" s="160"/>
      <c r="M1841" s="160"/>
      <c r="N1841" s="160"/>
      <c r="O1841" s="160"/>
      <c r="P1841" s="503">
        <v>0.07195601851851852</v>
      </c>
      <c r="AA1841" s="523"/>
      <c r="AB1841" s="523"/>
      <c r="AC1841" s="160"/>
      <c r="AD1841" s="160"/>
      <c r="AE1841" s="160"/>
      <c r="AJ1841" s="523"/>
      <c r="AN1841" s="160"/>
      <c r="AO1841" s="160"/>
      <c r="AP1841" s="160"/>
      <c r="AQ1841" s="128" t="s">
        <v>39522</v>
      </c>
      <c r="AR1841" s="1"/>
      <c r="AS1841" s="134" t="s">
        <v>39523</v>
      </c>
      <c r="AX1841" s="134" t="s">
        <v>923</v>
      </c>
      <c r="AY1841" s="128" t="s">
        <v>39524</v>
      </c>
      <c r="BA1841" s="505">
        <v>0.06417824074074074</v>
      </c>
      <c r="BC1841" s="516">
        <v>0.057233796296296297</v>
      </c>
      <c r="BD1841" s="516"/>
      <c r="BE1841" s="128" t="s">
        <v>17080</v>
      </c>
      <c r="BF1841" s="516"/>
      <c r="BG1841" s="516"/>
      <c r="BH1841" s="516"/>
    </row>
    <row r="1842">
      <c r="A1842" s="122">
        <f t="shared" si="3"/>
        <v>0</v>
      </c>
      <c r="B1842" s="122">
        <f t="shared" si="4"/>
        <v>0</v>
      </c>
      <c r="C1842" s="122">
        <f t="shared" si="5"/>
        <v>0</v>
      </c>
      <c r="D1842" s="122">
        <f t="shared" si="6"/>
        <v>0</v>
      </c>
      <c r="E1842" s="122">
        <f t="shared" si="2"/>
        <v>52</v>
      </c>
      <c r="H1842" s="135" t="s">
        <v>39525</v>
      </c>
      <c r="I1842" s="135" t="s">
        <v>39526</v>
      </c>
      <c r="J1842" s="135" t="s">
        <v>39527</v>
      </c>
      <c r="L1842" s="160"/>
      <c r="M1842" s="160"/>
      <c r="N1842" s="160"/>
      <c r="O1842" s="160"/>
      <c r="P1842" s="138" t="s">
        <v>39528</v>
      </c>
      <c r="AA1842" s="523"/>
      <c r="AB1842" s="523"/>
      <c r="AC1842" s="160"/>
      <c r="AD1842" s="160"/>
      <c r="AE1842" s="160"/>
      <c r="AJ1842" s="523"/>
      <c r="AN1842" s="160"/>
      <c r="AO1842" s="160"/>
      <c r="AP1842" s="160"/>
      <c r="AQ1842" s="505">
        <v>0.06796296296296296</v>
      </c>
      <c r="AR1842" s="1"/>
      <c r="AS1842" s="474">
        <v>0.06800925925925926</v>
      </c>
      <c r="AX1842" s="474">
        <v>0.0778125</v>
      </c>
      <c r="AY1842" s="505">
        <v>0.05158564814814815</v>
      </c>
      <c r="BA1842" s="128" t="s">
        <v>39529</v>
      </c>
      <c r="BC1842" s="141" t="s">
        <v>39530</v>
      </c>
      <c r="BD1842" s="141"/>
      <c r="BE1842" s="505">
        <v>0.07163194444444444</v>
      </c>
      <c r="BF1842" s="141"/>
      <c r="BG1842" s="141"/>
      <c r="BH1842" s="141"/>
    </row>
    <row r="1843">
      <c r="A1843" s="122">
        <f t="shared" si="3"/>
        <v>0</v>
      </c>
      <c r="B1843" s="122">
        <f t="shared" si="4"/>
        <v>0</v>
      </c>
      <c r="C1843" s="122">
        <f t="shared" si="5"/>
        <v>0</v>
      </c>
      <c r="D1843" s="122">
        <f t="shared" si="6"/>
        <v>0</v>
      </c>
      <c r="E1843" s="122">
        <f t="shared" si="2"/>
        <v>65</v>
      </c>
      <c r="H1843" s="135" t="s">
        <v>39531</v>
      </c>
      <c r="I1843" s="135" t="s">
        <v>39532</v>
      </c>
      <c r="J1843" s="135" t="s">
        <v>39533</v>
      </c>
      <c r="L1843" s="160"/>
      <c r="M1843" s="160"/>
      <c r="N1843" s="160"/>
      <c r="O1843" s="160"/>
      <c r="P1843" s="503">
        <v>0.07203703703703704</v>
      </c>
      <c r="AA1843" s="523"/>
      <c r="AB1843" s="523"/>
      <c r="AC1843" s="160"/>
      <c r="AD1843" s="160"/>
      <c r="AE1843" s="160"/>
      <c r="AJ1843" s="523"/>
      <c r="AN1843" s="160"/>
      <c r="AO1843" s="160"/>
      <c r="AP1843" s="160"/>
      <c r="AQ1843" s="128" t="s">
        <v>39534</v>
      </c>
      <c r="AR1843" s="1"/>
      <c r="AS1843" s="134" t="s">
        <v>39535</v>
      </c>
      <c r="AX1843" s="134" t="s">
        <v>39536</v>
      </c>
      <c r="AY1843" s="128" t="s">
        <v>3920</v>
      </c>
      <c r="BA1843" s="505">
        <v>0.06430555555555556</v>
      </c>
      <c r="BC1843" s="516">
        <v>0.057256944444444444</v>
      </c>
      <c r="BD1843" s="516"/>
      <c r="BE1843" s="128" t="s">
        <v>39537</v>
      </c>
      <c r="BF1843" s="516"/>
      <c r="BG1843" s="516"/>
      <c r="BH1843" s="516"/>
    </row>
    <row r="1844">
      <c r="A1844" s="122">
        <f t="shared" si="3"/>
        <v>0</v>
      </c>
      <c r="B1844" s="122">
        <f t="shared" si="4"/>
        <v>0</v>
      </c>
      <c r="C1844" s="122">
        <f t="shared" si="5"/>
        <v>0</v>
      </c>
      <c r="D1844" s="122">
        <f t="shared" si="6"/>
        <v>0</v>
      </c>
      <c r="E1844" s="122">
        <f t="shared" si="2"/>
        <v>84</v>
      </c>
      <c r="H1844" s="135">
        <v>614.0</v>
      </c>
      <c r="I1844" s="135">
        <v>614.0</v>
      </c>
      <c r="J1844" s="135">
        <v>614.0</v>
      </c>
      <c r="L1844" s="160"/>
      <c r="M1844" s="160"/>
      <c r="N1844" s="160"/>
      <c r="O1844" s="160"/>
      <c r="P1844" s="138" t="s">
        <v>39538</v>
      </c>
      <c r="AA1844" s="523"/>
      <c r="AB1844" s="523"/>
      <c r="AC1844" s="160"/>
      <c r="AD1844" s="160"/>
      <c r="AE1844" s="160"/>
      <c r="AJ1844" s="523"/>
      <c r="AN1844" s="160"/>
      <c r="AO1844" s="160"/>
      <c r="AP1844" s="160"/>
      <c r="AQ1844" s="505">
        <v>0.06802083333333334</v>
      </c>
      <c r="AR1844" s="1"/>
      <c r="AS1844" s="474">
        <v>0.06806712962962963</v>
      </c>
      <c r="AX1844" s="474">
        <v>0.07784722222222222</v>
      </c>
      <c r="AY1844" s="505">
        <v>0.05164351851851852</v>
      </c>
      <c r="BA1844" s="128" t="s">
        <v>39539</v>
      </c>
      <c r="BC1844" s="141" t="s">
        <v>39540</v>
      </c>
      <c r="BD1844" s="141"/>
      <c r="BE1844" s="505">
        <v>0.07167824074074074</v>
      </c>
      <c r="BF1844" s="141"/>
      <c r="BG1844" s="141"/>
      <c r="BH1844" s="141"/>
    </row>
    <row r="1845">
      <c r="A1845" s="122">
        <f t="shared" si="3"/>
        <v>0</v>
      </c>
      <c r="B1845" s="122">
        <f t="shared" si="4"/>
        <v>0</v>
      </c>
      <c r="C1845" s="122">
        <f t="shared" si="5"/>
        <v>0</v>
      </c>
      <c r="D1845" s="122">
        <f t="shared" si="6"/>
        <v>0</v>
      </c>
      <c r="E1845" s="122">
        <f t="shared" si="2"/>
        <v>79</v>
      </c>
      <c r="H1845" s="135" t="s">
        <v>39541</v>
      </c>
      <c r="I1845" s="135" t="s">
        <v>39542</v>
      </c>
      <c r="J1845" s="135" t="s">
        <v>39543</v>
      </c>
      <c r="L1845" s="160"/>
      <c r="M1845" s="160"/>
      <c r="N1845" s="160"/>
      <c r="O1845" s="160"/>
      <c r="P1845" s="503">
        <v>0.07211805555555556</v>
      </c>
      <c r="AA1845" s="523"/>
      <c r="AB1845" s="523"/>
      <c r="AC1845" s="160"/>
      <c r="AD1845" s="160"/>
      <c r="AE1845" s="160"/>
      <c r="AJ1845" s="523"/>
      <c r="AN1845" s="160"/>
      <c r="AO1845" s="160"/>
      <c r="AP1845" s="160"/>
      <c r="AQ1845" s="128" t="s">
        <v>39544</v>
      </c>
      <c r="AR1845" s="1"/>
      <c r="AS1845" s="134" t="s">
        <v>39545</v>
      </c>
      <c r="AX1845" s="134" t="s">
        <v>22584</v>
      </c>
      <c r="AY1845" s="128" t="s">
        <v>653</v>
      </c>
      <c r="BA1845" s="505">
        <v>0.06434027777777777</v>
      </c>
      <c r="BC1845" s="516">
        <v>0.05726851851851852</v>
      </c>
      <c r="BD1845" s="516"/>
      <c r="BE1845" s="128" t="s">
        <v>39546</v>
      </c>
      <c r="BF1845" s="516"/>
      <c r="BG1845" s="516"/>
      <c r="BH1845" s="516"/>
    </row>
    <row r="1846">
      <c r="A1846" s="122">
        <f t="shared" si="3"/>
        <v>0</v>
      </c>
      <c r="B1846" s="122">
        <f t="shared" si="4"/>
        <v>0</v>
      </c>
      <c r="C1846" s="122">
        <f t="shared" si="5"/>
        <v>0</v>
      </c>
      <c r="D1846" s="122">
        <f t="shared" si="6"/>
        <v>0</v>
      </c>
      <c r="E1846" s="122">
        <f t="shared" si="2"/>
        <v>72</v>
      </c>
      <c r="H1846" s="135" t="s">
        <v>728</v>
      </c>
      <c r="I1846" s="135" t="s">
        <v>39547</v>
      </c>
      <c r="J1846" s="135" t="s">
        <v>39548</v>
      </c>
      <c r="L1846" s="160"/>
      <c r="M1846" s="160"/>
      <c r="N1846" s="160"/>
      <c r="O1846" s="160"/>
      <c r="P1846" s="138" t="s">
        <v>39549</v>
      </c>
      <c r="AA1846" s="523"/>
      <c r="AB1846" s="523"/>
      <c r="AC1846" s="160"/>
      <c r="AD1846" s="160"/>
      <c r="AE1846" s="160"/>
      <c r="AJ1846" s="523"/>
      <c r="AN1846" s="160"/>
      <c r="AO1846" s="160"/>
      <c r="AP1846" s="160"/>
      <c r="AQ1846" s="505">
        <v>0.06806712962962963</v>
      </c>
      <c r="AR1846" s="1"/>
      <c r="AS1846" s="474">
        <v>0.06814814814814815</v>
      </c>
      <c r="AX1846" s="474">
        <v>0.07788194444444445</v>
      </c>
      <c r="AY1846" s="505">
        <v>0.051666666666666666</v>
      </c>
      <c r="BA1846" s="128" t="s">
        <v>39550</v>
      </c>
      <c r="BC1846" s="141" t="s">
        <v>39551</v>
      </c>
      <c r="BD1846" s="141"/>
      <c r="BE1846" s="505">
        <v>0.07180555555555555</v>
      </c>
      <c r="BF1846" s="141"/>
      <c r="BG1846" s="141"/>
      <c r="BH1846" s="141"/>
    </row>
    <row r="1847">
      <c r="A1847" s="122">
        <f t="shared" si="3"/>
        <v>0</v>
      </c>
      <c r="B1847" s="122">
        <f t="shared" si="4"/>
        <v>0</v>
      </c>
      <c r="C1847" s="122">
        <f t="shared" si="5"/>
        <v>0</v>
      </c>
      <c r="D1847" s="122">
        <f t="shared" si="6"/>
        <v>0</v>
      </c>
      <c r="E1847" s="122">
        <f t="shared" si="2"/>
        <v>84</v>
      </c>
      <c r="H1847" s="135">
        <v>615.0</v>
      </c>
      <c r="I1847" s="135">
        <v>615.0</v>
      </c>
      <c r="J1847" s="135">
        <v>615.0</v>
      </c>
      <c r="L1847" s="160"/>
      <c r="M1847" s="160"/>
      <c r="N1847" s="160"/>
      <c r="O1847" s="160"/>
      <c r="P1847" s="503">
        <v>0.07225694444444444</v>
      </c>
      <c r="AA1847" s="523"/>
      <c r="AB1847" s="523"/>
      <c r="AC1847" s="160"/>
      <c r="AD1847" s="160"/>
      <c r="AE1847" s="160"/>
      <c r="AJ1847" s="523"/>
      <c r="AN1847" s="160"/>
      <c r="AO1847" s="160"/>
      <c r="AP1847" s="160"/>
      <c r="AQ1847" s="128" t="s">
        <v>39552</v>
      </c>
      <c r="AR1847" s="1"/>
      <c r="AS1847" s="134" t="s">
        <v>39553</v>
      </c>
      <c r="AX1847" s="134" t="s">
        <v>39554</v>
      </c>
      <c r="AY1847" s="128" t="s">
        <v>39555</v>
      </c>
      <c r="BA1847" s="505">
        <v>0.06443287037037038</v>
      </c>
      <c r="BC1847" s="516">
        <v>0.05731481481481481</v>
      </c>
      <c r="BD1847" s="516"/>
      <c r="BE1847" s="128" t="s">
        <v>39556</v>
      </c>
      <c r="BF1847" s="516"/>
      <c r="BG1847" s="516"/>
      <c r="BH1847" s="516"/>
    </row>
    <row r="1848">
      <c r="A1848" s="122">
        <f t="shared" si="3"/>
        <v>0</v>
      </c>
      <c r="B1848" s="122">
        <f t="shared" si="4"/>
        <v>0</v>
      </c>
      <c r="C1848" s="122">
        <f t="shared" si="5"/>
        <v>0</v>
      </c>
      <c r="D1848" s="122">
        <f t="shared" si="6"/>
        <v>0</v>
      </c>
      <c r="E1848" s="122">
        <f t="shared" si="2"/>
        <v>77</v>
      </c>
      <c r="H1848" s="135" t="s">
        <v>39557</v>
      </c>
      <c r="I1848" s="135" t="s">
        <v>39558</v>
      </c>
      <c r="J1848" s="135" t="s">
        <v>39559</v>
      </c>
      <c r="L1848" s="160"/>
      <c r="M1848" s="160"/>
      <c r="N1848" s="160"/>
      <c r="O1848" s="160"/>
      <c r="P1848" s="138" t="s">
        <v>39560</v>
      </c>
      <c r="AA1848" s="523"/>
      <c r="AB1848" s="523"/>
      <c r="AC1848" s="160"/>
      <c r="AD1848" s="160"/>
      <c r="AE1848" s="160"/>
      <c r="AJ1848" s="523"/>
      <c r="AN1848" s="160"/>
      <c r="AO1848" s="160"/>
      <c r="AP1848" s="160"/>
      <c r="AQ1848" s="505">
        <v>0.06820601851851851</v>
      </c>
      <c r="AR1848" s="1"/>
      <c r="AS1848" s="474">
        <v>0.0681712962962963</v>
      </c>
      <c r="AX1848" s="474">
        <v>0.07791666666666666</v>
      </c>
      <c r="AY1848" s="505">
        <v>0.05168981481481481</v>
      </c>
      <c r="BA1848" s="128" t="s">
        <v>39561</v>
      </c>
      <c r="BC1848" s="141" t="s">
        <v>39562</v>
      </c>
      <c r="BD1848" s="141"/>
      <c r="BE1848" s="505">
        <v>0.07185185185185185</v>
      </c>
      <c r="BF1848" s="141"/>
      <c r="BG1848" s="141"/>
      <c r="BH1848" s="141"/>
    </row>
    <row r="1849">
      <c r="A1849" s="122">
        <f t="shared" si="3"/>
        <v>0</v>
      </c>
      <c r="B1849" s="122">
        <f t="shared" si="4"/>
        <v>0</v>
      </c>
      <c r="C1849" s="122">
        <f t="shared" si="5"/>
        <v>0</v>
      </c>
      <c r="D1849" s="122">
        <f t="shared" si="6"/>
        <v>0</v>
      </c>
      <c r="E1849" s="122">
        <f t="shared" si="2"/>
        <v>253</v>
      </c>
      <c r="H1849" s="135" t="s">
        <v>39563</v>
      </c>
      <c r="I1849" s="135" t="s">
        <v>39564</v>
      </c>
      <c r="J1849" s="135" t="s">
        <v>39565</v>
      </c>
      <c r="L1849" s="160"/>
      <c r="M1849" s="160"/>
      <c r="N1849" s="160"/>
      <c r="O1849" s="160"/>
      <c r="P1849" s="503">
        <v>0.07226851851851852</v>
      </c>
      <c r="AA1849" s="523"/>
      <c r="AB1849" s="523"/>
      <c r="AC1849" s="160"/>
      <c r="AD1849" s="160"/>
      <c r="AE1849" s="160"/>
      <c r="AJ1849" s="523"/>
      <c r="AN1849" s="160"/>
      <c r="AO1849" s="160"/>
      <c r="AP1849" s="160"/>
      <c r="AQ1849" s="128" t="s">
        <v>39566</v>
      </c>
      <c r="AR1849" s="1"/>
      <c r="AS1849" s="134" t="s">
        <v>39567</v>
      </c>
      <c r="AX1849" s="134" t="s">
        <v>31452</v>
      </c>
      <c r="AY1849" s="128" t="s">
        <v>39568</v>
      </c>
      <c r="BA1849" s="505">
        <v>0.06450231481481482</v>
      </c>
      <c r="BC1849" s="516">
        <v>0.057372685185185186</v>
      </c>
      <c r="BD1849" s="516"/>
      <c r="BE1849" s="128" t="s">
        <v>39569</v>
      </c>
      <c r="BF1849" s="516"/>
      <c r="BG1849" s="516"/>
      <c r="BH1849" s="516"/>
    </row>
    <row r="1850">
      <c r="A1850" s="122">
        <f t="shared" si="3"/>
        <v>0</v>
      </c>
      <c r="B1850" s="122">
        <f t="shared" si="4"/>
        <v>0</v>
      </c>
      <c r="C1850" s="122">
        <f t="shared" si="5"/>
        <v>0</v>
      </c>
      <c r="D1850" s="122">
        <f t="shared" si="6"/>
        <v>0</v>
      </c>
      <c r="E1850" s="122">
        <f t="shared" si="2"/>
        <v>44</v>
      </c>
      <c r="H1850" s="135">
        <v>616.0</v>
      </c>
      <c r="I1850" s="135">
        <v>616.0</v>
      </c>
      <c r="J1850" s="135">
        <v>616.0</v>
      </c>
      <c r="L1850" s="160"/>
      <c r="M1850" s="160"/>
      <c r="N1850" s="160"/>
      <c r="O1850" s="160"/>
      <c r="P1850" s="138" t="s">
        <v>39570</v>
      </c>
      <c r="AA1850" s="523"/>
      <c r="AB1850" s="523"/>
      <c r="AC1850" s="160"/>
      <c r="AD1850" s="160"/>
      <c r="AE1850" s="160"/>
      <c r="AJ1850" s="523"/>
      <c r="AN1850" s="160"/>
      <c r="AO1850" s="160"/>
      <c r="AP1850" s="160"/>
      <c r="AQ1850" s="505">
        <v>0.06825231481481482</v>
      </c>
      <c r="AR1850" s="1"/>
      <c r="AS1850" s="474">
        <v>0.06819444444444445</v>
      </c>
      <c r="AX1850" s="474">
        <v>0.07800925925925926</v>
      </c>
      <c r="AY1850" s="505">
        <v>0.05175925925925926</v>
      </c>
      <c r="BA1850" s="128" t="s">
        <v>39571</v>
      </c>
      <c r="BC1850" s="141" t="s">
        <v>5773</v>
      </c>
      <c r="BD1850" s="141"/>
      <c r="BE1850" s="505">
        <v>0.07193287037037037</v>
      </c>
      <c r="BF1850" s="141"/>
      <c r="BG1850" s="141"/>
      <c r="BH1850" s="141"/>
    </row>
    <row r="1851">
      <c r="A1851" s="122">
        <f t="shared" si="3"/>
        <v>0</v>
      </c>
      <c r="B1851" s="122">
        <f t="shared" si="4"/>
        <v>0</v>
      </c>
      <c r="C1851" s="122">
        <f t="shared" si="5"/>
        <v>0</v>
      </c>
      <c r="D1851" s="122">
        <f t="shared" si="6"/>
        <v>0</v>
      </c>
      <c r="E1851" s="122">
        <f t="shared" si="2"/>
        <v>117</v>
      </c>
      <c r="H1851" s="135" t="s">
        <v>39572</v>
      </c>
      <c r="I1851" s="135" t="s">
        <v>39573</v>
      </c>
      <c r="J1851" s="135" t="s">
        <v>39574</v>
      </c>
      <c r="L1851" s="160"/>
      <c r="M1851" s="160"/>
      <c r="N1851" s="160"/>
      <c r="O1851" s="160"/>
      <c r="P1851" s="503">
        <v>0.07232638888888888</v>
      </c>
      <c r="AA1851" s="523"/>
      <c r="AB1851" s="523"/>
      <c r="AC1851" s="160"/>
      <c r="AD1851" s="160"/>
      <c r="AE1851" s="160"/>
      <c r="AJ1851" s="523"/>
      <c r="AN1851" s="160"/>
      <c r="AO1851" s="160"/>
      <c r="AP1851" s="160"/>
      <c r="AQ1851" s="128" t="s">
        <v>39575</v>
      </c>
      <c r="AR1851" s="1"/>
      <c r="AS1851" s="124"/>
      <c r="AX1851" s="134" t="s">
        <v>39576</v>
      </c>
      <c r="AY1851" s="128" t="s">
        <v>39577</v>
      </c>
      <c r="BA1851" s="505">
        <v>0.06466435185185185</v>
      </c>
      <c r="BC1851" s="516">
        <v>0.05744212962962963</v>
      </c>
      <c r="BD1851" s="516"/>
      <c r="BE1851" s="128" t="s">
        <v>39578</v>
      </c>
      <c r="BF1851" s="516"/>
      <c r="BG1851" s="516"/>
      <c r="BH1851" s="516"/>
    </row>
    <row r="1852">
      <c r="A1852" s="122">
        <f t="shared" si="3"/>
        <v>0</v>
      </c>
      <c r="B1852" s="122">
        <f t="shared" si="4"/>
        <v>0</v>
      </c>
      <c r="C1852" s="122">
        <f t="shared" si="5"/>
        <v>0</v>
      </c>
      <c r="D1852" s="122">
        <f t="shared" si="6"/>
        <v>0</v>
      </c>
      <c r="E1852" s="122">
        <f t="shared" si="2"/>
        <v>105</v>
      </c>
      <c r="H1852" s="135" t="s">
        <v>39579</v>
      </c>
      <c r="I1852" s="135" t="s">
        <v>39580</v>
      </c>
      <c r="J1852" s="135" t="s">
        <v>39581</v>
      </c>
      <c r="L1852" s="160"/>
      <c r="M1852" s="160"/>
      <c r="N1852" s="160"/>
      <c r="O1852" s="160"/>
      <c r="P1852" s="138" t="s">
        <v>39582</v>
      </c>
      <c r="AA1852" s="523"/>
      <c r="AB1852" s="523"/>
      <c r="AC1852" s="160"/>
      <c r="AD1852" s="160"/>
      <c r="AE1852" s="160"/>
      <c r="AJ1852" s="523"/>
      <c r="AN1852" s="160"/>
      <c r="AO1852" s="160"/>
      <c r="AP1852" s="160"/>
      <c r="AQ1852" s="505">
        <v>0.06835648148148148</v>
      </c>
      <c r="AR1852" s="1"/>
      <c r="AS1852" s="160"/>
      <c r="AX1852" s="474">
        <v>0.07803240740740741</v>
      </c>
      <c r="AY1852" s="505">
        <v>0.051805555555555556</v>
      </c>
      <c r="BA1852" s="128" t="s">
        <v>39583</v>
      </c>
      <c r="BC1852" s="141" t="s">
        <v>39584</v>
      </c>
      <c r="BD1852" s="141"/>
      <c r="BE1852" s="505">
        <v>0.07215277777777777</v>
      </c>
      <c r="BF1852" s="141"/>
      <c r="BG1852" s="141"/>
      <c r="BH1852" s="141"/>
    </row>
    <row r="1853">
      <c r="A1853" s="122">
        <f t="shared" si="3"/>
        <v>0</v>
      </c>
      <c r="B1853" s="122">
        <f t="shared" si="4"/>
        <v>0</v>
      </c>
      <c r="C1853" s="122">
        <f t="shared" si="5"/>
        <v>0</v>
      </c>
      <c r="D1853" s="122">
        <f t="shared" si="6"/>
        <v>0</v>
      </c>
      <c r="E1853" s="122">
        <f t="shared" si="2"/>
        <v>77</v>
      </c>
      <c r="H1853" s="135">
        <v>617.0</v>
      </c>
      <c r="I1853" s="135">
        <v>617.0</v>
      </c>
      <c r="J1853" s="135">
        <v>617.0</v>
      </c>
      <c r="L1853" s="160"/>
      <c r="M1853" s="160"/>
      <c r="N1853" s="160"/>
      <c r="O1853" s="160"/>
      <c r="P1853" s="503">
        <v>0.07233796296296297</v>
      </c>
      <c r="AA1853" s="523"/>
      <c r="AB1853" s="523"/>
      <c r="AC1853" s="160"/>
      <c r="AD1853" s="160"/>
      <c r="AE1853" s="160"/>
      <c r="AJ1853" s="523"/>
      <c r="AN1853" s="160"/>
      <c r="AO1853" s="160"/>
      <c r="AP1853" s="160"/>
      <c r="AQ1853" s="128" t="s">
        <v>39585</v>
      </c>
      <c r="AR1853" s="1"/>
      <c r="AS1853" s="160"/>
      <c r="AX1853" s="134" t="s">
        <v>39586</v>
      </c>
      <c r="AY1853" s="128" t="s">
        <v>39587</v>
      </c>
      <c r="BA1853" s="505">
        <v>0.06476851851851852</v>
      </c>
      <c r="BC1853" s="516">
        <v>0.057465277777777775</v>
      </c>
      <c r="BD1853" s="516"/>
      <c r="BE1853" s="128" t="s">
        <v>39588</v>
      </c>
      <c r="BF1853" s="516"/>
      <c r="BG1853" s="516"/>
      <c r="BH1853" s="516"/>
    </row>
    <row r="1854">
      <c r="A1854" s="122">
        <f t="shared" si="3"/>
        <v>0</v>
      </c>
      <c r="B1854" s="122">
        <f t="shared" si="4"/>
        <v>0</v>
      </c>
      <c r="C1854" s="122">
        <f t="shared" si="5"/>
        <v>0</v>
      </c>
      <c r="D1854" s="122">
        <f t="shared" si="6"/>
        <v>0</v>
      </c>
      <c r="E1854" s="122">
        <f t="shared" si="2"/>
        <v>53</v>
      </c>
      <c r="H1854" s="135" t="s">
        <v>39589</v>
      </c>
      <c r="I1854" s="135" t="s">
        <v>39590</v>
      </c>
      <c r="J1854" s="135" t="s">
        <v>39591</v>
      </c>
      <c r="L1854" s="160"/>
      <c r="M1854" s="160"/>
      <c r="N1854" s="160"/>
      <c r="O1854" s="160"/>
      <c r="P1854" s="138" t="s">
        <v>39592</v>
      </c>
      <c r="AA1854" s="523"/>
      <c r="AB1854" s="523"/>
      <c r="AC1854" s="160"/>
      <c r="AD1854" s="160"/>
      <c r="AE1854" s="160"/>
      <c r="AJ1854" s="523"/>
      <c r="AN1854" s="160"/>
      <c r="AO1854" s="160"/>
      <c r="AP1854" s="160"/>
      <c r="AQ1854" s="505">
        <v>0.06855324074074073</v>
      </c>
      <c r="AR1854" s="1"/>
      <c r="AS1854" s="160"/>
      <c r="AX1854" s="474">
        <v>0.07806712962962963</v>
      </c>
      <c r="AY1854" s="505">
        <v>0.05188657407407407</v>
      </c>
      <c r="BA1854" s="128" t="s">
        <v>26048</v>
      </c>
      <c r="BC1854" s="141" t="s">
        <v>39593</v>
      </c>
      <c r="BD1854" s="141"/>
      <c r="BE1854" s="505">
        <v>0.07234953703703703</v>
      </c>
      <c r="BF1854" s="141"/>
      <c r="BG1854" s="141"/>
      <c r="BH1854" s="141"/>
    </row>
    <row r="1855">
      <c r="A1855" s="122">
        <f t="shared" si="3"/>
        <v>0</v>
      </c>
      <c r="B1855" s="122">
        <f t="shared" si="4"/>
        <v>0</v>
      </c>
      <c r="C1855" s="122">
        <f t="shared" si="5"/>
        <v>0</v>
      </c>
      <c r="D1855" s="122">
        <f t="shared" si="6"/>
        <v>0</v>
      </c>
      <c r="E1855" s="122">
        <f t="shared" si="2"/>
        <v>74</v>
      </c>
      <c r="H1855" s="135" t="s">
        <v>39594</v>
      </c>
      <c r="I1855" s="135" t="s">
        <v>39595</v>
      </c>
      <c r="J1855" s="135" t="s">
        <v>39596</v>
      </c>
      <c r="L1855" s="160"/>
      <c r="M1855" s="160"/>
      <c r="N1855" s="160"/>
      <c r="O1855" s="160"/>
      <c r="P1855" s="503">
        <v>0.0724074074074074</v>
      </c>
      <c r="AA1855" s="523"/>
      <c r="AB1855" s="523"/>
      <c r="AC1855" s="160"/>
      <c r="AD1855" s="160"/>
      <c r="AE1855" s="160"/>
      <c r="AJ1855" s="523"/>
      <c r="AN1855" s="160"/>
      <c r="AO1855" s="160"/>
      <c r="AP1855" s="160"/>
      <c r="AQ1855" s="128" t="s">
        <v>39597</v>
      </c>
      <c r="AR1855" s="1"/>
      <c r="AS1855" s="160"/>
      <c r="AX1855" s="134" t="s">
        <v>39598</v>
      </c>
      <c r="AY1855" s="128" t="s">
        <v>39599</v>
      </c>
      <c r="BA1855" s="505">
        <v>0.06487268518518519</v>
      </c>
      <c r="BC1855" s="516">
        <v>0.05752314814814815</v>
      </c>
      <c r="BD1855" s="516"/>
      <c r="BE1855" s="128" t="s">
        <v>1345</v>
      </c>
      <c r="BF1855" s="516"/>
      <c r="BG1855" s="516"/>
      <c r="BH1855" s="516"/>
    </row>
    <row r="1856">
      <c r="A1856" s="122">
        <f t="shared" si="3"/>
        <v>0</v>
      </c>
      <c r="B1856" s="122">
        <f t="shared" si="4"/>
        <v>0</v>
      </c>
      <c r="C1856" s="122">
        <f t="shared" si="5"/>
        <v>0</v>
      </c>
      <c r="D1856" s="122">
        <f t="shared" si="6"/>
        <v>0</v>
      </c>
      <c r="E1856" s="122">
        <f t="shared" si="2"/>
        <v>37</v>
      </c>
      <c r="H1856" s="135">
        <v>618.0</v>
      </c>
      <c r="I1856" s="135">
        <v>618.0</v>
      </c>
      <c r="J1856" s="135">
        <v>618.0</v>
      </c>
      <c r="L1856" s="160"/>
      <c r="M1856" s="160"/>
      <c r="N1856" s="160"/>
      <c r="O1856" s="160"/>
      <c r="P1856" s="138" t="s">
        <v>724</v>
      </c>
      <c r="AA1856" s="523"/>
      <c r="AB1856" s="523"/>
      <c r="AC1856" s="160"/>
      <c r="AD1856" s="160"/>
      <c r="AE1856" s="160"/>
      <c r="AJ1856" s="523"/>
      <c r="AN1856" s="160"/>
      <c r="AO1856" s="160"/>
      <c r="AP1856" s="160"/>
      <c r="AQ1856" s="505">
        <v>0.06863425925925926</v>
      </c>
      <c r="AR1856" s="1"/>
      <c r="AS1856" s="160"/>
      <c r="AX1856" s="474">
        <v>0.078125</v>
      </c>
      <c r="AY1856" s="505">
        <v>0.051944444444444446</v>
      </c>
      <c r="BA1856" s="128" t="s">
        <v>39600</v>
      </c>
      <c r="BC1856" s="141" t="s">
        <v>39601</v>
      </c>
      <c r="BD1856" s="141"/>
      <c r="BE1856" s="505">
        <v>0.07244212962962963</v>
      </c>
      <c r="BF1856" s="141"/>
      <c r="BG1856" s="141"/>
      <c r="BH1856" s="141"/>
    </row>
    <row r="1857">
      <c r="A1857" s="122">
        <f t="shared" si="3"/>
        <v>0</v>
      </c>
      <c r="B1857" s="122">
        <f t="shared" si="4"/>
        <v>0</v>
      </c>
      <c r="C1857" s="122">
        <f t="shared" si="5"/>
        <v>0</v>
      </c>
      <c r="D1857" s="122">
        <f t="shared" si="6"/>
        <v>0</v>
      </c>
      <c r="E1857" s="122">
        <f t="shared" si="2"/>
        <v>80</v>
      </c>
      <c r="H1857" s="135" t="s">
        <v>39602</v>
      </c>
      <c r="I1857" s="135" t="s">
        <v>39603</v>
      </c>
      <c r="J1857" s="135" t="s">
        <v>39604</v>
      </c>
      <c r="L1857" s="160"/>
      <c r="M1857" s="160"/>
      <c r="N1857" s="160"/>
      <c r="O1857" s="160"/>
      <c r="P1857" s="503">
        <v>0.07252314814814814</v>
      </c>
      <c r="AA1857" s="523"/>
      <c r="AB1857" s="523"/>
      <c r="AC1857" s="160"/>
      <c r="AD1857" s="160"/>
      <c r="AE1857" s="160"/>
      <c r="AJ1857" s="523"/>
      <c r="AN1857" s="160"/>
      <c r="AO1857" s="160"/>
      <c r="AP1857" s="160"/>
      <c r="AQ1857" s="128" t="s">
        <v>39605</v>
      </c>
      <c r="AR1857" s="1"/>
      <c r="AS1857" s="160"/>
      <c r="AX1857" s="134" t="s">
        <v>39606</v>
      </c>
      <c r="AY1857" s="128" t="s">
        <v>39607</v>
      </c>
      <c r="BA1857" s="505">
        <v>0.06488425925925925</v>
      </c>
      <c r="BC1857" s="516">
        <v>0.0575462962962963</v>
      </c>
      <c r="BD1857" s="516"/>
      <c r="BE1857" s="128" t="s">
        <v>39608</v>
      </c>
      <c r="BF1857" s="516"/>
      <c r="BG1857" s="516"/>
      <c r="BH1857" s="516"/>
    </row>
    <row r="1858">
      <c r="A1858" s="122">
        <f t="shared" si="3"/>
        <v>0</v>
      </c>
      <c r="B1858" s="122">
        <f t="shared" si="4"/>
        <v>0</v>
      </c>
      <c r="C1858" s="122">
        <f t="shared" si="5"/>
        <v>0</v>
      </c>
      <c r="D1858" s="122">
        <f t="shared" si="6"/>
        <v>0</v>
      </c>
      <c r="E1858" s="122">
        <f t="shared" si="2"/>
        <v>142</v>
      </c>
      <c r="H1858" s="135" t="s">
        <v>39609</v>
      </c>
      <c r="I1858" s="135" t="s">
        <v>39610</v>
      </c>
      <c r="J1858" s="135" t="s">
        <v>39611</v>
      </c>
      <c r="L1858" s="160"/>
      <c r="M1858" s="160"/>
      <c r="N1858" s="160"/>
      <c r="O1858" s="160"/>
      <c r="P1858" s="138" t="s">
        <v>39612</v>
      </c>
      <c r="AA1858" s="523"/>
      <c r="AB1858" s="523"/>
      <c r="AC1858" s="160"/>
      <c r="AD1858" s="160"/>
      <c r="AE1858" s="160"/>
      <c r="AJ1858" s="523"/>
      <c r="AN1858" s="160"/>
      <c r="AO1858" s="160"/>
      <c r="AP1858" s="160"/>
      <c r="AQ1858" s="505">
        <v>0.0686574074074074</v>
      </c>
      <c r="AR1858" s="1"/>
      <c r="AS1858" s="160"/>
      <c r="AX1858" s="474">
        <v>0.07822916666666667</v>
      </c>
      <c r="AY1858" s="505">
        <v>0.05196759259259259</v>
      </c>
      <c r="BA1858" s="128" t="s">
        <v>39613</v>
      </c>
      <c r="BC1858" s="141" t="s">
        <v>39614</v>
      </c>
      <c r="BD1858" s="141"/>
      <c r="BE1858" s="505">
        <v>0.07247685185185185</v>
      </c>
      <c r="BF1858" s="141"/>
      <c r="BG1858" s="141"/>
      <c r="BH1858" s="141"/>
    </row>
    <row r="1859">
      <c r="A1859" s="122">
        <f t="shared" si="3"/>
        <v>0</v>
      </c>
      <c r="B1859" s="122">
        <f t="shared" si="4"/>
        <v>0</v>
      </c>
      <c r="C1859" s="122">
        <f t="shared" si="5"/>
        <v>0</v>
      </c>
      <c r="D1859" s="122">
        <f t="shared" si="6"/>
        <v>0</v>
      </c>
      <c r="E1859" s="122">
        <f t="shared" si="2"/>
        <v>32</v>
      </c>
      <c r="H1859" s="135">
        <v>619.0</v>
      </c>
      <c r="I1859" s="135">
        <v>619.0</v>
      </c>
      <c r="J1859" s="135">
        <v>619.0</v>
      </c>
      <c r="L1859" s="160"/>
      <c r="M1859" s="160"/>
      <c r="N1859" s="160"/>
      <c r="O1859" s="160"/>
      <c r="P1859" s="503">
        <v>0.0725462962962963</v>
      </c>
      <c r="AA1859" s="523"/>
      <c r="AB1859" s="523"/>
      <c r="AC1859" s="160"/>
      <c r="AD1859" s="160"/>
      <c r="AE1859" s="160"/>
      <c r="AJ1859" s="523"/>
      <c r="AN1859" s="160"/>
      <c r="AO1859" s="160"/>
      <c r="AP1859" s="160"/>
      <c r="AQ1859" s="128" t="s">
        <v>39615</v>
      </c>
      <c r="AR1859" s="1"/>
      <c r="AS1859" s="160"/>
      <c r="AX1859" s="134" t="s">
        <v>6370</v>
      </c>
      <c r="AY1859" s="128" t="s">
        <v>862</v>
      </c>
      <c r="BA1859" s="505">
        <v>0.06496527777777777</v>
      </c>
      <c r="BC1859" s="516">
        <v>0.057569444444444444</v>
      </c>
      <c r="BD1859" s="516"/>
      <c r="BE1859" s="128" t="s">
        <v>39616</v>
      </c>
      <c r="BF1859" s="516"/>
      <c r="BG1859" s="516"/>
      <c r="BH1859" s="516"/>
    </row>
    <row r="1860">
      <c r="A1860" s="122">
        <f t="shared" si="3"/>
        <v>0</v>
      </c>
      <c r="B1860" s="122">
        <f t="shared" si="4"/>
        <v>0</v>
      </c>
      <c r="C1860" s="122">
        <f t="shared" si="5"/>
        <v>0</v>
      </c>
      <c r="D1860" s="122">
        <f t="shared" si="6"/>
        <v>0</v>
      </c>
      <c r="E1860" s="122">
        <f t="shared" si="2"/>
        <v>42</v>
      </c>
      <c r="H1860" s="135" t="s">
        <v>39617</v>
      </c>
      <c r="I1860" s="135" t="s">
        <v>39618</v>
      </c>
      <c r="J1860" s="135" t="s">
        <v>39619</v>
      </c>
      <c r="L1860" s="160"/>
      <c r="M1860" s="160"/>
      <c r="N1860" s="160"/>
      <c r="O1860" s="160"/>
      <c r="P1860" s="138" t="s">
        <v>39620</v>
      </c>
      <c r="AA1860" s="523"/>
      <c r="AB1860" s="523"/>
      <c r="AC1860" s="160"/>
      <c r="AD1860" s="160"/>
      <c r="AE1860" s="160"/>
      <c r="AJ1860" s="523"/>
      <c r="AN1860" s="160"/>
      <c r="AO1860" s="160"/>
      <c r="AP1860" s="160"/>
      <c r="AQ1860" s="505">
        <v>0.0687037037037037</v>
      </c>
      <c r="AR1860" s="1"/>
      <c r="AS1860" s="160"/>
      <c r="AX1860" s="474">
        <v>0.07841435185185185</v>
      </c>
      <c r="AY1860" s="505">
        <v>0.05201388888888889</v>
      </c>
      <c r="BA1860" s="128" t="s">
        <v>39621</v>
      </c>
      <c r="BC1860" s="141" t="s">
        <v>39622</v>
      </c>
      <c r="BD1860" s="141"/>
      <c r="BE1860" s="505">
        <v>0.07253472222222222</v>
      </c>
      <c r="BF1860" s="141"/>
      <c r="BG1860" s="141"/>
      <c r="BH1860" s="141"/>
    </row>
    <row r="1861">
      <c r="A1861" s="122">
        <f t="shared" si="3"/>
        <v>0</v>
      </c>
      <c r="B1861" s="122">
        <f t="shared" si="4"/>
        <v>0</v>
      </c>
      <c r="C1861" s="122">
        <f t="shared" si="5"/>
        <v>0</v>
      </c>
      <c r="D1861" s="122">
        <f t="shared" si="6"/>
        <v>0</v>
      </c>
      <c r="E1861" s="122">
        <f t="shared" si="2"/>
        <v>90</v>
      </c>
      <c r="H1861" s="135" t="s">
        <v>39623</v>
      </c>
      <c r="I1861" s="135" t="s">
        <v>39624</v>
      </c>
      <c r="J1861" s="135" t="s">
        <v>39625</v>
      </c>
      <c r="L1861" s="160"/>
      <c r="M1861" s="160"/>
      <c r="N1861" s="160"/>
      <c r="O1861" s="160"/>
      <c r="P1861" s="503">
        <v>0.07278935185185186</v>
      </c>
      <c r="AA1861" s="523"/>
      <c r="AB1861" s="523"/>
      <c r="AC1861" s="160"/>
      <c r="AD1861" s="160"/>
      <c r="AE1861" s="160"/>
      <c r="AJ1861" s="523"/>
      <c r="AN1861" s="160"/>
      <c r="AO1861" s="160"/>
      <c r="AP1861" s="160"/>
      <c r="AQ1861" s="517" t="s">
        <v>32236</v>
      </c>
      <c r="AR1861" s="1"/>
      <c r="AS1861" s="160"/>
      <c r="AX1861" s="134" t="s">
        <v>39626</v>
      </c>
      <c r="AY1861" s="128" t="s">
        <v>1651</v>
      </c>
      <c r="BA1861" s="505">
        <v>0.06501157407407407</v>
      </c>
      <c r="BC1861" s="516">
        <v>0.05761574074074074</v>
      </c>
      <c r="BD1861" s="516"/>
      <c r="BE1861" s="128" t="s">
        <v>39627</v>
      </c>
      <c r="BF1861" s="516"/>
      <c r="BG1861" s="516"/>
      <c r="BH1861" s="516"/>
    </row>
    <row r="1862">
      <c r="A1862" s="122">
        <f t="shared" si="3"/>
        <v>0</v>
      </c>
      <c r="B1862" s="122">
        <f t="shared" si="4"/>
        <v>0</v>
      </c>
      <c r="C1862" s="122">
        <f t="shared" si="5"/>
        <v>0</v>
      </c>
      <c r="D1862" s="122">
        <f t="shared" si="6"/>
        <v>0</v>
      </c>
      <c r="E1862" s="122">
        <f t="shared" si="2"/>
        <v>28</v>
      </c>
      <c r="H1862" s="135">
        <v>620.0</v>
      </c>
      <c r="I1862" s="135">
        <v>620.0</v>
      </c>
      <c r="J1862" s="135">
        <v>620.0</v>
      </c>
      <c r="L1862" s="160"/>
      <c r="M1862" s="160"/>
      <c r="N1862" s="160"/>
      <c r="O1862" s="160"/>
      <c r="P1862" s="138" t="s">
        <v>39628</v>
      </c>
      <c r="AA1862" s="523"/>
      <c r="AB1862" s="523"/>
      <c r="AC1862" s="160"/>
      <c r="AD1862" s="160"/>
      <c r="AE1862" s="160"/>
      <c r="AJ1862" s="523"/>
      <c r="AN1862" s="160"/>
      <c r="AO1862" s="160"/>
      <c r="AP1862" s="160"/>
      <c r="AQ1862" s="518">
        <v>0.06873842592592593</v>
      </c>
      <c r="AR1862" s="1"/>
      <c r="AS1862" s="160"/>
      <c r="AX1862" s="474">
        <v>0.07844907407407407</v>
      </c>
      <c r="AY1862" s="505">
        <v>0.052037037037037034</v>
      </c>
      <c r="BA1862" s="128" t="s">
        <v>39629</v>
      </c>
      <c r="BC1862" s="141" t="s">
        <v>39630</v>
      </c>
      <c r="BD1862" s="141"/>
      <c r="BE1862" s="505">
        <v>0.07260416666666666</v>
      </c>
      <c r="BF1862" s="141"/>
      <c r="BG1862" s="141"/>
      <c r="BH1862" s="141"/>
    </row>
    <row r="1863">
      <c r="A1863" s="122">
        <f t="shared" si="3"/>
        <v>0</v>
      </c>
      <c r="B1863" s="122">
        <f t="shared" si="4"/>
        <v>0</v>
      </c>
      <c r="C1863" s="122">
        <f t="shared" si="5"/>
        <v>0</v>
      </c>
      <c r="D1863" s="122">
        <f t="shared" si="6"/>
        <v>0</v>
      </c>
      <c r="E1863" s="122">
        <f t="shared" si="2"/>
        <v>24</v>
      </c>
      <c r="H1863" s="135" t="s">
        <v>39631</v>
      </c>
      <c r="I1863" s="135" t="s">
        <v>39632</v>
      </c>
      <c r="J1863" s="135" t="s">
        <v>39633</v>
      </c>
      <c r="L1863" s="160"/>
      <c r="M1863" s="160"/>
      <c r="N1863" s="160"/>
      <c r="O1863" s="160"/>
      <c r="P1863" s="503">
        <v>0.07287037037037038</v>
      </c>
      <c r="AA1863" s="523"/>
      <c r="AB1863" s="523"/>
      <c r="AC1863" s="160"/>
      <c r="AD1863" s="160"/>
      <c r="AE1863" s="160"/>
      <c r="AJ1863" s="523"/>
      <c r="AN1863" s="160"/>
      <c r="AO1863" s="160"/>
      <c r="AP1863" s="160"/>
      <c r="AQ1863" s="1"/>
      <c r="AR1863" s="1"/>
      <c r="AS1863" s="160"/>
      <c r="AX1863" s="134" t="s">
        <v>872</v>
      </c>
      <c r="AY1863" s="128" t="s">
        <v>653</v>
      </c>
      <c r="BA1863" s="505">
        <v>0.06503472222222222</v>
      </c>
      <c r="BC1863" s="516">
        <v>0.057650462962962966</v>
      </c>
      <c r="BD1863" s="516"/>
      <c r="BE1863" s="128" t="s">
        <v>39634</v>
      </c>
      <c r="BF1863" s="516"/>
      <c r="BG1863" s="516"/>
      <c r="BH1863" s="516"/>
    </row>
    <row r="1864">
      <c r="A1864" s="122">
        <f t="shared" si="3"/>
        <v>0</v>
      </c>
      <c r="B1864" s="122">
        <f t="shared" si="4"/>
        <v>0</v>
      </c>
      <c r="C1864" s="122">
        <f t="shared" si="5"/>
        <v>0</v>
      </c>
      <c r="D1864" s="122">
        <f t="shared" si="6"/>
        <v>0</v>
      </c>
      <c r="E1864" s="122">
        <f t="shared" si="2"/>
        <v>127</v>
      </c>
      <c r="H1864" s="135" t="s">
        <v>39635</v>
      </c>
      <c r="I1864" s="135" t="s">
        <v>39636</v>
      </c>
      <c r="J1864" s="135" t="s">
        <v>39637</v>
      </c>
      <c r="L1864" s="160"/>
      <c r="M1864" s="160"/>
      <c r="N1864" s="160"/>
      <c r="O1864" s="160"/>
      <c r="P1864" s="138" t="s">
        <v>39638</v>
      </c>
      <c r="AA1864" s="523"/>
      <c r="AB1864" s="523"/>
      <c r="AC1864" s="160"/>
      <c r="AD1864" s="160"/>
      <c r="AE1864" s="160"/>
      <c r="AJ1864" s="523"/>
      <c r="AN1864" s="160"/>
      <c r="AO1864" s="160"/>
      <c r="AP1864" s="160"/>
      <c r="AQ1864" s="1"/>
      <c r="AR1864" s="1"/>
      <c r="AS1864" s="160"/>
      <c r="AX1864" s="474">
        <v>0.0785300925925926</v>
      </c>
      <c r="AY1864" s="505">
        <v>0.052083333333333336</v>
      </c>
      <c r="BA1864" s="128" t="s">
        <v>39639</v>
      </c>
      <c r="BC1864" s="141" t="s">
        <v>39640</v>
      </c>
      <c r="BD1864" s="141"/>
      <c r="BE1864" s="505">
        <v>0.07275462962962963</v>
      </c>
      <c r="BF1864" s="141"/>
      <c r="BG1864" s="141"/>
      <c r="BH1864" s="141"/>
    </row>
    <row r="1865">
      <c r="A1865" s="122">
        <f t="shared" si="3"/>
        <v>0</v>
      </c>
      <c r="B1865" s="122">
        <f t="shared" si="4"/>
        <v>0</v>
      </c>
      <c r="C1865" s="122">
        <f t="shared" si="5"/>
        <v>0</v>
      </c>
      <c r="D1865" s="122">
        <f t="shared" si="6"/>
        <v>0</v>
      </c>
      <c r="E1865" s="122">
        <f t="shared" si="2"/>
        <v>49</v>
      </c>
      <c r="H1865" s="135">
        <v>621.0</v>
      </c>
      <c r="I1865" s="135">
        <v>621.0</v>
      </c>
      <c r="J1865" s="135">
        <v>621.0</v>
      </c>
      <c r="L1865" s="160"/>
      <c r="M1865" s="160"/>
      <c r="N1865" s="160"/>
      <c r="O1865" s="160"/>
      <c r="P1865" s="503">
        <v>0.07290509259259259</v>
      </c>
      <c r="AA1865" s="523"/>
      <c r="AB1865" s="523"/>
      <c r="AC1865" s="160"/>
      <c r="AD1865" s="160"/>
      <c r="AE1865" s="160"/>
      <c r="AJ1865" s="523"/>
      <c r="AN1865" s="160"/>
      <c r="AO1865" s="160"/>
      <c r="AP1865" s="160"/>
      <c r="AQ1865" s="1"/>
      <c r="AR1865" s="1"/>
      <c r="AS1865" s="160"/>
      <c r="AX1865" s="134" t="s">
        <v>39641</v>
      </c>
      <c r="AY1865" s="128" t="s">
        <v>39642</v>
      </c>
      <c r="BA1865" s="505">
        <v>0.0650462962962963</v>
      </c>
      <c r="BC1865" s="516">
        <v>0.05769675925925926</v>
      </c>
      <c r="BD1865" s="516"/>
      <c r="BE1865" s="128" t="s">
        <v>39643</v>
      </c>
      <c r="BF1865" s="516"/>
      <c r="BG1865" s="516"/>
      <c r="BH1865" s="516"/>
    </row>
    <row r="1866">
      <c r="A1866" s="122">
        <f t="shared" si="3"/>
        <v>0</v>
      </c>
      <c r="B1866" s="122">
        <f t="shared" si="4"/>
        <v>0</v>
      </c>
      <c r="C1866" s="122">
        <f t="shared" si="5"/>
        <v>0</v>
      </c>
      <c r="D1866" s="122">
        <f t="shared" si="6"/>
        <v>0</v>
      </c>
      <c r="E1866" s="122">
        <f t="shared" si="2"/>
        <v>24</v>
      </c>
      <c r="H1866" s="135" t="s">
        <v>39644</v>
      </c>
      <c r="I1866" s="135" t="s">
        <v>39645</v>
      </c>
      <c r="J1866" s="135" t="s">
        <v>39646</v>
      </c>
      <c r="L1866" s="160"/>
      <c r="M1866" s="160"/>
      <c r="N1866" s="160"/>
      <c r="O1866" s="160"/>
      <c r="P1866" s="138" t="s">
        <v>4267</v>
      </c>
      <c r="AA1866" s="523"/>
      <c r="AB1866" s="523"/>
      <c r="AC1866" s="160"/>
      <c r="AD1866" s="160"/>
      <c r="AE1866" s="160"/>
      <c r="AJ1866" s="523"/>
      <c r="AN1866" s="160"/>
      <c r="AO1866" s="160"/>
      <c r="AP1866" s="160"/>
      <c r="AQ1866" s="1"/>
      <c r="AR1866" s="1"/>
      <c r="AS1866" s="160"/>
      <c r="AX1866" s="474">
        <v>0.07856481481481481</v>
      </c>
      <c r="AY1866" s="505">
        <v>0.05210648148148148</v>
      </c>
      <c r="BA1866" s="517" t="s">
        <v>32236</v>
      </c>
      <c r="BC1866" s="141" t="s">
        <v>39647</v>
      </c>
      <c r="BD1866" s="141"/>
      <c r="BE1866" s="505">
        <v>0.07280092592592592</v>
      </c>
      <c r="BF1866" s="141"/>
      <c r="BG1866" s="141"/>
      <c r="BH1866" s="141"/>
    </row>
    <row r="1867">
      <c r="A1867" s="122">
        <f t="shared" si="3"/>
        <v>0</v>
      </c>
      <c r="B1867" s="122">
        <f t="shared" si="4"/>
        <v>0</v>
      </c>
      <c r="C1867" s="122">
        <f t="shared" si="5"/>
        <v>0</v>
      </c>
      <c r="D1867" s="122">
        <f t="shared" si="6"/>
        <v>0</v>
      </c>
      <c r="E1867" s="122">
        <f t="shared" si="2"/>
        <v>151</v>
      </c>
      <c r="H1867" s="135" t="s">
        <v>39648</v>
      </c>
      <c r="I1867" s="135" t="s">
        <v>39649</v>
      </c>
      <c r="J1867" s="135" t="s">
        <v>39650</v>
      </c>
      <c r="L1867" s="160"/>
      <c r="M1867" s="160"/>
      <c r="N1867" s="160"/>
      <c r="O1867" s="160"/>
      <c r="P1867" s="503">
        <v>0.07315972222222222</v>
      </c>
      <c r="AA1867" s="523"/>
      <c r="AB1867" s="523"/>
      <c r="AC1867" s="160"/>
      <c r="AD1867" s="160"/>
      <c r="AE1867" s="160"/>
      <c r="AJ1867" s="523"/>
      <c r="AN1867" s="160"/>
      <c r="AO1867" s="160"/>
      <c r="AP1867" s="160"/>
      <c r="AQ1867" s="1"/>
      <c r="AR1867" s="1"/>
      <c r="AS1867" s="160"/>
      <c r="AX1867" s="134" t="s">
        <v>39651</v>
      </c>
      <c r="AY1867" s="128" t="s">
        <v>39652</v>
      </c>
      <c r="BA1867" s="518">
        <v>0.06509259259259259</v>
      </c>
      <c r="BC1867" s="516">
        <v>0.057777777777777775</v>
      </c>
      <c r="BD1867" s="516"/>
      <c r="BE1867" s="128" t="s">
        <v>39653</v>
      </c>
      <c r="BF1867" s="516"/>
      <c r="BG1867" s="516"/>
      <c r="BH1867" s="516"/>
    </row>
    <row r="1868">
      <c r="A1868" s="122">
        <f t="shared" si="3"/>
        <v>0</v>
      </c>
      <c r="B1868" s="122">
        <f t="shared" si="4"/>
        <v>0</v>
      </c>
      <c r="C1868" s="122">
        <f t="shared" si="5"/>
        <v>0</v>
      </c>
      <c r="D1868" s="122">
        <f t="shared" si="6"/>
        <v>0</v>
      </c>
      <c r="E1868" s="122">
        <f t="shared" si="2"/>
        <v>40</v>
      </c>
      <c r="H1868" s="135">
        <v>622.0</v>
      </c>
      <c r="I1868" s="135">
        <v>622.0</v>
      </c>
      <c r="J1868" s="135">
        <v>622.0</v>
      </c>
      <c r="L1868" s="160"/>
      <c r="M1868" s="160"/>
      <c r="N1868" s="160"/>
      <c r="O1868" s="160"/>
      <c r="P1868" s="138" t="s">
        <v>39654</v>
      </c>
      <c r="AA1868" s="523"/>
      <c r="AB1868" s="523"/>
      <c r="AC1868" s="160"/>
      <c r="AD1868" s="160"/>
      <c r="AE1868" s="160"/>
      <c r="AJ1868" s="523"/>
      <c r="AN1868" s="160"/>
      <c r="AO1868" s="160"/>
      <c r="AP1868" s="160"/>
      <c r="AQ1868" s="1"/>
      <c r="AR1868" s="1"/>
      <c r="AS1868" s="160"/>
      <c r="AX1868" s="474">
        <v>0.07863425925925926</v>
      </c>
      <c r="AY1868" s="505">
        <v>0.052118055555555556</v>
      </c>
      <c r="BC1868" s="141" t="s">
        <v>653</v>
      </c>
      <c r="BD1868" s="141"/>
      <c r="BE1868" s="505">
        <v>0.07289351851851852</v>
      </c>
      <c r="BF1868" s="141"/>
      <c r="BG1868" s="141"/>
      <c r="BH1868" s="141"/>
    </row>
    <row r="1869">
      <c r="A1869" s="122">
        <f t="shared" si="3"/>
        <v>0</v>
      </c>
      <c r="B1869" s="122">
        <f t="shared" si="4"/>
        <v>0</v>
      </c>
      <c r="C1869" s="122">
        <f t="shared" si="5"/>
        <v>0</v>
      </c>
      <c r="D1869" s="122">
        <f t="shared" si="6"/>
        <v>0</v>
      </c>
      <c r="E1869" s="122">
        <f t="shared" si="2"/>
        <v>43</v>
      </c>
      <c r="H1869" s="135" t="s">
        <v>39655</v>
      </c>
      <c r="I1869" s="135" t="s">
        <v>39656</v>
      </c>
      <c r="J1869" s="135" t="s">
        <v>39657</v>
      </c>
      <c r="L1869" s="160"/>
      <c r="M1869" s="160"/>
      <c r="N1869" s="160"/>
      <c r="O1869" s="160"/>
      <c r="P1869" s="503">
        <v>0.07318287037037037</v>
      </c>
      <c r="AA1869" s="523"/>
      <c r="AB1869" s="523"/>
      <c r="AC1869" s="160"/>
      <c r="AD1869" s="160"/>
      <c r="AE1869" s="160"/>
      <c r="AJ1869" s="523"/>
      <c r="AN1869" s="160"/>
      <c r="AO1869" s="160"/>
      <c r="AP1869" s="160"/>
      <c r="AQ1869" s="1"/>
      <c r="AR1869" s="1"/>
      <c r="AS1869" s="160"/>
      <c r="AX1869" s="134" t="s">
        <v>39658</v>
      </c>
      <c r="AY1869" s="128" t="s">
        <v>39659</v>
      </c>
      <c r="BC1869" s="516">
        <v>0.057824074074074076</v>
      </c>
      <c r="BD1869" s="516"/>
      <c r="BE1869" s="128" t="s">
        <v>39660</v>
      </c>
      <c r="BF1869" s="516"/>
      <c r="BG1869" s="516"/>
      <c r="BH1869" s="516"/>
    </row>
    <row r="1870">
      <c r="A1870" s="122">
        <f t="shared" si="3"/>
        <v>0</v>
      </c>
      <c r="B1870" s="122">
        <f t="shared" si="4"/>
        <v>0</v>
      </c>
      <c r="C1870" s="122">
        <f t="shared" si="5"/>
        <v>0</v>
      </c>
      <c r="D1870" s="122">
        <f t="shared" si="6"/>
        <v>0</v>
      </c>
      <c r="E1870" s="122">
        <f t="shared" si="2"/>
        <v>53</v>
      </c>
      <c r="H1870" s="135" t="s">
        <v>39661</v>
      </c>
      <c r="I1870" s="135" t="s">
        <v>39662</v>
      </c>
      <c r="J1870" s="135" t="s">
        <v>39663</v>
      </c>
      <c r="L1870" s="160"/>
      <c r="M1870" s="160"/>
      <c r="N1870" s="160"/>
      <c r="O1870" s="160"/>
      <c r="P1870" s="138" t="s">
        <v>39664</v>
      </c>
      <c r="AA1870" s="523"/>
      <c r="AB1870" s="523"/>
      <c r="AC1870" s="160"/>
      <c r="AD1870" s="160"/>
      <c r="AE1870" s="160"/>
      <c r="AJ1870" s="523"/>
      <c r="AN1870" s="160"/>
      <c r="AO1870" s="160"/>
      <c r="AP1870" s="160"/>
      <c r="AQ1870" s="1"/>
      <c r="AR1870" s="1"/>
      <c r="AS1870" s="160"/>
      <c r="AX1870" s="474">
        <v>0.07872685185185185</v>
      </c>
      <c r="AY1870" s="505">
        <v>0.0522337962962963</v>
      </c>
      <c r="BC1870" s="141" t="s">
        <v>39665</v>
      </c>
      <c r="BD1870" s="141"/>
      <c r="BE1870" s="505">
        <v>0.07314814814814814</v>
      </c>
      <c r="BF1870" s="141"/>
      <c r="BG1870" s="141"/>
      <c r="BH1870" s="141"/>
    </row>
    <row r="1871">
      <c r="A1871" s="122">
        <f t="shared" si="3"/>
        <v>0</v>
      </c>
      <c r="B1871" s="122">
        <f t="shared" si="4"/>
        <v>0</v>
      </c>
      <c r="C1871" s="122">
        <f t="shared" si="5"/>
        <v>0</v>
      </c>
      <c r="D1871" s="122">
        <f t="shared" si="6"/>
        <v>0</v>
      </c>
      <c r="E1871" s="122">
        <f t="shared" si="2"/>
        <v>56</v>
      </c>
      <c r="H1871" s="135">
        <v>623.0</v>
      </c>
      <c r="I1871" s="135">
        <v>623.0</v>
      </c>
      <c r="J1871" s="135">
        <v>623.0</v>
      </c>
      <c r="L1871" s="160"/>
      <c r="M1871" s="160"/>
      <c r="N1871" s="160"/>
      <c r="O1871" s="160"/>
      <c r="P1871" s="503">
        <v>0.07331018518518519</v>
      </c>
      <c r="AA1871" s="523"/>
      <c r="AB1871" s="523"/>
      <c r="AC1871" s="160"/>
      <c r="AD1871" s="160"/>
      <c r="AE1871" s="160"/>
      <c r="AJ1871" s="523"/>
      <c r="AN1871" s="160"/>
      <c r="AO1871" s="160"/>
      <c r="AP1871" s="160"/>
      <c r="AQ1871" s="1"/>
      <c r="AR1871" s="1"/>
      <c r="AS1871" s="160"/>
      <c r="AX1871" s="134" t="s">
        <v>39666</v>
      </c>
      <c r="AY1871" s="128" t="s">
        <v>39667</v>
      </c>
      <c r="BC1871" s="516">
        <v>0.0578587962962963</v>
      </c>
      <c r="BD1871" s="516"/>
      <c r="BE1871" s="128" t="s">
        <v>39668</v>
      </c>
      <c r="BF1871" s="516"/>
      <c r="BG1871" s="516"/>
      <c r="BH1871" s="516"/>
    </row>
    <row r="1872">
      <c r="A1872" s="122">
        <f t="shared" si="3"/>
        <v>0</v>
      </c>
      <c r="B1872" s="122">
        <f t="shared" si="4"/>
        <v>0</v>
      </c>
      <c r="C1872" s="122">
        <f t="shared" si="5"/>
        <v>0</v>
      </c>
      <c r="D1872" s="122">
        <f t="shared" si="6"/>
        <v>0</v>
      </c>
      <c r="E1872" s="122">
        <f t="shared" si="2"/>
        <v>30</v>
      </c>
      <c r="H1872" s="135" t="s">
        <v>39669</v>
      </c>
      <c r="I1872" s="135" t="s">
        <v>39670</v>
      </c>
      <c r="J1872" s="135" t="s">
        <v>39671</v>
      </c>
      <c r="L1872" s="160"/>
      <c r="M1872" s="160"/>
      <c r="N1872" s="160"/>
      <c r="O1872" s="160"/>
      <c r="P1872" s="138" t="s">
        <v>4398</v>
      </c>
      <c r="AA1872" s="523"/>
      <c r="AB1872" s="523"/>
      <c r="AC1872" s="160"/>
      <c r="AD1872" s="160"/>
      <c r="AE1872" s="160"/>
      <c r="AJ1872" s="523"/>
      <c r="AN1872" s="160"/>
      <c r="AO1872" s="160"/>
      <c r="AP1872" s="160"/>
      <c r="AQ1872" s="1"/>
      <c r="AR1872" s="1"/>
      <c r="AS1872" s="160"/>
      <c r="AX1872" s="474">
        <v>0.0787962962962963</v>
      </c>
      <c r="AY1872" s="505">
        <v>0.052314814814814814</v>
      </c>
      <c r="BC1872" s="141" t="s">
        <v>39672</v>
      </c>
      <c r="BD1872" s="141"/>
      <c r="BE1872" s="505">
        <v>0.07317129629629629</v>
      </c>
      <c r="BF1872" s="141"/>
      <c r="BG1872" s="141"/>
      <c r="BH1872" s="141"/>
    </row>
    <row r="1873">
      <c r="A1873" s="122">
        <f t="shared" si="3"/>
        <v>0</v>
      </c>
      <c r="B1873" s="122">
        <f t="shared" si="4"/>
        <v>0</v>
      </c>
      <c r="C1873" s="122">
        <f t="shared" si="5"/>
        <v>0</v>
      </c>
      <c r="D1873" s="122">
        <f t="shared" si="6"/>
        <v>0</v>
      </c>
      <c r="E1873" s="122">
        <f t="shared" si="2"/>
        <v>74</v>
      </c>
      <c r="H1873" s="135" t="s">
        <v>1880</v>
      </c>
      <c r="I1873" s="135" t="s">
        <v>39673</v>
      </c>
      <c r="J1873" s="135" t="s">
        <v>39674</v>
      </c>
      <c r="L1873" s="160"/>
      <c r="M1873" s="160"/>
      <c r="N1873" s="160"/>
      <c r="O1873" s="160"/>
      <c r="P1873" s="503">
        <v>0.07341435185185186</v>
      </c>
      <c r="AA1873" s="523"/>
      <c r="AB1873" s="523"/>
      <c r="AC1873" s="160"/>
      <c r="AD1873" s="160"/>
      <c r="AE1873" s="160"/>
      <c r="AJ1873" s="523"/>
      <c r="AN1873" s="160"/>
      <c r="AO1873" s="160"/>
      <c r="AP1873" s="160"/>
      <c r="AQ1873" s="1"/>
      <c r="AR1873" s="1"/>
      <c r="AS1873" s="160"/>
      <c r="AX1873" s="134" t="s">
        <v>39675</v>
      </c>
      <c r="AY1873" s="128" t="s">
        <v>653</v>
      </c>
      <c r="BC1873" s="516">
        <v>0.057916666666666665</v>
      </c>
      <c r="BD1873" s="516"/>
      <c r="BE1873" s="128" t="s">
        <v>1050</v>
      </c>
      <c r="BF1873" s="516"/>
      <c r="BG1873" s="516"/>
      <c r="BH1873" s="516"/>
    </row>
    <row r="1874">
      <c r="A1874" s="122">
        <f t="shared" si="3"/>
        <v>0</v>
      </c>
      <c r="B1874" s="122">
        <f t="shared" si="4"/>
        <v>0</v>
      </c>
      <c r="C1874" s="122">
        <f t="shared" si="5"/>
        <v>0</v>
      </c>
      <c r="D1874" s="122">
        <f t="shared" si="6"/>
        <v>0</v>
      </c>
      <c r="E1874" s="122">
        <f t="shared" si="2"/>
        <v>19</v>
      </c>
      <c r="H1874" s="135">
        <v>624.0</v>
      </c>
      <c r="I1874" s="135">
        <v>624.0</v>
      </c>
      <c r="J1874" s="135">
        <v>624.0</v>
      </c>
      <c r="L1874" s="160"/>
      <c r="M1874" s="160"/>
      <c r="N1874" s="160"/>
      <c r="O1874" s="160"/>
      <c r="P1874" s="138" t="s">
        <v>39676</v>
      </c>
      <c r="AA1874" s="523"/>
      <c r="AB1874" s="523"/>
      <c r="AC1874" s="160"/>
      <c r="AD1874" s="160"/>
      <c r="AE1874" s="160"/>
      <c r="AJ1874" s="523"/>
      <c r="AN1874" s="160"/>
      <c r="AO1874" s="160"/>
      <c r="AP1874" s="160"/>
      <c r="AQ1874" s="1"/>
      <c r="AR1874" s="1"/>
      <c r="AS1874" s="160"/>
      <c r="AX1874" s="474">
        <v>0.07890046296296296</v>
      </c>
      <c r="AY1874" s="505">
        <v>0.05237268518518518</v>
      </c>
      <c r="BC1874" s="141" t="s">
        <v>24451</v>
      </c>
      <c r="BD1874" s="141"/>
      <c r="BE1874" s="505">
        <v>0.07327546296296296</v>
      </c>
      <c r="BF1874" s="141"/>
      <c r="BG1874" s="141"/>
      <c r="BH1874" s="141"/>
    </row>
    <row r="1875">
      <c r="A1875" s="122">
        <f t="shared" si="3"/>
        <v>0</v>
      </c>
      <c r="B1875" s="122">
        <f t="shared" si="4"/>
        <v>0</v>
      </c>
      <c r="C1875" s="122">
        <f t="shared" si="5"/>
        <v>0</v>
      </c>
      <c r="D1875" s="122">
        <f t="shared" si="6"/>
        <v>0</v>
      </c>
      <c r="E1875" s="122">
        <f t="shared" si="2"/>
        <v>108</v>
      </c>
      <c r="H1875" s="135" t="s">
        <v>39677</v>
      </c>
      <c r="I1875" s="135" t="s">
        <v>39678</v>
      </c>
      <c r="J1875" s="135" t="s">
        <v>39679</v>
      </c>
      <c r="L1875" s="160"/>
      <c r="M1875" s="160"/>
      <c r="N1875" s="160"/>
      <c r="O1875" s="160"/>
      <c r="P1875" s="503">
        <v>0.07344907407407407</v>
      </c>
      <c r="AA1875" s="523"/>
      <c r="AB1875" s="523"/>
      <c r="AC1875" s="160"/>
      <c r="AD1875" s="160"/>
      <c r="AE1875" s="160"/>
      <c r="AJ1875" s="523"/>
      <c r="AN1875" s="160"/>
      <c r="AO1875" s="160"/>
      <c r="AP1875" s="160"/>
      <c r="AQ1875" s="1"/>
      <c r="AR1875" s="1"/>
      <c r="AS1875" s="160"/>
      <c r="AX1875" s="134" t="s">
        <v>39680</v>
      </c>
      <c r="AY1875" s="128" t="s">
        <v>39681</v>
      </c>
      <c r="BC1875" s="516">
        <v>0.05800925925925926</v>
      </c>
      <c r="BD1875" s="516"/>
      <c r="BE1875" s="128" t="s">
        <v>39682</v>
      </c>
      <c r="BF1875" s="516"/>
      <c r="BG1875" s="516"/>
      <c r="BH1875" s="516"/>
    </row>
    <row r="1876">
      <c r="A1876" s="122">
        <f t="shared" si="3"/>
        <v>0</v>
      </c>
      <c r="B1876" s="122">
        <f t="shared" si="4"/>
        <v>0</v>
      </c>
      <c r="C1876" s="122">
        <f t="shared" si="5"/>
        <v>0</v>
      </c>
      <c r="D1876" s="122">
        <f t="shared" si="6"/>
        <v>0</v>
      </c>
      <c r="E1876" s="122">
        <f t="shared" si="2"/>
        <v>78</v>
      </c>
      <c r="H1876" s="135" t="s">
        <v>39683</v>
      </c>
      <c r="I1876" s="135" t="s">
        <v>39684</v>
      </c>
      <c r="J1876" s="135" t="s">
        <v>39685</v>
      </c>
      <c r="L1876" s="160"/>
      <c r="M1876" s="160"/>
      <c r="N1876" s="160"/>
      <c r="O1876" s="160"/>
      <c r="P1876" s="138" t="s">
        <v>39686</v>
      </c>
      <c r="AA1876" s="523"/>
      <c r="AB1876" s="523"/>
      <c r="AC1876" s="160"/>
      <c r="AD1876" s="160"/>
      <c r="AE1876" s="160"/>
      <c r="AJ1876" s="523"/>
      <c r="AN1876" s="160"/>
      <c r="AO1876" s="160"/>
      <c r="AP1876" s="160"/>
      <c r="AQ1876" s="1"/>
      <c r="AR1876" s="1"/>
      <c r="AS1876" s="160"/>
      <c r="AX1876" s="474">
        <v>0.0790162037037037</v>
      </c>
      <c r="AY1876" s="505">
        <v>0.052395833333333336</v>
      </c>
      <c r="BC1876" s="141" t="s">
        <v>39687</v>
      </c>
      <c r="BD1876" s="141"/>
      <c r="BE1876" s="505">
        <v>0.0732986111111111</v>
      </c>
      <c r="BF1876" s="141"/>
      <c r="BG1876" s="141"/>
      <c r="BH1876" s="141"/>
    </row>
    <row r="1877">
      <c r="A1877" s="122">
        <f t="shared" si="3"/>
        <v>0</v>
      </c>
      <c r="B1877" s="122">
        <f t="shared" si="4"/>
        <v>0</v>
      </c>
      <c r="C1877" s="122">
        <f t="shared" si="5"/>
        <v>0</v>
      </c>
      <c r="D1877" s="122">
        <f t="shared" si="6"/>
        <v>0</v>
      </c>
      <c r="E1877" s="122">
        <f t="shared" si="2"/>
        <v>67</v>
      </c>
      <c r="H1877" s="135">
        <v>625.0</v>
      </c>
      <c r="I1877" s="135">
        <v>625.0</v>
      </c>
      <c r="J1877" s="135">
        <v>625.0</v>
      </c>
      <c r="L1877" s="160"/>
      <c r="M1877" s="160"/>
      <c r="N1877" s="160"/>
      <c r="O1877" s="160"/>
      <c r="P1877" s="503">
        <v>0.07349537037037036</v>
      </c>
      <c r="AA1877" s="523"/>
      <c r="AB1877" s="523"/>
      <c r="AC1877" s="160"/>
      <c r="AD1877" s="160"/>
      <c r="AE1877" s="160"/>
      <c r="AJ1877" s="523"/>
      <c r="AN1877" s="160"/>
      <c r="AO1877" s="160"/>
      <c r="AP1877" s="160"/>
      <c r="AQ1877" s="1"/>
      <c r="AR1877" s="1"/>
      <c r="AS1877" s="160"/>
      <c r="AX1877" s="134" t="s">
        <v>39688</v>
      </c>
      <c r="AY1877" s="128" t="s">
        <v>39689</v>
      </c>
      <c r="BC1877" s="516">
        <v>0.058055555555555555</v>
      </c>
      <c r="BD1877" s="516"/>
      <c r="BE1877" s="128" t="s">
        <v>39690</v>
      </c>
      <c r="BF1877" s="516"/>
      <c r="BG1877" s="516"/>
      <c r="BH1877" s="516"/>
    </row>
    <row r="1878">
      <c r="A1878" s="122">
        <f t="shared" si="3"/>
        <v>0</v>
      </c>
      <c r="B1878" s="122">
        <f t="shared" si="4"/>
        <v>0</v>
      </c>
      <c r="C1878" s="122">
        <f t="shared" si="5"/>
        <v>0</v>
      </c>
      <c r="D1878" s="122">
        <f t="shared" si="6"/>
        <v>0</v>
      </c>
      <c r="E1878" s="122">
        <f t="shared" si="2"/>
        <v>30</v>
      </c>
      <c r="H1878" s="135" t="s">
        <v>39691</v>
      </c>
      <c r="I1878" s="135" t="s">
        <v>39692</v>
      </c>
      <c r="J1878" s="135" t="s">
        <v>39693</v>
      </c>
      <c r="L1878" s="160"/>
      <c r="M1878" s="160"/>
      <c r="N1878" s="160"/>
      <c r="O1878" s="160"/>
      <c r="P1878" s="138" t="s">
        <v>39694</v>
      </c>
      <c r="AA1878" s="523"/>
      <c r="AB1878" s="523"/>
      <c r="AC1878" s="160"/>
      <c r="AD1878" s="160"/>
      <c r="AE1878" s="160"/>
      <c r="AJ1878" s="523"/>
      <c r="AN1878" s="160"/>
      <c r="AO1878" s="160"/>
      <c r="AP1878" s="160"/>
      <c r="AQ1878" s="1"/>
      <c r="AR1878" s="1"/>
      <c r="AS1878" s="160"/>
      <c r="AX1878" s="474">
        <v>0.07921296296296296</v>
      </c>
      <c r="AY1878" s="505">
        <v>0.05243055555555556</v>
      </c>
      <c r="BC1878" s="141" t="s">
        <v>39695</v>
      </c>
      <c r="BD1878" s="141"/>
      <c r="BE1878" s="505">
        <v>0.07341435185185186</v>
      </c>
      <c r="BF1878" s="141"/>
      <c r="BG1878" s="141"/>
      <c r="BH1878" s="141"/>
    </row>
    <row r="1879">
      <c r="A1879" s="122">
        <f t="shared" si="3"/>
        <v>0</v>
      </c>
      <c r="B1879" s="122">
        <f t="shared" si="4"/>
        <v>0</v>
      </c>
      <c r="C1879" s="122">
        <f t="shared" si="5"/>
        <v>0</v>
      </c>
      <c r="D1879" s="122">
        <f t="shared" si="6"/>
        <v>0</v>
      </c>
      <c r="E1879" s="122">
        <f t="shared" si="2"/>
        <v>67</v>
      </c>
      <c r="H1879" s="135" t="s">
        <v>39696</v>
      </c>
      <c r="I1879" s="135" t="s">
        <v>39697</v>
      </c>
      <c r="J1879" s="135" t="s">
        <v>39698</v>
      </c>
      <c r="L1879" s="160"/>
      <c r="M1879" s="160"/>
      <c r="N1879" s="160"/>
      <c r="O1879" s="160"/>
      <c r="P1879" s="503">
        <v>0.07364583333333333</v>
      </c>
      <c r="AA1879" s="523"/>
      <c r="AB1879" s="523"/>
      <c r="AC1879" s="160"/>
      <c r="AD1879" s="160"/>
      <c r="AE1879" s="160"/>
      <c r="AJ1879" s="523"/>
      <c r="AN1879" s="160"/>
      <c r="AO1879" s="160"/>
      <c r="AP1879" s="160"/>
      <c r="AQ1879" s="1"/>
      <c r="AR1879" s="1"/>
      <c r="AS1879" s="160"/>
      <c r="AX1879" s="134" t="s">
        <v>39699</v>
      </c>
      <c r="AY1879" s="128" t="s">
        <v>39700</v>
      </c>
      <c r="BC1879" s="516">
        <v>0.058125</v>
      </c>
      <c r="BD1879" s="516"/>
      <c r="BE1879" s="128" t="s">
        <v>39701</v>
      </c>
      <c r="BF1879" s="516"/>
      <c r="BG1879" s="516"/>
      <c r="BH1879" s="516"/>
    </row>
    <row r="1880">
      <c r="A1880" s="122">
        <f t="shared" si="3"/>
        <v>0</v>
      </c>
      <c r="B1880" s="122">
        <f t="shared" si="4"/>
        <v>0</v>
      </c>
      <c r="C1880" s="122">
        <f t="shared" si="5"/>
        <v>0</v>
      </c>
      <c r="D1880" s="122">
        <f t="shared" si="6"/>
        <v>0</v>
      </c>
      <c r="E1880" s="122">
        <f t="shared" si="2"/>
        <v>18</v>
      </c>
      <c r="H1880" s="135">
        <v>626.0</v>
      </c>
      <c r="I1880" s="135">
        <v>626.0</v>
      </c>
      <c r="J1880" s="135">
        <v>626.0</v>
      </c>
      <c r="L1880" s="160"/>
      <c r="M1880" s="160"/>
      <c r="N1880" s="160"/>
      <c r="O1880" s="160"/>
      <c r="P1880" s="138" t="s">
        <v>39702</v>
      </c>
      <c r="AA1880" s="523"/>
      <c r="AB1880" s="523"/>
      <c r="AC1880" s="160"/>
      <c r="AD1880" s="160"/>
      <c r="AE1880" s="160"/>
      <c r="AJ1880" s="523"/>
      <c r="AN1880" s="160"/>
      <c r="AO1880" s="160"/>
      <c r="AP1880" s="160"/>
      <c r="AQ1880" s="1"/>
      <c r="AR1880" s="1"/>
      <c r="AS1880" s="160"/>
      <c r="AX1880" s="474">
        <v>0.07929398148148148</v>
      </c>
      <c r="AY1880" s="505">
        <v>0.052453703703703704</v>
      </c>
      <c r="BC1880" s="141" t="s">
        <v>39703</v>
      </c>
      <c r="BD1880" s="141"/>
      <c r="BE1880" s="505">
        <v>0.07355324074074074</v>
      </c>
      <c r="BF1880" s="141"/>
      <c r="BG1880" s="141"/>
      <c r="BH1880" s="141"/>
    </row>
    <row r="1881">
      <c r="A1881" s="122">
        <f t="shared" si="3"/>
        <v>0</v>
      </c>
      <c r="B1881" s="122">
        <f t="shared" si="4"/>
        <v>0</v>
      </c>
      <c r="C1881" s="122">
        <f t="shared" si="5"/>
        <v>0</v>
      </c>
      <c r="D1881" s="122">
        <f t="shared" si="6"/>
        <v>0</v>
      </c>
      <c r="E1881" s="122">
        <f t="shared" si="2"/>
        <v>44</v>
      </c>
      <c r="H1881" s="135" t="s">
        <v>39704</v>
      </c>
      <c r="I1881" s="135" t="s">
        <v>39705</v>
      </c>
      <c r="J1881" s="135" t="s">
        <v>39706</v>
      </c>
      <c r="L1881" s="160"/>
      <c r="M1881" s="160"/>
      <c r="N1881" s="160"/>
      <c r="O1881" s="160"/>
      <c r="P1881" s="503">
        <v>0.0737037037037037</v>
      </c>
      <c r="AA1881" s="523"/>
      <c r="AB1881" s="523"/>
      <c r="AC1881" s="160"/>
      <c r="AD1881" s="160"/>
      <c r="AE1881" s="160"/>
      <c r="AJ1881" s="523"/>
      <c r="AN1881" s="160"/>
      <c r="AO1881" s="160"/>
      <c r="AP1881" s="160"/>
      <c r="AQ1881" s="1"/>
      <c r="AR1881" s="1"/>
      <c r="AS1881" s="160"/>
      <c r="AX1881" s="134" t="s">
        <v>39707</v>
      </c>
      <c r="AY1881" s="128" t="s">
        <v>39708</v>
      </c>
      <c r="BC1881" s="516">
        <v>0.05818287037037037</v>
      </c>
      <c r="BD1881" s="516"/>
      <c r="BE1881" s="128" t="s">
        <v>39709</v>
      </c>
      <c r="BF1881" s="516"/>
      <c r="BG1881" s="516"/>
      <c r="BH1881" s="516"/>
    </row>
    <row r="1882">
      <c r="A1882" s="122">
        <f t="shared" si="3"/>
        <v>0</v>
      </c>
      <c r="B1882" s="122">
        <f t="shared" si="4"/>
        <v>0</v>
      </c>
      <c r="C1882" s="122">
        <f t="shared" si="5"/>
        <v>0</v>
      </c>
      <c r="D1882" s="122">
        <f t="shared" si="6"/>
        <v>0</v>
      </c>
      <c r="E1882" s="122">
        <f t="shared" si="2"/>
        <v>88</v>
      </c>
      <c r="H1882" s="135" t="s">
        <v>39710</v>
      </c>
      <c r="I1882" s="135" t="s">
        <v>39711</v>
      </c>
      <c r="J1882" s="135" t="s">
        <v>39712</v>
      </c>
      <c r="L1882" s="160"/>
      <c r="M1882" s="160"/>
      <c r="N1882" s="160"/>
      <c r="O1882" s="160"/>
      <c r="P1882" s="138" t="s">
        <v>39713</v>
      </c>
      <c r="AA1882" s="523"/>
      <c r="AB1882" s="523"/>
      <c r="AC1882" s="160"/>
      <c r="AD1882" s="160"/>
      <c r="AE1882" s="160"/>
      <c r="AJ1882" s="523"/>
      <c r="AN1882" s="160"/>
      <c r="AO1882" s="160"/>
      <c r="AP1882" s="160"/>
      <c r="AQ1882" s="1"/>
      <c r="AR1882" s="1"/>
      <c r="AS1882" s="160"/>
      <c r="AX1882" s="474">
        <v>0.07944444444444444</v>
      </c>
      <c r="AY1882" s="505">
        <v>0.052488425925925924</v>
      </c>
      <c r="BC1882" s="141" t="s">
        <v>39714</v>
      </c>
      <c r="BD1882" s="141"/>
      <c r="BE1882" s="505">
        <v>0.07357638888888889</v>
      </c>
      <c r="BF1882" s="141"/>
      <c r="BG1882" s="141"/>
      <c r="BH1882" s="141"/>
    </row>
    <row r="1883">
      <c r="A1883" s="122">
        <f t="shared" si="3"/>
        <v>0</v>
      </c>
      <c r="B1883" s="122">
        <f t="shared" si="4"/>
        <v>0</v>
      </c>
      <c r="C1883" s="122">
        <f t="shared" si="5"/>
        <v>0</v>
      </c>
      <c r="D1883" s="122">
        <f t="shared" si="6"/>
        <v>0</v>
      </c>
      <c r="E1883" s="122">
        <f t="shared" si="2"/>
        <v>88</v>
      </c>
      <c r="H1883" s="135">
        <v>627.0</v>
      </c>
      <c r="I1883" s="135">
        <v>627.0</v>
      </c>
      <c r="J1883" s="135">
        <v>627.0</v>
      </c>
      <c r="L1883" s="160"/>
      <c r="M1883" s="160"/>
      <c r="N1883" s="160"/>
      <c r="O1883" s="160"/>
      <c r="P1883" s="503">
        <v>0.07376157407407408</v>
      </c>
      <c r="AA1883" s="523"/>
      <c r="AB1883" s="523"/>
      <c r="AC1883" s="160"/>
      <c r="AD1883" s="160"/>
      <c r="AE1883" s="160"/>
      <c r="AJ1883" s="523"/>
      <c r="AN1883" s="160"/>
      <c r="AO1883" s="160"/>
      <c r="AP1883" s="160"/>
      <c r="AQ1883" s="1"/>
      <c r="AR1883" s="1"/>
      <c r="AS1883" s="160"/>
      <c r="AX1883" s="134" t="s">
        <v>39715</v>
      </c>
      <c r="AY1883" s="128" t="s">
        <v>39716</v>
      </c>
      <c r="BC1883" s="516">
        <v>0.05820601851851852</v>
      </c>
      <c r="BD1883" s="516"/>
      <c r="BE1883" s="128" t="s">
        <v>39717</v>
      </c>
      <c r="BF1883" s="516"/>
      <c r="BG1883" s="516"/>
      <c r="BH1883" s="516"/>
    </row>
    <row r="1884">
      <c r="A1884" s="122">
        <f t="shared" si="3"/>
        <v>0</v>
      </c>
      <c r="B1884" s="122">
        <f t="shared" si="4"/>
        <v>0</v>
      </c>
      <c r="C1884" s="122">
        <f t="shared" si="5"/>
        <v>0</v>
      </c>
      <c r="D1884" s="122">
        <f t="shared" si="6"/>
        <v>0</v>
      </c>
      <c r="E1884" s="122">
        <f t="shared" si="2"/>
        <v>17</v>
      </c>
      <c r="H1884" s="135" t="s">
        <v>39718</v>
      </c>
      <c r="I1884" s="135" t="s">
        <v>39719</v>
      </c>
      <c r="J1884" s="135" t="s">
        <v>39720</v>
      </c>
      <c r="L1884" s="160"/>
      <c r="M1884" s="160"/>
      <c r="N1884" s="160"/>
      <c r="O1884" s="160"/>
      <c r="P1884" s="138" t="s">
        <v>862</v>
      </c>
      <c r="AA1884" s="523"/>
      <c r="AB1884" s="523"/>
      <c r="AC1884" s="160"/>
      <c r="AD1884" s="160"/>
      <c r="AE1884" s="160"/>
      <c r="AJ1884" s="523"/>
      <c r="AN1884" s="160"/>
      <c r="AO1884" s="160"/>
      <c r="AP1884" s="160"/>
      <c r="AQ1884" s="1"/>
      <c r="AR1884" s="1"/>
      <c r="AS1884" s="160"/>
      <c r="AX1884" s="474">
        <v>0.07951388888888888</v>
      </c>
      <c r="AY1884" s="505">
        <v>0.0525462962962963</v>
      </c>
      <c r="BC1884" s="141" t="s">
        <v>39721</v>
      </c>
      <c r="BD1884" s="141"/>
      <c r="BE1884" s="505">
        <v>0.07359953703703703</v>
      </c>
      <c r="BF1884" s="141"/>
      <c r="BG1884" s="141"/>
      <c r="BH1884" s="141"/>
    </row>
    <row r="1885">
      <c r="A1885" s="122">
        <f t="shared" si="3"/>
        <v>0</v>
      </c>
      <c r="B1885" s="122">
        <f t="shared" si="4"/>
        <v>0</v>
      </c>
      <c r="C1885" s="122">
        <f t="shared" si="5"/>
        <v>0</v>
      </c>
      <c r="D1885" s="122">
        <f t="shared" si="6"/>
        <v>0</v>
      </c>
      <c r="E1885" s="122">
        <f t="shared" si="2"/>
        <v>147</v>
      </c>
      <c r="H1885" s="135" t="s">
        <v>39722</v>
      </c>
      <c r="I1885" s="135" t="s">
        <v>30044</v>
      </c>
      <c r="J1885" s="135" t="s">
        <v>39723</v>
      </c>
      <c r="L1885" s="160"/>
      <c r="M1885" s="160"/>
      <c r="N1885" s="160"/>
      <c r="O1885" s="160"/>
      <c r="P1885" s="503">
        <v>0.07383101851851852</v>
      </c>
      <c r="AA1885" s="523"/>
      <c r="AB1885" s="523"/>
      <c r="AC1885" s="160"/>
      <c r="AD1885" s="160"/>
      <c r="AE1885" s="160"/>
      <c r="AJ1885" s="523"/>
      <c r="AN1885" s="160"/>
      <c r="AO1885" s="160"/>
      <c r="AP1885" s="160"/>
      <c r="AQ1885" s="1"/>
      <c r="AR1885" s="1"/>
      <c r="AS1885" s="160"/>
      <c r="AX1885" s="134" t="s">
        <v>39724</v>
      </c>
      <c r="AY1885" s="128" t="s">
        <v>4826</v>
      </c>
      <c r="BC1885" s="516">
        <v>0.05824074074074074</v>
      </c>
      <c r="BD1885" s="516"/>
      <c r="BE1885" s="128" t="s">
        <v>39725</v>
      </c>
      <c r="BF1885" s="516"/>
      <c r="BG1885" s="516"/>
      <c r="BH1885" s="516"/>
    </row>
    <row r="1886">
      <c r="A1886" s="122">
        <f t="shared" si="3"/>
        <v>0</v>
      </c>
      <c r="B1886" s="122">
        <f t="shared" si="4"/>
        <v>0</v>
      </c>
      <c r="C1886" s="122">
        <f t="shared" si="5"/>
        <v>0</v>
      </c>
      <c r="D1886" s="122">
        <f t="shared" si="6"/>
        <v>0</v>
      </c>
      <c r="E1886" s="122">
        <f t="shared" si="2"/>
        <v>18</v>
      </c>
      <c r="H1886" s="135">
        <v>628.0</v>
      </c>
      <c r="I1886" s="135">
        <v>628.0</v>
      </c>
      <c r="J1886" s="135">
        <v>628.0</v>
      </c>
      <c r="L1886" s="160"/>
      <c r="M1886" s="160"/>
      <c r="N1886" s="160"/>
      <c r="O1886" s="160"/>
      <c r="P1886" s="138" t="s">
        <v>39726</v>
      </c>
      <c r="AA1886" s="523"/>
      <c r="AB1886" s="523"/>
      <c r="AC1886" s="160"/>
      <c r="AD1886" s="160"/>
      <c r="AE1886" s="160"/>
      <c r="AJ1886" s="523"/>
      <c r="AN1886" s="160"/>
      <c r="AO1886" s="160"/>
      <c r="AP1886" s="160"/>
      <c r="AQ1886" s="1"/>
      <c r="AR1886" s="1"/>
      <c r="AS1886" s="160"/>
      <c r="AX1886" s="474">
        <v>0.07958333333333334</v>
      </c>
      <c r="AY1886" s="505">
        <v>0.052592592592592594</v>
      </c>
      <c r="BC1886" s="141" t="s">
        <v>39727</v>
      </c>
      <c r="BD1886" s="141"/>
      <c r="BE1886" s="505">
        <v>0.07386574074074075</v>
      </c>
      <c r="BF1886" s="141"/>
      <c r="BG1886" s="141"/>
      <c r="BH1886" s="141"/>
    </row>
    <row r="1887">
      <c r="A1887" s="122">
        <f t="shared" si="3"/>
        <v>0</v>
      </c>
      <c r="B1887" s="122">
        <f t="shared" si="4"/>
        <v>0</v>
      </c>
      <c r="C1887" s="122">
        <f t="shared" si="5"/>
        <v>0</v>
      </c>
      <c r="D1887" s="122">
        <f t="shared" si="6"/>
        <v>0</v>
      </c>
      <c r="E1887" s="122">
        <f t="shared" si="2"/>
        <v>93</v>
      </c>
      <c r="H1887" s="135" t="s">
        <v>39728</v>
      </c>
      <c r="I1887" s="135" t="s">
        <v>39729</v>
      </c>
      <c r="J1887" s="135" t="s">
        <v>39730</v>
      </c>
      <c r="L1887" s="160"/>
      <c r="M1887" s="160"/>
      <c r="N1887" s="160"/>
      <c r="O1887" s="160"/>
      <c r="P1887" s="503">
        <v>0.0738425925925926</v>
      </c>
      <c r="AA1887" s="523"/>
      <c r="AB1887" s="523"/>
      <c r="AC1887" s="160"/>
      <c r="AD1887" s="160"/>
      <c r="AE1887" s="160"/>
      <c r="AJ1887" s="523"/>
      <c r="AN1887" s="160"/>
      <c r="AO1887" s="160"/>
      <c r="AP1887" s="160"/>
      <c r="AQ1887" s="1"/>
      <c r="AR1887" s="1"/>
      <c r="AS1887" s="160"/>
      <c r="AX1887" s="134" t="s">
        <v>39731</v>
      </c>
      <c r="AY1887" s="128" t="s">
        <v>39732</v>
      </c>
      <c r="BC1887" s="516">
        <v>0.058263888888888886</v>
      </c>
      <c r="BD1887" s="516"/>
      <c r="BE1887" s="128" t="s">
        <v>39733</v>
      </c>
      <c r="BF1887" s="516"/>
      <c r="BG1887" s="516"/>
      <c r="BH1887" s="516"/>
    </row>
    <row r="1888">
      <c r="A1888" s="122">
        <f t="shared" si="3"/>
        <v>0</v>
      </c>
      <c r="B1888" s="122">
        <f t="shared" si="4"/>
        <v>0</v>
      </c>
      <c r="C1888" s="122">
        <f t="shared" si="5"/>
        <v>0</v>
      </c>
      <c r="D1888" s="122">
        <f t="shared" si="6"/>
        <v>0</v>
      </c>
      <c r="E1888" s="122">
        <f t="shared" si="2"/>
        <v>60</v>
      </c>
      <c r="H1888" s="135" t="s">
        <v>39734</v>
      </c>
      <c r="I1888" s="135" t="s">
        <v>39735</v>
      </c>
      <c r="J1888" s="135" t="s">
        <v>39736</v>
      </c>
      <c r="L1888" s="160"/>
      <c r="M1888" s="160"/>
      <c r="N1888" s="160"/>
      <c r="O1888" s="160"/>
      <c r="P1888" s="138" t="s">
        <v>1538</v>
      </c>
      <c r="AA1888" s="523"/>
      <c r="AB1888" s="523"/>
      <c r="AC1888" s="160"/>
      <c r="AD1888" s="160"/>
      <c r="AE1888" s="160"/>
      <c r="AJ1888" s="523"/>
      <c r="AN1888" s="160"/>
      <c r="AO1888" s="160"/>
      <c r="AP1888" s="160"/>
      <c r="AQ1888" s="1"/>
      <c r="AR1888" s="1"/>
      <c r="AS1888" s="160"/>
      <c r="AX1888" s="474">
        <v>0.07966435185185185</v>
      </c>
      <c r="AY1888" s="505">
        <v>0.05265046296296296</v>
      </c>
      <c r="BC1888" s="141" t="s">
        <v>862</v>
      </c>
      <c r="BD1888" s="141"/>
      <c r="BE1888" s="505">
        <v>0.07412037037037036</v>
      </c>
      <c r="BF1888" s="141"/>
      <c r="BG1888" s="141"/>
      <c r="BH1888" s="141"/>
    </row>
    <row r="1889">
      <c r="A1889" s="122">
        <f t="shared" si="3"/>
        <v>0</v>
      </c>
      <c r="B1889" s="122">
        <f t="shared" si="4"/>
        <v>0</v>
      </c>
      <c r="C1889" s="122">
        <f t="shared" si="5"/>
        <v>0</v>
      </c>
      <c r="D1889" s="122">
        <f t="shared" si="6"/>
        <v>0</v>
      </c>
      <c r="E1889" s="122">
        <f t="shared" si="2"/>
        <v>73</v>
      </c>
      <c r="H1889" s="135">
        <v>629.0</v>
      </c>
      <c r="I1889" s="135">
        <v>629.0</v>
      </c>
      <c r="J1889" s="135">
        <v>629.0</v>
      </c>
      <c r="L1889" s="160"/>
      <c r="M1889" s="160"/>
      <c r="N1889" s="160"/>
      <c r="O1889" s="160"/>
      <c r="P1889" s="503">
        <v>0.07386574074074075</v>
      </c>
      <c r="AA1889" s="523"/>
      <c r="AB1889" s="523"/>
      <c r="AC1889" s="160"/>
      <c r="AD1889" s="160"/>
      <c r="AE1889" s="160"/>
      <c r="AJ1889" s="523"/>
      <c r="AN1889" s="160"/>
      <c r="AO1889" s="160"/>
      <c r="AP1889" s="160"/>
      <c r="AQ1889" s="1"/>
      <c r="AR1889" s="1"/>
      <c r="AS1889" s="160"/>
      <c r="AX1889" s="134" t="s">
        <v>39737</v>
      </c>
      <c r="AY1889" s="128" t="s">
        <v>39738</v>
      </c>
      <c r="BC1889" s="516">
        <v>0.05828703703703704</v>
      </c>
      <c r="BD1889" s="516"/>
      <c r="BE1889" s="128" t="s">
        <v>39739</v>
      </c>
      <c r="BF1889" s="516"/>
      <c r="BG1889" s="516"/>
      <c r="BH1889" s="516"/>
    </row>
    <row r="1890">
      <c r="A1890" s="122">
        <f t="shared" si="3"/>
        <v>0</v>
      </c>
      <c r="B1890" s="122">
        <f t="shared" si="4"/>
        <v>0</v>
      </c>
      <c r="C1890" s="122">
        <f t="shared" si="5"/>
        <v>0</v>
      </c>
      <c r="D1890" s="122">
        <f t="shared" si="6"/>
        <v>0</v>
      </c>
      <c r="E1890" s="122">
        <f t="shared" si="2"/>
        <v>73</v>
      </c>
      <c r="H1890" s="135" t="s">
        <v>39740</v>
      </c>
      <c r="I1890" s="135" t="s">
        <v>39741</v>
      </c>
      <c r="J1890" s="135" t="s">
        <v>39742</v>
      </c>
      <c r="L1890" s="160"/>
      <c r="M1890" s="160"/>
      <c r="N1890" s="160"/>
      <c r="O1890" s="160"/>
      <c r="P1890" s="138" t="s">
        <v>39743</v>
      </c>
      <c r="AA1890" s="523"/>
      <c r="AB1890" s="523"/>
      <c r="AC1890" s="160"/>
      <c r="AD1890" s="160"/>
      <c r="AE1890" s="160"/>
      <c r="AJ1890" s="523"/>
      <c r="AN1890" s="160"/>
      <c r="AO1890" s="160"/>
      <c r="AP1890" s="160"/>
      <c r="AQ1890" s="1"/>
      <c r="AR1890" s="1"/>
      <c r="AS1890" s="160"/>
      <c r="AX1890" s="474">
        <v>0.07982638888888889</v>
      </c>
      <c r="AY1890" s="505">
        <v>0.05278935185185185</v>
      </c>
      <c r="BC1890" s="141" t="s">
        <v>39744</v>
      </c>
      <c r="BD1890" s="141"/>
      <c r="BE1890" s="505">
        <v>0.07417824074074074</v>
      </c>
      <c r="BF1890" s="141"/>
      <c r="BG1890" s="141"/>
      <c r="BH1890" s="141"/>
    </row>
    <row r="1891">
      <c r="A1891" s="122">
        <f t="shared" si="3"/>
        <v>0</v>
      </c>
      <c r="B1891" s="122">
        <f t="shared" si="4"/>
        <v>0</v>
      </c>
      <c r="C1891" s="122">
        <f t="shared" si="5"/>
        <v>0</v>
      </c>
      <c r="D1891" s="122">
        <f t="shared" si="6"/>
        <v>0</v>
      </c>
      <c r="E1891" s="122">
        <f t="shared" si="2"/>
        <v>109</v>
      </c>
      <c r="H1891" s="135" t="s">
        <v>39745</v>
      </c>
      <c r="I1891" s="135" t="s">
        <v>39746</v>
      </c>
      <c r="J1891" s="135" t="s">
        <v>39747</v>
      </c>
      <c r="L1891" s="160"/>
      <c r="M1891" s="160"/>
      <c r="N1891" s="160"/>
      <c r="O1891" s="160"/>
      <c r="P1891" s="503">
        <v>0.07388888888888889</v>
      </c>
      <c r="AA1891" s="523"/>
      <c r="AB1891" s="523"/>
      <c r="AC1891" s="160"/>
      <c r="AD1891" s="160"/>
      <c r="AE1891" s="160"/>
      <c r="AJ1891" s="523"/>
      <c r="AN1891" s="160"/>
      <c r="AO1891" s="160"/>
      <c r="AP1891" s="160"/>
      <c r="AQ1891" s="1"/>
      <c r="AR1891" s="1"/>
      <c r="AS1891" s="160"/>
      <c r="AX1891" s="134" t="s">
        <v>39748</v>
      </c>
      <c r="AY1891" s="128" t="s">
        <v>39749</v>
      </c>
      <c r="BC1891" s="516">
        <v>0.05831018518518519</v>
      </c>
      <c r="BD1891" s="516"/>
      <c r="BE1891" s="128" t="s">
        <v>39750</v>
      </c>
      <c r="BF1891" s="516"/>
      <c r="BG1891" s="516"/>
      <c r="BH1891" s="516"/>
    </row>
    <row r="1892">
      <c r="A1892" s="122">
        <f t="shared" si="3"/>
        <v>0</v>
      </c>
      <c r="B1892" s="122">
        <f t="shared" si="4"/>
        <v>0</v>
      </c>
      <c r="C1892" s="122">
        <f t="shared" si="5"/>
        <v>0</v>
      </c>
      <c r="D1892" s="122">
        <f t="shared" si="6"/>
        <v>0</v>
      </c>
      <c r="E1892" s="122">
        <f t="shared" si="2"/>
        <v>22</v>
      </c>
      <c r="H1892" s="135">
        <v>630.0</v>
      </c>
      <c r="I1892" s="135">
        <v>630.0</v>
      </c>
      <c r="J1892" s="135">
        <v>630.0</v>
      </c>
      <c r="L1892" s="160"/>
      <c r="M1892" s="160"/>
      <c r="N1892" s="160"/>
      <c r="O1892" s="160"/>
      <c r="P1892" s="138" t="s">
        <v>39751</v>
      </c>
      <c r="AA1892" s="523"/>
      <c r="AB1892" s="523"/>
      <c r="AC1892" s="160"/>
      <c r="AD1892" s="160"/>
      <c r="AE1892" s="160"/>
      <c r="AJ1892" s="523"/>
      <c r="AN1892" s="160"/>
      <c r="AO1892" s="160"/>
      <c r="AP1892" s="160"/>
      <c r="AQ1892" s="1"/>
      <c r="AR1892" s="1"/>
      <c r="AS1892" s="160"/>
      <c r="AX1892" s="474">
        <v>0.07991898148148148</v>
      </c>
      <c r="AY1892" s="505">
        <v>0.052835648148148145</v>
      </c>
      <c r="BC1892" s="141" t="s">
        <v>39752</v>
      </c>
      <c r="BD1892" s="141"/>
      <c r="BE1892" s="505">
        <v>0.07425925925925926</v>
      </c>
      <c r="BF1892" s="141"/>
      <c r="BG1892" s="141"/>
      <c r="BH1892" s="141"/>
    </row>
    <row r="1893">
      <c r="A1893" s="122">
        <f t="shared" si="3"/>
        <v>0</v>
      </c>
      <c r="B1893" s="122">
        <f t="shared" si="4"/>
        <v>0</v>
      </c>
      <c r="C1893" s="122">
        <f t="shared" si="5"/>
        <v>0</v>
      </c>
      <c r="D1893" s="122">
        <f t="shared" si="6"/>
        <v>0</v>
      </c>
      <c r="E1893" s="122">
        <f t="shared" si="2"/>
        <v>63</v>
      </c>
      <c r="H1893" s="135" t="s">
        <v>39753</v>
      </c>
      <c r="I1893" s="135" t="s">
        <v>39754</v>
      </c>
      <c r="J1893" s="135" t="s">
        <v>39755</v>
      </c>
      <c r="L1893" s="160"/>
      <c r="M1893" s="160"/>
      <c r="N1893" s="160"/>
      <c r="O1893" s="160"/>
      <c r="P1893" s="503">
        <v>0.07416666666666667</v>
      </c>
      <c r="AA1893" s="523"/>
      <c r="AB1893" s="523"/>
      <c r="AC1893" s="160"/>
      <c r="AD1893" s="160"/>
      <c r="AE1893" s="160"/>
      <c r="AJ1893" s="523"/>
      <c r="AN1893" s="160"/>
      <c r="AO1893" s="160"/>
      <c r="AP1893" s="160"/>
      <c r="AQ1893" s="1"/>
      <c r="AR1893" s="1"/>
      <c r="AS1893" s="160"/>
      <c r="AX1893" s="134" t="s">
        <v>1055</v>
      </c>
      <c r="AY1893" s="128" t="s">
        <v>39756</v>
      </c>
      <c r="BC1893" s="516">
        <v>0.058368055555555555</v>
      </c>
      <c r="BD1893" s="516"/>
      <c r="BE1893" s="128" t="s">
        <v>39757</v>
      </c>
      <c r="BF1893" s="516"/>
      <c r="BG1893" s="516"/>
      <c r="BH1893" s="516"/>
    </row>
    <row r="1894">
      <c r="A1894" s="122">
        <f t="shared" si="3"/>
        <v>0</v>
      </c>
      <c r="B1894" s="122">
        <f t="shared" si="4"/>
        <v>0</v>
      </c>
      <c r="C1894" s="122">
        <f t="shared" si="5"/>
        <v>0</v>
      </c>
      <c r="D1894" s="122">
        <f t="shared" si="6"/>
        <v>0</v>
      </c>
      <c r="E1894" s="122">
        <f t="shared" si="2"/>
        <v>101</v>
      </c>
      <c r="H1894" s="135" t="s">
        <v>39758</v>
      </c>
      <c r="I1894" s="135" t="s">
        <v>39759</v>
      </c>
      <c r="J1894" s="135" t="s">
        <v>39760</v>
      </c>
      <c r="L1894" s="160"/>
      <c r="M1894" s="160"/>
      <c r="N1894" s="160"/>
      <c r="O1894" s="160"/>
      <c r="P1894" s="138" t="s">
        <v>39761</v>
      </c>
      <c r="AA1894" s="523"/>
      <c r="AB1894" s="523"/>
      <c r="AC1894" s="160"/>
      <c r="AD1894" s="160"/>
      <c r="AE1894" s="160"/>
      <c r="AJ1894" s="523"/>
      <c r="AN1894" s="160"/>
      <c r="AO1894" s="160"/>
      <c r="AP1894" s="160"/>
      <c r="AQ1894" s="1"/>
      <c r="AR1894" s="1"/>
      <c r="AS1894" s="160"/>
      <c r="AX1894" s="474">
        <v>0.08006944444444444</v>
      </c>
      <c r="AY1894" s="505">
        <v>0.05287037037037037</v>
      </c>
      <c r="BC1894" s="141" t="s">
        <v>39762</v>
      </c>
      <c r="BD1894" s="141"/>
      <c r="BE1894" s="505">
        <v>0.07439814814814814</v>
      </c>
      <c r="BF1894" s="141"/>
      <c r="BG1894" s="141"/>
      <c r="BH1894" s="141"/>
    </row>
    <row r="1895">
      <c r="A1895" s="122">
        <f t="shared" si="3"/>
        <v>0</v>
      </c>
      <c r="B1895" s="122">
        <f t="shared" si="4"/>
        <v>0</v>
      </c>
      <c r="C1895" s="122">
        <f t="shared" si="5"/>
        <v>0</v>
      </c>
      <c r="D1895" s="122">
        <f t="shared" si="6"/>
        <v>0</v>
      </c>
      <c r="E1895" s="122">
        <f t="shared" si="2"/>
        <v>27</v>
      </c>
      <c r="H1895" s="135">
        <v>631.0</v>
      </c>
      <c r="I1895" s="135">
        <v>631.0</v>
      </c>
      <c r="J1895" s="135">
        <v>631.0</v>
      </c>
      <c r="L1895" s="160"/>
      <c r="M1895" s="160"/>
      <c r="N1895" s="160"/>
      <c r="O1895" s="160"/>
      <c r="P1895" s="503">
        <v>0.07423611111111111</v>
      </c>
      <c r="AA1895" s="523"/>
      <c r="AB1895" s="523"/>
      <c r="AC1895" s="160"/>
      <c r="AD1895" s="160"/>
      <c r="AE1895" s="160"/>
      <c r="AJ1895" s="523"/>
      <c r="AN1895" s="160"/>
      <c r="AO1895" s="160"/>
      <c r="AP1895" s="160"/>
      <c r="AQ1895" s="1"/>
      <c r="AR1895" s="1"/>
      <c r="AS1895" s="160"/>
      <c r="AX1895" s="134" t="s">
        <v>39763</v>
      </c>
      <c r="AY1895" s="128" t="s">
        <v>39764</v>
      </c>
      <c r="BC1895" s="516">
        <v>0.0583912037037037</v>
      </c>
      <c r="BD1895" s="516"/>
      <c r="BE1895" s="128" t="s">
        <v>17628</v>
      </c>
      <c r="BF1895" s="516"/>
      <c r="BG1895" s="516"/>
      <c r="BH1895" s="516"/>
    </row>
    <row r="1896">
      <c r="A1896" s="122">
        <f t="shared" si="3"/>
        <v>0</v>
      </c>
      <c r="B1896" s="122">
        <f t="shared" si="4"/>
        <v>0</v>
      </c>
      <c r="C1896" s="122">
        <f t="shared" si="5"/>
        <v>0</v>
      </c>
      <c r="D1896" s="122">
        <f t="shared" si="6"/>
        <v>0</v>
      </c>
      <c r="E1896" s="122">
        <f t="shared" si="2"/>
        <v>49</v>
      </c>
      <c r="H1896" s="135" t="s">
        <v>39765</v>
      </c>
      <c r="I1896" s="135" t="s">
        <v>39766</v>
      </c>
      <c r="J1896" s="135" t="s">
        <v>39767</v>
      </c>
      <c r="L1896" s="160"/>
      <c r="M1896" s="160"/>
      <c r="N1896" s="160"/>
      <c r="O1896" s="160"/>
      <c r="P1896" s="138" t="s">
        <v>39768</v>
      </c>
      <c r="AA1896" s="523"/>
      <c r="AB1896" s="523"/>
      <c r="AC1896" s="160"/>
      <c r="AD1896" s="160"/>
      <c r="AE1896" s="160"/>
      <c r="AJ1896" s="523"/>
      <c r="AN1896" s="160"/>
      <c r="AO1896" s="160"/>
      <c r="AP1896" s="160"/>
      <c r="AQ1896" s="1"/>
      <c r="AR1896" s="1"/>
      <c r="AS1896" s="160"/>
      <c r="AX1896" s="474">
        <v>0.08013888888888888</v>
      </c>
      <c r="AY1896" s="505">
        <v>0.052974537037037035</v>
      </c>
      <c r="BC1896" s="141" t="s">
        <v>39769</v>
      </c>
      <c r="BD1896" s="141"/>
      <c r="BE1896" s="505">
        <v>0.0745138888888889</v>
      </c>
      <c r="BF1896" s="141"/>
      <c r="BG1896" s="141"/>
      <c r="BH1896" s="141"/>
    </row>
    <row r="1897">
      <c r="A1897" s="122">
        <f t="shared" si="3"/>
        <v>0</v>
      </c>
      <c r="B1897" s="122">
        <f t="shared" si="4"/>
        <v>0</v>
      </c>
      <c r="C1897" s="122">
        <f t="shared" si="5"/>
        <v>0</v>
      </c>
      <c r="D1897" s="122">
        <f t="shared" si="6"/>
        <v>0</v>
      </c>
      <c r="E1897" s="122">
        <f t="shared" si="2"/>
        <v>155</v>
      </c>
      <c r="H1897" s="135" t="s">
        <v>39770</v>
      </c>
      <c r="I1897" s="135" t="s">
        <v>39771</v>
      </c>
      <c r="J1897" s="135" t="s">
        <v>39772</v>
      </c>
      <c r="L1897" s="160"/>
      <c r="M1897" s="160"/>
      <c r="N1897" s="160"/>
      <c r="O1897" s="160"/>
      <c r="P1897" s="503">
        <v>0.074375</v>
      </c>
      <c r="AA1897" s="523"/>
      <c r="AB1897" s="523"/>
      <c r="AC1897" s="160"/>
      <c r="AD1897" s="160"/>
      <c r="AE1897" s="160"/>
      <c r="AJ1897" s="523"/>
      <c r="AN1897" s="160"/>
      <c r="AO1897" s="160"/>
      <c r="AP1897" s="160"/>
      <c r="AQ1897" s="1"/>
      <c r="AR1897" s="1"/>
      <c r="AS1897" s="160"/>
      <c r="AX1897" s="134" t="s">
        <v>39773</v>
      </c>
      <c r="AY1897" s="128" t="s">
        <v>39774</v>
      </c>
      <c r="BC1897" s="516">
        <v>0.05849537037037037</v>
      </c>
      <c r="BD1897" s="516"/>
      <c r="BE1897" s="128" t="s">
        <v>39775</v>
      </c>
      <c r="BF1897" s="516"/>
      <c r="BG1897" s="516"/>
      <c r="BH1897" s="516"/>
    </row>
    <row r="1898">
      <c r="A1898" s="122">
        <f t="shared" si="3"/>
        <v>0</v>
      </c>
      <c r="B1898" s="122">
        <f t="shared" si="4"/>
        <v>0</v>
      </c>
      <c r="C1898" s="122">
        <f t="shared" si="5"/>
        <v>0</v>
      </c>
      <c r="D1898" s="122">
        <f t="shared" si="6"/>
        <v>0</v>
      </c>
      <c r="E1898" s="122">
        <f t="shared" si="2"/>
        <v>22</v>
      </c>
      <c r="H1898" s="135">
        <v>632.0</v>
      </c>
      <c r="I1898" s="135">
        <v>632.0</v>
      </c>
      <c r="J1898" s="135">
        <v>632.0</v>
      </c>
      <c r="L1898" s="160"/>
      <c r="M1898" s="160"/>
      <c r="N1898" s="160"/>
      <c r="O1898" s="160"/>
      <c r="P1898" s="138" t="s">
        <v>39776</v>
      </c>
      <c r="AA1898" s="523"/>
      <c r="AB1898" s="523"/>
      <c r="AC1898" s="160"/>
      <c r="AD1898" s="160"/>
      <c r="AE1898" s="160"/>
      <c r="AJ1898" s="523"/>
      <c r="AN1898" s="160"/>
      <c r="AO1898" s="160"/>
      <c r="AP1898" s="160"/>
      <c r="AQ1898" s="1"/>
      <c r="AR1898" s="1"/>
      <c r="AS1898" s="160"/>
      <c r="AX1898" s="474">
        <v>0.08018518518518518</v>
      </c>
      <c r="AY1898" s="505">
        <v>0.05306712962962963</v>
      </c>
      <c r="BC1898" s="141" t="s">
        <v>39777</v>
      </c>
      <c r="BD1898" s="141"/>
      <c r="BE1898" s="505">
        <v>0.0745138888888889</v>
      </c>
      <c r="BF1898" s="141"/>
      <c r="BG1898" s="141"/>
      <c r="BH1898" s="141"/>
    </row>
    <row r="1899">
      <c r="A1899" s="122">
        <f t="shared" si="3"/>
        <v>0</v>
      </c>
      <c r="B1899" s="122">
        <f t="shared" si="4"/>
        <v>0</v>
      </c>
      <c r="C1899" s="122">
        <f t="shared" si="5"/>
        <v>0</v>
      </c>
      <c r="D1899" s="122">
        <f t="shared" si="6"/>
        <v>0</v>
      </c>
      <c r="E1899" s="122">
        <f t="shared" si="2"/>
        <v>77</v>
      </c>
      <c r="H1899" s="135" t="s">
        <v>39778</v>
      </c>
      <c r="I1899" s="135" t="s">
        <v>39779</v>
      </c>
      <c r="J1899" s="135" t="s">
        <v>39780</v>
      </c>
      <c r="L1899" s="160"/>
      <c r="M1899" s="160"/>
      <c r="N1899" s="160"/>
      <c r="O1899" s="160"/>
      <c r="P1899" s="503">
        <v>0.07442129629629629</v>
      </c>
      <c r="AA1899" s="523"/>
      <c r="AB1899" s="523"/>
      <c r="AC1899" s="160"/>
      <c r="AD1899" s="160"/>
      <c r="AE1899" s="160"/>
      <c r="AJ1899" s="523"/>
      <c r="AN1899" s="160"/>
      <c r="AO1899" s="160"/>
      <c r="AP1899" s="160"/>
      <c r="AQ1899" s="1"/>
      <c r="AR1899" s="1"/>
      <c r="AS1899" s="160"/>
      <c r="AX1899" s="134" t="s">
        <v>39781</v>
      </c>
      <c r="AY1899" s="128" t="s">
        <v>39782</v>
      </c>
      <c r="BC1899" s="516">
        <v>0.05862268518518519</v>
      </c>
      <c r="BD1899" s="516"/>
      <c r="BE1899" s="128" t="s">
        <v>39783</v>
      </c>
      <c r="BF1899" s="516"/>
      <c r="BG1899" s="516"/>
      <c r="BH1899" s="516"/>
    </row>
    <row r="1900">
      <c r="A1900" s="122">
        <f t="shared" si="3"/>
        <v>0</v>
      </c>
      <c r="B1900" s="122">
        <f t="shared" si="4"/>
        <v>0</v>
      </c>
      <c r="C1900" s="122">
        <f t="shared" si="5"/>
        <v>0</v>
      </c>
      <c r="D1900" s="122">
        <f t="shared" si="6"/>
        <v>0</v>
      </c>
      <c r="E1900" s="122">
        <f t="shared" si="2"/>
        <v>127</v>
      </c>
      <c r="H1900" s="135" t="s">
        <v>39784</v>
      </c>
      <c r="I1900" s="135" t="s">
        <v>39785</v>
      </c>
      <c r="J1900" s="135" t="s">
        <v>1639</v>
      </c>
      <c r="L1900" s="160"/>
      <c r="M1900" s="160"/>
      <c r="N1900" s="160"/>
      <c r="O1900" s="160"/>
      <c r="P1900" s="138" t="s">
        <v>39786</v>
      </c>
      <c r="AA1900" s="523"/>
      <c r="AB1900" s="523"/>
      <c r="AC1900" s="160"/>
      <c r="AD1900" s="160"/>
      <c r="AE1900" s="160"/>
      <c r="AJ1900" s="523"/>
      <c r="AN1900" s="160"/>
      <c r="AO1900" s="160"/>
      <c r="AP1900" s="160"/>
      <c r="AQ1900" s="1"/>
      <c r="AR1900" s="1"/>
      <c r="AS1900" s="160"/>
      <c r="AX1900" s="474">
        <v>0.08024305555555555</v>
      </c>
      <c r="AY1900" s="505">
        <v>0.053113425925925925</v>
      </c>
      <c r="BC1900" s="141" t="s">
        <v>39787</v>
      </c>
      <c r="BD1900" s="141"/>
      <c r="BE1900" s="505">
        <v>0.07471064814814815</v>
      </c>
      <c r="BF1900" s="141"/>
      <c r="BG1900" s="141"/>
      <c r="BH1900" s="141"/>
    </row>
    <row r="1901">
      <c r="A1901" s="122">
        <f t="shared" si="3"/>
        <v>0</v>
      </c>
      <c r="B1901" s="122">
        <f t="shared" si="4"/>
        <v>0</v>
      </c>
      <c r="C1901" s="122">
        <f t="shared" si="5"/>
        <v>0</v>
      </c>
      <c r="D1901" s="122">
        <f t="shared" si="6"/>
        <v>0</v>
      </c>
      <c r="E1901" s="122">
        <f t="shared" si="2"/>
        <v>62</v>
      </c>
      <c r="H1901" s="135">
        <v>633.0</v>
      </c>
      <c r="I1901" s="135">
        <v>633.0</v>
      </c>
      <c r="J1901" s="135">
        <v>633.0</v>
      </c>
      <c r="L1901" s="160"/>
      <c r="M1901" s="160"/>
      <c r="N1901" s="160"/>
      <c r="O1901" s="160"/>
      <c r="P1901" s="503">
        <v>0.07450231481481481</v>
      </c>
      <c r="AA1901" s="523"/>
      <c r="AB1901" s="523"/>
      <c r="AC1901" s="160"/>
      <c r="AD1901" s="160"/>
      <c r="AE1901" s="160"/>
      <c r="AJ1901" s="523"/>
      <c r="AN1901" s="160"/>
      <c r="AO1901" s="160"/>
      <c r="AP1901" s="160"/>
      <c r="AQ1901" s="1"/>
      <c r="AR1901" s="1"/>
      <c r="AS1901" s="160"/>
      <c r="AX1901" s="134" t="s">
        <v>39788</v>
      </c>
      <c r="AY1901" s="128" t="s">
        <v>39789</v>
      </c>
      <c r="BC1901" s="516">
        <v>0.05863425925925926</v>
      </c>
      <c r="BD1901" s="516"/>
      <c r="BE1901" s="128" t="s">
        <v>39790</v>
      </c>
      <c r="BF1901" s="516"/>
      <c r="BG1901" s="516"/>
      <c r="BH1901" s="516"/>
    </row>
    <row r="1902">
      <c r="A1902" s="122">
        <f t="shared" si="3"/>
        <v>0</v>
      </c>
      <c r="B1902" s="122">
        <f t="shared" si="4"/>
        <v>0</v>
      </c>
      <c r="C1902" s="122">
        <f t="shared" si="5"/>
        <v>0</v>
      </c>
      <c r="D1902" s="122">
        <f t="shared" si="6"/>
        <v>0</v>
      </c>
      <c r="E1902" s="122">
        <f t="shared" si="2"/>
        <v>19</v>
      </c>
      <c r="H1902" s="135" t="s">
        <v>39791</v>
      </c>
      <c r="I1902" s="135" t="s">
        <v>39792</v>
      </c>
      <c r="J1902" s="135" t="s">
        <v>39793</v>
      </c>
      <c r="L1902" s="160"/>
      <c r="M1902" s="160"/>
      <c r="N1902" s="160"/>
      <c r="O1902" s="160"/>
      <c r="P1902" s="138" t="s">
        <v>39794</v>
      </c>
      <c r="AA1902" s="523"/>
      <c r="AB1902" s="523"/>
      <c r="AC1902" s="160"/>
      <c r="AD1902" s="160"/>
      <c r="AE1902" s="160"/>
      <c r="AJ1902" s="523"/>
      <c r="AN1902" s="160"/>
      <c r="AO1902" s="160"/>
      <c r="AP1902" s="160"/>
      <c r="AQ1902" s="1"/>
      <c r="AR1902" s="1"/>
      <c r="AS1902" s="160"/>
      <c r="AX1902" s="474">
        <v>0.0803587962962963</v>
      </c>
      <c r="AY1902" s="505">
        <v>0.05317129629629629</v>
      </c>
      <c r="BC1902" s="141" t="s">
        <v>1651</v>
      </c>
      <c r="BD1902" s="141"/>
      <c r="BE1902" s="505">
        <v>0.07479166666666667</v>
      </c>
      <c r="BF1902" s="141"/>
      <c r="BG1902" s="141"/>
      <c r="BH1902" s="141"/>
    </row>
    <row r="1903">
      <c r="A1903" s="122">
        <f t="shared" si="3"/>
        <v>0</v>
      </c>
      <c r="B1903" s="122">
        <f t="shared" si="4"/>
        <v>0</v>
      </c>
      <c r="C1903" s="122">
        <f t="shared" si="5"/>
        <v>0</v>
      </c>
      <c r="D1903" s="122">
        <f t="shared" si="6"/>
        <v>0</v>
      </c>
      <c r="E1903" s="122">
        <f t="shared" si="2"/>
        <v>82</v>
      </c>
      <c r="H1903" s="135" t="s">
        <v>39795</v>
      </c>
      <c r="I1903" s="135" t="s">
        <v>39796</v>
      </c>
      <c r="J1903" s="135" t="s">
        <v>39797</v>
      </c>
      <c r="L1903" s="160"/>
      <c r="M1903" s="160"/>
      <c r="N1903" s="160"/>
      <c r="O1903" s="160"/>
      <c r="P1903" s="503">
        <v>0.07481481481481482</v>
      </c>
      <c r="AA1903" s="523"/>
      <c r="AB1903" s="523"/>
      <c r="AC1903" s="160"/>
      <c r="AD1903" s="160"/>
      <c r="AE1903" s="160"/>
      <c r="AJ1903" s="523"/>
      <c r="AN1903" s="160"/>
      <c r="AO1903" s="160"/>
      <c r="AP1903" s="160"/>
      <c r="AQ1903" s="1"/>
      <c r="AR1903" s="1"/>
      <c r="AS1903" s="160"/>
      <c r="AX1903" s="134" t="s">
        <v>39798</v>
      </c>
      <c r="AY1903" s="128" t="s">
        <v>39799</v>
      </c>
      <c r="BC1903" s="516">
        <v>0.058819444444444445</v>
      </c>
      <c r="BD1903" s="516"/>
      <c r="BE1903" s="128" t="s">
        <v>39800</v>
      </c>
      <c r="BF1903" s="516"/>
      <c r="BG1903" s="516"/>
      <c r="BH1903" s="516"/>
    </row>
    <row r="1904">
      <c r="A1904" s="122">
        <f t="shared" si="3"/>
        <v>0</v>
      </c>
      <c r="B1904" s="122">
        <f t="shared" si="4"/>
        <v>0</v>
      </c>
      <c r="C1904" s="122">
        <f t="shared" si="5"/>
        <v>0</v>
      </c>
      <c r="D1904" s="122">
        <f t="shared" si="6"/>
        <v>0</v>
      </c>
      <c r="E1904" s="122">
        <f t="shared" si="2"/>
        <v>28</v>
      </c>
      <c r="H1904" s="135">
        <v>634.0</v>
      </c>
      <c r="I1904" s="135">
        <v>634.0</v>
      </c>
      <c r="J1904" s="135">
        <v>634.0</v>
      </c>
      <c r="L1904" s="160"/>
      <c r="M1904" s="160"/>
      <c r="N1904" s="160"/>
      <c r="O1904" s="160"/>
      <c r="P1904" s="138" t="s">
        <v>39801</v>
      </c>
      <c r="AA1904" s="523"/>
      <c r="AB1904" s="523"/>
      <c r="AC1904" s="160"/>
      <c r="AD1904" s="160"/>
      <c r="AE1904" s="160"/>
      <c r="AJ1904" s="523"/>
      <c r="AN1904" s="160"/>
      <c r="AO1904" s="160"/>
      <c r="AP1904" s="160"/>
      <c r="AQ1904" s="1"/>
      <c r="AR1904" s="1"/>
      <c r="AS1904" s="160"/>
      <c r="AX1904" s="474">
        <v>0.08041666666666666</v>
      </c>
      <c r="AY1904" s="505">
        <v>0.053252314814814815</v>
      </c>
      <c r="BC1904" s="141" t="s">
        <v>39802</v>
      </c>
      <c r="BD1904" s="141"/>
      <c r="BE1904" s="505">
        <v>0.07494212962962964</v>
      </c>
      <c r="BF1904" s="141"/>
      <c r="BG1904" s="141"/>
      <c r="BH1904" s="141"/>
    </row>
    <row r="1905">
      <c r="A1905" s="122">
        <f t="shared" si="3"/>
        <v>0</v>
      </c>
      <c r="B1905" s="122">
        <f t="shared" si="4"/>
        <v>0</v>
      </c>
      <c r="C1905" s="122">
        <f t="shared" si="5"/>
        <v>0</v>
      </c>
      <c r="D1905" s="122">
        <f t="shared" si="6"/>
        <v>0</v>
      </c>
      <c r="E1905" s="122">
        <f t="shared" si="2"/>
        <v>60</v>
      </c>
      <c r="H1905" s="135" t="s">
        <v>39803</v>
      </c>
      <c r="I1905" s="135" t="s">
        <v>39804</v>
      </c>
      <c r="J1905" s="135" t="s">
        <v>39805</v>
      </c>
      <c r="L1905" s="160"/>
      <c r="M1905" s="160"/>
      <c r="N1905" s="160"/>
      <c r="O1905" s="160"/>
      <c r="P1905" s="503">
        <v>0.07484953703703703</v>
      </c>
      <c r="AA1905" s="523"/>
      <c r="AB1905" s="523"/>
      <c r="AC1905" s="160"/>
      <c r="AD1905" s="160"/>
      <c r="AE1905" s="160"/>
      <c r="AJ1905" s="523"/>
      <c r="AN1905" s="160"/>
      <c r="AO1905" s="160"/>
      <c r="AP1905" s="160"/>
      <c r="AQ1905" s="1"/>
      <c r="AR1905" s="1"/>
      <c r="AS1905" s="160"/>
      <c r="AX1905" s="134" t="s">
        <v>39806</v>
      </c>
      <c r="AY1905" s="128" t="s">
        <v>39807</v>
      </c>
      <c r="BC1905" s="516">
        <v>0.05884259259259259</v>
      </c>
      <c r="BD1905" s="516"/>
      <c r="BE1905" s="128" t="s">
        <v>5773</v>
      </c>
      <c r="BF1905" s="516"/>
      <c r="BG1905" s="516"/>
      <c r="BH1905" s="516"/>
    </row>
    <row r="1906">
      <c r="A1906" s="122">
        <f t="shared" si="3"/>
        <v>0</v>
      </c>
      <c r="B1906" s="122">
        <f t="shared" si="4"/>
        <v>0</v>
      </c>
      <c r="C1906" s="122">
        <f t="shared" si="5"/>
        <v>0</v>
      </c>
      <c r="D1906" s="122">
        <f t="shared" si="6"/>
        <v>0</v>
      </c>
      <c r="E1906" s="122">
        <f t="shared" si="2"/>
        <v>64</v>
      </c>
      <c r="H1906" s="135" t="s">
        <v>39808</v>
      </c>
      <c r="I1906" s="135" t="s">
        <v>39809</v>
      </c>
      <c r="J1906" s="135" t="s">
        <v>39810</v>
      </c>
      <c r="L1906" s="160"/>
      <c r="M1906" s="160"/>
      <c r="N1906" s="160"/>
      <c r="O1906" s="160"/>
      <c r="P1906" s="138" t="s">
        <v>39811</v>
      </c>
      <c r="AA1906" s="523"/>
      <c r="AB1906" s="523"/>
      <c r="AC1906" s="160"/>
      <c r="AD1906" s="160"/>
      <c r="AE1906" s="160"/>
      <c r="AJ1906" s="523"/>
      <c r="AN1906" s="160"/>
      <c r="AO1906" s="160"/>
      <c r="AP1906" s="160"/>
      <c r="AQ1906" s="1"/>
      <c r="AR1906" s="1"/>
      <c r="AS1906" s="160"/>
      <c r="AX1906" s="474">
        <v>0.08050925925925925</v>
      </c>
      <c r="AY1906" s="505">
        <v>0.05331018518518518</v>
      </c>
      <c r="BC1906" s="141" t="s">
        <v>39812</v>
      </c>
      <c r="BD1906" s="141"/>
      <c r="BE1906" s="505">
        <v>0.07504629629629629</v>
      </c>
      <c r="BF1906" s="141"/>
      <c r="BG1906" s="141"/>
      <c r="BH1906" s="141"/>
    </row>
    <row r="1907">
      <c r="A1907" s="122">
        <f t="shared" si="3"/>
        <v>0</v>
      </c>
      <c r="B1907" s="122">
        <f t="shared" si="4"/>
        <v>0</v>
      </c>
      <c r="C1907" s="122">
        <f t="shared" si="5"/>
        <v>0</v>
      </c>
      <c r="D1907" s="122">
        <f t="shared" si="6"/>
        <v>0</v>
      </c>
      <c r="E1907" s="122">
        <f t="shared" si="2"/>
        <v>75</v>
      </c>
      <c r="H1907" s="135">
        <v>635.0</v>
      </c>
      <c r="I1907" s="135">
        <v>635.0</v>
      </c>
      <c r="J1907" s="135">
        <v>635.0</v>
      </c>
      <c r="L1907" s="160"/>
      <c r="M1907" s="160"/>
      <c r="N1907" s="160"/>
      <c r="O1907" s="160"/>
      <c r="P1907" s="503">
        <v>0.0749537037037037</v>
      </c>
      <c r="AA1907" s="523"/>
      <c r="AB1907" s="523"/>
      <c r="AC1907" s="160"/>
      <c r="AD1907" s="160"/>
      <c r="AE1907" s="160"/>
      <c r="AJ1907" s="523"/>
      <c r="AN1907" s="160"/>
      <c r="AO1907" s="160"/>
      <c r="AP1907" s="160"/>
      <c r="AQ1907" s="1"/>
      <c r="AR1907" s="1"/>
      <c r="AS1907" s="160"/>
      <c r="AX1907" s="134" t="s">
        <v>39813</v>
      </c>
      <c r="AY1907" s="128" t="s">
        <v>39814</v>
      </c>
      <c r="BC1907" s="516">
        <v>0.05886574074074074</v>
      </c>
      <c r="BD1907" s="516"/>
      <c r="BE1907" s="128" t="s">
        <v>39815</v>
      </c>
      <c r="BF1907" s="516"/>
      <c r="BG1907" s="516"/>
      <c r="BH1907" s="516"/>
    </row>
    <row r="1908">
      <c r="A1908" s="122">
        <f t="shared" si="3"/>
        <v>0</v>
      </c>
      <c r="B1908" s="122">
        <f t="shared" si="4"/>
        <v>0</v>
      </c>
      <c r="C1908" s="122">
        <f t="shared" si="5"/>
        <v>0</v>
      </c>
      <c r="D1908" s="122">
        <f t="shared" si="6"/>
        <v>0</v>
      </c>
      <c r="E1908" s="122">
        <f t="shared" si="2"/>
        <v>46</v>
      </c>
      <c r="H1908" s="135" t="s">
        <v>39816</v>
      </c>
      <c r="I1908" s="135" t="s">
        <v>39817</v>
      </c>
      <c r="J1908" s="135" t="s">
        <v>39818</v>
      </c>
      <c r="L1908" s="160"/>
      <c r="M1908" s="160"/>
      <c r="N1908" s="160"/>
      <c r="O1908" s="160"/>
      <c r="P1908" s="138" t="s">
        <v>39819</v>
      </c>
      <c r="AA1908" s="523"/>
      <c r="AB1908" s="523"/>
      <c r="AC1908" s="160"/>
      <c r="AD1908" s="160"/>
      <c r="AE1908" s="160"/>
      <c r="AJ1908" s="523"/>
      <c r="AN1908" s="160"/>
      <c r="AO1908" s="160"/>
      <c r="AP1908" s="160"/>
      <c r="AQ1908" s="1"/>
      <c r="AR1908" s="1"/>
      <c r="AS1908" s="160"/>
      <c r="AX1908" s="474">
        <v>0.08065972222222222</v>
      </c>
      <c r="AY1908" s="505">
        <v>0.053425925925925925</v>
      </c>
      <c r="BC1908" s="141" t="s">
        <v>2299</v>
      </c>
      <c r="BD1908" s="141"/>
      <c r="BE1908" s="505">
        <v>0.07506944444444444</v>
      </c>
      <c r="BF1908" s="141"/>
      <c r="BG1908" s="141"/>
      <c r="BH1908" s="141"/>
    </row>
    <row r="1909">
      <c r="A1909" s="122">
        <f t="shared" si="3"/>
        <v>0</v>
      </c>
      <c r="B1909" s="122">
        <f t="shared" si="4"/>
        <v>0</v>
      </c>
      <c r="C1909" s="122">
        <f t="shared" si="5"/>
        <v>0</v>
      </c>
      <c r="D1909" s="122">
        <f t="shared" si="6"/>
        <v>0</v>
      </c>
      <c r="E1909" s="122">
        <f t="shared" si="2"/>
        <v>59</v>
      </c>
      <c r="H1909" s="135" t="s">
        <v>39820</v>
      </c>
      <c r="I1909" s="135" t="s">
        <v>3926</v>
      </c>
      <c r="J1909" s="135" t="s">
        <v>39821</v>
      </c>
      <c r="L1909" s="160"/>
      <c r="M1909" s="160"/>
      <c r="N1909" s="160"/>
      <c r="O1909" s="160"/>
      <c r="P1909" s="503">
        <v>0.075</v>
      </c>
      <c r="AA1909" s="523"/>
      <c r="AB1909" s="523"/>
      <c r="AC1909" s="160"/>
      <c r="AD1909" s="160"/>
      <c r="AE1909" s="160"/>
      <c r="AJ1909" s="523"/>
      <c r="AN1909" s="160"/>
      <c r="AO1909" s="160"/>
      <c r="AP1909" s="160"/>
      <c r="AQ1909" s="1"/>
      <c r="AR1909" s="1"/>
      <c r="AS1909" s="160"/>
      <c r="AX1909" s="134" t="s">
        <v>724</v>
      </c>
      <c r="AY1909" s="128" t="s">
        <v>39822</v>
      </c>
      <c r="BC1909" s="516">
        <v>0.058888888888888886</v>
      </c>
      <c r="BD1909" s="516"/>
      <c r="BE1909" s="128" t="s">
        <v>4374</v>
      </c>
      <c r="BF1909" s="516"/>
      <c r="BG1909" s="516"/>
      <c r="BH1909" s="516"/>
    </row>
    <row r="1910">
      <c r="A1910" s="122">
        <f t="shared" si="3"/>
        <v>0</v>
      </c>
      <c r="B1910" s="122">
        <f t="shared" si="4"/>
        <v>0</v>
      </c>
      <c r="C1910" s="122">
        <f t="shared" si="5"/>
        <v>0</v>
      </c>
      <c r="D1910" s="122">
        <f t="shared" si="6"/>
        <v>0</v>
      </c>
      <c r="E1910" s="122">
        <f t="shared" si="2"/>
        <v>35</v>
      </c>
      <c r="H1910" s="135">
        <v>636.0</v>
      </c>
      <c r="I1910" s="135">
        <v>636.0</v>
      </c>
      <c r="J1910" s="135">
        <v>636.0</v>
      </c>
      <c r="L1910" s="160"/>
      <c r="M1910" s="160"/>
      <c r="N1910" s="160"/>
      <c r="O1910" s="160"/>
      <c r="P1910" s="138" t="s">
        <v>39823</v>
      </c>
      <c r="AA1910" s="523"/>
      <c r="AB1910" s="523"/>
      <c r="AC1910" s="160"/>
      <c r="AD1910" s="160"/>
      <c r="AE1910" s="160"/>
      <c r="AJ1910" s="523"/>
      <c r="AN1910" s="160"/>
      <c r="AO1910" s="160"/>
      <c r="AP1910" s="160"/>
      <c r="AQ1910" s="1"/>
      <c r="AR1910" s="1"/>
      <c r="AS1910" s="160"/>
      <c r="AX1910" s="474">
        <v>0.08078703703703703</v>
      </c>
      <c r="AY1910" s="505">
        <v>0.053564814814814815</v>
      </c>
      <c r="BC1910" s="141" t="s">
        <v>39824</v>
      </c>
      <c r="BD1910" s="141"/>
      <c r="BE1910" s="505">
        <v>0.07512731481481481</v>
      </c>
      <c r="BF1910" s="141"/>
      <c r="BG1910" s="141"/>
      <c r="BH1910" s="141"/>
    </row>
    <row r="1911">
      <c r="A1911" s="122">
        <f t="shared" si="3"/>
        <v>0</v>
      </c>
      <c r="B1911" s="122">
        <f t="shared" si="4"/>
        <v>0</v>
      </c>
      <c r="C1911" s="122">
        <f t="shared" si="5"/>
        <v>0</v>
      </c>
      <c r="D1911" s="122">
        <f t="shared" si="6"/>
        <v>0</v>
      </c>
      <c r="E1911" s="122">
        <f t="shared" si="2"/>
        <v>43</v>
      </c>
      <c r="H1911" s="135" t="s">
        <v>39825</v>
      </c>
      <c r="I1911" s="135" t="s">
        <v>39826</v>
      </c>
      <c r="J1911" s="135" t="s">
        <v>39827</v>
      </c>
      <c r="L1911" s="160"/>
      <c r="M1911" s="160"/>
      <c r="N1911" s="160"/>
      <c r="O1911" s="160"/>
      <c r="P1911" s="503">
        <v>0.07517361111111111</v>
      </c>
      <c r="AA1911" s="523"/>
      <c r="AB1911" s="523"/>
      <c r="AC1911" s="160"/>
      <c r="AD1911" s="160"/>
      <c r="AE1911" s="160"/>
      <c r="AJ1911" s="523"/>
      <c r="AN1911" s="160"/>
      <c r="AO1911" s="160"/>
      <c r="AP1911" s="160"/>
      <c r="AQ1911" s="1"/>
      <c r="AR1911" s="1"/>
      <c r="AS1911" s="160"/>
      <c r="AX1911" s="134" t="s">
        <v>39828</v>
      </c>
      <c r="AY1911" s="128" t="s">
        <v>39829</v>
      </c>
      <c r="BC1911" s="516">
        <v>0.05893518518518519</v>
      </c>
      <c r="BD1911" s="516"/>
      <c r="BE1911" s="128" t="s">
        <v>39830</v>
      </c>
      <c r="BF1911" s="516"/>
      <c r="BG1911" s="516"/>
      <c r="BH1911" s="516"/>
    </row>
    <row r="1912">
      <c r="A1912" s="122">
        <f t="shared" si="3"/>
        <v>0</v>
      </c>
      <c r="B1912" s="122">
        <f t="shared" si="4"/>
        <v>0</v>
      </c>
      <c r="C1912" s="122">
        <f t="shared" si="5"/>
        <v>0</v>
      </c>
      <c r="D1912" s="122">
        <f t="shared" si="6"/>
        <v>0</v>
      </c>
      <c r="E1912" s="122">
        <f t="shared" si="2"/>
        <v>54</v>
      </c>
      <c r="H1912" s="135" t="s">
        <v>39831</v>
      </c>
      <c r="I1912" s="135" t="s">
        <v>7352</v>
      </c>
      <c r="J1912" s="135" t="s">
        <v>39832</v>
      </c>
      <c r="L1912" s="160"/>
      <c r="M1912" s="160"/>
      <c r="N1912" s="160"/>
      <c r="O1912" s="160"/>
      <c r="P1912" s="138" t="s">
        <v>39833</v>
      </c>
      <c r="AA1912" s="523"/>
      <c r="AB1912" s="523"/>
      <c r="AC1912" s="160"/>
      <c r="AD1912" s="160"/>
      <c r="AE1912" s="160"/>
      <c r="AJ1912" s="523"/>
      <c r="AN1912" s="160"/>
      <c r="AO1912" s="160"/>
      <c r="AP1912" s="160"/>
      <c r="AQ1912" s="1"/>
      <c r="AR1912" s="1"/>
      <c r="AS1912" s="160"/>
      <c r="AX1912" s="474">
        <v>0.08081018518518518</v>
      </c>
      <c r="AY1912" s="505">
        <v>0.053703703703703705</v>
      </c>
      <c r="BC1912" s="141" t="s">
        <v>39834</v>
      </c>
      <c r="BD1912" s="141"/>
      <c r="BE1912" s="505">
        <v>0.07512731481481481</v>
      </c>
      <c r="BF1912" s="141"/>
      <c r="BG1912" s="141"/>
      <c r="BH1912" s="141"/>
    </row>
    <row r="1913">
      <c r="A1913" s="122">
        <f t="shared" si="3"/>
        <v>0</v>
      </c>
      <c r="B1913" s="122">
        <f t="shared" si="4"/>
        <v>0</v>
      </c>
      <c r="C1913" s="122">
        <f t="shared" si="5"/>
        <v>0</v>
      </c>
      <c r="D1913" s="122">
        <f t="shared" si="6"/>
        <v>0</v>
      </c>
      <c r="E1913" s="122">
        <f t="shared" si="2"/>
        <v>47</v>
      </c>
      <c r="H1913" s="135">
        <v>637.0</v>
      </c>
      <c r="I1913" s="135">
        <v>637.0</v>
      </c>
      <c r="J1913" s="135">
        <v>637.0</v>
      </c>
      <c r="L1913" s="160"/>
      <c r="M1913" s="160"/>
      <c r="N1913" s="160"/>
      <c r="O1913" s="160"/>
      <c r="P1913" s="503">
        <v>0.07530092592592592</v>
      </c>
      <c r="AA1913" s="523"/>
      <c r="AB1913" s="523"/>
      <c r="AC1913" s="160"/>
      <c r="AD1913" s="160"/>
      <c r="AE1913" s="160"/>
      <c r="AJ1913" s="523"/>
      <c r="AN1913" s="160"/>
      <c r="AO1913" s="160"/>
      <c r="AP1913" s="160"/>
      <c r="AQ1913" s="1"/>
      <c r="AR1913" s="1"/>
      <c r="AS1913" s="160"/>
      <c r="AX1913" s="134" t="s">
        <v>39835</v>
      </c>
      <c r="AY1913" s="128" t="s">
        <v>39836</v>
      </c>
      <c r="BC1913" s="516">
        <v>0.05896990740740741</v>
      </c>
      <c r="BD1913" s="516"/>
      <c r="BE1913" s="128" t="s">
        <v>39837</v>
      </c>
      <c r="BF1913" s="516"/>
      <c r="BG1913" s="516"/>
      <c r="BH1913" s="516"/>
    </row>
    <row r="1914">
      <c r="A1914" s="122">
        <f t="shared" si="3"/>
        <v>0</v>
      </c>
      <c r="B1914" s="122">
        <f t="shared" si="4"/>
        <v>0</v>
      </c>
      <c r="C1914" s="122">
        <f t="shared" si="5"/>
        <v>0</v>
      </c>
      <c r="D1914" s="122">
        <f t="shared" si="6"/>
        <v>0</v>
      </c>
      <c r="E1914" s="122">
        <f t="shared" si="2"/>
        <v>30</v>
      </c>
      <c r="H1914" s="135" t="s">
        <v>39838</v>
      </c>
      <c r="I1914" s="135" t="s">
        <v>39839</v>
      </c>
      <c r="J1914" s="135" t="s">
        <v>39840</v>
      </c>
      <c r="L1914" s="160"/>
      <c r="M1914" s="160"/>
      <c r="N1914" s="160"/>
      <c r="O1914" s="160"/>
      <c r="P1914" s="138" t="s">
        <v>39841</v>
      </c>
      <c r="AA1914" s="523"/>
      <c r="AB1914" s="523"/>
      <c r="AC1914" s="160"/>
      <c r="AD1914" s="160"/>
      <c r="AE1914" s="160"/>
      <c r="AJ1914" s="523"/>
      <c r="AN1914" s="160"/>
      <c r="AO1914" s="160"/>
      <c r="AP1914" s="160"/>
      <c r="AQ1914" s="1"/>
      <c r="AR1914" s="1"/>
      <c r="AS1914" s="160"/>
      <c r="AX1914" s="474">
        <v>0.08083333333333333</v>
      </c>
      <c r="AY1914" s="505">
        <v>0.05385416666666667</v>
      </c>
      <c r="BC1914" s="141" t="s">
        <v>39842</v>
      </c>
      <c r="BD1914" s="141"/>
      <c r="BE1914" s="505">
        <v>0.07516203703703704</v>
      </c>
      <c r="BF1914" s="141"/>
      <c r="BG1914" s="141"/>
      <c r="BH1914" s="141"/>
    </row>
    <row r="1915">
      <c r="A1915" s="122">
        <f t="shared" si="3"/>
        <v>0</v>
      </c>
      <c r="B1915" s="122">
        <f t="shared" si="4"/>
        <v>0</v>
      </c>
      <c r="C1915" s="122">
        <f t="shared" si="5"/>
        <v>0</v>
      </c>
      <c r="D1915" s="122">
        <f t="shared" si="6"/>
        <v>0</v>
      </c>
      <c r="E1915" s="122">
        <f t="shared" si="2"/>
        <v>125</v>
      </c>
      <c r="H1915" s="135" t="s">
        <v>39843</v>
      </c>
      <c r="I1915" s="135" t="s">
        <v>7629</v>
      </c>
      <c r="J1915" s="135" t="s">
        <v>39844</v>
      </c>
      <c r="L1915" s="160"/>
      <c r="M1915" s="160"/>
      <c r="N1915" s="160"/>
      <c r="O1915" s="160"/>
      <c r="P1915" s="503">
        <v>0.07546296296296297</v>
      </c>
      <c r="AA1915" s="523"/>
      <c r="AB1915" s="523"/>
      <c r="AC1915" s="160"/>
      <c r="AD1915" s="160"/>
      <c r="AE1915" s="160"/>
      <c r="AJ1915" s="523"/>
      <c r="AN1915" s="160"/>
      <c r="AO1915" s="160"/>
      <c r="AP1915" s="160"/>
      <c r="AQ1915" s="1"/>
      <c r="AR1915" s="1"/>
      <c r="AS1915" s="160"/>
      <c r="AX1915" s="134" t="s">
        <v>39845</v>
      </c>
      <c r="AY1915" s="128" t="s">
        <v>39846</v>
      </c>
      <c r="BC1915" s="516">
        <v>0.0590162037037037</v>
      </c>
      <c r="BD1915" s="516"/>
      <c r="BE1915" s="128" t="s">
        <v>39847</v>
      </c>
      <c r="BF1915" s="516"/>
      <c r="BG1915" s="516"/>
      <c r="BH1915" s="516"/>
    </row>
    <row r="1916">
      <c r="A1916" s="122">
        <f t="shared" si="3"/>
        <v>0</v>
      </c>
      <c r="B1916" s="122">
        <f t="shared" si="4"/>
        <v>0</v>
      </c>
      <c r="C1916" s="122">
        <f t="shared" si="5"/>
        <v>0</v>
      </c>
      <c r="D1916" s="122">
        <f t="shared" si="6"/>
        <v>0</v>
      </c>
      <c r="E1916" s="122">
        <f t="shared" si="2"/>
        <v>64</v>
      </c>
      <c r="H1916" s="135">
        <v>638.0</v>
      </c>
      <c r="I1916" s="135">
        <v>638.0</v>
      </c>
      <c r="J1916" s="135">
        <v>638.0</v>
      </c>
      <c r="L1916" s="160"/>
      <c r="M1916" s="160"/>
      <c r="N1916" s="160"/>
      <c r="O1916" s="160"/>
      <c r="P1916" s="138" t="s">
        <v>39848</v>
      </c>
      <c r="AA1916" s="523"/>
      <c r="AB1916" s="523"/>
      <c r="AC1916" s="160"/>
      <c r="AD1916" s="160"/>
      <c r="AE1916" s="160"/>
      <c r="AJ1916" s="523"/>
      <c r="AN1916" s="160"/>
      <c r="AO1916" s="160"/>
      <c r="AP1916" s="160"/>
      <c r="AQ1916" s="1"/>
      <c r="AR1916" s="1"/>
      <c r="AS1916" s="160"/>
      <c r="AX1916" s="474">
        <v>0.0808912037037037</v>
      </c>
      <c r="AY1916" s="505">
        <v>0.05390046296296296</v>
      </c>
      <c r="BC1916" s="141" t="s">
        <v>39849</v>
      </c>
      <c r="BD1916" s="141"/>
      <c r="BE1916" s="505">
        <v>0.07532407407407407</v>
      </c>
      <c r="BF1916" s="141"/>
      <c r="BG1916" s="141"/>
      <c r="BH1916" s="141"/>
    </row>
    <row r="1917">
      <c r="A1917" s="122">
        <f t="shared" si="3"/>
        <v>0</v>
      </c>
      <c r="B1917" s="122">
        <f t="shared" si="4"/>
        <v>0</v>
      </c>
      <c r="C1917" s="122">
        <f t="shared" si="5"/>
        <v>0</v>
      </c>
      <c r="D1917" s="122">
        <f t="shared" si="6"/>
        <v>0</v>
      </c>
      <c r="E1917" s="122">
        <f t="shared" si="2"/>
        <v>44</v>
      </c>
      <c r="H1917" s="135" t="s">
        <v>39850</v>
      </c>
      <c r="I1917" s="135" t="s">
        <v>39851</v>
      </c>
      <c r="J1917" s="135" t="s">
        <v>39852</v>
      </c>
      <c r="L1917" s="160"/>
      <c r="M1917" s="160"/>
      <c r="N1917" s="160"/>
      <c r="O1917" s="160"/>
      <c r="P1917" s="503">
        <v>0.07550925925925926</v>
      </c>
      <c r="AA1917" s="523"/>
      <c r="AB1917" s="523"/>
      <c r="AC1917" s="160"/>
      <c r="AD1917" s="160"/>
      <c r="AE1917" s="160"/>
      <c r="AJ1917" s="523"/>
      <c r="AN1917" s="160"/>
      <c r="AO1917" s="160"/>
      <c r="AP1917" s="160"/>
      <c r="AQ1917" s="1"/>
      <c r="AR1917" s="1"/>
      <c r="AS1917" s="160"/>
      <c r="AX1917" s="134" t="s">
        <v>39853</v>
      </c>
      <c r="AY1917" s="128" t="s">
        <v>39854</v>
      </c>
      <c r="BC1917" s="516">
        <v>0.05905092592592592</v>
      </c>
      <c r="BD1917" s="516"/>
      <c r="BE1917" s="128" t="s">
        <v>39855</v>
      </c>
      <c r="BF1917" s="516"/>
      <c r="BG1917" s="516"/>
      <c r="BH1917" s="516"/>
    </row>
    <row r="1918">
      <c r="A1918" s="122">
        <f t="shared" si="3"/>
        <v>0</v>
      </c>
      <c r="B1918" s="122">
        <f t="shared" si="4"/>
        <v>0</v>
      </c>
      <c r="C1918" s="122">
        <f t="shared" si="5"/>
        <v>0</v>
      </c>
      <c r="D1918" s="122">
        <f t="shared" si="6"/>
        <v>0</v>
      </c>
      <c r="E1918" s="122">
        <f t="shared" si="2"/>
        <v>65</v>
      </c>
      <c r="H1918" s="135" t="s">
        <v>39856</v>
      </c>
      <c r="I1918" s="135" t="s">
        <v>39857</v>
      </c>
      <c r="J1918" s="135" t="s">
        <v>39858</v>
      </c>
      <c r="L1918" s="160"/>
      <c r="M1918" s="160"/>
      <c r="N1918" s="160"/>
      <c r="O1918" s="160"/>
      <c r="P1918" s="138" t="s">
        <v>39859</v>
      </c>
      <c r="AA1918" s="523"/>
      <c r="AB1918" s="523"/>
      <c r="AC1918" s="160"/>
      <c r="AD1918" s="160"/>
      <c r="AE1918" s="160"/>
      <c r="AJ1918" s="523"/>
      <c r="AN1918" s="160"/>
      <c r="AO1918" s="160"/>
      <c r="AP1918" s="160"/>
      <c r="AQ1918" s="1"/>
      <c r="AR1918" s="1"/>
      <c r="AS1918" s="160"/>
      <c r="AX1918" s="474">
        <v>0.08109953703703704</v>
      </c>
      <c r="AY1918" s="505">
        <v>0.053969907407407404</v>
      </c>
      <c r="BC1918" s="141" t="s">
        <v>39860</v>
      </c>
      <c r="BD1918" s="141"/>
      <c r="BE1918" s="505">
        <v>0.07547453703703703</v>
      </c>
      <c r="BF1918" s="141"/>
      <c r="BG1918" s="141"/>
      <c r="BH1918" s="141"/>
    </row>
    <row r="1919">
      <c r="A1919" s="122">
        <f t="shared" si="3"/>
        <v>0</v>
      </c>
      <c r="B1919" s="122">
        <f t="shared" si="4"/>
        <v>0</v>
      </c>
      <c r="C1919" s="122">
        <f t="shared" si="5"/>
        <v>0</v>
      </c>
      <c r="D1919" s="122">
        <f t="shared" si="6"/>
        <v>0</v>
      </c>
      <c r="E1919" s="122">
        <f t="shared" si="2"/>
        <v>46</v>
      </c>
      <c r="H1919" s="135">
        <v>639.0</v>
      </c>
      <c r="I1919" s="135">
        <v>639.0</v>
      </c>
      <c r="J1919" s="135">
        <v>639.0</v>
      </c>
      <c r="L1919" s="160"/>
      <c r="M1919" s="160"/>
      <c r="N1919" s="160"/>
      <c r="O1919" s="160"/>
      <c r="P1919" s="503">
        <v>0.0757638888888889</v>
      </c>
      <c r="AA1919" s="523"/>
      <c r="AB1919" s="523"/>
      <c r="AC1919" s="160"/>
      <c r="AD1919" s="160"/>
      <c r="AE1919" s="160"/>
      <c r="AJ1919" s="523"/>
      <c r="AN1919" s="160"/>
      <c r="AO1919" s="160"/>
      <c r="AP1919" s="160"/>
      <c r="AQ1919" s="1"/>
      <c r="AR1919" s="1"/>
      <c r="AS1919" s="160"/>
      <c r="AX1919" s="134" t="s">
        <v>39861</v>
      </c>
      <c r="AY1919" s="128" t="s">
        <v>39862</v>
      </c>
      <c r="BC1919" s="516">
        <v>0.059097222222222225</v>
      </c>
      <c r="BD1919" s="516"/>
      <c r="BE1919" s="128" t="s">
        <v>39863</v>
      </c>
      <c r="BF1919" s="516"/>
      <c r="BG1919" s="516"/>
      <c r="BH1919" s="516"/>
    </row>
    <row r="1920">
      <c r="A1920" s="122">
        <f t="shared" si="3"/>
        <v>0</v>
      </c>
      <c r="B1920" s="122">
        <f t="shared" si="4"/>
        <v>0</v>
      </c>
      <c r="C1920" s="122">
        <f t="shared" si="5"/>
        <v>0</v>
      </c>
      <c r="D1920" s="122">
        <f t="shared" si="6"/>
        <v>0</v>
      </c>
      <c r="E1920" s="122">
        <f t="shared" si="2"/>
        <v>46</v>
      </c>
      <c r="H1920" s="135" t="s">
        <v>39864</v>
      </c>
      <c r="I1920" s="135" t="s">
        <v>39865</v>
      </c>
      <c r="J1920" s="135" t="s">
        <v>39866</v>
      </c>
      <c r="L1920" s="160"/>
      <c r="M1920" s="160"/>
      <c r="N1920" s="160"/>
      <c r="O1920" s="160"/>
      <c r="P1920" s="138" t="s">
        <v>39867</v>
      </c>
      <c r="AA1920" s="523"/>
      <c r="AB1920" s="523"/>
      <c r="AC1920" s="160"/>
      <c r="AD1920" s="160"/>
      <c r="AE1920" s="160"/>
      <c r="AJ1920" s="523"/>
      <c r="AN1920" s="160"/>
      <c r="AO1920" s="160"/>
      <c r="AP1920" s="160"/>
      <c r="AQ1920" s="1"/>
      <c r="AR1920" s="1"/>
      <c r="AS1920" s="160"/>
      <c r="AX1920" s="474">
        <v>0.08115740740740741</v>
      </c>
      <c r="AY1920" s="505">
        <v>0.0540625</v>
      </c>
      <c r="BC1920" s="141" t="s">
        <v>862</v>
      </c>
      <c r="BD1920" s="141"/>
      <c r="BE1920" s="505">
        <v>0.07554398148148148</v>
      </c>
      <c r="BF1920" s="141"/>
      <c r="BG1920" s="141"/>
      <c r="BH1920" s="141"/>
    </row>
    <row r="1921">
      <c r="A1921" s="122">
        <f t="shared" si="3"/>
        <v>0</v>
      </c>
      <c r="B1921" s="122">
        <f t="shared" si="4"/>
        <v>0</v>
      </c>
      <c r="C1921" s="122">
        <f t="shared" si="5"/>
        <v>0</v>
      </c>
      <c r="D1921" s="122">
        <f t="shared" si="6"/>
        <v>0</v>
      </c>
      <c r="E1921" s="122">
        <f t="shared" si="2"/>
        <v>104</v>
      </c>
      <c r="H1921" s="135" t="s">
        <v>39868</v>
      </c>
      <c r="I1921" s="135" t="s">
        <v>39869</v>
      </c>
      <c r="J1921" s="135" t="s">
        <v>39870</v>
      </c>
      <c r="L1921" s="160"/>
      <c r="M1921" s="160"/>
      <c r="N1921" s="160"/>
      <c r="O1921" s="160"/>
      <c r="P1921" s="503">
        <v>0.07578703703703704</v>
      </c>
      <c r="AA1921" s="523"/>
      <c r="AB1921" s="523"/>
      <c r="AC1921" s="160"/>
      <c r="AD1921" s="160"/>
      <c r="AE1921" s="160"/>
      <c r="AJ1921" s="523"/>
      <c r="AN1921" s="160"/>
      <c r="AO1921" s="160"/>
      <c r="AP1921" s="160"/>
      <c r="AQ1921" s="1"/>
      <c r="AR1921" s="1"/>
      <c r="AS1921" s="160"/>
      <c r="AX1921" s="134" t="s">
        <v>39871</v>
      </c>
      <c r="AY1921" s="128" t="s">
        <v>39872</v>
      </c>
      <c r="BC1921" s="516">
        <v>0.05912037037037037</v>
      </c>
      <c r="BD1921" s="516"/>
      <c r="BE1921" s="128" t="s">
        <v>39873</v>
      </c>
      <c r="BF1921" s="516"/>
      <c r="BG1921" s="516"/>
      <c r="BH1921" s="516"/>
    </row>
    <row r="1922">
      <c r="A1922" s="122">
        <f t="shared" si="3"/>
        <v>0</v>
      </c>
      <c r="B1922" s="122">
        <f t="shared" si="4"/>
        <v>0</v>
      </c>
      <c r="C1922" s="122">
        <f t="shared" si="5"/>
        <v>0</v>
      </c>
      <c r="D1922" s="122">
        <f t="shared" si="6"/>
        <v>0</v>
      </c>
      <c r="E1922" s="122">
        <f t="shared" si="2"/>
        <v>59</v>
      </c>
      <c r="H1922" s="135">
        <v>640.0</v>
      </c>
      <c r="I1922" s="135">
        <v>640.0</v>
      </c>
      <c r="J1922" s="135">
        <v>640.0</v>
      </c>
      <c r="L1922" s="160"/>
      <c r="M1922" s="160"/>
      <c r="N1922" s="160"/>
      <c r="O1922" s="160"/>
      <c r="P1922" s="138" t="s">
        <v>39874</v>
      </c>
      <c r="AA1922" s="523"/>
      <c r="AB1922" s="523"/>
      <c r="AC1922" s="160"/>
      <c r="AD1922" s="160"/>
      <c r="AE1922" s="160"/>
      <c r="AJ1922" s="523"/>
      <c r="AN1922" s="160"/>
      <c r="AO1922" s="160"/>
      <c r="AP1922" s="160"/>
      <c r="AQ1922" s="1"/>
      <c r="AR1922" s="1"/>
      <c r="AS1922" s="160"/>
      <c r="AX1922" s="474">
        <v>0.08122685185185186</v>
      </c>
      <c r="AY1922" s="505">
        <v>0.054108796296296294</v>
      </c>
      <c r="BC1922" s="141" t="s">
        <v>9145</v>
      </c>
      <c r="BD1922" s="141"/>
      <c r="BE1922" s="505">
        <v>0.07565972222222223</v>
      </c>
      <c r="BF1922" s="141"/>
      <c r="BG1922" s="141"/>
      <c r="BH1922" s="141"/>
    </row>
    <row r="1923">
      <c r="A1923" s="122">
        <f t="shared" si="3"/>
        <v>0</v>
      </c>
      <c r="B1923" s="122">
        <f t="shared" si="4"/>
        <v>0</v>
      </c>
      <c r="C1923" s="122">
        <f t="shared" si="5"/>
        <v>0</v>
      </c>
      <c r="D1923" s="122">
        <f t="shared" si="6"/>
        <v>0</v>
      </c>
      <c r="E1923" s="122">
        <f t="shared" si="2"/>
        <v>101</v>
      </c>
      <c r="H1923" s="135" t="s">
        <v>39875</v>
      </c>
      <c r="I1923" s="135" t="s">
        <v>39876</v>
      </c>
      <c r="J1923" s="135" t="s">
        <v>39877</v>
      </c>
      <c r="L1923" s="160"/>
      <c r="M1923" s="160"/>
      <c r="N1923" s="160"/>
      <c r="O1923" s="160"/>
      <c r="P1923" s="503">
        <v>0.0759375</v>
      </c>
      <c r="AA1923" s="523"/>
      <c r="AB1923" s="523"/>
      <c r="AC1923" s="160"/>
      <c r="AD1923" s="160"/>
      <c r="AE1923" s="160"/>
      <c r="AJ1923" s="523"/>
      <c r="AN1923" s="160"/>
      <c r="AO1923" s="160"/>
      <c r="AP1923" s="160"/>
      <c r="AQ1923" s="1"/>
      <c r="AR1923" s="1"/>
      <c r="AS1923" s="160"/>
      <c r="AX1923" s="134" t="s">
        <v>39878</v>
      </c>
      <c r="AY1923" s="128" t="s">
        <v>39879</v>
      </c>
      <c r="BC1923" s="516">
        <v>0.05914351851851852</v>
      </c>
      <c r="BD1923" s="516"/>
      <c r="BE1923" s="128" t="s">
        <v>39880</v>
      </c>
      <c r="BF1923" s="516"/>
      <c r="BG1923" s="516"/>
      <c r="BH1923" s="516"/>
    </row>
    <row r="1924">
      <c r="A1924" s="122">
        <f t="shared" si="3"/>
        <v>0</v>
      </c>
      <c r="B1924" s="122">
        <f t="shared" si="4"/>
        <v>0</v>
      </c>
      <c r="C1924" s="122">
        <f t="shared" si="5"/>
        <v>0</v>
      </c>
      <c r="D1924" s="122">
        <f t="shared" si="6"/>
        <v>0</v>
      </c>
      <c r="E1924" s="122">
        <f t="shared" si="2"/>
        <v>83</v>
      </c>
      <c r="H1924" s="135" t="s">
        <v>39881</v>
      </c>
      <c r="I1924" s="135" t="s">
        <v>39882</v>
      </c>
      <c r="J1924" s="135" t="s">
        <v>39883</v>
      </c>
      <c r="L1924" s="160"/>
      <c r="M1924" s="160"/>
      <c r="N1924" s="160"/>
      <c r="O1924" s="160"/>
      <c r="P1924" s="138" t="s">
        <v>39884</v>
      </c>
      <c r="AA1924" s="523"/>
      <c r="AB1924" s="523"/>
      <c r="AC1924" s="160"/>
      <c r="AD1924" s="160"/>
      <c r="AE1924" s="160"/>
      <c r="AJ1924" s="523"/>
      <c r="AN1924" s="160"/>
      <c r="AO1924" s="160"/>
      <c r="AP1924" s="160"/>
      <c r="AQ1924" s="1"/>
      <c r="AR1924" s="1"/>
      <c r="AS1924" s="160"/>
      <c r="AX1924" s="474">
        <v>0.08131944444444444</v>
      </c>
      <c r="AY1924" s="505">
        <v>0.05414351851851852</v>
      </c>
      <c r="BC1924" s="141" t="s">
        <v>39885</v>
      </c>
      <c r="BD1924" s="141"/>
      <c r="BE1924" s="505">
        <v>0.07571759259259259</v>
      </c>
      <c r="BF1924" s="141"/>
      <c r="BG1924" s="141"/>
      <c r="BH1924" s="141"/>
    </row>
    <row r="1925">
      <c r="A1925" s="122">
        <f t="shared" si="3"/>
        <v>0</v>
      </c>
      <c r="B1925" s="122">
        <f t="shared" si="4"/>
        <v>0</v>
      </c>
      <c r="C1925" s="122">
        <f t="shared" si="5"/>
        <v>0</v>
      </c>
      <c r="D1925" s="122">
        <f t="shared" si="6"/>
        <v>0</v>
      </c>
      <c r="E1925" s="122">
        <f t="shared" si="2"/>
        <v>28</v>
      </c>
      <c r="H1925" s="135">
        <v>641.0</v>
      </c>
      <c r="I1925" s="135">
        <v>641.0</v>
      </c>
      <c r="J1925" s="135">
        <v>641.0</v>
      </c>
      <c r="L1925" s="160"/>
      <c r="M1925" s="160"/>
      <c r="N1925" s="160"/>
      <c r="O1925" s="160"/>
      <c r="P1925" s="503">
        <v>0.07615740740740741</v>
      </c>
      <c r="AA1925" s="523"/>
      <c r="AB1925" s="523"/>
      <c r="AC1925" s="160"/>
      <c r="AD1925" s="160"/>
      <c r="AE1925" s="160"/>
      <c r="AJ1925" s="523"/>
      <c r="AN1925" s="160"/>
      <c r="AO1925" s="160"/>
      <c r="AP1925" s="160"/>
      <c r="AQ1925" s="1"/>
      <c r="AR1925" s="1"/>
      <c r="AS1925" s="160"/>
      <c r="AX1925" s="134" t="s">
        <v>39886</v>
      </c>
      <c r="AY1925" s="128" t="s">
        <v>872</v>
      </c>
      <c r="BC1925" s="516">
        <v>0.05915509259259259</v>
      </c>
      <c r="BD1925" s="516"/>
      <c r="BE1925" s="128" t="s">
        <v>39887</v>
      </c>
      <c r="BF1925" s="516"/>
      <c r="BG1925" s="516"/>
      <c r="BH1925" s="516"/>
    </row>
    <row r="1926">
      <c r="A1926" s="122">
        <f t="shared" si="3"/>
        <v>0</v>
      </c>
      <c r="B1926" s="122">
        <f t="shared" si="4"/>
        <v>0</v>
      </c>
      <c r="C1926" s="122">
        <f t="shared" si="5"/>
        <v>0</v>
      </c>
      <c r="D1926" s="122">
        <f t="shared" si="6"/>
        <v>0</v>
      </c>
      <c r="E1926" s="122">
        <f t="shared" si="2"/>
        <v>41</v>
      </c>
      <c r="H1926" s="135" t="s">
        <v>39888</v>
      </c>
      <c r="I1926" s="135" t="s">
        <v>39889</v>
      </c>
      <c r="J1926" s="135" t="s">
        <v>39890</v>
      </c>
      <c r="L1926" s="160"/>
      <c r="M1926" s="160"/>
      <c r="N1926" s="160"/>
      <c r="O1926" s="160"/>
      <c r="P1926" s="138" t="s">
        <v>39891</v>
      </c>
      <c r="AA1926" s="523"/>
      <c r="AB1926" s="523"/>
      <c r="AC1926" s="160"/>
      <c r="AD1926" s="160"/>
      <c r="AE1926" s="160"/>
      <c r="AJ1926" s="523"/>
      <c r="AN1926" s="160"/>
      <c r="AO1926" s="160"/>
      <c r="AP1926" s="160"/>
      <c r="AQ1926" s="1"/>
      <c r="AR1926" s="1"/>
      <c r="AS1926" s="160"/>
      <c r="AX1926" s="474">
        <v>0.08153935185185185</v>
      </c>
      <c r="AY1926" s="505">
        <v>0.05416666666666667</v>
      </c>
      <c r="BC1926" s="141" t="s">
        <v>4374</v>
      </c>
      <c r="BD1926" s="141"/>
      <c r="BE1926" s="505">
        <v>0.07582175925925926</v>
      </c>
      <c r="BF1926" s="141"/>
      <c r="BG1926" s="141"/>
      <c r="BH1926" s="141"/>
    </row>
    <row r="1927">
      <c r="A1927" s="122">
        <f t="shared" si="3"/>
        <v>0</v>
      </c>
      <c r="B1927" s="122">
        <f t="shared" si="4"/>
        <v>0</v>
      </c>
      <c r="C1927" s="122">
        <f t="shared" si="5"/>
        <v>0</v>
      </c>
      <c r="D1927" s="122">
        <f t="shared" si="6"/>
        <v>0</v>
      </c>
      <c r="E1927" s="122">
        <f t="shared" si="2"/>
        <v>108</v>
      </c>
      <c r="H1927" s="135" t="s">
        <v>39892</v>
      </c>
      <c r="I1927" s="135" t="s">
        <v>39893</v>
      </c>
      <c r="J1927" s="135" t="s">
        <v>39894</v>
      </c>
      <c r="L1927" s="160"/>
      <c r="M1927" s="160"/>
      <c r="N1927" s="160"/>
      <c r="O1927" s="160"/>
      <c r="P1927" s="503">
        <v>0.07622685185185185</v>
      </c>
      <c r="AA1927" s="523"/>
      <c r="AB1927" s="523"/>
      <c r="AC1927" s="160"/>
      <c r="AD1927" s="160"/>
      <c r="AE1927" s="160"/>
      <c r="AJ1927" s="523"/>
      <c r="AN1927" s="160"/>
      <c r="AO1927" s="160"/>
      <c r="AP1927" s="160"/>
      <c r="AQ1927" s="1"/>
      <c r="AR1927" s="1"/>
      <c r="AS1927" s="160"/>
      <c r="AX1927" s="134" t="s">
        <v>39895</v>
      </c>
      <c r="AY1927" s="128" t="s">
        <v>39896</v>
      </c>
      <c r="BC1927" s="516">
        <v>0.05918981481481481</v>
      </c>
      <c r="BD1927" s="516"/>
      <c r="BE1927" s="128" t="s">
        <v>39897</v>
      </c>
      <c r="BF1927" s="516"/>
      <c r="BG1927" s="516"/>
      <c r="BH1927" s="516"/>
    </row>
    <row r="1928">
      <c r="A1928" s="122">
        <f t="shared" si="3"/>
        <v>0</v>
      </c>
      <c r="B1928" s="122">
        <f t="shared" si="4"/>
        <v>0</v>
      </c>
      <c r="C1928" s="122">
        <f t="shared" si="5"/>
        <v>0</v>
      </c>
      <c r="D1928" s="122">
        <f t="shared" si="6"/>
        <v>0</v>
      </c>
      <c r="E1928" s="122">
        <f t="shared" si="2"/>
        <v>55</v>
      </c>
      <c r="H1928" s="135">
        <v>642.0</v>
      </c>
      <c r="I1928" s="135">
        <v>642.0</v>
      </c>
      <c r="J1928" s="135">
        <v>642.0</v>
      </c>
      <c r="L1928" s="160"/>
      <c r="M1928" s="160"/>
      <c r="N1928" s="160"/>
      <c r="O1928" s="160"/>
      <c r="P1928" s="138" t="s">
        <v>39898</v>
      </c>
      <c r="AA1928" s="523"/>
      <c r="AB1928" s="523"/>
      <c r="AC1928" s="160"/>
      <c r="AD1928" s="160"/>
      <c r="AE1928" s="160"/>
      <c r="AJ1928" s="523"/>
      <c r="AN1928" s="160"/>
      <c r="AO1928" s="160"/>
      <c r="AP1928" s="160"/>
      <c r="AQ1928" s="1"/>
      <c r="AR1928" s="1"/>
      <c r="AS1928" s="160"/>
      <c r="AX1928" s="474">
        <v>0.08163194444444444</v>
      </c>
      <c r="AY1928" s="505">
        <v>0.05417824074074074</v>
      </c>
      <c r="BC1928" s="141" t="s">
        <v>39899</v>
      </c>
      <c r="BD1928" s="141"/>
      <c r="BE1928" s="505">
        <v>0.07583333333333334</v>
      </c>
      <c r="BF1928" s="141"/>
      <c r="BG1928" s="141"/>
      <c r="BH1928" s="141"/>
    </row>
    <row r="1929">
      <c r="A1929" s="122">
        <f t="shared" si="3"/>
        <v>0</v>
      </c>
      <c r="B1929" s="122">
        <f t="shared" si="4"/>
        <v>0</v>
      </c>
      <c r="C1929" s="122">
        <f t="shared" si="5"/>
        <v>0</v>
      </c>
      <c r="D1929" s="122">
        <f t="shared" si="6"/>
        <v>0</v>
      </c>
      <c r="E1929" s="122">
        <f t="shared" si="2"/>
        <v>97</v>
      </c>
      <c r="H1929" s="135" t="s">
        <v>39900</v>
      </c>
      <c r="I1929" s="135" t="s">
        <v>39901</v>
      </c>
      <c r="J1929" s="135" t="s">
        <v>39902</v>
      </c>
      <c r="L1929" s="160"/>
      <c r="M1929" s="160"/>
      <c r="N1929" s="160"/>
      <c r="O1929" s="160"/>
      <c r="P1929" s="503">
        <v>0.07631944444444444</v>
      </c>
      <c r="AA1929" s="523"/>
      <c r="AB1929" s="523"/>
      <c r="AC1929" s="160"/>
      <c r="AD1929" s="160"/>
      <c r="AE1929" s="160"/>
      <c r="AJ1929" s="523"/>
      <c r="AN1929" s="160"/>
      <c r="AO1929" s="160"/>
      <c r="AP1929" s="160"/>
      <c r="AQ1929" s="1"/>
      <c r="AR1929" s="1"/>
      <c r="AS1929" s="160"/>
      <c r="AX1929" s="134" t="s">
        <v>39903</v>
      </c>
      <c r="AY1929" s="128" t="s">
        <v>39904</v>
      </c>
      <c r="BC1929" s="516">
        <v>0.059224537037037034</v>
      </c>
      <c r="BD1929" s="516"/>
      <c r="BE1929" s="128" t="s">
        <v>39905</v>
      </c>
      <c r="BF1929" s="516"/>
      <c r="BG1929" s="516"/>
      <c r="BH1929" s="516"/>
    </row>
    <row r="1930">
      <c r="A1930" s="122">
        <f t="shared" si="3"/>
        <v>0</v>
      </c>
      <c r="B1930" s="122">
        <f t="shared" si="4"/>
        <v>0</v>
      </c>
      <c r="C1930" s="122">
        <f t="shared" si="5"/>
        <v>0</v>
      </c>
      <c r="D1930" s="122">
        <f t="shared" si="6"/>
        <v>0</v>
      </c>
      <c r="E1930" s="122">
        <f t="shared" si="2"/>
        <v>98</v>
      </c>
      <c r="H1930" s="135" t="s">
        <v>1055</v>
      </c>
      <c r="I1930" s="135" t="s">
        <v>39906</v>
      </c>
      <c r="J1930" s="135" t="s">
        <v>39907</v>
      </c>
      <c r="L1930" s="160"/>
      <c r="M1930" s="160"/>
      <c r="N1930" s="160"/>
      <c r="O1930" s="160"/>
      <c r="P1930" s="138" t="s">
        <v>39908</v>
      </c>
      <c r="AA1930" s="523"/>
      <c r="AB1930" s="523"/>
      <c r="AC1930" s="160"/>
      <c r="AD1930" s="160"/>
      <c r="AE1930" s="160"/>
      <c r="AJ1930" s="523"/>
      <c r="AN1930" s="160"/>
      <c r="AO1930" s="160"/>
      <c r="AP1930" s="160"/>
      <c r="AQ1930" s="1"/>
      <c r="AR1930" s="1"/>
      <c r="AS1930" s="160"/>
      <c r="AX1930" s="474">
        <v>0.08175925925925925</v>
      </c>
      <c r="AY1930" s="505">
        <v>0.05420138888888889</v>
      </c>
      <c r="BC1930" s="141" t="s">
        <v>39909</v>
      </c>
      <c r="BD1930" s="141"/>
      <c r="BE1930" s="505">
        <v>0.07592592592592592</v>
      </c>
      <c r="BF1930" s="141"/>
      <c r="BG1930" s="141"/>
      <c r="BH1930" s="141"/>
    </row>
    <row r="1931">
      <c r="A1931" s="122">
        <f t="shared" si="3"/>
        <v>0</v>
      </c>
      <c r="B1931" s="122">
        <f t="shared" si="4"/>
        <v>0</v>
      </c>
      <c r="C1931" s="122">
        <f t="shared" si="5"/>
        <v>0</v>
      </c>
      <c r="D1931" s="122">
        <f t="shared" si="6"/>
        <v>0</v>
      </c>
      <c r="E1931" s="122">
        <f t="shared" si="2"/>
        <v>87</v>
      </c>
      <c r="H1931" s="135">
        <v>643.0</v>
      </c>
      <c r="I1931" s="135">
        <v>643.0</v>
      </c>
      <c r="J1931" s="135">
        <v>643.0</v>
      </c>
      <c r="L1931" s="160"/>
      <c r="M1931" s="160"/>
      <c r="N1931" s="160"/>
      <c r="O1931" s="160"/>
      <c r="P1931" s="503">
        <v>0.07644675925925926</v>
      </c>
      <c r="AA1931" s="523"/>
      <c r="AB1931" s="523"/>
      <c r="AC1931" s="160"/>
      <c r="AD1931" s="160"/>
      <c r="AE1931" s="160"/>
      <c r="AJ1931" s="523"/>
      <c r="AN1931" s="160"/>
      <c r="AO1931" s="160"/>
      <c r="AP1931" s="160"/>
      <c r="AQ1931" s="1"/>
      <c r="AR1931" s="1"/>
      <c r="AS1931" s="160"/>
      <c r="AX1931" s="134" t="s">
        <v>39910</v>
      </c>
      <c r="AY1931" s="128" t="s">
        <v>39911</v>
      </c>
      <c r="BC1931" s="516">
        <v>0.059363425925925924</v>
      </c>
      <c r="BD1931" s="516"/>
      <c r="BE1931" s="128" t="s">
        <v>39912</v>
      </c>
      <c r="BF1931" s="516"/>
      <c r="BG1931" s="516"/>
      <c r="BH1931" s="516"/>
    </row>
    <row r="1932">
      <c r="A1932" s="122">
        <f t="shared" si="3"/>
        <v>0</v>
      </c>
      <c r="B1932" s="122">
        <f t="shared" si="4"/>
        <v>0</v>
      </c>
      <c r="C1932" s="122">
        <f t="shared" si="5"/>
        <v>0</v>
      </c>
      <c r="D1932" s="122">
        <f t="shared" si="6"/>
        <v>0</v>
      </c>
      <c r="E1932" s="122">
        <f t="shared" si="2"/>
        <v>47</v>
      </c>
      <c r="H1932" s="135" t="s">
        <v>39913</v>
      </c>
      <c r="I1932" s="135" t="s">
        <v>39914</v>
      </c>
      <c r="J1932" s="135" t="s">
        <v>39915</v>
      </c>
      <c r="L1932" s="160"/>
      <c r="M1932" s="160"/>
      <c r="N1932" s="160"/>
      <c r="O1932" s="160"/>
      <c r="P1932" s="138" t="s">
        <v>39916</v>
      </c>
      <c r="AA1932" s="523"/>
      <c r="AB1932" s="523"/>
      <c r="AC1932" s="160"/>
      <c r="AD1932" s="160"/>
      <c r="AE1932" s="160"/>
      <c r="AJ1932" s="523"/>
      <c r="AN1932" s="160"/>
      <c r="AO1932" s="160"/>
      <c r="AP1932" s="160"/>
      <c r="AQ1932" s="1"/>
      <c r="AR1932" s="1"/>
      <c r="AS1932" s="160"/>
      <c r="AX1932" s="474">
        <v>0.08195601851851853</v>
      </c>
      <c r="AY1932" s="505">
        <v>0.05430555555555556</v>
      </c>
      <c r="BC1932" s="141" t="s">
        <v>39917</v>
      </c>
      <c r="BD1932" s="141"/>
      <c r="BE1932" s="505">
        <v>0.07605324074074074</v>
      </c>
      <c r="BF1932" s="141"/>
      <c r="BG1932" s="141"/>
      <c r="BH1932" s="141"/>
    </row>
    <row r="1933">
      <c r="A1933" s="122">
        <f t="shared" si="3"/>
        <v>0</v>
      </c>
      <c r="B1933" s="122">
        <f t="shared" si="4"/>
        <v>0</v>
      </c>
      <c r="C1933" s="122">
        <f t="shared" si="5"/>
        <v>0</v>
      </c>
      <c r="D1933" s="122">
        <f t="shared" si="6"/>
        <v>0</v>
      </c>
      <c r="E1933" s="122">
        <f t="shared" si="2"/>
        <v>89</v>
      </c>
      <c r="H1933" s="135" t="s">
        <v>39918</v>
      </c>
      <c r="I1933" s="135" t="s">
        <v>39919</v>
      </c>
      <c r="J1933" s="135" t="s">
        <v>39920</v>
      </c>
      <c r="L1933" s="160"/>
      <c r="M1933" s="160"/>
      <c r="N1933" s="160"/>
      <c r="O1933" s="160"/>
      <c r="P1933" s="503">
        <v>0.07657407407407407</v>
      </c>
      <c r="AA1933" s="523"/>
      <c r="AB1933" s="523"/>
      <c r="AC1933" s="160"/>
      <c r="AD1933" s="160"/>
      <c r="AE1933" s="160"/>
      <c r="AJ1933" s="523"/>
      <c r="AN1933" s="160"/>
      <c r="AO1933" s="160"/>
      <c r="AP1933" s="160"/>
      <c r="AQ1933" s="1"/>
      <c r="AR1933" s="1"/>
      <c r="AS1933" s="160"/>
      <c r="AX1933" s="134" t="s">
        <v>39921</v>
      </c>
      <c r="AY1933" s="128" t="s">
        <v>39922</v>
      </c>
      <c r="BC1933" s="516">
        <v>0.059363425925925924</v>
      </c>
      <c r="BD1933" s="516"/>
      <c r="BE1933" s="128" t="s">
        <v>39923</v>
      </c>
      <c r="BF1933" s="516"/>
      <c r="BG1933" s="516"/>
      <c r="BH1933" s="516"/>
    </row>
    <row r="1934">
      <c r="A1934" s="122">
        <f t="shared" si="3"/>
        <v>0</v>
      </c>
      <c r="B1934" s="122">
        <f t="shared" si="4"/>
        <v>0</v>
      </c>
      <c r="C1934" s="122">
        <f t="shared" si="5"/>
        <v>0</v>
      </c>
      <c r="D1934" s="122">
        <f t="shared" si="6"/>
        <v>0</v>
      </c>
      <c r="E1934" s="122">
        <f t="shared" si="2"/>
        <v>54</v>
      </c>
      <c r="H1934" s="135">
        <v>644.0</v>
      </c>
      <c r="I1934" s="135">
        <v>644.0</v>
      </c>
      <c r="J1934" s="135">
        <v>644.0</v>
      </c>
      <c r="L1934" s="160"/>
      <c r="M1934" s="160"/>
      <c r="N1934" s="160"/>
      <c r="O1934" s="160"/>
      <c r="P1934" s="138" t="s">
        <v>39924</v>
      </c>
      <c r="AA1934" s="523"/>
      <c r="AB1934" s="523"/>
      <c r="AC1934" s="160"/>
      <c r="AD1934" s="160"/>
      <c r="AE1934" s="160"/>
      <c r="AJ1934" s="523"/>
      <c r="AN1934" s="160"/>
      <c r="AO1934" s="160"/>
      <c r="AP1934" s="160"/>
      <c r="AQ1934" s="1"/>
      <c r="AR1934" s="1"/>
      <c r="AS1934" s="160"/>
      <c r="AX1934" s="474">
        <v>0.08209490740740741</v>
      </c>
      <c r="AY1934" s="505">
        <v>0.05434027777777778</v>
      </c>
      <c r="BC1934" s="141" t="s">
        <v>39925</v>
      </c>
      <c r="BD1934" s="141"/>
      <c r="BE1934" s="505">
        <v>0.07625</v>
      </c>
      <c r="BF1934" s="141"/>
      <c r="BG1934" s="141"/>
      <c r="BH1934" s="141"/>
    </row>
    <row r="1935">
      <c r="A1935" s="122">
        <f t="shared" si="3"/>
        <v>0</v>
      </c>
      <c r="B1935" s="122">
        <f t="shared" si="4"/>
        <v>0</v>
      </c>
      <c r="C1935" s="122">
        <f t="shared" si="5"/>
        <v>0</v>
      </c>
      <c r="D1935" s="122">
        <f t="shared" si="6"/>
        <v>0</v>
      </c>
      <c r="E1935" s="122">
        <f t="shared" si="2"/>
        <v>78</v>
      </c>
      <c r="H1935" s="135" t="s">
        <v>39926</v>
      </c>
      <c r="I1935" s="135" t="s">
        <v>39927</v>
      </c>
      <c r="J1935" s="135" t="s">
        <v>39928</v>
      </c>
      <c r="L1935" s="160"/>
      <c r="M1935" s="160"/>
      <c r="N1935" s="160"/>
      <c r="O1935" s="160"/>
      <c r="P1935" s="503">
        <v>0.07671296296296297</v>
      </c>
      <c r="AA1935" s="523"/>
      <c r="AB1935" s="523"/>
      <c r="AC1935" s="160"/>
      <c r="AD1935" s="160"/>
      <c r="AE1935" s="160"/>
      <c r="AJ1935" s="523"/>
      <c r="AN1935" s="160"/>
      <c r="AO1935" s="160"/>
      <c r="AP1935" s="160"/>
      <c r="AQ1935" s="1"/>
      <c r="AR1935" s="1"/>
      <c r="AS1935" s="160"/>
      <c r="AX1935" s="134" t="s">
        <v>39929</v>
      </c>
      <c r="AY1935" s="128" t="s">
        <v>39930</v>
      </c>
      <c r="BC1935" s="516">
        <v>0.05943287037037037</v>
      </c>
      <c r="BD1935" s="516"/>
      <c r="BE1935" s="128" t="s">
        <v>39931</v>
      </c>
      <c r="BF1935" s="516"/>
      <c r="BG1935" s="516"/>
      <c r="BH1935" s="516"/>
    </row>
    <row r="1936">
      <c r="A1936" s="122">
        <f t="shared" si="3"/>
        <v>0</v>
      </c>
      <c r="B1936" s="122">
        <f t="shared" si="4"/>
        <v>0</v>
      </c>
      <c r="C1936" s="122">
        <f t="shared" si="5"/>
        <v>0</v>
      </c>
      <c r="D1936" s="122">
        <f t="shared" si="6"/>
        <v>0</v>
      </c>
      <c r="E1936" s="122">
        <f t="shared" si="2"/>
        <v>113</v>
      </c>
      <c r="H1936" s="135" t="s">
        <v>39932</v>
      </c>
      <c r="I1936" s="135" t="s">
        <v>39933</v>
      </c>
      <c r="J1936" s="135" t="s">
        <v>39934</v>
      </c>
      <c r="L1936" s="160"/>
      <c r="M1936" s="160"/>
      <c r="N1936" s="160"/>
      <c r="O1936" s="160"/>
      <c r="P1936" s="138" t="s">
        <v>39935</v>
      </c>
      <c r="AA1936" s="523"/>
      <c r="AB1936" s="523"/>
      <c r="AC1936" s="160"/>
      <c r="AD1936" s="160"/>
      <c r="AE1936" s="160"/>
      <c r="AJ1936" s="523"/>
      <c r="AN1936" s="160"/>
      <c r="AO1936" s="160"/>
      <c r="AP1936" s="160"/>
      <c r="AQ1936" s="1"/>
      <c r="AR1936" s="1"/>
      <c r="AS1936" s="160"/>
      <c r="AX1936" s="474">
        <v>0.08217592592592593</v>
      </c>
      <c r="AY1936" s="505">
        <v>0.05439814814814815</v>
      </c>
      <c r="BC1936" s="141" t="s">
        <v>39936</v>
      </c>
      <c r="BD1936" s="141"/>
      <c r="BE1936" s="505">
        <v>0.07628472222222223</v>
      </c>
      <c r="BF1936" s="141"/>
      <c r="BG1936" s="141"/>
      <c r="BH1936" s="141"/>
    </row>
    <row r="1937">
      <c r="A1937" s="122">
        <f t="shared" si="3"/>
        <v>0</v>
      </c>
      <c r="B1937" s="122">
        <f t="shared" si="4"/>
        <v>0</v>
      </c>
      <c r="C1937" s="122">
        <f t="shared" si="5"/>
        <v>0</v>
      </c>
      <c r="D1937" s="122">
        <f t="shared" si="6"/>
        <v>0</v>
      </c>
      <c r="E1937" s="122">
        <f t="shared" si="2"/>
        <v>42</v>
      </c>
      <c r="H1937" s="135">
        <v>645.0</v>
      </c>
      <c r="I1937" s="135">
        <v>645.0</v>
      </c>
      <c r="J1937" s="135">
        <v>645.0</v>
      </c>
      <c r="L1937" s="160"/>
      <c r="M1937" s="160"/>
      <c r="N1937" s="160"/>
      <c r="O1937" s="160"/>
      <c r="P1937" s="503">
        <v>0.07679398148148148</v>
      </c>
      <c r="AA1937" s="523"/>
      <c r="AB1937" s="523"/>
      <c r="AC1937" s="160"/>
      <c r="AD1937" s="160"/>
      <c r="AE1937" s="160"/>
      <c r="AJ1937" s="523"/>
      <c r="AN1937" s="160"/>
      <c r="AO1937" s="160"/>
      <c r="AP1937" s="160"/>
      <c r="AQ1937" s="1"/>
      <c r="AR1937" s="1"/>
      <c r="AS1937" s="160"/>
      <c r="AX1937" s="134" t="s">
        <v>39937</v>
      </c>
      <c r="AY1937" s="128" t="s">
        <v>39938</v>
      </c>
      <c r="BC1937" s="516">
        <v>0.059479166666666666</v>
      </c>
      <c r="BD1937" s="516"/>
      <c r="BE1937" s="128" t="s">
        <v>39939</v>
      </c>
      <c r="BF1937" s="516"/>
      <c r="BG1937" s="516"/>
      <c r="BH1937" s="516"/>
    </row>
    <row r="1938">
      <c r="A1938" s="122">
        <f t="shared" si="3"/>
        <v>0</v>
      </c>
      <c r="B1938" s="122">
        <f t="shared" si="4"/>
        <v>0</v>
      </c>
      <c r="C1938" s="122">
        <f t="shared" si="5"/>
        <v>0</v>
      </c>
      <c r="D1938" s="122">
        <f t="shared" si="6"/>
        <v>0</v>
      </c>
      <c r="E1938" s="122">
        <f t="shared" si="2"/>
        <v>28</v>
      </c>
      <c r="H1938" s="135" t="s">
        <v>39940</v>
      </c>
      <c r="I1938" s="135" t="s">
        <v>39941</v>
      </c>
      <c r="J1938" s="135" t="s">
        <v>39942</v>
      </c>
      <c r="L1938" s="160"/>
      <c r="M1938" s="160"/>
      <c r="N1938" s="160"/>
      <c r="O1938" s="160"/>
      <c r="P1938" s="138" t="s">
        <v>39943</v>
      </c>
      <c r="AA1938" s="523"/>
      <c r="AB1938" s="523"/>
      <c r="AC1938" s="160"/>
      <c r="AD1938" s="160"/>
      <c r="AE1938" s="160"/>
      <c r="AJ1938" s="523"/>
      <c r="AN1938" s="160"/>
      <c r="AO1938" s="160"/>
      <c r="AP1938" s="160"/>
      <c r="AQ1938" s="1"/>
      <c r="AR1938" s="1"/>
      <c r="AS1938" s="160"/>
      <c r="AX1938" s="474">
        <v>0.08226851851851852</v>
      </c>
      <c r="AY1938" s="505">
        <v>0.05453703703703704</v>
      </c>
      <c r="BC1938" s="141" t="s">
        <v>862</v>
      </c>
      <c r="BD1938" s="141"/>
      <c r="BE1938" s="505">
        <v>0.07633101851851852</v>
      </c>
      <c r="BF1938" s="141"/>
      <c r="BG1938" s="141"/>
      <c r="BH1938" s="141"/>
    </row>
    <row r="1939">
      <c r="A1939" s="122">
        <f t="shared" si="3"/>
        <v>0</v>
      </c>
      <c r="B1939" s="122">
        <f t="shared" si="4"/>
        <v>0</v>
      </c>
      <c r="C1939" s="122">
        <f t="shared" si="5"/>
        <v>0</v>
      </c>
      <c r="D1939" s="122">
        <f t="shared" si="6"/>
        <v>0</v>
      </c>
      <c r="E1939" s="122">
        <f t="shared" si="2"/>
        <v>93</v>
      </c>
      <c r="H1939" s="135" t="s">
        <v>39944</v>
      </c>
      <c r="I1939" s="135" t="s">
        <v>39945</v>
      </c>
      <c r="J1939" s="135" t="s">
        <v>39946</v>
      </c>
      <c r="L1939" s="160"/>
      <c r="M1939" s="160"/>
      <c r="N1939" s="160"/>
      <c r="O1939" s="160"/>
      <c r="P1939" s="503">
        <v>0.07704861111111111</v>
      </c>
      <c r="AA1939" s="523"/>
      <c r="AB1939" s="523"/>
      <c r="AC1939" s="160"/>
      <c r="AD1939" s="160"/>
      <c r="AE1939" s="160"/>
      <c r="AJ1939" s="523"/>
      <c r="AN1939" s="160"/>
      <c r="AO1939" s="160"/>
      <c r="AP1939" s="160"/>
      <c r="AQ1939" s="1"/>
      <c r="AR1939" s="1"/>
      <c r="AS1939" s="160"/>
      <c r="AX1939" s="134" t="s">
        <v>39947</v>
      </c>
      <c r="AY1939" s="128" t="s">
        <v>39948</v>
      </c>
      <c r="BC1939" s="516">
        <v>0.05949074074074074</v>
      </c>
      <c r="BD1939" s="516"/>
      <c r="BE1939" s="128" t="s">
        <v>39949</v>
      </c>
      <c r="BF1939" s="516"/>
      <c r="BG1939" s="516"/>
      <c r="BH1939" s="516"/>
    </row>
    <row r="1940">
      <c r="A1940" s="122">
        <f t="shared" si="3"/>
        <v>0</v>
      </c>
      <c r="B1940" s="122">
        <f t="shared" si="4"/>
        <v>0</v>
      </c>
      <c r="C1940" s="122">
        <f t="shared" si="5"/>
        <v>0</v>
      </c>
      <c r="D1940" s="122">
        <f t="shared" si="6"/>
        <v>0</v>
      </c>
      <c r="E1940" s="122">
        <f t="shared" si="2"/>
        <v>30</v>
      </c>
      <c r="H1940" s="135">
        <v>646.0</v>
      </c>
      <c r="I1940" s="135">
        <v>646.0</v>
      </c>
      <c r="J1940" s="135">
        <v>646.0</v>
      </c>
      <c r="L1940" s="160"/>
      <c r="M1940" s="160"/>
      <c r="N1940" s="160"/>
      <c r="O1940" s="160"/>
      <c r="P1940" s="138" t="s">
        <v>39950</v>
      </c>
      <c r="AA1940" s="523"/>
      <c r="AB1940" s="523"/>
      <c r="AC1940" s="160"/>
      <c r="AD1940" s="160"/>
      <c r="AE1940" s="160"/>
      <c r="AJ1940" s="523"/>
      <c r="AN1940" s="160"/>
      <c r="AO1940" s="160"/>
      <c r="AP1940" s="160"/>
      <c r="AQ1940" s="1"/>
      <c r="AR1940" s="1"/>
      <c r="AS1940" s="160"/>
      <c r="AX1940" s="474">
        <v>0.08230324074074075</v>
      </c>
      <c r="AY1940" s="505">
        <v>0.05462962962962963</v>
      </c>
      <c r="BC1940" s="141" t="s">
        <v>39951</v>
      </c>
      <c r="BD1940" s="141"/>
      <c r="BE1940" s="505">
        <v>0.07635416666666667</v>
      </c>
      <c r="BF1940" s="141"/>
      <c r="BG1940" s="141"/>
      <c r="BH1940" s="141"/>
    </row>
    <row r="1941">
      <c r="A1941" s="122">
        <f t="shared" si="3"/>
        <v>0</v>
      </c>
      <c r="B1941" s="122">
        <f t="shared" si="4"/>
        <v>0</v>
      </c>
      <c r="C1941" s="122">
        <f t="shared" si="5"/>
        <v>0</v>
      </c>
      <c r="D1941" s="122">
        <f t="shared" si="6"/>
        <v>0</v>
      </c>
      <c r="E1941" s="122">
        <f t="shared" si="2"/>
        <v>85</v>
      </c>
      <c r="H1941" s="135" t="s">
        <v>39952</v>
      </c>
      <c r="I1941" s="135" t="s">
        <v>39953</v>
      </c>
      <c r="J1941" s="135" t="s">
        <v>39954</v>
      </c>
      <c r="L1941" s="160"/>
      <c r="M1941" s="160"/>
      <c r="N1941" s="160"/>
      <c r="O1941" s="160"/>
      <c r="P1941" s="503">
        <v>0.07712962962962963</v>
      </c>
      <c r="AA1941" s="523"/>
      <c r="AB1941" s="523"/>
      <c r="AC1941" s="160"/>
      <c r="AD1941" s="160"/>
      <c r="AE1941" s="160"/>
      <c r="AJ1941" s="523"/>
      <c r="AN1941" s="160"/>
      <c r="AO1941" s="160"/>
      <c r="AP1941" s="160"/>
      <c r="AQ1941" s="1"/>
      <c r="AR1941" s="1"/>
      <c r="AS1941" s="160"/>
      <c r="AX1941" s="134" t="s">
        <v>39955</v>
      </c>
      <c r="AY1941" s="128" t="s">
        <v>39956</v>
      </c>
      <c r="BC1941" s="516">
        <v>0.05954861111111111</v>
      </c>
      <c r="BD1941" s="516"/>
      <c r="BE1941" s="128" t="s">
        <v>39957</v>
      </c>
      <c r="BF1941" s="516"/>
      <c r="BG1941" s="516"/>
      <c r="BH1941" s="516"/>
    </row>
    <row r="1942">
      <c r="A1942" s="122">
        <f t="shared" si="3"/>
        <v>0</v>
      </c>
      <c r="B1942" s="122">
        <f t="shared" si="4"/>
        <v>0</v>
      </c>
      <c r="C1942" s="122">
        <f t="shared" si="5"/>
        <v>0</v>
      </c>
      <c r="D1942" s="122">
        <f t="shared" si="6"/>
        <v>0</v>
      </c>
      <c r="E1942" s="122">
        <f t="shared" si="2"/>
        <v>87</v>
      </c>
      <c r="H1942" s="135" t="s">
        <v>39958</v>
      </c>
      <c r="I1942" s="135" t="s">
        <v>39959</v>
      </c>
      <c r="J1942" s="135" t="s">
        <v>39960</v>
      </c>
      <c r="L1942" s="160"/>
      <c r="M1942" s="160"/>
      <c r="N1942" s="160"/>
      <c r="O1942" s="160"/>
      <c r="P1942" s="138" t="s">
        <v>39961</v>
      </c>
      <c r="AA1942" s="523"/>
      <c r="AB1942" s="523"/>
      <c r="AC1942" s="160"/>
      <c r="AD1942" s="160"/>
      <c r="AE1942" s="160"/>
      <c r="AJ1942" s="523"/>
      <c r="AN1942" s="160"/>
      <c r="AO1942" s="160"/>
      <c r="AP1942" s="160"/>
      <c r="AQ1942" s="1"/>
      <c r="AR1942" s="1"/>
      <c r="AS1942" s="160"/>
      <c r="AX1942" s="474">
        <v>0.08233796296296296</v>
      </c>
      <c r="AY1942" s="505">
        <v>0.0546875</v>
      </c>
      <c r="BC1942" s="141" t="s">
        <v>39962</v>
      </c>
      <c r="BD1942" s="141"/>
      <c r="BE1942" s="505">
        <v>0.07643518518518519</v>
      </c>
      <c r="BF1942" s="141"/>
      <c r="BG1942" s="141"/>
      <c r="BH1942" s="141"/>
    </row>
    <row r="1943">
      <c r="A1943" s="122">
        <f t="shared" si="3"/>
        <v>0</v>
      </c>
      <c r="B1943" s="122">
        <f t="shared" si="4"/>
        <v>0</v>
      </c>
      <c r="C1943" s="122">
        <f t="shared" si="5"/>
        <v>0</v>
      </c>
      <c r="D1943" s="122">
        <f t="shared" si="6"/>
        <v>0</v>
      </c>
      <c r="E1943" s="122">
        <f t="shared" si="2"/>
        <v>61</v>
      </c>
      <c r="H1943" s="135">
        <v>647.0</v>
      </c>
      <c r="I1943" s="135">
        <v>647.0</v>
      </c>
      <c r="J1943" s="135">
        <v>647.0</v>
      </c>
      <c r="L1943" s="160"/>
      <c r="M1943" s="160"/>
      <c r="N1943" s="160"/>
      <c r="O1943" s="160"/>
      <c r="P1943" s="503">
        <v>0.07721064814814815</v>
      </c>
      <c r="AA1943" s="523"/>
      <c r="AB1943" s="523"/>
      <c r="AC1943" s="160"/>
      <c r="AD1943" s="160"/>
      <c r="AE1943" s="160"/>
      <c r="AJ1943" s="523"/>
      <c r="AN1943" s="160"/>
      <c r="AO1943" s="160"/>
      <c r="AP1943" s="160"/>
      <c r="AQ1943" s="1"/>
      <c r="AR1943" s="1"/>
      <c r="AS1943" s="160"/>
      <c r="AX1943" s="134" t="s">
        <v>39963</v>
      </c>
      <c r="AY1943" s="128" t="s">
        <v>39964</v>
      </c>
      <c r="BC1943" s="516">
        <v>0.05957175925925926</v>
      </c>
      <c r="BD1943" s="516"/>
      <c r="BE1943" s="128" t="s">
        <v>39965</v>
      </c>
      <c r="BF1943" s="516"/>
      <c r="BG1943" s="516"/>
      <c r="BH1943" s="516"/>
    </row>
    <row r="1944">
      <c r="A1944" s="122">
        <f t="shared" si="3"/>
        <v>0</v>
      </c>
      <c r="B1944" s="122">
        <f t="shared" si="4"/>
        <v>0</v>
      </c>
      <c r="C1944" s="122">
        <f t="shared" si="5"/>
        <v>0</v>
      </c>
      <c r="D1944" s="122">
        <f t="shared" si="6"/>
        <v>0</v>
      </c>
      <c r="E1944" s="122">
        <f t="shared" si="2"/>
        <v>22</v>
      </c>
      <c r="H1944" s="135" t="s">
        <v>39966</v>
      </c>
      <c r="I1944" s="135" t="s">
        <v>39967</v>
      </c>
      <c r="J1944" s="135" t="s">
        <v>39968</v>
      </c>
      <c r="L1944" s="160"/>
      <c r="M1944" s="160"/>
      <c r="N1944" s="160"/>
      <c r="O1944" s="160"/>
      <c r="P1944" s="138" t="s">
        <v>39969</v>
      </c>
      <c r="AA1944" s="523"/>
      <c r="AB1944" s="523"/>
      <c r="AC1944" s="160"/>
      <c r="AD1944" s="160"/>
      <c r="AE1944" s="160"/>
      <c r="AJ1944" s="523"/>
      <c r="AN1944" s="160"/>
      <c r="AO1944" s="160"/>
      <c r="AP1944" s="160"/>
      <c r="AQ1944" s="1"/>
      <c r="AR1944" s="1"/>
      <c r="AS1944" s="160"/>
      <c r="AX1944" s="474">
        <v>0.08248842592592592</v>
      </c>
      <c r="AY1944" s="505">
        <v>0.05483796296296296</v>
      </c>
      <c r="BC1944" s="141" t="s">
        <v>39970</v>
      </c>
      <c r="BD1944" s="141"/>
      <c r="BE1944" s="505">
        <v>0.07649305555555555</v>
      </c>
      <c r="BF1944" s="141"/>
      <c r="BG1944" s="141"/>
      <c r="BH1944" s="141"/>
    </row>
    <row r="1945">
      <c r="A1945" s="122">
        <f t="shared" si="3"/>
        <v>0</v>
      </c>
      <c r="B1945" s="122">
        <f t="shared" si="4"/>
        <v>0</v>
      </c>
      <c r="C1945" s="122">
        <f t="shared" si="5"/>
        <v>0</v>
      </c>
      <c r="D1945" s="122">
        <f t="shared" si="6"/>
        <v>0</v>
      </c>
      <c r="E1945" s="122">
        <f t="shared" si="2"/>
        <v>149</v>
      </c>
      <c r="H1945" s="135" t="s">
        <v>39971</v>
      </c>
      <c r="I1945" s="135" t="s">
        <v>39972</v>
      </c>
      <c r="J1945" s="135" t="s">
        <v>39973</v>
      </c>
      <c r="L1945" s="160"/>
      <c r="M1945" s="160"/>
      <c r="N1945" s="160"/>
      <c r="O1945" s="160"/>
      <c r="P1945" s="503">
        <v>0.07722222222222222</v>
      </c>
      <c r="AA1945" s="523"/>
      <c r="AB1945" s="523"/>
      <c r="AC1945" s="160"/>
      <c r="AD1945" s="160"/>
      <c r="AE1945" s="160"/>
      <c r="AJ1945" s="523"/>
      <c r="AN1945" s="160"/>
      <c r="AO1945" s="160"/>
      <c r="AP1945" s="160"/>
      <c r="AQ1945" s="1"/>
      <c r="AR1945" s="1"/>
      <c r="AS1945" s="160"/>
      <c r="AX1945" s="134" t="s">
        <v>39974</v>
      </c>
      <c r="AY1945" s="128" t="s">
        <v>39975</v>
      </c>
      <c r="BC1945" s="516">
        <v>0.05965277777777778</v>
      </c>
      <c r="BD1945" s="516"/>
      <c r="BE1945" s="128" t="s">
        <v>39976</v>
      </c>
      <c r="BF1945" s="516"/>
      <c r="BG1945" s="516"/>
      <c r="BH1945" s="516"/>
    </row>
    <row r="1946">
      <c r="A1946" s="122">
        <f t="shared" si="3"/>
        <v>0</v>
      </c>
      <c r="B1946" s="122">
        <f t="shared" si="4"/>
        <v>0</v>
      </c>
      <c r="C1946" s="122">
        <f t="shared" si="5"/>
        <v>0</v>
      </c>
      <c r="D1946" s="122">
        <f t="shared" si="6"/>
        <v>0</v>
      </c>
      <c r="E1946" s="122">
        <f t="shared" si="2"/>
        <v>29</v>
      </c>
      <c r="H1946" s="135">
        <v>648.0</v>
      </c>
      <c r="I1946" s="135">
        <v>648.0</v>
      </c>
      <c r="J1946" s="135">
        <v>648.0</v>
      </c>
      <c r="L1946" s="160"/>
      <c r="M1946" s="160"/>
      <c r="N1946" s="160"/>
      <c r="O1946" s="160"/>
      <c r="P1946" s="138" t="s">
        <v>39977</v>
      </c>
      <c r="AA1946" s="523"/>
      <c r="AB1946" s="523"/>
      <c r="AC1946" s="160"/>
      <c r="AD1946" s="160"/>
      <c r="AE1946" s="160"/>
      <c r="AJ1946" s="523"/>
      <c r="AN1946" s="160"/>
      <c r="AO1946" s="160"/>
      <c r="AP1946" s="160"/>
      <c r="AQ1946" s="1"/>
      <c r="AR1946" s="1"/>
      <c r="AS1946" s="160"/>
      <c r="AX1946" s="474">
        <v>0.08259259259259259</v>
      </c>
      <c r="AY1946" s="505">
        <v>0.054872685185185184</v>
      </c>
      <c r="BC1946" s="141" t="s">
        <v>39978</v>
      </c>
      <c r="BD1946" s="141"/>
      <c r="BE1946" s="505">
        <v>0.07663194444444445</v>
      </c>
      <c r="BF1946" s="141"/>
      <c r="BG1946" s="141"/>
      <c r="BH1946" s="141"/>
    </row>
    <row r="1947">
      <c r="A1947" s="122">
        <f t="shared" si="3"/>
        <v>0</v>
      </c>
      <c r="B1947" s="122">
        <f t="shared" si="4"/>
        <v>0</v>
      </c>
      <c r="C1947" s="122">
        <f t="shared" si="5"/>
        <v>0</v>
      </c>
      <c r="D1947" s="122">
        <f t="shared" si="6"/>
        <v>0</v>
      </c>
      <c r="E1947" s="122">
        <f t="shared" si="2"/>
        <v>69</v>
      </c>
      <c r="H1947" s="135" t="s">
        <v>39979</v>
      </c>
      <c r="I1947" s="135" t="s">
        <v>39980</v>
      </c>
      <c r="J1947" s="135" t="s">
        <v>39981</v>
      </c>
      <c r="L1947" s="160"/>
      <c r="M1947" s="160"/>
      <c r="N1947" s="160"/>
      <c r="O1947" s="160"/>
      <c r="P1947" s="503">
        <v>0.07726851851851851</v>
      </c>
      <c r="AA1947" s="523"/>
      <c r="AB1947" s="523"/>
      <c r="AC1947" s="160"/>
      <c r="AD1947" s="160"/>
      <c r="AE1947" s="160"/>
      <c r="AJ1947" s="523"/>
      <c r="AN1947" s="160"/>
      <c r="AO1947" s="160"/>
      <c r="AP1947" s="160"/>
      <c r="AQ1947" s="1"/>
      <c r="AR1947" s="1"/>
      <c r="AS1947" s="160"/>
      <c r="AX1947" s="134" t="s">
        <v>39982</v>
      </c>
      <c r="AY1947" s="128" t="s">
        <v>39983</v>
      </c>
      <c r="BC1947" s="516">
        <v>0.05966435185185185</v>
      </c>
      <c r="BD1947" s="516"/>
      <c r="BE1947" s="128" t="s">
        <v>39984</v>
      </c>
      <c r="BF1947" s="516"/>
      <c r="BG1947" s="516"/>
      <c r="BH1947" s="516"/>
    </row>
    <row r="1948">
      <c r="A1948" s="122">
        <f t="shared" si="3"/>
        <v>0</v>
      </c>
      <c r="B1948" s="122">
        <f t="shared" si="4"/>
        <v>0</v>
      </c>
      <c r="C1948" s="122">
        <f t="shared" si="5"/>
        <v>0</v>
      </c>
      <c r="D1948" s="122">
        <f t="shared" si="6"/>
        <v>0</v>
      </c>
      <c r="E1948" s="122">
        <f t="shared" si="2"/>
        <v>54</v>
      </c>
      <c r="H1948" s="135" t="s">
        <v>39985</v>
      </c>
      <c r="I1948" s="135" t="s">
        <v>39986</v>
      </c>
      <c r="J1948" s="135" t="s">
        <v>39987</v>
      </c>
      <c r="L1948" s="160"/>
      <c r="M1948" s="160"/>
      <c r="N1948" s="160"/>
      <c r="O1948" s="160"/>
      <c r="P1948" s="138" t="s">
        <v>39988</v>
      </c>
      <c r="AA1948" s="523"/>
      <c r="AB1948" s="523"/>
      <c r="AC1948" s="160"/>
      <c r="AD1948" s="160"/>
      <c r="AE1948" s="160"/>
      <c r="AJ1948" s="523"/>
      <c r="AN1948" s="160"/>
      <c r="AO1948" s="160"/>
      <c r="AP1948" s="160"/>
      <c r="AQ1948" s="1"/>
      <c r="AR1948" s="1"/>
      <c r="AS1948" s="160"/>
      <c r="AX1948" s="474">
        <v>0.08267361111111111</v>
      </c>
      <c r="AY1948" s="505">
        <v>0.054907407407407405</v>
      </c>
      <c r="BC1948" s="141" t="s">
        <v>4725</v>
      </c>
      <c r="BD1948" s="141"/>
      <c r="BE1948" s="505">
        <v>0.07680555555555556</v>
      </c>
      <c r="BF1948" s="141"/>
      <c r="BG1948" s="141"/>
      <c r="BH1948" s="141"/>
    </row>
    <row r="1949">
      <c r="A1949" s="122">
        <f t="shared" si="3"/>
        <v>0</v>
      </c>
      <c r="B1949" s="122">
        <f t="shared" si="4"/>
        <v>0</v>
      </c>
      <c r="C1949" s="122">
        <f t="shared" si="5"/>
        <v>0</v>
      </c>
      <c r="D1949" s="122">
        <f t="shared" si="6"/>
        <v>0</v>
      </c>
      <c r="E1949" s="122">
        <f t="shared" si="2"/>
        <v>77</v>
      </c>
      <c r="H1949" s="135">
        <v>649.0</v>
      </c>
      <c r="I1949" s="135">
        <v>649.0</v>
      </c>
      <c r="J1949" s="135">
        <v>649.0</v>
      </c>
      <c r="L1949" s="160"/>
      <c r="M1949" s="160"/>
      <c r="N1949" s="160"/>
      <c r="O1949" s="160"/>
      <c r="P1949" s="503">
        <v>0.07730324074074074</v>
      </c>
      <c r="AA1949" s="523"/>
      <c r="AB1949" s="523"/>
      <c r="AC1949" s="160"/>
      <c r="AD1949" s="160"/>
      <c r="AE1949" s="160"/>
      <c r="AJ1949" s="523"/>
      <c r="AN1949" s="160"/>
      <c r="AO1949" s="160"/>
      <c r="AP1949" s="160"/>
      <c r="AQ1949" s="1"/>
      <c r="AR1949" s="1"/>
      <c r="AS1949" s="160"/>
      <c r="AX1949" s="134" t="s">
        <v>39989</v>
      </c>
      <c r="AY1949" s="128" t="s">
        <v>39990</v>
      </c>
      <c r="BC1949" s="516">
        <v>0.05971064814814815</v>
      </c>
      <c r="BD1949" s="516"/>
      <c r="BE1949" s="128" t="s">
        <v>39991</v>
      </c>
      <c r="BF1949" s="516"/>
      <c r="BG1949" s="516"/>
      <c r="BH1949" s="516"/>
    </row>
    <row r="1950">
      <c r="A1950" s="122">
        <f t="shared" si="3"/>
        <v>0</v>
      </c>
      <c r="B1950" s="122">
        <f t="shared" si="4"/>
        <v>0</v>
      </c>
      <c r="C1950" s="122">
        <f t="shared" si="5"/>
        <v>0</v>
      </c>
      <c r="D1950" s="122">
        <f t="shared" si="6"/>
        <v>0</v>
      </c>
      <c r="E1950" s="122">
        <f t="shared" si="2"/>
        <v>67</v>
      </c>
      <c r="H1950" s="135" t="s">
        <v>39992</v>
      </c>
      <c r="I1950" s="135" t="s">
        <v>39993</v>
      </c>
      <c r="J1950" s="135" t="s">
        <v>39994</v>
      </c>
      <c r="L1950" s="160"/>
      <c r="M1950" s="160"/>
      <c r="N1950" s="160"/>
      <c r="O1950" s="160"/>
      <c r="P1950" s="138" t="s">
        <v>39995</v>
      </c>
      <c r="AA1950" s="523"/>
      <c r="AB1950" s="523"/>
      <c r="AC1950" s="160"/>
      <c r="AD1950" s="160"/>
      <c r="AE1950" s="160"/>
      <c r="AJ1950" s="523"/>
      <c r="AN1950" s="160"/>
      <c r="AO1950" s="160"/>
      <c r="AP1950" s="160"/>
      <c r="AQ1950" s="1"/>
      <c r="AR1950" s="1"/>
      <c r="AS1950" s="160"/>
      <c r="AX1950" s="474">
        <v>0.08278935185185185</v>
      </c>
      <c r="AY1950" s="505">
        <v>0.05505787037037037</v>
      </c>
      <c r="BC1950" s="141" t="s">
        <v>39996</v>
      </c>
      <c r="BD1950" s="141"/>
      <c r="BE1950" s="505">
        <v>0.07684027777777777</v>
      </c>
      <c r="BF1950" s="141"/>
      <c r="BG1950" s="141"/>
      <c r="BH1950" s="141"/>
    </row>
    <row r="1951">
      <c r="A1951" s="122">
        <f t="shared" si="3"/>
        <v>0</v>
      </c>
      <c r="B1951" s="122">
        <f t="shared" si="4"/>
        <v>0</v>
      </c>
      <c r="C1951" s="122">
        <f t="shared" si="5"/>
        <v>0</v>
      </c>
      <c r="D1951" s="122">
        <f t="shared" si="6"/>
        <v>0</v>
      </c>
      <c r="E1951" s="122">
        <f t="shared" si="2"/>
        <v>109</v>
      </c>
      <c r="H1951" s="135" t="s">
        <v>39997</v>
      </c>
      <c r="I1951" s="135" t="s">
        <v>39998</v>
      </c>
      <c r="J1951" s="135" t="s">
        <v>39999</v>
      </c>
      <c r="L1951" s="160"/>
      <c r="M1951" s="160"/>
      <c r="N1951" s="160"/>
      <c r="O1951" s="160"/>
      <c r="P1951" s="503">
        <v>0.07736111111111112</v>
      </c>
      <c r="AA1951" s="523"/>
      <c r="AB1951" s="523"/>
      <c r="AC1951" s="160"/>
      <c r="AD1951" s="160"/>
      <c r="AE1951" s="160"/>
      <c r="AJ1951" s="523"/>
      <c r="AN1951" s="160"/>
      <c r="AO1951" s="160"/>
      <c r="AP1951" s="160"/>
      <c r="AQ1951" s="1"/>
      <c r="AR1951" s="1"/>
      <c r="AS1951" s="160"/>
      <c r="AX1951" s="134" t="s">
        <v>40000</v>
      </c>
      <c r="AY1951" s="128" t="s">
        <v>40001</v>
      </c>
      <c r="BC1951" s="516">
        <v>0.059722222222222225</v>
      </c>
      <c r="BD1951" s="516"/>
      <c r="BE1951" s="128" t="s">
        <v>40002</v>
      </c>
      <c r="BF1951" s="516"/>
      <c r="BG1951" s="516"/>
      <c r="BH1951" s="516"/>
    </row>
    <row r="1952">
      <c r="A1952" s="122">
        <f t="shared" si="3"/>
        <v>0</v>
      </c>
      <c r="B1952" s="122">
        <f t="shared" si="4"/>
        <v>0</v>
      </c>
      <c r="C1952" s="122">
        <f t="shared" si="5"/>
        <v>0</v>
      </c>
      <c r="D1952" s="122">
        <f t="shared" si="6"/>
        <v>0</v>
      </c>
      <c r="E1952" s="122">
        <f t="shared" si="2"/>
        <v>34</v>
      </c>
      <c r="H1952" s="135">
        <v>650.0</v>
      </c>
      <c r="I1952" s="135">
        <v>650.0</v>
      </c>
      <c r="J1952" s="135">
        <v>650.0</v>
      </c>
      <c r="L1952" s="160"/>
      <c r="M1952" s="160"/>
      <c r="N1952" s="160"/>
      <c r="O1952" s="160"/>
      <c r="P1952" s="138" t="s">
        <v>40003</v>
      </c>
      <c r="AA1952" s="523"/>
      <c r="AB1952" s="523"/>
      <c r="AC1952" s="160"/>
      <c r="AD1952" s="160"/>
      <c r="AE1952" s="160"/>
      <c r="AJ1952" s="523"/>
      <c r="AN1952" s="160"/>
      <c r="AO1952" s="160"/>
      <c r="AP1952" s="160"/>
      <c r="AQ1952" s="1"/>
      <c r="AR1952" s="1"/>
      <c r="AS1952" s="160"/>
      <c r="AX1952" s="474">
        <v>0.08283564814814814</v>
      </c>
      <c r="AY1952" s="505">
        <v>0.055219907407407405</v>
      </c>
      <c r="BC1952" s="141" t="s">
        <v>40004</v>
      </c>
      <c r="BD1952" s="141"/>
      <c r="BE1952" s="505">
        <v>0.07700231481481482</v>
      </c>
      <c r="BF1952" s="141"/>
      <c r="BG1952" s="141"/>
      <c r="BH1952" s="141"/>
    </row>
    <row r="1953">
      <c r="A1953" s="122">
        <f t="shared" si="3"/>
        <v>0</v>
      </c>
      <c r="B1953" s="122">
        <f t="shared" si="4"/>
        <v>0</v>
      </c>
      <c r="C1953" s="122">
        <f t="shared" si="5"/>
        <v>0</v>
      </c>
      <c r="D1953" s="122">
        <f t="shared" si="6"/>
        <v>0</v>
      </c>
      <c r="E1953" s="122">
        <f t="shared" si="2"/>
        <v>52</v>
      </c>
      <c r="H1953" s="135" t="s">
        <v>40005</v>
      </c>
      <c r="I1953" s="135" t="s">
        <v>40006</v>
      </c>
      <c r="J1953" s="135" t="s">
        <v>40007</v>
      </c>
      <c r="L1953" s="160"/>
      <c r="M1953" s="160"/>
      <c r="N1953" s="160"/>
      <c r="O1953" s="160"/>
      <c r="P1953" s="503">
        <v>0.07752314814814815</v>
      </c>
      <c r="AA1953" s="523"/>
      <c r="AB1953" s="523"/>
      <c r="AC1953" s="160"/>
      <c r="AD1953" s="160"/>
      <c r="AE1953" s="160"/>
      <c r="AJ1953" s="523"/>
      <c r="AN1953" s="160"/>
      <c r="AO1953" s="160"/>
      <c r="AP1953" s="160"/>
      <c r="AQ1953" s="1"/>
      <c r="AR1953" s="1"/>
      <c r="AS1953" s="160"/>
      <c r="AX1953" s="134" t="s">
        <v>40008</v>
      </c>
      <c r="AY1953" s="128" t="s">
        <v>40009</v>
      </c>
      <c r="BC1953" s="516">
        <v>0.05978009259259259</v>
      </c>
      <c r="BD1953" s="516"/>
      <c r="BE1953" s="128" t="s">
        <v>40010</v>
      </c>
      <c r="BF1953" s="516"/>
      <c r="BG1953" s="516"/>
      <c r="BH1953" s="516"/>
    </row>
    <row r="1954">
      <c r="A1954" s="122">
        <f t="shared" si="3"/>
        <v>0</v>
      </c>
      <c r="B1954" s="122">
        <f t="shared" si="4"/>
        <v>0</v>
      </c>
      <c r="C1954" s="122">
        <f t="shared" si="5"/>
        <v>0</v>
      </c>
      <c r="D1954" s="122">
        <f t="shared" si="6"/>
        <v>0</v>
      </c>
      <c r="E1954" s="122">
        <f t="shared" si="2"/>
        <v>133</v>
      </c>
      <c r="H1954" s="135" t="s">
        <v>40011</v>
      </c>
      <c r="I1954" s="135" t="s">
        <v>40012</v>
      </c>
      <c r="J1954" s="135" t="s">
        <v>40013</v>
      </c>
      <c r="L1954" s="160"/>
      <c r="M1954" s="160"/>
      <c r="N1954" s="160"/>
      <c r="O1954" s="160"/>
      <c r="P1954" s="138" t="s">
        <v>40014</v>
      </c>
      <c r="AA1954" s="523"/>
      <c r="AB1954" s="523"/>
      <c r="AC1954" s="160"/>
      <c r="AD1954" s="160"/>
      <c r="AE1954" s="160"/>
      <c r="AJ1954" s="523"/>
      <c r="AN1954" s="160"/>
      <c r="AO1954" s="160"/>
      <c r="AP1954" s="160"/>
      <c r="AQ1954" s="1"/>
      <c r="AR1954" s="1"/>
      <c r="AS1954" s="160"/>
      <c r="AX1954" s="474">
        <v>0.08290509259259259</v>
      </c>
      <c r="AY1954" s="505">
        <v>0.05530092592592593</v>
      </c>
      <c r="BC1954" s="141" t="s">
        <v>40015</v>
      </c>
      <c r="BD1954" s="141"/>
      <c r="BE1954" s="505">
        <v>0.0770138888888889</v>
      </c>
      <c r="BF1954" s="141"/>
      <c r="BG1954" s="141"/>
      <c r="BH1954" s="141"/>
    </row>
    <row r="1955">
      <c r="A1955" s="122">
        <f t="shared" si="3"/>
        <v>0</v>
      </c>
      <c r="B1955" s="122">
        <f t="shared" si="4"/>
        <v>0</v>
      </c>
      <c r="C1955" s="122">
        <f t="shared" si="5"/>
        <v>0</v>
      </c>
      <c r="D1955" s="122">
        <f t="shared" si="6"/>
        <v>0</v>
      </c>
      <c r="E1955" s="122">
        <f t="shared" si="2"/>
        <v>57</v>
      </c>
      <c r="H1955" s="135">
        <v>651.0</v>
      </c>
      <c r="I1955" s="135">
        <v>651.0</v>
      </c>
      <c r="J1955" s="135">
        <v>651.0</v>
      </c>
      <c r="L1955" s="160"/>
      <c r="M1955" s="160"/>
      <c r="N1955" s="160"/>
      <c r="O1955" s="160"/>
      <c r="P1955" s="503">
        <v>0.07758101851851852</v>
      </c>
      <c r="AA1955" s="523"/>
      <c r="AB1955" s="523"/>
      <c r="AC1955" s="160"/>
      <c r="AD1955" s="160"/>
      <c r="AE1955" s="160"/>
      <c r="AJ1955" s="523"/>
      <c r="AN1955" s="160"/>
      <c r="AO1955" s="160"/>
      <c r="AP1955" s="160"/>
      <c r="AQ1955" s="1"/>
      <c r="AR1955" s="1"/>
      <c r="AS1955" s="160"/>
      <c r="AX1955" s="134" t="s">
        <v>40016</v>
      </c>
      <c r="AY1955" s="128" t="s">
        <v>40017</v>
      </c>
      <c r="BC1955" s="516">
        <v>0.05988425925925926</v>
      </c>
      <c r="BD1955" s="516"/>
      <c r="BE1955" s="525">
        <v>0.7</v>
      </c>
      <c r="BF1955" s="516"/>
      <c r="BG1955" s="516"/>
      <c r="BH1955" s="516"/>
    </row>
    <row r="1956">
      <c r="A1956" s="122">
        <f t="shared" si="3"/>
        <v>0</v>
      </c>
      <c r="B1956" s="122">
        <f t="shared" si="4"/>
        <v>0</v>
      </c>
      <c r="C1956" s="122">
        <f t="shared" si="5"/>
        <v>0</v>
      </c>
      <c r="D1956" s="122">
        <f t="shared" si="6"/>
        <v>0</v>
      </c>
      <c r="E1956" s="122">
        <f t="shared" si="2"/>
        <v>25</v>
      </c>
      <c r="H1956" s="135" t="s">
        <v>40018</v>
      </c>
      <c r="I1956" s="135" t="s">
        <v>40019</v>
      </c>
      <c r="J1956" s="135" t="s">
        <v>40020</v>
      </c>
      <c r="L1956" s="160"/>
      <c r="M1956" s="160"/>
      <c r="N1956" s="160"/>
      <c r="O1956" s="160"/>
      <c r="P1956" s="138" t="s">
        <v>40021</v>
      </c>
      <c r="AA1956" s="523"/>
      <c r="AB1956" s="523"/>
      <c r="AC1956" s="160"/>
      <c r="AD1956" s="160"/>
      <c r="AE1956" s="160"/>
      <c r="AJ1956" s="523"/>
      <c r="AN1956" s="160"/>
      <c r="AO1956" s="160"/>
      <c r="AP1956" s="160"/>
      <c r="AQ1956" s="1"/>
      <c r="AR1956" s="1"/>
      <c r="AS1956" s="160"/>
      <c r="AX1956" s="474">
        <v>0.08293981481481481</v>
      </c>
      <c r="AY1956" s="505">
        <v>0.05538194444444444</v>
      </c>
      <c r="BC1956" s="141" t="s">
        <v>40022</v>
      </c>
      <c r="BD1956" s="141"/>
      <c r="BE1956" s="505">
        <v>0.07707175925925926</v>
      </c>
      <c r="BF1956" s="141"/>
      <c r="BG1956" s="141"/>
      <c r="BH1956" s="141"/>
    </row>
    <row r="1957">
      <c r="A1957" s="122">
        <f t="shared" si="3"/>
        <v>0</v>
      </c>
      <c r="B1957" s="122">
        <f t="shared" si="4"/>
        <v>0</v>
      </c>
      <c r="C1957" s="122">
        <f t="shared" si="5"/>
        <v>0</v>
      </c>
      <c r="D1957" s="122">
        <f t="shared" si="6"/>
        <v>0</v>
      </c>
      <c r="E1957" s="122">
        <f t="shared" si="2"/>
        <v>90</v>
      </c>
      <c r="H1957" s="135" t="s">
        <v>40023</v>
      </c>
      <c r="I1957" s="135" t="s">
        <v>40024</v>
      </c>
      <c r="J1957" s="135" t="s">
        <v>40025</v>
      </c>
      <c r="L1957" s="160"/>
      <c r="M1957" s="160"/>
      <c r="N1957" s="160"/>
      <c r="O1957" s="160"/>
      <c r="P1957" s="503">
        <v>0.07784722222222222</v>
      </c>
      <c r="AA1957" s="523"/>
      <c r="AB1957" s="523"/>
      <c r="AC1957" s="160"/>
      <c r="AD1957" s="160"/>
      <c r="AE1957" s="160"/>
      <c r="AJ1957" s="523"/>
      <c r="AN1957" s="160"/>
      <c r="AO1957" s="160"/>
      <c r="AP1957" s="160"/>
      <c r="AQ1957" s="1"/>
      <c r="AR1957" s="1"/>
      <c r="AS1957" s="160"/>
      <c r="AX1957" s="134" t="s">
        <v>40026</v>
      </c>
      <c r="AY1957" s="128" t="s">
        <v>40027</v>
      </c>
      <c r="BC1957" s="516">
        <v>0.059895833333333336</v>
      </c>
      <c r="BD1957" s="516"/>
      <c r="BE1957" s="128" t="s">
        <v>5754</v>
      </c>
      <c r="BF1957" s="516"/>
      <c r="BG1957" s="516"/>
      <c r="BH1957" s="516"/>
    </row>
    <row r="1958">
      <c r="A1958" s="122">
        <f t="shared" si="3"/>
        <v>0</v>
      </c>
      <c r="B1958" s="122">
        <f t="shared" si="4"/>
        <v>0</v>
      </c>
      <c r="C1958" s="122">
        <f t="shared" si="5"/>
        <v>0</v>
      </c>
      <c r="D1958" s="122">
        <f t="shared" si="6"/>
        <v>0</v>
      </c>
      <c r="E1958" s="122">
        <f t="shared" si="2"/>
        <v>29</v>
      </c>
      <c r="H1958" s="135">
        <v>652.0</v>
      </c>
      <c r="I1958" s="135">
        <v>652.0</v>
      </c>
      <c r="J1958" s="135">
        <v>652.0</v>
      </c>
      <c r="L1958" s="160"/>
      <c r="M1958" s="160"/>
      <c r="N1958" s="160"/>
      <c r="O1958" s="160"/>
      <c r="P1958" s="138" t="s">
        <v>40028</v>
      </c>
      <c r="AA1958" s="523"/>
      <c r="AB1958" s="523"/>
      <c r="AC1958" s="160"/>
      <c r="AD1958" s="160"/>
      <c r="AE1958" s="160"/>
      <c r="AJ1958" s="523"/>
      <c r="AN1958" s="160"/>
      <c r="AO1958" s="160"/>
      <c r="AP1958" s="160"/>
      <c r="AQ1958" s="1"/>
      <c r="AR1958" s="1"/>
      <c r="AS1958" s="160"/>
      <c r="AX1958" s="474">
        <v>0.08298611111111111</v>
      </c>
      <c r="AY1958" s="505">
        <v>0.05555555555555555</v>
      </c>
      <c r="BC1958" s="141" t="s">
        <v>40029</v>
      </c>
      <c r="BD1958" s="141"/>
      <c r="BE1958" s="505">
        <v>0.07712962962962963</v>
      </c>
      <c r="BF1958" s="141"/>
      <c r="BG1958" s="141"/>
      <c r="BH1958" s="141"/>
    </row>
    <row r="1959">
      <c r="A1959" s="122">
        <f t="shared" si="3"/>
        <v>0</v>
      </c>
      <c r="B1959" s="122">
        <f t="shared" si="4"/>
        <v>0</v>
      </c>
      <c r="C1959" s="122">
        <f t="shared" si="5"/>
        <v>0</v>
      </c>
      <c r="D1959" s="122">
        <f t="shared" si="6"/>
        <v>0</v>
      </c>
      <c r="E1959" s="122">
        <f t="shared" si="2"/>
        <v>36</v>
      </c>
      <c r="H1959" s="135" t="s">
        <v>40030</v>
      </c>
      <c r="I1959" s="135" t="s">
        <v>40031</v>
      </c>
      <c r="J1959" s="135" t="s">
        <v>40032</v>
      </c>
      <c r="L1959" s="160"/>
      <c r="M1959" s="160"/>
      <c r="N1959" s="160"/>
      <c r="O1959" s="160"/>
      <c r="P1959" s="503">
        <v>0.07789351851851851</v>
      </c>
      <c r="AA1959" s="523"/>
      <c r="AB1959" s="523"/>
      <c r="AC1959" s="160"/>
      <c r="AD1959" s="160"/>
      <c r="AE1959" s="160"/>
      <c r="AJ1959" s="523"/>
      <c r="AN1959" s="160"/>
      <c r="AO1959" s="160"/>
      <c r="AP1959" s="160"/>
      <c r="AQ1959" s="1"/>
      <c r="AR1959" s="1"/>
      <c r="AS1959" s="160"/>
      <c r="AX1959" s="134" t="s">
        <v>40033</v>
      </c>
      <c r="AY1959" s="128" t="s">
        <v>40034</v>
      </c>
      <c r="BC1959" s="516">
        <v>0.05990740740740741</v>
      </c>
      <c r="BD1959" s="516"/>
      <c r="BE1959" s="128" t="s">
        <v>40035</v>
      </c>
      <c r="BF1959" s="516"/>
      <c r="BG1959" s="516"/>
      <c r="BH1959" s="516"/>
    </row>
    <row r="1960">
      <c r="A1960" s="122">
        <f t="shared" si="3"/>
        <v>0</v>
      </c>
      <c r="B1960" s="122">
        <f t="shared" si="4"/>
        <v>0</v>
      </c>
      <c r="C1960" s="122">
        <f t="shared" si="5"/>
        <v>0</v>
      </c>
      <c r="D1960" s="122">
        <f t="shared" si="6"/>
        <v>0</v>
      </c>
      <c r="E1960" s="122">
        <f t="shared" si="2"/>
        <v>100</v>
      </c>
      <c r="H1960" s="135" t="s">
        <v>40036</v>
      </c>
      <c r="I1960" s="135" t="s">
        <v>40037</v>
      </c>
      <c r="J1960" s="135" t="s">
        <v>40038</v>
      </c>
      <c r="L1960" s="160"/>
      <c r="M1960" s="160"/>
      <c r="N1960" s="160"/>
      <c r="O1960" s="160"/>
      <c r="P1960" s="138" t="s">
        <v>39961</v>
      </c>
      <c r="AA1960" s="523"/>
      <c r="AB1960" s="523"/>
      <c r="AC1960" s="160"/>
      <c r="AD1960" s="160"/>
      <c r="AE1960" s="160"/>
      <c r="AJ1960" s="523"/>
      <c r="AN1960" s="160"/>
      <c r="AO1960" s="160"/>
      <c r="AP1960" s="160"/>
      <c r="AQ1960" s="1"/>
      <c r="AR1960" s="1"/>
      <c r="AS1960" s="160"/>
      <c r="AX1960" s="474">
        <v>0.08307870370370371</v>
      </c>
      <c r="AY1960" s="505">
        <v>0.05571759259259259</v>
      </c>
      <c r="BC1960" s="141" t="s">
        <v>40039</v>
      </c>
      <c r="BD1960" s="141"/>
      <c r="BE1960" s="505">
        <v>0.0771412037037037</v>
      </c>
      <c r="BF1960" s="141"/>
      <c r="BG1960" s="141"/>
      <c r="BH1960" s="141"/>
    </row>
    <row r="1961">
      <c r="A1961" s="122">
        <f t="shared" si="3"/>
        <v>0</v>
      </c>
      <c r="B1961" s="122">
        <f t="shared" si="4"/>
        <v>0</v>
      </c>
      <c r="C1961" s="122">
        <f t="shared" si="5"/>
        <v>0</v>
      </c>
      <c r="D1961" s="122">
        <f t="shared" si="6"/>
        <v>0</v>
      </c>
      <c r="E1961" s="122">
        <f t="shared" si="2"/>
        <v>56</v>
      </c>
      <c r="H1961" s="135">
        <v>653.0</v>
      </c>
      <c r="I1961" s="135">
        <v>653.0</v>
      </c>
      <c r="J1961" s="135">
        <v>653.0</v>
      </c>
      <c r="L1961" s="160"/>
      <c r="M1961" s="160"/>
      <c r="N1961" s="160"/>
      <c r="O1961" s="160"/>
      <c r="P1961" s="503">
        <v>0.07795138888888889</v>
      </c>
      <c r="AA1961" s="523"/>
      <c r="AB1961" s="523"/>
      <c r="AC1961" s="160"/>
      <c r="AD1961" s="160"/>
      <c r="AE1961" s="160"/>
      <c r="AJ1961" s="523"/>
      <c r="AN1961" s="160"/>
      <c r="AO1961" s="160"/>
      <c r="AP1961" s="160"/>
      <c r="AQ1961" s="1"/>
      <c r="AR1961" s="1"/>
      <c r="AS1961" s="160"/>
      <c r="AX1961" s="134" t="s">
        <v>40040</v>
      </c>
      <c r="AY1961" s="128" t="s">
        <v>40041</v>
      </c>
      <c r="BC1961" s="516">
        <v>0.059988425925925924</v>
      </c>
      <c r="BD1961" s="516"/>
      <c r="BE1961" s="128" t="s">
        <v>40042</v>
      </c>
      <c r="BF1961" s="516"/>
      <c r="BG1961" s="516"/>
      <c r="BH1961" s="516"/>
    </row>
    <row r="1962">
      <c r="A1962" s="122">
        <f t="shared" si="3"/>
        <v>0</v>
      </c>
      <c r="B1962" s="122">
        <f t="shared" si="4"/>
        <v>0</v>
      </c>
      <c r="C1962" s="122">
        <f t="shared" si="5"/>
        <v>0</v>
      </c>
      <c r="D1962" s="122">
        <f t="shared" si="6"/>
        <v>0</v>
      </c>
      <c r="E1962" s="122">
        <f t="shared" si="2"/>
        <v>26</v>
      </c>
      <c r="H1962" s="135" t="s">
        <v>40043</v>
      </c>
      <c r="I1962" s="135" t="s">
        <v>40044</v>
      </c>
      <c r="J1962" s="135" t="s">
        <v>40045</v>
      </c>
      <c r="L1962" s="160"/>
      <c r="M1962" s="160"/>
      <c r="N1962" s="160"/>
      <c r="O1962" s="160"/>
      <c r="P1962" s="138" t="s">
        <v>40046</v>
      </c>
      <c r="AA1962" s="523"/>
      <c r="AB1962" s="523"/>
      <c r="AC1962" s="160"/>
      <c r="AD1962" s="160"/>
      <c r="AE1962" s="160"/>
      <c r="AJ1962" s="523"/>
      <c r="AN1962" s="160"/>
      <c r="AO1962" s="160"/>
      <c r="AP1962" s="160"/>
      <c r="AQ1962" s="1"/>
      <c r="AR1962" s="1"/>
      <c r="AS1962" s="160"/>
      <c r="AX1962" s="474">
        <v>0.08313657407407407</v>
      </c>
      <c r="AY1962" s="505">
        <v>0.055775462962962964</v>
      </c>
      <c r="BC1962" s="141" t="s">
        <v>40047</v>
      </c>
      <c r="BD1962" s="141"/>
      <c r="BE1962" s="505">
        <v>0.07716435185185185</v>
      </c>
      <c r="BF1962" s="141"/>
      <c r="BG1962" s="141"/>
      <c r="BH1962" s="141"/>
    </row>
    <row r="1963">
      <c r="A1963" s="122">
        <f t="shared" si="3"/>
        <v>0</v>
      </c>
      <c r="B1963" s="122">
        <f t="shared" si="4"/>
        <v>0</v>
      </c>
      <c r="C1963" s="122">
        <f t="shared" si="5"/>
        <v>0</v>
      </c>
      <c r="D1963" s="122">
        <f t="shared" si="6"/>
        <v>0</v>
      </c>
      <c r="E1963" s="122">
        <f t="shared" si="2"/>
        <v>163</v>
      </c>
      <c r="H1963" s="135" t="s">
        <v>40048</v>
      </c>
      <c r="I1963" s="135" t="s">
        <v>40049</v>
      </c>
      <c r="J1963" s="135" t="s">
        <v>40050</v>
      </c>
      <c r="L1963" s="160"/>
      <c r="M1963" s="160"/>
      <c r="N1963" s="160"/>
      <c r="O1963" s="160"/>
      <c r="P1963" s="503">
        <v>0.07796296296296296</v>
      </c>
      <c r="AA1963" s="523"/>
      <c r="AB1963" s="523"/>
      <c r="AC1963" s="160"/>
      <c r="AD1963" s="160"/>
      <c r="AE1963" s="160"/>
      <c r="AJ1963" s="523"/>
      <c r="AN1963" s="160"/>
      <c r="AO1963" s="160"/>
      <c r="AP1963" s="160"/>
      <c r="AQ1963" s="1"/>
      <c r="AR1963" s="1"/>
      <c r="AS1963" s="160"/>
      <c r="AX1963" s="134" t="s">
        <v>40051</v>
      </c>
      <c r="AY1963" s="128" t="s">
        <v>40052</v>
      </c>
      <c r="BC1963" s="516">
        <v>0.060034722222222225</v>
      </c>
      <c r="BD1963" s="516"/>
      <c r="BE1963" s="128" t="s">
        <v>3926</v>
      </c>
      <c r="BF1963" s="516"/>
      <c r="BG1963" s="516"/>
      <c r="BH1963" s="516"/>
    </row>
    <row r="1964">
      <c r="A1964" s="122">
        <f t="shared" si="3"/>
        <v>0</v>
      </c>
      <c r="B1964" s="122">
        <f t="shared" si="4"/>
        <v>0</v>
      </c>
      <c r="C1964" s="122">
        <f t="shared" si="5"/>
        <v>0</v>
      </c>
      <c r="D1964" s="122">
        <f t="shared" si="6"/>
        <v>0</v>
      </c>
      <c r="E1964" s="122">
        <f t="shared" si="2"/>
        <v>18</v>
      </c>
      <c r="H1964" s="135">
        <v>654.0</v>
      </c>
      <c r="I1964" s="135">
        <v>654.0</v>
      </c>
      <c r="J1964" s="135">
        <v>654.0</v>
      </c>
      <c r="L1964" s="160"/>
      <c r="M1964" s="160"/>
      <c r="N1964" s="160"/>
      <c r="O1964" s="160"/>
      <c r="P1964" s="138" t="s">
        <v>40053</v>
      </c>
      <c r="AA1964" s="523"/>
      <c r="AB1964" s="523"/>
      <c r="AC1964" s="160"/>
      <c r="AD1964" s="160"/>
      <c r="AE1964" s="160"/>
      <c r="AJ1964" s="523"/>
      <c r="AN1964" s="160"/>
      <c r="AO1964" s="160"/>
      <c r="AP1964" s="160"/>
      <c r="AQ1964" s="1"/>
      <c r="AR1964" s="1"/>
      <c r="AS1964" s="160"/>
      <c r="AX1964" s="474">
        <v>0.08318287037037037</v>
      </c>
      <c r="AY1964" s="505">
        <v>0.05582175925925926</v>
      </c>
      <c r="BC1964" s="141" t="s">
        <v>40054</v>
      </c>
      <c r="BD1964" s="141"/>
      <c r="BE1964" s="505">
        <v>0.07725694444444445</v>
      </c>
      <c r="BF1964" s="141"/>
      <c r="BG1964" s="141"/>
      <c r="BH1964" s="141"/>
    </row>
    <row r="1965">
      <c r="A1965" s="122">
        <f t="shared" si="3"/>
        <v>0</v>
      </c>
      <c r="B1965" s="122">
        <f t="shared" si="4"/>
        <v>0</v>
      </c>
      <c r="C1965" s="122">
        <f t="shared" si="5"/>
        <v>0</v>
      </c>
      <c r="D1965" s="122">
        <f t="shared" si="6"/>
        <v>0</v>
      </c>
      <c r="E1965" s="122">
        <f t="shared" si="2"/>
        <v>54</v>
      </c>
      <c r="H1965" s="135" t="s">
        <v>40055</v>
      </c>
      <c r="I1965" s="135" t="s">
        <v>40056</v>
      </c>
      <c r="J1965" s="135" t="s">
        <v>40057</v>
      </c>
      <c r="L1965" s="160"/>
      <c r="M1965" s="160"/>
      <c r="N1965" s="160"/>
      <c r="O1965" s="160"/>
      <c r="P1965" s="503">
        <v>0.07800925925925926</v>
      </c>
      <c r="AA1965" s="523"/>
      <c r="AB1965" s="523"/>
      <c r="AC1965" s="160"/>
      <c r="AD1965" s="160"/>
      <c r="AE1965" s="160"/>
      <c r="AJ1965" s="523"/>
      <c r="AN1965" s="160"/>
      <c r="AO1965" s="160"/>
      <c r="AP1965" s="160"/>
      <c r="AQ1965" s="1"/>
      <c r="AR1965" s="1"/>
      <c r="AS1965" s="160"/>
      <c r="AX1965" s="134" t="s">
        <v>40058</v>
      </c>
      <c r="AY1965" s="128" t="s">
        <v>29351</v>
      </c>
      <c r="BC1965" s="516">
        <v>0.060127314814814814</v>
      </c>
      <c r="BD1965" s="516"/>
      <c r="BE1965" s="128" t="s">
        <v>40059</v>
      </c>
      <c r="BF1965" s="516"/>
      <c r="BG1965" s="516"/>
      <c r="BH1965" s="516"/>
    </row>
    <row r="1966">
      <c r="A1966" s="122">
        <f t="shared" si="3"/>
        <v>0</v>
      </c>
      <c r="B1966" s="122">
        <f t="shared" si="4"/>
        <v>0</v>
      </c>
      <c r="C1966" s="122">
        <f t="shared" si="5"/>
        <v>0</v>
      </c>
      <c r="D1966" s="122">
        <f t="shared" si="6"/>
        <v>0</v>
      </c>
      <c r="E1966" s="122">
        <f t="shared" si="2"/>
        <v>78</v>
      </c>
      <c r="H1966" s="135" t="s">
        <v>40060</v>
      </c>
      <c r="I1966" s="135" t="s">
        <v>40061</v>
      </c>
      <c r="J1966" s="135" t="s">
        <v>40062</v>
      </c>
      <c r="L1966" s="160"/>
      <c r="M1966" s="160"/>
      <c r="N1966" s="160"/>
      <c r="O1966" s="160"/>
      <c r="P1966" s="138" t="s">
        <v>40063</v>
      </c>
      <c r="AA1966" s="523"/>
      <c r="AB1966" s="523"/>
      <c r="AC1966" s="160"/>
      <c r="AD1966" s="160"/>
      <c r="AE1966" s="160"/>
      <c r="AJ1966" s="523"/>
      <c r="AN1966" s="160"/>
      <c r="AO1966" s="160"/>
      <c r="AP1966" s="160"/>
      <c r="AQ1966" s="1"/>
      <c r="AR1966" s="1"/>
      <c r="AS1966" s="160"/>
      <c r="AX1966" s="474">
        <v>0.08325231481481482</v>
      </c>
      <c r="AY1966" s="505">
        <v>0.05604166666666666</v>
      </c>
      <c r="BC1966" s="141" t="s">
        <v>40064</v>
      </c>
      <c r="BD1966" s="141"/>
      <c r="BE1966" s="505">
        <v>0.07726851851851851</v>
      </c>
      <c r="BF1966" s="141"/>
      <c r="BG1966" s="141"/>
      <c r="BH1966" s="141"/>
    </row>
    <row r="1967">
      <c r="A1967" s="122">
        <f t="shared" si="3"/>
        <v>0</v>
      </c>
      <c r="B1967" s="122">
        <f t="shared" si="4"/>
        <v>0</v>
      </c>
      <c r="C1967" s="122">
        <f t="shared" si="5"/>
        <v>0</v>
      </c>
      <c r="D1967" s="122">
        <f t="shared" si="6"/>
        <v>0</v>
      </c>
      <c r="E1967" s="122">
        <f t="shared" si="2"/>
        <v>71</v>
      </c>
      <c r="H1967" s="135">
        <v>655.0</v>
      </c>
      <c r="I1967" s="135">
        <v>655.0</v>
      </c>
      <c r="J1967" s="135">
        <v>655.0</v>
      </c>
      <c r="L1967" s="160"/>
      <c r="M1967" s="160"/>
      <c r="N1967" s="160"/>
      <c r="O1967" s="160"/>
      <c r="P1967" s="503">
        <v>0.07805555555555556</v>
      </c>
      <c r="AA1967" s="523"/>
      <c r="AB1967" s="523"/>
      <c r="AC1967" s="160"/>
      <c r="AD1967" s="160"/>
      <c r="AE1967" s="160"/>
      <c r="AJ1967" s="523"/>
      <c r="AN1967" s="160"/>
      <c r="AO1967" s="160"/>
      <c r="AP1967" s="160"/>
      <c r="AQ1967" s="1"/>
      <c r="AR1967" s="1"/>
      <c r="AS1967" s="160"/>
      <c r="AX1967" s="134" t="s">
        <v>40065</v>
      </c>
      <c r="AY1967" s="128" t="s">
        <v>40066</v>
      </c>
      <c r="BC1967" s="516">
        <v>0.060162037037037035</v>
      </c>
      <c r="BD1967" s="516"/>
      <c r="BE1967" s="128" t="s">
        <v>40067</v>
      </c>
      <c r="BF1967" s="516"/>
      <c r="BG1967" s="516"/>
      <c r="BH1967" s="516"/>
    </row>
    <row r="1968">
      <c r="A1968" s="122">
        <f t="shared" si="3"/>
        <v>0</v>
      </c>
      <c r="B1968" s="122">
        <f t="shared" si="4"/>
        <v>0</v>
      </c>
      <c r="C1968" s="122">
        <f t="shared" si="5"/>
        <v>0</v>
      </c>
      <c r="D1968" s="122">
        <f t="shared" si="6"/>
        <v>0</v>
      </c>
      <c r="E1968" s="122">
        <f t="shared" si="2"/>
        <v>28</v>
      </c>
      <c r="H1968" s="135" t="s">
        <v>40068</v>
      </c>
      <c r="I1968" s="135" t="s">
        <v>40069</v>
      </c>
      <c r="J1968" s="135" t="s">
        <v>40070</v>
      </c>
      <c r="L1968" s="160"/>
      <c r="M1968" s="160"/>
      <c r="N1968" s="160"/>
      <c r="O1968" s="160"/>
      <c r="P1968" s="138" t="s">
        <v>40071</v>
      </c>
      <c r="AA1968" s="523"/>
      <c r="AB1968" s="523"/>
      <c r="AC1968" s="160"/>
      <c r="AD1968" s="160"/>
      <c r="AE1968" s="160"/>
      <c r="AJ1968" s="523"/>
      <c r="AN1968" s="160"/>
      <c r="AO1968" s="160"/>
      <c r="AP1968" s="160"/>
      <c r="AQ1968" s="1"/>
      <c r="AR1968" s="1"/>
      <c r="AS1968" s="160"/>
      <c r="AX1968" s="474">
        <v>0.08335648148148148</v>
      </c>
      <c r="AY1968" s="505">
        <v>0.05607638888888889</v>
      </c>
      <c r="BC1968" s="141" t="s">
        <v>40072</v>
      </c>
      <c r="BD1968" s="141"/>
      <c r="BE1968" s="505">
        <v>0.07733796296296297</v>
      </c>
      <c r="BF1968" s="141"/>
      <c r="BG1968" s="141"/>
      <c r="BH1968" s="141"/>
    </row>
    <row r="1969">
      <c r="A1969" s="122">
        <f t="shared" si="3"/>
        <v>0</v>
      </c>
      <c r="B1969" s="122">
        <f t="shared" si="4"/>
        <v>0</v>
      </c>
      <c r="C1969" s="122">
        <f t="shared" si="5"/>
        <v>0</v>
      </c>
      <c r="D1969" s="122">
        <f t="shared" si="6"/>
        <v>0</v>
      </c>
      <c r="E1969" s="122">
        <f t="shared" si="2"/>
        <v>170</v>
      </c>
      <c r="H1969" s="135" t="s">
        <v>40073</v>
      </c>
      <c r="I1969" s="135" t="s">
        <v>40074</v>
      </c>
      <c r="J1969" s="135" t="s">
        <v>40075</v>
      </c>
      <c r="L1969" s="160"/>
      <c r="M1969" s="160"/>
      <c r="N1969" s="160"/>
      <c r="O1969" s="160"/>
      <c r="P1969" s="503">
        <v>0.0780787037037037</v>
      </c>
      <c r="AA1969" s="523"/>
      <c r="AB1969" s="523"/>
      <c r="AC1969" s="160"/>
      <c r="AD1969" s="160"/>
      <c r="AE1969" s="160"/>
      <c r="AJ1969" s="523"/>
      <c r="AN1969" s="160"/>
      <c r="AO1969" s="160"/>
      <c r="AP1969" s="160"/>
      <c r="AQ1969" s="1"/>
      <c r="AR1969" s="1"/>
      <c r="AS1969" s="160"/>
      <c r="AX1969" s="134" t="s">
        <v>40076</v>
      </c>
      <c r="AY1969" s="128" t="s">
        <v>724</v>
      </c>
      <c r="BC1969" s="516">
        <v>0.060208333333333336</v>
      </c>
      <c r="BD1969" s="516"/>
      <c r="BE1969" s="128" t="s">
        <v>40077</v>
      </c>
      <c r="BF1969" s="516"/>
      <c r="BG1969" s="516"/>
      <c r="BH1969" s="516"/>
    </row>
    <row r="1970">
      <c r="A1970" s="122">
        <f t="shared" si="3"/>
        <v>0</v>
      </c>
      <c r="B1970" s="122">
        <f t="shared" si="4"/>
        <v>0</v>
      </c>
      <c r="C1970" s="122">
        <f t="shared" si="5"/>
        <v>0</v>
      </c>
      <c r="D1970" s="122">
        <f t="shared" si="6"/>
        <v>0</v>
      </c>
      <c r="E1970" s="122">
        <f t="shared" si="2"/>
        <v>42</v>
      </c>
      <c r="H1970" s="135">
        <v>656.0</v>
      </c>
      <c r="I1970" s="135">
        <v>656.0</v>
      </c>
      <c r="J1970" s="135">
        <v>656.0</v>
      </c>
      <c r="L1970" s="160"/>
      <c r="M1970" s="160"/>
      <c r="N1970" s="160"/>
      <c r="O1970" s="160"/>
      <c r="P1970" s="138" t="s">
        <v>40078</v>
      </c>
      <c r="AA1970" s="523"/>
      <c r="AB1970" s="523"/>
      <c r="AC1970" s="160"/>
      <c r="AD1970" s="160"/>
      <c r="AE1970" s="160"/>
      <c r="AJ1970" s="523"/>
      <c r="AN1970" s="160"/>
      <c r="AO1970" s="160"/>
      <c r="AP1970" s="160"/>
      <c r="AQ1970" s="1"/>
      <c r="AR1970" s="1"/>
      <c r="AS1970" s="160"/>
      <c r="AX1970" s="474">
        <v>0.0833912037037037</v>
      </c>
      <c r="AY1970" s="505">
        <v>0.056354166666666664</v>
      </c>
      <c r="BC1970" s="141" t="s">
        <v>40079</v>
      </c>
      <c r="BD1970" s="141"/>
      <c r="BE1970" s="505">
        <v>0.07733796296296297</v>
      </c>
      <c r="BF1970" s="141"/>
      <c r="BG1970" s="141"/>
      <c r="BH1970" s="141"/>
    </row>
    <row r="1971">
      <c r="A1971" s="122">
        <f t="shared" si="3"/>
        <v>0</v>
      </c>
      <c r="B1971" s="122">
        <f t="shared" si="4"/>
        <v>0</v>
      </c>
      <c r="C1971" s="122">
        <f t="shared" si="5"/>
        <v>0</v>
      </c>
      <c r="D1971" s="122">
        <f t="shared" si="6"/>
        <v>0</v>
      </c>
      <c r="E1971" s="122">
        <f t="shared" si="2"/>
        <v>31</v>
      </c>
      <c r="H1971" s="135" t="s">
        <v>40080</v>
      </c>
      <c r="I1971" s="135" t="s">
        <v>40081</v>
      </c>
      <c r="J1971" s="135" t="s">
        <v>40082</v>
      </c>
      <c r="L1971" s="160"/>
      <c r="M1971" s="160"/>
      <c r="N1971" s="160"/>
      <c r="O1971" s="160"/>
      <c r="P1971" s="503">
        <v>0.07811342592592592</v>
      </c>
      <c r="AA1971" s="523"/>
      <c r="AB1971" s="523"/>
      <c r="AC1971" s="160"/>
      <c r="AD1971" s="160"/>
      <c r="AE1971" s="160"/>
      <c r="AJ1971" s="523"/>
      <c r="AN1971" s="160"/>
      <c r="AO1971" s="160"/>
      <c r="AP1971" s="160"/>
      <c r="AQ1971" s="1"/>
      <c r="AR1971" s="1"/>
      <c r="AS1971" s="160"/>
      <c r="AX1971" s="134" t="s">
        <v>40083</v>
      </c>
      <c r="AY1971" s="128" t="s">
        <v>3240</v>
      </c>
      <c r="BC1971" s="516">
        <v>0.06025462962962963</v>
      </c>
      <c r="BD1971" s="516"/>
      <c r="BE1971" s="128" t="s">
        <v>40084</v>
      </c>
      <c r="BF1971" s="516"/>
      <c r="BG1971" s="516"/>
      <c r="BH1971" s="516"/>
    </row>
    <row r="1972">
      <c r="A1972" s="122">
        <f t="shared" si="3"/>
        <v>0</v>
      </c>
      <c r="B1972" s="122">
        <f t="shared" si="4"/>
        <v>0</v>
      </c>
      <c r="C1972" s="122">
        <f t="shared" si="5"/>
        <v>0</v>
      </c>
      <c r="D1972" s="122">
        <f t="shared" si="6"/>
        <v>0</v>
      </c>
      <c r="E1972" s="122">
        <f t="shared" si="2"/>
        <v>70</v>
      </c>
      <c r="H1972" s="135" t="s">
        <v>40085</v>
      </c>
      <c r="I1972" s="135" t="s">
        <v>40086</v>
      </c>
      <c r="J1972" s="135" t="s">
        <v>40087</v>
      </c>
      <c r="L1972" s="160"/>
      <c r="M1972" s="160"/>
      <c r="N1972" s="160"/>
      <c r="O1972" s="160"/>
      <c r="P1972" s="138" t="s">
        <v>40088</v>
      </c>
      <c r="AA1972" s="523"/>
      <c r="AB1972" s="523"/>
      <c r="AC1972" s="160"/>
      <c r="AD1972" s="160"/>
      <c r="AE1972" s="160"/>
      <c r="AJ1972" s="523"/>
      <c r="AN1972" s="160"/>
      <c r="AO1972" s="160"/>
      <c r="AP1972" s="160"/>
      <c r="AQ1972" s="1"/>
      <c r="AR1972" s="1"/>
      <c r="AS1972" s="160"/>
      <c r="AX1972" s="474">
        <v>0.08353009259259259</v>
      </c>
      <c r="AY1972" s="505">
        <v>0.05637731481481482</v>
      </c>
      <c r="BC1972" s="141" t="s">
        <v>40089</v>
      </c>
      <c r="BD1972" s="141"/>
      <c r="BE1972" s="505">
        <v>0.07746527777777777</v>
      </c>
      <c r="BF1972" s="141"/>
      <c r="BG1972" s="141"/>
      <c r="BH1972" s="141"/>
    </row>
    <row r="1973">
      <c r="A1973" s="122">
        <f t="shared" si="3"/>
        <v>0</v>
      </c>
      <c r="B1973" s="122">
        <f t="shared" si="4"/>
        <v>0</v>
      </c>
      <c r="C1973" s="122">
        <f t="shared" si="5"/>
        <v>0</v>
      </c>
      <c r="D1973" s="122">
        <f t="shared" si="6"/>
        <v>0</v>
      </c>
      <c r="E1973" s="122">
        <f t="shared" si="2"/>
        <v>53</v>
      </c>
      <c r="H1973" s="135">
        <v>657.0</v>
      </c>
      <c r="I1973" s="135">
        <v>657.0</v>
      </c>
      <c r="J1973" s="135">
        <v>657.0</v>
      </c>
      <c r="L1973" s="160"/>
      <c r="M1973" s="160"/>
      <c r="N1973" s="160"/>
      <c r="O1973" s="160"/>
      <c r="P1973" s="503">
        <v>0.07814814814814815</v>
      </c>
      <c r="AA1973" s="523"/>
      <c r="AB1973" s="523"/>
      <c r="AC1973" s="160"/>
      <c r="AD1973" s="160"/>
      <c r="AE1973" s="160"/>
      <c r="AJ1973" s="523"/>
      <c r="AN1973" s="160"/>
      <c r="AO1973" s="160"/>
      <c r="AP1973" s="160"/>
      <c r="AQ1973" s="1"/>
      <c r="AR1973" s="1"/>
      <c r="AS1973" s="160"/>
      <c r="AX1973" s="134" t="s">
        <v>40090</v>
      </c>
      <c r="AY1973" s="128" t="s">
        <v>40091</v>
      </c>
      <c r="BC1973" s="516">
        <v>0.06037037037037037</v>
      </c>
      <c r="BD1973" s="516"/>
      <c r="BE1973" s="128" t="s">
        <v>40092</v>
      </c>
      <c r="BF1973" s="516"/>
      <c r="BG1973" s="516"/>
      <c r="BH1973" s="516"/>
    </row>
    <row r="1974">
      <c r="A1974" s="122">
        <f t="shared" si="3"/>
        <v>0</v>
      </c>
      <c r="B1974" s="122">
        <f t="shared" si="4"/>
        <v>0</v>
      </c>
      <c r="C1974" s="122">
        <f t="shared" si="5"/>
        <v>0</v>
      </c>
      <c r="D1974" s="122">
        <f t="shared" si="6"/>
        <v>0</v>
      </c>
      <c r="E1974" s="122">
        <f t="shared" si="2"/>
        <v>31</v>
      </c>
      <c r="H1974" s="135" t="s">
        <v>40093</v>
      </c>
      <c r="I1974" s="135" t="s">
        <v>40094</v>
      </c>
      <c r="J1974" s="135" t="s">
        <v>40095</v>
      </c>
      <c r="L1974" s="160"/>
      <c r="M1974" s="160"/>
      <c r="N1974" s="160"/>
      <c r="O1974" s="160"/>
      <c r="P1974" s="138" t="s">
        <v>40096</v>
      </c>
      <c r="AA1974" s="523"/>
      <c r="AB1974" s="523"/>
      <c r="AC1974" s="160"/>
      <c r="AD1974" s="160"/>
      <c r="AE1974" s="160"/>
      <c r="AJ1974" s="523"/>
      <c r="AN1974" s="160"/>
      <c r="AO1974" s="160"/>
      <c r="AP1974" s="160"/>
      <c r="AQ1974" s="1"/>
      <c r="AR1974" s="1"/>
      <c r="AS1974" s="160"/>
      <c r="AX1974" s="474">
        <v>0.08356481481481481</v>
      </c>
      <c r="AY1974" s="505">
        <v>0.05642361111111111</v>
      </c>
      <c r="BC1974" s="141" t="s">
        <v>40097</v>
      </c>
      <c r="BD1974" s="141"/>
      <c r="BE1974" s="505">
        <v>0.07751157407407408</v>
      </c>
      <c r="BF1974" s="141"/>
      <c r="BG1974" s="141"/>
      <c r="BH1974" s="141"/>
    </row>
    <row r="1975">
      <c r="A1975" s="122">
        <f t="shared" si="3"/>
        <v>0</v>
      </c>
      <c r="B1975" s="122">
        <f t="shared" si="4"/>
        <v>0</v>
      </c>
      <c r="C1975" s="122">
        <f t="shared" si="5"/>
        <v>0</v>
      </c>
      <c r="D1975" s="122">
        <f t="shared" si="6"/>
        <v>0</v>
      </c>
      <c r="E1975" s="122">
        <f t="shared" si="2"/>
        <v>63</v>
      </c>
      <c r="H1975" s="135" t="s">
        <v>40098</v>
      </c>
      <c r="I1975" s="135" t="s">
        <v>40099</v>
      </c>
      <c r="J1975" s="135" t="s">
        <v>40100</v>
      </c>
      <c r="L1975" s="160"/>
      <c r="M1975" s="160"/>
      <c r="N1975" s="160"/>
      <c r="O1975" s="160"/>
      <c r="P1975" s="503">
        <v>0.07820601851851852</v>
      </c>
      <c r="AA1975" s="523"/>
      <c r="AB1975" s="523"/>
      <c r="AC1975" s="160"/>
      <c r="AD1975" s="160"/>
      <c r="AE1975" s="160"/>
      <c r="AJ1975" s="523"/>
      <c r="AN1975" s="160"/>
      <c r="AO1975" s="160"/>
      <c r="AP1975" s="160"/>
      <c r="AQ1975" s="1"/>
      <c r="AR1975" s="1"/>
      <c r="AS1975" s="160"/>
      <c r="AX1975" s="134" t="s">
        <v>40101</v>
      </c>
      <c r="AY1975" s="128" t="s">
        <v>40102</v>
      </c>
      <c r="BC1975" s="516">
        <v>0.06045138888888889</v>
      </c>
      <c r="BD1975" s="516"/>
      <c r="BE1975" s="128" t="s">
        <v>40103</v>
      </c>
      <c r="BF1975" s="516"/>
      <c r="BG1975" s="516"/>
      <c r="BH1975" s="516"/>
    </row>
    <row r="1976">
      <c r="A1976" s="122">
        <f t="shared" si="3"/>
        <v>0</v>
      </c>
      <c r="B1976" s="122">
        <f t="shared" si="4"/>
        <v>0</v>
      </c>
      <c r="C1976" s="122">
        <f t="shared" si="5"/>
        <v>0</v>
      </c>
      <c r="D1976" s="122">
        <f t="shared" si="6"/>
        <v>0</v>
      </c>
      <c r="E1976" s="122">
        <f t="shared" si="2"/>
        <v>20</v>
      </c>
      <c r="H1976" s="135">
        <v>658.0</v>
      </c>
      <c r="I1976" s="135">
        <v>658.0</v>
      </c>
      <c r="J1976" s="135">
        <v>658.0</v>
      </c>
      <c r="L1976" s="160"/>
      <c r="M1976" s="160"/>
      <c r="N1976" s="160"/>
      <c r="O1976" s="160"/>
      <c r="P1976" s="138" t="s">
        <v>30326</v>
      </c>
      <c r="AA1976" s="523"/>
      <c r="AB1976" s="523"/>
      <c r="AC1976" s="160"/>
      <c r="AD1976" s="160"/>
      <c r="AE1976" s="160"/>
      <c r="AJ1976" s="523"/>
      <c r="AN1976" s="160"/>
      <c r="AO1976" s="160"/>
      <c r="AP1976" s="160"/>
      <c r="AQ1976" s="1"/>
      <c r="AR1976" s="1"/>
      <c r="AS1976" s="160"/>
      <c r="AX1976" s="474">
        <v>0.08361111111111111</v>
      </c>
      <c r="AY1976" s="505">
        <v>0.05650462962962963</v>
      </c>
      <c r="BC1976" s="141" t="s">
        <v>40104</v>
      </c>
      <c r="BD1976" s="141"/>
      <c r="BE1976" s="505">
        <v>0.07760416666666667</v>
      </c>
      <c r="BF1976" s="141"/>
      <c r="BG1976" s="141"/>
      <c r="BH1976" s="141"/>
    </row>
    <row r="1977">
      <c r="A1977" s="122">
        <f t="shared" si="3"/>
        <v>0</v>
      </c>
      <c r="B1977" s="122">
        <f t="shared" si="4"/>
        <v>0</v>
      </c>
      <c r="C1977" s="122">
        <f t="shared" si="5"/>
        <v>0</v>
      </c>
      <c r="D1977" s="122">
        <f t="shared" si="6"/>
        <v>0</v>
      </c>
      <c r="E1977" s="122">
        <f t="shared" si="2"/>
        <v>53</v>
      </c>
      <c r="H1977" s="135" t="s">
        <v>40105</v>
      </c>
      <c r="I1977" s="135" t="s">
        <v>40106</v>
      </c>
      <c r="J1977" s="135" t="s">
        <v>40107</v>
      </c>
      <c r="L1977" s="160"/>
      <c r="M1977" s="160"/>
      <c r="N1977" s="160"/>
      <c r="O1977" s="160"/>
      <c r="P1977" s="503">
        <v>0.07824074074074074</v>
      </c>
      <c r="AA1977" s="523"/>
      <c r="AB1977" s="523"/>
      <c r="AC1977" s="160"/>
      <c r="AD1977" s="160"/>
      <c r="AE1977" s="160"/>
      <c r="AJ1977" s="523"/>
      <c r="AN1977" s="160"/>
      <c r="AO1977" s="160"/>
      <c r="AP1977" s="160"/>
      <c r="AQ1977" s="1"/>
      <c r="AR1977" s="1"/>
      <c r="AS1977" s="160"/>
      <c r="AX1977" s="134" t="s">
        <v>40108</v>
      </c>
      <c r="AY1977" s="128" t="s">
        <v>40109</v>
      </c>
      <c r="BC1977" s="516">
        <v>0.06054398148148148</v>
      </c>
      <c r="BD1977" s="516"/>
      <c r="BE1977" s="128" t="s">
        <v>40110</v>
      </c>
      <c r="BF1977" s="516"/>
      <c r="BG1977" s="516"/>
      <c r="BH1977" s="516"/>
    </row>
    <row r="1978">
      <c r="A1978" s="122">
        <f t="shared" si="3"/>
        <v>0</v>
      </c>
      <c r="B1978" s="122">
        <f t="shared" si="4"/>
        <v>0</v>
      </c>
      <c r="C1978" s="122">
        <f t="shared" si="5"/>
        <v>0</v>
      </c>
      <c r="D1978" s="122">
        <f t="shared" si="6"/>
        <v>0</v>
      </c>
      <c r="E1978" s="122">
        <f t="shared" si="2"/>
        <v>104</v>
      </c>
      <c r="H1978" s="135" t="s">
        <v>40111</v>
      </c>
      <c r="I1978" s="135" t="s">
        <v>40112</v>
      </c>
      <c r="J1978" s="135" t="s">
        <v>40113</v>
      </c>
      <c r="L1978" s="160"/>
      <c r="M1978" s="160"/>
      <c r="N1978" s="160"/>
      <c r="O1978" s="160"/>
      <c r="P1978" s="138" t="s">
        <v>40114</v>
      </c>
      <c r="AA1978" s="523"/>
      <c r="AB1978" s="523"/>
      <c r="AC1978" s="160"/>
      <c r="AD1978" s="160"/>
      <c r="AE1978" s="160"/>
      <c r="AJ1978" s="523"/>
      <c r="AN1978" s="160"/>
      <c r="AO1978" s="160"/>
      <c r="AP1978" s="160"/>
      <c r="AQ1978" s="1"/>
      <c r="AR1978" s="1"/>
      <c r="AS1978" s="160"/>
      <c r="AX1978" s="474">
        <v>0.08364583333333334</v>
      </c>
      <c r="AY1978" s="505">
        <v>0.05652777777777778</v>
      </c>
      <c r="BC1978" s="141" t="s">
        <v>1137</v>
      </c>
      <c r="BD1978" s="141"/>
      <c r="BE1978" s="505">
        <v>0.07765046296296296</v>
      </c>
      <c r="BF1978" s="141"/>
      <c r="BG1978" s="141"/>
      <c r="BH1978" s="141"/>
    </row>
    <row r="1979">
      <c r="A1979" s="122">
        <f t="shared" si="3"/>
        <v>0</v>
      </c>
      <c r="B1979" s="122">
        <f t="shared" si="4"/>
        <v>0</v>
      </c>
      <c r="C1979" s="122">
        <f t="shared" si="5"/>
        <v>0</v>
      </c>
      <c r="D1979" s="122">
        <f t="shared" si="6"/>
        <v>0</v>
      </c>
      <c r="E1979" s="122">
        <f t="shared" si="2"/>
        <v>41</v>
      </c>
      <c r="H1979" s="135">
        <v>659.0</v>
      </c>
      <c r="I1979" s="135">
        <v>659.0</v>
      </c>
      <c r="J1979" s="135">
        <v>659.0</v>
      </c>
      <c r="L1979" s="160"/>
      <c r="M1979" s="160"/>
      <c r="N1979" s="160"/>
      <c r="O1979" s="160"/>
      <c r="P1979" s="503">
        <v>0.07825231481481482</v>
      </c>
      <c r="AA1979" s="523"/>
      <c r="AB1979" s="523"/>
      <c r="AC1979" s="160"/>
      <c r="AD1979" s="160"/>
      <c r="AE1979" s="160"/>
      <c r="AJ1979" s="523"/>
      <c r="AN1979" s="160"/>
      <c r="AO1979" s="160"/>
      <c r="AP1979" s="160"/>
      <c r="AQ1979" s="1"/>
      <c r="AR1979" s="1"/>
      <c r="AS1979" s="160"/>
      <c r="AX1979" s="134" t="s">
        <v>40115</v>
      </c>
      <c r="AY1979" s="128" t="s">
        <v>40116</v>
      </c>
      <c r="BC1979" s="516">
        <v>0.060578703703703704</v>
      </c>
      <c r="BD1979" s="516"/>
      <c r="BE1979" s="128" t="s">
        <v>40117</v>
      </c>
      <c r="BF1979" s="516"/>
      <c r="BG1979" s="516"/>
      <c r="BH1979" s="516"/>
    </row>
    <row r="1980">
      <c r="A1980" s="122">
        <f t="shared" si="3"/>
        <v>0</v>
      </c>
      <c r="B1980" s="122">
        <f t="shared" si="4"/>
        <v>0</v>
      </c>
      <c r="C1980" s="122">
        <f t="shared" si="5"/>
        <v>0</v>
      </c>
      <c r="D1980" s="122">
        <f t="shared" si="6"/>
        <v>0</v>
      </c>
      <c r="E1980" s="122">
        <f t="shared" si="2"/>
        <v>25</v>
      </c>
      <c r="H1980" s="135" t="s">
        <v>40118</v>
      </c>
      <c r="I1980" s="135" t="s">
        <v>40119</v>
      </c>
      <c r="J1980" s="135" t="s">
        <v>40120</v>
      </c>
      <c r="L1980" s="160"/>
      <c r="M1980" s="160"/>
      <c r="N1980" s="160"/>
      <c r="O1980" s="160"/>
      <c r="P1980" s="138" t="s">
        <v>40121</v>
      </c>
      <c r="AA1980" s="523"/>
      <c r="AB1980" s="523"/>
      <c r="AC1980" s="160"/>
      <c r="AD1980" s="160"/>
      <c r="AE1980" s="160"/>
      <c r="AJ1980" s="523"/>
      <c r="AN1980" s="160"/>
      <c r="AO1980" s="160"/>
      <c r="AP1980" s="160"/>
      <c r="AQ1980" s="1"/>
      <c r="AR1980" s="1"/>
      <c r="AS1980" s="160"/>
      <c r="AX1980" s="474">
        <v>0.08373842592592592</v>
      </c>
      <c r="AY1980" s="505">
        <v>0.056608796296296296</v>
      </c>
      <c r="BC1980" s="141" t="s">
        <v>40122</v>
      </c>
      <c r="BD1980" s="141"/>
      <c r="BE1980" s="505">
        <v>0.07766203703703704</v>
      </c>
      <c r="BF1980" s="141"/>
      <c r="BG1980" s="141"/>
      <c r="BH1980" s="141"/>
    </row>
    <row r="1981">
      <c r="A1981" s="122">
        <f t="shared" si="3"/>
        <v>0</v>
      </c>
      <c r="B1981" s="122">
        <f t="shared" si="4"/>
        <v>0</v>
      </c>
      <c r="C1981" s="122">
        <f t="shared" si="5"/>
        <v>0</v>
      </c>
      <c r="D1981" s="122">
        <f t="shared" si="6"/>
        <v>0</v>
      </c>
      <c r="E1981" s="122">
        <f t="shared" si="2"/>
        <v>211</v>
      </c>
      <c r="H1981" s="135" t="s">
        <v>40123</v>
      </c>
      <c r="I1981" s="135" t="s">
        <v>40124</v>
      </c>
      <c r="J1981" s="135" t="s">
        <v>40125</v>
      </c>
      <c r="L1981" s="160"/>
      <c r="M1981" s="160"/>
      <c r="N1981" s="160"/>
      <c r="O1981" s="160"/>
      <c r="P1981" s="503">
        <v>0.07827546296296296</v>
      </c>
      <c r="AA1981" s="523"/>
      <c r="AB1981" s="523"/>
      <c r="AC1981" s="160"/>
      <c r="AD1981" s="160"/>
      <c r="AE1981" s="160"/>
      <c r="AJ1981" s="523"/>
      <c r="AN1981" s="160"/>
      <c r="AO1981" s="160"/>
      <c r="AP1981" s="160"/>
      <c r="AQ1981" s="1"/>
      <c r="AR1981" s="1"/>
      <c r="AS1981" s="160"/>
      <c r="AX1981" s="134" t="s">
        <v>40126</v>
      </c>
      <c r="AY1981" s="128" t="s">
        <v>40127</v>
      </c>
      <c r="BC1981" s="516">
        <v>0.06059027777777778</v>
      </c>
      <c r="BD1981" s="516"/>
      <c r="BE1981" s="128" t="s">
        <v>40128</v>
      </c>
      <c r="BF1981" s="516"/>
      <c r="BG1981" s="516"/>
      <c r="BH1981" s="516"/>
    </row>
    <row r="1982">
      <c r="A1982" s="122">
        <f t="shared" si="3"/>
        <v>0</v>
      </c>
      <c r="B1982" s="122">
        <f t="shared" si="4"/>
        <v>0</v>
      </c>
      <c r="C1982" s="122">
        <f t="shared" si="5"/>
        <v>0</v>
      </c>
      <c r="D1982" s="122">
        <f t="shared" si="6"/>
        <v>0</v>
      </c>
      <c r="E1982" s="122">
        <f t="shared" si="2"/>
        <v>17</v>
      </c>
      <c r="H1982" s="135">
        <v>660.0</v>
      </c>
      <c r="I1982" s="135">
        <v>660.0</v>
      </c>
      <c r="J1982" s="135">
        <v>660.0</v>
      </c>
      <c r="L1982" s="160"/>
      <c r="M1982" s="160"/>
      <c r="N1982" s="160"/>
      <c r="O1982" s="160"/>
      <c r="P1982" s="138" t="s">
        <v>40129</v>
      </c>
      <c r="AA1982" s="523"/>
      <c r="AB1982" s="523"/>
      <c r="AC1982" s="160"/>
      <c r="AD1982" s="160"/>
      <c r="AE1982" s="160"/>
      <c r="AJ1982" s="523"/>
      <c r="AN1982" s="160"/>
      <c r="AO1982" s="160"/>
      <c r="AP1982" s="160"/>
      <c r="AQ1982" s="1"/>
      <c r="AR1982" s="1"/>
      <c r="AS1982" s="160"/>
      <c r="AX1982" s="474">
        <v>0.08383101851851851</v>
      </c>
      <c r="AY1982" s="505">
        <v>0.05664351851851852</v>
      </c>
      <c r="BC1982" s="141" t="s">
        <v>40130</v>
      </c>
      <c r="BD1982" s="141"/>
      <c r="BE1982" s="505">
        <v>0.07769675925925926</v>
      </c>
      <c r="BF1982" s="141"/>
      <c r="BG1982" s="141"/>
      <c r="BH1982" s="141"/>
    </row>
    <row r="1983">
      <c r="A1983" s="122">
        <f t="shared" si="3"/>
        <v>0</v>
      </c>
      <c r="B1983" s="122">
        <f t="shared" si="4"/>
        <v>0</v>
      </c>
      <c r="C1983" s="122">
        <f t="shared" si="5"/>
        <v>0</v>
      </c>
      <c r="D1983" s="122">
        <f t="shared" si="6"/>
        <v>0</v>
      </c>
      <c r="E1983" s="122">
        <f t="shared" si="2"/>
        <v>95</v>
      </c>
      <c r="H1983" s="135" t="s">
        <v>40131</v>
      </c>
      <c r="I1983" s="135" t="s">
        <v>40132</v>
      </c>
      <c r="J1983" s="135" t="s">
        <v>40133</v>
      </c>
      <c r="L1983" s="160"/>
      <c r="M1983" s="160"/>
      <c r="N1983" s="160"/>
      <c r="O1983" s="160"/>
      <c r="P1983" s="503">
        <v>0.07831018518518519</v>
      </c>
      <c r="AA1983" s="523"/>
      <c r="AB1983" s="523"/>
      <c r="AC1983" s="160"/>
      <c r="AD1983" s="160"/>
      <c r="AE1983" s="160"/>
      <c r="AJ1983" s="523"/>
      <c r="AN1983" s="160"/>
      <c r="AO1983" s="160"/>
      <c r="AP1983" s="160"/>
      <c r="AQ1983" s="1"/>
      <c r="AR1983" s="1"/>
      <c r="AS1983" s="160"/>
      <c r="AX1983" s="134" t="s">
        <v>40134</v>
      </c>
      <c r="AY1983" s="128" t="s">
        <v>40135</v>
      </c>
      <c r="BC1983" s="516">
        <v>0.06060185185185185</v>
      </c>
      <c r="BD1983" s="516"/>
      <c r="BE1983" s="128" t="s">
        <v>40136</v>
      </c>
      <c r="BF1983" s="516"/>
      <c r="BG1983" s="516"/>
      <c r="BH1983" s="516"/>
    </row>
    <row r="1984">
      <c r="A1984" s="122">
        <f t="shared" si="3"/>
        <v>0</v>
      </c>
      <c r="B1984" s="122">
        <f t="shared" si="4"/>
        <v>0</v>
      </c>
      <c r="C1984" s="122">
        <f t="shared" si="5"/>
        <v>0</v>
      </c>
      <c r="D1984" s="122">
        <f t="shared" si="6"/>
        <v>0</v>
      </c>
      <c r="E1984" s="122">
        <f t="shared" si="2"/>
        <v>186</v>
      </c>
      <c r="H1984" s="135" t="s">
        <v>40137</v>
      </c>
      <c r="I1984" s="135" t="s">
        <v>40138</v>
      </c>
      <c r="J1984" s="135" t="s">
        <v>40139</v>
      </c>
      <c r="L1984" s="160"/>
      <c r="M1984" s="160"/>
      <c r="N1984" s="160"/>
      <c r="O1984" s="160"/>
      <c r="P1984" s="138" t="s">
        <v>40140</v>
      </c>
      <c r="AA1984" s="523"/>
      <c r="AB1984" s="523"/>
      <c r="AC1984" s="160"/>
      <c r="AD1984" s="160"/>
      <c r="AE1984" s="160"/>
      <c r="AJ1984" s="523"/>
      <c r="AN1984" s="160"/>
      <c r="AO1984" s="160"/>
      <c r="AP1984" s="160"/>
      <c r="AQ1984" s="1"/>
      <c r="AR1984" s="1"/>
      <c r="AS1984" s="160"/>
      <c r="AX1984" s="474">
        <v>0.08398148148148148</v>
      </c>
      <c r="AY1984" s="505">
        <v>0.05679398148148148</v>
      </c>
      <c r="BC1984" s="141" t="s">
        <v>40141</v>
      </c>
      <c r="BD1984" s="141"/>
      <c r="BE1984" s="505">
        <v>0.0777662037037037</v>
      </c>
      <c r="BF1984" s="141"/>
      <c r="BG1984" s="141"/>
      <c r="BH1984" s="141"/>
    </row>
    <row r="1985">
      <c r="A1985" s="122">
        <f t="shared" si="3"/>
        <v>0</v>
      </c>
      <c r="B1985" s="122">
        <f t="shared" si="4"/>
        <v>0</v>
      </c>
      <c r="C1985" s="122">
        <f t="shared" si="5"/>
        <v>0</v>
      </c>
      <c r="D1985" s="122">
        <f t="shared" si="6"/>
        <v>0</v>
      </c>
      <c r="E1985" s="122">
        <f t="shared" si="2"/>
        <v>26</v>
      </c>
      <c r="H1985" s="135">
        <v>661.0</v>
      </c>
      <c r="I1985" s="135">
        <v>661.0</v>
      </c>
      <c r="J1985" s="135">
        <v>661.0</v>
      </c>
      <c r="L1985" s="160"/>
      <c r="M1985" s="160"/>
      <c r="N1985" s="160"/>
      <c r="O1985" s="160"/>
      <c r="P1985" s="503">
        <v>0.07835648148148149</v>
      </c>
      <c r="AA1985" s="523"/>
      <c r="AB1985" s="523"/>
      <c r="AC1985" s="160"/>
      <c r="AD1985" s="160"/>
      <c r="AE1985" s="160"/>
      <c r="AJ1985" s="523"/>
      <c r="AN1985" s="160"/>
      <c r="AO1985" s="160"/>
      <c r="AP1985" s="160"/>
      <c r="AQ1985" s="1"/>
      <c r="AR1985" s="1"/>
      <c r="AS1985" s="160"/>
      <c r="AX1985" s="134" t="s">
        <v>952</v>
      </c>
      <c r="AY1985" s="128" t="s">
        <v>40142</v>
      </c>
      <c r="BC1985" s="516">
        <v>0.060648148148148145</v>
      </c>
      <c r="BD1985" s="516"/>
      <c r="BE1985" s="128" t="s">
        <v>40143</v>
      </c>
      <c r="BF1985" s="516"/>
      <c r="BG1985" s="516"/>
      <c r="BH1985" s="516"/>
    </row>
    <row r="1986">
      <c r="A1986" s="122">
        <f t="shared" si="3"/>
        <v>0</v>
      </c>
      <c r="B1986" s="122">
        <f t="shared" si="4"/>
        <v>0</v>
      </c>
      <c r="C1986" s="122">
        <f t="shared" si="5"/>
        <v>0</v>
      </c>
      <c r="D1986" s="122">
        <f t="shared" si="6"/>
        <v>0</v>
      </c>
      <c r="E1986" s="122">
        <f t="shared" si="2"/>
        <v>22</v>
      </c>
      <c r="H1986" s="135" t="s">
        <v>40144</v>
      </c>
      <c r="I1986" s="135" t="s">
        <v>40145</v>
      </c>
      <c r="J1986" s="135" t="s">
        <v>40146</v>
      </c>
      <c r="L1986" s="160"/>
      <c r="M1986" s="160"/>
      <c r="N1986" s="160"/>
      <c r="O1986" s="160"/>
      <c r="P1986" s="138" t="s">
        <v>18869</v>
      </c>
      <c r="AA1986" s="523"/>
      <c r="AB1986" s="523"/>
      <c r="AC1986" s="160"/>
      <c r="AD1986" s="160"/>
      <c r="AE1986" s="160"/>
      <c r="AJ1986" s="523"/>
      <c r="AN1986" s="160"/>
      <c r="AO1986" s="160"/>
      <c r="AP1986" s="160"/>
      <c r="AQ1986" s="1"/>
      <c r="AR1986" s="1"/>
      <c r="AS1986" s="160"/>
      <c r="AX1986" s="474">
        <v>0.08410879629629629</v>
      </c>
      <c r="AY1986" s="505">
        <v>0.05701388888888889</v>
      </c>
      <c r="BC1986" s="141" t="s">
        <v>40147</v>
      </c>
      <c r="BD1986" s="141"/>
      <c r="BE1986" s="505">
        <v>0.07780092592592593</v>
      </c>
      <c r="BF1986" s="141"/>
      <c r="BG1986" s="141"/>
      <c r="BH1986" s="141"/>
    </row>
    <row r="1987">
      <c r="A1987" s="122">
        <f t="shared" si="3"/>
        <v>0</v>
      </c>
      <c r="B1987" s="122">
        <f t="shared" si="4"/>
        <v>0</v>
      </c>
      <c r="C1987" s="122">
        <f t="shared" si="5"/>
        <v>0</v>
      </c>
      <c r="D1987" s="122">
        <f t="shared" si="6"/>
        <v>0</v>
      </c>
      <c r="E1987" s="122">
        <f t="shared" si="2"/>
        <v>65</v>
      </c>
      <c r="H1987" s="135" t="s">
        <v>40148</v>
      </c>
      <c r="I1987" s="135" t="s">
        <v>40149</v>
      </c>
      <c r="J1987" s="135" t="s">
        <v>40150</v>
      </c>
      <c r="L1987" s="160"/>
      <c r="M1987" s="160"/>
      <c r="N1987" s="160"/>
      <c r="O1987" s="160"/>
      <c r="P1987" s="503">
        <v>0.07847222222222222</v>
      </c>
      <c r="AA1987" s="523"/>
      <c r="AB1987" s="523"/>
      <c r="AC1987" s="160"/>
      <c r="AD1987" s="160"/>
      <c r="AE1987" s="160"/>
      <c r="AJ1987" s="523"/>
      <c r="AN1987" s="160"/>
      <c r="AO1987" s="160"/>
      <c r="AP1987" s="160"/>
      <c r="AQ1987" s="1"/>
      <c r="AR1987" s="1"/>
      <c r="AS1987" s="160"/>
      <c r="AX1987" s="134" t="s">
        <v>40151</v>
      </c>
      <c r="AY1987" s="128" t="s">
        <v>40152</v>
      </c>
      <c r="BC1987" s="516">
        <v>0.06079861111111111</v>
      </c>
      <c r="BD1987" s="516"/>
      <c r="BE1987" s="128" t="s">
        <v>40153</v>
      </c>
      <c r="BF1987" s="516"/>
      <c r="BG1987" s="516"/>
      <c r="BH1987" s="516"/>
    </row>
    <row r="1988">
      <c r="A1988" s="122">
        <f t="shared" si="3"/>
        <v>0</v>
      </c>
      <c r="B1988" s="122">
        <f t="shared" si="4"/>
        <v>0</v>
      </c>
      <c r="C1988" s="122">
        <f t="shared" si="5"/>
        <v>0</v>
      </c>
      <c r="D1988" s="122">
        <f t="shared" si="6"/>
        <v>0</v>
      </c>
      <c r="E1988" s="122">
        <f t="shared" si="2"/>
        <v>17</v>
      </c>
      <c r="H1988" s="135">
        <v>662.0</v>
      </c>
      <c r="I1988" s="135">
        <v>662.0</v>
      </c>
      <c r="J1988" s="135">
        <v>662.0</v>
      </c>
      <c r="L1988" s="160"/>
      <c r="M1988" s="160"/>
      <c r="N1988" s="160"/>
      <c r="O1988" s="160"/>
      <c r="P1988" s="138" t="s">
        <v>40154</v>
      </c>
      <c r="AA1988" s="523"/>
      <c r="AB1988" s="523"/>
      <c r="AC1988" s="160"/>
      <c r="AD1988" s="160"/>
      <c r="AE1988" s="160"/>
      <c r="AJ1988" s="523"/>
      <c r="AN1988" s="160"/>
      <c r="AO1988" s="160"/>
      <c r="AP1988" s="160"/>
      <c r="AQ1988" s="1"/>
      <c r="AR1988" s="1"/>
      <c r="AS1988" s="160"/>
      <c r="AX1988" s="474">
        <v>0.08412037037037037</v>
      </c>
      <c r="AY1988" s="505">
        <v>0.05707175925925926</v>
      </c>
      <c r="BC1988" s="141" t="s">
        <v>40155</v>
      </c>
      <c r="BD1988" s="141"/>
      <c r="BE1988" s="505">
        <v>0.07787037037037037</v>
      </c>
      <c r="BF1988" s="141"/>
      <c r="BG1988" s="141"/>
      <c r="BH1988" s="141"/>
    </row>
    <row r="1989">
      <c r="A1989" s="122">
        <f t="shared" si="3"/>
        <v>0</v>
      </c>
      <c r="B1989" s="122">
        <f t="shared" si="4"/>
        <v>0</v>
      </c>
      <c r="C1989" s="122">
        <f t="shared" si="5"/>
        <v>0</v>
      </c>
      <c r="D1989" s="122">
        <f t="shared" si="6"/>
        <v>0</v>
      </c>
      <c r="E1989" s="122">
        <f t="shared" si="2"/>
        <v>39</v>
      </c>
      <c r="H1989" s="135" t="s">
        <v>40156</v>
      </c>
      <c r="I1989" s="135" t="s">
        <v>40157</v>
      </c>
      <c r="J1989" s="135" t="s">
        <v>40158</v>
      </c>
      <c r="L1989" s="160"/>
      <c r="M1989" s="160"/>
      <c r="N1989" s="160"/>
      <c r="O1989" s="160"/>
      <c r="P1989" s="503">
        <v>0.0784837962962963</v>
      </c>
      <c r="AA1989" s="523"/>
      <c r="AB1989" s="523"/>
      <c r="AC1989" s="160"/>
      <c r="AD1989" s="160"/>
      <c r="AE1989" s="160"/>
      <c r="AJ1989" s="523"/>
      <c r="AN1989" s="160"/>
      <c r="AO1989" s="160"/>
      <c r="AP1989" s="160"/>
      <c r="AQ1989" s="1"/>
      <c r="AR1989" s="1"/>
      <c r="AS1989" s="160"/>
      <c r="AX1989" s="134" t="s">
        <v>40159</v>
      </c>
      <c r="AY1989" s="128" t="s">
        <v>40160</v>
      </c>
      <c r="BC1989" s="516">
        <v>0.060833333333333336</v>
      </c>
      <c r="BD1989" s="516"/>
      <c r="BE1989" s="128" t="s">
        <v>40161</v>
      </c>
      <c r="BF1989" s="516"/>
      <c r="BG1989" s="516"/>
      <c r="BH1989" s="516"/>
    </row>
    <row r="1990">
      <c r="A1990" s="122">
        <f t="shared" si="3"/>
        <v>0</v>
      </c>
      <c r="B1990" s="122">
        <f t="shared" si="4"/>
        <v>0</v>
      </c>
      <c r="C1990" s="122">
        <f t="shared" si="5"/>
        <v>0</v>
      </c>
      <c r="D1990" s="122">
        <f t="shared" si="6"/>
        <v>0</v>
      </c>
      <c r="E1990" s="122">
        <f t="shared" si="2"/>
        <v>130</v>
      </c>
      <c r="H1990" s="135" t="s">
        <v>40162</v>
      </c>
      <c r="I1990" s="135" t="s">
        <v>40163</v>
      </c>
      <c r="J1990" s="135" t="s">
        <v>40164</v>
      </c>
      <c r="L1990" s="160"/>
      <c r="M1990" s="160"/>
      <c r="N1990" s="160"/>
      <c r="O1990" s="160"/>
      <c r="P1990" s="138" t="s">
        <v>1345</v>
      </c>
      <c r="AA1990" s="523"/>
      <c r="AB1990" s="523"/>
      <c r="AC1990" s="160"/>
      <c r="AD1990" s="160"/>
      <c r="AE1990" s="160"/>
      <c r="AJ1990" s="523"/>
      <c r="AN1990" s="160"/>
      <c r="AO1990" s="160"/>
      <c r="AP1990" s="160"/>
      <c r="AQ1990" s="1"/>
      <c r="AR1990" s="1"/>
      <c r="AS1990" s="160"/>
      <c r="AX1990" s="474">
        <v>0.08413194444444444</v>
      </c>
      <c r="AY1990" s="505">
        <v>0.05710648148148148</v>
      </c>
      <c r="BC1990" s="141" t="s">
        <v>40165</v>
      </c>
      <c r="BD1990" s="141"/>
      <c r="BE1990" s="505">
        <v>0.0779050925925926</v>
      </c>
      <c r="BF1990" s="141"/>
      <c r="BG1990" s="141"/>
      <c r="BH1990" s="141"/>
    </row>
    <row r="1991">
      <c r="A1991" s="122">
        <f t="shared" si="3"/>
        <v>0</v>
      </c>
      <c r="B1991" s="122">
        <f t="shared" si="4"/>
        <v>0</v>
      </c>
      <c r="C1991" s="122">
        <f t="shared" si="5"/>
        <v>0</v>
      </c>
      <c r="D1991" s="122">
        <f t="shared" si="6"/>
        <v>0</v>
      </c>
      <c r="E1991" s="122">
        <f t="shared" si="2"/>
        <v>57</v>
      </c>
      <c r="H1991" s="135">
        <v>663.0</v>
      </c>
      <c r="I1991" s="135">
        <v>663.0</v>
      </c>
      <c r="J1991" s="135">
        <v>663.0</v>
      </c>
      <c r="L1991" s="160"/>
      <c r="M1991" s="160"/>
      <c r="N1991" s="160"/>
      <c r="O1991" s="160"/>
      <c r="P1991" s="503">
        <v>0.07851851851851852</v>
      </c>
      <c r="AA1991" s="523"/>
      <c r="AB1991" s="523"/>
      <c r="AC1991" s="160"/>
      <c r="AD1991" s="160"/>
      <c r="AE1991" s="160"/>
      <c r="AJ1991" s="523"/>
      <c r="AN1991" s="160"/>
      <c r="AO1991" s="160"/>
      <c r="AP1991" s="160"/>
      <c r="AQ1991" s="1"/>
      <c r="AR1991" s="1"/>
      <c r="AS1991" s="160"/>
      <c r="AX1991" s="134" t="s">
        <v>40166</v>
      </c>
      <c r="AY1991" s="128" t="s">
        <v>40167</v>
      </c>
      <c r="BC1991" s="516">
        <v>0.06086805555555556</v>
      </c>
      <c r="BD1991" s="516"/>
      <c r="BE1991" s="128" t="s">
        <v>40168</v>
      </c>
      <c r="BF1991" s="516"/>
      <c r="BG1991" s="516"/>
      <c r="BH1991" s="516"/>
    </row>
    <row r="1992">
      <c r="A1992" s="122">
        <f t="shared" si="3"/>
        <v>0</v>
      </c>
      <c r="B1992" s="122">
        <f t="shared" si="4"/>
        <v>0</v>
      </c>
      <c r="C1992" s="122">
        <f t="shared" si="5"/>
        <v>0</v>
      </c>
      <c r="D1992" s="122">
        <f t="shared" si="6"/>
        <v>0</v>
      </c>
      <c r="E1992" s="122">
        <f t="shared" si="2"/>
        <v>33</v>
      </c>
      <c r="H1992" s="135" t="s">
        <v>40169</v>
      </c>
      <c r="I1992" s="135" t="s">
        <v>40170</v>
      </c>
      <c r="J1992" s="135" t="s">
        <v>40171</v>
      </c>
      <c r="L1992" s="160"/>
      <c r="M1992" s="160"/>
      <c r="N1992" s="160"/>
      <c r="O1992" s="160"/>
      <c r="P1992" s="138" t="s">
        <v>40172</v>
      </c>
      <c r="AA1992" s="523"/>
      <c r="AB1992" s="523"/>
      <c r="AC1992" s="160"/>
      <c r="AD1992" s="160"/>
      <c r="AE1992" s="160"/>
      <c r="AJ1992" s="523"/>
      <c r="AN1992" s="160"/>
      <c r="AO1992" s="160"/>
      <c r="AP1992" s="160"/>
      <c r="AQ1992" s="1"/>
      <c r="AR1992" s="1"/>
      <c r="AS1992" s="160"/>
      <c r="AX1992" s="474">
        <v>0.08417824074074073</v>
      </c>
      <c r="AY1992" s="505">
        <v>0.057152777777777775</v>
      </c>
      <c r="BC1992" s="141" t="s">
        <v>40173</v>
      </c>
      <c r="BD1992" s="141"/>
      <c r="BE1992" s="505">
        <v>0.07796296296296296</v>
      </c>
      <c r="BF1992" s="141"/>
      <c r="BG1992" s="141"/>
      <c r="BH1992" s="141"/>
    </row>
    <row r="1993">
      <c r="A1993" s="122">
        <f t="shared" si="3"/>
        <v>0</v>
      </c>
      <c r="B1993" s="122">
        <f t="shared" si="4"/>
        <v>0</v>
      </c>
      <c r="C1993" s="122">
        <f t="shared" si="5"/>
        <v>0</v>
      </c>
      <c r="D1993" s="122">
        <f t="shared" si="6"/>
        <v>0</v>
      </c>
      <c r="E1993" s="122">
        <f t="shared" si="2"/>
        <v>115</v>
      </c>
      <c r="H1993" s="135" t="s">
        <v>40174</v>
      </c>
      <c r="I1993" s="135" t="s">
        <v>40175</v>
      </c>
      <c r="J1993" s="135" t="s">
        <v>40176</v>
      </c>
      <c r="L1993" s="160"/>
      <c r="M1993" s="160"/>
      <c r="N1993" s="160"/>
      <c r="O1993" s="160"/>
      <c r="P1993" s="503">
        <v>0.0785300925925926</v>
      </c>
      <c r="AA1993" s="523"/>
      <c r="AB1993" s="523"/>
      <c r="AC1993" s="160"/>
      <c r="AD1993" s="160"/>
      <c r="AE1993" s="160"/>
      <c r="AJ1993" s="523"/>
      <c r="AN1993" s="160"/>
      <c r="AO1993" s="160"/>
      <c r="AP1993" s="160"/>
      <c r="AQ1993" s="1"/>
      <c r="AR1993" s="1"/>
      <c r="AS1993" s="160"/>
      <c r="AX1993" s="134" t="s">
        <v>40177</v>
      </c>
      <c r="AY1993" s="128" t="s">
        <v>40178</v>
      </c>
      <c r="BC1993" s="516">
        <v>0.060891203703703704</v>
      </c>
      <c r="BD1993" s="516"/>
      <c r="BE1993" s="128" t="s">
        <v>40179</v>
      </c>
      <c r="BF1993" s="516"/>
      <c r="BG1993" s="516"/>
      <c r="BH1993" s="516"/>
    </row>
    <row r="1994">
      <c r="A1994" s="122">
        <f t="shared" si="3"/>
        <v>0</v>
      </c>
      <c r="B1994" s="122">
        <f t="shared" si="4"/>
        <v>0</v>
      </c>
      <c r="C1994" s="122">
        <f t="shared" si="5"/>
        <v>0</v>
      </c>
      <c r="D1994" s="122">
        <f t="shared" si="6"/>
        <v>0</v>
      </c>
      <c r="E1994" s="122">
        <f t="shared" si="2"/>
        <v>49</v>
      </c>
      <c r="H1994" s="135">
        <v>664.0</v>
      </c>
      <c r="I1994" s="135">
        <v>664.0</v>
      </c>
      <c r="J1994" s="135">
        <v>664.0</v>
      </c>
      <c r="L1994" s="160"/>
      <c r="M1994" s="160"/>
      <c r="N1994" s="160"/>
      <c r="O1994" s="160"/>
      <c r="P1994" s="138" t="s">
        <v>40180</v>
      </c>
      <c r="AA1994" s="523"/>
      <c r="AB1994" s="523"/>
      <c r="AC1994" s="160"/>
      <c r="AD1994" s="160"/>
      <c r="AE1994" s="160"/>
      <c r="AJ1994" s="523"/>
      <c r="AN1994" s="160"/>
      <c r="AO1994" s="160"/>
      <c r="AP1994" s="160"/>
      <c r="AQ1994" s="1"/>
      <c r="AR1994" s="1"/>
      <c r="AS1994" s="160"/>
      <c r="AX1994" s="474">
        <v>0.08429398148148148</v>
      </c>
      <c r="AY1994" s="505">
        <v>0.05717592592592593</v>
      </c>
      <c r="BC1994" s="141" t="s">
        <v>40181</v>
      </c>
      <c r="BD1994" s="141"/>
      <c r="BE1994" s="505">
        <v>0.07803240740740741</v>
      </c>
      <c r="BF1994" s="141"/>
      <c r="BG1994" s="141"/>
      <c r="BH1994" s="141"/>
    </row>
    <row r="1995">
      <c r="A1995" s="122">
        <f t="shared" si="3"/>
        <v>0</v>
      </c>
      <c r="B1995" s="122">
        <f t="shared" si="4"/>
        <v>0</v>
      </c>
      <c r="C1995" s="122">
        <f t="shared" si="5"/>
        <v>0</v>
      </c>
      <c r="D1995" s="122">
        <f t="shared" si="6"/>
        <v>0</v>
      </c>
      <c r="E1995" s="122">
        <f t="shared" si="2"/>
        <v>92</v>
      </c>
      <c r="H1995" s="135" t="s">
        <v>40182</v>
      </c>
      <c r="I1995" s="135" t="s">
        <v>40183</v>
      </c>
      <c r="J1995" s="135" t="s">
        <v>40184</v>
      </c>
      <c r="L1995" s="160"/>
      <c r="M1995" s="160"/>
      <c r="N1995" s="160"/>
      <c r="O1995" s="160"/>
      <c r="P1995" s="503">
        <v>0.07857638888888889</v>
      </c>
      <c r="AA1995" s="523"/>
      <c r="AB1995" s="523"/>
      <c r="AC1995" s="160"/>
      <c r="AD1995" s="160"/>
      <c r="AE1995" s="160"/>
      <c r="AJ1995" s="523"/>
      <c r="AN1995" s="160"/>
      <c r="AO1995" s="160"/>
      <c r="AP1995" s="160"/>
      <c r="AQ1995" s="1"/>
      <c r="AR1995" s="1"/>
      <c r="AS1995" s="160"/>
      <c r="AX1995" s="134" t="s">
        <v>40185</v>
      </c>
      <c r="AY1995" s="128" t="s">
        <v>40186</v>
      </c>
      <c r="BC1995" s="516">
        <v>0.06094907407407407</v>
      </c>
      <c r="BD1995" s="516"/>
      <c r="BE1995" s="128" t="s">
        <v>40187</v>
      </c>
      <c r="BF1995" s="516"/>
      <c r="BG1995" s="516"/>
      <c r="BH1995" s="516"/>
    </row>
    <row r="1996">
      <c r="A1996" s="122">
        <f t="shared" si="3"/>
        <v>0</v>
      </c>
      <c r="B1996" s="122">
        <f t="shared" si="4"/>
        <v>0</v>
      </c>
      <c r="C1996" s="122">
        <f t="shared" si="5"/>
        <v>0</v>
      </c>
      <c r="D1996" s="122">
        <f t="shared" si="6"/>
        <v>0</v>
      </c>
      <c r="E1996" s="122">
        <f t="shared" si="2"/>
        <v>116</v>
      </c>
      <c r="H1996" s="135" t="s">
        <v>40188</v>
      </c>
      <c r="I1996" s="135" t="s">
        <v>40189</v>
      </c>
      <c r="J1996" s="135" t="s">
        <v>40190</v>
      </c>
      <c r="L1996" s="160"/>
      <c r="M1996" s="160"/>
      <c r="N1996" s="160"/>
      <c r="O1996" s="160"/>
      <c r="P1996" s="138" t="s">
        <v>40191</v>
      </c>
      <c r="AA1996" s="523"/>
      <c r="AB1996" s="523"/>
      <c r="AC1996" s="160"/>
      <c r="AD1996" s="160"/>
      <c r="AE1996" s="160"/>
      <c r="AJ1996" s="523"/>
      <c r="AN1996" s="160"/>
      <c r="AO1996" s="160"/>
      <c r="AP1996" s="160"/>
      <c r="AQ1996" s="1"/>
      <c r="AR1996" s="1"/>
      <c r="AS1996" s="160"/>
      <c r="AX1996" s="474">
        <v>0.0844212962962963</v>
      </c>
      <c r="AY1996" s="505">
        <v>0.05732638888888889</v>
      </c>
      <c r="BC1996" s="141" t="s">
        <v>40192</v>
      </c>
      <c r="BD1996" s="141"/>
      <c r="BE1996" s="505">
        <v>0.07811342592592592</v>
      </c>
      <c r="BF1996" s="141"/>
      <c r="BG1996" s="141"/>
      <c r="BH1996" s="141"/>
    </row>
    <row r="1997">
      <c r="A1997" s="122">
        <f t="shared" si="3"/>
        <v>0</v>
      </c>
      <c r="B1997" s="122">
        <f t="shared" si="4"/>
        <v>0</v>
      </c>
      <c r="C1997" s="122">
        <f t="shared" si="5"/>
        <v>0</v>
      </c>
      <c r="D1997" s="122">
        <f t="shared" si="6"/>
        <v>0</v>
      </c>
      <c r="E1997" s="122">
        <f t="shared" si="2"/>
        <v>43</v>
      </c>
      <c r="H1997" s="135">
        <v>665.0</v>
      </c>
      <c r="I1997" s="135">
        <v>665.0</v>
      </c>
      <c r="J1997" s="135">
        <v>665.0</v>
      </c>
      <c r="L1997" s="160"/>
      <c r="M1997" s="160"/>
      <c r="N1997" s="160"/>
      <c r="O1997" s="160"/>
      <c r="P1997" s="503">
        <v>0.0787962962962963</v>
      </c>
      <c r="AA1997" s="523"/>
      <c r="AB1997" s="523"/>
      <c r="AC1997" s="160"/>
      <c r="AD1997" s="160"/>
      <c r="AE1997" s="160"/>
      <c r="AJ1997" s="523"/>
      <c r="AN1997" s="160"/>
      <c r="AO1997" s="160"/>
      <c r="AP1997" s="160"/>
      <c r="AQ1997" s="1"/>
      <c r="AR1997" s="1"/>
      <c r="AS1997" s="160"/>
      <c r="AX1997" s="134" t="s">
        <v>22531</v>
      </c>
      <c r="AY1997" s="128" t="s">
        <v>40193</v>
      </c>
      <c r="BC1997" s="516">
        <v>0.06099537037037037</v>
      </c>
      <c r="BD1997" s="516"/>
      <c r="BE1997" s="128" t="s">
        <v>40194</v>
      </c>
      <c r="BF1997" s="516"/>
      <c r="BG1997" s="516"/>
      <c r="BH1997" s="516"/>
    </row>
    <row r="1998">
      <c r="A1998" s="122">
        <f t="shared" si="3"/>
        <v>0</v>
      </c>
      <c r="B1998" s="122">
        <f t="shared" si="4"/>
        <v>0</v>
      </c>
      <c r="C1998" s="122">
        <f t="shared" si="5"/>
        <v>0</v>
      </c>
      <c r="D1998" s="122">
        <f t="shared" si="6"/>
        <v>0</v>
      </c>
      <c r="E1998" s="122">
        <f t="shared" si="2"/>
        <v>18</v>
      </c>
      <c r="H1998" s="135" t="s">
        <v>40195</v>
      </c>
      <c r="I1998" s="135" t="s">
        <v>40196</v>
      </c>
      <c r="J1998" s="135" t="s">
        <v>40197</v>
      </c>
      <c r="L1998" s="160"/>
      <c r="M1998" s="160"/>
      <c r="N1998" s="160"/>
      <c r="O1998" s="160"/>
      <c r="P1998" s="138" t="s">
        <v>4826</v>
      </c>
      <c r="AA1998" s="523"/>
      <c r="AB1998" s="523"/>
      <c r="AC1998" s="160"/>
      <c r="AD1998" s="160"/>
      <c r="AE1998" s="160"/>
      <c r="AJ1998" s="523"/>
      <c r="AN1998" s="160"/>
      <c r="AO1998" s="160"/>
      <c r="AP1998" s="160"/>
      <c r="AQ1998" s="1"/>
      <c r="AR1998" s="1"/>
      <c r="AS1998" s="160"/>
      <c r="AX1998" s="474">
        <v>0.0844675925925926</v>
      </c>
      <c r="AY1998" s="505">
        <v>0.05755787037037037</v>
      </c>
      <c r="BC1998" s="141" t="s">
        <v>4725</v>
      </c>
      <c r="BD1998" s="141"/>
      <c r="BE1998" s="505">
        <v>0.07819444444444444</v>
      </c>
      <c r="BF1998" s="141"/>
      <c r="BG1998" s="141"/>
      <c r="BH1998" s="141"/>
    </row>
    <row r="1999">
      <c r="A1999" s="122">
        <f t="shared" si="3"/>
        <v>0</v>
      </c>
      <c r="B1999" s="122">
        <f t="shared" si="4"/>
        <v>0</v>
      </c>
      <c r="C1999" s="122">
        <f t="shared" si="5"/>
        <v>0</v>
      </c>
      <c r="D1999" s="122">
        <f t="shared" si="6"/>
        <v>0</v>
      </c>
      <c r="E1999" s="122">
        <f t="shared" si="2"/>
        <v>74</v>
      </c>
      <c r="H1999" s="135" t="s">
        <v>40198</v>
      </c>
      <c r="I1999" s="135" t="s">
        <v>40199</v>
      </c>
      <c r="J1999" s="135" t="s">
        <v>40200</v>
      </c>
      <c r="L1999" s="160"/>
      <c r="M1999" s="160"/>
      <c r="N1999" s="160"/>
      <c r="O1999" s="160"/>
      <c r="P1999" s="503">
        <v>0.07892361111111111</v>
      </c>
      <c r="AA1999" s="523"/>
      <c r="AB1999" s="523"/>
      <c r="AC1999" s="160"/>
      <c r="AD1999" s="160"/>
      <c r="AE1999" s="160"/>
      <c r="AJ1999" s="523"/>
      <c r="AN1999" s="160"/>
      <c r="AO1999" s="160"/>
      <c r="AP1999" s="160"/>
      <c r="AQ1999" s="1"/>
      <c r="AR1999" s="1"/>
      <c r="AS1999" s="160"/>
      <c r="AX1999" s="134" t="s">
        <v>40201</v>
      </c>
      <c r="AY1999" s="128" t="s">
        <v>40202</v>
      </c>
      <c r="BC1999" s="516">
        <v>0.06108796296296296</v>
      </c>
      <c r="BD1999" s="516"/>
      <c r="BE1999" s="517" t="s">
        <v>32236</v>
      </c>
      <c r="BF1999" s="516"/>
      <c r="BG1999" s="516"/>
      <c r="BH1999" s="516"/>
    </row>
    <row r="2000">
      <c r="A2000" s="122">
        <f t="shared" si="3"/>
        <v>0</v>
      </c>
      <c r="B2000" s="122">
        <f t="shared" si="4"/>
        <v>0</v>
      </c>
      <c r="C2000" s="122">
        <f t="shared" si="5"/>
        <v>0</v>
      </c>
      <c r="D2000" s="122">
        <f t="shared" si="6"/>
        <v>0</v>
      </c>
      <c r="E2000" s="122">
        <f t="shared" si="2"/>
        <v>31</v>
      </c>
      <c r="H2000" s="135">
        <v>666.0</v>
      </c>
      <c r="I2000" s="135">
        <v>666.0</v>
      </c>
      <c r="J2000" s="135">
        <v>666.0</v>
      </c>
      <c r="L2000" s="160"/>
      <c r="M2000" s="160"/>
      <c r="N2000" s="160"/>
      <c r="O2000" s="160"/>
      <c r="P2000" s="138" t="s">
        <v>40203</v>
      </c>
      <c r="AA2000" s="523"/>
      <c r="AB2000" s="523"/>
      <c r="AC2000" s="160"/>
      <c r="AD2000" s="160"/>
      <c r="AE2000" s="160"/>
      <c r="AJ2000" s="523"/>
      <c r="AN2000" s="160"/>
      <c r="AO2000" s="160"/>
      <c r="AP2000" s="160"/>
      <c r="AQ2000" s="1"/>
      <c r="AR2000" s="1"/>
      <c r="AS2000" s="160"/>
      <c r="AX2000" s="474">
        <v>0.08447916666666666</v>
      </c>
      <c r="AY2000" s="505">
        <v>0.05769675925925926</v>
      </c>
      <c r="BC2000" s="141" t="s">
        <v>40204</v>
      </c>
      <c r="BD2000" s="141"/>
      <c r="BE2000" s="518">
        <v>0.07822916666666667</v>
      </c>
      <c r="BF2000" s="141"/>
      <c r="BG2000" s="141"/>
      <c r="BH2000" s="141"/>
    </row>
    <row r="2001">
      <c r="A2001" s="122">
        <f t="shared" si="3"/>
        <v>0</v>
      </c>
      <c r="B2001" s="122">
        <f t="shared" si="4"/>
        <v>0</v>
      </c>
      <c r="C2001" s="122">
        <f t="shared" si="5"/>
        <v>0</v>
      </c>
      <c r="D2001" s="122">
        <f t="shared" si="6"/>
        <v>0</v>
      </c>
      <c r="E2001" s="122">
        <f t="shared" si="2"/>
        <v>55</v>
      </c>
      <c r="H2001" s="135" t="s">
        <v>40205</v>
      </c>
      <c r="I2001" s="135" t="s">
        <v>40206</v>
      </c>
      <c r="J2001" s="135" t="s">
        <v>40207</v>
      </c>
      <c r="L2001" s="160"/>
      <c r="M2001" s="160"/>
      <c r="N2001" s="160"/>
      <c r="O2001" s="160"/>
      <c r="P2001" s="503">
        <v>0.07892361111111111</v>
      </c>
      <c r="AA2001" s="523"/>
      <c r="AB2001" s="523"/>
      <c r="AC2001" s="160"/>
      <c r="AD2001" s="160"/>
      <c r="AE2001" s="160"/>
      <c r="AJ2001" s="523"/>
      <c r="AN2001" s="160"/>
      <c r="AO2001" s="160"/>
      <c r="AP2001" s="160"/>
      <c r="AQ2001" s="1"/>
      <c r="AR2001" s="1"/>
      <c r="AS2001" s="160"/>
      <c r="AX2001" s="134" t="s">
        <v>40208</v>
      </c>
      <c r="AY2001" s="128" t="s">
        <v>40209</v>
      </c>
      <c r="BC2001" s="516">
        <v>0.06111111111111111</v>
      </c>
      <c r="BD2001" s="516"/>
      <c r="BE2001" s="141"/>
      <c r="BF2001" s="516"/>
      <c r="BG2001" s="516"/>
      <c r="BH2001" s="516"/>
    </row>
    <row r="2002">
      <c r="A2002" s="122">
        <f t="shared" si="3"/>
        <v>0</v>
      </c>
      <c r="B2002" s="122">
        <f t="shared" si="4"/>
        <v>0</v>
      </c>
      <c r="C2002" s="122">
        <f t="shared" si="5"/>
        <v>0</v>
      </c>
      <c r="D2002" s="122">
        <f t="shared" si="6"/>
        <v>0</v>
      </c>
      <c r="E2002" s="122">
        <f t="shared" si="2"/>
        <v>50</v>
      </c>
      <c r="H2002" s="135" t="s">
        <v>40210</v>
      </c>
      <c r="I2002" s="135" t="s">
        <v>40211</v>
      </c>
      <c r="J2002" s="135" t="s">
        <v>22085</v>
      </c>
      <c r="L2002" s="160"/>
      <c r="M2002" s="160"/>
      <c r="N2002" s="160"/>
      <c r="O2002" s="160"/>
      <c r="P2002" s="138" t="s">
        <v>40212</v>
      </c>
      <c r="AA2002" s="523"/>
      <c r="AB2002" s="523"/>
      <c r="AC2002" s="160"/>
      <c r="AD2002" s="160"/>
      <c r="AE2002" s="160"/>
      <c r="AJ2002" s="523"/>
      <c r="AN2002" s="160"/>
      <c r="AO2002" s="160"/>
      <c r="AP2002" s="160"/>
      <c r="AQ2002" s="1"/>
      <c r="AR2002" s="1"/>
      <c r="AS2002" s="160"/>
      <c r="AX2002" s="474">
        <v>0.08450231481481481</v>
      </c>
      <c r="AY2002" s="505">
        <v>0.05780092592592593</v>
      </c>
      <c r="BC2002" s="141" t="s">
        <v>2570</v>
      </c>
      <c r="BD2002" s="141"/>
      <c r="BE2002" s="516"/>
      <c r="BF2002" s="141"/>
      <c r="BG2002" s="141"/>
      <c r="BH2002" s="141"/>
    </row>
    <row r="2003">
      <c r="A2003" s="122">
        <f t="shared" si="3"/>
        <v>0</v>
      </c>
      <c r="B2003" s="122">
        <f t="shared" si="4"/>
        <v>0</v>
      </c>
      <c r="C2003" s="122">
        <f t="shared" si="5"/>
        <v>0</v>
      </c>
      <c r="D2003" s="122">
        <f t="shared" si="6"/>
        <v>0</v>
      </c>
      <c r="E2003" s="122">
        <f t="shared" si="2"/>
        <v>18</v>
      </c>
      <c r="H2003" s="135">
        <v>667.0</v>
      </c>
      <c r="I2003" s="135">
        <v>667.0</v>
      </c>
      <c r="J2003" s="135">
        <v>667.0</v>
      </c>
      <c r="L2003" s="160"/>
      <c r="M2003" s="160"/>
      <c r="N2003" s="160"/>
      <c r="O2003" s="160"/>
      <c r="P2003" s="503">
        <v>0.0789699074074074</v>
      </c>
      <c r="AA2003" s="523"/>
      <c r="AB2003" s="523"/>
      <c r="AC2003" s="160"/>
      <c r="AD2003" s="160"/>
      <c r="AE2003" s="160"/>
      <c r="AJ2003" s="523"/>
      <c r="AN2003" s="160"/>
      <c r="AO2003" s="160"/>
      <c r="AP2003" s="160"/>
      <c r="AQ2003" s="1"/>
      <c r="AR2003" s="1"/>
      <c r="AS2003" s="160"/>
      <c r="AX2003" s="134" t="s">
        <v>40213</v>
      </c>
      <c r="AY2003" s="128" t="s">
        <v>40214</v>
      </c>
      <c r="BC2003" s="516">
        <v>0.06115740740740741</v>
      </c>
      <c r="BD2003" s="516"/>
      <c r="BE2003" s="141"/>
      <c r="BF2003" s="516"/>
      <c r="BG2003" s="516"/>
      <c r="BH2003" s="516"/>
    </row>
    <row r="2004">
      <c r="A2004" s="122">
        <f t="shared" si="3"/>
        <v>0</v>
      </c>
      <c r="B2004" s="122">
        <f t="shared" si="4"/>
        <v>0</v>
      </c>
      <c r="C2004" s="122">
        <f t="shared" si="5"/>
        <v>0</v>
      </c>
      <c r="D2004" s="122">
        <f t="shared" si="6"/>
        <v>0</v>
      </c>
      <c r="E2004" s="122">
        <f t="shared" si="2"/>
        <v>33</v>
      </c>
      <c r="H2004" s="135" t="s">
        <v>40215</v>
      </c>
      <c r="I2004" s="135" t="s">
        <v>40216</v>
      </c>
      <c r="J2004" s="135" t="s">
        <v>40217</v>
      </c>
      <c r="L2004" s="160"/>
      <c r="M2004" s="160"/>
      <c r="N2004" s="160"/>
      <c r="O2004" s="160"/>
      <c r="P2004" s="138" t="s">
        <v>40218</v>
      </c>
      <c r="AA2004" s="523"/>
      <c r="AB2004" s="523"/>
      <c r="AC2004" s="160"/>
      <c r="AD2004" s="160"/>
      <c r="AE2004" s="160"/>
      <c r="AJ2004" s="523"/>
      <c r="AN2004" s="160"/>
      <c r="AO2004" s="160"/>
      <c r="AP2004" s="160"/>
      <c r="AQ2004" s="1"/>
      <c r="AR2004" s="1"/>
      <c r="AS2004" s="160"/>
      <c r="AX2004" s="474">
        <v>0.08451388888888889</v>
      </c>
      <c r="AY2004" s="505">
        <v>0.05793981481481481</v>
      </c>
      <c r="BC2004" s="141" t="s">
        <v>40219</v>
      </c>
      <c r="BD2004" s="141"/>
      <c r="BE2004" s="516"/>
      <c r="BF2004" s="141"/>
      <c r="BG2004" s="141"/>
      <c r="BH2004" s="141"/>
    </row>
    <row r="2005">
      <c r="A2005" s="122">
        <f t="shared" si="3"/>
        <v>0</v>
      </c>
      <c r="B2005" s="122">
        <f t="shared" si="4"/>
        <v>0</v>
      </c>
      <c r="C2005" s="122">
        <f t="shared" si="5"/>
        <v>0</v>
      </c>
      <c r="D2005" s="122">
        <f t="shared" si="6"/>
        <v>0</v>
      </c>
      <c r="E2005" s="122">
        <f t="shared" si="2"/>
        <v>76</v>
      </c>
      <c r="H2005" s="135" t="s">
        <v>24211</v>
      </c>
      <c r="I2005" s="135" t="s">
        <v>40220</v>
      </c>
      <c r="J2005" s="135" t="s">
        <v>40221</v>
      </c>
      <c r="L2005" s="160"/>
      <c r="M2005" s="160"/>
      <c r="N2005" s="160"/>
      <c r="O2005" s="160"/>
      <c r="P2005" s="503">
        <v>0.0790625</v>
      </c>
      <c r="AA2005" s="523"/>
      <c r="AB2005" s="523"/>
      <c r="AC2005" s="160"/>
      <c r="AD2005" s="160"/>
      <c r="AE2005" s="160"/>
      <c r="AJ2005" s="523"/>
      <c r="AN2005" s="160"/>
      <c r="AO2005" s="160"/>
      <c r="AP2005" s="160"/>
      <c r="AQ2005" s="1"/>
      <c r="AR2005" s="1"/>
      <c r="AS2005" s="160"/>
      <c r="AX2005" s="134" t="s">
        <v>40222</v>
      </c>
      <c r="AY2005" s="128" t="s">
        <v>40223</v>
      </c>
      <c r="BC2005" s="516">
        <v>0.06118055555555556</v>
      </c>
      <c r="BD2005" s="516"/>
      <c r="BE2005" s="141"/>
      <c r="BF2005" s="516"/>
      <c r="BG2005" s="516"/>
      <c r="BH2005" s="516"/>
    </row>
    <row r="2006">
      <c r="A2006" s="122">
        <f t="shared" si="3"/>
        <v>0</v>
      </c>
      <c r="B2006" s="122">
        <f t="shared" si="4"/>
        <v>0</v>
      </c>
      <c r="C2006" s="122">
        <f t="shared" si="5"/>
        <v>0</v>
      </c>
      <c r="D2006" s="122">
        <f t="shared" si="6"/>
        <v>0</v>
      </c>
      <c r="E2006" s="122">
        <f t="shared" si="2"/>
        <v>23</v>
      </c>
      <c r="H2006" s="135">
        <v>668.0</v>
      </c>
      <c r="I2006" s="135">
        <v>668.0</v>
      </c>
      <c r="J2006" s="135">
        <v>668.0</v>
      </c>
      <c r="L2006" s="160"/>
      <c r="M2006" s="160"/>
      <c r="N2006" s="160"/>
      <c r="O2006" s="160"/>
      <c r="P2006" s="138" t="s">
        <v>40224</v>
      </c>
      <c r="AA2006" s="523"/>
      <c r="AB2006" s="523"/>
      <c r="AC2006" s="160"/>
      <c r="AD2006" s="160"/>
      <c r="AE2006" s="160"/>
      <c r="AJ2006" s="523"/>
      <c r="AN2006" s="160"/>
      <c r="AO2006" s="160"/>
      <c r="AP2006" s="160"/>
      <c r="AQ2006" s="1"/>
      <c r="AR2006" s="1"/>
      <c r="AS2006" s="160"/>
      <c r="AX2006" s="474">
        <v>0.08453703703703704</v>
      </c>
      <c r="AY2006" s="505">
        <v>0.05798611111111111</v>
      </c>
      <c r="BC2006" s="141" t="s">
        <v>40225</v>
      </c>
      <c r="BD2006" s="141"/>
      <c r="BE2006" s="516"/>
      <c r="BF2006" s="141"/>
      <c r="BG2006" s="141"/>
      <c r="BH2006" s="141"/>
    </row>
    <row r="2007">
      <c r="A2007" s="122">
        <f t="shared" si="3"/>
        <v>0</v>
      </c>
      <c r="B2007" s="122">
        <f t="shared" si="4"/>
        <v>0</v>
      </c>
      <c r="C2007" s="122">
        <f t="shared" si="5"/>
        <v>0</v>
      </c>
      <c r="D2007" s="122">
        <f t="shared" si="6"/>
        <v>0</v>
      </c>
      <c r="E2007" s="122">
        <f t="shared" si="2"/>
        <v>22</v>
      </c>
      <c r="H2007" s="135" t="s">
        <v>40226</v>
      </c>
      <c r="I2007" s="135" t="s">
        <v>40227</v>
      </c>
      <c r="J2007" s="135" t="s">
        <v>40228</v>
      </c>
      <c r="L2007" s="160"/>
      <c r="M2007" s="160"/>
      <c r="N2007" s="160"/>
      <c r="O2007" s="160"/>
      <c r="P2007" s="503">
        <v>0.07917824074074074</v>
      </c>
      <c r="AA2007" s="523"/>
      <c r="AB2007" s="523"/>
      <c r="AC2007" s="160"/>
      <c r="AD2007" s="160"/>
      <c r="AE2007" s="160"/>
      <c r="AJ2007" s="523"/>
      <c r="AN2007" s="160"/>
      <c r="AO2007" s="160"/>
      <c r="AP2007" s="160"/>
      <c r="AQ2007" s="1"/>
      <c r="AR2007" s="1"/>
      <c r="AS2007" s="160"/>
      <c r="AX2007" s="134" t="s">
        <v>40229</v>
      </c>
      <c r="AY2007" s="128" t="s">
        <v>40230</v>
      </c>
      <c r="BC2007" s="516">
        <v>0.061203703703703705</v>
      </c>
      <c r="BD2007" s="516"/>
      <c r="BE2007" s="141"/>
      <c r="BF2007" s="516"/>
      <c r="BG2007" s="516"/>
      <c r="BH2007" s="516"/>
    </row>
    <row r="2008">
      <c r="A2008" s="122">
        <f t="shared" si="3"/>
        <v>0</v>
      </c>
      <c r="B2008" s="122">
        <f t="shared" si="4"/>
        <v>0</v>
      </c>
      <c r="C2008" s="122">
        <f t="shared" si="5"/>
        <v>0</v>
      </c>
      <c r="D2008" s="122">
        <f t="shared" si="6"/>
        <v>0</v>
      </c>
      <c r="E2008" s="122">
        <f t="shared" si="2"/>
        <v>77</v>
      </c>
      <c r="H2008" s="135" t="s">
        <v>40231</v>
      </c>
      <c r="I2008" s="135" t="s">
        <v>4267</v>
      </c>
      <c r="J2008" s="135" t="s">
        <v>40232</v>
      </c>
      <c r="L2008" s="160"/>
      <c r="M2008" s="160"/>
      <c r="N2008" s="160"/>
      <c r="O2008" s="160"/>
      <c r="P2008" s="138" t="s">
        <v>40233</v>
      </c>
      <c r="AA2008" s="523"/>
      <c r="AB2008" s="523"/>
      <c r="AC2008" s="160"/>
      <c r="AD2008" s="160"/>
      <c r="AE2008" s="160"/>
      <c r="AJ2008" s="523"/>
      <c r="AN2008" s="160"/>
      <c r="AO2008" s="160"/>
      <c r="AP2008" s="160"/>
      <c r="AQ2008" s="1"/>
      <c r="AR2008" s="1"/>
      <c r="AS2008" s="160"/>
      <c r="AX2008" s="474">
        <v>0.08454861111111112</v>
      </c>
      <c r="AY2008" s="505">
        <v>0.058194444444444444</v>
      </c>
      <c r="BC2008" s="141" t="s">
        <v>40234</v>
      </c>
      <c r="BD2008" s="141"/>
      <c r="BE2008" s="516"/>
      <c r="BF2008" s="141"/>
      <c r="BG2008" s="141"/>
      <c r="BH2008" s="141"/>
    </row>
    <row r="2009">
      <c r="A2009" s="122">
        <f t="shared" si="3"/>
        <v>0</v>
      </c>
      <c r="B2009" s="122">
        <f t="shared" si="4"/>
        <v>0</v>
      </c>
      <c r="C2009" s="122">
        <f t="shared" si="5"/>
        <v>0</v>
      </c>
      <c r="D2009" s="122">
        <f t="shared" si="6"/>
        <v>0</v>
      </c>
      <c r="E2009" s="122">
        <f t="shared" si="2"/>
        <v>68</v>
      </c>
      <c r="H2009" s="135">
        <v>669.0</v>
      </c>
      <c r="I2009" s="135">
        <v>669.0</v>
      </c>
      <c r="J2009" s="135">
        <v>669.0</v>
      </c>
      <c r="L2009" s="160"/>
      <c r="M2009" s="160"/>
      <c r="N2009" s="160"/>
      <c r="O2009" s="160"/>
      <c r="P2009" s="503">
        <v>0.07918981481481481</v>
      </c>
      <c r="AA2009" s="523"/>
      <c r="AB2009" s="523"/>
      <c r="AC2009" s="160"/>
      <c r="AD2009" s="160"/>
      <c r="AE2009" s="160"/>
      <c r="AJ2009" s="523"/>
      <c r="AN2009" s="160"/>
      <c r="AO2009" s="160"/>
      <c r="AP2009" s="160"/>
      <c r="AQ2009" s="1"/>
      <c r="AR2009" s="1"/>
      <c r="AS2009" s="160"/>
      <c r="AX2009" s="134" t="s">
        <v>40235</v>
      </c>
      <c r="AY2009" s="128" t="s">
        <v>5533</v>
      </c>
      <c r="BC2009" s="516">
        <v>0.06125</v>
      </c>
      <c r="BD2009" s="516"/>
      <c r="BE2009" s="141"/>
      <c r="BF2009" s="516"/>
      <c r="BG2009" s="516"/>
      <c r="BH2009" s="516"/>
    </row>
    <row r="2010">
      <c r="A2010" s="122">
        <f t="shared" si="3"/>
        <v>0</v>
      </c>
      <c r="B2010" s="122">
        <f t="shared" si="4"/>
        <v>0</v>
      </c>
      <c r="C2010" s="122">
        <f t="shared" si="5"/>
        <v>0</v>
      </c>
      <c r="D2010" s="122">
        <f t="shared" si="6"/>
        <v>0</v>
      </c>
      <c r="E2010" s="122">
        <f t="shared" si="2"/>
        <v>41</v>
      </c>
      <c r="H2010" s="135" t="s">
        <v>40236</v>
      </c>
      <c r="I2010" s="135" t="s">
        <v>40237</v>
      </c>
      <c r="J2010" s="135" t="s">
        <v>40238</v>
      </c>
      <c r="L2010" s="160"/>
      <c r="M2010" s="160"/>
      <c r="N2010" s="160"/>
      <c r="O2010" s="160"/>
      <c r="P2010" s="138" t="s">
        <v>40239</v>
      </c>
      <c r="AA2010" s="523"/>
      <c r="AB2010" s="523"/>
      <c r="AC2010" s="160"/>
      <c r="AD2010" s="160"/>
      <c r="AE2010" s="160"/>
      <c r="AJ2010" s="523"/>
      <c r="AN2010" s="160"/>
      <c r="AO2010" s="160"/>
      <c r="AP2010" s="160"/>
      <c r="AQ2010" s="1"/>
      <c r="AR2010" s="1"/>
      <c r="AS2010" s="160"/>
      <c r="AX2010" s="474">
        <v>0.08458333333333333</v>
      </c>
      <c r="AY2010" s="505">
        <v>0.05824074074074074</v>
      </c>
      <c r="BC2010" s="141" t="s">
        <v>40240</v>
      </c>
      <c r="BD2010" s="141"/>
      <c r="BE2010" s="516"/>
      <c r="BF2010" s="141"/>
      <c r="BG2010" s="141"/>
      <c r="BH2010" s="141"/>
    </row>
    <row r="2011">
      <c r="A2011" s="122">
        <f t="shared" si="3"/>
        <v>0</v>
      </c>
      <c r="B2011" s="122">
        <f t="shared" si="4"/>
        <v>0</v>
      </c>
      <c r="C2011" s="122">
        <f t="shared" si="5"/>
        <v>0</v>
      </c>
      <c r="D2011" s="122">
        <f t="shared" si="6"/>
        <v>0</v>
      </c>
      <c r="E2011" s="122">
        <f t="shared" si="2"/>
        <v>154</v>
      </c>
      <c r="H2011" s="135" t="s">
        <v>40241</v>
      </c>
      <c r="I2011" s="135" t="s">
        <v>40242</v>
      </c>
      <c r="J2011" s="135" t="s">
        <v>40243</v>
      </c>
      <c r="L2011" s="160"/>
      <c r="M2011" s="160"/>
      <c r="N2011" s="160"/>
      <c r="O2011" s="160"/>
      <c r="P2011" s="503">
        <v>0.07922453703703704</v>
      </c>
      <c r="AA2011" s="523"/>
      <c r="AB2011" s="523"/>
      <c r="AC2011" s="160"/>
      <c r="AD2011" s="160"/>
      <c r="AE2011" s="160"/>
      <c r="AJ2011" s="523"/>
      <c r="AN2011" s="160"/>
      <c r="AO2011" s="160"/>
      <c r="AP2011" s="160"/>
      <c r="AQ2011" s="1"/>
      <c r="AR2011" s="1"/>
      <c r="AS2011" s="160"/>
      <c r="AX2011" s="134" t="s">
        <v>40244</v>
      </c>
      <c r="AY2011" s="128" t="s">
        <v>40245</v>
      </c>
      <c r="BC2011" s="516">
        <v>0.06131944444444445</v>
      </c>
      <c r="BD2011" s="516"/>
      <c r="BE2011" s="141"/>
      <c r="BF2011" s="516"/>
      <c r="BG2011" s="516"/>
      <c r="BH2011" s="516"/>
    </row>
    <row r="2012">
      <c r="A2012" s="122">
        <f t="shared" si="3"/>
        <v>0</v>
      </c>
      <c r="B2012" s="122">
        <f t="shared" si="4"/>
        <v>0</v>
      </c>
      <c r="C2012" s="122">
        <f t="shared" si="5"/>
        <v>0</v>
      </c>
      <c r="D2012" s="122">
        <f t="shared" si="6"/>
        <v>0</v>
      </c>
      <c r="E2012" s="122">
        <f t="shared" si="2"/>
        <v>53</v>
      </c>
      <c r="H2012" s="135">
        <v>670.0</v>
      </c>
      <c r="I2012" s="135">
        <v>670.0</v>
      </c>
      <c r="J2012" s="135">
        <v>670.0</v>
      </c>
      <c r="L2012" s="160"/>
      <c r="M2012" s="160"/>
      <c r="N2012" s="160"/>
      <c r="O2012" s="160"/>
      <c r="P2012" s="138" t="s">
        <v>40246</v>
      </c>
      <c r="AA2012" s="523"/>
      <c r="AB2012" s="523"/>
      <c r="AC2012" s="160"/>
      <c r="AD2012" s="160"/>
      <c r="AE2012" s="160"/>
      <c r="AJ2012" s="523"/>
      <c r="AN2012" s="160"/>
      <c r="AO2012" s="160"/>
      <c r="AP2012" s="160"/>
      <c r="AQ2012" s="1"/>
      <c r="AR2012" s="1"/>
      <c r="AS2012" s="160"/>
      <c r="AX2012" s="474">
        <v>0.08480324074074073</v>
      </c>
      <c r="AY2012" s="505">
        <v>0.058263888888888886</v>
      </c>
      <c r="BC2012" s="141" t="s">
        <v>40247</v>
      </c>
      <c r="BD2012" s="141"/>
      <c r="BE2012" s="516"/>
      <c r="BF2012" s="141"/>
      <c r="BG2012" s="141"/>
      <c r="BH2012" s="141"/>
    </row>
    <row r="2013">
      <c r="A2013" s="122">
        <f t="shared" si="3"/>
        <v>0</v>
      </c>
      <c r="B2013" s="122">
        <f t="shared" si="4"/>
        <v>0</v>
      </c>
      <c r="C2013" s="122">
        <f t="shared" si="5"/>
        <v>0</v>
      </c>
      <c r="D2013" s="122">
        <f t="shared" si="6"/>
        <v>0</v>
      </c>
      <c r="E2013" s="122">
        <f t="shared" si="2"/>
        <v>41</v>
      </c>
      <c r="H2013" s="135" t="s">
        <v>40248</v>
      </c>
      <c r="I2013" s="135" t="s">
        <v>40249</v>
      </c>
      <c r="J2013" s="135" t="s">
        <v>40250</v>
      </c>
      <c r="L2013" s="160"/>
      <c r="M2013" s="160"/>
      <c r="N2013" s="160"/>
      <c r="O2013" s="160"/>
      <c r="P2013" s="503">
        <v>0.07928240740740741</v>
      </c>
      <c r="AA2013" s="523"/>
      <c r="AB2013" s="523"/>
      <c r="AC2013" s="160"/>
      <c r="AD2013" s="160"/>
      <c r="AE2013" s="160"/>
      <c r="AJ2013" s="523"/>
      <c r="AN2013" s="160"/>
      <c r="AO2013" s="160"/>
      <c r="AP2013" s="160"/>
      <c r="AQ2013" s="1"/>
      <c r="AR2013" s="1"/>
      <c r="AS2013" s="160"/>
      <c r="AX2013" s="134" t="s">
        <v>40251</v>
      </c>
      <c r="AY2013" s="128" t="s">
        <v>4826</v>
      </c>
      <c r="BC2013" s="516">
        <v>0.06138888888888889</v>
      </c>
      <c r="BD2013" s="516"/>
      <c r="BE2013" s="141"/>
      <c r="BF2013" s="516"/>
      <c r="BG2013" s="516"/>
      <c r="BH2013" s="516"/>
    </row>
    <row r="2014">
      <c r="A2014" s="122">
        <f t="shared" si="3"/>
        <v>0</v>
      </c>
      <c r="B2014" s="122">
        <f t="shared" si="4"/>
        <v>0</v>
      </c>
      <c r="C2014" s="122">
        <f t="shared" si="5"/>
        <v>0</v>
      </c>
      <c r="D2014" s="122">
        <f t="shared" si="6"/>
        <v>0</v>
      </c>
      <c r="E2014" s="122">
        <f t="shared" si="2"/>
        <v>58</v>
      </c>
      <c r="H2014" s="135" t="s">
        <v>40252</v>
      </c>
      <c r="I2014" s="135" t="s">
        <v>40253</v>
      </c>
      <c r="J2014" s="135" t="s">
        <v>40254</v>
      </c>
      <c r="L2014" s="160"/>
      <c r="M2014" s="160"/>
      <c r="N2014" s="160"/>
      <c r="O2014" s="160"/>
      <c r="P2014" s="138" t="s">
        <v>40255</v>
      </c>
      <c r="AA2014" s="523"/>
      <c r="AB2014" s="523"/>
      <c r="AC2014" s="160"/>
      <c r="AD2014" s="160"/>
      <c r="AE2014" s="160"/>
      <c r="AJ2014" s="523"/>
      <c r="AN2014" s="160"/>
      <c r="AO2014" s="160"/>
      <c r="AP2014" s="160"/>
      <c r="AQ2014" s="1"/>
      <c r="AR2014" s="1"/>
      <c r="AS2014" s="160"/>
      <c r="AX2014" s="474">
        <v>0.08494212962962963</v>
      </c>
      <c r="AY2014" s="505">
        <v>0.05835648148148148</v>
      </c>
      <c r="BC2014" s="141" t="s">
        <v>40256</v>
      </c>
      <c r="BD2014" s="141"/>
      <c r="BE2014" s="516"/>
      <c r="BF2014" s="141"/>
      <c r="BG2014" s="141"/>
      <c r="BH2014" s="141"/>
    </row>
    <row r="2015">
      <c r="A2015" s="122">
        <f t="shared" si="3"/>
        <v>0</v>
      </c>
      <c r="B2015" s="122">
        <f t="shared" si="4"/>
        <v>0</v>
      </c>
      <c r="C2015" s="122">
        <f t="shared" si="5"/>
        <v>0</v>
      </c>
      <c r="D2015" s="122">
        <f t="shared" si="6"/>
        <v>0</v>
      </c>
      <c r="E2015" s="122">
        <f t="shared" si="2"/>
        <v>51</v>
      </c>
      <c r="H2015" s="135">
        <v>671.0</v>
      </c>
      <c r="I2015" s="135">
        <v>671.0</v>
      </c>
      <c r="J2015" s="135">
        <v>671.0</v>
      </c>
      <c r="L2015" s="160"/>
      <c r="M2015" s="160"/>
      <c r="N2015" s="160"/>
      <c r="O2015" s="160"/>
      <c r="P2015" s="503">
        <v>0.07956018518518519</v>
      </c>
      <c r="AA2015" s="523"/>
      <c r="AB2015" s="523"/>
      <c r="AC2015" s="160"/>
      <c r="AD2015" s="160"/>
      <c r="AE2015" s="160"/>
      <c r="AJ2015" s="523"/>
      <c r="AN2015" s="160"/>
      <c r="AO2015" s="160"/>
      <c r="AP2015" s="160"/>
      <c r="AQ2015" s="1"/>
      <c r="AR2015" s="1"/>
      <c r="AS2015" s="160"/>
      <c r="AX2015" s="134" t="s">
        <v>40257</v>
      </c>
      <c r="AY2015" s="128" t="s">
        <v>40258</v>
      </c>
      <c r="BC2015" s="516">
        <v>0.06140046296296296</v>
      </c>
      <c r="BD2015" s="516"/>
      <c r="BE2015" s="141"/>
      <c r="BF2015" s="516"/>
      <c r="BG2015" s="516"/>
      <c r="BH2015" s="516"/>
    </row>
    <row r="2016">
      <c r="A2016" s="122">
        <f t="shared" si="3"/>
        <v>0</v>
      </c>
      <c r="B2016" s="122">
        <f t="shared" si="4"/>
        <v>0</v>
      </c>
      <c r="C2016" s="122">
        <f t="shared" si="5"/>
        <v>0</v>
      </c>
      <c r="D2016" s="122">
        <f t="shared" si="6"/>
        <v>0</v>
      </c>
      <c r="E2016" s="122">
        <f t="shared" si="2"/>
        <v>25</v>
      </c>
      <c r="H2016" s="135" t="s">
        <v>40259</v>
      </c>
      <c r="I2016" s="135" t="s">
        <v>40260</v>
      </c>
      <c r="J2016" s="135" t="s">
        <v>40261</v>
      </c>
      <c r="L2016" s="160"/>
      <c r="M2016" s="160"/>
      <c r="N2016" s="160"/>
      <c r="O2016" s="160"/>
      <c r="P2016" s="138" t="s">
        <v>40262</v>
      </c>
      <c r="AA2016" s="523"/>
      <c r="AB2016" s="523"/>
      <c r="AC2016" s="160"/>
      <c r="AD2016" s="160"/>
      <c r="AE2016" s="160"/>
      <c r="AJ2016" s="523"/>
      <c r="AN2016" s="160"/>
      <c r="AO2016" s="160"/>
      <c r="AP2016" s="160"/>
      <c r="AQ2016" s="1"/>
      <c r="AR2016" s="1"/>
      <c r="AS2016" s="160"/>
      <c r="AX2016" s="474">
        <v>0.08506944444444445</v>
      </c>
      <c r="AY2016" s="505">
        <v>0.058402777777777776</v>
      </c>
      <c r="BC2016" s="141" t="s">
        <v>40263</v>
      </c>
      <c r="BD2016" s="141"/>
      <c r="BE2016" s="516"/>
      <c r="BF2016" s="141"/>
      <c r="BG2016" s="141"/>
      <c r="BH2016" s="141"/>
    </row>
    <row r="2017">
      <c r="A2017" s="122">
        <f t="shared" si="3"/>
        <v>0</v>
      </c>
      <c r="B2017" s="122">
        <f t="shared" si="4"/>
        <v>0</v>
      </c>
      <c r="C2017" s="122">
        <f t="shared" si="5"/>
        <v>0</v>
      </c>
      <c r="D2017" s="122">
        <f t="shared" si="6"/>
        <v>0</v>
      </c>
      <c r="E2017" s="122">
        <f t="shared" si="2"/>
        <v>112</v>
      </c>
      <c r="H2017" s="135" t="s">
        <v>40264</v>
      </c>
      <c r="I2017" s="135" t="s">
        <v>40265</v>
      </c>
      <c r="J2017" s="135" t="s">
        <v>40266</v>
      </c>
      <c r="L2017" s="160"/>
      <c r="M2017" s="160"/>
      <c r="N2017" s="160"/>
      <c r="O2017" s="160"/>
      <c r="P2017" s="503">
        <v>0.07958333333333334</v>
      </c>
      <c r="AA2017" s="523"/>
      <c r="AB2017" s="523"/>
      <c r="AC2017" s="160"/>
      <c r="AD2017" s="160"/>
      <c r="AE2017" s="160"/>
      <c r="AJ2017" s="523"/>
      <c r="AN2017" s="160"/>
      <c r="AO2017" s="160"/>
      <c r="AP2017" s="160"/>
      <c r="AQ2017" s="1"/>
      <c r="AR2017" s="1"/>
      <c r="AS2017" s="160"/>
      <c r="AX2017" s="134" t="s">
        <v>40267</v>
      </c>
      <c r="AY2017" s="128" t="s">
        <v>40268</v>
      </c>
      <c r="BC2017" s="516">
        <v>0.061412037037037036</v>
      </c>
      <c r="BD2017" s="516"/>
      <c r="BE2017" s="141"/>
      <c r="BF2017" s="516"/>
      <c r="BG2017" s="516"/>
      <c r="BH2017" s="516"/>
    </row>
    <row r="2018">
      <c r="A2018" s="122">
        <f t="shared" si="3"/>
        <v>0</v>
      </c>
      <c r="B2018" s="122">
        <f t="shared" si="4"/>
        <v>0</v>
      </c>
      <c r="C2018" s="122">
        <f t="shared" si="5"/>
        <v>0</v>
      </c>
      <c r="D2018" s="122">
        <f t="shared" si="6"/>
        <v>0</v>
      </c>
      <c r="E2018" s="122">
        <f t="shared" si="2"/>
        <v>48</v>
      </c>
      <c r="H2018" s="135">
        <v>672.0</v>
      </c>
      <c r="I2018" s="135">
        <v>672.0</v>
      </c>
      <c r="J2018" s="135">
        <v>672.0</v>
      </c>
      <c r="L2018" s="160"/>
      <c r="M2018" s="160"/>
      <c r="N2018" s="160"/>
      <c r="O2018" s="160"/>
      <c r="P2018" s="138" t="s">
        <v>40269</v>
      </c>
      <c r="AA2018" s="523"/>
      <c r="AB2018" s="523"/>
      <c r="AC2018" s="160"/>
      <c r="AD2018" s="160"/>
      <c r="AE2018" s="160"/>
      <c r="AJ2018" s="523"/>
      <c r="AN2018" s="160"/>
      <c r="AO2018" s="160"/>
      <c r="AP2018" s="160"/>
      <c r="AQ2018" s="1"/>
      <c r="AR2018" s="1"/>
      <c r="AS2018" s="160"/>
      <c r="AX2018" s="474">
        <v>0.08516203703703704</v>
      </c>
      <c r="AY2018" s="505">
        <v>0.05849537037037037</v>
      </c>
      <c r="BC2018" s="141" t="s">
        <v>40270</v>
      </c>
      <c r="BD2018" s="141"/>
      <c r="BE2018" s="516"/>
      <c r="BF2018" s="141"/>
      <c r="BG2018" s="141"/>
      <c r="BH2018" s="141"/>
    </row>
    <row r="2019">
      <c r="A2019" s="122">
        <f t="shared" si="3"/>
        <v>0</v>
      </c>
      <c r="B2019" s="122">
        <f t="shared" si="4"/>
        <v>0</v>
      </c>
      <c r="C2019" s="122">
        <f t="shared" si="5"/>
        <v>0</v>
      </c>
      <c r="D2019" s="122">
        <f t="shared" si="6"/>
        <v>0</v>
      </c>
      <c r="E2019" s="122">
        <f t="shared" si="2"/>
        <v>60</v>
      </c>
      <c r="H2019" s="135" t="s">
        <v>40271</v>
      </c>
      <c r="I2019" s="135" t="s">
        <v>40272</v>
      </c>
      <c r="J2019" s="135" t="s">
        <v>40273</v>
      </c>
      <c r="L2019" s="160"/>
      <c r="M2019" s="160"/>
      <c r="N2019" s="160"/>
      <c r="O2019" s="160"/>
      <c r="P2019" s="503">
        <v>0.07961805555555555</v>
      </c>
      <c r="AA2019" s="523"/>
      <c r="AB2019" s="523"/>
      <c r="AC2019" s="160"/>
      <c r="AD2019" s="160"/>
      <c r="AE2019" s="160"/>
      <c r="AJ2019" s="523"/>
      <c r="AN2019" s="160"/>
      <c r="AO2019" s="160"/>
      <c r="AP2019" s="160"/>
      <c r="AQ2019" s="1"/>
      <c r="AR2019" s="1"/>
      <c r="AS2019" s="160"/>
      <c r="AX2019" s="134" t="s">
        <v>40274</v>
      </c>
      <c r="AY2019" s="128" t="s">
        <v>40275</v>
      </c>
      <c r="BC2019" s="516">
        <v>0.06142361111111111</v>
      </c>
      <c r="BD2019" s="516"/>
      <c r="BE2019" s="141"/>
      <c r="BF2019" s="516"/>
      <c r="BG2019" s="516"/>
      <c r="BH2019" s="516"/>
    </row>
    <row r="2020">
      <c r="A2020" s="122">
        <f t="shared" si="3"/>
        <v>0</v>
      </c>
      <c r="B2020" s="122">
        <f t="shared" si="4"/>
        <v>0</v>
      </c>
      <c r="C2020" s="122">
        <f t="shared" si="5"/>
        <v>0</v>
      </c>
      <c r="D2020" s="122">
        <f t="shared" si="6"/>
        <v>0</v>
      </c>
      <c r="E2020" s="122">
        <f t="shared" si="2"/>
        <v>67</v>
      </c>
      <c r="H2020" s="135" t="s">
        <v>40276</v>
      </c>
      <c r="I2020" s="135" t="s">
        <v>40277</v>
      </c>
      <c r="J2020" s="135" t="s">
        <v>40278</v>
      </c>
      <c r="L2020" s="160"/>
      <c r="M2020" s="160"/>
      <c r="N2020" s="160"/>
      <c r="O2020" s="160"/>
      <c r="P2020" s="138" t="s">
        <v>40279</v>
      </c>
      <c r="AA2020" s="523"/>
      <c r="AB2020" s="523"/>
      <c r="AC2020" s="160"/>
      <c r="AD2020" s="160"/>
      <c r="AE2020" s="160"/>
      <c r="AJ2020" s="523"/>
      <c r="AN2020" s="160"/>
      <c r="AO2020" s="160"/>
      <c r="AP2020" s="160"/>
      <c r="AQ2020" s="1"/>
      <c r="AR2020" s="1"/>
      <c r="AS2020" s="160"/>
      <c r="AX2020" s="474">
        <v>0.08524305555555556</v>
      </c>
      <c r="AY2020" s="505">
        <v>0.058645833333333335</v>
      </c>
      <c r="BC2020" s="141" t="s">
        <v>40280</v>
      </c>
      <c r="BD2020" s="141"/>
      <c r="BE2020" s="516"/>
      <c r="BF2020" s="141"/>
      <c r="BG2020" s="141"/>
      <c r="BH2020" s="141"/>
    </row>
    <row r="2021">
      <c r="A2021" s="122">
        <f t="shared" si="3"/>
        <v>0</v>
      </c>
      <c r="B2021" s="122">
        <f t="shared" si="4"/>
        <v>0</v>
      </c>
      <c r="C2021" s="122">
        <f t="shared" si="5"/>
        <v>0</v>
      </c>
      <c r="D2021" s="122">
        <f t="shared" si="6"/>
        <v>0</v>
      </c>
      <c r="E2021" s="122">
        <f t="shared" si="2"/>
        <v>62</v>
      </c>
      <c r="H2021" s="135">
        <v>673.0</v>
      </c>
      <c r="I2021" s="135">
        <v>673.0</v>
      </c>
      <c r="J2021" s="135">
        <v>673.0</v>
      </c>
      <c r="L2021" s="160"/>
      <c r="M2021" s="160"/>
      <c r="N2021" s="160"/>
      <c r="O2021" s="160"/>
      <c r="P2021" s="503">
        <v>0.07979166666666666</v>
      </c>
      <c r="AA2021" s="523"/>
      <c r="AB2021" s="523"/>
      <c r="AC2021" s="160"/>
      <c r="AD2021" s="160"/>
      <c r="AE2021" s="160"/>
      <c r="AJ2021" s="523"/>
      <c r="AN2021" s="160"/>
      <c r="AO2021" s="160"/>
      <c r="AP2021" s="160"/>
      <c r="AQ2021" s="1"/>
      <c r="AR2021" s="1"/>
      <c r="AS2021" s="160"/>
      <c r="AX2021" s="134" t="s">
        <v>40281</v>
      </c>
      <c r="AY2021" s="128" t="s">
        <v>40282</v>
      </c>
      <c r="BC2021" s="516">
        <v>0.061481481481481484</v>
      </c>
      <c r="BD2021" s="516"/>
      <c r="BE2021" s="141"/>
      <c r="BF2021" s="516"/>
      <c r="BG2021" s="516"/>
      <c r="BH2021" s="516"/>
    </row>
    <row r="2022">
      <c r="A2022" s="122">
        <f t="shared" si="3"/>
        <v>0</v>
      </c>
      <c r="B2022" s="122">
        <f t="shared" si="4"/>
        <v>0</v>
      </c>
      <c r="C2022" s="122">
        <f t="shared" si="5"/>
        <v>0</v>
      </c>
      <c r="D2022" s="122">
        <f t="shared" si="6"/>
        <v>0</v>
      </c>
      <c r="E2022" s="122">
        <f t="shared" si="2"/>
        <v>42</v>
      </c>
      <c r="H2022" s="135" t="s">
        <v>40283</v>
      </c>
      <c r="I2022" s="135" t="s">
        <v>40284</v>
      </c>
      <c r="J2022" s="135" t="s">
        <v>40285</v>
      </c>
      <c r="L2022" s="160"/>
      <c r="M2022" s="160"/>
      <c r="N2022" s="160"/>
      <c r="O2022" s="160"/>
      <c r="P2022" s="138" t="s">
        <v>40286</v>
      </c>
      <c r="AA2022" s="523"/>
      <c r="AB2022" s="523"/>
      <c r="AC2022" s="160"/>
      <c r="AD2022" s="160"/>
      <c r="AE2022" s="160"/>
      <c r="AJ2022" s="523"/>
      <c r="AN2022" s="160"/>
      <c r="AO2022" s="160"/>
      <c r="AP2022" s="160"/>
      <c r="AQ2022" s="1"/>
      <c r="AR2022" s="1"/>
      <c r="AS2022" s="160"/>
      <c r="AX2022" s="474">
        <v>0.08532407407407408</v>
      </c>
      <c r="AY2022" s="505">
        <v>0.058715277777777776</v>
      </c>
      <c r="BC2022" s="141" t="s">
        <v>40287</v>
      </c>
      <c r="BD2022" s="141"/>
      <c r="BE2022" s="516"/>
      <c r="BF2022" s="141"/>
      <c r="BG2022" s="141"/>
      <c r="BH2022" s="141"/>
    </row>
    <row r="2023">
      <c r="A2023" s="122">
        <f t="shared" si="3"/>
        <v>0</v>
      </c>
      <c r="B2023" s="122">
        <f t="shared" si="4"/>
        <v>0</v>
      </c>
      <c r="C2023" s="122">
        <f t="shared" si="5"/>
        <v>0</v>
      </c>
      <c r="D2023" s="122">
        <f t="shared" si="6"/>
        <v>0</v>
      </c>
      <c r="E2023" s="122">
        <f t="shared" si="2"/>
        <v>110</v>
      </c>
      <c r="H2023" s="135" t="s">
        <v>40288</v>
      </c>
      <c r="I2023" s="135" t="s">
        <v>40289</v>
      </c>
      <c r="J2023" s="135" t="s">
        <v>40290</v>
      </c>
      <c r="L2023" s="160"/>
      <c r="M2023" s="160"/>
      <c r="N2023" s="160"/>
      <c r="O2023" s="160"/>
      <c r="P2023" s="503">
        <v>0.07984953703703704</v>
      </c>
      <c r="AA2023" s="523"/>
      <c r="AB2023" s="523"/>
      <c r="AC2023" s="160"/>
      <c r="AD2023" s="160"/>
      <c r="AE2023" s="160"/>
      <c r="AJ2023" s="523"/>
      <c r="AN2023" s="160"/>
      <c r="AO2023" s="160"/>
      <c r="AP2023" s="160"/>
      <c r="AQ2023" s="1"/>
      <c r="AR2023" s="1"/>
      <c r="AS2023" s="160"/>
      <c r="AX2023" s="134" t="s">
        <v>40291</v>
      </c>
      <c r="AY2023" s="128" t="s">
        <v>40292</v>
      </c>
      <c r="BC2023" s="516">
        <v>0.06153935185185185</v>
      </c>
      <c r="BD2023" s="516"/>
      <c r="BE2023" s="141"/>
      <c r="BF2023" s="516"/>
      <c r="BG2023" s="516"/>
      <c r="BH2023" s="516"/>
    </row>
    <row r="2024">
      <c r="A2024" s="122">
        <f t="shared" si="3"/>
        <v>0</v>
      </c>
      <c r="B2024" s="122">
        <f t="shared" si="4"/>
        <v>0</v>
      </c>
      <c r="C2024" s="122">
        <f t="shared" si="5"/>
        <v>0</v>
      </c>
      <c r="D2024" s="122">
        <f t="shared" si="6"/>
        <v>0</v>
      </c>
      <c r="E2024" s="122">
        <f t="shared" si="2"/>
        <v>25</v>
      </c>
      <c r="H2024" s="135">
        <v>674.0</v>
      </c>
      <c r="I2024" s="135">
        <v>674.0</v>
      </c>
      <c r="J2024" s="135">
        <v>674.0</v>
      </c>
      <c r="L2024" s="160"/>
      <c r="M2024" s="160"/>
      <c r="N2024" s="160"/>
      <c r="O2024" s="160"/>
      <c r="P2024" s="138" t="s">
        <v>5839</v>
      </c>
      <c r="AA2024" s="523"/>
      <c r="AB2024" s="523"/>
      <c r="AC2024" s="160"/>
      <c r="AD2024" s="160"/>
      <c r="AE2024" s="160"/>
      <c r="AJ2024" s="523"/>
      <c r="AN2024" s="160"/>
      <c r="AO2024" s="160"/>
      <c r="AP2024" s="160"/>
      <c r="AQ2024" s="1"/>
      <c r="AR2024" s="1"/>
      <c r="AS2024" s="160"/>
      <c r="AX2024" s="474">
        <v>0.08547453703703704</v>
      </c>
      <c r="AY2024" s="505">
        <v>0.05877314814814815</v>
      </c>
      <c r="BC2024" s="141" t="s">
        <v>40293</v>
      </c>
      <c r="BD2024" s="141"/>
      <c r="BE2024" s="516"/>
      <c r="BF2024" s="141"/>
      <c r="BG2024" s="141"/>
      <c r="BH2024" s="141"/>
    </row>
    <row r="2025">
      <c r="A2025" s="122">
        <f t="shared" si="3"/>
        <v>0</v>
      </c>
      <c r="B2025" s="122">
        <f t="shared" si="4"/>
        <v>0</v>
      </c>
      <c r="C2025" s="122">
        <f t="shared" si="5"/>
        <v>0</v>
      </c>
      <c r="D2025" s="122">
        <f t="shared" si="6"/>
        <v>0</v>
      </c>
      <c r="E2025" s="122">
        <f t="shared" si="2"/>
        <v>23</v>
      </c>
      <c r="H2025" s="135" t="s">
        <v>40294</v>
      </c>
      <c r="I2025" s="135" t="s">
        <v>40295</v>
      </c>
      <c r="J2025" s="135" t="s">
        <v>40296</v>
      </c>
      <c r="L2025" s="160"/>
      <c r="M2025" s="160"/>
      <c r="N2025" s="160"/>
      <c r="O2025" s="160"/>
      <c r="P2025" s="503">
        <v>0.07991898148148148</v>
      </c>
      <c r="AA2025" s="523"/>
      <c r="AB2025" s="523"/>
      <c r="AC2025" s="160"/>
      <c r="AD2025" s="160"/>
      <c r="AE2025" s="160"/>
      <c r="AJ2025" s="523"/>
      <c r="AN2025" s="160"/>
      <c r="AO2025" s="160"/>
      <c r="AP2025" s="160"/>
      <c r="AQ2025" s="1"/>
      <c r="AR2025" s="1"/>
      <c r="AS2025" s="160"/>
      <c r="AX2025" s="134" t="s">
        <v>40297</v>
      </c>
      <c r="AY2025" s="128" t="s">
        <v>40298</v>
      </c>
      <c r="BC2025" s="516">
        <v>0.06166666666666667</v>
      </c>
      <c r="BD2025" s="516"/>
      <c r="BE2025" s="141"/>
      <c r="BF2025" s="516"/>
      <c r="BG2025" s="516"/>
      <c r="BH2025" s="516"/>
    </row>
    <row r="2026">
      <c r="A2026" s="122">
        <f t="shared" si="3"/>
        <v>0</v>
      </c>
      <c r="B2026" s="122">
        <f t="shared" si="4"/>
        <v>0</v>
      </c>
      <c r="C2026" s="122">
        <f t="shared" si="5"/>
        <v>0</v>
      </c>
      <c r="D2026" s="122">
        <f t="shared" si="6"/>
        <v>0</v>
      </c>
      <c r="E2026" s="122">
        <f t="shared" si="2"/>
        <v>34</v>
      </c>
      <c r="H2026" s="135" t="s">
        <v>40299</v>
      </c>
      <c r="I2026" s="135" t="s">
        <v>40300</v>
      </c>
      <c r="J2026" s="135" t="s">
        <v>40301</v>
      </c>
      <c r="L2026" s="160"/>
      <c r="M2026" s="160"/>
      <c r="N2026" s="160"/>
      <c r="O2026" s="160"/>
      <c r="P2026" s="138" t="s">
        <v>862</v>
      </c>
      <c r="AA2026" s="523"/>
      <c r="AB2026" s="523"/>
      <c r="AC2026" s="160"/>
      <c r="AD2026" s="160"/>
      <c r="AE2026" s="160"/>
      <c r="AJ2026" s="523"/>
      <c r="AN2026" s="160"/>
      <c r="AO2026" s="160"/>
      <c r="AP2026" s="160"/>
      <c r="AQ2026" s="1"/>
      <c r="AR2026" s="1"/>
      <c r="AS2026" s="160"/>
      <c r="AX2026" s="474">
        <v>0.08552083333333334</v>
      </c>
      <c r="AY2026" s="505">
        <v>0.05887731481481481</v>
      </c>
      <c r="BC2026" s="141" t="s">
        <v>862</v>
      </c>
      <c r="BD2026" s="141"/>
      <c r="BE2026" s="516"/>
      <c r="BF2026" s="141"/>
      <c r="BG2026" s="141"/>
      <c r="BH2026" s="141"/>
    </row>
    <row r="2027">
      <c r="A2027" s="122">
        <f t="shared" si="3"/>
        <v>0</v>
      </c>
      <c r="B2027" s="122">
        <f t="shared" si="4"/>
        <v>0</v>
      </c>
      <c r="C2027" s="122">
        <f t="shared" si="5"/>
        <v>0</v>
      </c>
      <c r="D2027" s="122">
        <f t="shared" si="6"/>
        <v>0</v>
      </c>
      <c r="E2027" s="122">
        <f t="shared" si="2"/>
        <v>17</v>
      </c>
      <c r="H2027" s="135">
        <v>675.0</v>
      </c>
      <c r="I2027" s="135">
        <v>675.0</v>
      </c>
      <c r="J2027" s="135">
        <v>675.0</v>
      </c>
      <c r="L2027" s="160"/>
      <c r="M2027" s="160"/>
      <c r="N2027" s="160"/>
      <c r="O2027" s="160"/>
      <c r="P2027" s="503">
        <v>0.07994212962962963</v>
      </c>
      <c r="AA2027" s="523"/>
      <c r="AB2027" s="523"/>
      <c r="AC2027" s="160"/>
      <c r="AD2027" s="160"/>
      <c r="AE2027" s="160"/>
      <c r="AJ2027" s="523"/>
      <c r="AN2027" s="160"/>
      <c r="AO2027" s="160"/>
      <c r="AP2027" s="160"/>
      <c r="AQ2027" s="1"/>
      <c r="AR2027" s="1"/>
      <c r="AS2027" s="160"/>
      <c r="AX2027" s="134" t="s">
        <v>40302</v>
      </c>
      <c r="AY2027" s="128" t="s">
        <v>40303</v>
      </c>
      <c r="BC2027" s="516">
        <v>0.06173611111111111</v>
      </c>
      <c r="BD2027" s="516"/>
      <c r="BE2027" s="141"/>
      <c r="BF2027" s="516"/>
      <c r="BG2027" s="516"/>
      <c r="BH2027" s="516"/>
    </row>
    <row r="2028">
      <c r="A2028" s="122">
        <f t="shared" si="3"/>
        <v>0</v>
      </c>
      <c r="B2028" s="122">
        <f t="shared" si="4"/>
        <v>0</v>
      </c>
      <c r="C2028" s="122">
        <f t="shared" si="5"/>
        <v>0</v>
      </c>
      <c r="D2028" s="122">
        <f t="shared" si="6"/>
        <v>0</v>
      </c>
      <c r="E2028" s="122">
        <f t="shared" si="2"/>
        <v>22</v>
      </c>
      <c r="H2028" s="135" t="s">
        <v>40304</v>
      </c>
      <c r="I2028" s="135" t="s">
        <v>40305</v>
      </c>
      <c r="J2028" s="135" t="s">
        <v>40306</v>
      </c>
      <c r="L2028" s="160"/>
      <c r="M2028" s="160"/>
      <c r="N2028" s="160"/>
      <c r="O2028" s="160"/>
      <c r="P2028" s="138" t="s">
        <v>4267</v>
      </c>
      <c r="AA2028" s="523"/>
      <c r="AB2028" s="523"/>
      <c r="AC2028" s="160"/>
      <c r="AD2028" s="160"/>
      <c r="AE2028" s="160"/>
      <c r="AJ2028" s="523"/>
      <c r="AN2028" s="160"/>
      <c r="AO2028" s="160"/>
      <c r="AP2028" s="160"/>
      <c r="AQ2028" s="1"/>
      <c r="AR2028" s="1"/>
      <c r="AS2028" s="160"/>
      <c r="AX2028" s="474">
        <v>0.08555555555555555</v>
      </c>
      <c r="AY2028" s="505">
        <v>0.058912037037037034</v>
      </c>
      <c r="BC2028" s="141" t="s">
        <v>40307</v>
      </c>
      <c r="BD2028" s="141"/>
      <c r="BE2028" s="516"/>
      <c r="BF2028" s="141"/>
      <c r="BG2028" s="141"/>
      <c r="BH2028" s="141"/>
    </row>
    <row r="2029">
      <c r="A2029" s="122">
        <f t="shared" si="3"/>
        <v>0</v>
      </c>
      <c r="B2029" s="122">
        <f t="shared" si="4"/>
        <v>0</v>
      </c>
      <c r="C2029" s="122">
        <f t="shared" si="5"/>
        <v>0</v>
      </c>
      <c r="D2029" s="122">
        <f t="shared" si="6"/>
        <v>0</v>
      </c>
      <c r="E2029" s="122">
        <f t="shared" si="2"/>
        <v>121</v>
      </c>
      <c r="H2029" s="135" t="s">
        <v>40308</v>
      </c>
      <c r="I2029" s="135" t="s">
        <v>1055</v>
      </c>
      <c r="J2029" s="135" t="s">
        <v>40309</v>
      </c>
      <c r="L2029" s="160"/>
      <c r="M2029" s="160"/>
      <c r="N2029" s="160"/>
      <c r="O2029" s="160"/>
      <c r="P2029" s="503">
        <v>0.07996527777777777</v>
      </c>
      <c r="AA2029" s="523"/>
      <c r="AB2029" s="523"/>
      <c r="AC2029" s="160"/>
      <c r="AD2029" s="160"/>
      <c r="AE2029" s="160"/>
      <c r="AJ2029" s="523"/>
      <c r="AN2029" s="160"/>
      <c r="AO2029" s="160"/>
      <c r="AP2029" s="160"/>
      <c r="AQ2029" s="1"/>
      <c r="AR2029" s="1"/>
      <c r="AS2029" s="160"/>
      <c r="AX2029" s="134" t="s">
        <v>40310</v>
      </c>
      <c r="AY2029" s="128" t="s">
        <v>40311</v>
      </c>
      <c r="BC2029" s="516">
        <v>0.06175925925925926</v>
      </c>
      <c r="BD2029" s="516"/>
      <c r="BE2029" s="141"/>
      <c r="BF2029" s="516"/>
      <c r="BG2029" s="516"/>
      <c r="BH2029" s="516"/>
    </row>
    <row r="2030">
      <c r="A2030" s="122">
        <f t="shared" si="3"/>
        <v>0</v>
      </c>
      <c r="B2030" s="122">
        <f t="shared" si="4"/>
        <v>0</v>
      </c>
      <c r="C2030" s="122">
        <f t="shared" si="5"/>
        <v>0</v>
      </c>
      <c r="D2030" s="122">
        <f t="shared" si="6"/>
        <v>0</v>
      </c>
      <c r="E2030" s="122">
        <f t="shared" si="2"/>
        <v>18</v>
      </c>
      <c r="H2030" s="135">
        <v>676.0</v>
      </c>
      <c r="I2030" s="135">
        <v>676.0</v>
      </c>
      <c r="J2030" s="135">
        <v>676.0</v>
      </c>
      <c r="L2030" s="160"/>
      <c r="M2030" s="160"/>
      <c r="N2030" s="160"/>
      <c r="O2030" s="160"/>
      <c r="P2030" s="138" t="s">
        <v>40312</v>
      </c>
      <c r="AA2030" s="523"/>
      <c r="AB2030" s="523"/>
      <c r="AC2030" s="160"/>
      <c r="AD2030" s="160"/>
      <c r="AE2030" s="160"/>
      <c r="AJ2030" s="523"/>
      <c r="AN2030" s="160"/>
      <c r="AO2030" s="160"/>
      <c r="AP2030" s="160"/>
      <c r="AQ2030" s="1"/>
      <c r="AR2030" s="1"/>
      <c r="AS2030" s="160"/>
      <c r="AX2030" s="474">
        <v>0.08561342592592593</v>
      </c>
      <c r="AY2030" s="505">
        <v>0.058958333333333335</v>
      </c>
      <c r="BC2030" s="141" t="s">
        <v>40313</v>
      </c>
      <c r="BD2030" s="141"/>
      <c r="BE2030" s="516"/>
      <c r="BF2030" s="141"/>
      <c r="BG2030" s="141"/>
      <c r="BH2030" s="141"/>
    </row>
    <row r="2031">
      <c r="A2031" s="122">
        <f t="shared" si="3"/>
        <v>0</v>
      </c>
      <c r="B2031" s="122">
        <f t="shared" si="4"/>
        <v>0</v>
      </c>
      <c r="C2031" s="122">
        <f t="shared" si="5"/>
        <v>0</v>
      </c>
      <c r="D2031" s="122">
        <f t="shared" si="6"/>
        <v>0</v>
      </c>
      <c r="E2031" s="122">
        <f t="shared" si="2"/>
        <v>73</v>
      </c>
      <c r="H2031" s="135" t="s">
        <v>40314</v>
      </c>
      <c r="I2031" s="135" t="s">
        <v>40315</v>
      </c>
      <c r="J2031" s="135" t="s">
        <v>40316</v>
      </c>
      <c r="L2031" s="160"/>
      <c r="M2031" s="160"/>
      <c r="N2031" s="160"/>
      <c r="O2031" s="160"/>
      <c r="P2031" s="503">
        <v>0.07996527777777777</v>
      </c>
      <c r="AA2031" s="523"/>
      <c r="AB2031" s="523"/>
      <c r="AC2031" s="160"/>
      <c r="AD2031" s="160"/>
      <c r="AE2031" s="160"/>
      <c r="AJ2031" s="523"/>
      <c r="AN2031" s="160"/>
      <c r="AO2031" s="160"/>
      <c r="AP2031" s="160"/>
      <c r="AQ2031" s="1"/>
      <c r="AR2031" s="1"/>
      <c r="AS2031" s="160"/>
      <c r="AX2031" s="134" t="s">
        <v>40317</v>
      </c>
      <c r="AY2031" s="128" t="s">
        <v>40318</v>
      </c>
      <c r="BC2031" s="516">
        <v>0.061828703703703705</v>
      </c>
      <c r="BD2031" s="516"/>
      <c r="BE2031" s="141"/>
      <c r="BF2031" s="516"/>
      <c r="BG2031" s="516"/>
      <c r="BH2031" s="516"/>
    </row>
    <row r="2032">
      <c r="A2032" s="122">
        <f t="shared" si="3"/>
        <v>0</v>
      </c>
      <c r="B2032" s="122">
        <f t="shared" si="4"/>
        <v>0</v>
      </c>
      <c r="C2032" s="122">
        <f t="shared" si="5"/>
        <v>0</v>
      </c>
      <c r="D2032" s="122">
        <f t="shared" si="6"/>
        <v>0</v>
      </c>
      <c r="E2032" s="122">
        <f t="shared" si="2"/>
        <v>57</v>
      </c>
      <c r="H2032" s="135" t="s">
        <v>40319</v>
      </c>
      <c r="I2032" s="135" t="s">
        <v>1969</v>
      </c>
      <c r="J2032" s="135" t="s">
        <v>40320</v>
      </c>
      <c r="L2032" s="160"/>
      <c r="M2032" s="160"/>
      <c r="N2032" s="160"/>
      <c r="O2032" s="160"/>
      <c r="P2032" s="138" t="s">
        <v>40321</v>
      </c>
      <c r="AA2032" s="523"/>
      <c r="AB2032" s="523"/>
      <c r="AC2032" s="160"/>
      <c r="AD2032" s="160"/>
      <c r="AE2032" s="160"/>
      <c r="AJ2032" s="523"/>
      <c r="AN2032" s="160"/>
      <c r="AO2032" s="160"/>
      <c r="AP2032" s="160"/>
      <c r="AQ2032" s="1"/>
      <c r="AR2032" s="1"/>
      <c r="AS2032" s="160"/>
      <c r="AX2032" s="474">
        <v>0.08582175925925926</v>
      </c>
      <c r="AY2032" s="505">
        <v>0.0591087962962963</v>
      </c>
      <c r="BC2032" s="141" t="s">
        <v>862</v>
      </c>
      <c r="BD2032" s="141"/>
      <c r="BE2032" s="516"/>
      <c r="BF2032" s="141"/>
      <c r="BG2032" s="141"/>
      <c r="BH2032" s="141"/>
    </row>
    <row r="2033">
      <c r="A2033" s="122">
        <f t="shared" si="3"/>
        <v>0</v>
      </c>
      <c r="B2033" s="122">
        <f t="shared" si="4"/>
        <v>0</v>
      </c>
      <c r="C2033" s="122">
        <f t="shared" si="5"/>
        <v>0</v>
      </c>
      <c r="D2033" s="122">
        <f t="shared" si="6"/>
        <v>0</v>
      </c>
      <c r="E2033" s="122">
        <f t="shared" si="2"/>
        <v>36</v>
      </c>
      <c r="H2033" s="135">
        <v>677.0</v>
      </c>
      <c r="I2033" s="135">
        <v>677.0</v>
      </c>
      <c r="J2033" s="135">
        <v>677.0</v>
      </c>
      <c r="L2033" s="160"/>
      <c r="M2033" s="160"/>
      <c r="N2033" s="160"/>
      <c r="O2033" s="160"/>
      <c r="P2033" s="503">
        <v>0.07997685185185185</v>
      </c>
      <c r="AA2033" s="523"/>
      <c r="AB2033" s="523"/>
      <c r="AC2033" s="160"/>
      <c r="AD2033" s="160"/>
      <c r="AE2033" s="160"/>
      <c r="AJ2033" s="523"/>
      <c r="AN2033" s="160"/>
      <c r="AO2033" s="160"/>
      <c r="AP2033" s="160"/>
      <c r="AQ2033" s="1"/>
      <c r="AR2033" s="1"/>
      <c r="AS2033" s="160"/>
      <c r="AX2033" s="134" t="s">
        <v>40322</v>
      </c>
      <c r="AY2033" s="128" t="s">
        <v>40323</v>
      </c>
      <c r="BC2033" s="516">
        <v>0.061875</v>
      </c>
      <c r="BD2033" s="516"/>
      <c r="BE2033" s="141"/>
      <c r="BF2033" s="516"/>
      <c r="BG2033" s="516"/>
      <c r="BH2033" s="516"/>
    </row>
    <row r="2034">
      <c r="A2034" s="122">
        <f t="shared" si="3"/>
        <v>0</v>
      </c>
      <c r="B2034" s="122">
        <f t="shared" si="4"/>
        <v>0</v>
      </c>
      <c r="C2034" s="122">
        <f t="shared" si="5"/>
        <v>0</v>
      </c>
      <c r="D2034" s="122">
        <f t="shared" si="6"/>
        <v>0</v>
      </c>
      <c r="E2034" s="122">
        <f t="shared" si="2"/>
        <v>19</v>
      </c>
      <c r="H2034" s="135" t="s">
        <v>40324</v>
      </c>
      <c r="I2034" s="135" t="s">
        <v>40325</v>
      </c>
      <c r="J2034" s="135" t="s">
        <v>40326</v>
      </c>
      <c r="L2034" s="160"/>
      <c r="M2034" s="160"/>
      <c r="N2034" s="160"/>
      <c r="O2034" s="160"/>
      <c r="P2034" s="138" t="s">
        <v>1969</v>
      </c>
      <c r="AA2034" s="523"/>
      <c r="AB2034" s="523"/>
      <c r="AC2034" s="160"/>
      <c r="AD2034" s="160"/>
      <c r="AE2034" s="160"/>
      <c r="AJ2034" s="523"/>
      <c r="AN2034" s="160"/>
      <c r="AO2034" s="160"/>
      <c r="AP2034" s="160"/>
      <c r="AQ2034" s="1"/>
      <c r="AR2034" s="1"/>
      <c r="AS2034" s="160"/>
      <c r="AX2034" s="474">
        <v>0.08596064814814815</v>
      </c>
      <c r="AY2034" s="505">
        <v>0.059270833333333335</v>
      </c>
      <c r="BC2034" s="141" t="s">
        <v>40327</v>
      </c>
      <c r="BD2034" s="141"/>
      <c r="BE2034" s="516"/>
      <c r="BF2034" s="141"/>
      <c r="BG2034" s="141"/>
      <c r="BH2034" s="141"/>
    </row>
    <row r="2035">
      <c r="A2035" s="122">
        <f t="shared" si="3"/>
        <v>0</v>
      </c>
      <c r="B2035" s="122">
        <f t="shared" si="4"/>
        <v>0</v>
      </c>
      <c r="C2035" s="122">
        <f t="shared" si="5"/>
        <v>0</v>
      </c>
      <c r="D2035" s="122">
        <f t="shared" si="6"/>
        <v>0</v>
      </c>
      <c r="E2035" s="122">
        <f t="shared" si="2"/>
        <v>93</v>
      </c>
      <c r="H2035" s="135" t="s">
        <v>40328</v>
      </c>
      <c r="I2035" s="135" t="s">
        <v>40329</v>
      </c>
      <c r="J2035" s="135" t="s">
        <v>40330</v>
      </c>
      <c r="L2035" s="160"/>
      <c r="M2035" s="160"/>
      <c r="N2035" s="160"/>
      <c r="O2035" s="160"/>
      <c r="P2035" s="503">
        <v>0.08003472222222222</v>
      </c>
      <c r="AA2035" s="523"/>
      <c r="AB2035" s="523"/>
      <c r="AC2035" s="160"/>
      <c r="AD2035" s="160"/>
      <c r="AE2035" s="160"/>
      <c r="AJ2035" s="523"/>
      <c r="AN2035" s="160"/>
      <c r="AO2035" s="160"/>
      <c r="AP2035" s="160"/>
      <c r="AQ2035" s="1"/>
      <c r="AR2035" s="1"/>
      <c r="AS2035" s="160"/>
      <c r="AX2035" s="134" t="s">
        <v>40331</v>
      </c>
      <c r="AY2035" s="128" t="s">
        <v>40332</v>
      </c>
      <c r="BC2035" s="516">
        <v>0.06189814814814815</v>
      </c>
      <c r="BD2035" s="516"/>
      <c r="BE2035" s="141"/>
      <c r="BF2035" s="516"/>
      <c r="BG2035" s="516"/>
      <c r="BH2035" s="516"/>
    </row>
    <row r="2036">
      <c r="A2036" s="122">
        <f t="shared" si="3"/>
        <v>0</v>
      </c>
      <c r="B2036" s="122">
        <f t="shared" si="4"/>
        <v>0</v>
      </c>
      <c r="C2036" s="122">
        <f t="shared" si="5"/>
        <v>0</v>
      </c>
      <c r="D2036" s="122">
        <f t="shared" si="6"/>
        <v>0</v>
      </c>
      <c r="E2036" s="122">
        <f t="shared" si="2"/>
        <v>52</v>
      </c>
      <c r="H2036" s="135">
        <v>678.0</v>
      </c>
      <c r="I2036" s="135">
        <v>678.0</v>
      </c>
      <c r="J2036" s="135">
        <v>678.0</v>
      </c>
      <c r="L2036" s="160"/>
      <c r="M2036" s="160"/>
      <c r="N2036" s="160"/>
      <c r="O2036" s="160"/>
      <c r="P2036" s="138" t="s">
        <v>40333</v>
      </c>
      <c r="AA2036" s="523"/>
      <c r="AB2036" s="523"/>
      <c r="AC2036" s="160"/>
      <c r="AD2036" s="160"/>
      <c r="AE2036" s="160"/>
      <c r="AJ2036" s="523"/>
      <c r="AN2036" s="160"/>
      <c r="AO2036" s="160"/>
      <c r="AP2036" s="160"/>
      <c r="AQ2036" s="1"/>
      <c r="AR2036" s="1"/>
      <c r="AS2036" s="160"/>
      <c r="AX2036" s="474">
        <v>0.08603009259259259</v>
      </c>
      <c r="AY2036" s="505">
        <v>0.05938657407407407</v>
      </c>
      <c r="BC2036" s="141" t="s">
        <v>40334</v>
      </c>
      <c r="BD2036" s="141"/>
      <c r="BE2036" s="516"/>
      <c r="BF2036" s="141"/>
      <c r="BG2036" s="141"/>
      <c r="BH2036" s="141"/>
    </row>
    <row r="2037">
      <c r="A2037" s="122">
        <f t="shared" si="3"/>
        <v>0</v>
      </c>
      <c r="B2037" s="122">
        <f t="shared" si="4"/>
        <v>0</v>
      </c>
      <c r="C2037" s="122">
        <f t="shared" si="5"/>
        <v>0</v>
      </c>
      <c r="D2037" s="122">
        <f t="shared" si="6"/>
        <v>0</v>
      </c>
      <c r="E2037" s="122">
        <f t="shared" si="2"/>
        <v>37</v>
      </c>
      <c r="H2037" s="135" t="s">
        <v>40335</v>
      </c>
      <c r="I2037" s="135" t="s">
        <v>40336</v>
      </c>
      <c r="J2037" s="135" t="s">
        <v>40337</v>
      </c>
      <c r="L2037" s="160"/>
      <c r="M2037" s="160"/>
      <c r="N2037" s="160"/>
      <c r="O2037" s="160"/>
      <c r="P2037" s="503">
        <v>0.0800462962962963</v>
      </c>
      <c r="AA2037" s="523"/>
      <c r="AB2037" s="523"/>
      <c r="AC2037" s="160"/>
      <c r="AD2037" s="160"/>
      <c r="AE2037" s="160"/>
      <c r="AJ2037" s="523"/>
      <c r="AN2037" s="160"/>
      <c r="AO2037" s="160"/>
      <c r="AP2037" s="160"/>
      <c r="AQ2037" s="1"/>
      <c r="AR2037" s="1"/>
      <c r="AS2037" s="160"/>
      <c r="AX2037" s="134" t="s">
        <v>40338</v>
      </c>
      <c r="AY2037" s="128" t="s">
        <v>40339</v>
      </c>
      <c r="BC2037" s="516">
        <v>0.06194444444444445</v>
      </c>
      <c r="BD2037" s="516"/>
      <c r="BE2037" s="141"/>
      <c r="BF2037" s="516"/>
      <c r="BG2037" s="516"/>
      <c r="BH2037" s="516"/>
    </row>
    <row r="2038">
      <c r="A2038" s="122">
        <f t="shared" si="3"/>
        <v>0</v>
      </c>
      <c r="B2038" s="122">
        <f t="shared" si="4"/>
        <v>0</v>
      </c>
      <c r="C2038" s="122">
        <f t="shared" si="5"/>
        <v>0</v>
      </c>
      <c r="D2038" s="122">
        <f t="shared" si="6"/>
        <v>0</v>
      </c>
      <c r="E2038" s="122">
        <f t="shared" si="2"/>
        <v>99</v>
      </c>
      <c r="H2038" s="135" t="s">
        <v>40340</v>
      </c>
      <c r="I2038" s="135" t="s">
        <v>40341</v>
      </c>
      <c r="J2038" s="135" t="s">
        <v>7891</v>
      </c>
      <c r="L2038" s="160"/>
      <c r="M2038" s="160"/>
      <c r="N2038" s="160"/>
      <c r="O2038" s="160"/>
      <c r="P2038" s="138" t="s">
        <v>40342</v>
      </c>
      <c r="AA2038" s="523"/>
      <c r="AB2038" s="523"/>
      <c r="AC2038" s="160"/>
      <c r="AD2038" s="160"/>
      <c r="AE2038" s="160"/>
      <c r="AJ2038" s="523"/>
      <c r="AN2038" s="160"/>
      <c r="AO2038" s="160"/>
      <c r="AP2038" s="160"/>
      <c r="AQ2038" s="1"/>
      <c r="AR2038" s="1"/>
      <c r="AS2038" s="160"/>
      <c r="AX2038" s="474">
        <v>0.08607638888888888</v>
      </c>
      <c r="AY2038" s="505">
        <v>0.0594212962962963</v>
      </c>
      <c r="BC2038" s="141" t="s">
        <v>40343</v>
      </c>
      <c r="BD2038" s="141"/>
      <c r="BE2038" s="516"/>
      <c r="BF2038" s="141"/>
      <c r="BG2038" s="141"/>
      <c r="BH2038" s="141"/>
    </row>
    <row r="2039">
      <c r="A2039" s="122">
        <f t="shared" si="3"/>
        <v>0</v>
      </c>
      <c r="B2039" s="122">
        <f t="shared" si="4"/>
        <v>0</v>
      </c>
      <c r="C2039" s="122">
        <f t="shared" si="5"/>
        <v>0</v>
      </c>
      <c r="D2039" s="122">
        <f t="shared" si="6"/>
        <v>0</v>
      </c>
      <c r="E2039" s="122">
        <f t="shared" si="2"/>
        <v>62</v>
      </c>
      <c r="H2039" s="135">
        <v>679.0</v>
      </c>
      <c r="I2039" s="135">
        <v>679.0</v>
      </c>
      <c r="J2039" s="135">
        <v>679.0</v>
      </c>
      <c r="L2039" s="160"/>
      <c r="M2039" s="160"/>
      <c r="N2039" s="160"/>
      <c r="O2039" s="160"/>
      <c r="P2039" s="503">
        <v>0.08016203703703703</v>
      </c>
      <c r="AA2039" s="523"/>
      <c r="AB2039" s="523"/>
      <c r="AC2039" s="160"/>
      <c r="AD2039" s="160"/>
      <c r="AE2039" s="160"/>
      <c r="AJ2039" s="523"/>
      <c r="AN2039" s="160"/>
      <c r="AO2039" s="160"/>
      <c r="AP2039" s="160"/>
      <c r="AQ2039" s="1"/>
      <c r="AR2039" s="1"/>
      <c r="AS2039" s="160"/>
      <c r="AX2039" s="134" t="s">
        <v>40344</v>
      </c>
      <c r="AY2039" s="128" t="s">
        <v>40345</v>
      </c>
      <c r="BC2039" s="516">
        <v>0.06199074074074074</v>
      </c>
      <c r="BD2039" s="516"/>
      <c r="BE2039" s="141"/>
      <c r="BF2039" s="516"/>
      <c r="BG2039" s="516"/>
      <c r="BH2039" s="516"/>
    </row>
    <row r="2040">
      <c r="A2040" s="122">
        <f t="shared" si="3"/>
        <v>0</v>
      </c>
      <c r="B2040" s="122">
        <f t="shared" si="4"/>
        <v>0</v>
      </c>
      <c r="C2040" s="122">
        <f t="shared" si="5"/>
        <v>0</v>
      </c>
      <c r="D2040" s="122">
        <f t="shared" si="6"/>
        <v>0</v>
      </c>
      <c r="E2040" s="122">
        <f t="shared" si="2"/>
        <v>20</v>
      </c>
      <c r="H2040" s="135" t="s">
        <v>40346</v>
      </c>
      <c r="I2040" s="135" t="s">
        <v>40347</v>
      </c>
      <c r="J2040" s="135" t="s">
        <v>40348</v>
      </c>
      <c r="L2040" s="160"/>
      <c r="M2040" s="160"/>
      <c r="N2040" s="160"/>
      <c r="O2040" s="160"/>
      <c r="P2040" s="138" t="s">
        <v>40349</v>
      </c>
      <c r="AA2040" s="523"/>
      <c r="AB2040" s="523"/>
      <c r="AC2040" s="160"/>
      <c r="AD2040" s="160"/>
      <c r="AE2040" s="160"/>
      <c r="AJ2040" s="523"/>
      <c r="AN2040" s="160"/>
      <c r="AO2040" s="160"/>
      <c r="AP2040" s="160"/>
      <c r="AQ2040" s="1"/>
      <c r="AR2040" s="1"/>
      <c r="AS2040" s="160"/>
      <c r="AX2040" s="474">
        <v>0.08618055555555555</v>
      </c>
      <c r="AY2040" s="505">
        <v>0.05946759259259259</v>
      </c>
      <c r="BC2040" s="141" t="s">
        <v>40350</v>
      </c>
      <c r="BD2040" s="141"/>
      <c r="BE2040" s="516"/>
      <c r="BF2040" s="141"/>
      <c r="BG2040" s="141"/>
      <c r="BH2040" s="141"/>
    </row>
    <row r="2041">
      <c r="A2041" s="122">
        <f t="shared" si="3"/>
        <v>0</v>
      </c>
      <c r="B2041" s="122">
        <f t="shared" si="4"/>
        <v>0</v>
      </c>
      <c r="C2041" s="122">
        <f t="shared" si="5"/>
        <v>0</v>
      </c>
      <c r="D2041" s="122">
        <f t="shared" si="6"/>
        <v>0</v>
      </c>
      <c r="E2041" s="122">
        <f t="shared" si="2"/>
        <v>164</v>
      </c>
      <c r="H2041" s="135" t="s">
        <v>40351</v>
      </c>
      <c r="I2041" s="135" t="s">
        <v>40352</v>
      </c>
      <c r="J2041" s="135" t="s">
        <v>40353</v>
      </c>
      <c r="L2041" s="160"/>
      <c r="M2041" s="160"/>
      <c r="N2041" s="160"/>
      <c r="O2041" s="160"/>
      <c r="P2041" s="503">
        <v>0.0803587962962963</v>
      </c>
      <c r="AA2041" s="523"/>
      <c r="AB2041" s="523"/>
      <c r="AC2041" s="160"/>
      <c r="AD2041" s="160"/>
      <c r="AE2041" s="160"/>
      <c r="AJ2041" s="523"/>
      <c r="AN2041" s="160"/>
      <c r="AO2041" s="160"/>
      <c r="AP2041" s="160"/>
      <c r="AQ2041" s="1"/>
      <c r="AR2041" s="1"/>
      <c r="AS2041" s="160"/>
      <c r="AX2041" s="134" t="s">
        <v>40354</v>
      </c>
      <c r="AY2041" s="128" t="s">
        <v>40355</v>
      </c>
      <c r="BC2041" s="516">
        <v>0.06202546296296296</v>
      </c>
      <c r="BD2041" s="516"/>
      <c r="BE2041" s="141"/>
      <c r="BF2041" s="516"/>
      <c r="BG2041" s="516"/>
      <c r="BH2041" s="516"/>
    </row>
    <row r="2042">
      <c r="A2042" s="122">
        <f t="shared" si="3"/>
        <v>0</v>
      </c>
      <c r="B2042" s="122">
        <f t="shared" si="4"/>
        <v>0</v>
      </c>
      <c r="C2042" s="122">
        <f t="shared" si="5"/>
        <v>0</v>
      </c>
      <c r="D2042" s="122">
        <f t="shared" si="6"/>
        <v>0</v>
      </c>
      <c r="E2042" s="122">
        <f t="shared" si="2"/>
        <v>37</v>
      </c>
      <c r="H2042" s="135">
        <v>680.0</v>
      </c>
      <c r="I2042" s="135">
        <v>680.0</v>
      </c>
      <c r="J2042" s="135">
        <v>680.0</v>
      </c>
      <c r="L2042" s="160"/>
      <c r="M2042" s="160"/>
      <c r="N2042" s="160"/>
      <c r="O2042" s="160"/>
      <c r="P2042" s="138" t="s">
        <v>40356</v>
      </c>
      <c r="AA2042" s="523"/>
      <c r="AB2042" s="523"/>
      <c r="AC2042" s="160"/>
      <c r="AD2042" s="160"/>
      <c r="AE2042" s="160"/>
      <c r="AJ2042" s="523"/>
      <c r="AN2042" s="160"/>
      <c r="AO2042" s="160"/>
      <c r="AP2042" s="160"/>
      <c r="AQ2042" s="1"/>
      <c r="AR2042" s="1"/>
      <c r="AS2042" s="160"/>
      <c r="AX2042" s="474">
        <v>0.08623842592592593</v>
      </c>
      <c r="AY2042" s="505">
        <v>0.059618055555555556</v>
      </c>
      <c r="BC2042" s="141" t="s">
        <v>40357</v>
      </c>
      <c r="BD2042" s="141"/>
      <c r="BE2042" s="516"/>
      <c r="BF2042" s="141"/>
      <c r="BG2042" s="141"/>
      <c r="BH2042" s="141"/>
    </row>
    <row r="2043">
      <c r="A2043" s="122">
        <f t="shared" si="3"/>
        <v>0</v>
      </c>
      <c r="B2043" s="122">
        <f t="shared" si="4"/>
        <v>0</v>
      </c>
      <c r="C2043" s="122">
        <f t="shared" si="5"/>
        <v>0</v>
      </c>
      <c r="D2043" s="122">
        <f t="shared" si="6"/>
        <v>0</v>
      </c>
      <c r="E2043" s="122">
        <f t="shared" si="2"/>
        <v>61</v>
      </c>
      <c r="H2043" s="135" t="s">
        <v>40358</v>
      </c>
      <c r="I2043" s="135" t="s">
        <v>40359</v>
      </c>
      <c r="J2043" s="135" t="s">
        <v>40360</v>
      </c>
      <c r="L2043" s="160"/>
      <c r="M2043" s="160"/>
      <c r="N2043" s="160"/>
      <c r="O2043" s="160"/>
      <c r="P2043" s="503">
        <v>0.08039351851851852</v>
      </c>
      <c r="AA2043" s="523"/>
      <c r="AB2043" s="523"/>
      <c r="AC2043" s="160"/>
      <c r="AD2043" s="160"/>
      <c r="AE2043" s="160"/>
      <c r="AJ2043" s="523"/>
      <c r="AN2043" s="160"/>
      <c r="AO2043" s="160"/>
      <c r="AP2043" s="160"/>
      <c r="AQ2043" s="1"/>
      <c r="AR2043" s="1"/>
      <c r="AS2043" s="160"/>
      <c r="AX2043" s="134" t="s">
        <v>40361</v>
      </c>
      <c r="AY2043" s="128" t="s">
        <v>40362</v>
      </c>
      <c r="BC2043" s="516">
        <v>0.062060185185185184</v>
      </c>
      <c r="BD2043" s="516"/>
      <c r="BE2043" s="141"/>
      <c r="BF2043" s="516"/>
      <c r="BG2043" s="516"/>
      <c r="BH2043" s="516"/>
    </row>
    <row r="2044">
      <c r="A2044" s="122">
        <f t="shared" si="3"/>
        <v>0</v>
      </c>
      <c r="B2044" s="122">
        <f t="shared" si="4"/>
        <v>0</v>
      </c>
      <c r="C2044" s="122">
        <f t="shared" si="5"/>
        <v>0</v>
      </c>
      <c r="D2044" s="122">
        <f t="shared" si="6"/>
        <v>0</v>
      </c>
      <c r="E2044" s="122">
        <f t="shared" si="2"/>
        <v>52</v>
      </c>
      <c r="H2044" s="135" t="s">
        <v>40363</v>
      </c>
      <c r="I2044" s="135" t="s">
        <v>1969</v>
      </c>
      <c r="J2044" s="135" t="s">
        <v>40364</v>
      </c>
      <c r="L2044" s="160"/>
      <c r="M2044" s="160"/>
      <c r="N2044" s="160"/>
      <c r="O2044" s="160"/>
      <c r="P2044" s="138" t="s">
        <v>40365</v>
      </c>
      <c r="AA2044" s="523"/>
      <c r="AB2044" s="523"/>
      <c r="AC2044" s="160"/>
      <c r="AD2044" s="160"/>
      <c r="AE2044" s="160"/>
      <c r="AJ2044" s="523"/>
      <c r="AN2044" s="160"/>
      <c r="AO2044" s="160"/>
      <c r="AP2044" s="160"/>
      <c r="AQ2044" s="1"/>
      <c r="AR2044" s="1"/>
      <c r="AS2044" s="160"/>
      <c r="AX2044" s="474">
        <v>0.08641203703703704</v>
      </c>
      <c r="AY2044" s="505">
        <v>0.05979166666666667</v>
      </c>
      <c r="BC2044" s="141" t="s">
        <v>40366</v>
      </c>
      <c r="BD2044" s="141"/>
      <c r="BE2044" s="516"/>
      <c r="BF2044" s="141"/>
      <c r="BG2044" s="141"/>
      <c r="BH2044" s="141"/>
    </row>
    <row r="2045">
      <c r="A2045" s="122">
        <f t="shared" si="3"/>
        <v>0</v>
      </c>
      <c r="B2045" s="122">
        <f t="shared" si="4"/>
        <v>0</v>
      </c>
      <c r="C2045" s="122">
        <f t="shared" si="5"/>
        <v>0</v>
      </c>
      <c r="D2045" s="122">
        <f t="shared" si="6"/>
        <v>0</v>
      </c>
      <c r="E2045" s="122">
        <f t="shared" si="2"/>
        <v>24</v>
      </c>
      <c r="H2045" s="135">
        <v>681.0</v>
      </c>
      <c r="I2045" s="135">
        <v>681.0</v>
      </c>
      <c r="J2045" s="135">
        <v>681.0</v>
      </c>
      <c r="L2045" s="160"/>
      <c r="M2045" s="160"/>
      <c r="N2045" s="160"/>
      <c r="O2045" s="160"/>
      <c r="P2045" s="503">
        <v>0.08049768518518519</v>
      </c>
      <c r="AA2045" s="523"/>
      <c r="AB2045" s="523"/>
      <c r="AC2045" s="160"/>
      <c r="AD2045" s="160"/>
      <c r="AE2045" s="160"/>
      <c r="AJ2045" s="523"/>
      <c r="AN2045" s="160"/>
      <c r="AO2045" s="160"/>
      <c r="AP2045" s="160"/>
      <c r="AQ2045" s="1"/>
      <c r="AR2045" s="1"/>
      <c r="AS2045" s="160"/>
      <c r="AX2045" s="134" t="s">
        <v>40367</v>
      </c>
      <c r="AY2045" s="128" t="s">
        <v>40368</v>
      </c>
      <c r="BC2045" s="516">
        <v>0.062094907407407404</v>
      </c>
      <c r="BD2045" s="516"/>
      <c r="BE2045" s="141"/>
      <c r="BF2045" s="516"/>
      <c r="BG2045" s="516"/>
      <c r="BH2045" s="516"/>
    </row>
    <row r="2046">
      <c r="A2046" s="122">
        <f t="shared" si="3"/>
        <v>0</v>
      </c>
      <c r="B2046" s="122">
        <f t="shared" si="4"/>
        <v>0</v>
      </c>
      <c r="C2046" s="122">
        <f t="shared" si="5"/>
        <v>0</v>
      </c>
      <c r="D2046" s="122">
        <f t="shared" si="6"/>
        <v>0</v>
      </c>
      <c r="E2046" s="122">
        <f t="shared" si="2"/>
        <v>29</v>
      </c>
      <c r="H2046" s="135" t="s">
        <v>40369</v>
      </c>
      <c r="I2046" s="135" t="s">
        <v>40370</v>
      </c>
      <c r="J2046" s="135" t="s">
        <v>40371</v>
      </c>
      <c r="L2046" s="160"/>
      <c r="M2046" s="160"/>
      <c r="N2046" s="160"/>
      <c r="O2046" s="160"/>
      <c r="P2046" s="138" t="s">
        <v>40372</v>
      </c>
      <c r="AA2046" s="523"/>
      <c r="AB2046" s="523"/>
      <c r="AC2046" s="160"/>
      <c r="AD2046" s="160"/>
      <c r="AE2046" s="160"/>
      <c r="AJ2046" s="523"/>
      <c r="AN2046" s="160"/>
      <c r="AO2046" s="160"/>
      <c r="AP2046" s="160"/>
      <c r="AQ2046" s="1"/>
      <c r="AR2046" s="1"/>
      <c r="AS2046" s="160"/>
      <c r="AX2046" s="474">
        <v>0.0865162037037037</v>
      </c>
      <c r="AY2046" s="505">
        <v>0.059895833333333336</v>
      </c>
      <c r="BC2046" s="141" t="s">
        <v>40373</v>
      </c>
      <c r="BD2046" s="141"/>
      <c r="BE2046" s="516"/>
      <c r="BF2046" s="141"/>
      <c r="BG2046" s="141"/>
      <c r="BH2046" s="141"/>
    </row>
    <row r="2047">
      <c r="A2047" s="122">
        <f t="shared" si="3"/>
        <v>0</v>
      </c>
      <c r="B2047" s="122">
        <f t="shared" si="4"/>
        <v>0</v>
      </c>
      <c r="C2047" s="122">
        <f t="shared" si="5"/>
        <v>0</v>
      </c>
      <c r="D2047" s="122">
        <f t="shared" si="6"/>
        <v>0</v>
      </c>
      <c r="E2047" s="122">
        <f t="shared" si="2"/>
        <v>77</v>
      </c>
      <c r="H2047" s="135" t="s">
        <v>40374</v>
      </c>
      <c r="I2047" s="135" t="s">
        <v>40375</v>
      </c>
      <c r="J2047" s="135" t="s">
        <v>40376</v>
      </c>
      <c r="L2047" s="160"/>
      <c r="M2047" s="160"/>
      <c r="N2047" s="160"/>
      <c r="O2047" s="160"/>
      <c r="P2047" s="503">
        <v>0.08056712962962963</v>
      </c>
      <c r="AA2047" s="523"/>
      <c r="AB2047" s="523"/>
      <c r="AC2047" s="160"/>
      <c r="AD2047" s="160"/>
      <c r="AE2047" s="160"/>
      <c r="AJ2047" s="523"/>
      <c r="AN2047" s="160"/>
      <c r="AO2047" s="160"/>
      <c r="AP2047" s="160"/>
      <c r="AQ2047" s="1"/>
      <c r="AR2047" s="1"/>
      <c r="AS2047" s="160"/>
      <c r="AX2047" s="134" t="s">
        <v>40377</v>
      </c>
      <c r="AY2047" s="128" t="s">
        <v>40378</v>
      </c>
      <c r="BC2047" s="516">
        <v>0.062141203703703705</v>
      </c>
      <c r="BD2047" s="516"/>
      <c r="BE2047" s="141"/>
      <c r="BF2047" s="516"/>
      <c r="BG2047" s="516"/>
      <c r="BH2047" s="516"/>
    </row>
    <row r="2048">
      <c r="A2048" s="122">
        <f t="shared" si="3"/>
        <v>0</v>
      </c>
      <c r="B2048" s="122">
        <f t="shared" si="4"/>
        <v>0</v>
      </c>
      <c r="C2048" s="122">
        <f t="shared" si="5"/>
        <v>0</v>
      </c>
      <c r="D2048" s="122">
        <f t="shared" si="6"/>
        <v>0</v>
      </c>
      <c r="E2048" s="122">
        <f t="shared" si="2"/>
        <v>18</v>
      </c>
      <c r="H2048" s="135">
        <v>682.0</v>
      </c>
      <c r="I2048" s="135">
        <v>682.0</v>
      </c>
      <c r="J2048" s="135">
        <v>682.0</v>
      </c>
      <c r="L2048" s="160"/>
      <c r="M2048" s="160"/>
      <c r="N2048" s="160"/>
      <c r="O2048" s="160"/>
      <c r="P2048" s="138" t="s">
        <v>40379</v>
      </c>
      <c r="AA2048" s="523"/>
      <c r="AB2048" s="523"/>
      <c r="AC2048" s="160"/>
      <c r="AD2048" s="160"/>
      <c r="AE2048" s="160"/>
      <c r="AJ2048" s="523"/>
      <c r="AN2048" s="160"/>
      <c r="AO2048" s="160"/>
      <c r="AP2048" s="160"/>
      <c r="AQ2048" s="1"/>
      <c r="AR2048" s="1"/>
      <c r="AS2048" s="160"/>
      <c r="AX2048" s="474">
        <v>0.08655092592592592</v>
      </c>
      <c r="AY2048" s="505">
        <v>0.05997685185185185</v>
      </c>
      <c r="BC2048" s="141" t="s">
        <v>40380</v>
      </c>
      <c r="BD2048" s="141"/>
      <c r="BE2048" s="516"/>
      <c r="BF2048" s="141"/>
      <c r="BG2048" s="141"/>
      <c r="BH2048" s="141"/>
    </row>
    <row r="2049">
      <c r="A2049" s="122">
        <f t="shared" si="3"/>
        <v>0</v>
      </c>
      <c r="B2049" s="122">
        <f t="shared" si="4"/>
        <v>0</v>
      </c>
      <c r="C2049" s="122">
        <f t="shared" si="5"/>
        <v>0</v>
      </c>
      <c r="D2049" s="122">
        <f t="shared" si="6"/>
        <v>0</v>
      </c>
      <c r="E2049" s="122">
        <f t="shared" si="2"/>
        <v>34</v>
      </c>
      <c r="H2049" s="135" t="s">
        <v>40381</v>
      </c>
      <c r="I2049" s="135" t="s">
        <v>40382</v>
      </c>
      <c r="J2049" s="135" t="s">
        <v>40383</v>
      </c>
      <c r="L2049" s="160"/>
      <c r="M2049" s="160"/>
      <c r="N2049" s="160"/>
      <c r="O2049" s="160"/>
      <c r="P2049" s="503">
        <v>0.080625</v>
      </c>
      <c r="AA2049" s="523"/>
      <c r="AB2049" s="523"/>
      <c r="AC2049" s="160"/>
      <c r="AD2049" s="160"/>
      <c r="AE2049" s="160"/>
      <c r="AJ2049" s="523"/>
      <c r="AN2049" s="160"/>
      <c r="AO2049" s="160"/>
      <c r="AP2049" s="160"/>
      <c r="AQ2049" s="1"/>
      <c r="AR2049" s="1"/>
      <c r="AS2049" s="160"/>
      <c r="AX2049" s="134" t="s">
        <v>40384</v>
      </c>
      <c r="AY2049" s="128" t="s">
        <v>40385</v>
      </c>
      <c r="BC2049" s="516">
        <v>0.06216435185185185</v>
      </c>
      <c r="BD2049" s="516"/>
      <c r="BE2049" s="141"/>
      <c r="BF2049" s="516"/>
      <c r="BG2049" s="516"/>
      <c r="BH2049" s="516"/>
    </row>
    <row r="2050">
      <c r="A2050" s="122">
        <f t="shared" si="3"/>
        <v>0</v>
      </c>
      <c r="B2050" s="122">
        <f t="shared" si="4"/>
        <v>0</v>
      </c>
      <c r="C2050" s="122">
        <f t="shared" si="5"/>
        <v>0</v>
      </c>
      <c r="D2050" s="122">
        <f t="shared" si="6"/>
        <v>0</v>
      </c>
      <c r="E2050" s="122">
        <f t="shared" si="2"/>
        <v>72</v>
      </c>
      <c r="H2050" s="135" t="s">
        <v>40386</v>
      </c>
      <c r="I2050" s="135" t="s">
        <v>40387</v>
      </c>
      <c r="J2050" s="135" t="s">
        <v>40388</v>
      </c>
      <c r="L2050" s="160"/>
      <c r="M2050" s="160"/>
      <c r="N2050" s="160"/>
      <c r="O2050" s="160"/>
      <c r="P2050" s="138" t="s">
        <v>40389</v>
      </c>
      <c r="AA2050" s="523"/>
      <c r="AB2050" s="523"/>
      <c r="AC2050" s="160"/>
      <c r="AD2050" s="160"/>
      <c r="AE2050" s="160"/>
      <c r="AJ2050" s="523"/>
      <c r="AN2050" s="160"/>
      <c r="AO2050" s="160"/>
      <c r="AP2050" s="160"/>
      <c r="AQ2050" s="1"/>
      <c r="AR2050" s="1"/>
      <c r="AS2050" s="160"/>
      <c r="AX2050" s="474">
        <v>0.08663194444444444</v>
      </c>
      <c r="AY2050" s="505">
        <v>0.060023148148148145</v>
      </c>
      <c r="BC2050" s="141" t="s">
        <v>40390</v>
      </c>
      <c r="BD2050" s="141"/>
      <c r="BE2050" s="516"/>
      <c r="BF2050" s="141"/>
      <c r="BG2050" s="141"/>
      <c r="BH2050" s="141"/>
    </row>
    <row r="2051">
      <c r="A2051" s="122">
        <f t="shared" si="3"/>
        <v>0</v>
      </c>
      <c r="B2051" s="122">
        <f t="shared" si="4"/>
        <v>0</v>
      </c>
      <c r="C2051" s="122">
        <f t="shared" si="5"/>
        <v>0</v>
      </c>
      <c r="D2051" s="122">
        <f t="shared" si="6"/>
        <v>0</v>
      </c>
      <c r="E2051" s="122">
        <f t="shared" si="2"/>
        <v>23</v>
      </c>
      <c r="H2051" s="135">
        <v>683.0</v>
      </c>
      <c r="I2051" s="135">
        <v>683.0</v>
      </c>
      <c r="J2051" s="135">
        <v>683.0</v>
      </c>
      <c r="L2051" s="160"/>
      <c r="M2051" s="160"/>
      <c r="N2051" s="160"/>
      <c r="O2051" s="160"/>
      <c r="P2051" s="503">
        <v>0.08065972222222222</v>
      </c>
      <c r="AA2051" s="523"/>
      <c r="AB2051" s="523"/>
      <c r="AC2051" s="160"/>
      <c r="AD2051" s="160"/>
      <c r="AE2051" s="160"/>
      <c r="AJ2051" s="523"/>
      <c r="AN2051" s="160"/>
      <c r="AO2051" s="160"/>
      <c r="AP2051" s="160"/>
      <c r="AQ2051" s="1"/>
      <c r="AR2051" s="1"/>
      <c r="AS2051" s="160"/>
      <c r="AX2051" s="134" t="s">
        <v>40391</v>
      </c>
      <c r="AY2051" s="128" t="s">
        <v>40392</v>
      </c>
      <c r="BC2051" s="516">
        <v>0.06219907407407407</v>
      </c>
      <c r="BD2051" s="516"/>
      <c r="BE2051" s="141"/>
      <c r="BF2051" s="516"/>
      <c r="BG2051" s="516"/>
      <c r="BH2051" s="516"/>
    </row>
    <row r="2052">
      <c r="A2052" s="122">
        <f t="shared" si="3"/>
        <v>0</v>
      </c>
      <c r="B2052" s="122">
        <f t="shared" si="4"/>
        <v>0</v>
      </c>
      <c r="C2052" s="122">
        <f t="shared" si="5"/>
        <v>0</v>
      </c>
      <c r="D2052" s="122">
        <f t="shared" si="6"/>
        <v>0</v>
      </c>
      <c r="E2052" s="122">
        <f t="shared" si="2"/>
        <v>32</v>
      </c>
      <c r="H2052" s="135" t="s">
        <v>40393</v>
      </c>
      <c r="I2052" s="135" t="s">
        <v>40394</v>
      </c>
      <c r="J2052" s="135" t="s">
        <v>40395</v>
      </c>
      <c r="L2052" s="160"/>
      <c r="M2052" s="160"/>
      <c r="N2052" s="160"/>
      <c r="O2052" s="160"/>
      <c r="P2052" s="138" t="s">
        <v>40396</v>
      </c>
      <c r="AA2052" s="523"/>
      <c r="AB2052" s="523"/>
      <c r="AC2052" s="160"/>
      <c r="AD2052" s="160"/>
      <c r="AE2052" s="160"/>
      <c r="AJ2052" s="523"/>
      <c r="AN2052" s="160"/>
      <c r="AO2052" s="160"/>
      <c r="AP2052" s="160"/>
      <c r="AQ2052" s="1"/>
      <c r="AR2052" s="1"/>
      <c r="AS2052" s="160"/>
      <c r="AX2052" s="474">
        <v>0.08667824074074074</v>
      </c>
      <c r="AY2052" s="505">
        <v>0.060069444444444446</v>
      </c>
      <c r="BC2052" s="141" t="s">
        <v>40397</v>
      </c>
      <c r="BD2052" s="141"/>
      <c r="BE2052" s="516"/>
      <c r="BF2052" s="141"/>
      <c r="BG2052" s="141"/>
      <c r="BH2052" s="141"/>
    </row>
    <row r="2053">
      <c r="A2053" s="122">
        <f t="shared" si="3"/>
        <v>0</v>
      </c>
      <c r="B2053" s="122">
        <f t="shared" si="4"/>
        <v>0</v>
      </c>
      <c r="C2053" s="122">
        <f t="shared" si="5"/>
        <v>0</v>
      </c>
      <c r="D2053" s="122">
        <f t="shared" si="6"/>
        <v>0</v>
      </c>
      <c r="E2053" s="122">
        <f t="shared" si="2"/>
        <v>124</v>
      </c>
      <c r="H2053" s="135" t="s">
        <v>40398</v>
      </c>
      <c r="I2053" s="135" t="s">
        <v>40399</v>
      </c>
      <c r="J2053" s="135" t="s">
        <v>40400</v>
      </c>
      <c r="L2053" s="160"/>
      <c r="M2053" s="160"/>
      <c r="N2053" s="160"/>
      <c r="O2053" s="160"/>
      <c r="P2053" s="503">
        <v>0.08074074074074074</v>
      </c>
      <c r="AA2053" s="523"/>
      <c r="AB2053" s="523"/>
      <c r="AC2053" s="160"/>
      <c r="AD2053" s="160"/>
      <c r="AE2053" s="160"/>
      <c r="AJ2053" s="523"/>
      <c r="AN2053" s="160"/>
      <c r="AO2053" s="160"/>
      <c r="AP2053" s="160"/>
      <c r="AQ2053" s="1"/>
      <c r="AR2053" s="1"/>
      <c r="AS2053" s="160"/>
      <c r="AX2053" s="134" t="s">
        <v>40401</v>
      </c>
      <c r="AY2053" s="128" t="s">
        <v>40402</v>
      </c>
      <c r="BC2053" s="516">
        <v>0.062233796296296294</v>
      </c>
      <c r="BD2053" s="516"/>
      <c r="BE2053" s="141"/>
      <c r="BF2053" s="516"/>
      <c r="BG2053" s="516"/>
      <c r="BH2053" s="516"/>
    </row>
    <row r="2054">
      <c r="A2054" s="122">
        <f t="shared" si="3"/>
        <v>0</v>
      </c>
      <c r="B2054" s="122">
        <f t="shared" si="4"/>
        <v>0</v>
      </c>
      <c r="C2054" s="122">
        <f t="shared" si="5"/>
        <v>0</v>
      </c>
      <c r="D2054" s="122">
        <f t="shared" si="6"/>
        <v>0</v>
      </c>
      <c r="E2054" s="122">
        <f t="shared" si="2"/>
        <v>33</v>
      </c>
      <c r="H2054" s="135">
        <v>684.0</v>
      </c>
      <c r="I2054" s="135">
        <v>684.0</v>
      </c>
      <c r="J2054" s="135">
        <v>684.0</v>
      </c>
      <c r="L2054" s="160"/>
      <c r="M2054" s="160"/>
      <c r="N2054" s="160"/>
      <c r="O2054" s="160"/>
      <c r="P2054" s="138" t="s">
        <v>40403</v>
      </c>
      <c r="AA2054" s="523"/>
      <c r="AB2054" s="523"/>
      <c r="AC2054" s="160"/>
      <c r="AD2054" s="160"/>
      <c r="AE2054" s="160"/>
      <c r="AJ2054" s="523"/>
      <c r="AN2054" s="160"/>
      <c r="AO2054" s="160"/>
      <c r="AP2054" s="160"/>
      <c r="AQ2054" s="1"/>
      <c r="AR2054" s="1"/>
      <c r="AS2054" s="160"/>
      <c r="AX2054" s="474">
        <v>0.08670138888888888</v>
      </c>
      <c r="AY2054" s="505">
        <v>0.06011574074074074</v>
      </c>
      <c r="BC2054" s="141" t="s">
        <v>40404</v>
      </c>
      <c r="BD2054" s="141"/>
      <c r="BE2054" s="516"/>
      <c r="BF2054" s="141"/>
      <c r="BG2054" s="141"/>
      <c r="BH2054" s="141"/>
    </row>
    <row r="2055">
      <c r="A2055" s="122">
        <f t="shared" si="3"/>
        <v>0</v>
      </c>
      <c r="B2055" s="122">
        <f t="shared" si="4"/>
        <v>0</v>
      </c>
      <c r="C2055" s="122">
        <f t="shared" si="5"/>
        <v>0</v>
      </c>
      <c r="D2055" s="122">
        <f t="shared" si="6"/>
        <v>0</v>
      </c>
      <c r="E2055" s="122">
        <f t="shared" si="2"/>
        <v>47</v>
      </c>
      <c r="H2055" s="135" t="s">
        <v>40405</v>
      </c>
      <c r="I2055" s="135" t="s">
        <v>40406</v>
      </c>
      <c r="J2055" s="135" t="s">
        <v>40407</v>
      </c>
      <c r="L2055" s="160"/>
      <c r="M2055" s="160"/>
      <c r="N2055" s="160"/>
      <c r="O2055" s="160"/>
      <c r="P2055" s="503">
        <v>0.08075231481481482</v>
      </c>
      <c r="AA2055" s="523"/>
      <c r="AB2055" s="523"/>
      <c r="AC2055" s="160"/>
      <c r="AD2055" s="160"/>
      <c r="AE2055" s="160"/>
      <c r="AJ2055" s="523"/>
      <c r="AN2055" s="160"/>
      <c r="AO2055" s="160"/>
      <c r="AP2055" s="160"/>
      <c r="AQ2055" s="1"/>
      <c r="AR2055" s="1"/>
      <c r="AS2055" s="160"/>
      <c r="AX2055" s="134" t="s">
        <v>40408</v>
      </c>
      <c r="AY2055" s="128" t="s">
        <v>724</v>
      </c>
      <c r="BC2055" s="516">
        <v>0.06230324074074074</v>
      </c>
      <c r="BD2055" s="516"/>
      <c r="BE2055" s="141"/>
      <c r="BF2055" s="516"/>
      <c r="BG2055" s="516"/>
      <c r="BH2055" s="516"/>
    </row>
    <row r="2056">
      <c r="A2056" s="122">
        <f t="shared" si="3"/>
        <v>0</v>
      </c>
      <c r="B2056" s="122">
        <f t="shared" si="4"/>
        <v>0</v>
      </c>
      <c r="C2056" s="122">
        <f t="shared" si="5"/>
        <v>0</v>
      </c>
      <c r="D2056" s="122">
        <f t="shared" si="6"/>
        <v>0</v>
      </c>
      <c r="E2056" s="122">
        <f t="shared" si="2"/>
        <v>71</v>
      </c>
      <c r="H2056" s="135" t="s">
        <v>40409</v>
      </c>
      <c r="I2056" s="135" t="s">
        <v>40410</v>
      </c>
      <c r="J2056" s="135" t="s">
        <v>40411</v>
      </c>
      <c r="L2056" s="160"/>
      <c r="M2056" s="160"/>
      <c r="N2056" s="160"/>
      <c r="O2056" s="160"/>
      <c r="P2056" s="138" t="s">
        <v>862</v>
      </c>
      <c r="AA2056" s="523"/>
      <c r="AB2056" s="523"/>
      <c r="AC2056" s="160"/>
      <c r="AD2056" s="160"/>
      <c r="AE2056" s="160"/>
      <c r="AJ2056" s="523"/>
      <c r="AN2056" s="160"/>
      <c r="AO2056" s="160"/>
      <c r="AP2056" s="160"/>
      <c r="AQ2056" s="1"/>
      <c r="AR2056" s="1"/>
      <c r="AS2056" s="160"/>
      <c r="AX2056" s="474">
        <v>0.08673611111111111</v>
      </c>
      <c r="AY2056" s="505">
        <v>0.06023148148148148</v>
      </c>
      <c r="BC2056" s="141" t="s">
        <v>40412</v>
      </c>
      <c r="BD2056" s="141"/>
      <c r="BE2056" s="516"/>
      <c r="BF2056" s="141"/>
      <c r="BG2056" s="141"/>
      <c r="BH2056" s="141"/>
    </row>
    <row r="2057">
      <c r="A2057" s="122">
        <f t="shared" si="3"/>
        <v>0</v>
      </c>
      <c r="B2057" s="122">
        <f t="shared" si="4"/>
        <v>0</v>
      </c>
      <c r="C2057" s="122">
        <f t="shared" si="5"/>
        <v>0</v>
      </c>
      <c r="D2057" s="122">
        <f t="shared" si="6"/>
        <v>0</v>
      </c>
      <c r="E2057" s="122">
        <f t="shared" si="2"/>
        <v>25</v>
      </c>
      <c r="H2057" s="135">
        <v>685.0</v>
      </c>
      <c r="I2057" s="135">
        <v>685.0</v>
      </c>
      <c r="J2057" s="135">
        <v>685.0</v>
      </c>
      <c r="L2057" s="160"/>
      <c r="M2057" s="160"/>
      <c r="N2057" s="160"/>
      <c r="O2057" s="160"/>
      <c r="P2057" s="503">
        <v>0.08078703703703703</v>
      </c>
      <c r="AA2057" s="523"/>
      <c r="AB2057" s="523"/>
      <c r="AC2057" s="160"/>
      <c r="AD2057" s="160"/>
      <c r="AE2057" s="160"/>
      <c r="AJ2057" s="523"/>
      <c r="AN2057" s="160"/>
      <c r="AO2057" s="160"/>
      <c r="AP2057" s="160"/>
      <c r="AQ2057" s="1"/>
      <c r="AR2057" s="1"/>
      <c r="AS2057" s="160"/>
      <c r="AX2057" s="134" t="s">
        <v>40413</v>
      </c>
      <c r="AY2057" s="128" t="s">
        <v>40414</v>
      </c>
      <c r="BC2057" s="516">
        <v>0.062372685185185184</v>
      </c>
      <c r="BD2057" s="516"/>
      <c r="BE2057" s="141"/>
      <c r="BF2057" s="516"/>
      <c r="BG2057" s="516"/>
      <c r="BH2057" s="516"/>
    </row>
    <row r="2058">
      <c r="A2058" s="122">
        <f t="shared" si="3"/>
        <v>0</v>
      </c>
      <c r="B2058" s="122">
        <f t="shared" si="4"/>
        <v>0</v>
      </c>
      <c r="C2058" s="122">
        <f t="shared" si="5"/>
        <v>0</v>
      </c>
      <c r="D2058" s="122">
        <f t="shared" si="6"/>
        <v>0</v>
      </c>
      <c r="E2058" s="122">
        <f t="shared" si="2"/>
        <v>18</v>
      </c>
      <c r="H2058" s="135" t="s">
        <v>40415</v>
      </c>
      <c r="I2058" s="135" t="s">
        <v>40416</v>
      </c>
      <c r="J2058" s="135" t="s">
        <v>40417</v>
      </c>
      <c r="L2058" s="160"/>
      <c r="M2058" s="160"/>
      <c r="N2058" s="160"/>
      <c r="O2058" s="160"/>
      <c r="P2058" s="138" t="s">
        <v>40418</v>
      </c>
      <c r="AA2058" s="523"/>
      <c r="AB2058" s="523"/>
      <c r="AC2058" s="160"/>
      <c r="AD2058" s="160"/>
      <c r="AE2058" s="160"/>
      <c r="AJ2058" s="523"/>
      <c r="AN2058" s="160"/>
      <c r="AO2058" s="160"/>
      <c r="AP2058" s="160"/>
      <c r="AQ2058" s="1"/>
      <c r="AR2058" s="1"/>
      <c r="AS2058" s="160"/>
      <c r="AX2058" s="474">
        <v>0.08689814814814815</v>
      </c>
      <c r="AY2058" s="505">
        <v>0.06025462962962963</v>
      </c>
      <c r="BC2058" s="141" t="s">
        <v>40419</v>
      </c>
      <c r="BD2058" s="141"/>
      <c r="BE2058" s="516"/>
      <c r="BF2058" s="141"/>
      <c r="BG2058" s="141"/>
      <c r="BH2058" s="141"/>
    </row>
    <row r="2059">
      <c r="A2059" s="122">
        <f t="shared" si="3"/>
        <v>0</v>
      </c>
      <c r="B2059" s="122">
        <f t="shared" si="4"/>
        <v>0</v>
      </c>
      <c r="C2059" s="122">
        <f t="shared" si="5"/>
        <v>0</v>
      </c>
      <c r="D2059" s="122">
        <f t="shared" si="6"/>
        <v>0</v>
      </c>
      <c r="E2059" s="122">
        <f t="shared" si="2"/>
        <v>123</v>
      </c>
      <c r="H2059" s="135" t="s">
        <v>40420</v>
      </c>
      <c r="I2059" s="135" t="s">
        <v>40421</v>
      </c>
      <c r="J2059" s="135" t="s">
        <v>40422</v>
      </c>
      <c r="L2059" s="160"/>
      <c r="M2059" s="160"/>
      <c r="N2059" s="160"/>
      <c r="O2059" s="160"/>
      <c r="P2059" s="503">
        <v>0.08086805555555555</v>
      </c>
      <c r="AA2059" s="523"/>
      <c r="AB2059" s="523"/>
      <c r="AC2059" s="160"/>
      <c r="AD2059" s="160"/>
      <c r="AE2059" s="160"/>
      <c r="AJ2059" s="523"/>
      <c r="AN2059" s="160"/>
      <c r="AO2059" s="160"/>
      <c r="AP2059" s="160"/>
      <c r="AQ2059" s="1"/>
      <c r="AR2059" s="1"/>
      <c r="AS2059" s="160"/>
      <c r="AX2059" s="134" t="s">
        <v>40423</v>
      </c>
      <c r="AY2059" s="128" t="s">
        <v>40424</v>
      </c>
      <c r="BC2059" s="516">
        <v>0.06239583333333333</v>
      </c>
      <c r="BD2059" s="516"/>
      <c r="BE2059" s="141"/>
      <c r="BF2059" s="516"/>
      <c r="BG2059" s="516"/>
      <c r="BH2059" s="516"/>
    </row>
    <row r="2060">
      <c r="A2060" s="122">
        <f t="shared" si="3"/>
        <v>0</v>
      </c>
      <c r="B2060" s="122">
        <f t="shared" si="4"/>
        <v>0</v>
      </c>
      <c r="C2060" s="122">
        <f t="shared" si="5"/>
        <v>0</v>
      </c>
      <c r="D2060" s="122">
        <f t="shared" si="6"/>
        <v>0</v>
      </c>
      <c r="E2060" s="122">
        <f t="shared" si="2"/>
        <v>50</v>
      </c>
      <c r="H2060" s="135">
        <v>686.0</v>
      </c>
      <c r="I2060" s="135">
        <v>686.0</v>
      </c>
      <c r="J2060" s="135">
        <v>686.0</v>
      </c>
      <c r="L2060" s="160"/>
      <c r="M2060" s="160"/>
      <c r="N2060" s="160"/>
      <c r="O2060" s="160"/>
      <c r="P2060" s="138" t="s">
        <v>40425</v>
      </c>
      <c r="AA2060" s="523"/>
      <c r="AB2060" s="523"/>
      <c r="AC2060" s="160"/>
      <c r="AD2060" s="160"/>
      <c r="AE2060" s="160"/>
      <c r="AJ2060" s="523"/>
      <c r="AN2060" s="160"/>
      <c r="AO2060" s="160"/>
      <c r="AP2060" s="160"/>
      <c r="AQ2060" s="1"/>
      <c r="AR2060" s="1"/>
      <c r="AS2060" s="160"/>
      <c r="AX2060" s="474">
        <v>0.08695601851851852</v>
      </c>
      <c r="AY2060" s="505">
        <v>0.060300925925925924</v>
      </c>
      <c r="BC2060" s="141" t="s">
        <v>40426</v>
      </c>
      <c r="BD2060" s="141"/>
      <c r="BE2060" s="516"/>
      <c r="BF2060" s="141"/>
      <c r="BG2060" s="141"/>
      <c r="BH2060" s="141"/>
    </row>
    <row r="2061">
      <c r="A2061" s="122">
        <f t="shared" si="3"/>
        <v>0</v>
      </c>
      <c r="B2061" s="122">
        <f t="shared" si="4"/>
        <v>0</v>
      </c>
      <c r="C2061" s="122">
        <f t="shared" si="5"/>
        <v>0</v>
      </c>
      <c r="D2061" s="122">
        <f t="shared" si="6"/>
        <v>0</v>
      </c>
      <c r="E2061" s="122">
        <f t="shared" si="2"/>
        <v>65</v>
      </c>
      <c r="H2061" s="135" t="s">
        <v>40427</v>
      </c>
      <c r="I2061" s="135" t="s">
        <v>40428</v>
      </c>
      <c r="J2061" s="135" t="s">
        <v>40429</v>
      </c>
      <c r="L2061" s="160"/>
      <c r="M2061" s="160"/>
      <c r="N2061" s="160"/>
      <c r="O2061" s="160"/>
      <c r="P2061" s="503">
        <v>0.08087962962962963</v>
      </c>
      <c r="AA2061" s="523"/>
      <c r="AB2061" s="523"/>
      <c r="AC2061" s="160"/>
      <c r="AD2061" s="160"/>
      <c r="AE2061" s="160"/>
      <c r="AJ2061" s="523"/>
      <c r="AN2061" s="160"/>
      <c r="AO2061" s="160"/>
      <c r="AP2061" s="160"/>
      <c r="AQ2061" s="1"/>
      <c r="AR2061" s="1"/>
      <c r="AS2061" s="160"/>
      <c r="AX2061" s="134" t="s">
        <v>40430</v>
      </c>
      <c r="AY2061" s="128" t="s">
        <v>40431</v>
      </c>
      <c r="BC2061" s="516">
        <v>0.06241898148148148</v>
      </c>
      <c r="BD2061" s="516"/>
      <c r="BE2061" s="141"/>
      <c r="BF2061" s="516"/>
      <c r="BG2061" s="516"/>
      <c r="BH2061" s="516"/>
    </row>
    <row r="2062">
      <c r="A2062" s="122">
        <f t="shared" si="3"/>
        <v>0</v>
      </c>
      <c r="B2062" s="122">
        <f t="shared" si="4"/>
        <v>0</v>
      </c>
      <c r="C2062" s="122">
        <f t="shared" si="5"/>
        <v>0</v>
      </c>
      <c r="D2062" s="122">
        <f t="shared" si="6"/>
        <v>0</v>
      </c>
      <c r="E2062" s="122">
        <f t="shared" si="2"/>
        <v>98</v>
      </c>
      <c r="H2062" s="135" t="s">
        <v>724</v>
      </c>
      <c r="I2062" s="135" t="s">
        <v>40432</v>
      </c>
      <c r="J2062" s="135" t="s">
        <v>40433</v>
      </c>
      <c r="L2062" s="160"/>
      <c r="M2062" s="160"/>
      <c r="N2062" s="160"/>
      <c r="O2062" s="160"/>
      <c r="P2062" s="138" t="s">
        <v>40434</v>
      </c>
      <c r="AA2062" s="523"/>
      <c r="AB2062" s="523"/>
      <c r="AC2062" s="160"/>
      <c r="AD2062" s="160"/>
      <c r="AE2062" s="160"/>
      <c r="AJ2062" s="523"/>
      <c r="AN2062" s="160"/>
      <c r="AO2062" s="160"/>
      <c r="AP2062" s="160"/>
      <c r="AQ2062" s="1"/>
      <c r="AR2062" s="1"/>
      <c r="AS2062" s="160"/>
      <c r="AX2062" s="474">
        <v>0.0872337962962963</v>
      </c>
      <c r="AY2062" s="505">
        <v>0.060405092592592594</v>
      </c>
      <c r="BC2062" s="141" t="s">
        <v>39423</v>
      </c>
      <c r="BD2062" s="141"/>
      <c r="BE2062" s="516"/>
      <c r="BF2062" s="141"/>
      <c r="BG2062" s="141"/>
      <c r="BH2062" s="141"/>
    </row>
    <row r="2063">
      <c r="A2063" s="122">
        <f t="shared" si="3"/>
        <v>0</v>
      </c>
      <c r="B2063" s="122">
        <f t="shared" si="4"/>
        <v>0</v>
      </c>
      <c r="C2063" s="122">
        <f t="shared" si="5"/>
        <v>0</v>
      </c>
      <c r="D2063" s="122">
        <f t="shared" si="6"/>
        <v>0</v>
      </c>
      <c r="E2063" s="122">
        <f t="shared" si="2"/>
        <v>48</v>
      </c>
      <c r="H2063" s="135">
        <v>687.0</v>
      </c>
      <c r="I2063" s="135">
        <v>687.0</v>
      </c>
      <c r="J2063" s="135">
        <v>687.0</v>
      </c>
      <c r="L2063" s="160"/>
      <c r="M2063" s="160"/>
      <c r="N2063" s="160"/>
      <c r="O2063" s="160"/>
      <c r="P2063" s="503">
        <v>0.08098379629629629</v>
      </c>
      <c r="AA2063" s="523"/>
      <c r="AB2063" s="523"/>
      <c r="AC2063" s="160"/>
      <c r="AD2063" s="160"/>
      <c r="AE2063" s="160"/>
      <c r="AJ2063" s="523"/>
      <c r="AN2063" s="160"/>
      <c r="AO2063" s="160"/>
      <c r="AP2063" s="160"/>
      <c r="AQ2063" s="1"/>
      <c r="AR2063" s="1"/>
      <c r="AS2063" s="160"/>
      <c r="AX2063" s="134" t="s">
        <v>40435</v>
      </c>
      <c r="AY2063" s="128" t="s">
        <v>40436</v>
      </c>
      <c r="BC2063" s="516">
        <v>0.062488425925925926</v>
      </c>
      <c r="BD2063" s="516"/>
      <c r="BE2063" s="141"/>
      <c r="BF2063" s="516"/>
      <c r="BG2063" s="516"/>
      <c r="BH2063" s="516"/>
    </row>
    <row r="2064">
      <c r="A2064" s="122">
        <f t="shared" si="3"/>
        <v>0</v>
      </c>
      <c r="B2064" s="122">
        <f t="shared" si="4"/>
        <v>0</v>
      </c>
      <c r="C2064" s="122">
        <f t="shared" si="5"/>
        <v>0</v>
      </c>
      <c r="D2064" s="122">
        <f t="shared" si="6"/>
        <v>0</v>
      </c>
      <c r="E2064" s="122">
        <f t="shared" si="2"/>
        <v>27</v>
      </c>
      <c r="H2064" s="135" t="s">
        <v>40437</v>
      </c>
      <c r="I2064" s="135" t="s">
        <v>40438</v>
      </c>
      <c r="J2064" s="135" t="s">
        <v>40439</v>
      </c>
      <c r="L2064" s="160"/>
      <c r="M2064" s="160"/>
      <c r="N2064" s="160"/>
      <c r="O2064" s="160"/>
      <c r="P2064" s="138" t="s">
        <v>3893</v>
      </c>
      <c r="AA2064" s="523"/>
      <c r="AB2064" s="523"/>
      <c r="AC2064" s="160"/>
      <c r="AD2064" s="160"/>
      <c r="AE2064" s="160"/>
      <c r="AJ2064" s="523"/>
      <c r="AN2064" s="160"/>
      <c r="AO2064" s="160"/>
      <c r="AP2064" s="160"/>
      <c r="AQ2064" s="1"/>
      <c r="AR2064" s="1"/>
      <c r="AS2064" s="160"/>
      <c r="AX2064" s="474">
        <v>0.08734953703703703</v>
      </c>
      <c r="AY2064" s="505">
        <v>0.06053240740740741</v>
      </c>
      <c r="BC2064" s="141" t="s">
        <v>40440</v>
      </c>
      <c r="BD2064" s="141"/>
      <c r="BE2064" s="516"/>
      <c r="BF2064" s="141"/>
      <c r="BG2064" s="141"/>
      <c r="BH2064" s="141"/>
    </row>
    <row r="2065">
      <c r="A2065" s="122">
        <f t="shared" si="3"/>
        <v>0</v>
      </c>
      <c r="B2065" s="122">
        <f t="shared" si="4"/>
        <v>0</v>
      </c>
      <c r="C2065" s="122">
        <f t="shared" si="5"/>
        <v>0</v>
      </c>
      <c r="D2065" s="122">
        <f t="shared" si="6"/>
        <v>0</v>
      </c>
      <c r="E2065" s="122">
        <f t="shared" si="2"/>
        <v>103</v>
      </c>
      <c r="H2065" s="135" t="s">
        <v>40441</v>
      </c>
      <c r="I2065" s="135" t="s">
        <v>40442</v>
      </c>
      <c r="J2065" s="135" t="s">
        <v>40443</v>
      </c>
      <c r="L2065" s="160"/>
      <c r="M2065" s="160"/>
      <c r="N2065" s="160"/>
      <c r="O2065" s="160"/>
      <c r="P2065" s="503">
        <v>0.08113425925925925</v>
      </c>
      <c r="AA2065" s="523"/>
      <c r="AB2065" s="523"/>
      <c r="AC2065" s="160"/>
      <c r="AD2065" s="160"/>
      <c r="AE2065" s="160"/>
      <c r="AJ2065" s="523"/>
      <c r="AN2065" s="160"/>
      <c r="AO2065" s="160"/>
      <c r="AP2065" s="160"/>
      <c r="AQ2065" s="1"/>
      <c r="AR2065" s="1"/>
      <c r="AS2065" s="160"/>
      <c r="AX2065" s="134" t="s">
        <v>36183</v>
      </c>
      <c r="AY2065" s="128" t="s">
        <v>40444</v>
      </c>
      <c r="BC2065" s="516">
        <v>0.06251157407407408</v>
      </c>
      <c r="BD2065" s="516"/>
      <c r="BE2065" s="141"/>
      <c r="BF2065" s="516"/>
      <c r="BG2065" s="516"/>
      <c r="BH2065" s="516"/>
    </row>
    <row r="2066">
      <c r="A2066" s="122">
        <f t="shared" si="3"/>
        <v>0</v>
      </c>
      <c r="B2066" s="122">
        <f t="shared" si="4"/>
        <v>0</v>
      </c>
      <c r="C2066" s="122">
        <f t="shared" si="5"/>
        <v>0</v>
      </c>
      <c r="D2066" s="122">
        <f t="shared" si="6"/>
        <v>0</v>
      </c>
      <c r="E2066" s="122">
        <f t="shared" si="2"/>
        <v>15</v>
      </c>
      <c r="H2066" s="135">
        <v>688.0</v>
      </c>
      <c r="I2066" s="135">
        <v>688.0</v>
      </c>
      <c r="J2066" s="135">
        <v>688.0</v>
      </c>
      <c r="L2066" s="160"/>
      <c r="M2066" s="160"/>
      <c r="N2066" s="160"/>
      <c r="O2066" s="160"/>
      <c r="P2066" s="138" t="s">
        <v>1969</v>
      </c>
      <c r="AA2066" s="523"/>
      <c r="AB2066" s="523"/>
      <c r="AC2066" s="160"/>
      <c r="AD2066" s="160"/>
      <c r="AE2066" s="160"/>
      <c r="AJ2066" s="523"/>
      <c r="AN2066" s="160"/>
      <c r="AO2066" s="160"/>
      <c r="AP2066" s="160"/>
      <c r="AQ2066" s="1"/>
      <c r="AR2066" s="1"/>
      <c r="AS2066" s="160"/>
      <c r="AX2066" s="474">
        <v>0.08738425925925926</v>
      </c>
      <c r="AY2066" s="505">
        <v>0.06068287037037037</v>
      </c>
      <c r="BC2066" s="141" t="s">
        <v>40445</v>
      </c>
      <c r="BD2066" s="141"/>
      <c r="BE2066" s="516"/>
      <c r="BF2066" s="141"/>
      <c r="BG2066" s="141"/>
      <c r="BH2066" s="141"/>
    </row>
    <row r="2067">
      <c r="A2067" s="122">
        <f t="shared" si="3"/>
        <v>0</v>
      </c>
      <c r="B2067" s="122">
        <f t="shared" si="4"/>
        <v>0</v>
      </c>
      <c r="C2067" s="122">
        <f t="shared" si="5"/>
        <v>0</v>
      </c>
      <c r="D2067" s="122">
        <f t="shared" si="6"/>
        <v>0</v>
      </c>
      <c r="E2067" s="122">
        <f t="shared" si="2"/>
        <v>20</v>
      </c>
      <c r="H2067" s="135" t="s">
        <v>40446</v>
      </c>
      <c r="I2067" s="135" t="s">
        <v>40447</v>
      </c>
      <c r="J2067" s="135" t="s">
        <v>40448</v>
      </c>
      <c r="L2067" s="160"/>
      <c r="M2067" s="160"/>
      <c r="N2067" s="160"/>
      <c r="O2067" s="160"/>
      <c r="P2067" s="503">
        <v>0.08118055555555556</v>
      </c>
      <c r="AA2067" s="523"/>
      <c r="AB2067" s="523"/>
      <c r="AC2067" s="160"/>
      <c r="AD2067" s="160"/>
      <c r="AE2067" s="160"/>
      <c r="AJ2067" s="523"/>
      <c r="AN2067" s="160"/>
      <c r="AO2067" s="160"/>
      <c r="AP2067" s="160"/>
      <c r="AQ2067" s="1"/>
      <c r="AR2067" s="1"/>
      <c r="AS2067" s="160"/>
      <c r="AX2067" s="134" t="s">
        <v>40449</v>
      </c>
      <c r="AY2067" s="128" t="s">
        <v>40450</v>
      </c>
      <c r="BC2067" s="516">
        <v>0.06256944444444444</v>
      </c>
      <c r="BD2067" s="516"/>
      <c r="BE2067" s="141"/>
      <c r="BF2067" s="516"/>
      <c r="BG2067" s="516"/>
      <c r="BH2067" s="516"/>
    </row>
    <row r="2068">
      <c r="A2068" s="122">
        <f t="shared" si="3"/>
        <v>0</v>
      </c>
      <c r="B2068" s="122">
        <f t="shared" si="4"/>
        <v>0</v>
      </c>
      <c r="C2068" s="122">
        <f t="shared" si="5"/>
        <v>0</v>
      </c>
      <c r="D2068" s="122">
        <f t="shared" si="6"/>
        <v>0</v>
      </c>
      <c r="E2068" s="122">
        <f t="shared" si="2"/>
        <v>106</v>
      </c>
      <c r="H2068" s="135" t="s">
        <v>40451</v>
      </c>
      <c r="I2068" s="135" t="s">
        <v>40452</v>
      </c>
      <c r="J2068" s="135" t="s">
        <v>40453</v>
      </c>
      <c r="L2068" s="160"/>
      <c r="M2068" s="160"/>
      <c r="N2068" s="160"/>
      <c r="O2068" s="160"/>
      <c r="P2068" s="138" t="s">
        <v>40454</v>
      </c>
      <c r="AA2068" s="523"/>
      <c r="AB2068" s="523"/>
      <c r="AC2068" s="160"/>
      <c r="AD2068" s="160"/>
      <c r="AE2068" s="160"/>
      <c r="AJ2068" s="523"/>
      <c r="AN2068" s="160"/>
      <c r="AO2068" s="160"/>
      <c r="AP2068" s="160"/>
      <c r="AQ2068" s="1"/>
      <c r="AR2068" s="1"/>
      <c r="AS2068" s="160"/>
      <c r="AX2068" s="474">
        <v>0.08739583333333334</v>
      </c>
      <c r="AY2068" s="505">
        <v>0.06074074074074074</v>
      </c>
      <c r="BC2068" s="141" t="s">
        <v>40455</v>
      </c>
      <c r="BD2068" s="141"/>
      <c r="BE2068" s="516"/>
      <c r="BF2068" s="141"/>
      <c r="BG2068" s="141"/>
      <c r="BH2068" s="141"/>
    </row>
    <row r="2069">
      <c r="A2069" s="122">
        <f t="shared" si="3"/>
        <v>0</v>
      </c>
      <c r="B2069" s="122">
        <f t="shared" si="4"/>
        <v>0</v>
      </c>
      <c r="C2069" s="122">
        <f t="shared" si="5"/>
        <v>0</v>
      </c>
      <c r="D2069" s="122">
        <f t="shared" si="6"/>
        <v>0</v>
      </c>
      <c r="E2069" s="122">
        <f t="shared" si="2"/>
        <v>14</v>
      </c>
      <c r="H2069" s="135">
        <v>689.0</v>
      </c>
      <c r="I2069" s="135">
        <v>689.0</v>
      </c>
      <c r="J2069" s="135">
        <v>689.0</v>
      </c>
      <c r="L2069" s="160"/>
      <c r="M2069" s="160"/>
      <c r="N2069" s="160"/>
      <c r="O2069" s="160"/>
      <c r="P2069" s="503">
        <v>0.08120370370370371</v>
      </c>
      <c r="AA2069" s="523"/>
      <c r="AB2069" s="523"/>
      <c r="AC2069" s="160"/>
      <c r="AD2069" s="160"/>
      <c r="AE2069" s="160"/>
      <c r="AJ2069" s="523"/>
      <c r="AN2069" s="160"/>
      <c r="AO2069" s="160"/>
      <c r="AP2069" s="160"/>
      <c r="AQ2069" s="1"/>
      <c r="AR2069" s="1"/>
      <c r="AS2069" s="160"/>
      <c r="AX2069" s="134" t="s">
        <v>40456</v>
      </c>
      <c r="AY2069" s="128" t="s">
        <v>653</v>
      </c>
      <c r="BC2069" s="516">
        <v>0.06262731481481482</v>
      </c>
      <c r="BD2069" s="516"/>
      <c r="BE2069" s="141"/>
      <c r="BF2069" s="516"/>
      <c r="BG2069" s="516"/>
      <c r="BH2069" s="516"/>
    </row>
    <row r="2070">
      <c r="A2070" s="122">
        <f t="shared" si="3"/>
        <v>0</v>
      </c>
      <c r="B2070" s="122">
        <f t="shared" si="4"/>
        <v>0</v>
      </c>
      <c r="C2070" s="122">
        <f t="shared" si="5"/>
        <v>0</v>
      </c>
      <c r="D2070" s="122">
        <f t="shared" si="6"/>
        <v>0</v>
      </c>
      <c r="E2070" s="122">
        <f t="shared" si="2"/>
        <v>50</v>
      </c>
      <c r="H2070" s="135" t="s">
        <v>40457</v>
      </c>
      <c r="I2070" s="135" t="s">
        <v>40458</v>
      </c>
      <c r="J2070" s="135" t="s">
        <v>40459</v>
      </c>
      <c r="L2070" s="160"/>
      <c r="M2070" s="160"/>
      <c r="N2070" s="160"/>
      <c r="O2070" s="160"/>
      <c r="P2070" s="138" t="s">
        <v>40460</v>
      </c>
      <c r="AA2070" s="523"/>
      <c r="AB2070" s="523"/>
      <c r="AC2070" s="160"/>
      <c r="AD2070" s="160"/>
      <c r="AE2070" s="160"/>
      <c r="AJ2070" s="523"/>
      <c r="AN2070" s="160"/>
      <c r="AO2070" s="160"/>
      <c r="AP2070" s="160"/>
      <c r="AQ2070" s="1"/>
      <c r="AR2070" s="1"/>
      <c r="AS2070" s="160"/>
      <c r="AX2070" s="474">
        <v>0.0874074074074074</v>
      </c>
      <c r="AY2070" s="505">
        <v>0.06077546296296296</v>
      </c>
      <c r="BC2070" s="141" t="s">
        <v>40461</v>
      </c>
      <c r="BD2070" s="141"/>
      <c r="BE2070" s="516"/>
      <c r="BF2070" s="141"/>
      <c r="BG2070" s="141"/>
      <c r="BH2070" s="141"/>
    </row>
    <row r="2071">
      <c r="A2071" s="122">
        <f t="shared" si="3"/>
        <v>0</v>
      </c>
      <c r="B2071" s="122">
        <f t="shared" si="4"/>
        <v>0</v>
      </c>
      <c r="C2071" s="122">
        <f t="shared" si="5"/>
        <v>0</v>
      </c>
      <c r="D2071" s="122">
        <f t="shared" si="6"/>
        <v>0</v>
      </c>
      <c r="E2071" s="122">
        <f t="shared" si="2"/>
        <v>78</v>
      </c>
      <c r="H2071" s="135" t="s">
        <v>40462</v>
      </c>
      <c r="I2071" s="135" t="s">
        <v>1055</v>
      </c>
      <c r="J2071" s="135" t="s">
        <v>40463</v>
      </c>
      <c r="L2071" s="160"/>
      <c r="M2071" s="160"/>
      <c r="N2071" s="160"/>
      <c r="O2071" s="160"/>
      <c r="P2071" s="503">
        <v>0.08125</v>
      </c>
      <c r="AA2071" s="523"/>
      <c r="AB2071" s="523"/>
      <c r="AC2071" s="160"/>
      <c r="AD2071" s="160"/>
      <c r="AE2071" s="160"/>
      <c r="AJ2071" s="523"/>
      <c r="AN2071" s="160"/>
      <c r="AO2071" s="160"/>
      <c r="AP2071" s="160"/>
      <c r="AQ2071" s="1"/>
      <c r="AR2071" s="1"/>
      <c r="AS2071" s="160"/>
      <c r="AX2071" s="134" t="s">
        <v>40464</v>
      </c>
      <c r="AY2071" s="128" t="s">
        <v>40465</v>
      </c>
      <c r="BC2071" s="516">
        <v>0.06266203703703704</v>
      </c>
      <c r="BD2071" s="516"/>
      <c r="BE2071" s="141"/>
      <c r="BF2071" s="516"/>
      <c r="BG2071" s="516"/>
      <c r="BH2071" s="516"/>
    </row>
    <row r="2072">
      <c r="A2072" s="122">
        <f t="shared" si="3"/>
        <v>0</v>
      </c>
      <c r="B2072" s="122">
        <f t="shared" si="4"/>
        <v>0</v>
      </c>
      <c r="C2072" s="122">
        <f t="shared" si="5"/>
        <v>0</v>
      </c>
      <c r="D2072" s="122">
        <f t="shared" si="6"/>
        <v>0</v>
      </c>
      <c r="E2072" s="122">
        <f t="shared" si="2"/>
        <v>35</v>
      </c>
      <c r="H2072" s="135">
        <v>690.0</v>
      </c>
      <c r="I2072" s="135">
        <v>690.0</v>
      </c>
      <c r="J2072" s="135">
        <v>690.0</v>
      </c>
      <c r="L2072" s="160"/>
      <c r="M2072" s="160"/>
      <c r="N2072" s="160"/>
      <c r="O2072" s="160"/>
      <c r="P2072" s="138" t="s">
        <v>40466</v>
      </c>
      <c r="AA2072" s="523"/>
      <c r="AB2072" s="523"/>
      <c r="AC2072" s="160"/>
      <c r="AD2072" s="160"/>
      <c r="AE2072" s="160"/>
      <c r="AJ2072" s="523"/>
      <c r="AN2072" s="160"/>
      <c r="AO2072" s="160"/>
      <c r="AP2072" s="160"/>
      <c r="AQ2072" s="1"/>
      <c r="AR2072" s="1"/>
      <c r="AS2072" s="160"/>
      <c r="AX2072" s="474">
        <v>0.0874537037037037</v>
      </c>
      <c r="AY2072" s="505">
        <v>0.06077546296296296</v>
      </c>
      <c r="BC2072" s="141" t="s">
        <v>40467</v>
      </c>
      <c r="BD2072" s="141"/>
      <c r="BE2072" s="516"/>
      <c r="BF2072" s="141"/>
      <c r="BG2072" s="141"/>
      <c r="BH2072" s="141"/>
    </row>
    <row r="2073">
      <c r="A2073" s="122">
        <f t="shared" si="3"/>
        <v>0</v>
      </c>
      <c r="B2073" s="122">
        <f t="shared" si="4"/>
        <v>0</v>
      </c>
      <c r="C2073" s="122">
        <f t="shared" si="5"/>
        <v>0</v>
      </c>
      <c r="D2073" s="122">
        <f t="shared" si="6"/>
        <v>0</v>
      </c>
      <c r="E2073" s="122">
        <f t="shared" si="2"/>
        <v>27</v>
      </c>
      <c r="H2073" s="135" t="s">
        <v>40468</v>
      </c>
      <c r="I2073" s="135" t="s">
        <v>40469</v>
      </c>
      <c r="J2073" s="135" t="s">
        <v>40470</v>
      </c>
      <c r="L2073" s="160"/>
      <c r="M2073" s="160"/>
      <c r="N2073" s="160"/>
      <c r="O2073" s="160"/>
      <c r="P2073" s="503">
        <v>0.08134259259259259</v>
      </c>
      <c r="AA2073" s="523"/>
      <c r="AB2073" s="523"/>
      <c r="AC2073" s="160"/>
      <c r="AD2073" s="160"/>
      <c r="AE2073" s="160"/>
      <c r="AJ2073" s="523"/>
      <c r="AN2073" s="160"/>
      <c r="AO2073" s="160"/>
      <c r="AP2073" s="160"/>
      <c r="AQ2073" s="1"/>
      <c r="AR2073" s="1"/>
      <c r="AS2073" s="160"/>
      <c r="AX2073" s="134" t="s">
        <v>40471</v>
      </c>
      <c r="AY2073" s="128" t="s">
        <v>40472</v>
      </c>
      <c r="BC2073" s="516">
        <v>0.06268518518518519</v>
      </c>
      <c r="BD2073" s="516"/>
      <c r="BE2073" s="141"/>
      <c r="BF2073" s="516"/>
      <c r="BG2073" s="516"/>
      <c r="BH2073" s="516"/>
    </row>
    <row r="2074">
      <c r="A2074" s="122">
        <f t="shared" si="3"/>
        <v>0</v>
      </c>
      <c r="B2074" s="122">
        <f t="shared" si="4"/>
        <v>0</v>
      </c>
      <c r="C2074" s="122">
        <f t="shared" si="5"/>
        <v>0</v>
      </c>
      <c r="D2074" s="122">
        <f t="shared" si="6"/>
        <v>0</v>
      </c>
      <c r="E2074" s="122">
        <f t="shared" si="2"/>
        <v>86</v>
      </c>
      <c r="H2074" s="135" t="s">
        <v>40473</v>
      </c>
      <c r="I2074" s="135" t="s">
        <v>40474</v>
      </c>
      <c r="J2074" s="135" t="s">
        <v>40475</v>
      </c>
      <c r="L2074" s="160"/>
      <c r="M2074" s="160"/>
      <c r="N2074" s="160"/>
      <c r="O2074" s="160"/>
      <c r="P2074" s="138" t="s">
        <v>40476</v>
      </c>
      <c r="AA2074" s="523"/>
      <c r="AB2074" s="523"/>
      <c r="AC2074" s="160"/>
      <c r="AD2074" s="160"/>
      <c r="AE2074" s="160"/>
      <c r="AJ2074" s="523"/>
      <c r="AN2074" s="160"/>
      <c r="AO2074" s="160"/>
      <c r="AP2074" s="160"/>
      <c r="AQ2074" s="1"/>
      <c r="AR2074" s="1"/>
      <c r="AS2074" s="160"/>
      <c r="AX2074" s="474">
        <v>0.08747685185185185</v>
      </c>
      <c r="AY2074" s="505">
        <v>0.060891203703703704</v>
      </c>
      <c r="BC2074" s="141" t="s">
        <v>40477</v>
      </c>
      <c r="BD2074" s="141"/>
      <c r="BE2074" s="516"/>
      <c r="BF2074" s="141"/>
      <c r="BG2074" s="141"/>
      <c r="BH2074" s="141"/>
    </row>
    <row r="2075">
      <c r="A2075" s="122">
        <f t="shared" si="3"/>
        <v>0</v>
      </c>
      <c r="B2075" s="122">
        <f t="shared" si="4"/>
        <v>0</v>
      </c>
      <c r="C2075" s="122">
        <f t="shared" si="5"/>
        <v>0</v>
      </c>
      <c r="D2075" s="122">
        <f t="shared" si="6"/>
        <v>0</v>
      </c>
      <c r="E2075" s="122">
        <f t="shared" si="2"/>
        <v>32</v>
      </c>
      <c r="H2075" s="135">
        <v>691.0</v>
      </c>
      <c r="I2075" s="135">
        <v>691.0</v>
      </c>
      <c r="J2075" s="135">
        <v>691.0</v>
      </c>
      <c r="L2075" s="160"/>
      <c r="M2075" s="160"/>
      <c r="N2075" s="160"/>
      <c r="O2075" s="160"/>
      <c r="P2075" s="503">
        <v>0.08136574074074074</v>
      </c>
      <c r="AA2075" s="523"/>
      <c r="AB2075" s="523"/>
      <c r="AC2075" s="160"/>
      <c r="AD2075" s="160"/>
      <c r="AE2075" s="160"/>
      <c r="AJ2075" s="523"/>
      <c r="AN2075" s="160"/>
      <c r="AO2075" s="160"/>
      <c r="AP2075" s="160"/>
      <c r="AQ2075" s="1"/>
      <c r="AR2075" s="1"/>
      <c r="AS2075" s="160"/>
      <c r="AX2075" s="134" t="s">
        <v>40478</v>
      </c>
      <c r="AY2075" s="128" t="s">
        <v>40479</v>
      </c>
      <c r="BC2075" s="516">
        <v>0.06280092592592593</v>
      </c>
      <c r="BD2075" s="516"/>
      <c r="BE2075" s="141"/>
      <c r="BF2075" s="516"/>
      <c r="BG2075" s="516"/>
      <c r="BH2075" s="516"/>
    </row>
    <row r="2076">
      <c r="A2076" s="122">
        <f t="shared" si="3"/>
        <v>0</v>
      </c>
      <c r="B2076" s="122">
        <f t="shared" si="4"/>
        <v>0</v>
      </c>
      <c r="C2076" s="122">
        <f t="shared" si="5"/>
        <v>0</v>
      </c>
      <c r="D2076" s="122">
        <f t="shared" si="6"/>
        <v>0</v>
      </c>
      <c r="E2076" s="122">
        <f t="shared" si="2"/>
        <v>13</v>
      </c>
      <c r="H2076" s="135" t="s">
        <v>40480</v>
      </c>
      <c r="I2076" s="135" t="s">
        <v>40481</v>
      </c>
      <c r="J2076" s="135" t="s">
        <v>40482</v>
      </c>
      <c r="L2076" s="160"/>
      <c r="M2076" s="160"/>
      <c r="N2076" s="160"/>
      <c r="O2076" s="160"/>
      <c r="P2076" s="138" t="s">
        <v>13822</v>
      </c>
      <c r="AA2076" s="523"/>
      <c r="AB2076" s="523"/>
      <c r="AC2076" s="160"/>
      <c r="AD2076" s="160"/>
      <c r="AE2076" s="160"/>
      <c r="AJ2076" s="523"/>
      <c r="AN2076" s="160"/>
      <c r="AO2076" s="160"/>
      <c r="AP2076" s="160"/>
      <c r="AQ2076" s="1"/>
      <c r="AR2076" s="1"/>
      <c r="AS2076" s="160"/>
      <c r="AX2076" s="474">
        <v>0.08748842592592593</v>
      </c>
      <c r="AY2076" s="505">
        <v>0.060925925925925925</v>
      </c>
      <c r="BC2076" s="141" t="s">
        <v>862</v>
      </c>
      <c r="BD2076" s="141"/>
      <c r="BE2076" s="516"/>
      <c r="BF2076" s="141"/>
      <c r="BG2076" s="141"/>
      <c r="BH2076" s="141"/>
    </row>
    <row r="2077">
      <c r="A2077" s="122">
        <f t="shared" si="3"/>
        <v>0</v>
      </c>
      <c r="B2077" s="122">
        <f t="shared" si="4"/>
        <v>0</v>
      </c>
      <c r="C2077" s="122">
        <f t="shared" si="5"/>
        <v>0</v>
      </c>
      <c r="D2077" s="122">
        <f t="shared" si="6"/>
        <v>0</v>
      </c>
      <c r="E2077" s="122">
        <f t="shared" si="2"/>
        <v>109</v>
      </c>
      <c r="H2077" s="135" t="s">
        <v>40483</v>
      </c>
      <c r="I2077" s="135" t="s">
        <v>40484</v>
      </c>
      <c r="J2077" s="135" t="s">
        <v>40485</v>
      </c>
      <c r="L2077" s="160"/>
      <c r="M2077" s="160"/>
      <c r="N2077" s="160"/>
      <c r="O2077" s="160"/>
      <c r="P2077" s="503">
        <v>0.08136574074074074</v>
      </c>
      <c r="AA2077" s="523"/>
      <c r="AB2077" s="523"/>
      <c r="AC2077" s="160"/>
      <c r="AD2077" s="160"/>
      <c r="AE2077" s="160"/>
      <c r="AJ2077" s="523"/>
      <c r="AN2077" s="160"/>
      <c r="AO2077" s="160"/>
      <c r="AP2077" s="160"/>
      <c r="AQ2077" s="1"/>
      <c r="AR2077" s="1"/>
      <c r="AS2077" s="160"/>
      <c r="AX2077" s="134" t="s">
        <v>40486</v>
      </c>
      <c r="AY2077" s="128" t="s">
        <v>40487</v>
      </c>
      <c r="BC2077" s="516">
        <v>0.06284722222222222</v>
      </c>
      <c r="BD2077" s="516"/>
      <c r="BE2077" s="141"/>
      <c r="BF2077" s="516"/>
      <c r="BG2077" s="516"/>
      <c r="BH2077" s="516"/>
    </row>
    <row r="2078">
      <c r="A2078" s="122">
        <f t="shared" si="3"/>
        <v>0</v>
      </c>
      <c r="B2078" s="122">
        <f t="shared" si="4"/>
        <v>0</v>
      </c>
      <c r="C2078" s="122">
        <f t="shared" si="5"/>
        <v>0</v>
      </c>
      <c r="D2078" s="122">
        <f t="shared" si="6"/>
        <v>0</v>
      </c>
      <c r="E2078" s="122">
        <f t="shared" si="2"/>
        <v>74</v>
      </c>
      <c r="H2078" s="135">
        <v>692.0</v>
      </c>
      <c r="I2078" s="135">
        <v>692.0</v>
      </c>
      <c r="J2078" s="135">
        <v>692.0</v>
      </c>
      <c r="L2078" s="160"/>
      <c r="M2078" s="160"/>
      <c r="N2078" s="160"/>
      <c r="O2078" s="160"/>
      <c r="P2078" s="138" t="s">
        <v>40488</v>
      </c>
      <c r="AA2078" s="523"/>
      <c r="AB2078" s="523"/>
      <c r="AC2078" s="160"/>
      <c r="AD2078" s="160"/>
      <c r="AE2078" s="160"/>
      <c r="AJ2078" s="523"/>
      <c r="AN2078" s="160"/>
      <c r="AO2078" s="160"/>
      <c r="AP2078" s="160"/>
      <c r="AQ2078" s="1"/>
      <c r="AR2078" s="1"/>
      <c r="AS2078" s="160"/>
      <c r="AX2078" s="474">
        <v>0.08753472222222222</v>
      </c>
      <c r="AY2078" s="505">
        <v>0.06099537037037037</v>
      </c>
      <c r="BC2078" s="141" t="s">
        <v>40489</v>
      </c>
      <c r="BD2078" s="141"/>
      <c r="BE2078" s="516"/>
      <c r="BF2078" s="141"/>
      <c r="BG2078" s="141"/>
      <c r="BH2078" s="141"/>
    </row>
    <row r="2079">
      <c r="A2079" s="122">
        <f t="shared" si="3"/>
        <v>0</v>
      </c>
      <c r="B2079" s="122">
        <f t="shared" si="4"/>
        <v>0</v>
      </c>
      <c r="C2079" s="122">
        <f t="shared" si="5"/>
        <v>0</v>
      </c>
      <c r="D2079" s="122">
        <f t="shared" si="6"/>
        <v>0</v>
      </c>
      <c r="E2079" s="122">
        <f t="shared" si="2"/>
        <v>45</v>
      </c>
      <c r="H2079" s="135" t="s">
        <v>40490</v>
      </c>
      <c r="I2079" s="135" t="s">
        <v>40491</v>
      </c>
      <c r="J2079" s="135" t="s">
        <v>40492</v>
      </c>
      <c r="L2079" s="160"/>
      <c r="M2079" s="160"/>
      <c r="N2079" s="160"/>
      <c r="O2079" s="160"/>
      <c r="P2079" s="503">
        <v>0.08138888888888889</v>
      </c>
      <c r="AA2079" s="523"/>
      <c r="AB2079" s="523"/>
      <c r="AC2079" s="160"/>
      <c r="AD2079" s="160"/>
      <c r="AE2079" s="160"/>
      <c r="AJ2079" s="523"/>
      <c r="AN2079" s="160"/>
      <c r="AO2079" s="160"/>
      <c r="AP2079" s="160"/>
      <c r="AQ2079" s="1"/>
      <c r="AR2079" s="1"/>
      <c r="AS2079" s="160"/>
      <c r="AX2079" s="134" t="s">
        <v>40493</v>
      </c>
      <c r="AY2079" s="128" t="s">
        <v>40494</v>
      </c>
      <c r="BC2079" s="516">
        <v>0.06287037037037037</v>
      </c>
      <c r="BD2079" s="516"/>
      <c r="BE2079" s="141"/>
      <c r="BF2079" s="516"/>
      <c r="BG2079" s="516"/>
      <c r="BH2079" s="516"/>
    </row>
    <row r="2080">
      <c r="A2080" s="122">
        <f t="shared" si="3"/>
        <v>0</v>
      </c>
      <c r="B2080" s="122">
        <f t="shared" si="4"/>
        <v>0</v>
      </c>
      <c r="C2080" s="122">
        <f t="shared" si="5"/>
        <v>0</v>
      </c>
      <c r="D2080" s="122">
        <f t="shared" si="6"/>
        <v>0</v>
      </c>
      <c r="E2080" s="122">
        <f t="shared" si="2"/>
        <v>124</v>
      </c>
      <c r="H2080" s="135" t="s">
        <v>40495</v>
      </c>
      <c r="I2080" s="135" t="s">
        <v>40496</v>
      </c>
      <c r="J2080" s="135" t="s">
        <v>40497</v>
      </c>
      <c r="L2080" s="160"/>
      <c r="M2080" s="160"/>
      <c r="N2080" s="160"/>
      <c r="O2080" s="160"/>
      <c r="P2080" s="138" t="s">
        <v>40498</v>
      </c>
      <c r="AA2080" s="523"/>
      <c r="AB2080" s="523"/>
      <c r="AC2080" s="160"/>
      <c r="AD2080" s="160"/>
      <c r="AE2080" s="160"/>
      <c r="AJ2080" s="523"/>
      <c r="AN2080" s="160"/>
      <c r="AO2080" s="160"/>
      <c r="AP2080" s="160"/>
      <c r="AQ2080" s="1"/>
      <c r="AR2080" s="1"/>
      <c r="AS2080" s="160"/>
      <c r="AX2080" s="474">
        <v>0.08758101851851852</v>
      </c>
      <c r="AY2080" s="505">
        <v>0.06114583333333334</v>
      </c>
      <c r="BC2080" s="141" t="s">
        <v>952</v>
      </c>
      <c r="BD2080" s="141"/>
      <c r="BE2080" s="516"/>
      <c r="BF2080" s="141"/>
      <c r="BG2080" s="141"/>
      <c r="BH2080" s="141"/>
    </row>
    <row r="2081">
      <c r="A2081" s="122">
        <f t="shared" si="3"/>
        <v>0</v>
      </c>
      <c r="B2081" s="122">
        <f t="shared" si="4"/>
        <v>0</v>
      </c>
      <c r="C2081" s="122">
        <f t="shared" si="5"/>
        <v>0</v>
      </c>
      <c r="D2081" s="122">
        <f t="shared" si="6"/>
        <v>0</v>
      </c>
      <c r="E2081" s="122">
        <f t="shared" si="2"/>
        <v>30</v>
      </c>
      <c r="H2081" s="135">
        <v>693.0</v>
      </c>
      <c r="I2081" s="135">
        <v>693.0</v>
      </c>
      <c r="J2081" s="135">
        <v>693.0</v>
      </c>
      <c r="L2081" s="160"/>
      <c r="M2081" s="160"/>
      <c r="N2081" s="160"/>
      <c r="O2081" s="160"/>
      <c r="P2081" s="503">
        <v>0.0815162037037037</v>
      </c>
      <c r="AA2081" s="523"/>
      <c r="AB2081" s="523"/>
      <c r="AC2081" s="160"/>
      <c r="AD2081" s="160"/>
      <c r="AE2081" s="160"/>
      <c r="AJ2081" s="523"/>
      <c r="AN2081" s="160"/>
      <c r="AO2081" s="160"/>
      <c r="AP2081" s="160"/>
      <c r="AQ2081" s="1"/>
      <c r="AR2081" s="1"/>
      <c r="AS2081" s="160"/>
      <c r="AX2081" s="134" t="s">
        <v>40499</v>
      </c>
      <c r="AY2081" s="128" t="s">
        <v>40500</v>
      </c>
      <c r="BC2081" s="516">
        <v>0.06300925925925926</v>
      </c>
      <c r="BD2081" s="516"/>
      <c r="BE2081" s="141"/>
      <c r="BF2081" s="516"/>
      <c r="BG2081" s="516"/>
      <c r="BH2081" s="516"/>
    </row>
    <row r="2082">
      <c r="A2082" s="122">
        <f t="shared" si="3"/>
        <v>0</v>
      </c>
      <c r="B2082" s="122">
        <f t="shared" si="4"/>
        <v>0</v>
      </c>
      <c r="C2082" s="122">
        <f t="shared" si="5"/>
        <v>0</v>
      </c>
      <c r="D2082" s="122">
        <f t="shared" si="6"/>
        <v>0</v>
      </c>
      <c r="E2082" s="122">
        <f t="shared" si="2"/>
        <v>22</v>
      </c>
      <c r="H2082" s="135" t="s">
        <v>40501</v>
      </c>
      <c r="I2082" s="135" t="s">
        <v>40502</v>
      </c>
      <c r="J2082" s="135" t="s">
        <v>40503</v>
      </c>
      <c r="L2082" s="160"/>
      <c r="M2082" s="160"/>
      <c r="N2082" s="160"/>
      <c r="O2082" s="160"/>
      <c r="P2082" s="138" t="s">
        <v>40504</v>
      </c>
      <c r="AA2082" s="523"/>
      <c r="AB2082" s="523"/>
      <c r="AC2082" s="160"/>
      <c r="AD2082" s="160"/>
      <c r="AE2082" s="160"/>
      <c r="AJ2082" s="523"/>
      <c r="AN2082" s="160"/>
      <c r="AO2082" s="160"/>
      <c r="AP2082" s="160"/>
      <c r="AQ2082" s="1"/>
      <c r="AR2082" s="1"/>
      <c r="AS2082" s="160"/>
      <c r="AX2082" s="474">
        <v>0.08762731481481481</v>
      </c>
      <c r="AY2082" s="505">
        <v>0.06126157407407407</v>
      </c>
      <c r="BC2082" s="141" t="s">
        <v>4374</v>
      </c>
      <c r="BD2082" s="141"/>
      <c r="BE2082" s="516"/>
      <c r="BF2082" s="141"/>
      <c r="BG2082" s="141"/>
      <c r="BH2082" s="141"/>
    </row>
    <row r="2083">
      <c r="A2083" s="122">
        <f t="shared" si="3"/>
        <v>0</v>
      </c>
      <c r="B2083" s="122">
        <f t="shared" si="4"/>
        <v>0</v>
      </c>
      <c r="C2083" s="122">
        <f t="shared" si="5"/>
        <v>0</v>
      </c>
      <c r="D2083" s="122">
        <f t="shared" si="6"/>
        <v>0</v>
      </c>
      <c r="E2083" s="122">
        <f t="shared" si="2"/>
        <v>101</v>
      </c>
      <c r="H2083" s="135" t="s">
        <v>40505</v>
      </c>
      <c r="I2083" s="135" t="s">
        <v>40506</v>
      </c>
      <c r="J2083" s="135" t="s">
        <v>7891</v>
      </c>
      <c r="L2083" s="160"/>
      <c r="M2083" s="160"/>
      <c r="N2083" s="160"/>
      <c r="O2083" s="160"/>
      <c r="P2083" s="503">
        <v>0.0817361111111111</v>
      </c>
      <c r="AA2083" s="523"/>
      <c r="AB2083" s="523"/>
      <c r="AC2083" s="160"/>
      <c r="AD2083" s="160"/>
      <c r="AE2083" s="160"/>
      <c r="AJ2083" s="523"/>
      <c r="AN2083" s="160"/>
      <c r="AO2083" s="160"/>
      <c r="AP2083" s="160"/>
      <c r="AQ2083" s="1"/>
      <c r="AR2083" s="1"/>
      <c r="AS2083" s="160"/>
      <c r="AX2083" s="134" t="s">
        <v>40507</v>
      </c>
      <c r="AY2083" s="128" t="s">
        <v>40508</v>
      </c>
      <c r="BC2083" s="516">
        <v>0.06303240740740741</v>
      </c>
      <c r="BD2083" s="516"/>
      <c r="BE2083" s="141"/>
      <c r="BF2083" s="516"/>
      <c r="BG2083" s="516"/>
      <c r="BH2083" s="516"/>
    </row>
    <row r="2084">
      <c r="A2084" s="122">
        <f t="shared" si="3"/>
        <v>0</v>
      </c>
      <c r="B2084" s="122">
        <f t="shared" si="4"/>
        <v>0</v>
      </c>
      <c r="C2084" s="122">
        <f t="shared" si="5"/>
        <v>0</v>
      </c>
      <c r="D2084" s="122">
        <f t="shared" si="6"/>
        <v>0</v>
      </c>
      <c r="E2084" s="122">
        <f t="shared" si="2"/>
        <v>22</v>
      </c>
      <c r="H2084" s="135">
        <v>694.0</v>
      </c>
      <c r="I2084" s="135">
        <v>694.0</v>
      </c>
      <c r="J2084" s="135">
        <v>694.0</v>
      </c>
      <c r="L2084" s="160"/>
      <c r="M2084" s="160"/>
      <c r="N2084" s="160"/>
      <c r="O2084" s="160"/>
      <c r="P2084" s="138" t="s">
        <v>40509</v>
      </c>
      <c r="AA2084" s="523"/>
      <c r="AB2084" s="523"/>
      <c r="AC2084" s="160"/>
      <c r="AD2084" s="160"/>
      <c r="AE2084" s="160"/>
      <c r="AJ2084" s="523"/>
      <c r="AN2084" s="160"/>
      <c r="AO2084" s="160"/>
      <c r="AP2084" s="160"/>
      <c r="AQ2084" s="1"/>
      <c r="AR2084" s="1"/>
      <c r="AS2084" s="160"/>
      <c r="AX2084" s="474">
        <v>0.08770833333333333</v>
      </c>
      <c r="AY2084" s="505">
        <v>0.06128472222222222</v>
      </c>
      <c r="BC2084" s="141" t="s">
        <v>40510</v>
      </c>
      <c r="BD2084" s="141"/>
      <c r="BE2084" s="516"/>
      <c r="BF2084" s="141"/>
      <c r="BG2084" s="141"/>
      <c r="BH2084" s="141"/>
    </row>
    <row r="2085">
      <c r="A2085" s="122">
        <f t="shared" si="3"/>
        <v>0</v>
      </c>
      <c r="B2085" s="122">
        <f t="shared" si="4"/>
        <v>0</v>
      </c>
      <c r="C2085" s="122">
        <f t="shared" si="5"/>
        <v>0</v>
      </c>
      <c r="D2085" s="122">
        <f t="shared" si="6"/>
        <v>0</v>
      </c>
      <c r="E2085" s="122">
        <f t="shared" si="2"/>
        <v>61</v>
      </c>
      <c r="H2085" s="135" t="s">
        <v>40511</v>
      </c>
      <c r="I2085" s="135" t="s">
        <v>40512</v>
      </c>
      <c r="J2085" s="135" t="s">
        <v>40513</v>
      </c>
      <c r="L2085" s="160"/>
      <c r="M2085" s="160"/>
      <c r="N2085" s="160"/>
      <c r="O2085" s="160"/>
      <c r="P2085" s="503">
        <v>0.08175925925925925</v>
      </c>
      <c r="AA2085" s="523"/>
      <c r="AB2085" s="523"/>
      <c r="AC2085" s="160"/>
      <c r="AD2085" s="160"/>
      <c r="AE2085" s="160"/>
      <c r="AJ2085" s="523"/>
      <c r="AN2085" s="160"/>
      <c r="AO2085" s="160"/>
      <c r="AP2085" s="160"/>
      <c r="AQ2085" s="1"/>
      <c r="AR2085" s="1"/>
      <c r="AS2085" s="160"/>
      <c r="AX2085" s="134" t="s">
        <v>40514</v>
      </c>
      <c r="AY2085" s="128" t="s">
        <v>653</v>
      </c>
      <c r="BC2085" s="516">
        <v>0.06304398148148148</v>
      </c>
      <c r="BD2085" s="516"/>
      <c r="BE2085" s="141"/>
      <c r="BF2085" s="516"/>
      <c r="BG2085" s="516"/>
      <c r="BH2085" s="516"/>
    </row>
    <row r="2086">
      <c r="A2086" s="122">
        <f t="shared" si="3"/>
        <v>0</v>
      </c>
      <c r="B2086" s="122">
        <f t="shared" si="4"/>
        <v>0</v>
      </c>
      <c r="C2086" s="122">
        <f t="shared" si="5"/>
        <v>0</v>
      </c>
      <c r="D2086" s="122">
        <f t="shared" si="6"/>
        <v>0</v>
      </c>
      <c r="E2086" s="122">
        <f t="shared" si="2"/>
        <v>56</v>
      </c>
      <c r="H2086" s="135" t="s">
        <v>40515</v>
      </c>
      <c r="I2086" s="135" t="s">
        <v>40516</v>
      </c>
      <c r="J2086" s="135" t="s">
        <v>40517</v>
      </c>
      <c r="L2086" s="160"/>
      <c r="M2086" s="160"/>
      <c r="N2086" s="160"/>
      <c r="O2086" s="160"/>
      <c r="P2086" s="138" t="s">
        <v>40518</v>
      </c>
      <c r="AA2086" s="523"/>
      <c r="AB2086" s="523"/>
      <c r="AC2086" s="160"/>
      <c r="AD2086" s="160"/>
      <c r="AE2086" s="160"/>
      <c r="AJ2086" s="523"/>
      <c r="AN2086" s="160"/>
      <c r="AO2086" s="160"/>
      <c r="AP2086" s="160"/>
      <c r="AQ2086" s="1"/>
      <c r="AR2086" s="1"/>
      <c r="AS2086" s="160"/>
      <c r="AX2086" s="474">
        <v>0.08791666666666667</v>
      </c>
      <c r="AY2086" s="505">
        <v>0.06133101851851852</v>
      </c>
      <c r="BC2086" s="141" t="s">
        <v>40519</v>
      </c>
      <c r="BD2086" s="141"/>
      <c r="BE2086" s="516"/>
      <c r="BF2086" s="141"/>
      <c r="BG2086" s="141"/>
      <c r="BH2086" s="141"/>
    </row>
    <row r="2087">
      <c r="A2087" s="122">
        <f t="shared" si="3"/>
        <v>0</v>
      </c>
      <c r="B2087" s="122">
        <f t="shared" si="4"/>
        <v>0</v>
      </c>
      <c r="C2087" s="122">
        <f t="shared" si="5"/>
        <v>0</v>
      </c>
      <c r="D2087" s="122">
        <f t="shared" si="6"/>
        <v>0</v>
      </c>
      <c r="E2087" s="122">
        <f t="shared" si="2"/>
        <v>29</v>
      </c>
      <c r="H2087" s="135">
        <v>695.0</v>
      </c>
      <c r="I2087" s="135">
        <v>695.0</v>
      </c>
      <c r="J2087" s="135">
        <v>695.0</v>
      </c>
      <c r="L2087" s="160"/>
      <c r="M2087" s="160"/>
      <c r="N2087" s="160"/>
      <c r="O2087" s="160"/>
      <c r="P2087" s="503">
        <v>0.08179398148148148</v>
      </c>
      <c r="AA2087" s="523"/>
      <c r="AB2087" s="523"/>
      <c r="AC2087" s="160"/>
      <c r="AD2087" s="160"/>
      <c r="AE2087" s="160"/>
      <c r="AJ2087" s="523"/>
      <c r="AN2087" s="160"/>
      <c r="AO2087" s="160"/>
      <c r="AP2087" s="160"/>
      <c r="AQ2087" s="1"/>
      <c r="AR2087" s="1"/>
      <c r="AS2087" s="160"/>
      <c r="AX2087" s="134" t="s">
        <v>40520</v>
      </c>
      <c r="AY2087" s="128" t="s">
        <v>40521</v>
      </c>
      <c r="BC2087" s="516">
        <v>0.0630787037037037</v>
      </c>
      <c r="BD2087" s="516"/>
      <c r="BE2087" s="141"/>
      <c r="BF2087" s="516"/>
      <c r="BG2087" s="516"/>
      <c r="BH2087" s="516"/>
    </row>
    <row r="2088">
      <c r="A2088" s="122">
        <f t="shared" si="3"/>
        <v>0</v>
      </c>
      <c r="B2088" s="122">
        <f t="shared" si="4"/>
        <v>0</v>
      </c>
      <c r="C2088" s="122">
        <f t="shared" si="5"/>
        <v>0</v>
      </c>
      <c r="D2088" s="122">
        <f t="shared" si="6"/>
        <v>0</v>
      </c>
      <c r="E2088" s="122">
        <f t="shared" si="2"/>
        <v>40</v>
      </c>
      <c r="H2088" s="135" t="s">
        <v>40522</v>
      </c>
      <c r="I2088" s="135" t="s">
        <v>40523</v>
      </c>
      <c r="J2088" s="135" t="s">
        <v>40524</v>
      </c>
      <c r="L2088" s="160"/>
      <c r="M2088" s="160"/>
      <c r="N2088" s="160"/>
      <c r="O2088" s="160"/>
      <c r="P2088" s="138" t="s">
        <v>40525</v>
      </c>
      <c r="AA2088" s="523"/>
      <c r="AB2088" s="523"/>
      <c r="AC2088" s="160"/>
      <c r="AD2088" s="160"/>
      <c r="AE2088" s="160"/>
      <c r="AJ2088" s="523"/>
      <c r="AN2088" s="160"/>
      <c r="AO2088" s="160"/>
      <c r="AP2088" s="160"/>
      <c r="AQ2088" s="1"/>
      <c r="AR2088" s="1"/>
      <c r="AS2088" s="160"/>
      <c r="AX2088" s="474">
        <v>0.08813657407407408</v>
      </c>
      <c r="AY2088" s="505">
        <v>0.06133101851851852</v>
      </c>
      <c r="BC2088" s="141" t="s">
        <v>862</v>
      </c>
      <c r="BD2088" s="141"/>
      <c r="BE2088" s="516"/>
      <c r="BF2088" s="141"/>
      <c r="BG2088" s="141"/>
      <c r="BH2088" s="141"/>
    </row>
    <row r="2089">
      <c r="A2089" s="122">
        <f t="shared" si="3"/>
        <v>0</v>
      </c>
      <c r="B2089" s="122">
        <f t="shared" si="4"/>
        <v>0</v>
      </c>
      <c r="C2089" s="122">
        <f t="shared" si="5"/>
        <v>0</v>
      </c>
      <c r="D2089" s="122">
        <f t="shared" si="6"/>
        <v>0</v>
      </c>
      <c r="E2089" s="122">
        <f t="shared" si="2"/>
        <v>147</v>
      </c>
      <c r="H2089" s="135" t="s">
        <v>40526</v>
      </c>
      <c r="I2089" s="135" t="s">
        <v>40527</v>
      </c>
      <c r="J2089" s="135" t="s">
        <v>40528</v>
      </c>
      <c r="L2089" s="160"/>
      <c r="M2089" s="160"/>
      <c r="N2089" s="160"/>
      <c r="O2089" s="160"/>
      <c r="P2089" s="503">
        <v>0.08186342592592592</v>
      </c>
      <c r="AA2089" s="523"/>
      <c r="AB2089" s="523"/>
      <c r="AC2089" s="160"/>
      <c r="AD2089" s="160"/>
      <c r="AE2089" s="160"/>
      <c r="AJ2089" s="523"/>
      <c r="AN2089" s="160"/>
      <c r="AO2089" s="160"/>
      <c r="AP2089" s="160"/>
      <c r="AQ2089" s="1"/>
      <c r="AR2089" s="1"/>
      <c r="AS2089" s="160"/>
      <c r="AX2089" s="134" t="s">
        <v>40529</v>
      </c>
      <c r="AY2089" s="128" t="s">
        <v>40530</v>
      </c>
      <c r="BC2089" s="516">
        <v>0.06313657407407407</v>
      </c>
      <c r="BD2089" s="516"/>
      <c r="BE2089" s="141"/>
      <c r="BF2089" s="516"/>
      <c r="BG2089" s="516"/>
      <c r="BH2089" s="516"/>
    </row>
    <row r="2090">
      <c r="A2090" s="122">
        <f t="shared" si="3"/>
        <v>0</v>
      </c>
      <c r="B2090" s="122">
        <f t="shared" si="4"/>
        <v>0</v>
      </c>
      <c r="C2090" s="122">
        <f t="shared" si="5"/>
        <v>0</v>
      </c>
      <c r="D2090" s="122">
        <f t="shared" si="6"/>
        <v>0</v>
      </c>
      <c r="E2090" s="122">
        <f t="shared" si="2"/>
        <v>16</v>
      </c>
      <c r="H2090" s="135">
        <v>696.0</v>
      </c>
      <c r="I2090" s="135">
        <v>696.0</v>
      </c>
      <c r="J2090" s="135">
        <v>696.0</v>
      </c>
      <c r="L2090" s="160"/>
      <c r="M2090" s="160"/>
      <c r="N2090" s="160"/>
      <c r="O2090" s="160"/>
      <c r="P2090" s="138" t="s">
        <v>40531</v>
      </c>
      <c r="AA2090" s="523"/>
      <c r="AB2090" s="523"/>
      <c r="AC2090" s="160"/>
      <c r="AD2090" s="160"/>
      <c r="AE2090" s="160"/>
      <c r="AJ2090" s="523"/>
      <c r="AN2090" s="160"/>
      <c r="AO2090" s="160"/>
      <c r="AP2090" s="160"/>
      <c r="AQ2090" s="1"/>
      <c r="AR2090" s="1"/>
      <c r="AS2090" s="160"/>
      <c r="AX2090" s="474">
        <v>0.08819444444444445</v>
      </c>
      <c r="AY2090" s="505">
        <v>0.06136574074074074</v>
      </c>
      <c r="BC2090" s="141" t="s">
        <v>40532</v>
      </c>
      <c r="BD2090" s="141"/>
      <c r="BE2090" s="516"/>
      <c r="BF2090" s="141"/>
      <c r="BG2090" s="141"/>
      <c r="BH2090" s="141"/>
    </row>
    <row r="2091">
      <c r="A2091" s="122">
        <f t="shared" si="3"/>
        <v>0</v>
      </c>
      <c r="B2091" s="122">
        <f t="shared" si="4"/>
        <v>0</v>
      </c>
      <c r="C2091" s="122">
        <f t="shared" si="5"/>
        <v>0</v>
      </c>
      <c r="D2091" s="122">
        <f t="shared" si="6"/>
        <v>0</v>
      </c>
      <c r="E2091" s="122">
        <f t="shared" si="2"/>
        <v>42</v>
      </c>
      <c r="H2091" s="135" t="s">
        <v>40533</v>
      </c>
      <c r="I2091" s="135" t="s">
        <v>40534</v>
      </c>
      <c r="J2091" s="135" t="s">
        <v>40535</v>
      </c>
      <c r="L2091" s="160"/>
      <c r="M2091" s="160"/>
      <c r="N2091" s="160"/>
      <c r="O2091" s="160"/>
      <c r="P2091" s="503">
        <v>0.08196759259259259</v>
      </c>
      <c r="AA2091" s="523"/>
      <c r="AB2091" s="523"/>
      <c r="AC2091" s="160"/>
      <c r="AD2091" s="160"/>
      <c r="AE2091" s="160"/>
      <c r="AJ2091" s="523"/>
      <c r="AN2091" s="160"/>
      <c r="AO2091" s="160"/>
      <c r="AP2091" s="160"/>
      <c r="AQ2091" s="1"/>
      <c r="AR2091" s="1"/>
      <c r="AS2091" s="160"/>
      <c r="AX2091" s="134" t="s">
        <v>40536</v>
      </c>
      <c r="AY2091" s="128" t="s">
        <v>40537</v>
      </c>
      <c r="BC2091" s="516">
        <v>0.06314814814814815</v>
      </c>
      <c r="BD2091" s="516"/>
      <c r="BE2091" s="141"/>
      <c r="BF2091" s="516"/>
      <c r="BG2091" s="516"/>
      <c r="BH2091" s="516"/>
    </row>
    <row r="2092">
      <c r="A2092" s="122">
        <f t="shared" si="3"/>
        <v>0</v>
      </c>
      <c r="B2092" s="122">
        <f t="shared" si="4"/>
        <v>0</v>
      </c>
      <c r="C2092" s="122">
        <f t="shared" si="5"/>
        <v>0</v>
      </c>
      <c r="D2092" s="122">
        <f t="shared" si="6"/>
        <v>0</v>
      </c>
      <c r="E2092" s="122">
        <f t="shared" si="2"/>
        <v>78</v>
      </c>
      <c r="H2092" s="135" t="s">
        <v>40538</v>
      </c>
      <c r="I2092" s="135" t="s">
        <v>40539</v>
      </c>
      <c r="J2092" s="135" t="s">
        <v>40540</v>
      </c>
      <c r="L2092" s="160"/>
      <c r="M2092" s="160"/>
      <c r="N2092" s="160"/>
      <c r="O2092" s="160"/>
      <c r="P2092" s="138" t="s">
        <v>40541</v>
      </c>
      <c r="AA2092" s="523"/>
      <c r="AB2092" s="523"/>
      <c r="AC2092" s="160"/>
      <c r="AD2092" s="160"/>
      <c r="AE2092" s="160"/>
      <c r="AJ2092" s="523"/>
      <c r="AN2092" s="160"/>
      <c r="AO2092" s="160"/>
      <c r="AP2092" s="160"/>
      <c r="AQ2092" s="1"/>
      <c r="AR2092" s="1"/>
      <c r="AS2092" s="160"/>
      <c r="AX2092" s="474">
        <v>0.08842592592592592</v>
      </c>
      <c r="AY2092" s="505">
        <v>0.06157407407407407</v>
      </c>
      <c r="BC2092" s="141" t="s">
        <v>40542</v>
      </c>
      <c r="BD2092" s="141"/>
      <c r="BE2092" s="516"/>
      <c r="BF2092" s="141"/>
      <c r="BG2092" s="141"/>
      <c r="BH2092" s="141"/>
    </row>
    <row r="2093">
      <c r="A2093" s="122">
        <f t="shared" si="3"/>
        <v>0</v>
      </c>
      <c r="B2093" s="122">
        <f t="shared" si="4"/>
        <v>0</v>
      </c>
      <c r="C2093" s="122">
        <f t="shared" si="5"/>
        <v>0</v>
      </c>
      <c r="D2093" s="122">
        <f t="shared" si="6"/>
        <v>0</v>
      </c>
      <c r="E2093" s="122">
        <f t="shared" si="2"/>
        <v>51</v>
      </c>
      <c r="H2093" s="135">
        <v>697.0</v>
      </c>
      <c r="I2093" s="135">
        <v>697.0</v>
      </c>
      <c r="J2093" s="135">
        <v>697.0</v>
      </c>
      <c r="L2093" s="160"/>
      <c r="M2093" s="160"/>
      <c r="N2093" s="160"/>
      <c r="O2093" s="160"/>
      <c r="P2093" s="503">
        <v>0.08197916666666667</v>
      </c>
      <c r="AA2093" s="523"/>
      <c r="AB2093" s="523"/>
      <c r="AC2093" s="160"/>
      <c r="AD2093" s="160"/>
      <c r="AE2093" s="160"/>
      <c r="AJ2093" s="523"/>
      <c r="AN2093" s="160"/>
      <c r="AO2093" s="160"/>
      <c r="AP2093" s="160"/>
      <c r="AQ2093" s="1"/>
      <c r="AR2093" s="1"/>
      <c r="AS2093" s="160"/>
      <c r="AX2093" s="134" t="s">
        <v>40543</v>
      </c>
      <c r="AY2093" s="128" t="s">
        <v>40544</v>
      </c>
      <c r="BC2093" s="516">
        <v>0.06320601851851852</v>
      </c>
      <c r="BD2093" s="516"/>
      <c r="BE2093" s="141"/>
      <c r="BF2093" s="516"/>
      <c r="BG2093" s="516"/>
      <c r="BH2093" s="516"/>
    </row>
    <row r="2094">
      <c r="A2094" s="122">
        <f t="shared" si="3"/>
        <v>0</v>
      </c>
      <c r="B2094" s="122">
        <f t="shared" si="4"/>
        <v>0</v>
      </c>
      <c r="C2094" s="122">
        <f t="shared" si="5"/>
        <v>0</v>
      </c>
      <c r="D2094" s="122">
        <f t="shared" si="6"/>
        <v>0</v>
      </c>
      <c r="E2094" s="122">
        <f t="shared" si="2"/>
        <v>19</v>
      </c>
      <c r="H2094" s="135" t="s">
        <v>40545</v>
      </c>
      <c r="I2094" s="135" t="s">
        <v>40546</v>
      </c>
      <c r="J2094" s="135" t="s">
        <v>40547</v>
      </c>
      <c r="L2094" s="160"/>
      <c r="M2094" s="160"/>
      <c r="N2094" s="160"/>
      <c r="O2094" s="160"/>
      <c r="P2094" s="138" t="s">
        <v>40548</v>
      </c>
      <c r="AA2094" s="523"/>
      <c r="AB2094" s="523"/>
      <c r="AC2094" s="160"/>
      <c r="AD2094" s="160"/>
      <c r="AE2094" s="160"/>
      <c r="AJ2094" s="523"/>
      <c r="AN2094" s="160"/>
      <c r="AO2094" s="160"/>
      <c r="AP2094" s="160"/>
      <c r="AQ2094" s="1"/>
      <c r="AR2094" s="1"/>
      <c r="AS2094" s="160"/>
      <c r="AX2094" s="474">
        <v>0.08855324074074074</v>
      </c>
      <c r="AY2094" s="505">
        <v>0.06160879629629629</v>
      </c>
      <c r="BC2094" s="141" t="s">
        <v>40549</v>
      </c>
      <c r="BD2094" s="141"/>
      <c r="BE2094" s="516"/>
      <c r="BF2094" s="141"/>
      <c r="BG2094" s="141"/>
      <c r="BH2094" s="141"/>
    </row>
    <row r="2095">
      <c r="A2095" s="122">
        <f t="shared" si="3"/>
        <v>0</v>
      </c>
      <c r="B2095" s="122">
        <f t="shared" si="4"/>
        <v>0</v>
      </c>
      <c r="C2095" s="122">
        <f t="shared" si="5"/>
        <v>0</v>
      </c>
      <c r="D2095" s="122">
        <f t="shared" si="6"/>
        <v>0</v>
      </c>
      <c r="E2095" s="122">
        <f t="shared" si="2"/>
        <v>148</v>
      </c>
      <c r="H2095" s="135" t="s">
        <v>40550</v>
      </c>
      <c r="I2095" s="135" t="s">
        <v>40551</v>
      </c>
      <c r="J2095" s="135" t="s">
        <v>40552</v>
      </c>
      <c r="L2095" s="160"/>
      <c r="M2095" s="160"/>
      <c r="N2095" s="160"/>
      <c r="O2095" s="160"/>
      <c r="P2095" s="503">
        <v>0.08204861111111111</v>
      </c>
      <c r="AA2095" s="523"/>
      <c r="AB2095" s="523"/>
      <c r="AC2095" s="160"/>
      <c r="AD2095" s="160"/>
      <c r="AE2095" s="160"/>
      <c r="AJ2095" s="523"/>
      <c r="AN2095" s="160"/>
      <c r="AO2095" s="160"/>
      <c r="AP2095" s="160"/>
      <c r="AQ2095" s="1"/>
      <c r="AR2095" s="1"/>
      <c r="AS2095" s="160"/>
      <c r="AX2095" s="134" t="s">
        <v>40553</v>
      </c>
      <c r="AY2095" s="128" t="s">
        <v>40554</v>
      </c>
      <c r="BC2095" s="516">
        <v>0.06325231481481482</v>
      </c>
      <c r="BD2095" s="516"/>
      <c r="BE2095" s="141"/>
      <c r="BF2095" s="516"/>
      <c r="BG2095" s="516"/>
      <c r="BH2095" s="516"/>
    </row>
    <row r="2096">
      <c r="A2096" s="122">
        <f t="shared" si="3"/>
        <v>0</v>
      </c>
      <c r="B2096" s="122">
        <f t="shared" si="4"/>
        <v>0</v>
      </c>
      <c r="C2096" s="122">
        <f t="shared" si="5"/>
        <v>0</v>
      </c>
      <c r="D2096" s="122">
        <f t="shared" si="6"/>
        <v>0</v>
      </c>
      <c r="E2096" s="122">
        <f t="shared" si="2"/>
        <v>31</v>
      </c>
      <c r="H2096" s="135">
        <v>698.0</v>
      </c>
      <c r="I2096" s="135">
        <v>698.0</v>
      </c>
      <c r="J2096" s="135">
        <v>698.0</v>
      </c>
      <c r="L2096" s="160"/>
      <c r="M2096" s="160"/>
      <c r="N2096" s="160"/>
      <c r="O2096" s="160"/>
      <c r="P2096" s="138" t="s">
        <v>40555</v>
      </c>
      <c r="AA2096" s="523"/>
      <c r="AB2096" s="523"/>
      <c r="AC2096" s="160"/>
      <c r="AD2096" s="160"/>
      <c r="AE2096" s="160"/>
      <c r="AJ2096" s="523"/>
      <c r="AN2096" s="160"/>
      <c r="AO2096" s="160"/>
      <c r="AP2096" s="160"/>
      <c r="AQ2096" s="1"/>
      <c r="AR2096" s="1"/>
      <c r="AS2096" s="160"/>
      <c r="AX2096" s="474">
        <v>0.08878472222222222</v>
      </c>
      <c r="AY2096" s="505">
        <v>0.06162037037037037</v>
      </c>
      <c r="BC2096" s="141" t="s">
        <v>40556</v>
      </c>
      <c r="BD2096" s="141"/>
      <c r="BE2096" s="516"/>
      <c r="BF2096" s="141"/>
      <c r="BG2096" s="141"/>
      <c r="BH2096" s="141"/>
    </row>
    <row r="2097">
      <c r="A2097" s="122">
        <f t="shared" si="3"/>
        <v>0</v>
      </c>
      <c r="B2097" s="122">
        <f t="shared" si="4"/>
        <v>0</v>
      </c>
      <c r="C2097" s="122">
        <f t="shared" si="5"/>
        <v>0</v>
      </c>
      <c r="D2097" s="122">
        <f t="shared" si="6"/>
        <v>0</v>
      </c>
      <c r="E2097" s="122">
        <f t="shared" si="2"/>
        <v>52</v>
      </c>
      <c r="H2097" s="135" t="s">
        <v>40557</v>
      </c>
      <c r="I2097" s="135" t="s">
        <v>40558</v>
      </c>
      <c r="J2097" s="135" t="s">
        <v>40559</v>
      </c>
      <c r="L2097" s="160"/>
      <c r="M2097" s="160"/>
      <c r="N2097" s="160"/>
      <c r="O2097" s="160"/>
      <c r="P2097" s="503">
        <v>0.08208333333333333</v>
      </c>
      <c r="AA2097" s="523"/>
      <c r="AB2097" s="523"/>
      <c r="AC2097" s="160"/>
      <c r="AD2097" s="160"/>
      <c r="AE2097" s="160"/>
      <c r="AJ2097" s="523"/>
      <c r="AN2097" s="160"/>
      <c r="AO2097" s="160"/>
      <c r="AP2097" s="160"/>
      <c r="AQ2097" s="1"/>
      <c r="AR2097" s="1"/>
      <c r="AS2097" s="160"/>
      <c r="AX2097" s="134" t="s">
        <v>40560</v>
      </c>
      <c r="AY2097" s="128" t="s">
        <v>40561</v>
      </c>
      <c r="BC2097" s="516">
        <v>0.06328703703703703</v>
      </c>
      <c r="BD2097" s="516"/>
      <c r="BE2097" s="141"/>
      <c r="BF2097" s="516"/>
      <c r="BG2097" s="516"/>
      <c r="BH2097" s="516"/>
    </row>
    <row r="2098">
      <c r="A2098" s="122">
        <f t="shared" si="3"/>
        <v>0</v>
      </c>
      <c r="B2098" s="122">
        <f t="shared" si="4"/>
        <v>0</v>
      </c>
      <c r="C2098" s="122">
        <f t="shared" si="5"/>
        <v>0</v>
      </c>
      <c r="D2098" s="122">
        <f t="shared" si="6"/>
        <v>0</v>
      </c>
      <c r="E2098" s="122">
        <f t="shared" si="2"/>
        <v>125</v>
      </c>
      <c r="H2098" s="135" t="s">
        <v>40562</v>
      </c>
      <c r="I2098" s="135" t="s">
        <v>40563</v>
      </c>
      <c r="J2098" s="135" t="s">
        <v>40564</v>
      </c>
      <c r="L2098" s="160"/>
      <c r="M2098" s="160"/>
      <c r="N2098" s="160"/>
      <c r="O2098" s="160"/>
      <c r="P2098" s="138" t="s">
        <v>40565</v>
      </c>
      <c r="AA2098" s="523"/>
      <c r="AB2098" s="523"/>
      <c r="AC2098" s="160"/>
      <c r="AD2098" s="160"/>
      <c r="AE2098" s="160"/>
      <c r="AJ2098" s="523"/>
      <c r="AN2098" s="160"/>
      <c r="AO2098" s="160"/>
      <c r="AP2098" s="160"/>
      <c r="AQ2098" s="1"/>
      <c r="AR2098" s="1"/>
      <c r="AS2098" s="160"/>
      <c r="AX2098" s="474">
        <v>0.08893518518518519</v>
      </c>
      <c r="AY2098" s="505">
        <v>0.06173611111111111</v>
      </c>
      <c r="BC2098" s="141" t="s">
        <v>40566</v>
      </c>
      <c r="BD2098" s="141"/>
      <c r="BE2098" s="516"/>
      <c r="BF2098" s="141"/>
      <c r="BG2098" s="141"/>
      <c r="BH2098" s="141"/>
    </row>
    <row r="2099">
      <c r="A2099" s="122">
        <f t="shared" si="3"/>
        <v>0</v>
      </c>
      <c r="B2099" s="122">
        <f t="shared" si="4"/>
        <v>0</v>
      </c>
      <c r="C2099" s="122">
        <f t="shared" si="5"/>
        <v>0</v>
      </c>
      <c r="D2099" s="122">
        <f t="shared" si="6"/>
        <v>0</v>
      </c>
      <c r="E2099" s="122">
        <f t="shared" si="2"/>
        <v>51</v>
      </c>
      <c r="H2099" s="135">
        <v>699.0</v>
      </c>
      <c r="I2099" s="135">
        <v>699.0</v>
      </c>
      <c r="J2099" s="135">
        <v>699.0</v>
      </c>
      <c r="L2099" s="160"/>
      <c r="M2099" s="160"/>
      <c r="N2099" s="160"/>
      <c r="O2099" s="160"/>
      <c r="P2099" s="503">
        <v>0.08212962962962964</v>
      </c>
      <c r="AA2099" s="523"/>
      <c r="AB2099" s="523"/>
      <c r="AC2099" s="160"/>
      <c r="AD2099" s="160"/>
      <c r="AE2099" s="160"/>
      <c r="AJ2099" s="523"/>
      <c r="AN2099" s="160"/>
      <c r="AO2099" s="160"/>
      <c r="AP2099" s="160"/>
      <c r="AQ2099" s="1"/>
      <c r="AR2099" s="1"/>
      <c r="AS2099" s="160"/>
      <c r="AX2099" s="134" t="s">
        <v>40567</v>
      </c>
      <c r="AY2099" s="128" t="s">
        <v>40568</v>
      </c>
      <c r="BC2099" s="516">
        <v>0.06333333333333334</v>
      </c>
      <c r="BD2099" s="516"/>
      <c r="BE2099" s="141"/>
      <c r="BF2099" s="516"/>
      <c r="BG2099" s="516"/>
      <c r="BH2099" s="516"/>
    </row>
    <row r="2100">
      <c r="A2100" s="122">
        <f t="shared" si="3"/>
        <v>0</v>
      </c>
      <c r="B2100" s="122">
        <f t="shared" si="4"/>
        <v>0</v>
      </c>
      <c r="C2100" s="122">
        <f t="shared" si="5"/>
        <v>0</v>
      </c>
      <c r="D2100" s="122">
        <f t="shared" si="6"/>
        <v>0</v>
      </c>
      <c r="E2100" s="122">
        <f t="shared" si="2"/>
        <v>36</v>
      </c>
      <c r="H2100" s="135" t="s">
        <v>40569</v>
      </c>
      <c r="I2100" s="135" t="s">
        <v>40570</v>
      </c>
      <c r="J2100" s="135" t="s">
        <v>40571</v>
      </c>
      <c r="L2100" s="160"/>
      <c r="M2100" s="160"/>
      <c r="N2100" s="160"/>
      <c r="O2100" s="160"/>
      <c r="P2100" s="138" t="s">
        <v>40572</v>
      </c>
      <c r="AA2100" s="523"/>
      <c r="AB2100" s="523"/>
      <c r="AC2100" s="160"/>
      <c r="AD2100" s="160"/>
      <c r="AE2100" s="160"/>
      <c r="AJ2100" s="523"/>
      <c r="AN2100" s="160"/>
      <c r="AO2100" s="160"/>
      <c r="AP2100" s="160"/>
      <c r="AQ2100" s="1"/>
      <c r="AR2100" s="1"/>
      <c r="AS2100" s="160"/>
      <c r="AX2100" s="474">
        <v>0.0891087962962963</v>
      </c>
      <c r="AY2100" s="505">
        <v>0.061782407407407404</v>
      </c>
      <c r="BC2100" s="141" t="s">
        <v>40573</v>
      </c>
      <c r="BD2100" s="141"/>
      <c r="BE2100" s="516"/>
      <c r="BF2100" s="141"/>
      <c r="BG2100" s="141"/>
      <c r="BH2100" s="141"/>
    </row>
    <row r="2101">
      <c r="A2101" s="122">
        <f t="shared" si="3"/>
        <v>0</v>
      </c>
      <c r="B2101" s="122">
        <f t="shared" si="4"/>
        <v>0</v>
      </c>
      <c r="C2101" s="122">
        <f t="shared" si="5"/>
        <v>0</v>
      </c>
      <c r="D2101" s="122">
        <f t="shared" si="6"/>
        <v>0</v>
      </c>
      <c r="E2101" s="122">
        <f t="shared" si="2"/>
        <v>89</v>
      </c>
      <c r="H2101" s="135" t="s">
        <v>40574</v>
      </c>
      <c r="I2101" s="135" t="s">
        <v>40575</v>
      </c>
      <c r="J2101" s="135" t="s">
        <v>40576</v>
      </c>
      <c r="L2101" s="160"/>
      <c r="M2101" s="160"/>
      <c r="N2101" s="160"/>
      <c r="O2101" s="160"/>
      <c r="P2101" s="503">
        <v>0.08217592592592593</v>
      </c>
      <c r="AA2101" s="523"/>
      <c r="AB2101" s="523"/>
      <c r="AC2101" s="160"/>
      <c r="AD2101" s="160"/>
      <c r="AE2101" s="160"/>
      <c r="AJ2101" s="523"/>
      <c r="AN2101" s="160"/>
      <c r="AO2101" s="160"/>
      <c r="AP2101" s="160"/>
      <c r="AQ2101" s="1"/>
      <c r="AR2101" s="1"/>
      <c r="AS2101" s="160"/>
      <c r="AX2101" s="134" t="s">
        <v>40577</v>
      </c>
      <c r="AY2101" s="128" t="s">
        <v>40578</v>
      </c>
      <c r="BC2101" s="516">
        <v>0.0633912037037037</v>
      </c>
      <c r="BD2101" s="516"/>
      <c r="BE2101" s="141"/>
      <c r="BF2101" s="516"/>
      <c r="BG2101" s="516"/>
      <c r="BH2101" s="516"/>
    </row>
    <row r="2102">
      <c r="A2102" s="122">
        <f t="shared" si="3"/>
        <v>0</v>
      </c>
      <c r="B2102" s="122">
        <f t="shared" si="4"/>
        <v>0</v>
      </c>
      <c r="C2102" s="122">
        <f t="shared" si="5"/>
        <v>0</v>
      </c>
      <c r="D2102" s="122">
        <f t="shared" si="6"/>
        <v>0</v>
      </c>
      <c r="E2102" s="122">
        <f t="shared" si="2"/>
        <v>14</v>
      </c>
      <c r="H2102" s="135">
        <v>700.0</v>
      </c>
      <c r="I2102" s="135">
        <v>700.0</v>
      </c>
      <c r="J2102" s="135">
        <v>700.0</v>
      </c>
      <c r="L2102" s="160"/>
      <c r="M2102" s="160"/>
      <c r="N2102" s="160"/>
      <c r="O2102" s="160"/>
      <c r="P2102" s="138" t="s">
        <v>40579</v>
      </c>
      <c r="AA2102" s="523"/>
      <c r="AB2102" s="523"/>
      <c r="AC2102" s="160"/>
      <c r="AD2102" s="160"/>
      <c r="AE2102" s="160"/>
      <c r="AJ2102" s="523"/>
      <c r="AN2102" s="160"/>
      <c r="AO2102" s="160"/>
      <c r="AP2102" s="160"/>
      <c r="AQ2102" s="1"/>
      <c r="AR2102" s="1"/>
      <c r="AS2102" s="160"/>
      <c r="AX2102" s="474">
        <v>0.08931712962962964</v>
      </c>
      <c r="AY2102" s="505">
        <v>0.06181712962962963</v>
      </c>
      <c r="BC2102" s="141" t="s">
        <v>40580</v>
      </c>
      <c r="BD2102" s="141"/>
      <c r="BE2102" s="516"/>
      <c r="BF2102" s="141"/>
      <c r="BG2102" s="141"/>
      <c r="BH2102" s="141"/>
    </row>
    <row r="2103">
      <c r="A2103" s="122">
        <f t="shared" si="3"/>
        <v>0</v>
      </c>
      <c r="B2103" s="122">
        <f t="shared" si="4"/>
        <v>0</v>
      </c>
      <c r="C2103" s="122">
        <f t="shared" si="5"/>
        <v>0</v>
      </c>
      <c r="D2103" s="122">
        <f t="shared" si="6"/>
        <v>0</v>
      </c>
      <c r="E2103" s="122">
        <f t="shared" si="2"/>
        <v>64</v>
      </c>
      <c r="H2103" s="135" t="s">
        <v>40581</v>
      </c>
      <c r="I2103" s="135" t="s">
        <v>40582</v>
      </c>
      <c r="J2103" s="135" t="s">
        <v>40583</v>
      </c>
      <c r="L2103" s="160"/>
      <c r="M2103" s="160"/>
      <c r="N2103" s="160"/>
      <c r="O2103" s="160"/>
      <c r="P2103" s="503">
        <v>0.08223379629629629</v>
      </c>
      <c r="AA2103" s="523"/>
      <c r="AB2103" s="523"/>
      <c r="AC2103" s="160"/>
      <c r="AD2103" s="160"/>
      <c r="AE2103" s="160"/>
      <c r="AJ2103" s="523"/>
      <c r="AN2103" s="160"/>
      <c r="AO2103" s="160"/>
      <c r="AP2103" s="160"/>
      <c r="AQ2103" s="1"/>
      <c r="AR2103" s="1"/>
      <c r="AS2103" s="160"/>
      <c r="AX2103" s="134" t="s">
        <v>40584</v>
      </c>
      <c r="AY2103" s="128" t="s">
        <v>40585</v>
      </c>
      <c r="BC2103" s="516">
        <v>0.06341435185185185</v>
      </c>
      <c r="BD2103" s="516"/>
      <c r="BE2103" s="141"/>
      <c r="BF2103" s="516"/>
      <c r="BG2103" s="516"/>
      <c r="BH2103" s="516"/>
    </row>
    <row r="2104">
      <c r="A2104" s="122">
        <f t="shared" si="3"/>
        <v>0</v>
      </c>
      <c r="B2104" s="122">
        <f t="shared" si="4"/>
        <v>0</v>
      </c>
      <c r="C2104" s="122">
        <f t="shared" si="5"/>
        <v>0</v>
      </c>
      <c r="D2104" s="122">
        <f t="shared" si="6"/>
        <v>0</v>
      </c>
      <c r="E2104" s="122">
        <f t="shared" si="2"/>
        <v>104</v>
      </c>
      <c r="H2104" s="135" t="s">
        <v>40586</v>
      </c>
      <c r="I2104" s="135" t="s">
        <v>40587</v>
      </c>
      <c r="J2104" s="135" t="s">
        <v>40588</v>
      </c>
      <c r="L2104" s="160"/>
      <c r="M2104" s="160"/>
      <c r="N2104" s="160"/>
      <c r="O2104" s="160"/>
      <c r="P2104" s="138" t="s">
        <v>40589</v>
      </c>
      <c r="AA2104" s="523"/>
      <c r="AB2104" s="523"/>
      <c r="AC2104" s="160"/>
      <c r="AD2104" s="160"/>
      <c r="AE2104" s="160"/>
      <c r="AJ2104" s="523"/>
      <c r="AN2104" s="160"/>
      <c r="AO2104" s="160"/>
      <c r="AP2104" s="160"/>
      <c r="AQ2104" s="1"/>
      <c r="AR2104" s="1"/>
      <c r="AS2104" s="160"/>
      <c r="AX2104" s="474">
        <v>0.08940972222222222</v>
      </c>
      <c r="AY2104" s="505">
        <v>0.061875</v>
      </c>
      <c r="BC2104" s="141" t="s">
        <v>40590</v>
      </c>
      <c r="BD2104" s="141"/>
      <c r="BE2104" s="516"/>
      <c r="BF2104" s="141"/>
      <c r="BG2104" s="141"/>
      <c r="BH2104" s="141"/>
    </row>
    <row r="2105">
      <c r="A2105" s="122">
        <f t="shared" si="3"/>
        <v>0</v>
      </c>
      <c r="B2105" s="122">
        <f t="shared" si="4"/>
        <v>0</v>
      </c>
      <c r="C2105" s="122">
        <f t="shared" si="5"/>
        <v>0</v>
      </c>
      <c r="D2105" s="122">
        <f t="shared" si="6"/>
        <v>0</v>
      </c>
      <c r="E2105" s="122">
        <f t="shared" si="2"/>
        <v>58</v>
      </c>
      <c r="H2105" s="135">
        <v>701.0</v>
      </c>
      <c r="I2105" s="135">
        <v>701.0</v>
      </c>
      <c r="J2105" s="135">
        <v>701.0</v>
      </c>
      <c r="L2105" s="160"/>
      <c r="M2105" s="160"/>
      <c r="N2105" s="160"/>
      <c r="O2105" s="160"/>
      <c r="P2105" s="503">
        <v>0.08225694444444444</v>
      </c>
      <c r="AA2105" s="523"/>
      <c r="AB2105" s="523"/>
      <c r="AC2105" s="160"/>
      <c r="AD2105" s="160"/>
      <c r="AE2105" s="160"/>
      <c r="AJ2105" s="523"/>
      <c r="AN2105" s="160"/>
      <c r="AO2105" s="160"/>
      <c r="AP2105" s="160"/>
      <c r="AQ2105" s="1"/>
      <c r="AR2105" s="1"/>
      <c r="AS2105" s="160"/>
      <c r="AX2105" s="134" t="s">
        <v>40591</v>
      </c>
      <c r="AY2105" s="128" t="s">
        <v>40592</v>
      </c>
      <c r="BC2105" s="516">
        <v>0.06342592592592593</v>
      </c>
      <c r="BD2105" s="516"/>
      <c r="BE2105" s="141"/>
      <c r="BF2105" s="516"/>
      <c r="BG2105" s="516"/>
      <c r="BH2105" s="516"/>
    </row>
    <row r="2106">
      <c r="A2106" s="122">
        <f t="shared" si="3"/>
        <v>0</v>
      </c>
      <c r="B2106" s="122">
        <f t="shared" si="4"/>
        <v>0</v>
      </c>
      <c r="C2106" s="122">
        <f t="shared" si="5"/>
        <v>0</v>
      </c>
      <c r="D2106" s="122">
        <f t="shared" si="6"/>
        <v>0</v>
      </c>
      <c r="E2106" s="122">
        <f t="shared" si="2"/>
        <v>21</v>
      </c>
      <c r="H2106" s="135" t="s">
        <v>40593</v>
      </c>
      <c r="I2106" s="135" t="s">
        <v>40594</v>
      </c>
      <c r="J2106" s="135" t="s">
        <v>40595</v>
      </c>
      <c r="L2106" s="160"/>
      <c r="M2106" s="160"/>
      <c r="N2106" s="160"/>
      <c r="O2106" s="160"/>
      <c r="P2106" s="138" t="s">
        <v>40596</v>
      </c>
      <c r="AA2106" s="523"/>
      <c r="AB2106" s="523"/>
      <c r="AC2106" s="160"/>
      <c r="AD2106" s="160"/>
      <c r="AE2106" s="160"/>
      <c r="AJ2106" s="523"/>
      <c r="AN2106" s="160"/>
      <c r="AO2106" s="160"/>
      <c r="AP2106" s="160"/>
      <c r="AQ2106" s="1"/>
      <c r="AR2106" s="1"/>
      <c r="AS2106" s="160"/>
      <c r="AX2106" s="474">
        <v>0.08952546296296296</v>
      </c>
      <c r="AY2106" s="505">
        <v>0.06194444444444445</v>
      </c>
      <c r="BC2106" s="141" t="s">
        <v>40597</v>
      </c>
      <c r="BD2106" s="141"/>
      <c r="BE2106" s="516"/>
      <c r="BF2106" s="141"/>
      <c r="BG2106" s="141"/>
      <c r="BH2106" s="141"/>
    </row>
    <row r="2107">
      <c r="A2107" s="122">
        <f t="shared" si="3"/>
        <v>0</v>
      </c>
      <c r="B2107" s="122">
        <f t="shared" si="4"/>
        <v>0</v>
      </c>
      <c r="C2107" s="122">
        <f t="shared" si="5"/>
        <v>0</v>
      </c>
      <c r="D2107" s="122">
        <f t="shared" si="6"/>
        <v>0</v>
      </c>
      <c r="E2107" s="122">
        <f t="shared" si="2"/>
        <v>81</v>
      </c>
      <c r="H2107" s="135" t="s">
        <v>40598</v>
      </c>
      <c r="I2107" s="135" t="s">
        <v>40599</v>
      </c>
      <c r="J2107" s="135" t="s">
        <v>7891</v>
      </c>
      <c r="L2107" s="160"/>
      <c r="M2107" s="160"/>
      <c r="N2107" s="160"/>
      <c r="O2107" s="160"/>
      <c r="P2107" s="503">
        <v>0.08231481481481481</v>
      </c>
      <c r="AA2107" s="523"/>
      <c r="AB2107" s="523"/>
      <c r="AC2107" s="160"/>
      <c r="AD2107" s="160"/>
      <c r="AE2107" s="160"/>
      <c r="AJ2107" s="523"/>
      <c r="AN2107" s="160"/>
      <c r="AO2107" s="160"/>
      <c r="AP2107" s="160"/>
      <c r="AQ2107" s="1"/>
      <c r="AR2107" s="1"/>
      <c r="AS2107" s="160"/>
      <c r="AX2107" s="134" t="s">
        <v>40600</v>
      </c>
      <c r="AY2107" s="128" t="s">
        <v>40601</v>
      </c>
      <c r="BC2107" s="516">
        <v>0.06346064814814815</v>
      </c>
      <c r="BD2107" s="516"/>
      <c r="BE2107" s="141"/>
      <c r="BF2107" s="516"/>
      <c r="BG2107" s="516"/>
      <c r="BH2107" s="516"/>
    </row>
    <row r="2108">
      <c r="A2108" s="122">
        <f t="shared" si="3"/>
        <v>0</v>
      </c>
      <c r="B2108" s="122">
        <f t="shared" si="4"/>
        <v>0</v>
      </c>
      <c r="C2108" s="122">
        <f t="shared" si="5"/>
        <v>0</v>
      </c>
      <c r="D2108" s="122">
        <f t="shared" si="6"/>
        <v>0</v>
      </c>
      <c r="E2108" s="122">
        <f t="shared" si="2"/>
        <v>22</v>
      </c>
      <c r="H2108" s="135">
        <v>702.0</v>
      </c>
      <c r="I2108" s="135">
        <v>702.0</v>
      </c>
      <c r="J2108" s="135">
        <v>702.0</v>
      </c>
      <c r="L2108" s="160"/>
      <c r="M2108" s="160"/>
      <c r="N2108" s="160"/>
      <c r="O2108" s="160"/>
      <c r="P2108" s="138" t="s">
        <v>40602</v>
      </c>
      <c r="AA2108" s="523"/>
      <c r="AB2108" s="523"/>
      <c r="AC2108" s="160"/>
      <c r="AD2108" s="160"/>
      <c r="AE2108" s="160"/>
      <c r="AJ2108" s="523"/>
      <c r="AN2108" s="160"/>
      <c r="AO2108" s="160"/>
      <c r="AP2108" s="160"/>
      <c r="AQ2108" s="1"/>
      <c r="AR2108" s="1"/>
      <c r="AS2108" s="160"/>
      <c r="AX2108" s="474">
        <v>0.08964120370370371</v>
      </c>
      <c r="AY2108" s="505">
        <v>0.062037037037037036</v>
      </c>
      <c r="BC2108" s="141" t="s">
        <v>40603</v>
      </c>
      <c r="BD2108" s="141"/>
      <c r="BE2108" s="516"/>
      <c r="BF2108" s="141"/>
      <c r="BG2108" s="141"/>
      <c r="BH2108" s="141"/>
    </row>
    <row r="2109">
      <c r="A2109" s="122">
        <f t="shared" si="3"/>
        <v>0</v>
      </c>
      <c r="B2109" s="122">
        <f t="shared" si="4"/>
        <v>0</v>
      </c>
      <c r="C2109" s="122">
        <f t="shared" si="5"/>
        <v>0</v>
      </c>
      <c r="D2109" s="122">
        <f t="shared" si="6"/>
        <v>0</v>
      </c>
      <c r="E2109" s="122">
        <f t="shared" si="2"/>
        <v>42</v>
      </c>
      <c r="H2109" s="135" t="s">
        <v>40604</v>
      </c>
      <c r="I2109" s="135" t="s">
        <v>40605</v>
      </c>
      <c r="J2109" s="135" t="s">
        <v>40606</v>
      </c>
      <c r="L2109" s="160"/>
      <c r="M2109" s="160"/>
      <c r="N2109" s="160"/>
      <c r="O2109" s="160"/>
      <c r="P2109" s="503">
        <v>0.08233796296296296</v>
      </c>
      <c r="AA2109" s="523"/>
      <c r="AB2109" s="523"/>
      <c r="AC2109" s="160"/>
      <c r="AD2109" s="160"/>
      <c r="AE2109" s="160"/>
      <c r="AJ2109" s="523"/>
      <c r="AN2109" s="160"/>
      <c r="AO2109" s="160"/>
      <c r="AP2109" s="160"/>
      <c r="AQ2109" s="1"/>
      <c r="AR2109" s="1"/>
      <c r="AS2109" s="160"/>
      <c r="AX2109" s="134" t="s">
        <v>40607</v>
      </c>
      <c r="AY2109" s="128" t="s">
        <v>40608</v>
      </c>
      <c r="BC2109" s="516">
        <v>0.0634837962962963</v>
      </c>
      <c r="BD2109" s="516"/>
      <c r="BE2109" s="141"/>
      <c r="BF2109" s="516"/>
      <c r="BG2109" s="516"/>
      <c r="BH2109" s="516"/>
    </row>
    <row r="2110">
      <c r="A2110" s="122">
        <f t="shared" si="3"/>
        <v>0</v>
      </c>
      <c r="B2110" s="122">
        <f t="shared" si="4"/>
        <v>0</v>
      </c>
      <c r="C2110" s="122">
        <f t="shared" si="5"/>
        <v>0</v>
      </c>
      <c r="D2110" s="122">
        <f t="shared" si="6"/>
        <v>0</v>
      </c>
      <c r="E2110" s="122">
        <f t="shared" si="2"/>
        <v>79</v>
      </c>
      <c r="H2110" s="135" t="s">
        <v>40609</v>
      </c>
      <c r="I2110" s="135" t="s">
        <v>40610</v>
      </c>
      <c r="J2110" s="135" t="s">
        <v>40611</v>
      </c>
      <c r="L2110" s="160"/>
      <c r="M2110" s="160"/>
      <c r="N2110" s="160"/>
      <c r="O2110" s="160"/>
      <c r="P2110" s="138" t="s">
        <v>40612</v>
      </c>
      <c r="AA2110" s="523"/>
      <c r="AB2110" s="523"/>
      <c r="AC2110" s="160"/>
      <c r="AD2110" s="160"/>
      <c r="AE2110" s="160"/>
      <c r="AJ2110" s="523"/>
      <c r="AN2110" s="160"/>
      <c r="AO2110" s="160"/>
      <c r="AP2110" s="160"/>
      <c r="AQ2110" s="1"/>
      <c r="AR2110" s="1"/>
      <c r="AS2110" s="160"/>
      <c r="AX2110" s="474">
        <v>0.0897337962962963</v>
      </c>
      <c r="AY2110" s="505">
        <v>0.06222222222222222</v>
      </c>
      <c r="BC2110" s="141" t="s">
        <v>40613</v>
      </c>
      <c r="BD2110" s="141"/>
      <c r="BE2110" s="516"/>
      <c r="BF2110" s="141"/>
      <c r="BG2110" s="141"/>
      <c r="BH2110" s="141"/>
    </row>
    <row r="2111">
      <c r="A2111" s="122">
        <f t="shared" si="3"/>
        <v>0</v>
      </c>
      <c r="B2111" s="122">
        <f t="shared" si="4"/>
        <v>0</v>
      </c>
      <c r="C2111" s="122">
        <f t="shared" si="5"/>
        <v>0</v>
      </c>
      <c r="D2111" s="122">
        <f t="shared" si="6"/>
        <v>0</v>
      </c>
      <c r="E2111" s="122">
        <f t="shared" si="2"/>
        <v>55</v>
      </c>
      <c r="H2111" s="135">
        <v>703.0</v>
      </c>
      <c r="I2111" s="135">
        <v>703.0</v>
      </c>
      <c r="J2111" s="135">
        <v>703.0</v>
      </c>
      <c r="L2111" s="160"/>
      <c r="M2111" s="160"/>
      <c r="N2111" s="160"/>
      <c r="O2111" s="160"/>
      <c r="P2111" s="503">
        <v>0.08239583333333333</v>
      </c>
      <c r="AA2111" s="523"/>
      <c r="AB2111" s="523"/>
      <c r="AC2111" s="160"/>
      <c r="AD2111" s="160"/>
      <c r="AE2111" s="160"/>
      <c r="AJ2111" s="523"/>
      <c r="AN2111" s="160"/>
      <c r="AO2111" s="160"/>
      <c r="AP2111" s="160"/>
      <c r="AQ2111" s="1"/>
      <c r="AR2111" s="1"/>
      <c r="AS2111" s="160"/>
      <c r="AX2111" s="134" t="s">
        <v>40614</v>
      </c>
      <c r="AY2111" s="128" t="s">
        <v>40615</v>
      </c>
      <c r="BC2111" s="516">
        <v>0.0635300925925926</v>
      </c>
      <c r="BD2111" s="516"/>
      <c r="BE2111" s="141"/>
      <c r="BF2111" s="516"/>
      <c r="BG2111" s="516"/>
      <c r="BH2111" s="516"/>
    </row>
    <row r="2112">
      <c r="A2112" s="122">
        <f t="shared" si="3"/>
        <v>0</v>
      </c>
      <c r="B2112" s="122">
        <f t="shared" si="4"/>
        <v>0</v>
      </c>
      <c r="C2112" s="122">
        <f t="shared" si="5"/>
        <v>0</v>
      </c>
      <c r="D2112" s="122">
        <f t="shared" si="6"/>
        <v>0</v>
      </c>
      <c r="E2112" s="122">
        <f t="shared" si="2"/>
        <v>23</v>
      </c>
      <c r="H2112" s="135" t="s">
        <v>40616</v>
      </c>
      <c r="I2112" s="135" t="s">
        <v>40617</v>
      </c>
      <c r="J2112" s="135" t="s">
        <v>40618</v>
      </c>
      <c r="L2112" s="160"/>
      <c r="M2112" s="160"/>
      <c r="N2112" s="160"/>
      <c r="O2112" s="160"/>
      <c r="P2112" s="138" t="s">
        <v>40619</v>
      </c>
      <c r="AA2112" s="523"/>
      <c r="AB2112" s="523"/>
      <c r="AC2112" s="160"/>
      <c r="AD2112" s="160"/>
      <c r="AE2112" s="160"/>
      <c r="AJ2112" s="523"/>
      <c r="AN2112" s="160"/>
      <c r="AO2112" s="160"/>
      <c r="AP2112" s="160"/>
      <c r="AQ2112" s="1"/>
      <c r="AR2112" s="1"/>
      <c r="AS2112" s="160"/>
      <c r="AX2112" s="474">
        <v>0.08979166666666667</v>
      </c>
      <c r="AY2112" s="505">
        <v>0.06229166666666667</v>
      </c>
      <c r="BC2112" s="141" t="s">
        <v>40620</v>
      </c>
      <c r="BD2112" s="141"/>
      <c r="BE2112" s="516"/>
      <c r="BF2112" s="141"/>
      <c r="BG2112" s="141"/>
      <c r="BH2112" s="141"/>
    </row>
    <row r="2113">
      <c r="A2113" s="122">
        <f t="shared" si="3"/>
        <v>0</v>
      </c>
      <c r="B2113" s="122">
        <f t="shared" si="4"/>
        <v>0</v>
      </c>
      <c r="C2113" s="122">
        <f t="shared" si="5"/>
        <v>0</v>
      </c>
      <c r="D2113" s="122">
        <f t="shared" si="6"/>
        <v>0</v>
      </c>
      <c r="E2113" s="122">
        <f t="shared" si="2"/>
        <v>110</v>
      </c>
      <c r="H2113" s="135" t="s">
        <v>40621</v>
      </c>
      <c r="I2113" s="135" t="s">
        <v>40622</v>
      </c>
      <c r="J2113" s="135" t="s">
        <v>40623</v>
      </c>
      <c r="L2113" s="160"/>
      <c r="M2113" s="160"/>
      <c r="N2113" s="160"/>
      <c r="O2113" s="160"/>
      <c r="P2113" s="503">
        <v>0.0824074074074074</v>
      </c>
      <c r="AA2113" s="523"/>
      <c r="AB2113" s="523"/>
      <c r="AC2113" s="160"/>
      <c r="AD2113" s="160"/>
      <c r="AE2113" s="160"/>
      <c r="AJ2113" s="523"/>
      <c r="AN2113" s="160"/>
      <c r="AO2113" s="160"/>
      <c r="AP2113" s="160"/>
      <c r="AQ2113" s="1"/>
      <c r="AR2113" s="1"/>
      <c r="AS2113" s="160"/>
      <c r="AX2113" s="134" t="s">
        <v>40624</v>
      </c>
      <c r="AY2113" s="128" t="s">
        <v>40625</v>
      </c>
      <c r="BC2113" s="516">
        <v>0.06357638888888889</v>
      </c>
      <c r="BD2113" s="516"/>
      <c r="BE2113" s="141"/>
      <c r="BF2113" s="516"/>
      <c r="BG2113" s="516"/>
      <c r="BH2113" s="516"/>
    </row>
    <row r="2114">
      <c r="A2114" s="122">
        <f t="shared" si="3"/>
        <v>0</v>
      </c>
      <c r="B2114" s="122">
        <f t="shared" si="4"/>
        <v>0</v>
      </c>
      <c r="C2114" s="122">
        <f t="shared" si="5"/>
        <v>0</v>
      </c>
      <c r="D2114" s="122">
        <f t="shared" si="6"/>
        <v>0</v>
      </c>
      <c r="E2114" s="122">
        <f t="shared" si="2"/>
        <v>7</v>
      </c>
      <c r="H2114" s="135">
        <v>704.0</v>
      </c>
      <c r="I2114" s="135">
        <v>704.0</v>
      </c>
      <c r="J2114" s="135">
        <v>704.0</v>
      </c>
      <c r="L2114" s="160"/>
      <c r="M2114" s="160"/>
      <c r="N2114" s="160"/>
      <c r="O2114" s="160"/>
      <c r="P2114" s="138" t="s">
        <v>40626</v>
      </c>
      <c r="AA2114" s="523"/>
      <c r="AB2114" s="523"/>
      <c r="AC2114" s="160"/>
      <c r="AD2114" s="160"/>
      <c r="AE2114" s="160"/>
      <c r="AJ2114" s="523"/>
      <c r="AN2114" s="160"/>
      <c r="AO2114" s="160"/>
      <c r="AP2114" s="160"/>
      <c r="AQ2114" s="1"/>
      <c r="AR2114" s="1"/>
      <c r="AS2114" s="160"/>
      <c r="AX2114" s="474">
        <v>0.08989583333333333</v>
      </c>
      <c r="AY2114" s="505">
        <v>0.06233796296296296</v>
      </c>
      <c r="BC2114" s="141" t="s">
        <v>862</v>
      </c>
      <c r="BD2114" s="141"/>
      <c r="BE2114" s="516"/>
      <c r="BF2114" s="141"/>
      <c r="BG2114" s="141"/>
      <c r="BH2114" s="141"/>
    </row>
    <row r="2115">
      <c r="A2115" s="122">
        <f t="shared" si="3"/>
        <v>0</v>
      </c>
      <c r="B2115" s="122">
        <f t="shared" si="4"/>
        <v>0</v>
      </c>
      <c r="C2115" s="122">
        <f t="shared" si="5"/>
        <v>0</v>
      </c>
      <c r="D2115" s="122">
        <f t="shared" si="6"/>
        <v>0</v>
      </c>
      <c r="E2115" s="122">
        <f t="shared" si="2"/>
        <v>41</v>
      </c>
      <c r="H2115" s="135" t="s">
        <v>40627</v>
      </c>
      <c r="I2115" s="135" t="s">
        <v>40628</v>
      </c>
      <c r="J2115" s="135" t="s">
        <v>40629</v>
      </c>
      <c r="L2115" s="160"/>
      <c r="M2115" s="160"/>
      <c r="N2115" s="160"/>
      <c r="O2115" s="160"/>
      <c r="P2115" s="503">
        <v>0.08241898148148148</v>
      </c>
      <c r="AA2115" s="523"/>
      <c r="AB2115" s="523"/>
      <c r="AC2115" s="160"/>
      <c r="AD2115" s="160"/>
      <c r="AE2115" s="160"/>
      <c r="AJ2115" s="523"/>
      <c r="AN2115" s="160"/>
      <c r="AO2115" s="160"/>
      <c r="AP2115" s="160"/>
      <c r="AQ2115" s="1"/>
      <c r="AR2115" s="1"/>
      <c r="AS2115" s="160"/>
      <c r="AX2115" s="134" t="s">
        <v>40630</v>
      </c>
      <c r="AY2115" s="128" t="s">
        <v>40631</v>
      </c>
      <c r="BC2115" s="516">
        <v>0.06362268518518518</v>
      </c>
      <c r="BD2115" s="516"/>
      <c r="BE2115" s="141"/>
      <c r="BF2115" s="516"/>
      <c r="BG2115" s="516"/>
      <c r="BH2115" s="516"/>
    </row>
    <row r="2116">
      <c r="A2116" s="122">
        <f t="shared" si="3"/>
        <v>0</v>
      </c>
      <c r="B2116" s="122">
        <f t="shared" si="4"/>
        <v>0</v>
      </c>
      <c r="C2116" s="122">
        <f t="shared" si="5"/>
        <v>0</v>
      </c>
      <c r="D2116" s="122">
        <f t="shared" si="6"/>
        <v>0</v>
      </c>
      <c r="E2116" s="122">
        <f t="shared" si="2"/>
        <v>54</v>
      </c>
      <c r="H2116" s="135" t="s">
        <v>40632</v>
      </c>
      <c r="I2116" s="135" t="s">
        <v>40633</v>
      </c>
      <c r="J2116" s="135" t="s">
        <v>40634</v>
      </c>
      <c r="L2116" s="160"/>
      <c r="M2116" s="160"/>
      <c r="N2116" s="160"/>
      <c r="O2116" s="160"/>
      <c r="P2116" s="138" t="s">
        <v>40635</v>
      </c>
      <c r="AA2116" s="523"/>
      <c r="AB2116" s="523"/>
      <c r="AC2116" s="160"/>
      <c r="AD2116" s="160"/>
      <c r="AE2116" s="160"/>
      <c r="AJ2116" s="523"/>
      <c r="AN2116" s="160"/>
      <c r="AO2116" s="160"/>
      <c r="AP2116" s="160"/>
      <c r="AQ2116" s="1"/>
      <c r="AR2116" s="1"/>
      <c r="AS2116" s="160"/>
      <c r="AX2116" s="474">
        <v>0.09001157407407408</v>
      </c>
      <c r="AY2116" s="505">
        <v>0.062453703703703706</v>
      </c>
      <c r="BC2116" s="141" t="s">
        <v>14405</v>
      </c>
      <c r="BD2116" s="141"/>
      <c r="BE2116" s="516"/>
      <c r="BF2116" s="141"/>
      <c r="BG2116" s="141"/>
      <c r="BH2116" s="141"/>
    </row>
    <row r="2117">
      <c r="A2117" s="122">
        <f t="shared" si="3"/>
        <v>0</v>
      </c>
      <c r="B2117" s="122">
        <f t="shared" si="4"/>
        <v>0</v>
      </c>
      <c r="C2117" s="122">
        <f t="shared" si="5"/>
        <v>0</v>
      </c>
      <c r="D2117" s="122">
        <f t="shared" si="6"/>
        <v>0</v>
      </c>
      <c r="E2117" s="122">
        <f t="shared" si="2"/>
        <v>35</v>
      </c>
      <c r="H2117" s="135">
        <v>705.0</v>
      </c>
      <c r="I2117" s="135">
        <v>705.0</v>
      </c>
      <c r="J2117" s="135">
        <v>705.0</v>
      </c>
      <c r="L2117" s="160"/>
      <c r="M2117" s="160"/>
      <c r="N2117" s="160"/>
      <c r="O2117" s="160"/>
      <c r="P2117" s="503">
        <v>0.08245370370370371</v>
      </c>
      <c r="AA2117" s="523"/>
      <c r="AB2117" s="523"/>
      <c r="AC2117" s="160"/>
      <c r="AD2117" s="160"/>
      <c r="AE2117" s="160"/>
      <c r="AJ2117" s="523"/>
      <c r="AN2117" s="160"/>
      <c r="AO2117" s="160"/>
      <c r="AP2117" s="160"/>
      <c r="AQ2117" s="1"/>
      <c r="AR2117" s="1"/>
      <c r="AS2117" s="160"/>
      <c r="AX2117" s="134" t="s">
        <v>40636</v>
      </c>
      <c r="AY2117" s="128" t="s">
        <v>40637</v>
      </c>
      <c r="BC2117" s="516">
        <v>0.06363425925925927</v>
      </c>
      <c r="BD2117" s="516"/>
      <c r="BE2117" s="141"/>
      <c r="BF2117" s="516"/>
      <c r="BG2117" s="516"/>
      <c r="BH2117" s="516"/>
    </row>
    <row r="2118">
      <c r="A2118" s="122">
        <f t="shared" si="3"/>
        <v>0</v>
      </c>
      <c r="B2118" s="122">
        <f t="shared" si="4"/>
        <v>0</v>
      </c>
      <c r="C2118" s="122">
        <f t="shared" si="5"/>
        <v>0</v>
      </c>
      <c r="D2118" s="122">
        <f t="shared" si="6"/>
        <v>0</v>
      </c>
      <c r="E2118" s="122">
        <f t="shared" si="2"/>
        <v>22</v>
      </c>
      <c r="H2118" s="135" t="s">
        <v>40638</v>
      </c>
      <c r="I2118" s="135" t="s">
        <v>40639</v>
      </c>
      <c r="J2118" s="135" t="s">
        <v>40640</v>
      </c>
      <c r="L2118" s="160"/>
      <c r="M2118" s="160"/>
      <c r="N2118" s="160"/>
      <c r="O2118" s="160"/>
      <c r="P2118" s="138" t="s">
        <v>40641</v>
      </c>
      <c r="AA2118" s="523"/>
      <c r="AB2118" s="523"/>
      <c r="AC2118" s="160"/>
      <c r="AD2118" s="160"/>
      <c r="AE2118" s="160"/>
      <c r="AJ2118" s="523"/>
      <c r="AN2118" s="160"/>
      <c r="AO2118" s="160"/>
      <c r="AP2118" s="160"/>
      <c r="AQ2118" s="1"/>
      <c r="AR2118" s="1"/>
      <c r="AS2118" s="160"/>
      <c r="AX2118" s="474">
        <v>0.0901388888888889</v>
      </c>
      <c r="AY2118" s="505">
        <v>0.062488425925925926</v>
      </c>
      <c r="BC2118" s="141" t="s">
        <v>40642</v>
      </c>
      <c r="BD2118" s="141"/>
      <c r="BE2118" s="516"/>
      <c r="BF2118" s="141"/>
      <c r="BG2118" s="141"/>
      <c r="BH2118" s="141"/>
    </row>
    <row r="2119">
      <c r="A2119" s="122">
        <f t="shared" si="3"/>
        <v>0</v>
      </c>
      <c r="B2119" s="122">
        <f t="shared" si="4"/>
        <v>0</v>
      </c>
      <c r="C2119" s="122">
        <f t="shared" si="5"/>
        <v>0</v>
      </c>
      <c r="D2119" s="122">
        <f t="shared" si="6"/>
        <v>0</v>
      </c>
      <c r="E2119" s="122">
        <f t="shared" si="2"/>
        <v>54</v>
      </c>
      <c r="H2119" s="135" t="s">
        <v>40643</v>
      </c>
      <c r="I2119" s="135" t="s">
        <v>40644</v>
      </c>
      <c r="J2119" s="135" t="s">
        <v>40645</v>
      </c>
      <c r="L2119" s="160"/>
      <c r="M2119" s="160"/>
      <c r="N2119" s="160"/>
      <c r="O2119" s="160"/>
      <c r="P2119" s="503">
        <v>0.08247685185185186</v>
      </c>
      <c r="AA2119" s="523"/>
      <c r="AB2119" s="523"/>
      <c r="AC2119" s="160"/>
      <c r="AD2119" s="160"/>
      <c r="AE2119" s="160"/>
      <c r="AJ2119" s="523"/>
      <c r="AN2119" s="160"/>
      <c r="AO2119" s="160"/>
      <c r="AP2119" s="160"/>
      <c r="AQ2119" s="1"/>
      <c r="AR2119" s="1"/>
      <c r="AS2119" s="160"/>
      <c r="AX2119" s="134" t="s">
        <v>40646</v>
      </c>
      <c r="AY2119" s="128" t="s">
        <v>40647</v>
      </c>
      <c r="BC2119" s="516">
        <v>0.06364583333333333</v>
      </c>
      <c r="BD2119" s="516"/>
      <c r="BE2119" s="141"/>
      <c r="BF2119" s="516"/>
      <c r="BG2119" s="516"/>
      <c r="BH2119" s="516"/>
    </row>
    <row r="2120">
      <c r="A2120" s="122">
        <f t="shared" si="3"/>
        <v>0</v>
      </c>
      <c r="B2120" s="122">
        <f t="shared" si="4"/>
        <v>0</v>
      </c>
      <c r="C2120" s="122">
        <f t="shared" si="5"/>
        <v>0</v>
      </c>
      <c r="D2120" s="122">
        <f t="shared" si="6"/>
        <v>0</v>
      </c>
      <c r="E2120" s="122">
        <f t="shared" si="2"/>
        <v>12</v>
      </c>
      <c r="H2120" s="135">
        <v>706.0</v>
      </c>
      <c r="I2120" s="135">
        <v>706.0</v>
      </c>
      <c r="J2120" s="135">
        <v>706.0</v>
      </c>
      <c r="L2120" s="160"/>
      <c r="M2120" s="160"/>
      <c r="N2120" s="160"/>
      <c r="O2120" s="160"/>
      <c r="P2120" s="138" t="s">
        <v>40648</v>
      </c>
      <c r="AA2120" s="523"/>
      <c r="AB2120" s="523"/>
      <c r="AC2120" s="160"/>
      <c r="AD2120" s="160"/>
      <c r="AE2120" s="160"/>
      <c r="AJ2120" s="523"/>
      <c r="AN2120" s="160"/>
      <c r="AO2120" s="160"/>
      <c r="AP2120" s="160"/>
      <c r="AQ2120" s="1"/>
      <c r="AR2120" s="1"/>
      <c r="AS2120" s="160"/>
      <c r="AX2120" s="474">
        <v>0.0902199074074074</v>
      </c>
      <c r="AY2120" s="505">
        <v>0.0625462962962963</v>
      </c>
      <c r="BC2120" s="141" t="s">
        <v>4374</v>
      </c>
      <c r="BD2120" s="141"/>
      <c r="BE2120" s="516"/>
      <c r="BF2120" s="141"/>
      <c r="BG2120" s="141"/>
      <c r="BH2120" s="141"/>
    </row>
    <row r="2121">
      <c r="A2121" s="122">
        <f t="shared" si="3"/>
        <v>0</v>
      </c>
      <c r="B2121" s="122">
        <f t="shared" si="4"/>
        <v>0</v>
      </c>
      <c r="C2121" s="122">
        <f t="shared" si="5"/>
        <v>0</v>
      </c>
      <c r="D2121" s="122">
        <f t="shared" si="6"/>
        <v>0</v>
      </c>
      <c r="E2121" s="122">
        <f t="shared" si="2"/>
        <v>51</v>
      </c>
      <c r="H2121" s="135" t="s">
        <v>40649</v>
      </c>
      <c r="I2121" s="135" t="s">
        <v>40650</v>
      </c>
      <c r="J2121" s="135" t="s">
        <v>40651</v>
      </c>
      <c r="L2121" s="160"/>
      <c r="M2121" s="160"/>
      <c r="N2121" s="160"/>
      <c r="O2121" s="160"/>
      <c r="P2121" s="503">
        <v>0.0825</v>
      </c>
      <c r="AA2121" s="523"/>
      <c r="AB2121" s="523"/>
      <c r="AC2121" s="160"/>
      <c r="AD2121" s="160"/>
      <c r="AE2121" s="160"/>
      <c r="AJ2121" s="523"/>
      <c r="AN2121" s="160"/>
      <c r="AO2121" s="160"/>
      <c r="AP2121" s="160"/>
      <c r="AQ2121" s="1"/>
      <c r="AR2121" s="1"/>
      <c r="AS2121" s="160"/>
      <c r="AX2121" s="134" t="s">
        <v>40652</v>
      </c>
      <c r="AY2121" s="128" t="s">
        <v>8808</v>
      </c>
      <c r="BC2121" s="516">
        <v>0.06366898148148148</v>
      </c>
      <c r="BD2121" s="516"/>
      <c r="BE2121" s="141"/>
      <c r="BF2121" s="516"/>
      <c r="BG2121" s="516"/>
      <c r="BH2121" s="516"/>
    </row>
    <row r="2122">
      <c r="A2122" s="122">
        <f t="shared" si="3"/>
        <v>0</v>
      </c>
      <c r="B2122" s="122">
        <f t="shared" si="4"/>
        <v>0</v>
      </c>
      <c r="C2122" s="122">
        <f t="shared" si="5"/>
        <v>0</v>
      </c>
      <c r="D2122" s="122">
        <f t="shared" si="6"/>
        <v>0</v>
      </c>
      <c r="E2122" s="122">
        <f t="shared" si="2"/>
        <v>112</v>
      </c>
      <c r="H2122" s="135" t="s">
        <v>40653</v>
      </c>
      <c r="I2122" s="135" t="s">
        <v>38025</v>
      </c>
      <c r="J2122" s="135" t="s">
        <v>40654</v>
      </c>
      <c r="L2122" s="160"/>
      <c r="M2122" s="160"/>
      <c r="N2122" s="160"/>
      <c r="O2122" s="160"/>
      <c r="P2122" s="138" t="s">
        <v>40655</v>
      </c>
      <c r="AA2122" s="523"/>
      <c r="AB2122" s="523"/>
      <c r="AC2122" s="160"/>
      <c r="AD2122" s="160"/>
      <c r="AE2122" s="160"/>
      <c r="AJ2122" s="523"/>
      <c r="AN2122" s="160"/>
      <c r="AO2122" s="160"/>
      <c r="AP2122" s="160"/>
      <c r="AQ2122" s="1"/>
      <c r="AR2122" s="1"/>
      <c r="AS2122" s="160"/>
      <c r="AX2122" s="474">
        <v>0.09027777777777778</v>
      </c>
      <c r="AY2122" s="505">
        <v>0.06260416666666667</v>
      </c>
      <c r="BC2122" s="141" t="s">
        <v>40656</v>
      </c>
      <c r="BD2122" s="141"/>
      <c r="BE2122" s="516"/>
      <c r="BF2122" s="141"/>
      <c r="BG2122" s="141"/>
      <c r="BH2122" s="141"/>
    </row>
    <row r="2123">
      <c r="A2123" s="122">
        <f t="shared" si="3"/>
        <v>0</v>
      </c>
      <c r="B2123" s="122">
        <f t="shared" si="4"/>
        <v>0</v>
      </c>
      <c r="C2123" s="122">
        <f t="shared" si="5"/>
        <v>0</v>
      </c>
      <c r="D2123" s="122">
        <f t="shared" si="6"/>
        <v>0</v>
      </c>
      <c r="E2123" s="122">
        <f t="shared" si="2"/>
        <v>27</v>
      </c>
      <c r="H2123" s="135">
        <v>707.0</v>
      </c>
      <c r="I2123" s="135">
        <v>707.0</v>
      </c>
      <c r="J2123" s="135">
        <v>707.0</v>
      </c>
      <c r="L2123" s="160"/>
      <c r="M2123" s="160"/>
      <c r="N2123" s="160"/>
      <c r="O2123" s="160"/>
      <c r="P2123" s="503">
        <v>0.08251157407407407</v>
      </c>
      <c r="AA2123" s="523"/>
      <c r="AB2123" s="523"/>
      <c r="AC2123" s="160"/>
      <c r="AD2123" s="160"/>
      <c r="AE2123" s="160"/>
      <c r="AJ2123" s="523"/>
      <c r="AN2123" s="160"/>
      <c r="AO2123" s="160"/>
      <c r="AP2123" s="160"/>
      <c r="AQ2123" s="1"/>
      <c r="AR2123" s="1"/>
      <c r="AS2123" s="160"/>
      <c r="AX2123" s="134" t="s">
        <v>40657</v>
      </c>
      <c r="AY2123" s="128" t="s">
        <v>40658</v>
      </c>
      <c r="BC2123" s="516">
        <v>0.06369212962962963</v>
      </c>
      <c r="BD2123" s="516"/>
      <c r="BE2123" s="141"/>
      <c r="BF2123" s="516"/>
      <c r="BG2123" s="516"/>
      <c r="BH2123" s="516"/>
    </row>
    <row r="2124">
      <c r="A2124" s="122">
        <f t="shared" si="3"/>
        <v>0</v>
      </c>
      <c r="B2124" s="122">
        <f t="shared" si="4"/>
        <v>0</v>
      </c>
      <c r="C2124" s="122">
        <f t="shared" si="5"/>
        <v>0</v>
      </c>
      <c r="D2124" s="122">
        <f t="shared" si="6"/>
        <v>0</v>
      </c>
      <c r="E2124" s="122">
        <f t="shared" si="2"/>
        <v>21</v>
      </c>
      <c r="H2124" s="135" t="s">
        <v>40659</v>
      </c>
      <c r="I2124" s="135" t="s">
        <v>40660</v>
      </c>
      <c r="J2124" s="135" t="s">
        <v>40661</v>
      </c>
      <c r="L2124" s="160"/>
      <c r="M2124" s="160"/>
      <c r="N2124" s="160"/>
      <c r="O2124" s="160"/>
      <c r="P2124" s="138" t="s">
        <v>40662</v>
      </c>
      <c r="AA2124" s="523"/>
      <c r="AB2124" s="523"/>
      <c r="AC2124" s="160"/>
      <c r="AD2124" s="160"/>
      <c r="AE2124" s="160"/>
      <c r="AJ2124" s="523"/>
      <c r="AN2124" s="160"/>
      <c r="AO2124" s="160"/>
      <c r="AP2124" s="160"/>
      <c r="AQ2124" s="1"/>
      <c r="AR2124" s="1"/>
      <c r="AS2124" s="160"/>
      <c r="AX2124" s="474">
        <v>0.09042824074074074</v>
      </c>
      <c r="AY2124" s="505">
        <v>0.06262731481481482</v>
      </c>
      <c r="BC2124" s="141" t="s">
        <v>40663</v>
      </c>
      <c r="BD2124" s="141"/>
      <c r="BE2124" s="516"/>
      <c r="BF2124" s="141"/>
      <c r="BG2124" s="141"/>
      <c r="BH2124" s="141"/>
    </row>
    <row r="2125">
      <c r="A2125" s="122">
        <f t="shared" si="3"/>
        <v>0</v>
      </c>
      <c r="B2125" s="122">
        <f t="shared" si="4"/>
        <v>0</v>
      </c>
      <c r="C2125" s="122">
        <f t="shared" si="5"/>
        <v>0</v>
      </c>
      <c r="D2125" s="122">
        <f t="shared" si="6"/>
        <v>0</v>
      </c>
      <c r="E2125" s="122">
        <f t="shared" si="2"/>
        <v>20</v>
      </c>
      <c r="H2125" s="135" t="s">
        <v>3413</v>
      </c>
      <c r="I2125" s="135" t="s">
        <v>40664</v>
      </c>
      <c r="J2125" s="135" t="s">
        <v>40463</v>
      </c>
      <c r="L2125" s="160"/>
      <c r="M2125" s="160"/>
      <c r="N2125" s="160"/>
      <c r="O2125" s="160"/>
      <c r="P2125" s="503">
        <v>0.08253472222222222</v>
      </c>
      <c r="AA2125" s="523"/>
      <c r="AB2125" s="523"/>
      <c r="AC2125" s="160"/>
      <c r="AD2125" s="160"/>
      <c r="AE2125" s="160"/>
      <c r="AJ2125" s="523"/>
      <c r="AN2125" s="160"/>
      <c r="AO2125" s="160"/>
      <c r="AP2125" s="160"/>
      <c r="AQ2125" s="1"/>
      <c r="AR2125" s="1"/>
      <c r="AS2125" s="160"/>
      <c r="AX2125" s="134" t="s">
        <v>40665</v>
      </c>
      <c r="AY2125" s="128" t="s">
        <v>40666</v>
      </c>
      <c r="BC2125" s="516">
        <v>0.06371527777777777</v>
      </c>
      <c r="BD2125" s="516"/>
      <c r="BE2125" s="141"/>
      <c r="BF2125" s="516"/>
      <c r="BG2125" s="516"/>
      <c r="BH2125" s="516"/>
    </row>
    <row r="2126">
      <c r="A2126" s="122">
        <f t="shared" si="3"/>
        <v>0</v>
      </c>
      <c r="B2126" s="122">
        <f t="shared" si="4"/>
        <v>0</v>
      </c>
      <c r="C2126" s="122">
        <f t="shared" si="5"/>
        <v>0</v>
      </c>
      <c r="D2126" s="122">
        <f t="shared" si="6"/>
        <v>0</v>
      </c>
      <c r="E2126" s="122">
        <f t="shared" si="2"/>
        <v>11</v>
      </c>
      <c r="H2126" s="135">
        <v>708.0</v>
      </c>
      <c r="I2126" s="135">
        <v>708.0</v>
      </c>
      <c r="J2126" s="135">
        <v>708.0</v>
      </c>
      <c r="L2126" s="160"/>
      <c r="M2126" s="160"/>
      <c r="N2126" s="160"/>
      <c r="O2126" s="160"/>
      <c r="P2126" s="138" t="s">
        <v>763</v>
      </c>
      <c r="AA2126" s="523"/>
      <c r="AB2126" s="523"/>
      <c r="AC2126" s="160"/>
      <c r="AD2126" s="160"/>
      <c r="AE2126" s="160"/>
      <c r="AJ2126" s="523"/>
      <c r="AN2126" s="160"/>
      <c r="AO2126" s="160"/>
      <c r="AP2126" s="160"/>
      <c r="AQ2126" s="1"/>
      <c r="AR2126" s="1"/>
      <c r="AS2126" s="160"/>
      <c r="AX2126" s="474">
        <v>0.09047453703703703</v>
      </c>
      <c r="AY2126" s="505">
        <v>0.06265046296296296</v>
      </c>
      <c r="BC2126" s="141" t="s">
        <v>40667</v>
      </c>
      <c r="BD2126" s="141"/>
      <c r="BE2126" s="516"/>
      <c r="BF2126" s="141"/>
      <c r="BG2126" s="141"/>
      <c r="BH2126" s="141"/>
    </row>
    <row r="2127">
      <c r="A2127" s="122">
        <f t="shared" si="3"/>
        <v>0</v>
      </c>
      <c r="B2127" s="122">
        <f t="shared" si="4"/>
        <v>0</v>
      </c>
      <c r="C2127" s="122">
        <f t="shared" si="5"/>
        <v>0</v>
      </c>
      <c r="D2127" s="122">
        <f t="shared" si="6"/>
        <v>0</v>
      </c>
      <c r="E2127" s="122">
        <f t="shared" si="2"/>
        <v>25</v>
      </c>
      <c r="H2127" s="135" t="s">
        <v>40668</v>
      </c>
      <c r="I2127" s="135" t="s">
        <v>40669</v>
      </c>
      <c r="J2127" s="135" t="s">
        <v>40670</v>
      </c>
      <c r="L2127" s="160"/>
      <c r="M2127" s="160"/>
      <c r="N2127" s="160"/>
      <c r="O2127" s="160"/>
      <c r="P2127" s="503">
        <v>0.08256944444444445</v>
      </c>
      <c r="AA2127" s="523"/>
      <c r="AB2127" s="523"/>
      <c r="AC2127" s="160"/>
      <c r="AD2127" s="160"/>
      <c r="AE2127" s="160"/>
      <c r="AJ2127" s="523"/>
      <c r="AN2127" s="160"/>
      <c r="AO2127" s="160"/>
      <c r="AP2127" s="160"/>
      <c r="AQ2127" s="1"/>
      <c r="AR2127" s="1"/>
      <c r="AS2127" s="160"/>
      <c r="AX2127" s="134" t="s">
        <v>40671</v>
      </c>
      <c r="AY2127" s="128" t="s">
        <v>40672</v>
      </c>
      <c r="BC2127" s="516">
        <v>0.06375</v>
      </c>
      <c r="BD2127" s="516"/>
      <c r="BE2127" s="141"/>
      <c r="BF2127" s="516"/>
      <c r="BG2127" s="516"/>
      <c r="BH2127" s="516"/>
    </row>
    <row r="2128">
      <c r="A2128" s="122">
        <f t="shared" si="3"/>
        <v>0</v>
      </c>
      <c r="B2128" s="122">
        <f t="shared" si="4"/>
        <v>0</v>
      </c>
      <c r="C2128" s="122">
        <f t="shared" si="5"/>
        <v>0</v>
      </c>
      <c r="D2128" s="122">
        <f t="shared" si="6"/>
        <v>0</v>
      </c>
      <c r="E2128" s="122">
        <f t="shared" si="2"/>
        <v>96</v>
      </c>
      <c r="H2128" s="135" t="s">
        <v>40673</v>
      </c>
      <c r="I2128" s="135" t="s">
        <v>40674</v>
      </c>
      <c r="J2128" s="135" t="s">
        <v>40675</v>
      </c>
      <c r="L2128" s="160"/>
      <c r="M2128" s="160"/>
      <c r="N2128" s="160"/>
      <c r="O2128" s="160"/>
      <c r="P2128" s="138" t="s">
        <v>40676</v>
      </c>
      <c r="AA2128" s="523"/>
      <c r="AB2128" s="523"/>
      <c r="AC2128" s="160"/>
      <c r="AD2128" s="160"/>
      <c r="AE2128" s="160"/>
      <c r="AJ2128" s="523"/>
      <c r="AN2128" s="160"/>
      <c r="AO2128" s="160"/>
      <c r="AP2128" s="160"/>
      <c r="AQ2128" s="1"/>
      <c r="AR2128" s="1"/>
      <c r="AS2128" s="160"/>
      <c r="AX2128" s="474">
        <v>0.09049768518518518</v>
      </c>
      <c r="AY2128" s="505">
        <v>0.06270833333333334</v>
      </c>
      <c r="BC2128" s="141" t="s">
        <v>40677</v>
      </c>
      <c r="BD2128" s="141"/>
      <c r="BE2128" s="516"/>
      <c r="BF2128" s="141"/>
      <c r="BG2128" s="141"/>
      <c r="BH2128" s="141"/>
    </row>
    <row r="2129">
      <c r="A2129" s="122">
        <f t="shared" si="3"/>
        <v>0</v>
      </c>
      <c r="B2129" s="122">
        <f t="shared" si="4"/>
        <v>0</v>
      </c>
      <c r="C2129" s="122">
        <f t="shared" si="5"/>
        <v>0</v>
      </c>
      <c r="D2129" s="122">
        <f t="shared" si="6"/>
        <v>0</v>
      </c>
      <c r="E2129" s="122">
        <f t="shared" si="2"/>
        <v>36</v>
      </c>
      <c r="H2129" s="135">
        <v>709.0</v>
      </c>
      <c r="I2129" s="135">
        <v>709.0</v>
      </c>
      <c r="J2129" s="135">
        <v>709.0</v>
      </c>
      <c r="L2129" s="160"/>
      <c r="M2129" s="160"/>
      <c r="N2129" s="160"/>
      <c r="O2129" s="160"/>
      <c r="P2129" s="503">
        <v>0.08258101851851851</v>
      </c>
      <c r="AA2129" s="523"/>
      <c r="AB2129" s="523"/>
      <c r="AC2129" s="160"/>
      <c r="AD2129" s="160"/>
      <c r="AE2129" s="160"/>
      <c r="AJ2129" s="523"/>
      <c r="AN2129" s="160"/>
      <c r="AO2129" s="160"/>
      <c r="AP2129" s="160"/>
      <c r="AQ2129" s="1"/>
      <c r="AR2129" s="1"/>
      <c r="AS2129" s="160"/>
      <c r="AX2129" s="134" t="s">
        <v>10319</v>
      </c>
      <c r="AY2129" s="128" t="s">
        <v>40678</v>
      </c>
      <c r="BC2129" s="516">
        <v>0.0637962962962963</v>
      </c>
      <c r="BD2129" s="516"/>
      <c r="BE2129" s="141"/>
      <c r="BF2129" s="516"/>
      <c r="BG2129" s="516"/>
      <c r="BH2129" s="516"/>
    </row>
    <row r="2130">
      <c r="A2130" s="122">
        <f t="shared" si="3"/>
        <v>0</v>
      </c>
      <c r="B2130" s="122">
        <f t="shared" si="4"/>
        <v>0</v>
      </c>
      <c r="C2130" s="122">
        <f t="shared" si="5"/>
        <v>0</v>
      </c>
      <c r="D2130" s="122">
        <f t="shared" si="6"/>
        <v>0</v>
      </c>
      <c r="E2130" s="122">
        <f t="shared" si="2"/>
        <v>22</v>
      </c>
      <c r="H2130" s="135" t="s">
        <v>40679</v>
      </c>
      <c r="I2130" s="135" t="s">
        <v>40680</v>
      </c>
      <c r="J2130" s="135" t="s">
        <v>40681</v>
      </c>
      <c r="L2130" s="160"/>
      <c r="M2130" s="160"/>
      <c r="N2130" s="160"/>
      <c r="O2130" s="160"/>
      <c r="P2130" s="138" t="s">
        <v>40682</v>
      </c>
      <c r="AA2130" s="523"/>
      <c r="AB2130" s="523"/>
      <c r="AC2130" s="160"/>
      <c r="AD2130" s="160"/>
      <c r="AE2130" s="160"/>
      <c r="AJ2130" s="523"/>
      <c r="AN2130" s="160"/>
      <c r="AO2130" s="160"/>
      <c r="AP2130" s="160"/>
      <c r="AQ2130" s="1"/>
      <c r="AR2130" s="1"/>
      <c r="AS2130" s="160"/>
      <c r="AX2130" s="474">
        <v>0.09050925925925926</v>
      </c>
      <c r="AY2130" s="505">
        <v>0.06275462962962963</v>
      </c>
      <c r="BC2130" s="141" t="s">
        <v>40683</v>
      </c>
      <c r="BD2130" s="141"/>
      <c r="BE2130" s="516"/>
      <c r="BF2130" s="141"/>
      <c r="BG2130" s="141"/>
      <c r="BH2130" s="141"/>
    </row>
    <row r="2131">
      <c r="A2131" s="122">
        <f t="shared" si="3"/>
        <v>0</v>
      </c>
      <c r="B2131" s="122">
        <f t="shared" si="4"/>
        <v>0</v>
      </c>
      <c r="C2131" s="122">
        <f t="shared" si="5"/>
        <v>0</v>
      </c>
      <c r="D2131" s="122">
        <f t="shared" si="6"/>
        <v>0</v>
      </c>
      <c r="E2131" s="122">
        <f t="shared" si="2"/>
        <v>90</v>
      </c>
      <c r="H2131" s="135" t="s">
        <v>40684</v>
      </c>
      <c r="I2131" s="135" t="s">
        <v>40685</v>
      </c>
      <c r="J2131" s="135" t="s">
        <v>40686</v>
      </c>
      <c r="L2131" s="160"/>
      <c r="M2131" s="160"/>
      <c r="N2131" s="160"/>
      <c r="O2131" s="160"/>
      <c r="P2131" s="503">
        <v>0.08263888888888889</v>
      </c>
      <c r="AA2131" s="523"/>
      <c r="AB2131" s="523"/>
      <c r="AC2131" s="160"/>
      <c r="AD2131" s="160"/>
      <c r="AE2131" s="160"/>
      <c r="AJ2131" s="523"/>
      <c r="AN2131" s="160"/>
      <c r="AO2131" s="160"/>
      <c r="AP2131" s="160"/>
      <c r="AQ2131" s="1"/>
      <c r="AR2131" s="1"/>
      <c r="AS2131" s="160"/>
      <c r="AX2131" s="134" t="s">
        <v>40687</v>
      </c>
      <c r="AY2131" s="128" t="s">
        <v>40688</v>
      </c>
      <c r="BC2131" s="516">
        <v>0.06393518518518519</v>
      </c>
      <c r="BD2131" s="516"/>
      <c r="BE2131" s="141"/>
      <c r="BF2131" s="516"/>
      <c r="BG2131" s="516"/>
      <c r="BH2131" s="516"/>
    </row>
    <row r="2132">
      <c r="A2132" s="122">
        <f t="shared" si="3"/>
        <v>0</v>
      </c>
      <c r="B2132" s="122">
        <f t="shared" si="4"/>
        <v>0</v>
      </c>
      <c r="C2132" s="122">
        <f t="shared" si="5"/>
        <v>0</v>
      </c>
      <c r="D2132" s="122">
        <f t="shared" si="6"/>
        <v>0</v>
      </c>
      <c r="E2132" s="122">
        <f t="shared" si="2"/>
        <v>64</v>
      </c>
      <c r="H2132" s="135">
        <v>710.0</v>
      </c>
      <c r="I2132" s="135">
        <v>710.0</v>
      </c>
      <c r="J2132" s="135">
        <v>710.0</v>
      </c>
      <c r="L2132" s="160"/>
      <c r="M2132" s="160"/>
      <c r="N2132" s="160"/>
      <c r="O2132" s="160"/>
      <c r="P2132" s="138" t="s">
        <v>40689</v>
      </c>
      <c r="AA2132" s="523"/>
      <c r="AB2132" s="523"/>
      <c r="AC2132" s="160"/>
      <c r="AD2132" s="160"/>
      <c r="AE2132" s="160"/>
      <c r="AJ2132" s="523"/>
      <c r="AN2132" s="160"/>
      <c r="AO2132" s="160"/>
      <c r="AP2132" s="160"/>
      <c r="AQ2132" s="1"/>
      <c r="AR2132" s="1"/>
      <c r="AS2132" s="160"/>
      <c r="AX2132" s="474">
        <v>0.09052083333333333</v>
      </c>
      <c r="AY2132" s="505">
        <v>0.06288194444444445</v>
      </c>
      <c r="BC2132" s="141" t="s">
        <v>40690</v>
      </c>
      <c r="BD2132" s="141"/>
      <c r="BE2132" s="516"/>
      <c r="BF2132" s="141"/>
      <c r="BG2132" s="141"/>
      <c r="BH2132" s="141"/>
    </row>
    <row r="2133">
      <c r="A2133" s="122">
        <f t="shared" si="3"/>
        <v>0</v>
      </c>
      <c r="B2133" s="122">
        <f t="shared" si="4"/>
        <v>0</v>
      </c>
      <c r="C2133" s="122">
        <f t="shared" si="5"/>
        <v>0</v>
      </c>
      <c r="D2133" s="122">
        <f t="shared" si="6"/>
        <v>0</v>
      </c>
      <c r="E2133" s="122">
        <f t="shared" si="2"/>
        <v>24</v>
      </c>
      <c r="H2133" s="135" t="s">
        <v>40691</v>
      </c>
      <c r="I2133" s="135" t="s">
        <v>40692</v>
      </c>
      <c r="J2133" s="135" t="s">
        <v>40693</v>
      </c>
      <c r="L2133" s="160"/>
      <c r="M2133" s="160"/>
      <c r="N2133" s="160"/>
      <c r="O2133" s="160"/>
      <c r="P2133" s="503">
        <v>0.08267361111111111</v>
      </c>
      <c r="AA2133" s="523"/>
      <c r="AB2133" s="523"/>
      <c r="AC2133" s="160"/>
      <c r="AD2133" s="160"/>
      <c r="AE2133" s="160"/>
      <c r="AJ2133" s="523"/>
      <c r="AN2133" s="160"/>
      <c r="AO2133" s="160"/>
      <c r="AP2133" s="160"/>
      <c r="AQ2133" s="1"/>
      <c r="AR2133" s="1"/>
      <c r="AS2133" s="160"/>
      <c r="AX2133" s="134" t="s">
        <v>40694</v>
      </c>
      <c r="AY2133" s="128" t="s">
        <v>3999</v>
      </c>
      <c r="BC2133" s="516">
        <v>0.0639699074074074</v>
      </c>
      <c r="BD2133" s="516"/>
      <c r="BE2133" s="141"/>
      <c r="BF2133" s="516"/>
      <c r="BG2133" s="516"/>
      <c r="BH2133" s="516"/>
    </row>
    <row r="2134">
      <c r="A2134" s="122">
        <f t="shared" si="3"/>
        <v>0</v>
      </c>
      <c r="B2134" s="122">
        <f t="shared" si="4"/>
        <v>0</v>
      </c>
      <c r="C2134" s="122">
        <f t="shared" si="5"/>
        <v>0</v>
      </c>
      <c r="D2134" s="122">
        <f t="shared" si="6"/>
        <v>0</v>
      </c>
      <c r="E2134" s="122">
        <f t="shared" si="2"/>
        <v>113</v>
      </c>
      <c r="H2134" s="135" t="s">
        <v>40695</v>
      </c>
      <c r="I2134" s="135" t="s">
        <v>40696</v>
      </c>
      <c r="J2134" s="135" t="s">
        <v>40697</v>
      </c>
      <c r="L2134" s="160"/>
      <c r="M2134" s="160"/>
      <c r="N2134" s="160"/>
      <c r="O2134" s="160"/>
      <c r="P2134" s="138" t="s">
        <v>40476</v>
      </c>
      <c r="AA2134" s="523"/>
      <c r="AB2134" s="523"/>
      <c r="AC2134" s="160"/>
      <c r="AD2134" s="160"/>
      <c r="AE2134" s="160"/>
      <c r="AJ2134" s="523"/>
      <c r="AN2134" s="160"/>
      <c r="AO2134" s="160"/>
      <c r="AP2134" s="160"/>
      <c r="AQ2134" s="1"/>
      <c r="AR2134" s="1"/>
      <c r="AS2134" s="160"/>
      <c r="AX2134" s="474">
        <v>0.09055555555555556</v>
      </c>
      <c r="AY2134" s="505">
        <v>0.06302083333333333</v>
      </c>
      <c r="BC2134" s="141" t="s">
        <v>40698</v>
      </c>
      <c r="BD2134" s="141"/>
      <c r="BE2134" s="516"/>
      <c r="BF2134" s="141"/>
      <c r="BG2134" s="141"/>
      <c r="BH2134" s="141"/>
    </row>
    <row r="2135">
      <c r="A2135" s="122">
        <f t="shared" si="3"/>
        <v>0</v>
      </c>
      <c r="B2135" s="122">
        <f t="shared" si="4"/>
        <v>0</v>
      </c>
      <c r="C2135" s="122">
        <f t="shared" si="5"/>
        <v>0</v>
      </c>
      <c r="D2135" s="122">
        <f t="shared" si="6"/>
        <v>0</v>
      </c>
      <c r="E2135" s="122">
        <f t="shared" si="2"/>
        <v>41</v>
      </c>
      <c r="H2135" s="135">
        <v>711.0</v>
      </c>
      <c r="I2135" s="135">
        <v>711.0</v>
      </c>
      <c r="J2135" s="135">
        <v>711.0</v>
      </c>
      <c r="L2135" s="160"/>
      <c r="M2135" s="160"/>
      <c r="N2135" s="160"/>
      <c r="O2135" s="160"/>
      <c r="P2135" s="503">
        <v>0.08285879629629629</v>
      </c>
      <c r="AA2135" s="523"/>
      <c r="AB2135" s="523"/>
      <c r="AC2135" s="160"/>
      <c r="AD2135" s="160"/>
      <c r="AE2135" s="160"/>
      <c r="AJ2135" s="523"/>
      <c r="AN2135" s="160"/>
      <c r="AO2135" s="160"/>
      <c r="AP2135" s="160"/>
      <c r="AQ2135" s="1"/>
      <c r="AR2135" s="1"/>
      <c r="AS2135" s="160"/>
      <c r="AX2135" s="134" t="s">
        <v>40699</v>
      </c>
      <c r="AY2135" s="128" t="s">
        <v>40700</v>
      </c>
      <c r="BC2135" s="516">
        <v>0.0640625</v>
      </c>
      <c r="BD2135" s="516"/>
      <c r="BE2135" s="141"/>
      <c r="BF2135" s="516"/>
      <c r="BG2135" s="516"/>
      <c r="BH2135" s="516"/>
    </row>
    <row r="2136">
      <c r="A2136" s="122">
        <f t="shared" si="3"/>
        <v>0</v>
      </c>
      <c r="B2136" s="122">
        <f t="shared" si="4"/>
        <v>0</v>
      </c>
      <c r="C2136" s="122">
        <f t="shared" si="5"/>
        <v>0</v>
      </c>
      <c r="D2136" s="122">
        <f t="shared" si="6"/>
        <v>0</v>
      </c>
      <c r="E2136" s="122">
        <f t="shared" si="2"/>
        <v>32</v>
      </c>
      <c r="H2136" s="135" t="s">
        <v>40701</v>
      </c>
      <c r="I2136" s="135" t="s">
        <v>40702</v>
      </c>
      <c r="J2136" s="135" t="s">
        <v>40703</v>
      </c>
      <c r="L2136" s="160"/>
      <c r="M2136" s="160"/>
      <c r="N2136" s="160"/>
      <c r="O2136" s="160"/>
      <c r="P2136" s="138" t="s">
        <v>40704</v>
      </c>
      <c r="AA2136" s="523"/>
      <c r="AB2136" s="523"/>
      <c r="AC2136" s="160"/>
      <c r="AD2136" s="160"/>
      <c r="AE2136" s="160"/>
      <c r="AJ2136" s="523"/>
      <c r="AN2136" s="160"/>
      <c r="AO2136" s="160"/>
      <c r="AP2136" s="160"/>
      <c r="AQ2136" s="1"/>
      <c r="AR2136" s="1"/>
      <c r="AS2136" s="160"/>
      <c r="AX2136" s="474">
        <v>0.09060185185185185</v>
      </c>
      <c r="AY2136" s="505">
        <v>0.06306712962962963</v>
      </c>
      <c r="BC2136" s="141" t="s">
        <v>40705</v>
      </c>
      <c r="BD2136" s="141"/>
      <c r="BE2136" s="516"/>
      <c r="BF2136" s="141"/>
      <c r="BG2136" s="141"/>
      <c r="BH2136" s="141"/>
    </row>
    <row r="2137">
      <c r="A2137" s="122">
        <f t="shared" si="3"/>
        <v>0</v>
      </c>
      <c r="B2137" s="122">
        <f t="shared" si="4"/>
        <v>0</v>
      </c>
      <c r="C2137" s="122">
        <f t="shared" si="5"/>
        <v>0</v>
      </c>
      <c r="D2137" s="122">
        <f t="shared" si="6"/>
        <v>0</v>
      </c>
      <c r="E2137" s="122">
        <f t="shared" si="2"/>
        <v>100</v>
      </c>
      <c r="H2137" s="135" t="s">
        <v>40706</v>
      </c>
      <c r="I2137" s="135" t="s">
        <v>40707</v>
      </c>
      <c r="J2137" s="135" t="s">
        <v>40708</v>
      </c>
      <c r="L2137" s="160"/>
      <c r="M2137" s="160"/>
      <c r="N2137" s="160"/>
      <c r="O2137" s="160"/>
      <c r="P2137" s="503">
        <v>0.08285879629629629</v>
      </c>
      <c r="AA2137" s="523"/>
      <c r="AB2137" s="523"/>
      <c r="AC2137" s="160"/>
      <c r="AD2137" s="160"/>
      <c r="AE2137" s="160"/>
      <c r="AJ2137" s="523"/>
      <c r="AN2137" s="160"/>
      <c r="AO2137" s="160"/>
      <c r="AP2137" s="160"/>
      <c r="AQ2137" s="1"/>
      <c r="AR2137" s="1"/>
      <c r="AS2137" s="160"/>
      <c r="AX2137" s="134" t="s">
        <v>40709</v>
      </c>
      <c r="AY2137" s="128" t="s">
        <v>40710</v>
      </c>
      <c r="BC2137" s="516">
        <v>0.0641087962962963</v>
      </c>
      <c r="BD2137" s="516"/>
      <c r="BE2137" s="141"/>
      <c r="BF2137" s="516"/>
      <c r="BG2137" s="516"/>
      <c r="BH2137" s="516"/>
    </row>
    <row r="2138">
      <c r="A2138" s="122">
        <f t="shared" si="3"/>
        <v>0</v>
      </c>
      <c r="B2138" s="122">
        <f t="shared" si="4"/>
        <v>0</v>
      </c>
      <c r="C2138" s="122">
        <f t="shared" si="5"/>
        <v>0</v>
      </c>
      <c r="D2138" s="122">
        <f t="shared" si="6"/>
        <v>0</v>
      </c>
      <c r="E2138" s="122">
        <f t="shared" si="2"/>
        <v>29</v>
      </c>
      <c r="H2138" s="135">
        <v>712.0</v>
      </c>
      <c r="I2138" s="135">
        <v>712.0</v>
      </c>
      <c r="J2138" s="135">
        <v>712.0</v>
      </c>
      <c r="L2138" s="160"/>
      <c r="M2138" s="160"/>
      <c r="N2138" s="160"/>
      <c r="O2138" s="160"/>
      <c r="P2138" s="138" t="s">
        <v>40711</v>
      </c>
      <c r="AA2138" s="523"/>
      <c r="AB2138" s="523"/>
      <c r="AC2138" s="160"/>
      <c r="AD2138" s="160"/>
      <c r="AE2138" s="160"/>
      <c r="AJ2138" s="523"/>
      <c r="AN2138" s="160"/>
      <c r="AO2138" s="160"/>
      <c r="AP2138" s="160"/>
      <c r="AQ2138" s="1"/>
      <c r="AR2138" s="1"/>
      <c r="AS2138" s="160"/>
      <c r="AX2138" s="474">
        <v>0.09070601851851852</v>
      </c>
      <c r="AY2138" s="505">
        <v>0.06310185185185185</v>
      </c>
      <c r="BC2138" s="141" t="s">
        <v>862</v>
      </c>
      <c r="BD2138" s="141"/>
      <c r="BE2138" s="516"/>
      <c r="BF2138" s="141"/>
      <c r="BG2138" s="141"/>
      <c r="BH2138" s="141"/>
    </row>
    <row r="2139">
      <c r="A2139" s="122">
        <f t="shared" si="3"/>
        <v>0</v>
      </c>
      <c r="B2139" s="122">
        <f t="shared" si="4"/>
        <v>0</v>
      </c>
      <c r="C2139" s="122">
        <f t="shared" si="5"/>
        <v>0</v>
      </c>
      <c r="D2139" s="122">
        <f t="shared" si="6"/>
        <v>0</v>
      </c>
      <c r="E2139" s="122">
        <f t="shared" si="2"/>
        <v>32</v>
      </c>
      <c r="H2139" s="135" t="s">
        <v>40712</v>
      </c>
      <c r="I2139" s="135" t="s">
        <v>40713</v>
      </c>
      <c r="J2139" s="135" t="s">
        <v>40714</v>
      </c>
      <c r="L2139" s="160"/>
      <c r="M2139" s="160"/>
      <c r="N2139" s="160"/>
      <c r="O2139" s="160"/>
      <c r="P2139" s="503">
        <v>0.08290509259259259</v>
      </c>
      <c r="AA2139" s="523"/>
      <c r="AB2139" s="523"/>
      <c r="AC2139" s="160"/>
      <c r="AD2139" s="160"/>
      <c r="AE2139" s="160"/>
      <c r="AJ2139" s="523"/>
      <c r="AN2139" s="160"/>
      <c r="AO2139" s="160"/>
      <c r="AP2139" s="160"/>
      <c r="AQ2139" s="1"/>
      <c r="AR2139" s="1"/>
      <c r="AS2139" s="160"/>
      <c r="AX2139" s="134" t="s">
        <v>40715</v>
      </c>
      <c r="AY2139" s="128" t="s">
        <v>40716</v>
      </c>
      <c r="BC2139" s="516">
        <v>0.06413194444444445</v>
      </c>
      <c r="BD2139" s="516"/>
      <c r="BE2139" s="141"/>
      <c r="BF2139" s="516"/>
      <c r="BG2139" s="516"/>
      <c r="BH2139" s="516"/>
    </row>
    <row r="2140">
      <c r="A2140" s="122">
        <f t="shared" si="3"/>
        <v>0</v>
      </c>
      <c r="B2140" s="122">
        <f t="shared" si="4"/>
        <v>0</v>
      </c>
      <c r="C2140" s="122">
        <f t="shared" si="5"/>
        <v>0</v>
      </c>
      <c r="D2140" s="122">
        <f t="shared" si="6"/>
        <v>0</v>
      </c>
      <c r="E2140" s="122">
        <f t="shared" si="2"/>
        <v>118</v>
      </c>
      <c r="H2140" s="135" t="s">
        <v>40717</v>
      </c>
      <c r="I2140" s="135" t="s">
        <v>40718</v>
      </c>
      <c r="J2140" s="135" t="s">
        <v>40719</v>
      </c>
      <c r="L2140" s="160"/>
      <c r="M2140" s="160"/>
      <c r="N2140" s="160"/>
      <c r="O2140" s="160"/>
      <c r="P2140" s="138" t="s">
        <v>40720</v>
      </c>
      <c r="AA2140" s="523"/>
      <c r="AB2140" s="523"/>
      <c r="AC2140" s="160"/>
      <c r="AD2140" s="160"/>
      <c r="AE2140" s="160"/>
      <c r="AJ2140" s="523"/>
      <c r="AN2140" s="160"/>
      <c r="AO2140" s="160"/>
      <c r="AP2140" s="160"/>
      <c r="AQ2140" s="1"/>
      <c r="AR2140" s="1"/>
      <c r="AS2140" s="160"/>
      <c r="AX2140" s="474">
        <v>0.0907638888888889</v>
      </c>
      <c r="AY2140" s="505">
        <v>0.06319444444444444</v>
      </c>
      <c r="BC2140" s="141" t="s">
        <v>40721</v>
      </c>
      <c r="BD2140" s="141"/>
      <c r="BE2140" s="516"/>
      <c r="BF2140" s="141"/>
      <c r="BG2140" s="141"/>
      <c r="BH2140" s="141"/>
    </row>
    <row r="2141">
      <c r="A2141" s="122">
        <f t="shared" si="3"/>
        <v>0</v>
      </c>
      <c r="B2141" s="122">
        <f t="shared" si="4"/>
        <v>0</v>
      </c>
      <c r="C2141" s="122">
        <f t="shared" si="5"/>
        <v>0</v>
      </c>
      <c r="D2141" s="122">
        <f t="shared" si="6"/>
        <v>0</v>
      </c>
      <c r="E2141" s="122">
        <f t="shared" si="2"/>
        <v>14</v>
      </c>
      <c r="H2141" s="135">
        <v>713.0</v>
      </c>
      <c r="I2141" s="135">
        <v>713.0</v>
      </c>
      <c r="J2141" s="135">
        <v>713.0</v>
      </c>
      <c r="L2141" s="160"/>
      <c r="M2141" s="160"/>
      <c r="N2141" s="160"/>
      <c r="O2141" s="160"/>
      <c r="P2141" s="503">
        <v>0.08297453703703704</v>
      </c>
      <c r="AA2141" s="523"/>
      <c r="AB2141" s="523"/>
      <c r="AC2141" s="160"/>
      <c r="AD2141" s="160"/>
      <c r="AE2141" s="160"/>
      <c r="AJ2141" s="523"/>
      <c r="AN2141" s="160"/>
      <c r="AO2141" s="160"/>
      <c r="AP2141" s="160"/>
      <c r="AQ2141" s="1"/>
      <c r="AR2141" s="1"/>
      <c r="AS2141" s="160"/>
      <c r="AX2141" s="134" t="s">
        <v>40722</v>
      </c>
      <c r="AY2141" s="128" t="s">
        <v>40723</v>
      </c>
      <c r="BC2141" s="516">
        <v>0.06416666666666666</v>
      </c>
      <c r="BD2141" s="516"/>
      <c r="BE2141" s="141"/>
      <c r="BF2141" s="516"/>
      <c r="BG2141" s="516"/>
      <c r="BH2141" s="516"/>
    </row>
    <row r="2142">
      <c r="A2142" s="122">
        <f t="shared" si="3"/>
        <v>0</v>
      </c>
      <c r="B2142" s="122">
        <f t="shared" si="4"/>
        <v>0</v>
      </c>
      <c r="C2142" s="122">
        <f t="shared" si="5"/>
        <v>0</v>
      </c>
      <c r="D2142" s="122">
        <f t="shared" si="6"/>
        <v>0</v>
      </c>
      <c r="E2142" s="122">
        <f t="shared" si="2"/>
        <v>61</v>
      </c>
      <c r="H2142" s="135" t="s">
        <v>40724</v>
      </c>
      <c r="I2142" s="135" t="s">
        <v>40725</v>
      </c>
      <c r="J2142" s="135" t="s">
        <v>40726</v>
      </c>
      <c r="L2142" s="160"/>
      <c r="M2142" s="160"/>
      <c r="N2142" s="160"/>
      <c r="O2142" s="160"/>
      <c r="P2142" s="138" t="s">
        <v>40727</v>
      </c>
      <c r="AA2142" s="523"/>
      <c r="AB2142" s="523"/>
      <c r="AC2142" s="160"/>
      <c r="AD2142" s="160"/>
      <c r="AE2142" s="160"/>
      <c r="AJ2142" s="523"/>
      <c r="AN2142" s="160"/>
      <c r="AO2142" s="160"/>
      <c r="AP2142" s="160"/>
      <c r="AQ2142" s="1"/>
      <c r="AR2142" s="1"/>
      <c r="AS2142" s="160"/>
      <c r="AX2142" s="474">
        <v>0.09081018518518519</v>
      </c>
      <c r="AY2142" s="505">
        <v>0.06324074074074074</v>
      </c>
      <c r="BC2142" s="141" t="s">
        <v>40728</v>
      </c>
      <c r="BD2142" s="141"/>
      <c r="BE2142" s="516"/>
      <c r="BF2142" s="141"/>
      <c r="BG2142" s="141"/>
      <c r="BH2142" s="141"/>
    </row>
    <row r="2143">
      <c r="A2143" s="122">
        <f t="shared" si="3"/>
        <v>0</v>
      </c>
      <c r="B2143" s="122">
        <f t="shared" si="4"/>
        <v>0</v>
      </c>
      <c r="C2143" s="122">
        <f t="shared" si="5"/>
        <v>0</v>
      </c>
      <c r="D2143" s="122">
        <f t="shared" si="6"/>
        <v>0</v>
      </c>
      <c r="E2143" s="122">
        <f t="shared" si="2"/>
        <v>97</v>
      </c>
      <c r="H2143" s="135" t="s">
        <v>40729</v>
      </c>
      <c r="I2143" s="135" t="s">
        <v>728</v>
      </c>
      <c r="J2143" s="135" t="s">
        <v>40730</v>
      </c>
      <c r="L2143" s="160"/>
      <c r="M2143" s="160"/>
      <c r="N2143" s="160"/>
      <c r="O2143" s="160"/>
      <c r="P2143" s="503">
        <v>0.08300925925925925</v>
      </c>
      <c r="AA2143" s="523"/>
      <c r="AB2143" s="523"/>
      <c r="AC2143" s="160"/>
      <c r="AD2143" s="160"/>
      <c r="AE2143" s="160"/>
      <c r="AJ2143" s="523"/>
      <c r="AN2143" s="160"/>
      <c r="AO2143" s="160"/>
      <c r="AP2143" s="160"/>
      <c r="AQ2143" s="1"/>
      <c r="AR2143" s="1"/>
      <c r="AS2143" s="160"/>
      <c r="AX2143" s="134" t="s">
        <v>40731</v>
      </c>
      <c r="AY2143" s="128" t="s">
        <v>40732</v>
      </c>
      <c r="BC2143" s="516">
        <v>0.06430555555555556</v>
      </c>
      <c r="BD2143" s="516"/>
      <c r="BE2143" s="141"/>
      <c r="BF2143" s="516"/>
      <c r="BG2143" s="516"/>
      <c r="BH2143" s="516"/>
    </row>
    <row r="2144">
      <c r="A2144" s="122">
        <f t="shared" si="3"/>
        <v>0</v>
      </c>
      <c r="B2144" s="122">
        <f t="shared" si="4"/>
        <v>0</v>
      </c>
      <c r="C2144" s="122">
        <f t="shared" si="5"/>
        <v>0</v>
      </c>
      <c r="D2144" s="122">
        <f t="shared" si="6"/>
        <v>0</v>
      </c>
      <c r="E2144" s="122">
        <f t="shared" si="2"/>
        <v>17</v>
      </c>
      <c r="H2144" s="135">
        <v>714.0</v>
      </c>
      <c r="I2144" s="135">
        <v>714.0</v>
      </c>
      <c r="J2144" s="135">
        <v>714.0</v>
      </c>
      <c r="L2144" s="160"/>
      <c r="M2144" s="160"/>
      <c r="N2144" s="160"/>
      <c r="O2144" s="160"/>
      <c r="P2144" s="138" t="s">
        <v>866</v>
      </c>
      <c r="AA2144" s="523"/>
      <c r="AB2144" s="523"/>
      <c r="AC2144" s="160"/>
      <c r="AD2144" s="160"/>
      <c r="AE2144" s="160"/>
      <c r="AJ2144" s="523"/>
      <c r="AN2144" s="160"/>
      <c r="AO2144" s="160"/>
      <c r="AP2144" s="160"/>
      <c r="AQ2144" s="1"/>
      <c r="AR2144" s="1"/>
      <c r="AS2144" s="160"/>
      <c r="AX2144" s="474">
        <v>0.09082175925925925</v>
      </c>
      <c r="AY2144" s="505">
        <v>0.06326388888888888</v>
      </c>
      <c r="BC2144" s="141" t="s">
        <v>40733</v>
      </c>
      <c r="BD2144" s="141"/>
      <c r="BE2144" s="516"/>
      <c r="BF2144" s="141"/>
      <c r="BG2144" s="141"/>
      <c r="BH2144" s="141"/>
    </row>
    <row r="2145">
      <c r="A2145" s="122">
        <f t="shared" si="3"/>
        <v>0</v>
      </c>
      <c r="B2145" s="122">
        <f t="shared" si="4"/>
        <v>0</v>
      </c>
      <c r="C2145" s="122">
        <f t="shared" si="5"/>
        <v>0</v>
      </c>
      <c r="D2145" s="122">
        <f t="shared" si="6"/>
        <v>0</v>
      </c>
      <c r="E2145" s="122">
        <f t="shared" si="2"/>
        <v>17</v>
      </c>
      <c r="H2145" s="135" t="s">
        <v>40734</v>
      </c>
      <c r="I2145" s="135" t="s">
        <v>40735</v>
      </c>
      <c r="J2145" s="135" t="s">
        <v>40736</v>
      </c>
      <c r="L2145" s="160"/>
      <c r="M2145" s="160"/>
      <c r="N2145" s="160"/>
      <c r="O2145" s="160"/>
      <c r="P2145" s="503">
        <v>0.08305555555555555</v>
      </c>
      <c r="AA2145" s="523"/>
      <c r="AB2145" s="523"/>
      <c r="AC2145" s="160"/>
      <c r="AD2145" s="160"/>
      <c r="AE2145" s="160"/>
      <c r="AJ2145" s="523"/>
      <c r="AN2145" s="160"/>
      <c r="AO2145" s="160"/>
      <c r="AP2145" s="160"/>
      <c r="AQ2145" s="1"/>
      <c r="AR2145" s="1"/>
      <c r="AS2145" s="160"/>
      <c r="AX2145" s="134" t="s">
        <v>40737</v>
      </c>
      <c r="AY2145" s="128" t="s">
        <v>40738</v>
      </c>
      <c r="BC2145" s="516">
        <v>0.06451388888888888</v>
      </c>
      <c r="BD2145" s="516"/>
      <c r="BE2145" s="141"/>
      <c r="BF2145" s="516"/>
      <c r="BG2145" s="516"/>
      <c r="BH2145" s="516"/>
    </row>
    <row r="2146">
      <c r="A2146" s="122">
        <f t="shared" si="3"/>
        <v>0</v>
      </c>
      <c r="B2146" s="122">
        <f t="shared" si="4"/>
        <v>0</v>
      </c>
      <c r="C2146" s="122">
        <f t="shared" si="5"/>
        <v>0</v>
      </c>
      <c r="D2146" s="122">
        <f t="shared" si="6"/>
        <v>0</v>
      </c>
      <c r="E2146" s="122">
        <f t="shared" si="2"/>
        <v>48</v>
      </c>
      <c r="H2146" s="135" t="s">
        <v>40739</v>
      </c>
      <c r="I2146" s="135" t="s">
        <v>40740</v>
      </c>
      <c r="J2146" s="135" t="s">
        <v>40741</v>
      </c>
      <c r="L2146" s="160"/>
      <c r="M2146" s="160"/>
      <c r="N2146" s="160"/>
      <c r="O2146" s="160"/>
      <c r="P2146" s="138" t="s">
        <v>40742</v>
      </c>
      <c r="AA2146" s="523"/>
      <c r="AB2146" s="523"/>
      <c r="AC2146" s="160"/>
      <c r="AD2146" s="160"/>
      <c r="AE2146" s="160"/>
      <c r="AJ2146" s="523"/>
      <c r="AN2146" s="160"/>
      <c r="AO2146" s="160"/>
      <c r="AP2146" s="160"/>
      <c r="AQ2146" s="1"/>
      <c r="AR2146" s="1"/>
      <c r="AS2146" s="160"/>
      <c r="AX2146" s="474">
        <v>0.0908449074074074</v>
      </c>
      <c r="AY2146" s="505">
        <v>0.06335648148148149</v>
      </c>
      <c r="BC2146" s="141" t="s">
        <v>40743</v>
      </c>
      <c r="BD2146" s="141"/>
      <c r="BE2146" s="516"/>
      <c r="BF2146" s="141"/>
      <c r="BG2146" s="141"/>
      <c r="BH2146" s="141"/>
    </row>
    <row r="2147">
      <c r="A2147" s="122">
        <f t="shared" si="3"/>
        <v>0</v>
      </c>
      <c r="B2147" s="122">
        <f t="shared" si="4"/>
        <v>0</v>
      </c>
      <c r="C2147" s="122">
        <f t="shared" si="5"/>
        <v>0</v>
      </c>
      <c r="D2147" s="122">
        <f t="shared" si="6"/>
        <v>0</v>
      </c>
      <c r="E2147" s="122">
        <f t="shared" si="2"/>
        <v>15</v>
      </c>
      <c r="H2147" s="135">
        <v>715.0</v>
      </c>
      <c r="I2147" s="135">
        <v>715.0</v>
      </c>
      <c r="J2147" s="135">
        <v>715.0</v>
      </c>
      <c r="L2147" s="160"/>
      <c r="M2147" s="160"/>
      <c r="N2147" s="160"/>
      <c r="O2147" s="160"/>
      <c r="P2147" s="503">
        <v>0.08306712962962963</v>
      </c>
      <c r="AA2147" s="523"/>
      <c r="AB2147" s="523"/>
      <c r="AC2147" s="160"/>
      <c r="AD2147" s="160"/>
      <c r="AE2147" s="160"/>
      <c r="AJ2147" s="523"/>
      <c r="AN2147" s="160"/>
      <c r="AO2147" s="160"/>
      <c r="AP2147" s="160"/>
      <c r="AQ2147" s="1"/>
      <c r="AR2147" s="1"/>
      <c r="AS2147" s="160"/>
      <c r="AX2147" s="134" t="s">
        <v>40744</v>
      </c>
      <c r="AY2147" s="128" t="s">
        <v>40745</v>
      </c>
      <c r="BC2147" s="516">
        <v>0.06457175925925926</v>
      </c>
      <c r="BD2147" s="516"/>
      <c r="BE2147" s="141"/>
      <c r="BF2147" s="516"/>
      <c r="BG2147" s="516"/>
      <c r="BH2147" s="516"/>
    </row>
    <row r="2148">
      <c r="A2148" s="122">
        <f t="shared" si="3"/>
        <v>0</v>
      </c>
      <c r="B2148" s="122">
        <f t="shared" si="4"/>
        <v>0</v>
      </c>
      <c r="C2148" s="122">
        <f t="shared" si="5"/>
        <v>0</v>
      </c>
      <c r="D2148" s="122">
        <f t="shared" si="6"/>
        <v>0</v>
      </c>
      <c r="E2148" s="122">
        <f t="shared" si="2"/>
        <v>40</v>
      </c>
      <c r="H2148" s="135" t="s">
        <v>40746</v>
      </c>
      <c r="I2148" s="135" t="s">
        <v>40747</v>
      </c>
      <c r="J2148" s="135" t="s">
        <v>40748</v>
      </c>
      <c r="L2148" s="160"/>
      <c r="M2148" s="160"/>
      <c r="N2148" s="160"/>
      <c r="O2148" s="160"/>
      <c r="P2148" s="138" t="s">
        <v>40749</v>
      </c>
      <c r="AA2148" s="523"/>
      <c r="AB2148" s="523"/>
      <c r="AC2148" s="160"/>
      <c r="AD2148" s="160"/>
      <c r="AE2148" s="160"/>
      <c r="AJ2148" s="523"/>
      <c r="AN2148" s="160"/>
      <c r="AO2148" s="160"/>
      <c r="AP2148" s="160"/>
      <c r="AQ2148" s="1"/>
      <c r="AR2148" s="1"/>
      <c r="AS2148" s="160"/>
      <c r="AX2148" s="474">
        <v>0.09089120370370371</v>
      </c>
      <c r="AY2148" s="505">
        <v>0.0633912037037037</v>
      </c>
      <c r="BC2148" s="141" t="s">
        <v>40750</v>
      </c>
      <c r="BD2148" s="141"/>
      <c r="BE2148" s="516"/>
      <c r="BF2148" s="141"/>
      <c r="BG2148" s="141"/>
      <c r="BH2148" s="141"/>
    </row>
    <row r="2149">
      <c r="A2149" s="122">
        <f t="shared" si="3"/>
        <v>0</v>
      </c>
      <c r="B2149" s="122">
        <f t="shared" si="4"/>
        <v>0</v>
      </c>
      <c r="C2149" s="122">
        <f t="shared" si="5"/>
        <v>0</v>
      </c>
      <c r="D2149" s="122">
        <f t="shared" si="6"/>
        <v>0</v>
      </c>
      <c r="E2149" s="122">
        <f t="shared" si="2"/>
        <v>57</v>
      </c>
      <c r="H2149" s="135" t="s">
        <v>40751</v>
      </c>
      <c r="I2149" s="135" t="s">
        <v>3204</v>
      </c>
      <c r="J2149" s="135" t="s">
        <v>40752</v>
      </c>
      <c r="L2149" s="160"/>
      <c r="M2149" s="160"/>
      <c r="N2149" s="160"/>
      <c r="O2149" s="160"/>
      <c r="P2149" s="503">
        <v>0.08313657407407407</v>
      </c>
      <c r="AA2149" s="523"/>
      <c r="AB2149" s="523"/>
      <c r="AC2149" s="160"/>
      <c r="AD2149" s="160"/>
      <c r="AE2149" s="160"/>
      <c r="AJ2149" s="523"/>
      <c r="AN2149" s="160"/>
      <c r="AO2149" s="160"/>
      <c r="AP2149" s="160"/>
      <c r="AQ2149" s="1"/>
      <c r="AR2149" s="1"/>
      <c r="AS2149" s="160"/>
      <c r="AX2149" s="134" t="s">
        <v>40753</v>
      </c>
      <c r="AY2149" s="128" t="s">
        <v>40754</v>
      </c>
      <c r="BC2149" s="516">
        <v>0.06474537037037037</v>
      </c>
      <c r="BD2149" s="516"/>
      <c r="BE2149" s="141"/>
      <c r="BF2149" s="516"/>
      <c r="BG2149" s="516"/>
      <c r="BH2149" s="516"/>
    </row>
    <row r="2150">
      <c r="A2150" s="122">
        <f t="shared" si="3"/>
        <v>0</v>
      </c>
      <c r="B2150" s="122">
        <f t="shared" si="4"/>
        <v>0</v>
      </c>
      <c r="C2150" s="122">
        <f t="shared" si="5"/>
        <v>0</v>
      </c>
      <c r="D2150" s="122">
        <f t="shared" si="6"/>
        <v>0</v>
      </c>
      <c r="E2150" s="122">
        <f t="shared" si="2"/>
        <v>20</v>
      </c>
      <c r="H2150" s="135">
        <v>716.0</v>
      </c>
      <c r="I2150" s="135">
        <v>716.0</v>
      </c>
      <c r="J2150" s="135">
        <v>716.0</v>
      </c>
      <c r="L2150" s="160"/>
      <c r="M2150" s="160"/>
      <c r="N2150" s="160"/>
      <c r="O2150" s="160"/>
      <c r="P2150" s="138" t="s">
        <v>40755</v>
      </c>
      <c r="AA2150" s="523"/>
      <c r="AB2150" s="523"/>
      <c r="AC2150" s="160"/>
      <c r="AD2150" s="160"/>
      <c r="AE2150" s="160"/>
      <c r="AJ2150" s="523"/>
      <c r="AN2150" s="160"/>
      <c r="AO2150" s="160"/>
      <c r="AP2150" s="160"/>
      <c r="AQ2150" s="1"/>
      <c r="AR2150" s="1"/>
      <c r="AS2150" s="160"/>
      <c r="AX2150" s="474">
        <v>0.09090277777777778</v>
      </c>
      <c r="AY2150" s="505">
        <v>0.0634375</v>
      </c>
      <c r="BC2150" s="141" t="s">
        <v>40756</v>
      </c>
      <c r="BD2150" s="141"/>
      <c r="BE2150" s="516"/>
      <c r="BF2150" s="141"/>
      <c r="BG2150" s="141"/>
      <c r="BH2150" s="141"/>
    </row>
    <row r="2151">
      <c r="A2151" s="122">
        <f t="shared" si="3"/>
        <v>0</v>
      </c>
      <c r="B2151" s="122">
        <f t="shared" si="4"/>
        <v>0</v>
      </c>
      <c r="C2151" s="122">
        <f t="shared" si="5"/>
        <v>0</v>
      </c>
      <c r="D2151" s="122">
        <f t="shared" si="6"/>
        <v>0</v>
      </c>
      <c r="E2151" s="122">
        <f t="shared" si="2"/>
        <v>34</v>
      </c>
      <c r="H2151" s="135" t="s">
        <v>40757</v>
      </c>
      <c r="I2151" s="135" t="s">
        <v>40758</v>
      </c>
      <c r="J2151" s="135" t="s">
        <v>40759</v>
      </c>
      <c r="L2151" s="160"/>
      <c r="M2151" s="160"/>
      <c r="N2151" s="160"/>
      <c r="O2151" s="160"/>
      <c r="P2151" s="503">
        <v>0.0831712962962963</v>
      </c>
      <c r="AA2151" s="523"/>
      <c r="AB2151" s="523"/>
      <c r="AC2151" s="160"/>
      <c r="AD2151" s="160"/>
      <c r="AE2151" s="160"/>
      <c r="AJ2151" s="523"/>
      <c r="AN2151" s="160"/>
      <c r="AO2151" s="160"/>
      <c r="AP2151" s="160"/>
      <c r="AQ2151" s="1"/>
      <c r="AR2151" s="1"/>
      <c r="AS2151" s="160"/>
      <c r="AX2151" s="134" t="s">
        <v>40760</v>
      </c>
      <c r="AY2151" s="128" t="s">
        <v>40761</v>
      </c>
      <c r="BC2151" s="516">
        <v>0.0648611111111111</v>
      </c>
      <c r="BD2151" s="516"/>
      <c r="BE2151" s="141"/>
      <c r="BF2151" s="516"/>
      <c r="BG2151" s="516"/>
      <c r="BH2151" s="516"/>
    </row>
    <row r="2152">
      <c r="A2152" s="122">
        <f t="shared" si="3"/>
        <v>0</v>
      </c>
      <c r="B2152" s="122">
        <f t="shared" si="4"/>
        <v>0</v>
      </c>
      <c r="C2152" s="122">
        <f t="shared" si="5"/>
        <v>0</v>
      </c>
      <c r="D2152" s="122">
        <f t="shared" si="6"/>
        <v>0</v>
      </c>
      <c r="E2152" s="122">
        <f t="shared" si="2"/>
        <v>68</v>
      </c>
      <c r="H2152" s="135" t="s">
        <v>40762</v>
      </c>
      <c r="I2152" s="135" t="s">
        <v>40763</v>
      </c>
      <c r="J2152" s="135" t="s">
        <v>40764</v>
      </c>
      <c r="L2152" s="160"/>
      <c r="M2152" s="160"/>
      <c r="N2152" s="160"/>
      <c r="O2152" s="160"/>
      <c r="P2152" s="138" t="s">
        <v>40765</v>
      </c>
      <c r="AA2152" s="523"/>
      <c r="AB2152" s="523"/>
      <c r="AC2152" s="160"/>
      <c r="AD2152" s="160"/>
      <c r="AE2152" s="160"/>
      <c r="AJ2152" s="523"/>
      <c r="AN2152" s="160"/>
      <c r="AO2152" s="160"/>
      <c r="AP2152" s="160"/>
      <c r="AQ2152" s="1"/>
      <c r="AR2152" s="1"/>
      <c r="AS2152" s="160"/>
      <c r="AX2152" s="474">
        <v>0.09092592592592592</v>
      </c>
      <c r="AY2152" s="505">
        <v>0.06347222222222222</v>
      </c>
      <c r="BC2152" s="141" t="s">
        <v>40766</v>
      </c>
      <c r="BD2152" s="141"/>
      <c r="BE2152" s="516"/>
      <c r="BF2152" s="141"/>
      <c r="BG2152" s="141"/>
      <c r="BH2152" s="141"/>
    </row>
    <row r="2153">
      <c r="A2153" s="122">
        <f t="shared" si="3"/>
        <v>0</v>
      </c>
      <c r="B2153" s="122">
        <f t="shared" si="4"/>
        <v>0</v>
      </c>
      <c r="C2153" s="122">
        <f t="shared" si="5"/>
        <v>0</v>
      </c>
      <c r="D2153" s="122">
        <f t="shared" si="6"/>
        <v>0</v>
      </c>
      <c r="E2153" s="122">
        <f t="shared" si="2"/>
        <v>13</v>
      </c>
      <c r="H2153" s="135">
        <v>717.0</v>
      </c>
      <c r="I2153" s="135">
        <v>717.0</v>
      </c>
      <c r="J2153" s="135">
        <v>717.0</v>
      </c>
      <c r="L2153" s="160"/>
      <c r="M2153" s="160"/>
      <c r="N2153" s="160"/>
      <c r="O2153" s="160"/>
      <c r="P2153" s="503">
        <v>0.08319444444444445</v>
      </c>
      <c r="AA2153" s="523"/>
      <c r="AB2153" s="523"/>
      <c r="AC2153" s="160"/>
      <c r="AD2153" s="160"/>
      <c r="AE2153" s="160"/>
      <c r="AJ2153" s="523"/>
      <c r="AN2153" s="160"/>
      <c r="AO2153" s="160"/>
      <c r="AP2153" s="160"/>
      <c r="AQ2153" s="1"/>
      <c r="AR2153" s="1"/>
      <c r="AS2153" s="160"/>
      <c r="AX2153" s="134" t="s">
        <v>7464</v>
      </c>
      <c r="AY2153" s="128" t="s">
        <v>12757</v>
      </c>
      <c r="BC2153" s="516">
        <v>0.06491898148148148</v>
      </c>
      <c r="BD2153" s="516"/>
      <c r="BE2153" s="141"/>
      <c r="BF2153" s="516"/>
      <c r="BG2153" s="516"/>
      <c r="BH2153" s="516"/>
    </row>
    <row r="2154">
      <c r="A2154" s="122">
        <f t="shared" si="3"/>
        <v>0</v>
      </c>
      <c r="B2154" s="122">
        <f t="shared" si="4"/>
        <v>0</v>
      </c>
      <c r="C2154" s="122">
        <f t="shared" si="5"/>
        <v>0</v>
      </c>
      <c r="D2154" s="122">
        <f t="shared" si="6"/>
        <v>0</v>
      </c>
      <c r="E2154" s="122">
        <f t="shared" si="2"/>
        <v>16</v>
      </c>
      <c r="H2154" s="135" t="s">
        <v>40767</v>
      </c>
      <c r="I2154" s="135" t="s">
        <v>40768</v>
      </c>
      <c r="J2154" s="135" t="s">
        <v>40769</v>
      </c>
      <c r="L2154" s="160"/>
      <c r="M2154" s="160"/>
      <c r="N2154" s="160"/>
      <c r="O2154" s="160"/>
      <c r="P2154" s="138" t="s">
        <v>40770</v>
      </c>
      <c r="AA2154" s="523"/>
      <c r="AB2154" s="523"/>
      <c r="AC2154" s="160"/>
      <c r="AD2154" s="160"/>
      <c r="AE2154" s="160"/>
      <c r="AJ2154" s="523"/>
      <c r="AN2154" s="160"/>
      <c r="AO2154" s="160"/>
      <c r="AP2154" s="160"/>
      <c r="AQ2154" s="1"/>
      <c r="AR2154" s="1"/>
      <c r="AS2154" s="160"/>
      <c r="AX2154" s="474">
        <v>0.09097222222222222</v>
      </c>
      <c r="AY2154" s="505">
        <v>0.06354166666666666</v>
      </c>
      <c r="BC2154" s="141" t="s">
        <v>5670</v>
      </c>
      <c r="BD2154" s="141"/>
      <c r="BE2154" s="516"/>
      <c r="BF2154" s="141"/>
      <c r="BG2154" s="141"/>
      <c r="BH2154" s="141"/>
    </row>
    <row r="2155">
      <c r="A2155" s="122">
        <f t="shared" si="3"/>
        <v>0</v>
      </c>
      <c r="B2155" s="122">
        <f t="shared" si="4"/>
        <v>0</v>
      </c>
      <c r="C2155" s="122">
        <f t="shared" si="5"/>
        <v>0</v>
      </c>
      <c r="D2155" s="122">
        <f t="shared" si="6"/>
        <v>0</v>
      </c>
      <c r="E2155" s="122">
        <f t="shared" si="2"/>
        <v>93</v>
      </c>
      <c r="H2155" s="135" t="s">
        <v>40771</v>
      </c>
      <c r="I2155" s="135" t="s">
        <v>40772</v>
      </c>
      <c r="J2155" s="135" t="s">
        <v>40773</v>
      </c>
      <c r="L2155" s="160"/>
      <c r="M2155" s="160"/>
      <c r="N2155" s="160"/>
      <c r="O2155" s="160"/>
      <c r="P2155" s="503">
        <v>0.08320601851851851</v>
      </c>
      <c r="AA2155" s="523"/>
      <c r="AB2155" s="523"/>
      <c r="AC2155" s="160"/>
      <c r="AD2155" s="160"/>
      <c r="AE2155" s="160"/>
      <c r="AJ2155" s="523"/>
      <c r="AN2155" s="160"/>
      <c r="AO2155" s="160"/>
      <c r="AP2155" s="160"/>
      <c r="AQ2155" s="1"/>
      <c r="AR2155" s="1"/>
      <c r="AS2155" s="160"/>
      <c r="AX2155" s="134" t="s">
        <v>40774</v>
      </c>
      <c r="AY2155" s="128" t="s">
        <v>40775</v>
      </c>
      <c r="BC2155" s="516">
        <v>0.06494212962962963</v>
      </c>
      <c r="BD2155" s="516"/>
      <c r="BE2155" s="141"/>
      <c r="BF2155" s="516"/>
      <c r="BG2155" s="516"/>
      <c r="BH2155" s="516"/>
    </row>
    <row r="2156">
      <c r="A2156" s="122">
        <f t="shared" si="3"/>
        <v>0</v>
      </c>
      <c r="B2156" s="122">
        <f t="shared" si="4"/>
        <v>0</v>
      </c>
      <c r="C2156" s="122">
        <f t="shared" si="5"/>
        <v>0</v>
      </c>
      <c r="D2156" s="122">
        <f t="shared" si="6"/>
        <v>0</v>
      </c>
      <c r="E2156" s="122">
        <f t="shared" si="2"/>
        <v>36</v>
      </c>
      <c r="H2156" s="135">
        <v>718.0</v>
      </c>
      <c r="I2156" s="135">
        <v>718.0</v>
      </c>
      <c r="J2156" s="135">
        <v>718.0</v>
      </c>
      <c r="L2156" s="160"/>
      <c r="M2156" s="160"/>
      <c r="N2156" s="160"/>
      <c r="O2156" s="160"/>
      <c r="P2156" s="137" t="s">
        <v>40776</v>
      </c>
      <c r="AA2156" s="523"/>
      <c r="AB2156" s="523"/>
      <c r="AC2156" s="160"/>
      <c r="AD2156" s="160"/>
      <c r="AE2156" s="160"/>
      <c r="AJ2156" s="523"/>
      <c r="AN2156" s="160"/>
      <c r="AO2156" s="160"/>
      <c r="AP2156" s="160"/>
      <c r="AQ2156" s="1"/>
      <c r="AR2156" s="1"/>
      <c r="AS2156" s="160"/>
      <c r="AX2156" s="474">
        <v>0.0909837962962963</v>
      </c>
      <c r="AY2156" s="505">
        <v>0.06357638888888889</v>
      </c>
      <c r="BC2156" s="141" t="s">
        <v>40777</v>
      </c>
      <c r="BD2156" s="141"/>
      <c r="BE2156" s="516"/>
      <c r="BF2156" s="141"/>
      <c r="BG2156" s="141"/>
      <c r="BH2156" s="141"/>
    </row>
    <row r="2157">
      <c r="A2157" s="122">
        <f t="shared" si="3"/>
        <v>0</v>
      </c>
      <c r="B2157" s="122">
        <f t="shared" si="4"/>
        <v>0</v>
      </c>
      <c r="C2157" s="122">
        <f t="shared" si="5"/>
        <v>0</v>
      </c>
      <c r="D2157" s="122">
        <f t="shared" si="6"/>
        <v>0</v>
      </c>
      <c r="E2157" s="122">
        <f t="shared" si="2"/>
        <v>35</v>
      </c>
      <c r="H2157" s="135" t="s">
        <v>40778</v>
      </c>
      <c r="I2157" s="135" t="s">
        <v>40779</v>
      </c>
      <c r="J2157" s="135" t="s">
        <v>40780</v>
      </c>
      <c r="L2157" s="160"/>
      <c r="M2157" s="160"/>
      <c r="N2157" s="160"/>
      <c r="O2157" s="160"/>
      <c r="P2157" s="519">
        <v>0.08321759259259259</v>
      </c>
      <c r="AA2157" s="523"/>
      <c r="AB2157" s="523"/>
      <c r="AC2157" s="160"/>
      <c r="AD2157" s="160"/>
      <c r="AE2157" s="160"/>
      <c r="AJ2157" s="523"/>
      <c r="AN2157" s="160"/>
      <c r="AO2157" s="160"/>
      <c r="AP2157" s="160"/>
      <c r="AQ2157" s="1"/>
      <c r="AR2157" s="1"/>
      <c r="AS2157" s="160"/>
      <c r="AX2157" s="134" t="s">
        <v>40781</v>
      </c>
      <c r="AY2157" s="128" t="s">
        <v>40782</v>
      </c>
      <c r="BC2157" s="516">
        <v>0.06496527777777777</v>
      </c>
      <c r="BD2157" s="516"/>
      <c r="BE2157" s="141"/>
      <c r="BF2157" s="516"/>
      <c r="BG2157" s="516"/>
      <c r="BH2157" s="516"/>
    </row>
    <row r="2158">
      <c r="A2158" s="122">
        <f t="shared" si="3"/>
        <v>0</v>
      </c>
      <c r="B2158" s="122">
        <f t="shared" si="4"/>
        <v>0</v>
      </c>
      <c r="C2158" s="122">
        <f t="shared" si="5"/>
        <v>0</v>
      </c>
      <c r="D2158" s="122">
        <f t="shared" si="6"/>
        <v>0</v>
      </c>
      <c r="E2158" s="122">
        <f t="shared" si="2"/>
        <v>47</v>
      </c>
      <c r="H2158" s="135" t="s">
        <v>40783</v>
      </c>
      <c r="I2158" s="135" t="s">
        <v>40784</v>
      </c>
      <c r="J2158" s="135" t="s">
        <v>40785</v>
      </c>
      <c r="L2158" s="160"/>
      <c r="M2158" s="160"/>
      <c r="N2158" s="160"/>
      <c r="O2158" s="160"/>
      <c r="AA2158" s="523"/>
      <c r="AB2158" s="523"/>
      <c r="AC2158" s="160"/>
      <c r="AD2158" s="160"/>
      <c r="AE2158" s="160"/>
      <c r="AJ2158" s="523"/>
      <c r="AN2158" s="160"/>
      <c r="AO2158" s="160"/>
      <c r="AP2158" s="160"/>
      <c r="AQ2158" s="1"/>
      <c r="AR2158" s="1"/>
      <c r="AS2158" s="160"/>
      <c r="AX2158" s="474">
        <v>0.09099537037037037</v>
      </c>
      <c r="AY2158" s="505">
        <v>0.06371527777777777</v>
      </c>
      <c r="BC2158" s="141" t="s">
        <v>40786</v>
      </c>
      <c r="BD2158" s="141"/>
      <c r="BE2158" s="516"/>
      <c r="BF2158" s="141"/>
      <c r="BG2158" s="141"/>
      <c r="BH2158" s="141"/>
    </row>
    <row r="2159">
      <c r="A2159" s="122">
        <f t="shared" si="3"/>
        <v>0</v>
      </c>
      <c r="B2159" s="122">
        <f t="shared" si="4"/>
        <v>0</v>
      </c>
      <c r="C2159" s="122">
        <f t="shared" si="5"/>
        <v>0</v>
      </c>
      <c r="D2159" s="122">
        <f t="shared" si="6"/>
        <v>0</v>
      </c>
      <c r="E2159" s="122">
        <f t="shared" si="2"/>
        <v>20</v>
      </c>
      <c r="H2159" s="135">
        <v>719.0</v>
      </c>
      <c r="I2159" s="135">
        <v>719.0</v>
      </c>
      <c r="J2159" s="135">
        <v>719.0</v>
      </c>
      <c r="L2159" s="160"/>
      <c r="M2159" s="160"/>
      <c r="N2159" s="160"/>
      <c r="O2159" s="160"/>
      <c r="AA2159" s="523"/>
      <c r="AB2159" s="523"/>
      <c r="AC2159" s="160"/>
      <c r="AD2159" s="160"/>
      <c r="AE2159" s="160"/>
      <c r="AJ2159" s="523"/>
      <c r="AN2159" s="160"/>
      <c r="AO2159" s="160"/>
      <c r="AP2159" s="160"/>
      <c r="AQ2159" s="1"/>
      <c r="AR2159" s="1"/>
      <c r="AS2159" s="160"/>
      <c r="AX2159" s="134" t="s">
        <v>40787</v>
      </c>
      <c r="AY2159" s="128" t="s">
        <v>40788</v>
      </c>
      <c r="BC2159" s="516">
        <v>0.06506944444444444</v>
      </c>
      <c r="BD2159" s="516"/>
      <c r="BE2159" s="141"/>
      <c r="BF2159" s="516"/>
      <c r="BG2159" s="516"/>
      <c r="BH2159" s="516"/>
    </row>
    <row r="2160">
      <c r="A2160" s="122">
        <f t="shared" si="3"/>
        <v>0</v>
      </c>
      <c r="B2160" s="122">
        <f t="shared" si="4"/>
        <v>0</v>
      </c>
      <c r="C2160" s="122">
        <f t="shared" si="5"/>
        <v>0</v>
      </c>
      <c r="D2160" s="122">
        <f t="shared" si="6"/>
        <v>0</v>
      </c>
      <c r="E2160" s="122">
        <f t="shared" si="2"/>
        <v>14</v>
      </c>
      <c r="H2160" s="135" t="s">
        <v>40789</v>
      </c>
      <c r="I2160" s="135" t="s">
        <v>40790</v>
      </c>
      <c r="J2160" s="135" t="s">
        <v>40791</v>
      </c>
      <c r="L2160" s="160"/>
      <c r="M2160" s="160"/>
      <c r="N2160" s="160"/>
      <c r="O2160" s="160"/>
      <c r="AA2160" s="523"/>
      <c r="AB2160" s="523"/>
      <c r="AC2160" s="160"/>
      <c r="AD2160" s="160"/>
      <c r="AE2160" s="160"/>
      <c r="AJ2160" s="523"/>
      <c r="AN2160" s="160"/>
      <c r="AO2160" s="160"/>
      <c r="AP2160" s="160"/>
      <c r="AQ2160" s="1"/>
      <c r="AR2160" s="1"/>
      <c r="AS2160" s="160"/>
      <c r="AX2160" s="474">
        <v>0.09103009259259259</v>
      </c>
      <c r="AY2160" s="505">
        <v>0.06377314814814815</v>
      </c>
      <c r="BC2160" s="141" t="s">
        <v>40792</v>
      </c>
      <c r="BD2160" s="141"/>
      <c r="BE2160" s="516"/>
      <c r="BF2160" s="141"/>
      <c r="BG2160" s="141"/>
      <c r="BH2160" s="141"/>
    </row>
    <row r="2161">
      <c r="A2161" s="122">
        <f t="shared" si="3"/>
        <v>0</v>
      </c>
      <c r="B2161" s="122">
        <f t="shared" si="4"/>
        <v>0</v>
      </c>
      <c r="C2161" s="122">
        <f t="shared" si="5"/>
        <v>0</v>
      </c>
      <c r="D2161" s="122">
        <f t="shared" si="6"/>
        <v>0</v>
      </c>
      <c r="E2161" s="122">
        <f t="shared" si="2"/>
        <v>55</v>
      </c>
      <c r="H2161" s="135" t="s">
        <v>1880</v>
      </c>
      <c r="I2161" s="135" t="s">
        <v>40793</v>
      </c>
      <c r="J2161" s="135" t="s">
        <v>40794</v>
      </c>
      <c r="L2161" s="160"/>
      <c r="M2161" s="160"/>
      <c r="N2161" s="160"/>
      <c r="O2161" s="160"/>
      <c r="AA2161" s="523"/>
      <c r="AB2161" s="523"/>
      <c r="AC2161" s="160"/>
      <c r="AD2161" s="160"/>
      <c r="AE2161" s="160"/>
      <c r="AJ2161" s="523"/>
      <c r="AN2161" s="160"/>
      <c r="AO2161" s="160"/>
      <c r="AP2161" s="160"/>
      <c r="AQ2161" s="1"/>
      <c r="AR2161" s="1"/>
      <c r="AS2161" s="160"/>
      <c r="AX2161" s="134" t="s">
        <v>40795</v>
      </c>
      <c r="AY2161" s="128" t="s">
        <v>40796</v>
      </c>
      <c r="BC2161" s="516">
        <v>0.06511574074074074</v>
      </c>
      <c r="BD2161" s="516"/>
      <c r="BE2161" s="141"/>
      <c r="BF2161" s="516"/>
      <c r="BG2161" s="516"/>
      <c r="BH2161" s="516"/>
    </row>
    <row r="2162">
      <c r="A2162" s="122">
        <f t="shared" si="3"/>
        <v>0</v>
      </c>
      <c r="B2162" s="122">
        <f t="shared" si="4"/>
        <v>0</v>
      </c>
      <c r="C2162" s="122">
        <f t="shared" si="5"/>
        <v>0</v>
      </c>
      <c r="D2162" s="122">
        <f t="shared" si="6"/>
        <v>0</v>
      </c>
      <c r="E2162" s="122">
        <f t="shared" si="2"/>
        <v>8</v>
      </c>
      <c r="H2162" s="135">
        <v>720.0</v>
      </c>
      <c r="I2162" s="135">
        <v>720.0</v>
      </c>
      <c r="J2162" s="135">
        <v>720.0</v>
      </c>
      <c r="L2162" s="160"/>
      <c r="M2162" s="160"/>
      <c r="N2162" s="160"/>
      <c r="O2162" s="160"/>
      <c r="AA2162" s="523"/>
      <c r="AB2162" s="523"/>
      <c r="AC2162" s="160"/>
      <c r="AD2162" s="160"/>
      <c r="AE2162" s="160"/>
      <c r="AJ2162" s="523"/>
      <c r="AN2162" s="160"/>
      <c r="AO2162" s="160"/>
      <c r="AP2162" s="160"/>
      <c r="AQ2162" s="1"/>
      <c r="AR2162" s="1"/>
      <c r="AS2162" s="160"/>
      <c r="AX2162" s="474">
        <v>0.09104166666666667</v>
      </c>
      <c r="AY2162" s="505">
        <v>0.06380787037037038</v>
      </c>
      <c r="BC2162" s="141" t="s">
        <v>40797</v>
      </c>
      <c r="BD2162" s="141"/>
      <c r="BE2162" s="516"/>
      <c r="BF2162" s="141"/>
      <c r="BG2162" s="141"/>
      <c r="BH2162" s="141"/>
    </row>
    <row r="2163">
      <c r="A2163" s="122">
        <f t="shared" si="3"/>
        <v>0</v>
      </c>
      <c r="B2163" s="122">
        <f t="shared" si="4"/>
        <v>0</v>
      </c>
      <c r="C2163" s="122">
        <f t="shared" si="5"/>
        <v>0</v>
      </c>
      <c r="D2163" s="122">
        <f t="shared" si="6"/>
        <v>0</v>
      </c>
      <c r="E2163" s="122">
        <f t="shared" si="2"/>
        <v>28</v>
      </c>
      <c r="H2163" s="135" t="s">
        <v>40798</v>
      </c>
      <c r="I2163" s="135" t="s">
        <v>40799</v>
      </c>
      <c r="J2163" s="135" t="s">
        <v>40800</v>
      </c>
      <c r="L2163" s="160"/>
      <c r="M2163" s="160"/>
      <c r="N2163" s="160"/>
      <c r="O2163" s="160"/>
      <c r="AA2163" s="523"/>
      <c r="AB2163" s="523"/>
      <c r="AC2163" s="160"/>
      <c r="AD2163" s="160"/>
      <c r="AE2163" s="160"/>
      <c r="AJ2163" s="523"/>
      <c r="AN2163" s="160"/>
      <c r="AO2163" s="160"/>
      <c r="AP2163" s="160"/>
      <c r="AQ2163" s="1"/>
      <c r="AR2163" s="1"/>
      <c r="AS2163" s="160"/>
      <c r="AX2163" s="134" t="s">
        <v>40801</v>
      </c>
      <c r="AY2163" s="128" t="s">
        <v>40802</v>
      </c>
      <c r="BC2163" s="516">
        <v>0.06524305555555555</v>
      </c>
      <c r="BD2163" s="516"/>
      <c r="BE2163" s="141"/>
      <c r="BF2163" s="516"/>
      <c r="BG2163" s="516"/>
      <c r="BH2163" s="516"/>
    </row>
    <row r="2164">
      <c r="A2164" s="122">
        <f t="shared" si="3"/>
        <v>0</v>
      </c>
      <c r="B2164" s="122">
        <f t="shared" si="4"/>
        <v>0</v>
      </c>
      <c r="C2164" s="122">
        <f t="shared" si="5"/>
        <v>0</v>
      </c>
      <c r="D2164" s="122">
        <f t="shared" si="6"/>
        <v>0</v>
      </c>
      <c r="E2164" s="122">
        <f t="shared" si="2"/>
        <v>48</v>
      </c>
      <c r="H2164" s="135" t="s">
        <v>40803</v>
      </c>
      <c r="I2164" s="135" t="s">
        <v>7891</v>
      </c>
      <c r="J2164" s="135" t="s">
        <v>40804</v>
      </c>
      <c r="L2164" s="160"/>
      <c r="M2164" s="160"/>
      <c r="N2164" s="160"/>
      <c r="O2164" s="160"/>
      <c r="AA2164" s="523"/>
      <c r="AB2164" s="523"/>
      <c r="AC2164" s="160"/>
      <c r="AD2164" s="160"/>
      <c r="AE2164" s="160"/>
      <c r="AJ2164" s="523"/>
      <c r="AN2164" s="160"/>
      <c r="AO2164" s="160"/>
      <c r="AP2164" s="160"/>
      <c r="AQ2164" s="1"/>
      <c r="AR2164" s="1"/>
      <c r="AS2164" s="160"/>
      <c r="AX2164" s="474">
        <v>0.09105324074074074</v>
      </c>
      <c r="AY2164" s="505">
        <v>0.06386574074074074</v>
      </c>
      <c r="BC2164" s="141" t="s">
        <v>40805</v>
      </c>
      <c r="BD2164" s="141"/>
      <c r="BE2164" s="516"/>
      <c r="BF2164" s="141"/>
      <c r="BG2164" s="141"/>
      <c r="BH2164" s="141"/>
    </row>
    <row r="2165">
      <c r="A2165" s="122">
        <f t="shared" si="3"/>
        <v>0</v>
      </c>
      <c r="B2165" s="122">
        <f t="shared" si="4"/>
        <v>0</v>
      </c>
      <c r="C2165" s="122">
        <f t="shared" si="5"/>
        <v>0</v>
      </c>
      <c r="D2165" s="122">
        <f t="shared" si="6"/>
        <v>0</v>
      </c>
      <c r="E2165" s="122">
        <f t="shared" si="2"/>
        <v>8</v>
      </c>
      <c r="H2165" s="135">
        <v>721.0</v>
      </c>
      <c r="I2165" s="135">
        <v>721.0</v>
      </c>
      <c r="J2165" s="135">
        <v>721.0</v>
      </c>
      <c r="L2165" s="160"/>
      <c r="M2165" s="160"/>
      <c r="N2165" s="160"/>
      <c r="O2165" s="160"/>
      <c r="AA2165" s="523"/>
      <c r="AB2165" s="523"/>
      <c r="AC2165" s="160"/>
      <c r="AD2165" s="160"/>
      <c r="AE2165" s="160"/>
      <c r="AJ2165" s="523"/>
      <c r="AN2165" s="160"/>
      <c r="AO2165" s="160"/>
      <c r="AP2165" s="160"/>
      <c r="AQ2165" s="1"/>
      <c r="AR2165" s="1"/>
      <c r="AS2165" s="160"/>
      <c r="AX2165" s="134" t="s">
        <v>40806</v>
      </c>
      <c r="AY2165" s="128" t="s">
        <v>40807</v>
      </c>
      <c r="BC2165" s="516">
        <v>0.06527777777777778</v>
      </c>
      <c r="BD2165" s="516"/>
      <c r="BE2165" s="141"/>
      <c r="BF2165" s="516"/>
      <c r="BG2165" s="516"/>
      <c r="BH2165" s="516"/>
    </row>
    <row r="2166">
      <c r="A2166" s="122">
        <f t="shared" si="3"/>
        <v>0</v>
      </c>
      <c r="B2166" s="122">
        <f t="shared" si="4"/>
        <v>0</v>
      </c>
      <c r="C2166" s="122">
        <f t="shared" si="5"/>
        <v>0</v>
      </c>
      <c r="D2166" s="122">
        <f t="shared" si="6"/>
        <v>0</v>
      </c>
      <c r="E2166" s="122">
        <f t="shared" si="2"/>
        <v>16</v>
      </c>
      <c r="H2166" s="135" t="s">
        <v>40808</v>
      </c>
      <c r="I2166" s="135" t="s">
        <v>40809</v>
      </c>
      <c r="J2166" s="135" t="s">
        <v>40810</v>
      </c>
      <c r="L2166" s="160"/>
      <c r="M2166" s="160"/>
      <c r="N2166" s="160"/>
      <c r="O2166" s="160"/>
      <c r="AA2166" s="523"/>
      <c r="AB2166" s="523"/>
      <c r="AC2166" s="160"/>
      <c r="AD2166" s="160"/>
      <c r="AE2166" s="160"/>
      <c r="AJ2166" s="523"/>
      <c r="AN2166" s="160"/>
      <c r="AO2166" s="160"/>
      <c r="AP2166" s="160"/>
      <c r="AQ2166" s="1"/>
      <c r="AR2166" s="1"/>
      <c r="AS2166" s="160"/>
      <c r="AX2166" s="474">
        <v>0.09108796296296297</v>
      </c>
      <c r="AY2166" s="505">
        <v>0.06391203703703703</v>
      </c>
      <c r="BC2166" s="141" t="s">
        <v>40811</v>
      </c>
      <c r="BD2166" s="141"/>
      <c r="BE2166" s="516"/>
      <c r="BF2166" s="141"/>
      <c r="BG2166" s="141"/>
      <c r="BH2166" s="141"/>
    </row>
    <row r="2167">
      <c r="A2167" s="122">
        <f t="shared" si="3"/>
        <v>0</v>
      </c>
      <c r="B2167" s="122">
        <f t="shared" si="4"/>
        <v>0</v>
      </c>
      <c r="C2167" s="122">
        <f t="shared" si="5"/>
        <v>0</v>
      </c>
      <c r="D2167" s="122">
        <f t="shared" si="6"/>
        <v>0</v>
      </c>
      <c r="E2167" s="122">
        <f t="shared" si="2"/>
        <v>34</v>
      </c>
      <c r="H2167" s="135" t="s">
        <v>40812</v>
      </c>
      <c r="I2167" s="135" t="s">
        <v>40813</v>
      </c>
      <c r="J2167" s="135" t="s">
        <v>40814</v>
      </c>
      <c r="L2167" s="160"/>
      <c r="M2167" s="160"/>
      <c r="N2167" s="160"/>
      <c r="O2167" s="160"/>
      <c r="AA2167" s="523"/>
      <c r="AB2167" s="523"/>
      <c r="AC2167" s="160"/>
      <c r="AD2167" s="160"/>
      <c r="AE2167" s="160"/>
      <c r="AJ2167" s="523"/>
      <c r="AN2167" s="160"/>
      <c r="AO2167" s="160"/>
      <c r="AP2167" s="160"/>
      <c r="AQ2167" s="1"/>
      <c r="AR2167" s="1"/>
      <c r="AS2167" s="160"/>
      <c r="AX2167" s="474">
        <v>0.09111111111111111</v>
      </c>
      <c r="AY2167" s="128" t="s">
        <v>40815</v>
      </c>
      <c r="BC2167" s="516">
        <v>0.06535879629629629</v>
      </c>
      <c r="BD2167" s="516"/>
      <c r="BE2167" s="141"/>
      <c r="BF2167" s="516"/>
      <c r="BG2167" s="516"/>
      <c r="BH2167" s="516"/>
    </row>
    <row r="2168">
      <c r="A2168" s="122">
        <f t="shared" si="3"/>
        <v>0</v>
      </c>
      <c r="B2168" s="122">
        <f t="shared" si="4"/>
        <v>0</v>
      </c>
      <c r="C2168" s="122">
        <f t="shared" si="5"/>
        <v>0</v>
      </c>
      <c r="D2168" s="122">
        <f t="shared" si="6"/>
        <v>0</v>
      </c>
      <c r="E2168" s="122">
        <f t="shared" si="2"/>
        <v>40</v>
      </c>
      <c r="H2168" s="135">
        <v>722.0</v>
      </c>
      <c r="I2168" s="135">
        <v>722.0</v>
      </c>
      <c r="J2168" s="135">
        <v>722.0</v>
      </c>
      <c r="L2168" s="160"/>
      <c r="M2168" s="160"/>
      <c r="N2168" s="160"/>
      <c r="O2168" s="160"/>
      <c r="AA2168" s="523"/>
      <c r="AB2168" s="523"/>
      <c r="AC2168" s="160"/>
      <c r="AD2168" s="160"/>
      <c r="AE2168" s="160"/>
      <c r="AJ2168" s="523"/>
      <c r="AN2168" s="160"/>
      <c r="AO2168" s="160"/>
      <c r="AP2168" s="160"/>
      <c r="AQ2168" s="1"/>
      <c r="AR2168" s="1"/>
      <c r="AS2168" s="160"/>
      <c r="AY2168" s="505">
        <v>0.06395833333333334</v>
      </c>
      <c r="BC2168" s="141" t="s">
        <v>40816</v>
      </c>
      <c r="BD2168" s="141"/>
      <c r="BE2168" s="516"/>
      <c r="BF2168" s="141"/>
      <c r="BG2168" s="141"/>
      <c r="BH2168" s="141"/>
    </row>
    <row r="2169">
      <c r="A2169" s="122">
        <f t="shared" si="3"/>
        <v>0</v>
      </c>
      <c r="B2169" s="122">
        <f t="shared" si="4"/>
        <v>0</v>
      </c>
      <c r="C2169" s="122">
        <f t="shared" si="5"/>
        <v>0</v>
      </c>
      <c r="D2169" s="122">
        <f t="shared" si="6"/>
        <v>0</v>
      </c>
      <c r="E2169" s="122">
        <f t="shared" si="2"/>
        <v>13</v>
      </c>
      <c r="H2169" s="135" t="s">
        <v>40817</v>
      </c>
      <c r="I2169" s="135" t="s">
        <v>40818</v>
      </c>
      <c r="J2169" s="135" t="s">
        <v>40819</v>
      </c>
      <c r="L2169" s="160"/>
      <c r="M2169" s="160"/>
      <c r="N2169" s="160"/>
      <c r="O2169" s="160"/>
      <c r="AA2169" s="523"/>
      <c r="AB2169" s="523"/>
      <c r="AC2169" s="160"/>
      <c r="AD2169" s="160"/>
      <c r="AE2169" s="160"/>
      <c r="AJ2169" s="523"/>
      <c r="AN2169" s="160"/>
      <c r="AO2169" s="160"/>
      <c r="AP2169" s="160"/>
      <c r="AQ2169" s="1"/>
      <c r="AR2169" s="1"/>
      <c r="AS2169" s="160"/>
      <c r="AY2169" s="128" t="s">
        <v>40820</v>
      </c>
      <c r="BC2169" s="516">
        <v>0.0654050925925926</v>
      </c>
      <c r="BD2169" s="516"/>
      <c r="BE2169" s="141"/>
      <c r="BF2169" s="516"/>
      <c r="BG2169" s="516"/>
      <c r="BH2169" s="516"/>
    </row>
    <row r="2170">
      <c r="A2170" s="122">
        <f t="shared" si="3"/>
        <v>0</v>
      </c>
      <c r="B2170" s="122">
        <f t="shared" si="4"/>
        <v>0</v>
      </c>
      <c r="C2170" s="122">
        <f t="shared" si="5"/>
        <v>0</v>
      </c>
      <c r="D2170" s="122">
        <f t="shared" si="6"/>
        <v>0</v>
      </c>
      <c r="E2170" s="122">
        <f t="shared" si="2"/>
        <v>115</v>
      </c>
      <c r="H2170" s="135" t="s">
        <v>40821</v>
      </c>
      <c r="I2170" s="135" t="s">
        <v>40822</v>
      </c>
      <c r="J2170" s="135" t="s">
        <v>40823</v>
      </c>
      <c r="L2170" s="160"/>
      <c r="M2170" s="160"/>
      <c r="N2170" s="160"/>
      <c r="O2170" s="160"/>
      <c r="AA2170" s="523"/>
      <c r="AB2170" s="523"/>
      <c r="AC2170" s="160"/>
      <c r="AD2170" s="160"/>
      <c r="AE2170" s="160"/>
      <c r="AJ2170" s="523"/>
      <c r="AN2170" s="160"/>
      <c r="AO2170" s="160"/>
      <c r="AP2170" s="160"/>
      <c r="AQ2170" s="1"/>
      <c r="AR2170" s="1"/>
      <c r="AS2170" s="160"/>
      <c r="AY2170" s="505">
        <v>0.06399305555555555</v>
      </c>
      <c r="BC2170" s="141" t="s">
        <v>40824</v>
      </c>
      <c r="BD2170" s="141"/>
      <c r="BE2170" s="516"/>
      <c r="BF2170" s="141"/>
      <c r="BG2170" s="141"/>
      <c r="BH2170" s="141"/>
    </row>
    <row r="2171">
      <c r="A2171" s="122">
        <f t="shared" si="3"/>
        <v>0</v>
      </c>
      <c r="B2171" s="122">
        <f t="shared" si="4"/>
        <v>0</v>
      </c>
      <c r="C2171" s="122">
        <f t="shared" si="5"/>
        <v>0</v>
      </c>
      <c r="D2171" s="122">
        <f t="shared" si="6"/>
        <v>0</v>
      </c>
      <c r="E2171" s="122">
        <f t="shared" si="2"/>
        <v>6</v>
      </c>
      <c r="H2171" s="135">
        <v>723.0</v>
      </c>
      <c r="I2171" s="135">
        <v>723.0</v>
      </c>
      <c r="J2171" s="135">
        <v>723.0</v>
      </c>
      <c r="L2171" s="160"/>
      <c r="M2171" s="160"/>
      <c r="N2171" s="160"/>
      <c r="O2171" s="160"/>
      <c r="AA2171" s="523"/>
      <c r="AB2171" s="523"/>
      <c r="AC2171" s="160"/>
      <c r="AD2171" s="160"/>
      <c r="AE2171" s="160"/>
      <c r="AJ2171" s="523"/>
      <c r="AN2171" s="160"/>
      <c r="AO2171" s="160"/>
      <c r="AP2171" s="160"/>
      <c r="AQ2171" s="1"/>
      <c r="AR2171" s="1"/>
      <c r="AS2171" s="160"/>
      <c r="AY2171" s="128" t="s">
        <v>952</v>
      </c>
      <c r="BC2171" s="516">
        <v>0.06561342592592592</v>
      </c>
      <c r="BD2171" s="516"/>
      <c r="BE2171" s="141"/>
      <c r="BF2171" s="516"/>
      <c r="BG2171" s="516"/>
      <c r="BH2171" s="516"/>
    </row>
    <row r="2172">
      <c r="A2172" s="122">
        <f t="shared" si="3"/>
        <v>0</v>
      </c>
      <c r="B2172" s="122">
        <f t="shared" si="4"/>
        <v>0</v>
      </c>
      <c r="C2172" s="122">
        <f t="shared" si="5"/>
        <v>0</v>
      </c>
      <c r="D2172" s="122">
        <f t="shared" si="6"/>
        <v>0</v>
      </c>
      <c r="E2172" s="122">
        <f t="shared" si="2"/>
        <v>15</v>
      </c>
      <c r="H2172" s="135" t="s">
        <v>40825</v>
      </c>
      <c r="I2172" s="135" t="s">
        <v>40826</v>
      </c>
      <c r="J2172" s="135" t="s">
        <v>40827</v>
      </c>
      <c r="L2172" s="160"/>
      <c r="M2172" s="160"/>
      <c r="N2172" s="160"/>
      <c r="O2172" s="160"/>
      <c r="AA2172" s="523"/>
      <c r="AB2172" s="523"/>
      <c r="AC2172" s="160"/>
      <c r="AD2172" s="160"/>
      <c r="AE2172" s="160"/>
      <c r="AJ2172" s="523"/>
      <c r="AN2172" s="160"/>
      <c r="AO2172" s="160"/>
      <c r="AP2172" s="160"/>
      <c r="AQ2172" s="1"/>
      <c r="AR2172" s="1"/>
      <c r="AS2172" s="160"/>
      <c r="AY2172" s="505">
        <v>0.06403935185185185</v>
      </c>
      <c r="BC2172" s="141" t="s">
        <v>40828</v>
      </c>
      <c r="BD2172" s="141"/>
      <c r="BE2172" s="516"/>
      <c r="BF2172" s="141"/>
      <c r="BG2172" s="141"/>
      <c r="BH2172" s="141"/>
    </row>
    <row r="2173">
      <c r="A2173" s="122">
        <f t="shared" si="3"/>
        <v>0</v>
      </c>
      <c r="B2173" s="122">
        <f t="shared" si="4"/>
        <v>0</v>
      </c>
      <c r="C2173" s="122">
        <f t="shared" si="5"/>
        <v>0</v>
      </c>
      <c r="D2173" s="122">
        <f t="shared" si="6"/>
        <v>0</v>
      </c>
      <c r="E2173" s="122">
        <f t="shared" si="2"/>
        <v>48</v>
      </c>
      <c r="H2173" s="135" t="s">
        <v>6037</v>
      </c>
      <c r="I2173" s="135" t="s">
        <v>40829</v>
      </c>
      <c r="J2173" s="135" t="s">
        <v>40830</v>
      </c>
      <c r="L2173" s="160"/>
      <c r="M2173" s="160"/>
      <c r="N2173" s="160"/>
      <c r="O2173" s="160"/>
      <c r="AA2173" s="523"/>
      <c r="AB2173" s="523"/>
      <c r="AC2173" s="160"/>
      <c r="AD2173" s="160"/>
      <c r="AE2173" s="160"/>
      <c r="AJ2173" s="523"/>
      <c r="AN2173" s="160"/>
      <c r="AO2173" s="160"/>
      <c r="AP2173" s="160"/>
      <c r="AQ2173" s="1"/>
      <c r="AR2173" s="1"/>
      <c r="AS2173" s="160"/>
      <c r="AY2173" s="128" t="s">
        <v>40831</v>
      </c>
      <c r="BC2173" s="516">
        <v>0.06574074074074074</v>
      </c>
      <c r="BD2173" s="516"/>
      <c r="BE2173" s="141"/>
      <c r="BF2173" s="516"/>
      <c r="BG2173" s="516"/>
      <c r="BH2173" s="516"/>
    </row>
    <row r="2174">
      <c r="A2174" s="122">
        <f t="shared" si="3"/>
        <v>0</v>
      </c>
      <c r="B2174" s="122">
        <f t="shared" si="4"/>
        <v>0</v>
      </c>
      <c r="C2174" s="122">
        <f t="shared" si="5"/>
        <v>0</v>
      </c>
      <c r="D2174" s="122">
        <f t="shared" si="6"/>
        <v>0</v>
      </c>
      <c r="E2174" s="122">
        <f t="shared" si="2"/>
        <v>8</v>
      </c>
      <c r="H2174" s="135">
        <v>724.0</v>
      </c>
      <c r="I2174" s="135">
        <v>724.0</v>
      </c>
      <c r="J2174" s="135">
        <v>724.0</v>
      </c>
      <c r="L2174" s="160"/>
      <c r="M2174" s="160"/>
      <c r="N2174" s="160"/>
      <c r="O2174" s="160"/>
      <c r="AA2174" s="523"/>
      <c r="AB2174" s="523"/>
      <c r="AC2174" s="160"/>
      <c r="AD2174" s="160"/>
      <c r="AE2174" s="160"/>
      <c r="AJ2174" s="523"/>
      <c r="AN2174" s="160"/>
      <c r="AO2174" s="160"/>
      <c r="AP2174" s="160"/>
      <c r="AQ2174" s="1"/>
      <c r="AR2174" s="1"/>
      <c r="AS2174" s="160"/>
      <c r="AY2174" s="505">
        <v>0.0640625</v>
      </c>
      <c r="BC2174" s="141" t="s">
        <v>40832</v>
      </c>
      <c r="BD2174" s="141"/>
      <c r="BE2174" s="516"/>
      <c r="BF2174" s="141"/>
      <c r="BG2174" s="141"/>
      <c r="BH2174" s="141"/>
    </row>
    <row r="2175">
      <c r="A2175" s="122">
        <f t="shared" si="3"/>
        <v>0</v>
      </c>
      <c r="B2175" s="122">
        <f t="shared" si="4"/>
        <v>0</v>
      </c>
      <c r="C2175" s="122">
        <f t="shared" si="5"/>
        <v>0</v>
      </c>
      <c r="D2175" s="122">
        <f t="shared" si="6"/>
        <v>0</v>
      </c>
      <c r="E2175" s="122">
        <f t="shared" si="2"/>
        <v>51</v>
      </c>
      <c r="H2175" s="135" t="s">
        <v>40833</v>
      </c>
      <c r="I2175" s="135" t="s">
        <v>40834</v>
      </c>
      <c r="J2175" s="135" t="s">
        <v>40835</v>
      </c>
      <c r="L2175" s="160"/>
      <c r="M2175" s="160"/>
      <c r="N2175" s="160"/>
      <c r="O2175" s="160"/>
      <c r="AA2175" s="523"/>
      <c r="AB2175" s="523"/>
      <c r="AC2175" s="160"/>
      <c r="AD2175" s="160"/>
      <c r="AE2175" s="160"/>
      <c r="AJ2175" s="523"/>
      <c r="AN2175" s="160"/>
      <c r="AO2175" s="160"/>
      <c r="AP2175" s="160"/>
      <c r="AQ2175" s="1"/>
      <c r="AR2175" s="1"/>
      <c r="AS2175" s="160"/>
      <c r="AY2175" s="128" t="s">
        <v>40836</v>
      </c>
      <c r="BC2175" s="516">
        <v>0.06578703703703703</v>
      </c>
      <c r="BD2175" s="516"/>
      <c r="BE2175" s="141"/>
      <c r="BF2175" s="516"/>
      <c r="BG2175" s="516"/>
      <c r="BH2175" s="516"/>
    </row>
    <row r="2176">
      <c r="A2176" s="122">
        <f t="shared" si="3"/>
        <v>0</v>
      </c>
      <c r="B2176" s="122">
        <f t="shared" si="4"/>
        <v>0</v>
      </c>
      <c r="C2176" s="122">
        <f t="shared" si="5"/>
        <v>0</v>
      </c>
      <c r="D2176" s="122">
        <f t="shared" si="6"/>
        <v>0</v>
      </c>
      <c r="E2176" s="122">
        <f t="shared" si="2"/>
        <v>47</v>
      </c>
      <c r="H2176" s="135" t="s">
        <v>40837</v>
      </c>
      <c r="I2176" s="135" t="s">
        <v>40838</v>
      </c>
      <c r="J2176" s="135" t="s">
        <v>40839</v>
      </c>
      <c r="L2176" s="160"/>
      <c r="M2176" s="160"/>
      <c r="N2176" s="160"/>
      <c r="O2176" s="160"/>
      <c r="AA2176" s="523"/>
      <c r="AB2176" s="523"/>
      <c r="AC2176" s="160"/>
      <c r="AD2176" s="160"/>
      <c r="AE2176" s="160"/>
      <c r="AJ2176" s="523"/>
      <c r="AN2176" s="160"/>
      <c r="AO2176" s="160"/>
      <c r="AP2176" s="160"/>
      <c r="AQ2176" s="1"/>
      <c r="AR2176" s="1"/>
      <c r="AS2176" s="160"/>
      <c r="AY2176" s="505">
        <v>0.06412037037037037</v>
      </c>
      <c r="BC2176" s="141" t="s">
        <v>40840</v>
      </c>
      <c r="BD2176" s="141"/>
      <c r="BE2176" s="516"/>
      <c r="BF2176" s="141"/>
      <c r="BG2176" s="141"/>
      <c r="BH2176" s="141"/>
    </row>
    <row r="2177">
      <c r="A2177" s="122">
        <f t="shared" si="3"/>
        <v>0</v>
      </c>
      <c r="B2177" s="122">
        <f t="shared" si="4"/>
        <v>0</v>
      </c>
      <c r="C2177" s="122">
        <f t="shared" si="5"/>
        <v>0</v>
      </c>
      <c r="D2177" s="122">
        <f t="shared" si="6"/>
        <v>0</v>
      </c>
      <c r="E2177" s="122">
        <f t="shared" si="2"/>
        <v>10</v>
      </c>
      <c r="H2177" s="135">
        <v>725.0</v>
      </c>
      <c r="I2177" s="135">
        <v>725.0</v>
      </c>
      <c r="J2177" s="135">
        <v>725.0</v>
      </c>
      <c r="L2177" s="160"/>
      <c r="M2177" s="160"/>
      <c r="N2177" s="160"/>
      <c r="O2177" s="160"/>
      <c r="AA2177" s="523"/>
      <c r="AB2177" s="523"/>
      <c r="AC2177" s="160"/>
      <c r="AD2177" s="160"/>
      <c r="AE2177" s="160"/>
      <c r="AJ2177" s="523"/>
      <c r="AN2177" s="160"/>
      <c r="AO2177" s="160"/>
      <c r="AP2177" s="160"/>
      <c r="AQ2177" s="1"/>
      <c r="AR2177" s="1"/>
      <c r="AS2177" s="160"/>
      <c r="AY2177" s="128" t="s">
        <v>40841</v>
      </c>
      <c r="BC2177" s="516">
        <v>0.06585648148148149</v>
      </c>
      <c r="BD2177" s="516"/>
      <c r="BE2177" s="141"/>
      <c r="BF2177" s="516"/>
      <c r="BG2177" s="516"/>
      <c r="BH2177" s="516"/>
    </row>
    <row r="2178">
      <c r="A2178" s="122">
        <f t="shared" si="3"/>
        <v>0</v>
      </c>
      <c r="B2178" s="122">
        <f t="shared" si="4"/>
        <v>0</v>
      </c>
      <c r="C2178" s="122">
        <f t="shared" si="5"/>
        <v>0</v>
      </c>
      <c r="D2178" s="122">
        <f t="shared" si="6"/>
        <v>0</v>
      </c>
      <c r="E2178" s="122">
        <f t="shared" si="2"/>
        <v>12</v>
      </c>
      <c r="H2178" s="135" t="s">
        <v>40842</v>
      </c>
      <c r="I2178" s="135" t="s">
        <v>40843</v>
      </c>
      <c r="J2178" s="135" t="s">
        <v>40844</v>
      </c>
      <c r="L2178" s="160"/>
      <c r="M2178" s="160"/>
      <c r="N2178" s="160"/>
      <c r="O2178" s="160"/>
      <c r="AA2178" s="523"/>
      <c r="AB2178" s="523"/>
      <c r="AC2178" s="160"/>
      <c r="AD2178" s="160"/>
      <c r="AE2178" s="160"/>
      <c r="AJ2178" s="523"/>
      <c r="AN2178" s="160"/>
      <c r="AO2178" s="160"/>
      <c r="AP2178" s="160"/>
      <c r="AQ2178" s="1"/>
      <c r="AR2178" s="1"/>
      <c r="AS2178" s="160"/>
      <c r="AY2178" s="505">
        <v>0.0642361111111111</v>
      </c>
      <c r="BC2178" s="141" t="s">
        <v>653</v>
      </c>
      <c r="BD2178" s="141"/>
      <c r="BE2178" s="516"/>
      <c r="BF2178" s="141"/>
      <c r="BG2178" s="141"/>
      <c r="BH2178" s="141"/>
    </row>
    <row r="2179">
      <c r="A2179" s="122">
        <f t="shared" si="3"/>
        <v>0</v>
      </c>
      <c r="B2179" s="122">
        <f t="shared" si="4"/>
        <v>0</v>
      </c>
      <c r="C2179" s="122">
        <f t="shared" si="5"/>
        <v>0</v>
      </c>
      <c r="D2179" s="122">
        <f t="shared" si="6"/>
        <v>0</v>
      </c>
      <c r="E2179" s="122">
        <f t="shared" si="2"/>
        <v>24</v>
      </c>
      <c r="H2179" s="135" t="s">
        <v>40845</v>
      </c>
      <c r="I2179" s="135" t="s">
        <v>30326</v>
      </c>
      <c r="J2179" s="135" t="s">
        <v>40846</v>
      </c>
      <c r="L2179" s="160"/>
      <c r="M2179" s="160"/>
      <c r="N2179" s="160"/>
      <c r="O2179" s="160"/>
      <c r="AA2179" s="523"/>
      <c r="AB2179" s="523"/>
      <c r="AC2179" s="160"/>
      <c r="AD2179" s="160"/>
      <c r="AE2179" s="160"/>
      <c r="AJ2179" s="523"/>
      <c r="AN2179" s="160"/>
      <c r="AO2179" s="160"/>
      <c r="AP2179" s="160"/>
      <c r="AQ2179" s="1"/>
      <c r="AR2179" s="1"/>
      <c r="AS2179" s="160"/>
      <c r="AY2179" s="128" t="s">
        <v>40847</v>
      </c>
      <c r="BC2179" s="516">
        <v>0.06587962962962964</v>
      </c>
      <c r="BD2179" s="516"/>
      <c r="BE2179" s="141"/>
      <c r="BF2179" s="516"/>
      <c r="BG2179" s="516"/>
      <c r="BH2179" s="516"/>
    </row>
    <row r="2180">
      <c r="A2180" s="122">
        <f t="shared" si="3"/>
        <v>0</v>
      </c>
      <c r="B2180" s="122">
        <f t="shared" si="4"/>
        <v>0</v>
      </c>
      <c r="C2180" s="122">
        <f t="shared" si="5"/>
        <v>0</v>
      </c>
      <c r="D2180" s="122">
        <f t="shared" si="6"/>
        <v>0</v>
      </c>
      <c r="E2180" s="122">
        <f t="shared" si="2"/>
        <v>7</v>
      </c>
      <c r="H2180" s="135">
        <v>726.0</v>
      </c>
      <c r="I2180" s="135">
        <v>726.0</v>
      </c>
      <c r="J2180" s="135">
        <v>726.0</v>
      </c>
      <c r="L2180" s="160"/>
      <c r="M2180" s="160"/>
      <c r="N2180" s="160"/>
      <c r="O2180" s="160"/>
      <c r="AA2180" s="523"/>
      <c r="AB2180" s="523"/>
      <c r="AC2180" s="160"/>
      <c r="AD2180" s="160"/>
      <c r="AE2180" s="160"/>
      <c r="AJ2180" s="523"/>
      <c r="AN2180" s="160"/>
      <c r="AO2180" s="160"/>
      <c r="AP2180" s="160"/>
      <c r="AQ2180" s="1"/>
      <c r="AR2180" s="1"/>
      <c r="AS2180" s="160"/>
      <c r="AY2180" s="505">
        <v>0.06427083333333333</v>
      </c>
      <c r="BC2180" s="141" t="s">
        <v>40848</v>
      </c>
      <c r="BD2180" s="141"/>
      <c r="BE2180" s="516"/>
      <c r="BF2180" s="141"/>
      <c r="BG2180" s="141"/>
      <c r="BH2180" s="141"/>
    </row>
    <row r="2181">
      <c r="A2181" s="122">
        <f t="shared" si="3"/>
        <v>0</v>
      </c>
      <c r="B2181" s="122">
        <f t="shared" si="4"/>
        <v>0</v>
      </c>
      <c r="C2181" s="122">
        <f t="shared" si="5"/>
        <v>0</v>
      </c>
      <c r="D2181" s="122">
        <f t="shared" si="6"/>
        <v>0</v>
      </c>
      <c r="E2181" s="122">
        <f t="shared" si="2"/>
        <v>17</v>
      </c>
      <c r="H2181" s="135" t="s">
        <v>40849</v>
      </c>
      <c r="I2181" s="135" t="s">
        <v>40850</v>
      </c>
      <c r="J2181" s="135" t="s">
        <v>40851</v>
      </c>
      <c r="L2181" s="160"/>
      <c r="M2181" s="160"/>
      <c r="N2181" s="160"/>
      <c r="O2181" s="160"/>
      <c r="AA2181" s="523"/>
      <c r="AB2181" s="523"/>
      <c r="AC2181" s="160"/>
      <c r="AD2181" s="160"/>
      <c r="AE2181" s="160"/>
      <c r="AJ2181" s="523"/>
      <c r="AN2181" s="160"/>
      <c r="AO2181" s="160"/>
      <c r="AP2181" s="160"/>
      <c r="AQ2181" s="1"/>
      <c r="AR2181" s="1"/>
      <c r="AS2181" s="160"/>
      <c r="AY2181" s="128" t="s">
        <v>40852</v>
      </c>
      <c r="BC2181" s="516">
        <v>0.06591435185185185</v>
      </c>
      <c r="BD2181" s="516"/>
      <c r="BE2181" s="141"/>
      <c r="BF2181" s="516"/>
      <c r="BG2181" s="516"/>
      <c r="BH2181" s="516"/>
    </row>
    <row r="2182">
      <c r="A2182" s="122">
        <f t="shared" si="3"/>
        <v>0</v>
      </c>
      <c r="B2182" s="122">
        <f t="shared" si="4"/>
        <v>0</v>
      </c>
      <c r="C2182" s="122">
        <f t="shared" si="5"/>
        <v>0</v>
      </c>
      <c r="D2182" s="122">
        <f t="shared" si="6"/>
        <v>0</v>
      </c>
      <c r="E2182" s="122">
        <f t="shared" si="2"/>
        <v>41</v>
      </c>
      <c r="H2182" s="135" t="s">
        <v>40853</v>
      </c>
      <c r="I2182" s="135" t="s">
        <v>40854</v>
      </c>
      <c r="J2182" s="135" t="s">
        <v>40855</v>
      </c>
      <c r="L2182" s="160"/>
      <c r="M2182" s="160"/>
      <c r="N2182" s="160"/>
      <c r="O2182" s="160"/>
      <c r="AA2182" s="523"/>
      <c r="AB2182" s="523"/>
      <c r="AC2182" s="160"/>
      <c r="AD2182" s="160"/>
      <c r="AE2182" s="160"/>
      <c r="AJ2182" s="523"/>
      <c r="AN2182" s="160"/>
      <c r="AO2182" s="160"/>
      <c r="AP2182" s="160"/>
      <c r="AQ2182" s="1"/>
      <c r="AR2182" s="1"/>
      <c r="AS2182" s="160"/>
      <c r="AY2182" s="505">
        <v>0.06428240740740741</v>
      </c>
      <c r="BC2182" s="141" t="s">
        <v>3460</v>
      </c>
      <c r="BD2182" s="141"/>
      <c r="BE2182" s="516"/>
      <c r="BF2182" s="141"/>
      <c r="BG2182" s="141"/>
      <c r="BH2182" s="141"/>
    </row>
    <row r="2183">
      <c r="A2183" s="122">
        <f t="shared" si="3"/>
        <v>0</v>
      </c>
      <c r="B2183" s="122">
        <f t="shared" si="4"/>
        <v>0</v>
      </c>
      <c r="C2183" s="122">
        <f t="shared" si="5"/>
        <v>0</v>
      </c>
      <c r="D2183" s="122">
        <f t="shared" si="6"/>
        <v>0</v>
      </c>
      <c r="E2183" s="122">
        <f t="shared" si="2"/>
        <v>9</v>
      </c>
      <c r="H2183" s="135">
        <v>727.0</v>
      </c>
      <c r="I2183" s="135">
        <v>727.0</v>
      </c>
      <c r="J2183" s="135">
        <v>727.0</v>
      </c>
      <c r="L2183" s="160"/>
      <c r="M2183" s="160"/>
      <c r="N2183" s="160"/>
      <c r="O2183" s="160"/>
      <c r="AA2183" s="523"/>
      <c r="AB2183" s="523"/>
      <c r="AC2183" s="160"/>
      <c r="AD2183" s="160"/>
      <c r="AE2183" s="160"/>
      <c r="AJ2183" s="523"/>
      <c r="AN2183" s="160"/>
      <c r="AO2183" s="160"/>
      <c r="AP2183" s="160"/>
      <c r="AQ2183" s="1"/>
      <c r="AR2183" s="1"/>
      <c r="AS2183" s="160"/>
      <c r="AY2183" s="128" t="s">
        <v>40856</v>
      </c>
      <c r="BC2183" s="516">
        <v>0.0659375</v>
      </c>
      <c r="BD2183" s="516"/>
      <c r="BE2183" s="141"/>
      <c r="BF2183" s="516"/>
      <c r="BG2183" s="516"/>
      <c r="BH2183" s="516"/>
    </row>
    <row r="2184">
      <c r="A2184" s="122">
        <f t="shared" si="3"/>
        <v>0</v>
      </c>
      <c r="B2184" s="122">
        <f t="shared" si="4"/>
        <v>0</v>
      </c>
      <c r="C2184" s="122">
        <f t="shared" si="5"/>
        <v>0</v>
      </c>
      <c r="D2184" s="122">
        <f t="shared" si="6"/>
        <v>0</v>
      </c>
      <c r="E2184" s="122">
        <f t="shared" si="2"/>
        <v>13</v>
      </c>
      <c r="H2184" s="135" t="s">
        <v>40857</v>
      </c>
      <c r="I2184" s="135" t="s">
        <v>40858</v>
      </c>
      <c r="J2184" s="135" t="s">
        <v>40859</v>
      </c>
      <c r="L2184" s="160"/>
      <c r="M2184" s="160"/>
      <c r="N2184" s="160"/>
      <c r="O2184" s="160"/>
      <c r="AA2184" s="523"/>
      <c r="AB2184" s="523"/>
      <c r="AC2184" s="160"/>
      <c r="AD2184" s="160"/>
      <c r="AE2184" s="160"/>
      <c r="AJ2184" s="523"/>
      <c r="AN2184" s="160"/>
      <c r="AO2184" s="160"/>
      <c r="AP2184" s="160"/>
      <c r="AQ2184" s="1"/>
      <c r="AR2184" s="1"/>
      <c r="AS2184" s="160"/>
      <c r="AY2184" s="505">
        <v>0.06429398148148148</v>
      </c>
      <c r="BC2184" s="141" t="s">
        <v>4374</v>
      </c>
      <c r="BD2184" s="141"/>
      <c r="BE2184" s="516"/>
      <c r="BF2184" s="141"/>
      <c r="BG2184" s="141"/>
      <c r="BH2184" s="141"/>
    </row>
    <row r="2185">
      <c r="A2185" s="122">
        <f t="shared" si="3"/>
        <v>0</v>
      </c>
      <c r="B2185" s="122">
        <f t="shared" si="4"/>
        <v>0</v>
      </c>
      <c r="C2185" s="122">
        <f t="shared" si="5"/>
        <v>0</v>
      </c>
      <c r="D2185" s="122">
        <f t="shared" si="6"/>
        <v>0</v>
      </c>
      <c r="E2185" s="122">
        <f t="shared" si="2"/>
        <v>34</v>
      </c>
      <c r="H2185" s="135" t="s">
        <v>40860</v>
      </c>
      <c r="I2185" s="135" t="s">
        <v>923</v>
      </c>
      <c r="J2185" s="135" t="s">
        <v>40861</v>
      </c>
      <c r="L2185" s="160"/>
      <c r="M2185" s="160"/>
      <c r="N2185" s="160"/>
      <c r="O2185" s="160"/>
      <c r="AA2185" s="523"/>
      <c r="AB2185" s="523"/>
      <c r="AC2185" s="160"/>
      <c r="AD2185" s="160"/>
      <c r="AE2185" s="160"/>
      <c r="AJ2185" s="523"/>
      <c r="AN2185" s="160"/>
      <c r="AO2185" s="160"/>
      <c r="AP2185" s="160"/>
      <c r="AQ2185" s="1"/>
      <c r="AR2185" s="1"/>
      <c r="AS2185" s="160"/>
      <c r="AY2185" s="128" t="s">
        <v>40862</v>
      </c>
      <c r="BC2185" s="516">
        <v>0.06596064814814814</v>
      </c>
      <c r="BD2185" s="516"/>
      <c r="BE2185" s="141"/>
      <c r="BF2185" s="516"/>
      <c r="BG2185" s="516"/>
      <c r="BH2185" s="516"/>
    </row>
    <row r="2186">
      <c r="A2186" s="122">
        <f t="shared" si="3"/>
        <v>0</v>
      </c>
      <c r="B2186" s="122">
        <f t="shared" si="4"/>
        <v>0</v>
      </c>
      <c r="C2186" s="122">
        <f t="shared" si="5"/>
        <v>0</v>
      </c>
      <c r="D2186" s="122">
        <f t="shared" si="6"/>
        <v>0</v>
      </c>
      <c r="E2186" s="122">
        <f t="shared" si="2"/>
        <v>7</v>
      </c>
      <c r="H2186" s="135">
        <v>728.0</v>
      </c>
      <c r="I2186" s="135">
        <v>728.0</v>
      </c>
      <c r="J2186" s="135">
        <v>728.0</v>
      </c>
      <c r="L2186" s="160"/>
      <c r="M2186" s="160"/>
      <c r="N2186" s="160"/>
      <c r="O2186" s="160"/>
      <c r="AA2186" s="523"/>
      <c r="AB2186" s="523"/>
      <c r="AC2186" s="160"/>
      <c r="AD2186" s="160"/>
      <c r="AE2186" s="160"/>
      <c r="AJ2186" s="523"/>
      <c r="AN2186" s="160"/>
      <c r="AO2186" s="160"/>
      <c r="AP2186" s="160"/>
      <c r="AQ2186" s="1"/>
      <c r="AR2186" s="1"/>
      <c r="AS2186" s="160"/>
      <c r="AY2186" s="505">
        <v>0.06431712962962963</v>
      </c>
      <c r="BC2186" s="141" t="s">
        <v>40863</v>
      </c>
      <c r="BD2186" s="141"/>
      <c r="BE2186" s="516"/>
      <c r="BF2186" s="141"/>
      <c r="BG2186" s="141"/>
      <c r="BH2186" s="141"/>
    </row>
    <row r="2187">
      <c r="A2187" s="122">
        <f t="shared" si="3"/>
        <v>0</v>
      </c>
      <c r="B2187" s="122">
        <f t="shared" si="4"/>
        <v>0</v>
      </c>
      <c r="C2187" s="122">
        <f t="shared" si="5"/>
        <v>0</v>
      </c>
      <c r="D2187" s="122">
        <f t="shared" si="6"/>
        <v>0</v>
      </c>
      <c r="E2187" s="122">
        <f t="shared" si="2"/>
        <v>19</v>
      </c>
      <c r="H2187" s="135" t="s">
        <v>40864</v>
      </c>
      <c r="I2187" s="135" t="s">
        <v>40865</v>
      </c>
      <c r="J2187" s="135" t="s">
        <v>40866</v>
      </c>
      <c r="L2187" s="160"/>
      <c r="M2187" s="160"/>
      <c r="N2187" s="160"/>
      <c r="O2187" s="160"/>
      <c r="AA2187" s="523"/>
      <c r="AB2187" s="523"/>
      <c r="AC2187" s="160"/>
      <c r="AD2187" s="160"/>
      <c r="AE2187" s="160"/>
      <c r="AJ2187" s="523"/>
      <c r="AN2187" s="160"/>
      <c r="AO2187" s="160"/>
      <c r="AP2187" s="160"/>
      <c r="AQ2187" s="1"/>
      <c r="AR2187" s="1"/>
      <c r="AS2187" s="160"/>
      <c r="AY2187" s="128" t="s">
        <v>40867</v>
      </c>
      <c r="BC2187" s="516">
        <v>0.06601851851851852</v>
      </c>
      <c r="BD2187" s="516"/>
      <c r="BE2187" s="141"/>
      <c r="BF2187" s="516"/>
      <c r="BG2187" s="516"/>
      <c r="BH2187" s="516"/>
    </row>
    <row r="2188">
      <c r="A2188" s="122">
        <f t="shared" si="3"/>
        <v>0</v>
      </c>
      <c r="B2188" s="122">
        <f t="shared" si="4"/>
        <v>0</v>
      </c>
      <c r="C2188" s="122">
        <f t="shared" si="5"/>
        <v>0</v>
      </c>
      <c r="D2188" s="122">
        <f t="shared" si="6"/>
        <v>0</v>
      </c>
      <c r="E2188" s="122">
        <f t="shared" si="2"/>
        <v>89</v>
      </c>
      <c r="H2188" s="135" t="s">
        <v>40868</v>
      </c>
      <c r="I2188" s="135" t="s">
        <v>1112</v>
      </c>
      <c r="J2188" s="135" t="s">
        <v>40869</v>
      </c>
      <c r="L2188" s="160"/>
      <c r="M2188" s="160"/>
      <c r="N2188" s="160"/>
      <c r="O2188" s="160"/>
      <c r="AA2188" s="523"/>
      <c r="AB2188" s="523"/>
      <c r="AC2188" s="160"/>
      <c r="AD2188" s="160"/>
      <c r="AE2188" s="160"/>
      <c r="AJ2188" s="523"/>
      <c r="AN2188" s="160"/>
      <c r="AO2188" s="160"/>
      <c r="AP2188" s="160"/>
      <c r="AQ2188" s="1"/>
      <c r="AR2188" s="1"/>
      <c r="AS2188" s="160"/>
      <c r="AY2188" s="505">
        <v>0.06434027777777777</v>
      </c>
      <c r="BC2188" s="141" t="s">
        <v>40870</v>
      </c>
      <c r="BD2188" s="141"/>
      <c r="BE2188" s="516"/>
      <c r="BF2188" s="141"/>
      <c r="BG2188" s="141"/>
      <c r="BH2188" s="141"/>
    </row>
    <row r="2189">
      <c r="A2189" s="122">
        <f t="shared" si="3"/>
        <v>0</v>
      </c>
      <c r="B2189" s="122">
        <f t="shared" si="4"/>
        <v>0</v>
      </c>
      <c r="C2189" s="122">
        <f t="shared" si="5"/>
        <v>0</v>
      </c>
      <c r="D2189" s="122">
        <f t="shared" si="6"/>
        <v>0</v>
      </c>
      <c r="E2189" s="122">
        <f t="shared" si="2"/>
        <v>5</v>
      </c>
      <c r="H2189" s="135">
        <v>729.0</v>
      </c>
      <c r="I2189" s="135">
        <v>729.0</v>
      </c>
      <c r="J2189" s="135">
        <v>729.0</v>
      </c>
      <c r="L2189" s="160"/>
      <c r="M2189" s="160"/>
      <c r="N2189" s="160"/>
      <c r="O2189" s="160"/>
      <c r="AA2189" s="523"/>
      <c r="AB2189" s="523"/>
      <c r="AC2189" s="160"/>
      <c r="AD2189" s="160"/>
      <c r="AE2189" s="160"/>
      <c r="AJ2189" s="523"/>
      <c r="AN2189" s="160"/>
      <c r="AO2189" s="160"/>
      <c r="AP2189" s="160"/>
      <c r="AQ2189" s="1"/>
      <c r="AR2189" s="1"/>
      <c r="AS2189" s="160"/>
      <c r="AY2189" s="517" t="s">
        <v>32236</v>
      </c>
      <c r="BC2189" s="516">
        <v>0.06606481481481481</v>
      </c>
      <c r="BD2189" s="516"/>
      <c r="BE2189" s="141"/>
      <c r="BF2189" s="516"/>
      <c r="BG2189" s="516"/>
      <c r="BH2189" s="516"/>
    </row>
    <row r="2190">
      <c r="A2190" s="122">
        <f t="shared" si="3"/>
        <v>0</v>
      </c>
      <c r="B2190" s="122">
        <f t="shared" si="4"/>
        <v>0</v>
      </c>
      <c r="C2190" s="122">
        <f t="shared" si="5"/>
        <v>0</v>
      </c>
      <c r="D2190" s="122">
        <f t="shared" si="6"/>
        <v>0</v>
      </c>
      <c r="E2190" s="122">
        <f t="shared" si="2"/>
        <v>17</v>
      </c>
      <c r="H2190" s="135" t="s">
        <v>40871</v>
      </c>
      <c r="I2190" s="135" t="s">
        <v>40872</v>
      </c>
      <c r="J2190" s="135" t="s">
        <v>40873</v>
      </c>
      <c r="L2190" s="160"/>
      <c r="M2190" s="160"/>
      <c r="N2190" s="160"/>
      <c r="O2190" s="160"/>
      <c r="AA2190" s="523"/>
      <c r="AB2190" s="523"/>
      <c r="AC2190" s="160"/>
      <c r="AD2190" s="160"/>
      <c r="AE2190" s="160"/>
      <c r="AJ2190" s="523"/>
      <c r="AN2190" s="160"/>
      <c r="AO2190" s="160"/>
      <c r="AP2190" s="160"/>
      <c r="AQ2190" s="1"/>
      <c r="AR2190" s="1"/>
      <c r="AS2190" s="160"/>
      <c r="AY2190" s="518">
        <v>0.06439814814814815</v>
      </c>
      <c r="BC2190" s="141" t="s">
        <v>40874</v>
      </c>
      <c r="BD2190" s="141"/>
      <c r="BE2190" s="516"/>
      <c r="BF2190" s="141"/>
      <c r="BG2190" s="141"/>
      <c r="BH2190" s="141"/>
    </row>
    <row r="2191">
      <c r="A2191" s="122">
        <f t="shared" si="3"/>
        <v>0</v>
      </c>
      <c r="B2191" s="122">
        <f t="shared" si="4"/>
        <v>0</v>
      </c>
      <c r="C2191" s="122">
        <f t="shared" si="5"/>
        <v>0</v>
      </c>
      <c r="D2191" s="122">
        <f t="shared" si="6"/>
        <v>0</v>
      </c>
      <c r="E2191" s="122">
        <f t="shared" si="2"/>
        <v>43</v>
      </c>
      <c r="H2191" s="135" t="s">
        <v>40875</v>
      </c>
      <c r="I2191" s="135" t="s">
        <v>40876</v>
      </c>
      <c r="J2191" s="135" t="s">
        <v>40877</v>
      </c>
      <c r="L2191" s="160"/>
      <c r="M2191" s="160"/>
      <c r="N2191" s="160"/>
      <c r="O2191" s="160"/>
      <c r="AA2191" s="523"/>
      <c r="AB2191" s="523"/>
      <c r="AC2191" s="160"/>
      <c r="AD2191" s="160"/>
      <c r="AE2191" s="160"/>
      <c r="AJ2191" s="523"/>
      <c r="AN2191" s="160"/>
      <c r="AO2191" s="160"/>
      <c r="AP2191" s="160"/>
      <c r="AQ2191" s="1"/>
      <c r="AR2191" s="1"/>
      <c r="AS2191" s="160"/>
      <c r="BC2191" s="516">
        <v>0.06609953703703704</v>
      </c>
      <c r="BD2191" s="516"/>
      <c r="BE2191" s="141"/>
      <c r="BF2191" s="516"/>
      <c r="BG2191" s="516"/>
      <c r="BH2191" s="516"/>
    </row>
    <row r="2192">
      <c r="A2192" s="122">
        <f t="shared" si="3"/>
        <v>0</v>
      </c>
      <c r="B2192" s="122">
        <f t="shared" si="4"/>
        <v>0</v>
      </c>
      <c r="C2192" s="122">
        <f t="shared" si="5"/>
        <v>0</v>
      </c>
      <c r="D2192" s="122">
        <f t="shared" si="6"/>
        <v>0</v>
      </c>
      <c r="E2192" s="122">
        <f t="shared" si="2"/>
        <v>18</v>
      </c>
      <c r="H2192" s="135">
        <v>730.0</v>
      </c>
      <c r="I2192" s="135">
        <v>730.0</v>
      </c>
      <c r="J2192" s="135">
        <v>730.0</v>
      </c>
      <c r="L2192" s="160"/>
      <c r="M2192" s="160"/>
      <c r="N2192" s="160"/>
      <c r="O2192" s="160"/>
      <c r="AA2192" s="523"/>
      <c r="AB2192" s="523"/>
      <c r="AC2192" s="160"/>
      <c r="AD2192" s="160"/>
      <c r="AE2192" s="160"/>
      <c r="AJ2192" s="523"/>
      <c r="AN2192" s="160"/>
      <c r="AO2192" s="160"/>
      <c r="AP2192" s="160"/>
      <c r="AQ2192" s="1"/>
      <c r="AR2192" s="1"/>
      <c r="AS2192" s="160"/>
      <c r="BC2192" s="141" t="s">
        <v>40878</v>
      </c>
      <c r="BD2192" s="141"/>
      <c r="BE2192" s="516"/>
      <c r="BF2192" s="141"/>
      <c r="BG2192" s="141"/>
      <c r="BH2192" s="141"/>
    </row>
    <row r="2193">
      <c r="A2193" s="122">
        <f t="shared" si="3"/>
        <v>0</v>
      </c>
      <c r="B2193" s="122">
        <f t="shared" si="4"/>
        <v>0</v>
      </c>
      <c r="C2193" s="122">
        <f t="shared" si="5"/>
        <v>0</v>
      </c>
      <c r="D2193" s="122">
        <f t="shared" si="6"/>
        <v>0</v>
      </c>
      <c r="E2193" s="122">
        <f t="shared" si="2"/>
        <v>10</v>
      </c>
      <c r="H2193" s="135" t="s">
        <v>40879</v>
      </c>
      <c r="I2193" s="135" t="s">
        <v>40880</v>
      </c>
      <c r="J2193" s="135" t="s">
        <v>40881</v>
      </c>
      <c r="L2193" s="160"/>
      <c r="M2193" s="160"/>
      <c r="N2193" s="160"/>
      <c r="O2193" s="160"/>
      <c r="AA2193" s="523"/>
      <c r="AB2193" s="523"/>
      <c r="AC2193" s="160"/>
      <c r="AD2193" s="160"/>
      <c r="AE2193" s="160"/>
      <c r="AJ2193" s="523"/>
      <c r="AN2193" s="160"/>
      <c r="AO2193" s="160"/>
      <c r="AP2193" s="160"/>
      <c r="AQ2193" s="1"/>
      <c r="AR2193" s="1"/>
      <c r="AS2193" s="160"/>
      <c r="BC2193" s="516">
        <v>0.06614583333333333</v>
      </c>
      <c r="BD2193" s="516"/>
      <c r="BE2193" s="141"/>
      <c r="BF2193" s="516"/>
      <c r="BG2193" s="516"/>
      <c r="BH2193" s="516"/>
    </row>
    <row r="2194">
      <c r="A2194" s="122">
        <f t="shared" si="3"/>
        <v>0</v>
      </c>
      <c r="B2194" s="122">
        <f t="shared" si="4"/>
        <v>0</v>
      </c>
      <c r="C2194" s="122">
        <f t="shared" si="5"/>
        <v>0</v>
      </c>
      <c r="D2194" s="122">
        <f t="shared" si="6"/>
        <v>0</v>
      </c>
      <c r="E2194" s="122">
        <f t="shared" si="2"/>
        <v>53</v>
      </c>
      <c r="H2194" s="135" t="s">
        <v>40882</v>
      </c>
      <c r="I2194" s="135" t="s">
        <v>40883</v>
      </c>
      <c r="J2194" s="135" t="s">
        <v>40884</v>
      </c>
      <c r="L2194" s="160"/>
      <c r="M2194" s="160"/>
      <c r="N2194" s="160"/>
      <c r="O2194" s="160"/>
      <c r="AA2194" s="523"/>
      <c r="AB2194" s="523"/>
      <c r="AC2194" s="160"/>
      <c r="AD2194" s="160"/>
      <c r="AE2194" s="160"/>
      <c r="AJ2194" s="523"/>
      <c r="AN2194" s="160"/>
      <c r="AO2194" s="160"/>
      <c r="AP2194" s="160"/>
      <c r="AQ2194" s="1"/>
      <c r="AR2194" s="1"/>
      <c r="AS2194" s="160"/>
      <c r="BC2194" s="141" t="s">
        <v>40885</v>
      </c>
      <c r="BD2194" s="141"/>
      <c r="BE2194" s="516"/>
      <c r="BF2194" s="141"/>
      <c r="BG2194" s="141"/>
      <c r="BH2194" s="141"/>
    </row>
    <row r="2195">
      <c r="A2195" s="122">
        <f t="shared" si="3"/>
        <v>0</v>
      </c>
      <c r="B2195" s="122">
        <f t="shared" si="4"/>
        <v>0</v>
      </c>
      <c r="C2195" s="122">
        <f t="shared" si="5"/>
        <v>0</v>
      </c>
      <c r="D2195" s="122">
        <f t="shared" si="6"/>
        <v>0</v>
      </c>
      <c r="E2195" s="122">
        <f t="shared" si="2"/>
        <v>4</v>
      </c>
      <c r="H2195" s="135">
        <v>731.0</v>
      </c>
      <c r="I2195" s="135">
        <v>731.0</v>
      </c>
      <c r="J2195" s="135">
        <v>731.0</v>
      </c>
      <c r="L2195" s="160"/>
      <c r="M2195" s="160"/>
      <c r="N2195" s="160"/>
      <c r="O2195" s="160"/>
      <c r="AA2195" s="523"/>
      <c r="AB2195" s="523"/>
      <c r="AC2195" s="160"/>
      <c r="AD2195" s="160"/>
      <c r="AE2195" s="160"/>
      <c r="AJ2195" s="523"/>
      <c r="AN2195" s="160"/>
      <c r="AO2195" s="160"/>
      <c r="AP2195" s="160"/>
      <c r="AQ2195" s="1"/>
      <c r="AR2195" s="1"/>
      <c r="AS2195" s="160"/>
      <c r="BC2195" s="516">
        <v>0.06623842592592592</v>
      </c>
      <c r="BD2195" s="516"/>
      <c r="BE2195" s="141"/>
      <c r="BF2195" s="516"/>
      <c r="BG2195" s="516"/>
      <c r="BH2195" s="516"/>
    </row>
    <row r="2196">
      <c r="A2196" s="122">
        <f t="shared" si="3"/>
        <v>0</v>
      </c>
      <c r="B2196" s="122">
        <f t="shared" si="4"/>
        <v>0</v>
      </c>
      <c r="C2196" s="122">
        <f t="shared" si="5"/>
        <v>0</v>
      </c>
      <c r="D2196" s="122">
        <f t="shared" si="6"/>
        <v>0</v>
      </c>
      <c r="E2196" s="122">
        <f t="shared" si="2"/>
        <v>16</v>
      </c>
      <c r="H2196" s="135" t="s">
        <v>40886</v>
      </c>
      <c r="I2196" s="135" t="s">
        <v>40887</v>
      </c>
      <c r="J2196" s="135" t="s">
        <v>40888</v>
      </c>
      <c r="L2196" s="160"/>
      <c r="M2196" s="160"/>
      <c r="N2196" s="160"/>
      <c r="O2196" s="160"/>
      <c r="AA2196" s="523"/>
      <c r="AB2196" s="523"/>
      <c r="AC2196" s="160"/>
      <c r="AD2196" s="160"/>
      <c r="AE2196" s="160"/>
      <c r="AJ2196" s="523"/>
      <c r="AN2196" s="160"/>
      <c r="AO2196" s="160"/>
      <c r="AP2196" s="160"/>
      <c r="AQ2196" s="1"/>
      <c r="AR2196" s="1"/>
      <c r="AS2196" s="160"/>
      <c r="BC2196" s="141" t="s">
        <v>40889</v>
      </c>
      <c r="BD2196" s="141"/>
      <c r="BE2196" s="516"/>
      <c r="BF2196" s="141"/>
      <c r="BG2196" s="141"/>
      <c r="BH2196" s="141"/>
    </row>
    <row r="2197">
      <c r="A2197" s="122">
        <f t="shared" si="3"/>
        <v>0</v>
      </c>
      <c r="B2197" s="122">
        <f t="shared" si="4"/>
        <v>0</v>
      </c>
      <c r="C2197" s="122">
        <f t="shared" si="5"/>
        <v>0</v>
      </c>
      <c r="D2197" s="122">
        <f t="shared" si="6"/>
        <v>0</v>
      </c>
      <c r="E2197" s="122">
        <f t="shared" si="2"/>
        <v>32</v>
      </c>
      <c r="H2197" s="135" t="s">
        <v>40890</v>
      </c>
      <c r="I2197" s="135" t="s">
        <v>40891</v>
      </c>
      <c r="J2197" s="135" t="s">
        <v>40892</v>
      </c>
      <c r="L2197" s="160"/>
      <c r="M2197" s="160"/>
      <c r="N2197" s="160"/>
      <c r="O2197" s="160"/>
      <c r="AA2197" s="523"/>
      <c r="AB2197" s="523"/>
      <c r="AC2197" s="160"/>
      <c r="AD2197" s="160"/>
      <c r="AE2197" s="160"/>
      <c r="AJ2197" s="523"/>
      <c r="AN2197" s="160"/>
      <c r="AO2197" s="160"/>
      <c r="AP2197" s="160"/>
      <c r="AQ2197" s="1"/>
      <c r="AR2197" s="1"/>
      <c r="AS2197" s="160"/>
      <c r="BC2197" s="516">
        <v>0.06633101851851853</v>
      </c>
      <c r="BD2197" s="516"/>
      <c r="BE2197" s="141"/>
      <c r="BF2197" s="516"/>
      <c r="BG2197" s="516"/>
      <c r="BH2197" s="516"/>
    </row>
    <row r="2198">
      <c r="A2198" s="122">
        <f t="shared" si="3"/>
        <v>0</v>
      </c>
      <c r="B2198" s="122">
        <f t="shared" si="4"/>
        <v>0</v>
      </c>
      <c r="C2198" s="122">
        <f t="shared" si="5"/>
        <v>0</v>
      </c>
      <c r="D2198" s="122">
        <f t="shared" si="6"/>
        <v>0</v>
      </c>
      <c r="E2198" s="122">
        <f t="shared" si="2"/>
        <v>6</v>
      </c>
      <c r="H2198" s="135">
        <v>732.0</v>
      </c>
      <c r="I2198" s="135">
        <v>732.0</v>
      </c>
      <c r="J2198" s="135">
        <v>732.0</v>
      </c>
      <c r="L2198" s="160"/>
      <c r="M2198" s="160"/>
      <c r="N2198" s="160"/>
      <c r="O2198" s="160"/>
      <c r="AA2198" s="523"/>
      <c r="AB2198" s="523"/>
      <c r="AC2198" s="160"/>
      <c r="AD2198" s="160"/>
      <c r="AE2198" s="160"/>
      <c r="AJ2198" s="523"/>
      <c r="AN2198" s="160"/>
      <c r="AO2198" s="160"/>
      <c r="AP2198" s="160"/>
      <c r="AQ2198" s="1"/>
      <c r="AR2198" s="1"/>
      <c r="AS2198" s="160"/>
      <c r="BC2198" s="141" t="s">
        <v>4374</v>
      </c>
      <c r="BD2198" s="141"/>
      <c r="BE2198" s="516"/>
      <c r="BF2198" s="141"/>
      <c r="BG2198" s="141"/>
      <c r="BH2198" s="141"/>
    </row>
    <row r="2199">
      <c r="A2199" s="122">
        <f t="shared" si="3"/>
        <v>0</v>
      </c>
      <c r="B2199" s="122">
        <f t="shared" si="4"/>
        <v>0</v>
      </c>
      <c r="C2199" s="122">
        <f t="shared" si="5"/>
        <v>0</v>
      </c>
      <c r="D2199" s="122">
        <f t="shared" si="6"/>
        <v>0</v>
      </c>
      <c r="E2199" s="122">
        <f t="shared" si="2"/>
        <v>10</v>
      </c>
      <c r="H2199" s="135" t="s">
        <v>40893</v>
      </c>
      <c r="I2199" s="135" t="s">
        <v>40894</v>
      </c>
      <c r="J2199" s="135" t="s">
        <v>40895</v>
      </c>
      <c r="L2199" s="160"/>
      <c r="M2199" s="160"/>
      <c r="N2199" s="160"/>
      <c r="O2199" s="160"/>
      <c r="AA2199" s="523"/>
      <c r="AB2199" s="523"/>
      <c r="AC2199" s="160"/>
      <c r="AD2199" s="160"/>
      <c r="AE2199" s="160"/>
      <c r="AJ2199" s="523"/>
      <c r="AN2199" s="160"/>
      <c r="AO2199" s="160"/>
      <c r="AP2199" s="160"/>
      <c r="AQ2199" s="1"/>
      <c r="AR2199" s="1"/>
      <c r="AS2199" s="160"/>
      <c r="BC2199" s="516">
        <v>0.06637731481481482</v>
      </c>
      <c r="BD2199" s="516"/>
      <c r="BE2199" s="141"/>
      <c r="BF2199" s="516"/>
      <c r="BG2199" s="516"/>
      <c r="BH2199" s="516"/>
    </row>
    <row r="2200">
      <c r="A2200" s="122">
        <f t="shared" si="3"/>
        <v>0</v>
      </c>
      <c r="B2200" s="122">
        <f t="shared" si="4"/>
        <v>0</v>
      </c>
      <c r="C2200" s="122">
        <f t="shared" si="5"/>
        <v>0</v>
      </c>
      <c r="D2200" s="122">
        <f t="shared" si="6"/>
        <v>0</v>
      </c>
      <c r="E2200" s="122">
        <f t="shared" si="2"/>
        <v>33</v>
      </c>
      <c r="H2200" s="135" t="s">
        <v>40896</v>
      </c>
      <c r="I2200" s="135" t="s">
        <v>40897</v>
      </c>
      <c r="J2200" s="135" t="s">
        <v>40898</v>
      </c>
      <c r="L2200" s="160"/>
      <c r="M2200" s="160"/>
      <c r="N2200" s="160"/>
      <c r="O2200" s="160"/>
      <c r="AA2200" s="523"/>
      <c r="AB2200" s="523"/>
      <c r="AC2200" s="160"/>
      <c r="AD2200" s="160"/>
      <c r="AE2200" s="160"/>
      <c r="AJ2200" s="523"/>
      <c r="AN2200" s="160"/>
      <c r="AO2200" s="160"/>
      <c r="AP2200" s="160"/>
      <c r="AQ2200" s="1"/>
      <c r="AR2200" s="1"/>
      <c r="AS2200" s="160"/>
      <c r="BC2200" s="141" t="s">
        <v>40899</v>
      </c>
      <c r="BD2200" s="141"/>
      <c r="BE2200" s="516"/>
      <c r="BF2200" s="141"/>
      <c r="BG2200" s="141"/>
      <c r="BH2200" s="141"/>
    </row>
    <row r="2201">
      <c r="A2201" s="122">
        <f t="shared" si="3"/>
        <v>0</v>
      </c>
      <c r="B2201" s="122">
        <f t="shared" si="4"/>
        <v>0</v>
      </c>
      <c r="C2201" s="122">
        <f t="shared" si="5"/>
        <v>0</v>
      </c>
      <c r="D2201" s="122">
        <f t="shared" si="6"/>
        <v>0</v>
      </c>
      <c r="E2201" s="122">
        <f t="shared" si="2"/>
        <v>4</v>
      </c>
      <c r="H2201" s="135">
        <v>733.0</v>
      </c>
      <c r="I2201" s="135">
        <v>733.0</v>
      </c>
      <c r="J2201" s="135">
        <v>733.0</v>
      </c>
      <c r="L2201" s="160"/>
      <c r="M2201" s="160"/>
      <c r="N2201" s="160"/>
      <c r="O2201" s="160"/>
      <c r="AA2201" s="523"/>
      <c r="AB2201" s="523"/>
      <c r="AC2201" s="160"/>
      <c r="AD2201" s="160"/>
      <c r="AE2201" s="160"/>
      <c r="AJ2201" s="523"/>
      <c r="AN2201" s="160"/>
      <c r="AO2201" s="160"/>
      <c r="AP2201" s="160"/>
      <c r="AQ2201" s="1"/>
      <c r="AR2201" s="1"/>
      <c r="AS2201" s="160"/>
      <c r="BC2201" s="516">
        <v>0.06638888888888889</v>
      </c>
      <c r="BD2201" s="516"/>
      <c r="BE2201" s="141"/>
      <c r="BF2201" s="516"/>
      <c r="BG2201" s="516"/>
      <c r="BH2201" s="516"/>
    </row>
    <row r="2202">
      <c r="A2202" s="122">
        <f t="shared" si="3"/>
        <v>0</v>
      </c>
      <c r="B2202" s="122">
        <f t="shared" si="4"/>
        <v>0</v>
      </c>
      <c r="C2202" s="122">
        <f t="shared" si="5"/>
        <v>0</v>
      </c>
      <c r="D2202" s="122">
        <f t="shared" si="6"/>
        <v>0</v>
      </c>
      <c r="E2202" s="122">
        <f t="shared" si="2"/>
        <v>17</v>
      </c>
      <c r="H2202" s="135" t="s">
        <v>40900</v>
      </c>
      <c r="I2202" s="135" t="s">
        <v>40901</v>
      </c>
      <c r="J2202" s="135" t="s">
        <v>40902</v>
      </c>
      <c r="L2202" s="160"/>
      <c r="M2202" s="160"/>
      <c r="N2202" s="160"/>
      <c r="O2202" s="160"/>
      <c r="AA2202" s="523"/>
      <c r="AB2202" s="523"/>
      <c r="AC2202" s="160"/>
      <c r="AD2202" s="160"/>
      <c r="AE2202" s="160"/>
      <c r="AJ2202" s="523"/>
      <c r="AN2202" s="160"/>
      <c r="AO2202" s="160"/>
      <c r="AP2202" s="160"/>
      <c r="AQ2202" s="1"/>
      <c r="AR2202" s="1"/>
      <c r="AS2202" s="160"/>
      <c r="BC2202" s="141" t="s">
        <v>40903</v>
      </c>
      <c r="BD2202" s="141"/>
      <c r="BE2202" s="516"/>
      <c r="BF2202" s="141"/>
      <c r="BG2202" s="141"/>
      <c r="BH2202" s="141"/>
    </row>
    <row r="2203">
      <c r="A2203" s="122">
        <f t="shared" si="3"/>
        <v>0</v>
      </c>
      <c r="B2203" s="122">
        <f t="shared" si="4"/>
        <v>0</v>
      </c>
      <c r="C2203" s="122">
        <f t="shared" si="5"/>
        <v>0</v>
      </c>
      <c r="D2203" s="122">
        <f t="shared" si="6"/>
        <v>0</v>
      </c>
      <c r="E2203" s="122">
        <f t="shared" si="2"/>
        <v>80</v>
      </c>
      <c r="H2203" s="135" t="s">
        <v>40904</v>
      </c>
      <c r="I2203" s="135" t="s">
        <v>40905</v>
      </c>
      <c r="J2203" s="135" t="s">
        <v>40906</v>
      </c>
      <c r="L2203" s="160"/>
      <c r="M2203" s="160"/>
      <c r="N2203" s="160"/>
      <c r="O2203" s="160"/>
      <c r="AA2203" s="523"/>
      <c r="AB2203" s="523"/>
      <c r="AC2203" s="160"/>
      <c r="AD2203" s="160"/>
      <c r="AE2203" s="160"/>
      <c r="AJ2203" s="523"/>
      <c r="AN2203" s="160"/>
      <c r="AO2203" s="160"/>
      <c r="AP2203" s="160"/>
      <c r="AQ2203" s="1"/>
      <c r="AR2203" s="1"/>
      <c r="AS2203" s="160"/>
      <c r="BC2203" s="516">
        <v>0.06642361111111111</v>
      </c>
      <c r="BD2203" s="516"/>
      <c r="BE2203" s="141"/>
      <c r="BF2203" s="516"/>
      <c r="BG2203" s="516"/>
      <c r="BH2203" s="516"/>
    </row>
    <row r="2204">
      <c r="A2204" s="122">
        <f t="shared" si="3"/>
        <v>0</v>
      </c>
      <c r="B2204" s="122">
        <f t="shared" si="4"/>
        <v>0</v>
      </c>
      <c r="C2204" s="122">
        <f t="shared" si="5"/>
        <v>0</v>
      </c>
      <c r="D2204" s="122">
        <f t="shared" si="6"/>
        <v>0</v>
      </c>
      <c r="E2204" s="122">
        <f t="shared" si="2"/>
        <v>10</v>
      </c>
      <c r="H2204" s="135">
        <v>734.0</v>
      </c>
      <c r="I2204" s="135">
        <v>734.0</v>
      </c>
      <c r="J2204" s="135">
        <v>734.0</v>
      </c>
      <c r="L2204" s="160"/>
      <c r="M2204" s="160"/>
      <c r="N2204" s="160"/>
      <c r="O2204" s="160"/>
      <c r="AA2204" s="523"/>
      <c r="AB2204" s="523"/>
      <c r="AC2204" s="160"/>
      <c r="AD2204" s="160"/>
      <c r="AE2204" s="160"/>
      <c r="AJ2204" s="523"/>
      <c r="AN2204" s="160"/>
      <c r="AO2204" s="160"/>
      <c r="AP2204" s="160"/>
      <c r="AQ2204" s="1"/>
      <c r="AR2204" s="1"/>
      <c r="AS2204" s="160"/>
      <c r="BC2204" s="141" t="s">
        <v>40907</v>
      </c>
      <c r="BD2204" s="141"/>
      <c r="BE2204" s="516"/>
      <c r="BF2204" s="141"/>
      <c r="BG2204" s="141"/>
      <c r="BH2204" s="141"/>
    </row>
    <row r="2205">
      <c r="A2205" s="122">
        <f t="shared" si="3"/>
        <v>0</v>
      </c>
      <c r="B2205" s="122">
        <f t="shared" si="4"/>
        <v>0</v>
      </c>
      <c r="C2205" s="122">
        <f t="shared" si="5"/>
        <v>0</v>
      </c>
      <c r="D2205" s="122">
        <f t="shared" si="6"/>
        <v>0</v>
      </c>
      <c r="E2205" s="122">
        <f t="shared" si="2"/>
        <v>10</v>
      </c>
      <c r="H2205" s="135" t="s">
        <v>40908</v>
      </c>
      <c r="I2205" s="135" t="s">
        <v>40909</v>
      </c>
      <c r="J2205" s="135" t="s">
        <v>40910</v>
      </c>
      <c r="L2205" s="160"/>
      <c r="M2205" s="160"/>
      <c r="N2205" s="160"/>
      <c r="O2205" s="160"/>
      <c r="AA2205" s="523"/>
      <c r="AB2205" s="523"/>
      <c r="AC2205" s="160"/>
      <c r="AD2205" s="160"/>
      <c r="AE2205" s="160"/>
      <c r="AJ2205" s="523"/>
      <c r="AN2205" s="160"/>
      <c r="AO2205" s="160"/>
      <c r="AP2205" s="160"/>
      <c r="AQ2205" s="1"/>
      <c r="AR2205" s="1"/>
      <c r="AS2205" s="160"/>
      <c r="BC2205" s="516">
        <v>0.06646990740740741</v>
      </c>
      <c r="BD2205" s="516"/>
      <c r="BE2205" s="141"/>
      <c r="BF2205" s="516"/>
      <c r="BG2205" s="516"/>
      <c r="BH2205" s="516"/>
    </row>
    <row r="2206">
      <c r="A2206" s="122">
        <f t="shared" si="3"/>
        <v>0</v>
      </c>
      <c r="B2206" s="122">
        <f t="shared" si="4"/>
        <v>0</v>
      </c>
      <c r="C2206" s="122">
        <f t="shared" si="5"/>
        <v>0</v>
      </c>
      <c r="D2206" s="122">
        <f t="shared" si="6"/>
        <v>0</v>
      </c>
      <c r="E2206" s="122">
        <f t="shared" si="2"/>
        <v>48</v>
      </c>
      <c r="H2206" s="135" t="s">
        <v>40911</v>
      </c>
      <c r="I2206" s="135" t="s">
        <v>40912</v>
      </c>
      <c r="J2206" s="135" t="s">
        <v>1969</v>
      </c>
      <c r="L2206" s="160"/>
      <c r="M2206" s="160"/>
      <c r="N2206" s="160"/>
      <c r="O2206" s="160"/>
      <c r="AA2206" s="523"/>
      <c r="AB2206" s="523"/>
      <c r="AC2206" s="160"/>
      <c r="AD2206" s="160"/>
      <c r="AE2206" s="160"/>
      <c r="AJ2206" s="523"/>
      <c r="AN2206" s="160"/>
      <c r="AO2206" s="160"/>
      <c r="AP2206" s="160"/>
      <c r="AQ2206" s="1"/>
      <c r="AR2206" s="1"/>
      <c r="AS2206" s="160"/>
      <c r="BC2206" s="141" t="s">
        <v>40913</v>
      </c>
      <c r="BD2206" s="141"/>
      <c r="BE2206" s="516"/>
      <c r="BF2206" s="141"/>
      <c r="BG2206" s="141"/>
      <c r="BH2206" s="141"/>
    </row>
    <row r="2207">
      <c r="A2207" s="122">
        <f t="shared" si="3"/>
        <v>0</v>
      </c>
      <c r="B2207" s="122">
        <f t="shared" si="4"/>
        <v>0</v>
      </c>
      <c r="C2207" s="122">
        <f t="shared" si="5"/>
        <v>0</v>
      </c>
      <c r="D2207" s="122">
        <f t="shared" si="6"/>
        <v>0</v>
      </c>
      <c r="E2207" s="122">
        <f t="shared" si="2"/>
        <v>4</v>
      </c>
      <c r="H2207" s="135">
        <v>735.0</v>
      </c>
      <c r="I2207" s="135">
        <v>735.0</v>
      </c>
      <c r="J2207" s="135">
        <v>735.0</v>
      </c>
      <c r="L2207" s="160"/>
      <c r="M2207" s="160"/>
      <c r="N2207" s="160"/>
      <c r="O2207" s="160"/>
      <c r="AA2207" s="523"/>
      <c r="AB2207" s="523"/>
      <c r="AC2207" s="160"/>
      <c r="AD2207" s="160"/>
      <c r="AE2207" s="160"/>
      <c r="AJ2207" s="523"/>
      <c r="AN2207" s="160"/>
      <c r="AO2207" s="160"/>
      <c r="AP2207" s="160"/>
      <c r="AQ2207" s="1"/>
      <c r="AR2207" s="1"/>
      <c r="AS2207" s="160"/>
      <c r="BC2207" s="516">
        <v>0.06653935185185185</v>
      </c>
      <c r="BD2207" s="516"/>
      <c r="BE2207" s="141"/>
      <c r="BF2207" s="516"/>
      <c r="BG2207" s="516"/>
      <c r="BH2207" s="516"/>
    </row>
    <row r="2208">
      <c r="A2208" s="122">
        <f t="shared" si="3"/>
        <v>0</v>
      </c>
      <c r="B2208" s="122">
        <f t="shared" si="4"/>
        <v>0</v>
      </c>
      <c r="C2208" s="122">
        <f t="shared" si="5"/>
        <v>0</v>
      </c>
      <c r="D2208" s="122">
        <f t="shared" si="6"/>
        <v>0</v>
      </c>
      <c r="E2208" s="122">
        <f t="shared" si="2"/>
        <v>19</v>
      </c>
      <c r="H2208" s="135" t="s">
        <v>40914</v>
      </c>
      <c r="I2208" s="135" t="s">
        <v>40915</v>
      </c>
      <c r="J2208" s="135" t="s">
        <v>40916</v>
      </c>
      <c r="L2208" s="160"/>
      <c r="M2208" s="160"/>
      <c r="N2208" s="160"/>
      <c r="O2208" s="160"/>
      <c r="AA2208" s="523"/>
      <c r="AB2208" s="523"/>
      <c r="AC2208" s="160"/>
      <c r="AD2208" s="160"/>
      <c r="AE2208" s="160"/>
      <c r="AJ2208" s="523"/>
      <c r="AN2208" s="160"/>
      <c r="AO2208" s="160"/>
      <c r="AP2208" s="160"/>
      <c r="AQ2208" s="1"/>
      <c r="AR2208" s="1"/>
      <c r="AS2208" s="160"/>
      <c r="BC2208" s="141" t="s">
        <v>40917</v>
      </c>
      <c r="BD2208" s="141"/>
      <c r="BE2208" s="516"/>
      <c r="BF2208" s="141"/>
      <c r="BG2208" s="141"/>
      <c r="BH2208" s="141"/>
    </row>
    <row r="2209">
      <c r="A2209" s="122">
        <f t="shared" si="3"/>
        <v>0</v>
      </c>
      <c r="B2209" s="122">
        <f t="shared" si="4"/>
        <v>0</v>
      </c>
      <c r="C2209" s="122">
        <f t="shared" si="5"/>
        <v>0</v>
      </c>
      <c r="D2209" s="122">
        <f t="shared" si="6"/>
        <v>0</v>
      </c>
      <c r="E2209" s="122">
        <f t="shared" si="2"/>
        <v>32</v>
      </c>
      <c r="H2209" s="135" t="s">
        <v>40918</v>
      </c>
      <c r="I2209" s="135" t="s">
        <v>40919</v>
      </c>
      <c r="J2209" s="135" t="s">
        <v>40920</v>
      </c>
      <c r="L2209" s="160"/>
      <c r="M2209" s="160"/>
      <c r="N2209" s="160"/>
      <c r="O2209" s="160"/>
      <c r="AA2209" s="523"/>
      <c r="AB2209" s="523"/>
      <c r="AC2209" s="160"/>
      <c r="AD2209" s="160"/>
      <c r="AE2209" s="160"/>
      <c r="AJ2209" s="523"/>
      <c r="AN2209" s="160"/>
      <c r="AO2209" s="160"/>
      <c r="AP2209" s="160"/>
      <c r="AQ2209" s="1"/>
      <c r="AR2209" s="1"/>
      <c r="AS2209" s="160"/>
      <c r="BC2209" s="516">
        <v>0.06667824074074075</v>
      </c>
      <c r="BD2209" s="516"/>
      <c r="BE2209" s="141"/>
      <c r="BF2209" s="516"/>
      <c r="BG2209" s="516"/>
      <c r="BH2209" s="516"/>
    </row>
    <row r="2210">
      <c r="A2210" s="122">
        <f t="shared" si="3"/>
        <v>0</v>
      </c>
      <c r="B2210" s="122">
        <f t="shared" si="4"/>
        <v>0</v>
      </c>
      <c r="C2210" s="122">
        <f t="shared" si="5"/>
        <v>0</v>
      </c>
      <c r="D2210" s="122">
        <f t="shared" si="6"/>
        <v>0</v>
      </c>
      <c r="E2210" s="122">
        <f t="shared" si="2"/>
        <v>37</v>
      </c>
      <c r="H2210" s="135">
        <v>736.0</v>
      </c>
      <c r="I2210" s="135">
        <v>736.0</v>
      </c>
      <c r="J2210" s="135">
        <v>736.0</v>
      </c>
      <c r="L2210" s="160"/>
      <c r="M2210" s="160"/>
      <c r="N2210" s="160"/>
      <c r="O2210" s="160"/>
      <c r="AA2210" s="523"/>
      <c r="AB2210" s="523"/>
      <c r="AC2210" s="160"/>
      <c r="AD2210" s="160"/>
      <c r="AE2210" s="160"/>
      <c r="AJ2210" s="523"/>
      <c r="AN2210" s="160"/>
      <c r="AO2210" s="160"/>
      <c r="AP2210" s="160"/>
      <c r="AQ2210" s="1"/>
      <c r="AR2210" s="1"/>
      <c r="AS2210" s="160"/>
      <c r="BC2210" s="141" t="s">
        <v>40921</v>
      </c>
      <c r="BD2210" s="141"/>
      <c r="BE2210" s="516"/>
      <c r="BF2210" s="141"/>
      <c r="BG2210" s="141"/>
      <c r="BH2210" s="141"/>
    </row>
    <row r="2211">
      <c r="A2211" s="122">
        <f t="shared" si="3"/>
        <v>0</v>
      </c>
      <c r="B2211" s="122">
        <f t="shared" si="4"/>
        <v>0</v>
      </c>
      <c r="C2211" s="122">
        <f t="shared" si="5"/>
        <v>0</v>
      </c>
      <c r="D2211" s="122">
        <f t="shared" si="6"/>
        <v>0</v>
      </c>
      <c r="E2211" s="122">
        <f t="shared" si="2"/>
        <v>10</v>
      </c>
      <c r="H2211" s="135" t="s">
        <v>40922</v>
      </c>
      <c r="I2211" s="135" t="s">
        <v>40923</v>
      </c>
      <c r="J2211" s="135" t="s">
        <v>40924</v>
      </c>
      <c r="L2211" s="160"/>
      <c r="M2211" s="160"/>
      <c r="N2211" s="160"/>
      <c r="O2211" s="160"/>
      <c r="AA2211" s="523"/>
      <c r="AB2211" s="523"/>
      <c r="AC2211" s="160"/>
      <c r="AD2211" s="160"/>
      <c r="AE2211" s="160"/>
      <c r="AJ2211" s="523"/>
      <c r="AN2211" s="160"/>
      <c r="AO2211" s="160"/>
      <c r="AP2211" s="160"/>
      <c r="AQ2211" s="1"/>
      <c r="AR2211" s="1"/>
      <c r="AS2211" s="160"/>
      <c r="BC2211" s="516">
        <v>0.0667013888888889</v>
      </c>
      <c r="BD2211" s="516"/>
      <c r="BE2211" s="141"/>
      <c r="BF2211" s="516"/>
      <c r="BG2211" s="516"/>
      <c r="BH2211" s="516"/>
    </row>
    <row r="2212">
      <c r="A2212" s="122">
        <f t="shared" si="3"/>
        <v>0</v>
      </c>
      <c r="B2212" s="122">
        <f t="shared" si="4"/>
        <v>0</v>
      </c>
      <c r="C2212" s="122">
        <f t="shared" si="5"/>
        <v>0</v>
      </c>
      <c r="D2212" s="122">
        <f t="shared" si="6"/>
        <v>0</v>
      </c>
      <c r="E2212" s="122">
        <f t="shared" si="2"/>
        <v>63</v>
      </c>
      <c r="H2212" s="135" t="s">
        <v>40925</v>
      </c>
      <c r="I2212" s="135" t="s">
        <v>40926</v>
      </c>
      <c r="J2212" s="135" t="s">
        <v>40927</v>
      </c>
      <c r="L2212" s="160"/>
      <c r="M2212" s="160"/>
      <c r="N2212" s="160"/>
      <c r="O2212" s="160"/>
      <c r="AA2212" s="523"/>
      <c r="AB2212" s="523"/>
      <c r="AC2212" s="160"/>
      <c r="AD2212" s="160"/>
      <c r="AE2212" s="160"/>
      <c r="AJ2212" s="523"/>
      <c r="AN2212" s="160"/>
      <c r="AO2212" s="160"/>
      <c r="AP2212" s="160"/>
      <c r="AQ2212" s="1"/>
      <c r="AR2212" s="1"/>
      <c r="AS2212" s="160"/>
      <c r="BC2212" s="141" t="s">
        <v>40928</v>
      </c>
      <c r="BD2212" s="141"/>
      <c r="BE2212" s="516"/>
      <c r="BF2212" s="141"/>
      <c r="BG2212" s="141"/>
      <c r="BH2212" s="141"/>
    </row>
    <row r="2213">
      <c r="A2213" s="122">
        <f t="shared" si="3"/>
        <v>0</v>
      </c>
      <c r="B2213" s="122">
        <f t="shared" si="4"/>
        <v>0</v>
      </c>
      <c r="C2213" s="122">
        <f t="shared" si="5"/>
        <v>0</v>
      </c>
      <c r="D2213" s="122">
        <f t="shared" si="6"/>
        <v>0</v>
      </c>
      <c r="E2213" s="122">
        <f t="shared" si="2"/>
        <v>4</v>
      </c>
      <c r="H2213" s="135">
        <v>737.0</v>
      </c>
      <c r="I2213" s="135">
        <v>737.0</v>
      </c>
      <c r="J2213" s="135">
        <v>737.0</v>
      </c>
      <c r="L2213" s="160"/>
      <c r="M2213" s="160"/>
      <c r="N2213" s="160"/>
      <c r="O2213" s="160"/>
      <c r="AA2213" s="523"/>
      <c r="AB2213" s="523"/>
      <c r="AC2213" s="160"/>
      <c r="AD2213" s="160"/>
      <c r="AE2213" s="160"/>
      <c r="AJ2213" s="523"/>
      <c r="AN2213" s="160"/>
      <c r="AO2213" s="160"/>
      <c r="AP2213" s="160"/>
      <c r="AQ2213" s="1"/>
      <c r="AR2213" s="1"/>
      <c r="AS2213" s="160"/>
      <c r="BC2213" s="516">
        <v>0.06686342592592592</v>
      </c>
      <c r="BD2213" s="516"/>
      <c r="BE2213" s="141"/>
      <c r="BF2213" s="516"/>
      <c r="BG2213" s="516"/>
      <c r="BH2213" s="516"/>
    </row>
    <row r="2214">
      <c r="A2214" s="122">
        <f t="shared" si="3"/>
        <v>0</v>
      </c>
      <c r="B2214" s="122">
        <f t="shared" si="4"/>
        <v>0</v>
      </c>
      <c r="C2214" s="122">
        <f t="shared" si="5"/>
        <v>0</v>
      </c>
      <c r="D2214" s="122">
        <f t="shared" si="6"/>
        <v>0</v>
      </c>
      <c r="E2214" s="122">
        <f t="shared" si="2"/>
        <v>12</v>
      </c>
      <c r="H2214" s="135" t="s">
        <v>40929</v>
      </c>
      <c r="I2214" s="135" t="s">
        <v>40930</v>
      </c>
      <c r="J2214" s="135" t="s">
        <v>40931</v>
      </c>
      <c r="L2214" s="160"/>
      <c r="M2214" s="160"/>
      <c r="N2214" s="160"/>
      <c r="O2214" s="160"/>
      <c r="AA2214" s="523"/>
      <c r="AB2214" s="523"/>
      <c r="AC2214" s="160"/>
      <c r="AD2214" s="160"/>
      <c r="AE2214" s="160"/>
      <c r="AJ2214" s="523"/>
      <c r="AN2214" s="160"/>
      <c r="AO2214" s="160"/>
      <c r="AP2214" s="160"/>
      <c r="AQ2214" s="1"/>
      <c r="AR2214" s="1"/>
      <c r="AS2214" s="160"/>
      <c r="BC2214" s="141" t="s">
        <v>4374</v>
      </c>
      <c r="BD2214" s="141"/>
      <c r="BE2214" s="516"/>
      <c r="BF2214" s="141"/>
      <c r="BG2214" s="141"/>
      <c r="BH2214" s="141"/>
    </row>
    <row r="2215">
      <c r="A2215" s="122">
        <f t="shared" si="3"/>
        <v>0</v>
      </c>
      <c r="B2215" s="122">
        <f t="shared" si="4"/>
        <v>0</v>
      </c>
      <c r="C2215" s="122">
        <f t="shared" si="5"/>
        <v>0</v>
      </c>
      <c r="D2215" s="122">
        <f t="shared" si="6"/>
        <v>0</v>
      </c>
      <c r="E2215" s="122">
        <f t="shared" si="2"/>
        <v>18</v>
      </c>
      <c r="H2215" s="135" t="s">
        <v>40932</v>
      </c>
      <c r="I2215" s="135" t="s">
        <v>40933</v>
      </c>
      <c r="J2215" s="135" t="s">
        <v>5052</v>
      </c>
      <c r="L2215" s="160"/>
      <c r="M2215" s="160"/>
      <c r="N2215" s="160"/>
      <c r="O2215" s="160"/>
      <c r="AA2215" s="523"/>
      <c r="AB2215" s="523"/>
      <c r="AC2215" s="160"/>
      <c r="AD2215" s="160"/>
      <c r="AE2215" s="160"/>
      <c r="AJ2215" s="523"/>
      <c r="AN2215" s="160"/>
      <c r="AO2215" s="160"/>
      <c r="AP2215" s="160"/>
      <c r="AQ2215" s="1"/>
      <c r="AR2215" s="1"/>
      <c r="AS2215" s="160"/>
      <c r="BC2215" s="516">
        <v>0.06689814814814815</v>
      </c>
      <c r="BD2215" s="516"/>
      <c r="BE2215" s="141"/>
      <c r="BF2215" s="516"/>
      <c r="BG2215" s="516"/>
      <c r="BH2215" s="516"/>
    </row>
    <row r="2216">
      <c r="A2216" s="122">
        <f t="shared" si="3"/>
        <v>0</v>
      </c>
      <c r="B2216" s="122">
        <f t="shared" si="4"/>
        <v>0</v>
      </c>
      <c r="C2216" s="122">
        <f t="shared" si="5"/>
        <v>0</v>
      </c>
      <c r="D2216" s="122">
        <f t="shared" si="6"/>
        <v>0</v>
      </c>
      <c r="E2216" s="122">
        <f t="shared" si="2"/>
        <v>10</v>
      </c>
      <c r="H2216" s="135">
        <v>738.0</v>
      </c>
      <c r="I2216" s="135">
        <v>738.0</v>
      </c>
      <c r="J2216" s="135">
        <v>738.0</v>
      </c>
      <c r="L2216" s="160"/>
      <c r="M2216" s="160"/>
      <c r="N2216" s="160"/>
      <c r="O2216" s="160"/>
      <c r="AA2216" s="523"/>
      <c r="AB2216" s="523"/>
      <c r="AC2216" s="160"/>
      <c r="AD2216" s="160"/>
      <c r="AE2216" s="160"/>
      <c r="AJ2216" s="523"/>
      <c r="AN2216" s="160"/>
      <c r="AO2216" s="160"/>
      <c r="AP2216" s="160"/>
      <c r="AQ2216" s="1"/>
      <c r="AR2216" s="1"/>
      <c r="AS2216" s="160"/>
      <c r="BC2216" s="141" t="s">
        <v>40934</v>
      </c>
      <c r="BD2216" s="141"/>
      <c r="BE2216" s="516"/>
      <c r="BF2216" s="141"/>
      <c r="BG2216" s="141"/>
      <c r="BH2216" s="141"/>
    </row>
    <row r="2217">
      <c r="A2217" s="122">
        <f t="shared" si="3"/>
        <v>0</v>
      </c>
      <c r="B2217" s="122">
        <f t="shared" si="4"/>
        <v>0</v>
      </c>
      <c r="C2217" s="122">
        <f t="shared" si="5"/>
        <v>0</v>
      </c>
      <c r="D2217" s="122">
        <f t="shared" si="6"/>
        <v>0</v>
      </c>
      <c r="E2217" s="122">
        <f t="shared" si="2"/>
        <v>10</v>
      </c>
      <c r="H2217" s="135" t="s">
        <v>40935</v>
      </c>
      <c r="I2217" s="135" t="s">
        <v>40936</v>
      </c>
      <c r="J2217" s="135" t="s">
        <v>40937</v>
      </c>
      <c r="L2217" s="160"/>
      <c r="M2217" s="160"/>
      <c r="N2217" s="160"/>
      <c r="O2217" s="160"/>
      <c r="AA2217" s="523"/>
      <c r="AB2217" s="523"/>
      <c r="AC2217" s="160"/>
      <c r="AD2217" s="160"/>
      <c r="AE2217" s="160"/>
      <c r="AJ2217" s="523"/>
      <c r="AN2217" s="160"/>
      <c r="AO2217" s="160"/>
      <c r="AP2217" s="160"/>
      <c r="AQ2217" s="1"/>
      <c r="AR2217" s="1"/>
      <c r="AS2217" s="160"/>
      <c r="BC2217" s="516">
        <v>0.0669212962962963</v>
      </c>
      <c r="BD2217" s="516"/>
      <c r="BE2217" s="141"/>
      <c r="BF2217" s="516"/>
      <c r="BG2217" s="516"/>
      <c r="BH2217" s="516"/>
    </row>
    <row r="2218">
      <c r="A2218" s="122">
        <f t="shared" si="3"/>
        <v>0</v>
      </c>
      <c r="B2218" s="122">
        <f t="shared" si="4"/>
        <v>0</v>
      </c>
      <c r="C2218" s="122">
        <f t="shared" si="5"/>
        <v>0</v>
      </c>
      <c r="D2218" s="122">
        <f t="shared" si="6"/>
        <v>0</v>
      </c>
      <c r="E2218" s="122">
        <f t="shared" si="2"/>
        <v>22</v>
      </c>
      <c r="H2218" s="135" t="s">
        <v>40938</v>
      </c>
      <c r="I2218" s="135" t="s">
        <v>40939</v>
      </c>
      <c r="J2218" s="135" t="s">
        <v>40940</v>
      </c>
      <c r="L2218" s="160"/>
      <c r="M2218" s="160"/>
      <c r="N2218" s="160"/>
      <c r="O2218" s="160"/>
      <c r="AA2218" s="523"/>
      <c r="AB2218" s="523"/>
      <c r="AC2218" s="160"/>
      <c r="AD2218" s="160"/>
      <c r="AE2218" s="160"/>
      <c r="AJ2218" s="523"/>
      <c r="AN2218" s="160"/>
      <c r="AO2218" s="160"/>
      <c r="AP2218" s="160"/>
      <c r="AQ2218" s="1"/>
      <c r="AR2218" s="1"/>
      <c r="AS2218" s="160"/>
      <c r="BC2218" s="141" t="s">
        <v>862</v>
      </c>
      <c r="BD2218" s="141"/>
      <c r="BE2218" s="516"/>
      <c r="BF2218" s="141"/>
      <c r="BG2218" s="141"/>
      <c r="BH2218" s="141"/>
    </row>
    <row r="2219">
      <c r="A2219" s="122">
        <f t="shared" si="3"/>
        <v>0</v>
      </c>
      <c r="B2219" s="122">
        <f t="shared" si="4"/>
        <v>0</v>
      </c>
      <c r="C2219" s="122">
        <f t="shared" si="5"/>
        <v>0</v>
      </c>
      <c r="D2219" s="122">
        <f t="shared" si="6"/>
        <v>0</v>
      </c>
      <c r="E2219" s="122">
        <f t="shared" si="2"/>
        <v>4</v>
      </c>
      <c r="H2219" s="135">
        <v>739.0</v>
      </c>
      <c r="I2219" s="135">
        <v>739.0</v>
      </c>
      <c r="J2219" s="135">
        <v>739.0</v>
      </c>
      <c r="L2219" s="160"/>
      <c r="M2219" s="160"/>
      <c r="N2219" s="160"/>
      <c r="O2219" s="160"/>
      <c r="AA2219" s="523"/>
      <c r="AB2219" s="523"/>
      <c r="AC2219" s="160"/>
      <c r="AD2219" s="160"/>
      <c r="AE2219" s="160"/>
      <c r="AJ2219" s="523"/>
      <c r="AN2219" s="160"/>
      <c r="AO2219" s="160"/>
      <c r="AP2219" s="160"/>
      <c r="AQ2219" s="1"/>
      <c r="AR2219" s="1"/>
      <c r="AS2219" s="160"/>
      <c r="BC2219" s="516">
        <v>0.06694444444444445</v>
      </c>
      <c r="BD2219" s="516"/>
      <c r="BE2219" s="141"/>
      <c r="BF2219" s="516"/>
      <c r="BG2219" s="516"/>
      <c r="BH2219" s="516"/>
    </row>
    <row r="2220">
      <c r="A2220" s="122">
        <f t="shared" si="3"/>
        <v>0</v>
      </c>
      <c r="B2220" s="122">
        <f t="shared" si="4"/>
        <v>0</v>
      </c>
      <c r="C2220" s="122">
        <f t="shared" si="5"/>
        <v>0</v>
      </c>
      <c r="D2220" s="122">
        <f t="shared" si="6"/>
        <v>0</v>
      </c>
      <c r="E2220" s="122">
        <f t="shared" si="2"/>
        <v>14</v>
      </c>
      <c r="H2220" s="135" t="s">
        <v>40941</v>
      </c>
      <c r="I2220" s="135" t="s">
        <v>40942</v>
      </c>
      <c r="J2220" s="135" t="s">
        <v>40943</v>
      </c>
      <c r="L2220" s="160"/>
      <c r="M2220" s="160"/>
      <c r="N2220" s="160"/>
      <c r="O2220" s="160"/>
      <c r="AA2220" s="523"/>
      <c r="AB2220" s="523"/>
      <c r="AC2220" s="160"/>
      <c r="AD2220" s="160"/>
      <c r="AE2220" s="160"/>
      <c r="AJ2220" s="523"/>
      <c r="AN2220" s="160"/>
      <c r="AO2220" s="160"/>
      <c r="AP2220" s="160"/>
      <c r="AQ2220" s="1"/>
      <c r="AR2220" s="1"/>
      <c r="AS2220" s="160"/>
      <c r="BC2220" s="141" t="s">
        <v>40944</v>
      </c>
      <c r="BD2220" s="141"/>
      <c r="BE2220" s="516"/>
      <c r="BF2220" s="141"/>
      <c r="BG2220" s="141"/>
      <c r="BH2220" s="141"/>
    </row>
    <row r="2221">
      <c r="A2221" s="122">
        <f t="shared" si="3"/>
        <v>0</v>
      </c>
      <c r="B2221" s="122">
        <f t="shared" si="4"/>
        <v>0</v>
      </c>
      <c r="C2221" s="122">
        <f t="shared" si="5"/>
        <v>0</v>
      </c>
      <c r="D2221" s="122">
        <f t="shared" si="6"/>
        <v>0</v>
      </c>
      <c r="E2221" s="122">
        <f t="shared" si="2"/>
        <v>56</v>
      </c>
      <c r="H2221" s="135" t="s">
        <v>40945</v>
      </c>
      <c r="I2221" s="135" t="s">
        <v>40946</v>
      </c>
      <c r="J2221" s="135" t="s">
        <v>40947</v>
      </c>
      <c r="L2221" s="160"/>
      <c r="M2221" s="160"/>
      <c r="N2221" s="160"/>
      <c r="O2221" s="160"/>
      <c r="AA2221" s="523"/>
      <c r="AB2221" s="523"/>
      <c r="AC2221" s="160"/>
      <c r="AD2221" s="160"/>
      <c r="AE2221" s="160"/>
      <c r="AJ2221" s="523"/>
      <c r="AN2221" s="160"/>
      <c r="AO2221" s="160"/>
      <c r="AP2221" s="160"/>
      <c r="AQ2221" s="1"/>
      <c r="AR2221" s="1"/>
      <c r="AS2221" s="160"/>
      <c r="BC2221" s="516">
        <v>0.06696759259259259</v>
      </c>
      <c r="BD2221" s="516"/>
      <c r="BE2221" s="141"/>
      <c r="BF2221" s="516"/>
      <c r="BG2221" s="516"/>
      <c r="BH2221" s="516"/>
    </row>
    <row r="2222">
      <c r="A2222" s="122">
        <f t="shared" si="3"/>
        <v>0</v>
      </c>
      <c r="B2222" s="122">
        <f t="shared" si="4"/>
        <v>0</v>
      </c>
      <c r="C2222" s="122">
        <f t="shared" si="5"/>
        <v>0</v>
      </c>
      <c r="D2222" s="122">
        <f t="shared" si="6"/>
        <v>0</v>
      </c>
      <c r="E2222" s="122">
        <f t="shared" si="2"/>
        <v>14</v>
      </c>
      <c r="H2222" s="135">
        <v>740.0</v>
      </c>
      <c r="I2222" s="135">
        <v>740.0</v>
      </c>
      <c r="J2222" s="135">
        <v>740.0</v>
      </c>
      <c r="L2222" s="160"/>
      <c r="M2222" s="160"/>
      <c r="N2222" s="160"/>
      <c r="O2222" s="160"/>
      <c r="AA2222" s="523"/>
      <c r="AB2222" s="523"/>
      <c r="AC2222" s="160"/>
      <c r="AD2222" s="160"/>
      <c r="AE2222" s="160"/>
      <c r="AJ2222" s="523"/>
      <c r="AN2222" s="160"/>
      <c r="AO2222" s="160"/>
      <c r="AP2222" s="160"/>
      <c r="AQ2222" s="1"/>
      <c r="AR2222" s="1"/>
      <c r="AS2222" s="160"/>
      <c r="BC2222" s="141" t="s">
        <v>40948</v>
      </c>
      <c r="BD2222" s="141"/>
      <c r="BE2222" s="516"/>
      <c r="BF2222" s="141"/>
      <c r="BG2222" s="141"/>
      <c r="BH2222" s="141"/>
    </row>
    <row r="2223">
      <c r="A2223" s="122">
        <f t="shared" si="3"/>
        <v>0</v>
      </c>
      <c r="B2223" s="122">
        <f t="shared" si="4"/>
        <v>0</v>
      </c>
      <c r="C2223" s="122">
        <f t="shared" si="5"/>
        <v>0</v>
      </c>
      <c r="D2223" s="122">
        <f t="shared" si="6"/>
        <v>0</v>
      </c>
      <c r="E2223" s="122">
        <f t="shared" si="2"/>
        <v>10</v>
      </c>
      <c r="H2223" s="135" t="s">
        <v>40949</v>
      </c>
      <c r="I2223" s="135" t="s">
        <v>40950</v>
      </c>
      <c r="J2223" s="135" t="s">
        <v>40951</v>
      </c>
      <c r="L2223" s="160"/>
      <c r="M2223" s="160"/>
      <c r="N2223" s="160"/>
      <c r="O2223" s="160"/>
      <c r="AA2223" s="523"/>
      <c r="AB2223" s="523"/>
      <c r="AC2223" s="160"/>
      <c r="AD2223" s="160"/>
      <c r="AE2223" s="160"/>
      <c r="AJ2223" s="523"/>
      <c r="AN2223" s="160"/>
      <c r="AO2223" s="160"/>
      <c r="AP2223" s="160"/>
      <c r="AQ2223" s="1"/>
      <c r="AR2223" s="1"/>
      <c r="AS2223" s="160"/>
      <c r="BC2223" s="516">
        <v>0.06699074074074074</v>
      </c>
      <c r="BD2223" s="516"/>
      <c r="BE2223" s="141"/>
      <c r="BF2223" s="516"/>
      <c r="BG2223" s="516"/>
      <c r="BH2223" s="516"/>
    </row>
    <row r="2224">
      <c r="A2224" s="122">
        <f t="shared" si="3"/>
        <v>0</v>
      </c>
      <c r="B2224" s="122">
        <f t="shared" si="4"/>
        <v>0</v>
      </c>
      <c r="C2224" s="122">
        <f t="shared" si="5"/>
        <v>0</v>
      </c>
      <c r="D2224" s="122">
        <f t="shared" si="6"/>
        <v>0</v>
      </c>
      <c r="E2224" s="122">
        <f t="shared" si="2"/>
        <v>65</v>
      </c>
      <c r="H2224" s="135" t="s">
        <v>40952</v>
      </c>
      <c r="I2224" s="135" t="s">
        <v>40953</v>
      </c>
      <c r="J2224" s="135" t="s">
        <v>40954</v>
      </c>
      <c r="L2224" s="160"/>
      <c r="M2224" s="160"/>
      <c r="N2224" s="160"/>
      <c r="O2224" s="160"/>
      <c r="AA2224" s="523"/>
      <c r="AB2224" s="523"/>
      <c r="AC2224" s="160"/>
      <c r="AD2224" s="160"/>
      <c r="AE2224" s="160"/>
      <c r="AJ2224" s="523"/>
      <c r="AN2224" s="160"/>
      <c r="AO2224" s="160"/>
      <c r="AP2224" s="160"/>
      <c r="AQ2224" s="1"/>
      <c r="AR2224" s="1"/>
      <c r="AS2224" s="160"/>
      <c r="BC2224" s="141" t="s">
        <v>40955</v>
      </c>
      <c r="BD2224" s="141"/>
      <c r="BE2224" s="516"/>
      <c r="BF2224" s="141"/>
      <c r="BG2224" s="141"/>
      <c r="BH2224" s="141"/>
    </row>
    <row r="2225">
      <c r="A2225" s="122">
        <f t="shared" si="3"/>
        <v>0</v>
      </c>
      <c r="B2225" s="122">
        <f t="shared" si="4"/>
        <v>0</v>
      </c>
      <c r="C2225" s="122">
        <f t="shared" si="5"/>
        <v>0</v>
      </c>
      <c r="D2225" s="122">
        <f t="shared" si="6"/>
        <v>0</v>
      </c>
      <c r="E2225" s="122">
        <f t="shared" si="2"/>
        <v>4</v>
      </c>
      <c r="H2225" s="135">
        <v>741.0</v>
      </c>
      <c r="I2225" s="135">
        <v>741.0</v>
      </c>
      <c r="J2225" s="135">
        <v>741.0</v>
      </c>
      <c r="L2225" s="160"/>
      <c r="M2225" s="160"/>
      <c r="N2225" s="160"/>
      <c r="O2225" s="160"/>
      <c r="AA2225" s="523"/>
      <c r="AB2225" s="523"/>
      <c r="AC2225" s="160"/>
      <c r="AD2225" s="160"/>
      <c r="AE2225" s="160"/>
      <c r="AJ2225" s="523"/>
      <c r="AN2225" s="160"/>
      <c r="AO2225" s="160"/>
      <c r="AP2225" s="160"/>
      <c r="AQ2225" s="1"/>
      <c r="AR2225" s="1"/>
      <c r="AS2225" s="160"/>
      <c r="BC2225" s="516">
        <v>0.06706018518518518</v>
      </c>
      <c r="BD2225" s="516"/>
      <c r="BE2225" s="141"/>
      <c r="BF2225" s="516"/>
      <c r="BG2225" s="516"/>
      <c r="BH2225" s="516"/>
    </row>
    <row r="2226">
      <c r="A2226" s="122">
        <f t="shared" si="3"/>
        <v>0</v>
      </c>
      <c r="B2226" s="122">
        <f t="shared" si="4"/>
        <v>0</v>
      </c>
      <c r="C2226" s="122">
        <f t="shared" si="5"/>
        <v>0</v>
      </c>
      <c r="D2226" s="122">
        <f t="shared" si="6"/>
        <v>0</v>
      </c>
      <c r="E2226" s="122">
        <f t="shared" si="2"/>
        <v>18</v>
      </c>
      <c r="H2226" s="135" t="s">
        <v>40956</v>
      </c>
      <c r="I2226" s="135" t="s">
        <v>40957</v>
      </c>
      <c r="J2226" s="135" t="s">
        <v>40958</v>
      </c>
      <c r="L2226" s="160"/>
      <c r="M2226" s="160"/>
      <c r="N2226" s="160"/>
      <c r="O2226" s="160"/>
      <c r="AA2226" s="523"/>
      <c r="AB2226" s="523"/>
      <c r="AC2226" s="160"/>
      <c r="AD2226" s="160"/>
      <c r="AE2226" s="160"/>
      <c r="AJ2226" s="523"/>
      <c r="AN2226" s="160"/>
      <c r="AO2226" s="160"/>
      <c r="AP2226" s="160"/>
      <c r="AQ2226" s="1"/>
      <c r="AR2226" s="1"/>
      <c r="AS2226" s="160"/>
      <c r="BC2226" s="141" t="s">
        <v>40959</v>
      </c>
      <c r="BD2226" s="141"/>
      <c r="BE2226" s="516"/>
      <c r="BF2226" s="141"/>
      <c r="BG2226" s="141"/>
      <c r="BH2226" s="141"/>
    </row>
    <row r="2227">
      <c r="A2227" s="122">
        <f t="shared" si="3"/>
        <v>0</v>
      </c>
      <c r="B2227" s="122">
        <f t="shared" si="4"/>
        <v>0</v>
      </c>
      <c r="C2227" s="122">
        <f t="shared" si="5"/>
        <v>0</v>
      </c>
      <c r="D2227" s="122">
        <f t="shared" si="6"/>
        <v>0</v>
      </c>
      <c r="E2227" s="122">
        <f t="shared" si="2"/>
        <v>60</v>
      </c>
      <c r="H2227" s="135" t="s">
        <v>40960</v>
      </c>
      <c r="I2227" s="135" t="s">
        <v>40961</v>
      </c>
      <c r="J2227" s="135" t="s">
        <v>40962</v>
      </c>
      <c r="L2227" s="160"/>
      <c r="M2227" s="160"/>
      <c r="N2227" s="160"/>
      <c r="O2227" s="160"/>
      <c r="AA2227" s="523"/>
      <c r="AB2227" s="523"/>
      <c r="AC2227" s="160"/>
      <c r="AD2227" s="160"/>
      <c r="AE2227" s="160"/>
      <c r="AJ2227" s="523"/>
      <c r="AN2227" s="160"/>
      <c r="AO2227" s="160"/>
      <c r="AP2227" s="160"/>
      <c r="AQ2227" s="1"/>
      <c r="AR2227" s="1"/>
      <c r="AS2227" s="160"/>
      <c r="BC2227" s="516">
        <v>0.06711805555555556</v>
      </c>
      <c r="BD2227" s="516"/>
      <c r="BE2227" s="141"/>
      <c r="BF2227" s="516"/>
      <c r="BG2227" s="516"/>
      <c r="BH2227" s="516"/>
    </row>
    <row r="2228">
      <c r="A2228" s="122">
        <f t="shared" si="3"/>
        <v>0</v>
      </c>
      <c r="B2228" s="122">
        <f t="shared" si="4"/>
        <v>0</v>
      </c>
      <c r="C2228" s="122">
        <f t="shared" si="5"/>
        <v>0</v>
      </c>
      <c r="D2228" s="122">
        <f t="shared" si="6"/>
        <v>0</v>
      </c>
      <c r="E2228" s="122">
        <f t="shared" si="2"/>
        <v>9</v>
      </c>
      <c r="H2228" s="135">
        <v>742.0</v>
      </c>
      <c r="I2228" s="135">
        <v>742.0</v>
      </c>
      <c r="J2228" s="135">
        <v>742.0</v>
      </c>
      <c r="L2228" s="160"/>
      <c r="M2228" s="160"/>
      <c r="N2228" s="160"/>
      <c r="O2228" s="160"/>
      <c r="AA2228" s="523"/>
      <c r="AB2228" s="523"/>
      <c r="AC2228" s="160"/>
      <c r="AD2228" s="160"/>
      <c r="AE2228" s="160"/>
      <c r="AJ2228" s="523"/>
      <c r="AN2228" s="160"/>
      <c r="AO2228" s="160"/>
      <c r="AP2228" s="160"/>
      <c r="AQ2228" s="1"/>
      <c r="AR2228" s="1"/>
      <c r="AS2228" s="160"/>
      <c r="BC2228" s="141" t="s">
        <v>40963</v>
      </c>
      <c r="BD2228" s="141"/>
      <c r="BE2228" s="516"/>
      <c r="BF2228" s="141"/>
      <c r="BG2228" s="141"/>
      <c r="BH2228" s="141"/>
    </row>
    <row r="2229">
      <c r="A2229" s="122">
        <f t="shared" si="3"/>
        <v>0</v>
      </c>
      <c r="B2229" s="122">
        <f t="shared" si="4"/>
        <v>0</v>
      </c>
      <c r="C2229" s="122">
        <f t="shared" si="5"/>
        <v>0</v>
      </c>
      <c r="D2229" s="122">
        <f t="shared" si="6"/>
        <v>0</v>
      </c>
      <c r="E2229" s="122">
        <f t="shared" si="2"/>
        <v>10</v>
      </c>
      <c r="H2229" s="135" t="s">
        <v>40964</v>
      </c>
      <c r="I2229" s="135" t="s">
        <v>40965</v>
      </c>
      <c r="J2229" s="135" t="s">
        <v>40966</v>
      </c>
      <c r="L2229" s="160"/>
      <c r="M2229" s="160"/>
      <c r="N2229" s="160"/>
      <c r="O2229" s="160"/>
      <c r="AA2229" s="523"/>
      <c r="AB2229" s="523"/>
      <c r="AC2229" s="160"/>
      <c r="AD2229" s="160"/>
      <c r="AE2229" s="160"/>
      <c r="AJ2229" s="523"/>
      <c r="AN2229" s="160"/>
      <c r="AO2229" s="160"/>
      <c r="AP2229" s="160"/>
      <c r="AQ2229" s="1"/>
      <c r="AR2229" s="1"/>
      <c r="AS2229" s="160"/>
      <c r="BC2229" s="516">
        <v>0.06716435185185185</v>
      </c>
      <c r="BD2229" s="516"/>
      <c r="BE2229" s="141"/>
      <c r="BF2229" s="516"/>
      <c r="BG2229" s="516"/>
      <c r="BH2229" s="516"/>
    </row>
    <row r="2230">
      <c r="A2230" s="122">
        <f t="shared" si="3"/>
        <v>0</v>
      </c>
      <c r="B2230" s="122">
        <f t="shared" si="4"/>
        <v>0</v>
      </c>
      <c r="C2230" s="122">
        <f t="shared" si="5"/>
        <v>0</v>
      </c>
      <c r="D2230" s="122">
        <f t="shared" si="6"/>
        <v>0</v>
      </c>
      <c r="E2230" s="122">
        <f t="shared" si="2"/>
        <v>50</v>
      </c>
      <c r="H2230" s="135" t="s">
        <v>40967</v>
      </c>
      <c r="I2230" s="135" t="s">
        <v>40968</v>
      </c>
      <c r="J2230" s="135" t="s">
        <v>40969</v>
      </c>
      <c r="L2230" s="160"/>
      <c r="M2230" s="160"/>
      <c r="N2230" s="160"/>
      <c r="O2230" s="160"/>
      <c r="AA2230" s="523"/>
      <c r="AB2230" s="523"/>
      <c r="AC2230" s="160"/>
      <c r="AD2230" s="160"/>
      <c r="AE2230" s="160"/>
      <c r="AJ2230" s="523"/>
      <c r="AN2230" s="160"/>
      <c r="AO2230" s="160"/>
      <c r="AP2230" s="160"/>
      <c r="AQ2230" s="1"/>
      <c r="AR2230" s="1"/>
      <c r="AS2230" s="160"/>
      <c r="BC2230" s="141" t="s">
        <v>40970</v>
      </c>
      <c r="BD2230" s="141"/>
      <c r="BE2230" s="516"/>
      <c r="BF2230" s="141"/>
      <c r="BG2230" s="141"/>
      <c r="BH2230" s="141"/>
    </row>
    <row r="2231">
      <c r="A2231" s="122">
        <f t="shared" si="3"/>
        <v>0</v>
      </c>
      <c r="B2231" s="122">
        <f t="shared" si="4"/>
        <v>0</v>
      </c>
      <c r="C2231" s="122">
        <f t="shared" si="5"/>
        <v>0</v>
      </c>
      <c r="D2231" s="122">
        <f t="shared" si="6"/>
        <v>0</v>
      </c>
      <c r="E2231" s="122">
        <f t="shared" si="2"/>
        <v>4</v>
      </c>
      <c r="H2231" s="135">
        <v>743.0</v>
      </c>
      <c r="I2231" s="135">
        <v>743.0</v>
      </c>
      <c r="J2231" s="135">
        <v>743.0</v>
      </c>
      <c r="L2231" s="160"/>
      <c r="M2231" s="160"/>
      <c r="N2231" s="160"/>
      <c r="O2231" s="160"/>
      <c r="AA2231" s="523"/>
      <c r="AB2231" s="523"/>
      <c r="AC2231" s="160"/>
      <c r="AD2231" s="160"/>
      <c r="AE2231" s="160"/>
      <c r="AJ2231" s="523"/>
      <c r="AN2231" s="160"/>
      <c r="AO2231" s="160"/>
      <c r="AP2231" s="160"/>
      <c r="AQ2231" s="1"/>
      <c r="AR2231" s="1"/>
      <c r="AS2231" s="160"/>
      <c r="BC2231" s="516">
        <v>0.06721064814814814</v>
      </c>
      <c r="BD2231" s="516"/>
      <c r="BE2231" s="141"/>
      <c r="BF2231" s="516"/>
      <c r="BG2231" s="516"/>
      <c r="BH2231" s="516"/>
    </row>
    <row r="2232">
      <c r="A2232" s="122">
        <f t="shared" si="3"/>
        <v>0</v>
      </c>
      <c r="B2232" s="122">
        <f t="shared" si="4"/>
        <v>0</v>
      </c>
      <c r="C2232" s="122">
        <f t="shared" si="5"/>
        <v>0</v>
      </c>
      <c r="D2232" s="122">
        <f t="shared" si="6"/>
        <v>0</v>
      </c>
      <c r="E2232" s="122">
        <f t="shared" si="2"/>
        <v>26</v>
      </c>
      <c r="H2232" s="135" t="s">
        <v>40971</v>
      </c>
      <c r="I2232" s="135" t="s">
        <v>40972</v>
      </c>
      <c r="J2232" s="135" t="s">
        <v>40973</v>
      </c>
      <c r="L2232" s="160"/>
      <c r="M2232" s="160"/>
      <c r="N2232" s="160"/>
      <c r="O2232" s="160"/>
      <c r="AA2232" s="523"/>
      <c r="AB2232" s="523"/>
      <c r="AC2232" s="160"/>
      <c r="AD2232" s="160"/>
      <c r="AE2232" s="160"/>
      <c r="AJ2232" s="523"/>
      <c r="AN2232" s="160"/>
      <c r="AO2232" s="160"/>
      <c r="AP2232" s="160"/>
      <c r="AQ2232" s="1"/>
      <c r="AR2232" s="1"/>
      <c r="AS2232" s="160"/>
      <c r="BC2232" s="141" t="s">
        <v>40974</v>
      </c>
      <c r="BD2232" s="141"/>
      <c r="BE2232" s="516"/>
      <c r="BF2232" s="141"/>
      <c r="BG2232" s="141"/>
      <c r="BH2232" s="141"/>
    </row>
    <row r="2233">
      <c r="A2233" s="122">
        <f t="shared" si="3"/>
        <v>0</v>
      </c>
      <c r="B2233" s="122">
        <f t="shared" si="4"/>
        <v>0</v>
      </c>
      <c r="C2233" s="122">
        <f t="shared" si="5"/>
        <v>0</v>
      </c>
      <c r="D2233" s="122">
        <f t="shared" si="6"/>
        <v>0</v>
      </c>
      <c r="E2233" s="122">
        <f t="shared" si="2"/>
        <v>40</v>
      </c>
      <c r="H2233" s="135" t="s">
        <v>40975</v>
      </c>
      <c r="I2233" s="135" t="s">
        <v>862</v>
      </c>
      <c r="J2233" s="135" t="s">
        <v>40976</v>
      </c>
      <c r="L2233" s="160"/>
      <c r="M2233" s="160"/>
      <c r="N2233" s="160"/>
      <c r="O2233" s="160"/>
      <c r="AA2233" s="523"/>
      <c r="AB2233" s="523"/>
      <c r="AC2233" s="160"/>
      <c r="AD2233" s="160"/>
      <c r="AE2233" s="160"/>
      <c r="AJ2233" s="523"/>
      <c r="AN2233" s="160"/>
      <c r="AO2233" s="160"/>
      <c r="AP2233" s="160"/>
      <c r="AQ2233" s="1"/>
      <c r="AR2233" s="1"/>
      <c r="AS2233" s="160"/>
      <c r="BC2233" s="516">
        <v>0.06728009259259259</v>
      </c>
      <c r="BD2233" s="516"/>
      <c r="BE2233" s="141"/>
      <c r="BF2233" s="516"/>
      <c r="BG2233" s="516"/>
      <c r="BH2233" s="516"/>
    </row>
    <row r="2234">
      <c r="A2234" s="122">
        <f t="shared" si="3"/>
        <v>0</v>
      </c>
      <c r="B2234" s="122">
        <f t="shared" si="4"/>
        <v>0</v>
      </c>
      <c r="C2234" s="122">
        <f t="shared" si="5"/>
        <v>0</v>
      </c>
      <c r="D2234" s="122">
        <f t="shared" si="6"/>
        <v>0</v>
      </c>
      <c r="E2234" s="122">
        <f t="shared" si="2"/>
        <v>16</v>
      </c>
      <c r="H2234" s="135">
        <v>744.0</v>
      </c>
      <c r="I2234" s="135">
        <v>744.0</v>
      </c>
      <c r="J2234" s="135">
        <v>744.0</v>
      </c>
      <c r="L2234" s="160"/>
      <c r="M2234" s="160"/>
      <c r="N2234" s="160"/>
      <c r="O2234" s="160"/>
      <c r="AA2234" s="523"/>
      <c r="AB2234" s="523"/>
      <c r="AC2234" s="160"/>
      <c r="AD2234" s="160"/>
      <c r="AE2234" s="160"/>
      <c r="AJ2234" s="523"/>
      <c r="AN2234" s="160"/>
      <c r="AO2234" s="160"/>
      <c r="AP2234" s="160"/>
      <c r="AQ2234" s="1"/>
      <c r="AR2234" s="1"/>
      <c r="AS2234" s="160"/>
      <c r="BC2234" s="141" t="s">
        <v>40977</v>
      </c>
      <c r="BD2234" s="141"/>
      <c r="BE2234" s="516"/>
      <c r="BF2234" s="141"/>
      <c r="BG2234" s="141"/>
      <c r="BH2234" s="141"/>
    </row>
    <row r="2235">
      <c r="A2235" s="122">
        <f t="shared" si="3"/>
        <v>0</v>
      </c>
      <c r="B2235" s="122">
        <f t="shared" si="4"/>
        <v>0</v>
      </c>
      <c r="C2235" s="122">
        <f t="shared" si="5"/>
        <v>0</v>
      </c>
      <c r="D2235" s="122">
        <f t="shared" si="6"/>
        <v>0</v>
      </c>
      <c r="E2235" s="122">
        <f t="shared" si="2"/>
        <v>10</v>
      </c>
      <c r="H2235" s="135" t="s">
        <v>40978</v>
      </c>
      <c r="I2235" s="135" t="s">
        <v>40979</v>
      </c>
      <c r="J2235" s="135" t="s">
        <v>40980</v>
      </c>
      <c r="L2235" s="160"/>
      <c r="M2235" s="160"/>
      <c r="N2235" s="160"/>
      <c r="O2235" s="160"/>
      <c r="AA2235" s="523"/>
      <c r="AB2235" s="523"/>
      <c r="AC2235" s="160"/>
      <c r="AD2235" s="160"/>
      <c r="AE2235" s="160"/>
      <c r="AJ2235" s="523"/>
      <c r="AN2235" s="160"/>
      <c r="AO2235" s="160"/>
      <c r="AP2235" s="160"/>
      <c r="AQ2235" s="1"/>
      <c r="AR2235" s="1"/>
      <c r="AS2235" s="160"/>
      <c r="BC2235" s="516">
        <v>0.06736111111111111</v>
      </c>
      <c r="BD2235" s="516"/>
      <c r="BE2235" s="141"/>
      <c r="BF2235" s="516"/>
      <c r="BG2235" s="516"/>
      <c r="BH2235" s="516"/>
    </row>
    <row r="2236">
      <c r="A2236" s="122">
        <f t="shared" si="3"/>
        <v>0</v>
      </c>
      <c r="B2236" s="122">
        <f t="shared" si="4"/>
        <v>0</v>
      </c>
      <c r="C2236" s="122">
        <f t="shared" si="5"/>
        <v>0</v>
      </c>
      <c r="D2236" s="122">
        <f t="shared" si="6"/>
        <v>0</v>
      </c>
      <c r="E2236" s="122">
        <f t="shared" si="2"/>
        <v>111</v>
      </c>
      <c r="H2236" s="135" t="s">
        <v>40981</v>
      </c>
      <c r="I2236" s="135" t="s">
        <v>40982</v>
      </c>
      <c r="J2236" s="135" t="s">
        <v>40983</v>
      </c>
      <c r="L2236" s="160"/>
      <c r="M2236" s="160"/>
      <c r="N2236" s="160"/>
      <c r="O2236" s="160"/>
      <c r="AA2236" s="523"/>
      <c r="AB2236" s="523"/>
      <c r="AC2236" s="160"/>
      <c r="AD2236" s="160"/>
      <c r="AE2236" s="160"/>
      <c r="AJ2236" s="523"/>
      <c r="AN2236" s="160"/>
      <c r="AO2236" s="160"/>
      <c r="AP2236" s="160"/>
      <c r="AQ2236" s="1"/>
      <c r="AR2236" s="1"/>
      <c r="AS2236" s="160"/>
      <c r="BC2236" s="141" t="s">
        <v>40984</v>
      </c>
      <c r="BD2236" s="141"/>
      <c r="BE2236" s="516"/>
      <c r="BF2236" s="141"/>
      <c r="BG2236" s="141"/>
      <c r="BH2236" s="141"/>
    </row>
    <row r="2237">
      <c r="A2237" s="122">
        <f t="shared" si="3"/>
        <v>0</v>
      </c>
      <c r="B2237" s="122">
        <f t="shared" si="4"/>
        <v>0</v>
      </c>
      <c r="C2237" s="122">
        <f t="shared" si="5"/>
        <v>0</v>
      </c>
      <c r="D2237" s="122">
        <f t="shared" si="6"/>
        <v>0</v>
      </c>
      <c r="E2237" s="122">
        <f t="shared" si="2"/>
        <v>4</v>
      </c>
      <c r="H2237" s="135">
        <v>745.0</v>
      </c>
      <c r="I2237" s="135">
        <v>745.0</v>
      </c>
      <c r="J2237" s="135">
        <v>745.0</v>
      </c>
      <c r="L2237" s="160"/>
      <c r="M2237" s="160"/>
      <c r="N2237" s="160"/>
      <c r="O2237" s="160"/>
      <c r="AA2237" s="523"/>
      <c r="AB2237" s="523"/>
      <c r="AC2237" s="160"/>
      <c r="AD2237" s="160"/>
      <c r="AE2237" s="160"/>
      <c r="AJ2237" s="523"/>
      <c r="AN2237" s="160"/>
      <c r="AO2237" s="160"/>
      <c r="AP2237" s="160"/>
      <c r="AQ2237" s="1"/>
      <c r="AR2237" s="1"/>
      <c r="AS2237" s="160"/>
      <c r="BC2237" s="516">
        <v>0.06741898148148148</v>
      </c>
      <c r="BD2237" s="516"/>
      <c r="BE2237" s="141"/>
      <c r="BF2237" s="516"/>
      <c r="BG2237" s="516"/>
      <c r="BH2237" s="516"/>
    </row>
    <row r="2238">
      <c r="A2238" s="122">
        <f t="shared" si="3"/>
        <v>0</v>
      </c>
      <c r="B2238" s="122">
        <f t="shared" si="4"/>
        <v>0</v>
      </c>
      <c r="C2238" s="122">
        <f t="shared" si="5"/>
        <v>0</v>
      </c>
      <c r="D2238" s="122">
        <f t="shared" si="6"/>
        <v>0</v>
      </c>
      <c r="E2238" s="122">
        <f t="shared" si="2"/>
        <v>14</v>
      </c>
      <c r="H2238" s="135" t="s">
        <v>40985</v>
      </c>
      <c r="I2238" s="135" t="s">
        <v>40986</v>
      </c>
      <c r="J2238" s="135" t="s">
        <v>40987</v>
      </c>
      <c r="L2238" s="160"/>
      <c r="M2238" s="160"/>
      <c r="N2238" s="160"/>
      <c r="O2238" s="160"/>
      <c r="AA2238" s="523"/>
      <c r="AB2238" s="523"/>
      <c r="AC2238" s="160"/>
      <c r="AD2238" s="160"/>
      <c r="AE2238" s="160"/>
      <c r="AJ2238" s="523"/>
      <c r="AN2238" s="160"/>
      <c r="AO2238" s="160"/>
      <c r="AP2238" s="160"/>
      <c r="AQ2238" s="1"/>
      <c r="AR2238" s="1"/>
      <c r="AS2238" s="160"/>
      <c r="BC2238" s="141" t="s">
        <v>40988</v>
      </c>
      <c r="BD2238" s="141"/>
      <c r="BE2238" s="516"/>
      <c r="BF2238" s="141"/>
      <c r="BG2238" s="141"/>
      <c r="BH2238" s="141"/>
    </row>
    <row r="2239">
      <c r="A2239" s="122">
        <f t="shared" si="3"/>
        <v>0</v>
      </c>
      <c r="B2239" s="122">
        <f t="shared" si="4"/>
        <v>0</v>
      </c>
      <c r="C2239" s="122">
        <f t="shared" si="5"/>
        <v>0</v>
      </c>
      <c r="D2239" s="122">
        <f t="shared" si="6"/>
        <v>0</v>
      </c>
      <c r="E2239" s="122">
        <f t="shared" si="2"/>
        <v>39</v>
      </c>
      <c r="H2239" s="135" t="s">
        <v>40989</v>
      </c>
      <c r="I2239" s="135" t="s">
        <v>40990</v>
      </c>
      <c r="J2239" s="135" t="s">
        <v>40991</v>
      </c>
      <c r="L2239" s="160"/>
      <c r="M2239" s="160"/>
      <c r="N2239" s="160"/>
      <c r="O2239" s="160"/>
      <c r="AA2239" s="523"/>
      <c r="AB2239" s="523"/>
      <c r="AC2239" s="160"/>
      <c r="AD2239" s="160"/>
      <c r="AE2239" s="160"/>
      <c r="AJ2239" s="523"/>
      <c r="AN2239" s="160"/>
      <c r="AO2239" s="160"/>
      <c r="AP2239" s="160"/>
      <c r="AQ2239" s="1"/>
      <c r="AR2239" s="1"/>
      <c r="AS2239" s="160"/>
      <c r="BC2239" s="516">
        <v>0.06751157407407407</v>
      </c>
      <c r="BD2239" s="516"/>
      <c r="BE2239" s="141"/>
      <c r="BF2239" s="516"/>
      <c r="BG2239" s="516"/>
      <c r="BH2239" s="516"/>
    </row>
    <row r="2240">
      <c r="A2240" s="122">
        <f t="shared" si="3"/>
        <v>0</v>
      </c>
      <c r="B2240" s="122">
        <f t="shared" si="4"/>
        <v>0</v>
      </c>
      <c r="C2240" s="122">
        <f t="shared" si="5"/>
        <v>0</v>
      </c>
      <c r="D2240" s="122">
        <f t="shared" si="6"/>
        <v>0</v>
      </c>
      <c r="E2240" s="122">
        <f t="shared" si="2"/>
        <v>19</v>
      </c>
      <c r="H2240" s="135">
        <v>746.0</v>
      </c>
      <c r="I2240" s="135">
        <v>746.0</v>
      </c>
      <c r="J2240" s="135">
        <v>746.0</v>
      </c>
      <c r="L2240" s="160"/>
      <c r="M2240" s="160"/>
      <c r="N2240" s="160"/>
      <c r="O2240" s="160"/>
      <c r="AA2240" s="523"/>
      <c r="AB2240" s="523"/>
      <c r="AC2240" s="160"/>
      <c r="AD2240" s="160"/>
      <c r="AE2240" s="160"/>
      <c r="AJ2240" s="523"/>
      <c r="AN2240" s="160"/>
      <c r="AO2240" s="160"/>
      <c r="AP2240" s="160"/>
      <c r="AQ2240" s="1"/>
      <c r="AR2240" s="1"/>
      <c r="AS2240" s="160"/>
      <c r="BC2240" s="141" t="s">
        <v>40992</v>
      </c>
      <c r="BD2240" s="141"/>
      <c r="BE2240" s="516"/>
      <c r="BF2240" s="141"/>
      <c r="BG2240" s="141"/>
      <c r="BH2240" s="141"/>
    </row>
    <row r="2241">
      <c r="A2241" s="122">
        <f t="shared" si="3"/>
        <v>0</v>
      </c>
      <c r="B2241" s="122">
        <f t="shared" si="4"/>
        <v>0</v>
      </c>
      <c r="C2241" s="122">
        <f t="shared" si="5"/>
        <v>0</v>
      </c>
      <c r="D2241" s="122">
        <f t="shared" si="6"/>
        <v>0</v>
      </c>
      <c r="E2241" s="122">
        <f t="shared" si="2"/>
        <v>10</v>
      </c>
      <c r="H2241" s="135" t="s">
        <v>40993</v>
      </c>
      <c r="I2241" s="135" t="s">
        <v>40994</v>
      </c>
      <c r="J2241" s="135" t="s">
        <v>40995</v>
      </c>
      <c r="L2241" s="160"/>
      <c r="M2241" s="160"/>
      <c r="N2241" s="160"/>
      <c r="O2241" s="160"/>
      <c r="AA2241" s="523"/>
      <c r="AB2241" s="523"/>
      <c r="AC2241" s="160"/>
      <c r="AD2241" s="160"/>
      <c r="AE2241" s="160"/>
      <c r="AJ2241" s="523"/>
      <c r="AN2241" s="160"/>
      <c r="AO2241" s="160"/>
      <c r="AP2241" s="160"/>
      <c r="AQ2241" s="1"/>
      <c r="AR2241" s="1"/>
      <c r="AS2241" s="160"/>
      <c r="BC2241" s="516">
        <v>0.06755787037037037</v>
      </c>
      <c r="BD2241" s="516"/>
      <c r="BE2241" s="141"/>
      <c r="BF2241" s="516"/>
      <c r="BG2241" s="516"/>
      <c r="BH2241" s="516"/>
    </row>
    <row r="2242">
      <c r="A2242" s="122">
        <f t="shared" si="3"/>
        <v>0</v>
      </c>
      <c r="B2242" s="122">
        <f t="shared" si="4"/>
        <v>0</v>
      </c>
      <c r="C2242" s="122">
        <f t="shared" si="5"/>
        <v>0</v>
      </c>
      <c r="D2242" s="122">
        <f t="shared" si="6"/>
        <v>0</v>
      </c>
      <c r="E2242" s="122">
        <f t="shared" si="2"/>
        <v>54</v>
      </c>
      <c r="H2242" s="135" t="s">
        <v>40996</v>
      </c>
      <c r="I2242" s="135" t="s">
        <v>40997</v>
      </c>
      <c r="J2242" s="135" t="s">
        <v>1055</v>
      </c>
      <c r="L2242" s="160"/>
      <c r="M2242" s="160"/>
      <c r="N2242" s="160"/>
      <c r="O2242" s="160"/>
      <c r="AA2242" s="523"/>
      <c r="AB2242" s="523"/>
      <c r="AC2242" s="160"/>
      <c r="AD2242" s="160"/>
      <c r="AE2242" s="160"/>
      <c r="AJ2242" s="523"/>
      <c r="AN2242" s="160"/>
      <c r="AO2242" s="160"/>
      <c r="AP2242" s="160"/>
      <c r="AQ2242" s="1"/>
      <c r="AR2242" s="1"/>
      <c r="AS2242" s="160"/>
      <c r="BC2242" s="141" t="s">
        <v>40998</v>
      </c>
      <c r="BD2242" s="141"/>
      <c r="BE2242" s="516"/>
      <c r="BF2242" s="141"/>
      <c r="BG2242" s="141"/>
      <c r="BH2242" s="141"/>
    </row>
    <row r="2243">
      <c r="A2243" s="122">
        <f t="shared" si="3"/>
        <v>0</v>
      </c>
      <c r="B2243" s="122">
        <f t="shared" si="4"/>
        <v>0</v>
      </c>
      <c r="C2243" s="122">
        <f t="shared" si="5"/>
        <v>0</v>
      </c>
      <c r="D2243" s="122">
        <f t="shared" si="6"/>
        <v>0</v>
      </c>
      <c r="E2243" s="122">
        <f t="shared" si="2"/>
        <v>4</v>
      </c>
      <c r="H2243" s="135">
        <v>747.0</v>
      </c>
      <c r="I2243" s="135">
        <v>747.0</v>
      </c>
      <c r="J2243" s="135">
        <v>747.0</v>
      </c>
      <c r="L2243" s="160"/>
      <c r="M2243" s="160"/>
      <c r="N2243" s="160"/>
      <c r="O2243" s="160"/>
      <c r="AA2243" s="523"/>
      <c r="AB2243" s="523"/>
      <c r="AC2243" s="160"/>
      <c r="AD2243" s="160"/>
      <c r="AE2243" s="160"/>
      <c r="AJ2243" s="523"/>
      <c r="AN2243" s="160"/>
      <c r="AO2243" s="160"/>
      <c r="AP2243" s="160"/>
      <c r="AQ2243" s="1"/>
      <c r="AR2243" s="1"/>
      <c r="AS2243" s="160"/>
      <c r="BC2243" s="516">
        <v>0.06761574074074074</v>
      </c>
      <c r="BD2243" s="516"/>
      <c r="BE2243" s="141"/>
      <c r="BF2243" s="516"/>
      <c r="BG2243" s="516"/>
      <c r="BH2243" s="516"/>
    </row>
    <row r="2244">
      <c r="A2244" s="122">
        <f t="shared" si="3"/>
        <v>0</v>
      </c>
      <c r="B2244" s="122">
        <f t="shared" si="4"/>
        <v>0</v>
      </c>
      <c r="C2244" s="122">
        <f t="shared" si="5"/>
        <v>0</v>
      </c>
      <c r="D2244" s="122">
        <f t="shared" si="6"/>
        <v>0</v>
      </c>
      <c r="E2244" s="122">
        <f t="shared" si="2"/>
        <v>19</v>
      </c>
      <c r="H2244" s="135" t="s">
        <v>40999</v>
      </c>
      <c r="I2244" s="135" t="s">
        <v>41000</v>
      </c>
      <c r="J2244" s="135" t="s">
        <v>41001</v>
      </c>
      <c r="L2244" s="160"/>
      <c r="M2244" s="160"/>
      <c r="N2244" s="160"/>
      <c r="O2244" s="160"/>
      <c r="AA2244" s="523"/>
      <c r="AB2244" s="523"/>
      <c r="AC2244" s="160"/>
      <c r="AD2244" s="160"/>
      <c r="AE2244" s="160"/>
      <c r="AJ2244" s="523"/>
      <c r="AN2244" s="160"/>
      <c r="AO2244" s="160"/>
      <c r="AP2244" s="160"/>
      <c r="AQ2244" s="1"/>
      <c r="AR2244" s="1"/>
      <c r="AS2244" s="160"/>
      <c r="BC2244" s="141" t="s">
        <v>41002</v>
      </c>
      <c r="BD2244" s="141"/>
      <c r="BE2244" s="516"/>
      <c r="BF2244" s="141"/>
      <c r="BG2244" s="141"/>
      <c r="BH2244" s="141"/>
    </row>
    <row r="2245">
      <c r="A2245" s="122">
        <f t="shared" si="3"/>
        <v>0</v>
      </c>
      <c r="B2245" s="122">
        <f t="shared" si="4"/>
        <v>0</v>
      </c>
      <c r="C2245" s="122">
        <f t="shared" si="5"/>
        <v>0</v>
      </c>
      <c r="D2245" s="122">
        <f t="shared" si="6"/>
        <v>0</v>
      </c>
      <c r="E2245" s="122">
        <f t="shared" si="2"/>
        <v>31</v>
      </c>
      <c r="H2245" s="135" t="s">
        <v>1055</v>
      </c>
      <c r="I2245" s="135" t="s">
        <v>41003</v>
      </c>
      <c r="J2245" s="135" t="s">
        <v>41004</v>
      </c>
      <c r="L2245" s="160"/>
      <c r="M2245" s="160"/>
      <c r="N2245" s="160"/>
      <c r="O2245" s="160"/>
      <c r="AA2245" s="523"/>
      <c r="AB2245" s="523"/>
      <c r="AC2245" s="160"/>
      <c r="AD2245" s="160"/>
      <c r="AE2245" s="160"/>
      <c r="AJ2245" s="523"/>
      <c r="AN2245" s="160"/>
      <c r="AO2245" s="160"/>
      <c r="AP2245" s="160"/>
      <c r="AQ2245" s="1"/>
      <c r="AR2245" s="1"/>
      <c r="AS2245" s="160"/>
      <c r="BC2245" s="516">
        <v>0.06771990740740741</v>
      </c>
      <c r="BD2245" s="516"/>
      <c r="BE2245" s="141"/>
      <c r="BF2245" s="516"/>
      <c r="BG2245" s="516"/>
      <c r="BH2245" s="516"/>
    </row>
    <row r="2246">
      <c r="A2246" s="122">
        <f t="shared" si="3"/>
        <v>0</v>
      </c>
      <c r="B2246" s="122">
        <f t="shared" si="4"/>
        <v>0</v>
      </c>
      <c r="C2246" s="122">
        <f t="shared" si="5"/>
        <v>0</v>
      </c>
      <c r="D2246" s="122">
        <f t="shared" si="6"/>
        <v>0</v>
      </c>
      <c r="E2246" s="122">
        <f t="shared" si="2"/>
        <v>33</v>
      </c>
      <c r="H2246" s="135">
        <v>748.0</v>
      </c>
      <c r="I2246" s="135">
        <v>748.0</v>
      </c>
      <c r="J2246" s="135">
        <v>748.0</v>
      </c>
      <c r="L2246" s="160"/>
      <c r="M2246" s="160"/>
      <c r="N2246" s="160"/>
      <c r="O2246" s="160"/>
      <c r="AA2246" s="523"/>
      <c r="AB2246" s="523"/>
      <c r="AC2246" s="160"/>
      <c r="AD2246" s="160"/>
      <c r="AE2246" s="160"/>
      <c r="AJ2246" s="523"/>
      <c r="AN2246" s="160"/>
      <c r="AO2246" s="160"/>
      <c r="AP2246" s="160"/>
      <c r="AQ2246" s="1"/>
      <c r="AR2246" s="1"/>
      <c r="AS2246" s="160"/>
      <c r="BC2246" s="141" t="s">
        <v>41005</v>
      </c>
      <c r="BD2246" s="141"/>
      <c r="BE2246" s="516"/>
      <c r="BF2246" s="141"/>
      <c r="BG2246" s="141"/>
      <c r="BH2246" s="141"/>
    </row>
    <row r="2247">
      <c r="A2247" s="122">
        <f t="shared" si="3"/>
        <v>0</v>
      </c>
      <c r="B2247" s="122">
        <f t="shared" si="4"/>
        <v>0</v>
      </c>
      <c r="C2247" s="122">
        <f t="shared" si="5"/>
        <v>0</v>
      </c>
      <c r="D2247" s="122">
        <f t="shared" si="6"/>
        <v>0</v>
      </c>
      <c r="E2247" s="122">
        <f t="shared" si="2"/>
        <v>10</v>
      </c>
      <c r="H2247" s="135" t="s">
        <v>41006</v>
      </c>
      <c r="I2247" s="135" t="s">
        <v>41007</v>
      </c>
      <c r="J2247" s="135" t="s">
        <v>41008</v>
      </c>
      <c r="L2247" s="160"/>
      <c r="M2247" s="160"/>
      <c r="N2247" s="160"/>
      <c r="O2247" s="160"/>
      <c r="AA2247" s="523"/>
      <c r="AB2247" s="523"/>
      <c r="AC2247" s="160"/>
      <c r="AD2247" s="160"/>
      <c r="AE2247" s="160"/>
      <c r="AJ2247" s="523"/>
      <c r="AN2247" s="160"/>
      <c r="AO2247" s="160"/>
      <c r="AP2247" s="160"/>
      <c r="AQ2247" s="1"/>
      <c r="AR2247" s="1"/>
      <c r="AS2247" s="160"/>
      <c r="BC2247" s="516">
        <v>0.06778935185185185</v>
      </c>
      <c r="BD2247" s="516"/>
      <c r="BE2247" s="141"/>
      <c r="BF2247" s="516"/>
      <c r="BG2247" s="516"/>
      <c r="BH2247" s="516"/>
    </row>
    <row r="2248">
      <c r="A2248" s="122">
        <f t="shared" si="3"/>
        <v>0</v>
      </c>
      <c r="B2248" s="122">
        <f t="shared" si="4"/>
        <v>0</v>
      </c>
      <c r="C2248" s="122">
        <f t="shared" si="5"/>
        <v>0</v>
      </c>
      <c r="D2248" s="122">
        <f t="shared" si="6"/>
        <v>0</v>
      </c>
      <c r="E2248" s="122">
        <f t="shared" si="2"/>
        <v>20</v>
      </c>
      <c r="H2248" s="135" t="s">
        <v>41009</v>
      </c>
      <c r="I2248" s="135" t="s">
        <v>40396</v>
      </c>
      <c r="J2248" s="135" t="s">
        <v>41010</v>
      </c>
      <c r="L2248" s="160"/>
      <c r="M2248" s="160"/>
      <c r="N2248" s="160"/>
      <c r="O2248" s="160"/>
      <c r="AA2248" s="523"/>
      <c r="AB2248" s="523"/>
      <c r="AC2248" s="160"/>
      <c r="AD2248" s="160"/>
      <c r="AE2248" s="160"/>
      <c r="AJ2248" s="523"/>
      <c r="AN2248" s="160"/>
      <c r="AO2248" s="160"/>
      <c r="AP2248" s="160"/>
      <c r="AQ2248" s="1"/>
      <c r="AR2248" s="1"/>
      <c r="AS2248" s="160"/>
      <c r="BC2248" s="141" t="s">
        <v>41011</v>
      </c>
      <c r="BD2248" s="141"/>
      <c r="BE2248" s="516"/>
      <c r="BF2248" s="141"/>
      <c r="BG2248" s="141"/>
      <c r="BH2248" s="141"/>
    </row>
    <row r="2249">
      <c r="A2249" s="122">
        <f t="shared" si="3"/>
        <v>0</v>
      </c>
      <c r="B2249" s="122">
        <f t="shared" si="4"/>
        <v>0</v>
      </c>
      <c r="C2249" s="122">
        <f t="shared" si="5"/>
        <v>0</v>
      </c>
      <c r="D2249" s="122">
        <f t="shared" si="6"/>
        <v>0</v>
      </c>
      <c r="E2249" s="122">
        <f t="shared" si="2"/>
        <v>4</v>
      </c>
      <c r="H2249" s="135">
        <v>749.0</v>
      </c>
      <c r="I2249" s="135">
        <v>749.0</v>
      </c>
      <c r="J2249" s="135">
        <v>749.0</v>
      </c>
      <c r="L2249" s="160"/>
      <c r="M2249" s="160"/>
      <c r="N2249" s="160"/>
      <c r="O2249" s="160"/>
      <c r="AA2249" s="523"/>
      <c r="AB2249" s="523"/>
      <c r="AC2249" s="160"/>
      <c r="AD2249" s="160"/>
      <c r="AE2249" s="160"/>
      <c r="AJ2249" s="523"/>
      <c r="AN2249" s="160"/>
      <c r="AO2249" s="160"/>
      <c r="AP2249" s="160"/>
      <c r="AQ2249" s="1"/>
      <c r="AR2249" s="1"/>
      <c r="AS2249" s="160"/>
      <c r="BC2249" s="516">
        <v>0.06793981481481481</v>
      </c>
      <c r="BD2249" s="516"/>
      <c r="BE2249" s="141"/>
      <c r="BF2249" s="516"/>
      <c r="BG2249" s="516"/>
      <c r="BH2249" s="516"/>
    </row>
    <row r="2250">
      <c r="A2250" s="122">
        <f t="shared" si="3"/>
        <v>0</v>
      </c>
      <c r="B2250" s="122">
        <f t="shared" si="4"/>
        <v>0</v>
      </c>
      <c r="C2250" s="122">
        <f t="shared" si="5"/>
        <v>0</v>
      </c>
      <c r="D2250" s="122">
        <f t="shared" si="6"/>
        <v>0</v>
      </c>
      <c r="E2250" s="122">
        <f t="shared" si="2"/>
        <v>17</v>
      </c>
      <c r="H2250" s="135" t="s">
        <v>41012</v>
      </c>
      <c r="I2250" s="135" t="s">
        <v>41013</v>
      </c>
      <c r="J2250" s="135" t="s">
        <v>41014</v>
      </c>
      <c r="L2250" s="160"/>
      <c r="M2250" s="160"/>
      <c r="N2250" s="160"/>
      <c r="O2250" s="160"/>
      <c r="AA2250" s="523"/>
      <c r="AB2250" s="523"/>
      <c r="AC2250" s="160"/>
      <c r="AD2250" s="160"/>
      <c r="AE2250" s="160"/>
      <c r="AJ2250" s="523"/>
      <c r="AN2250" s="160"/>
      <c r="AO2250" s="160"/>
      <c r="AP2250" s="160"/>
      <c r="AQ2250" s="1"/>
      <c r="AR2250" s="1"/>
      <c r="AS2250" s="160"/>
      <c r="BC2250" s="141" t="s">
        <v>41015</v>
      </c>
      <c r="BD2250" s="141"/>
      <c r="BE2250" s="516"/>
      <c r="BF2250" s="141"/>
      <c r="BG2250" s="141"/>
      <c r="BH2250" s="141"/>
    </row>
    <row r="2251">
      <c r="A2251" s="122">
        <f t="shared" si="3"/>
        <v>0</v>
      </c>
      <c r="B2251" s="122">
        <f t="shared" si="4"/>
        <v>0</v>
      </c>
      <c r="C2251" s="122">
        <f t="shared" si="5"/>
        <v>0</v>
      </c>
      <c r="D2251" s="122">
        <f t="shared" si="6"/>
        <v>0</v>
      </c>
      <c r="E2251" s="122">
        <f t="shared" si="2"/>
        <v>71</v>
      </c>
      <c r="H2251" s="135" t="s">
        <v>41016</v>
      </c>
      <c r="I2251" s="135" t="s">
        <v>41017</v>
      </c>
      <c r="J2251" s="135" t="s">
        <v>3666</v>
      </c>
      <c r="L2251" s="160"/>
      <c r="M2251" s="160"/>
      <c r="N2251" s="160"/>
      <c r="O2251" s="160"/>
      <c r="AA2251" s="523"/>
      <c r="AB2251" s="523"/>
      <c r="AC2251" s="160"/>
      <c r="AD2251" s="160"/>
      <c r="AE2251" s="160"/>
      <c r="AJ2251" s="523"/>
      <c r="AN2251" s="160"/>
      <c r="AO2251" s="160"/>
      <c r="AP2251" s="160"/>
      <c r="AQ2251" s="1"/>
      <c r="AR2251" s="1"/>
      <c r="AS2251" s="160"/>
      <c r="BC2251" s="516">
        <v>0.06797453703703704</v>
      </c>
      <c r="BD2251" s="516"/>
      <c r="BE2251" s="141"/>
      <c r="BF2251" s="516"/>
      <c r="BG2251" s="516"/>
      <c r="BH2251" s="516"/>
    </row>
    <row r="2252">
      <c r="A2252" s="122">
        <f t="shared" si="3"/>
        <v>0</v>
      </c>
      <c r="B2252" s="122">
        <f t="shared" si="4"/>
        <v>0</v>
      </c>
      <c r="C2252" s="122">
        <f t="shared" si="5"/>
        <v>0</v>
      </c>
      <c r="D2252" s="122">
        <f t="shared" si="6"/>
        <v>0</v>
      </c>
      <c r="E2252" s="122">
        <f t="shared" si="2"/>
        <v>10</v>
      </c>
      <c r="H2252" s="135">
        <v>750.0</v>
      </c>
      <c r="I2252" s="135">
        <v>750.0</v>
      </c>
      <c r="J2252" s="135">
        <v>750.0</v>
      </c>
      <c r="L2252" s="160"/>
      <c r="M2252" s="160"/>
      <c r="N2252" s="160"/>
      <c r="O2252" s="160"/>
      <c r="AA2252" s="523"/>
      <c r="AB2252" s="523"/>
      <c r="AC2252" s="160"/>
      <c r="AD2252" s="160"/>
      <c r="AE2252" s="160"/>
      <c r="AJ2252" s="523"/>
      <c r="AN2252" s="160"/>
      <c r="AO2252" s="160"/>
      <c r="AP2252" s="160"/>
      <c r="AQ2252" s="1"/>
      <c r="AR2252" s="1"/>
      <c r="AS2252" s="160"/>
      <c r="BC2252" s="141" t="s">
        <v>41018</v>
      </c>
      <c r="BD2252" s="141"/>
      <c r="BE2252" s="516"/>
      <c r="BF2252" s="141"/>
      <c r="BG2252" s="141"/>
      <c r="BH2252" s="141"/>
    </row>
    <row r="2253">
      <c r="A2253" s="122">
        <f t="shared" si="3"/>
        <v>0</v>
      </c>
      <c r="B2253" s="122">
        <f t="shared" si="4"/>
        <v>0</v>
      </c>
      <c r="C2253" s="122">
        <f t="shared" si="5"/>
        <v>0</v>
      </c>
      <c r="D2253" s="122">
        <f t="shared" si="6"/>
        <v>0</v>
      </c>
      <c r="E2253" s="122">
        <f t="shared" si="2"/>
        <v>10</v>
      </c>
      <c r="H2253" s="135" t="s">
        <v>41019</v>
      </c>
      <c r="I2253" s="135" t="s">
        <v>41020</v>
      </c>
      <c r="J2253" s="135" t="s">
        <v>41021</v>
      </c>
      <c r="L2253" s="160"/>
      <c r="M2253" s="160"/>
      <c r="N2253" s="160"/>
      <c r="O2253" s="160"/>
      <c r="AA2253" s="523"/>
      <c r="AB2253" s="523"/>
      <c r="AC2253" s="160"/>
      <c r="AD2253" s="160"/>
      <c r="AE2253" s="160"/>
      <c r="AJ2253" s="523"/>
      <c r="AN2253" s="160"/>
      <c r="AO2253" s="160"/>
      <c r="AP2253" s="160"/>
      <c r="AQ2253" s="1"/>
      <c r="AR2253" s="1"/>
      <c r="AS2253" s="160"/>
      <c r="BC2253" s="516">
        <v>0.0680324074074074</v>
      </c>
      <c r="BD2253" s="516"/>
      <c r="BE2253" s="141"/>
      <c r="BF2253" s="516"/>
      <c r="BG2253" s="516"/>
      <c r="BH2253" s="516"/>
    </row>
    <row r="2254">
      <c r="A2254" s="122">
        <f t="shared" si="3"/>
        <v>0</v>
      </c>
      <c r="B2254" s="122">
        <f t="shared" si="4"/>
        <v>0</v>
      </c>
      <c r="C2254" s="122">
        <f t="shared" si="5"/>
        <v>0</v>
      </c>
      <c r="D2254" s="122">
        <f t="shared" si="6"/>
        <v>0</v>
      </c>
      <c r="E2254" s="122">
        <f t="shared" si="2"/>
        <v>42</v>
      </c>
      <c r="H2254" s="135" t="s">
        <v>41022</v>
      </c>
      <c r="I2254" s="135" t="s">
        <v>41023</v>
      </c>
      <c r="J2254" s="135" t="s">
        <v>41024</v>
      </c>
      <c r="L2254" s="160"/>
      <c r="M2254" s="160"/>
      <c r="N2254" s="160"/>
      <c r="O2254" s="160"/>
      <c r="AA2254" s="523"/>
      <c r="AB2254" s="523"/>
      <c r="AC2254" s="160"/>
      <c r="AD2254" s="160"/>
      <c r="AE2254" s="160"/>
      <c r="AJ2254" s="523"/>
      <c r="AN2254" s="160"/>
      <c r="AO2254" s="160"/>
      <c r="AP2254" s="160"/>
      <c r="AQ2254" s="1"/>
      <c r="AR2254" s="1"/>
      <c r="AS2254" s="160"/>
      <c r="BC2254" s="141" t="s">
        <v>41025</v>
      </c>
      <c r="BD2254" s="141"/>
      <c r="BE2254" s="516"/>
      <c r="BF2254" s="141"/>
      <c r="BG2254" s="141"/>
      <c r="BH2254" s="141"/>
    </row>
    <row r="2255">
      <c r="A2255" s="122">
        <f t="shared" si="3"/>
        <v>0</v>
      </c>
      <c r="B2255" s="122">
        <f t="shared" si="4"/>
        <v>0</v>
      </c>
      <c r="C2255" s="122">
        <f t="shared" si="5"/>
        <v>0</v>
      </c>
      <c r="D2255" s="122">
        <f t="shared" si="6"/>
        <v>0</v>
      </c>
      <c r="E2255" s="122">
        <f t="shared" si="2"/>
        <v>4</v>
      </c>
      <c r="H2255" s="135">
        <v>751.0</v>
      </c>
      <c r="I2255" s="135">
        <v>751.0</v>
      </c>
      <c r="J2255" s="135">
        <v>751.0</v>
      </c>
      <c r="L2255" s="160"/>
      <c r="M2255" s="160"/>
      <c r="N2255" s="160"/>
      <c r="O2255" s="160"/>
      <c r="AA2255" s="523"/>
      <c r="AB2255" s="523"/>
      <c r="AC2255" s="160"/>
      <c r="AD2255" s="160"/>
      <c r="AE2255" s="160"/>
      <c r="AJ2255" s="523"/>
      <c r="AN2255" s="160"/>
      <c r="AO2255" s="160"/>
      <c r="AP2255" s="160"/>
      <c r="AQ2255" s="1"/>
      <c r="AR2255" s="1"/>
      <c r="AS2255" s="160"/>
      <c r="BC2255" s="516">
        <v>0.06805555555555555</v>
      </c>
      <c r="BD2255" s="516"/>
      <c r="BE2255" s="141"/>
      <c r="BF2255" s="516"/>
      <c r="BG2255" s="516"/>
      <c r="BH2255" s="516"/>
    </row>
    <row r="2256">
      <c r="A2256" s="122">
        <f t="shared" si="3"/>
        <v>0</v>
      </c>
      <c r="B2256" s="122">
        <f t="shared" si="4"/>
        <v>0</v>
      </c>
      <c r="C2256" s="122">
        <f t="shared" si="5"/>
        <v>0</v>
      </c>
      <c r="D2256" s="122">
        <f t="shared" si="6"/>
        <v>0</v>
      </c>
      <c r="E2256" s="122">
        <f t="shared" si="2"/>
        <v>15</v>
      </c>
      <c r="H2256" s="135" t="s">
        <v>41026</v>
      </c>
      <c r="I2256" s="135" t="s">
        <v>41027</v>
      </c>
      <c r="J2256" s="135" t="s">
        <v>41028</v>
      </c>
      <c r="L2256" s="160"/>
      <c r="M2256" s="160"/>
      <c r="N2256" s="160"/>
      <c r="O2256" s="160"/>
      <c r="AA2256" s="523"/>
      <c r="AB2256" s="523"/>
      <c r="AC2256" s="160"/>
      <c r="AD2256" s="160"/>
      <c r="AE2256" s="160"/>
      <c r="AJ2256" s="523"/>
      <c r="AN2256" s="160"/>
      <c r="AO2256" s="160"/>
      <c r="AP2256" s="160"/>
      <c r="AQ2256" s="1"/>
      <c r="AR2256" s="1"/>
      <c r="AS2256" s="160"/>
      <c r="BC2256" s="141" t="s">
        <v>41029</v>
      </c>
      <c r="BD2256" s="141"/>
      <c r="BE2256" s="516"/>
      <c r="BF2256" s="141"/>
      <c r="BG2256" s="141"/>
      <c r="BH2256" s="141"/>
    </row>
    <row r="2257">
      <c r="A2257" s="122">
        <f t="shared" si="3"/>
        <v>0</v>
      </c>
      <c r="B2257" s="122">
        <f t="shared" si="4"/>
        <v>0</v>
      </c>
      <c r="C2257" s="122">
        <f t="shared" si="5"/>
        <v>0</v>
      </c>
      <c r="D2257" s="122">
        <f t="shared" si="6"/>
        <v>0</v>
      </c>
      <c r="E2257" s="122">
        <f t="shared" si="2"/>
        <v>53</v>
      </c>
      <c r="H2257" s="135" t="s">
        <v>41030</v>
      </c>
      <c r="I2257" s="135" t="s">
        <v>41031</v>
      </c>
      <c r="J2257" s="135" t="s">
        <v>41032</v>
      </c>
      <c r="L2257" s="160"/>
      <c r="M2257" s="160"/>
      <c r="N2257" s="160"/>
      <c r="O2257" s="160"/>
      <c r="AA2257" s="523"/>
      <c r="AB2257" s="523"/>
      <c r="AC2257" s="160"/>
      <c r="AD2257" s="160"/>
      <c r="AE2257" s="160"/>
      <c r="AJ2257" s="523"/>
      <c r="AN2257" s="160"/>
      <c r="AO2257" s="160"/>
      <c r="AP2257" s="160"/>
      <c r="AQ2257" s="1"/>
      <c r="AR2257" s="1"/>
      <c r="AS2257" s="160"/>
      <c r="BC2257" s="516">
        <v>0.06810185185185186</v>
      </c>
      <c r="BD2257" s="516"/>
      <c r="BE2257" s="141"/>
      <c r="BF2257" s="516"/>
      <c r="BG2257" s="516"/>
      <c r="BH2257" s="516"/>
    </row>
    <row r="2258">
      <c r="A2258" s="122">
        <f t="shared" si="3"/>
        <v>0</v>
      </c>
      <c r="B2258" s="122">
        <f t="shared" si="4"/>
        <v>0</v>
      </c>
      <c r="C2258" s="122">
        <f t="shared" si="5"/>
        <v>0</v>
      </c>
      <c r="D2258" s="122">
        <f t="shared" si="6"/>
        <v>0</v>
      </c>
      <c r="E2258" s="122">
        <f t="shared" si="2"/>
        <v>12</v>
      </c>
      <c r="H2258" s="135">
        <v>752.0</v>
      </c>
      <c r="I2258" s="135">
        <v>752.0</v>
      </c>
      <c r="J2258" s="135">
        <v>752.0</v>
      </c>
      <c r="L2258" s="160"/>
      <c r="M2258" s="160"/>
      <c r="N2258" s="160"/>
      <c r="O2258" s="160"/>
      <c r="AA2258" s="523"/>
      <c r="AB2258" s="523"/>
      <c r="AC2258" s="160"/>
      <c r="AD2258" s="160"/>
      <c r="AE2258" s="160"/>
      <c r="AJ2258" s="523"/>
      <c r="AN2258" s="160"/>
      <c r="AO2258" s="160"/>
      <c r="AP2258" s="160"/>
      <c r="AQ2258" s="1"/>
      <c r="AR2258" s="1"/>
      <c r="AS2258" s="160"/>
      <c r="BC2258" s="141" t="s">
        <v>41033</v>
      </c>
      <c r="BD2258" s="141"/>
      <c r="BE2258" s="516"/>
      <c r="BF2258" s="141"/>
      <c r="BG2258" s="141"/>
      <c r="BH2258" s="141"/>
    </row>
    <row r="2259">
      <c r="A2259" s="122">
        <f t="shared" si="3"/>
        <v>0</v>
      </c>
      <c r="B2259" s="122">
        <f t="shared" si="4"/>
        <v>0</v>
      </c>
      <c r="C2259" s="122">
        <f t="shared" si="5"/>
        <v>0</v>
      </c>
      <c r="D2259" s="122">
        <f t="shared" si="6"/>
        <v>0</v>
      </c>
      <c r="E2259" s="122">
        <f t="shared" si="2"/>
        <v>10</v>
      </c>
      <c r="H2259" s="135" t="s">
        <v>41034</v>
      </c>
      <c r="I2259" s="135" t="s">
        <v>41035</v>
      </c>
      <c r="J2259" s="135" t="s">
        <v>41036</v>
      </c>
      <c r="L2259" s="160"/>
      <c r="M2259" s="160"/>
      <c r="N2259" s="160"/>
      <c r="O2259" s="160"/>
      <c r="AA2259" s="523"/>
      <c r="AB2259" s="523"/>
      <c r="AC2259" s="160"/>
      <c r="AD2259" s="160"/>
      <c r="AE2259" s="160"/>
      <c r="AJ2259" s="523"/>
      <c r="AN2259" s="160"/>
      <c r="AO2259" s="160"/>
      <c r="AP2259" s="160"/>
      <c r="AQ2259" s="1"/>
      <c r="AR2259" s="1"/>
      <c r="AS2259" s="160"/>
      <c r="BC2259" s="516">
        <v>0.06813657407407407</v>
      </c>
      <c r="BD2259" s="516"/>
      <c r="BE2259" s="141"/>
      <c r="BF2259" s="516"/>
      <c r="BG2259" s="516"/>
      <c r="BH2259" s="516"/>
    </row>
    <row r="2260">
      <c r="A2260" s="122">
        <f t="shared" si="3"/>
        <v>0</v>
      </c>
      <c r="B2260" s="122">
        <f t="shared" si="4"/>
        <v>0</v>
      </c>
      <c r="C2260" s="122">
        <f t="shared" si="5"/>
        <v>0</v>
      </c>
      <c r="D2260" s="122">
        <f t="shared" si="6"/>
        <v>0</v>
      </c>
      <c r="E2260" s="122">
        <f t="shared" si="2"/>
        <v>66</v>
      </c>
      <c r="H2260" s="135" t="s">
        <v>41037</v>
      </c>
      <c r="I2260" s="135" t="s">
        <v>41038</v>
      </c>
      <c r="J2260" s="135" t="s">
        <v>41039</v>
      </c>
      <c r="L2260" s="160"/>
      <c r="M2260" s="160"/>
      <c r="N2260" s="160"/>
      <c r="O2260" s="160"/>
      <c r="AA2260" s="523"/>
      <c r="AB2260" s="523"/>
      <c r="AC2260" s="160"/>
      <c r="AD2260" s="160"/>
      <c r="AE2260" s="160"/>
      <c r="AJ2260" s="523"/>
      <c r="AN2260" s="160"/>
      <c r="AO2260" s="160"/>
      <c r="AP2260" s="160"/>
      <c r="AQ2260" s="1"/>
      <c r="AR2260" s="1"/>
      <c r="AS2260" s="160"/>
      <c r="BC2260" s="141" t="s">
        <v>41040</v>
      </c>
      <c r="BD2260" s="141"/>
      <c r="BE2260" s="516"/>
      <c r="BF2260" s="141"/>
      <c r="BG2260" s="141"/>
      <c r="BH2260" s="141"/>
    </row>
    <row r="2261">
      <c r="A2261" s="122">
        <f t="shared" si="3"/>
        <v>0</v>
      </c>
      <c r="B2261" s="122">
        <f t="shared" si="4"/>
        <v>0</v>
      </c>
      <c r="C2261" s="122">
        <f t="shared" si="5"/>
        <v>0</v>
      </c>
      <c r="D2261" s="122">
        <f t="shared" si="6"/>
        <v>0</v>
      </c>
      <c r="E2261" s="122">
        <f t="shared" si="2"/>
        <v>4</v>
      </c>
      <c r="H2261" s="135">
        <v>753.0</v>
      </c>
      <c r="I2261" s="135">
        <v>753.0</v>
      </c>
      <c r="J2261" s="135">
        <v>753.0</v>
      </c>
      <c r="L2261" s="160"/>
      <c r="M2261" s="160"/>
      <c r="N2261" s="160"/>
      <c r="O2261" s="160"/>
      <c r="AA2261" s="523"/>
      <c r="AB2261" s="523"/>
      <c r="AC2261" s="160"/>
      <c r="AD2261" s="160"/>
      <c r="AE2261" s="160"/>
      <c r="AJ2261" s="523"/>
      <c r="AN2261" s="160"/>
      <c r="AO2261" s="160"/>
      <c r="AP2261" s="160"/>
      <c r="AQ2261" s="1"/>
      <c r="AR2261" s="1"/>
      <c r="AS2261" s="160"/>
      <c r="BC2261" s="516">
        <v>0.06819444444444445</v>
      </c>
      <c r="BD2261" s="516"/>
      <c r="BE2261" s="141"/>
      <c r="BF2261" s="516"/>
      <c r="BG2261" s="516"/>
      <c r="BH2261" s="516"/>
    </row>
    <row r="2262">
      <c r="A2262" s="122">
        <f t="shared" si="3"/>
        <v>0</v>
      </c>
      <c r="B2262" s="122">
        <f t="shared" si="4"/>
        <v>0</v>
      </c>
      <c r="C2262" s="122">
        <f t="shared" si="5"/>
        <v>0</v>
      </c>
      <c r="D2262" s="122">
        <f t="shared" si="6"/>
        <v>0</v>
      </c>
      <c r="E2262" s="122">
        <f t="shared" si="2"/>
        <v>12</v>
      </c>
      <c r="H2262" s="135" t="s">
        <v>41041</v>
      </c>
      <c r="I2262" s="135" t="s">
        <v>41042</v>
      </c>
      <c r="J2262" s="135" t="s">
        <v>41043</v>
      </c>
      <c r="L2262" s="160"/>
      <c r="M2262" s="160"/>
      <c r="N2262" s="160"/>
      <c r="O2262" s="160"/>
      <c r="AA2262" s="523"/>
      <c r="AB2262" s="523"/>
      <c r="AC2262" s="160"/>
      <c r="AD2262" s="160"/>
      <c r="AE2262" s="160"/>
      <c r="AJ2262" s="523"/>
      <c r="AN2262" s="160"/>
      <c r="AO2262" s="160"/>
      <c r="AP2262" s="160"/>
      <c r="AQ2262" s="1"/>
      <c r="AR2262" s="1"/>
      <c r="AS2262" s="160"/>
      <c r="BC2262" s="141" t="s">
        <v>41044</v>
      </c>
      <c r="BD2262" s="141"/>
      <c r="BE2262" s="516"/>
      <c r="BF2262" s="141"/>
      <c r="BG2262" s="141"/>
      <c r="BH2262" s="141"/>
    </row>
    <row r="2263">
      <c r="A2263" s="122">
        <f t="shared" si="3"/>
        <v>0</v>
      </c>
      <c r="B2263" s="122">
        <f t="shared" si="4"/>
        <v>0</v>
      </c>
      <c r="C2263" s="122">
        <f t="shared" si="5"/>
        <v>0</v>
      </c>
      <c r="D2263" s="122">
        <f t="shared" si="6"/>
        <v>0</v>
      </c>
      <c r="E2263" s="122">
        <f t="shared" si="2"/>
        <v>57</v>
      </c>
      <c r="H2263" s="135" t="s">
        <v>41045</v>
      </c>
      <c r="I2263" s="135" t="s">
        <v>41046</v>
      </c>
      <c r="J2263" s="135" t="s">
        <v>41047</v>
      </c>
      <c r="L2263" s="160"/>
      <c r="M2263" s="160"/>
      <c r="N2263" s="160"/>
      <c r="O2263" s="160"/>
      <c r="AA2263" s="523"/>
      <c r="AB2263" s="523"/>
      <c r="AC2263" s="160"/>
      <c r="AD2263" s="160"/>
      <c r="AE2263" s="160"/>
      <c r="AJ2263" s="523"/>
      <c r="AN2263" s="160"/>
      <c r="AO2263" s="160"/>
      <c r="AP2263" s="160"/>
      <c r="AQ2263" s="1"/>
      <c r="AR2263" s="1"/>
      <c r="AS2263" s="160"/>
      <c r="BC2263" s="516">
        <v>0.06822916666666666</v>
      </c>
      <c r="BD2263" s="516"/>
      <c r="BE2263" s="141"/>
      <c r="BF2263" s="516"/>
      <c r="BG2263" s="516"/>
      <c r="BH2263" s="516"/>
    </row>
    <row r="2264">
      <c r="A2264" s="122">
        <f t="shared" si="3"/>
        <v>0</v>
      </c>
      <c r="B2264" s="122">
        <f t="shared" si="4"/>
        <v>0</v>
      </c>
      <c r="C2264" s="122">
        <f t="shared" si="5"/>
        <v>0</v>
      </c>
      <c r="D2264" s="122">
        <f t="shared" si="6"/>
        <v>0</v>
      </c>
      <c r="E2264" s="122">
        <f t="shared" si="2"/>
        <v>28</v>
      </c>
      <c r="H2264" s="135">
        <v>754.0</v>
      </c>
      <c r="I2264" s="135">
        <v>754.0</v>
      </c>
      <c r="J2264" s="135">
        <v>754.0</v>
      </c>
      <c r="L2264" s="160"/>
      <c r="M2264" s="160"/>
      <c r="N2264" s="160"/>
      <c r="O2264" s="160"/>
      <c r="AA2264" s="523"/>
      <c r="AB2264" s="523"/>
      <c r="AC2264" s="160"/>
      <c r="AD2264" s="160"/>
      <c r="AE2264" s="160"/>
      <c r="AJ2264" s="523"/>
      <c r="AN2264" s="160"/>
      <c r="AO2264" s="160"/>
      <c r="AP2264" s="160"/>
      <c r="AQ2264" s="1"/>
      <c r="AR2264" s="1"/>
      <c r="AS2264" s="160"/>
      <c r="BC2264" s="141" t="s">
        <v>41048</v>
      </c>
      <c r="BD2264" s="141"/>
      <c r="BE2264" s="516"/>
      <c r="BF2264" s="141"/>
      <c r="BG2264" s="141"/>
      <c r="BH2264" s="141"/>
    </row>
    <row r="2265">
      <c r="A2265" s="122">
        <f t="shared" si="3"/>
        <v>0</v>
      </c>
      <c r="B2265" s="122">
        <f t="shared" si="4"/>
        <v>0</v>
      </c>
      <c r="C2265" s="122">
        <f t="shared" si="5"/>
        <v>0</v>
      </c>
      <c r="D2265" s="122">
        <f t="shared" si="6"/>
        <v>0</v>
      </c>
      <c r="E2265" s="122">
        <f t="shared" si="2"/>
        <v>10</v>
      </c>
      <c r="H2265" s="135" t="s">
        <v>41049</v>
      </c>
      <c r="I2265" s="135" t="s">
        <v>41050</v>
      </c>
      <c r="J2265" s="135" t="s">
        <v>41051</v>
      </c>
      <c r="L2265" s="160"/>
      <c r="M2265" s="160"/>
      <c r="N2265" s="160"/>
      <c r="O2265" s="160"/>
      <c r="AA2265" s="523"/>
      <c r="AB2265" s="523"/>
      <c r="AC2265" s="160"/>
      <c r="AD2265" s="160"/>
      <c r="AE2265" s="160"/>
      <c r="AJ2265" s="523"/>
      <c r="AN2265" s="160"/>
      <c r="AO2265" s="160"/>
      <c r="AP2265" s="160"/>
      <c r="AQ2265" s="1"/>
      <c r="AR2265" s="1"/>
      <c r="AS2265" s="160"/>
      <c r="BC2265" s="516">
        <v>0.06825231481481482</v>
      </c>
      <c r="BD2265" s="516"/>
      <c r="BE2265" s="141"/>
      <c r="BF2265" s="516"/>
      <c r="BG2265" s="516"/>
      <c r="BH2265" s="516"/>
    </row>
    <row r="2266">
      <c r="A2266" s="122">
        <f t="shared" si="3"/>
        <v>0</v>
      </c>
      <c r="B2266" s="122">
        <f t="shared" si="4"/>
        <v>0</v>
      </c>
      <c r="C2266" s="122">
        <f t="shared" si="5"/>
        <v>0</v>
      </c>
      <c r="D2266" s="122">
        <f t="shared" si="6"/>
        <v>0</v>
      </c>
      <c r="E2266" s="122">
        <f t="shared" si="2"/>
        <v>53</v>
      </c>
      <c r="H2266" s="135" t="s">
        <v>41052</v>
      </c>
      <c r="I2266" s="135" t="s">
        <v>41053</v>
      </c>
      <c r="J2266" s="135" t="s">
        <v>4329</v>
      </c>
      <c r="L2266" s="160"/>
      <c r="M2266" s="160"/>
      <c r="N2266" s="160"/>
      <c r="O2266" s="160"/>
      <c r="AA2266" s="523"/>
      <c r="AB2266" s="523"/>
      <c r="AC2266" s="160"/>
      <c r="AD2266" s="160"/>
      <c r="AE2266" s="160"/>
      <c r="AJ2266" s="523"/>
      <c r="AN2266" s="160"/>
      <c r="AO2266" s="160"/>
      <c r="AP2266" s="160"/>
      <c r="AQ2266" s="1"/>
      <c r="AR2266" s="1"/>
      <c r="AS2266" s="160"/>
      <c r="BC2266" s="141" t="s">
        <v>41054</v>
      </c>
      <c r="BD2266" s="141"/>
      <c r="BE2266" s="516"/>
      <c r="BF2266" s="141"/>
      <c r="BG2266" s="141"/>
      <c r="BH2266" s="141"/>
    </row>
    <row r="2267">
      <c r="A2267" s="122">
        <f t="shared" si="3"/>
        <v>0</v>
      </c>
      <c r="B2267" s="122">
        <f t="shared" si="4"/>
        <v>0</v>
      </c>
      <c r="C2267" s="122">
        <f t="shared" si="5"/>
        <v>0</v>
      </c>
      <c r="D2267" s="122">
        <f t="shared" si="6"/>
        <v>0</v>
      </c>
      <c r="E2267" s="122">
        <f t="shared" si="2"/>
        <v>4</v>
      </c>
      <c r="H2267" s="135">
        <v>755.0</v>
      </c>
      <c r="I2267" s="135">
        <v>755.0</v>
      </c>
      <c r="J2267" s="135">
        <v>755.0</v>
      </c>
      <c r="L2267" s="160"/>
      <c r="M2267" s="160"/>
      <c r="N2267" s="160"/>
      <c r="O2267" s="160"/>
      <c r="AA2267" s="523"/>
      <c r="AB2267" s="523"/>
      <c r="AC2267" s="160"/>
      <c r="AD2267" s="160"/>
      <c r="AE2267" s="160"/>
      <c r="AJ2267" s="523"/>
      <c r="AN2267" s="160"/>
      <c r="AO2267" s="160"/>
      <c r="AP2267" s="160"/>
      <c r="AQ2267" s="1"/>
      <c r="AR2267" s="1"/>
      <c r="AS2267" s="160"/>
      <c r="BC2267" s="516">
        <v>0.0683912037037037</v>
      </c>
      <c r="BD2267" s="516"/>
      <c r="BE2267" s="141"/>
      <c r="BF2267" s="516"/>
      <c r="BG2267" s="516"/>
      <c r="BH2267" s="516"/>
    </row>
    <row r="2268">
      <c r="A2268" s="122">
        <f t="shared" si="3"/>
        <v>0</v>
      </c>
      <c r="B2268" s="122">
        <f t="shared" si="4"/>
        <v>0</v>
      </c>
      <c r="C2268" s="122">
        <f t="shared" si="5"/>
        <v>0</v>
      </c>
      <c r="D2268" s="122">
        <f t="shared" si="6"/>
        <v>0</v>
      </c>
      <c r="E2268" s="122">
        <f t="shared" si="2"/>
        <v>23</v>
      </c>
      <c r="H2268" s="135" t="s">
        <v>41055</v>
      </c>
      <c r="I2268" s="135" t="s">
        <v>41056</v>
      </c>
      <c r="J2268" s="135" t="s">
        <v>41057</v>
      </c>
      <c r="L2268" s="160"/>
      <c r="M2268" s="160"/>
      <c r="N2268" s="160"/>
      <c r="O2268" s="160"/>
      <c r="AA2268" s="523"/>
      <c r="AB2268" s="523"/>
      <c r="AC2268" s="160"/>
      <c r="AD2268" s="160"/>
      <c r="AE2268" s="160"/>
      <c r="AJ2268" s="523"/>
      <c r="AN2268" s="160"/>
      <c r="AO2268" s="160"/>
      <c r="AP2268" s="160"/>
      <c r="AQ2268" s="1"/>
      <c r="AR2268" s="1"/>
      <c r="AS2268" s="160"/>
      <c r="BC2268" s="141" t="s">
        <v>41058</v>
      </c>
      <c r="BD2268" s="141"/>
      <c r="BE2268" s="516"/>
      <c r="BF2268" s="141"/>
      <c r="BG2268" s="141"/>
      <c r="BH2268" s="141"/>
    </row>
    <row r="2269">
      <c r="A2269" s="122">
        <f t="shared" si="3"/>
        <v>0</v>
      </c>
      <c r="B2269" s="122">
        <f t="shared" si="4"/>
        <v>0</v>
      </c>
      <c r="C2269" s="122">
        <f t="shared" si="5"/>
        <v>0</v>
      </c>
      <c r="D2269" s="122">
        <f t="shared" si="6"/>
        <v>0</v>
      </c>
      <c r="E2269" s="122">
        <f t="shared" si="2"/>
        <v>35</v>
      </c>
      <c r="H2269" s="135" t="s">
        <v>41059</v>
      </c>
      <c r="I2269" s="135" t="s">
        <v>41060</v>
      </c>
      <c r="J2269" s="135" t="s">
        <v>35619</v>
      </c>
      <c r="L2269" s="160"/>
      <c r="M2269" s="160"/>
      <c r="N2269" s="160"/>
      <c r="O2269" s="160"/>
      <c r="AA2269" s="523"/>
      <c r="AB2269" s="523"/>
      <c r="AC2269" s="160"/>
      <c r="AD2269" s="160"/>
      <c r="AE2269" s="160"/>
      <c r="AJ2269" s="523"/>
      <c r="AN2269" s="160"/>
      <c r="AO2269" s="160"/>
      <c r="AP2269" s="160"/>
      <c r="AQ2269" s="1"/>
      <c r="AR2269" s="1"/>
      <c r="AS2269" s="160"/>
      <c r="BC2269" s="516">
        <v>0.06844907407407408</v>
      </c>
      <c r="BD2269" s="516"/>
      <c r="BE2269" s="141"/>
      <c r="BF2269" s="516"/>
      <c r="BG2269" s="516"/>
      <c r="BH2269" s="516"/>
    </row>
    <row r="2270">
      <c r="A2270" s="122">
        <f t="shared" si="3"/>
        <v>0</v>
      </c>
      <c r="B2270" s="122">
        <f t="shared" si="4"/>
        <v>0</v>
      </c>
      <c r="C2270" s="122">
        <f t="shared" si="5"/>
        <v>0</v>
      </c>
      <c r="D2270" s="122">
        <f t="shared" si="6"/>
        <v>0</v>
      </c>
      <c r="E2270" s="122">
        <f t="shared" si="2"/>
        <v>21</v>
      </c>
      <c r="H2270" s="135">
        <v>756.0</v>
      </c>
      <c r="I2270" s="135">
        <v>756.0</v>
      </c>
      <c r="J2270" s="135">
        <v>756.0</v>
      </c>
      <c r="L2270" s="160"/>
      <c r="M2270" s="160"/>
      <c r="N2270" s="160"/>
      <c r="O2270" s="160"/>
      <c r="AA2270" s="523"/>
      <c r="AB2270" s="523"/>
      <c r="AC2270" s="160"/>
      <c r="AD2270" s="160"/>
      <c r="AE2270" s="160"/>
      <c r="AJ2270" s="523"/>
      <c r="AN2270" s="160"/>
      <c r="AO2270" s="160"/>
      <c r="AP2270" s="160"/>
      <c r="AQ2270" s="1"/>
      <c r="AR2270" s="1"/>
      <c r="AS2270" s="160"/>
      <c r="BC2270" s="141" t="s">
        <v>41061</v>
      </c>
      <c r="BD2270" s="141"/>
      <c r="BE2270" s="516"/>
      <c r="BF2270" s="141"/>
      <c r="BG2270" s="141"/>
      <c r="BH2270" s="141"/>
    </row>
    <row r="2271">
      <c r="A2271" s="122">
        <f t="shared" si="3"/>
        <v>0</v>
      </c>
      <c r="B2271" s="122">
        <f t="shared" si="4"/>
        <v>0</v>
      </c>
      <c r="C2271" s="122">
        <f t="shared" si="5"/>
        <v>0</v>
      </c>
      <c r="D2271" s="122">
        <f t="shared" si="6"/>
        <v>0</v>
      </c>
      <c r="E2271" s="122">
        <f t="shared" si="2"/>
        <v>10</v>
      </c>
      <c r="H2271" s="135" t="s">
        <v>41062</v>
      </c>
      <c r="I2271" s="135" t="s">
        <v>41063</v>
      </c>
      <c r="J2271" s="135" t="s">
        <v>41064</v>
      </c>
      <c r="L2271" s="160"/>
      <c r="M2271" s="160"/>
      <c r="N2271" s="160"/>
      <c r="O2271" s="160"/>
      <c r="AA2271" s="523"/>
      <c r="AB2271" s="523"/>
      <c r="AC2271" s="160"/>
      <c r="AD2271" s="160"/>
      <c r="AE2271" s="160"/>
      <c r="AJ2271" s="523"/>
      <c r="AN2271" s="160"/>
      <c r="AO2271" s="160"/>
      <c r="AP2271" s="160"/>
      <c r="AQ2271" s="1"/>
      <c r="AR2271" s="1"/>
      <c r="AS2271" s="160"/>
      <c r="BC2271" s="516">
        <v>0.06853009259259259</v>
      </c>
      <c r="BD2271" s="516"/>
      <c r="BE2271" s="141"/>
      <c r="BF2271" s="516"/>
      <c r="BG2271" s="516"/>
      <c r="BH2271" s="516"/>
    </row>
    <row r="2272">
      <c r="A2272" s="122">
        <f t="shared" si="3"/>
        <v>0</v>
      </c>
      <c r="B2272" s="122">
        <f t="shared" si="4"/>
        <v>0</v>
      </c>
      <c r="C2272" s="122">
        <f t="shared" si="5"/>
        <v>0</v>
      </c>
      <c r="D2272" s="122">
        <f t="shared" si="6"/>
        <v>0</v>
      </c>
      <c r="E2272" s="122">
        <f t="shared" si="2"/>
        <v>50</v>
      </c>
      <c r="H2272" s="135" t="s">
        <v>41065</v>
      </c>
      <c r="I2272" s="135" t="s">
        <v>31253</v>
      </c>
      <c r="J2272" s="135" t="s">
        <v>41066</v>
      </c>
      <c r="L2272" s="160"/>
      <c r="M2272" s="160"/>
      <c r="N2272" s="160"/>
      <c r="O2272" s="160"/>
      <c r="AA2272" s="523"/>
      <c r="AB2272" s="523"/>
      <c r="AC2272" s="160"/>
      <c r="AD2272" s="160"/>
      <c r="AE2272" s="160"/>
      <c r="AJ2272" s="523"/>
      <c r="AN2272" s="160"/>
      <c r="AO2272" s="160"/>
      <c r="AP2272" s="160"/>
      <c r="AQ2272" s="1"/>
      <c r="AR2272" s="1"/>
      <c r="AS2272" s="160"/>
      <c r="BC2272" s="141" t="s">
        <v>41067</v>
      </c>
      <c r="BD2272" s="141"/>
      <c r="BE2272" s="516"/>
      <c r="BF2272" s="141"/>
      <c r="BG2272" s="141"/>
      <c r="BH2272" s="141"/>
    </row>
    <row r="2273">
      <c r="A2273" s="122">
        <f t="shared" si="3"/>
        <v>0</v>
      </c>
      <c r="B2273" s="122">
        <f t="shared" si="4"/>
        <v>0</v>
      </c>
      <c r="C2273" s="122">
        <f t="shared" si="5"/>
        <v>0</v>
      </c>
      <c r="D2273" s="122">
        <f t="shared" si="6"/>
        <v>0</v>
      </c>
      <c r="E2273" s="122">
        <f t="shared" si="2"/>
        <v>4</v>
      </c>
      <c r="H2273" s="135">
        <v>757.0</v>
      </c>
      <c r="I2273" s="135">
        <v>757.0</v>
      </c>
      <c r="J2273" s="135">
        <v>757.0</v>
      </c>
      <c r="L2273" s="160"/>
      <c r="M2273" s="160"/>
      <c r="N2273" s="160"/>
      <c r="O2273" s="160"/>
      <c r="AA2273" s="523"/>
      <c r="AB2273" s="523"/>
      <c r="AC2273" s="160"/>
      <c r="AD2273" s="160"/>
      <c r="AE2273" s="160"/>
      <c r="AJ2273" s="523"/>
      <c r="AN2273" s="160"/>
      <c r="AO2273" s="160"/>
      <c r="AP2273" s="160"/>
      <c r="AQ2273" s="1"/>
      <c r="AR2273" s="1"/>
      <c r="AS2273" s="160"/>
      <c r="BC2273" s="516">
        <v>0.06862268518518519</v>
      </c>
      <c r="BD2273" s="516"/>
      <c r="BE2273" s="141"/>
      <c r="BF2273" s="516"/>
      <c r="BG2273" s="516"/>
      <c r="BH2273" s="516"/>
    </row>
    <row r="2274">
      <c r="A2274" s="122">
        <f t="shared" si="3"/>
        <v>0</v>
      </c>
      <c r="B2274" s="122">
        <f t="shared" si="4"/>
        <v>0</v>
      </c>
      <c r="C2274" s="122">
        <f t="shared" si="5"/>
        <v>0</v>
      </c>
      <c r="D2274" s="122">
        <f t="shared" si="6"/>
        <v>0</v>
      </c>
      <c r="E2274" s="122">
        <f t="shared" si="2"/>
        <v>31</v>
      </c>
      <c r="H2274" s="135" t="s">
        <v>41068</v>
      </c>
      <c r="I2274" s="135" t="s">
        <v>41069</v>
      </c>
      <c r="J2274" s="135" t="s">
        <v>41070</v>
      </c>
      <c r="L2274" s="160"/>
      <c r="M2274" s="160"/>
      <c r="N2274" s="160"/>
      <c r="O2274" s="160"/>
      <c r="AA2274" s="523"/>
      <c r="AB2274" s="523"/>
      <c r="AC2274" s="160"/>
      <c r="AD2274" s="160"/>
      <c r="AE2274" s="160"/>
      <c r="AJ2274" s="523"/>
      <c r="AN2274" s="160"/>
      <c r="AO2274" s="160"/>
      <c r="AP2274" s="160"/>
      <c r="AQ2274" s="1"/>
      <c r="AR2274" s="1"/>
      <c r="AS2274" s="160"/>
      <c r="BC2274" s="141" t="s">
        <v>41071</v>
      </c>
      <c r="BD2274" s="141"/>
      <c r="BE2274" s="516"/>
      <c r="BF2274" s="141"/>
      <c r="BG2274" s="141"/>
      <c r="BH2274" s="141"/>
    </row>
    <row r="2275">
      <c r="A2275" s="122">
        <f t="shared" si="3"/>
        <v>0</v>
      </c>
      <c r="B2275" s="122">
        <f t="shared" si="4"/>
        <v>0</v>
      </c>
      <c r="C2275" s="122">
        <f t="shared" si="5"/>
        <v>0</v>
      </c>
      <c r="D2275" s="122">
        <f t="shared" si="6"/>
        <v>0</v>
      </c>
      <c r="E2275" s="122">
        <f t="shared" si="2"/>
        <v>66</v>
      </c>
      <c r="H2275" s="135" t="s">
        <v>41072</v>
      </c>
      <c r="I2275" s="135" t="s">
        <v>41073</v>
      </c>
      <c r="J2275" s="135" t="s">
        <v>41074</v>
      </c>
      <c r="L2275" s="160"/>
      <c r="M2275" s="160"/>
      <c r="N2275" s="160"/>
      <c r="O2275" s="160"/>
      <c r="AA2275" s="523"/>
      <c r="AB2275" s="523"/>
      <c r="AC2275" s="160"/>
      <c r="AD2275" s="160"/>
      <c r="AE2275" s="160"/>
      <c r="AJ2275" s="523"/>
      <c r="AN2275" s="160"/>
      <c r="AO2275" s="160"/>
      <c r="AP2275" s="160"/>
      <c r="AQ2275" s="1"/>
      <c r="AR2275" s="1"/>
      <c r="AS2275" s="160"/>
      <c r="BC2275" s="516">
        <v>0.06869212962962963</v>
      </c>
      <c r="BD2275" s="516"/>
      <c r="BE2275" s="141"/>
      <c r="BF2275" s="516"/>
      <c r="BG2275" s="516"/>
      <c r="BH2275" s="516"/>
    </row>
    <row r="2276">
      <c r="A2276" s="122">
        <f t="shared" si="3"/>
        <v>0</v>
      </c>
      <c r="B2276" s="122">
        <f t="shared" si="4"/>
        <v>0</v>
      </c>
      <c r="C2276" s="122">
        <f t="shared" si="5"/>
        <v>0</v>
      </c>
      <c r="D2276" s="122">
        <f t="shared" si="6"/>
        <v>0</v>
      </c>
      <c r="E2276" s="122">
        <f t="shared" si="2"/>
        <v>10</v>
      </c>
      <c r="H2276" s="135">
        <v>758.0</v>
      </c>
      <c r="I2276" s="135">
        <v>758.0</v>
      </c>
      <c r="J2276" s="135">
        <v>758.0</v>
      </c>
      <c r="L2276" s="160"/>
      <c r="M2276" s="160"/>
      <c r="N2276" s="160"/>
      <c r="O2276" s="160"/>
      <c r="AA2276" s="523"/>
      <c r="AB2276" s="523"/>
      <c r="AC2276" s="160"/>
      <c r="AD2276" s="160"/>
      <c r="AE2276" s="160"/>
      <c r="AJ2276" s="523"/>
      <c r="AN2276" s="160"/>
      <c r="AO2276" s="160"/>
      <c r="AP2276" s="160"/>
      <c r="AQ2276" s="1"/>
      <c r="AR2276" s="1"/>
      <c r="AS2276" s="160"/>
      <c r="BC2276" s="141" t="s">
        <v>41075</v>
      </c>
      <c r="BD2276" s="141"/>
      <c r="BE2276" s="516"/>
      <c r="BF2276" s="141"/>
      <c r="BG2276" s="141"/>
      <c r="BH2276" s="141"/>
    </row>
    <row r="2277">
      <c r="A2277" s="122">
        <f t="shared" si="3"/>
        <v>0</v>
      </c>
      <c r="B2277" s="122">
        <f t="shared" si="4"/>
        <v>0</v>
      </c>
      <c r="C2277" s="122">
        <f t="shared" si="5"/>
        <v>0</v>
      </c>
      <c r="D2277" s="122">
        <f t="shared" si="6"/>
        <v>0</v>
      </c>
      <c r="E2277" s="122">
        <f t="shared" si="2"/>
        <v>10</v>
      </c>
      <c r="H2277" s="135" t="s">
        <v>41076</v>
      </c>
      <c r="I2277" s="135" t="s">
        <v>41077</v>
      </c>
      <c r="J2277" s="135" t="s">
        <v>41078</v>
      </c>
      <c r="L2277" s="160"/>
      <c r="M2277" s="160"/>
      <c r="N2277" s="160"/>
      <c r="O2277" s="160"/>
      <c r="AA2277" s="523"/>
      <c r="AB2277" s="523"/>
      <c r="AC2277" s="160"/>
      <c r="AD2277" s="160"/>
      <c r="AE2277" s="160"/>
      <c r="AJ2277" s="523"/>
      <c r="AN2277" s="160"/>
      <c r="AO2277" s="160"/>
      <c r="AP2277" s="160"/>
      <c r="AQ2277" s="1"/>
      <c r="AR2277" s="1"/>
      <c r="AS2277" s="160"/>
      <c r="BC2277" s="516">
        <v>0.06880787037037037</v>
      </c>
      <c r="BD2277" s="516"/>
      <c r="BE2277" s="141"/>
      <c r="BF2277" s="516"/>
      <c r="BG2277" s="516"/>
      <c r="BH2277" s="516"/>
    </row>
    <row r="2278">
      <c r="A2278" s="122">
        <f t="shared" si="3"/>
        <v>0</v>
      </c>
      <c r="B2278" s="122">
        <f t="shared" si="4"/>
        <v>0</v>
      </c>
      <c r="C2278" s="122">
        <f t="shared" si="5"/>
        <v>0</v>
      </c>
      <c r="D2278" s="122">
        <f t="shared" si="6"/>
        <v>0</v>
      </c>
      <c r="E2278" s="122">
        <f t="shared" si="2"/>
        <v>83</v>
      </c>
      <c r="H2278" s="135" t="s">
        <v>41079</v>
      </c>
      <c r="I2278" s="135" t="s">
        <v>41080</v>
      </c>
      <c r="J2278" s="135" t="s">
        <v>41081</v>
      </c>
      <c r="L2278" s="160"/>
      <c r="M2278" s="160"/>
      <c r="N2278" s="160"/>
      <c r="O2278" s="160"/>
      <c r="AA2278" s="523"/>
      <c r="AB2278" s="523"/>
      <c r="AC2278" s="160"/>
      <c r="AD2278" s="160"/>
      <c r="AE2278" s="160"/>
      <c r="AJ2278" s="523"/>
      <c r="AN2278" s="160"/>
      <c r="AO2278" s="160"/>
      <c r="AP2278" s="160"/>
      <c r="AQ2278" s="1"/>
      <c r="AR2278" s="1"/>
      <c r="AS2278" s="160"/>
      <c r="BC2278" s="141" t="s">
        <v>41082</v>
      </c>
      <c r="BD2278" s="141"/>
      <c r="BE2278" s="516"/>
      <c r="BF2278" s="141"/>
      <c r="BG2278" s="141"/>
      <c r="BH2278" s="141"/>
    </row>
    <row r="2279">
      <c r="A2279" s="122">
        <f t="shared" si="3"/>
        <v>0</v>
      </c>
      <c r="B2279" s="122">
        <f t="shared" si="4"/>
        <v>0</v>
      </c>
      <c r="C2279" s="122">
        <f t="shared" si="5"/>
        <v>0</v>
      </c>
      <c r="D2279" s="122">
        <f t="shared" si="6"/>
        <v>0</v>
      </c>
      <c r="E2279" s="122">
        <f t="shared" si="2"/>
        <v>4</v>
      </c>
      <c r="H2279" s="135">
        <v>759.0</v>
      </c>
      <c r="I2279" s="135">
        <v>759.0</v>
      </c>
      <c r="J2279" s="135">
        <v>759.0</v>
      </c>
      <c r="L2279" s="160"/>
      <c r="M2279" s="160"/>
      <c r="N2279" s="160"/>
      <c r="O2279" s="160"/>
      <c r="AA2279" s="523"/>
      <c r="AB2279" s="523"/>
      <c r="AC2279" s="160"/>
      <c r="AD2279" s="160"/>
      <c r="AE2279" s="160"/>
      <c r="AJ2279" s="523"/>
      <c r="AN2279" s="160"/>
      <c r="AO2279" s="160"/>
      <c r="AP2279" s="160"/>
      <c r="AQ2279" s="1"/>
      <c r="AR2279" s="1"/>
      <c r="AS2279" s="160"/>
      <c r="BC2279" s="516">
        <v>0.06885416666666666</v>
      </c>
      <c r="BD2279" s="516"/>
      <c r="BE2279" s="141"/>
      <c r="BF2279" s="516"/>
      <c r="BG2279" s="516"/>
      <c r="BH2279" s="516"/>
    </row>
    <row r="2280">
      <c r="A2280" s="122">
        <f t="shared" si="3"/>
        <v>0</v>
      </c>
      <c r="B2280" s="122">
        <f t="shared" si="4"/>
        <v>0</v>
      </c>
      <c r="C2280" s="122">
        <f t="shared" si="5"/>
        <v>0</v>
      </c>
      <c r="D2280" s="122">
        <f t="shared" si="6"/>
        <v>0</v>
      </c>
      <c r="E2280" s="122">
        <f t="shared" si="2"/>
        <v>12</v>
      </c>
      <c r="H2280" s="135" t="s">
        <v>41083</v>
      </c>
      <c r="I2280" s="135" t="s">
        <v>41084</v>
      </c>
      <c r="J2280" s="135" t="s">
        <v>41085</v>
      </c>
      <c r="L2280" s="160"/>
      <c r="M2280" s="160"/>
      <c r="N2280" s="160"/>
      <c r="O2280" s="160"/>
      <c r="AA2280" s="523"/>
      <c r="AB2280" s="523"/>
      <c r="AC2280" s="160"/>
      <c r="AD2280" s="160"/>
      <c r="AE2280" s="160"/>
      <c r="AJ2280" s="523"/>
      <c r="AN2280" s="160"/>
      <c r="AO2280" s="160"/>
      <c r="AP2280" s="160"/>
      <c r="AQ2280" s="1"/>
      <c r="AR2280" s="1"/>
      <c r="AS2280" s="160"/>
      <c r="BC2280" s="141" t="s">
        <v>41086</v>
      </c>
      <c r="BD2280" s="141"/>
      <c r="BE2280" s="516"/>
      <c r="BF2280" s="141"/>
      <c r="BG2280" s="141"/>
      <c r="BH2280" s="141"/>
    </row>
    <row r="2281">
      <c r="A2281" s="122">
        <f t="shared" si="3"/>
        <v>0</v>
      </c>
      <c r="B2281" s="122">
        <f t="shared" si="4"/>
        <v>0</v>
      </c>
      <c r="C2281" s="122">
        <f t="shared" si="5"/>
        <v>0</v>
      </c>
      <c r="D2281" s="122">
        <f t="shared" si="6"/>
        <v>0</v>
      </c>
      <c r="E2281" s="122">
        <f t="shared" si="2"/>
        <v>52</v>
      </c>
      <c r="H2281" s="135" t="s">
        <v>41087</v>
      </c>
      <c r="I2281" s="135" t="s">
        <v>41088</v>
      </c>
      <c r="J2281" s="135" t="s">
        <v>41089</v>
      </c>
      <c r="L2281" s="160"/>
      <c r="M2281" s="160"/>
      <c r="N2281" s="160"/>
      <c r="O2281" s="160"/>
      <c r="AA2281" s="523"/>
      <c r="AB2281" s="523"/>
      <c r="AC2281" s="160"/>
      <c r="AD2281" s="160"/>
      <c r="AE2281" s="160"/>
      <c r="AJ2281" s="523"/>
      <c r="AN2281" s="160"/>
      <c r="AO2281" s="160"/>
      <c r="AP2281" s="160"/>
      <c r="AQ2281" s="1"/>
      <c r="AR2281" s="1"/>
      <c r="AS2281" s="160"/>
      <c r="BC2281" s="516">
        <v>0.06887731481481481</v>
      </c>
      <c r="BD2281" s="516"/>
      <c r="BE2281" s="141"/>
      <c r="BF2281" s="516"/>
      <c r="BG2281" s="516"/>
      <c r="BH2281" s="516"/>
    </row>
    <row r="2282">
      <c r="A2282" s="122">
        <f t="shared" si="3"/>
        <v>0</v>
      </c>
      <c r="B2282" s="122">
        <f t="shared" si="4"/>
        <v>0</v>
      </c>
      <c r="C2282" s="122">
        <f t="shared" si="5"/>
        <v>0</v>
      </c>
      <c r="D2282" s="122">
        <f t="shared" si="6"/>
        <v>0</v>
      </c>
      <c r="E2282" s="122">
        <f t="shared" si="2"/>
        <v>24</v>
      </c>
      <c r="H2282" s="135">
        <v>760.0</v>
      </c>
      <c r="I2282" s="506"/>
      <c r="J2282" s="135">
        <v>760.0</v>
      </c>
      <c r="L2282" s="160"/>
      <c r="M2282" s="160"/>
      <c r="N2282" s="160"/>
      <c r="O2282" s="160"/>
      <c r="AA2282" s="523"/>
      <c r="AB2282" s="523"/>
      <c r="AC2282" s="160"/>
      <c r="AD2282" s="160"/>
      <c r="AE2282" s="160"/>
      <c r="AJ2282" s="523"/>
      <c r="AN2282" s="160"/>
      <c r="AO2282" s="160"/>
      <c r="AP2282" s="160"/>
      <c r="AQ2282" s="1"/>
      <c r="AR2282" s="1"/>
      <c r="AS2282" s="160"/>
      <c r="BC2282" s="141" t="s">
        <v>41090</v>
      </c>
      <c r="BD2282" s="141"/>
      <c r="BE2282" s="516"/>
      <c r="BF2282" s="141"/>
      <c r="BG2282" s="141"/>
      <c r="BH2282" s="141"/>
    </row>
    <row r="2283">
      <c r="A2283" s="122">
        <f t="shared" si="3"/>
        <v>0</v>
      </c>
      <c r="B2283" s="122">
        <f t="shared" si="4"/>
        <v>0</v>
      </c>
      <c r="C2283" s="122">
        <f t="shared" si="5"/>
        <v>0</v>
      </c>
      <c r="D2283" s="122">
        <f t="shared" si="6"/>
        <v>0</v>
      </c>
      <c r="E2283" s="122">
        <f t="shared" si="2"/>
        <v>7</v>
      </c>
      <c r="H2283" s="135" t="s">
        <v>41091</v>
      </c>
      <c r="J2283" s="135" t="s">
        <v>41092</v>
      </c>
      <c r="L2283" s="160"/>
      <c r="M2283" s="160"/>
      <c r="N2283" s="160"/>
      <c r="O2283" s="160"/>
      <c r="AA2283" s="523"/>
      <c r="AB2283" s="523"/>
      <c r="AC2283" s="160"/>
      <c r="AD2283" s="160"/>
      <c r="AE2283" s="160"/>
      <c r="AJ2283" s="523"/>
      <c r="AN2283" s="160"/>
      <c r="AO2283" s="160"/>
      <c r="AP2283" s="160"/>
      <c r="AQ2283" s="1"/>
      <c r="AR2283" s="1"/>
      <c r="AS2283" s="160"/>
      <c r="BC2283" s="516">
        <v>0.06890046296296297</v>
      </c>
      <c r="BD2283" s="516"/>
      <c r="BE2283" s="141"/>
      <c r="BF2283" s="516"/>
      <c r="BG2283" s="516"/>
      <c r="BH2283" s="516"/>
    </row>
    <row r="2284">
      <c r="A2284" s="122">
        <f t="shared" si="3"/>
        <v>0</v>
      </c>
      <c r="B2284" s="122">
        <f t="shared" si="4"/>
        <v>0</v>
      </c>
      <c r="C2284" s="122">
        <f t="shared" si="5"/>
        <v>0</v>
      </c>
      <c r="D2284" s="122">
        <f t="shared" si="6"/>
        <v>0</v>
      </c>
      <c r="E2284" s="122">
        <f t="shared" si="2"/>
        <v>28</v>
      </c>
      <c r="H2284" s="135" t="s">
        <v>41093</v>
      </c>
      <c r="J2284" s="135" t="s">
        <v>41094</v>
      </c>
      <c r="L2284" s="160"/>
      <c r="M2284" s="160"/>
      <c r="N2284" s="160"/>
      <c r="O2284" s="160"/>
      <c r="AA2284" s="523"/>
      <c r="AB2284" s="523"/>
      <c r="AC2284" s="160"/>
      <c r="AD2284" s="160"/>
      <c r="AE2284" s="160"/>
      <c r="AJ2284" s="523"/>
      <c r="AN2284" s="160"/>
      <c r="AO2284" s="160"/>
      <c r="AP2284" s="160"/>
      <c r="AQ2284" s="1"/>
      <c r="AR2284" s="1"/>
      <c r="AS2284" s="160"/>
      <c r="BC2284" s="141" t="s">
        <v>41095</v>
      </c>
      <c r="BD2284" s="141"/>
      <c r="BE2284" s="516"/>
      <c r="BF2284" s="141"/>
      <c r="BG2284" s="141"/>
      <c r="BH2284" s="141"/>
    </row>
    <row r="2285">
      <c r="A2285" s="122">
        <f t="shared" si="3"/>
        <v>0</v>
      </c>
      <c r="B2285" s="122">
        <f t="shared" si="4"/>
        <v>0</v>
      </c>
      <c r="C2285" s="122">
        <f t="shared" si="5"/>
        <v>0</v>
      </c>
      <c r="D2285" s="122">
        <f t="shared" si="6"/>
        <v>0</v>
      </c>
      <c r="E2285" s="122">
        <f t="shared" si="2"/>
        <v>3</v>
      </c>
      <c r="H2285" s="135">
        <v>761.0</v>
      </c>
      <c r="J2285" s="135">
        <v>761.0</v>
      </c>
      <c r="L2285" s="160"/>
      <c r="M2285" s="160"/>
      <c r="N2285" s="160"/>
      <c r="O2285" s="160"/>
      <c r="AA2285" s="523"/>
      <c r="AB2285" s="523"/>
      <c r="AC2285" s="160"/>
      <c r="AD2285" s="160"/>
      <c r="AE2285" s="160"/>
      <c r="AJ2285" s="523"/>
      <c r="AN2285" s="160"/>
      <c r="AO2285" s="160"/>
      <c r="AP2285" s="160"/>
      <c r="AQ2285" s="1"/>
      <c r="AR2285" s="1"/>
      <c r="AS2285" s="160"/>
      <c r="BC2285" s="516">
        <v>0.06900462962962962</v>
      </c>
      <c r="BD2285" s="516"/>
      <c r="BE2285" s="141"/>
      <c r="BF2285" s="516"/>
      <c r="BG2285" s="516"/>
      <c r="BH2285" s="516"/>
    </row>
    <row r="2286">
      <c r="A2286" s="122">
        <f t="shared" si="3"/>
        <v>0</v>
      </c>
      <c r="B2286" s="122">
        <f t="shared" si="4"/>
        <v>0</v>
      </c>
      <c r="C2286" s="122">
        <f t="shared" si="5"/>
        <v>0</v>
      </c>
      <c r="D2286" s="122">
        <f t="shared" si="6"/>
        <v>0</v>
      </c>
      <c r="E2286" s="122">
        <f t="shared" si="2"/>
        <v>20</v>
      </c>
      <c r="H2286" s="135" t="s">
        <v>41096</v>
      </c>
      <c r="J2286" s="135" t="s">
        <v>41097</v>
      </c>
      <c r="L2286" s="160"/>
      <c r="M2286" s="160"/>
      <c r="N2286" s="160"/>
      <c r="O2286" s="160"/>
      <c r="AA2286" s="523"/>
      <c r="AB2286" s="523"/>
      <c r="AC2286" s="160"/>
      <c r="AD2286" s="160"/>
      <c r="AE2286" s="160"/>
      <c r="AJ2286" s="523"/>
      <c r="AN2286" s="160"/>
      <c r="AO2286" s="160"/>
      <c r="AP2286" s="160"/>
      <c r="AQ2286" s="1"/>
      <c r="AR2286" s="1"/>
      <c r="AS2286" s="160"/>
      <c r="BC2286" s="141" t="s">
        <v>41098</v>
      </c>
      <c r="BD2286" s="141"/>
      <c r="BE2286" s="516"/>
      <c r="BF2286" s="141"/>
      <c r="BG2286" s="141"/>
      <c r="BH2286" s="141"/>
    </row>
    <row r="2287">
      <c r="A2287" s="122">
        <f t="shared" si="3"/>
        <v>0</v>
      </c>
      <c r="B2287" s="122">
        <f t="shared" si="4"/>
        <v>0</v>
      </c>
      <c r="C2287" s="122">
        <f t="shared" si="5"/>
        <v>0</v>
      </c>
      <c r="D2287" s="122">
        <f t="shared" si="6"/>
        <v>0</v>
      </c>
      <c r="E2287" s="122">
        <f t="shared" si="2"/>
        <v>35</v>
      </c>
      <c r="H2287" s="135" t="s">
        <v>41099</v>
      </c>
      <c r="J2287" s="135" t="s">
        <v>41100</v>
      </c>
      <c r="L2287" s="160"/>
      <c r="M2287" s="160"/>
      <c r="N2287" s="160"/>
      <c r="O2287" s="160"/>
      <c r="AA2287" s="523"/>
      <c r="AB2287" s="523"/>
      <c r="AC2287" s="160"/>
      <c r="AD2287" s="160"/>
      <c r="AE2287" s="160"/>
      <c r="AJ2287" s="523"/>
      <c r="AN2287" s="160"/>
      <c r="AO2287" s="160"/>
      <c r="AP2287" s="160"/>
      <c r="AQ2287" s="1"/>
      <c r="AR2287" s="1"/>
      <c r="AS2287" s="160"/>
      <c r="BC2287" s="516">
        <v>0.06903935185185185</v>
      </c>
      <c r="BD2287" s="516"/>
      <c r="BE2287" s="141"/>
      <c r="BF2287" s="516"/>
      <c r="BG2287" s="516"/>
      <c r="BH2287" s="516"/>
    </row>
    <row r="2288">
      <c r="A2288" s="122">
        <f t="shared" si="3"/>
        <v>0</v>
      </c>
      <c r="B2288" s="122">
        <f t="shared" si="4"/>
        <v>0</v>
      </c>
      <c r="C2288" s="122">
        <f t="shared" si="5"/>
        <v>0</v>
      </c>
      <c r="D2288" s="122">
        <f t="shared" si="6"/>
        <v>0</v>
      </c>
      <c r="E2288" s="122">
        <f t="shared" si="2"/>
        <v>5</v>
      </c>
      <c r="H2288" s="135">
        <v>762.0</v>
      </c>
      <c r="J2288" s="135">
        <v>762.0</v>
      </c>
      <c r="L2288" s="160"/>
      <c r="M2288" s="160"/>
      <c r="N2288" s="160"/>
      <c r="O2288" s="160"/>
      <c r="AA2288" s="523"/>
      <c r="AB2288" s="523"/>
      <c r="AC2288" s="160"/>
      <c r="AD2288" s="160"/>
      <c r="AE2288" s="160"/>
      <c r="AJ2288" s="523"/>
      <c r="AN2288" s="160"/>
      <c r="AO2288" s="160"/>
      <c r="AP2288" s="160"/>
      <c r="AQ2288" s="1"/>
      <c r="AR2288" s="1"/>
      <c r="AS2288" s="160"/>
      <c r="BC2288" s="141" t="s">
        <v>4374</v>
      </c>
      <c r="BD2288" s="141"/>
      <c r="BE2288" s="516"/>
      <c r="BF2288" s="141"/>
      <c r="BG2288" s="141"/>
      <c r="BH2288" s="141"/>
    </row>
    <row r="2289">
      <c r="A2289" s="122">
        <f t="shared" si="3"/>
        <v>0</v>
      </c>
      <c r="B2289" s="122">
        <f t="shared" si="4"/>
        <v>0</v>
      </c>
      <c r="C2289" s="122">
        <f t="shared" si="5"/>
        <v>0</v>
      </c>
      <c r="D2289" s="122">
        <f t="shared" si="6"/>
        <v>0</v>
      </c>
      <c r="E2289" s="122">
        <f t="shared" si="2"/>
        <v>7</v>
      </c>
      <c r="H2289" s="135" t="s">
        <v>41101</v>
      </c>
      <c r="J2289" s="135" t="s">
        <v>41102</v>
      </c>
      <c r="L2289" s="160"/>
      <c r="M2289" s="160"/>
      <c r="N2289" s="160"/>
      <c r="O2289" s="160"/>
      <c r="AA2289" s="523"/>
      <c r="AB2289" s="523"/>
      <c r="AC2289" s="160"/>
      <c r="AD2289" s="160"/>
      <c r="AE2289" s="160"/>
      <c r="AJ2289" s="523"/>
      <c r="AN2289" s="160"/>
      <c r="AO2289" s="160"/>
      <c r="AP2289" s="160"/>
      <c r="AQ2289" s="1"/>
      <c r="AR2289" s="1"/>
      <c r="AS2289" s="160"/>
      <c r="BC2289" s="516">
        <v>0.06913194444444444</v>
      </c>
      <c r="BD2289" s="516"/>
      <c r="BE2289" s="141"/>
      <c r="BF2289" s="516"/>
      <c r="BG2289" s="516"/>
      <c r="BH2289" s="516"/>
    </row>
    <row r="2290">
      <c r="A2290" s="122">
        <f t="shared" si="3"/>
        <v>0</v>
      </c>
      <c r="B2290" s="122">
        <f t="shared" si="4"/>
        <v>0</v>
      </c>
      <c r="C2290" s="122">
        <f t="shared" si="5"/>
        <v>0</v>
      </c>
      <c r="D2290" s="122">
        <f t="shared" si="6"/>
        <v>0</v>
      </c>
      <c r="E2290" s="122">
        <f t="shared" si="2"/>
        <v>62</v>
      </c>
      <c r="H2290" s="135" t="s">
        <v>41103</v>
      </c>
      <c r="J2290" s="135" t="s">
        <v>862</v>
      </c>
      <c r="L2290" s="160"/>
      <c r="M2290" s="160"/>
      <c r="N2290" s="160"/>
      <c r="O2290" s="160"/>
      <c r="AA2290" s="523"/>
      <c r="AB2290" s="523"/>
      <c r="AC2290" s="160"/>
      <c r="AD2290" s="160"/>
      <c r="AE2290" s="160"/>
      <c r="AJ2290" s="523"/>
      <c r="AN2290" s="160"/>
      <c r="AO2290" s="160"/>
      <c r="AP2290" s="160"/>
      <c r="AQ2290" s="1"/>
      <c r="AR2290" s="1"/>
      <c r="AS2290" s="160"/>
      <c r="BC2290" s="141" t="s">
        <v>41104</v>
      </c>
      <c r="BD2290" s="141"/>
      <c r="BE2290" s="516"/>
      <c r="BF2290" s="141"/>
      <c r="BG2290" s="141"/>
      <c r="BH2290" s="141"/>
    </row>
    <row r="2291">
      <c r="A2291" s="122">
        <f t="shared" si="3"/>
        <v>0</v>
      </c>
      <c r="B2291" s="122">
        <f t="shared" si="4"/>
        <v>0</v>
      </c>
      <c r="C2291" s="122">
        <f t="shared" si="5"/>
        <v>0</v>
      </c>
      <c r="D2291" s="122">
        <f t="shared" si="6"/>
        <v>0</v>
      </c>
      <c r="E2291" s="122">
        <f t="shared" si="2"/>
        <v>3</v>
      </c>
      <c r="H2291" s="135">
        <v>763.0</v>
      </c>
      <c r="J2291" s="135">
        <v>763.0</v>
      </c>
      <c r="L2291" s="160"/>
      <c r="M2291" s="160"/>
      <c r="N2291" s="160"/>
      <c r="O2291" s="160"/>
      <c r="AA2291" s="523"/>
      <c r="AB2291" s="523"/>
      <c r="AC2291" s="160"/>
      <c r="AD2291" s="160"/>
      <c r="AE2291" s="160"/>
      <c r="AJ2291" s="523"/>
      <c r="AN2291" s="160"/>
      <c r="AO2291" s="160"/>
      <c r="AP2291" s="160"/>
      <c r="AQ2291" s="1"/>
      <c r="AR2291" s="1"/>
      <c r="AS2291" s="160"/>
      <c r="BC2291" s="516">
        <v>0.06915509259259259</v>
      </c>
      <c r="BD2291" s="516"/>
      <c r="BE2291" s="141"/>
      <c r="BF2291" s="516"/>
      <c r="BG2291" s="516"/>
      <c r="BH2291" s="516"/>
    </row>
    <row r="2292">
      <c r="A2292" s="122">
        <f t="shared" si="3"/>
        <v>0</v>
      </c>
      <c r="B2292" s="122">
        <f t="shared" si="4"/>
        <v>0</v>
      </c>
      <c r="C2292" s="122">
        <f t="shared" si="5"/>
        <v>0</v>
      </c>
      <c r="D2292" s="122">
        <f t="shared" si="6"/>
        <v>0</v>
      </c>
      <c r="E2292" s="122">
        <f t="shared" si="2"/>
        <v>26</v>
      </c>
      <c r="H2292" s="135" t="s">
        <v>41105</v>
      </c>
      <c r="J2292" s="135" t="s">
        <v>41106</v>
      </c>
      <c r="L2292" s="160"/>
      <c r="M2292" s="160"/>
      <c r="N2292" s="160"/>
      <c r="O2292" s="160"/>
      <c r="AA2292" s="523"/>
      <c r="AB2292" s="523"/>
      <c r="AC2292" s="160"/>
      <c r="AD2292" s="160"/>
      <c r="AE2292" s="160"/>
      <c r="AJ2292" s="523"/>
      <c r="AN2292" s="160"/>
      <c r="AO2292" s="160"/>
      <c r="AP2292" s="160"/>
      <c r="AQ2292" s="1"/>
      <c r="AR2292" s="1"/>
      <c r="AS2292" s="160"/>
      <c r="BC2292" s="141" t="s">
        <v>41107</v>
      </c>
      <c r="BD2292" s="141"/>
      <c r="BE2292" s="516"/>
      <c r="BF2292" s="141"/>
      <c r="BG2292" s="141"/>
      <c r="BH2292" s="141"/>
    </row>
    <row r="2293">
      <c r="A2293" s="122">
        <f t="shared" si="3"/>
        <v>0</v>
      </c>
      <c r="B2293" s="122">
        <f t="shared" si="4"/>
        <v>0</v>
      </c>
      <c r="C2293" s="122">
        <f t="shared" si="5"/>
        <v>0</v>
      </c>
      <c r="D2293" s="122">
        <f t="shared" si="6"/>
        <v>0</v>
      </c>
      <c r="E2293" s="122">
        <f t="shared" si="2"/>
        <v>35</v>
      </c>
      <c r="H2293" s="135" t="s">
        <v>41108</v>
      </c>
      <c r="J2293" s="135" t="s">
        <v>41109</v>
      </c>
      <c r="L2293" s="160"/>
      <c r="M2293" s="160"/>
      <c r="N2293" s="160"/>
      <c r="O2293" s="160"/>
      <c r="AA2293" s="523"/>
      <c r="AB2293" s="523"/>
      <c r="AC2293" s="160"/>
      <c r="AD2293" s="160"/>
      <c r="AE2293" s="160"/>
      <c r="AJ2293" s="523"/>
      <c r="AN2293" s="160"/>
      <c r="AO2293" s="160"/>
      <c r="AP2293" s="160"/>
      <c r="AQ2293" s="1"/>
      <c r="AR2293" s="1"/>
      <c r="AS2293" s="160"/>
      <c r="BC2293" s="516">
        <v>0.0692013888888889</v>
      </c>
      <c r="BD2293" s="516"/>
      <c r="BE2293" s="141"/>
      <c r="BF2293" s="516"/>
      <c r="BG2293" s="516"/>
      <c r="BH2293" s="516"/>
    </row>
    <row r="2294">
      <c r="A2294" s="122">
        <f t="shared" si="3"/>
        <v>0</v>
      </c>
      <c r="B2294" s="122">
        <f t="shared" si="4"/>
        <v>0</v>
      </c>
      <c r="C2294" s="122">
        <f t="shared" si="5"/>
        <v>0</v>
      </c>
      <c r="D2294" s="122">
        <f t="shared" si="6"/>
        <v>0</v>
      </c>
      <c r="E2294" s="122">
        <f t="shared" si="2"/>
        <v>5</v>
      </c>
      <c r="H2294" s="135">
        <v>764.0</v>
      </c>
      <c r="J2294" s="135">
        <v>764.0</v>
      </c>
      <c r="L2294" s="160"/>
      <c r="M2294" s="160"/>
      <c r="N2294" s="160"/>
      <c r="O2294" s="160"/>
      <c r="AA2294" s="523"/>
      <c r="AB2294" s="523"/>
      <c r="AC2294" s="160"/>
      <c r="AD2294" s="160"/>
      <c r="AE2294" s="160"/>
      <c r="AJ2294" s="523"/>
      <c r="AN2294" s="160"/>
      <c r="AO2294" s="160"/>
      <c r="AP2294" s="160"/>
      <c r="AQ2294" s="1"/>
      <c r="AR2294" s="1"/>
      <c r="AS2294" s="160"/>
      <c r="BC2294" s="141" t="s">
        <v>41110</v>
      </c>
      <c r="BD2294" s="141"/>
      <c r="BE2294" s="516"/>
      <c r="BF2294" s="141"/>
      <c r="BG2294" s="141"/>
      <c r="BH2294" s="141"/>
    </row>
    <row r="2295">
      <c r="A2295" s="122">
        <f t="shared" si="3"/>
        <v>0</v>
      </c>
      <c r="B2295" s="122">
        <f t="shared" si="4"/>
        <v>0</v>
      </c>
      <c r="C2295" s="122">
        <f t="shared" si="5"/>
        <v>0</v>
      </c>
      <c r="D2295" s="122">
        <f t="shared" si="6"/>
        <v>0</v>
      </c>
      <c r="E2295" s="122">
        <f t="shared" si="2"/>
        <v>7</v>
      </c>
      <c r="H2295" s="135" t="s">
        <v>41111</v>
      </c>
      <c r="J2295" s="135" t="s">
        <v>41112</v>
      </c>
      <c r="L2295" s="160"/>
      <c r="M2295" s="160"/>
      <c r="N2295" s="160"/>
      <c r="O2295" s="160"/>
      <c r="AA2295" s="523"/>
      <c r="AB2295" s="523"/>
      <c r="AC2295" s="160"/>
      <c r="AD2295" s="160"/>
      <c r="AE2295" s="160"/>
      <c r="AJ2295" s="523"/>
      <c r="AN2295" s="160"/>
      <c r="AO2295" s="160"/>
      <c r="AP2295" s="160"/>
      <c r="AQ2295" s="1"/>
      <c r="AR2295" s="1"/>
      <c r="AS2295" s="160"/>
      <c r="BC2295" s="516">
        <v>0.06929398148148148</v>
      </c>
      <c r="BD2295" s="516"/>
      <c r="BE2295" s="141"/>
      <c r="BF2295" s="516"/>
      <c r="BG2295" s="516"/>
      <c r="BH2295" s="516"/>
    </row>
    <row r="2296">
      <c r="A2296" s="122">
        <f t="shared" si="3"/>
        <v>0</v>
      </c>
      <c r="B2296" s="122">
        <f t="shared" si="4"/>
        <v>0</v>
      </c>
      <c r="C2296" s="122">
        <f t="shared" si="5"/>
        <v>0</v>
      </c>
      <c r="D2296" s="122">
        <f t="shared" si="6"/>
        <v>0</v>
      </c>
      <c r="E2296" s="122">
        <f t="shared" si="2"/>
        <v>101</v>
      </c>
      <c r="H2296" s="135" t="s">
        <v>41113</v>
      </c>
      <c r="J2296" s="135" t="s">
        <v>41114</v>
      </c>
      <c r="L2296" s="160"/>
      <c r="M2296" s="160"/>
      <c r="N2296" s="160"/>
      <c r="O2296" s="160"/>
      <c r="AA2296" s="523"/>
      <c r="AB2296" s="523"/>
      <c r="AC2296" s="160"/>
      <c r="AD2296" s="160"/>
      <c r="AE2296" s="160"/>
      <c r="AJ2296" s="523"/>
      <c r="AN2296" s="160"/>
      <c r="AO2296" s="160"/>
      <c r="AP2296" s="160"/>
      <c r="AQ2296" s="1"/>
      <c r="AR2296" s="1"/>
      <c r="AS2296" s="160"/>
      <c r="BC2296" s="141" t="s">
        <v>41115</v>
      </c>
      <c r="BD2296" s="141"/>
      <c r="BE2296" s="516"/>
      <c r="BF2296" s="141"/>
      <c r="BG2296" s="141"/>
      <c r="BH2296" s="141"/>
    </row>
    <row r="2297">
      <c r="A2297" s="122">
        <f t="shared" si="3"/>
        <v>0</v>
      </c>
      <c r="B2297" s="122">
        <f t="shared" si="4"/>
        <v>0</v>
      </c>
      <c r="C2297" s="122">
        <f t="shared" si="5"/>
        <v>0</v>
      </c>
      <c r="D2297" s="122">
        <f t="shared" si="6"/>
        <v>0</v>
      </c>
      <c r="E2297" s="122">
        <f t="shared" si="2"/>
        <v>3</v>
      </c>
      <c r="H2297" s="135">
        <v>765.0</v>
      </c>
      <c r="J2297" s="135">
        <v>765.0</v>
      </c>
      <c r="L2297" s="160"/>
      <c r="M2297" s="160"/>
      <c r="N2297" s="160"/>
      <c r="O2297" s="160"/>
      <c r="AA2297" s="523"/>
      <c r="AB2297" s="523"/>
      <c r="AC2297" s="160"/>
      <c r="AD2297" s="160"/>
      <c r="AE2297" s="160"/>
      <c r="AJ2297" s="523"/>
      <c r="AN2297" s="160"/>
      <c r="AO2297" s="160"/>
      <c r="AP2297" s="160"/>
      <c r="AQ2297" s="1"/>
      <c r="AR2297" s="1"/>
      <c r="AS2297" s="160"/>
      <c r="BC2297" s="516">
        <v>0.06931712962962963</v>
      </c>
      <c r="BD2297" s="516"/>
      <c r="BE2297" s="141"/>
      <c r="BF2297" s="516"/>
      <c r="BG2297" s="516"/>
      <c r="BH2297" s="516"/>
    </row>
    <row r="2298">
      <c r="A2298" s="122">
        <f t="shared" si="3"/>
        <v>0</v>
      </c>
      <c r="B2298" s="122">
        <f t="shared" si="4"/>
        <v>0</v>
      </c>
      <c r="C2298" s="122">
        <f t="shared" si="5"/>
        <v>0</v>
      </c>
      <c r="D2298" s="122">
        <f t="shared" si="6"/>
        <v>0</v>
      </c>
      <c r="E2298" s="122">
        <f t="shared" si="2"/>
        <v>8</v>
      </c>
      <c r="H2298" s="135" t="s">
        <v>41116</v>
      </c>
      <c r="J2298" s="135" t="s">
        <v>41117</v>
      </c>
      <c r="L2298" s="160"/>
      <c r="M2298" s="160"/>
      <c r="N2298" s="160"/>
      <c r="O2298" s="160"/>
      <c r="AA2298" s="523"/>
      <c r="AB2298" s="523"/>
      <c r="AC2298" s="160"/>
      <c r="AD2298" s="160"/>
      <c r="AE2298" s="160"/>
      <c r="AJ2298" s="523"/>
      <c r="AN2298" s="160"/>
      <c r="AO2298" s="160"/>
      <c r="AP2298" s="160"/>
      <c r="AQ2298" s="1"/>
      <c r="AR2298" s="1"/>
      <c r="AS2298" s="160"/>
      <c r="BC2298" s="141" t="s">
        <v>41118</v>
      </c>
      <c r="BD2298" s="141"/>
      <c r="BE2298" s="516"/>
      <c r="BF2298" s="141"/>
      <c r="BG2298" s="141"/>
      <c r="BH2298" s="141"/>
    </row>
    <row r="2299">
      <c r="A2299" s="122">
        <f t="shared" si="3"/>
        <v>0</v>
      </c>
      <c r="B2299" s="122">
        <f t="shared" si="4"/>
        <v>0</v>
      </c>
      <c r="C2299" s="122">
        <f t="shared" si="5"/>
        <v>0</v>
      </c>
      <c r="D2299" s="122">
        <f t="shared" si="6"/>
        <v>0</v>
      </c>
      <c r="E2299" s="122">
        <f t="shared" si="2"/>
        <v>59</v>
      </c>
      <c r="H2299" s="135" t="s">
        <v>41119</v>
      </c>
      <c r="J2299" s="135" t="s">
        <v>41120</v>
      </c>
      <c r="L2299" s="160"/>
      <c r="M2299" s="160"/>
      <c r="N2299" s="160"/>
      <c r="O2299" s="160"/>
      <c r="AA2299" s="523"/>
      <c r="AB2299" s="523"/>
      <c r="AC2299" s="160"/>
      <c r="AD2299" s="160"/>
      <c r="AE2299" s="160"/>
      <c r="AJ2299" s="523"/>
      <c r="AN2299" s="160"/>
      <c r="AO2299" s="160"/>
      <c r="AP2299" s="160"/>
      <c r="AQ2299" s="1"/>
      <c r="AR2299" s="1"/>
      <c r="AS2299" s="160"/>
      <c r="BC2299" s="516">
        <v>0.06931712962962963</v>
      </c>
      <c r="BD2299" s="516"/>
      <c r="BE2299" s="141"/>
      <c r="BF2299" s="516"/>
      <c r="BG2299" s="516"/>
      <c r="BH2299" s="516"/>
    </row>
    <row r="2300">
      <c r="A2300" s="122">
        <f t="shared" si="3"/>
        <v>0</v>
      </c>
      <c r="B2300" s="122">
        <f t="shared" si="4"/>
        <v>0</v>
      </c>
      <c r="C2300" s="122">
        <f t="shared" si="5"/>
        <v>0</v>
      </c>
      <c r="D2300" s="122">
        <f t="shared" si="6"/>
        <v>0</v>
      </c>
      <c r="E2300" s="122">
        <f t="shared" si="2"/>
        <v>19</v>
      </c>
      <c r="H2300" s="135">
        <v>766.0</v>
      </c>
      <c r="J2300" s="135">
        <v>766.0</v>
      </c>
      <c r="L2300" s="160"/>
      <c r="M2300" s="160"/>
      <c r="N2300" s="160"/>
      <c r="O2300" s="160"/>
      <c r="AA2300" s="523"/>
      <c r="AB2300" s="523"/>
      <c r="AC2300" s="160"/>
      <c r="AD2300" s="160"/>
      <c r="AE2300" s="160"/>
      <c r="AJ2300" s="523"/>
      <c r="AN2300" s="160"/>
      <c r="AO2300" s="160"/>
      <c r="AP2300" s="160"/>
      <c r="AQ2300" s="1"/>
      <c r="AR2300" s="1"/>
      <c r="AS2300" s="160"/>
      <c r="BC2300" s="141" t="s">
        <v>41121</v>
      </c>
      <c r="BD2300" s="141"/>
      <c r="BE2300" s="516"/>
      <c r="BF2300" s="141"/>
      <c r="BG2300" s="141"/>
      <c r="BH2300" s="141"/>
    </row>
    <row r="2301">
      <c r="A2301" s="122">
        <f t="shared" si="3"/>
        <v>0</v>
      </c>
      <c r="B2301" s="122">
        <f t="shared" si="4"/>
        <v>0</v>
      </c>
      <c r="C2301" s="122">
        <f t="shared" si="5"/>
        <v>0</v>
      </c>
      <c r="D2301" s="122">
        <f t="shared" si="6"/>
        <v>0</v>
      </c>
      <c r="E2301" s="122">
        <f t="shared" si="2"/>
        <v>7</v>
      </c>
      <c r="H2301" s="135" t="s">
        <v>41122</v>
      </c>
      <c r="J2301" s="135" t="s">
        <v>41123</v>
      </c>
      <c r="L2301" s="160"/>
      <c r="M2301" s="160"/>
      <c r="N2301" s="160"/>
      <c r="O2301" s="160"/>
      <c r="AA2301" s="523"/>
      <c r="AB2301" s="523"/>
      <c r="AC2301" s="160"/>
      <c r="AD2301" s="160"/>
      <c r="AE2301" s="160"/>
      <c r="AJ2301" s="523"/>
      <c r="AN2301" s="160"/>
      <c r="AO2301" s="160"/>
      <c r="AP2301" s="160"/>
      <c r="AQ2301" s="1"/>
      <c r="AR2301" s="1"/>
      <c r="AS2301" s="160"/>
      <c r="BC2301" s="516">
        <v>0.06935185185185185</v>
      </c>
      <c r="BD2301" s="516"/>
      <c r="BE2301" s="141"/>
      <c r="BF2301" s="516"/>
      <c r="BG2301" s="516"/>
      <c r="BH2301" s="516"/>
    </row>
    <row r="2302">
      <c r="A2302" s="122">
        <f t="shared" si="3"/>
        <v>0</v>
      </c>
      <c r="B2302" s="122">
        <f t="shared" si="4"/>
        <v>0</v>
      </c>
      <c r="C2302" s="122">
        <f t="shared" si="5"/>
        <v>0</v>
      </c>
      <c r="D2302" s="122">
        <f t="shared" si="6"/>
        <v>0</v>
      </c>
      <c r="E2302" s="122">
        <f t="shared" si="2"/>
        <v>48</v>
      </c>
      <c r="H2302" s="135" t="s">
        <v>41124</v>
      </c>
      <c r="J2302" s="135" t="s">
        <v>41125</v>
      </c>
      <c r="L2302" s="160"/>
      <c r="M2302" s="160"/>
      <c r="N2302" s="160"/>
      <c r="O2302" s="160"/>
      <c r="AA2302" s="523"/>
      <c r="AB2302" s="523"/>
      <c r="AC2302" s="160"/>
      <c r="AD2302" s="160"/>
      <c r="AE2302" s="160"/>
      <c r="AJ2302" s="523"/>
      <c r="AN2302" s="160"/>
      <c r="AO2302" s="160"/>
      <c r="AP2302" s="160"/>
      <c r="AQ2302" s="1"/>
      <c r="AR2302" s="1"/>
      <c r="AS2302" s="160"/>
      <c r="BC2302" s="141" t="s">
        <v>41126</v>
      </c>
      <c r="BD2302" s="141"/>
      <c r="BE2302" s="516"/>
      <c r="BF2302" s="141"/>
      <c r="BG2302" s="141"/>
      <c r="BH2302" s="141"/>
    </row>
    <row r="2303">
      <c r="A2303" s="122">
        <f t="shared" si="3"/>
        <v>0</v>
      </c>
      <c r="B2303" s="122">
        <f t="shared" si="4"/>
        <v>0</v>
      </c>
      <c r="C2303" s="122">
        <f t="shared" si="5"/>
        <v>0</v>
      </c>
      <c r="D2303" s="122">
        <f t="shared" si="6"/>
        <v>0</v>
      </c>
      <c r="E2303" s="122">
        <f t="shared" si="2"/>
        <v>3</v>
      </c>
      <c r="H2303" s="135">
        <v>767.0</v>
      </c>
      <c r="J2303" s="135">
        <v>767.0</v>
      </c>
      <c r="L2303" s="160"/>
      <c r="M2303" s="160"/>
      <c r="N2303" s="160"/>
      <c r="O2303" s="160"/>
      <c r="AA2303" s="523"/>
      <c r="AB2303" s="523"/>
      <c r="AC2303" s="160"/>
      <c r="AD2303" s="160"/>
      <c r="AE2303" s="160"/>
      <c r="AJ2303" s="523"/>
      <c r="AN2303" s="160"/>
      <c r="AO2303" s="160"/>
      <c r="AP2303" s="160"/>
      <c r="AQ2303" s="1"/>
      <c r="AR2303" s="1"/>
      <c r="AS2303" s="160"/>
      <c r="BC2303" s="516">
        <v>0.0694675925925926</v>
      </c>
      <c r="BD2303" s="516"/>
      <c r="BE2303" s="141"/>
      <c r="BF2303" s="516"/>
      <c r="BG2303" s="516"/>
      <c r="BH2303" s="516"/>
    </row>
    <row r="2304">
      <c r="A2304" s="122">
        <f t="shared" si="3"/>
        <v>0</v>
      </c>
      <c r="B2304" s="122">
        <f t="shared" si="4"/>
        <v>0</v>
      </c>
      <c r="C2304" s="122">
        <f t="shared" si="5"/>
        <v>0</v>
      </c>
      <c r="D2304" s="122">
        <f t="shared" si="6"/>
        <v>0</v>
      </c>
      <c r="E2304" s="122">
        <f t="shared" si="2"/>
        <v>17</v>
      </c>
      <c r="H2304" s="135" t="s">
        <v>41127</v>
      </c>
      <c r="J2304" s="135" t="s">
        <v>41128</v>
      </c>
      <c r="L2304" s="160"/>
      <c r="M2304" s="160"/>
      <c r="N2304" s="160"/>
      <c r="O2304" s="160"/>
      <c r="AA2304" s="523"/>
      <c r="AB2304" s="523"/>
      <c r="AC2304" s="160"/>
      <c r="AD2304" s="160"/>
      <c r="AE2304" s="160"/>
      <c r="AJ2304" s="523"/>
      <c r="AN2304" s="160"/>
      <c r="AO2304" s="160"/>
      <c r="AP2304" s="160"/>
      <c r="AQ2304" s="1"/>
      <c r="AR2304" s="1"/>
      <c r="AS2304" s="160"/>
      <c r="BC2304" s="141" t="s">
        <v>41129</v>
      </c>
      <c r="BD2304" s="141"/>
      <c r="BE2304" s="516"/>
      <c r="BF2304" s="141"/>
      <c r="BG2304" s="141"/>
      <c r="BH2304" s="141"/>
    </row>
    <row r="2305">
      <c r="A2305" s="122">
        <f t="shared" si="3"/>
        <v>0</v>
      </c>
      <c r="B2305" s="122">
        <f t="shared" si="4"/>
        <v>0</v>
      </c>
      <c r="C2305" s="122">
        <f t="shared" si="5"/>
        <v>0</v>
      </c>
      <c r="D2305" s="122">
        <f t="shared" si="6"/>
        <v>0</v>
      </c>
      <c r="E2305" s="122">
        <f t="shared" si="2"/>
        <v>39</v>
      </c>
      <c r="H2305" s="135" t="s">
        <v>41130</v>
      </c>
      <c r="J2305" s="135" t="s">
        <v>41131</v>
      </c>
      <c r="L2305" s="160"/>
      <c r="M2305" s="160"/>
      <c r="N2305" s="160"/>
      <c r="O2305" s="160"/>
      <c r="AA2305" s="523"/>
      <c r="AB2305" s="523"/>
      <c r="AC2305" s="160"/>
      <c r="AD2305" s="160"/>
      <c r="AE2305" s="160"/>
      <c r="AJ2305" s="523"/>
      <c r="AN2305" s="160"/>
      <c r="AO2305" s="160"/>
      <c r="AP2305" s="160"/>
      <c r="AQ2305" s="1"/>
      <c r="AR2305" s="1"/>
      <c r="AS2305" s="160"/>
      <c r="BC2305" s="516">
        <v>0.06954861111111112</v>
      </c>
      <c r="BD2305" s="516"/>
      <c r="BE2305" s="141"/>
      <c r="BF2305" s="516"/>
      <c r="BG2305" s="516"/>
      <c r="BH2305" s="516"/>
    </row>
    <row r="2306">
      <c r="A2306" s="122">
        <f t="shared" si="3"/>
        <v>0</v>
      </c>
      <c r="B2306" s="122">
        <f t="shared" si="4"/>
        <v>0</v>
      </c>
      <c r="C2306" s="122">
        <f t="shared" si="5"/>
        <v>0</v>
      </c>
      <c r="D2306" s="122">
        <f t="shared" si="6"/>
        <v>0</v>
      </c>
      <c r="E2306" s="122">
        <f t="shared" si="2"/>
        <v>29</v>
      </c>
      <c r="H2306" s="135">
        <v>768.0</v>
      </c>
      <c r="J2306" s="135">
        <v>768.0</v>
      </c>
      <c r="L2306" s="160"/>
      <c r="M2306" s="160"/>
      <c r="N2306" s="160"/>
      <c r="O2306" s="160"/>
      <c r="AA2306" s="523"/>
      <c r="AB2306" s="523"/>
      <c r="AC2306" s="160"/>
      <c r="AD2306" s="160"/>
      <c r="AE2306" s="160"/>
      <c r="AJ2306" s="523"/>
      <c r="AN2306" s="160"/>
      <c r="AO2306" s="160"/>
      <c r="AP2306" s="160"/>
      <c r="AQ2306" s="1"/>
      <c r="AR2306" s="1"/>
      <c r="AS2306" s="160"/>
      <c r="BC2306" s="141" t="s">
        <v>41132</v>
      </c>
      <c r="BD2306" s="141"/>
      <c r="BE2306" s="516"/>
      <c r="BF2306" s="141"/>
      <c r="BG2306" s="141"/>
      <c r="BH2306" s="141"/>
    </row>
    <row r="2307">
      <c r="A2307" s="122">
        <f t="shared" si="3"/>
        <v>0</v>
      </c>
      <c r="B2307" s="122">
        <f t="shared" si="4"/>
        <v>0</v>
      </c>
      <c r="C2307" s="122">
        <f t="shared" si="5"/>
        <v>0</v>
      </c>
      <c r="D2307" s="122">
        <f t="shared" si="6"/>
        <v>0</v>
      </c>
      <c r="E2307" s="122">
        <f t="shared" si="2"/>
        <v>7</v>
      </c>
      <c r="H2307" s="135" t="s">
        <v>41133</v>
      </c>
      <c r="J2307" s="135" t="s">
        <v>41134</v>
      </c>
      <c r="L2307" s="160"/>
      <c r="M2307" s="160"/>
      <c r="N2307" s="160"/>
      <c r="O2307" s="160"/>
      <c r="AA2307" s="523"/>
      <c r="AB2307" s="523"/>
      <c r="AC2307" s="160"/>
      <c r="AD2307" s="160"/>
      <c r="AE2307" s="160"/>
      <c r="AJ2307" s="523"/>
      <c r="AN2307" s="160"/>
      <c r="AO2307" s="160"/>
      <c r="AP2307" s="160"/>
      <c r="AQ2307" s="1"/>
      <c r="AR2307" s="1"/>
      <c r="AS2307" s="160"/>
      <c r="BC2307" s="516">
        <v>0.06959490740740741</v>
      </c>
      <c r="BD2307" s="516"/>
      <c r="BE2307" s="141"/>
      <c r="BF2307" s="516"/>
      <c r="BG2307" s="516"/>
      <c r="BH2307" s="516"/>
    </row>
    <row r="2308">
      <c r="A2308" s="122">
        <f t="shared" si="3"/>
        <v>0</v>
      </c>
      <c r="B2308" s="122">
        <f t="shared" si="4"/>
        <v>0</v>
      </c>
      <c r="C2308" s="122">
        <f t="shared" si="5"/>
        <v>0</v>
      </c>
      <c r="D2308" s="122">
        <f t="shared" si="6"/>
        <v>0</v>
      </c>
      <c r="E2308" s="122">
        <f t="shared" si="2"/>
        <v>71</v>
      </c>
      <c r="H2308" s="135" t="s">
        <v>41135</v>
      </c>
      <c r="J2308" s="135" t="s">
        <v>41136</v>
      </c>
      <c r="L2308" s="160"/>
      <c r="M2308" s="160"/>
      <c r="N2308" s="160"/>
      <c r="O2308" s="160"/>
      <c r="AA2308" s="523"/>
      <c r="AB2308" s="523"/>
      <c r="AC2308" s="160"/>
      <c r="AD2308" s="160"/>
      <c r="AE2308" s="160"/>
      <c r="AJ2308" s="523"/>
      <c r="AN2308" s="160"/>
      <c r="AO2308" s="160"/>
      <c r="AP2308" s="160"/>
      <c r="AQ2308" s="1"/>
      <c r="AR2308" s="1"/>
      <c r="AS2308" s="160"/>
      <c r="BC2308" s="141" t="s">
        <v>41137</v>
      </c>
      <c r="BD2308" s="141"/>
      <c r="BE2308" s="516"/>
      <c r="BF2308" s="141"/>
      <c r="BG2308" s="141"/>
      <c r="BH2308" s="141"/>
    </row>
    <row r="2309">
      <c r="A2309" s="122">
        <f t="shared" si="3"/>
        <v>0</v>
      </c>
      <c r="B2309" s="122">
        <f t="shared" si="4"/>
        <v>0</v>
      </c>
      <c r="C2309" s="122">
        <f t="shared" si="5"/>
        <v>0</v>
      </c>
      <c r="D2309" s="122">
        <f t="shared" si="6"/>
        <v>0</v>
      </c>
      <c r="E2309" s="122">
        <f t="shared" si="2"/>
        <v>3</v>
      </c>
      <c r="H2309" s="135">
        <v>769.0</v>
      </c>
      <c r="J2309" s="135">
        <v>769.0</v>
      </c>
      <c r="L2309" s="160"/>
      <c r="M2309" s="160"/>
      <c r="N2309" s="160"/>
      <c r="O2309" s="160"/>
      <c r="AA2309" s="523"/>
      <c r="AB2309" s="523"/>
      <c r="AC2309" s="160"/>
      <c r="AD2309" s="160"/>
      <c r="AE2309" s="160"/>
      <c r="AJ2309" s="523"/>
      <c r="AN2309" s="160"/>
      <c r="AO2309" s="160"/>
      <c r="AP2309" s="160"/>
      <c r="AQ2309" s="1"/>
      <c r="AR2309" s="1"/>
      <c r="AS2309" s="160"/>
      <c r="BC2309" s="516">
        <v>0.06972222222222223</v>
      </c>
      <c r="BD2309" s="516"/>
      <c r="BE2309" s="141"/>
      <c r="BF2309" s="516"/>
      <c r="BG2309" s="516"/>
      <c r="BH2309" s="516"/>
    </row>
    <row r="2310">
      <c r="A2310" s="122">
        <f t="shared" si="3"/>
        <v>0</v>
      </c>
      <c r="B2310" s="122">
        <f t="shared" si="4"/>
        <v>0</v>
      </c>
      <c r="C2310" s="122">
        <f t="shared" si="5"/>
        <v>0</v>
      </c>
      <c r="D2310" s="122">
        <f t="shared" si="6"/>
        <v>0</v>
      </c>
      <c r="E2310" s="122">
        <f t="shared" si="2"/>
        <v>13</v>
      </c>
      <c r="H2310" s="135" t="s">
        <v>41138</v>
      </c>
      <c r="J2310" s="135" t="s">
        <v>41139</v>
      </c>
      <c r="L2310" s="160"/>
      <c r="M2310" s="160"/>
      <c r="N2310" s="160"/>
      <c r="O2310" s="160"/>
      <c r="AA2310" s="523"/>
      <c r="AB2310" s="523"/>
      <c r="AC2310" s="160"/>
      <c r="AD2310" s="160"/>
      <c r="AE2310" s="160"/>
      <c r="AJ2310" s="523"/>
      <c r="AN2310" s="160"/>
      <c r="AO2310" s="160"/>
      <c r="AP2310" s="160"/>
      <c r="AQ2310" s="1"/>
      <c r="AR2310" s="1"/>
      <c r="AS2310" s="160"/>
      <c r="BC2310" s="141" t="s">
        <v>41140</v>
      </c>
      <c r="BD2310" s="141"/>
      <c r="BE2310" s="516"/>
      <c r="BF2310" s="141"/>
      <c r="BG2310" s="141"/>
      <c r="BH2310" s="141"/>
    </row>
    <row r="2311">
      <c r="A2311" s="122">
        <f t="shared" si="3"/>
        <v>0</v>
      </c>
      <c r="B2311" s="122">
        <f t="shared" si="4"/>
        <v>0</v>
      </c>
      <c r="C2311" s="122">
        <f t="shared" si="5"/>
        <v>0</v>
      </c>
      <c r="D2311" s="122">
        <f t="shared" si="6"/>
        <v>0</v>
      </c>
      <c r="E2311" s="122">
        <f t="shared" si="2"/>
        <v>8</v>
      </c>
      <c r="H2311" s="135" t="s">
        <v>41141</v>
      </c>
      <c r="J2311" s="135" t="s">
        <v>41142</v>
      </c>
      <c r="L2311" s="160"/>
      <c r="M2311" s="160"/>
      <c r="N2311" s="160"/>
      <c r="O2311" s="160"/>
      <c r="AA2311" s="523"/>
      <c r="AB2311" s="523"/>
      <c r="AC2311" s="160"/>
      <c r="AD2311" s="160"/>
      <c r="AE2311" s="160"/>
      <c r="AJ2311" s="523"/>
      <c r="AN2311" s="160"/>
      <c r="AO2311" s="160"/>
      <c r="AP2311" s="160"/>
      <c r="AQ2311" s="1"/>
      <c r="AR2311" s="1"/>
      <c r="AS2311" s="160"/>
      <c r="BC2311" s="516">
        <v>0.06982638888888888</v>
      </c>
      <c r="BD2311" s="516"/>
      <c r="BE2311" s="141"/>
      <c r="BF2311" s="516"/>
      <c r="BG2311" s="516"/>
      <c r="BH2311" s="516"/>
    </row>
    <row r="2312">
      <c r="A2312" s="122">
        <f t="shared" si="3"/>
        <v>0</v>
      </c>
      <c r="B2312" s="122">
        <f t="shared" si="4"/>
        <v>0</v>
      </c>
      <c r="C2312" s="122">
        <f t="shared" si="5"/>
        <v>0</v>
      </c>
      <c r="D2312" s="122">
        <f t="shared" si="6"/>
        <v>0</v>
      </c>
      <c r="E2312" s="122">
        <f t="shared" si="2"/>
        <v>7</v>
      </c>
      <c r="H2312" s="135">
        <v>770.0</v>
      </c>
      <c r="J2312" s="135">
        <v>770.0</v>
      </c>
      <c r="L2312" s="160"/>
      <c r="M2312" s="160"/>
      <c r="N2312" s="160"/>
      <c r="O2312" s="160"/>
      <c r="AA2312" s="523"/>
      <c r="AB2312" s="523"/>
      <c r="AC2312" s="160"/>
      <c r="AD2312" s="160"/>
      <c r="AE2312" s="160"/>
      <c r="AJ2312" s="523"/>
      <c r="AN2312" s="160"/>
      <c r="AO2312" s="160"/>
      <c r="AP2312" s="160"/>
      <c r="AQ2312" s="1"/>
      <c r="AR2312" s="1"/>
      <c r="AS2312" s="160"/>
      <c r="BC2312" s="141" t="s">
        <v>41143</v>
      </c>
      <c r="BD2312" s="141"/>
      <c r="BE2312" s="516"/>
      <c r="BF2312" s="141"/>
      <c r="BG2312" s="141"/>
      <c r="BH2312" s="141"/>
    </row>
    <row r="2313">
      <c r="A2313" s="122">
        <f t="shared" si="3"/>
        <v>0</v>
      </c>
      <c r="B2313" s="122">
        <f t="shared" si="4"/>
        <v>0</v>
      </c>
      <c r="C2313" s="122">
        <f t="shared" si="5"/>
        <v>0</v>
      </c>
      <c r="D2313" s="122">
        <f t="shared" si="6"/>
        <v>0</v>
      </c>
      <c r="E2313" s="122">
        <f t="shared" si="2"/>
        <v>7</v>
      </c>
      <c r="H2313" s="135" t="s">
        <v>41144</v>
      </c>
      <c r="J2313" s="135" t="s">
        <v>41145</v>
      </c>
      <c r="L2313" s="160"/>
      <c r="M2313" s="160"/>
      <c r="N2313" s="160"/>
      <c r="O2313" s="160"/>
      <c r="AA2313" s="523"/>
      <c r="AB2313" s="523"/>
      <c r="AC2313" s="160"/>
      <c r="AD2313" s="160"/>
      <c r="AE2313" s="160"/>
      <c r="AJ2313" s="523"/>
      <c r="AN2313" s="160"/>
      <c r="AO2313" s="160"/>
      <c r="AP2313" s="160"/>
      <c r="AQ2313" s="1"/>
      <c r="AR2313" s="1"/>
      <c r="AS2313" s="160"/>
      <c r="BC2313" s="516">
        <v>0.06984953703703704</v>
      </c>
      <c r="BD2313" s="516"/>
      <c r="BE2313" s="141"/>
      <c r="BF2313" s="516"/>
      <c r="BG2313" s="516"/>
      <c r="BH2313" s="516"/>
    </row>
    <row r="2314">
      <c r="A2314" s="122">
        <f t="shared" si="3"/>
        <v>0</v>
      </c>
      <c r="B2314" s="122">
        <f t="shared" si="4"/>
        <v>0</v>
      </c>
      <c r="C2314" s="122">
        <f t="shared" si="5"/>
        <v>0</v>
      </c>
      <c r="D2314" s="122">
        <f t="shared" si="6"/>
        <v>0</v>
      </c>
      <c r="E2314" s="122">
        <f t="shared" si="2"/>
        <v>69</v>
      </c>
      <c r="H2314" s="135" t="s">
        <v>41146</v>
      </c>
      <c r="J2314" s="135" t="s">
        <v>41147</v>
      </c>
      <c r="L2314" s="160"/>
      <c r="M2314" s="160"/>
      <c r="N2314" s="160"/>
      <c r="O2314" s="160"/>
      <c r="AA2314" s="523"/>
      <c r="AB2314" s="523"/>
      <c r="AC2314" s="160"/>
      <c r="AD2314" s="160"/>
      <c r="AE2314" s="160"/>
      <c r="AJ2314" s="523"/>
      <c r="AN2314" s="160"/>
      <c r="AO2314" s="160"/>
      <c r="AP2314" s="160"/>
      <c r="AQ2314" s="1"/>
      <c r="AR2314" s="1"/>
      <c r="AS2314" s="160"/>
      <c r="BC2314" s="141" t="s">
        <v>4374</v>
      </c>
      <c r="BD2314" s="141"/>
      <c r="BE2314" s="516"/>
      <c r="BF2314" s="141"/>
      <c r="BG2314" s="141"/>
      <c r="BH2314" s="141"/>
    </row>
    <row r="2315">
      <c r="A2315" s="122">
        <f t="shared" si="3"/>
        <v>0</v>
      </c>
      <c r="B2315" s="122">
        <f t="shared" si="4"/>
        <v>0</v>
      </c>
      <c r="C2315" s="122">
        <f t="shared" si="5"/>
        <v>0</v>
      </c>
      <c r="D2315" s="122">
        <f t="shared" si="6"/>
        <v>0</v>
      </c>
      <c r="E2315" s="122">
        <f t="shared" si="2"/>
        <v>3</v>
      </c>
      <c r="H2315" s="135">
        <v>771.0</v>
      </c>
      <c r="J2315" s="135">
        <v>771.0</v>
      </c>
      <c r="L2315" s="160"/>
      <c r="M2315" s="160"/>
      <c r="N2315" s="160"/>
      <c r="O2315" s="160"/>
      <c r="AA2315" s="523"/>
      <c r="AB2315" s="523"/>
      <c r="AC2315" s="160"/>
      <c r="AD2315" s="160"/>
      <c r="AE2315" s="160"/>
      <c r="AJ2315" s="523"/>
      <c r="AN2315" s="160"/>
      <c r="AO2315" s="160"/>
      <c r="AP2315" s="160"/>
      <c r="AQ2315" s="1"/>
      <c r="AR2315" s="1"/>
      <c r="AS2315" s="160"/>
      <c r="BC2315" s="516">
        <v>0.06988425925925926</v>
      </c>
      <c r="BD2315" s="516"/>
      <c r="BE2315" s="141"/>
      <c r="BF2315" s="516"/>
      <c r="BG2315" s="516"/>
      <c r="BH2315" s="516"/>
    </row>
    <row r="2316">
      <c r="A2316" s="122">
        <f t="shared" si="3"/>
        <v>0</v>
      </c>
      <c r="B2316" s="122">
        <f t="shared" si="4"/>
        <v>0</v>
      </c>
      <c r="C2316" s="122">
        <f t="shared" si="5"/>
        <v>0</v>
      </c>
      <c r="D2316" s="122">
        <f t="shared" si="6"/>
        <v>0</v>
      </c>
      <c r="E2316" s="122">
        <f t="shared" si="2"/>
        <v>13</v>
      </c>
      <c r="H2316" s="135" t="s">
        <v>41148</v>
      </c>
      <c r="J2316" s="135" t="s">
        <v>41149</v>
      </c>
      <c r="L2316" s="160"/>
      <c r="M2316" s="160"/>
      <c r="N2316" s="160"/>
      <c r="O2316" s="160"/>
      <c r="AA2316" s="523"/>
      <c r="AB2316" s="523"/>
      <c r="AC2316" s="160"/>
      <c r="AD2316" s="160"/>
      <c r="AE2316" s="160"/>
      <c r="AJ2316" s="523"/>
      <c r="AN2316" s="160"/>
      <c r="AO2316" s="160"/>
      <c r="AP2316" s="160"/>
      <c r="AQ2316" s="1"/>
      <c r="AR2316" s="1"/>
      <c r="AS2316" s="160"/>
      <c r="BC2316" s="141" t="s">
        <v>41150</v>
      </c>
      <c r="BD2316" s="141"/>
      <c r="BE2316" s="516"/>
      <c r="BF2316" s="141"/>
      <c r="BG2316" s="141"/>
      <c r="BH2316" s="141"/>
    </row>
    <row r="2317">
      <c r="A2317" s="122">
        <f t="shared" si="3"/>
        <v>0</v>
      </c>
      <c r="B2317" s="122">
        <f t="shared" si="4"/>
        <v>0</v>
      </c>
      <c r="C2317" s="122">
        <f t="shared" si="5"/>
        <v>0</v>
      </c>
      <c r="D2317" s="122">
        <f t="shared" si="6"/>
        <v>0</v>
      </c>
      <c r="E2317" s="122">
        <f t="shared" si="2"/>
        <v>8</v>
      </c>
      <c r="H2317" s="135" t="s">
        <v>3413</v>
      </c>
      <c r="J2317" s="135" t="s">
        <v>41151</v>
      </c>
      <c r="L2317" s="160"/>
      <c r="M2317" s="160"/>
      <c r="N2317" s="160"/>
      <c r="O2317" s="160"/>
      <c r="AA2317" s="523"/>
      <c r="AB2317" s="523"/>
      <c r="AC2317" s="160"/>
      <c r="AD2317" s="160"/>
      <c r="AE2317" s="160"/>
      <c r="AJ2317" s="523"/>
      <c r="AN2317" s="160"/>
      <c r="AO2317" s="160"/>
      <c r="AP2317" s="160"/>
      <c r="AQ2317" s="1"/>
      <c r="AR2317" s="1"/>
      <c r="AS2317" s="160"/>
      <c r="BC2317" s="516">
        <v>0.0699074074074074</v>
      </c>
      <c r="BD2317" s="516"/>
      <c r="BE2317" s="141"/>
      <c r="BF2317" s="516"/>
      <c r="BG2317" s="516"/>
      <c r="BH2317" s="516"/>
    </row>
    <row r="2318">
      <c r="A2318" s="122">
        <f t="shared" si="3"/>
        <v>0</v>
      </c>
      <c r="B2318" s="122">
        <f t="shared" si="4"/>
        <v>0</v>
      </c>
      <c r="C2318" s="122">
        <f t="shared" si="5"/>
        <v>0</v>
      </c>
      <c r="D2318" s="122">
        <f t="shared" si="6"/>
        <v>0</v>
      </c>
      <c r="E2318" s="122">
        <f t="shared" si="2"/>
        <v>12</v>
      </c>
      <c r="H2318" s="135">
        <v>772.0</v>
      </c>
      <c r="J2318" s="135">
        <v>772.0</v>
      </c>
      <c r="L2318" s="160"/>
      <c r="M2318" s="160"/>
      <c r="N2318" s="160"/>
      <c r="O2318" s="160"/>
      <c r="AA2318" s="523"/>
      <c r="AB2318" s="523"/>
      <c r="AC2318" s="160"/>
      <c r="AD2318" s="160"/>
      <c r="AE2318" s="160"/>
      <c r="AJ2318" s="523"/>
      <c r="AN2318" s="160"/>
      <c r="AO2318" s="160"/>
      <c r="AP2318" s="160"/>
      <c r="AQ2318" s="1"/>
      <c r="AR2318" s="1"/>
      <c r="AS2318" s="160"/>
      <c r="BC2318" s="141" t="s">
        <v>41152</v>
      </c>
      <c r="BD2318" s="141"/>
      <c r="BE2318" s="516"/>
      <c r="BF2318" s="141"/>
      <c r="BG2318" s="141"/>
      <c r="BH2318" s="141"/>
    </row>
    <row r="2319">
      <c r="A2319" s="122">
        <f t="shared" si="3"/>
        <v>0</v>
      </c>
      <c r="B2319" s="122">
        <f t="shared" si="4"/>
        <v>0</v>
      </c>
      <c r="C2319" s="122">
        <f t="shared" si="5"/>
        <v>0</v>
      </c>
      <c r="D2319" s="122">
        <f t="shared" si="6"/>
        <v>0</v>
      </c>
      <c r="E2319" s="122">
        <f t="shared" si="2"/>
        <v>7</v>
      </c>
      <c r="H2319" s="135" t="s">
        <v>41153</v>
      </c>
      <c r="J2319" s="135" t="s">
        <v>41154</v>
      </c>
      <c r="L2319" s="160"/>
      <c r="M2319" s="160"/>
      <c r="N2319" s="160"/>
      <c r="O2319" s="160"/>
      <c r="AA2319" s="523"/>
      <c r="AB2319" s="523"/>
      <c r="AC2319" s="160"/>
      <c r="AD2319" s="160"/>
      <c r="AE2319" s="160"/>
      <c r="AJ2319" s="523"/>
      <c r="AN2319" s="160"/>
      <c r="AO2319" s="160"/>
      <c r="AP2319" s="160"/>
      <c r="AQ2319" s="1"/>
      <c r="AR2319" s="1"/>
      <c r="AS2319" s="160"/>
      <c r="BC2319" s="516">
        <v>0.06993055555555555</v>
      </c>
      <c r="BD2319" s="516"/>
      <c r="BE2319" s="141"/>
      <c r="BF2319" s="516"/>
      <c r="BG2319" s="516"/>
      <c r="BH2319" s="516"/>
    </row>
    <row r="2320">
      <c r="A2320" s="122">
        <f t="shared" si="3"/>
        <v>0</v>
      </c>
      <c r="B2320" s="122">
        <f t="shared" si="4"/>
        <v>0</v>
      </c>
      <c r="C2320" s="122">
        <f t="shared" si="5"/>
        <v>0</v>
      </c>
      <c r="D2320" s="122">
        <f t="shared" si="6"/>
        <v>0</v>
      </c>
      <c r="E2320" s="122">
        <f t="shared" si="2"/>
        <v>20</v>
      </c>
      <c r="H2320" s="135" t="s">
        <v>41155</v>
      </c>
      <c r="J2320" s="135" t="s">
        <v>41151</v>
      </c>
      <c r="L2320" s="160"/>
      <c r="M2320" s="160"/>
      <c r="N2320" s="160"/>
      <c r="O2320" s="160"/>
      <c r="AA2320" s="523"/>
      <c r="AB2320" s="523"/>
      <c r="AC2320" s="160"/>
      <c r="AD2320" s="160"/>
      <c r="AE2320" s="160"/>
      <c r="AJ2320" s="523"/>
      <c r="AN2320" s="160"/>
      <c r="AO2320" s="160"/>
      <c r="AP2320" s="160"/>
      <c r="AQ2320" s="1"/>
      <c r="AR2320" s="1"/>
      <c r="AS2320" s="160"/>
      <c r="BC2320" s="141" t="s">
        <v>41156</v>
      </c>
      <c r="BD2320" s="141"/>
      <c r="BE2320" s="516"/>
      <c r="BF2320" s="141"/>
      <c r="BG2320" s="141"/>
      <c r="BH2320" s="141"/>
    </row>
    <row r="2321">
      <c r="A2321" s="122">
        <f t="shared" si="3"/>
        <v>0</v>
      </c>
      <c r="B2321" s="122">
        <f t="shared" si="4"/>
        <v>0</v>
      </c>
      <c r="C2321" s="122">
        <f t="shared" si="5"/>
        <v>0</v>
      </c>
      <c r="D2321" s="122">
        <f t="shared" si="6"/>
        <v>0</v>
      </c>
      <c r="E2321" s="122">
        <f t="shared" si="2"/>
        <v>3</v>
      </c>
      <c r="H2321" s="135">
        <v>773.0</v>
      </c>
      <c r="J2321" s="135">
        <v>773.0</v>
      </c>
      <c r="L2321" s="160"/>
      <c r="M2321" s="160"/>
      <c r="N2321" s="160"/>
      <c r="O2321" s="160"/>
      <c r="AA2321" s="523"/>
      <c r="AB2321" s="523"/>
      <c r="AC2321" s="160"/>
      <c r="AD2321" s="160"/>
      <c r="AE2321" s="160"/>
      <c r="AJ2321" s="523"/>
      <c r="AN2321" s="160"/>
      <c r="AO2321" s="160"/>
      <c r="AP2321" s="160"/>
      <c r="AQ2321" s="1"/>
      <c r="AR2321" s="1"/>
      <c r="AS2321" s="160"/>
      <c r="BC2321" s="516">
        <v>0.06996527777777778</v>
      </c>
      <c r="BD2321" s="516"/>
      <c r="BE2321" s="141"/>
      <c r="BF2321" s="516"/>
      <c r="BG2321" s="516"/>
      <c r="BH2321" s="516"/>
    </row>
    <row r="2322">
      <c r="A2322" s="122">
        <f t="shared" si="3"/>
        <v>0</v>
      </c>
      <c r="B2322" s="122">
        <f t="shared" si="4"/>
        <v>0</v>
      </c>
      <c r="C2322" s="122">
        <f t="shared" si="5"/>
        <v>0</v>
      </c>
      <c r="D2322" s="122">
        <f t="shared" si="6"/>
        <v>0</v>
      </c>
      <c r="E2322" s="122">
        <f t="shared" si="2"/>
        <v>16</v>
      </c>
      <c r="H2322" s="135" t="s">
        <v>41157</v>
      </c>
      <c r="J2322" s="135" t="s">
        <v>41158</v>
      </c>
      <c r="L2322" s="160"/>
      <c r="M2322" s="160"/>
      <c r="N2322" s="160"/>
      <c r="O2322" s="160"/>
      <c r="AA2322" s="523"/>
      <c r="AB2322" s="523"/>
      <c r="AC2322" s="160"/>
      <c r="AD2322" s="160"/>
      <c r="AE2322" s="160"/>
      <c r="AJ2322" s="523"/>
      <c r="AN2322" s="160"/>
      <c r="AO2322" s="160"/>
      <c r="AP2322" s="160"/>
      <c r="AQ2322" s="1"/>
      <c r="AR2322" s="1"/>
      <c r="AS2322" s="160"/>
      <c r="BC2322" s="141" t="s">
        <v>41159</v>
      </c>
      <c r="BD2322" s="141"/>
      <c r="BE2322" s="516"/>
      <c r="BF2322" s="141"/>
      <c r="BG2322" s="141"/>
      <c r="BH2322" s="141"/>
    </row>
    <row r="2323">
      <c r="A2323" s="122">
        <f t="shared" si="3"/>
        <v>0</v>
      </c>
      <c r="B2323" s="122">
        <f t="shared" si="4"/>
        <v>0</v>
      </c>
      <c r="C2323" s="122">
        <f t="shared" si="5"/>
        <v>0</v>
      </c>
      <c r="D2323" s="122">
        <f t="shared" si="6"/>
        <v>0</v>
      </c>
      <c r="E2323" s="122">
        <f t="shared" si="2"/>
        <v>45</v>
      </c>
      <c r="H2323" s="135" t="s">
        <v>7891</v>
      </c>
      <c r="J2323" s="135" t="s">
        <v>41160</v>
      </c>
      <c r="L2323" s="160"/>
      <c r="M2323" s="160"/>
      <c r="N2323" s="160"/>
      <c r="O2323" s="160"/>
      <c r="AA2323" s="523"/>
      <c r="AB2323" s="523"/>
      <c r="AC2323" s="160"/>
      <c r="AD2323" s="160"/>
      <c r="AE2323" s="160"/>
      <c r="AJ2323" s="523"/>
      <c r="AN2323" s="160"/>
      <c r="AO2323" s="160"/>
      <c r="AP2323" s="160"/>
      <c r="AQ2323" s="1"/>
      <c r="AR2323" s="1"/>
      <c r="AS2323" s="160"/>
      <c r="BC2323" s="516">
        <v>0.07002314814814815</v>
      </c>
      <c r="BD2323" s="516"/>
      <c r="BE2323" s="141"/>
      <c r="BF2323" s="516"/>
      <c r="BG2323" s="516"/>
      <c r="BH2323" s="516"/>
    </row>
    <row r="2324">
      <c r="A2324" s="122">
        <f t="shared" si="3"/>
        <v>0</v>
      </c>
      <c r="B2324" s="122">
        <f t="shared" si="4"/>
        <v>0</v>
      </c>
      <c r="C2324" s="122">
        <f t="shared" si="5"/>
        <v>0</v>
      </c>
      <c r="D2324" s="122">
        <f t="shared" si="6"/>
        <v>0</v>
      </c>
      <c r="E2324" s="122">
        <f t="shared" si="2"/>
        <v>5</v>
      </c>
      <c r="H2324" s="135">
        <v>774.0</v>
      </c>
      <c r="J2324" s="135">
        <v>774.0</v>
      </c>
      <c r="L2324" s="160"/>
      <c r="M2324" s="160"/>
      <c r="N2324" s="160"/>
      <c r="O2324" s="160"/>
      <c r="AA2324" s="523"/>
      <c r="AB2324" s="523"/>
      <c r="AC2324" s="160"/>
      <c r="AD2324" s="160"/>
      <c r="AE2324" s="160"/>
      <c r="AJ2324" s="523"/>
      <c r="AN2324" s="160"/>
      <c r="AO2324" s="160"/>
      <c r="AP2324" s="160"/>
      <c r="AQ2324" s="1"/>
      <c r="AR2324" s="1"/>
      <c r="AS2324" s="160"/>
      <c r="BC2324" s="141" t="s">
        <v>4374</v>
      </c>
      <c r="BD2324" s="141"/>
      <c r="BE2324" s="516"/>
      <c r="BF2324" s="141"/>
      <c r="BG2324" s="141"/>
      <c r="BH2324" s="141"/>
    </row>
    <row r="2325">
      <c r="A2325" s="122">
        <f t="shared" si="3"/>
        <v>0</v>
      </c>
      <c r="B2325" s="122">
        <f t="shared" si="4"/>
        <v>0</v>
      </c>
      <c r="C2325" s="122">
        <f t="shared" si="5"/>
        <v>0</v>
      </c>
      <c r="D2325" s="122">
        <f t="shared" si="6"/>
        <v>0</v>
      </c>
      <c r="E2325" s="122">
        <f t="shared" si="2"/>
        <v>7</v>
      </c>
      <c r="H2325" s="135" t="s">
        <v>41161</v>
      </c>
      <c r="J2325" s="135" t="s">
        <v>41162</v>
      </c>
      <c r="L2325" s="160"/>
      <c r="M2325" s="160"/>
      <c r="N2325" s="160"/>
      <c r="O2325" s="160"/>
      <c r="AA2325" s="523"/>
      <c r="AB2325" s="523"/>
      <c r="AC2325" s="160"/>
      <c r="AD2325" s="160"/>
      <c r="AE2325" s="160"/>
      <c r="AJ2325" s="523"/>
      <c r="AN2325" s="160"/>
      <c r="AO2325" s="160"/>
      <c r="AP2325" s="160"/>
      <c r="AQ2325" s="1"/>
      <c r="AR2325" s="1"/>
      <c r="AS2325" s="160"/>
      <c r="BC2325" s="516">
        <v>0.0700462962962963</v>
      </c>
      <c r="BD2325" s="516"/>
      <c r="BE2325" s="141"/>
      <c r="BF2325" s="516"/>
      <c r="BG2325" s="516"/>
      <c r="BH2325" s="516"/>
    </row>
    <row r="2326">
      <c r="A2326" s="122">
        <f t="shared" si="3"/>
        <v>0</v>
      </c>
      <c r="B2326" s="122">
        <f t="shared" si="4"/>
        <v>0</v>
      </c>
      <c r="C2326" s="122">
        <f t="shared" si="5"/>
        <v>0</v>
      </c>
      <c r="D2326" s="122">
        <f t="shared" si="6"/>
        <v>0</v>
      </c>
      <c r="E2326" s="122">
        <f t="shared" si="2"/>
        <v>25</v>
      </c>
      <c r="H2326" s="135" t="s">
        <v>41163</v>
      </c>
      <c r="J2326" s="135" t="s">
        <v>41164</v>
      </c>
      <c r="L2326" s="160"/>
      <c r="M2326" s="160"/>
      <c r="N2326" s="160"/>
      <c r="O2326" s="160"/>
      <c r="AA2326" s="523"/>
      <c r="AB2326" s="523"/>
      <c r="AC2326" s="160"/>
      <c r="AD2326" s="160"/>
      <c r="AE2326" s="160"/>
      <c r="AJ2326" s="523"/>
      <c r="AN2326" s="160"/>
      <c r="AO2326" s="160"/>
      <c r="AP2326" s="160"/>
      <c r="AQ2326" s="1"/>
      <c r="AR2326" s="1"/>
      <c r="AS2326" s="160"/>
      <c r="BC2326" s="141" t="s">
        <v>41165</v>
      </c>
      <c r="BD2326" s="141"/>
      <c r="BE2326" s="516"/>
      <c r="BF2326" s="141"/>
      <c r="BG2326" s="141"/>
      <c r="BH2326" s="141"/>
    </row>
    <row r="2327">
      <c r="A2327" s="122">
        <f t="shared" si="3"/>
        <v>0</v>
      </c>
      <c r="B2327" s="122">
        <f t="shared" si="4"/>
        <v>0</v>
      </c>
      <c r="C2327" s="122">
        <f t="shared" si="5"/>
        <v>0</v>
      </c>
      <c r="D2327" s="122">
        <f t="shared" si="6"/>
        <v>0</v>
      </c>
      <c r="E2327" s="122">
        <f t="shared" si="2"/>
        <v>3</v>
      </c>
      <c r="H2327" s="135">
        <v>775.0</v>
      </c>
      <c r="J2327" s="135">
        <v>775.0</v>
      </c>
      <c r="L2327" s="160"/>
      <c r="M2327" s="160"/>
      <c r="N2327" s="160"/>
      <c r="O2327" s="160"/>
      <c r="AA2327" s="523"/>
      <c r="AB2327" s="523"/>
      <c r="AC2327" s="160"/>
      <c r="AD2327" s="160"/>
      <c r="AE2327" s="160"/>
      <c r="AJ2327" s="523"/>
      <c r="AN2327" s="160"/>
      <c r="AO2327" s="160"/>
      <c r="AP2327" s="160"/>
      <c r="AQ2327" s="1"/>
      <c r="AR2327" s="1"/>
      <c r="AS2327" s="160"/>
      <c r="BC2327" s="516">
        <v>0.07005787037037037</v>
      </c>
      <c r="BD2327" s="516"/>
      <c r="BE2327" s="141"/>
      <c r="BF2327" s="516"/>
      <c r="BG2327" s="516"/>
      <c r="BH2327" s="516"/>
    </row>
    <row r="2328">
      <c r="A2328" s="122">
        <f t="shared" si="3"/>
        <v>0</v>
      </c>
      <c r="B2328" s="122">
        <f t="shared" si="4"/>
        <v>0</v>
      </c>
      <c r="C2328" s="122">
        <f t="shared" si="5"/>
        <v>0</v>
      </c>
      <c r="D2328" s="122">
        <f t="shared" si="6"/>
        <v>0</v>
      </c>
      <c r="E2328" s="122">
        <f t="shared" si="2"/>
        <v>21</v>
      </c>
      <c r="H2328" s="135" t="s">
        <v>41166</v>
      </c>
      <c r="J2328" s="135" t="s">
        <v>41167</v>
      </c>
      <c r="L2328" s="160"/>
      <c r="M2328" s="160"/>
      <c r="N2328" s="160"/>
      <c r="O2328" s="160"/>
      <c r="AA2328" s="523"/>
      <c r="AB2328" s="523"/>
      <c r="AC2328" s="160"/>
      <c r="AD2328" s="160"/>
      <c r="AE2328" s="160"/>
      <c r="AJ2328" s="523"/>
      <c r="AN2328" s="160"/>
      <c r="AO2328" s="160"/>
      <c r="AP2328" s="160"/>
      <c r="AQ2328" s="1"/>
      <c r="AR2328" s="1"/>
      <c r="AS2328" s="160"/>
      <c r="BC2328" s="141" t="s">
        <v>41168</v>
      </c>
      <c r="BD2328" s="141"/>
      <c r="BE2328" s="516"/>
      <c r="BF2328" s="141"/>
      <c r="BG2328" s="141"/>
      <c r="BH2328" s="141"/>
    </row>
    <row r="2329">
      <c r="A2329" s="122">
        <f t="shared" si="3"/>
        <v>0</v>
      </c>
      <c r="B2329" s="122">
        <f t="shared" si="4"/>
        <v>0</v>
      </c>
      <c r="C2329" s="122">
        <f t="shared" si="5"/>
        <v>0</v>
      </c>
      <c r="D2329" s="122">
        <f t="shared" si="6"/>
        <v>0</v>
      </c>
      <c r="E2329" s="122">
        <f t="shared" si="2"/>
        <v>69</v>
      </c>
      <c r="H2329" s="135" t="s">
        <v>41169</v>
      </c>
      <c r="J2329" s="135" t="s">
        <v>41170</v>
      </c>
      <c r="L2329" s="160"/>
      <c r="M2329" s="160"/>
      <c r="N2329" s="160"/>
      <c r="O2329" s="160"/>
      <c r="AA2329" s="523"/>
      <c r="AB2329" s="523"/>
      <c r="AC2329" s="160"/>
      <c r="AD2329" s="160"/>
      <c r="AE2329" s="160"/>
      <c r="AJ2329" s="523"/>
      <c r="AN2329" s="160"/>
      <c r="AO2329" s="160"/>
      <c r="AP2329" s="160"/>
      <c r="AQ2329" s="1"/>
      <c r="AR2329" s="1"/>
      <c r="AS2329" s="160"/>
      <c r="BC2329" s="516">
        <v>0.07008101851851851</v>
      </c>
      <c r="BD2329" s="516"/>
      <c r="BE2329" s="141"/>
      <c r="BF2329" s="516"/>
      <c r="BG2329" s="516"/>
      <c r="BH2329" s="516"/>
    </row>
    <row r="2330">
      <c r="A2330" s="122">
        <f t="shared" si="3"/>
        <v>0</v>
      </c>
      <c r="B2330" s="122">
        <f t="shared" si="4"/>
        <v>0</v>
      </c>
      <c r="C2330" s="122">
        <f t="shared" si="5"/>
        <v>0</v>
      </c>
      <c r="D2330" s="122">
        <f t="shared" si="6"/>
        <v>0</v>
      </c>
      <c r="E2330" s="122">
        <f t="shared" si="2"/>
        <v>9</v>
      </c>
      <c r="H2330" s="135">
        <v>776.0</v>
      </c>
      <c r="J2330" s="135">
        <v>776.0</v>
      </c>
      <c r="L2330" s="160"/>
      <c r="M2330" s="160"/>
      <c r="N2330" s="160"/>
      <c r="O2330" s="160"/>
      <c r="AA2330" s="523"/>
      <c r="AB2330" s="523"/>
      <c r="AC2330" s="160"/>
      <c r="AD2330" s="160"/>
      <c r="AE2330" s="160"/>
      <c r="AJ2330" s="523"/>
      <c r="AN2330" s="160"/>
      <c r="AO2330" s="160"/>
      <c r="AP2330" s="160"/>
      <c r="AQ2330" s="1"/>
      <c r="AR2330" s="1"/>
      <c r="AS2330" s="160"/>
      <c r="BC2330" s="141" t="s">
        <v>41171</v>
      </c>
      <c r="BD2330" s="141"/>
      <c r="BE2330" s="516"/>
      <c r="BF2330" s="141"/>
      <c r="BG2330" s="141"/>
      <c r="BH2330" s="141"/>
    </row>
    <row r="2331">
      <c r="A2331" s="122">
        <f t="shared" si="3"/>
        <v>0</v>
      </c>
      <c r="B2331" s="122">
        <f t="shared" si="4"/>
        <v>0</v>
      </c>
      <c r="C2331" s="122">
        <f t="shared" si="5"/>
        <v>0</v>
      </c>
      <c r="D2331" s="122">
        <f t="shared" si="6"/>
        <v>0</v>
      </c>
      <c r="E2331" s="122">
        <f t="shared" si="2"/>
        <v>7</v>
      </c>
      <c r="H2331" s="135" t="s">
        <v>41172</v>
      </c>
      <c r="J2331" s="135" t="s">
        <v>41173</v>
      </c>
      <c r="L2331" s="160"/>
      <c r="M2331" s="160"/>
      <c r="N2331" s="160"/>
      <c r="O2331" s="160"/>
      <c r="AA2331" s="523"/>
      <c r="AB2331" s="523"/>
      <c r="AC2331" s="160"/>
      <c r="AD2331" s="160"/>
      <c r="AE2331" s="160"/>
      <c r="AJ2331" s="523"/>
      <c r="AN2331" s="160"/>
      <c r="AO2331" s="160"/>
      <c r="AP2331" s="160"/>
      <c r="AQ2331" s="1"/>
      <c r="AR2331" s="1"/>
      <c r="AS2331" s="160"/>
      <c r="BC2331" s="516">
        <v>0.07013888888888889</v>
      </c>
      <c r="BD2331" s="516"/>
      <c r="BE2331" s="141"/>
      <c r="BF2331" s="516"/>
      <c r="BG2331" s="516"/>
      <c r="BH2331" s="516"/>
    </row>
    <row r="2332">
      <c r="A2332" s="122">
        <f t="shared" si="3"/>
        <v>0</v>
      </c>
      <c r="B2332" s="122">
        <f t="shared" si="4"/>
        <v>0</v>
      </c>
      <c r="C2332" s="122">
        <f t="shared" si="5"/>
        <v>0</v>
      </c>
      <c r="D2332" s="122">
        <f t="shared" si="6"/>
        <v>0</v>
      </c>
      <c r="E2332" s="122">
        <f t="shared" si="2"/>
        <v>49</v>
      </c>
      <c r="H2332" s="135" t="s">
        <v>41174</v>
      </c>
      <c r="J2332" s="135" t="s">
        <v>41175</v>
      </c>
      <c r="L2332" s="160"/>
      <c r="M2332" s="160"/>
      <c r="N2332" s="160"/>
      <c r="O2332" s="160"/>
      <c r="AA2332" s="523"/>
      <c r="AB2332" s="523"/>
      <c r="AC2332" s="160"/>
      <c r="AD2332" s="160"/>
      <c r="AE2332" s="160"/>
      <c r="AJ2332" s="523"/>
      <c r="AN2332" s="160"/>
      <c r="AO2332" s="160"/>
      <c r="AP2332" s="160"/>
      <c r="AQ2332" s="1"/>
      <c r="AR2332" s="1"/>
      <c r="AS2332" s="160"/>
      <c r="BC2332" s="141" t="s">
        <v>862</v>
      </c>
      <c r="BD2332" s="141"/>
      <c r="BE2332" s="516"/>
      <c r="BF2332" s="141"/>
      <c r="BG2332" s="141"/>
      <c r="BH2332" s="141"/>
    </row>
    <row r="2333">
      <c r="A2333" s="122">
        <f t="shared" si="3"/>
        <v>0</v>
      </c>
      <c r="B2333" s="122">
        <f t="shared" si="4"/>
        <v>0</v>
      </c>
      <c r="C2333" s="122">
        <f t="shared" si="5"/>
        <v>0</v>
      </c>
      <c r="D2333" s="122">
        <f t="shared" si="6"/>
        <v>0</v>
      </c>
      <c r="E2333" s="122">
        <f t="shared" si="2"/>
        <v>3</v>
      </c>
      <c r="H2333" s="135">
        <v>777.0</v>
      </c>
      <c r="J2333" s="135">
        <v>777.0</v>
      </c>
      <c r="L2333" s="160"/>
      <c r="M2333" s="160"/>
      <c r="N2333" s="160"/>
      <c r="O2333" s="160"/>
      <c r="AA2333" s="523"/>
      <c r="AB2333" s="523"/>
      <c r="AC2333" s="160"/>
      <c r="AD2333" s="160"/>
      <c r="AE2333" s="160"/>
      <c r="AJ2333" s="523"/>
      <c r="AN2333" s="160"/>
      <c r="AO2333" s="160"/>
      <c r="AP2333" s="160"/>
      <c r="AQ2333" s="1"/>
      <c r="AR2333" s="1"/>
      <c r="AS2333" s="160"/>
      <c r="BC2333" s="516">
        <v>0.07017361111111112</v>
      </c>
      <c r="BD2333" s="516"/>
      <c r="BE2333" s="141"/>
      <c r="BF2333" s="516"/>
      <c r="BG2333" s="516"/>
      <c r="BH2333" s="516"/>
    </row>
    <row r="2334">
      <c r="A2334" s="122">
        <f t="shared" si="3"/>
        <v>0</v>
      </c>
      <c r="B2334" s="122">
        <f t="shared" si="4"/>
        <v>0</v>
      </c>
      <c r="C2334" s="122">
        <f t="shared" si="5"/>
        <v>0</v>
      </c>
      <c r="D2334" s="122">
        <f t="shared" si="6"/>
        <v>0</v>
      </c>
      <c r="E2334" s="122">
        <f t="shared" si="2"/>
        <v>21</v>
      </c>
      <c r="H2334" s="135" t="s">
        <v>41176</v>
      </c>
      <c r="J2334" s="135" t="s">
        <v>41177</v>
      </c>
      <c r="L2334" s="160"/>
      <c r="M2334" s="160"/>
      <c r="N2334" s="160"/>
      <c r="O2334" s="160"/>
      <c r="AA2334" s="523"/>
      <c r="AB2334" s="523"/>
      <c r="AC2334" s="160"/>
      <c r="AD2334" s="160"/>
      <c r="AE2334" s="160"/>
      <c r="AJ2334" s="523"/>
      <c r="AN2334" s="160"/>
      <c r="AO2334" s="160"/>
      <c r="AP2334" s="160"/>
      <c r="AQ2334" s="1"/>
      <c r="AR2334" s="1"/>
      <c r="AS2334" s="160"/>
      <c r="BC2334" s="141" t="s">
        <v>41178</v>
      </c>
      <c r="BD2334" s="141"/>
      <c r="BE2334" s="516"/>
      <c r="BF2334" s="141"/>
      <c r="BG2334" s="141"/>
      <c r="BH2334" s="141"/>
    </row>
    <row r="2335">
      <c r="A2335" s="122">
        <f t="shared" si="3"/>
        <v>0</v>
      </c>
      <c r="B2335" s="122">
        <f t="shared" si="4"/>
        <v>0</v>
      </c>
      <c r="C2335" s="122">
        <f t="shared" si="5"/>
        <v>0</v>
      </c>
      <c r="D2335" s="122">
        <f t="shared" si="6"/>
        <v>0</v>
      </c>
      <c r="E2335" s="122">
        <f t="shared" si="2"/>
        <v>23</v>
      </c>
      <c r="H2335" s="135" t="s">
        <v>41179</v>
      </c>
      <c r="J2335" s="135" t="s">
        <v>41180</v>
      </c>
      <c r="L2335" s="160"/>
      <c r="M2335" s="160"/>
      <c r="N2335" s="160"/>
      <c r="O2335" s="160"/>
      <c r="AA2335" s="523"/>
      <c r="AB2335" s="523"/>
      <c r="AC2335" s="160"/>
      <c r="AD2335" s="160"/>
      <c r="AE2335" s="160"/>
      <c r="AJ2335" s="523"/>
      <c r="AN2335" s="160"/>
      <c r="AO2335" s="160"/>
      <c r="AP2335" s="160"/>
      <c r="AQ2335" s="1"/>
      <c r="AR2335" s="1"/>
      <c r="AS2335" s="160"/>
      <c r="BC2335" s="516">
        <v>0.07018518518518518</v>
      </c>
      <c r="BD2335" s="516"/>
      <c r="BE2335" s="141"/>
      <c r="BF2335" s="516"/>
      <c r="BG2335" s="516"/>
      <c r="BH2335" s="516"/>
    </row>
    <row r="2336">
      <c r="A2336" s="122">
        <f t="shared" si="3"/>
        <v>0</v>
      </c>
      <c r="B2336" s="122">
        <f t="shared" si="4"/>
        <v>0</v>
      </c>
      <c r="C2336" s="122">
        <f t="shared" si="5"/>
        <v>0</v>
      </c>
      <c r="D2336" s="122">
        <f t="shared" si="6"/>
        <v>0</v>
      </c>
      <c r="E2336" s="122">
        <f t="shared" si="2"/>
        <v>8</v>
      </c>
      <c r="H2336" s="135">
        <v>778.0</v>
      </c>
      <c r="J2336" s="135">
        <v>778.0</v>
      </c>
      <c r="L2336" s="160"/>
      <c r="M2336" s="160"/>
      <c r="N2336" s="160"/>
      <c r="O2336" s="160"/>
      <c r="AA2336" s="523"/>
      <c r="AB2336" s="523"/>
      <c r="AC2336" s="160"/>
      <c r="AD2336" s="160"/>
      <c r="AE2336" s="160"/>
      <c r="AJ2336" s="523"/>
      <c r="AN2336" s="160"/>
      <c r="AO2336" s="160"/>
      <c r="AP2336" s="160"/>
      <c r="AQ2336" s="1"/>
      <c r="AR2336" s="1"/>
      <c r="AS2336" s="160"/>
      <c r="BC2336" s="141" t="s">
        <v>41181</v>
      </c>
      <c r="BD2336" s="141"/>
      <c r="BE2336" s="516"/>
      <c r="BF2336" s="141"/>
      <c r="BG2336" s="141"/>
      <c r="BH2336" s="141"/>
    </row>
    <row r="2337">
      <c r="A2337" s="122">
        <f t="shared" si="3"/>
        <v>0</v>
      </c>
      <c r="B2337" s="122">
        <f t="shared" si="4"/>
        <v>0</v>
      </c>
      <c r="C2337" s="122">
        <f t="shared" si="5"/>
        <v>0</v>
      </c>
      <c r="D2337" s="122">
        <f t="shared" si="6"/>
        <v>0</v>
      </c>
      <c r="E2337" s="122">
        <f t="shared" si="2"/>
        <v>7</v>
      </c>
      <c r="H2337" s="135" t="s">
        <v>41182</v>
      </c>
      <c r="J2337" s="135" t="s">
        <v>41183</v>
      </c>
      <c r="L2337" s="160"/>
      <c r="M2337" s="160"/>
      <c r="N2337" s="160"/>
      <c r="O2337" s="160"/>
      <c r="AA2337" s="523"/>
      <c r="AB2337" s="523"/>
      <c r="AC2337" s="160"/>
      <c r="AD2337" s="160"/>
      <c r="AE2337" s="160"/>
      <c r="AJ2337" s="523"/>
      <c r="AN2337" s="160"/>
      <c r="AO2337" s="160"/>
      <c r="AP2337" s="160"/>
      <c r="AQ2337" s="1"/>
      <c r="AR2337" s="1"/>
      <c r="AS2337" s="160"/>
      <c r="BC2337" s="516">
        <v>0.0702662037037037</v>
      </c>
      <c r="BD2337" s="516"/>
      <c r="BE2337" s="141"/>
      <c r="BF2337" s="516"/>
      <c r="BG2337" s="516"/>
      <c r="BH2337" s="516"/>
    </row>
    <row r="2338">
      <c r="A2338" s="122">
        <f t="shared" si="3"/>
        <v>0</v>
      </c>
      <c r="B2338" s="122">
        <f t="shared" si="4"/>
        <v>0</v>
      </c>
      <c r="C2338" s="122">
        <f t="shared" si="5"/>
        <v>0</v>
      </c>
      <c r="D2338" s="122">
        <f t="shared" si="6"/>
        <v>0</v>
      </c>
      <c r="E2338" s="122">
        <f t="shared" si="2"/>
        <v>46</v>
      </c>
      <c r="H2338" s="135" t="s">
        <v>41184</v>
      </c>
      <c r="J2338" s="135" t="s">
        <v>41185</v>
      </c>
      <c r="L2338" s="160"/>
      <c r="M2338" s="160"/>
      <c r="N2338" s="160"/>
      <c r="O2338" s="160"/>
      <c r="AA2338" s="523"/>
      <c r="AB2338" s="523"/>
      <c r="AC2338" s="160"/>
      <c r="AD2338" s="160"/>
      <c r="AE2338" s="160"/>
      <c r="AJ2338" s="523"/>
      <c r="AN2338" s="160"/>
      <c r="AO2338" s="160"/>
      <c r="AP2338" s="160"/>
      <c r="AQ2338" s="1"/>
      <c r="AR2338" s="1"/>
      <c r="AS2338" s="160"/>
      <c r="BC2338" s="141" t="s">
        <v>41186</v>
      </c>
      <c r="BD2338" s="141"/>
      <c r="BE2338" s="516"/>
      <c r="BF2338" s="141"/>
      <c r="BG2338" s="141"/>
      <c r="BH2338" s="141"/>
    </row>
    <row r="2339">
      <c r="A2339" s="122">
        <f t="shared" si="3"/>
        <v>0</v>
      </c>
      <c r="B2339" s="122">
        <f t="shared" si="4"/>
        <v>0</v>
      </c>
      <c r="C2339" s="122">
        <f t="shared" si="5"/>
        <v>0</v>
      </c>
      <c r="D2339" s="122">
        <f t="shared" si="6"/>
        <v>0</v>
      </c>
      <c r="E2339" s="122">
        <f t="shared" si="2"/>
        <v>3</v>
      </c>
      <c r="H2339" s="135">
        <v>779.0</v>
      </c>
      <c r="J2339" s="135">
        <v>779.0</v>
      </c>
      <c r="L2339" s="160"/>
      <c r="M2339" s="160"/>
      <c r="N2339" s="160"/>
      <c r="O2339" s="160"/>
      <c r="AA2339" s="523"/>
      <c r="AB2339" s="523"/>
      <c r="AC2339" s="160"/>
      <c r="AD2339" s="160"/>
      <c r="AE2339" s="160"/>
      <c r="AJ2339" s="523"/>
      <c r="AN2339" s="160"/>
      <c r="AO2339" s="160"/>
      <c r="AP2339" s="160"/>
      <c r="AQ2339" s="1"/>
      <c r="AR2339" s="1"/>
      <c r="AS2339" s="160"/>
      <c r="BC2339" s="516">
        <v>0.07030092592592592</v>
      </c>
      <c r="BD2339" s="516"/>
      <c r="BE2339" s="141"/>
      <c r="BF2339" s="516"/>
      <c r="BG2339" s="516"/>
      <c r="BH2339" s="516"/>
    </row>
    <row r="2340">
      <c r="A2340" s="122">
        <f t="shared" si="3"/>
        <v>0</v>
      </c>
      <c r="B2340" s="122">
        <f t="shared" si="4"/>
        <v>0</v>
      </c>
      <c r="C2340" s="122">
        <f t="shared" si="5"/>
        <v>0</v>
      </c>
      <c r="D2340" s="122">
        <f t="shared" si="6"/>
        <v>0</v>
      </c>
      <c r="E2340" s="122">
        <f t="shared" si="2"/>
        <v>8</v>
      </c>
      <c r="H2340" s="135" t="s">
        <v>41187</v>
      </c>
      <c r="J2340" s="135" t="s">
        <v>41188</v>
      </c>
      <c r="L2340" s="160"/>
      <c r="M2340" s="160"/>
      <c r="N2340" s="160"/>
      <c r="O2340" s="160"/>
      <c r="AA2340" s="523"/>
      <c r="AB2340" s="523"/>
      <c r="AC2340" s="160"/>
      <c r="AD2340" s="160"/>
      <c r="AE2340" s="160"/>
      <c r="AJ2340" s="523"/>
      <c r="AN2340" s="160"/>
      <c r="AO2340" s="160"/>
      <c r="AP2340" s="160"/>
      <c r="AQ2340" s="1"/>
      <c r="AR2340" s="1"/>
      <c r="AS2340" s="160"/>
      <c r="BC2340" s="141" t="s">
        <v>41189</v>
      </c>
      <c r="BD2340" s="141"/>
      <c r="BE2340" s="516"/>
      <c r="BF2340" s="141"/>
      <c r="BG2340" s="141"/>
      <c r="BH2340" s="141"/>
    </row>
    <row r="2341">
      <c r="A2341" s="122">
        <f t="shared" si="3"/>
        <v>0</v>
      </c>
      <c r="B2341" s="122">
        <f t="shared" si="4"/>
        <v>0</v>
      </c>
      <c r="C2341" s="122">
        <f t="shared" si="5"/>
        <v>0</v>
      </c>
      <c r="D2341" s="122">
        <f t="shared" si="6"/>
        <v>0</v>
      </c>
      <c r="E2341" s="122">
        <f t="shared" si="2"/>
        <v>52</v>
      </c>
      <c r="H2341" s="135" t="s">
        <v>41190</v>
      </c>
      <c r="J2341" s="135" t="s">
        <v>41191</v>
      </c>
      <c r="L2341" s="160"/>
      <c r="M2341" s="160"/>
      <c r="N2341" s="160"/>
      <c r="O2341" s="160"/>
      <c r="AA2341" s="523"/>
      <c r="AB2341" s="523"/>
      <c r="AC2341" s="160"/>
      <c r="AD2341" s="160"/>
      <c r="AE2341" s="160"/>
      <c r="AJ2341" s="523"/>
      <c r="AN2341" s="160"/>
      <c r="AO2341" s="160"/>
      <c r="AP2341" s="160"/>
      <c r="AQ2341" s="1"/>
      <c r="AR2341" s="1"/>
      <c r="AS2341" s="160"/>
      <c r="BC2341" s="516">
        <v>0.07033564814814815</v>
      </c>
      <c r="BD2341" s="516"/>
      <c r="BE2341" s="141"/>
      <c r="BF2341" s="516"/>
      <c r="BG2341" s="516"/>
      <c r="BH2341" s="516"/>
    </row>
    <row r="2342">
      <c r="A2342" s="122">
        <f t="shared" si="3"/>
        <v>0</v>
      </c>
      <c r="B2342" s="122">
        <f t="shared" si="4"/>
        <v>0</v>
      </c>
      <c r="C2342" s="122">
        <f t="shared" si="5"/>
        <v>0</v>
      </c>
      <c r="D2342" s="122">
        <f t="shared" si="6"/>
        <v>0</v>
      </c>
      <c r="E2342" s="122">
        <f t="shared" si="2"/>
        <v>7</v>
      </c>
      <c r="H2342" s="135">
        <v>780.0</v>
      </c>
      <c r="J2342" s="135">
        <v>780.0</v>
      </c>
      <c r="L2342" s="160"/>
      <c r="M2342" s="160"/>
      <c r="N2342" s="160"/>
      <c r="O2342" s="160"/>
      <c r="AA2342" s="523"/>
      <c r="AB2342" s="523"/>
      <c r="AC2342" s="160"/>
      <c r="AD2342" s="160"/>
      <c r="AE2342" s="160"/>
      <c r="AJ2342" s="523"/>
      <c r="AN2342" s="160"/>
      <c r="AO2342" s="160"/>
      <c r="AP2342" s="160"/>
      <c r="AQ2342" s="1"/>
      <c r="AR2342" s="1"/>
      <c r="AS2342" s="160"/>
      <c r="BC2342" s="141" t="s">
        <v>41192</v>
      </c>
      <c r="BD2342" s="141"/>
      <c r="BE2342" s="516"/>
      <c r="BF2342" s="141"/>
      <c r="BG2342" s="141"/>
      <c r="BH2342" s="141"/>
    </row>
    <row r="2343">
      <c r="A2343" s="122">
        <f t="shared" si="3"/>
        <v>0</v>
      </c>
      <c r="B2343" s="122">
        <f t="shared" si="4"/>
        <v>0</v>
      </c>
      <c r="C2343" s="122">
        <f t="shared" si="5"/>
        <v>0</v>
      </c>
      <c r="D2343" s="122">
        <f t="shared" si="6"/>
        <v>0</v>
      </c>
      <c r="E2343" s="122">
        <f t="shared" si="2"/>
        <v>7</v>
      </c>
      <c r="H2343" s="135" t="s">
        <v>41193</v>
      </c>
      <c r="J2343" s="135" t="s">
        <v>41194</v>
      </c>
      <c r="L2343" s="160"/>
      <c r="M2343" s="160"/>
      <c r="N2343" s="160"/>
      <c r="O2343" s="160"/>
      <c r="AA2343" s="523"/>
      <c r="AB2343" s="523"/>
      <c r="AC2343" s="160"/>
      <c r="AD2343" s="160"/>
      <c r="AE2343" s="160"/>
      <c r="AJ2343" s="523"/>
      <c r="AN2343" s="160"/>
      <c r="AO2343" s="160"/>
      <c r="AP2343" s="160"/>
      <c r="AQ2343" s="1"/>
      <c r="AR2343" s="1"/>
      <c r="AS2343" s="160"/>
      <c r="BC2343" s="516">
        <v>0.07037037037037037</v>
      </c>
      <c r="BD2343" s="516"/>
      <c r="BE2343" s="141"/>
      <c r="BF2343" s="516"/>
      <c r="BG2343" s="516"/>
      <c r="BH2343" s="516"/>
    </row>
    <row r="2344">
      <c r="A2344" s="122">
        <f t="shared" si="3"/>
        <v>0</v>
      </c>
      <c r="B2344" s="122">
        <f t="shared" si="4"/>
        <v>0</v>
      </c>
      <c r="C2344" s="122">
        <f t="shared" si="5"/>
        <v>0</v>
      </c>
      <c r="D2344" s="122">
        <f t="shared" si="6"/>
        <v>0</v>
      </c>
      <c r="E2344" s="122">
        <f t="shared" si="2"/>
        <v>112</v>
      </c>
      <c r="H2344" s="135" t="s">
        <v>41195</v>
      </c>
      <c r="J2344" s="135" t="s">
        <v>41196</v>
      </c>
      <c r="L2344" s="160"/>
      <c r="M2344" s="160"/>
      <c r="N2344" s="160"/>
      <c r="O2344" s="160"/>
      <c r="AA2344" s="523"/>
      <c r="AB2344" s="523"/>
      <c r="AC2344" s="160"/>
      <c r="AD2344" s="160"/>
      <c r="AE2344" s="160"/>
      <c r="AJ2344" s="523"/>
      <c r="AN2344" s="160"/>
      <c r="AO2344" s="160"/>
      <c r="AP2344" s="160"/>
      <c r="AQ2344" s="1"/>
      <c r="AR2344" s="1"/>
      <c r="AS2344" s="160"/>
      <c r="BC2344" s="141" t="s">
        <v>41197</v>
      </c>
      <c r="BD2344" s="141"/>
      <c r="BE2344" s="516"/>
      <c r="BF2344" s="141"/>
      <c r="BG2344" s="141"/>
      <c r="BH2344" s="141"/>
    </row>
    <row r="2345">
      <c r="A2345" s="122">
        <f t="shared" si="3"/>
        <v>0</v>
      </c>
      <c r="B2345" s="122">
        <f t="shared" si="4"/>
        <v>0</v>
      </c>
      <c r="C2345" s="122">
        <f t="shared" si="5"/>
        <v>0</v>
      </c>
      <c r="D2345" s="122">
        <f t="shared" si="6"/>
        <v>0</v>
      </c>
      <c r="E2345" s="122">
        <f t="shared" si="2"/>
        <v>3</v>
      </c>
      <c r="H2345" s="135">
        <v>781.0</v>
      </c>
      <c r="J2345" s="135">
        <v>781.0</v>
      </c>
      <c r="L2345" s="160"/>
      <c r="M2345" s="160"/>
      <c r="N2345" s="160"/>
      <c r="O2345" s="160"/>
      <c r="AA2345" s="523"/>
      <c r="AB2345" s="523"/>
      <c r="AC2345" s="160"/>
      <c r="AD2345" s="160"/>
      <c r="AE2345" s="160"/>
      <c r="AJ2345" s="523"/>
      <c r="AN2345" s="160"/>
      <c r="AO2345" s="160"/>
      <c r="AP2345" s="160"/>
      <c r="AQ2345" s="1"/>
      <c r="AR2345" s="1"/>
      <c r="AS2345" s="160"/>
      <c r="BC2345" s="516">
        <v>0.07041666666666667</v>
      </c>
      <c r="BD2345" s="516"/>
      <c r="BE2345" s="141"/>
      <c r="BF2345" s="516"/>
      <c r="BG2345" s="516"/>
      <c r="BH2345" s="516"/>
    </row>
    <row r="2346">
      <c r="A2346" s="122">
        <f t="shared" si="3"/>
        <v>0</v>
      </c>
      <c r="B2346" s="122">
        <f t="shared" si="4"/>
        <v>0</v>
      </c>
      <c r="C2346" s="122">
        <f t="shared" si="5"/>
        <v>0</v>
      </c>
      <c r="D2346" s="122">
        <f t="shared" si="6"/>
        <v>0</v>
      </c>
      <c r="E2346" s="122">
        <f t="shared" si="2"/>
        <v>14</v>
      </c>
      <c r="H2346" s="135" t="s">
        <v>41198</v>
      </c>
      <c r="J2346" s="135" t="s">
        <v>41199</v>
      </c>
      <c r="L2346" s="160"/>
      <c r="M2346" s="160"/>
      <c r="N2346" s="160"/>
      <c r="O2346" s="160"/>
      <c r="AA2346" s="523"/>
      <c r="AB2346" s="523"/>
      <c r="AC2346" s="160"/>
      <c r="AD2346" s="160"/>
      <c r="AE2346" s="160"/>
      <c r="AJ2346" s="523"/>
      <c r="AN2346" s="160"/>
      <c r="AO2346" s="160"/>
      <c r="AP2346" s="160"/>
      <c r="AQ2346" s="1"/>
      <c r="AR2346" s="1"/>
      <c r="AS2346" s="160"/>
      <c r="BC2346" s="141" t="s">
        <v>41200</v>
      </c>
      <c r="BD2346" s="141"/>
      <c r="BE2346" s="516"/>
      <c r="BF2346" s="141"/>
      <c r="BG2346" s="141"/>
      <c r="BH2346" s="141"/>
    </row>
    <row r="2347">
      <c r="A2347" s="122">
        <f t="shared" si="3"/>
        <v>0</v>
      </c>
      <c r="B2347" s="122">
        <f t="shared" si="4"/>
        <v>0</v>
      </c>
      <c r="C2347" s="122">
        <f t="shared" si="5"/>
        <v>0</v>
      </c>
      <c r="D2347" s="122">
        <f t="shared" si="6"/>
        <v>0</v>
      </c>
      <c r="E2347" s="122">
        <f t="shared" si="2"/>
        <v>64</v>
      </c>
      <c r="H2347" s="135" t="s">
        <v>41201</v>
      </c>
      <c r="J2347" s="135" t="s">
        <v>41202</v>
      </c>
      <c r="L2347" s="160"/>
      <c r="M2347" s="160"/>
      <c r="N2347" s="160"/>
      <c r="O2347" s="160"/>
      <c r="AA2347" s="523"/>
      <c r="AB2347" s="523"/>
      <c r="AC2347" s="160"/>
      <c r="AD2347" s="160"/>
      <c r="AE2347" s="160"/>
      <c r="AJ2347" s="523"/>
      <c r="AN2347" s="160"/>
      <c r="AO2347" s="160"/>
      <c r="AP2347" s="160"/>
      <c r="AQ2347" s="1"/>
      <c r="AR2347" s="1"/>
      <c r="AS2347" s="160"/>
      <c r="BC2347" s="516">
        <v>0.07065972222222222</v>
      </c>
      <c r="BD2347" s="516"/>
      <c r="BE2347" s="141"/>
      <c r="BF2347" s="516"/>
      <c r="BG2347" s="516"/>
      <c r="BH2347" s="516"/>
    </row>
    <row r="2348">
      <c r="A2348" s="122">
        <f t="shared" si="3"/>
        <v>0</v>
      </c>
      <c r="B2348" s="122">
        <f t="shared" si="4"/>
        <v>0</v>
      </c>
      <c r="C2348" s="122">
        <f t="shared" si="5"/>
        <v>0</v>
      </c>
      <c r="D2348" s="122">
        <f t="shared" si="6"/>
        <v>0</v>
      </c>
      <c r="E2348" s="122">
        <f t="shared" si="2"/>
        <v>11</v>
      </c>
      <c r="H2348" s="135">
        <v>782.0</v>
      </c>
      <c r="J2348" s="135">
        <v>782.0</v>
      </c>
      <c r="L2348" s="160"/>
      <c r="M2348" s="160"/>
      <c r="N2348" s="160"/>
      <c r="O2348" s="160"/>
      <c r="AA2348" s="523"/>
      <c r="AB2348" s="523"/>
      <c r="AC2348" s="160"/>
      <c r="AD2348" s="160"/>
      <c r="AE2348" s="160"/>
      <c r="AJ2348" s="523"/>
      <c r="AN2348" s="160"/>
      <c r="AO2348" s="160"/>
      <c r="AP2348" s="160"/>
      <c r="AQ2348" s="1"/>
      <c r="AR2348" s="1"/>
      <c r="AS2348" s="160"/>
      <c r="BC2348" s="141" t="s">
        <v>41203</v>
      </c>
      <c r="BD2348" s="141"/>
      <c r="BE2348" s="516"/>
      <c r="BF2348" s="141"/>
      <c r="BG2348" s="141"/>
      <c r="BH2348" s="141"/>
    </row>
    <row r="2349">
      <c r="A2349" s="122">
        <f t="shared" si="3"/>
        <v>0</v>
      </c>
      <c r="B2349" s="122">
        <f t="shared" si="4"/>
        <v>0</v>
      </c>
      <c r="C2349" s="122">
        <f t="shared" si="5"/>
        <v>0</v>
      </c>
      <c r="D2349" s="122">
        <f t="shared" si="6"/>
        <v>0</v>
      </c>
      <c r="E2349" s="122">
        <f t="shared" si="2"/>
        <v>7</v>
      </c>
      <c r="H2349" s="135" t="s">
        <v>41204</v>
      </c>
      <c r="J2349" s="135" t="s">
        <v>41205</v>
      </c>
      <c r="L2349" s="160"/>
      <c r="M2349" s="160"/>
      <c r="N2349" s="160"/>
      <c r="O2349" s="160"/>
      <c r="AA2349" s="523"/>
      <c r="AB2349" s="523"/>
      <c r="AC2349" s="160"/>
      <c r="AD2349" s="160"/>
      <c r="AE2349" s="160"/>
      <c r="AJ2349" s="523"/>
      <c r="AN2349" s="160"/>
      <c r="AO2349" s="160"/>
      <c r="AP2349" s="160"/>
      <c r="AQ2349" s="1"/>
      <c r="AR2349" s="1"/>
      <c r="AS2349" s="160"/>
      <c r="BC2349" s="516">
        <v>0.07069444444444445</v>
      </c>
      <c r="BD2349" s="516"/>
      <c r="BE2349" s="141"/>
      <c r="BF2349" s="516"/>
      <c r="BG2349" s="516"/>
      <c r="BH2349" s="516"/>
    </row>
    <row r="2350">
      <c r="A2350" s="122">
        <f t="shared" si="3"/>
        <v>0</v>
      </c>
      <c r="B2350" s="122">
        <f t="shared" si="4"/>
        <v>0</v>
      </c>
      <c r="C2350" s="122">
        <f t="shared" si="5"/>
        <v>0</v>
      </c>
      <c r="D2350" s="122">
        <f t="shared" si="6"/>
        <v>0</v>
      </c>
      <c r="E2350" s="122">
        <f t="shared" si="2"/>
        <v>93</v>
      </c>
      <c r="H2350" s="135" t="s">
        <v>41206</v>
      </c>
      <c r="J2350" s="135" t="s">
        <v>41207</v>
      </c>
      <c r="L2350" s="160"/>
      <c r="M2350" s="160"/>
      <c r="N2350" s="160"/>
      <c r="O2350" s="160"/>
      <c r="AA2350" s="523"/>
      <c r="AB2350" s="523"/>
      <c r="AC2350" s="160"/>
      <c r="AD2350" s="160"/>
      <c r="AE2350" s="160"/>
      <c r="AJ2350" s="523"/>
      <c r="AN2350" s="160"/>
      <c r="AO2350" s="160"/>
      <c r="AP2350" s="160"/>
      <c r="AQ2350" s="1"/>
      <c r="AR2350" s="1"/>
      <c r="AS2350" s="160"/>
      <c r="BC2350" s="141" t="s">
        <v>41208</v>
      </c>
      <c r="BD2350" s="141"/>
      <c r="BE2350" s="516"/>
      <c r="BF2350" s="141"/>
      <c r="BG2350" s="141"/>
      <c r="BH2350" s="141"/>
    </row>
    <row r="2351">
      <c r="A2351" s="122">
        <f t="shared" si="3"/>
        <v>0</v>
      </c>
      <c r="B2351" s="122">
        <f t="shared" si="4"/>
        <v>0</v>
      </c>
      <c r="C2351" s="122">
        <f t="shared" si="5"/>
        <v>0</v>
      </c>
      <c r="D2351" s="122">
        <f t="shared" si="6"/>
        <v>0</v>
      </c>
      <c r="E2351" s="122">
        <f t="shared" si="2"/>
        <v>3</v>
      </c>
      <c r="H2351" s="135">
        <v>783.0</v>
      </c>
      <c r="J2351" s="135">
        <v>783.0</v>
      </c>
      <c r="L2351" s="160"/>
      <c r="M2351" s="160"/>
      <c r="N2351" s="160"/>
      <c r="O2351" s="160"/>
      <c r="AA2351" s="523"/>
      <c r="AB2351" s="523"/>
      <c r="AC2351" s="160"/>
      <c r="AD2351" s="160"/>
      <c r="AE2351" s="160"/>
      <c r="AJ2351" s="523"/>
      <c r="AN2351" s="160"/>
      <c r="AO2351" s="160"/>
      <c r="AP2351" s="160"/>
      <c r="AQ2351" s="1"/>
      <c r="AR2351" s="1"/>
      <c r="AS2351" s="160"/>
      <c r="BC2351" s="516">
        <v>0.07075231481481481</v>
      </c>
      <c r="BD2351" s="516"/>
      <c r="BE2351" s="141"/>
      <c r="BF2351" s="516"/>
      <c r="BG2351" s="516"/>
      <c r="BH2351" s="516"/>
    </row>
    <row r="2352">
      <c r="A2352" s="122">
        <f t="shared" si="3"/>
        <v>0</v>
      </c>
      <c r="B2352" s="122">
        <f t="shared" si="4"/>
        <v>0</v>
      </c>
      <c r="C2352" s="122">
        <f t="shared" si="5"/>
        <v>0</v>
      </c>
      <c r="D2352" s="122">
        <f t="shared" si="6"/>
        <v>0</v>
      </c>
      <c r="E2352" s="122">
        <f t="shared" si="2"/>
        <v>14</v>
      </c>
      <c r="H2352" s="135" t="s">
        <v>41209</v>
      </c>
      <c r="J2352" s="135" t="s">
        <v>41210</v>
      </c>
      <c r="L2352" s="160"/>
      <c r="M2352" s="160"/>
      <c r="N2352" s="160"/>
      <c r="O2352" s="160"/>
      <c r="AA2352" s="523"/>
      <c r="AB2352" s="523"/>
      <c r="AC2352" s="160"/>
      <c r="AD2352" s="160"/>
      <c r="AE2352" s="160"/>
      <c r="AJ2352" s="523"/>
      <c r="AN2352" s="160"/>
      <c r="AO2352" s="160"/>
      <c r="AP2352" s="160"/>
      <c r="AQ2352" s="1"/>
      <c r="AR2352" s="1"/>
      <c r="AS2352" s="160"/>
      <c r="BC2352" s="141" t="s">
        <v>41211</v>
      </c>
      <c r="BD2352" s="141"/>
      <c r="BE2352" s="516"/>
      <c r="BF2352" s="141"/>
      <c r="BG2352" s="141"/>
      <c r="BH2352" s="141"/>
    </row>
    <row r="2353">
      <c r="A2353" s="122">
        <f t="shared" si="3"/>
        <v>0</v>
      </c>
      <c r="B2353" s="122">
        <f t="shared" si="4"/>
        <v>0</v>
      </c>
      <c r="C2353" s="122">
        <f t="shared" si="5"/>
        <v>0</v>
      </c>
      <c r="D2353" s="122">
        <f t="shared" si="6"/>
        <v>0</v>
      </c>
      <c r="E2353" s="122">
        <f t="shared" si="2"/>
        <v>30</v>
      </c>
      <c r="H2353" s="135" t="s">
        <v>41212</v>
      </c>
      <c r="J2353" s="135" t="s">
        <v>41213</v>
      </c>
      <c r="L2353" s="160"/>
      <c r="M2353" s="160"/>
      <c r="N2353" s="160"/>
      <c r="O2353" s="160"/>
      <c r="AA2353" s="523"/>
      <c r="AB2353" s="523"/>
      <c r="AC2353" s="160"/>
      <c r="AD2353" s="160"/>
      <c r="AE2353" s="160"/>
      <c r="AJ2353" s="523"/>
      <c r="AN2353" s="160"/>
      <c r="AO2353" s="160"/>
      <c r="AP2353" s="160"/>
      <c r="AQ2353" s="1"/>
      <c r="AR2353" s="1"/>
      <c r="AS2353" s="160"/>
      <c r="BC2353" s="516">
        <v>0.07076388888888889</v>
      </c>
      <c r="BD2353" s="516"/>
      <c r="BE2353" s="141"/>
      <c r="BF2353" s="516"/>
      <c r="BG2353" s="516"/>
      <c r="BH2353" s="516"/>
    </row>
    <row r="2354">
      <c r="A2354" s="122">
        <f t="shared" si="3"/>
        <v>0</v>
      </c>
      <c r="B2354" s="122">
        <f t="shared" si="4"/>
        <v>0</v>
      </c>
      <c r="C2354" s="122">
        <f t="shared" si="5"/>
        <v>0</v>
      </c>
      <c r="D2354" s="122">
        <f t="shared" si="6"/>
        <v>0</v>
      </c>
      <c r="E2354" s="122">
        <f t="shared" si="2"/>
        <v>9</v>
      </c>
      <c r="H2354" s="135">
        <v>784.0</v>
      </c>
      <c r="J2354" s="135">
        <v>784.0</v>
      </c>
      <c r="L2354" s="160"/>
      <c r="M2354" s="160"/>
      <c r="N2354" s="160"/>
      <c r="O2354" s="160"/>
      <c r="AA2354" s="523"/>
      <c r="AB2354" s="523"/>
      <c r="AC2354" s="160"/>
      <c r="AD2354" s="160"/>
      <c r="AE2354" s="160"/>
      <c r="AJ2354" s="523"/>
      <c r="AN2354" s="160"/>
      <c r="AO2354" s="160"/>
      <c r="AP2354" s="160"/>
      <c r="AQ2354" s="1"/>
      <c r="AR2354" s="1"/>
      <c r="AS2354" s="160"/>
      <c r="BC2354" s="141" t="s">
        <v>41214</v>
      </c>
      <c r="BD2354" s="141"/>
      <c r="BE2354" s="516"/>
      <c r="BF2354" s="141"/>
      <c r="BG2354" s="141"/>
      <c r="BH2354" s="141"/>
    </row>
    <row r="2355">
      <c r="A2355" s="122">
        <f t="shared" si="3"/>
        <v>0</v>
      </c>
      <c r="B2355" s="122">
        <f t="shared" si="4"/>
        <v>0</v>
      </c>
      <c r="C2355" s="122">
        <f t="shared" si="5"/>
        <v>0</v>
      </c>
      <c r="D2355" s="122">
        <f t="shared" si="6"/>
        <v>0</v>
      </c>
      <c r="E2355" s="122">
        <f t="shared" si="2"/>
        <v>7</v>
      </c>
      <c r="H2355" s="135" t="s">
        <v>41215</v>
      </c>
      <c r="J2355" s="135" t="s">
        <v>41216</v>
      </c>
      <c r="L2355" s="160"/>
      <c r="M2355" s="160"/>
      <c r="N2355" s="160"/>
      <c r="O2355" s="160"/>
      <c r="AA2355" s="523"/>
      <c r="AB2355" s="523"/>
      <c r="AC2355" s="160"/>
      <c r="AD2355" s="160"/>
      <c r="AE2355" s="160"/>
      <c r="AJ2355" s="523"/>
      <c r="AN2355" s="160"/>
      <c r="AO2355" s="160"/>
      <c r="AP2355" s="160"/>
      <c r="AQ2355" s="1"/>
      <c r="AR2355" s="1"/>
      <c r="AS2355" s="160"/>
      <c r="BC2355" s="516">
        <v>0.07081018518518518</v>
      </c>
      <c r="BD2355" s="516"/>
      <c r="BE2355" s="141"/>
      <c r="BF2355" s="516"/>
      <c r="BG2355" s="516"/>
      <c r="BH2355" s="516"/>
    </row>
    <row r="2356">
      <c r="A2356" s="122">
        <f t="shared" si="3"/>
        <v>0</v>
      </c>
      <c r="B2356" s="122">
        <f t="shared" si="4"/>
        <v>0</v>
      </c>
      <c r="C2356" s="122">
        <f t="shared" si="5"/>
        <v>0</v>
      </c>
      <c r="D2356" s="122">
        <f t="shared" si="6"/>
        <v>0</v>
      </c>
      <c r="E2356" s="122">
        <f t="shared" si="2"/>
        <v>29</v>
      </c>
      <c r="H2356" s="135" t="s">
        <v>41217</v>
      </c>
      <c r="J2356" s="135" t="s">
        <v>41218</v>
      </c>
      <c r="L2356" s="160"/>
      <c r="M2356" s="160"/>
      <c r="N2356" s="160"/>
      <c r="O2356" s="160"/>
      <c r="AA2356" s="523"/>
      <c r="AB2356" s="523"/>
      <c r="AC2356" s="160"/>
      <c r="AD2356" s="160"/>
      <c r="AE2356" s="160"/>
      <c r="AJ2356" s="523"/>
      <c r="AN2356" s="160"/>
      <c r="AO2356" s="160"/>
      <c r="AP2356" s="160"/>
      <c r="AQ2356" s="1"/>
      <c r="AR2356" s="1"/>
      <c r="AS2356" s="160"/>
      <c r="BC2356" s="141" t="s">
        <v>41219</v>
      </c>
      <c r="BD2356" s="141"/>
      <c r="BE2356" s="516"/>
      <c r="BF2356" s="141"/>
      <c r="BG2356" s="141"/>
      <c r="BH2356" s="141"/>
    </row>
    <row r="2357">
      <c r="A2357" s="122">
        <f t="shared" si="3"/>
        <v>0</v>
      </c>
      <c r="B2357" s="122">
        <f t="shared" si="4"/>
        <v>0</v>
      </c>
      <c r="C2357" s="122">
        <f t="shared" si="5"/>
        <v>0</v>
      </c>
      <c r="D2357" s="122">
        <f t="shared" si="6"/>
        <v>0</v>
      </c>
      <c r="E2357" s="122">
        <f t="shared" si="2"/>
        <v>3</v>
      </c>
      <c r="H2357" s="135">
        <v>785.0</v>
      </c>
      <c r="J2357" s="135">
        <v>785.0</v>
      </c>
      <c r="L2357" s="160"/>
      <c r="M2357" s="160"/>
      <c r="N2357" s="160"/>
      <c r="O2357" s="160"/>
      <c r="AA2357" s="523"/>
      <c r="AB2357" s="523"/>
      <c r="AC2357" s="160"/>
      <c r="AD2357" s="160"/>
      <c r="AE2357" s="160"/>
      <c r="AJ2357" s="523"/>
      <c r="AN2357" s="160"/>
      <c r="AO2357" s="160"/>
      <c r="AP2357" s="160"/>
      <c r="AQ2357" s="1"/>
      <c r="AR2357" s="1"/>
      <c r="AS2357" s="160"/>
      <c r="BC2357" s="516">
        <v>0.07086805555555556</v>
      </c>
      <c r="BD2357" s="516"/>
      <c r="BE2357" s="141"/>
      <c r="BF2357" s="516"/>
      <c r="BG2357" s="516"/>
      <c r="BH2357" s="516"/>
    </row>
    <row r="2358">
      <c r="A2358" s="122">
        <f t="shared" si="3"/>
        <v>0</v>
      </c>
      <c r="B2358" s="122">
        <f t="shared" si="4"/>
        <v>0</v>
      </c>
      <c r="C2358" s="122">
        <f t="shared" si="5"/>
        <v>0</v>
      </c>
      <c r="D2358" s="122">
        <f t="shared" si="6"/>
        <v>0</v>
      </c>
      <c r="E2358" s="122">
        <f t="shared" si="2"/>
        <v>17</v>
      </c>
      <c r="H2358" s="135" t="s">
        <v>41220</v>
      </c>
      <c r="J2358" s="135" t="s">
        <v>41221</v>
      </c>
      <c r="L2358" s="160"/>
      <c r="M2358" s="160"/>
      <c r="N2358" s="160"/>
      <c r="O2358" s="160"/>
      <c r="AA2358" s="523"/>
      <c r="AB2358" s="523"/>
      <c r="AC2358" s="160"/>
      <c r="AD2358" s="160"/>
      <c r="AE2358" s="160"/>
      <c r="AJ2358" s="523"/>
      <c r="AN2358" s="160"/>
      <c r="AO2358" s="160"/>
      <c r="AP2358" s="160"/>
      <c r="AQ2358" s="1"/>
      <c r="AR2358" s="1"/>
      <c r="AS2358" s="160"/>
      <c r="BC2358" s="141" t="s">
        <v>41222</v>
      </c>
      <c r="BD2358" s="141"/>
      <c r="BE2358" s="516"/>
      <c r="BF2358" s="141"/>
      <c r="BG2358" s="141"/>
      <c r="BH2358" s="141"/>
    </row>
    <row r="2359">
      <c r="A2359" s="122">
        <f t="shared" si="3"/>
        <v>0</v>
      </c>
      <c r="B2359" s="122">
        <f t="shared" si="4"/>
        <v>0</v>
      </c>
      <c r="C2359" s="122">
        <f t="shared" si="5"/>
        <v>0</v>
      </c>
      <c r="D2359" s="122">
        <f t="shared" si="6"/>
        <v>0</v>
      </c>
      <c r="E2359" s="122">
        <f t="shared" si="2"/>
        <v>47</v>
      </c>
      <c r="H2359" s="135" t="s">
        <v>41223</v>
      </c>
      <c r="J2359" s="135" t="s">
        <v>41224</v>
      </c>
      <c r="L2359" s="160"/>
      <c r="M2359" s="160"/>
      <c r="N2359" s="160"/>
      <c r="O2359" s="160"/>
      <c r="AA2359" s="523"/>
      <c r="AB2359" s="523"/>
      <c r="AC2359" s="160"/>
      <c r="AD2359" s="160"/>
      <c r="AE2359" s="160"/>
      <c r="AJ2359" s="523"/>
      <c r="AN2359" s="160"/>
      <c r="AO2359" s="160"/>
      <c r="AP2359" s="160"/>
      <c r="AQ2359" s="1"/>
      <c r="AR2359" s="1"/>
      <c r="AS2359" s="160"/>
      <c r="BC2359" s="516">
        <v>0.07091435185185185</v>
      </c>
      <c r="BD2359" s="516"/>
      <c r="BE2359" s="141"/>
      <c r="BF2359" s="516"/>
      <c r="BG2359" s="516"/>
      <c r="BH2359" s="516"/>
    </row>
    <row r="2360">
      <c r="A2360" s="122">
        <f t="shared" si="3"/>
        <v>0</v>
      </c>
      <c r="B2360" s="122">
        <f t="shared" si="4"/>
        <v>0</v>
      </c>
      <c r="C2360" s="122">
        <f t="shared" si="5"/>
        <v>0</v>
      </c>
      <c r="D2360" s="122">
        <f t="shared" si="6"/>
        <v>0</v>
      </c>
      <c r="E2360" s="122">
        <f t="shared" si="2"/>
        <v>4</v>
      </c>
      <c r="H2360" s="135">
        <v>786.0</v>
      </c>
      <c r="J2360" s="135">
        <v>786.0</v>
      </c>
      <c r="L2360" s="160"/>
      <c r="M2360" s="160"/>
      <c r="N2360" s="160"/>
      <c r="O2360" s="160"/>
      <c r="AA2360" s="523"/>
      <c r="AB2360" s="523"/>
      <c r="AC2360" s="160"/>
      <c r="AD2360" s="160"/>
      <c r="AE2360" s="160"/>
      <c r="AJ2360" s="523"/>
      <c r="AN2360" s="160"/>
      <c r="AO2360" s="160"/>
      <c r="AP2360" s="160"/>
      <c r="AQ2360" s="1"/>
      <c r="AR2360" s="1"/>
      <c r="AS2360" s="160"/>
      <c r="BC2360" s="141" t="s">
        <v>41225</v>
      </c>
      <c r="BD2360" s="141"/>
      <c r="BE2360" s="516"/>
      <c r="BF2360" s="141"/>
      <c r="BG2360" s="141"/>
      <c r="BH2360" s="141"/>
    </row>
    <row r="2361">
      <c r="A2361" s="122">
        <f t="shared" si="3"/>
        <v>0</v>
      </c>
      <c r="B2361" s="122">
        <f t="shared" si="4"/>
        <v>0</v>
      </c>
      <c r="C2361" s="122">
        <f t="shared" si="5"/>
        <v>0</v>
      </c>
      <c r="D2361" s="122">
        <f t="shared" si="6"/>
        <v>0</v>
      </c>
      <c r="E2361" s="122">
        <f t="shared" si="2"/>
        <v>7</v>
      </c>
      <c r="H2361" s="135" t="s">
        <v>41226</v>
      </c>
      <c r="J2361" s="135" t="s">
        <v>41227</v>
      </c>
      <c r="L2361" s="160"/>
      <c r="M2361" s="160"/>
      <c r="N2361" s="160"/>
      <c r="O2361" s="160"/>
      <c r="AA2361" s="523"/>
      <c r="AB2361" s="523"/>
      <c r="AC2361" s="160"/>
      <c r="AD2361" s="160"/>
      <c r="AE2361" s="160"/>
      <c r="AJ2361" s="523"/>
      <c r="AN2361" s="160"/>
      <c r="AO2361" s="160"/>
      <c r="AP2361" s="160"/>
      <c r="AQ2361" s="1"/>
      <c r="AR2361" s="1"/>
      <c r="AS2361" s="160"/>
      <c r="BC2361" s="516">
        <v>0.07104166666666667</v>
      </c>
      <c r="BD2361" s="516"/>
      <c r="BE2361" s="141"/>
      <c r="BF2361" s="516"/>
      <c r="BG2361" s="516"/>
      <c r="BH2361" s="516"/>
    </row>
    <row r="2362">
      <c r="A2362" s="122">
        <f t="shared" si="3"/>
        <v>0</v>
      </c>
      <c r="B2362" s="122">
        <f t="shared" si="4"/>
        <v>0</v>
      </c>
      <c r="C2362" s="122">
        <f t="shared" si="5"/>
        <v>0</v>
      </c>
      <c r="D2362" s="122">
        <f t="shared" si="6"/>
        <v>0</v>
      </c>
      <c r="E2362" s="122">
        <f t="shared" si="2"/>
        <v>13</v>
      </c>
      <c r="H2362" s="135" t="s">
        <v>3413</v>
      </c>
      <c r="J2362" s="135" t="s">
        <v>41228</v>
      </c>
      <c r="L2362" s="160"/>
      <c r="M2362" s="160"/>
      <c r="N2362" s="160"/>
      <c r="O2362" s="160"/>
      <c r="AA2362" s="523"/>
      <c r="AB2362" s="523"/>
      <c r="AC2362" s="160"/>
      <c r="AD2362" s="160"/>
      <c r="AE2362" s="160"/>
      <c r="AJ2362" s="523"/>
      <c r="AN2362" s="160"/>
      <c r="AO2362" s="160"/>
      <c r="AP2362" s="160"/>
      <c r="AQ2362" s="1"/>
      <c r="AR2362" s="1"/>
      <c r="AS2362" s="160"/>
      <c r="BC2362" s="141" t="s">
        <v>41229</v>
      </c>
      <c r="BD2362" s="141"/>
      <c r="BE2362" s="516"/>
      <c r="BF2362" s="141"/>
      <c r="BG2362" s="141"/>
      <c r="BH2362" s="141"/>
    </row>
    <row r="2363">
      <c r="A2363" s="122">
        <f t="shared" si="3"/>
        <v>0</v>
      </c>
      <c r="B2363" s="122">
        <f t="shared" si="4"/>
        <v>0</v>
      </c>
      <c r="C2363" s="122">
        <f t="shared" si="5"/>
        <v>0</v>
      </c>
      <c r="D2363" s="122">
        <f t="shared" si="6"/>
        <v>0</v>
      </c>
      <c r="E2363" s="122">
        <f t="shared" si="2"/>
        <v>3</v>
      </c>
      <c r="H2363" s="135">
        <v>787.0</v>
      </c>
      <c r="J2363" s="135">
        <v>787.0</v>
      </c>
      <c r="L2363" s="160"/>
      <c r="M2363" s="160"/>
      <c r="N2363" s="160"/>
      <c r="O2363" s="160"/>
      <c r="AA2363" s="523"/>
      <c r="AB2363" s="523"/>
      <c r="AC2363" s="160"/>
      <c r="AD2363" s="160"/>
      <c r="AE2363" s="160"/>
      <c r="AJ2363" s="523"/>
      <c r="AN2363" s="160"/>
      <c r="AO2363" s="160"/>
      <c r="AP2363" s="160"/>
      <c r="AQ2363" s="1"/>
      <c r="AR2363" s="1"/>
      <c r="AS2363" s="160"/>
      <c r="BC2363" s="516">
        <v>0.07107638888888888</v>
      </c>
      <c r="BD2363" s="516"/>
      <c r="BE2363" s="141"/>
      <c r="BF2363" s="516"/>
      <c r="BG2363" s="516"/>
      <c r="BH2363" s="516"/>
    </row>
    <row r="2364">
      <c r="A2364" s="122">
        <f t="shared" si="3"/>
        <v>0</v>
      </c>
      <c r="B2364" s="122">
        <f t="shared" si="4"/>
        <v>0</v>
      </c>
      <c r="C2364" s="122">
        <f t="shared" si="5"/>
        <v>0</v>
      </c>
      <c r="D2364" s="122">
        <f t="shared" si="6"/>
        <v>0</v>
      </c>
      <c r="E2364" s="122">
        <f t="shared" si="2"/>
        <v>19</v>
      </c>
      <c r="H2364" s="135" t="s">
        <v>41230</v>
      </c>
      <c r="J2364" s="135" t="s">
        <v>41231</v>
      </c>
      <c r="L2364" s="160"/>
      <c r="M2364" s="160"/>
      <c r="N2364" s="160"/>
      <c r="O2364" s="160"/>
      <c r="AA2364" s="523"/>
      <c r="AB2364" s="523"/>
      <c r="AC2364" s="160"/>
      <c r="AD2364" s="160"/>
      <c r="AE2364" s="160"/>
      <c r="AJ2364" s="523"/>
      <c r="AN2364" s="160"/>
      <c r="AO2364" s="160"/>
      <c r="AP2364" s="160"/>
      <c r="AQ2364" s="1"/>
      <c r="AR2364" s="1"/>
      <c r="AS2364" s="160"/>
      <c r="BC2364" s="141" t="s">
        <v>41232</v>
      </c>
      <c r="BD2364" s="141"/>
      <c r="BE2364" s="516"/>
      <c r="BF2364" s="141"/>
      <c r="BG2364" s="141"/>
      <c r="BH2364" s="141"/>
    </row>
    <row r="2365">
      <c r="A2365" s="122">
        <f t="shared" si="3"/>
        <v>0</v>
      </c>
      <c r="B2365" s="122">
        <f t="shared" si="4"/>
        <v>0</v>
      </c>
      <c r="C2365" s="122">
        <f t="shared" si="5"/>
        <v>0</v>
      </c>
      <c r="D2365" s="122">
        <f t="shared" si="6"/>
        <v>0</v>
      </c>
      <c r="E2365" s="122">
        <f t="shared" si="2"/>
        <v>17</v>
      </c>
      <c r="H2365" s="135" t="s">
        <v>41233</v>
      </c>
      <c r="J2365" s="135" t="s">
        <v>41234</v>
      </c>
      <c r="L2365" s="160"/>
      <c r="M2365" s="160"/>
      <c r="N2365" s="160"/>
      <c r="O2365" s="160"/>
      <c r="AA2365" s="523"/>
      <c r="AB2365" s="523"/>
      <c r="AC2365" s="160"/>
      <c r="AD2365" s="160"/>
      <c r="AE2365" s="160"/>
      <c r="AJ2365" s="523"/>
      <c r="AN2365" s="160"/>
      <c r="AO2365" s="160"/>
      <c r="AP2365" s="160"/>
      <c r="AQ2365" s="1"/>
      <c r="AR2365" s="1"/>
      <c r="AS2365" s="160"/>
      <c r="BC2365" s="516">
        <v>0.07109953703703703</v>
      </c>
      <c r="BD2365" s="516"/>
      <c r="BE2365" s="141"/>
      <c r="BF2365" s="516"/>
      <c r="BG2365" s="516"/>
      <c r="BH2365" s="516"/>
    </row>
    <row r="2366">
      <c r="A2366" s="122">
        <f t="shared" si="3"/>
        <v>0</v>
      </c>
      <c r="B2366" s="122">
        <f t="shared" si="4"/>
        <v>0</v>
      </c>
      <c r="C2366" s="122">
        <f t="shared" si="5"/>
        <v>0</v>
      </c>
      <c r="D2366" s="122">
        <f t="shared" si="6"/>
        <v>0</v>
      </c>
      <c r="E2366" s="122">
        <f t="shared" si="2"/>
        <v>6</v>
      </c>
      <c r="H2366" s="135">
        <v>788.0</v>
      </c>
      <c r="J2366" s="135">
        <v>788.0</v>
      </c>
      <c r="L2366" s="160"/>
      <c r="M2366" s="160"/>
      <c r="N2366" s="160"/>
      <c r="O2366" s="160"/>
      <c r="AA2366" s="523"/>
      <c r="AB2366" s="523"/>
      <c r="AC2366" s="160"/>
      <c r="AD2366" s="160"/>
      <c r="AE2366" s="160"/>
      <c r="AJ2366" s="523"/>
      <c r="AN2366" s="160"/>
      <c r="AO2366" s="160"/>
      <c r="AP2366" s="160"/>
      <c r="AQ2366" s="1"/>
      <c r="AR2366" s="1"/>
      <c r="AS2366" s="160"/>
      <c r="BC2366" s="141" t="s">
        <v>41235</v>
      </c>
      <c r="BD2366" s="141"/>
      <c r="BE2366" s="516"/>
      <c r="BF2366" s="141"/>
      <c r="BG2366" s="141"/>
      <c r="BH2366" s="141"/>
    </row>
    <row r="2367">
      <c r="A2367" s="122">
        <f t="shared" si="3"/>
        <v>0</v>
      </c>
      <c r="B2367" s="122">
        <f t="shared" si="4"/>
        <v>0</v>
      </c>
      <c r="C2367" s="122">
        <f t="shared" si="5"/>
        <v>0</v>
      </c>
      <c r="D2367" s="122">
        <f t="shared" si="6"/>
        <v>0</v>
      </c>
      <c r="E2367" s="122">
        <f t="shared" si="2"/>
        <v>7</v>
      </c>
      <c r="H2367" s="135" t="s">
        <v>41236</v>
      </c>
      <c r="J2367" s="135" t="s">
        <v>41237</v>
      </c>
      <c r="L2367" s="160"/>
      <c r="M2367" s="160"/>
      <c r="N2367" s="160"/>
      <c r="O2367" s="160"/>
      <c r="AA2367" s="523"/>
      <c r="AB2367" s="523"/>
      <c r="AC2367" s="160"/>
      <c r="AD2367" s="160"/>
      <c r="AE2367" s="160"/>
      <c r="AJ2367" s="523"/>
      <c r="AN2367" s="160"/>
      <c r="AO2367" s="160"/>
      <c r="AP2367" s="160"/>
      <c r="AQ2367" s="1"/>
      <c r="AR2367" s="1"/>
      <c r="AS2367" s="160"/>
      <c r="BC2367" s="516">
        <v>0.07121527777777778</v>
      </c>
      <c r="BD2367" s="516"/>
      <c r="BE2367" s="141"/>
      <c r="BF2367" s="516"/>
      <c r="BG2367" s="516"/>
      <c r="BH2367" s="516"/>
    </row>
    <row r="2368">
      <c r="A2368" s="122">
        <f t="shared" si="3"/>
        <v>0</v>
      </c>
      <c r="B2368" s="122">
        <f t="shared" si="4"/>
        <v>0</v>
      </c>
      <c r="C2368" s="122">
        <f t="shared" si="5"/>
        <v>0</v>
      </c>
      <c r="D2368" s="122">
        <f t="shared" si="6"/>
        <v>0</v>
      </c>
      <c r="E2368" s="122">
        <f t="shared" si="2"/>
        <v>33</v>
      </c>
      <c r="H2368" s="135" t="s">
        <v>41238</v>
      </c>
      <c r="J2368" s="135" t="s">
        <v>724</v>
      </c>
      <c r="L2368" s="160"/>
      <c r="M2368" s="160"/>
      <c r="N2368" s="160"/>
      <c r="O2368" s="160"/>
      <c r="AA2368" s="523"/>
      <c r="AB2368" s="523"/>
      <c r="AC2368" s="160"/>
      <c r="AD2368" s="160"/>
      <c r="AE2368" s="160"/>
      <c r="AJ2368" s="523"/>
      <c r="AN2368" s="160"/>
      <c r="AO2368" s="160"/>
      <c r="AP2368" s="160"/>
      <c r="AQ2368" s="1"/>
      <c r="AR2368" s="1"/>
      <c r="AS2368" s="160"/>
      <c r="BC2368" s="141" t="s">
        <v>41239</v>
      </c>
      <c r="BD2368" s="141"/>
      <c r="BE2368" s="516"/>
      <c r="BF2368" s="141"/>
      <c r="BG2368" s="141"/>
      <c r="BH2368" s="141"/>
    </row>
    <row r="2369">
      <c r="A2369" s="122">
        <f t="shared" si="3"/>
        <v>0</v>
      </c>
      <c r="B2369" s="122">
        <f t="shared" si="4"/>
        <v>0</v>
      </c>
      <c r="C2369" s="122">
        <f t="shared" si="5"/>
        <v>0</v>
      </c>
      <c r="D2369" s="122">
        <f t="shared" si="6"/>
        <v>0</v>
      </c>
      <c r="E2369" s="122">
        <f t="shared" si="2"/>
        <v>3</v>
      </c>
      <c r="H2369" s="135">
        <v>789.0</v>
      </c>
      <c r="J2369" s="135">
        <v>789.0</v>
      </c>
      <c r="L2369" s="160"/>
      <c r="M2369" s="160"/>
      <c r="N2369" s="160"/>
      <c r="O2369" s="160"/>
      <c r="AA2369" s="523"/>
      <c r="AB2369" s="523"/>
      <c r="AC2369" s="160"/>
      <c r="AD2369" s="160"/>
      <c r="AE2369" s="160"/>
      <c r="AJ2369" s="523"/>
      <c r="AN2369" s="160"/>
      <c r="AO2369" s="160"/>
      <c r="AP2369" s="160"/>
      <c r="AQ2369" s="1"/>
      <c r="AR2369" s="1"/>
      <c r="AS2369" s="160"/>
      <c r="BC2369" s="516">
        <v>0.07126157407407407</v>
      </c>
      <c r="BD2369" s="516"/>
      <c r="BE2369" s="141"/>
      <c r="BF2369" s="516"/>
      <c r="BG2369" s="516"/>
      <c r="BH2369" s="516"/>
    </row>
    <row r="2370">
      <c r="A2370" s="122">
        <f t="shared" si="3"/>
        <v>0</v>
      </c>
      <c r="B2370" s="122">
        <f t="shared" si="4"/>
        <v>0</v>
      </c>
      <c r="C2370" s="122">
        <f t="shared" si="5"/>
        <v>0</v>
      </c>
      <c r="D2370" s="122">
        <f t="shared" si="6"/>
        <v>0</v>
      </c>
      <c r="E2370" s="122">
        <f t="shared" si="2"/>
        <v>12</v>
      </c>
      <c r="H2370" s="135" t="s">
        <v>41240</v>
      </c>
      <c r="J2370" s="135" t="s">
        <v>41241</v>
      </c>
      <c r="L2370" s="160"/>
      <c r="M2370" s="160"/>
      <c r="N2370" s="160"/>
      <c r="O2370" s="160"/>
      <c r="AA2370" s="523"/>
      <c r="AB2370" s="523"/>
      <c r="AC2370" s="160"/>
      <c r="AD2370" s="160"/>
      <c r="AE2370" s="160"/>
      <c r="AJ2370" s="523"/>
      <c r="AN2370" s="160"/>
      <c r="AO2370" s="160"/>
      <c r="AP2370" s="160"/>
      <c r="AQ2370" s="1"/>
      <c r="AR2370" s="1"/>
      <c r="AS2370" s="160"/>
      <c r="BC2370" s="141" t="s">
        <v>41242</v>
      </c>
      <c r="BD2370" s="141"/>
      <c r="BE2370" s="516"/>
      <c r="BF2370" s="141"/>
      <c r="BG2370" s="141"/>
      <c r="BH2370" s="141"/>
    </row>
    <row r="2371">
      <c r="A2371" s="122">
        <f t="shared" si="3"/>
        <v>0</v>
      </c>
      <c r="B2371" s="122">
        <f t="shared" si="4"/>
        <v>0</v>
      </c>
      <c r="C2371" s="122">
        <f t="shared" si="5"/>
        <v>0</v>
      </c>
      <c r="D2371" s="122">
        <f t="shared" si="6"/>
        <v>0</v>
      </c>
      <c r="E2371" s="122">
        <f t="shared" si="2"/>
        <v>53</v>
      </c>
      <c r="H2371" s="135" t="s">
        <v>41243</v>
      </c>
      <c r="J2371" s="135" t="s">
        <v>41244</v>
      </c>
      <c r="L2371" s="160"/>
      <c r="M2371" s="160"/>
      <c r="N2371" s="160"/>
      <c r="O2371" s="160"/>
      <c r="AA2371" s="523"/>
      <c r="AB2371" s="523"/>
      <c r="AC2371" s="160"/>
      <c r="AD2371" s="160"/>
      <c r="AE2371" s="160"/>
      <c r="AJ2371" s="523"/>
      <c r="AN2371" s="160"/>
      <c r="AO2371" s="160"/>
      <c r="AP2371" s="160"/>
      <c r="AQ2371" s="1"/>
      <c r="AR2371" s="1"/>
      <c r="AS2371" s="160"/>
      <c r="BC2371" s="516">
        <v>0.0712962962962963</v>
      </c>
      <c r="BD2371" s="516"/>
      <c r="BE2371" s="141"/>
      <c r="BF2371" s="516"/>
      <c r="BG2371" s="516"/>
      <c r="BH2371" s="516"/>
    </row>
    <row r="2372">
      <c r="A2372" s="122">
        <f t="shared" si="3"/>
        <v>0</v>
      </c>
      <c r="B2372" s="122">
        <f t="shared" si="4"/>
        <v>0</v>
      </c>
      <c r="C2372" s="122">
        <f t="shared" si="5"/>
        <v>0</v>
      </c>
      <c r="D2372" s="122">
        <f t="shared" si="6"/>
        <v>0</v>
      </c>
      <c r="E2372" s="122">
        <f t="shared" si="2"/>
        <v>7</v>
      </c>
      <c r="H2372" s="135">
        <v>790.0</v>
      </c>
      <c r="J2372" s="135">
        <v>790.0</v>
      </c>
      <c r="L2372" s="160"/>
      <c r="M2372" s="160"/>
      <c r="N2372" s="160"/>
      <c r="O2372" s="160"/>
      <c r="AA2372" s="523"/>
      <c r="AB2372" s="523"/>
      <c r="AC2372" s="160"/>
      <c r="AD2372" s="160"/>
      <c r="AE2372" s="160"/>
      <c r="AJ2372" s="523"/>
      <c r="AN2372" s="160"/>
      <c r="AO2372" s="160"/>
      <c r="AP2372" s="160"/>
      <c r="AQ2372" s="1"/>
      <c r="AR2372" s="1"/>
      <c r="AS2372" s="160"/>
      <c r="BC2372" s="141" t="s">
        <v>41245</v>
      </c>
      <c r="BD2372" s="141"/>
      <c r="BE2372" s="516"/>
      <c r="BF2372" s="141"/>
      <c r="BG2372" s="141"/>
      <c r="BH2372" s="141"/>
    </row>
    <row r="2373">
      <c r="A2373" s="122">
        <f t="shared" si="3"/>
        <v>0</v>
      </c>
      <c r="B2373" s="122">
        <f t="shared" si="4"/>
        <v>0</v>
      </c>
      <c r="C2373" s="122">
        <f t="shared" si="5"/>
        <v>0</v>
      </c>
      <c r="D2373" s="122">
        <f t="shared" si="6"/>
        <v>0</v>
      </c>
      <c r="E2373" s="122">
        <f t="shared" si="2"/>
        <v>7</v>
      </c>
      <c r="H2373" s="135" t="s">
        <v>41246</v>
      </c>
      <c r="J2373" s="135" t="s">
        <v>41247</v>
      </c>
      <c r="L2373" s="160"/>
      <c r="M2373" s="160"/>
      <c r="N2373" s="160"/>
      <c r="O2373" s="160"/>
      <c r="AA2373" s="523"/>
      <c r="AB2373" s="523"/>
      <c r="AC2373" s="160"/>
      <c r="AD2373" s="160"/>
      <c r="AE2373" s="160"/>
      <c r="AJ2373" s="523"/>
      <c r="AN2373" s="160"/>
      <c r="AO2373" s="160"/>
      <c r="AP2373" s="160"/>
      <c r="AQ2373" s="1"/>
      <c r="AR2373" s="1"/>
      <c r="AS2373" s="160"/>
      <c r="BC2373" s="516">
        <v>0.07135416666666666</v>
      </c>
      <c r="BD2373" s="516"/>
      <c r="BE2373" s="141"/>
      <c r="BF2373" s="516"/>
      <c r="BG2373" s="516"/>
      <c r="BH2373" s="516"/>
    </row>
    <row r="2374">
      <c r="A2374" s="122">
        <f t="shared" si="3"/>
        <v>0</v>
      </c>
      <c r="B2374" s="122">
        <f t="shared" si="4"/>
        <v>0</v>
      </c>
      <c r="C2374" s="122">
        <f t="shared" si="5"/>
        <v>0</v>
      </c>
      <c r="D2374" s="122">
        <f t="shared" si="6"/>
        <v>0</v>
      </c>
      <c r="E2374" s="122">
        <f t="shared" si="2"/>
        <v>30</v>
      </c>
      <c r="H2374" s="135" t="s">
        <v>41248</v>
      </c>
      <c r="J2374" s="135" t="s">
        <v>41249</v>
      </c>
      <c r="L2374" s="160"/>
      <c r="M2374" s="160"/>
      <c r="N2374" s="160"/>
      <c r="O2374" s="160"/>
      <c r="AA2374" s="523"/>
      <c r="AB2374" s="523"/>
      <c r="AC2374" s="160"/>
      <c r="AD2374" s="160"/>
      <c r="AE2374" s="160"/>
      <c r="AJ2374" s="523"/>
      <c r="AN2374" s="160"/>
      <c r="AO2374" s="160"/>
      <c r="AP2374" s="160"/>
      <c r="AQ2374" s="1"/>
      <c r="AR2374" s="1"/>
      <c r="AS2374" s="160"/>
      <c r="BC2374" s="141" t="s">
        <v>41250</v>
      </c>
      <c r="BD2374" s="141"/>
      <c r="BE2374" s="516"/>
      <c r="BF2374" s="141"/>
      <c r="BG2374" s="141"/>
      <c r="BH2374" s="141"/>
    </row>
    <row r="2375">
      <c r="A2375" s="122">
        <f t="shared" si="3"/>
        <v>0</v>
      </c>
      <c r="B2375" s="122">
        <f t="shared" si="4"/>
        <v>0</v>
      </c>
      <c r="C2375" s="122">
        <f t="shared" si="5"/>
        <v>0</v>
      </c>
      <c r="D2375" s="122">
        <f t="shared" si="6"/>
        <v>0</v>
      </c>
      <c r="E2375" s="122">
        <f t="shared" si="2"/>
        <v>3</v>
      </c>
      <c r="H2375" s="135">
        <v>791.0</v>
      </c>
      <c r="J2375" s="135">
        <v>791.0</v>
      </c>
      <c r="L2375" s="160"/>
      <c r="M2375" s="160"/>
      <c r="N2375" s="160"/>
      <c r="O2375" s="160"/>
      <c r="AA2375" s="523"/>
      <c r="AB2375" s="523"/>
      <c r="AC2375" s="160"/>
      <c r="AD2375" s="160"/>
      <c r="AE2375" s="160"/>
      <c r="AJ2375" s="523"/>
      <c r="AN2375" s="160"/>
      <c r="AO2375" s="160"/>
      <c r="AP2375" s="160"/>
      <c r="AQ2375" s="1"/>
      <c r="AR2375" s="1"/>
      <c r="AS2375" s="160"/>
      <c r="BC2375" s="516">
        <v>0.0714236111111111</v>
      </c>
      <c r="BD2375" s="516"/>
      <c r="BE2375" s="141"/>
      <c r="BF2375" s="516"/>
      <c r="BG2375" s="516"/>
      <c r="BH2375" s="516"/>
    </row>
    <row r="2376">
      <c r="A2376" s="122">
        <f t="shared" si="3"/>
        <v>0</v>
      </c>
      <c r="B2376" s="122">
        <f t="shared" si="4"/>
        <v>0</v>
      </c>
      <c r="C2376" s="122">
        <f t="shared" si="5"/>
        <v>0</v>
      </c>
      <c r="D2376" s="122">
        <f t="shared" si="6"/>
        <v>0</v>
      </c>
      <c r="E2376" s="122">
        <f t="shared" si="2"/>
        <v>25</v>
      </c>
      <c r="H2376" s="135" t="s">
        <v>41251</v>
      </c>
      <c r="J2376" s="135" t="s">
        <v>41252</v>
      </c>
      <c r="L2376" s="160"/>
      <c r="M2376" s="160"/>
      <c r="N2376" s="160"/>
      <c r="O2376" s="160"/>
      <c r="AA2376" s="523"/>
      <c r="AB2376" s="523"/>
      <c r="AC2376" s="160"/>
      <c r="AD2376" s="160"/>
      <c r="AE2376" s="160"/>
      <c r="AJ2376" s="523"/>
      <c r="AN2376" s="160"/>
      <c r="AO2376" s="160"/>
      <c r="AP2376" s="160"/>
      <c r="AQ2376" s="1"/>
      <c r="AR2376" s="1"/>
      <c r="AS2376" s="160"/>
      <c r="BC2376" s="141" t="s">
        <v>41253</v>
      </c>
      <c r="BD2376" s="141"/>
      <c r="BE2376" s="516"/>
      <c r="BF2376" s="141"/>
      <c r="BG2376" s="141"/>
      <c r="BH2376" s="141"/>
    </row>
    <row r="2377">
      <c r="A2377" s="122">
        <f t="shared" si="3"/>
        <v>0</v>
      </c>
      <c r="B2377" s="122">
        <f t="shared" si="4"/>
        <v>0</v>
      </c>
      <c r="C2377" s="122">
        <f t="shared" si="5"/>
        <v>0</v>
      </c>
      <c r="D2377" s="122">
        <f t="shared" si="6"/>
        <v>0</v>
      </c>
      <c r="E2377" s="122">
        <f t="shared" si="2"/>
        <v>46</v>
      </c>
      <c r="H2377" s="135" t="s">
        <v>41254</v>
      </c>
      <c r="J2377" s="135" t="s">
        <v>41255</v>
      </c>
      <c r="L2377" s="160"/>
      <c r="M2377" s="160"/>
      <c r="N2377" s="160"/>
      <c r="O2377" s="160"/>
      <c r="AA2377" s="523"/>
      <c r="AB2377" s="523"/>
      <c r="AC2377" s="160"/>
      <c r="AD2377" s="160"/>
      <c r="AE2377" s="160"/>
      <c r="AJ2377" s="523"/>
      <c r="AN2377" s="160"/>
      <c r="AO2377" s="160"/>
      <c r="AP2377" s="160"/>
      <c r="AQ2377" s="1"/>
      <c r="AR2377" s="1"/>
      <c r="AS2377" s="160"/>
      <c r="BC2377" s="516">
        <v>0.07146990740740741</v>
      </c>
      <c r="BD2377" s="516"/>
      <c r="BE2377" s="141"/>
      <c r="BF2377" s="516"/>
      <c r="BG2377" s="516"/>
      <c r="BH2377" s="516"/>
    </row>
    <row r="2378">
      <c r="A2378" s="122">
        <f t="shared" si="3"/>
        <v>0</v>
      </c>
      <c r="B2378" s="122">
        <f t="shared" si="4"/>
        <v>0</v>
      </c>
      <c r="C2378" s="122">
        <f t="shared" si="5"/>
        <v>0</v>
      </c>
      <c r="D2378" s="122">
        <f t="shared" si="6"/>
        <v>0</v>
      </c>
      <c r="E2378" s="122">
        <f t="shared" si="2"/>
        <v>3</v>
      </c>
      <c r="H2378" s="135">
        <v>792.0</v>
      </c>
      <c r="J2378" s="135">
        <v>792.0</v>
      </c>
      <c r="L2378" s="160"/>
      <c r="M2378" s="160"/>
      <c r="N2378" s="160"/>
      <c r="O2378" s="160"/>
      <c r="AA2378" s="523"/>
      <c r="AB2378" s="523"/>
      <c r="AC2378" s="160"/>
      <c r="AD2378" s="160"/>
      <c r="AE2378" s="160"/>
      <c r="AJ2378" s="523"/>
      <c r="AN2378" s="160"/>
      <c r="AO2378" s="160"/>
      <c r="AP2378" s="160"/>
      <c r="AQ2378" s="1"/>
      <c r="AR2378" s="1"/>
      <c r="AS2378" s="160"/>
      <c r="BC2378" s="141" t="s">
        <v>1639</v>
      </c>
      <c r="BD2378" s="141"/>
      <c r="BE2378" s="516"/>
      <c r="BF2378" s="141"/>
      <c r="BG2378" s="141"/>
      <c r="BH2378" s="141"/>
    </row>
    <row r="2379">
      <c r="A2379" s="122">
        <f t="shared" si="3"/>
        <v>0</v>
      </c>
      <c r="B2379" s="122">
        <f t="shared" si="4"/>
        <v>0</v>
      </c>
      <c r="C2379" s="122">
        <f t="shared" si="5"/>
        <v>0</v>
      </c>
      <c r="D2379" s="122">
        <f t="shared" si="6"/>
        <v>0</v>
      </c>
      <c r="E2379" s="122">
        <f t="shared" si="2"/>
        <v>7</v>
      </c>
      <c r="H2379" s="135" t="s">
        <v>41256</v>
      </c>
      <c r="J2379" s="135" t="s">
        <v>41257</v>
      </c>
      <c r="L2379" s="160"/>
      <c r="M2379" s="160"/>
      <c r="N2379" s="160"/>
      <c r="O2379" s="160"/>
      <c r="AA2379" s="523"/>
      <c r="AB2379" s="523"/>
      <c r="AC2379" s="160"/>
      <c r="AD2379" s="160"/>
      <c r="AE2379" s="160"/>
      <c r="AJ2379" s="523"/>
      <c r="AN2379" s="160"/>
      <c r="AO2379" s="160"/>
      <c r="AP2379" s="160"/>
      <c r="AQ2379" s="1"/>
      <c r="AR2379" s="1"/>
      <c r="AS2379" s="160"/>
      <c r="BC2379" s="516">
        <v>0.0715162037037037</v>
      </c>
      <c r="BD2379" s="516"/>
      <c r="BE2379" s="141"/>
      <c r="BF2379" s="516"/>
      <c r="BG2379" s="516"/>
      <c r="BH2379" s="516"/>
    </row>
    <row r="2380">
      <c r="A2380" s="122">
        <f t="shared" si="3"/>
        <v>0</v>
      </c>
      <c r="B2380" s="122">
        <f t="shared" si="4"/>
        <v>0</v>
      </c>
      <c r="C2380" s="122">
        <f t="shared" si="5"/>
        <v>0</v>
      </c>
      <c r="D2380" s="122">
        <f t="shared" si="6"/>
        <v>0</v>
      </c>
      <c r="E2380" s="122">
        <f t="shared" si="2"/>
        <v>55</v>
      </c>
      <c r="H2380" s="135" t="s">
        <v>41258</v>
      </c>
      <c r="J2380" s="135" t="s">
        <v>41259</v>
      </c>
      <c r="L2380" s="160"/>
      <c r="M2380" s="160"/>
      <c r="N2380" s="160"/>
      <c r="O2380" s="160"/>
      <c r="AA2380" s="523"/>
      <c r="AB2380" s="523"/>
      <c r="AC2380" s="160"/>
      <c r="AD2380" s="160"/>
      <c r="AE2380" s="160"/>
      <c r="AJ2380" s="523"/>
      <c r="AN2380" s="160"/>
      <c r="AO2380" s="160"/>
      <c r="AP2380" s="160"/>
      <c r="AQ2380" s="1"/>
      <c r="AR2380" s="1"/>
      <c r="AS2380" s="160"/>
      <c r="BC2380" s="141" t="s">
        <v>41260</v>
      </c>
      <c r="BD2380" s="141"/>
      <c r="BE2380" s="516"/>
      <c r="BF2380" s="141"/>
      <c r="BG2380" s="141"/>
      <c r="BH2380" s="141"/>
    </row>
    <row r="2381">
      <c r="A2381" s="122">
        <f t="shared" si="3"/>
        <v>0</v>
      </c>
      <c r="B2381" s="122">
        <f t="shared" si="4"/>
        <v>0</v>
      </c>
      <c r="C2381" s="122">
        <f t="shared" si="5"/>
        <v>0</v>
      </c>
      <c r="D2381" s="122">
        <f t="shared" si="6"/>
        <v>0</v>
      </c>
      <c r="E2381" s="122">
        <f t="shared" si="2"/>
        <v>3</v>
      </c>
      <c r="H2381" s="135">
        <v>793.0</v>
      </c>
      <c r="J2381" s="135">
        <v>793.0</v>
      </c>
      <c r="L2381" s="160"/>
      <c r="M2381" s="160"/>
      <c r="N2381" s="160"/>
      <c r="O2381" s="160"/>
      <c r="AA2381" s="523"/>
      <c r="AB2381" s="523"/>
      <c r="AC2381" s="160"/>
      <c r="AD2381" s="160"/>
      <c r="AE2381" s="160"/>
      <c r="AJ2381" s="523"/>
      <c r="AN2381" s="160"/>
      <c r="AO2381" s="160"/>
      <c r="AP2381" s="160"/>
      <c r="AQ2381" s="1"/>
      <c r="AR2381" s="1"/>
      <c r="AS2381" s="160"/>
      <c r="BC2381" s="516">
        <v>0.0715625</v>
      </c>
      <c r="BD2381" s="516"/>
      <c r="BE2381" s="141"/>
      <c r="BF2381" s="516"/>
      <c r="BG2381" s="516"/>
      <c r="BH2381" s="516"/>
    </row>
    <row r="2382">
      <c r="A2382" s="122">
        <f t="shared" si="3"/>
        <v>0</v>
      </c>
      <c r="B2382" s="122">
        <f t="shared" si="4"/>
        <v>0</v>
      </c>
      <c r="C2382" s="122">
        <f t="shared" si="5"/>
        <v>0</v>
      </c>
      <c r="D2382" s="122">
        <f t="shared" si="6"/>
        <v>0</v>
      </c>
      <c r="E2382" s="122">
        <f t="shared" si="2"/>
        <v>15</v>
      </c>
      <c r="H2382" s="135" t="s">
        <v>41261</v>
      </c>
      <c r="J2382" s="135" t="s">
        <v>41262</v>
      </c>
      <c r="L2382" s="160"/>
      <c r="M2382" s="160"/>
      <c r="N2382" s="160"/>
      <c r="O2382" s="160"/>
      <c r="AA2382" s="523"/>
      <c r="AB2382" s="523"/>
      <c r="AC2382" s="160"/>
      <c r="AD2382" s="160"/>
      <c r="AE2382" s="160"/>
      <c r="AJ2382" s="523"/>
      <c r="AN2382" s="160"/>
      <c r="AO2382" s="160"/>
      <c r="AP2382" s="160"/>
      <c r="AQ2382" s="1"/>
      <c r="AR2382" s="1"/>
      <c r="AS2382" s="160"/>
      <c r="BC2382" s="141" t="s">
        <v>41263</v>
      </c>
      <c r="BD2382" s="141"/>
      <c r="BE2382" s="516"/>
      <c r="BF2382" s="141"/>
      <c r="BG2382" s="141"/>
      <c r="BH2382" s="141"/>
    </row>
    <row r="2383">
      <c r="A2383" s="122">
        <f t="shared" si="3"/>
        <v>0</v>
      </c>
      <c r="B2383" s="122">
        <f t="shared" si="4"/>
        <v>0</v>
      </c>
      <c r="C2383" s="122">
        <f t="shared" si="5"/>
        <v>0</v>
      </c>
      <c r="D2383" s="122">
        <f t="shared" si="6"/>
        <v>0</v>
      </c>
      <c r="E2383" s="122">
        <f t="shared" si="2"/>
        <v>19</v>
      </c>
      <c r="H2383" s="135" t="s">
        <v>41264</v>
      </c>
      <c r="J2383" s="135" t="s">
        <v>1969</v>
      </c>
      <c r="L2383" s="160"/>
      <c r="M2383" s="160"/>
      <c r="N2383" s="160"/>
      <c r="O2383" s="160"/>
      <c r="AA2383" s="523"/>
      <c r="AB2383" s="523"/>
      <c r="AC2383" s="160"/>
      <c r="AD2383" s="160"/>
      <c r="AE2383" s="160"/>
      <c r="AJ2383" s="523"/>
      <c r="AN2383" s="160"/>
      <c r="AO2383" s="160"/>
      <c r="AP2383" s="160"/>
      <c r="AQ2383" s="1"/>
      <c r="AR2383" s="1"/>
      <c r="AS2383" s="160"/>
      <c r="BC2383" s="516">
        <v>0.07158564814814815</v>
      </c>
      <c r="BD2383" s="516"/>
      <c r="BE2383" s="141"/>
      <c r="BF2383" s="516"/>
      <c r="BG2383" s="516"/>
      <c r="BH2383" s="516"/>
    </row>
    <row r="2384">
      <c r="A2384" s="122">
        <f t="shared" si="3"/>
        <v>0</v>
      </c>
      <c r="B2384" s="122">
        <f t="shared" si="4"/>
        <v>0</v>
      </c>
      <c r="C2384" s="122">
        <f t="shared" si="5"/>
        <v>0</v>
      </c>
      <c r="D2384" s="122">
        <f t="shared" si="6"/>
        <v>0</v>
      </c>
      <c r="E2384" s="122">
        <f t="shared" si="2"/>
        <v>7</v>
      </c>
      <c r="H2384" s="135">
        <v>794.0</v>
      </c>
      <c r="J2384" s="135">
        <v>794.0</v>
      </c>
      <c r="L2384" s="160"/>
      <c r="M2384" s="160"/>
      <c r="N2384" s="160"/>
      <c r="O2384" s="160"/>
      <c r="AA2384" s="523"/>
      <c r="AB2384" s="523"/>
      <c r="AC2384" s="160"/>
      <c r="AD2384" s="160"/>
      <c r="AE2384" s="160"/>
      <c r="AJ2384" s="523"/>
      <c r="AN2384" s="160"/>
      <c r="AO2384" s="160"/>
      <c r="AP2384" s="160"/>
      <c r="AQ2384" s="1"/>
      <c r="AR2384" s="1"/>
      <c r="AS2384" s="160"/>
      <c r="BC2384" s="141" t="s">
        <v>41265</v>
      </c>
      <c r="BD2384" s="141"/>
      <c r="BE2384" s="516"/>
      <c r="BF2384" s="141"/>
      <c r="BG2384" s="141"/>
      <c r="BH2384" s="141"/>
    </row>
    <row r="2385">
      <c r="A2385" s="122">
        <f t="shared" si="3"/>
        <v>0</v>
      </c>
      <c r="B2385" s="122">
        <f t="shared" si="4"/>
        <v>0</v>
      </c>
      <c r="C2385" s="122">
        <f t="shared" si="5"/>
        <v>0</v>
      </c>
      <c r="D2385" s="122">
        <f t="shared" si="6"/>
        <v>0</v>
      </c>
      <c r="E2385" s="122">
        <f t="shared" si="2"/>
        <v>7</v>
      </c>
      <c r="H2385" s="135" t="s">
        <v>41266</v>
      </c>
      <c r="J2385" s="135" t="s">
        <v>41267</v>
      </c>
      <c r="L2385" s="160"/>
      <c r="M2385" s="160"/>
      <c r="N2385" s="160"/>
      <c r="O2385" s="160"/>
      <c r="AA2385" s="523"/>
      <c r="AB2385" s="523"/>
      <c r="AC2385" s="160"/>
      <c r="AD2385" s="160"/>
      <c r="AE2385" s="160"/>
      <c r="AJ2385" s="523"/>
      <c r="AN2385" s="160"/>
      <c r="AO2385" s="160"/>
      <c r="AP2385" s="160"/>
      <c r="AQ2385" s="1"/>
      <c r="AR2385" s="1"/>
      <c r="AS2385" s="160"/>
      <c r="BC2385" s="516">
        <v>0.07164351851851852</v>
      </c>
      <c r="BD2385" s="516"/>
      <c r="BE2385" s="141"/>
      <c r="BF2385" s="516"/>
      <c r="BG2385" s="516"/>
      <c r="BH2385" s="516"/>
    </row>
    <row r="2386">
      <c r="A2386" s="122">
        <f t="shared" si="3"/>
        <v>0</v>
      </c>
      <c r="B2386" s="122">
        <f t="shared" si="4"/>
        <v>0</v>
      </c>
      <c r="C2386" s="122">
        <f t="shared" si="5"/>
        <v>0</v>
      </c>
      <c r="D2386" s="122">
        <f t="shared" si="6"/>
        <v>0</v>
      </c>
      <c r="E2386" s="122">
        <f t="shared" si="2"/>
        <v>84</v>
      </c>
      <c r="H2386" s="135" t="s">
        <v>41268</v>
      </c>
      <c r="J2386" s="135" t="s">
        <v>41269</v>
      </c>
      <c r="L2386" s="160"/>
      <c r="M2386" s="160"/>
      <c r="N2386" s="160"/>
      <c r="O2386" s="160"/>
      <c r="AA2386" s="523"/>
      <c r="AB2386" s="523"/>
      <c r="AC2386" s="160"/>
      <c r="AD2386" s="160"/>
      <c r="AE2386" s="160"/>
      <c r="AJ2386" s="523"/>
      <c r="AN2386" s="160"/>
      <c r="AO2386" s="160"/>
      <c r="AP2386" s="160"/>
      <c r="AQ2386" s="1"/>
      <c r="AR2386" s="1"/>
      <c r="AS2386" s="160"/>
      <c r="BC2386" s="141" t="s">
        <v>41270</v>
      </c>
      <c r="BD2386" s="141"/>
      <c r="BE2386" s="516"/>
      <c r="BF2386" s="141"/>
      <c r="BG2386" s="141"/>
      <c r="BH2386" s="141"/>
    </row>
    <row r="2387">
      <c r="A2387" s="122">
        <f t="shared" si="3"/>
        <v>0</v>
      </c>
      <c r="B2387" s="122">
        <f t="shared" si="4"/>
        <v>0</v>
      </c>
      <c r="C2387" s="122">
        <f t="shared" si="5"/>
        <v>0</v>
      </c>
      <c r="D2387" s="122">
        <f t="shared" si="6"/>
        <v>0</v>
      </c>
      <c r="E2387" s="122">
        <f t="shared" si="2"/>
        <v>3</v>
      </c>
      <c r="H2387" s="135">
        <v>795.0</v>
      </c>
      <c r="J2387" s="135">
        <v>795.0</v>
      </c>
      <c r="L2387" s="160"/>
      <c r="M2387" s="160"/>
      <c r="N2387" s="160"/>
      <c r="O2387" s="160"/>
      <c r="AA2387" s="523"/>
      <c r="AB2387" s="523"/>
      <c r="AC2387" s="160"/>
      <c r="AD2387" s="160"/>
      <c r="AE2387" s="160"/>
      <c r="AJ2387" s="523"/>
      <c r="AN2387" s="160"/>
      <c r="AO2387" s="160"/>
      <c r="AP2387" s="160"/>
      <c r="AQ2387" s="1"/>
      <c r="AR2387" s="1"/>
      <c r="AS2387" s="160"/>
      <c r="BC2387" s="516">
        <v>0.07177083333333334</v>
      </c>
      <c r="BD2387" s="516"/>
      <c r="BE2387" s="141"/>
      <c r="BF2387" s="516"/>
      <c r="BG2387" s="516"/>
      <c r="BH2387" s="516"/>
    </row>
    <row r="2388">
      <c r="A2388" s="122">
        <f t="shared" si="3"/>
        <v>0</v>
      </c>
      <c r="B2388" s="122">
        <f t="shared" si="4"/>
        <v>0</v>
      </c>
      <c r="C2388" s="122">
        <f t="shared" si="5"/>
        <v>0</v>
      </c>
      <c r="D2388" s="122">
        <f t="shared" si="6"/>
        <v>0</v>
      </c>
      <c r="E2388" s="122">
        <f t="shared" si="2"/>
        <v>9</v>
      </c>
      <c r="H2388" s="135" t="s">
        <v>41271</v>
      </c>
      <c r="J2388" s="135" t="s">
        <v>41272</v>
      </c>
      <c r="L2388" s="160"/>
      <c r="M2388" s="160"/>
      <c r="N2388" s="160"/>
      <c r="O2388" s="160"/>
      <c r="AA2388" s="523"/>
      <c r="AB2388" s="523"/>
      <c r="AC2388" s="160"/>
      <c r="AD2388" s="160"/>
      <c r="AE2388" s="160"/>
      <c r="AJ2388" s="523"/>
      <c r="AN2388" s="160"/>
      <c r="AO2388" s="160"/>
      <c r="AP2388" s="160"/>
      <c r="AQ2388" s="1"/>
      <c r="AR2388" s="1"/>
      <c r="AS2388" s="160"/>
      <c r="BC2388" s="141" t="s">
        <v>41273</v>
      </c>
      <c r="BD2388" s="141"/>
      <c r="BE2388" s="516"/>
      <c r="BF2388" s="141"/>
      <c r="BG2388" s="141"/>
      <c r="BH2388" s="141"/>
    </row>
    <row r="2389">
      <c r="A2389" s="122">
        <f t="shared" si="3"/>
        <v>0</v>
      </c>
      <c r="B2389" s="122">
        <f t="shared" si="4"/>
        <v>0</v>
      </c>
      <c r="C2389" s="122">
        <f t="shared" si="5"/>
        <v>0</v>
      </c>
      <c r="D2389" s="122">
        <f t="shared" si="6"/>
        <v>0</v>
      </c>
      <c r="E2389" s="122">
        <f t="shared" si="2"/>
        <v>39</v>
      </c>
      <c r="H2389" s="135" t="s">
        <v>41274</v>
      </c>
      <c r="J2389" s="135" t="s">
        <v>41275</v>
      </c>
      <c r="L2389" s="160"/>
      <c r="M2389" s="160"/>
      <c r="N2389" s="160"/>
      <c r="O2389" s="160"/>
      <c r="AA2389" s="523"/>
      <c r="AB2389" s="523"/>
      <c r="AC2389" s="160"/>
      <c r="AD2389" s="160"/>
      <c r="AE2389" s="160"/>
      <c r="AJ2389" s="523"/>
      <c r="AN2389" s="160"/>
      <c r="AO2389" s="160"/>
      <c r="AP2389" s="160"/>
      <c r="AQ2389" s="1"/>
      <c r="AR2389" s="1"/>
      <c r="AS2389" s="160"/>
      <c r="BC2389" s="516">
        <v>0.07185185185185185</v>
      </c>
      <c r="BD2389" s="516"/>
      <c r="BE2389" s="141"/>
      <c r="BF2389" s="516"/>
      <c r="BG2389" s="516"/>
      <c r="BH2389" s="516"/>
    </row>
    <row r="2390">
      <c r="A2390" s="122">
        <f t="shared" si="3"/>
        <v>0</v>
      </c>
      <c r="B2390" s="122">
        <f t="shared" si="4"/>
        <v>0</v>
      </c>
      <c r="C2390" s="122">
        <f t="shared" si="5"/>
        <v>0</v>
      </c>
      <c r="D2390" s="122">
        <f t="shared" si="6"/>
        <v>0</v>
      </c>
      <c r="E2390" s="122">
        <f t="shared" si="2"/>
        <v>3</v>
      </c>
      <c r="H2390" s="135">
        <v>796.0</v>
      </c>
      <c r="J2390" s="135">
        <v>796.0</v>
      </c>
      <c r="L2390" s="160"/>
      <c r="M2390" s="160"/>
      <c r="N2390" s="160"/>
      <c r="O2390" s="160"/>
      <c r="AA2390" s="523"/>
      <c r="AB2390" s="523"/>
      <c r="AC2390" s="160"/>
      <c r="AD2390" s="160"/>
      <c r="AE2390" s="160"/>
      <c r="AJ2390" s="523"/>
      <c r="AN2390" s="160"/>
      <c r="AO2390" s="160"/>
      <c r="AP2390" s="160"/>
      <c r="AQ2390" s="1"/>
      <c r="AR2390" s="1"/>
      <c r="AS2390" s="160"/>
      <c r="BC2390" s="141" t="s">
        <v>41276</v>
      </c>
      <c r="BD2390" s="141"/>
      <c r="BE2390" s="516"/>
      <c r="BF2390" s="141"/>
      <c r="BG2390" s="141"/>
      <c r="BH2390" s="141"/>
    </row>
    <row r="2391">
      <c r="A2391" s="122">
        <f t="shared" si="3"/>
        <v>0</v>
      </c>
      <c r="B2391" s="122">
        <f t="shared" si="4"/>
        <v>0</v>
      </c>
      <c r="C2391" s="122">
        <f t="shared" si="5"/>
        <v>0</v>
      </c>
      <c r="D2391" s="122">
        <f t="shared" si="6"/>
        <v>0</v>
      </c>
      <c r="E2391" s="122">
        <f t="shared" si="2"/>
        <v>7</v>
      </c>
      <c r="H2391" s="135" t="s">
        <v>41277</v>
      </c>
      <c r="J2391" s="135" t="s">
        <v>41278</v>
      </c>
      <c r="L2391" s="160"/>
      <c r="M2391" s="160"/>
      <c r="N2391" s="160"/>
      <c r="O2391" s="160"/>
      <c r="AA2391" s="523"/>
      <c r="AB2391" s="523"/>
      <c r="AC2391" s="160"/>
      <c r="AD2391" s="160"/>
      <c r="AE2391" s="160"/>
      <c r="AJ2391" s="523"/>
      <c r="AN2391" s="160"/>
      <c r="AO2391" s="160"/>
      <c r="AP2391" s="160"/>
      <c r="AQ2391" s="1"/>
      <c r="AR2391" s="1"/>
      <c r="AS2391" s="160"/>
      <c r="BC2391" s="516">
        <v>0.07186342592592593</v>
      </c>
      <c r="BD2391" s="516"/>
      <c r="BE2391" s="141"/>
      <c r="BF2391" s="516"/>
      <c r="BG2391" s="516"/>
      <c r="BH2391" s="516"/>
    </row>
    <row r="2392">
      <c r="A2392" s="122">
        <f t="shared" si="3"/>
        <v>0</v>
      </c>
      <c r="B2392" s="122">
        <f t="shared" si="4"/>
        <v>0</v>
      </c>
      <c r="C2392" s="122">
        <f t="shared" si="5"/>
        <v>0</v>
      </c>
      <c r="D2392" s="122">
        <f t="shared" si="6"/>
        <v>0</v>
      </c>
      <c r="E2392" s="122">
        <f t="shared" si="2"/>
        <v>41</v>
      </c>
      <c r="H2392" s="135" t="s">
        <v>872</v>
      </c>
      <c r="J2392" s="135" t="s">
        <v>41279</v>
      </c>
      <c r="L2392" s="160"/>
      <c r="M2392" s="160"/>
      <c r="N2392" s="160"/>
      <c r="O2392" s="160"/>
      <c r="AA2392" s="523"/>
      <c r="AB2392" s="523"/>
      <c r="AC2392" s="160"/>
      <c r="AD2392" s="160"/>
      <c r="AE2392" s="160"/>
      <c r="AJ2392" s="523"/>
      <c r="AN2392" s="160"/>
      <c r="AO2392" s="160"/>
      <c r="AP2392" s="160"/>
      <c r="AQ2392" s="1"/>
      <c r="AR2392" s="1"/>
      <c r="AS2392" s="160"/>
      <c r="BC2392" s="141" t="s">
        <v>41280</v>
      </c>
      <c r="BD2392" s="141"/>
      <c r="BE2392" s="516"/>
      <c r="BF2392" s="141"/>
      <c r="BG2392" s="141"/>
      <c r="BH2392" s="141"/>
    </row>
    <row r="2393">
      <c r="A2393" s="122">
        <f t="shared" si="3"/>
        <v>0</v>
      </c>
      <c r="B2393" s="122">
        <f t="shared" si="4"/>
        <v>0</v>
      </c>
      <c r="C2393" s="122">
        <f t="shared" si="5"/>
        <v>0</v>
      </c>
      <c r="D2393" s="122">
        <f t="shared" si="6"/>
        <v>0</v>
      </c>
      <c r="E2393" s="122">
        <f t="shared" si="2"/>
        <v>3</v>
      </c>
      <c r="H2393" s="135">
        <v>797.0</v>
      </c>
      <c r="J2393" s="135">
        <v>797.0</v>
      </c>
      <c r="L2393" s="160"/>
      <c r="M2393" s="160"/>
      <c r="N2393" s="160"/>
      <c r="O2393" s="160"/>
      <c r="AA2393" s="523"/>
      <c r="AB2393" s="523"/>
      <c r="AC2393" s="160"/>
      <c r="AD2393" s="160"/>
      <c r="AE2393" s="160"/>
      <c r="AJ2393" s="523"/>
      <c r="AN2393" s="160"/>
      <c r="AO2393" s="160"/>
      <c r="AP2393" s="160"/>
      <c r="AQ2393" s="1"/>
      <c r="AR2393" s="1"/>
      <c r="AS2393" s="160"/>
      <c r="BC2393" s="516">
        <v>0.07190972222222222</v>
      </c>
      <c r="BD2393" s="516"/>
      <c r="BE2393" s="141"/>
      <c r="BF2393" s="516"/>
      <c r="BG2393" s="516"/>
      <c r="BH2393" s="516"/>
    </row>
    <row r="2394">
      <c r="A2394" s="122">
        <f t="shared" si="3"/>
        <v>0</v>
      </c>
      <c r="B2394" s="122">
        <f t="shared" si="4"/>
        <v>0</v>
      </c>
      <c r="C2394" s="122">
        <f t="shared" si="5"/>
        <v>0</v>
      </c>
      <c r="D2394" s="122">
        <f t="shared" si="6"/>
        <v>0</v>
      </c>
      <c r="E2394" s="122">
        <f t="shared" si="2"/>
        <v>10</v>
      </c>
      <c r="H2394" s="135" t="s">
        <v>41281</v>
      </c>
      <c r="J2394" s="135" t="s">
        <v>41282</v>
      </c>
      <c r="L2394" s="160"/>
      <c r="M2394" s="160"/>
      <c r="N2394" s="160"/>
      <c r="O2394" s="160"/>
      <c r="AA2394" s="523"/>
      <c r="AB2394" s="523"/>
      <c r="AC2394" s="160"/>
      <c r="AD2394" s="160"/>
      <c r="AE2394" s="160"/>
      <c r="AJ2394" s="523"/>
      <c r="AN2394" s="160"/>
      <c r="AO2394" s="160"/>
      <c r="AP2394" s="160"/>
      <c r="AQ2394" s="1"/>
      <c r="AR2394" s="1"/>
      <c r="AS2394" s="160"/>
      <c r="BC2394" s="141" t="s">
        <v>41283</v>
      </c>
      <c r="BD2394" s="141"/>
      <c r="BE2394" s="516"/>
      <c r="BF2394" s="141"/>
      <c r="BG2394" s="141"/>
      <c r="BH2394" s="141"/>
    </row>
    <row r="2395">
      <c r="A2395" s="122">
        <f t="shared" si="3"/>
        <v>0</v>
      </c>
      <c r="B2395" s="122">
        <f t="shared" si="4"/>
        <v>0</v>
      </c>
      <c r="C2395" s="122">
        <f t="shared" si="5"/>
        <v>0</v>
      </c>
      <c r="D2395" s="122">
        <f t="shared" si="6"/>
        <v>0</v>
      </c>
      <c r="E2395" s="122">
        <f t="shared" si="2"/>
        <v>11</v>
      </c>
      <c r="H2395" s="135" t="s">
        <v>41284</v>
      </c>
      <c r="J2395" s="135" t="s">
        <v>41285</v>
      </c>
      <c r="L2395" s="160"/>
      <c r="M2395" s="160"/>
      <c r="N2395" s="160"/>
      <c r="O2395" s="160"/>
      <c r="AA2395" s="523"/>
      <c r="AB2395" s="523"/>
      <c r="AC2395" s="160"/>
      <c r="AD2395" s="160"/>
      <c r="AE2395" s="160"/>
      <c r="AJ2395" s="523"/>
      <c r="AN2395" s="160"/>
      <c r="AO2395" s="160"/>
      <c r="AP2395" s="160"/>
      <c r="AQ2395" s="1"/>
      <c r="AR2395" s="1"/>
      <c r="AS2395" s="160"/>
      <c r="BC2395" s="516">
        <v>0.07210648148148148</v>
      </c>
      <c r="BD2395" s="516"/>
      <c r="BE2395" s="141"/>
      <c r="BF2395" s="516"/>
      <c r="BG2395" s="516"/>
      <c r="BH2395" s="516"/>
    </row>
    <row r="2396">
      <c r="A2396" s="122">
        <f t="shared" si="3"/>
        <v>0</v>
      </c>
      <c r="B2396" s="122">
        <f t="shared" si="4"/>
        <v>0</v>
      </c>
      <c r="C2396" s="122">
        <f t="shared" si="5"/>
        <v>0</v>
      </c>
      <c r="D2396" s="122">
        <f t="shared" si="6"/>
        <v>0</v>
      </c>
      <c r="E2396" s="122">
        <f t="shared" si="2"/>
        <v>6</v>
      </c>
      <c r="H2396" s="135">
        <v>798.0</v>
      </c>
      <c r="J2396" s="135">
        <v>798.0</v>
      </c>
      <c r="L2396" s="160"/>
      <c r="M2396" s="160"/>
      <c r="N2396" s="160"/>
      <c r="O2396" s="160"/>
      <c r="AA2396" s="523"/>
      <c r="AB2396" s="523"/>
      <c r="AC2396" s="160"/>
      <c r="AD2396" s="160"/>
      <c r="AE2396" s="160"/>
      <c r="AJ2396" s="523"/>
      <c r="AN2396" s="160"/>
      <c r="AO2396" s="160"/>
      <c r="AP2396" s="160"/>
      <c r="AQ2396" s="1"/>
      <c r="AR2396" s="1"/>
      <c r="AS2396" s="160"/>
      <c r="BC2396" s="141" t="s">
        <v>41283</v>
      </c>
      <c r="BD2396" s="141"/>
      <c r="BE2396" s="516"/>
      <c r="BF2396" s="141"/>
      <c r="BG2396" s="141"/>
      <c r="BH2396" s="141"/>
    </row>
    <row r="2397">
      <c r="A2397" s="122">
        <f t="shared" si="3"/>
        <v>0</v>
      </c>
      <c r="B2397" s="122">
        <f t="shared" si="4"/>
        <v>0</v>
      </c>
      <c r="C2397" s="122">
        <f t="shared" si="5"/>
        <v>0</v>
      </c>
      <c r="D2397" s="122">
        <f t="shared" si="6"/>
        <v>0</v>
      </c>
      <c r="E2397" s="122">
        <f t="shared" si="2"/>
        <v>7</v>
      </c>
      <c r="H2397" s="135" t="s">
        <v>41286</v>
      </c>
      <c r="J2397" s="135" t="s">
        <v>41287</v>
      </c>
      <c r="L2397" s="160"/>
      <c r="M2397" s="160"/>
      <c r="N2397" s="160"/>
      <c r="O2397" s="160"/>
      <c r="AA2397" s="523"/>
      <c r="AB2397" s="523"/>
      <c r="AC2397" s="160"/>
      <c r="AD2397" s="160"/>
      <c r="AE2397" s="160"/>
      <c r="AJ2397" s="523"/>
      <c r="AN2397" s="160"/>
      <c r="AO2397" s="160"/>
      <c r="AP2397" s="160"/>
      <c r="AQ2397" s="1"/>
      <c r="AR2397" s="1"/>
      <c r="AS2397" s="160"/>
      <c r="BC2397" s="516">
        <v>0.07211805555555556</v>
      </c>
      <c r="BD2397" s="516"/>
      <c r="BE2397" s="141"/>
      <c r="BF2397" s="516"/>
      <c r="BG2397" s="516"/>
      <c r="BH2397" s="516"/>
    </row>
    <row r="2398">
      <c r="A2398" s="122">
        <f t="shared" si="3"/>
        <v>0</v>
      </c>
      <c r="B2398" s="122">
        <f t="shared" si="4"/>
        <v>0</v>
      </c>
      <c r="C2398" s="122">
        <f t="shared" si="5"/>
        <v>0</v>
      </c>
      <c r="D2398" s="122">
        <f t="shared" si="6"/>
        <v>0</v>
      </c>
      <c r="E2398" s="122">
        <f t="shared" si="2"/>
        <v>31</v>
      </c>
      <c r="H2398" s="135" t="s">
        <v>41288</v>
      </c>
      <c r="J2398" s="135" t="s">
        <v>41289</v>
      </c>
      <c r="L2398" s="160"/>
      <c r="M2398" s="160"/>
      <c r="N2398" s="160"/>
      <c r="O2398" s="160"/>
      <c r="AA2398" s="523"/>
      <c r="AB2398" s="523"/>
      <c r="AC2398" s="160"/>
      <c r="AD2398" s="160"/>
      <c r="AE2398" s="160"/>
      <c r="AJ2398" s="523"/>
      <c r="AN2398" s="160"/>
      <c r="AO2398" s="160"/>
      <c r="AP2398" s="160"/>
      <c r="AQ2398" s="1"/>
      <c r="AR2398" s="1"/>
      <c r="AS2398" s="160"/>
      <c r="BC2398" s="141" t="s">
        <v>41290</v>
      </c>
      <c r="BD2398" s="141"/>
      <c r="BE2398" s="516"/>
      <c r="BF2398" s="141"/>
      <c r="BG2398" s="141"/>
      <c r="BH2398" s="141"/>
    </row>
    <row r="2399">
      <c r="A2399" s="122">
        <f t="shared" si="3"/>
        <v>0</v>
      </c>
      <c r="B2399" s="122">
        <f t="shared" si="4"/>
        <v>0</v>
      </c>
      <c r="C2399" s="122">
        <f t="shared" si="5"/>
        <v>0</v>
      </c>
      <c r="D2399" s="122">
        <f t="shared" si="6"/>
        <v>0</v>
      </c>
      <c r="E2399" s="122">
        <f t="shared" si="2"/>
        <v>3</v>
      </c>
      <c r="H2399" s="135">
        <v>799.0</v>
      </c>
      <c r="J2399" s="135">
        <v>799.0</v>
      </c>
      <c r="L2399" s="160"/>
      <c r="M2399" s="160"/>
      <c r="N2399" s="160"/>
      <c r="O2399" s="160"/>
      <c r="AA2399" s="523"/>
      <c r="AB2399" s="523"/>
      <c r="AC2399" s="160"/>
      <c r="AD2399" s="160"/>
      <c r="AE2399" s="160"/>
      <c r="AJ2399" s="523"/>
      <c r="AN2399" s="160"/>
      <c r="AO2399" s="160"/>
      <c r="AP2399" s="160"/>
      <c r="AQ2399" s="1"/>
      <c r="AR2399" s="1"/>
      <c r="AS2399" s="160"/>
      <c r="BC2399" s="516">
        <v>0.07214120370370371</v>
      </c>
      <c r="BD2399" s="516"/>
      <c r="BE2399" s="141"/>
      <c r="BF2399" s="516"/>
      <c r="BG2399" s="516"/>
      <c r="BH2399" s="516"/>
    </row>
    <row r="2400">
      <c r="A2400" s="122">
        <f t="shared" si="3"/>
        <v>0</v>
      </c>
      <c r="B2400" s="122">
        <f t="shared" si="4"/>
        <v>0</v>
      </c>
      <c r="C2400" s="122">
        <f t="shared" si="5"/>
        <v>0</v>
      </c>
      <c r="D2400" s="122">
        <f t="shared" si="6"/>
        <v>0</v>
      </c>
      <c r="E2400" s="122">
        <f t="shared" si="2"/>
        <v>15</v>
      </c>
      <c r="H2400" s="135" t="s">
        <v>41291</v>
      </c>
      <c r="J2400" s="135" t="s">
        <v>41292</v>
      </c>
      <c r="L2400" s="160"/>
      <c r="M2400" s="160"/>
      <c r="N2400" s="160"/>
      <c r="O2400" s="160"/>
      <c r="AA2400" s="523"/>
      <c r="AB2400" s="523"/>
      <c r="AC2400" s="160"/>
      <c r="AD2400" s="160"/>
      <c r="AE2400" s="160"/>
      <c r="AJ2400" s="523"/>
      <c r="AN2400" s="160"/>
      <c r="AO2400" s="160"/>
      <c r="AP2400" s="160"/>
      <c r="AQ2400" s="1"/>
      <c r="AR2400" s="1"/>
      <c r="AS2400" s="160"/>
      <c r="BC2400" s="141" t="s">
        <v>41293</v>
      </c>
      <c r="BD2400" s="141"/>
      <c r="BE2400" s="516"/>
      <c r="BF2400" s="141"/>
      <c r="BG2400" s="141"/>
      <c r="BH2400" s="141"/>
    </row>
    <row r="2401">
      <c r="A2401" s="122">
        <f t="shared" si="3"/>
        <v>0</v>
      </c>
      <c r="B2401" s="122">
        <f t="shared" si="4"/>
        <v>0</v>
      </c>
      <c r="C2401" s="122">
        <f t="shared" si="5"/>
        <v>0</v>
      </c>
      <c r="D2401" s="122">
        <f t="shared" si="6"/>
        <v>0</v>
      </c>
      <c r="E2401" s="122">
        <f t="shared" si="2"/>
        <v>21</v>
      </c>
      <c r="H2401" s="135" t="s">
        <v>41294</v>
      </c>
      <c r="J2401" s="135" t="s">
        <v>41295</v>
      </c>
      <c r="L2401" s="160"/>
      <c r="M2401" s="160"/>
      <c r="N2401" s="160"/>
      <c r="O2401" s="160"/>
      <c r="AA2401" s="523"/>
      <c r="AB2401" s="523"/>
      <c r="AC2401" s="160"/>
      <c r="AD2401" s="160"/>
      <c r="AE2401" s="160"/>
      <c r="AJ2401" s="523"/>
      <c r="AN2401" s="160"/>
      <c r="AO2401" s="160"/>
      <c r="AP2401" s="160"/>
      <c r="AQ2401" s="1"/>
      <c r="AR2401" s="1"/>
      <c r="AS2401" s="160"/>
      <c r="BC2401" s="516">
        <v>0.07216435185185185</v>
      </c>
      <c r="BD2401" s="516"/>
      <c r="BE2401" s="141"/>
      <c r="BF2401" s="516"/>
      <c r="BG2401" s="516"/>
      <c r="BH2401" s="516"/>
    </row>
    <row r="2402">
      <c r="A2402" s="122">
        <f t="shared" si="3"/>
        <v>0</v>
      </c>
      <c r="B2402" s="122">
        <f t="shared" si="4"/>
        <v>0</v>
      </c>
      <c r="C2402" s="122">
        <f t="shared" si="5"/>
        <v>0</v>
      </c>
      <c r="D2402" s="122">
        <f t="shared" si="6"/>
        <v>0</v>
      </c>
      <c r="E2402" s="122">
        <f t="shared" si="2"/>
        <v>5</v>
      </c>
      <c r="H2402" s="135">
        <v>800.0</v>
      </c>
      <c r="J2402" s="135">
        <v>800.0</v>
      </c>
      <c r="L2402" s="160"/>
      <c r="M2402" s="160"/>
      <c r="N2402" s="160"/>
      <c r="O2402" s="160"/>
      <c r="AA2402" s="523"/>
      <c r="AB2402" s="523"/>
      <c r="AC2402" s="160"/>
      <c r="AD2402" s="160"/>
      <c r="AE2402" s="160"/>
      <c r="AJ2402" s="523"/>
      <c r="AN2402" s="160"/>
      <c r="AO2402" s="160"/>
      <c r="AP2402" s="160"/>
      <c r="AQ2402" s="1"/>
      <c r="AR2402" s="1"/>
      <c r="AS2402" s="160"/>
      <c r="BC2402" s="141" t="s">
        <v>41296</v>
      </c>
      <c r="BD2402" s="141"/>
      <c r="BE2402" s="516"/>
      <c r="BF2402" s="141"/>
      <c r="BG2402" s="141"/>
      <c r="BH2402" s="141"/>
    </row>
    <row r="2403">
      <c r="A2403" s="122">
        <f t="shared" si="3"/>
        <v>0</v>
      </c>
      <c r="B2403" s="122">
        <f t="shared" si="4"/>
        <v>0</v>
      </c>
      <c r="C2403" s="122">
        <f t="shared" si="5"/>
        <v>0</v>
      </c>
      <c r="D2403" s="122">
        <f t="shared" si="6"/>
        <v>0</v>
      </c>
      <c r="E2403" s="122">
        <f t="shared" si="2"/>
        <v>7</v>
      </c>
      <c r="H2403" s="135" t="s">
        <v>41297</v>
      </c>
      <c r="J2403" s="135" t="s">
        <v>41298</v>
      </c>
      <c r="L2403" s="160"/>
      <c r="M2403" s="160"/>
      <c r="N2403" s="160"/>
      <c r="O2403" s="160"/>
      <c r="AA2403" s="523"/>
      <c r="AB2403" s="523"/>
      <c r="AC2403" s="160"/>
      <c r="AD2403" s="160"/>
      <c r="AE2403" s="160"/>
      <c r="AJ2403" s="523"/>
      <c r="AN2403" s="160"/>
      <c r="AO2403" s="160"/>
      <c r="AP2403" s="160"/>
      <c r="AQ2403" s="1"/>
      <c r="AR2403" s="1"/>
      <c r="AS2403" s="160"/>
      <c r="BC2403" s="516">
        <v>0.07225694444444444</v>
      </c>
      <c r="BD2403" s="516"/>
      <c r="BE2403" s="141"/>
      <c r="BF2403" s="516"/>
      <c r="BG2403" s="516"/>
      <c r="BH2403" s="516"/>
    </row>
    <row r="2404">
      <c r="A2404" s="122">
        <f t="shared" si="3"/>
        <v>0</v>
      </c>
      <c r="B2404" s="122">
        <f t="shared" si="4"/>
        <v>0</v>
      </c>
      <c r="C2404" s="122">
        <f t="shared" si="5"/>
        <v>0</v>
      </c>
      <c r="D2404" s="122">
        <f t="shared" si="6"/>
        <v>0</v>
      </c>
      <c r="E2404" s="122">
        <f t="shared" si="2"/>
        <v>87</v>
      </c>
      <c r="H2404" s="135" t="s">
        <v>41299</v>
      </c>
      <c r="J2404" s="135" t="s">
        <v>41300</v>
      </c>
      <c r="L2404" s="160"/>
      <c r="M2404" s="160"/>
      <c r="N2404" s="160"/>
      <c r="O2404" s="160"/>
      <c r="AA2404" s="523"/>
      <c r="AB2404" s="523"/>
      <c r="AC2404" s="160"/>
      <c r="AD2404" s="160"/>
      <c r="AE2404" s="160"/>
      <c r="AJ2404" s="523"/>
      <c r="AN2404" s="160"/>
      <c r="AO2404" s="160"/>
      <c r="AP2404" s="160"/>
      <c r="AQ2404" s="1"/>
      <c r="AR2404" s="1"/>
      <c r="AS2404" s="160"/>
      <c r="BC2404" s="141" t="s">
        <v>41301</v>
      </c>
      <c r="BD2404" s="141"/>
      <c r="BE2404" s="516"/>
      <c r="BF2404" s="141"/>
      <c r="BG2404" s="141"/>
      <c r="BH2404" s="141"/>
    </row>
    <row r="2405">
      <c r="A2405" s="122">
        <f t="shared" si="3"/>
        <v>0</v>
      </c>
      <c r="B2405" s="122">
        <f t="shared" si="4"/>
        <v>0</v>
      </c>
      <c r="C2405" s="122">
        <f t="shared" si="5"/>
        <v>0</v>
      </c>
      <c r="D2405" s="122">
        <f t="shared" si="6"/>
        <v>0</v>
      </c>
      <c r="E2405" s="122">
        <f t="shared" si="2"/>
        <v>3</v>
      </c>
      <c r="H2405" s="135">
        <v>801.0</v>
      </c>
      <c r="J2405" s="135">
        <v>801.0</v>
      </c>
      <c r="L2405" s="160"/>
      <c r="M2405" s="160"/>
      <c r="N2405" s="160"/>
      <c r="O2405" s="160"/>
      <c r="AA2405" s="523"/>
      <c r="AB2405" s="523"/>
      <c r="AC2405" s="160"/>
      <c r="AD2405" s="160"/>
      <c r="AE2405" s="160"/>
      <c r="AJ2405" s="523"/>
      <c r="AN2405" s="160"/>
      <c r="AO2405" s="160"/>
      <c r="AP2405" s="160"/>
      <c r="AQ2405" s="1"/>
      <c r="AR2405" s="1"/>
      <c r="AS2405" s="160"/>
      <c r="BC2405" s="516">
        <v>0.07226851851851852</v>
      </c>
      <c r="BD2405" s="516"/>
      <c r="BE2405" s="141"/>
      <c r="BF2405" s="516"/>
      <c r="BG2405" s="516"/>
      <c r="BH2405" s="516"/>
    </row>
    <row r="2406">
      <c r="A2406" s="122">
        <f t="shared" si="3"/>
        <v>0</v>
      </c>
      <c r="B2406" s="122">
        <f t="shared" si="4"/>
        <v>0</v>
      </c>
      <c r="C2406" s="122">
        <f t="shared" si="5"/>
        <v>0</v>
      </c>
      <c r="D2406" s="122">
        <f t="shared" si="6"/>
        <v>0</v>
      </c>
      <c r="E2406" s="122">
        <f t="shared" si="2"/>
        <v>10</v>
      </c>
      <c r="H2406" s="135" t="s">
        <v>41302</v>
      </c>
      <c r="J2406" s="135" t="s">
        <v>41303</v>
      </c>
      <c r="L2406" s="160"/>
      <c r="M2406" s="160"/>
      <c r="N2406" s="160"/>
      <c r="O2406" s="160"/>
      <c r="AA2406" s="523"/>
      <c r="AB2406" s="523"/>
      <c r="AC2406" s="160"/>
      <c r="AD2406" s="160"/>
      <c r="AE2406" s="160"/>
      <c r="AJ2406" s="523"/>
      <c r="AN2406" s="160"/>
      <c r="AO2406" s="160"/>
      <c r="AP2406" s="160"/>
      <c r="AQ2406" s="1"/>
      <c r="AR2406" s="1"/>
      <c r="AS2406" s="160"/>
      <c r="BC2406" s="141" t="s">
        <v>41304</v>
      </c>
      <c r="BD2406" s="141"/>
      <c r="BE2406" s="516"/>
      <c r="BF2406" s="141"/>
      <c r="BG2406" s="141"/>
      <c r="BH2406" s="141"/>
    </row>
    <row r="2407">
      <c r="A2407" s="122">
        <f t="shared" si="3"/>
        <v>0</v>
      </c>
      <c r="B2407" s="122">
        <f t="shared" si="4"/>
        <v>0</v>
      </c>
      <c r="C2407" s="122">
        <f t="shared" si="5"/>
        <v>0</v>
      </c>
      <c r="D2407" s="122">
        <f t="shared" si="6"/>
        <v>0</v>
      </c>
      <c r="E2407" s="122">
        <f t="shared" si="2"/>
        <v>24</v>
      </c>
      <c r="H2407" s="135" t="s">
        <v>41305</v>
      </c>
      <c r="J2407" s="135" t="s">
        <v>41306</v>
      </c>
      <c r="L2407" s="160"/>
      <c r="M2407" s="160"/>
      <c r="N2407" s="160"/>
      <c r="O2407" s="160"/>
      <c r="AA2407" s="523"/>
      <c r="AB2407" s="523"/>
      <c r="AC2407" s="160"/>
      <c r="AD2407" s="160"/>
      <c r="AE2407" s="160"/>
      <c r="AJ2407" s="523"/>
      <c r="AN2407" s="160"/>
      <c r="AO2407" s="160"/>
      <c r="AP2407" s="160"/>
      <c r="AQ2407" s="1"/>
      <c r="AR2407" s="1"/>
      <c r="AS2407" s="160"/>
      <c r="BC2407" s="516">
        <v>0.07231481481481482</v>
      </c>
      <c r="BD2407" s="516"/>
      <c r="BE2407" s="141"/>
      <c r="BF2407" s="516"/>
      <c r="BG2407" s="516"/>
      <c r="BH2407" s="516"/>
    </row>
    <row r="2408">
      <c r="A2408" s="122">
        <f t="shared" si="3"/>
        <v>0</v>
      </c>
      <c r="B2408" s="122">
        <f t="shared" si="4"/>
        <v>0</v>
      </c>
      <c r="C2408" s="122">
        <f t="shared" si="5"/>
        <v>0</v>
      </c>
      <c r="D2408" s="122">
        <f t="shared" si="6"/>
        <v>0</v>
      </c>
      <c r="E2408" s="122">
        <f t="shared" si="2"/>
        <v>11</v>
      </c>
      <c r="H2408" s="135">
        <v>802.0</v>
      </c>
      <c r="J2408" s="135">
        <v>802.0</v>
      </c>
      <c r="L2408" s="160"/>
      <c r="M2408" s="160"/>
      <c r="N2408" s="160"/>
      <c r="O2408" s="160"/>
      <c r="AA2408" s="523"/>
      <c r="AB2408" s="523"/>
      <c r="AC2408" s="160"/>
      <c r="AD2408" s="160"/>
      <c r="AE2408" s="160"/>
      <c r="AJ2408" s="523"/>
      <c r="AN2408" s="160"/>
      <c r="AO2408" s="160"/>
      <c r="AP2408" s="160"/>
      <c r="AQ2408" s="1"/>
      <c r="AR2408" s="1"/>
      <c r="AS2408" s="160"/>
      <c r="BC2408" s="141" t="s">
        <v>41307</v>
      </c>
      <c r="BD2408" s="141"/>
      <c r="BE2408" s="516"/>
      <c r="BF2408" s="141"/>
      <c r="BG2408" s="141"/>
      <c r="BH2408" s="141"/>
    </row>
    <row r="2409">
      <c r="A2409" s="122">
        <f t="shared" si="3"/>
        <v>0</v>
      </c>
      <c r="B2409" s="122">
        <f t="shared" si="4"/>
        <v>0</v>
      </c>
      <c r="C2409" s="122">
        <f t="shared" si="5"/>
        <v>0</v>
      </c>
      <c r="D2409" s="122">
        <f t="shared" si="6"/>
        <v>0</v>
      </c>
      <c r="E2409" s="122">
        <f t="shared" si="2"/>
        <v>7</v>
      </c>
      <c r="H2409" s="135" t="s">
        <v>41308</v>
      </c>
      <c r="J2409" s="135" t="s">
        <v>41309</v>
      </c>
      <c r="L2409" s="160"/>
      <c r="M2409" s="160"/>
      <c r="N2409" s="160"/>
      <c r="O2409" s="160"/>
      <c r="AA2409" s="523"/>
      <c r="AB2409" s="523"/>
      <c r="AC2409" s="160"/>
      <c r="AD2409" s="160"/>
      <c r="AE2409" s="160"/>
      <c r="AJ2409" s="523"/>
      <c r="AN2409" s="160"/>
      <c r="AO2409" s="160"/>
      <c r="AP2409" s="160"/>
      <c r="AQ2409" s="1"/>
      <c r="AR2409" s="1"/>
      <c r="AS2409" s="160"/>
      <c r="BC2409" s="516">
        <v>0.07232638888888888</v>
      </c>
      <c r="BD2409" s="516"/>
      <c r="BE2409" s="141"/>
      <c r="BF2409" s="516"/>
      <c r="BG2409" s="516"/>
      <c r="BH2409" s="516"/>
    </row>
    <row r="2410">
      <c r="A2410" s="122">
        <f t="shared" si="3"/>
        <v>0</v>
      </c>
      <c r="B2410" s="122">
        <f t="shared" si="4"/>
        <v>0</v>
      </c>
      <c r="C2410" s="122">
        <f t="shared" si="5"/>
        <v>0</v>
      </c>
      <c r="D2410" s="122">
        <f t="shared" si="6"/>
        <v>0</v>
      </c>
      <c r="E2410" s="122">
        <f t="shared" si="2"/>
        <v>32</v>
      </c>
      <c r="H2410" s="135" t="s">
        <v>2570</v>
      </c>
      <c r="J2410" s="135" t="s">
        <v>41310</v>
      </c>
      <c r="L2410" s="160"/>
      <c r="M2410" s="160"/>
      <c r="N2410" s="160"/>
      <c r="O2410" s="160"/>
      <c r="AA2410" s="523"/>
      <c r="AB2410" s="523"/>
      <c r="AC2410" s="160"/>
      <c r="AD2410" s="160"/>
      <c r="AE2410" s="160"/>
      <c r="AJ2410" s="523"/>
      <c r="AN2410" s="160"/>
      <c r="AO2410" s="160"/>
      <c r="AP2410" s="160"/>
      <c r="AQ2410" s="1"/>
      <c r="AR2410" s="1"/>
      <c r="AS2410" s="160"/>
      <c r="BC2410" s="141" t="s">
        <v>862</v>
      </c>
      <c r="BD2410" s="141"/>
      <c r="BE2410" s="516"/>
      <c r="BF2410" s="141"/>
      <c r="BG2410" s="141"/>
      <c r="BH2410" s="141"/>
    </row>
    <row r="2411">
      <c r="A2411" s="122">
        <f t="shared" si="3"/>
        <v>0</v>
      </c>
      <c r="B2411" s="122">
        <f t="shared" si="4"/>
        <v>0</v>
      </c>
      <c r="C2411" s="122">
        <f t="shared" si="5"/>
        <v>0</v>
      </c>
      <c r="D2411" s="122">
        <f t="shared" si="6"/>
        <v>0</v>
      </c>
      <c r="E2411" s="122">
        <f t="shared" si="2"/>
        <v>3</v>
      </c>
      <c r="H2411" s="135">
        <v>803.0</v>
      </c>
      <c r="J2411" s="135">
        <v>803.0</v>
      </c>
      <c r="L2411" s="160"/>
      <c r="M2411" s="160"/>
      <c r="N2411" s="160"/>
      <c r="O2411" s="160"/>
      <c r="AA2411" s="523"/>
      <c r="AB2411" s="523"/>
      <c r="AC2411" s="160"/>
      <c r="AD2411" s="160"/>
      <c r="AE2411" s="160"/>
      <c r="AJ2411" s="523"/>
      <c r="AN2411" s="160"/>
      <c r="AO2411" s="160"/>
      <c r="AP2411" s="160"/>
      <c r="AQ2411" s="1"/>
      <c r="AR2411" s="1"/>
      <c r="AS2411" s="160"/>
      <c r="BC2411" s="516">
        <v>0.07236111111111111</v>
      </c>
      <c r="BD2411" s="516"/>
      <c r="BE2411" s="141"/>
      <c r="BF2411" s="516"/>
      <c r="BG2411" s="516"/>
      <c r="BH2411" s="516"/>
    </row>
    <row r="2412">
      <c r="A2412" s="122">
        <f t="shared" si="3"/>
        <v>0</v>
      </c>
      <c r="B2412" s="122">
        <f t="shared" si="4"/>
        <v>0</v>
      </c>
      <c r="C2412" s="122">
        <f t="shared" si="5"/>
        <v>0</v>
      </c>
      <c r="D2412" s="122">
        <f t="shared" si="6"/>
        <v>0</v>
      </c>
      <c r="E2412" s="122">
        <f t="shared" si="2"/>
        <v>24</v>
      </c>
      <c r="H2412" s="135" t="s">
        <v>41311</v>
      </c>
      <c r="J2412" s="135" t="s">
        <v>41312</v>
      </c>
      <c r="L2412" s="160"/>
      <c r="M2412" s="160"/>
      <c r="N2412" s="160"/>
      <c r="O2412" s="160"/>
      <c r="AA2412" s="523"/>
      <c r="AB2412" s="523"/>
      <c r="AC2412" s="160"/>
      <c r="AD2412" s="160"/>
      <c r="AE2412" s="160"/>
      <c r="AJ2412" s="523"/>
      <c r="AN2412" s="160"/>
      <c r="AO2412" s="160"/>
      <c r="AP2412" s="160"/>
      <c r="AQ2412" s="1"/>
      <c r="AR2412" s="1"/>
      <c r="AS2412" s="160"/>
      <c r="BC2412" s="141" t="s">
        <v>41313</v>
      </c>
      <c r="BD2412" s="141"/>
      <c r="BE2412" s="516"/>
      <c r="BF2412" s="141"/>
      <c r="BG2412" s="141"/>
      <c r="BH2412" s="141"/>
    </row>
    <row r="2413">
      <c r="A2413" s="122">
        <f t="shared" si="3"/>
        <v>0</v>
      </c>
      <c r="B2413" s="122">
        <f t="shared" si="4"/>
        <v>0</v>
      </c>
      <c r="C2413" s="122">
        <f t="shared" si="5"/>
        <v>0</v>
      </c>
      <c r="D2413" s="122">
        <f t="shared" si="6"/>
        <v>0</v>
      </c>
      <c r="E2413" s="122">
        <f t="shared" si="2"/>
        <v>44</v>
      </c>
      <c r="H2413" s="135" t="s">
        <v>41314</v>
      </c>
      <c r="J2413" s="135" t="s">
        <v>41315</v>
      </c>
      <c r="L2413" s="160"/>
      <c r="M2413" s="160"/>
      <c r="N2413" s="160"/>
      <c r="O2413" s="160"/>
      <c r="AA2413" s="523"/>
      <c r="AB2413" s="523"/>
      <c r="AC2413" s="160"/>
      <c r="AD2413" s="160"/>
      <c r="AE2413" s="160"/>
      <c r="AJ2413" s="523"/>
      <c r="AN2413" s="160"/>
      <c r="AO2413" s="160"/>
      <c r="AP2413" s="160"/>
      <c r="AQ2413" s="1"/>
      <c r="AR2413" s="1"/>
      <c r="AS2413" s="160"/>
      <c r="BC2413" s="516">
        <v>0.07239583333333334</v>
      </c>
      <c r="BD2413" s="516"/>
      <c r="BE2413" s="141"/>
      <c r="BF2413" s="516"/>
      <c r="BG2413" s="516"/>
      <c r="BH2413" s="516"/>
    </row>
    <row r="2414">
      <c r="A2414" s="122">
        <f t="shared" si="3"/>
        <v>0</v>
      </c>
      <c r="B2414" s="122">
        <f t="shared" si="4"/>
        <v>0</v>
      </c>
      <c r="C2414" s="122">
        <f t="shared" si="5"/>
        <v>0</v>
      </c>
      <c r="D2414" s="122">
        <f t="shared" si="6"/>
        <v>0</v>
      </c>
      <c r="E2414" s="122">
        <f t="shared" si="2"/>
        <v>13</v>
      </c>
      <c r="H2414" s="135">
        <v>804.0</v>
      </c>
      <c r="J2414" s="135">
        <v>804.0</v>
      </c>
      <c r="L2414" s="160"/>
      <c r="M2414" s="160"/>
      <c r="N2414" s="160"/>
      <c r="O2414" s="160"/>
      <c r="AA2414" s="523"/>
      <c r="AB2414" s="523"/>
      <c r="AC2414" s="160"/>
      <c r="AD2414" s="160"/>
      <c r="AE2414" s="160"/>
      <c r="AJ2414" s="523"/>
      <c r="AN2414" s="160"/>
      <c r="AO2414" s="160"/>
      <c r="AP2414" s="160"/>
      <c r="AQ2414" s="1"/>
      <c r="AR2414" s="1"/>
      <c r="AS2414" s="160"/>
      <c r="BC2414" s="141" t="s">
        <v>41316</v>
      </c>
      <c r="BD2414" s="141"/>
      <c r="BE2414" s="516"/>
      <c r="BF2414" s="141"/>
      <c r="BG2414" s="141"/>
      <c r="BH2414" s="141"/>
    </row>
    <row r="2415">
      <c r="A2415" s="122">
        <f t="shared" si="3"/>
        <v>0</v>
      </c>
      <c r="B2415" s="122">
        <f t="shared" si="4"/>
        <v>0</v>
      </c>
      <c r="C2415" s="122">
        <f t="shared" si="5"/>
        <v>0</v>
      </c>
      <c r="D2415" s="122">
        <f t="shared" si="6"/>
        <v>0</v>
      </c>
      <c r="E2415" s="122">
        <f t="shared" si="2"/>
        <v>7</v>
      </c>
      <c r="H2415" s="135" t="s">
        <v>41317</v>
      </c>
      <c r="J2415" s="135" t="s">
        <v>41318</v>
      </c>
      <c r="L2415" s="160"/>
      <c r="M2415" s="160"/>
      <c r="N2415" s="160"/>
      <c r="O2415" s="160"/>
      <c r="AA2415" s="523"/>
      <c r="AB2415" s="523"/>
      <c r="AC2415" s="160"/>
      <c r="AD2415" s="160"/>
      <c r="AE2415" s="160"/>
      <c r="AJ2415" s="523"/>
      <c r="AN2415" s="160"/>
      <c r="AO2415" s="160"/>
      <c r="AP2415" s="160"/>
      <c r="AQ2415" s="1"/>
      <c r="AR2415" s="1"/>
      <c r="AS2415" s="160"/>
      <c r="BC2415" s="516">
        <v>0.07247685185185185</v>
      </c>
      <c r="BD2415" s="516"/>
      <c r="BE2415" s="141"/>
      <c r="BF2415" s="516"/>
      <c r="BG2415" s="516"/>
      <c r="BH2415" s="516"/>
    </row>
    <row r="2416">
      <c r="A2416" s="122">
        <f t="shared" si="3"/>
        <v>0</v>
      </c>
      <c r="B2416" s="122">
        <f t="shared" si="4"/>
        <v>0</v>
      </c>
      <c r="C2416" s="122">
        <f t="shared" si="5"/>
        <v>0</v>
      </c>
      <c r="D2416" s="122">
        <f t="shared" si="6"/>
        <v>0</v>
      </c>
      <c r="E2416" s="122">
        <f t="shared" si="2"/>
        <v>51</v>
      </c>
      <c r="H2416" s="135" t="s">
        <v>41319</v>
      </c>
      <c r="J2416" s="135" t="s">
        <v>41320</v>
      </c>
      <c r="L2416" s="160"/>
      <c r="M2416" s="160"/>
      <c r="N2416" s="160"/>
      <c r="O2416" s="160"/>
      <c r="AA2416" s="523"/>
      <c r="AB2416" s="523"/>
      <c r="AC2416" s="160"/>
      <c r="AD2416" s="160"/>
      <c r="AE2416" s="160"/>
      <c r="AJ2416" s="523"/>
      <c r="AN2416" s="160"/>
      <c r="AO2416" s="160"/>
      <c r="AP2416" s="160"/>
      <c r="AQ2416" s="1"/>
      <c r="AR2416" s="1"/>
      <c r="AS2416" s="160"/>
      <c r="BC2416" s="141" t="s">
        <v>39423</v>
      </c>
      <c r="BD2416" s="141"/>
      <c r="BE2416" s="516"/>
      <c r="BF2416" s="141"/>
      <c r="BG2416" s="141"/>
      <c r="BH2416" s="141"/>
    </row>
    <row r="2417">
      <c r="A2417" s="122">
        <f t="shared" si="3"/>
        <v>0</v>
      </c>
      <c r="B2417" s="122">
        <f t="shared" si="4"/>
        <v>0</v>
      </c>
      <c r="C2417" s="122">
        <f t="shared" si="5"/>
        <v>0</v>
      </c>
      <c r="D2417" s="122">
        <f t="shared" si="6"/>
        <v>0</v>
      </c>
      <c r="E2417" s="122">
        <f t="shared" si="2"/>
        <v>3</v>
      </c>
      <c r="H2417" s="135">
        <v>805.0</v>
      </c>
      <c r="J2417" s="135">
        <v>805.0</v>
      </c>
      <c r="L2417" s="160"/>
      <c r="M2417" s="160"/>
      <c r="N2417" s="160"/>
      <c r="O2417" s="160"/>
      <c r="AA2417" s="523"/>
      <c r="AB2417" s="523"/>
      <c r="AC2417" s="160"/>
      <c r="AD2417" s="160"/>
      <c r="AE2417" s="160"/>
      <c r="AJ2417" s="523"/>
      <c r="AN2417" s="160"/>
      <c r="AO2417" s="160"/>
      <c r="AP2417" s="160"/>
      <c r="AQ2417" s="1"/>
      <c r="AR2417" s="1"/>
      <c r="AS2417" s="160"/>
      <c r="BC2417" s="516">
        <v>0.07253472222222222</v>
      </c>
      <c r="BD2417" s="516"/>
      <c r="BE2417" s="141"/>
      <c r="BF2417" s="516"/>
      <c r="BG2417" s="516"/>
      <c r="BH2417" s="516"/>
    </row>
    <row r="2418">
      <c r="A2418" s="122">
        <f t="shared" si="3"/>
        <v>0</v>
      </c>
      <c r="B2418" s="122">
        <f t="shared" si="4"/>
        <v>0</v>
      </c>
      <c r="C2418" s="122">
        <f t="shared" si="5"/>
        <v>0</v>
      </c>
      <c r="D2418" s="122">
        <f t="shared" si="6"/>
        <v>0</v>
      </c>
      <c r="E2418" s="122">
        <f t="shared" si="2"/>
        <v>13</v>
      </c>
      <c r="H2418" s="135" t="s">
        <v>41321</v>
      </c>
      <c r="J2418" s="135" t="s">
        <v>41322</v>
      </c>
      <c r="L2418" s="160"/>
      <c r="M2418" s="160"/>
      <c r="N2418" s="160"/>
      <c r="O2418" s="160"/>
      <c r="AA2418" s="523"/>
      <c r="AB2418" s="523"/>
      <c r="AC2418" s="160"/>
      <c r="AD2418" s="160"/>
      <c r="AE2418" s="160"/>
      <c r="AJ2418" s="523"/>
      <c r="AN2418" s="160"/>
      <c r="AO2418" s="160"/>
      <c r="AP2418" s="160"/>
      <c r="AQ2418" s="1"/>
      <c r="AR2418" s="1"/>
      <c r="AS2418" s="160"/>
      <c r="BC2418" s="141" t="s">
        <v>41323</v>
      </c>
      <c r="BD2418" s="141"/>
      <c r="BE2418" s="516"/>
      <c r="BF2418" s="141"/>
      <c r="BG2418" s="141"/>
      <c r="BH2418" s="141"/>
    </row>
    <row r="2419">
      <c r="A2419" s="122">
        <f t="shared" si="3"/>
        <v>0</v>
      </c>
      <c r="B2419" s="122">
        <f t="shared" si="4"/>
        <v>0</v>
      </c>
      <c r="C2419" s="122">
        <f t="shared" si="5"/>
        <v>0</v>
      </c>
      <c r="D2419" s="122">
        <f t="shared" si="6"/>
        <v>0</v>
      </c>
      <c r="E2419" s="122">
        <f t="shared" si="2"/>
        <v>58</v>
      </c>
      <c r="H2419" s="135" t="s">
        <v>41324</v>
      </c>
      <c r="J2419" s="135" t="s">
        <v>41325</v>
      </c>
      <c r="L2419" s="160"/>
      <c r="M2419" s="160"/>
      <c r="N2419" s="160"/>
      <c r="O2419" s="160"/>
      <c r="AA2419" s="523"/>
      <c r="AB2419" s="523"/>
      <c r="AC2419" s="160"/>
      <c r="AD2419" s="160"/>
      <c r="AE2419" s="160"/>
      <c r="AJ2419" s="523"/>
      <c r="AN2419" s="160"/>
      <c r="AO2419" s="160"/>
      <c r="AP2419" s="160"/>
      <c r="AQ2419" s="1"/>
      <c r="AR2419" s="1"/>
      <c r="AS2419" s="160"/>
      <c r="BC2419" s="516">
        <v>0.0725462962962963</v>
      </c>
      <c r="BD2419" s="516"/>
      <c r="BE2419" s="141"/>
      <c r="BF2419" s="516"/>
      <c r="BG2419" s="516"/>
      <c r="BH2419" s="516"/>
    </row>
    <row r="2420">
      <c r="A2420" s="122">
        <f t="shared" si="3"/>
        <v>0</v>
      </c>
      <c r="B2420" s="122">
        <f t="shared" si="4"/>
        <v>0</v>
      </c>
      <c r="C2420" s="122">
        <f t="shared" si="5"/>
        <v>0</v>
      </c>
      <c r="D2420" s="122">
        <f t="shared" si="6"/>
        <v>0</v>
      </c>
      <c r="E2420" s="122">
        <f t="shared" si="2"/>
        <v>36</v>
      </c>
      <c r="H2420" s="135">
        <v>806.0</v>
      </c>
      <c r="J2420" s="135">
        <v>806.0</v>
      </c>
      <c r="L2420" s="160"/>
      <c r="M2420" s="160"/>
      <c r="N2420" s="160"/>
      <c r="O2420" s="160"/>
      <c r="AA2420" s="523"/>
      <c r="AB2420" s="523"/>
      <c r="AC2420" s="160"/>
      <c r="AD2420" s="160"/>
      <c r="AE2420" s="160"/>
      <c r="AJ2420" s="523"/>
      <c r="AN2420" s="160"/>
      <c r="AO2420" s="160"/>
      <c r="AP2420" s="160"/>
      <c r="AQ2420" s="1"/>
      <c r="AR2420" s="1"/>
      <c r="AS2420" s="160"/>
      <c r="BC2420" s="141" t="s">
        <v>41326</v>
      </c>
      <c r="BD2420" s="141"/>
      <c r="BE2420" s="516"/>
      <c r="BF2420" s="141"/>
      <c r="BG2420" s="141"/>
      <c r="BH2420" s="141"/>
    </row>
    <row r="2421">
      <c r="A2421" s="122">
        <f t="shared" si="3"/>
        <v>0</v>
      </c>
      <c r="B2421" s="122">
        <f t="shared" si="4"/>
        <v>0</v>
      </c>
      <c r="C2421" s="122">
        <f t="shared" si="5"/>
        <v>0</v>
      </c>
      <c r="D2421" s="122">
        <f t="shared" si="6"/>
        <v>0</v>
      </c>
      <c r="E2421" s="122">
        <f t="shared" si="2"/>
        <v>7</v>
      </c>
      <c r="H2421" s="135" t="s">
        <v>41327</v>
      </c>
      <c r="J2421" s="135" t="s">
        <v>41328</v>
      </c>
      <c r="L2421" s="160"/>
      <c r="M2421" s="160"/>
      <c r="N2421" s="160"/>
      <c r="O2421" s="160"/>
      <c r="AA2421" s="523"/>
      <c r="AB2421" s="523"/>
      <c r="AC2421" s="160"/>
      <c r="AD2421" s="160"/>
      <c r="AE2421" s="160"/>
      <c r="AJ2421" s="523"/>
      <c r="AN2421" s="160"/>
      <c r="AO2421" s="160"/>
      <c r="AP2421" s="160"/>
      <c r="AQ2421" s="1"/>
      <c r="AR2421" s="1"/>
      <c r="AS2421" s="160"/>
      <c r="BC2421" s="516">
        <v>0.07258101851851852</v>
      </c>
      <c r="BD2421" s="516"/>
      <c r="BE2421" s="141"/>
      <c r="BF2421" s="516"/>
      <c r="BG2421" s="516"/>
      <c r="BH2421" s="516"/>
    </row>
    <row r="2422">
      <c r="A2422" s="122">
        <f t="shared" si="3"/>
        <v>0</v>
      </c>
      <c r="B2422" s="122">
        <f t="shared" si="4"/>
        <v>0</v>
      </c>
      <c r="C2422" s="122">
        <f t="shared" si="5"/>
        <v>0</v>
      </c>
      <c r="D2422" s="122">
        <f t="shared" si="6"/>
        <v>0</v>
      </c>
      <c r="E2422" s="122">
        <f t="shared" si="2"/>
        <v>39</v>
      </c>
      <c r="H2422" s="135" t="s">
        <v>41329</v>
      </c>
      <c r="J2422" s="135" t="s">
        <v>2570</v>
      </c>
      <c r="L2422" s="160"/>
      <c r="M2422" s="160"/>
      <c r="N2422" s="160"/>
      <c r="O2422" s="160"/>
      <c r="AA2422" s="523"/>
      <c r="AB2422" s="523"/>
      <c r="AC2422" s="160"/>
      <c r="AD2422" s="160"/>
      <c r="AE2422" s="160"/>
      <c r="AJ2422" s="523"/>
      <c r="AN2422" s="160"/>
      <c r="AO2422" s="160"/>
      <c r="AP2422" s="160"/>
      <c r="AQ2422" s="1"/>
      <c r="AR2422" s="1"/>
      <c r="AS2422" s="160"/>
      <c r="BC2422" s="141" t="s">
        <v>862</v>
      </c>
      <c r="BD2422" s="141"/>
      <c r="BE2422" s="516"/>
      <c r="BF2422" s="141"/>
      <c r="BG2422" s="141"/>
      <c r="BH2422" s="141"/>
    </row>
    <row r="2423">
      <c r="A2423" s="122">
        <f t="shared" si="3"/>
        <v>0</v>
      </c>
      <c r="B2423" s="122">
        <f t="shared" si="4"/>
        <v>0</v>
      </c>
      <c r="C2423" s="122">
        <f t="shared" si="5"/>
        <v>0</v>
      </c>
      <c r="D2423" s="122">
        <f t="shared" si="6"/>
        <v>0</v>
      </c>
      <c r="E2423" s="122">
        <f t="shared" si="2"/>
        <v>3</v>
      </c>
      <c r="H2423" s="135">
        <v>807.0</v>
      </c>
      <c r="J2423" s="135">
        <v>807.0</v>
      </c>
      <c r="L2423" s="160"/>
      <c r="M2423" s="160"/>
      <c r="N2423" s="160"/>
      <c r="O2423" s="160"/>
      <c r="AA2423" s="523"/>
      <c r="AB2423" s="523"/>
      <c r="AC2423" s="160"/>
      <c r="AD2423" s="160"/>
      <c r="AE2423" s="160"/>
      <c r="AJ2423" s="523"/>
      <c r="AN2423" s="160"/>
      <c r="AO2423" s="160"/>
      <c r="AP2423" s="160"/>
      <c r="AQ2423" s="1"/>
      <c r="AR2423" s="1"/>
      <c r="AS2423" s="160"/>
      <c r="BC2423" s="516">
        <v>0.07268518518518519</v>
      </c>
      <c r="BD2423" s="516"/>
      <c r="BE2423" s="141"/>
      <c r="BF2423" s="516"/>
      <c r="BG2423" s="516"/>
      <c r="BH2423" s="516"/>
    </row>
    <row r="2424">
      <c r="A2424" s="122">
        <f t="shared" si="3"/>
        <v>0</v>
      </c>
      <c r="B2424" s="122">
        <f t="shared" si="4"/>
        <v>0</v>
      </c>
      <c r="C2424" s="122">
        <f t="shared" si="5"/>
        <v>0</v>
      </c>
      <c r="D2424" s="122">
        <f t="shared" si="6"/>
        <v>0</v>
      </c>
      <c r="E2424" s="122">
        <f t="shared" si="2"/>
        <v>26</v>
      </c>
      <c r="H2424" s="135" t="s">
        <v>41330</v>
      </c>
      <c r="J2424" s="135" t="s">
        <v>41331</v>
      </c>
      <c r="L2424" s="160"/>
      <c r="M2424" s="160"/>
      <c r="N2424" s="160"/>
      <c r="O2424" s="160"/>
      <c r="AA2424" s="523"/>
      <c r="AB2424" s="523"/>
      <c r="AC2424" s="160"/>
      <c r="AD2424" s="160"/>
      <c r="AE2424" s="160"/>
      <c r="AJ2424" s="523"/>
      <c r="AN2424" s="160"/>
      <c r="AO2424" s="160"/>
      <c r="AP2424" s="160"/>
      <c r="AQ2424" s="1"/>
      <c r="AR2424" s="1"/>
      <c r="AS2424" s="160"/>
      <c r="BC2424" s="141" t="s">
        <v>41332</v>
      </c>
      <c r="BD2424" s="141"/>
      <c r="BE2424" s="516"/>
      <c r="BF2424" s="141"/>
      <c r="BG2424" s="141"/>
      <c r="BH2424" s="141"/>
    </row>
    <row r="2425">
      <c r="A2425" s="122">
        <f t="shared" si="3"/>
        <v>0</v>
      </c>
      <c r="B2425" s="122">
        <f t="shared" si="4"/>
        <v>0</v>
      </c>
      <c r="C2425" s="122">
        <f t="shared" si="5"/>
        <v>0</v>
      </c>
      <c r="D2425" s="122">
        <f t="shared" si="6"/>
        <v>0</v>
      </c>
      <c r="E2425" s="122">
        <f t="shared" si="2"/>
        <v>28</v>
      </c>
      <c r="H2425" s="135" t="s">
        <v>41333</v>
      </c>
      <c r="J2425" s="135" t="s">
        <v>41334</v>
      </c>
      <c r="L2425" s="160"/>
      <c r="M2425" s="160"/>
      <c r="N2425" s="160"/>
      <c r="O2425" s="160"/>
      <c r="AA2425" s="523"/>
      <c r="AB2425" s="523"/>
      <c r="AC2425" s="160"/>
      <c r="AD2425" s="160"/>
      <c r="AE2425" s="160"/>
      <c r="AJ2425" s="523"/>
      <c r="AN2425" s="160"/>
      <c r="AO2425" s="160"/>
      <c r="AP2425" s="160"/>
      <c r="AQ2425" s="1"/>
      <c r="AR2425" s="1"/>
      <c r="AS2425" s="160"/>
      <c r="BC2425" s="516">
        <v>0.07271990740740741</v>
      </c>
      <c r="BD2425" s="516"/>
      <c r="BE2425" s="141"/>
      <c r="BF2425" s="516"/>
      <c r="BG2425" s="516"/>
      <c r="BH2425" s="516"/>
    </row>
    <row r="2426">
      <c r="A2426" s="122">
        <f t="shared" si="3"/>
        <v>0</v>
      </c>
      <c r="B2426" s="122">
        <f t="shared" si="4"/>
        <v>0</v>
      </c>
      <c r="C2426" s="122">
        <f t="shared" si="5"/>
        <v>0</v>
      </c>
      <c r="D2426" s="122">
        <f t="shared" si="6"/>
        <v>0</v>
      </c>
      <c r="E2426" s="122">
        <f t="shared" si="2"/>
        <v>7</v>
      </c>
      <c r="H2426" s="135">
        <v>808.0</v>
      </c>
      <c r="J2426" s="135">
        <v>808.0</v>
      </c>
      <c r="L2426" s="160"/>
      <c r="M2426" s="160"/>
      <c r="N2426" s="160"/>
      <c r="O2426" s="160"/>
      <c r="AA2426" s="523"/>
      <c r="AB2426" s="523"/>
      <c r="AC2426" s="160"/>
      <c r="AD2426" s="160"/>
      <c r="AE2426" s="160"/>
      <c r="AJ2426" s="523"/>
      <c r="AN2426" s="160"/>
      <c r="AO2426" s="160"/>
      <c r="AP2426" s="160"/>
      <c r="AQ2426" s="1"/>
      <c r="AR2426" s="1"/>
      <c r="AS2426" s="160"/>
      <c r="BC2426" s="141" t="s">
        <v>41335</v>
      </c>
      <c r="BD2426" s="141"/>
      <c r="BE2426" s="516"/>
      <c r="BF2426" s="141"/>
      <c r="BG2426" s="141"/>
      <c r="BH2426" s="141"/>
    </row>
    <row r="2427">
      <c r="A2427" s="122">
        <f t="shared" si="3"/>
        <v>0</v>
      </c>
      <c r="B2427" s="122">
        <f t="shared" si="4"/>
        <v>0</v>
      </c>
      <c r="C2427" s="122">
        <f t="shared" si="5"/>
        <v>0</v>
      </c>
      <c r="D2427" s="122">
        <f t="shared" si="6"/>
        <v>0</v>
      </c>
      <c r="E2427" s="122">
        <f t="shared" si="2"/>
        <v>7</v>
      </c>
      <c r="H2427" s="135" t="s">
        <v>41336</v>
      </c>
      <c r="J2427" s="135" t="s">
        <v>41337</v>
      </c>
      <c r="L2427" s="160"/>
      <c r="M2427" s="160"/>
      <c r="N2427" s="160"/>
      <c r="O2427" s="160"/>
      <c r="AA2427" s="523"/>
      <c r="AB2427" s="523"/>
      <c r="AC2427" s="160"/>
      <c r="AD2427" s="160"/>
      <c r="AE2427" s="160"/>
      <c r="AJ2427" s="523"/>
      <c r="AN2427" s="160"/>
      <c r="AO2427" s="160"/>
      <c r="AP2427" s="160"/>
      <c r="AQ2427" s="1"/>
      <c r="AR2427" s="1"/>
      <c r="AS2427" s="160"/>
      <c r="BC2427" s="516">
        <v>0.07283564814814815</v>
      </c>
      <c r="BD2427" s="516"/>
      <c r="BE2427" s="141"/>
      <c r="BF2427" s="516"/>
      <c r="BG2427" s="516"/>
      <c r="BH2427" s="516"/>
    </row>
    <row r="2428">
      <c r="A2428" s="122">
        <f t="shared" si="3"/>
        <v>0</v>
      </c>
      <c r="B2428" s="122">
        <f t="shared" si="4"/>
        <v>0</v>
      </c>
      <c r="C2428" s="122">
        <f t="shared" si="5"/>
        <v>0</v>
      </c>
      <c r="D2428" s="122">
        <f t="shared" si="6"/>
        <v>0</v>
      </c>
      <c r="E2428" s="122">
        <f t="shared" si="2"/>
        <v>31</v>
      </c>
      <c r="H2428" s="135" t="s">
        <v>41338</v>
      </c>
      <c r="J2428" s="135" t="s">
        <v>41339</v>
      </c>
      <c r="L2428" s="160"/>
      <c r="M2428" s="160"/>
      <c r="N2428" s="160"/>
      <c r="O2428" s="160"/>
      <c r="AA2428" s="523"/>
      <c r="AB2428" s="523"/>
      <c r="AC2428" s="160"/>
      <c r="AD2428" s="160"/>
      <c r="AE2428" s="160"/>
      <c r="AJ2428" s="523"/>
      <c r="AN2428" s="160"/>
      <c r="AO2428" s="160"/>
      <c r="AP2428" s="160"/>
      <c r="AQ2428" s="1"/>
      <c r="AR2428" s="1"/>
      <c r="AS2428" s="160"/>
      <c r="BC2428" s="141" t="s">
        <v>41340</v>
      </c>
      <c r="BD2428" s="141"/>
      <c r="BE2428" s="516"/>
      <c r="BF2428" s="141"/>
      <c r="BG2428" s="141"/>
      <c r="BH2428" s="141"/>
    </row>
    <row r="2429">
      <c r="A2429" s="122">
        <f t="shared" si="3"/>
        <v>0</v>
      </c>
      <c r="B2429" s="122">
        <f t="shared" si="4"/>
        <v>0</v>
      </c>
      <c r="C2429" s="122">
        <f t="shared" si="5"/>
        <v>0</v>
      </c>
      <c r="D2429" s="122">
        <f t="shared" si="6"/>
        <v>0</v>
      </c>
      <c r="E2429" s="122">
        <f t="shared" si="2"/>
        <v>3</v>
      </c>
      <c r="H2429" s="135">
        <v>809.0</v>
      </c>
      <c r="J2429" s="135">
        <v>809.0</v>
      </c>
      <c r="L2429" s="160"/>
      <c r="M2429" s="160"/>
      <c r="N2429" s="160"/>
      <c r="O2429" s="160"/>
      <c r="AA2429" s="523"/>
      <c r="AB2429" s="523"/>
      <c r="AC2429" s="160"/>
      <c r="AD2429" s="160"/>
      <c r="AE2429" s="160"/>
      <c r="AJ2429" s="523"/>
      <c r="AN2429" s="160"/>
      <c r="AO2429" s="160"/>
      <c r="AP2429" s="160"/>
      <c r="AQ2429" s="1"/>
      <c r="AR2429" s="1"/>
      <c r="AS2429" s="160"/>
      <c r="BC2429" s="516">
        <v>0.0728587962962963</v>
      </c>
      <c r="BD2429" s="516"/>
      <c r="BE2429" s="141"/>
      <c r="BF2429" s="516"/>
      <c r="BG2429" s="516"/>
      <c r="BH2429" s="516"/>
    </row>
    <row r="2430">
      <c r="A2430" s="122">
        <f t="shared" si="3"/>
        <v>0</v>
      </c>
      <c r="B2430" s="122">
        <f t="shared" si="4"/>
        <v>0</v>
      </c>
      <c r="C2430" s="122">
        <f t="shared" si="5"/>
        <v>0</v>
      </c>
      <c r="D2430" s="122">
        <f t="shared" si="6"/>
        <v>0</v>
      </c>
      <c r="E2430" s="122">
        <f t="shared" si="2"/>
        <v>12</v>
      </c>
      <c r="H2430" s="135" t="s">
        <v>41341</v>
      </c>
      <c r="J2430" s="135" t="s">
        <v>41342</v>
      </c>
      <c r="L2430" s="160"/>
      <c r="M2430" s="160"/>
      <c r="N2430" s="160"/>
      <c r="O2430" s="160"/>
      <c r="AA2430" s="523"/>
      <c r="AB2430" s="523"/>
      <c r="AC2430" s="160"/>
      <c r="AD2430" s="160"/>
      <c r="AE2430" s="160"/>
      <c r="AJ2430" s="523"/>
      <c r="AN2430" s="160"/>
      <c r="AO2430" s="160"/>
      <c r="AP2430" s="160"/>
      <c r="AQ2430" s="1"/>
      <c r="AR2430" s="1"/>
      <c r="AS2430" s="160"/>
      <c r="BC2430" s="141" t="s">
        <v>41343</v>
      </c>
      <c r="BD2430" s="141"/>
      <c r="BE2430" s="516"/>
      <c r="BF2430" s="141"/>
      <c r="BG2430" s="141"/>
      <c r="BH2430" s="141"/>
    </row>
    <row r="2431">
      <c r="A2431" s="122">
        <f t="shared" si="3"/>
        <v>0</v>
      </c>
      <c r="B2431" s="122">
        <f t="shared" si="4"/>
        <v>0</v>
      </c>
      <c r="C2431" s="122">
        <f t="shared" si="5"/>
        <v>0</v>
      </c>
      <c r="D2431" s="122">
        <f t="shared" si="6"/>
        <v>0</v>
      </c>
      <c r="E2431" s="122">
        <f t="shared" si="2"/>
        <v>17</v>
      </c>
      <c r="H2431" s="135" t="s">
        <v>41344</v>
      </c>
      <c r="J2431" s="135" t="s">
        <v>41345</v>
      </c>
      <c r="L2431" s="160"/>
      <c r="M2431" s="160"/>
      <c r="N2431" s="160"/>
      <c r="O2431" s="160"/>
      <c r="AA2431" s="523"/>
      <c r="AB2431" s="523"/>
      <c r="AC2431" s="160"/>
      <c r="AD2431" s="160"/>
      <c r="AE2431" s="160"/>
      <c r="AJ2431" s="523"/>
      <c r="AN2431" s="160"/>
      <c r="AO2431" s="160"/>
      <c r="AP2431" s="160"/>
      <c r="AQ2431" s="1"/>
      <c r="AR2431" s="1"/>
      <c r="AS2431" s="160"/>
      <c r="BC2431" s="516">
        <v>0.07288194444444444</v>
      </c>
      <c r="BD2431" s="516"/>
      <c r="BE2431" s="141"/>
      <c r="BF2431" s="516"/>
      <c r="BG2431" s="516"/>
      <c r="BH2431" s="516"/>
    </row>
    <row r="2432">
      <c r="A2432" s="122">
        <f t="shared" si="3"/>
        <v>0</v>
      </c>
      <c r="B2432" s="122">
        <f t="shared" si="4"/>
        <v>0</v>
      </c>
      <c r="C2432" s="122">
        <f t="shared" si="5"/>
        <v>0</v>
      </c>
      <c r="D2432" s="122">
        <f t="shared" si="6"/>
        <v>0</v>
      </c>
      <c r="E2432" s="122">
        <f t="shared" si="2"/>
        <v>25</v>
      </c>
      <c r="H2432" s="135">
        <v>810.0</v>
      </c>
      <c r="J2432" s="135">
        <v>810.0</v>
      </c>
      <c r="L2432" s="160"/>
      <c r="M2432" s="160"/>
      <c r="N2432" s="160"/>
      <c r="O2432" s="160"/>
      <c r="AA2432" s="523"/>
      <c r="AB2432" s="523"/>
      <c r="AC2432" s="160"/>
      <c r="AD2432" s="160"/>
      <c r="AE2432" s="160"/>
      <c r="AJ2432" s="523"/>
      <c r="AN2432" s="160"/>
      <c r="AO2432" s="160"/>
      <c r="AP2432" s="160"/>
      <c r="AQ2432" s="1"/>
      <c r="AR2432" s="1"/>
      <c r="AS2432" s="160"/>
      <c r="BC2432" s="141" t="s">
        <v>41346</v>
      </c>
      <c r="BD2432" s="141"/>
      <c r="BE2432" s="516"/>
      <c r="BF2432" s="141"/>
      <c r="BG2432" s="141"/>
      <c r="BH2432" s="141"/>
    </row>
    <row r="2433">
      <c r="A2433" s="122">
        <f t="shared" si="3"/>
        <v>0</v>
      </c>
      <c r="B2433" s="122">
        <f t="shared" si="4"/>
        <v>0</v>
      </c>
      <c r="C2433" s="122">
        <f t="shared" si="5"/>
        <v>0</v>
      </c>
      <c r="D2433" s="122">
        <f t="shared" si="6"/>
        <v>0</v>
      </c>
      <c r="E2433" s="122">
        <f t="shared" si="2"/>
        <v>7</v>
      </c>
      <c r="H2433" s="135" t="s">
        <v>41347</v>
      </c>
      <c r="J2433" s="135" t="s">
        <v>41348</v>
      </c>
      <c r="L2433" s="160"/>
      <c r="M2433" s="160"/>
      <c r="N2433" s="160"/>
      <c r="O2433" s="160"/>
      <c r="AA2433" s="523"/>
      <c r="AB2433" s="523"/>
      <c r="AC2433" s="160"/>
      <c r="AD2433" s="160"/>
      <c r="AE2433" s="160"/>
      <c r="AJ2433" s="523"/>
      <c r="AN2433" s="160"/>
      <c r="AO2433" s="160"/>
      <c r="AP2433" s="160"/>
      <c r="AQ2433" s="1"/>
      <c r="AR2433" s="1"/>
      <c r="AS2433" s="160"/>
      <c r="BC2433" s="516">
        <v>0.07291666666666667</v>
      </c>
      <c r="BD2433" s="516"/>
      <c r="BE2433" s="141"/>
      <c r="BF2433" s="516"/>
      <c r="BG2433" s="516"/>
      <c r="BH2433" s="516"/>
    </row>
    <row r="2434">
      <c r="A2434" s="122">
        <f t="shared" si="3"/>
        <v>0</v>
      </c>
      <c r="B2434" s="122">
        <f t="shared" si="4"/>
        <v>0</v>
      </c>
      <c r="C2434" s="122">
        <f t="shared" si="5"/>
        <v>0</v>
      </c>
      <c r="D2434" s="122">
        <f t="shared" si="6"/>
        <v>0</v>
      </c>
      <c r="E2434" s="122">
        <f t="shared" si="2"/>
        <v>37</v>
      </c>
      <c r="H2434" s="135" t="s">
        <v>41349</v>
      </c>
      <c r="J2434" s="135" t="s">
        <v>41350</v>
      </c>
      <c r="L2434" s="160"/>
      <c r="M2434" s="160"/>
      <c r="N2434" s="160"/>
      <c r="O2434" s="160"/>
      <c r="AA2434" s="523"/>
      <c r="AB2434" s="523"/>
      <c r="AC2434" s="160"/>
      <c r="AD2434" s="160"/>
      <c r="AE2434" s="160"/>
      <c r="AJ2434" s="523"/>
      <c r="AN2434" s="160"/>
      <c r="AO2434" s="160"/>
      <c r="AP2434" s="160"/>
      <c r="AQ2434" s="1"/>
      <c r="AR2434" s="1"/>
      <c r="AS2434" s="160"/>
      <c r="BC2434" s="141" t="s">
        <v>41351</v>
      </c>
      <c r="BD2434" s="141"/>
      <c r="BE2434" s="516"/>
      <c r="BF2434" s="141"/>
      <c r="BG2434" s="141"/>
      <c r="BH2434" s="141"/>
    </row>
    <row r="2435">
      <c r="A2435" s="122">
        <f t="shared" si="3"/>
        <v>0</v>
      </c>
      <c r="B2435" s="122">
        <f t="shared" si="4"/>
        <v>0</v>
      </c>
      <c r="C2435" s="122">
        <f t="shared" si="5"/>
        <v>0</v>
      </c>
      <c r="D2435" s="122">
        <f t="shared" si="6"/>
        <v>0</v>
      </c>
      <c r="E2435" s="122">
        <f t="shared" si="2"/>
        <v>3</v>
      </c>
      <c r="H2435" s="135">
        <v>811.0</v>
      </c>
      <c r="J2435" s="135">
        <v>811.0</v>
      </c>
      <c r="L2435" s="160"/>
      <c r="M2435" s="160"/>
      <c r="N2435" s="160"/>
      <c r="O2435" s="160"/>
      <c r="AA2435" s="523"/>
      <c r="AB2435" s="523"/>
      <c r="AC2435" s="160"/>
      <c r="AD2435" s="160"/>
      <c r="AE2435" s="160"/>
      <c r="AJ2435" s="523"/>
      <c r="AN2435" s="160"/>
      <c r="AO2435" s="160"/>
      <c r="AP2435" s="160"/>
      <c r="AQ2435" s="1"/>
      <c r="AR2435" s="1"/>
      <c r="AS2435" s="160"/>
      <c r="BC2435" s="516">
        <v>0.07299768518518518</v>
      </c>
      <c r="BD2435" s="516"/>
      <c r="BE2435" s="141"/>
      <c r="BF2435" s="516"/>
      <c r="BG2435" s="516"/>
      <c r="BH2435" s="516"/>
    </row>
    <row r="2436">
      <c r="A2436" s="122">
        <f t="shared" si="3"/>
        <v>0</v>
      </c>
      <c r="B2436" s="122">
        <f t="shared" si="4"/>
        <v>0</v>
      </c>
      <c r="C2436" s="122">
        <f t="shared" si="5"/>
        <v>0</v>
      </c>
      <c r="D2436" s="122">
        <f t="shared" si="6"/>
        <v>0</v>
      </c>
      <c r="E2436" s="122">
        <f t="shared" si="2"/>
        <v>10</v>
      </c>
      <c r="H2436" s="135" t="s">
        <v>41352</v>
      </c>
      <c r="J2436" s="135" t="s">
        <v>41353</v>
      </c>
      <c r="L2436" s="160"/>
      <c r="M2436" s="160"/>
      <c r="N2436" s="160"/>
      <c r="O2436" s="160"/>
      <c r="AA2436" s="523"/>
      <c r="AB2436" s="523"/>
      <c r="AC2436" s="160"/>
      <c r="AD2436" s="160"/>
      <c r="AE2436" s="160"/>
      <c r="AJ2436" s="523"/>
      <c r="AN2436" s="160"/>
      <c r="AO2436" s="160"/>
      <c r="AP2436" s="160"/>
      <c r="AQ2436" s="1"/>
      <c r="AR2436" s="1"/>
      <c r="AS2436" s="160"/>
      <c r="BC2436" s="141" t="s">
        <v>38135</v>
      </c>
      <c r="BD2436" s="141"/>
      <c r="BE2436" s="516"/>
      <c r="BF2436" s="141"/>
      <c r="BG2436" s="141"/>
      <c r="BH2436" s="141"/>
    </row>
    <row r="2437">
      <c r="A2437" s="122">
        <f t="shared" si="3"/>
        <v>0</v>
      </c>
      <c r="B2437" s="122">
        <f t="shared" si="4"/>
        <v>0</v>
      </c>
      <c r="C2437" s="122">
        <f t="shared" si="5"/>
        <v>0</v>
      </c>
      <c r="D2437" s="122">
        <f t="shared" si="6"/>
        <v>0</v>
      </c>
      <c r="E2437" s="122">
        <f t="shared" si="2"/>
        <v>44</v>
      </c>
      <c r="H2437" s="135" t="s">
        <v>41354</v>
      </c>
      <c r="J2437" s="135" t="s">
        <v>41355</v>
      </c>
      <c r="L2437" s="160"/>
      <c r="M2437" s="160"/>
      <c r="N2437" s="160"/>
      <c r="O2437" s="160"/>
      <c r="AA2437" s="523"/>
      <c r="AB2437" s="523"/>
      <c r="AC2437" s="160"/>
      <c r="AD2437" s="160"/>
      <c r="AE2437" s="160"/>
      <c r="AJ2437" s="523"/>
      <c r="AN2437" s="160"/>
      <c r="AO2437" s="160"/>
      <c r="AP2437" s="160"/>
      <c r="AQ2437" s="1"/>
      <c r="AR2437" s="1"/>
      <c r="AS2437" s="160"/>
      <c r="BC2437" s="516">
        <v>0.07309027777777778</v>
      </c>
      <c r="BD2437" s="516"/>
      <c r="BE2437" s="141"/>
      <c r="BF2437" s="516"/>
      <c r="BG2437" s="516"/>
      <c r="BH2437" s="516"/>
    </row>
    <row r="2438">
      <c r="A2438" s="122">
        <f t="shared" si="3"/>
        <v>0</v>
      </c>
      <c r="B2438" s="122">
        <f t="shared" si="4"/>
        <v>0</v>
      </c>
      <c r="C2438" s="122">
        <f t="shared" si="5"/>
        <v>0</v>
      </c>
      <c r="D2438" s="122">
        <f t="shared" si="6"/>
        <v>0</v>
      </c>
      <c r="E2438" s="122">
        <f t="shared" si="2"/>
        <v>12</v>
      </c>
      <c r="H2438" s="135">
        <v>812.0</v>
      </c>
      <c r="J2438" s="135">
        <v>812.0</v>
      </c>
      <c r="L2438" s="160"/>
      <c r="M2438" s="160"/>
      <c r="N2438" s="160"/>
      <c r="O2438" s="160"/>
      <c r="AA2438" s="523"/>
      <c r="AB2438" s="523"/>
      <c r="AC2438" s="160"/>
      <c r="AD2438" s="160"/>
      <c r="AE2438" s="160"/>
      <c r="AJ2438" s="523"/>
      <c r="AN2438" s="160"/>
      <c r="AO2438" s="160"/>
      <c r="AP2438" s="160"/>
      <c r="AQ2438" s="1"/>
      <c r="AR2438" s="1"/>
      <c r="AS2438" s="160"/>
      <c r="BC2438" s="141" t="s">
        <v>41356</v>
      </c>
      <c r="BD2438" s="141"/>
      <c r="BE2438" s="516"/>
      <c r="BF2438" s="141"/>
      <c r="BG2438" s="141"/>
      <c r="BH2438" s="141"/>
    </row>
    <row r="2439">
      <c r="A2439" s="122">
        <f t="shared" si="3"/>
        <v>0</v>
      </c>
      <c r="B2439" s="122">
        <f t="shared" si="4"/>
        <v>0</v>
      </c>
      <c r="C2439" s="122">
        <f t="shared" si="5"/>
        <v>0</v>
      </c>
      <c r="D2439" s="122">
        <f t="shared" si="6"/>
        <v>0</v>
      </c>
      <c r="E2439" s="122">
        <f t="shared" si="2"/>
        <v>7</v>
      </c>
      <c r="H2439" s="135" t="s">
        <v>41357</v>
      </c>
      <c r="J2439" s="135" t="s">
        <v>41358</v>
      </c>
      <c r="L2439" s="160"/>
      <c r="M2439" s="160"/>
      <c r="N2439" s="160"/>
      <c r="O2439" s="160"/>
      <c r="AA2439" s="523"/>
      <c r="AB2439" s="523"/>
      <c r="AC2439" s="160"/>
      <c r="AD2439" s="160"/>
      <c r="AE2439" s="160"/>
      <c r="AJ2439" s="523"/>
      <c r="AN2439" s="160"/>
      <c r="AO2439" s="160"/>
      <c r="AP2439" s="160"/>
      <c r="AQ2439" s="1"/>
      <c r="AR2439" s="1"/>
      <c r="AS2439" s="160"/>
      <c r="BC2439" s="516">
        <v>0.073125</v>
      </c>
      <c r="BD2439" s="516"/>
      <c r="BE2439" s="141"/>
      <c r="BF2439" s="516"/>
      <c r="BG2439" s="516"/>
      <c r="BH2439" s="516"/>
    </row>
    <row r="2440">
      <c r="A2440" s="122">
        <f t="shared" si="3"/>
        <v>0</v>
      </c>
      <c r="B2440" s="122">
        <f t="shared" si="4"/>
        <v>0</v>
      </c>
      <c r="C2440" s="122">
        <f t="shared" si="5"/>
        <v>0</v>
      </c>
      <c r="D2440" s="122">
        <f t="shared" si="6"/>
        <v>0</v>
      </c>
      <c r="E2440" s="122">
        <f t="shared" si="2"/>
        <v>74</v>
      </c>
      <c r="H2440" s="135" t="s">
        <v>41359</v>
      </c>
      <c r="J2440" s="135" t="s">
        <v>41360</v>
      </c>
      <c r="L2440" s="160"/>
      <c r="M2440" s="160"/>
      <c r="N2440" s="160"/>
      <c r="O2440" s="160"/>
      <c r="AA2440" s="523"/>
      <c r="AB2440" s="523"/>
      <c r="AC2440" s="160"/>
      <c r="AD2440" s="160"/>
      <c r="AE2440" s="160"/>
      <c r="AJ2440" s="523"/>
      <c r="AN2440" s="160"/>
      <c r="AO2440" s="160"/>
      <c r="AP2440" s="160"/>
      <c r="AQ2440" s="1"/>
      <c r="AR2440" s="1"/>
      <c r="AS2440" s="160"/>
      <c r="BC2440" s="141" t="s">
        <v>41361</v>
      </c>
      <c r="BD2440" s="141"/>
      <c r="BE2440" s="516"/>
      <c r="BF2440" s="141"/>
      <c r="BG2440" s="141"/>
      <c r="BH2440" s="141"/>
    </row>
    <row r="2441">
      <c r="A2441" s="122">
        <f t="shared" si="3"/>
        <v>0</v>
      </c>
      <c r="B2441" s="122">
        <f t="shared" si="4"/>
        <v>0</v>
      </c>
      <c r="C2441" s="122">
        <f t="shared" si="5"/>
        <v>0</v>
      </c>
      <c r="D2441" s="122">
        <f t="shared" si="6"/>
        <v>0</v>
      </c>
      <c r="E2441" s="122">
        <f t="shared" si="2"/>
        <v>3</v>
      </c>
      <c r="H2441" s="135">
        <v>813.0</v>
      </c>
      <c r="J2441" s="135">
        <v>813.0</v>
      </c>
      <c r="L2441" s="160"/>
      <c r="M2441" s="160"/>
      <c r="N2441" s="160"/>
      <c r="O2441" s="160"/>
      <c r="AA2441" s="523"/>
      <c r="AB2441" s="523"/>
      <c r="AC2441" s="160"/>
      <c r="AD2441" s="160"/>
      <c r="AE2441" s="160"/>
      <c r="AJ2441" s="523"/>
      <c r="AN2441" s="160"/>
      <c r="AO2441" s="160"/>
      <c r="AP2441" s="160"/>
      <c r="AQ2441" s="1"/>
      <c r="AR2441" s="1"/>
      <c r="AS2441" s="160"/>
      <c r="BC2441" s="516">
        <v>0.07319444444444445</v>
      </c>
      <c r="BD2441" s="516"/>
      <c r="BE2441" s="141"/>
      <c r="BF2441" s="516"/>
      <c r="BG2441" s="516"/>
      <c r="BH2441" s="516"/>
    </row>
    <row r="2442">
      <c r="A2442" s="122">
        <f t="shared" si="3"/>
        <v>0</v>
      </c>
      <c r="B2442" s="122">
        <f t="shared" si="4"/>
        <v>0</v>
      </c>
      <c r="C2442" s="122">
        <f t="shared" si="5"/>
        <v>0</v>
      </c>
      <c r="D2442" s="122">
        <f t="shared" si="6"/>
        <v>0</v>
      </c>
      <c r="E2442" s="122">
        <f t="shared" si="2"/>
        <v>9</v>
      </c>
      <c r="H2442" s="135" t="s">
        <v>41362</v>
      </c>
      <c r="J2442" s="135" t="s">
        <v>41363</v>
      </c>
      <c r="L2442" s="160"/>
      <c r="M2442" s="160"/>
      <c r="N2442" s="160"/>
      <c r="O2442" s="160"/>
      <c r="AA2442" s="523"/>
      <c r="AB2442" s="523"/>
      <c r="AC2442" s="160"/>
      <c r="AD2442" s="160"/>
      <c r="AE2442" s="160"/>
      <c r="AJ2442" s="523"/>
      <c r="AN2442" s="160"/>
      <c r="AO2442" s="160"/>
      <c r="AP2442" s="160"/>
      <c r="AQ2442" s="1"/>
      <c r="AR2442" s="1"/>
      <c r="AS2442" s="160"/>
      <c r="BC2442" s="141" t="s">
        <v>4374</v>
      </c>
      <c r="BD2442" s="141"/>
      <c r="BE2442" s="516"/>
      <c r="BF2442" s="141"/>
      <c r="BG2442" s="141"/>
      <c r="BH2442" s="141"/>
    </row>
    <row r="2443">
      <c r="A2443" s="122">
        <f t="shared" si="3"/>
        <v>0</v>
      </c>
      <c r="B2443" s="122">
        <f t="shared" si="4"/>
        <v>0</v>
      </c>
      <c r="C2443" s="122">
        <f t="shared" si="5"/>
        <v>0</v>
      </c>
      <c r="D2443" s="122">
        <f t="shared" si="6"/>
        <v>0</v>
      </c>
      <c r="E2443" s="122">
        <f t="shared" si="2"/>
        <v>46</v>
      </c>
      <c r="H2443" s="135" t="s">
        <v>41364</v>
      </c>
      <c r="J2443" s="135" t="s">
        <v>41365</v>
      </c>
      <c r="L2443" s="160"/>
      <c r="M2443" s="160"/>
      <c r="N2443" s="160"/>
      <c r="O2443" s="160"/>
      <c r="AA2443" s="523"/>
      <c r="AB2443" s="523"/>
      <c r="AC2443" s="160"/>
      <c r="AD2443" s="160"/>
      <c r="AE2443" s="160"/>
      <c r="AJ2443" s="523"/>
      <c r="AN2443" s="160"/>
      <c r="AO2443" s="160"/>
      <c r="AP2443" s="160"/>
      <c r="AQ2443" s="1"/>
      <c r="AR2443" s="1"/>
      <c r="AS2443" s="160"/>
      <c r="BC2443" s="516">
        <v>0.07325231481481481</v>
      </c>
      <c r="BD2443" s="516"/>
      <c r="BE2443" s="141"/>
      <c r="BF2443" s="516"/>
      <c r="BG2443" s="516"/>
      <c r="BH2443" s="516"/>
    </row>
    <row r="2444">
      <c r="A2444" s="122">
        <f t="shared" si="3"/>
        <v>0</v>
      </c>
      <c r="B2444" s="122">
        <f t="shared" si="4"/>
        <v>0</v>
      </c>
      <c r="C2444" s="122">
        <f t="shared" si="5"/>
        <v>0</v>
      </c>
      <c r="D2444" s="122">
        <f t="shared" si="6"/>
        <v>0</v>
      </c>
      <c r="E2444" s="122">
        <f t="shared" si="2"/>
        <v>9</v>
      </c>
      <c r="H2444" s="135">
        <v>814.0</v>
      </c>
      <c r="J2444" s="135">
        <v>814.0</v>
      </c>
      <c r="L2444" s="160"/>
      <c r="M2444" s="160"/>
      <c r="N2444" s="160"/>
      <c r="O2444" s="160"/>
      <c r="AA2444" s="523"/>
      <c r="AB2444" s="523"/>
      <c r="AC2444" s="160"/>
      <c r="AD2444" s="160"/>
      <c r="AE2444" s="160"/>
      <c r="AJ2444" s="523"/>
      <c r="AN2444" s="160"/>
      <c r="AO2444" s="160"/>
      <c r="AP2444" s="160"/>
      <c r="AQ2444" s="1"/>
      <c r="AR2444" s="1"/>
      <c r="AS2444" s="160"/>
      <c r="BC2444" s="141" t="s">
        <v>41366</v>
      </c>
      <c r="BD2444" s="141"/>
      <c r="BE2444" s="516"/>
      <c r="BF2444" s="141"/>
      <c r="BG2444" s="141"/>
      <c r="BH2444" s="141"/>
    </row>
    <row r="2445">
      <c r="A2445" s="122">
        <f t="shared" si="3"/>
        <v>0</v>
      </c>
      <c r="B2445" s="122">
        <f t="shared" si="4"/>
        <v>0</v>
      </c>
      <c r="C2445" s="122">
        <f t="shared" si="5"/>
        <v>0</v>
      </c>
      <c r="D2445" s="122">
        <f t="shared" si="6"/>
        <v>0</v>
      </c>
      <c r="E2445" s="122">
        <f t="shared" si="2"/>
        <v>7</v>
      </c>
      <c r="H2445" s="135" t="s">
        <v>41367</v>
      </c>
      <c r="J2445" s="135" t="s">
        <v>41368</v>
      </c>
      <c r="L2445" s="160"/>
      <c r="M2445" s="160"/>
      <c r="N2445" s="160"/>
      <c r="O2445" s="160"/>
      <c r="AA2445" s="523"/>
      <c r="AB2445" s="523"/>
      <c r="AC2445" s="160"/>
      <c r="AD2445" s="160"/>
      <c r="AE2445" s="160"/>
      <c r="AJ2445" s="523"/>
      <c r="AN2445" s="160"/>
      <c r="AO2445" s="160"/>
      <c r="AP2445" s="160"/>
      <c r="AQ2445" s="1"/>
      <c r="AR2445" s="1"/>
      <c r="AS2445" s="160"/>
      <c r="BC2445" s="516">
        <v>0.07326388888888889</v>
      </c>
      <c r="BD2445" s="516"/>
      <c r="BE2445" s="141"/>
      <c r="BF2445" s="516"/>
      <c r="BG2445" s="516"/>
      <c r="BH2445" s="516"/>
    </row>
    <row r="2446">
      <c r="A2446" s="122">
        <f t="shared" si="3"/>
        <v>0</v>
      </c>
      <c r="B2446" s="122">
        <f t="shared" si="4"/>
        <v>0</v>
      </c>
      <c r="C2446" s="122">
        <f t="shared" si="5"/>
        <v>0</v>
      </c>
      <c r="D2446" s="122">
        <f t="shared" si="6"/>
        <v>0</v>
      </c>
      <c r="E2446" s="122">
        <f t="shared" si="2"/>
        <v>63</v>
      </c>
      <c r="H2446" s="135" t="s">
        <v>41369</v>
      </c>
      <c r="J2446" s="135" t="s">
        <v>41370</v>
      </c>
      <c r="L2446" s="160"/>
      <c r="M2446" s="160"/>
      <c r="N2446" s="160"/>
      <c r="O2446" s="160"/>
      <c r="AA2446" s="523"/>
      <c r="AB2446" s="523"/>
      <c r="AC2446" s="160"/>
      <c r="AD2446" s="160"/>
      <c r="AE2446" s="160"/>
      <c r="AJ2446" s="523"/>
      <c r="AN2446" s="160"/>
      <c r="AO2446" s="160"/>
      <c r="AP2446" s="160"/>
      <c r="AQ2446" s="1"/>
      <c r="AR2446" s="1"/>
      <c r="AS2446" s="160"/>
      <c r="BC2446" s="141" t="s">
        <v>41371</v>
      </c>
      <c r="BD2446" s="141"/>
      <c r="BE2446" s="516"/>
      <c r="BF2446" s="141"/>
      <c r="BG2446" s="141"/>
      <c r="BH2446" s="141"/>
    </row>
    <row r="2447">
      <c r="A2447" s="122">
        <f t="shared" si="3"/>
        <v>0</v>
      </c>
      <c r="B2447" s="122">
        <f t="shared" si="4"/>
        <v>0</v>
      </c>
      <c r="C2447" s="122">
        <f t="shared" si="5"/>
        <v>0</v>
      </c>
      <c r="D2447" s="122">
        <f t="shared" si="6"/>
        <v>0</v>
      </c>
      <c r="E2447" s="122">
        <f t="shared" si="2"/>
        <v>3</v>
      </c>
      <c r="H2447" s="135">
        <v>815.0</v>
      </c>
      <c r="J2447" s="135">
        <v>815.0</v>
      </c>
      <c r="L2447" s="160"/>
      <c r="M2447" s="160"/>
      <c r="N2447" s="160"/>
      <c r="O2447" s="160"/>
      <c r="AA2447" s="523"/>
      <c r="AB2447" s="523"/>
      <c r="AC2447" s="160"/>
      <c r="AD2447" s="160"/>
      <c r="AE2447" s="160"/>
      <c r="AJ2447" s="523"/>
      <c r="AN2447" s="160"/>
      <c r="AO2447" s="160"/>
      <c r="AP2447" s="160"/>
      <c r="AQ2447" s="1"/>
      <c r="AR2447" s="1"/>
      <c r="AS2447" s="160"/>
      <c r="BC2447" s="516">
        <v>0.07328703703703704</v>
      </c>
      <c r="BD2447" s="516"/>
      <c r="BE2447" s="141"/>
      <c r="BF2447" s="516"/>
      <c r="BG2447" s="516"/>
      <c r="BH2447" s="516"/>
    </row>
    <row r="2448">
      <c r="A2448" s="122">
        <f t="shared" si="3"/>
        <v>0</v>
      </c>
      <c r="B2448" s="122">
        <f t="shared" si="4"/>
        <v>0</v>
      </c>
      <c r="C2448" s="122">
        <f t="shared" si="5"/>
        <v>0</v>
      </c>
      <c r="D2448" s="122">
        <f t="shared" si="6"/>
        <v>0</v>
      </c>
      <c r="E2448" s="122">
        <f t="shared" si="2"/>
        <v>23</v>
      </c>
      <c r="H2448" s="135" t="s">
        <v>41372</v>
      </c>
      <c r="J2448" s="135" t="s">
        <v>41373</v>
      </c>
      <c r="L2448" s="160"/>
      <c r="M2448" s="160"/>
      <c r="N2448" s="160"/>
      <c r="O2448" s="160"/>
      <c r="AA2448" s="523"/>
      <c r="AB2448" s="523"/>
      <c r="AC2448" s="160"/>
      <c r="AD2448" s="160"/>
      <c r="AE2448" s="160"/>
      <c r="AJ2448" s="523"/>
      <c r="AN2448" s="160"/>
      <c r="AO2448" s="160"/>
      <c r="AP2448" s="160"/>
      <c r="AQ2448" s="1"/>
      <c r="AR2448" s="1"/>
      <c r="AS2448" s="160"/>
      <c r="BC2448" s="141" t="s">
        <v>41374</v>
      </c>
      <c r="BD2448" s="141"/>
      <c r="BE2448" s="516"/>
      <c r="BF2448" s="141"/>
      <c r="BG2448" s="141"/>
      <c r="BH2448" s="141"/>
    </row>
    <row r="2449">
      <c r="A2449" s="122">
        <f t="shared" si="3"/>
        <v>0</v>
      </c>
      <c r="B2449" s="122">
        <f t="shared" si="4"/>
        <v>0</v>
      </c>
      <c r="C2449" s="122">
        <f t="shared" si="5"/>
        <v>0</v>
      </c>
      <c r="D2449" s="122">
        <f t="shared" si="6"/>
        <v>0</v>
      </c>
      <c r="E2449" s="122">
        <f t="shared" si="2"/>
        <v>49</v>
      </c>
      <c r="H2449" s="135" t="s">
        <v>41375</v>
      </c>
      <c r="J2449" s="135" t="s">
        <v>41376</v>
      </c>
      <c r="L2449" s="160"/>
      <c r="M2449" s="160"/>
      <c r="N2449" s="160"/>
      <c r="O2449" s="160"/>
      <c r="AA2449" s="523"/>
      <c r="AB2449" s="523"/>
      <c r="AC2449" s="160"/>
      <c r="AD2449" s="160"/>
      <c r="AE2449" s="160"/>
      <c r="AJ2449" s="523"/>
      <c r="AN2449" s="160"/>
      <c r="AO2449" s="160"/>
      <c r="AP2449" s="160"/>
      <c r="AQ2449" s="1"/>
      <c r="AR2449" s="1"/>
      <c r="AS2449" s="160"/>
      <c r="BC2449" s="516">
        <v>0.07336805555555556</v>
      </c>
      <c r="BD2449" s="516"/>
      <c r="BE2449" s="141"/>
      <c r="BF2449" s="516"/>
      <c r="BG2449" s="516"/>
      <c r="BH2449" s="516"/>
    </row>
    <row r="2450">
      <c r="A2450" s="122">
        <f t="shared" si="3"/>
        <v>0</v>
      </c>
      <c r="B2450" s="122">
        <f t="shared" si="4"/>
        <v>0</v>
      </c>
      <c r="C2450" s="122">
        <f t="shared" si="5"/>
        <v>0</v>
      </c>
      <c r="D2450" s="122">
        <f t="shared" si="6"/>
        <v>0</v>
      </c>
      <c r="E2450" s="122">
        <f t="shared" si="2"/>
        <v>16</v>
      </c>
      <c r="H2450" s="135">
        <v>816.0</v>
      </c>
      <c r="J2450" s="135">
        <v>816.0</v>
      </c>
      <c r="L2450" s="160"/>
      <c r="M2450" s="160"/>
      <c r="N2450" s="160"/>
      <c r="O2450" s="160"/>
      <c r="AA2450" s="523"/>
      <c r="AB2450" s="523"/>
      <c r="AC2450" s="160"/>
      <c r="AD2450" s="160"/>
      <c r="AE2450" s="160"/>
      <c r="AJ2450" s="523"/>
      <c r="AN2450" s="160"/>
      <c r="AO2450" s="160"/>
      <c r="AP2450" s="160"/>
      <c r="AQ2450" s="1"/>
      <c r="AR2450" s="1"/>
      <c r="AS2450" s="160"/>
      <c r="BC2450" s="141" t="s">
        <v>41377</v>
      </c>
      <c r="BD2450" s="141"/>
      <c r="BE2450" s="516"/>
      <c r="BF2450" s="141"/>
      <c r="BG2450" s="141"/>
      <c r="BH2450" s="141"/>
    </row>
    <row r="2451">
      <c r="A2451" s="122">
        <f t="shared" si="3"/>
        <v>0</v>
      </c>
      <c r="B2451" s="122">
        <f t="shared" si="4"/>
        <v>0</v>
      </c>
      <c r="C2451" s="122">
        <f t="shared" si="5"/>
        <v>0</v>
      </c>
      <c r="D2451" s="122">
        <f t="shared" si="6"/>
        <v>0</v>
      </c>
      <c r="E2451" s="122">
        <f t="shared" si="2"/>
        <v>7</v>
      </c>
      <c r="H2451" s="135" t="s">
        <v>41378</v>
      </c>
      <c r="J2451" s="135" t="s">
        <v>41379</v>
      </c>
      <c r="L2451" s="160"/>
      <c r="M2451" s="160"/>
      <c r="N2451" s="160"/>
      <c r="O2451" s="160"/>
      <c r="AA2451" s="523"/>
      <c r="AB2451" s="523"/>
      <c r="AC2451" s="160"/>
      <c r="AD2451" s="160"/>
      <c r="AE2451" s="160"/>
      <c r="AJ2451" s="523"/>
      <c r="AN2451" s="160"/>
      <c r="AO2451" s="160"/>
      <c r="AP2451" s="160"/>
      <c r="AQ2451" s="1"/>
      <c r="AR2451" s="1"/>
      <c r="AS2451" s="160"/>
      <c r="BC2451" s="516">
        <v>0.0734837962962963</v>
      </c>
      <c r="BD2451" s="516"/>
      <c r="BE2451" s="141"/>
      <c r="BF2451" s="516"/>
      <c r="BG2451" s="516"/>
      <c r="BH2451" s="516"/>
    </row>
    <row r="2452">
      <c r="A2452" s="122">
        <f t="shared" si="3"/>
        <v>0</v>
      </c>
      <c r="B2452" s="122">
        <f t="shared" si="4"/>
        <v>0</v>
      </c>
      <c r="C2452" s="122">
        <f t="shared" si="5"/>
        <v>0</v>
      </c>
      <c r="D2452" s="122">
        <f t="shared" si="6"/>
        <v>0</v>
      </c>
      <c r="E2452" s="122">
        <f t="shared" si="2"/>
        <v>93</v>
      </c>
      <c r="H2452" s="135" t="s">
        <v>41380</v>
      </c>
      <c r="J2452" s="135" t="s">
        <v>41381</v>
      </c>
      <c r="L2452" s="160"/>
      <c r="M2452" s="160"/>
      <c r="N2452" s="160"/>
      <c r="O2452" s="160"/>
      <c r="AA2452" s="523"/>
      <c r="AB2452" s="523"/>
      <c r="AC2452" s="160"/>
      <c r="AD2452" s="160"/>
      <c r="AE2452" s="160"/>
      <c r="AJ2452" s="523"/>
      <c r="AN2452" s="160"/>
      <c r="AO2452" s="160"/>
      <c r="AP2452" s="160"/>
      <c r="AQ2452" s="1"/>
      <c r="AR2452" s="1"/>
      <c r="AS2452" s="160"/>
      <c r="BC2452" s="141" t="s">
        <v>41382</v>
      </c>
      <c r="BD2452" s="141"/>
      <c r="BE2452" s="516"/>
      <c r="BF2452" s="141"/>
      <c r="BG2452" s="141"/>
      <c r="BH2452" s="141"/>
    </row>
    <row r="2453">
      <c r="A2453" s="122">
        <f t="shared" si="3"/>
        <v>0</v>
      </c>
      <c r="B2453" s="122">
        <f t="shared" si="4"/>
        <v>0</v>
      </c>
      <c r="C2453" s="122">
        <f t="shared" si="5"/>
        <v>0</v>
      </c>
      <c r="D2453" s="122">
        <f t="shared" si="6"/>
        <v>0</v>
      </c>
      <c r="E2453" s="122">
        <f t="shared" si="2"/>
        <v>3</v>
      </c>
      <c r="H2453" s="135">
        <v>817.0</v>
      </c>
      <c r="J2453" s="135">
        <v>817.0</v>
      </c>
      <c r="L2453" s="160"/>
      <c r="M2453" s="160"/>
      <c r="N2453" s="160"/>
      <c r="O2453" s="160"/>
      <c r="AA2453" s="523"/>
      <c r="AB2453" s="523"/>
      <c r="AC2453" s="160"/>
      <c r="AD2453" s="160"/>
      <c r="AE2453" s="160"/>
      <c r="AJ2453" s="523"/>
      <c r="AN2453" s="160"/>
      <c r="AO2453" s="160"/>
      <c r="AP2453" s="160"/>
      <c r="AQ2453" s="1"/>
      <c r="AR2453" s="1"/>
      <c r="AS2453" s="160"/>
      <c r="BC2453" s="516">
        <v>0.07356481481481482</v>
      </c>
      <c r="BD2453" s="516"/>
      <c r="BE2453" s="141"/>
      <c r="BF2453" s="516"/>
      <c r="BG2453" s="516"/>
      <c r="BH2453" s="516"/>
    </row>
    <row r="2454">
      <c r="A2454" s="122">
        <f t="shared" si="3"/>
        <v>0</v>
      </c>
      <c r="B2454" s="122">
        <f t="shared" si="4"/>
        <v>0</v>
      </c>
      <c r="C2454" s="122">
        <f t="shared" si="5"/>
        <v>0</v>
      </c>
      <c r="D2454" s="122">
        <f t="shared" si="6"/>
        <v>0</v>
      </c>
      <c r="E2454" s="122">
        <f t="shared" si="2"/>
        <v>18</v>
      </c>
      <c r="H2454" s="135" t="s">
        <v>41383</v>
      </c>
      <c r="J2454" s="135" t="s">
        <v>41384</v>
      </c>
      <c r="L2454" s="160"/>
      <c r="M2454" s="160"/>
      <c r="N2454" s="160"/>
      <c r="O2454" s="160"/>
      <c r="AA2454" s="523"/>
      <c r="AB2454" s="523"/>
      <c r="AC2454" s="160"/>
      <c r="AD2454" s="160"/>
      <c r="AE2454" s="160"/>
      <c r="AJ2454" s="523"/>
      <c r="AN2454" s="160"/>
      <c r="AO2454" s="160"/>
      <c r="AP2454" s="160"/>
      <c r="AQ2454" s="1"/>
      <c r="AR2454" s="1"/>
      <c r="AS2454" s="160"/>
      <c r="BC2454" s="141" t="s">
        <v>41385</v>
      </c>
      <c r="BD2454" s="141"/>
      <c r="BE2454" s="516"/>
      <c r="BF2454" s="141"/>
      <c r="BG2454" s="141"/>
      <c r="BH2454" s="141"/>
    </row>
    <row r="2455">
      <c r="A2455" s="122">
        <f t="shared" si="3"/>
        <v>0</v>
      </c>
      <c r="B2455" s="122">
        <f t="shared" si="4"/>
        <v>0</v>
      </c>
      <c r="C2455" s="122">
        <f t="shared" si="5"/>
        <v>0</v>
      </c>
      <c r="D2455" s="122">
        <f t="shared" si="6"/>
        <v>0</v>
      </c>
      <c r="E2455" s="122">
        <f t="shared" si="2"/>
        <v>34</v>
      </c>
      <c r="H2455" s="135" t="s">
        <v>41386</v>
      </c>
      <c r="J2455" s="135" t="s">
        <v>41387</v>
      </c>
      <c r="L2455" s="160"/>
      <c r="M2455" s="160"/>
      <c r="N2455" s="160"/>
      <c r="O2455" s="160"/>
      <c r="AA2455" s="523"/>
      <c r="AB2455" s="523"/>
      <c r="AC2455" s="160"/>
      <c r="AD2455" s="160"/>
      <c r="AE2455" s="160"/>
      <c r="AJ2455" s="523"/>
      <c r="AN2455" s="160"/>
      <c r="AO2455" s="160"/>
      <c r="AP2455" s="160"/>
      <c r="AQ2455" s="1"/>
      <c r="AR2455" s="1"/>
      <c r="AS2455" s="160"/>
      <c r="BC2455" s="516">
        <v>0.07361111111111111</v>
      </c>
      <c r="BD2455" s="516"/>
      <c r="BE2455" s="141"/>
      <c r="BF2455" s="516"/>
      <c r="BG2455" s="516"/>
      <c r="BH2455" s="516"/>
    </row>
    <row r="2456">
      <c r="A2456" s="122">
        <f t="shared" si="3"/>
        <v>0</v>
      </c>
      <c r="B2456" s="122">
        <f t="shared" si="4"/>
        <v>0</v>
      </c>
      <c r="C2456" s="122">
        <f t="shared" si="5"/>
        <v>0</v>
      </c>
      <c r="D2456" s="122">
        <f t="shared" si="6"/>
        <v>0</v>
      </c>
      <c r="E2456" s="122">
        <f t="shared" si="2"/>
        <v>5</v>
      </c>
      <c r="H2456" s="135">
        <v>818.0</v>
      </c>
      <c r="J2456" s="135">
        <v>818.0</v>
      </c>
      <c r="L2456" s="160"/>
      <c r="M2456" s="160"/>
      <c r="N2456" s="160"/>
      <c r="O2456" s="160"/>
      <c r="AA2456" s="523"/>
      <c r="AB2456" s="523"/>
      <c r="AC2456" s="160"/>
      <c r="AD2456" s="160"/>
      <c r="AE2456" s="160"/>
      <c r="AJ2456" s="523"/>
      <c r="AN2456" s="160"/>
      <c r="AO2456" s="160"/>
      <c r="AP2456" s="160"/>
      <c r="AQ2456" s="1"/>
      <c r="AR2456" s="1"/>
      <c r="AS2456" s="160"/>
      <c r="BC2456" s="141" t="s">
        <v>39936</v>
      </c>
      <c r="BD2456" s="141"/>
      <c r="BE2456" s="516"/>
      <c r="BF2456" s="141"/>
      <c r="BG2456" s="141"/>
      <c r="BH2456" s="141"/>
    </row>
    <row r="2457">
      <c r="A2457" s="122">
        <f t="shared" si="3"/>
        <v>0</v>
      </c>
      <c r="B2457" s="122">
        <f t="shared" si="4"/>
        <v>0</v>
      </c>
      <c r="C2457" s="122">
        <f t="shared" si="5"/>
        <v>0</v>
      </c>
      <c r="D2457" s="122">
        <f t="shared" si="6"/>
        <v>0</v>
      </c>
      <c r="E2457" s="122">
        <f t="shared" si="2"/>
        <v>7</v>
      </c>
      <c r="H2457" s="135" t="s">
        <v>41388</v>
      </c>
      <c r="J2457" s="135" t="s">
        <v>41389</v>
      </c>
      <c r="L2457" s="160"/>
      <c r="M2457" s="160"/>
      <c r="N2457" s="160"/>
      <c r="O2457" s="160"/>
      <c r="AA2457" s="523"/>
      <c r="AB2457" s="523"/>
      <c r="AC2457" s="160"/>
      <c r="AD2457" s="160"/>
      <c r="AE2457" s="160"/>
      <c r="AJ2457" s="523"/>
      <c r="AN2457" s="160"/>
      <c r="AO2457" s="160"/>
      <c r="AP2457" s="160"/>
      <c r="AQ2457" s="1"/>
      <c r="AR2457" s="1"/>
      <c r="AS2457" s="160"/>
      <c r="BC2457" s="516">
        <v>0.07364583333333333</v>
      </c>
      <c r="BD2457" s="516"/>
      <c r="BE2457" s="141"/>
      <c r="BF2457" s="516"/>
      <c r="BG2457" s="516"/>
      <c r="BH2457" s="516"/>
    </row>
    <row r="2458">
      <c r="A2458" s="122">
        <f t="shared" si="3"/>
        <v>0</v>
      </c>
      <c r="B2458" s="122">
        <f t="shared" si="4"/>
        <v>0</v>
      </c>
      <c r="C2458" s="122">
        <f t="shared" si="5"/>
        <v>0</v>
      </c>
      <c r="D2458" s="122">
        <f t="shared" si="6"/>
        <v>0</v>
      </c>
      <c r="E2458" s="122">
        <f t="shared" si="2"/>
        <v>41</v>
      </c>
      <c r="H2458" s="135" t="s">
        <v>41390</v>
      </c>
      <c r="J2458" s="135" t="s">
        <v>41391</v>
      </c>
      <c r="L2458" s="160"/>
      <c r="M2458" s="160"/>
      <c r="N2458" s="160"/>
      <c r="O2458" s="160"/>
      <c r="AA2458" s="523"/>
      <c r="AB2458" s="523"/>
      <c r="AC2458" s="160"/>
      <c r="AD2458" s="160"/>
      <c r="AE2458" s="160"/>
      <c r="AJ2458" s="523"/>
      <c r="AN2458" s="160"/>
      <c r="AO2458" s="160"/>
      <c r="AP2458" s="160"/>
      <c r="AQ2458" s="1"/>
      <c r="AR2458" s="1"/>
      <c r="AS2458" s="160"/>
      <c r="BC2458" s="141" t="s">
        <v>35857</v>
      </c>
      <c r="BD2458" s="141"/>
      <c r="BE2458" s="516"/>
      <c r="BF2458" s="141"/>
      <c r="BG2458" s="141"/>
      <c r="BH2458" s="141"/>
    </row>
    <row r="2459">
      <c r="A2459" s="122">
        <f t="shared" si="3"/>
        <v>0</v>
      </c>
      <c r="B2459" s="122">
        <f t="shared" si="4"/>
        <v>0</v>
      </c>
      <c r="C2459" s="122">
        <f t="shared" si="5"/>
        <v>0</v>
      </c>
      <c r="D2459" s="122">
        <f t="shared" si="6"/>
        <v>0</v>
      </c>
      <c r="E2459" s="122">
        <f t="shared" si="2"/>
        <v>3</v>
      </c>
      <c r="H2459" s="135">
        <v>819.0</v>
      </c>
      <c r="J2459" s="135">
        <v>819.0</v>
      </c>
      <c r="L2459" s="160"/>
      <c r="M2459" s="160"/>
      <c r="N2459" s="160"/>
      <c r="O2459" s="160"/>
      <c r="AA2459" s="523"/>
      <c r="AB2459" s="523"/>
      <c r="AC2459" s="160"/>
      <c r="AD2459" s="160"/>
      <c r="AE2459" s="160"/>
      <c r="AJ2459" s="523"/>
      <c r="AN2459" s="160"/>
      <c r="AO2459" s="160"/>
      <c r="AP2459" s="160"/>
      <c r="AQ2459" s="1"/>
      <c r="AR2459" s="1"/>
      <c r="AS2459" s="160"/>
      <c r="BC2459" s="516">
        <v>0.07366898148148149</v>
      </c>
      <c r="BD2459" s="516"/>
      <c r="BE2459" s="141"/>
      <c r="BF2459" s="516"/>
      <c r="BG2459" s="516"/>
      <c r="BH2459" s="516"/>
    </row>
    <row r="2460">
      <c r="A2460" s="122">
        <f t="shared" si="3"/>
        <v>0</v>
      </c>
      <c r="B2460" s="122">
        <f t="shared" si="4"/>
        <v>0</v>
      </c>
      <c r="C2460" s="122">
        <f t="shared" si="5"/>
        <v>0</v>
      </c>
      <c r="D2460" s="122">
        <f t="shared" si="6"/>
        <v>0</v>
      </c>
      <c r="E2460" s="122">
        <f t="shared" si="2"/>
        <v>7</v>
      </c>
      <c r="H2460" s="135" t="s">
        <v>41392</v>
      </c>
      <c r="J2460" s="135" t="s">
        <v>41393</v>
      </c>
      <c r="L2460" s="160"/>
      <c r="M2460" s="160"/>
      <c r="N2460" s="160"/>
      <c r="O2460" s="160"/>
      <c r="AA2460" s="523"/>
      <c r="AB2460" s="523"/>
      <c r="AC2460" s="160"/>
      <c r="AD2460" s="160"/>
      <c r="AE2460" s="160"/>
      <c r="AJ2460" s="523"/>
      <c r="AN2460" s="160"/>
      <c r="AO2460" s="160"/>
      <c r="AP2460" s="160"/>
      <c r="AQ2460" s="1"/>
      <c r="AR2460" s="1"/>
      <c r="AS2460" s="160"/>
      <c r="BC2460" s="141" t="s">
        <v>1793</v>
      </c>
      <c r="BD2460" s="141"/>
      <c r="BE2460" s="516"/>
      <c r="BF2460" s="141"/>
      <c r="BG2460" s="141"/>
      <c r="BH2460" s="141"/>
    </row>
    <row r="2461">
      <c r="A2461" s="122">
        <f t="shared" si="3"/>
        <v>0</v>
      </c>
      <c r="B2461" s="122">
        <f t="shared" si="4"/>
        <v>0</v>
      </c>
      <c r="C2461" s="122">
        <f t="shared" si="5"/>
        <v>0</v>
      </c>
      <c r="D2461" s="122">
        <f t="shared" si="6"/>
        <v>0</v>
      </c>
      <c r="E2461" s="122">
        <f t="shared" si="2"/>
        <v>30</v>
      </c>
      <c r="H2461" s="135" t="s">
        <v>41394</v>
      </c>
      <c r="J2461" s="135" t="s">
        <v>41395</v>
      </c>
      <c r="L2461" s="160"/>
      <c r="M2461" s="160"/>
      <c r="N2461" s="160"/>
      <c r="O2461" s="160"/>
      <c r="AA2461" s="523"/>
      <c r="AB2461" s="523"/>
      <c r="AC2461" s="160"/>
      <c r="AD2461" s="160"/>
      <c r="AE2461" s="160"/>
      <c r="AJ2461" s="523"/>
      <c r="AN2461" s="160"/>
      <c r="AO2461" s="160"/>
      <c r="AP2461" s="160"/>
      <c r="AQ2461" s="1"/>
      <c r="AR2461" s="1"/>
      <c r="AS2461" s="160"/>
      <c r="BC2461" s="516">
        <v>0.07368055555555555</v>
      </c>
      <c r="BD2461" s="516"/>
      <c r="BE2461" s="141"/>
      <c r="BF2461" s="516"/>
      <c r="BG2461" s="516"/>
      <c r="BH2461" s="516"/>
    </row>
    <row r="2462">
      <c r="A2462" s="122">
        <f t="shared" si="3"/>
        <v>0</v>
      </c>
      <c r="B2462" s="122">
        <f t="shared" si="4"/>
        <v>0</v>
      </c>
      <c r="C2462" s="122">
        <f t="shared" si="5"/>
        <v>0</v>
      </c>
      <c r="D2462" s="122">
        <f t="shared" si="6"/>
        <v>0</v>
      </c>
      <c r="E2462" s="122">
        <f t="shared" si="2"/>
        <v>5</v>
      </c>
      <c r="H2462" s="135">
        <v>820.0</v>
      </c>
      <c r="J2462" s="135">
        <v>820.0</v>
      </c>
      <c r="L2462" s="160"/>
      <c r="M2462" s="160"/>
      <c r="N2462" s="160"/>
      <c r="O2462" s="160"/>
      <c r="AA2462" s="523"/>
      <c r="AB2462" s="523"/>
      <c r="AC2462" s="160"/>
      <c r="AD2462" s="160"/>
      <c r="AE2462" s="160"/>
      <c r="AJ2462" s="523"/>
      <c r="AN2462" s="160"/>
      <c r="AO2462" s="160"/>
      <c r="AP2462" s="160"/>
      <c r="AQ2462" s="1"/>
      <c r="AR2462" s="1"/>
      <c r="AS2462" s="160"/>
      <c r="BC2462" s="141" t="s">
        <v>41396</v>
      </c>
      <c r="BD2462" s="141"/>
      <c r="BE2462" s="516"/>
      <c r="BF2462" s="141"/>
      <c r="BG2462" s="141"/>
      <c r="BH2462" s="141"/>
    </row>
    <row r="2463">
      <c r="A2463" s="122">
        <f t="shared" si="3"/>
        <v>0</v>
      </c>
      <c r="B2463" s="122">
        <f t="shared" si="4"/>
        <v>0</v>
      </c>
      <c r="C2463" s="122">
        <f t="shared" si="5"/>
        <v>0</v>
      </c>
      <c r="D2463" s="122">
        <f t="shared" si="6"/>
        <v>0</v>
      </c>
      <c r="E2463" s="122">
        <f t="shared" si="2"/>
        <v>7</v>
      </c>
      <c r="H2463" s="135" t="s">
        <v>41397</v>
      </c>
      <c r="J2463" s="135" t="s">
        <v>41398</v>
      </c>
      <c r="L2463" s="160"/>
      <c r="M2463" s="160"/>
      <c r="N2463" s="160"/>
      <c r="O2463" s="160"/>
      <c r="AA2463" s="523"/>
      <c r="AB2463" s="523"/>
      <c r="AC2463" s="160"/>
      <c r="AD2463" s="160"/>
      <c r="AE2463" s="160"/>
      <c r="AJ2463" s="523"/>
      <c r="AN2463" s="160"/>
      <c r="AO2463" s="160"/>
      <c r="AP2463" s="160"/>
      <c r="AQ2463" s="1"/>
      <c r="AR2463" s="1"/>
      <c r="AS2463" s="160"/>
      <c r="BC2463" s="516">
        <v>0.0737037037037037</v>
      </c>
      <c r="BD2463" s="516"/>
      <c r="BE2463" s="141"/>
      <c r="BF2463" s="516"/>
      <c r="BG2463" s="516"/>
      <c r="BH2463" s="516"/>
    </row>
    <row r="2464">
      <c r="A2464" s="122">
        <f t="shared" si="3"/>
        <v>0</v>
      </c>
      <c r="B2464" s="122">
        <f t="shared" si="4"/>
        <v>0</v>
      </c>
      <c r="C2464" s="122">
        <f t="shared" si="5"/>
        <v>0</v>
      </c>
      <c r="D2464" s="122">
        <f t="shared" si="6"/>
        <v>0</v>
      </c>
      <c r="E2464" s="122">
        <f t="shared" si="2"/>
        <v>25</v>
      </c>
      <c r="H2464" s="135" t="s">
        <v>41399</v>
      </c>
      <c r="J2464" s="135" t="s">
        <v>41400</v>
      </c>
      <c r="L2464" s="160"/>
      <c r="M2464" s="160"/>
      <c r="N2464" s="160"/>
      <c r="O2464" s="160"/>
      <c r="AA2464" s="523"/>
      <c r="AB2464" s="523"/>
      <c r="AC2464" s="160"/>
      <c r="AD2464" s="160"/>
      <c r="AE2464" s="160"/>
      <c r="AJ2464" s="523"/>
      <c r="AN2464" s="160"/>
      <c r="AO2464" s="160"/>
      <c r="AP2464" s="160"/>
      <c r="AQ2464" s="1"/>
      <c r="AR2464" s="1"/>
      <c r="AS2464" s="160"/>
      <c r="BC2464" s="141" t="s">
        <v>41401</v>
      </c>
      <c r="BD2464" s="141"/>
      <c r="BE2464" s="516"/>
      <c r="BF2464" s="141"/>
      <c r="BG2464" s="141"/>
      <c r="BH2464" s="141"/>
    </row>
    <row r="2465">
      <c r="A2465" s="122">
        <f t="shared" si="3"/>
        <v>0</v>
      </c>
      <c r="B2465" s="122">
        <f t="shared" si="4"/>
        <v>0</v>
      </c>
      <c r="C2465" s="122">
        <f t="shared" si="5"/>
        <v>0</v>
      </c>
      <c r="D2465" s="122">
        <f t="shared" si="6"/>
        <v>0</v>
      </c>
      <c r="E2465" s="122">
        <f t="shared" si="2"/>
        <v>3</v>
      </c>
      <c r="H2465" s="135">
        <v>821.0</v>
      </c>
      <c r="J2465" s="135">
        <v>821.0</v>
      </c>
      <c r="L2465" s="160"/>
      <c r="M2465" s="160"/>
      <c r="N2465" s="160"/>
      <c r="O2465" s="160"/>
      <c r="AA2465" s="523"/>
      <c r="AB2465" s="523"/>
      <c r="AC2465" s="160"/>
      <c r="AD2465" s="160"/>
      <c r="AE2465" s="160"/>
      <c r="AJ2465" s="523"/>
      <c r="AN2465" s="160"/>
      <c r="AO2465" s="160"/>
      <c r="AP2465" s="160"/>
      <c r="AQ2465" s="1"/>
      <c r="AR2465" s="1"/>
      <c r="AS2465" s="160"/>
      <c r="BC2465" s="516">
        <v>0.07372685185185185</v>
      </c>
      <c r="BD2465" s="516"/>
      <c r="BE2465" s="141"/>
      <c r="BF2465" s="516"/>
      <c r="BG2465" s="516"/>
      <c r="BH2465" s="516"/>
    </row>
    <row r="2466">
      <c r="A2466" s="122">
        <f t="shared" si="3"/>
        <v>0</v>
      </c>
      <c r="B2466" s="122">
        <f t="shared" si="4"/>
        <v>0</v>
      </c>
      <c r="C2466" s="122">
        <f t="shared" si="5"/>
        <v>0</v>
      </c>
      <c r="D2466" s="122">
        <f t="shared" si="6"/>
        <v>0</v>
      </c>
      <c r="E2466" s="122">
        <f t="shared" si="2"/>
        <v>12</v>
      </c>
      <c r="H2466" s="135" t="s">
        <v>41402</v>
      </c>
      <c r="J2466" s="135" t="s">
        <v>41403</v>
      </c>
      <c r="L2466" s="160"/>
      <c r="M2466" s="160"/>
      <c r="N2466" s="160"/>
      <c r="O2466" s="160"/>
      <c r="AA2466" s="523"/>
      <c r="AB2466" s="523"/>
      <c r="AC2466" s="160"/>
      <c r="AD2466" s="160"/>
      <c r="AE2466" s="160"/>
      <c r="AJ2466" s="523"/>
      <c r="AN2466" s="160"/>
      <c r="AO2466" s="160"/>
      <c r="AP2466" s="160"/>
      <c r="AQ2466" s="1"/>
      <c r="AR2466" s="1"/>
      <c r="AS2466" s="160"/>
      <c r="BC2466" s="141" t="s">
        <v>41404</v>
      </c>
      <c r="BD2466" s="141"/>
      <c r="BE2466" s="516"/>
      <c r="BF2466" s="141"/>
      <c r="BG2466" s="141"/>
      <c r="BH2466" s="141"/>
    </row>
    <row r="2467">
      <c r="A2467" s="122">
        <f t="shared" si="3"/>
        <v>0</v>
      </c>
      <c r="B2467" s="122">
        <f t="shared" si="4"/>
        <v>0</v>
      </c>
      <c r="C2467" s="122">
        <f t="shared" si="5"/>
        <v>0</v>
      </c>
      <c r="D2467" s="122">
        <f t="shared" si="6"/>
        <v>0</v>
      </c>
      <c r="E2467" s="122">
        <f t="shared" si="2"/>
        <v>53</v>
      </c>
      <c r="H2467" s="135" t="s">
        <v>41405</v>
      </c>
      <c r="J2467" s="135" t="s">
        <v>41406</v>
      </c>
      <c r="L2467" s="160"/>
      <c r="M2467" s="160"/>
      <c r="N2467" s="160"/>
      <c r="O2467" s="160"/>
      <c r="AA2467" s="523"/>
      <c r="AB2467" s="523"/>
      <c r="AC2467" s="160"/>
      <c r="AD2467" s="160"/>
      <c r="AE2467" s="160"/>
      <c r="AJ2467" s="523"/>
      <c r="AN2467" s="160"/>
      <c r="AO2467" s="160"/>
      <c r="AP2467" s="160"/>
      <c r="AQ2467" s="1"/>
      <c r="AR2467" s="1"/>
      <c r="AS2467" s="160"/>
      <c r="BC2467" s="516">
        <v>0.07377314814814814</v>
      </c>
      <c r="BD2467" s="516"/>
      <c r="BE2467" s="141"/>
      <c r="BF2467" s="516"/>
      <c r="BG2467" s="516"/>
      <c r="BH2467" s="516"/>
    </row>
    <row r="2468">
      <c r="A2468" s="122">
        <f t="shared" si="3"/>
        <v>0</v>
      </c>
      <c r="B2468" s="122">
        <f t="shared" si="4"/>
        <v>0</v>
      </c>
      <c r="C2468" s="122">
        <f t="shared" si="5"/>
        <v>0</v>
      </c>
      <c r="D2468" s="122">
        <f t="shared" si="6"/>
        <v>0</v>
      </c>
      <c r="E2468" s="122">
        <f t="shared" si="2"/>
        <v>4</v>
      </c>
      <c r="H2468" s="135">
        <v>822.0</v>
      </c>
      <c r="J2468" s="135">
        <v>822.0</v>
      </c>
      <c r="L2468" s="160"/>
      <c r="M2468" s="160"/>
      <c r="N2468" s="160"/>
      <c r="O2468" s="160"/>
      <c r="AA2468" s="523"/>
      <c r="AB2468" s="523"/>
      <c r="AC2468" s="160"/>
      <c r="AD2468" s="160"/>
      <c r="AE2468" s="160"/>
      <c r="AJ2468" s="523"/>
      <c r="AN2468" s="160"/>
      <c r="AO2468" s="160"/>
      <c r="AP2468" s="160"/>
      <c r="AQ2468" s="1"/>
      <c r="AR2468" s="1"/>
      <c r="AS2468" s="160"/>
      <c r="BC2468" s="141" t="s">
        <v>7930</v>
      </c>
      <c r="BD2468" s="141"/>
      <c r="BE2468" s="516"/>
      <c r="BF2468" s="141"/>
      <c r="BG2468" s="141"/>
      <c r="BH2468" s="141"/>
    </row>
    <row r="2469">
      <c r="A2469" s="122">
        <f t="shared" si="3"/>
        <v>0</v>
      </c>
      <c r="B2469" s="122">
        <f t="shared" si="4"/>
        <v>0</v>
      </c>
      <c r="C2469" s="122">
        <f t="shared" si="5"/>
        <v>0</v>
      </c>
      <c r="D2469" s="122">
        <f t="shared" si="6"/>
        <v>0</v>
      </c>
      <c r="E2469" s="122">
        <f t="shared" si="2"/>
        <v>7</v>
      </c>
      <c r="H2469" s="135" t="s">
        <v>41407</v>
      </c>
      <c r="J2469" s="135" t="s">
        <v>41408</v>
      </c>
      <c r="L2469" s="160"/>
      <c r="M2469" s="160"/>
      <c r="N2469" s="160"/>
      <c r="O2469" s="160"/>
      <c r="AA2469" s="523"/>
      <c r="AB2469" s="523"/>
      <c r="AC2469" s="160"/>
      <c r="AD2469" s="160"/>
      <c r="AE2469" s="160"/>
      <c r="AJ2469" s="523"/>
      <c r="AN2469" s="160"/>
      <c r="AO2469" s="160"/>
      <c r="AP2469" s="160"/>
      <c r="AQ2469" s="1"/>
      <c r="AR2469" s="1"/>
      <c r="AS2469" s="160"/>
      <c r="BC2469" s="516">
        <v>0.07379629629629629</v>
      </c>
      <c r="BD2469" s="516"/>
      <c r="BE2469" s="141"/>
      <c r="BF2469" s="516"/>
      <c r="BG2469" s="516"/>
      <c r="BH2469" s="516"/>
    </row>
    <row r="2470">
      <c r="A2470" s="122">
        <f t="shared" si="3"/>
        <v>0</v>
      </c>
      <c r="B2470" s="122">
        <f t="shared" si="4"/>
        <v>0</v>
      </c>
      <c r="C2470" s="122">
        <f t="shared" si="5"/>
        <v>0</v>
      </c>
      <c r="D2470" s="122">
        <f t="shared" si="6"/>
        <v>0</v>
      </c>
      <c r="E2470" s="122">
        <f t="shared" si="2"/>
        <v>70</v>
      </c>
      <c r="H2470" s="135" t="s">
        <v>41409</v>
      </c>
      <c r="J2470" s="135" t="s">
        <v>41410</v>
      </c>
      <c r="L2470" s="160"/>
      <c r="M2470" s="160"/>
      <c r="N2470" s="160"/>
      <c r="O2470" s="160"/>
      <c r="AA2470" s="523"/>
      <c r="AB2470" s="523"/>
      <c r="AC2470" s="160"/>
      <c r="AD2470" s="160"/>
      <c r="AE2470" s="160"/>
      <c r="AJ2470" s="523"/>
      <c r="AN2470" s="160"/>
      <c r="AO2470" s="160"/>
      <c r="AP2470" s="160"/>
      <c r="AQ2470" s="1"/>
      <c r="AR2470" s="1"/>
      <c r="AS2470" s="160"/>
      <c r="BC2470" s="141" t="s">
        <v>41411</v>
      </c>
      <c r="BD2470" s="141"/>
      <c r="BE2470" s="516"/>
      <c r="BF2470" s="141"/>
      <c r="BG2470" s="141"/>
      <c r="BH2470" s="141"/>
    </row>
    <row r="2471">
      <c r="A2471" s="122">
        <f t="shared" si="3"/>
        <v>0</v>
      </c>
      <c r="B2471" s="122">
        <f t="shared" si="4"/>
        <v>0</v>
      </c>
      <c r="C2471" s="122">
        <f t="shared" si="5"/>
        <v>0</v>
      </c>
      <c r="D2471" s="122">
        <f t="shared" si="6"/>
        <v>0</v>
      </c>
      <c r="E2471" s="122">
        <f t="shared" si="2"/>
        <v>3</v>
      </c>
      <c r="H2471" s="135">
        <v>823.0</v>
      </c>
      <c r="J2471" s="135">
        <v>823.0</v>
      </c>
      <c r="L2471" s="160"/>
      <c r="M2471" s="160"/>
      <c r="N2471" s="160"/>
      <c r="O2471" s="160"/>
      <c r="AA2471" s="523"/>
      <c r="AB2471" s="523"/>
      <c r="AC2471" s="160"/>
      <c r="AD2471" s="160"/>
      <c r="AE2471" s="160"/>
      <c r="AJ2471" s="523"/>
      <c r="AN2471" s="160"/>
      <c r="AO2471" s="160"/>
      <c r="AP2471" s="160"/>
      <c r="AQ2471" s="1"/>
      <c r="AR2471" s="1"/>
      <c r="AS2471" s="160"/>
      <c r="BC2471" s="516">
        <v>0.07380787037037037</v>
      </c>
      <c r="BD2471" s="516"/>
      <c r="BE2471" s="141"/>
      <c r="BF2471" s="516"/>
      <c r="BG2471" s="516"/>
      <c r="BH2471" s="516"/>
    </row>
    <row r="2472">
      <c r="A2472" s="122">
        <f t="shared" si="3"/>
        <v>0</v>
      </c>
      <c r="B2472" s="122">
        <f t="shared" si="4"/>
        <v>0</v>
      </c>
      <c r="C2472" s="122">
        <f t="shared" si="5"/>
        <v>0</v>
      </c>
      <c r="D2472" s="122">
        <f t="shared" si="6"/>
        <v>0</v>
      </c>
      <c r="E2472" s="122">
        <f t="shared" si="2"/>
        <v>12</v>
      </c>
      <c r="H2472" s="135" t="s">
        <v>41412</v>
      </c>
      <c r="J2472" s="135" t="s">
        <v>41413</v>
      </c>
      <c r="L2472" s="160"/>
      <c r="M2472" s="160"/>
      <c r="N2472" s="160"/>
      <c r="O2472" s="160"/>
      <c r="AA2472" s="523"/>
      <c r="AB2472" s="523"/>
      <c r="AC2472" s="160"/>
      <c r="AD2472" s="160"/>
      <c r="AE2472" s="160"/>
      <c r="AJ2472" s="523"/>
      <c r="AN2472" s="160"/>
      <c r="AO2472" s="160"/>
      <c r="AP2472" s="160"/>
      <c r="AQ2472" s="1"/>
      <c r="AR2472" s="1"/>
      <c r="AS2472" s="160"/>
      <c r="BC2472" s="141" t="s">
        <v>41414</v>
      </c>
      <c r="BD2472" s="141"/>
      <c r="BE2472" s="516"/>
      <c r="BF2472" s="141"/>
      <c r="BG2472" s="141"/>
      <c r="BH2472" s="141"/>
    </row>
    <row r="2473">
      <c r="A2473" s="122">
        <f t="shared" si="3"/>
        <v>0</v>
      </c>
      <c r="B2473" s="122">
        <f t="shared" si="4"/>
        <v>0</v>
      </c>
      <c r="C2473" s="122">
        <f t="shared" si="5"/>
        <v>0</v>
      </c>
      <c r="D2473" s="122">
        <f t="shared" si="6"/>
        <v>0</v>
      </c>
      <c r="E2473" s="122">
        <f t="shared" si="2"/>
        <v>66</v>
      </c>
      <c r="H2473" s="135" t="s">
        <v>41415</v>
      </c>
      <c r="J2473" s="135" t="s">
        <v>41416</v>
      </c>
      <c r="L2473" s="160"/>
      <c r="M2473" s="160"/>
      <c r="N2473" s="160"/>
      <c r="O2473" s="160"/>
      <c r="AA2473" s="523"/>
      <c r="AB2473" s="523"/>
      <c r="AC2473" s="160"/>
      <c r="AD2473" s="160"/>
      <c r="AE2473" s="160"/>
      <c r="AJ2473" s="523"/>
      <c r="AN2473" s="160"/>
      <c r="AO2473" s="160"/>
      <c r="AP2473" s="160"/>
      <c r="AQ2473" s="1"/>
      <c r="AR2473" s="1"/>
      <c r="AS2473" s="160"/>
      <c r="BC2473" s="516">
        <v>0.07383101851851852</v>
      </c>
      <c r="BD2473" s="516"/>
      <c r="BE2473" s="141"/>
      <c r="BF2473" s="516"/>
      <c r="BG2473" s="516"/>
      <c r="BH2473" s="516"/>
    </row>
    <row r="2474">
      <c r="A2474" s="122">
        <f t="shared" si="3"/>
        <v>0</v>
      </c>
      <c r="B2474" s="122">
        <f t="shared" si="4"/>
        <v>0</v>
      </c>
      <c r="C2474" s="122">
        <f t="shared" si="5"/>
        <v>0</v>
      </c>
      <c r="D2474" s="122">
        <f t="shared" si="6"/>
        <v>0</v>
      </c>
      <c r="E2474" s="122">
        <f t="shared" si="2"/>
        <v>18</v>
      </c>
      <c r="H2474" s="135">
        <v>824.0</v>
      </c>
      <c r="J2474" s="135">
        <v>824.0</v>
      </c>
      <c r="L2474" s="160"/>
      <c r="M2474" s="160"/>
      <c r="N2474" s="160"/>
      <c r="O2474" s="160"/>
      <c r="AA2474" s="523"/>
      <c r="AB2474" s="523"/>
      <c r="AC2474" s="160"/>
      <c r="AD2474" s="160"/>
      <c r="AE2474" s="160"/>
      <c r="AJ2474" s="523"/>
      <c r="AN2474" s="160"/>
      <c r="AO2474" s="160"/>
      <c r="AP2474" s="160"/>
      <c r="AQ2474" s="1"/>
      <c r="AR2474" s="1"/>
      <c r="AS2474" s="160"/>
      <c r="BC2474" s="141" t="s">
        <v>41417</v>
      </c>
      <c r="BD2474" s="141"/>
      <c r="BE2474" s="516"/>
      <c r="BF2474" s="141"/>
      <c r="BG2474" s="141"/>
      <c r="BH2474" s="141"/>
    </row>
    <row r="2475">
      <c r="A2475" s="122">
        <f t="shared" si="3"/>
        <v>0</v>
      </c>
      <c r="B2475" s="122">
        <f t="shared" si="4"/>
        <v>0</v>
      </c>
      <c r="C2475" s="122">
        <f t="shared" si="5"/>
        <v>0</v>
      </c>
      <c r="D2475" s="122">
        <f t="shared" si="6"/>
        <v>0</v>
      </c>
      <c r="E2475" s="122">
        <f t="shared" si="2"/>
        <v>7</v>
      </c>
      <c r="H2475" s="135" t="s">
        <v>41418</v>
      </c>
      <c r="J2475" s="135" t="s">
        <v>41419</v>
      </c>
      <c r="L2475" s="160"/>
      <c r="M2475" s="160"/>
      <c r="N2475" s="160"/>
      <c r="O2475" s="160"/>
      <c r="AA2475" s="523"/>
      <c r="AB2475" s="523"/>
      <c r="AC2475" s="160"/>
      <c r="AD2475" s="160"/>
      <c r="AE2475" s="160"/>
      <c r="AJ2475" s="523"/>
      <c r="AN2475" s="160"/>
      <c r="AO2475" s="160"/>
      <c r="AP2475" s="160"/>
      <c r="AQ2475" s="1"/>
      <c r="AR2475" s="1"/>
      <c r="AS2475" s="160"/>
      <c r="BC2475" s="516">
        <v>0.07386574074074075</v>
      </c>
      <c r="BD2475" s="516"/>
      <c r="BE2475" s="141"/>
      <c r="BF2475" s="516"/>
      <c r="BG2475" s="516"/>
      <c r="BH2475" s="516"/>
    </row>
    <row r="2476">
      <c r="A2476" s="122">
        <f t="shared" si="3"/>
        <v>0</v>
      </c>
      <c r="B2476" s="122">
        <f t="shared" si="4"/>
        <v>0</v>
      </c>
      <c r="C2476" s="122">
        <f t="shared" si="5"/>
        <v>0</v>
      </c>
      <c r="D2476" s="122">
        <f t="shared" si="6"/>
        <v>0</v>
      </c>
      <c r="E2476" s="122">
        <f t="shared" si="2"/>
        <v>60</v>
      </c>
      <c r="H2476" s="135" t="s">
        <v>41420</v>
      </c>
      <c r="J2476" s="135" t="s">
        <v>41421</v>
      </c>
      <c r="L2476" s="160"/>
      <c r="M2476" s="160"/>
      <c r="N2476" s="160"/>
      <c r="O2476" s="160"/>
      <c r="AA2476" s="523"/>
      <c r="AB2476" s="523"/>
      <c r="AC2476" s="160"/>
      <c r="AD2476" s="160"/>
      <c r="AE2476" s="160"/>
      <c r="AJ2476" s="523"/>
      <c r="AN2476" s="160"/>
      <c r="AO2476" s="160"/>
      <c r="AP2476" s="160"/>
      <c r="AQ2476" s="1"/>
      <c r="AR2476" s="1"/>
      <c r="AS2476" s="160"/>
      <c r="BC2476" s="141" t="s">
        <v>41422</v>
      </c>
      <c r="BD2476" s="141"/>
      <c r="BE2476" s="516"/>
      <c r="BF2476" s="141"/>
      <c r="BG2476" s="141"/>
      <c r="BH2476" s="141"/>
    </row>
    <row r="2477">
      <c r="A2477" s="122">
        <f t="shared" si="3"/>
        <v>0</v>
      </c>
      <c r="B2477" s="122">
        <f t="shared" si="4"/>
        <v>0</v>
      </c>
      <c r="C2477" s="122">
        <f t="shared" si="5"/>
        <v>0</v>
      </c>
      <c r="D2477" s="122">
        <f t="shared" si="6"/>
        <v>0</v>
      </c>
      <c r="E2477" s="122">
        <f t="shared" si="2"/>
        <v>3</v>
      </c>
      <c r="H2477" s="135">
        <v>825.0</v>
      </c>
      <c r="J2477" s="135">
        <v>825.0</v>
      </c>
      <c r="L2477" s="160"/>
      <c r="M2477" s="160"/>
      <c r="N2477" s="160"/>
      <c r="O2477" s="160"/>
      <c r="AA2477" s="523"/>
      <c r="AB2477" s="523"/>
      <c r="AC2477" s="160"/>
      <c r="AD2477" s="160"/>
      <c r="AE2477" s="160"/>
      <c r="AJ2477" s="523"/>
      <c r="AN2477" s="160"/>
      <c r="AO2477" s="160"/>
      <c r="AP2477" s="160"/>
      <c r="AQ2477" s="1"/>
      <c r="AR2477" s="1"/>
      <c r="AS2477" s="160"/>
      <c r="BC2477" s="516">
        <v>0.07391203703703704</v>
      </c>
      <c r="BD2477" s="516"/>
      <c r="BE2477" s="141"/>
      <c r="BF2477" s="516"/>
      <c r="BG2477" s="516"/>
      <c r="BH2477" s="516"/>
    </row>
    <row r="2478">
      <c r="A2478" s="122">
        <f t="shared" si="3"/>
        <v>0</v>
      </c>
      <c r="B2478" s="122">
        <f t="shared" si="4"/>
        <v>0</v>
      </c>
      <c r="C2478" s="122">
        <f t="shared" si="5"/>
        <v>0</v>
      </c>
      <c r="D2478" s="122">
        <f t="shared" si="6"/>
        <v>0</v>
      </c>
      <c r="E2478" s="122">
        <f t="shared" si="2"/>
        <v>9</v>
      </c>
      <c r="H2478" s="135" t="s">
        <v>41423</v>
      </c>
      <c r="J2478" s="135" t="s">
        <v>41424</v>
      </c>
      <c r="L2478" s="160"/>
      <c r="M2478" s="160"/>
      <c r="N2478" s="160"/>
      <c r="O2478" s="160"/>
      <c r="AA2478" s="523"/>
      <c r="AB2478" s="523"/>
      <c r="AC2478" s="160"/>
      <c r="AD2478" s="160"/>
      <c r="AE2478" s="160"/>
      <c r="AJ2478" s="523"/>
      <c r="AN2478" s="160"/>
      <c r="AO2478" s="160"/>
      <c r="AP2478" s="160"/>
      <c r="AQ2478" s="1"/>
      <c r="AR2478" s="1"/>
      <c r="AS2478" s="160"/>
      <c r="BC2478" s="141" t="s">
        <v>4374</v>
      </c>
      <c r="BD2478" s="141"/>
      <c r="BE2478" s="516"/>
      <c r="BF2478" s="141"/>
      <c r="BG2478" s="141"/>
      <c r="BH2478" s="141"/>
    </row>
    <row r="2479">
      <c r="A2479" s="122">
        <f t="shared" si="3"/>
        <v>0</v>
      </c>
      <c r="B2479" s="122">
        <f t="shared" si="4"/>
        <v>0</v>
      </c>
      <c r="C2479" s="122">
        <f t="shared" si="5"/>
        <v>0</v>
      </c>
      <c r="D2479" s="122">
        <f t="shared" si="6"/>
        <v>0</v>
      </c>
      <c r="E2479" s="122">
        <f t="shared" si="2"/>
        <v>37</v>
      </c>
      <c r="H2479" s="135" t="s">
        <v>41425</v>
      </c>
      <c r="J2479" s="135" t="s">
        <v>1969</v>
      </c>
      <c r="L2479" s="160"/>
      <c r="M2479" s="160"/>
      <c r="N2479" s="160"/>
      <c r="O2479" s="160"/>
      <c r="AA2479" s="523"/>
      <c r="AB2479" s="523"/>
      <c r="AC2479" s="160"/>
      <c r="AD2479" s="160"/>
      <c r="AE2479" s="160"/>
      <c r="AJ2479" s="523"/>
      <c r="AN2479" s="160"/>
      <c r="AO2479" s="160"/>
      <c r="AP2479" s="160"/>
      <c r="AQ2479" s="1"/>
      <c r="AR2479" s="1"/>
      <c r="AS2479" s="160"/>
      <c r="BC2479" s="516">
        <v>0.0739699074074074</v>
      </c>
      <c r="BD2479" s="516"/>
      <c r="BE2479" s="141"/>
      <c r="BF2479" s="516"/>
      <c r="BG2479" s="516"/>
      <c r="BH2479" s="516"/>
    </row>
    <row r="2480">
      <c r="A2480" s="122">
        <f t="shared" si="3"/>
        <v>0</v>
      </c>
      <c r="B2480" s="122">
        <f t="shared" si="4"/>
        <v>0</v>
      </c>
      <c r="C2480" s="122">
        <f t="shared" si="5"/>
        <v>0</v>
      </c>
      <c r="D2480" s="122">
        <f t="shared" si="6"/>
        <v>0</v>
      </c>
      <c r="E2480" s="122">
        <f t="shared" si="2"/>
        <v>3</v>
      </c>
      <c r="H2480" s="135">
        <v>826.0</v>
      </c>
      <c r="J2480" s="135">
        <v>826.0</v>
      </c>
      <c r="L2480" s="160"/>
      <c r="M2480" s="160"/>
      <c r="N2480" s="160"/>
      <c r="O2480" s="160"/>
      <c r="AA2480" s="523"/>
      <c r="AB2480" s="523"/>
      <c r="AC2480" s="160"/>
      <c r="AD2480" s="160"/>
      <c r="AE2480" s="160"/>
      <c r="AJ2480" s="523"/>
      <c r="AN2480" s="160"/>
      <c r="AO2480" s="160"/>
      <c r="AP2480" s="160"/>
      <c r="AQ2480" s="1"/>
      <c r="AR2480" s="1"/>
      <c r="AS2480" s="160"/>
      <c r="BC2480" s="141" t="s">
        <v>24816</v>
      </c>
      <c r="BD2480" s="141"/>
      <c r="BE2480" s="516"/>
      <c r="BF2480" s="141"/>
      <c r="BG2480" s="141"/>
      <c r="BH2480" s="141"/>
    </row>
    <row r="2481">
      <c r="A2481" s="122">
        <f t="shared" si="3"/>
        <v>0</v>
      </c>
      <c r="B2481" s="122">
        <f t="shared" si="4"/>
        <v>0</v>
      </c>
      <c r="C2481" s="122">
        <f t="shared" si="5"/>
        <v>0</v>
      </c>
      <c r="D2481" s="122">
        <f t="shared" si="6"/>
        <v>0</v>
      </c>
      <c r="E2481" s="122">
        <f t="shared" si="2"/>
        <v>7</v>
      </c>
      <c r="H2481" s="135" t="s">
        <v>41426</v>
      </c>
      <c r="J2481" s="135" t="s">
        <v>41427</v>
      </c>
      <c r="L2481" s="160"/>
      <c r="M2481" s="160"/>
      <c r="N2481" s="160"/>
      <c r="O2481" s="160"/>
      <c r="AA2481" s="523"/>
      <c r="AB2481" s="523"/>
      <c r="AC2481" s="160"/>
      <c r="AD2481" s="160"/>
      <c r="AE2481" s="160"/>
      <c r="AJ2481" s="523"/>
      <c r="AN2481" s="160"/>
      <c r="AO2481" s="160"/>
      <c r="AP2481" s="160"/>
      <c r="AQ2481" s="1"/>
      <c r="AR2481" s="1"/>
      <c r="AS2481" s="160"/>
      <c r="BC2481" s="516">
        <v>0.07401620370370371</v>
      </c>
      <c r="BD2481" s="516"/>
      <c r="BE2481" s="141"/>
      <c r="BF2481" s="516"/>
      <c r="BG2481" s="516"/>
      <c r="BH2481" s="516"/>
    </row>
    <row r="2482">
      <c r="A2482" s="122">
        <f t="shared" si="3"/>
        <v>0</v>
      </c>
      <c r="B2482" s="122">
        <f t="shared" si="4"/>
        <v>0</v>
      </c>
      <c r="C2482" s="122">
        <f t="shared" si="5"/>
        <v>0</v>
      </c>
      <c r="D2482" s="122">
        <f t="shared" si="6"/>
        <v>0</v>
      </c>
      <c r="E2482" s="122">
        <f t="shared" si="2"/>
        <v>53</v>
      </c>
      <c r="H2482" s="135" t="s">
        <v>41428</v>
      </c>
      <c r="J2482" s="135" t="s">
        <v>41429</v>
      </c>
      <c r="L2482" s="160"/>
      <c r="M2482" s="160"/>
      <c r="N2482" s="160"/>
      <c r="O2482" s="160"/>
      <c r="AA2482" s="523"/>
      <c r="AB2482" s="523"/>
      <c r="AC2482" s="160"/>
      <c r="AD2482" s="160"/>
      <c r="AE2482" s="160"/>
      <c r="AJ2482" s="523"/>
      <c r="AN2482" s="160"/>
      <c r="AO2482" s="160"/>
      <c r="AP2482" s="160"/>
      <c r="AQ2482" s="1"/>
      <c r="AR2482" s="1"/>
      <c r="AS2482" s="160"/>
      <c r="BC2482" s="141" t="s">
        <v>41430</v>
      </c>
      <c r="BD2482" s="141"/>
      <c r="BE2482" s="516"/>
      <c r="BF2482" s="141"/>
      <c r="BG2482" s="141"/>
      <c r="BH2482" s="141"/>
    </row>
    <row r="2483">
      <c r="A2483" s="122">
        <f t="shared" si="3"/>
        <v>0</v>
      </c>
      <c r="B2483" s="122">
        <f t="shared" si="4"/>
        <v>0</v>
      </c>
      <c r="C2483" s="122">
        <f t="shared" si="5"/>
        <v>0</v>
      </c>
      <c r="D2483" s="122">
        <f t="shared" si="6"/>
        <v>0</v>
      </c>
      <c r="E2483" s="122">
        <f t="shared" si="2"/>
        <v>3</v>
      </c>
      <c r="H2483" s="135">
        <v>827.0</v>
      </c>
      <c r="J2483" s="135">
        <v>827.0</v>
      </c>
      <c r="L2483" s="160"/>
      <c r="M2483" s="160"/>
      <c r="N2483" s="160"/>
      <c r="O2483" s="160"/>
      <c r="AA2483" s="523"/>
      <c r="AB2483" s="523"/>
      <c r="AC2483" s="160"/>
      <c r="AD2483" s="160"/>
      <c r="AE2483" s="160"/>
      <c r="AJ2483" s="523"/>
      <c r="AN2483" s="160"/>
      <c r="AO2483" s="160"/>
      <c r="AP2483" s="160"/>
      <c r="AQ2483" s="1"/>
      <c r="AR2483" s="1"/>
      <c r="AS2483" s="160"/>
      <c r="BC2483" s="516">
        <v>0.07403935185185186</v>
      </c>
      <c r="BD2483" s="516"/>
      <c r="BE2483" s="141"/>
      <c r="BF2483" s="516"/>
      <c r="BG2483" s="516"/>
      <c r="BH2483" s="516"/>
    </row>
    <row r="2484">
      <c r="A2484" s="122">
        <f t="shared" si="3"/>
        <v>0</v>
      </c>
      <c r="B2484" s="122">
        <f t="shared" si="4"/>
        <v>0</v>
      </c>
      <c r="C2484" s="122">
        <f t="shared" si="5"/>
        <v>0</v>
      </c>
      <c r="D2484" s="122">
        <f t="shared" si="6"/>
        <v>0</v>
      </c>
      <c r="E2484" s="122">
        <f t="shared" si="2"/>
        <v>8</v>
      </c>
      <c r="H2484" s="135" t="s">
        <v>41431</v>
      </c>
      <c r="J2484" s="135" t="s">
        <v>41432</v>
      </c>
      <c r="L2484" s="160"/>
      <c r="M2484" s="160"/>
      <c r="N2484" s="160"/>
      <c r="O2484" s="160"/>
      <c r="AA2484" s="523"/>
      <c r="AB2484" s="523"/>
      <c r="AC2484" s="160"/>
      <c r="AD2484" s="160"/>
      <c r="AE2484" s="160"/>
      <c r="AJ2484" s="523"/>
      <c r="AN2484" s="160"/>
      <c r="AO2484" s="160"/>
      <c r="AP2484" s="160"/>
      <c r="AQ2484" s="1"/>
      <c r="AR2484" s="1"/>
      <c r="AS2484" s="160"/>
      <c r="BC2484" s="141" t="s">
        <v>14427</v>
      </c>
      <c r="BD2484" s="141"/>
      <c r="BE2484" s="516"/>
      <c r="BF2484" s="141"/>
      <c r="BG2484" s="141"/>
      <c r="BH2484" s="141"/>
    </row>
    <row r="2485">
      <c r="A2485" s="122">
        <f t="shared" si="3"/>
        <v>0</v>
      </c>
      <c r="B2485" s="122">
        <f t="shared" si="4"/>
        <v>0</v>
      </c>
      <c r="C2485" s="122">
        <f t="shared" si="5"/>
        <v>0</v>
      </c>
      <c r="D2485" s="122">
        <f t="shared" si="6"/>
        <v>0</v>
      </c>
      <c r="E2485" s="122">
        <f t="shared" si="2"/>
        <v>42</v>
      </c>
      <c r="H2485" s="135" t="s">
        <v>41433</v>
      </c>
      <c r="J2485" s="135" t="s">
        <v>41434</v>
      </c>
      <c r="L2485" s="160"/>
      <c r="M2485" s="160"/>
      <c r="N2485" s="160"/>
      <c r="O2485" s="160"/>
      <c r="AA2485" s="523"/>
      <c r="AB2485" s="523"/>
      <c r="AC2485" s="160"/>
      <c r="AD2485" s="160"/>
      <c r="AE2485" s="160"/>
      <c r="AJ2485" s="523"/>
      <c r="AN2485" s="160"/>
      <c r="AO2485" s="160"/>
      <c r="AP2485" s="160"/>
      <c r="AQ2485" s="1"/>
      <c r="AR2485" s="1"/>
      <c r="AS2485" s="160"/>
      <c r="BC2485" s="516">
        <v>0.07407407407407407</v>
      </c>
      <c r="BD2485" s="516"/>
      <c r="BE2485" s="141"/>
      <c r="BF2485" s="516"/>
      <c r="BG2485" s="516"/>
      <c r="BH2485" s="516"/>
    </row>
    <row r="2486">
      <c r="A2486" s="122">
        <f t="shared" si="3"/>
        <v>0</v>
      </c>
      <c r="B2486" s="122">
        <f t="shared" si="4"/>
        <v>0</v>
      </c>
      <c r="C2486" s="122">
        <f t="shared" si="5"/>
        <v>0</v>
      </c>
      <c r="D2486" s="122">
        <f t="shared" si="6"/>
        <v>0</v>
      </c>
      <c r="E2486" s="122">
        <f t="shared" si="2"/>
        <v>7</v>
      </c>
      <c r="H2486" s="135">
        <v>828.0</v>
      </c>
      <c r="J2486" s="135">
        <v>828.0</v>
      </c>
      <c r="L2486" s="160"/>
      <c r="M2486" s="160"/>
      <c r="N2486" s="160"/>
      <c r="O2486" s="160"/>
      <c r="AA2486" s="523"/>
      <c r="AB2486" s="523"/>
      <c r="AC2486" s="160"/>
      <c r="AD2486" s="160"/>
      <c r="AE2486" s="160"/>
      <c r="AJ2486" s="523"/>
      <c r="AN2486" s="160"/>
      <c r="AO2486" s="160"/>
      <c r="AP2486" s="160"/>
      <c r="AQ2486" s="1"/>
      <c r="AR2486" s="1"/>
      <c r="AS2486" s="160"/>
      <c r="BC2486" s="141" t="s">
        <v>32459</v>
      </c>
      <c r="BD2486" s="141"/>
      <c r="BE2486" s="516"/>
      <c r="BF2486" s="141"/>
      <c r="BG2486" s="141"/>
      <c r="BH2486" s="141"/>
    </row>
    <row r="2487">
      <c r="A2487" s="122">
        <f t="shared" si="3"/>
        <v>0</v>
      </c>
      <c r="B2487" s="122">
        <f t="shared" si="4"/>
        <v>0</v>
      </c>
      <c r="C2487" s="122">
        <f t="shared" si="5"/>
        <v>0</v>
      </c>
      <c r="D2487" s="122">
        <f t="shared" si="6"/>
        <v>0</v>
      </c>
      <c r="E2487" s="122">
        <f t="shared" si="2"/>
        <v>7</v>
      </c>
      <c r="H2487" s="135" t="s">
        <v>41435</v>
      </c>
      <c r="J2487" s="135" t="s">
        <v>41436</v>
      </c>
      <c r="L2487" s="160"/>
      <c r="M2487" s="160"/>
      <c r="N2487" s="160"/>
      <c r="O2487" s="160"/>
      <c r="AA2487" s="523"/>
      <c r="AB2487" s="523"/>
      <c r="AC2487" s="160"/>
      <c r="AD2487" s="160"/>
      <c r="AE2487" s="160"/>
      <c r="AJ2487" s="523"/>
      <c r="AN2487" s="160"/>
      <c r="AO2487" s="160"/>
      <c r="AP2487" s="160"/>
      <c r="AQ2487" s="1"/>
      <c r="AR2487" s="1"/>
      <c r="AS2487" s="160"/>
      <c r="BC2487" s="516">
        <v>0.07409722222222222</v>
      </c>
      <c r="BD2487" s="516"/>
      <c r="BE2487" s="141"/>
      <c r="BF2487" s="516"/>
      <c r="BG2487" s="516"/>
      <c r="BH2487" s="516"/>
    </row>
    <row r="2488">
      <c r="A2488" s="122">
        <f t="shared" si="3"/>
        <v>0</v>
      </c>
      <c r="B2488" s="122">
        <f t="shared" si="4"/>
        <v>0</v>
      </c>
      <c r="C2488" s="122">
        <f t="shared" si="5"/>
        <v>0</v>
      </c>
      <c r="D2488" s="122">
        <f t="shared" si="6"/>
        <v>0</v>
      </c>
      <c r="E2488" s="122">
        <f t="shared" si="2"/>
        <v>70</v>
      </c>
      <c r="H2488" s="135" t="s">
        <v>41437</v>
      </c>
      <c r="J2488" s="135" t="s">
        <v>41438</v>
      </c>
      <c r="L2488" s="160"/>
      <c r="M2488" s="160"/>
      <c r="N2488" s="160"/>
      <c r="O2488" s="160"/>
      <c r="AA2488" s="523"/>
      <c r="AB2488" s="523"/>
      <c r="AC2488" s="160"/>
      <c r="AD2488" s="160"/>
      <c r="AE2488" s="160"/>
      <c r="AJ2488" s="523"/>
      <c r="AN2488" s="160"/>
      <c r="AO2488" s="160"/>
      <c r="AP2488" s="160"/>
      <c r="AQ2488" s="1"/>
      <c r="AR2488" s="1"/>
      <c r="AS2488" s="160"/>
      <c r="BC2488" s="141" t="s">
        <v>41439</v>
      </c>
      <c r="BD2488" s="141"/>
      <c r="BE2488" s="516"/>
      <c r="BF2488" s="141"/>
      <c r="BG2488" s="141"/>
      <c r="BH2488" s="141"/>
    </row>
    <row r="2489">
      <c r="A2489" s="122">
        <f t="shared" si="3"/>
        <v>0</v>
      </c>
      <c r="B2489" s="122">
        <f t="shared" si="4"/>
        <v>0</v>
      </c>
      <c r="C2489" s="122">
        <f t="shared" si="5"/>
        <v>0</v>
      </c>
      <c r="D2489" s="122">
        <f t="shared" si="6"/>
        <v>0</v>
      </c>
      <c r="E2489" s="122">
        <f t="shared" si="2"/>
        <v>3</v>
      </c>
      <c r="H2489" s="135">
        <v>829.0</v>
      </c>
      <c r="J2489" s="135">
        <v>829.0</v>
      </c>
      <c r="L2489" s="160"/>
      <c r="M2489" s="160"/>
      <c r="N2489" s="160"/>
      <c r="O2489" s="160"/>
      <c r="AA2489" s="523"/>
      <c r="AB2489" s="523"/>
      <c r="AC2489" s="160"/>
      <c r="AD2489" s="160"/>
      <c r="AE2489" s="160"/>
      <c r="AJ2489" s="523"/>
      <c r="AN2489" s="160"/>
      <c r="AO2489" s="160"/>
      <c r="AP2489" s="160"/>
      <c r="AQ2489" s="1"/>
      <c r="AR2489" s="1"/>
      <c r="AS2489" s="160"/>
      <c r="BC2489" s="516">
        <v>0.07412037037037036</v>
      </c>
      <c r="BD2489" s="516"/>
      <c r="BE2489" s="141"/>
      <c r="BF2489" s="516"/>
      <c r="BG2489" s="516"/>
      <c r="BH2489" s="516"/>
    </row>
    <row r="2490">
      <c r="A2490" s="122">
        <f t="shared" si="3"/>
        <v>0</v>
      </c>
      <c r="B2490" s="122">
        <f t="shared" si="4"/>
        <v>0</v>
      </c>
      <c r="C2490" s="122">
        <f t="shared" si="5"/>
        <v>0</v>
      </c>
      <c r="D2490" s="122">
        <f t="shared" si="6"/>
        <v>0</v>
      </c>
      <c r="E2490" s="122">
        <f t="shared" si="2"/>
        <v>14</v>
      </c>
      <c r="H2490" s="135" t="s">
        <v>41440</v>
      </c>
      <c r="J2490" s="135" t="s">
        <v>41441</v>
      </c>
      <c r="L2490" s="160"/>
      <c r="M2490" s="160"/>
      <c r="N2490" s="160"/>
      <c r="O2490" s="160"/>
      <c r="AA2490" s="523"/>
      <c r="AB2490" s="523"/>
      <c r="AC2490" s="160"/>
      <c r="AD2490" s="160"/>
      <c r="AE2490" s="160"/>
      <c r="AJ2490" s="523"/>
      <c r="AN2490" s="160"/>
      <c r="AO2490" s="160"/>
      <c r="AP2490" s="160"/>
      <c r="AQ2490" s="1"/>
      <c r="AR2490" s="1"/>
      <c r="AS2490" s="160"/>
      <c r="BC2490" s="141" t="s">
        <v>41442</v>
      </c>
      <c r="BD2490" s="141"/>
      <c r="BE2490" s="516"/>
      <c r="BF2490" s="141"/>
      <c r="BG2490" s="141"/>
      <c r="BH2490" s="141"/>
    </row>
    <row r="2491">
      <c r="A2491" s="122">
        <f t="shared" si="3"/>
        <v>0</v>
      </c>
      <c r="B2491" s="122">
        <f t="shared" si="4"/>
        <v>0</v>
      </c>
      <c r="C2491" s="122">
        <f t="shared" si="5"/>
        <v>0</v>
      </c>
      <c r="D2491" s="122">
        <f t="shared" si="6"/>
        <v>0</v>
      </c>
      <c r="E2491" s="122">
        <f t="shared" si="2"/>
        <v>11</v>
      </c>
      <c r="H2491" s="135" t="s">
        <v>866</v>
      </c>
      <c r="J2491" s="135" t="s">
        <v>41443</v>
      </c>
      <c r="L2491" s="160"/>
      <c r="M2491" s="160"/>
      <c r="N2491" s="160"/>
      <c r="O2491" s="160"/>
      <c r="AA2491" s="523"/>
      <c r="AB2491" s="523"/>
      <c r="AC2491" s="160"/>
      <c r="AD2491" s="160"/>
      <c r="AE2491" s="160"/>
      <c r="AJ2491" s="523"/>
      <c r="AN2491" s="160"/>
      <c r="AO2491" s="160"/>
      <c r="AP2491" s="160"/>
      <c r="AQ2491" s="1"/>
      <c r="AR2491" s="1"/>
      <c r="AS2491" s="160"/>
      <c r="BC2491" s="516">
        <v>0.07416666666666667</v>
      </c>
      <c r="BD2491" s="516"/>
      <c r="BE2491" s="141"/>
      <c r="BF2491" s="516"/>
      <c r="BG2491" s="516"/>
      <c r="BH2491" s="516"/>
    </row>
    <row r="2492">
      <c r="A2492" s="122">
        <f t="shared" si="3"/>
        <v>0</v>
      </c>
      <c r="B2492" s="122">
        <f t="shared" si="4"/>
        <v>0</v>
      </c>
      <c r="C2492" s="122">
        <f t="shared" si="5"/>
        <v>0</v>
      </c>
      <c r="D2492" s="122">
        <f t="shared" si="6"/>
        <v>0</v>
      </c>
      <c r="E2492" s="122">
        <f t="shared" si="2"/>
        <v>32</v>
      </c>
      <c r="H2492" s="135">
        <v>830.0</v>
      </c>
      <c r="J2492" s="135">
        <v>830.0</v>
      </c>
      <c r="L2492" s="160"/>
      <c r="M2492" s="160"/>
      <c r="N2492" s="160"/>
      <c r="O2492" s="160"/>
      <c r="AA2492" s="523"/>
      <c r="AB2492" s="523"/>
      <c r="AC2492" s="160"/>
      <c r="AD2492" s="160"/>
      <c r="AE2492" s="160"/>
      <c r="AJ2492" s="523"/>
      <c r="AN2492" s="160"/>
      <c r="AO2492" s="160"/>
      <c r="AP2492" s="160"/>
      <c r="AQ2492" s="1"/>
      <c r="AR2492" s="1"/>
      <c r="AS2492" s="160"/>
      <c r="BC2492" s="141" t="s">
        <v>41444</v>
      </c>
      <c r="BD2492" s="141"/>
      <c r="BE2492" s="516"/>
      <c r="BF2492" s="141"/>
      <c r="BG2492" s="141"/>
      <c r="BH2492" s="141"/>
    </row>
    <row r="2493">
      <c r="A2493" s="122">
        <f t="shared" si="3"/>
        <v>0</v>
      </c>
      <c r="B2493" s="122">
        <f t="shared" si="4"/>
        <v>0</v>
      </c>
      <c r="C2493" s="122">
        <f t="shared" si="5"/>
        <v>0</v>
      </c>
      <c r="D2493" s="122">
        <f t="shared" si="6"/>
        <v>0</v>
      </c>
      <c r="E2493" s="122">
        <f t="shared" si="2"/>
        <v>7</v>
      </c>
      <c r="H2493" s="135" t="s">
        <v>41445</v>
      </c>
      <c r="J2493" s="135" t="s">
        <v>41446</v>
      </c>
      <c r="L2493" s="160"/>
      <c r="M2493" s="160"/>
      <c r="N2493" s="160"/>
      <c r="O2493" s="160"/>
      <c r="AA2493" s="523"/>
      <c r="AB2493" s="523"/>
      <c r="AC2493" s="160"/>
      <c r="AD2493" s="160"/>
      <c r="AE2493" s="160"/>
      <c r="AJ2493" s="523"/>
      <c r="AN2493" s="160"/>
      <c r="AO2493" s="160"/>
      <c r="AP2493" s="160"/>
      <c r="AQ2493" s="1"/>
      <c r="AR2493" s="1"/>
      <c r="AS2493" s="160"/>
      <c r="BC2493" s="516">
        <v>0.07422453703703703</v>
      </c>
      <c r="BD2493" s="516"/>
      <c r="BE2493" s="141"/>
      <c r="BF2493" s="516"/>
      <c r="BG2493" s="516"/>
      <c r="BH2493" s="516"/>
    </row>
    <row r="2494">
      <c r="A2494" s="122">
        <f t="shared" si="3"/>
        <v>0</v>
      </c>
      <c r="B2494" s="122">
        <f t="shared" si="4"/>
        <v>0</v>
      </c>
      <c r="C2494" s="122">
        <f t="shared" si="5"/>
        <v>0</v>
      </c>
      <c r="D2494" s="122">
        <f t="shared" si="6"/>
        <v>0</v>
      </c>
      <c r="E2494" s="122">
        <f t="shared" si="2"/>
        <v>12</v>
      </c>
      <c r="H2494" s="135" t="s">
        <v>41447</v>
      </c>
      <c r="J2494" s="135" t="s">
        <v>1969</v>
      </c>
      <c r="L2494" s="160"/>
      <c r="M2494" s="160"/>
      <c r="N2494" s="160"/>
      <c r="O2494" s="160"/>
      <c r="AA2494" s="523"/>
      <c r="AB2494" s="523"/>
      <c r="AC2494" s="160"/>
      <c r="AD2494" s="160"/>
      <c r="AE2494" s="160"/>
      <c r="AJ2494" s="523"/>
      <c r="AN2494" s="160"/>
      <c r="AO2494" s="160"/>
      <c r="AP2494" s="160"/>
      <c r="AQ2494" s="1"/>
      <c r="AR2494" s="1"/>
      <c r="AS2494" s="160"/>
      <c r="BC2494" s="141" t="s">
        <v>41448</v>
      </c>
      <c r="BD2494" s="141"/>
      <c r="BE2494" s="516"/>
      <c r="BF2494" s="141"/>
      <c r="BG2494" s="141"/>
      <c r="BH2494" s="141"/>
    </row>
    <row r="2495">
      <c r="A2495" s="122">
        <f t="shared" si="3"/>
        <v>0</v>
      </c>
      <c r="B2495" s="122">
        <f t="shared" si="4"/>
        <v>0</v>
      </c>
      <c r="C2495" s="122">
        <f t="shared" si="5"/>
        <v>0</v>
      </c>
      <c r="D2495" s="122">
        <f t="shared" si="6"/>
        <v>0</v>
      </c>
      <c r="E2495" s="122">
        <f t="shared" si="2"/>
        <v>3</v>
      </c>
      <c r="H2495" s="135">
        <v>831.0</v>
      </c>
      <c r="J2495" s="135">
        <v>831.0</v>
      </c>
      <c r="L2495" s="160"/>
      <c r="M2495" s="160"/>
      <c r="N2495" s="160"/>
      <c r="O2495" s="160"/>
      <c r="AA2495" s="523"/>
      <c r="AB2495" s="523"/>
      <c r="AC2495" s="160"/>
      <c r="AD2495" s="160"/>
      <c r="AE2495" s="160"/>
      <c r="AJ2495" s="523"/>
      <c r="AN2495" s="160"/>
      <c r="AO2495" s="160"/>
      <c r="AP2495" s="160"/>
      <c r="AQ2495" s="1"/>
      <c r="AR2495" s="1"/>
      <c r="AS2495" s="160"/>
      <c r="BC2495" s="516">
        <v>0.07431712962962964</v>
      </c>
      <c r="BD2495" s="516"/>
      <c r="BE2495" s="141"/>
      <c r="BF2495" s="516"/>
      <c r="BG2495" s="516"/>
      <c r="BH2495" s="516"/>
    </row>
    <row r="2496">
      <c r="A2496" s="122">
        <f t="shared" si="3"/>
        <v>0</v>
      </c>
      <c r="B2496" s="122">
        <f t="shared" si="4"/>
        <v>0</v>
      </c>
      <c r="C2496" s="122">
        <f t="shared" si="5"/>
        <v>0</v>
      </c>
      <c r="D2496" s="122">
        <f t="shared" si="6"/>
        <v>0</v>
      </c>
      <c r="E2496" s="122">
        <f t="shared" si="2"/>
        <v>8</v>
      </c>
      <c r="H2496" s="135" t="s">
        <v>41449</v>
      </c>
      <c r="J2496" s="135" t="s">
        <v>41450</v>
      </c>
      <c r="L2496" s="160"/>
      <c r="M2496" s="160"/>
      <c r="N2496" s="160"/>
      <c r="O2496" s="160"/>
      <c r="AA2496" s="523"/>
      <c r="AB2496" s="523"/>
      <c r="AC2496" s="160"/>
      <c r="AD2496" s="160"/>
      <c r="AE2496" s="160"/>
      <c r="AJ2496" s="523"/>
      <c r="AN2496" s="160"/>
      <c r="AO2496" s="160"/>
      <c r="AP2496" s="160"/>
      <c r="AQ2496" s="1"/>
      <c r="AR2496" s="1"/>
      <c r="AS2496" s="160"/>
      <c r="BC2496" s="141" t="s">
        <v>653</v>
      </c>
      <c r="BD2496" s="141"/>
      <c r="BE2496" s="516"/>
      <c r="BF2496" s="141"/>
      <c r="BG2496" s="141"/>
      <c r="BH2496" s="141"/>
    </row>
    <row r="2497">
      <c r="A2497" s="122">
        <f t="shared" si="3"/>
        <v>0</v>
      </c>
      <c r="B2497" s="122">
        <f t="shared" si="4"/>
        <v>0</v>
      </c>
      <c r="C2497" s="122">
        <f t="shared" si="5"/>
        <v>0</v>
      </c>
      <c r="D2497" s="122">
        <f t="shared" si="6"/>
        <v>0</v>
      </c>
      <c r="E2497" s="122">
        <f t="shared" si="2"/>
        <v>27</v>
      </c>
      <c r="H2497" s="135" t="s">
        <v>41451</v>
      </c>
      <c r="J2497" s="135" t="s">
        <v>41452</v>
      </c>
      <c r="L2497" s="160"/>
      <c r="M2497" s="160"/>
      <c r="N2497" s="160"/>
      <c r="O2497" s="160"/>
      <c r="AA2497" s="523"/>
      <c r="AB2497" s="523"/>
      <c r="AC2497" s="160"/>
      <c r="AD2497" s="160"/>
      <c r="AE2497" s="160"/>
      <c r="AJ2497" s="523"/>
      <c r="AN2497" s="160"/>
      <c r="AO2497" s="160"/>
      <c r="AP2497" s="160"/>
      <c r="AQ2497" s="1"/>
      <c r="AR2497" s="1"/>
      <c r="AS2497" s="160"/>
      <c r="BC2497" s="516">
        <v>0.07434027777777778</v>
      </c>
      <c r="BD2497" s="516"/>
      <c r="BE2497" s="141"/>
      <c r="BF2497" s="516"/>
      <c r="BG2497" s="516"/>
      <c r="BH2497" s="516"/>
    </row>
    <row r="2498">
      <c r="A2498" s="122">
        <f t="shared" si="3"/>
        <v>0</v>
      </c>
      <c r="B2498" s="122">
        <f t="shared" si="4"/>
        <v>0</v>
      </c>
      <c r="C2498" s="122">
        <f t="shared" si="5"/>
        <v>0</v>
      </c>
      <c r="D2498" s="122">
        <f t="shared" si="6"/>
        <v>0</v>
      </c>
      <c r="E2498" s="122">
        <f t="shared" si="2"/>
        <v>6</v>
      </c>
      <c r="H2498" s="135">
        <v>832.0</v>
      </c>
      <c r="J2498" s="135">
        <v>832.0</v>
      </c>
      <c r="L2498" s="160"/>
      <c r="M2498" s="160"/>
      <c r="N2498" s="160"/>
      <c r="O2498" s="160"/>
      <c r="AA2498" s="523"/>
      <c r="AB2498" s="523"/>
      <c r="AC2498" s="160"/>
      <c r="AD2498" s="160"/>
      <c r="AE2498" s="160"/>
      <c r="AJ2498" s="523"/>
      <c r="AN2498" s="160"/>
      <c r="AO2498" s="160"/>
      <c r="AP2498" s="160"/>
      <c r="AQ2498" s="1"/>
      <c r="AR2498" s="1"/>
      <c r="AS2498" s="160"/>
      <c r="BC2498" s="141" t="s">
        <v>28501</v>
      </c>
      <c r="BD2498" s="141"/>
      <c r="BE2498" s="516"/>
      <c r="BF2498" s="141"/>
      <c r="BG2498" s="141"/>
      <c r="BH2498" s="141"/>
    </row>
    <row r="2499">
      <c r="A2499" s="122">
        <f t="shared" si="3"/>
        <v>0</v>
      </c>
      <c r="B2499" s="122">
        <f t="shared" si="4"/>
        <v>0</v>
      </c>
      <c r="C2499" s="122">
        <f t="shared" si="5"/>
        <v>0</v>
      </c>
      <c r="D2499" s="122">
        <f t="shared" si="6"/>
        <v>0</v>
      </c>
      <c r="E2499" s="122">
        <f t="shared" si="2"/>
        <v>7</v>
      </c>
      <c r="H2499" s="135" t="s">
        <v>41453</v>
      </c>
      <c r="J2499" s="135" t="s">
        <v>41454</v>
      </c>
      <c r="L2499" s="160"/>
      <c r="M2499" s="160"/>
      <c r="N2499" s="160"/>
      <c r="O2499" s="160"/>
      <c r="AA2499" s="523"/>
      <c r="AB2499" s="523"/>
      <c r="AC2499" s="160"/>
      <c r="AD2499" s="160"/>
      <c r="AE2499" s="160"/>
      <c r="AJ2499" s="523"/>
      <c r="AN2499" s="160"/>
      <c r="AO2499" s="160"/>
      <c r="AP2499" s="160"/>
      <c r="AQ2499" s="1"/>
      <c r="AR2499" s="1"/>
      <c r="AS2499" s="160"/>
      <c r="BC2499" s="516">
        <v>0.07436342592592593</v>
      </c>
      <c r="BD2499" s="516"/>
      <c r="BE2499" s="141"/>
      <c r="BF2499" s="516"/>
      <c r="BG2499" s="516"/>
      <c r="BH2499" s="516"/>
    </row>
    <row r="2500">
      <c r="A2500" s="122">
        <f t="shared" si="3"/>
        <v>0</v>
      </c>
      <c r="B2500" s="122">
        <f t="shared" si="4"/>
        <v>0</v>
      </c>
      <c r="C2500" s="122">
        <f t="shared" si="5"/>
        <v>0</v>
      </c>
      <c r="D2500" s="122">
        <f t="shared" si="6"/>
        <v>0</v>
      </c>
      <c r="E2500" s="122">
        <f t="shared" si="2"/>
        <v>21</v>
      </c>
      <c r="H2500" s="135" t="s">
        <v>41455</v>
      </c>
      <c r="J2500" s="135" t="s">
        <v>29992</v>
      </c>
      <c r="L2500" s="160"/>
      <c r="M2500" s="160"/>
      <c r="N2500" s="160"/>
      <c r="O2500" s="160"/>
      <c r="AA2500" s="523"/>
      <c r="AB2500" s="523"/>
      <c r="AC2500" s="160"/>
      <c r="AD2500" s="160"/>
      <c r="AE2500" s="160"/>
      <c r="AJ2500" s="523"/>
      <c r="AN2500" s="160"/>
      <c r="AO2500" s="160"/>
      <c r="AP2500" s="160"/>
      <c r="AQ2500" s="1"/>
      <c r="AR2500" s="1"/>
      <c r="AS2500" s="160"/>
      <c r="BC2500" s="141" t="s">
        <v>41456</v>
      </c>
      <c r="BD2500" s="141"/>
      <c r="BE2500" s="516"/>
      <c r="BF2500" s="141"/>
      <c r="BG2500" s="141"/>
      <c r="BH2500" s="141"/>
    </row>
    <row r="2501">
      <c r="A2501" s="122">
        <f t="shared" si="3"/>
        <v>0</v>
      </c>
      <c r="B2501" s="122">
        <f t="shared" si="4"/>
        <v>0</v>
      </c>
      <c r="C2501" s="122">
        <f t="shared" si="5"/>
        <v>0</v>
      </c>
      <c r="D2501" s="122">
        <f t="shared" si="6"/>
        <v>0</v>
      </c>
      <c r="E2501" s="122">
        <f t="shared" si="2"/>
        <v>3</v>
      </c>
      <c r="H2501" s="135">
        <v>833.0</v>
      </c>
      <c r="J2501" s="135">
        <v>833.0</v>
      </c>
      <c r="L2501" s="160"/>
      <c r="M2501" s="160"/>
      <c r="N2501" s="160"/>
      <c r="O2501" s="160"/>
      <c r="AA2501" s="523"/>
      <c r="AB2501" s="523"/>
      <c r="AC2501" s="160"/>
      <c r="AD2501" s="160"/>
      <c r="AE2501" s="160"/>
      <c r="AJ2501" s="523"/>
      <c r="AN2501" s="160"/>
      <c r="AO2501" s="160"/>
      <c r="AP2501" s="160"/>
      <c r="AQ2501" s="1"/>
      <c r="AR2501" s="1"/>
      <c r="AS2501" s="160"/>
      <c r="BC2501" s="516">
        <v>0.07438657407407408</v>
      </c>
      <c r="BD2501" s="516"/>
      <c r="BE2501" s="141"/>
      <c r="BF2501" s="516"/>
      <c r="BG2501" s="516"/>
      <c r="BH2501" s="516"/>
    </row>
    <row r="2502">
      <c r="A2502" s="122">
        <f t="shared" si="3"/>
        <v>0</v>
      </c>
      <c r="B2502" s="122">
        <f t="shared" si="4"/>
        <v>0</v>
      </c>
      <c r="C2502" s="122">
        <f t="shared" si="5"/>
        <v>0</v>
      </c>
      <c r="D2502" s="122">
        <f t="shared" si="6"/>
        <v>0</v>
      </c>
      <c r="E2502" s="122">
        <f t="shared" si="2"/>
        <v>19</v>
      </c>
      <c r="H2502" s="135" t="s">
        <v>41457</v>
      </c>
      <c r="J2502" s="135" t="s">
        <v>41458</v>
      </c>
      <c r="L2502" s="160"/>
      <c r="M2502" s="160"/>
      <c r="N2502" s="160"/>
      <c r="O2502" s="160"/>
      <c r="AA2502" s="523"/>
      <c r="AB2502" s="523"/>
      <c r="AC2502" s="160"/>
      <c r="AD2502" s="160"/>
      <c r="AE2502" s="160"/>
      <c r="AJ2502" s="523"/>
      <c r="AN2502" s="160"/>
      <c r="AO2502" s="160"/>
      <c r="AP2502" s="160"/>
      <c r="AQ2502" s="1"/>
      <c r="AR2502" s="1"/>
      <c r="AS2502" s="160"/>
      <c r="BC2502" s="141" t="s">
        <v>41459</v>
      </c>
      <c r="BD2502" s="141"/>
      <c r="BE2502" s="516"/>
      <c r="BF2502" s="141"/>
      <c r="BG2502" s="141"/>
      <c r="BH2502" s="141"/>
    </row>
    <row r="2503">
      <c r="A2503" s="122">
        <f t="shared" si="3"/>
        <v>0</v>
      </c>
      <c r="B2503" s="122">
        <f t="shared" si="4"/>
        <v>0</v>
      </c>
      <c r="C2503" s="122">
        <f t="shared" si="5"/>
        <v>0</v>
      </c>
      <c r="D2503" s="122">
        <f t="shared" si="6"/>
        <v>0</v>
      </c>
      <c r="E2503" s="122">
        <f t="shared" si="2"/>
        <v>28</v>
      </c>
      <c r="H2503" s="135" t="s">
        <v>41460</v>
      </c>
      <c r="J2503" s="135" t="s">
        <v>41461</v>
      </c>
      <c r="L2503" s="160"/>
      <c r="M2503" s="160"/>
      <c r="N2503" s="160"/>
      <c r="O2503" s="160"/>
      <c r="AA2503" s="523"/>
      <c r="AB2503" s="523"/>
      <c r="AC2503" s="160"/>
      <c r="AD2503" s="160"/>
      <c r="AE2503" s="160"/>
      <c r="AJ2503" s="523"/>
      <c r="AN2503" s="160"/>
      <c r="AO2503" s="160"/>
      <c r="AP2503" s="160"/>
      <c r="AQ2503" s="1"/>
      <c r="AR2503" s="1"/>
      <c r="AS2503" s="160"/>
      <c r="BC2503" s="516">
        <v>0.0744675925925926</v>
      </c>
      <c r="BD2503" s="516"/>
      <c r="BE2503" s="141"/>
      <c r="BF2503" s="516"/>
      <c r="BG2503" s="516"/>
      <c r="BH2503" s="516"/>
    </row>
    <row r="2504">
      <c r="A2504" s="122">
        <f t="shared" si="3"/>
        <v>0</v>
      </c>
      <c r="B2504" s="122">
        <f t="shared" si="4"/>
        <v>0</v>
      </c>
      <c r="C2504" s="122">
        <f t="shared" si="5"/>
        <v>0</v>
      </c>
      <c r="D2504" s="122">
        <f t="shared" si="6"/>
        <v>0</v>
      </c>
      <c r="E2504" s="122">
        <f t="shared" si="2"/>
        <v>11</v>
      </c>
      <c r="H2504" s="135">
        <v>834.0</v>
      </c>
      <c r="J2504" s="135">
        <v>834.0</v>
      </c>
      <c r="L2504" s="160"/>
      <c r="M2504" s="160"/>
      <c r="N2504" s="160"/>
      <c r="O2504" s="160"/>
      <c r="AA2504" s="523"/>
      <c r="AB2504" s="523"/>
      <c r="AC2504" s="160"/>
      <c r="AD2504" s="160"/>
      <c r="AE2504" s="160"/>
      <c r="AJ2504" s="523"/>
      <c r="AN2504" s="160"/>
      <c r="AO2504" s="160"/>
      <c r="AP2504" s="160"/>
      <c r="AQ2504" s="1"/>
      <c r="AR2504" s="1"/>
      <c r="AS2504" s="160"/>
      <c r="BC2504" s="141" t="s">
        <v>41462</v>
      </c>
      <c r="BD2504" s="141"/>
      <c r="BE2504" s="516"/>
      <c r="BF2504" s="141"/>
      <c r="BG2504" s="141"/>
      <c r="BH2504" s="141"/>
    </row>
    <row r="2505">
      <c r="A2505" s="122">
        <f t="shared" si="3"/>
        <v>0</v>
      </c>
      <c r="B2505" s="122">
        <f t="shared" si="4"/>
        <v>0</v>
      </c>
      <c r="C2505" s="122">
        <f t="shared" si="5"/>
        <v>0</v>
      </c>
      <c r="D2505" s="122">
        <f t="shared" si="6"/>
        <v>0</v>
      </c>
      <c r="E2505" s="122">
        <f t="shared" si="2"/>
        <v>7</v>
      </c>
      <c r="H2505" s="135" t="s">
        <v>41463</v>
      </c>
      <c r="J2505" s="135" t="s">
        <v>41464</v>
      </c>
      <c r="L2505" s="160"/>
      <c r="M2505" s="160"/>
      <c r="N2505" s="160"/>
      <c r="O2505" s="160"/>
      <c r="AA2505" s="523"/>
      <c r="AB2505" s="523"/>
      <c r="AC2505" s="160"/>
      <c r="AD2505" s="160"/>
      <c r="AE2505" s="160"/>
      <c r="AJ2505" s="523"/>
      <c r="AN2505" s="160"/>
      <c r="AO2505" s="160"/>
      <c r="AP2505" s="160"/>
      <c r="AQ2505" s="1"/>
      <c r="AR2505" s="1"/>
      <c r="AS2505" s="160"/>
      <c r="BC2505" s="516">
        <v>0.0745138888888889</v>
      </c>
      <c r="BD2505" s="516"/>
      <c r="BE2505" s="141"/>
      <c r="BF2505" s="516"/>
      <c r="BG2505" s="516"/>
      <c r="BH2505" s="516"/>
    </row>
    <row r="2506">
      <c r="A2506" s="122">
        <f t="shared" si="3"/>
        <v>0</v>
      </c>
      <c r="B2506" s="122">
        <f t="shared" si="4"/>
        <v>0</v>
      </c>
      <c r="C2506" s="122">
        <f t="shared" si="5"/>
        <v>0</v>
      </c>
      <c r="D2506" s="122">
        <f t="shared" si="6"/>
        <v>0</v>
      </c>
      <c r="E2506" s="122">
        <f t="shared" si="2"/>
        <v>44</v>
      </c>
      <c r="H2506" s="135" t="s">
        <v>41465</v>
      </c>
      <c r="J2506" s="135" t="s">
        <v>41466</v>
      </c>
      <c r="L2506" s="160"/>
      <c r="M2506" s="160"/>
      <c r="N2506" s="160"/>
      <c r="O2506" s="160"/>
      <c r="AA2506" s="523"/>
      <c r="AB2506" s="523"/>
      <c r="AC2506" s="160"/>
      <c r="AD2506" s="160"/>
      <c r="AE2506" s="160"/>
      <c r="AJ2506" s="523"/>
      <c r="AN2506" s="160"/>
      <c r="AO2506" s="160"/>
      <c r="AP2506" s="160"/>
      <c r="AQ2506" s="1"/>
      <c r="AR2506" s="1"/>
      <c r="AS2506" s="160"/>
      <c r="BC2506" s="141" t="s">
        <v>41467</v>
      </c>
      <c r="BD2506" s="141"/>
      <c r="BE2506" s="516"/>
      <c r="BF2506" s="141"/>
      <c r="BG2506" s="141"/>
      <c r="BH2506" s="141"/>
    </row>
    <row r="2507">
      <c r="A2507" s="122">
        <f t="shared" si="3"/>
        <v>0</v>
      </c>
      <c r="B2507" s="122">
        <f t="shared" si="4"/>
        <v>0</v>
      </c>
      <c r="C2507" s="122">
        <f t="shared" si="5"/>
        <v>0</v>
      </c>
      <c r="D2507" s="122">
        <f t="shared" si="6"/>
        <v>0</v>
      </c>
      <c r="E2507" s="122">
        <f t="shared" si="2"/>
        <v>3</v>
      </c>
      <c r="H2507" s="135">
        <v>835.0</v>
      </c>
      <c r="J2507" s="135">
        <v>835.0</v>
      </c>
      <c r="L2507" s="160"/>
      <c r="M2507" s="160"/>
      <c r="N2507" s="160"/>
      <c r="O2507" s="160"/>
      <c r="AA2507" s="523"/>
      <c r="AB2507" s="523"/>
      <c r="AC2507" s="160"/>
      <c r="AD2507" s="160"/>
      <c r="AE2507" s="160"/>
      <c r="AJ2507" s="523"/>
      <c r="AN2507" s="160"/>
      <c r="AO2507" s="160"/>
      <c r="AP2507" s="160"/>
      <c r="AQ2507" s="1"/>
      <c r="AR2507" s="1"/>
      <c r="AS2507" s="160"/>
      <c r="BC2507" s="516">
        <v>0.07454861111111111</v>
      </c>
      <c r="BD2507" s="516"/>
      <c r="BE2507" s="141"/>
      <c r="BF2507" s="516"/>
      <c r="BG2507" s="516"/>
      <c r="BH2507" s="516"/>
    </row>
    <row r="2508">
      <c r="A2508" s="122">
        <f t="shared" si="3"/>
        <v>0</v>
      </c>
      <c r="B2508" s="122">
        <f t="shared" si="4"/>
        <v>0</v>
      </c>
      <c r="C2508" s="122">
        <f t="shared" si="5"/>
        <v>0</v>
      </c>
      <c r="D2508" s="122">
        <f t="shared" si="6"/>
        <v>0</v>
      </c>
      <c r="E2508" s="122">
        <f t="shared" si="2"/>
        <v>8</v>
      </c>
      <c r="H2508" s="135" t="s">
        <v>41468</v>
      </c>
      <c r="J2508" s="135" t="s">
        <v>41469</v>
      </c>
      <c r="L2508" s="160"/>
      <c r="M2508" s="160"/>
      <c r="N2508" s="160"/>
      <c r="O2508" s="160"/>
      <c r="AA2508" s="523"/>
      <c r="AB2508" s="523"/>
      <c r="AC2508" s="160"/>
      <c r="AD2508" s="160"/>
      <c r="AE2508" s="160"/>
      <c r="AJ2508" s="523"/>
      <c r="AN2508" s="160"/>
      <c r="AO2508" s="160"/>
      <c r="AP2508" s="160"/>
      <c r="AQ2508" s="1"/>
      <c r="AR2508" s="1"/>
      <c r="AS2508" s="160"/>
      <c r="BC2508" s="141" t="s">
        <v>653</v>
      </c>
      <c r="BD2508" s="141"/>
      <c r="BE2508" s="516"/>
      <c r="BF2508" s="141"/>
      <c r="BG2508" s="141"/>
      <c r="BH2508" s="141"/>
    </row>
    <row r="2509">
      <c r="A2509" s="122">
        <f t="shared" si="3"/>
        <v>0</v>
      </c>
      <c r="B2509" s="122">
        <f t="shared" si="4"/>
        <v>0</v>
      </c>
      <c r="C2509" s="122">
        <f t="shared" si="5"/>
        <v>0</v>
      </c>
      <c r="D2509" s="122">
        <f t="shared" si="6"/>
        <v>0</v>
      </c>
      <c r="E2509" s="122">
        <f t="shared" si="2"/>
        <v>26</v>
      </c>
      <c r="H2509" s="135" t="s">
        <v>41470</v>
      </c>
      <c r="J2509" s="135" t="s">
        <v>41471</v>
      </c>
      <c r="L2509" s="160"/>
      <c r="M2509" s="160"/>
      <c r="N2509" s="160"/>
      <c r="O2509" s="160"/>
      <c r="AA2509" s="523"/>
      <c r="AB2509" s="523"/>
      <c r="AC2509" s="160"/>
      <c r="AD2509" s="160"/>
      <c r="AE2509" s="160"/>
      <c r="AJ2509" s="523"/>
      <c r="AN2509" s="160"/>
      <c r="AO2509" s="160"/>
      <c r="AP2509" s="160"/>
      <c r="AQ2509" s="1"/>
      <c r="AR2509" s="1"/>
      <c r="AS2509" s="160"/>
      <c r="BC2509" s="516">
        <v>0.07466435185185186</v>
      </c>
      <c r="BD2509" s="516"/>
      <c r="BE2509" s="141"/>
      <c r="BF2509" s="516"/>
      <c r="BG2509" s="516"/>
      <c r="BH2509" s="516"/>
    </row>
    <row r="2510">
      <c r="A2510" s="122">
        <f t="shared" si="3"/>
        <v>0</v>
      </c>
      <c r="B2510" s="122">
        <f t="shared" si="4"/>
        <v>0</v>
      </c>
      <c r="C2510" s="122">
        <f t="shared" si="5"/>
        <v>0</v>
      </c>
      <c r="D2510" s="122">
        <f t="shared" si="6"/>
        <v>0</v>
      </c>
      <c r="E2510" s="122">
        <f t="shared" si="2"/>
        <v>4</v>
      </c>
      <c r="H2510" s="135">
        <v>836.0</v>
      </c>
      <c r="J2510" s="135">
        <v>836.0</v>
      </c>
      <c r="L2510" s="160"/>
      <c r="M2510" s="160"/>
      <c r="N2510" s="160"/>
      <c r="O2510" s="160"/>
      <c r="AA2510" s="523"/>
      <c r="AB2510" s="523"/>
      <c r="AC2510" s="160"/>
      <c r="AD2510" s="160"/>
      <c r="AE2510" s="160"/>
      <c r="AJ2510" s="523"/>
      <c r="AN2510" s="160"/>
      <c r="AO2510" s="160"/>
      <c r="AP2510" s="160"/>
      <c r="AQ2510" s="1"/>
      <c r="AR2510" s="1"/>
      <c r="AS2510" s="160"/>
      <c r="BC2510" s="141" t="s">
        <v>41472</v>
      </c>
      <c r="BD2510" s="141"/>
      <c r="BE2510" s="516"/>
      <c r="BF2510" s="141"/>
      <c r="BG2510" s="141"/>
      <c r="BH2510" s="141"/>
    </row>
    <row r="2511">
      <c r="A2511" s="122">
        <f t="shared" si="3"/>
        <v>0</v>
      </c>
      <c r="B2511" s="122">
        <f t="shared" si="4"/>
        <v>0</v>
      </c>
      <c r="C2511" s="122">
        <f t="shared" si="5"/>
        <v>0</v>
      </c>
      <c r="D2511" s="122">
        <f t="shared" si="6"/>
        <v>0</v>
      </c>
      <c r="E2511" s="122">
        <f t="shared" si="2"/>
        <v>7</v>
      </c>
      <c r="H2511" s="135" t="s">
        <v>41473</v>
      </c>
      <c r="J2511" s="135" t="s">
        <v>41474</v>
      </c>
      <c r="L2511" s="160"/>
      <c r="M2511" s="160"/>
      <c r="N2511" s="160"/>
      <c r="O2511" s="160"/>
      <c r="AA2511" s="523"/>
      <c r="AB2511" s="523"/>
      <c r="AC2511" s="160"/>
      <c r="AD2511" s="160"/>
      <c r="AE2511" s="160"/>
      <c r="AJ2511" s="523"/>
      <c r="AN2511" s="160"/>
      <c r="AO2511" s="160"/>
      <c r="AP2511" s="160"/>
      <c r="AQ2511" s="1"/>
      <c r="AR2511" s="1"/>
      <c r="AS2511" s="160"/>
      <c r="BC2511" s="516">
        <v>0.07475694444444445</v>
      </c>
      <c r="BD2511" s="516"/>
      <c r="BE2511" s="141"/>
      <c r="BF2511" s="516"/>
      <c r="BG2511" s="516"/>
      <c r="BH2511" s="516"/>
    </row>
    <row r="2512">
      <c r="A2512" s="122">
        <f t="shared" si="3"/>
        <v>0</v>
      </c>
      <c r="B2512" s="122">
        <f t="shared" si="4"/>
        <v>0</v>
      </c>
      <c r="C2512" s="122">
        <f t="shared" si="5"/>
        <v>0</v>
      </c>
      <c r="D2512" s="122">
        <f t="shared" si="6"/>
        <v>0</v>
      </c>
      <c r="E2512" s="122">
        <f t="shared" si="2"/>
        <v>22</v>
      </c>
      <c r="H2512" s="135" t="s">
        <v>41475</v>
      </c>
      <c r="J2512" s="135" t="s">
        <v>7311</v>
      </c>
      <c r="L2512" s="160"/>
      <c r="M2512" s="160"/>
      <c r="N2512" s="160"/>
      <c r="O2512" s="160"/>
      <c r="AA2512" s="523"/>
      <c r="AB2512" s="523"/>
      <c r="AC2512" s="160"/>
      <c r="AD2512" s="160"/>
      <c r="AE2512" s="160"/>
      <c r="AJ2512" s="523"/>
      <c r="AN2512" s="160"/>
      <c r="AO2512" s="160"/>
      <c r="AP2512" s="160"/>
      <c r="AQ2512" s="1"/>
      <c r="AR2512" s="1"/>
      <c r="AS2512" s="160"/>
      <c r="BC2512" s="141" t="s">
        <v>41476</v>
      </c>
      <c r="BD2512" s="141"/>
      <c r="BE2512" s="516"/>
      <c r="BF2512" s="141"/>
      <c r="BG2512" s="141"/>
      <c r="BH2512" s="141"/>
    </row>
    <row r="2513">
      <c r="A2513" s="122">
        <f t="shared" si="3"/>
        <v>0</v>
      </c>
      <c r="B2513" s="122">
        <f t="shared" si="4"/>
        <v>0</v>
      </c>
      <c r="C2513" s="122">
        <f t="shared" si="5"/>
        <v>0</v>
      </c>
      <c r="D2513" s="122">
        <f t="shared" si="6"/>
        <v>0</v>
      </c>
      <c r="E2513" s="122">
        <f t="shared" si="2"/>
        <v>3</v>
      </c>
      <c r="H2513" s="135">
        <v>837.0</v>
      </c>
      <c r="J2513" s="135">
        <v>837.0</v>
      </c>
      <c r="L2513" s="160"/>
      <c r="M2513" s="160"/>
      <c r="N2513" s="160"/>
      <c r="O2513" s="160"/>
      <c r="AA2513" s="523"/>
      <c r="AB2513" s="523"/>
      <c r="AC2513" s="160"/>
      <c r="AD2513" s="160"/>
      <c r="AE2513" s="160"/>
      <c r="AJ2513" s="523"/>
      <c r="AN2513" s="160"/>
      <c r="AO2513" s="160"/>
      <c r="AP2513" s="160"/>
      <c r="AQ2513" s="1"/>
      <c r="AR2513" s="1"/>
      <c r="AS2513" s="160"/>
      <c r="BC2513" s="516">
        <v>0.07481481481481482</v>
      </c>
      <c r="BD2513" s="516"/>
      <c r="BE2513" s="141"/>
      <c r="BF2513" s="516"/>
      <c r="BG2513" s="516"/>
      <c r="BH2513" s="516"/>
    </row>
    <row r="2514">
      <c r="A2514" s="122">
        <f t="shared" si="3"/>
        <v>0</v>
      </c>
      <c r="B2514" s="122">
        <f t="shared" si="4"/>
        <v>0</v>
      </c>
      <c r="C2514" s="122">
        <f t="shared" si="5"/>
        <v>0</v>
      </c>
      <c r="D2514" s="122">
        <f t="shared" si="6"/>
        <v>0</v>
      </c>
      <c r="E2514" s="122">
        <f t="shared" si="2"/>
        <v>10</v>
      </c>
      <c r="H2514" s="135" t="s">
        <v>41477</v>
      </c>
      <c r="J2514" s="135" t="s">
        <v>41478</v>
      </c>
      <c r="L2514" s="160"/>
      <c r="M2514" s="160"/>
      <c r="N2514" s="160"/>
      <c r="O2514" s="160"/>
      <c r="AA2514" s="523"/>
      <c r="AB2514" s="523"/>
      <c r="AC2514" s="160"/>
      <c r="AD2514" s="160"/>
      <c r="AE2514" s="160"/>
      <c r="AJ2514" s="523"/>
      <c r="AN2514" s="160"/>
      <c r="AO2514" s="160"/>
      <c r="AP2514" s="160"/>
      <c r="AQ2514" s="1"/>
      <c r="AR2514" s="1"/>
      <c r="AS2514" s="160"/>
      <c r="BC2514" s="141" t="s">
        <v>41479</v>
      </c>
      <c r="BD2514" s="141"/>
      <c r="BE2514" s="516"/>
      <c r="BF2514" s="141"/>
      <c r="BG2514" s="141"/>
      <c r="BH2514" s="141"/>
    </row>
    <row r="2515">
      <c r="A2515" s="122">
        <f t="shared" si="3"/>
        <v>0</v>
      </c>
      <c r="B2515" s="122">
        <f t="shared" si="4"/>
        <v>0</v>
      </c>
      <c r="C2515" s="122">
        <f t="shared" si="5"/>
        <v>0</v>
      </c>
      <c r="D2515" s="122">
        <f t="shared" si="6"/>
        <v>0</v>
      </c>
      <c r="E2515" s="122">
        <f t="shared" si="2"/>
        <v>12</v>
      </c>
      <c r="H2515" s="135" t="s">
        <v>41480</v>
      </c>
      <c r="J2515" s="135" t="s">
        <v>41481</v>
      </c>
      <c r="L2515" s="160"/>
      <c r="M2515" s="160"/>
      <c r="N2515" s="160"/>
      <c r="O2515" s="160"/>
      <c r="AA2515" s="523"/>
      <c r="AB2515" s="523"/>
      <c r="AC2515" s="160"/>
      <c r="AD2515" s="160"/>
      <c r="AE2515" s="160"/>
      <c r="AJ2515" s="523"/>
      <c r="AN2515" s="160"/>
      <c r="AO2515" s="160"/>
      <c r="AP2515" s="160"/>
      <c r="AQ2515" s="1"/>
      <c r="AR2515" s="1"/>
      <c r="AS2515" s="160"/>
      <c r="BC2515" s="516">
        <v>0.07486111111111111</v>
      </c>
      <c r="BD2515" s="516"/>
      <c r="BE2515" s="141"/>
      <c r="BF2515" s="516"/>
      <c r="BG2515" s="516"/>
      <c r="BH2515" s="516"/>
    </row>
    <row r="2516">
      <c r="A2516" s="122">
        <f t="shared" si="3"/>
        <v>0</v>
      </c>
      <c r="B2516" s="122">
        <f t="shared" si="4"/>
        <v>0</v>
      </c>
      <c r="C2516" s="122">
        <f t="shared" si="5"/>
        <v>0</v>
      </c>
      <c r="D2516" s="122">
        <f t="shared" si="6"/>
        <v>0</v>
      </c>
      <c r="E2516" s="122">
        <f t="shared" si="2"/>
        <v>8</v>
      </c>
      <c r="H2516" s="135">
        <v>838.0</v>
      </c>
      <c r="J2516" s="135">
        <v>838.0</v>
      </c>
      <c r="L2516" s="160"/>
      <c r="M2516" s="160"/>
      <c r="N2516" s="160"/>
      <c r="O2516" s="160"/>
      <c r="AA2516" s="523"/>
      <c r="AB2516" s="523"/>
      <c r="AC2516" s="160"/>
      <c r="AD2516" s="160"/>
      <c r="AE2516" s="160"/>
      <c r="AJ2516" s="523"/>
      <c r="AN2516" s="160"/>
      <c r="AO2516" s="160"/>
      <c r="AP2516" s="160"/>
      <c r="AQ2516" s="1"/>
      <c r="AR2516" s="1"/>
      <c r="AS2516" s="160"/>
      <c r="BC2516" s="141" t="s">
        <v>41482</v>
      </c>
      <c r="BD2516" s="141"/>
      <c r="BE2516" s="516"/>
      <c r="BF2516" s="141"/>
      <c r="BG2516" s="141"/>
      <c r="BH2516" s="141"/>
    </row>
    <row r="2517">
      <c r="A2517" s="122">
        <f t="shared" si="3"/>
        <v>0</v>
      </c>
      <c r="B2517" s="122">
        <f t="shared" si="4"/>
        <v>0</v>
      </c>
      <c r="C2517" s="122">
        <f t="shared" si="5"/>
        <v>0</v>
      </c>
      <c r="D2517" s="122">
        <f t="shared" si="6"/>
        <v>0</v>
      </c>
      <c r="E2517" s="122">
        <f t="shared" si="2"/>
        <v>7</v>
      </c>
      <c r="H2517" s="135" t="s">
        <v>41483</v>
      </c>
      <c r="J2517" s="135" t="s">
        <v>41484</v>
      </c>
      <c r="L2517" s="160"/>
      <c r="M2517" s="160"/>
      <c r="N2517" s="160"/>
      <c r="O2517" s="160"/>
      <c r="AA2517" s="523"/>
      <c r="AB2517" s="523"/>
      <c r="AC2517" s="160"/>
      <c r="AD2517" s="160"/>
      <c r="AE2517" s="160"/>
      <c r="AJ2517" s="523"/>
      <c r="AN2517" s="160"/>
      <c r="AO2517" s="160"/>
      <c r="AP2517" s="160"/>
      <c r="AQ2517" s="1"/>
      <c r="AR2517" s="1"/>
      <c r="AS2517" s="160"/>
      <c r="BC2517" s="516">
        <v>0.07488425925925926</v>
      </c>
      <c r="BD2517" s="516"/>
      <c r="BE2517" s="141"/>
      <c r="BF2517" s="516"/>
      <c r="BG2517" s="516"/>
      <c r="BH2517" s="516"/>
    </row>
    <row r="2518">
      <c r="A2518" s="122">
        <f t="shared" si="3"/>
        <v>0</v>
      </c>
      <c r="B2518" s="122">
        <f t="shared" si="4"/>
        <v>0</v>
      </c>
      <c r="C2518" s="122">
        <f t="shared" si="5"/>
        <v>0</v>
      </c>
      <c r="D2518" s="122">
        <f t="shared" si="6"/>
        <v>0</v>
      </c>
      <c r="E2518" s="122">
        <f t="shared" si="2"/>
        <v>54</v>
      </c>
      <c r="H2518" s="135" t="s">
        <v>866</v>
      </c>
      <c r="J2518" s="135" t="s">
        <v>41485</v>
      </c>
      <c r="L2518" s="160"/>
      <c r="M2518" s="160"/>
      <c r="N2518" s="160"/>
      <c r="O2518" s="160"/>
      <c r="AA2518" s="523"/>
      <c r="AB2518" s="523"/>
      <c r="AC2518" s="160"/>
      <c r="AD2518" s="160"/>
      <c r="AE2518" s="160"/>
      <c r="AJ2518" s="523"/>
      <c r="AN2518" s="160"/>
      <c r="AO2518" s="160"/>
      <c r="AP2518" s="160"/>
      <c r="AQ2518" s="1"/>
      <c r="AR2518" s="1"/>
      <c r="AS2518" s="160"/>
      <c r="BC2518" s="141" t="s">
        <v>41486</v>
      </c>
      <c r="BD2518" s="141"/>
      <c r="BE2518" s="516"/>
      <c r="BF2518" s="141"/>
      <c r="BG2518" s="141"/>
      <c r="BH2518" s="141"/>
    </row>
    <row r="2519">
      <c r="A2519" s="122">
        <f t="shared" si="3"/>
        <v>0</v>
      </c>
      <c r="B2519" s="122">
        <f t="shared" si="4"/>
        <v>0</v>
      </c>
      <c r="C2519" s="122">
        <f t="shared" si="5"/>
        <v>0</v>
      </c>
      <c r="D2519" s="122">
        <f t="shared" si="6"/>
        <v>0</v>
      </c>
      <c r="E2519" s="122">
        <f t="shared" si="2"/>
        <v>3</v>
      </c>
      <c r="H2519" s="135">
        <v>839.0</v>
      </c>
      <c r="J2519" s="135">
        <v>839.0</v>
      </c>
      <c r="L2519" s="160"/>
      <c r="M2519" s="160"/>
      <c r="N2519" s="160"/>
      <c r="O2519" s="160"/>
      <c r="AA2519" s="523"/>
      <c r="AB2519" s="523"/>
      <c r="AC2519" s="160"/>
      <c r="AD2519" s="160"/>
      <c r="AE2519" s="160"/>
      <c r="AJ2519" s="523"/>
      <c r="AN2519" s="160"/>
      <c r="AO2519" s="160"/>
      <c r="AP2519" s="160"/>
      <c r="AQ2519" s="1"/>
      <c r="AR2519" s="1"/>
      <c r="AS2519" s="160"/>
      <c r="BC2519" s="516">
        <v>0.07491898148148148</v>
      </c>
      <c r="BD2519" s="516"/>
      <c r="BE2519" s="141"/>
      <c r="BF2519" s="516"/>
      <c r="BG2519" s="516"/>
      <c r="BH2519" s="516"/>
    </row>
    <row r="2520">
      <c r="A2520" s="122">
        <f t="shared" si="3"/>
        <v>0</v>
      </c>
      <c r="B2520" s="122">
        <f t="shared" si="4"/>
        <v>0</v>
      </c>
      <c r="C2520" s="122">
        <f t="shared" si="5"/>
        <v>0</v>
      </c>
      <c r="D2520" s="122">
        <f t="shared" si="6"/>
        <v>0</v>
      </c>
      <c r="E2520" s="122">
        <f t="shared" si="2"/>
        <v>50</v>
      </c>
      <c r="H2520" s="135" t="s">
        <v>41487</v>
      </c>
      <c r="J2520" s="135" t="s">
        <v>41488</v>
      </c>
      <c r="L2520" s="160"/>
      <c r="M2520" s="160"/>
      <c r="N2520" s="160"/>
      <c r="O2520" s="160"/>
      <c r="AA2520" s="523"/>
      <c r="AB2520" s="523"/>
      <c r="AC2520" s="160"/>
      <c r="AD2520" s="160"/>
      <c r="AE2520" s="160"/>
      <c r="AJ2520" s="523"/>
      <c r="AN2520" s="160"/>
      <c r="AO2520" s="160"/>
      <c r="AP2520" s="160"/>
      <c r="AQ2520" s="1"/>
      <c r="AR2520" s="1"/>
      <c r="AS2520" s="160"/>
      <c r="BC2520" s="141" t="s">
        <v>41489</v>
      </c>
      <c r="BD2520" s="141"/>
      <c r="BE2520" s="516"/>
      <c r="BF2520" s="141"/>
      <c r="BG2520" s="141"/>
      <c r="BH2520" s="141"/>
    </row>
    <row r="2521">
      <c r="A2521" s="122">
        <f t="shared" si="3"/>
        <v>0</v>
      </c>
      <c r="B2521" s="122">
        <f t="shared" si="4"/>
        <v>0</v>
      </c>
      <c r="C2521" s="122">
        <f t="shared" si="5"/>
        <v>0</v>
      </c>
      <c r="D2521" s="122">
        <f t="shared" si="6"/>
        <v>0</v>
      </c>
      <c r="E2521" s="122">
        <f t="shared" si="2"/>
        <v>17</v>
      </c>
      <c r="H2521" s="135" t="s">
        <v>41490</v>
      </c>
      <c r="J2521" s="135" t="s">
        <v>41491</v>
      </c>
      <c r="L2521" s="160"/>
      <c r="M2521" s="160"/>
      <c r="N2521" s="160"/>
      <c r="O2521" s="160"/>
      <c r="AA2521" s="523"/>
      <c r="AB2521" s="523"/>
      <c r="AC2521" s="160"/>
      <c r="AD2521" s="160"/>
      <c r="AE2521" s="160"/>
      <c r="AJ2521" s="523"/>
      <c r="AN2521" s="160"/>
      <c r="AO2521" s="160"/>
      <c r="AP2521" s="160"/>
      <c r="AQ2521" s="1"/>
      <c r="AR2521" s="1"/>
      <c r="AS2521" s="160"/>
      <c r="BC2521" s="516">
        <v>0.07504629629629629</v>
      </c>
      <c r="BD2521" s="516"/>
      <c r="BE2521" s="141"/>
      <c r="BF2521" s="516"/>
      <c r="BG2521" s="516"/>
      <c r="BH2521" s="516"/>
    </row>
    <row r="2522">
      <c r="A2522" s="122">
        <f t="shared" si="3"/>
        <v>0</v>
      </c>
      <c r="B2522" s="122">
        <f t="shared" si="4"/>
        <v>0</v>
      </c>
      <c r="C2522" s="122">
        <f t="shared" si="5"/>
        <v>0</v>
      </c>
      <c r="D2522" s="122">
        <f t="shared" si="6"/>
        <v>0</v>
      </c>
      <c r="E2522" s="122">
        <f t="shared" si="2"/>
        <v>15</v>
      </c>
      <c r="H2522" s="135">
        <v>840.0</v>
      </c>
      <c r="J2522" s="135">
        <v>840.0</v>
      </c>
      <c r="L2522" s="160"/>
      <c r="M2522" s="160"/>
      <c r="N2522" s="160"/>
      <c r="O2522" s="160"/>
      <c r="AA2522" s="523"/>
      <c r="AB2522" s="523"/>
      <c r="AC2522" s="160"/>
      <c r="AD2522" s="160"/>
      <c r="AE2522" s="160"/>
      <c r="AJ2522" s="523"/>
      <c r="AN2522" s="160"/>
      <c r="AO2522" s="160"/>
      <c r="AP2522" s="160"/>
      <c r="AQ2522" s="1"/>
      <c r="AR2522" s="1"/>
      <c r="AS2522" s="160"/>
      <c r="BC2522" s="141" t="s">
        <v>41492</v>
      </c>
      <c r="BD2522" s="141"/>
      <c r="BE2522" s="516"/>
      <c r="BF2522" s="141"/>
      <c r="BG2522" s="141"/>
      <c r="BH2522" s="141"/>
    </row>
    <row r="2523">
      <c r="A2523" s="122">
        <f t="shared" si="3"/>
        <v>0</v>
      </c>
      <c r="B2523" s="122">
        <f t="shared" si="4"/>
        <v>0</v>
      </c>
      <c r="C2523" s="122">
        <f t="shared" si="5"/>
        <v>0</v>
      </c>
      <c r="D2523" s="122">
        <f t="shared" si="6"/>
        <v>0</v>
      </c>
      <c r="E2523" s="122">
        <f t="shared" si="2"/>
        <v>7</v>
      </c>
      <c r="H2523" s="135" t="s">
        <v>41493</v>
      </c>
      <c r="J2523" s="135" t="s">
        <v>41494</v>
      </c>
      <c r="L2523" s="160"/>
      <c r="M2523" s="160"/>
      <c r="N2523" s="160"/>
      <c r="O2523" s="160"/>
      <c r="AA2523" s="523"/>
      <c r="AB2523" s="523"/>
      <c r="AC2523" s="160"/>
      <c r="AD2523" s="160"/>
      <c r="AE2523" s="160"/>
      <c r="AJ2523" s="523"/>
      <c r="AN2523" s="160"/>
      <c r="AO2523" s="160"/>
      <c r="AP2523" s="160"/>
      <c r="AQ2523" s="1"/>
      <c r="AR2523" s="1"/>
      <c r="AS2523" s="160"/>
      <c r="BC2523" s="516">
        <v>0.07525462962962963</v>
      </c>
      <c r="BD2523" s="516"/>
      <c r="BE2523" s="141"/>
      <c r="BF2523" s="516"/>
      <c r="BG2523" s="516"/>
      <c r="BH2523" s="516"/>
    </row>
    <row r="2524">
      <c r="A2524" s="122">
        <f t="shared" si="3"/>
        <v>0</v>
      </c>
      <c r="B2524" s="122">
        <f t="shared" si="4"/>
        <v>0</v>
      </c>
      <c r="C2524" s="122">
        <f t="shared" si="5"/>
        <v>0</v>
      </c>
      <c r="D2524" s="122">
        <f t="shared" si="6"/>
        <v>0</v>
      </c>
      <c r="E2524" s="122">
        <f t="shared" si="2"/>
        <v>66</v>
      </c>
      <c r="H2524" s="135" t="s">
        <v>41495</v>
      </c>
      <c r="J2524" s="135" t="s">
        <v>41496</v>
      </c>
      <c r="L2524" s="160"/>
      <c r="M2524" s="160"/>
      <c r="N2524" s="160"/>
      <c r="O2524" s="160"/>
      <c r="AA2524" s="523"/>
      <c r="AB2524" s="523"/>
      <c r="AC2524" s="160"/>
      <c r="AD2524" s="160"/>
      <c r="AE2524" s="160"/>
      <c r="AJ2524" s="523"/>
      <c r="AN2524" s="160"/>
      <c r="AO2524" s="160"/>
      <c r="AP2524" s="160"/>
      <c r="AQ2524" s="1"/>
      <c r="AR2524" s="1"/>
      <c r="AS2524" s="160"/>
      <c r="BC2524" s="141" t="s">
        <v>41497</v>
      </c>
      <c r="BD2524" s="141"/>
      <c r="BE2524" s="516"/>
      <c r="BF2524" s="141"/>
      <c r="BG2524" s="141"/>
      <c r="BH2524" s="141"/>
    </row>
    <row r="2525">
      <c r="A2525" s="122">
        <f t="shared" si="3"/>
        <v>0</v>
      </c>
      <c r="B2525" s="122">
        <f t="shared" si="4"/>
        <v>0</v>
      </c>
      <c r="C2525" s="122">
        <f t="shared" si="5"/>
        <v>0</v>
      </c>
      <c r="D2525" s="122">
        <f t="shared" si="6"/>
        <v>0</v>
      </c>
      <c r="E2525" s="122">
        <f t="shared" si="2"/>
        <v>3</v>
      </c>
      <c r="H2525" s="135">
        <v>841.0</v>
      </c>
      <c r="J2525" s="135">
        <v>841.0</v>
      </c>
      <c r="L2525" s="160"/>
      <c r="M2525" s="160"/>
      <c r="N2525" s="160"/>
      <c r="O2525" s="160"/>
      <c r="AA2525" s="523"/>
      <c r="AB2525" s="523"/>
      <c r="AC2525" s="160"/>
      <c r="AD2525" s="160"/>
      <c r="AE2525" s="160"/>
      <c r="AJ2525" s="523"/>
      <c r="AN2525" s="160"/>
      <c r="AO2525" s="160"/>
      <c r="AP2525" s="160"/>
      <c r="AQ2525" s="1"/>
      <c r="AR2525" s="1"/>
      <c r="AS2525" s="160"/>
      <c r="BC2525" s="516">
        <v>0.07533564814814815</v>
      </c>
      <c r="BD2525" s="516"/>
      <c r="BE2525" s="141"/>
      <c r="BF2525" s="516"/>
      <c r="BG2525" s="516"/>
      <c r="BH2525" s="516"/>
    </row>
    <row r="2526">
      <c r="A2526" s="122">
        <f t="shared" si="3"/>
        <v>0</v>
      </c>
      <c r="B2526" s="122">
        <f t="shared" si="4"/>
        <v>0</v>
      </c>
      <c r="C2526" s="122">
        <f t="shared" si="5"/>
        <v>0</v>
      </c>
      <c r="D2526" s="122">
        <f t="shared" si="6"/>
        <v>0</v>
      </c>
      <c r="E2526" s="122">
        <f t="shared" si="2"/>
        <v>12</v>
      </c>
      <c r="H2526" s="135" t="s">
        <v>41498</v>
      </c>
      <c r="J2526" s="135" t="s">
        <v>41499</v>
      </c>
      <c r="L2526" s="160"/>
      <c r="M2526" s="160"/>
      <c r="N2526" s="160"/>
      <c r="O2526" s="160"/>
      <c r="AA2526" s="523"/>
      <c r="AB2526" s="523"/>
      <c r="AC2526" s="160"/>
      <c r="AD2526" s="160"/>
      <c r="AE2526" s="160"/>
      <c r="AJ2526" s="523"/>
      <c r="AN2526" s="160"/>
      <c r="AO2526" s="160"/>
      <c r="AP2526" s="160"/>
      <c r="AQ2526" s="1"/>
      <c r="AR2526" s="1"/>
      <c r="AS2526" s="160"/>
      <c r="BC2526" s="141" t="s">
        <v>41500</v>
      </c>
      <c r="BD2526" s="141"/>
      <c r="BE2526" s="516"/>
      <c r="BF2526" s="141"/>
      <c r="BG2526" s="141"/>
      <c r="BH2526" s="141"/>
    </row>
    <row r="2527">
      <c r="A2527" s="122">
        <f t="shared" si="3"/>
        <v>0</v>
      </c>
      <c r="B2527" s="122">
        <f t="shared" si="4"/>
        <v>0</v>
      </c>
      <c r="C2527" s="122">
        <f t="shared" si="5"/>
        <v>0</v>
      </c>
      <c r="D2527" s="122">
        <f t="shared" si="6"/>
        <v>0</v>
      </c>
      <c r="E2527" s="122">
        <f t="shared" si="2"/>
        <v>15</v>
      </c>
      <c r="H2527" s="135" t="s">
        <v>29992</v>
      </c>
      <c r="J2527" s="135" t="s">
        <v>41501</v>
      </c>
      <c r="L2527" s="160"/>
      <c r="M2527" s="160"/>
      <c r="N2527" s="160"/>
      <c r="O2527" s="160"/>
      <c r="AA2527" s="523"/>
      <c r="AB2527" s="523"/>
      <c r="AC2527" s="160"/>
      <c r="AD2527" s="160"/>
      <c r="AE2527" s="160"/>
      <c r="AJ2527" s="523"/>
      <c r="AN2527" s="160"/>
      <c r="AO2527" s="160"/>
      <c r="AP2527" s="160"/>
      <c r="AQ2527" s="1"/>
      <c r="AR2527" s="1"/>
      <c r="AS2527" s="160"/>
      <c r="BC2527" s="516">
        <v>0.07547453703703703</v>
      </c>
      <c r="BD2527" s="516"/>
      <c r="BE2527" s="141"/>
      <c r="BF2527" s="516"/>
      <c r="BG2527" s="516"/>
      <c r="BH2527" s="516"/>
    </row>
    <row r="2528">
      <c r="A2528" s="122">
        <f t="shared" si="3"/>
        <v>0</v>
      </c>
      <c r="B2528" s="122">
        <f t="shared" si="4"/>
        <v>0</v>
      </c>
      <c r="C2528" s="122">
        <f t="shared" si="5"/>
        <v>0</v>
      </c>
      <c r="D2528" s="122">
        <f t="shared" si="6"/>
        <v>0</v>
      </c>
      <c r="E2528" s="122">
        <f t="shared" si="2"/>
        <v>3</v>
      </c>
      <c r="H2528" s="135">
        <v>842.0</v>
      </c>
      <c r="J2528" s="135">
        <v>842.0</v>
      </c>
      <c r="L2528" s="160"/>
      <c r="M2528" s="160"/>
      <c r="N2528" s="160"/>
      <c r="O2528" s="160"/>
      <c r="AA2528" s="523"/>
      <c r="AB2528" s="523"/>
      <c r="AC2528" s="160"/>
      <c r="AD2528" s="160"/>
      <c r="AE2528" s="160"/>
      <c r="AJ2528" s="523"/>
      <c r="AN2528" s="160"/>
      <c r="AO2528" s="160"/>
      <c r="AP2528" s="160"/>
      <c r="AQ2528" s="1"/>
      <c r="AR2528" s="1"/>
      <c r="AS2528" s="160"/>
      <c r="BC2528" s="141" t="s">
        <v>14982</v>
      </c>
      <c r="BD2528" s="141"/>
      <c r="BE2528" s="516"/>
      <c r="BF2528" s="141"/>
      <c r="BG2528" s="141"/>
      <c r="BH2528" s="141"/>
    </row>
    <row r="2529">
      <c r="A2529" s="122">
        <f t="shared" si="3"/>
        <v>0</v>
      </c>
      <c r="B2529" s="122">
        <f t="shared" si="4"/>
        <v>0</v>
      </c>
      <c r="C2529" s="122">
        <f t="shared" si="5"/>
        <v>0</v>
      </c>
      <c r="D2529" s="122">
        <f t="shared" si="6"/>
        <v>0</v>
      </c>
      <c r="E2529" s="122">
        <f t="shared" si="2"/>
        <v>7</v>
      </c>
      <c r="H2529" s="135" t="s">
        <v>41502</v>
      </c>
      <c r="J2529" s="135" t="s">
        <v>41503</v>
      </c>
      <c r="L2529" s="160"/>
      <c r="M2529" s="160"/>
      <c r="N2529" s="160"/>
      <c r="O2529" s="160"/>
      <c r="AA2529" s="523"/>
      <c r="AB2529" s="523"/>
      <c r="AC2529" s="160"/>
      <c r="AD2529" s="160"/>
      <c r="AE2529" s="160"/>
      <c r="AJ2529" s="523"/>
      <c r="AN2529" s="160"/>
      <c r="AO2529" s="160"/>
      <c r="AP2529" s="160"/>
      <c r="AQ2529" s="1"/>
      <c r="AR2529" s="1"/>
      <c r="AS2529" s="160"/>
      <c r="BC2529" s="516">
        <v>0.07549768518518518</v>
      </c>
      <c r="BD2529" s="516"/>
      <c r="BE2529" s="141"/>
      <c r="BF2529" s="516"/>
      <c r="BG2529" s="516"/>
      <c r="BH2529" s="516"/>
    </row>
    <row r="2530">
      <c r="A2530" s="122">
        <f t="shared" si="3"/>
        <v>0</v>
      </c>
      <c r="B2530" s="122">
        <f t="shared" si="4"/>
        <v>0</v>
      </c>
      <c r="C2530" s="122">
        <f t="shared" si="5"/>
        <v>0</v>
      </c>
      <c r="D2530" s="122">
        <f t="shared" si="6"/>
        <v>0</v>
      </c>
      <c r="E2530" s="122">
        <f t="shared" si="2"/>
        <v>34</v>
      </c>
      <c r="H2530" s="135" t="s">
        <v>41504</v>
      </c>
      <c r="J2530" s="135" t="s">
        <v>41505</v>
      </c>
      <c r="L2530" s="160"/>
      <c r="M2530" s="160"/>
      <c r="N2530" s="160"/>
      <c r="O2530" s="160"/>
      <c r="AA2530" s="523"/>
      <c r="AB2530" s="523"/>
      <c r="AC2530" s="160"/>
      <c r="AD2530" s="160"/>
      <c r="AE2530" s="160"/>
      <c r="AJ2530" s="523"/>
      <c r="AN2530" s="160"/>
      <c r="AO2530" s="160"/>
      <c r="AP2530" s="160"/>
      <c r="AQ2530" s="1"/>
      <c r="AR2530" s="1"/>
      <c r="AS2530" s="160"/>
      <c r="BC2530" s="141" t="s">
        <v>41506</v>
      </c>
      <c r="BD2530" s="141"/>
      <c r="BE2530" s="516"/>
      <c r="BF2530" s="141"/>
      <c r="BG2530" s="141"/>
      <c r="BH2530" s="141"/>
    </row>
    <row r="2531">
      <c r="A2531" s="122">
        <f t="shared" si="3"/>
        <v>0</v>
      </c>
      <c r="B2531" s="122">
        <f t="shared" si="4"/>
        <v>0</v>
      </c>
      <c r="C2531" s="122">
        <f t="shared" si="5"/>
        <v>0</v>
      </c>
      <c r="D2531" s="122">
        <f t="shared" si="6"/>
        <v>0</v>
      </c>
      <c r="E2531" s="122">
        <f t="shared" si="2"/>
        <v>3</v>
      </c>
      <c r="H2531" s="135">
        <v>843.0</v>
      </c>
      <c r="J2531" s="135">
        <v>843.0</v>
      </c>
      <c r="L2531" s="160"/>
      <c r="M2531" s="160"/>
      <c r="N2531" s="160"/>
      <c r="O2531" s="160"/>
      <c r="AA2531" s="523"/>
      <c r="AB2531" s="523"/>
      <c r="AC2531" s="160"/>
      <c r="AD2531" s="160"/>
      <c r="AE2531" s="160"/>
      <c r="AJ2531" s="523"/>
      <c r="AN2531" s="160"/>
      <c r="AO2531" s="160"/>
      <c r="AP2531" s="160"/>
      <c r="AQ2531" s="1"/>
      <c r="AR2531" s="1"/>
      <c r="AS2531" s="160"/>
      <c r="BC2531" s="516">
        <v>0.07552083333333333</v>
      </c>
      <c r="BD2531" s="516"/>
      <c r="BE2531" s="141"/>
      <c r="BF2531" s="516"/>
      <c r="BG2531" s="516"/>
      <c r="BH2531" s="516"/>
    </row>
    <row r="2532">
      <c r="A2532" s="122">
        <f t="shared" si="3"/>
        <v>0</v>
      </c>
      <c r="B2532" s="122">
        <f t="shared" si="4"/>
        <v>0</v>
      </c>
      <c r="C2532" s="122">
        <f t="shared" si="5"/>
        <v>0</v>
      </c>
      <c r="D2532" s="122">
        <f t="shared" si="6"/>
        <v>0</v>
      </c>
      <c r="E2532" s="122">
        <f t="shared" si="2"/>
        <v>10</v>
      </c>
      <c r="H2532" s="135" t="s">
        <v>41507</v>
      </c>
      <c r="J2532" s="135" t="s">
        <v>41508</v>
      </c>
      <c r="L2532" s="160"/>
      <c r="M2532" s="160"/>
      <c r="N2532" s="160"/>
      <c r="O2532" s="160"/>
      <c r="AA2532" s="523"/>
      <c r="AB2532" s="523"/>
      <c r="AC2532" s="160"/>
      <c r="AD2532" s="160"/>
      <c r="AE2532" s="160"/>
      <c r="AJ2532" s="523"/>
      <c r="AN2532" s="160"/>
      <c r="AO2532" s="160"/>
      <c r="AP2532" s="160"/>
      <c r="AQ2532" s="1"/>
      <c r="AR2532" s="1"/>
      <c r="AS2532" s="160"/>
      <c r="BC2532" s="141" t="s">
        <v>41509</v>
      </c>
      <c r="BD2532" s="141"/>
      <c r="BE2532" s="516"/>
      <c r="BF2532" s="141"/>
      <c r="BG2532" s="141"/>
      <c r="BH2532" s="141"/>
    </row>
    <row r="2533">
      <c r="A2533" s="122">
        <f t="shared" si="3"/>
        <v>0</v>
      </c>
      <c r="B2533" s="122">
        <f t="shared" si="4"/>
        <v>0</v>
      </c>
      <c r="C2533" s="122">
        <f t="shared" si="5"/>
        <v>0</v>
      </c>
      <c r="D2533" s="122">
        <f t="shared" si="6"/>
        <v>0</v>
      </c>
      <c r="E2533" s="122">
        <f t="shared" si="2"/>
        <v>49</v>
      </c>
      <c r="H2533" s="135" t="s">
        <v>41510</v>
      </c>
      <c r="J2533" s="135" t="s">
        <v>41511</v>
      </c>
      <c r="L2533" s="160"/>
      <c r="M2533" s="160"/>
      <c r="N2533" s="160"/>
      <c r="O2533" s="160"/>
      <c r="AA2533" s="523"/>
      <c r="AB2533" s="523"/>
      <c r="AC2533" s="160"/>
      <c r="AD2533" s="160"/>
      <c r="AE2533" s="160"/>
      <c r="AJ2533" s="523"/>
      <c r="AN2533" s="160"/>
      <c r="AO2533" s="160"/>
      <c r="AP2533" s="160"/>
      <c r="AQ2533" s="1"/>
      <c r="AR2533" s="1"/>
      <c r="AS2533" s="160"/>
      <c r="BC2533" s="516">
        <v>0.07561342592592593</v>
      </c>
      <c r="BD2533" s="516"/>
      <c r="BE2533" s="141"/>
      <c r="BF2533" s="516"/>
      <c r="BG2533" s="516"/>
      <c r="BH2533" s="516"/>
    </row>
    <row r="2534">
      <c r="A2534" s="122">
        <f t="shared" si="3"/>
        <v>0</v>
      </c>
      <c r="B2534" s="122">
        <f t="shared" si="4"/>
        <v>0</v>
      </c>
      <c r="C2534" s="122">
        <f t="shared" si="5"/>
        <v>0</v>
      </c>
      <c r="D2534" s="122">
        <f t="shared" si="6"/>
        <v>0</v>
      </c>
      <c r="E2534" s="122">
        <f t="shared" si="2"/>
        <v>43</v>
      </c>
      <c r="H2534" s="135">
        <v>844.0</v>
      </c>
      <c r="J2534" s="135">
        <v>844.0</v>
      </c>
      <c r="L2534" s="160"/>
      <c r="M2534" s="160"/>
      <c r="N2534" s="160"/>
      <c r="O2534" s="160"/>
      <c r="AA2534" s="523"/>
      <c r="AB2534" s="523"/>
      <c r="AC2534" s="160"/>
      <c r="AD2534" s="160"/>
      <c r="AE2534" s="160"/>
      <c r="AJ2534" s="523"/>
      <c r="AN2534" s="160"/>
      <c r="AO2534" s="160"/>
      <c r="AP2534" s="160"/>
      <c r="AQ2534" s="1"/>
      <c r="AR2534" s="1"/>
      <c r="AS2534" s="160"/>
      <c r="BC2534" s="141" t="s">
        <v>41512</v>
      </c>
      <c r="BD2534" s="141"/>
      <c r="BE2534" s="516"/>
      <c r="BF2534" s="141"/>
      <c r="BG2534" s="141"/>
      <c r="BH2534" s="141"/>
    </row>
    <row r="2535">
      <c r="A2535" s="122">
        <f t="shared" si="3"/>
        <v>0</v>
      </c>
      <c r="B2535" s="122">
        <f t="shared" si="4"/>
        <v>0</v>
      </c>
      <c r="C2535" s="122">
        <f t="shared" si="5"/>
        <v>0</v>
      </c>
      <c r="D2535" s="122">
        <f t="shared" si="6"/>
        <v>0</v>
      </c>
      <c r="E2535" s="122">
        <f t="shared" si="2"/>
        <v>7</v>
      </c>
      <c r="H2535" s="135" t="s">
        <v>41513</v>
      </c>
      <c r="J2535" s="135" t="s">
        <v>41514</v>
      </c>
      <c r="L2535" s="160"/>
      <c r="M2535" s="160"/>
      <c r="N2535" s="160"/>
      <c r="O2535" s="160"/>
      <c r="AA2535" s="523"/>
      <c r="AB2535" s="523"/>
      <c r="AC2535" s="160"/>
      <c r="AD2535" s="160"/>
      <c r="AE2535" s="160"/>
      <c r="AJ2535" s="523"/>
      <c r="AN2535" s="160"/>
      <c r="AO2535" s="160"/>
      <c r="AP2535" s="160"/>
      <c r="AQ2535" s="1"/>
      <c r="AR2535" s="1"/>
      <c r="AS2535" s="160"/>
      <c r="BC2535" s="516">
        <v>0.07564814814814814</v>
      </c>
      <c r="BD2535" s="516"/>
      <c r="BE2535" s="141"/>
      <c r="BF2535" s="516"/>
      <c r="BG2535" s="516"/>
      <c r="BH2535" s="516"/>
    </row>
    <row r="2536">
      <c r="A2536" s="122">
        <f t="shared" si="3"/>
        <v>0</v>
      </c>
      <c r="B2536" s="122">
        <f t="shared" si="4"/>
        <v>0</v>
      </c>
      <c r="C2536" s="122">
        <f t="shared" si="5"/>
        <v>0</v>
      </c>
      <c r="D2536" s="122">
        <f t="shared" si="6"/>
        <v>0</v>
      </c>
      <c r="E2536" s="122">
        <f t="shared" si="2"/>
        <v>15</v>
      </c>
      <c r="H2536" s="135" t="s">
        <v>41515</v>
      </c>
      <c r="J2536" s="135" t="s">
        <v>40463</v>
      </c>
      <c r="L2536" s="160"/>
      <c r="M2536" s="160"/>
      <c r="N2536" s="160"/>
      <c r="O2536" s="160"/>
      <c r="AA2536" s="523"/>
      <c r="AB2536" s="523"/>
      <c r="AC2536" s="160"/>
      <c r="AD2536" s="160"/>
      <c r="AE2536" s="160"/>
      <c r="AJ2536" s="523"/>
      <c r="AN2536" s="160"/>
      <c r="AO2536" s="160"/>
      <c r="AP2536" s="160"/>
      <c r="AQ2536" s="1"/>
      <c r="AR2536" s="1"/>
      <c r="AS2536" s="160"/>
      <c r="BC2536" s="141" t="s">
        <v>862</v>
      </c>
      <c r="BD2536" s="141"/>
      <c r="BE2536" s="516"/>
      <c r="BF2536" s="141"/>
      <c r="BG2536" s="141"/>
      <c r="BH2536" s="141"/>
    </row>
    <row r="2537">
      <c r="A2537" s="122">
        <f t="shared" si="3"/>
        <v>0</v>
      </c>
      <c r="B2537" s="122">
        <f t="shared" si="4"/>
        <v>0</v>
      </c>
      <c r="C2537" s="122">
        <f t="shared" si="5"/>
        <v>0</v>
      </c>
      <c r="D2537" s="122">
        <f t="shared" si="6"/>
        <v>0</v>
      </c>
      <c r="E2537" s="122">
        <f t="shared" si="2"/>
        <v>3</v>
      </c>
      <c r="H2537" s="135">
        <v>845.0</v>
      </c>
      <c r="J2537" s="135">
        <v>845.0</v>
      </c>
      <c r="L2537" s="160"/>
      <c r="M2537" s="160"/>
      <c r="N2537" s="160"/>
      <c r="O2537" s="160"/>
      <c r="AA2537" s="523"/>
      <c r="AB2537" s="523"/>
      <c r="AC2537" s="160"/>
      <c r="AD2537" s="160"/>
      <c r="AE2537" s="160"/>
      <c r="AJ2537" s="523"/>
      <c r="AN2537" s="160"/>
      <c r="AO2537" s="160"/>
      <c r="AP2537" s="160"/>
      <c r="AQ2537" s="1"/>
      <c r="AR2537" s="1"/>
      <c r="AS2537" s="160"/>
      <c r="BC2537" s="516">
        <v>0.0758449074074074</v>
      </c>
      <c r="BD2537" s="516"/>
      <c r="BE2537" s="141"/>
      <c r="BF2537" s="516"/>
      <c r="BG2537" s="516"/>
      <c r="BH2537" s="516"/>
    </row>
    <row r="2538">
      <c r="A2538" s="122">
        <f t="shared" si="3"/>
        <v>0</v>
      </c>
      <c r="B2538" s="122">
        <f t="shared" si="4"/>
        <v>0</v>
      </c>
      <c r="C2538" s="122">
        <f t="shared" si="5"/>
        <v>0</v>
      </c>
      <c r="D2538" s="122">
        <f t="shared" si="6"/>
        <v>0</v>
      </c>
      <c r="E2538" s="122">
        <f t="shared" si="2"/>
        <v>15</v>
      </c>
      <c r="H2538" s="135" t="s">
        <v>41516</v>
      </c>
      <c r="J2538" s="135" t="s">
        <v>41517</v>
      </c>
      <c r="L2538" s="160"/>
      <c r="M2538" s="160"/>
      <c r="N2538" s="160"/>
      <c r="O2538" s="160"/>
      <c r="AA2538" s="523"/>
      <c r="AB2538" s="523"/>
      <c r="AC2538" s="160"/>
      <c r="AD2538" s="160"/>
      <c r="AE2538" s="160"/>
      <c r="AJ2538" s="523"/>
      <c r="AN2538" s="160"/>
      <c r="AO2538" s="160"/>
      <c r="AP2538" s="160"/>
      <c r="AQ2538" s="1"/>
      <c r="AR2538" s="1"/>
      <c r="AS2538" s="160"/>
      <c r="BC2538" s="141" t="s">
        <v>41518</v>
      </c>
      <c r="BD2538" s="141"/>
      <c r="BE2538" s="516"/>
      <c r="BF2538" s="141"/>
      <c r="BG2538" s="141"/>
      <c r="BH2538" s="141"/>
    </row>
    <row r="2539">
      <c r="A2539" s="122">
        <f t="shared" si="3"/>
        <v>0</v>
      </c>
      <c r="B2539" s="122">
        <f t="shared" si="4"/>
        <v>0</v>
      </c>
      <c r="C2539" s="122">
        <f t="shared" si="5"/>
        <v>0</v>
      </c>
      <c r="D2539" s="122">
        <f t="shared" si="6"/>
        <v>0</v>
      </c>
      <c r="E2539" s="122">
        <f t="shared" si="2"/>
        <v>29</v>
      </c>
      <c r="H2539" s="135" t="s">
        <v>41519</v>
      </c>
      <c r="J2539" s="135" t="s">
        <v>41520</v>
      </c>
      <c r="L2539" s="160"/>
      <c r="M2539" s="160"/>
      <c r="N2539" s="160"/>
      <c r="O2539" s="160"/>
      <c r="AA2539" s="523"/>
      <c r="AB2539" s="523"/>
      <c r="AC2539" s="160"/>
      <c r="AD2539" s="160"/>
      <c r="AE2539" s="160"/>
      <c r="AJ2539" s="523"/>
      <c r="AN2539" s="160"/>
      <c r="AO2539" s="160"/>
      <c r="AP2539" s="160"/>
      <c r="AQ2539" s="1"/>
      <c r="AR2539" s="1"/>
      <c r="AS2539" s="160"/>
      <c r="BC2539" s="516">
        <v>0.07586805555555555</v>
      </c>
      <c r="BD2539" s="516"/>
      <c r="BE2539" s="141"/>
      <c r="BF2539" s="516"/>
      <c r="BG2539" s="516"/>
      <c r="BH2539" s="516"/>
    </row>
    <row r="2540">
      <c r="A2540" s="122">
        <f t="shared" si="3"/>
        <v>0</v>
      </c>
      <c r="B2540" s="122">
        <f t="shared" si="4"/>
        <v>0</v>
      </c>
      <c r="C2540" s="122">
        <f t="shared" si="5"/>
        <v>0</v>
      </c>
      <c r="D2540" s="122">
        <f t="shared" si="6"/>
        <v>0</v>
      </c>
      <c r="E2540" s="122">
        <f t="shared" si="2"/>
        <v>5</v>
      </c>
      <c r="H2540" s="135">
        <v>846.0</v>
      </c>
      <c r="J2540" s="135">
        <v>846.0</v>
      </c>
      <c r="L2540" s="160"/>
      <c r="M2540" s="160"/>
      <c r="N2540" s="160"/>
      <c r="O2540" s="160"/>
      <c r="AA2540" s="523"/>
      <c r="AB2540" s="523"/>
      <c r="AC2540" s="160"/>
      <c r="AD2540" s="160"/>
      <c r="AE2540" s="160"/>
      <c r="AJ2540" s="523"/>
      <c r="AN2540" s="160"/>
      <c r="AO2540" s="160"/>
      <c r="AP2540" s="160"/>
      <c r="AQ2540" s="1"/>
      <c r="AR2540" s="1"/>
      <c r="AS2540" s="160"/>
      <c r="BC2540" s="141" t="s">
        <v>41521</v>
      </c>
      <c r="BD2540" s="141"/>
      <c r="BE2540" s="516"/>
      <c r="BF2540" s="141"/>
      <c r="BG2540" s="141"/>
      <c r="BH2540" s="141"/>
    </row>
    <row r="2541">
      <c r="A2541" s="122">
        <f t="shared" si="3"/>
        <v>0</v>
      </c>
      <c r="B2541" s="122">
        <f t="shared" si="4"/>
        <v>0</v>
      </c>
      <c r="C2541" s="122">
        <f t="shared" si="5"/>
        <v>0</v>
      </c>
      <c r="D2541" s="122">
        <f t="shared" si="6"/>
        <v>0</v>
      </c>
      <c r="E2541" s="122">
        <f t="shared" si="2"/>
        <v>7</v>
      </c>
      <c r="H2541" s="135" t="s">
        <v>41522</v>
      </c>
      <c r="J2541" s="135" t="s">
        <v>41523</v>
      </c>
      <c r="L2541" s="160"/>
      <c r="M2541" s="160"/>
      <c r="N2541" s="160"/>
      <c r="O2541" s="160"/>
      <c r="AA2541" s="523"/>
      <c r="AB2541" s="523"/>
      <c r="AC2541" s="160"/>
      <c r="AD2541" s="160"/>
      <c r="AE2541" s="160"/>
      <c r="AJ2541" s="523"/>
      <c r="AN2541" s="160"/>
      <c r="AO2541" s="160"/>
      <c r="AP2541" s="160"/>
      <c r="AQ2541" s="1"/>
      <c r="AR2541" s="1"/>
      <c r="AS2541" s="160"/>
      <c r="BC2541" s="516">
        <v>0.07594907407407407</v>
      </c>
      <c r="BD2541" s="516"/>
      <c r="BE2541" s="141"/>
      <c r="BF2541" s="516"/>
      <c r="BG2541" s="516"/>
      <c r="BH2541" s="516"/>
    </row>
    <row r="2542">
      <c r="A2542" s="122">
        <f t="shared" si="3"/>
        <v>0</v>
      </c>
      <c r="B2542" s="122">
        <f t="shared" si="4"/>
        <v>0</v>
      </c>
      <c r="C2542" s="122">
        <f t="shared" si="5"/>
        <v>0</v>
      </c>
      <c r="D2542" s="122">
        <f t="shared" si="6"/>
        <v>0</v>
      </c>
      <c r="E2542" s="122">
        <f t="shared" si="2"/>
        <v>26</v>
      </c>
      <c r="H2542" s="135" t="s">
        <v>41524</v>
      </c>
      <c r="J2542" s="135" t="s">
        <v>41525</v>
      </c>
      <c r="L2542" s="160"/>
      <c r="M2542" s="160"/>
      <c r="N2542" s="160"/>
      <c r="O2542" s="160"/>
      <c r="AA2542" s="523"/>
      <c r="AB2542" s="523"/>
      <c r="AC2542" s="160"/>
      <c r="AD2542" s="160"/>
      <c r="AE2542" s="160"/>
      <c r="AJ2542" s="523"/>
      <c r="AN2542" s="160"/>
      <c r="AO2542" s="160"/>
      <c r="AP2542" s="160"/>
      <c r="AQ2542" s="1"/>
      <c r="AR2542" s="1"/>
      <c r="AS2542" s="160"/>
      <c r="BC2542" s="141" t="s">
        <v>41526</v>
      </c>
      <c r="BD2542" s="141"/>
      <c r="BE2542" s="516"/>
      <c r="BF2542" s="141"/>
      <c r="BG2542" s="141"/>
      <c r="BH2542" s="141"/>
    </row>
    <row r="2543">
      <c r="A2543" s="122">
        <f t="shared" si="3"/>
        <v>0</v>
      </c>
      <c r="B2543" s="122">
        <f t="shared" si="4"/>
        <v>0</v>
      </c>
      <c r="C2543" s="122">
        <f t="shared" si="5"/>
        <v>0</v>
      </c>
      <c r="D2543" s="122">
        <f t="shared" si="6"/>
        <v>0</v>
      </c>
      <c r="E2543" s="122">
        <f t="shared" si="2"/>
        <v>3</v>
      </c>
      <c r="H2543" s="135">
        <v>847.0</v>
      </c>
      <c r="J2543" s="135">
        <v>847.0</v>
      </c>
      <c r="L2543" s="160"/>
      <c r="M2543" s="160"/>
      <c r="N2543" s="160"/>
      <c r="O2543" s="160"/>
      <c r="AA2543" s="523"/>
      <c r="AB2543" s="523"/>
      <c r="AC2543" s="160"/>
      <c r="AD2543" s="160"/>
      <c r="AE2543" s="160"/>
      <c r="AJ2543" s="523"/>
      <c r="AN2543" s="160"/>
      <c r="AO2543" s="160"/>
      <c r="AP2543" s="160"/>
      <c r="AQ2543" s="1"/>
      <c r="AR2543" s="1"/>
      <c r="AS2543" s="160"/>
      <c r="BC2543" s="516">
        <v>0.0759837962962963</v>
      </c>
      <c r="BD2543" s="516"/>
      <c r="BE2543" s="141"/>
      <c r="BF2543" s="516"/>
      <c r="BG2543" s="516"/>
      <c r="BH2543" s="516"/>
    </row>
    <row r="2544">
      <c r="A2544" s="122">
        <f t="shared" si="3"/>
        <v>0</v>
      </c>
      <c r="B2544" s="122">
        <f t="shared" si="4"/>
        <v>0</v>
      </c>
      <c r="C2544" s="122">
        <f t="shared" si="5"/>
        <v>0</v>
      </c>
      <c r="D2544" s="122">
        <f t="shared" si="6"/>
        <v>0</v>
      </c>
      <c r="E2544" s="122">
        <f t="shared" si="2"/>
        <v>12</v>
      </c>
      <c r="H2544" s="135" t="s">
        <v>41527</v>
      </c>
      <c r="J2544" s="135" t="s">
        <v>41528</v>
      </c>
      <c r="L2544" s="160"/>
      <c r="M2544" s="160"/>
      <c r="N2544" s="160"/>
      <c r="O2544" s="160"/>
      <c r="AA2544" s="523"/>
      <c r="AB2544" s="523"/>
      <c r="AC2544" s="160"/>
      <c r="AD2544" s="160"/>
      <c r="AE2544" s="160"/>
      <c r="AJ2544" s="523"/>
      <c r="AN2544" s="160"/>
      <c r="AO2544" s="160"/>
      <c r="AP2544" s="160"/>
      <c r="AQ2544" s="1"/>
      <c r="AR2544" s="1"/>
      <c r="AS2544" s="160"/>
      <c r="BC2544" s="141" t="s">
        <v>41529</v>
      </c>
      <c r="BD2544" s="141"/>
      <c r="BE2544" s="516"/>
      <c r="BF2544" s="141"/>
      <c r="BG2544" s="141"/>
      <c r="BH2544" s="141"/>
    </row>
    <row r="2545">
      <c r="A2545" s="122">
        <f t="shared" si="3"/>
        <v>0</v>
      </c>
      <c r="B2545" s="122">
        <f t="shared" si="4"/>
        <v>0</v>
      </c>
      <c r="C2545" s="122">
        <f t="shared" si="5"/>
        <v>0</v>
      </c>
      <c r="D2545" s="122">
        <f t="shared" si="6"/>
        <v>0</v>
      </c>
      <c r="E2545" s="122">
        <f t="shared" si="2"/>
        <v>19</v>
      </c>
      <c r="H2545" s="135" t="s">
        <v>41530</v>
      </c>
      <c r="J2545" s="135" t="s">
        <v>41531</v>
      </c>
      <c r="L2545" s="160"/>
      <c r="M2545" s="160"/>
      <c r="N2545" s="160"/>
      <c r="O2545" s="160"/>
      <c r="AA2545" s="523"/>
      <c r="AB2545" s="523"/>
      <c r="AC2545" s="160"/>
      <c r="AD2545" s="160"/>
      <c r="AE2545" s="160"/>
      <c r="AJ2545" s="523"/>
      <c r="AN2545" s="160"/>
      <c r="AO2545" s="160"/>
      <c r="AP2545" s="160"/>
      <c r="AQ2545" s="1"/>
      <c r="AR2545" s="1"/>
      <c r="AS2545" s="160"/>
      <c r="BC2545" s="516">
        <v>0.07601851851851851</v>
      </c>
      <c r="BD2545" s="516"/>
      <c r="BE2545" s="141"/>
      <c r="BF2545" s="516"/>
      <c r="BG2545" s="516"/>
      <c r="BH2545" s="516"/>
    </row>
    <row r="2546">
      <c r="A2546" s="122">
        <f t="shared" si="3"/>
        <v>0</v>
      </c>
      <c r="B2546" s="122">
        <f t="shared" si="4"/>
        <v>0</v>
      </c>
      <c r="C2546" s="122">
        <f t="shared" si="5"/>
        <v>0</v>
      </c>
      <c r="D2546" s="122">
        <f t="shared" si="6"/>
        <v>0</v>
      </c>
      <c r="E2546" s="122">
        <f t="shared" si="2"/>
        <v>12</v>
      </c>
      <c r="H2546" s="135">
        <v>848.0</v>
      </c>
      <c r="J2546" s="135">
        <v>848.0</v>
      </c>
      <c r="L2546" s="160"/>
      <c r="M2546" s="160"/>
      <c r="N2546" s="160"/>
      <c r="O2546" s="160"/>
      <c r="AA2546" s="523"/>
      <c r="AB2546" s="523"/>
      <c r="AC2546" s="160"/>
      <c r="AD2546" s="160"/>
      <c r="AE2546" s="160"/>
      <c r="AJ2546" s="523"/>
      <c r="AN2546" s="160"/>
      <c r="AO2546" s="160"/>
      <c r="AP2546" s="160"/>
      <c r="AQ2546" s="1"/>
      <c r="AR2546" s="1"/>
      <c r="AS2546" s="160"/>
      <c r="BC2546" s="141" t="s">
        <v>41532</v>
      </c>
      <c r="BD2546" s="141"/>
      <c r="BE2546" s="516"/>
      <c r="BF2546" s="141"/>
      <c r="BG2546" s="141"/>
      <c r="BH2546" s="141"/>
    </row>
    <row r="2547">
      <c r="A2547" s="122">
        <f t="shared" si="3"/>
        <v>0</v>
      </c>
      <c r="B2547" s="122">
        <f t="shared" si="4"/>
        <v>0</v>
      </c>
      <c r="C2547" s="122">
        <f t="shared" si="5"/>
        <v>0</v>
      </c>
      <c r="D2547" s="122">
        <f t="shared" si="6"/>
        <v>0</v>
      </c>
      <c r="E2547" s="122">
        <f t="shared" si="2"/>
        <v>7</v>
      </c>
      <c r="H2547" s="135" t="s">
        <v>41533</v>
      </c>
      <c r="J2547" s="135" t="s">
        <v>41534</v>
      </c>
      <c r="L2547" s="160"/>
      <c r="M2547" s="160"/>
      <c r="N2547" s="160"/>
      <c r="O2547" s="160"/>
      <c r="AA2547" s="523"/>
      <c r="AB2547" s="523"/>
      <c r="AC2547" s="160"/>
      <c r="AD2547" s="160"/>
      <c r="AE2547" s="160"/>
      <c r="AJ2547" s="523"/>
      <c r="AN2547" s="160"/>
      <c r="AO2547" s="160"/>
      <c r="AP2547" s="160"/>
      <c r="AQ2547" s="1"/>
      <c r="AR2547" s="1"/>
      <c r="AS2547" s="160"/>
      <c r="BC2547" s="516">
        <v>0.07605324074074074</v>
      </c>
      <c r="BD2547" s="516"/>
      <c r="BE2547" s="141"/>
      <c r="BF2547" s="516"/>
      <c r="BG2547" s="516"/>
      <c r="BH2547" s="516"/>
    </row>
    <row r="2548">
      <c r="A2548" s="122">
        <f t="shared" si="3"/>
        <v>0</v>
      </c>
      <c r="B2548" s="122">
        <f t="shared" si="4"/>
        <v>0</v>
      </c>
      <c r="C2548" s="122">
        <f t="shared" si="5"/>
        <v>0</v>
      </c>
      <c r="D2548" s="122">
        <f t="shared" si="6"/>
        <v>0</v>
      </c>
      <c r="E2548" s="122">
        <f t="shared" si="2"/>
        <v>30</v>
      </c>
      <c r="H2548" s="135" t="s">
        <v>41535</v>
      </c>
      <c r="J2548" s="135" t="s">
        <v>7891</v>
      </c>
      <c r="L2548" s="160"/>
      <c r="M2548" s="160"/>
      <c r="N2548" s="160"/>
      <c r="O2548" s="160"/>
      <c r="AA2548" s="523"/>
      <c r="AB2548" s="523"/>
      <c r="AC2548" s="160"/>
      <c r="AD2548" s="160"/>
      <c r="AE2548" s="160"/>
      <c r="AJ2548" s="523"/>
      <c r="AN2548" s="160"/>
      <c r="AO2548" s="160"/>
      <c r="AP2548" s="160"/>
      <c r="AQ2548" s="1"/>
      <c r="AR2548" s="1"/>
      <c r="AS2548" s="160"/>
      <c r="BC2548" s="141" t="s">
        <v>41536</v>
      </c>
      <c r="BD2548" s="141"/>
      <c r="BE2548" s="516"/>
      <c r="BF2548" s="141"/>
      <c r="BG2548" s="141"/>
      <c r="BH2548" s="141"/>
    </row>
    <row r="2549">
      <c r="A2549" s="122">
        <f t="shared" si="3"/>
        <v>0</v>
      </c>
      <c r="B2549" s="122">
        <f t="shared" si="4"/>
        <v>0</v>
      </c>
      <c r="C2549" s="122">
        <f t="shared" si="5"/>
        <v>0</v>
      </c>
      <c r="D2549" s="122">
        <f t="shared" si="6"/>
        <v>0</v>
      </c>
      <c r="E2549" s="122">
        <f t="shared" si="2"/>
        <v>3</v>
      </c>
      <c r="H2549" s="135">
        <v>849.0</v>
      </c>
      <c r="J2549" s="135">
        <v>849.0</v>
      </c>
      <c r="L2549" s="160"/>
      <c r="M2549" s="160"/>
      <c r="N2549" s="160"/>
      <c r="O2549" s="160"/>
      <c r="AA2549" s="523"/>
      <c r="AB2549" s="523"/>
      <c r="AC2549" s="160"/>
      <c r="AD2549" s="160"/>
      <c r="AE2549" s="160"/>
      <c r="AJ2549" s="523"/>
      <c r="AN2549" s="160"/>
      <c r="AO2549" s="160"/>
      <c r="AP2549" s="160"/>
      <c r="AQ2549" s="1"/>
      <c r="AR2549" s="1"/>
      <c r="AS2549" s="160"/>
      <c r="BC2549" s="516">
        <v>0.07608796296296297</v>
      </c>
      <c r="BD2549" s="516"/>
      <c r="BE2549" s="141"/>
      <c r="BF2549" s="516"/>
      <c r="BG2549" s="516"/>
      <c r="BH2549" s="516"/>
    </row>
    <row r="2550">
      <c r="A2550" s="122">
        <f t="shared" si="3"/>
        <v>0</v>
      </c>
      <c r="B2550" s="122">
        <f t="shared" si="4"/>
        <v>0</v>
      </c>
      <c r="C2550" s="122">
        <f t="shared" si="5"/>
        <v>0</v>
      </c>
      <c r="D2550" s="122">
        <f t="shared" si="6"/>
        <v>0</v>
      </c>
      <c r="E2550" s="122">
        <f t="shared" si="2"/>
        <v>9</v>
      </c>
      <c r="H2550" s="135" t="s">
        <v>41537</v>
      </c>
      <c r="J2550" s="135" t="s">
        <v>41538</v>
      </c>
      <c r="L2550" s="160"/>
      <c r="M2550" s="160"/>
      <c r="N2550" s="160"/>
      <c r="O2550" s="160"/>
      <c r="AA2550" s="523"/>
      <c r="AB2550" s="523"/>
      <c r="AC2550" s="160"/>
      <c r="AD2550" s="160"/>
      <c r="AE2550" s="160"/>
      <c r="AJ2550" s="523"/>
      <c r="AN2550" s="160"/>
      <c r="AO2550" s="160"/>
      <c r="AP2550" s="160"/>
      <c r="AQ2550" s="1"/>
      <c r="AR2550" s="1"/>
      <c r="AS2550" s="160"/>
      <c r="BC2550" s="141" t="s">
        <v>9251</v>
      </c>
      <c r="BD2550" s="141"/>
      <c r="BE2550" s="516"/>
      <c r="BF2550" s="141"/>
      <c r="BG2550" s="141"/>
      <c r="BH2550" s="141"/>
    </row>
    <row r="2551">
      <c r="A2551" s="122">
        <f t="shared" si="3"/>
        <v>0</v>
      </c>
      <c r="B2551" s="122">
        <f t="shared" si="4"/>
        <v>0</v>
      </c>
      <c r="C2551" s="122">
        <f t="shared" si="5"/>
        <v>0</v>
      </c>
      <c r="D2551" s="122">
        <f t="shared" si="6"/>
        <v>0</v>
      </c>
      <c r="E2551" s="122">
        <f t="shared" si="2"/>
        <v>27</v>
      </c>
      <c r="H2551" s="135" t="s">
        <v>41539</v>
      </c>
      <c r="J2551" s="135" t="s">
        <v>41540</v>
      </c>
      <c r="L2551" s="160"/>
      <c r="M2551" s="160"/>
      <c r="N2551" s="160"/>
      <c r="O2551" s="160"/>
      <c r="AA2551" s="523"/>
      <c r="AB2551" s="523"/>
      <c r="AC2551" s="160"/>
      <c r="AD2551" s="160"/>
      <c r="AE2551" s="160"/>
      <c r="AJ2551" s="523"/>
      <c r="AN2551" s="160"/>
      <c r="AO2551" s="160"/>
      <c r="AP2551" s="160"/>
      <c r="AQ2551" s="1"/>
      <c r="AR2551" s="1"/>
      <c r="AS2551" s="160"/>
      <c r="BC2551" s="516">
        <v>0.07614583333333333</v>
      </c>
      <c r="BD2551" s="516"/>
      <c r="BE2551" s="141"/>
      <c r="BF2551" s="516"/>
      <c r="BG2551" s="516"/>
      <c r="BH2551" s="516"/>
    </row>
    <row r="2552">
      <c r="A2552" s="122">
        <f t="shared" si="3"/>
        <v>0</v>
      </c>
      <c r="B2552" s="122">
        <f t="shared" si="4"/>
        <v>0</v>
      </c>
      <c r="C2552" s="122">
        <f t="shared" si="5"/>
        <v>0</v>
      </c>
      <c r="D2552" s="122">
        <f t="shared" si="6"/>
        <v>0</v>
      </c>
      <c r="E2552" s="122">
        <f t="shared" si="2"/>
        <v>17</v>
      </c>
      <c r="H2552" s="135">
        <v>850.0</v>
      </c>
      <c r="J2552" s="135">
        <v>850.0</v>
      </c>
      <c r="L2552" s="160"/>
      <c r="M2552" s="160"/>
      <c r="N2552" s="160"/>
      <c r="O2552" s="160"/>
      <c r="AA2552" s="523"/>
      <c r="AB2552" s="523"/>
      <c r="AC2552" s="160"/>
      <c r="AD2552" s="160"/>
      <c r="AE2552" s="160"/>
      <c r="AJ2552" s="523"/>
      <c r="AN2552" s="160"/>
      <c r="AO2552" s="160"/>
      <c r="AP2552" s="160"/>
      <c r="AQ2552" s="1"/>
      <c r="AR2552" s="1"/>
      <c r="AS2552" s="160"/>
      <c r="BC2552" s="141" t="s">
        <v>41541</v>
      </c>
      <c r="BD2552" s="141"/>
      <c r="BE2552" s="516"/>
      <c r="BF2552" s="141"/>
      <c r="BG2552" s="141"/>
      <c r="BH2552" s="141"/>
    </row>
    <row r="2553">
      <c r="A2553" s="122">
        <f t="shared" si="3"/>
        <v>0</v>
      </c>
      <c r="B2553" s="122">
        <f t="shared" si="4"/>
        <v>0</v>
      </c>
      <c r="C2553" s="122">
        <f t="shared" si="5"/>
        <v>0</v>
      </c>
      <c r="D2553" s="122">
        <f t="shared" si="6"/>
        <v>0</v>
      </c>
      <c r="E2553" s="122">
        <f t="shared" si="2"/>
        <v>7</v>
      </c>
      <c r="H2553" s="135" t="s">
        <v>41542</v>
      </c>
      <c r="J2553" s="135" t="s">
        <v>41543</v>
      </c>
      <c r="L2553" s="160"/>
      <c r="M2553" s="160"/>
      <c r="N2553" s="160"/>
      <c r="O2553" s="160"/>
      <c r="AA2553" s="523"/>
      <c r="AB2553" s="523"/>
      <c r="AC2553" s="160"/>
      <c r="AD2553" s="160"/>
      <c r="AE2553" s="160"/>
      <c r="AJ2553" s="523"/>
      <c r="AN2553" s="160"/>
      <c r="AO2553" s="160"/>
      <c r="AP2553" s="160"/>
      <c r="AQ2553" s="1"/>
      <c r="AR2553" s="1"/>
      <c r="AS2553" s="160"/>
      <c r="BC2553" s="516">
        <v>0.07618055555555556</v>
      </c>
      <c r="BD2553" s="516"/>
      <c r="BE2553" s="141"/>
      <c r="BF2553" s="516"/>
      <c r="BG2553" s="516"/>
      <c r="BH2553" s="516"/>
    </row>
    <row r="2554">
      <c r="A2554" s="122">
        <f t="shared" si="3"/>
        <v>0</v>
      </c>
      <c r="B2554" s="122">
        <f t="shared" si="4"/>
        <v>0</v>
      </c>
      <c r="C2554" s="122">
        <f t="shared" si="5"/>
        <v>0</v>
      </c>
      <c r="D2554" s="122">
        <f t="shared" si="6"/>
        <v>0</v>
      </c>
      <c r="E2554" s="122">
        <f t="shared" si="2"/>
        <v>41</v>
      </c>
      <c r="H2554" s="135" t="s">
        <v>41544</v>
      </c>
      <c r="J2554" s="135" t="s">
        <v>41545</v>
      </c>
      <c r="L2554" s="160"/>
      <c r="M2554" s="160"/>
      <c r="N2554" s="160"/>
      <c r="O2554" s="160"/>
      <c r="AA2554" s="523"/>
      <c r="AB2554" s="523"/>
      <c r="AC2554" s="160"/>
      <c r="AD2554" s="160"/>
      <c r="AE2554" s="160"/>
      <c r="AJ2554" s="523"/>
      <c r="AN2554" s="160"/>
      <c r="AO2554" s="160"/>
      <c r="AP2554" s="160"/>
      <c r="AQ2554" s="1"/>
      <c r="AR2554" s="1"/>
      <c r="AS2554" s="160"/>
      <c r="BC2554" s="141" t="s">
        <v>41546</v>
      </c>
      <c r="BD2554" s="141"/>
      <c r="BE2554" s="516"/>
      <c r="BF2554" s="141"/>
      <c r="BG2554" s="141"/>
      <c r="BH2554" s="141"/>
    </row>
    <row r="2555">
      <c r="A2555" s="122">
        <f t="shared" si="3"/>
        <v>0</v>
      </c>
      <c r="B2555" s="122">
        <f t="shared" si="4"/>
        <v>0</v>
      </c>
      <c r="C2555" s="122">
        <f t="shared" si="5"/>
        <v>0</v>
      </c>
      <c r="D2555" s="122">
        <f t="shared" si="6"/>
        <v>0</v>
      </c>
      <c r="E2555" s="122">
        <f t="shared" si="2"/>
        <v>3</v>
      </c>
      <c r="H2555" s="135">
        <v>851.0</v>
      </c>
      <c r="J2555" s="135">
        <v>851.0</v>
      </c>
      <c r="L2555" s="160"/>
      <c r="M2555" s="160"/>
      <c r="N2555" s="160"/>
      <c r="O2555" s="160"/>
      <c r="AA2555" s="523"/>
      <c r="AB2555" s="523"/>
      <c r="AC2555" s="160"/>
      <c r="AD2555" s="160"/>
      <c r="AE2555" s="160"/>
      <c r="AJ2555" s="523"/>
      <c r="AN2555" s="160"/>
      <c r="AO2555" s="160"/>
      <c r="AP2555" s="160"/>
      <c r="AQ2555" s="1"/>
      <c r="AR2555" s="1"/>
      <c r="AS2555" s="160"/>
      <c r="BC2555" s="516">
        <v>0.07626157407407408</v>
      </c>
      <c r="BD2555" s="516"/>
      <c r="BE2555" s="141"/>
      <c r="BF2555" s="516"/>
      <c r="BG2555" s="516"/>
      <c r="BH2555" s="516"/>
    </row>
    <row r="2556">
      <c r="A2556" s="122">
        <f t="shared" si="3"/>
        <v>0</v>
      </c>
      <c r="B2556" s="122">
        <f t="shared" si="4"/>
        <v>0</v>
      </c>
      <c r="C2556" s="122">
        <f t="shared" si="5"/>
        <v>0</v>
      </c>
      <c r="D2556" s="122">
        <f t="shared" si="6"/>
        <v>0</v>
      </c>
      <c r="E2556" s="122">
        <f t="shared" si="2"/>
        <v>12</v>
      </c>
      <c r="H2556" s="135" t="s">
        <v>41547</v>
      </c>
      <c r="J2556" s="135" t="s">
        <v>41548</v>
      </c>
      <c r="L2556" s="160"/>
      <c r="M2556" s="160"/>
      <c r="N2556" s="160"/>
      <c r="O2556" s="160"/>
      <c r="AA2556" s="523"/>
      <c r="AB2556" s="523"/>
      <c r="AC2556" s="160"/>
      <c r="AD2556" s="160"/>
      <c r="AE2556" s="160"/>
      <c r="AJ2556" s="523"/>
      <c r="AN2556" s="160"/>
      <c r="AO2556" s="160"/>
      <c r="AP2556" s="160"/>
      <c r="AQ2556" s="1"/>
      <c r="AR2556" s="1"/>
      <c r="AS2556" s="160"/>
      <c r="BC2556" s="141" t="s">
        <v>41549</v>
      </c>
      <c r="BD2556" s="141"/>
      <c r="BE2556" s="516"/>
      <c r="BF2556" s="141"/>
      <c r="BG2556" s="141"/>
      <c r="BH2556" s="141"/>
    </row>
    <row r="2557">
      <c r="A2557" s="122">
        <f t="shared" si="3"/>
        <v>0</v>
      </c>
      <c r="B2557" s="122">
        <f t="shared" si="4"/>
        <v>0</v>
      </c>
      <c r="C2557" s="122">
        <f t="shared" si="5"/>
        <v>0</v>
      </c>
      <c r="D2557" s="122">
        <f t="shared" si="6"/>
        <v>0</v>
      </c>
      <c r="E2557" s="122">
        <f t="shared" si="2"/>
        <v>25</v>
      </c>
      <c r="H2557" s="135" t="s">
        <v>41550</v>
      </c>
      <c r="J2557" s="135" t="s">
        <v>41551</v>
      </c>
      <c r="L2557" s="160"/>
      <c r="M2557" s="160"/>
      <c r="N2557" s="160"/>
      <c r="O2557" s="160"/>
      <c r="AA2557" s="523"/>
      <c r="AB2557" s="523"/>
      <c r="AC2557" s="160"/>
      <c r="AD2557" s="160"/>
      <c r="AE2557" s="160"/>
      <c r="AJ2557" s="523"/>
      <c r="AN2557" s="160"/>
      <c r="AO2557" s="160"/>
      <c r="AP2557" s="160"/>
      <c r="AQ2557" s="1"/>
      <c r="AR2557" s="1"/>
      <c r="AS2557" s="160"/>
      <c r="BC2557" s="516">
        <v>0.07628472222222223</v>
      </c>
      <c r="BD2557" s="516"/>
      <c r="BE2557" s="141"/>
      <c r="BF2557" s="516"/>
      <c r="BG2557" s="516"/>
      <c r="BH2557" s="516"/>
    </row>
    <row r="2558">
      <c r="A2558" s="122">
        <f t="shared" si="3"/>
        <v>0</v>
      </c>
      <c r="B2558" s="122">
        <f t="shared" si="4"/>
        <v>0</v>
      </c>
      <c r="C2558" s="122">
        <f t="shared" si="5"/>
        <v>0</v>
      </c>
      <c r="D2558" s="122">
        <f t="shared" si="6"/>
        <v>0</v>
      </c>
      <c r="E2558" s="122">
        <f t="shared" si="2"/>
        <v>8</v>
      </c>
      <c r="H2558" s="135">
        <v>852.0</v>
      </c>
      <c r="J2558" s="135">
        <v>852.0</v>
      </c>
      <c r="L2558" s="160"/>
      <c r="M2558" s="160"/>
      <c r="N2558" s="160"/>
      <c r="O2558" s="160"/>
      <c r="AA2558" s="523"/>
      <c r="AB2558" s="523"/>
      <c r="AC2558" s="160"/>
      <c r="AD2558" s="160"/>
      <c r="AE2558" s="160"/>
      <c r="AJ2558" s="523"/>
      <c r="AN2558" s="160"/>
      <c r="AO2558" s="160"/>
      <c r="AP2558" s="160"/>
      <c r="AQ2558" s="1"/>
      <c r="AR2558" s="1"/>
      <c r="AS2558" s="160"/>
      <c r="BC2558" s="141" t="s">
        <v>41552</v>
      </c>
      <c r="BD2558" s="141"/>
      <c r="BE2558" s="516"/>
      <c r="BF2558" s="141"/>
      <c r="BG2558" s="141"/>
      <c r="BH2558" s="141"/>
    </row>
    <row r="2559">
      <c r="A2559" s="122">
        <f t="shared" si="3"/>
        <v>0</v>
      </c>
      <c r="B2559" s="122">
        <f t="shared" si="4"/>
        <v>0</v>
      </c>
      <c r="C2559" s="122">
        <f t="shared" si="5"/>
        <v>0</v>
      </c>
      <c r="D2559" s="122">
        <f t="shared" si="6"/>
        <v>0</v>
      </c>
      <c r="E2559" s="122">
        <f t="shared" si="2"/>
        <v>7</v>
      </c>
      <c r="H2559" s="135" t="s">
        <v>41553</v>
      </c>
      <c r="J2559" s="135" t="s">
        <v>41554</v>
      </c>
      <c r="L2559" s="160"/>
      <c r="M2559" s="160"/>
      <c r="N2559" s="160"/>
      <c r="O2559" s="160"/>
      <c r="AA2559" s="523"/>
      <c r="AB2559" s="523"/>
      <c r="AC2559" s="160"/>
      <c r="AD2559" s="160"/>
      <c r="AE2559" s="160"/>
      <c r="AJ2559" s="523"/>
      <c r="AN2559" s="160"/>
      <c r="AO2559" s="160"/>
      <c r="AP2559" s="160"/>
      <c r="AQ2559" s="1"/>
      <c r="AR2559" s="1"/>
      <c r="AS2559" s="160"/>
      <c r="BC2559" s="516">
        <v>0.07634259259259259</v>
      </c>
      <c r="BD2559" s="516"/>
      <c r="BE2559" s="141"/>
      <c r="BF2559" s="516"/>
      <c r="BG2559" s="516"/>
      <c r="BH2559" s="516"/>
    </row>
    <row r="2560">
      <c r="A2560" s="122">
        <f t="shared" si="3"/>
        <v>0</v>
      </c>
      <c r="B2560" s="122">
        <f t="shared" si="4"/>
        <v>0</v>
      </c>
      <c r="C2560" s="122">
        <f t="shared" si="5"/>
        <v>0</v>
      </c>
      <c r="D2560" s="122">
        <f t="shared" si="6"/>
        <v>0</v>
      </c>
      <c r="E2560" s="122">
        <f t="shared" si="2"/>
        <v>45</v>
      </c>
      <c r="H2560" s="135" t="s">
        <v>41555</v>
      </c>
      <c r="J2560" s="135" t="s">
        <v>41556</v>
      </c>
      <c r="L2560" s="160"/>
      <c r="M2560" s="160"/>
      <c r="N2560" s="160"/>
      <c r="O2560" s="160"/>
      <c r="AA2560" s="523"/>
      <c r="AB2560" s="523"/>
      <c r="AC2560" s="160"/>
      <c r="AD2560" s="160"/>
      <c r="AE2560" s="160"/>
      <c r="AJ2560" s="523"/>
      <c r="AN2560" s="160"/>
      <c r="AO2560" s="160"/>
      <c r="AP2560" s="160"/>
      <c r="AQ2560" s="1"/>
      <c r="AR2560" s="1"/>
      <c r="AS2560" s="160"/>
      <c r="BC2560" s="141" t="s">
        <v>41557</v>
      </c>
      <c r="BD2560" s="141"/>
      <c r="BE2560" s="516"/>
      <c r="BF2560" s="141"/>
      <c r="BG2560" s="141"/>
      <c r="BH2560" s="141"/>
    </row>
    <row r="2561">
      <c r="A2561" s="122">
        <f t="shared" si="3"/>
        <v>0</v>
      </c>
      <c r="B2561" s="122">
        <f t="shared" si="4"/>
        <v>0</v>
      </c>
      <c r="C2561" s="122">
        <f t="shared" si="5"/>
        <v>0</v>
      </c>
      <c r="D2561" s="122">
        <f t="shared" si="6"/>
        <v>0</v>
      </c>
      <c r="E2561" s="122">
        <f t="shared" si="2"/>
        <v>3</v>
      </c>
      <c r="H2561" s="135">
        <v>853.0</v>
      </c>
      <c r="J2561" s="135">
        <v>853.0</v>
      </c>
      <c r="L2561" s="160"/>
      <c r="M2561" s="160"/>
      <c r="N2561" s="160"/>
      <c r="O2561" s="160"/>
      <c r="AA2561" s="523"/>
      <c r="AB2561" s="523"/>
      <c r="AC2561" s="160"/>
      <c r="AD2561" s="160"/>
      <c r="AE2561" s="160"/>
      <c r="AJ2561" s="523"/>
      <c r="AN2561" s="160"/>
      <c r="AO2561" s="160"/>
      <c r="AP2561" s="160"/>
      <c r="AQ2561" s="1"/>
      <c r="AR2561" s="1"/>
      <c r="AS2561" s="160"/>
      <c r="BC2561" s="516">
        <v>0.0763888888888889</v>
      </c>
      <c r="BD2561" s="516"/>
      <c r="BE2561" s="141"/>
      <c r="BF2561" s="516"/>
      <c r="BG2561" s="516"/>
      <c r="BH2561" s="516"/>
    </row>
    <row r="2562">
      <c r="A2562" s="122">
        <f t="shared" si="3"/>
        <v>0</v>
      </c>
      <c r="B2562" s="122">
        <f t="shared" si="4"/>
        <v>0</v>
      </c>
      <c r="C2562" s="122">
        <f t="shared" si="5"/>
        <v>0</v>
      </c>
      <c r="D2562" s="122">
        <f t="shared" si="6"/>
        <v>0</v>
      </c>
      <c r="E2562" s="122">
        <f t="shared" si="2"/>
        <v>47</v>
      </c>
      <c r="H2562" s="135" t="s">
        <v>41558</v>
      </c>
      <c r="J2562" s="135" t="s">
        <v>41559</v>
      </c>
      <c r="L2562" s="160"/>
      <c r="M2562" s="160"/>
      <c r="N2562" s="160"/>
      <c r="O2562" s="160"/>
      <c r="AA2562" s="523"/>
      <c r="AB2562" s="523"/>
      <c r="AC2562" s="160"/>
      <c r="AD2562" s="160"/>
      <c r="AE2562" s="160"/>
      <c r="AJ2562" s="523"/>
      <c r="AN2562" s="160"/>
      <c r="AO2562" s="160"/>
      <c r="AP2562" s="160"/>
      <c r="AQ2562" s="1"/>
      <c r="AR2562" s="1"/>
      <c r="AS2562" s="160"/>
      <c r="BC2562" s="141" t="s">
        <v>41560</v>
      </c>
      <c r="BD2562" s="141"/>
      <c r="BE2562" s="516"/>
      <c r="BF2562" s="141"/>
      <c r="BG2562" s="141"/>
      <c r="BH2562" s="141"/>
    </row>
    <row r="2563">
      <c r="A2563" s="122">
        <f t="shared" si="3"/>
        <v>0</v>
      </c>
      <c r="B2563" s="122">
        <f t="shared" si="4"/>
        <v>0</v>
      </c>
      <c r="C2563" s="122">
        <f t="shared" si="5"/>
        <v>0</v>
      </c>
      <c r="D2563" s="122">
        <f t="shared" si="6"/>
        <v>0</v>
      </c>
      <c r="E2563" s="122">
        <f t="shared" si="2"/>
        <v>8</v>
      </c>
      <c r="H2563" s="135" t="s">
        <v>942</v>
      </c>
      <c r="J2563" s="135" t="s">
        <v>41561</v>
      </c>
      <c r="L2563" s="160"/>
      <c r="M2563" s="160"/>
      <c r="N2563" s="160"/>
      <c r="O2563" s="160"/>
      <c r="AA2563" s="523"/>
      <c r="AB2563" s="523"/>
      <c r="AC2563" s="160"/>
      <c r="AD2563" s="160"/>
      <c r="AE2563" s="160"/>
      <c r="AJ2563" s="523"/>
      <c r="AN2563" s="160"/>
      <c r="AO2563" s="160"/>
      <c r="AP2563" s="160"/>
      <c r="AQ2563" s="1"/>
      <c r="AR2563" s="1"/>
      <c r="AS2563" s="160"/>
      <c r="BC2563" s="516">
        <v>0.07649305555555555</v>
      </c>
      <c r="BD2563" s="516"/>
      <c r="BE2563" s="141"/>
      <c r="BF2563" s="516"/>
      <c r="BG2563" s="516"/>
      <c r="BH2563" s="516"/>
    </row>
    <row r="2564">
      <c r="A2564" s="122">
        <f t="shared" si="3"/>
        <v>0</v>
      </c>
      <c r="B2564" s="122">
        <f t="shared" si="4"/>
        <v>0</v>
      </c>
      <c r="C2564" s="122">
        <f t="shared" si="5"/>
        <v>0</v>
      </c>
      <c r="D2564" s="122">
        <f t="shared" si="6"/>
        <v>0</v>
      </c>
      <c r="E2564" s="122">
        <f t="shared" si="2"/>
        <v>41</v>
      </c>
      <c r="H2564" s="135">
        <v>854.0</v>
      </c>
      <c r="J2564" s="135">
        <v>854.0</v>
      </c>
      <c r="L2564" s="160"/>
      <c r="M2564" s="160"/>
      <c r="N2564" s="160"/>
      <c r="O2564" s="160"/>
      <c r="AA2564" s="523"/>
      <c r="AB2564" s="523"/>
      <c r="AC2564" s="160"/>
      <c r="AD2564" s="160"/>
      <c r="AE2564" s="160"/>
      <c r="AJ2564" s="523"/>
      <c r="AN2564" s="160"/>
      <c r="AO2564" s="160"/>
      <c r="AP2564" s="160"/>
      <c r="AQ2564" s="1"/>
      <c r="AR2564" s="1"/>
      <c r="AS2564" s="160"/>
      <c r="BC2564" s="141" t="s">
        <v>41562</v>
      </c>
      <c r="BD2564" s="141"/>
      <c r="BE2564" s="516"/>
      <c r="BF2564" s="141"/>
      <c r="BG2564" s="141"/>
      <c r="BH2564" s="141"/>
    </row>
    <row r="2565">
      <c r="A2565" s="122">
        <f t="shared" si="3"/>
        <v>0</v>
      </c>
      <c r="B2565" s="122">
        <f t="shared" si="4"/>
        <v>0</v>
      </c>
      <c r="C2565" s="122">
        <f t="shared" si="5"/>
        <v>0</v>
      </c>
      <c r="D2565" s="122">
        <f t="shared" si="6"/>
        <v>0</v>
      </c>
      <c r="E2565" s="122">
        <f t="shared" si="2"/>
        <v>7</v>
      </c>
      <c r="H2565" s="135" t="s">
        <v>41563</v>
      </c>
      <c r="J2565" s="135" t="s">
        <v>41564</v>
      </c>
      <c r="L2565" s="160"/>
      <c r="M2565" s="160"/>
      <c r="N2565" s="160"/>
      <c r="O2565" s="160"/>
      <c r="AA2565" s="523"/>
      <c r="AB2565" s="523"/>
      <c r="AC2565" s="160"/>
      <c r="AD2565" s="160"/>
      <c r="AE2565" s="160"/>
      <c r="AJ2565" s="523"/>
      <c r="AN2565" s="160"/>
      <c r="AO2565" s="160"/>
      <c r="AP2565" s="160"/>
      <c r="AQ2565" s="1"/>
      <c r="AR2565" s="1"/>
      <c r="AS2565" s="160"/>
      <c r="BC2565" s="516">
        <v>0.0766550925925926</v>
      </c>
      <c r="BD2565" s="516"/>
      <c r="BE2565" s="141"/>
      <c r="BF2565" s="516"/>
      <c r="BG2565" s="516"/>
      <c r="BH2565" s="516"/>
    </row>
    <row r="2566">
      <c r="A2566" s="122">
        <f t="shared" si="3"/>
        <v>0</v>
      </c>
      <c r="B2566" s="122">
        <f t="shared" si="4"/>
        <v>0</v>
      </c>
      <c r="C2566" s="122">
        <f t="shared" si="5"/>
        <v>0</v>
      </c>
      <c r="D2566" s="122">
        <f t="shared" si="6"/>
        <v>0</v>
      </c>
      <c r="E2566" s="122">
        <f t="shared" si="2"/>
        <v>24</v>
      </c>
      <c r="H2566" s="135" t="s">
        <v>3554</v>
      </c>
      <c r="J2566" s="135" t="s">
        <v>41565</v>
      </c>
      <c r="L2566" s="160"/>
      <c r="M2566" s="160"/>
      <c r="N2566" s="160"/>
      <c r="O2566" s="160"/>
      <c r="AA2566" s="523"/>
      <c r="AB2566" s="523"/>
      <c r="AC2566" s="160"/>
      <c r="AD2566" s="160"/>
      <c r="AE2566" s="160"/>
      <c r="AJ2566" s="523"/>
      <c r="AN2566" s="160"/>
      <c r="AO2566" s="160"/>
      <c r="AP2566" s="160"/>
      <c r="AQ2566" s="1"/>
      <c r="AR2566" s="1"/>
      <c r="AS2566" s="160"/>
      <c r="BC2566" s="141" t="s">
        <v>41566</v>
      </c>
      <c r="BD2566" s="141"/>
      <c r="BE2566" s="516"/>
      <c r="BF2566" s="141"/>
      <c r="BG2566" s="141"/>
      <c r="BH2566" s="141"/>
    </row>
    <row r="2567">
      <c r="A2567" s="122">
        <f t="shared" si="3"/>
        <v>0</v>
      </c>
      <c r="B2567" s="122">
        <f t="shared" si="4"/>
        <v>0</v>
      </c>
      <c r="C2567" s="122">
        <f t="shared" si="5"/>
        <v>0</v>
      </c>
      <c r="D2567" s="122">
        <f t="shared" si="6"/>
        <v>0</v>
      </c>
      <c r="E2567" s="122">
        <f t="shared" si="2"/>
        <v>3</v>
      </c>
      <c r="H2567" s="135">
        <v>855.0</v>
      </c>
      <c r="J2567" s="135">
        <v>855.0</v>
      </c>
      <c r="L2567" s="160"/>
      <c r="M2567" s="160"/>
      <c r="N2567" s="160"/>
      <c r="O2567" s="160"/>
      <c r="AA2567" s="523"/>
      <c r="AB2567" s="523"/>
      <c r="AC2567" s="160"/>
      <c r="AD2567" s="160"/>
      <c r="AE2567" s="160"/>
      <c r="AJ2567" s="523"/>
      <c r="AN2567" s="160"/>
      <c r="AO2567" s="160"/>
      <c r="AP2567" s="160"/>
      <c r="AQ2567" s="1"/>
      <c r="AR2567" s="1"/>
      <c r="AS2567" s="160"/>
      <c r="BC2567" s="516">
        <v>0.07685185185185185</v>
      </c>
      <c r="BD2567" s="516"/>
      <c r="BE2567" s="141"/>
      <c r="BF2567" s="516"/>
      <c r="BG2567" s="516"/>
      <c r="BH2567" s="516"/>
    </row>
    <row r="2568">
      <c r="A2568" s="122">
        <f t="shared" si="3"/>
        <v>0</v>
      </c>
      <c r="B2568" s="122">
        <f t="shared" si="4"/>
        <v>0</v>
      </c>
      <c r="C2568" s="122">
        <f t="shared" si="5"/>
        <v>0</v>
      </c>
      <c r="D2568" s="122">
        <f t="shared" si="6"/>
        <v>0</v>
      </c>
      <c r="E2568" s="122">
        <f t="shared" si="2"/>
        <v>20</v>
      </c>
      <c r="H2568" s="135" t="s">
        <v>41567</v>
      </c>
      <c r="J2568" s="135" t="s">
        <v>41568</v>
      </c>
      <c r="L2568" s="160"/>
      <c r="M2568" s="160"/>
      <c r="N2568" s="160"/>
      <c r="O2568" s="160"/>
      <c r="AA2568" s="523"/>
      <c r="AB2568" s="523"/>
      <c r="AC2568" s="160"/>
      <c r="AD2568" s="160"/>
      <c r="AE2568" s="160"/>
      <c r="AJ2568" s="523"/>
      <c r="AN2568" s="160"/>
      <c r="AO2568" s="160"/>
      <c r="AP2568" s="160"/>
      <c r="AQ2568" s="1"/>
      <c r="AR2568" s="1"/>
      <c r="AS2568" s="160"/>
      <c r="BC2568" s="141" t="s">
        <v>41569</v>
      </c>
      <c r="BD2568" s="141"/>
      <c r="BE2568" s="516"/>
      <c r="BF2568" s="141"/>
      <c r="BG2568" s="141"/>
      <c r="BH2568" s="141"/>
    </row>
    <row r="2569">
      <c r="A2569" s="122">
        <f t="shared" si="3"/>
        <v>0</v>
      </c>
      <c r="B2569" s="122">
        <f t="shared" si="4"/>
        <v>0</v>
      </c>
      <c r="C2569" s="122">
        <f t="shared" si="5"/>
        <v>0</v>
      </c>
      <c r="D2569" s="122">
        <f t="shared" si="6"/>
        <v>0</v>
      </c>
      <c r="E2569" s="122">
        <f t="shared" si="2"/>
        <v>30</v>
      </c>
      <c r="H2569" s="135" t="s">
        <v>8424</v>
      </c>
      <c r="J2569" s="135" t="s">
        <v>41570</v>
      </c>
      <c r="L2569" s="160"/>
      <c r="M2569" s="160"/>
      <c r="N2569" s="160"/>
      <c r="O2569" s="160"/>
      <c r="AA2569" s="523"/>
      <c r="AB2569" s="523"/>
      <c r="AC2569" s="160"/>
      <c r="AD2569" s="160"/>
      <c r="AE2569" s="160"/>
      <c r="AJ2569" s="523"/>
      <c r="AN2569" s="160"/>
      <c r="AO2569" s="160"/>
      <c r="AP2569" s="160"/>
      <c r="AQ2569" s="1"/>
      <c r="AR2569" s="1"/>
      <c r="AS2569" s="160"/>
      <c r="BC2569" s="516">
        <v>0.0769212962962963</v>
      </c>
      <c r="BD2569" s="516"/>
      <c r="BE2569" s="141"/>
      <c r="BF2569" s="516"/>
      <c r="BG2569" s="516"/>
      <c r="BH2569" s="516"/>
    </row>
    <row r="2570">
      <c r="A2570" s="122">
        <f t="shared" si="3"/>
        <v>0</v>
      </c>
      <c r="B2570" s="122">
        <f t="shared" si="4"/>
        <v>0</v>
      </c>
      <c r="C2570" s="122">
        <f t="shared" si="5"/>
        <v>0</v>
      </c>
      <c r="D2570" s="122">
        <f t="shared" si="6"/>
        <v>0</v>
      </c>
      <c r="E2570" s="122">
        <f t="shared" si="2"/>
        <v>17</v>
      </c>
      <c r="H2570" s="135">
        <v>856.0</v>
      </c>
      <c r="J2570" s="135">
        <v>856.0</v>
      </c>
      <c r="L2570" s="160"/>
      <c r="M2570" s="160"/>
      <c r="N2570" s="160"/>
      <c r="O2570" s="160"/>
      <c r="AA2570" s="523"/>
      <c r="AB2570" s="523"/>
      <c r="AC2570" s="160"/>
      <c r="AD2570" s="160"/>
      <c r="AE2570" s="160"/>
      <c r="AJ2570" s="523"/>
      <c r="AN2570" s="160"/>
      <c r="AO2570" s="160"/>
      <c r="AP2570" s="160"/>
      <c r="AQ2570" s="1"/>
      <c r="AR2570" s="1"/>
      <c r="AS2570" s="160"/>
      <c r="BC2570" s="141" t="s">
        <v>41571</v>
      </c>
      <c r="BD2570" s="141"/>
      <c r="BE2570" s="516"/>
      <c r="BF2570" s="141"/>
      <c r="BG2570" s="141"/>
      <c r="BH2570" s="141"/>
    </row>
    <row r="2571">
      <c r="A2571" s="122">
        <f t="shared" si="3"/>
        <v>0</v>
      </c>
      <c r="B2571" s="122">
        <f t="shared" si="4"/>
        <v>0</v>
      </c>
      <c r="C2571" s="122">
        <f t="shared" si="5"/>
        <v>0</v>
      </c>
      <c r="D2571" s="122">
        <f t="shared" si="6"/>
        <v>0</v>
      </c>
      <c r="E2571" s="122">
        <f t="shared" si="2"/>
        <v>7</v>
      </c>
      <c r="H2571" s="135" t="s">
        <v>41572</v>
      </c>
      <c r="J2571" s="135" t="s">
        <v>41573</v>
      </c>
      <c r="L2571" s="160"/>
      <c r="M2571" s="160"/>
      <c r="N2571" s="160"/>
      <c r="O2571" s="160"/>
      <c r="AA2571" s="523"/>
      <c r="AB2571" s="523"/>
      <c r="AC2571" s="160"/>
      <c r="AD2571" s="160"/>
      <c r="AE2571" s="160"/>
      <c r="AJ2571" s="523"/>
      <c r="AN2571" s="160"/>
      <c r="AO2571" s="160"/>
      <c r="AP2571" s="160"/>
      <c r="AQ2571" s="1"/>
      <c r="AR2571" s="1"/>
      <c r="AS2571" s="160"/>
      <c r="BC2571" s="516">
        <v>0.07699074074074073</v>
      </c>
      <c r="BD2571" s="516"/>
      <c r="BE2571" s="141"/>
      <c r="BF2571" s="516"/>
      <c r="BG2571" s="516"/>
      <c r="BH2571" s="516"/>
    </row>
    <row r="2572">
      <c r="A2572" s="122">
        <f t="shared" si="3"/>
        <v>0</v>
      </c>
      <c r="B2572" s="122">
        <f t="shared" si="4"/>
        <v>0</v>
      </c>
      <c r="C2572" s="122">
        <f t="shared" si="5"/>
        <v>0</v>
      </c>
      <c r="D2572" s="122">
        <f t="shared" si="6"/>
        <v>0</v>
      </c>
      <c r="E2572" s="122">
        <f t="shared" si="2"/>
        <v>74</v>
      </c>
      <c r="H2572" s="135" t="s">
        <v>41574</v>
      </c>
      <c r="J2572" s="135" t="s">
        <v>41575</v>
      </c>
      <c r="L2572" s="160"/>
      <c r="M2572" s="160"/>
      <c r="N2572" s="160"/>
      <c r="O2572" s="160"/>
      <c r="AA2572" s="523"/>
      <c r="AB2572" s="523"/>
      <c r="AC2572" s="160"/>
      <c r="AD2572" s="160"/>
      <c r="AE2572" s="160"/>
      <c r="AJ2572" s="523"/>
      <c r="AN2572" s="160"/>
      <c r="AO2572" s="160"/>
      <c r="AP2572" s="160"/>
      <c r="AQ2572" s="1"/>
      <c r="AR2572" s="1"/>
      <c r="AS2572" s="160"/>
      <c r="BC2572" s="141" t="s">
        <v>41576</v>
      </c>
      <c r="BD2572" s="141"/>
      <c r="BE2572" s="516"/>
      <c r="BF2572" s="141"/>
      <c r="BG2572" s="141"/>
      <c r="BH2572" s="141"/>
    </row>
    <row r="2573">
      <c r="A2573" s="122">
        <f t="shared" si="3"/>
        <v>0</v>
      </c>
      <c r="B2573" s="122">
        <f t="shared" si="4"/>
        <v>0</v>
      </c>
      <c r="C2573" s="122">
        <f t="shared" si="5"/>
        <v>0</v>
      </c>
      <c r="D2573" s="122">
        <f t="shared" si="6"/>
        <v>0</v>
      </c>
      <c r="E2573" s="122">
        <f t="shared" si="2"/>
        <v>3</v>
      </c>
      <c r="H2573" s="135">
        <v>857.0</v>
      </c>
      <c r="J2573" s="135">
        <v>857.0</v>
      </c>
      <c r="L2573" s="160"/>
      <c r="M2573" s="160"/>
      <c r="N2573" s="160"/>
      <c r="O2573" s="160"/>
      <c r="AA2573" s="523"/>
      <c r="AB2573" s="523"/>
      <c r="AC2573" s="160"/>
      <c r="AD2573" s="160"/>
      <c r="AE2573" s="160"/>
      <c r="AJ2573" s="523"/>
      <c r="AN2573" s="160"/>
      <c r="AO2573" s="160"/>
      <c r="AP2573" s="160"/>
      <c r="AQ2573" s="1"/>
      <c r="AR2573" s="1"/>
      <c r="AS2573" s="160"/>
      <c r="BC2573" s="516">
        <v>0.07704861111111111</v>
      </c>
      <c r="BD2573" s="516"/>
      <c r="BE2573" s="141"/>
      <c r="BF2573" s="516"/>
      <c r="BG2573" s="516"/>
      <c r="BH2573" s="516"/>
    </row>
    <row r="2574">
      <c r="A2574" s="122">
        <f t="shared" si="3"/>
        <v>0</v>
      </c>
      <c r="B2574" s="122">
        <f t="shared" si="4"/>
        <v>0</v>
      </c>
      <c r="C2574" s="122">
        <f t="shared" si="5"/>
        <v>0</v>
      </c>
      <c r="D2574" s="122">
        <f t="shared" si="6"/>
        <v>0</v>
      </c>
      <c r="E2574" s="122">
        <f t="shared" si="2"/>
        <v>15</v>
      </c>
      <c r="H2574" s="135" t="s">
        <v>41577</v>
      </c>
      <c r="J2574" s="135" t="s">
        <v>41578</v>
      </c>
      <c r="L2574" s="160"/>
      <c r="M2574" s="160"/>
      <c r="N2574" s="160"/>
      <c r="O2574" s="160"/>
      <c r="AA2574" s="523"/>
      <c r="AB2574" s="523"/>
      <c r="AC2574" s="160"/>
      <c r="AD2574" s="160"/>
      <c r="AE2574" s="160"/>
      <c r="AJ2574" s="523"/>
      <c r="AN2574" s="160"/>
      <c r="AO2574" s="160"/>
      <c r="AP2574" s="160"/>
      <c r="AQ2574" s="1"/>
      <c r="AR2574" s="1"/>
      <c r="AS2574" s="160"/>
      <c r="BC2574" s="141" t="s">
        <v>41579</v>
      </c>
      <c r="BD2574" s="141"/>
      <c r="BE2574" s="516"/>
      <c r="BF2574" s="141"/>
      <c r="BG2574" s="141"/>
      <c r="BH2574" s="141"/>
    </row>
    <row r="2575">
      <c r="A2575" s="122">
        <f t="shared" si="3"/>
        <v>0</v>
      </c>
      <c r="B2575" s="122">
        <f t="shared" si="4"/>
        <v>0</v>
      </c>
      <c r="C2575" s="122">
        <f t="shared" si="5"/>
        <v>0</v>
      </c>
      <c r="D2575" s="122">
        <f t="shared" si="6"/>
        <v>0</v>
      </c>
      <c r="E2575" s="122">
        <f t="shared" si="2"/>
        <v>55</v>
      </c>
      <c r="H2575" s="135" t="s">
        <v>41580</v>
      </c>
      <c r="J2575" s="135" t="s">
        <v>41581</v>
      </c>
      <c r="L2575" s="160"/>
      <c r="M2575" s="160"/>
      <c r="N2575" s="160"/>
      <c r="O2575" s="160"/>
      <c r="AA2575" s="523"/>
      <c r="AB2575" s="523"/>
      <c r="AC2575" s="160"/>
      <c r="AD2575" s="160"/>
      <c r="AE2575" s="160"/>
      <c r="AJ2575" s="523"/>
      <c r="AN2575" s="160"/>
      <c r="AO2575" s="160"/>
      <c r="AP2575" s="160"/>
      <c r="AQ2575" s="1"/>
      <c r="AR2575" s="1"/>
      <c r="AS2575" s="160"/>
      <c r="BC2575" s="516">
        <v>0.07710648148148148</v>
      </c>
      <c r="BD2575" s="516"/>
      <c r="BE2575" s="141"/>
      <c r="BF2575" s="516"/>
      <c r="BG2575" s="516"/>
      <c r="BH2575" s="516"/>
    </row>
    <row r="2576">
      <c r="A2576" s="122">
        <f t="shared" si="3"/>
        <v>0</v>
      </c>
      <c r="B2576" s="122">
        <f t="shared" si="4"/>
        <v>0</v>
      </c>
      <c r="C2576" s="122">
        <f t="shared" si="5"/>
        <v>0</v>
      </c>
      <c r="D2576" s="122">
        <f t="shared" si="6"/>
        <v>0</v>
      </c>
      <c r="E2576" s="122">
        <f t="shared" si="2"/>
        <v>6</v>
      </c>
      <c r="H2576" s="135">
        <v>858.0</v>
      </c>
      <c r="J2576" s="135">
        <v>858.0</v>
      </c>
      <c r="L2576" s="160"/>
      <c r="M2576" s="160"/>
      <c r="N2576" s="160"/>
      <c r="O2576" s="160"/>
      <c r="AA2576" s="523"/>
      <c r="AB2576" s="523"/>
      <c r="AC2576" s="160"/>
      <c r="AD2576" s="160"/>
      <c r="AE2576" s="160"/>
      <c r="AJ2576" s="523"/>
      <c r="AN2576" s="160"/>
      <c r="AO2576" s="160"/>
      <c r="AP2576" s="160"/>
      <c r="AQ2576" s="1"/>
      <c r="AR2576" s="1"/>
      <c r="AS2576" s="160"/>
      <c r="BC2576" s="141" t="s">
        <v>41582</v>
      </c>
      <c r="BD2576" s="141"/>
      <c r="BE2576" s="516"/>
      <c r="BF2576" s="141"/>
      <c r="BG2576" s="141"/>
      <c r="BH2576" s="141"/>
    </row>
    <row r="2577">
      <c r="A2577" s="122">
        <f t="shared" si="3"/>
        <v>0</v>
      </c>
      <c r="B2577" s="122">
        <f t="shared" si="4"/>
        <v>0</v>
      </c>
      <c r="C2577" s="122">
        <f t="shared" si="5"/>
        <v>0</v>
      </c>
      <c r="D2577" s="122">
        <f t="shared" si="6"/>
        <v>0</v>
      </c>
      <c r="E2577" s="122">
        <f t="shared" si="2"/>
        <v>7</v>
      </c>
      <c r="H2577" s="135" t="s">
        <v>41583</v>
      </c>
      <c r="J2577" s="135" t="s">
        <v>41584</v>
      </c>
      <c r="L2577" s="160"/>
      <c r="M2577" s="160"/>
      <c r="N2577" s="160"/>
      <c r="O2577" s="160"/>
      <c r="AA2577" s="523"/>
      <c r="AB2577" s="523"/>
      <c r="AC2577" s="160"/>
      <c r="AD2577" s="160"/>
      <c r="AE2577" s="160"/>
      <c r="AJ2577" s="523"/>
      <c r="AN2577" s="160"/>
      <c r="AO2577" s="160"/>
      <c r="AP2577" s="160"/>
      <c r="AQ2577" s="1"/>
      <c r="AR2577" s="1"/>
      <c r="AS2577" s="160"/>
      <c r="BC2577" s="516">
        <v>0.0771412037037037</v>
      </c>
      <c r="BD2577" s="516"/>
      <c r="BE2577" s="141"/>
      <c r="BF2577" s="516"/>
      <c r="BG2577" s="516"/>
      <c r="BH2577" s="516"/>
    </row>
    <row r="2578">
      <c r="A2578" s="122">
        <f t="shared" si="3"/>
        <v>0</v>
      </c>
      <c r="B2578" s="122">
        <f t="shared" si="4"/>
        <v>0</v>
      </c>
      <c r="C2578" s="122">
        <f t="shared" si="5"/>
        <v>0</v>
      </c>
      <c r="D2578" s="122">
        <f t="shared" si="6"/>
        <v>0</v>
      </c>
      <c r="E2578" s="122">
        <f t="shared" si="2"/>
        <v>15</v>
      </c>
      <c r="H2578" s="135" t="s">
        <v>41585</v>
      </c>
      <c r="J2578" s="135" t="s">
        <v>1969</v>
      </c>
      <c r="L2578" s="160"/>
      <c r="M2578" s="160"/>
      <c r="N2578" s="160"/>
      <c r="O2578" s="160"/>
      <c r="AA2578" s="523"/>
      <c r="AB2578" s="523"/>
      <c r="AC2578" s="160"/>
      <c r="AD2578" s="160"/>
      <c r="AE2578" s="160"/>
      <c r="AJ2578" s="523"/>
      <c r="AN2578" s="160"/>
      <c r="AO2578" s="160"/>
      <c r="AP2578" s="160"/>
      <c r="AQ2578" s="1"/>
      <c r="AR2578" s="1"/>
      <c r="AS2578" s="160"/>
      <c r="BC2578" s="141" t="s">
        <v>41586</v>
      </c>
      <c r="BD2578" s="141"/>
      <c r="BE2578" s="516"/>
      <c r="BF2578" s="141"/>
      <c r="BG2578" s="141"/>
      <c r="BH2578" s="141"/>
    </row>
    <row r="2579">
      <c r="A2579" s="122">
        <f t="shared" si="3"/>
        <v>0</v>
      </c>
      <c r="B2579" s="122">
        <f t="shared" si="4"/>
        <v>0</v>
      </c>
      <c r="C2579" s="122">
        <f t="shared" si="5"/>
        <v>0</v>
      </c>
      <c r="D2579" s="122">
        <f t="shared" si="6"/>
        <v>0</v>
      </c>
      <c r="E2579" s="122">
        <f t="shared" si="2"/>
        <v>3</v>
      </c>
      <c r="H2579" s="135">
        <v>859.0</v>
      </c>
      <c r="J2579" s="135">
        <v>859.0</v>
      </c>
      <c r="L2579" s="160"/>
      <c r="M2579" s="160"/>
      <c r="N2579" s="160"/>
      <c r="O2579" s="160"/>
      <c r="AA2579" s="523"/>
      <c r="AB2579" s="523"/>
      <c r="AC2579" s="160"/>
      <c r="AD2579" s="160"/>
      <c r="AE2579" s="160"/>
      <c r="AJ2579" s="523"/>
      <c r="AN2579" s="160"/>
      <c r="AO2579" s="160"/>
      <c r="AP2579" s="160"/>
      <c r="AQ2579" s="1"/>
      <c r="AR2579" s="1"/>
      <c r="AS2579" s="160"/>
      <c r="BC2579" s="516">
        <v>0.07716435185185185</v>
      </c>
      <c r="BD2579" s="516"/>
      <c r="BE2579" s="141"/>
      <c r="BF2579" s="516"/>
      <c r="BG2579" s="516"/>
      <c r="BH2579" s="516"/>
    </row>
    <row r="2580">
      <c r="A2580" s="122">
        <f t="shared" si="3"/>
        <v>0</v>
      </c>
      <c r="B2580" s="122">
        <f t="shared" si="4"/>
        <v>0</v>
      </c>
      <c r="C2580" s="122">
        <f t="shared" si="5"/>
        <v>0</v>
      </c>
      <c r="D2580" s="122">
        <f t="shared" si="6"/>
        <v>0</v>
      </c>
      <c r="E2580" s="122">
        <f t="shared" si="2"/>
        <v>11</v>
      </c>
      <c r="H2580" s="135" t="s">
        <v>41587</v>
      </c>
      <c r="J2580" s="135" t="s">
        <v>41588</v>
      </c>
      <c r="L2580" s="160"/>
      <c r="M2580" s="160"/>
      <c r="N2580" s="160"/>
      <c r="O2580" s="160"/>
      <c r="AA2580" s="523"/>
      <c r="AB2580" s="523"/>
      <c r="AC2580" s="160"/>
      <c r="AD2580" s="160"/>
      <c r="AE2580" s="160"/>
      <c r="AJ2580" s="523"/>
      <c r="AN2580" s="160"/>
      <c r="AO2580" s="160"/>
      <c r="AP2580" s="160"/>
      <c r="AQ2580" s="1"/>
      <c r="AR2580" s="1"/>
      <c r="AS2580" s="160"/>
      <c r="BC2580" s="141" t="s">
        <v>41589</v>
      </c>
      <c r="BD2580" s="141"/>
      <c r="BE2580" s="516"/>
      <c r="BF2580" s="141"/>
      <c r="BG2580" s="141"/>
      <c r="BH2580" s="141"/>
    </row>
    <row r="2581">
      <c r="A2581" s="122">
        <f t="shared" si="3"/>
        <v>0</v>
      </c>
      <c r="B2581" s="122">
        <f t="shared" si="4"/>
        <v>0</v>
      </c>
      <c r="C2581" s="122">
        <f t="shared" si="5"/>
        <v>0</v>
      </c>
      <c r="D2581" s="122">
        <f t="shared" si="6"/>
        <v>0</v>
      </c>
      <c r="E2581" s="122">
        <f t="shared" si="2"/>
        <v>61</v>
      </c>
      <c r="H2581" s="135" t="s">
        <v>41590</v>
      </c>
      <c r="J2581" s="135" t="s">
        <v>41591</v>
      </c>
      <c r="L2581" s="160"/>
      <c r="M2581" s="160"/>
      <c r="N2581" s="160"/>
      <c r="O2581" s="160"/>
      <c r="AA2581" s="523"/>
      <c r="AB2581" s="523"/>
      <c r="AC2581" s="160"/>
      <c r="AD2581" s="160"/>
      <c r="AE2581" s="160"/>
      <c r="AJ2581" s="523"/>
      <c r="AN2581" s="160"/>
      <c r="AO2581" s="160"/>
      <c r="AP2581" s="160"/>
      <c r="AQ2581" s="1"/>
      <c r="AR2581" s="1"/>
      <c r="AS2581" s="160"/>
      <c r="BC2581" s="516">
        <v>0.07719907407407407</v>
      </c>
      <c r="BD2581" s="516"/>
      <c r="BE2581" s="141"/>
      <c r="BF2581" s="516"/>
      <c r="BG2581" s="516"/>
      <c r="BH2581" s="516"/>
    </row>
    <row r="2582">
      <c r="A2582" s="122">
        <f t="shared" si="3"/>
        <v>0</v>
      </c>
      <c r="B2582" s="122">
        <f t="shared" si="4"/>
        <v>0</v>
      </c>
      <c r="C2582" s="122">
        <f t="shared" si="5"/>
        <v>0</v>
      </c>
      <c r="D2582" s="122">
        <f t="shared" si="6"/>
        <v>0</v>
      </c>
      <c r="E2582" s="122">
        <f t="shared" si="2"/>
        <v>4</v>
      </c>
      <c r="H2582" s="135">
        <v>860.0</v>
      </c>
      <c r="J2582" s="135">
        <v>860.0</v>
      </c>
      <c r="L2582" s="160"/>
      <c r="M2582" s="160"/>
      <c r="N2582" s="160"/>
      <c r="O2582" s="160"/>
      <c r="AA2582" s="523"/>
      <c r="AB2582" s="523"/>
      <c r="AC2582" s="160"/>
      <c r="AD2582" s="160"/>
      <c r="AE2582" s="160"/>
      <c r="AJ2582" s="523"/>
      <c r="AN2582" s="160"/>
      <c r="AO2582" s="160"/>
      <c r="AP2582" s="160"/>
      <c r="AQ2582" s="1"/>
      <c r="AR2582" s="1"/>
      <c r="AS2582" s="160"/>
      <c r="BC2582" s="141" t="s">
        <v>653</v>
      </c>
      <c r="BD2582" s="141"/>
      <c r="BE2582" s="516"/>
      <c r="BF2582" s="141"/>
      <c r="BG2582" s="141"/>
      <c r="BH2582" s="141"/>
    </row>
    <row r="2583">
      <c r="A2583" s="122">
        <f t="shared" si="3"/>
        <v>0</v>
      </c>
      <c r="B2583" s="122">
        <f t="shared" si="4"/>
        <v>0</v>
      </c>
      <c r="C2583" s="122">
        <f t="shared" si="5"/>
        <v>0</v>
      </c>
      <c r="D2583" s="122">
        <f t="shared" si="6"/>
        <v>0</v>
      </c>
      <c r="E2583" s="122">
        <f t="shared" si="2"/>
        <v>7</v>
      </c>
      <c r="H2583" s="135" t="s">
        <v>41592</v>
      </c>
      <c r="J2583" s="135" t="s">
        <v>41593</v>
      </c>
      <c r="L2583" s="160"/>
      <c r="M2583" s="160"/>
      <c r="N2583" s="160"/>
      <c r="O2583" s="160"/>
      <c r="AA2583" s="523"/>
      <c r="AB2583" s="523"/>
      <c r="AC2583" s="160"/>
      <c r="AD2583" s="160"/>
      <c r="AE2583" s="160"/>
      <c r="AJ2583" s="523"/>
      <c r="AN2583" s="160"/>
      <c r="AO2583" s="160"/>
      <c r="AP2583" s="160"/>
      <c r="AQ2583" s="1"/>
      <c r="AR2583" s="1"/>
      <c r="AS2583" s="160"/>
      <c r="BC2583" s="516">
        <v>0.07722222222222222</v>
      </c>
      <c r="BD2583" s="516"/>
      <c r="BE2583" s="141"/>
      <c r="BF2583" s="516"/>
      <c r="BG2583" s="516"/>
      <c r="BH2583" s="516"/>
    </row>
    <row r="2584">
      <c r="A2584" s="122">
        <f t="shared" si="3"/>
        <v>0</v>
      </c>
      <c r="B2584" s="122">
        <f t="shared" si="4"/>
        <v>0</v>
      </c>
      <c r="C2584" s="122">
        <f t="shared" si="5"/>
        <v>0</v>
      </c>
      <c r="D2584" s="122">
        <f t="shared" si="6"/>
        <v>0</v>
      </c>
      <c r="E2584" s="122">
        <f t="shared" si="2"/>
        <v>39</v>
      </c>
      <c r="H2584" s="135" t="s">
        <v>41594</v>
      </c>
      <c r="J2584" s="135" t="s">
        <v>4810</v>
      </c>
      <c r="L2584" s="160"/>
      <c r="M2584" s="160"/>
      <c r="N2584" s="160"/>
      <c r="O2584" s="160"/>
      <c r="AA2584" s="523"/>
      <c r="AB2584" s="523"/>
      <c r="AC2584" s="160"/>
      <c r="AD2584" s="160"/>
      <c r="AE2584" s="160"/>
      <c r="AJ2584" s="523"/>
      <c r="AN2584" s="160"/>
      <c r="AO2584" s="160"/>
      <c r="AP2584" s="160"/>
      <c r="AQ2584" s="1"/>
      <c r="AR2584" s="1"/>
      <c r="AS2584" s="160"/>
      <c r="BC2584" s="141" t="s">
        <v>11391</v>
      </c>
      <c r="BD2584" s="141"/>
      <c r="BE2584" s="516"/>
      <c r="BF2584" s="141"/>
      <c r="BG2584" s="141"/>
      <c r="BH2584" s="141"/>
    </row>
    <row r="2585">
      <c r="A2585" s="122">
        <f t="shared" si="3"/>
        <v>0</v>
      </c>
      <c r="B2585" s="122">
        <f t="shared" si="4"/>
        <v>0</v>
      </c>
      <c r="C2585" s="122">
        <f t="shared" si="5"/>
        <v>0</v>
      </c>
      <c r="D2585" s="122">
        <f t="shared" si="6"/>
        <v>0</v>
      </c>
      <c r="E2585" s="122">
        <f t="shared" si="2"/>
        <v>3</v>
      </c>
      <c r="H2585" s="135">
        <v>861.0</v>
      </c>
      <c r="J2585" s="135">
        <v>861.0</v>
      </c>
      <c r="L2585" s="160"/>
      <c r="M2585" s="160"/>
      <c r="N2585" s="160"/>
      <c r="O2585" s="160"/>
      <c r="AA2585" s="523"/>
      <c r="AB2585" s="523"/>
      <c r="AC2585" s="160"/>
      <c r="AD2585" s="160"/>
      <c r="AE2585" s="160"/>
      <c r="AJ2585" s="523"/>
      <c r="AN2585" s="160"/>
      <c r="AO2585" s="160"/>
      <c r="AP2585" s="160"/>
      <c r="AQ2585" s="1"/>
      <c r="AR2585" s="1"/>
      <c r="AS2585" s="160"/>
      <c r="BC2585" s="516">
        <v>0.07724537037037037</v>
      </c>
      <c r="BD2585" s="516"/>
      <c r="BE2585" s="141"/>
      <c r="BF2585" s="516"/>
      <c r="BG2585" s="516"/>
      <c r="BH2585" s="516"/>
    </row>
    <row r="2586">
      <c r="A2586" s="122">
        <f t="shared" si="3"/>
        <v>0</v>
      </c>
      <c r="B2586" s="122">
        <f t="shared" si="4"/>
        <v>0</v>
      </c>
      <c r="C2586" s="122">
        <f t="shared" si="5"/>
        <v>0</v>
      </c>
      <c r="D2586" s="122">
        <f t="shared" si="6"/>
        <v>0</v>
      </c>
      <c r="E2586" s="122">
        <f t="shared" si="2"/>
        <v>11</v>
      </c>
      <c r="H2586" s="135" t="s">
        <v>41595</v>
      </c>
      <c r="J2586" s="135" t="s">
        <v>41596</v>
      </c>
      <c r="L2586" s="160"/>
      <c r="M2586" s="160"/>
      <c r="N2586" s="160"/>
      <c r="O2586" s="160"/>
      <c r="AA2586" s="523"/>
      <c r="AB2586" s="523"/>
      <c r="AC2586" s="160"/>
      <c r="AD2586" s="160"/>
      <c r="AE2586" s="160"/>
      <c r="AJ2586" s="523"/>
      <c r="AN2586" s="160"/>
      <c r="AO2586" s="160"/>
      <c r="AP2586" s="160"/>
      <c r="AQ2586" s="1"/>
      <c r="AR2586" s="1"/>
      <c r="AS2586" s="160"/>
      <c r="BC2586" s="141" t="s">
        <v>41597</v>
      </c>
      <c r="BD2586" s="141"/>
      <c r="BE2586" s="516"/>
      <c r="BF2586" s="141"/>
      <c r="BG2586" s="141"/>
      <c r="BH2586" s="141"/>
    </row>
    <row r="2587">
      <c r="A2587" s="122">
        <f t="shared" si="3"/>
        <v>0</v>
      </c>
      <c r="B2587" s="122">
        <f t="shared" si="4"/>
        <v>0</v>
      </c>
      <c r="C2587" s="122">
        <f t="shared" si="5"/>
        <v>0</v>
      </c>
      <c r="D2587" s="122">
        <f t="shared" si="6"/>
        <v>0</v>
      </c>
      <c r="E2587" s="122">
        <f t="shared" si="2"/>
        <v>48</v>
      </c>
      <c r="H2587" s="135" t="s">
        <v>41598</v>
      </c>
      <c r="J2587" s="135" t="s">
        <v>8395</v>
      </c>
      <c r="L2587" s="160"/>
      <c r="M2587" s="160"/>
      <c r="N2587" s="160"/>
      <c r="O2587" s="160"/>
      <c r="AA2587" s="523"/>
      <c r="AB2587" s="523"/>
      <c r="AC2587" s="160"/>
      <c r="AD2587" s="160"/>
      <c r="AE2587" s="160"/>
      <c r="AJ2587" s="523"/>
      <c r="AN2587" s="160"/>
      <c r="AO2587" s="160"/>
      <c r="AP2587" s="160"/>
      <c r="AQ2587" s="1"/>
      <c r="AR2587" s="1"/>
      <c r="AS2587" s="160"/>
      <c r="BC2587" s="516">
        <v>0.07726851851851851</v>
      </c>
      <c r="BD2587" s="516"/>
      <c r="BE2587" s="141"/>
      <c r="BF2587" s="516"/>
      <c r="BG2587" s="516"/>
      <c r="BH2587" s="516"/>
    </row>
    <row r="2588">
      <c r="A2588" s="122">
        <f t="shared" si="3"/>
        <v>0</v>
      </c>
      <c r="B2588" s="122">
        <f t="shared" si="4"/>
        <v>0</v>
      </c>
      <c r="C2588" s="122">
        <f t="shared" si="5"/>
        <v>0</v>
      </c>
      <c r="D2588" s="122">
        <f t="shared" si="6"/>
        <v>0</v>
      </c>
      <c r="E2588" s="122">
        <f t="shared" si="2"/>
        <v>14</v>
      </c>
      <c r="H2588" s="135">
        <v>862.0</v>
      </c>
      <c r="J2588" s="135">
        <v>862.0</v>
      </c>
      <c r="L2588" s="160"/>
      <c r="M2588" s="160"/>
      <c r="N2588" s="160"/>
      <c r="O2588" s="160"/>
      <c r="AA2588" s="523"/>
      <c r="AB2588" s="523"/>
      <c r="AC2588" s="160"/>
      <c r="AD2588" s="160"/>
      <c r="AE2588" s="160"/>
      <c r="AJ2588" s="523"/>
      <c r="AN2588" s="160"/>
      <c r="AO2588" s="160"/>
      <c r="AP2588" s="160"/>
      <c r="AQ2588" s="1"/>
      <c r="AR2588" s="1"/>
      <c r="AS2588" s="160"/>
      <c r="BC2588" s="141" t="s">
        <v>41599</v>
      </c>
      <c r="BD2588" s="141"/>
      <c r="BE2588" s="516"/>
      <c r="BF2588" s="141"/>
      <c r="BG2588" s="141"/>
      <c r="BH2588" s="141"/>
    </row>
    <row r="2589">
      <c r="A2589" s="122">
        <f t="shared" si="3"/>
        <v>0</v>
      </c>
      <c r="B2589" s="122">
        <f t="shared" si="4"/>
        <v>0</v>
      </c>
      <c r="C2589" s="122">
        <f t="shared" si="5"/>
        <v>0</v>
      </c>
      <c r="D2589" s="122">
        <f t="shared" si="6"/>
        <v>0</v>
      </c>
      <c r="E2589" s="122">
        <f t="shared" si="2"/>
        <v>7</v>
      </c>
      <c r="H2589" s="135" t="s">
        <v>41600</v>
      </c>
      <c r="J2589" s="135" t="s">
        <v>41601</v>
      </c>
      <c r="L2589" s="160"/>
      <c r="M2589" s="160"/>
      <c r="N2589" s="160"/>
      <c r="O2589" s="160"/>
      <c r="AA2589" s="523"/>
      <c r="AB2589" s="523"/>
      <c r="AC2589" s="160"/>
      <c r="AD2589" s="160"/>
      <c r="AE2589" s="160"/>
      <c r="AJ2589" s="523"/>
      <c r="AN2589" s="160"/>
      <c r="AO2589" s="160"/>
      <c r="AP2589" s="160"/>
      <c r="AQ2589" s="1"/>
      <c r="AR2589" s="1"/>
      <c r="AS2589" s="160"/>
      <c r="BC2589" s="516">
        <v>0.07730324074074074</v>
      </c>
      <c r="BD2589" s="516"/>
      <c r="BE2589" s="141"/>
      <c r="BF2589" s="516"/>
      <c r="BG2589" s="516"/>
      <c r="BH2589" s="516"/>
    </row>
    <row r="2590">
      <c r="A2590" s="122">
        <f t="shared" si="3"/>
        <v>0</v>
      </c>
      <c r="B2590" s="122">
        <f t="shared" si="4"/>
        <v>0</v>
      </c>
      <c r="C2590" s="122">
        <f t="shared" si="5"/>
        <v>0</v>
      </c>
      <c r="D2590" s="122">
        <f t="shared" si="6"/>
        <v>0</v>
      </c>
      <c r="E2590" s="122">
        <f t="shared" si="2"/>
        <v>76</v>
      </c>
      <c r="H2590" s="135" t="s">
        <v>41602</v>
      </c>
      <c r="J2590" s="135" t="s">
        <v>41603</v>
      </c>
      <c r="L2590" s="160"/>
      <c r="M2590" s="160"/>
      <c r="N2590" s="160"/>
      <c r="O2590" s="160"/>
      <c r="AA2590" s="523"/>
      <c r="AB2590" s="523"/>
      <c r="AC2590" s="160"/>
      <c r="AD2590" s="160"/>
      <c r="AE2590" s="160"/>
      <c r="AJ2590" s="523"/>
      <c r="AN2590" s="160"/>
      <c r="AO2590" s="160"/>
      <c r="AP2590" s="160"/>
      <c r="AQ2590" s="1"/>
      <c r="AR2590" s="1"/>
      <c r="AS2590" s="160"/>
      <c r="BC2590" s="141" t="s">
        <v>41604</v>
      </c>
      <c r="BD2590" s="141"/>
      <c r="BE2590" s="516"/>
      <c r="BF2590" s="141"/>
      <c r="BG2590" s="141"/>
      <c r="BH2590" s="141"/>
    </row>
    <row r="2591">
      <c r="A2591" s="122">
        <f t="shared" si="3"/>
        <v>0</v>
      </c>
      <c r="B2591" s="122">
        <f t="shared" si="4"/>
        <v>0</v>
      </c>
      <c r="C2591" s="122">
        <f t="shared" si="5"/>
        <v>0</v>
      </c>
      <c r="D2591" s="122">
        <f t="shared" si="6"/>
        <v>0</v>
      </c>
      <c r="E2591" s="122">
        <f t="shared" si="2"/>
        <v>3</v>
      </c>
      <c r="H2591" s="135">
        <v>863.0</v>
      </c>
      <c r="J2591" s="135">
        <v>863.0</v>
      </c>
      <c r="L2591" s="160"/>
      <c r="M2591" s="160"/>
      <c r="N2591" s="160"/>
      <c r="O2591" s="160"/>
      <c r="AA2591" s="523"/>
      <c r="AB2591" s="523"/>
      <c r="AC2591" s="160"/>
      <c r="AD2591" s="160"/>
      <c r="AE2591" s="160"/>
      <c r="AJ2591" s="523"/>
      <c r="AN2591" s="160"/>
      <c r="AO2591" s="160"/>
      <c r="AP2591" s="160"/>
      <c r="AQ2591" s="1"/>
      <c r="AR2591" s="1"/>
      <c r="AS2591" s="160"/>
      <c r="BC2591" s="516">
        <v>0.07737268518518518</v>
      </c>
      <c r="BD2591" s="516"/>
      <c r="BE2591" s="141"/>
      <c r="BF2591" s="516"/>
      <c r="BG2591" s="516"/>
      <c r="BH2591" s="516"/>
    </row>
    <row r="2592">
      <c r="A2592" s="122">
        <f t="shared" si="3"/>
        <v>0</v>
      </c>
      <c r="B2592" s="122">
        <f t="shared" si="4"/>
        <v>0</v>
      </c>
      <c r="C2592" s="122">
        <f t="shared" si="5"/>
        <v>0</v>
      </c>
      <c r="D2592" s="122">
        <f t="shared" si="6"/>
        <v>0</v>
      </c>
      <c r="E2592" s="122">
        <f t="shared" si="2"/>
        <v>13</v>
      </c>
      <c r="H2592" s="135" t="s">
        <v>41605</v>
      </c>
      <c r="J2592" s="135" t="s">
        <v>41606</v>
      </c>
      <c r="L2592" s="160"/>
      <c r="M2592" s="160"/>
      <c r="N2592" s="160"/>
      <c r="O2592" s="160"/>
      <c r="AA2592" s="523"/>
      <c r="AB2592" s="523"/>
      <c r="AC2592" s="160"/>
      <c r="AD2592" s="160"/>
      <c r="AE2592" s="160"/>
      <c r="AJ2592" s="523"/>
      <c r="AN2592" s="160"/>
      <c r="AO2592" s="160"/>
      <c r="AP2592" s="160"/>
      <c r="AQ2592" s="1"/>
      <c r="AR2592" s="1"/>
      <c r="AS2592" s="160"/>
      <c r="BC2592" s="141" t="s">
        <v>41607</v>
      </c>
      <c r="BD2592" s="141"/>
      <c r="BE2592" s="516"/>
      <c r="BF2592" s="141"/>
      <c r="BG2592" s="141"/>
      <c r="BH2592" s="141"/>
    </row>
    <row r="2593">
      <c r="A2593" s="122">
        <f t="shared" si="3"/>
        <v>0</v>
      </c>
      <c r="B2593" s="122">
        <f t="shared" si="4"/>
        <v>0</v>
      </c>
      <c r="C2593" s="122">
        <f t="shared" si="5"/>
        <v>0</v>
      </c>
      <c r="D2593" s="122">
        <f t="shared" si="6"/>
        <v>0</v>
      </c>
      <c r="E2593" s="122">
        <f t="shared" si="2"/>
        <v>62</v>
      </c>
      <c r="H2593" s="135" t="s">
        <v>41608</v>
      </c>
      <c r="J2593" s="135" t="s">
        <v>41609</v>
      </c>
      <c r="L2593" s="160"/>
      <c r="M2593" s="160"/>
      <c r="N2593" s="160"/>
      <c r="O2593" s="160"/>
      <c r="AA2593" s="523"/>
      <c r="AB2593" s="523"/>
      <c r="AC2593" s="160"/>
      <c r="AD2593" s="160"/>
      <c r="AE2593" s="160"/>
      <c r="AJ2593" s="523"/>
      <c r="AN2593" s="160"/>
      <c r="AO2593" s="160"/>
      <c r="AP2593" s="160"/>
      <c r="AQ2593" s="1"/>
      <c r="AR2593" s="1"/>
      <c r="AS2593" s="160"/>
      <c r="BC2593" s="516">
        <v>0.07744212962962962</v>
      </c>
      <c r="BD2593" s="516"/>
      <c r="BE2593" s="141"/>
      <c r="BF2593" s="516"/>
      <c r="BG2593" s="516"/>
      <c r="BH2593" s="516"/>
    </row>
    <row r="2594">
      <c r="A2594" s="122">
        <f t="shared" si="3"/>
        <v>0</v>
      </c>
      <c r="B2594" s="122">
        <f t="shared" si="4"/>
        <v>0</v>
      </c>
      <c r="C2594" s="122">
        <f t="shared" si="5"/>
        <v>0</v>
      </c>
      <c r="D2594" s="122">
        <f t="shared" si="6"/>
        <v>0</v>
      </c>
      <c r="E2594" s="122">
        <f t="shared" si="2"/>
        <v>38</v>
      </c>
      <c r="H2594" s="135">
        <v>864.0</v>
      </c>
      <c r="J2594" s="135">
        <v>864.0</v>
      </c>
      <c r="L2594" s="160"/>
      <c r="M2594" s="160"/>
      <c r="N2594" s="160"/>
      <c r="O2594" s="160"/>
      <c r="AA2594" s="523"/>
      <c r="AB2594" s="523"/>
      <c r="AC2594" s="160"/>
      <c r="AD2594" s="160"/>
      <c r="AE2594" s="160"/>
      <c r="AJ2594" s="523"/>
      <c r="AN2594" s="160"/>
      <c r="AO2594" s="160"/>
      <c r="AP2594" s="160"/>
      <c r="AQ2594" s="1"/>
      <c r="AR2594" s="1"/>
      <c r="AS2594" s="160"/>
      <c r="BC2594" s="141" t="s">
        <v>41610</v>
      </c>
      <c r="BD2594" s="141"/>
      <c r="BE2594" s="516"/>
      <c r="BF2594" s="141"/>
      <c r="BG2594" s="141"/>
      <c r="BH2594" s="141"/>
    </row>
    <row r="2595">
      <c r="A2595" s="122">
        <f t="shared" si="3"/>
        <v>0</v>
      </c>
      <c r="B2595" s="122">
        <f t="shared" si="4"/>
        <v>0</v>
      </c>
      <c r="C2595" s="122">
        <f t="shared" si="5"/>
        <v>0</v>
      </c>
      <c r="D2595" s="122">
        <f t="shared" si="6"/>
        <v>0</v>
      </c>
      <c r="E2595" s="122">
        <f t="shared" si="2"/>
        <v>7</v>
      </c>
      <c r="H2595" s="135" t="s">
        <v>41611</v>
      </c>
      <c r="J2595" s="135" t="s">
        <v>41612</v>
      </c>
      <c r="L2595" s="160"/>
      <c r="M2595" s="160"/>
      <c r="N2595" s="160"/>
      <c r="O2595" s="160"/>
      <c r="AA2595" s="523"/>
      <c r="AB2595" s="523"/>
      <c r="AC2595" s="160"/>
      <c r="AD2595" s="160"/>
      <c r="AE2595" s="160"/>
      <c r="AJ2595" s="523"/>
      <c r="AN2595" s="160"/>
      <c r="AO2595" s="160"/>
      <c r="AP2595" s="160"/>
      <c r="AQ2595" s="1"/>
      <c r="AR2595" s="1"/>
      <c r="AS2595" s="160"/>
      <c r="BC2595" s="516">
        <v>0.07747685185185185</v>
      </c>
      <c r="BD2595" s="516"/>
      <c r="BE2595" s="141"/>
      <c r="BF2595" s="516"/>
      <c r="BG2595" s="516"/>
      <c r="BH2595" s="516"/>
    </row>
    <row r="2596">
      <c r="A2596" s="122">
        <f t="shared" si="3"/>
        <v>0</v>
      </c>
      <c r="B2596" s="122">
        <f t="shared" si="4"/>
        <v>0</v>
      </c>
      <c r="C2596" s="122">
        <f t="shared" si="5"/>
        <v>0</v>
      </c>
      <c r="D2596" s="122">
        <f t="shared" si="6"/>
        <v>0</v>
      </c>
      <c r="E2596" s="122">
        <f t="shared" si="2"/>
        <v>32</v>
      </c>
      <c r="H2596" s="135" t="s">
        <v>41613</v>
      </c>
      <c r="J2596" s="135" t="s">
        <v>41614</v>
      </c>
      <c r="L2596" s="160"/>
      <c r="M2596" s="160"/>
      <c r="N2596" s="160"/>
      <c r="O2596" s="160"/>
      <c r="AA2596" s="523"/>
      <c r="AB2596" s="523"/>
      <c r="AC2596" s="160"/>
      <c r="AD2596" s="160"/>
      <c r="AE2596" s="160"/>
      <c r="AJ2596" s="523"/>
      <c r="AN2596" s="160"/>
      <c r="AO2596" s="160"/>
      <c r="AP2596" s="160"/>
      <c r="AQ2596" s="1"/>
      <c r="AR2596" s="1"/>
      <c r="AS2596" s="160"/>
      <c r="BC2596" s="141" t="s">
        <v>41615</v>
      </c>
      <c r="BD2596" s="141"/>
      <c r="BE2596" s="516"/>
      <c r="BF2596" s="141"/>
      <c r="BG2596" s="141"/>
      <c r="BH2596" s="141"/>
    </row>
    <row r="2597">
      <c r="A2597" s="122">
        <f t="shared" si="3"/>
        <v>0</v>
      </c>
      <c r="B2597" s="122">
        <f t="shared" si="4"/>
        <v>0</v>
      </c>
      <c r="C2597" s="122">
        <f t="shared" si="5"/>
        <v>0</v>
      </c>
      <c r="D2597" s="122">
        <f t="shared" si="6"/>
        <v>0</v>
      </c>
      <c r="E2597" s="122">
        <f t="shared" si="2"/>
        <v>3</v>
      </c>
      <c r="H2597" s="135">
        <v>865.0</v>
      </c>
      <c r="J2597" s="135">
        <v>865.0</v>
      </c>
      <c r="L2597" s="160"/>
      <c r="M2597" s="160"/>
      <c r="N2597" s="160"/>
      <c r="O2597" s="160"/>
      <c r="AA2597" s="523"/>
      <c r="AB2597" s="523"/>
      <c r="AC2597" s="160"/>
      <c r="AD2597" s="160"/>
      <c r="AE2597" s="160"/>
      <c r="AJ2597" s="523"/>
      <c r="AN2597" s="160"/>
      <c r="AO2597" s="160"/>
      <c r="AP2597" s="160"/>
      <c r="AQ2597" s="1"/>
      <c r="AR2597" s="1"/>
      <c r="AS2597" s="160"/>
      <c r="BC2597" s="516">
        <v>0.07763888888888888</v>
      </c>
      <c r="BD2597" s="516"/>
      <c r="BE2597" s="141"/>
      <c r="BF2597" s="516"/>
      <c r="BG2597" s="516"/>
      <c r="BH2597" s="516"/>
    </row>
    <row r="2598">
      <c r="A2598" s="122">
        <f t="shared" si="3"/>
        <v>0</v>
      </c>
      <c r="B2598" s="122">
        <f t="shared" si="4"/>
        <v>0</v>
      </c>
      <c r="C2598" s="122">
        <f t="shared" si="5"/>
        <v>0</v>
      </c>
      <c r="D2598" s="122">
        <f t="shared" si="6"/>
        <v>0</v>
      </c>
      <c r="E2598" s="122">
        <f t="shared" si="2"/>
        <v>36</v>
      </c>
      <c r="H2598" s="135" t="s">
        <v>41616</v>
      </c>
      <c r="J2598" s="135" t="s">
        <v>41617</v>
      </c>
      <c r="L2598" s="160"/>
      <c r="M2598" s="160"/>
      <c r="N2598" s="160"/>
      <c r="O2598" s="160"/>
      <c r="AA2598" s="523"/>
      <c r="AB2598" s="523"/>
      <c r="AC2598" s="160"/>
      <c r="AD2598" s="160"/>
      <c r="AE2598" s="160"/>
      <c r="AJ2598" s="523"/>
      <c r="AN2598" s="160"/>
      <c r="AO2598" s="160"/>
      <c r="AP2598" s="160"/>
      <c r="AQ2598" s="1"/>
      <c r="AR2598" s="1"/>
      <c r="AS2598" s="160"/>
      <c r="BC2598" s="141" t="s">
        <v>41618</v>
      </c>
      <c r="BD2598" s="141"/>
      <c r="BE2598" s="516"/>
      <c r="BF2598" s="141"/>
      <c r="BG2598" s="141"/>
      <c r="BH2598" s="141"/>
    </row>
    <row r="2599">
      <c r="A2599" s="122">
        <f t="shared" si="3"/>
        <v>0</v>
      </c>
      <c r="B2599" s="122">
        <f t="shared" si="4"/>
        <v>0</v>
      </c>
      <c r="C2599" s="122">
        <f t="shared" si="5"/>
        <v>0</v>
      </c>
      <c r="D2599" s="122">
        <f t="shared" si="6"/>
        <v>0</v>
      </c>
      <c r="E2599" s="122">
        <f t="shared" si="2"/>
        <v>9</v>
      </c>
      <c r="H2599" s="135" t="s">
        <v>41619</v>
      </c>
      <c r="J2599" s="135" t="s">
        <v>40463</v>
      </c>
      <c r="L2599" s="160"/>
      <c r="M2599" s="160"/>
      <c r="N2599" s="160"/>
      <c r="O2599" s="160"/>
      <c r="AA2599" s="523"/>
      <c r="AB2599" s="523"/>
      <c r="AC2599" s="160"/>
      <c r="AD2599" s="160"/>
      <c r="AE2599" s="160"/>
      <c r="AJ2599" s="523"/>
      <c r="AN2599" s="160"/>
      <c r="AO2599" s="160"/>
      <c r="AP2599" s="160"/>
      <c r="AQ2599" s="1"/>
      <c r="AR2599" s="1"/>
      <c r="AS2599" s="160"/>
      <c r="BC2599" s="516">
        <v>0.07769675925925926</v>
      </c>
      <c r="BD2599" s="516"/>
      <c r="BE2599" s="141"/>
      <c r="BF2599" s="516"/>
      <c r="BG2599" s="516"/>
      <c r="BH2599" s="516"/>
    </row>
    <row r="2600">
      <c r="A2600" s="122">
        <f t="shared" si="3"/>
        <v>0</v>
      </c>
      <c r="B2600" s="122">
        <f t="shared" si="4"/>
        <v>0</v>
      </c>
      <c r="C2600" s="122">
        <f t="shared" si="5"/>
        <v>0</v>
      </c>
      <c r="D2600" s="122">
        <f t="shared" si="6"/>
        <v>0</v>
      </c>
      <c r="E2600" s="122">
        <f t="shared" si="2"/>
        <v>5</v>
      </c>
      <c r="H2600" s="135">
        <v>866.0</v>
      </c>
      <c r="J2600" s="135">
        <v>866.0</v>
      </c>
      <c r="L2600" s="160"/>
      <c r="M2600" s="160"/>
      <c r="N2600" s="160"/>
      <c r="O2600" s="160"/>
      <c r="AA2600" s="523"/>
      <c r="AB2600" s="523"/>
      <c r="AC2600" s="160"/>
      <c r="AD2600" s="160"/>
      <c r="AE2600" s="160"/>
      <c r="AJ2600" s="523"/>
      <c r="AN2600" s="160"/>
      <c r="AO2600" s="160"/>
      <c r="AP2600" s="160"/>
      <c r="AQ2600" s="1"/>
      <c r="AR2600" s="1"/>
      <c r="AS2600" s="160"/>
      <c r="BC2600" s="141" t="s">
        <v>8685</v>
      </c>
      <c r="BD2600" s="141"/>
      <c r="BE2600" s="516"/>
      <c r="BF2600" s="141"/>
      <c r="BG2600" s="141"/>
      <c r="BH2600" s="141"/>
    </row>
    <row r="2601">
      <c r="A2601" s="122">
        <f t="shared" si="3"/>
        <v>0</v>
      </c>
      <c r="B2601" s="122">
        <f t="shared" si="4"/>
        <v>0</v>
      </c>
      <c r="C2601" s="122">
        <f t="shared" si="5"/>
        <v>0</v>
      </c>
      <c r="D2601" s="122">
        <f t="shared" si="6"/>
        <v>0</v>
      </c>
      <c r="E2601" s="122">
        <f t="shared" si="2"/>
        <v>7</v>
      </c>
      <c r="H2601" s="135" t="s">
        <v>41620</v>
      </c>
      <c r="J2601" s="135" t="s">
        <v>41621</v>
      </c>
      <c r="L2601" s="160"/>
      <c r="M2601" s="160"/>
      <c r="N2601" s="160"/>
      <c r="O2601" s="160"/>
      <c r="AA2601" s="523"/>
      <c r="AB2601" s="523"/>
      <c r="AC2601" s="160"/>
      <c r="AD2601" s="160"/>
      <c r="AE2601" s="160"/>
      <c r="AJ2601" s="523"/>
      <c r="AN2601" s="160"/>
      <c r="AO2601" s="160"/>
      <c r="AP2601" s="160"/>
      <c r="AQ2601" s="1"/>
      <c r="AR2601" s="1"/>
      <c r="AS2601" s="160"/>
      <c r="BC2601" s="516">
        <v>0.07782407407407407</v>
      </c>
      <c r="BD2601" s="516"/>
      <c r="BE2601" s="141"/>
      <c r="BF2601" s="516"/>
      <c r="BG2601" s="516"/>
      <c r="BH2601" s="516"/>
    </row>
    <row r="2602">
      <c r="A2602" s="122">
        <f t="shared" si="3"/>
        <v>0</v>
      </c>
      <c r="B2602" s="122">
        <f t="shared" si="4"/>
        <v>0</v>
      </c>
      <c r="C2602" s="122">
        <f t="shared" si="5"/>
        <v>0</v>
      </c>
      <c r="D2602" s="122">
        <f t="shared" si="6"/>
        <v>0</v>
      </c>
      <c r="E2602" s="122">
        <f t="shared" si="2"/>
        <v>45</v>
      </c>
      <c r="H2602" s="135" t="s">
        <v>41622</v>
      </c>
      <c r="J2602" s="135" t="s">
        <v>41623</v>
      </c>
      <c r="L2602" s="160"/>
      <c r="M2602" s="160"/>
      <c r="N2602" s="160"/>
      <c r="O2602" s="160"/>
      <c r="AA2602" s="523"/>
      <c r="AB2602" s="523"/>
      <c r="AC2602" s="160"/>
      <c r="AD2602" s="160"/>
      <c r="AE2602" s="160"/>
      <c r="AJ2602" s="523"/>
      <c r="AN2602" s="160"/>
      <c r="AO2602" s="160"/>
      <c r="AP2602" s="160"/>
      <c r="AQ2602" s="1"/>
      <c r="AR2602" s="1"/>
      <c r="AS2602" s="160"/>
      <c r="BC2602" s="141" t="s">
        <v>41624</v>
      </c>
      <c r="BD2602" s="141"/>
      <c r="BE2602" s="516"/>
      <c r="BF2602" s="141"/>
      <c r="BG2602" s="141"/>
      <c r="BH2602" s="141"/>
    </row>
    <row r="2603">
      <c r="A2603" s="122">
        <f t="shared" si="3"/>
        <v>0</v>
      </c>
      <c r="B2603" s="122">
        <f t="shared" si="4"/>
        <v>0</v>
      </c>
      <c r="C2603" s="122">
        <f t="shared" si="5"/>
        <v>0</v>
      </c>
      <c r="D2603" s="122">
        <f t="shared" si="6"/>
        <v>0</v>
      </c>
      <c r="E2603" s="122">
        <f t="shared" si="2"/>
        <v>3</v>
      </c>
      <c r="H2603" s="135">
        <v>867.0</v>
      </c>
      <c r="J2603" s="135">
        <v>867.0</v>
      </c>
      <c r="L2603" s="160"/>
      <c r="M2603" s="160"/>
      <c r="N2603" s="160"/>
      <c r="O2603" s="160"/>
      <c r="AA2603" s="523"/>
      <c r="AB2603" s="523"/>
      <c r="AC2603" s="160"/>
      <c r="AD2603" s="160"/>
      <c r="AE2603" s="160"/>
      <c r="AJ2603" s="523"/>
      <c r="AN2603" s="160"/>
      <c r="AO2603" s="160"/>
      <c r="AP2603" s="160"/>
      <c r="AQ2603" s="1"/>
      <c r="AR2603" s="1"/>
      <c r="AS2603" s="160"/>
      <c r="BC2603" s="516">
        <v>0.0778587962962963</v>
      </c>
      <c r="BD2603" s="516"/>
      <c r="BE2603" s="141"/>
      <c r="BF2603" s="516"/>
      <c r="BG2603" s="516"/>
      <c r="BH2603" s="516"/>
    </row>
    <row r="2604">
      <c r="A2604" s="122">
        <f t="shared" si="3"/>
        <v>0</v>
      </c>
      <c r="B2604" s="122">
        <f t="shared" si="4"/>
        <v>0</v>
      </c>
      <c r="C2604" s="122">
        <f t="shared" si="5"/>
        <v>0</v>
      </c>
      <c r="D2604" s="122">
        <f t="shared" si="6"/>
        <v>0</v>
      </c>
      <c r="E2604" s="122">
        <f t="shared" si="2"/>
        <v>23</v>
      </c>
      <c r="H2604" s="135" t="s">
        <v>41625</v>
      </c>
      <c r="J2604" s="135" t="s">
        <v>41626</v>
      </c>
      <c r="L2604" s="160"/>
      <c r="M2604" s="160"/>
      <c r="N2604" s="160"/>
      <c r="O2604" s="160"/>
      <c r="AA2604" s="523"/>
      <c r="AB2604" s="523"/>
      <c r="AC2604" s="160"/>
      <c r="AD2604" s="160"/>
      <c r="AE2604" s="160"/>
      <c r="AJ2604" s="523"/>
      <c r="AN2604" s="160"/>
      <c r="AO2604" s="160"/>
      <c r="AP2604" s="160"/>
      <c r="AQ2604" s="1"/>
      <c r="AR2604" s="1"/>
      <c r="AS2604" s="160"/>
      <c r="BC2604" s="141" t="s">
        <v>41627</v>
      </c>
      <c r="BD2604" s="141"/>
      <c r="BE2604" s="516"/>
      <c r="BF2604" s="141"/>
      <c r="BG2604" s="141"/>
      <c r="BH2604" s="141"/>
    </row>
    <row r="2605">
      <c r="A2605" s="122">
        <f t="shared" si="3"/>
        <v>0</v>
      </c>
      <c r="B2605" s="122">
        <f t="shared" si="4"/>
        <v>0</v>
      </c>
      <c r="C2605" s="122">
        <f t="shared" si="5"/>
        <v>0</v>
      </c>
      <c r="D2605" s="122">
        <f t="shared" si="6"/>
        <v>0</v>
      </c>
      <c r="E2605" s="122">
        <f t="shared" si="2"/>
        <v>49</v>
      </c>
      <c r="H2605" s="135" t="s">
        <v>41628</v>
      </c>
      <c r="J2605" s="135" t="s">
        <v>41629</v>
      </c>
      <c r="L2605" s="160"/>
      <c r="M2605" s="160"/>
      <c r="N2605" s="160"/>
      <c r="O2605" s="160"/>
      <c r="AA2605" s="523"/>
      <c r="AB2605" s="523"/>
      <c r="AC2605" s="160"/>
      <c r="AD2605" s="160"/>
      <c r="AE2605" s="160"/>
      <c r="AJ2605" s="523"/>
      <c r="AN2605" s="160"/>
      <c r="AO2605" s="160"/>
      <c r="AP2605" s="160"/>
      <c r="AQ2605" s="1"/>
      <c r="AR2605" s="1"/>
      <c r="AS2605" s="160"/>
      <c r="BC2605" s="516">
        <v>0.0779050925925926</v>
      </c>
      <c r="BD2605" s="516"/>
      <c r="BE2605" s="141"/>
      <c r="BF2605" s="516"/>
      <c r="BG2605" s="516"/>
      <c r="BH2605" s="516"/>
    </row>
    <row r="2606">
      <c r="A2606" s="122">
        <f t="shared" si="3"/>
        <v>0</v>
      </c>
      <c r="B2606" s="122">
        <f t="shared" si="4"/>
        <v>0</v>
      </c>
      <c r="C2606" s="122">
        <f t="shared" si="5"/>
        <v>0</v>
      </c>
      <c r="D2606" s="122">
        <f t="shared" si="6"/>
        <v>0</v>
      </c>
      <c r="E2606" s="122">
        <f t="shared" si="2"/>
        <v>22</v>
      </c>
      <c r="H2606" s="135">
        <v>868.0</v>
      </c>
      <c r="J2606" s="135">
        <v>868.0</v>
      </c>
      <c r="L2606" s="160"/>
      <c r="M2606" s="160"/>
      <c r="N2606" s="160"/>
      <c r="O2606" s="160"/>
      <c r="AA2606" s="523"/>
      <c r="AB2606" s="523"/>
      <c r="AC2606" s="160"/>
      <c r="AD2606" s="160"/>
      <c r="AE2606" s="160"/>
      <c r="AJ2606" s="523"/>
      <c r="AN2606" s="160"/>
      <c r="AO2606" s="160"/>
      <c r="AP2606" s="160"/>
      <c r="AQ2606" s="1"/>
      <c r="AR2606" s="1"/>
      <c r="AS2606" s="160"/>
      <c r="BC2606" s="141" t="s">
        <v>41630</v>
      </c>
      <c r="BD2606" s="141"/>
      <c r="BE2606" s="516"/>
      <c r="BF2606" s="141"/>
      <c r="BG2606" s="141"/>
      <c r="BH2606" s="141"/>
    </row>
    <row r="2607">
      <c r="A2607" s="122">
        <f t="shared" si="3"/>
        <v>0</v>
      </c>
      <c r="B2607" s="122">
        <f t="shared" si="4"/>
        <v>0</v>
      </c>
      <c r="C2607" s="122">
        <f t="shared" si="5"/>
        <v>0</v>
      </c>
      <c r="D2607" s="122">
        <f t="shared" si="6"/>
        <v>0</v>
      </c>
      <c r="E2607" s="122">
        <f t="shared" si="2"/>
        <v>7</v>
      </c>
      <c r="H2607" s="135" t="s">
        <v>41631</v>
      </c>
      <c r="J2607" s="135" t="s">
        <v>41632</v>
      </c>
      <c r="L2607" s="160"/>
      <c r="M2607" s="160"/>
      <c r="N2607" s="160"/>
      <c r="O2607" s="160"/>
      <c r="AA2607" s="523"/>
      <c r="AB2607" s="523"/>
      <c r="AC2607" s="160"/>
      <c r="AD2607" s="160"/>
      <c r="AE2607" s="160"/>
      <c r="AJ2607" s="523"/>
      <c r="AN2607" s="160"/>
      <c r="AO2607" s="160"/>
      <c r="AP2607" s="160"/>
      <c r="AQ2607" s="1"/>
      <c r="AR2607" s="1"/>
      <c r="AS2607" s="160"/>
      <c r="BC2607" s="516">
        <v>0.07799768518518518</v>
      </c>
      <c r="BD2607" s="516"/>
      <c r="BE2607" s="141"/>
      <c r="BF2607" s="516"/>
      <c r="BG2607" s="516"/>
      <c r="BH2607" s="516"/>
    </row>
    <row r="2608">
      <c r="A2608" s="122">
        <f t="shared" si="3"/>
        <v>0</v>
      </c>
      <c r="B2608" s="122">
        <f t="shared" si="4"/>
        <v>0</v>
      </c>
      <c r="C2608" s="122">
        <f t="shared" si="5"/>
        <v>0</v>
      </c>
      <c r="D2608" s="122">
        <f t="shared" si="6"/>
        <v>0</v>
      </c>
      <c r="E2608" s="122">
        <f t="shared" si="2"/>
        <v>53</v>
      </c>
      <c r="H2608" s="135" t="s">
        <v>41633</v>
      </c>
      <c r="J2608" s="135" t="s">
        <v>41634</v>
      </c>
      <c r="L2608" s="160"/>
      <c r="M2608" s="160"/>
      <c r="N2608" s="160"/>
      <c r="O2608" s="160"/>
      <c r="AA2608" s="523"/>
      <c r="AB2608" s="523"/>
      <c r="AC2608" s="160"/>
      <c r="AD2608" s="160"/>
      <c r="AE2608" s="160"/>
      <c r="AJ2608" s="523"/>
      <c r="AN2608" s="160"/>
      <c r="AO2608" s="160"/>
      <c r="AP2608" s="160"/>
      <c r="AQ2608" s="1"/>
      <c r="AR2608" s="1"/>
      <c r="AS2608" s="160"/>
      <c r="BC2608" s="141" t="s">
        <v>41635</v>
      </c>
      <c r="BD2608" s="141"/>
      <c r="BE2608" s="516"/>
      <c r="BF2608" s="141"/>
      <c r="BG2608" s="141"/>
      <c r="BH2608" s="141"/>
    </row>
    <row r="2609">
      <c r="A2609" s="122">
        <f t="shared" si="3"/>
        <v>0</v>
      </c>
      <c r="B2609" s="122">
        <f t="shared" si="4"/>
        <v>0</v>
      </c>
      <c r="C2609" s="122">
        <f t="shared" si="5"/>
        <v>0</v>
      </c>
      <c r="D2609" s="122">
        <f t="shared" si="6"/>
        <v>0</v>
      </c>
      <c r="E2609" s="122">
        <f t="shared" si="2"/>
        <v>3</v>
      </c>
      <c r="H2609" s="135">
        <v>869.0</v>
      </c>
      <c r="J2609" s="135">
        <v>869.0</v>
      </c>
      <c r="L2609" s="160"/>
      <c r="M2609" s="160"/>
      <c r="N2609" s="160"/>
      <c r="O2609" s="160"/>
      <c r="AA2609" s="523"/>
      <c r="AB2609" s="523"/>
      <c r="AC2609" s="160"/>
      <c r="AD2609" s="160"/>
      <c r="AE2609" s="160"/>
      <c r="AJ2609" s="523"/>
      <c r="AN2609" s="160"/>
      <c r="AO2609" s="160"/>
      <c r="AP2609" s="160"/>
      <c r="AQ2609" s="1"/>
      <c r="AR2609" s="1"/>
      <c r="AS2609" s="160"/>
      <c r="BC2609" s="516">
        <v>0.0780787037037037</v>
      </c>
      <c r="BD2609" s="516"/>
      <c r="BE2609" s="141"/>
      <c r="BF2609" s="516"/>
      <c r="BG2609" s="516"/>
      <c r="BH2609" s="516"/>
    </row>
    <row r="2610">
      <c r="A2610" s="122">
        <f t="shared" si="3"/>
        <v>0</v>
      </c>
      <c r="B2610" s="122">
        <f t="shared" si="4"/>
        <v>0</v>
      </c>
      <c r="C2610" s="122">
        <f t="shared" si="5"/>
        <v>0</v>
      </c>
      <c r="D2610" s="122">
        <f t="shared" si="6"/>
        <v>0</v>
      </c>
      <c r="E2610" s="122">
        <f t="shared" si="2"/>
        <v>7</v>
      </c>
      <c r="H2610" s="135" t="s">
        <v>41636</v>
      </c>
      <c r="J2610" s="135" t="s">
        <v>41637</v>
      </c>
      <c r="L2610" s="160"/>
      <c r="M2610" s="160"/>
      <c r="N2610" s="160"/>
      <c r="O2610" s="160"/>
      <c r="AA2610" s="523"/>
      <c r="AB2610" s="523"/>
      <c r="AC2610" s="160"/>
      <c r="AD2610" s="160"/>
      <c r="AE2610" s="160"/>
      <c r="AJ2610" s="523"/>
      <c r="AN2610" s="160"/>
      <c r="AO2610" s="160"/>
      <c r="AP2610" s="160"/>
      <c r="AQ2610" s="1"/>
      <c r="AR2610" s="1"/>
      <c r="AS2610" s="160"/>
      <c r="BC2610" s="141" t="s">
        <v>15245</v>
      </c>
      <c r="BD2610" s="141"/>
      <c r="BE2610" s="516"/>
      <c r="BF2610" s="141"/>
      <c r="BG2610" s="141"/>
      <c r="BH2610" s="141"/>
    </row>
    <row r="2611">
      <c r="A2611" s="122">
        <f t="shared" si="3"/>
        <v>0</v>
      </c>
      <c r="B2611" s="122">
        <f t="shared" si="4"/>
        <v>0</v>
      </c>
      <c r="C2611" s="122">
        <f t="shared" si="5"/>
        <v>0</v>
      </c>
      <c r="D2611" s="122">
        <f t="shared" si="6"/>
        <v>0</v>
      </c>
      <c r="E2611" s="122">
        <f t="shared" si="2"/>
        <v>57</v>
      </c>
      <c r="H2611" s="135" t="s">
        <v>41638</v>
      </c>
      <c r="J2611" s="135" t="s">
        <v>41639</v>
      </c>
      <c r="L2611" s="160"/>
      <c r="M2611" s="160"/>
      <c r="N2611" s="160"/>
      <c r="O2611" s="160"/>
      <c r="AA2611" s="523"/>
      <c r="AB2611" s="523"/>
      <c r="AC2611" s="160"/>
      <c r="AD2611" s="160"/>
      <c r="AE2611" s="160"/>
      <c r="AJ2611" s="523"/>
      <c r="AN2611" s="160"/>
      <c r="AO2611" s="160"/>
      <c r="AP2611" s="160"/>
      <c r="AQ2611" s="1"/>
      <c r="AR2611" s="1"/>
      <c r="AS2611" s="160"/>
      <c r="BC2611" s="516">
        <v>0.07809027777777777</v>
      </c>
      <c r="BD2611" s="516"/>
      <c r="BE2611" s="141"/>
      <c r="BF2611" s="516"/>
      <c r="BG2611" s="516"/>
      <c r="BH2611" s="516"/>
    </row>
    <row r="2612">
      <c r="A2612" s="122">
        <f t="shared" si="3"/>
        <v>0</v>
      </c>
      <c r="B2612" s="122">
        <f t="shared" si="4"/>
        <v>0</v>
      </c>
      <c r="C2612" s="122">
        <f t="shared" si="5"/>
        <v>0</v>
      </c>
      <c r="D2612" s="122">
        <f t="shared" si="6"/>
        <v>0</v>
      </c>
      <c r="E2612" s="122">
        <f t="shared" si="2"/>
        <v>6</v>
      </c>
      <c r="H2612" s="135">
        <v>870.0</v>
      </c>
      <c r="J2612" s="135">
        <v>870.0</v>
      </c>
      <c r="L2612" s="160"/>
      <c r="M2612" s="160"/>
      <c r="N2612" s="160"/>
      <c r="O2612" s="160"/>
      <c r="AA2612" s="523"/>
      <c r="AB2612" s="523"/>
      <c r="AC2612" s="160"/>
      <c r="AD2612" s="160"/>
      <c r="AE2612" s="160"/>
      <c r="AJ2612" s="523"/>
      <c r="AN2612" s="160"/>
      <c r="AO2612" s="160"/>
      <c r="AP2612" s="160"/>
      <c r="AQ2612" s="1"/>
      <c r="AR2612" s="1"/>
      <c r="AS2612" s="160"/>
      <c r="BC2612" s="141" t="s">
        <v>41640</v>
      </c>
      <c r="BD2612" s="141"/>
      <c r="BE2612" s="516"/>
      <c r="BF2612" s="141"/>
      <c r="BG2612" s="141"/>
      <c r="BH2612" s="141"/>
    </row>
    <row r="2613">
      <c r="A2613" s="122">
        <f t="shared" si="3"/>
        <v>0</v>
      </c>
      <c r="B2613" s="122">
        <f t="shared" si="4"/>
        <v>0</v>
      </c>
      <c r="C2613" s="122">
        <f t="shared" si="5"/>
        <v>0</v>
      </c>
      <c r="D2613" s="122">
        <f t="shared" si="6"/>
        <v>0</v>
      </c>
      <c r="E2613" s="122">
        <f t="shared" si="2"/>
        <v>7</v>
      </c>
      <c r="H2613" s="135" t="s">
        <v>41641</v>
      </c>
      <c r="J2613" s="135" t="s">
        <v>41642</v>
      </c>
      <c r="L2613" s="160"/>
      <c r="M2613" s="160"/>
      <c r="N2613" s="160"/>
      <c r="O2613" s="160"/>
      <c r="AA2613" s="523"/>
      <c r="AB2613" s="523"/>
      <c r="AC2613" s="160"/>
      <c r="AD2613" s="160"/>
      <c r="AE2613" s="160"/>
      <c r="AJ2613" s="523"/>
      <c r="AN2613" s="160"/>
      <c r="AO2613" s="160"/>
      <c r="AP2613" s="160"/>
      <c r="AQ2613" s="1"/>
      <c r="AR2613" s="1"/>
      <c r="AS2613" s="160"/>
      <c r="BC2613" s="516">
        <v>0.07811342592592592</v>
      </c>
      <c r="BD2613" s="516"/>
      <c r="BE2613" s="141"/>
      <c r="BF2613" s="516"/>
      <c r="BG2613" s="516"/>
      <c r="BH2613" s="516"/>
    </row>
    <row r="2614">
      <c r="A2614" s="122">
        <f t="shared" si="3"/>
        <v>0</v>
      </c>
      <c r="B2614" s="122">
        <f t="shared" si="4"/>
        <v>0</v>
      </c>
      <c r="C2614" s="122">
        <f t="shared" si="5"/>
        <v>0</v>
      </c>
      <c r="D2614" s="122">
        <f t="shared" si="6"/>
        <v>0</v>
      </c>
      <c r="E2614" s="122">
        <f t="shared" si="2"/>
        <v>62</v>
      </c>
      <c r="H2614" s="135" t="s">
        <v>41643</v>
      </c>
      <c r="J2614" s="135" t="s">
        <v>41644</v>
      </c>
      <c r="L2614" s="160"/>
      <c r="M2614" s="160"/>
      <c r="N2614" s="160"/>
      <c r="O2614" s="160"/>
      <c r="AA2614" s="523"/>
      <c r="AB2614" s="523"/>
      <c r="AC2614" s="160"/>
      <c r="AD2614" s="160"/>
      <c r="AE2614" s="160"/>
      <c r="AJ2614" s="523"/>
      <c r="AN2614" s="160"/>
      <c r="AO2614" s="160"/>
      <c r="AP2614" s="160"/>
      <c r="AQ2614" s="1"/>
      <c r="AR2614" s="1"/>
      <c r="AS2614" s="160"/>
      <c r="BC2614" s="141" t="s">
        <v>41645</v>
      </c>
      <c r="BD2614" s="141"/>
      <c r="BE2614" s="516"/>
      <c r="BF2614" s="141"/>
      <c r="BG2614" s="141"/>
      <c r="BH2614" s="141"/>
    </row>
    <row r="2615">
      <c r="A2615" s="122">
        <f t="shared" si="3"/>
        <v>0</v>
      </c>
      <c r="B2615" s="122">
        <f t="shared" si="4"/>
        <v>0</v>
      </c>
      <c r="C2615" s="122">
        <f t="shared" si="5"/>
        <v>0</v>
      </c>
      <c r="D2615" s="122">
        <f t="shared" si="6"/>
        <v>0</v>
      </c>
      <c r="E2615" s="122">
        <f t="shared" si="2"/>
        <v>3</v>
      </c>
      <c r="H2615" s="135">
        <v>871.0</v>
      </c>
      <c r="J2615" s="135">
        <v>871.0</v>
      </c>
      <c r="L2615" s="160"/>
      <c r="M2615" s="160"/>
      <c r="N2615" s="160"/>
      <c r="O2615" s="160"/>
      <c r="AA2615" s="523"/>
      <c r="AB2615" s="523"/>
      <c r="AC2615" s="160"/>
      <c r="AD2615" s="160"/>
      <c r="AE2615" s="160"/>
      <c r="AJ2615" s="523"/>
      <c r="AN2615" s="160"/>
      <c r="AO2615" s="160"/>
      <c r="AP2615" s="160"/>
      <c r="AQ2615" s="1"/>
      <c r="AR2615" s="1"/>
      <c r="AS2615" s="160"/>
      <c r="BC2615" s="516">
        <v>0.07815972222222223</v>
      </c>
      <c r="BD2615" s="516"/>
      <c r="BE2615" s="141"/>
      <c r="BF2615" s="516"/>
      <c r="BG2615" s="516"/>
      <c r="BH2615" s="516"/>
    </row>
    <row r="2616">
      <c r="A2616" s="122">
        <f t="shared" si="3"/>
        <v>0</v>
      </c>
      <c r="B2616" s="122">
        <f t="shared" si="4"/>
        <v>0</v>
      </c>
      <c r="C2616" s="122">
        <f t="shared" si="5"/>
        <v>0</v>
      </c>
      <c r="D2616" s="122">
        <f t="shared" si="6"/>
        <v>0</v>
      </c>
      <c r="E2616" s="122">
        <f t="shared" si="2"/>
        <v>36</v>
      </c>
      <c r="H2616" s="135" t="s">
        <v>41646</v>
      </c>
      <c r="J2616" s="135" t="s">
        <v>41647</v>
      </c>
      <c r="L2616" s="160"/>
      <c r="M2616" s="160"/>
      <c r="N2616" s="160"/>
      <c r="O2616" s="160"/>
      <c r="AA2616" s="523"/>
      <c r="AB2616" s="523"/>
      <c r="AC2616" s="160"/>
      <c r="AD2616" s="160"/>
      <c r="AE2616" s="160"/>
      <c r="AJ2616" s="523"/>
      <c r="AN2616" s="160"/>
      <c r="AO2616" s="160"/>
      <c r="AP2616" s="160"/>
      <c r="AQ2616" s="1"/>
      <c r="AR2616" s="1"/>
      <c r="AS2616" s="160"/>
      <c r="BC2616" s="141" t="s">
        <v>41648</v>
      </c>
      <c r="BD2616" s="141"/>
      <c r="BE2616" s="516"/>
      <c r="BF2616" s="141"/>
      <c r="BG2616" s="141"/>
      <c r="BH2616" s="141"/>
    </row>
    <row r="2617">
      <c r="A2617" s="122">
        <f t="shared" si="3"/>
        <v>0</v>
      </c>
      <c r="B2617" s="122">
        <f t="shared" si="4"/>
        <v>0</v>
      </c>
      <c r="C2617" s="122">
        <f t="shared" si="5"/>
        <v>0</v>
      </c>
      <c r="D2617" s="122">
        <f t="shared" si="6"/>
        <v>0</v>
      </c>
      <c r="E2617" s="122">
        <f t="shared" si="2"/>
        <v>34</v>
      </c>
      <c r="H2617" s="135" t="s">
        <v>41649</v>
      </c>
      <c r="J2617" s="135" t="s">
        <v>41650</v>
      </c>
      <c r="L2617" s="160"/>
      <c r="M2617" s="160"/>
      <c r="N2617" s="160"/>
      <c r="O2617" s="160"/>
      <c r="AA2617" s="523"/>
      <c r="AB2617" s="523"/>
      <c r="AC2617" s="160"/>
      <c r="AD2617" s="160"/>
      <c r="AE2617" s="160"/>
      <c r="AJ2617" s="523"/>
      <c r="AN2617" s="160"/>
      <c r="AO2617" s="160"/>
      <c r="AP2617" s="160"/>
      <c r="AQ2617" s="1"/>
      <c r="AR2617" s="1"/>
      <c r="AS2617" s="160"/>
      <c r="BC2617" s="516">
        <v>0.07819444444444444</v>
      </c>
      <c r="BD2617" s="516"/>
      <c r="BE2617" s="141"/>
      <c r="BF2617" s="516"/>
      <c r="BG2617" s="516"/>
      <c r="BH2617" s="516"/>
    </row>
    <row r="2618">
      <c r="A2618" s="122">
        <f t="shared" si="3"/>
        <v>0</v>
      </c>
      <c r="B2618" s="122">
        <f t="shared" si="4"/>
        <v>0</v>
      </c>
      <c r="C2618" s="122">
        <f t="shared" si="5"/>
        <v>0</v>
      </c>
      <c r="D2618" s="122">
        <f t="shared" si="6"/>
        <v>0</v>
      </c>
      <c r="E2618" s="122">
        <f t="shared" si="2"/>
        <v>40</v>
      </c>
      <c r="H2618" s="135">
        <v>872.0</v>
      </c>
      <c r="J2618" s="135">
        <v>872.0</v>
      </c>
      <c r="L2618" s="160"/>
      <c r="M2618" s="160"/>
      <c r="N2618" s="160"/>
      <c r="O2618" s="160"/>
      <c r="AA2618" s="523"/>
      <c r="AB2618" s="523"/>
      <c r="AC2618" s="160"/>
      <c r="AD2618" s="160"/>
      <c r="AE2618" s="160"/>
      <c r="AJ2618" s="523"/>
      <c r="AN2618" s="160"/>
      <c r="AO2618" s="160"/>
      <c r="AP2618" s="160"/>
      <c r="AQ2618" s="1"/>
      <c r="AR2618" s="1"/>
      <c r="AS2618" s="160"/>
      <c r="BC2618" s="141" t="s">
        <v>41651</v>
      </c>
      <c r="BD2618" s="141"/>
      <c r="BE2618" s="516"/>
      <c r="BF2618" s="141"/>
      <c r="BG2618" s="141"/>
      <c r="BH2618" s="141"/>
    </row>
    <row r="2619">
      <c r="A2619" s="122">
        <f t="shared" si="3"/>
        <v>0</v>
      </c>
      <c r="B2619" s="122">
        <f t="shared" si="4"/>
        <v>0</v>
      </c>
      <c r="C2619" s="122">
        <f t="shared" si="5"/>
        <v>0</v>
      </c>
      <c r="D2619" s="122">
        <f t="shared" si="6"/>
        <v>0</v>
      </c>
      <c r="E2619" s="122">
        <f t="shared" si="2"/>
        <v>7</v>
      </c>
      <c r="H2619" s="135" t="s">
        <v>41652</v>
      </c>
      <c r="J2619" s="135" t="s">
        <v>41653</v>
      </c>
      <c r="L2619" s="160"/>
      <c r="M2619" s="160"/>
      <c r="N2619" s="160"/>
      <c r="O2619" s="160"/>
      <c r="AA2619" s="523"/>
      <c r="AB2619" s="523"/>
      <c r="AC2619" s="160"/>
      <c r="AD2619" s="160"/>
      <c r="AE2619" s="160"/>
      <c r="AJ2619" s="523"/>
      <c r="AN2619" s="160"/>
      <c r="AO2619" s="160"/>
      <c r="AP2619" s="160"/>
      <c r="AQ2619" s="1"/>
      <c r="AR2619" s="1"/>
      <c r="AS2619" s="160"/>
      <c r="BC2619" s="516">
        <v>0.07833333333333334</v>
      </c>
      <c r="BD2619" s="516"/>
      <c r="BE2619" s="141"/>
      <c r="BF2619" s="516"/>
      <c r="BG2619" s="516"/>
      <c r="BH2619" s="516"/>
    </row>
    <row r="2620">
      <c r="A2620" s="122">
        <f t="shared" si="3"/>
        <v>0</v>
      </c>
      <c r="B2620" s="122">
        <f t="shared" si="4"/>
        <v>0</v>
      </c>
      <c r="C2620" s="122">
        <f t="shared" si="5"/>
        <v>0</v>
      </c>
      <c r="D2620" s="122">
        <f t="shared" si="6"/>
        <v>0</v>
      </c>
      <c r="E2620" s="122">
        <f t="shared" si="2"/>
        <v>48</v>
      </c>
      <c r="H2620" s="135" t="s">
        <v>41654</v>
      </c>
      <c r="J2620" s="135" t="s">
        <v>41655</v>
      </c>
      <c r="L2620" s="160"/>
      <c r="M2620" s="160"/>
      <c r="N2620" s="160"/>
      <c r="O2620" s="160"/>
      <c r="AA2620" s="523"/>
      <c r="AB2620" s="523"/>
      <c r="AC2620" s="160"/>
      <c r="AD2620" s="160"/>
      <c r="AE2620" s="160"/>
      <c r="AJ2620" s="523"/>
      <c r="AN2620" s="160"/>
      <c r="AO2620" s="160"/>
      <c r="AP2620" s="160"/>
      <c r="AQ2620" s="1"/>
      <c r="AR2620" s="1"/>
      <c r="AS2620" s="160"/>
      <c r="BC2620" s="141" t="s">
        <v>41656</v>
      </c>
      <c r="BD2620" s="141"/>
      <c r="BE2620" s="516"/>
      <c r="BF2620" s="141"/>
      <c r="BG2620" s="141"/>
      <c r="BH2620" s="141"/>
    </row>
    <row r="2621">
      <c r="A2621" s="122">
        <f t="shared" si="3"/>
        <v>0</v>
      </c>
      <c r="B2621" s="122">
        <f t="shared" si="4"/>
        <v>0</v>
      </c>
      <c r="C2621" s="122">
        <f t="shared" si="5"/>
        <v>0</v>
      </c>
      <c r="D2621" s="122">
        <f t="shared" si="6"/>
        <v>0</v>
      </c>
      <c r="E2621" s="122">
        <f t="shared" si="2"/>
        <v>3</v>
      </c>
      <c r="H2621" s="135">
        <v>873.0</v>
      </c>
      <c r="J2621" s="135">
        <v>873.0</v>
      </c>
      <c r="L2621" s="160"/>
      <c r="M2621" s="160"/>
      <c r="N2621" s="160"/>
      <c r="O2621" s="160"/>
      <c r="AA2621" s="523"/>
      <c r="AB2621" s="523"/>
      <c r="AC2621" s="160"/>
      <c r="AD2621" s="160"/>
      <c r="AE2621" s="160"/>
      <c r="AJ2621" s="523"/>
      <c r="AN2621" s="160"/>
      <c r="AO2621" s="160"/>
      <c r="AP2621" s="160"/>
      <c r="AQ2621" s="1"/>
      <c r="AR2621" s="1"/>
      <c r="AS2621" s="160"/>
      <c r="BC2621" s="516">
        <v>0.07847222222222222</v>
      </c>
      <c r="BD2621" s="516"/>
      <c r="BE2621" s="141"/>
      <c r="BF2621" s="516"/>
      <c r="BG2621" s="516"/>
      <c r="BH2621" s="516"/>
    </row>
    <row r="2622">
      <c r="A2622" s="122">
        <f t="shared" si="3"/>
        <v>0</v>
      </c>
      <c r="B2622" s="122">
        <f t="shared" si="4"/>
        <v>0</v>
      </c>
      <c r="C2622" s="122">
        <f t="shared" si="5"/>
        <v>0</v>
      </c>
      <c r="D2622" s="122">
        <f t="shared" si="6"/>
        <v>0</v>
      </c>
      <c r="E2622" s="122">
        <f t="shared" si="2"/>
        <v>64</v>
      </c>
      <c r="H2622" s="135" t="s">
        <v>41657</v>
      </c>
      <c r="J2622" s="135" t="s">
        <v>41658</v>
      </c>
      <c r="L2622" s="160"/>
      <c r="M2622" s="160"/>
      <c r="N2622" s="160"/>
      <c r="O2622" s="160"/>
      <c r="AA2622" s="523"/>
      <c r="AB2622" s="523"/>
      <c r="AC2622" s="160"/>
      <c r="AD2622" s="160"/>
      <c r="AE2622" s="160"/>
      <c r="AJ2622" s="523"/>
      <c r="AN2622" s="160"/>
      <c r="AO2622" s="160"/>
      <c r="AP2622" s="160"/>
      <c r="AQ2622" s="1"/>
      <c r="AR2622" s="1"/>
      <c r="AS2622" s="160"/>
      <c r="BC2622" s="141" t="s">
        <v>41659</v>
      </c>
      <c r="BD2622" s="141"/>
      <c r="BE2622" s="516"/>
      <c r="BF2622" s="141"/>
      <c r="BG2622" s="141"/>
      <c r="BH2622" s="141"/>
    </row>
    <row r="2623">
      <c r="A2623" s="122">
        <f t="shared" si="3"/>
        <v>0</v>
      </c>
      <c r="B2623" s="122">
        <f t="shared" si="4"/>
        <v>0</v>
      </c>
      <c r="C2623" s="122">
        <f t="shared" si="5"/>
        <v>0</v>
      </c>
      <c r="D2623" s="122">
        <f t="shared" si="6"/>
        <v>0</v>
      </c>
      <c r="E2623" s="122">
        <f t="shared" si="2"/>
        <v>73</v>
      </c>
      <c r="H2623" s="135" t="s">
        <v>41660</v>
      </c>
      <c r="J2623" s="135" t="s">
        <v>41661</v>
      </c>
      <c r="L2623" s="160"/>
      <c r="M2623" s="160"/>
      <c r="N2623" s="160"/>
      <c r="O2623" s="160"/>
      <c r="AA2623" s="523"/>
      <c r="AB2623" s="523"/>
      <c r="AC2623" s="160"/>
      <c r="AD2623" s="160"/>
      <c r="AE2623" s="160"/>
      <c r="AJ2623" s="523"/>
      <c r="AN2623" s="160"/>
      <c r="AO2623" s="160"/>
      <c r="AP2623" s="160"/>
      <c r="AQ2623" s="1"/>
      <c r="AR2623" s="1"/>
      <c r="AS2623" s="160"/>
      <c r="BC2623" s="516">
        <v>0.07863425925925926</v>
      </c>
      <c r="BD2623" s="516"/>
      <c r="BE2623" s="141"/>
      <c r="BF2623" s="516"/>
      <c r="BG2623" s="516"/>
      <c r="BH2623" s="516"/>
    </row>
    <row r="2624">
      <c r="A2624" s="122">
        <f t="shared" si="3"/>
        <v>0</v>
      </c>
      <c r="B2624" s="122">
        <f t="shared" si="4"/>
        <v>0</v>
      </c>
      <c r="C2624" s="122">
        <f t="shared" si="5"/>
        <v>0</v>
      </c>
      <c r="D2624" s="122">
        <f t="shared" si="6"/>
        <v>0</v>
      </c>
      <c r="E2624" s="122">
        <f t="shared" si="2"/>
        <v>7</v>
      </c>
      <c r="H2624" s="135">
        <v>874.0</v>
      </c>
      <c r="J2624" s="135">
        <v>874.0</v>
      </c>
      <c r="L2624" s="160"/>
      <c r="M2624" s="160"/>
      <c r="N2624" s="160"/>
      <c r="O2624" s="160"/>
      <c r="AA2624" s="523"/>
      <c r="AB2624" s="523"/>
      <c r="AC2624" s="160"/>
      <c r="AD2624" s="160"/>
      <c r="AE2624" s="160"/>
      <c r="AJ2624" s="523"/>
      <c r="AN2624" s="160"/>
      <c r="AO2624" s="160"/>
      <c r="AP2624" s="160"/>
      <c r="AQ2624" s="1"/>
      <c r="AR2624" s="1"/>
      <c r="AS2624" s="160"/>
      <c r="BC2624" s="141" t="s">
        <v>41662</v>
      </c>
      <c r="BD2624" s="141"/>
      <c r="BE2624" s="516"/>
      <c r="BF2624" s="141"/>
      <c r="BG2624" s="141"/>
      <c r="BH2624" s="141"/>
    </row>
    <row r="2625">
      <c r="A2625" s="122">
        <f t="shared" si="3"/>
        <v>0</v>
      </c>
      <c r="B2625" s="122">
        <f t="shared" si="4"/>
        <v>0</v>
      </c>
      <c r="C2625" s="122">
        <f t="shared" si="5"/>
        <v>0</v>
      </c>
      <c r="D2625" s="122">
        <f t="shared" si="6"/>
        <v>0</v>
      </c>
      <c r="E2625" s="122">
        <f t="shared" si="2"/>
        <v>7</v>
      </c>
      <c r="H2625" s="135" t="s">
        <v>41663</v>
      </c>
      <c r="J2625" s="135" t="s">
        <v>41664</v>
      </c>
      <c r="L2625" s="160"/>
      <c r="M2625" s="160"/>
      <c r="N2625" s="160"/>
      <c r="O2625" s="160"/>
      <c r="AA2625" s="523"/>
      <c r="AB2625" s="523"/>
      <c r="AC2625" s="160"/>
      <c r="AD2625" s="160"/>
      <c r="AE2625" s="160"/>
      <c r="AJ2625" s="523"/>
      <c r="AN2625" s="160"/>
      <c r="AO2625" s="160"/>
      <c r="AP2625" s="160"/>
      <c r="AQ2625" s="1"/>
      <c r="AR2625" s="1"/>
      <c r="AS2625" s="160"/>
      <c r="BC2625" s="516">
        <v>0.07884259259259259</v>
      </c>
      <c r="BD2625" s="516"/>
      <c r="BE2625" s="141"/>
      <c r="BF2625" s="516"/>
      <c r="BG2625" s="516"/>
      <c r="BH2625" s="516"/>
    </row>
    <row r="2626">
      <c r="A2626" s="122">
        <f t="shared" si="3"/>
        <v>0</v>
      </c>
      <c r="B2626" s="122">
        <f t="shared" si="4"/>
        <v>0</v>
      </c>
      <c r="C2626" s="122">
        <f t="shared" si="5"/>
        <v>0</v>
      </c>
      <c r="D2626" s="122">
        <f t="shared" si="6"/>
        <v>0</v>
      </c>
      <c r="E2626" s="122">
        <f t="shared" si="2"/>
        <v>37</v>
      </c>
      <c r="H2626" s="135" t="s">
        <v>41665</v>
      </c>
      <c r="J2626" s="135" t="s">
        <v>41666</v>
      </c>
      <c r="L2626" s="160"/>
      <c r="M2626" s="160"/>
      <c r="N2626" s="160"/>
      <c r="O2626" s="160"/>
      <c r="AA2626" s="523"/>
      <c r="AB2626" s="523"/>
      <c r="AC2626" s="160"/>
      <c r="AD2626" s="160"/>
      <c r="AE2626" s="160"/>
      <c r="AJ2626" s="523"/>
      <c r="AN2626" s="160"/>
      <c r="AO2626" s="160"/>
      <c r="AP2626" s="160"/>
      <c r="AQ2626" s="1"/>
      <c r="AR2626" s="1"/>
      <c r="AS2626" s="160"/>
      <c r="BC2626" s="141" t="s">
        <v>4374</v>
      </c>
      <c r="BD2626" s="141"/>
      <c r="BE2626" s="516"/>
      <c r="BF2626" s="141"/>
      <c r="BG2626" s="141"/>
      <c r="BH2626" s="141"/>
    </row>
    <row r="2627">
      <c r="A2627" s="122">
        <f t="shared" si="3"/>
        <v>0</v>
      </c>
      <c r="B2627" s="122">
        <f t="shared" si="4"/>
        <v>0</v>
      </c>
      <c r="C2627" s="122">
        <f t="shared" si="5"/>
        <v>0</v>
      </c>
      <c r="D2627" s="122">
        <f t="shared" si="6"/>
        <v>0</v>
      </c>
      <c r="E2627" s="122">
        <f t="shared" si="2"/>
        <v>3</v>
      </c>
      <c r="H2627" s="135">
        <v>875.0</v>
      </c>
      <c r="J2627" s="135">
        <v>875.0</v>
      </c>
      <c r="L2627" s="160"/>
      <c r="M2627" s="160"/>
      <c r="N2627" s="160"/>
      <c r="O2627" s="160"/>
      <c r="AA2627" s="523"/>
      <c r="AB2627" s="523"/>
      <c r="AC2627" s="160"/>
      <c r="AD2627" s="160"/>
      <c r="AE2627" s="160"/>
      <c r="AJ2627" s="523"/>
      <c r="AN2627" s="160"/>
      <c r="AO2627" s="160"/>
      <c r="AP2627" s="160"/>
      <c r="AQ2627" s="1"/>
      <c r="AR2627" s="1"/>
      <c r="AS2627" s="160"/>
      <c r="BC2627" s="516">
        <v>0.07886574074074074</v>
      </c>
      <c r="BD2627" s="516"/>
      <c r="BE2627" s="141"/>
      <c r="BF2627" s="516"/>
      <c r="BG2627" s="516"/>
      <c r="BH2627" s="516"/>
    </row>
    <row r="2628">
      <c r="A2628" s="122">
        <f t="shared" si="3"/>
        <v>0</v>
      </c>
      <c r="B2628" s="122">
        <f t="shared" si="4"/>
        <v>0</v>
      </c>
      <c r="C2628" s="122">
        <f t="shared" si="5"/>
        <v>0</v>
      </c>
      <c r="D2628" s="122">
        <f t="shared" si="6"/>
        <v>0</v>
      </c>
      <c r="E2628" s="122">
        <f t="shared" si="2"/>
        <v>14</v>
      </c>
      <c r="H2628" s="135" t="s">
        <v>41667</v>
      </c>
      <c r="J2628" s="135" t="s">
        <v>41668</v>
      </c>
      <c r="L2628" s="160"/>
      <c r="M2628" s="160"/>
      <c r="N2628" s="160"/>
      <c r="O2628" s="160"/>
      <c r="AA2628" s="523"/>
      <c r="AB2628" s="523"/>
      <c r="AC2628" s="160"/>
      <c r="AD2628" s="160"/>
      <c r="AE2628" s="160"/>
      <c r="AJ2628" s="523"/>
      <c r="AN2628" s="160"/>
      <c r="AO2628" s="160"/>
      <c r="AP2628" s="160"/>
      <c r="AQ2628" s="1"/>
      <c r="AR2628" s="1"/>
      <c r="AS2628" s="160"/>
      <c r="BC2628" s="141" t="s">
        <v>41669</v>
      </c>
      <c r="BD2628" s="141"/>
      <c r="BE2628" s="516"/>
      <c r="BF2628" s="141"/>
      <c r="BG2628" s="141"/>
      <c r="BH2628" s="141"/>
    </row>
    <row r="2629">
      <c r="A2629" s="122">
        <f t="shared" si="3"/>
        <v>0</v>
      </c>
      <c r="B2629" s="122">
        <f t="shared" si="4"/>
        <v>0</v>
      </c>
      <c r="C2629" s="122">
        <f t="shared" si="5"/>
        <v>0</v>
      </c>
      <c r="D2629" s="122">
        <f t="shared" si="6"/>
        <v>0</v>
      </c>
      <c r="E2629" s="122">
        <f t="shared" si="2"/>
        <v>56</v>
      </c>
      <c r="H2629" s="135" t="s">
        <v>41670</v>
      </c>
      <c r="J2629" s="135" t="s">
        <v>41671</v>
      </c>
      <c r="L2629" s="160"/>
      <c r="M2629" s="160"/>
      <c r="N2629" s="160"/>
      <c r="O2629" s="160"/>
      <c r="AA2629" s="523"/>
      <c r="AB2629" s="523"/>
      <c r="AC2629" s="160"/>
      <c r="AD2629" s="160"/>
      <c r="AE2629" s="160"/>
      <c r="AJ2629" s="523"/>
      <c r="AN2629" s="160"/>
      <c r="AO2629" s="160"/>
      <c r="AP2629" s="160"/>
      <c r="AQ2629" s="1"/>
      <c r="AR2629" s="1"/>
      <c r="AS2629" s="160"/>
      <c r="BC2629" s="516">
        <v>0.07887731481481482</v>
      </c>
      <c r="BD2629" s="516"/>
      <c r="BE2629" s="141"/>
      <c r="BF2629" s="516"/>
      <c r="BG2629" s="516"/>
      <c r="BH2629" s="516"/>
    </row>
    <row r="2630">
      <c r="A2630" s="122">
        <f t="shared" si="3"/>
        <v>0</v>
      </c>
      <c r="B2630" s="122">
        <f t="shared" si="4"/>
        <v>0</v>
      </c>
      <c r="C2630" s="122">
        <f t="shared" si="5"/>
        <v>0</v>
      </c>
      <c r="D2630" s="122">
        <f t="shared" si="6"/>
        <v>0</v>
      </c>
      <c r="E2630" s="122">
        <f t="shared" si="2"/>
        <v>24</v>
      </c>
      <c r="H2630" s="135">
        <v>876.0</v>
      </c>
      <c r="J2630" s="135">
        <v>876.0</v>
      </c>
      <c r="L2630" s="160"/>
      <c r="M2630" s="160"/>
      <c r="N2630" s="160"/>
      <c r="O2630" s="160"/>
      <c r="AA2630" s="523"/>
      <c r="AB2630" s="523"/>
      <c r="AC2630" s="160"/>
      <c r="AD2630" s="160"/>
      <c r="AE2630" s="160"/>
      <c r="AJ2630" s="523"/>
      <c r="AN2630" s="160"/>
      <c r="AO2630" s="160"/>
      <c r="AP2630" s="160"/>
      <c r="AQ2630" s="1"/>
      <c r="AR2630" s="1"/>
      <c r="AS2630" s="160"/>
      <c r="BC2630" s="141" t="s">
        <v>41672</v>
      </c>
      <c r="BD2630" s="141"/>
      <c r="BE2630" s="516"/>
      <c r="BF2630" s="141"/>
      <c r="BG2630" s="141"/>
      <c r="BH2630" s="141"/>
    </row>
    <row r="2631">
      <c r="A2631" s="122">
        <f t="shared" si="3"/>
        <v>0</v>
      </c>
      <c r="B2631" s="122">
        <f t="shared" si="4"/>
        <v>0</v>
      </c>
      <c r="C2631" s="122">
        <f t="shared" si="5"/>
        <v>0</v>
      </c>
      <c r="D2631" s="122">
        <f t="shared" si="6"/>
        <v>0</v>
      </c>
      <c r="E2631" s="122">
        <f t="shared" si="2"/>
        <v>7</v>
      </c>
      <c r="H2631" s="135" t="s">
        <v>41673</v>
      </c>
      <c r="J2631" s="135" t="s">
        <v>41674</v>
      </c>
      <c r="L2631" s="160"/>
      <c r="M2631" s="160"/>
      <c r="N2631" s="160"/>
      <c r="O2631" s="160"/>
      <c r="AA2631" s="523"/>
      <c r="AB2631" s="523"/>
      <c r="AC2631" s="160"/>
      <c r="AD2631" s="160"/>
      <c r="AE2631" s="160"/>
      <c r="AJ2631" s="523"/>
      <c r="AN2631" s="160"/>
      <c r="AO2631" s="160"/>
      <c r="AP2631" s="160"/>
      <c r="AQ2631" s="1"/>
      <c r="AR2631" s="1"/>
      <c r="AS2631" s="160"/>
      <c r="BC2631" s="516">
        <v>0.07891203703703703</v>
      </c>
      <c r="BD2631" s="516"/>
      <c r="BE2631" s="141"/>
      <c r="BF2631" s="516"/>
      <c r="BG2631" s="516"/>
      <c r="BH2631" s="516"/>
    </row>
    <row r="2632">
      <c r="A2632" s="122">
        <f t="shared" si="3"/>
        <v>0</v>
      </c>
      <c r="B2632" s="122">
        <f t="shared" si="4"/>
        <v>0</v>
      </c>
      <c r="C2632" s="122">
        <f t="shared" si="5"/>
        <v>0</v>
      </c>
      <c r="D2632" s="122">
        <f t="shared" si="6"/>
        <v>0</v>
      </c>
      <c r="E2632" s="122">
        <f t="shared" si="2"/>
        <v>71</v>
      </c>
      <c r="H2632" s="135" t="s">
        <v>41675</v>
      </c>
      <c r="J2632" s="135" t="s">
        <v>41676</v>
      </c>
      <c r="L2632" s="160"/>
      <c r="M2632" s="160"/>
      <c r="N2632" s="160"/>
      <c r="O2632" s="160"/>
      <c r="AA2632" s="523"/>
      <c r="AB2632" s="523"/>
      <c r="AC2632" s="160"/>
      <c r="AD2632" s="160"/>
      <c r="AE2632" s="160"/>
      <c r="AJ2632" s="523"/>
      <c r="AN2632" s="160"/>
      <c r="AO2632" s="160"/>
      <c r="AP2632" s="160"/>
      <c r="AQ2632" s="1"/>
      <c r="AR2632" s="1"/>
      <c r="AS2632" s="160"/>
      <c r="BC2632" s="141" t="s">
        <v>41677</v>
      </c>
      <c r="BD2632" s="141"/>
      <c r="BE2632" s="516"/>
      <c r="BF2632" s="141"/>
      <c r="BG2632" s="141"/>
      <c r="BH2632" s="141"/>
    </row>
    <row r="2633">
      <c r="A2633" s="122">
        <f t="shared" si="3"/>
        <v>0</v>
      </c>
      <c r="B2633" s="122">
        <f t="shared" si="4"/>
        <v>0</v>
      </c>
      <c r="C2633" s="122">
        <f t="shared" si="5"/>
        <v>0</v>
      </c>
      <c r="D2633" s="122">
        <f t="shared" si="6"/>
        <v>0</v>
      </c>
      <c r="E2633" s="122">
        <f t="shared" si="2"/>
        <v>3</v>
      </c>
      <c r="H2633" s="135">
        <v>877.0</v>
      </c>
      <c r="J2633" s="135">
        <v>877.0</v>
      </c>
      <c r="L2633" s="160"/>
      <c r="M2633" s="160"/>
      <c r="N2633" s="160"/>
      <c r="O2633" s="160"/>
      <c r="AA2633" s="523"/>
      <c r="AB2633" s="523"/>
      <c r="AC2633" s="160"/>
      <c r="AD2633" s="160"/>
      <c r="AE2633" s="160"/>
      <c r="AJ2633" s="523"/>
      <c r="AN2633" s="160"/>
      <c r="AO2633" s="160"/>
      <c r="AP2633" s="160"/>
      <c r="AQ2633" s="1"/>
      <c r="AR2633" s="1"/>
      <c r="AS2633" s="160"/>
      <c r="BC2633" s="516">
        <v>0.07905092592592593</v>
      </c>
      <c r="BD2633" s="516"/>
      <c r="BE2633" s="141"/>
      <c r="BF2633" s="516"/>
      <c r="BG2633" s="516"/>
      <c r="BH2633" s="516"/>
    </row>
    <row r="2634">
      <c r="A2634" s="122">
        <f t="shared" si="3"/>
        <v>0</v>
      </c>
      <c r="B2634" s="122">
        <f t="shared" si="4"/>
        <v>0</v>
      </c>
      <c r="C2634" s="122">
        <f t="shared" si="5"/>
        <v>0</v>
      </c>
      <c r="D2634" s="122">
        <f t="shared" si="6"/>
        <v>0</v>
      </c>
      <c r="E2634" s="122">
        <f t="shared" si="2"/>
        <v>12</v>
      </c>
      <c r="H2634" s="135" t="s">
        <v>41678</v>
      </c>
      <c r="J2634" s="135" t="s">
        <v>41679</v>
      </c>
      <c r="L2634" s="160"/>
      <c r="M2634" s="160"/>
      <c r="N2634" s="160"/>
      <c r="O2634" s="160"/>
      <c r="AA2634" s="523"/>
      <c r="AB2634" s="523"/>
      <c r="AC2634" s="160"/>
      <c r="AD2634" s="160"/>
      <c r="AE2634" s="160"/>
      <c r="AJ2634" s="523"/>
      <c r="AN2634" s="160"/>
      <c r="AO2634" s="160"/>
      <c r="AP2634" s="160"/>
      <c r="AQ2634" s="1"/>
      <c r="AR2634" s="1"/>
      <c r="AS2634" s="160"/>
      <c r="BC2634" s="141" t="s">
        <v>41680</v>
      </c>
      <c r="BD2634" s="141"/>
      <c r="BE2634" s="516"/>
      <c r="BF2634" s="141"/>
      <c r="BG2634" s="141"/>
      <c r="BH2634" s="141"/>
    </row>
    <row r="2635">
      <c r="A2635" s="122">
        <f t="shared" si="3"/>
        <v>0</v>
      </c>
      <c r="B2635" s="122">
        <f t="shared" si="4"/>
        <v>0</v>
      </c>
      <c r="C2635" s="122">
        <f t="shared" si="5"/>
        <v>0</v>
      </c>
      <c r="D2635" s="122">
        <f t="shared" si="6"/>
        <v>0</v>
      </c>
      <c r="E2635" s="122">
        <f t="shared" si="2"/>
        <v>17</v>
      </c>
      <c r="H2635" s="135" t="s">
        <v>41681</v>
      </c>
      <c r="J2635" s="135" t="s">
        <v>41682</v>
      </c>
      <c r="L2635" s="160"/>
      <c r="M2635" s="160"/>
      <c r="N2635" s="160"/>
      <c r="O2635" s="160"/>
      <c r="AA2635" s="523"/>
      <c r="AB2635" s="523"/>
      <c r="AC2635" s="160"/>
      <c r="AD2635" s="160"/>
      <c r="AE2635" s="160"/>
      <c r="AJ2635" s="523"/>
      <c r="AN2635" s="160"/>
      <c r="AO2635" s="160"/>
      <c r="AP2635" s="160"/>
      <c r="AQ2635" s="1"/>
      <c r="AR2635" s="1"/>
      <c r="AS2635" s="160"/>
      <c r="BC2635" s="516">
        <v>0.07913194444444445</v>
      </c>
      <c r="BD2635" s="516"/>
      <c r="BE2635" s="141"/>
      <c r="BF2635" s="516"/>
      <c r="BG2635" s="516"/>
      <c r="BH2635" s="516"/>
    </row>
    <row r="2636">
      <c r="A2636" s="122">
        <f t="shared" si="3"/>
        <v>0</v>
      </c>
      <c r="B2636" s="122">
        <f t="shared" si="4"/>
        <v>0</v>
      </c>
      <c r="C2636" s="122">
        <f t="shared" si="5"/>
        <v>0</v>
      </c>
      <c r="D2636" s="122">
        <f t="shared" si="6"/>
        <v>0</v>
      </c>
      <c r="E2636" s="122">
        <f t="shared" si="2"/>
        <v>48</v>
      </c>
      <c r="H2636" s="135">
        <v>878.0</v>
      </c>
      <c r="J2636" s="135">
        <v>878.0</v>
      </c>
      <c r="L2636" s="160"/>
      <c r="M2636" s="160"/>
      <c r="N2636" s="160"/>
      <c r="O2636" s="160"/>
      <c r="AA2636" s="523"/>
      <c r="AB2636" s="523"/>
      <c r="AC2636" s="160"/>
      <c r="AD2636" s="160"/>
      <c r="AE2636" s="160"/>
      <c r="AJ2636" s="523"/>
      <c r="AN2636" s="160"/>
      <c r="AO2636" s="160"/>
      <c r="AP2636" s="160"/>
      <c r="AQ2636" s="1"/>
      <c r="AR2636" s="1"/>
      <c r="AS2636" s="160"/>
      <c r="BC2636" s="141" t="s">
        <v>41683</v>
      </c>
      <c r="BD2636" s="141"/>
      <c r="BE2636" s="516"/>
      <c r="BF2636" s="141"/>
      <c r="BG2636" s="141"/>
      <c r="BH2636" s="141"/>
    </row>
    <row r="2637">
      <c r="A2637" s="122">
        <f t="shared" si="3"/>
        <v>0</v>
      </c>
      <c r="B2637" s="122">
        <f t="shared" si="4"/>
        <v>0</v>
      </c>
      <c r="C2637" s="122">
        <f t="shared" si="5"/>
        <v>0</v>
      </c>
      <c r="D2637" s="122">
        <f t="shared" si="6"/>
        <v>0</v>
      </c>
      <c r="E2637" s="122">
        <f t="shared" si="2"/>
        <v>7</v>
      </c>
      <c r="H2637" s="135" t="s">
        <v>41684</v>
      </c>
      <c r="J2637" s="135" t="s">
        <v>41685</v>
      </c>
      <c r="L2637" s="160"/>
      <c r="M2637" s="160"/>
      <c r="N2637" s="160"/>
      <c r="O2637" s="160"/>
      <c r="AA2637" s="523"/>
      <c r="AB2637" s="523"/>
      <c r="AC2637" s="160"/>
      <c r="AD2637" s="160"/>
      <c r="AE2637" s="160"/>
      <c r="AJ2637" s="523"/>
      <c r="AN2637" s="160"/>
      <c r="AO2637" s="160"/>
      <c r="AP2637" s="160"/>
      <c r="AQ2637" s="1"/>
      <c r="AR2637" s="1"/>
      <c r="AS2637" s="160"/>
      <c r="BC2637" s="516">
        <v>0.07914351851851852</v>
      </c>
      <c r="BD2637" s="516"/>
      <c r="BE2637" s="141"/>
      <c r="BF2637" s="516"/>
      <c r="BG2637" s="516"/>
      <c r="BH2637" s="516"/>
    </row>
    <row r="2638">
      <c r="A2638" s="122">
        <f t="shared" si="3"/>
        <v>0</v>
      </c>
      <c r="B2638" s="122">
        <f t="shared" si="4"/>
        <v>0</v>
      </c>
      <c r="C2638" s="122">
        <f t="shared" si="5"/>
        <v>0</v>
      </c>
      <c r="D2638" s="122">
        <f t="shared" si="6"/>
        <v>0</v>
      </c>
      <c r="E2638" s="122">
        <f t="shared" si="2"/>
        <v>30</v>
      </c>
      <c r="H2638" s="135" t="s">
        <v>41686</v>
      </c>
      <c r="J2638" s="135" t="s">
        <v>41687</v>
      </c>
      <c r="L2638" s="160"/>
      <c r="M2638" s="160"/>
      <c r="N2638" s="160"/>
      <c r="O2638" s="160"/>
      <c r="AA2638" s="523"/>
      <c r="AB2638" s="523"/>
      <c r="AC2638" s="160"/>
      <c r="AD2638" s="160"/>
      <c r="AE2638" s="160"/>
      <c r="AJ2638" s="523"/>
      <c r="AN2638" s="160"/>
      <c r="AO2638" s="160"/>
      <c r="AP2638" s="160"/>
      <c r="AQ2638" s="1"/>
      <c r="AR2638" s="1"/>
      <c r="AS2638" s="160"/>
      <c r="BC2638" s="141" t="s">
        <v>9145</v>
      </c>
      <c r="BD2638" s="141"/>
      <c r="BE2638" s="516"/>
      <c r="BF2638" s="141"/>
      <c r="BG2638" s="141"/>
      <c r="BH2638" s="141"/>
    </row>
    <row r="2639">
      <c r="A2639" s="122">
        <f t="shared" si="3"/>
        <v>0</v>
      </c>
      <c r="B2639" s="122">
        <f t="shared" si="4"/>
        <v>0</v>
      </c>
      <c r="C2639" s="122">
        <f t="shared" si="5"/>
        <v>0</v>
      </c>
      <c r="D2639" s="122">
        <f t="shared" si="6"/>
        <v>0</v>
      </c>
      <c r="E2639" s="122">
        <f t="shared" si="2"/>
        <v>3</v>
      </c>
      <c r="H2639" s="135">
        <v>879.0</v>
      </c>
      <c r="J2639" s="135">
        <v>879.0</v>
      </c>
      <c r="L2639" s="160"/>
      <c r="M2639" s="160"/>
      <c r="N2639" s="160"/>
      <c r="O2639" s="160"/>
      <c r="AA2639" s="523"/>
      <c r="AB2639" s="523"/>
      <c r="AC2639" s="160"/>
      <c r="AD2639" s="160"/>
      <c r="AE2639" s="160"/>
      <c r="AJ2639" s="523"/>
      <c r="AN2639" s="160"/>
      <c r="AO2639" s="160"/>
      <c r="AP2639" s="160"/>
      <c r="AQ2639" s="1"/>
      <c r="AR2639" s="1"/>
      <c r="AS2639" s="160"/>
      <c r="BC2639" s="516">
        <v>0.079375</v>
      </c>
      <c r="BD2639" s="516"/>
      <c r="BE2639" s="141"/>
      <c r="BF2639" s="516"/>
      <c r="BG2639" s="516"/>
      <c r="BH2639" s="516"/>
    </row>
    <row r="2640">
      <c r="A2640" s="122">
        <f t="shared" si="3"/>
        <v>0</v>
      </c>
      <c r="B2640" s="122">
        <f t="shared" si="4"/>
        <v>0</v>
      </c>
      <c r="C2640" s="122">
        <f t="shared" si="5"/>
        <v>0</v>
      </c>
      <c r="D2640" s="122">
        <f t="shared" si="6"/>
        <v>0</v>
      </c>
      <c r="E2640" s="122">
        <f t="shared" si="2"/>
        <v>18</v>
      </c>
      <c r="H2640" s="135" t="s">
        <v>41688</v>
      </c>
      <c r="J2640" s="135" t="s">
        <v>41689</v>
      </c>
      <c r="L2640" s="160"/>
      <c r="M2640" s="160"/>
      <c r="N2640" s="160"/>
      <c r="O2640" s="160"/>
      <c r="AA2640" s="523"/>
      <c r="AB2640" s="523"/>
      <c r="AC2640" s="160"/>
      <c r="AD2640" s="160"/>
      <c r="AE2640" s="160"/>
      <c r="AJ2640" s="523"/>
      <c r="AN2640" s="160"/>
      <c r="AO2640" s="160"/>
      <c r="AP2640" s="160"/>
      <c r="AQ2640" s="1"/>
      <c r="AR2640" s="1"/>
      <c r="AS2640" s="160"/>
      <c r="BC2640" s="141" t="s">
        <v>41690</v>
      </c>
      <c r="BD2640" s="141"/>
      <c r="BE2640" s="516"/>
      <c r="BF2640" s="141"/>
      <c r="BG2640" s="141"/>
      <c r="BH2640" s="141"/>
    </row>
    <row r="2641">
      <c r="A2641" s="122">
        <f t="shared" si="3"/>
        <v>0</v>
      </c>
      <c r="B2641" s="122">
        <f t="shared" si="4"/>
        <v>0</v>
      </c>
      <c r="C2641" s="122">
        <f t="shared" si="5"/>
        <v>0</v>
      </c>
      <c r="D2641" s="122">
        <f t="shared" si="6"/>
        <v>0</v>
      </c>
      <c r="E2641" s="122">
        <f t="shared" si="2"/>
        <v>24</v>
      </c>
      <c r="H2641" s="135" t="s">
        <v>41691</v>
      </c>
      <c r="J2641" s="135" t="s">
        <v>41692</v>
      </c>
      <c r="L2641" s="160"/>
      <c r="M2641" s="160"/>
      <c r="N2641" s="160"/>
      <c r="O2641" s="160"/>
      <c r="AA2641" s="523"/>
      <c r="AB2641" s="523"/>
      <c r="AC2641" s="160"/>
      <c r="AD2641" s="160"/>
      <c r="AE2641" s="160"/>
      <c r="AJ2641" s="523"/>
      <c r="AN2641" s="160"/>
      <c r="AO2641" s="160"/>
      <c r="AP2641" s="160"/>
      <c r="AQ2641" s="1"/>
      <c r="AR2641" s="1"/>
      <c r="AS2641" s="160"/>
      <c r="BC2641" s="516">
        <v>0.07938657407407407</v>
      </c>
      <c r="BD2641" s="516"/>
      <c r="BE2641" s="141"/>
      <c r="BF2641" s="516"/>
      <c r="BG2641" s="516"/>
      <c r="BH2641" s="516"/>
    </row>
    <row r="2642">
      <c r="A2642" s="122">
        <f t="shared" si="3"/>
        <v>0</v>
      </c>
      <c r="B2642" s="122">
        <f t="shared" si="4"/>
        <v>0</v>
      </c>
      <c r="C2642" s="122">
        <f t="shared" si="5"/>
        <v>0</v>
      </c>
      <c r="D2642" s="122">
        <f t="shared" si="6"/>
        <v>0</v>
      </c>
      <c r="E2642" s="122">
        <f t="shared" si="2"/>
        <v>10</v>
      </c>
      <c r="H2642" s="135">
        <v>880.0</v>
      </c>
      <c r="J2642" s="135">
        <v>880.0</v>
      </c>
      <c r="L2642" s="160"/>
      <c r="M2642" s="160"/>
      <c r="N2642" s="160"/>
      <c r="O2642" s="160"/>
      <c r="AA2642" s="523"/>
      <c r="AB2642" s="523"/>
      <c r="AC2642" s="160"/>
      <c r="AD2642" s="160"/>
      <c r="AE2642" s="160"/>
      <c r="AJ2642" s="523"/>
      <c r="AN2642" s="160"/>
      <c r="AO2642" s="160"/>
      <c r="AP2642" s="160"/>
      <c r="AQ2642" s="1"/>
      <c r="AR2642" s="1"/>
      <c r="AS2642" s="160"/>
      <c r="BC2642" s="141" t="s">
        <v>41693</v>
      </c>
      <c r="BD2642" s="141"/>
      <c r="BE2642" s="516"/>
      <c r="BF2642" s="141"/>
      <c r="BG2642" s="141"/>
      <c r="BH2642" s="141"/>
    </row>
    <row r="2643">
      <c r="A2643" s="122">
        <f t="shared" si="3"/>
        <v>0</v>
      </c>
      <c r="B2643" s="122">
        <f t="shared" si="4"/>
        <v>0</v>
      </c>
      <c r="C2643" s="122">
        <f t="shared" si="5"/>
        <v>0</v>
      </c>
      <c r="D2643" s="122">
        <f t="shared" si="6"/>
        <v>0</v>
      </c>
      <c r="E2643" s="122">
        <f t="shared" si="2"/>
        <v>7</v>
      </c>
      <c r="H2643" s="135" t="s">
        <v>41694</v>
      </c>
      <c r="J2643" s="135" t="s">
        <v>41695</v>
      </c>
      <c r="L2643" s="160"/>
      <c r="M2643" s="160"/>
      <c r="N2643" s="160"/>
      <c r="O2643" s="160"/>
      <c r="AA2643" s="523"/>
      <c r="AB2643" s="523"/>
      <c r="AC2643" s="160"/>
      <c r="AD2643" s="160"/>
      <c r="AE2643" s="160"/>
      <c r="AJ2643" s="523"/>
      <c r="AN2643" s="160"/>
      <c r="AO2643" s="160"/>
      <c r="AP2643" s="160"/>
      <c r="AQ2643" s="1"/>
      <c r="AR2643" s="1"/>
      <c r="AS2643" s="160"/>
      <c r="BC2643" s="516">
        <v>0.07943287037037038</v>
      </c>
      <c r="BD2643" s="516"/>
      <c r="BE2643" s="141"/>
      <c r="BF2643" s="516"/>
      <c r="BG2643" s="516"/>
      <c r="BH2643" s="516"/>
    </row>
    <row r="2644">
      <c r="A2644" s="122">
        <f t="shared" si="3"/>
        <v>0</v>
      </c>
      <c r="B2644" s="122">
        <f t="shared" si="4"/>
        <v>0</v>
      </c>
      <c r="C2644" s="122">
        <f t="shared" si="5"/>
        <v>0</v>
      </c>
      <c r="D2644" s="122">
        <f t="shared" si="6"/>
        <v>0</v>
      </c>
      <c r="E2644" s="122">
        <f t="shared" si="2"/>
        <v>127</v>
      </c>
      <c r="H2644" s="135" t="s">
        <v>41696</v>
      </c>
      <c r="J2644" s="135" t="s">
        <v>41697</v>
      </c>
      <c r="L2644" s="160"/>
      <c r="M2644" s="160"/>
      <c r="N2644" s="160"/>
      <c r="O2644" s="160"/>
      <c r="AA2644" s="523"/>
      <c r="AB2644" s="523"/>
      <c r="AC2644" s="160"/>
      <c r="AD2644" s="160"/>
      <c r="AE2644" s="160"/>
      <c r="AJ2644" s="523"/>
      <c r="AN2644" s="160"/>
      <c r="AO2644" s="160"/>
      <c r="AP2644" s="160"/>
      <c r="AQ2644" s="1"/>
      <c r="AR2644" s="1"/>
      <c r="AS2644" s="160"/>
      <c r="BC2644" s="141" t="s">
        <v>41698</v>
      </c>
      <c r="BD2644" s="141"/>
      <c r="BE2644" s="516"/>
      <c r="BF2644" s="141"/>
      <c r="BG2644" s="141"/>
      <c r="BH2644" s="141"/>
    </row>
    <row r="2645">
      <c r="A2645" s="122">
        <f t="shared" si="3"/>
        <v>0</v>
      </c>
      <c r="B2645" s="122">
        <f t="shared" si="4"/>
        <v>0</v>
      </c>
      <c r="C2645" s="122">
        <f t="shared" si="5"/>
        <v>0</v>
      </c>
      <c r="D2645" s="122">
        <f t="shared" si="6"/>
        <v>0</v>
      </c>
      <c r="E2645" s="122">
        <f t="shared" si="2"/>
        <v>3</v>
      </c>
      <c r="H2645" s="135">
        <v>881.0</v>
      </c>
      <c r="J2645" s="135">
        <v>881.0</v>
      </c>
      <c r="L2645" s="160"/>
      <c r="M2645" s="160"/>
      <c r="N2645" s="160"/>
      <c r="O2645" s="160"/>
      <c r="AA2645" s="523"/>
      <c r="AB2645" s="523"/>
      <c r="AC2645" s="160"/>
      <c r="AD2645" s="160"/>
      <c r="AE2645" s="160"/>
      <c r="AJ2645" s="523"/>
      <c r="AN2645" s="160"/>
      <c r="AO2645" s="160"/>
      <c r="AP2645" s="160"/>
      <c r="AQ2645" s="1"/>
      <c r="AR2645" s="1"/>
      <c r="AS2645" s="160"/>
      <c r="BC2645" s="516">
        <v>0.07947916666666667</v>
      </c>
      <c r="BD2645" s="516"/>
      <c r="BE2645" s="141"/>
      <c r="BF2645" s="516"/>
      <c r="BG2645" s="516"/>
      <c r="BH2645" s="516"/>
    </row>
    <row r="2646">
      <c r="A2646" s="122">
        <f t="shared" si="3"/>
        <v>0</v>
      </c>
      <c r="B2646" s="122">
        <f t="shared" si="4"/>
        <v>0</v>
      </c>
      <c r="C2646" s="122">
        <f t="shared" si="5"/>
        <v>0</v>
      </c>
      <c r="D2646" s="122">
        <f t="shared" si="6"/>
        <v>0</v>
      </c>
      <c r="E2646" s="122">
        <f t="shared" si="2"/>
        <v>12</v>
      </c>
      <c r="H2646" s="135" t="s">
        <v>41699</v>
      </c>
      <c r="J2646" s="135" t="s">
        <v>41700</v>
      </c>
      <c r="L2646" s="160"/>
      <c r="M2646" s="160"/>
      <c r="N2646" s="160"/>
      <c r="O2646" s="160"/>
      <c r="AA2646" s="523"/>
      <c r="AB2646" s="523"/>
      <c r="AC2646" s="160"/>
      <c r="AD2646" s="160"/>
      <c r="AE2646" s="160"/>
      <c r="AJ2646" s="523"/>
      <c r="AN2646" s="160"/>
      <c r="AO2646" s="160"/>
      <c r="AP2646" s="160"/>
      <c r="AQ2646" s="1"/>
      <c r="AR2646" s="1"/>
      <c r="AS2646" s="160"/>
      <c r="BC2646" s="141" t="s">
        <v>41701</v>
      </c>
      <c r="BD2646" s="141"/>
      <c r="BE2646" s="516"/>
      <c r="BF2646" s="141"/>
      <c r="BG2646" s="141"/>
      <c r="BH2646" s="141"/>
    </row>
    <row r="2647">
      <c r="A2647" s="122">
        <f t="shared" si="3"/>
        <v>0</v>
      </c>
      <c r="B2647" s="122">
        <f t="shared" si="4"/>
        <v>0</v>
      </c>
      <c r="C2647" s="122">
        <f t="shared" si="5"/>
        <v>0</v>
      </c>
      <c r="D2647" s="122">
        <f t="shared" si="6"/>
        <v>0</v>
      </c>
      <c r="E2647" s="122">
        <f t="shared" si="2"/>
        <v>43</v>
      </c>
      <c r="H2647" s="135" t="s">
        <v>41702</v>
      </c>
      <c r="J2647" s="135" t="s">
        <v>41703</v>
      </c>
      <c r="L2647" s="160"/>
      <c r="M2647" s="160"/>
      <c r="N2647" s="160"/>
      <c r="O2647" s="160"/>
      <c r="AA2647" s="523"/>
      <c r="AB2647" s="523"/>
      <c r="AC2647" s="160"/>
      <c r="AD2647" s="160"/>
      <c r="AE2647" s="160"/>
      <c r="AJ2647" s="523"/>
      <c r="AN2647" s="160"/>
      <c r="AO2647" s="160"/>
      <c r="AP2647" s="160"/>
      <c r="AQ2647" s="1"/>
      <c r="AR2647" s="1"/>
      <c r="AS2647" s="160"/>
      <c r="BC2647" s="516">
        <v>0.07960648148148149</v>
      </c>
      <c r="BD2647" s="516"/>
      <c r="BE2647" s="141"/>
      <c r="BF2647" s="516"/>
      <c r="BG2647" s="516"/>
      <c r="BH2647" s="516"/>
    </row>
    <row r="2648">
      <c r="A2648" s="122">
        <f t="shared" si="3"/>
        <v>0</v>
      </c>
      <c r="B2648" s="122">
        <f t="shared" si="4"/>
        <v>0</v>
      </c>
      <c r="C2648" s="122">
        <f t="shared" si="5"/>
        <v>0</v>
      </c>
      <c r="D2648" s="122">
        <f t="shared" si="6"/>
        <v>0</v>
      </c>
      <c r="E2648" s="122">
        <f t="shared" si="2"/>
        <v>13</v>
      </c>
      <c r="H2648" s="135">
        <v>882.0</v>
      </c>
      <c r="J2648" s="135">
        <v>882.0</v>
      </c>
      <c r="L2648" s="160"/>
      <c r="M2648" s="160"/>
      <c r="N2648" s="160"/>
      <c r="O2648" s="160"/>
      <c r="AA2648" s="523"/>
      <c r="AB2648" s="523"/>
      <c r="AC2648" s="160"/>
      <c r="AD2648" s="160"/>
      <c r="AE2648" s="160"/>
      <c r="AJ2648" s="523"/>
      <c r="AN2648" s="160"/>
      <c r="AO2648" s="160"/>
      <c r="AP2648" s="160"/>
      <c r="AQ2648" s="1"/>
      <c r="AR2648" s="1"/>
      <c r="AS2648" s="160"/>
      <c r="BC2648" s="141" t="s">
        <v>41704</v>
      </c>
      <c r="BD2648" s="141"/>
      <c r="BE2648" s="516"/>
      <c r="BF2648" s="141"/>
      <c r="BG2648" s="141"/>
      <c r="BH2648" s="141"/>
    </row>
    <row r="2649">
      <c r="A2649" s="122">
        <f t="shared" si="3"/>
        <v>0</v>
      </c>
      <c r="B2649" s="122">
        <f t="shared" si="4"/>
        <v>0</v>
      </c>
      <c r="C2649" s="122">
        <f t="shared" si="5"/>
        <v>0</v>
      </c>
      <c r="D2649" s="122">
        <f t="shared" si="6"/>
        <v>0</v>
      </c>
      <c r="E2649" s="122">
        <f t="shared" si="2"/>
        <v>7</v>
      </c>
      <c r="H2649" s="135" t="s">
        <v>41705</v>
      </c>
      <c r="J2649" s="135" t="s">
        <v>41706</v>
      </c>
      <c r="L2649" s="160"/>
      <c r="M2649" s="160"/>
      <c r="N2649" s="160"/>
      <c r="O2649" s="160"/>
      <c r="AA2649" s="523"/>
      <c r="AB2649" s="523"/>
      <c r="AC2649" s="160"/>
      <c r="AD2649" s="160"/>
      <c r="AE2649" s="160"/>
      <c r="AJ2649" s="523"/>
      <c r="AN2649" s="160"/>
      <c r="AO2649" s="160"/>
      <c r="AP2649" s="160"/>
      <c r="AQ2649" s="1"/>
      <c r="AR2649" s="1"/>
      <c r="AS2649" s="160"/>
      <c r="BC2649" s="516">
        <v>0.07965277777777778</v>
      </c>
      <c r="BD2649" s="516"/>
      <c r="BE2649" s="141"/>
      <c r="BF2649" s="516"/>
      <c r="BG2649" s="516"/>
      <c r="BH2649" s="516"/>
    </row>
    <row r="2650">
      <c r="A2650" s="122">
        <f t="shared" si="3"/>
        <v>0</v>
      </c>
      <c r="B2650" s="122">
        <f t="shared" si="4"/>
        <v>0</v>
      </c>
      <c r="C2650" s="122">
        <f t="shared" si="5"/>
        <v>0</v>
      </c>
      <c r="D2650" s="122">
        <f t="shared" si="6"/>
        <v>0</v>
      </c>
      <c r="E2650" s="122">
        <f t="shared" si="2"/>
        <v>27</v>
      </c>
      <c r="H2650" s="135" t="s">
        <v>41707</v>
      </c>
      <c r="J2650" s="135" t="s">
        <v>41708</v>
      </c>
      <c r="L2650" s="160"/>
      <c r="M2650" s="160"/>
      <c r="N2650" s="160"/>
      <c r="O2650" s="160"/>
      <c r="AA2650" s="523"/>
      <c r="AB2650" s="523"/>
      <c r="AC2650" s="160"/>
      <c r="AD2650" s="160"/>
      <c r="AE2650" s="160"/>
      <c r="AJ2650" s="523"/>
      <c r="AN2650" s="160"/>
      <c r="AO2650" s="160"/>
      <c r="AP2650" s="160"/>
      <c r="AQ2650" s="1"/>
      <c r="AR2650" s="1"/>
      <c r="AS2650" s="160"/>
      <c r="BC2650" s="141" t="s">
        <v>41709</v>
      </c>
      <c r="BD2650" s="141"/>
      <c r="BE2650" s="516"/>
      <c r="BF2650" s="141"/>
      <c r="BG2650" s="141"/>
      <c r="BH2650" s="141"/>
    </row>
    <row r="2651">
      <c r="A2651" s="122">
        <f t="shared" si="3"/>
        <v>0</v>
      </c>
      <c r="B2651" s="122">
        <f t="shared" si="4"/>
        <v>0</v>
      </c>
      <c r="C2651" s="122">
        <f t="shared" si="5"/>
        <v>0</v>
      </c>
      <c r="D2651" s="122">
        <f t="shared" si="6"/>
        <v>0</v>
      </c>
      <c r="E2651" s="122">
        <f t="shared" si="2"/>
        <v>3</v>
      </c>
      <c r="H2651" s="135">
        <v>883.0</v>
      </c>
      <c r="J2651" s="135">
        <v>883.0</v>
      </c>
      <c r="L2651" s="160"/>
      <c r="M2651" s="160"/>
      <c r="N2651" s="160"/>
      <c r="O2651" s="160"/>
      <c r="AA2651" s="523"/>
      <c r="AB2651" s="523"/>
      <c r="AC2651" s="160"/>
      <c r="AD2651" s="160"/>
      <c r="AE2651" s="160"/>
      <c r="AJ2651" s="523"/>
      <c r="AN2651" s="160"/>
      <c r="AO2651" s="160"/>
      <c r="AP2651" s="160"/>
      <c r="AQ2651" s="1"/>
      <c r="AR2651" s="1"/>
      <c r="AS2651" s="160"/>
      <c r="BC2651" s="516">
        <v>0.07969907407407407</v>
      </c>
      <c r="BD2651" s="516"/>
      <c r="BE2651" s="141"/>
      <c r="BF2651" s="516"/>
      <c r="BG2651" s="516"/>
      <c r="BH2651" s="516"/>
    </row>
    <row r="2652">
      <c r="A2652" s="122">
        <f t="shared" si="3"/>
        <v>0</v>
      </c>
      <c r="B2652" s="122">
        <f t="shared" si="4"/>
        <v>0</v>
      </c>
      <c r="C2652" s="122">
        <f t="shared" si="5"/>
        <v>0</v>
      </c>
      <c r="D2652" s="122">
        <f t="shared" si="6"/>
        <v>0</v>
      </c>
      <c r="E2652" s="122">
        <f t="shared" si="2"/>
        <v>13</v>
      </c>
      <c r="H2652" s="135" t="s">
        <v>41710</v>
      </c>
      <c r="J2652" s="135" t="s">
        <v>41711</v>
      </c>
      <c r="L2652" s="160"/>
      <c r="M2652" s="160"/>
      <c r="N2652" s="160"/>
      <c r="O2652" s="160"/>
      <c r="AA2652" s="523"/>
      <c r="AB2652" s="523"/>
      <c r="AC2652" s="160"/>
      <c r="AD2652" s="160"/>
      <c r="AE2652" s="160"/>
      <c r="AJ2652" s="523"/>
      <c r="AN2652" s="160"/>
      <c r="AO2652" s="160"/>
      <c r="AP2652" s="160"/>
      <c r="AQ2652" s="1"/>
      <c r="AR2652" s="1"/>
      <c r="AS2652" s="160"/>
      <c r="BC2652" s="141" t="s">
        <v>41712</v>
      </c>
      <c r="BD2652" s="141"/>
      <c r="BE2652" s="516"/>
      <c r="BF2652" s="141"/>
      <c r="BG2652" s="141"/>
      <c r="BH2652" s="141"/>
    </row>
    <row r="2653">
      <c r="A2653" s="122">
        <f t="shared" si="3"/>
        <v>0</v>
      </c>
      <c r="B2653" s="122">
        <f t="shared" si="4"/>
        <v>0</v>
      </c>
      <c r="C2653" s="122">
        <f t="shared" si="5"/>
        <v>0</v>
      </c>
      <c r="D2653" s="122">
        <f t="shared" si="6"/>
        <v>0</v>
      </c>
      <c r="E2653" s="122">
        <f t="shared" si="2"/>
        <v>60</v>
      </c>
      <c r="H2653" s="135" t="s">
        <v>41713</v>
      </c>
      <c r="J2653" s="135" t="s">
        <v>41714</v>
      </c>
      <c r="L2653" s="160"/>
      <c r="M2653" s="160"/>
      <c r="N2653" s="160"/>
      <c r="O2653" s="160"/>
      <c r="AA2653" s="523"/>
      <c r="AB2653" s="523"/>
      <c r="AC2653" s="160"/>
      <c r="AD2653" s="160"/>
      <c r="AE2653" s="160"/>
      <c r="AJ2653" s="523"/>
      <c r="AN2653" s="160"/>
      <c r="AO2653" s="160"/>
      <c r="AP2653" s="160"/>
      <c r="AQ2653" s="1"/>
      <c r="AR2653" s="1"/>
      <c r="AS2653" s="160"/>
      <c r="BC2653" s="516">
        <v>0.0797800925925926</v>
      </c>
      <c r="BD2653" s="516"/>
      <c r="BE2653" s="141"/>
      <c r="BF2653" s="516"/>
      <c r="BG2653" s="516"/>
      <c r="BH2653" s="516"/>
    </row>
    <row r="2654">
      <c r="A2654" s="122">
        <f t="shared" si="3"/>
        <v>0</v>
      </c>
      <c r="B2654" s="122">
        <f t="shared" si="4"/>
        <v>0</v>
      </c>
      <c r="C2654" s="122">
        <f t="shared" si="5"/>
        <v>0</v>
      </c>
      <c r="D2654" s="122">
        <f t="shared" si="6"/>
        <v>0</v>
      </c>
      <c r="E2654" s="122">
        <f t="shared" si="2"/>
        <v>3</v>
      </c>
      <c r="H2654" s="135">
        <v>884.0</v>
      </c>
      <c r="J2654" s="135">
        <v>884.0</v>
      </c>
      <c r="L2654" s="160"/>
      <c r="M2654" s="160"/>
      <c r="N2654" s="160"/>
      <c r="O2654" s="160"/>
      <c r="AA2654" s="523"/>
      <c r="AB2654" s="523"/>
      <c r="AC2654" s="160"/>
      <c r="AD2654" s="160"/>
      <c r="AE2654" s="160"/>
      <c r="AJ2654" s="523"/>
      <c r="AN2654" s="160"/>
      <c r="AO2654" s="160"/>
      <c r="AP2654" s="160"/>
      <c r="AQ2654" s="1"/>
      <c r="AR2654" s="1"/>
      <c r="AS2654" s="160"/>
      <c r="BC2654" s="141" t="s">
        <v>862</v>
      </c>
      <c r="BD2654" s="141"/>
      <c r="BE2654" s="516"/>
      <c r="BF2654" s="141"/>
      <c r="BG2654" s="141"/>
      <c r="BH2654" s="141"/>
    </row>
    <row r="2655">
      <c r="A2655" s="122">
        <f t="shared" si="3"/>
        <v>0</v>
      </c>
      <c r="B2655" s="122">
        <f t="shared" si="4"/>
        <v>0</v>
      </c>
      <c r="C2655" s="122">
        <f t="shared" si="5"/>
        <v>0</v>
      </c>
      <c r="D2655" s="122">
        <f t="shared" si="6"/>
        <v>0</v>
      </c>
      <c r="E2655" s="122">
        <f t="shared" si="2"/>
        <v>7</v>
      </c>
      <c r="H2655" s="135" t="s">
        <v>41715</v>
      </c>
      <c r="J2655" s="135" t="s">
        <v>41716</v>
      </c>
      <c r="L2655" s="160"/>
      <c r="M2655" s="160"/>
      <c r="N2655" s="160"/>
      <c r="O2655" s="160"/>
      <c r="AA2655" s="523"/>
      <c r="AB2655" s="523"/>
      <c r="AC2655" s="160"/>
      <c r="AD2655" s="160"/>
      <c r="AE2655" s="160"/>
      <c r="AJ2655" s="523"/>
      <c r="AN2655" s="160"/>
      <c r="AO2655" s="160"/>
      <c r="AP2655" s="160"/>
      <c r="AQ2655" s="1"/>
      <c r="AR2655" s="1"/>
      <c r="AS2655" s="160"/>
      <c r="BC2655" s="516">
        <v>0.07983796296296296</v>
      </c>
      <c r="BD2655" s="516"/>
      <c r="BE2655" s="141"/>
      <c r="BF2655" s="516"/>
      <c r="BG2655" s="516"/>
      <c r="BH2655" s="516"/>
    </row>
    <row r="2656">
      <c r="A2656" s="122">
        <f t="shared" si="3"/>
        <v>0</v>
      </c>
      <c r="B2656" s="122">
        <f t="shared" si="4"/>
        <v>0</v>
      </c>
      <c r="C2656" s="122">
        <f t="shared" si="5"/>
        <v>0</v>
      </c>
      <c r="D2656" s="122">
        <f t="shared" si="6"/>
        <v>0</v>
      </c>
      <c r="E2656" s="122">
        <f t="shared" si="2"/>
        <v>72</v>
      </c>
      <c r="H2656" s="135" t="s">
        <v>728</v>
      </c>
      <c r="J2656" s="135" t="s">
        <v>41717</v>
      </c>
      <c r="L2656" s="160"/>
      <c r="M2656" s="160"/>
      <c r="N2656" s="160"/>
      <c r="O2656" s="160"/>
      <c r="AA2656" s="523"/>
      <c r="AB2656" s="523"/>
      <c r="AC2656" s="160"/>
      <c r="AD2656" s="160"/>
      <c r="AE2656" s="160"/>
      <c r="AJ2656" s="523"/>
      <c r="AN2656" s="160"/>
      <c r="AO2656" s="160"/>
      <c r="AP2656" s="160"/>
      <c r="AQ2656" s="1"/>
      <c r="AR2656" s="1"/>
      <c r="AS2656" s="160"/>
      <c r="BC2656" s="141" t="s">
        <v>41718</v>
      </c>
      <c r="BD2656" s="141"/>
      <c r="BE2656" s="516"/>
      <c r="BF2656" s="141"/>
      <c r="BG2656" s="141"/>
      <c r="BH2656" s="141"/>
    </row>
    <row r="2657">
      <c r="A2657" s="122">
        <f t="shared" si="3"/>
        <v>0</v>
      </c>
      <c r="B2657" s="122">
        <f t="shared" si="4"/>
        <v>0</v>
      </c>
      <c r="C2657" s="122">
        <f t="shared" si="5"/>
        <v>0</v>
      </c>
      <c r="D2657" s="122">
        <f t="shared" si="6"/>
        <v>0</v>
      </c>
      <c r="E2657" s="122">
        <f t="shared" si="2"/>
        <v>3</v>
      </c>
      <c r="H2657" s="135">
        <v>885.0</v>
      </c>
      <c r="J2657" s="135">
        <v>885.0</v>
      </c>
      <c r="L2657" s="160"/>
      <c r="M2657" s="160"/>
      <c r="N2657" s="160"/>
      <c r="O2657" s="160"/>
      <c r="AA2657" s="523"/>
      <c r="AB2657" s="523"/>
      <c r="AC2657" s="160"/>
      <c r="AD2657" s="160"/>
      <c r="AE2657" s="160"/>
      <c r="AJ2657" s="523"/>
      <c r="AN2657" s="160"/>
      <c r="AO2657" s="160"/>
      <c r="AP2657" s="160"/>
      <c r="AQ2657" s="1"/>
      <c r="AR2657" s="1"/>
      <c r="AS2657" s="160"/>
      <c r="BC2657" s="516">
        <v>0.0798611111111111</v>
      </c>
      <c r="BD2657" s="516"/>
      <c r="BE2657" s="141"/>
      <c r="BF2657" s="516"/>
      <c r="BG2657" s="516"/>
      <c r="BH2657" s="516"/>
    </row>
    <row r="2658">
      <c r="A2658" s="122">
        <f t="shared" si="3"/>
        <v>0</v>
      </c>
      <c r="B2658" s="122">
        <f t="shared" si="4"/>
        <v>0</v>
      </c>
      <c r="C2658" s="122">
        <f t="shared" si="5"/>
        <v>0</v>
      </c>
      <c r="D2658" s="122">
        <f t="shared" si="6"/>
        <v>0</v>
      </c>
      <c r="E2658" s="122">
        <f t="shared" si="2"/>
        <v>11</v>
      </c>
      <c r="H2658" s="135" t="s">
        <v>41719</v>
      </c>
      <c r="J2658" s="135" t="s">
        <v>41720</v>
      </c>
      <c r="L2658" s="160"/>
      <c r="M2658" s="160"/>
      <c r="N2658" s="160"/>
      <c r="O2658" s="160"/>
      <c r="AA2658" s="523"/>
      <c r="AB2658" s="523"/>
      <c r="AC2658" s="160"/>
      <c r="AD2658" s="160"/>
      <c r="AE2658" s="160"/>
      <c r="AJ2658" s="523"/>
      <c r="AN2658" s="160"/>
      <c r="AO2658" s="160"/>
      <c r="AP2658" s="160"/>
      <c r="AQ2658" s="1"/>
      <c r="AR2658" s="1"/>
      <c r="AS2658" s="160"/>
      <c r="BC2658" s="141" t="s">
        <v>41721</v>
      </c>
      <c r="BD2658" s="141"/>
      <c r="BE2658" s="516"/>
      <c r="BF2658" s="141"/>
      <c r="BG2658" s="141"/>
      <c r="BH2658" s="141"/>
    </row>
    <row r="2659">
      <c r="A2659" s="122">
        <f t="shared" si="3"/>
        <v>0</v>
      </c>
      <c r="B2659" s="122">
        <f t="shared" si="4"/>
        <v>0</v>
      </c>
      <c r="C2659" s="122">
        <f t="shared" si="5"/>
        <v>0</v>
      </c>
      <c r="D2659" s="122">
        <f t="shared" si="6"/>
        <v>0</v>
      </c>
      <c r="E2659" s="122">
        <f t="shared" si="2"/>
        <v>21</v>
      </c>
      <c r="H2659" s="135" t="s">
        <v>41722</v>
      </c>
      <c r="J2659" s="135" t="s">
        <v>41723</v>
      </c>
      <c r="L2659" s="160"/>
      <c r="M2659" s="160"/>
      <c r="N2659" s="160"/>
      <c r="O2659" s="160"/>
      <c r="AA2659" s="523"/>
      <c r="AB2659" s="523"/>
      <c r="AC2659" s="160"/>
      <c r="AD2659" s="160"/>
      <c r="AE2659" s="160"/>
      <c r="AJ2659" s="523"/>
      <c r="AN2659" s="160"/>
      <c r="AO2659" s="160"/>
      <c r="AP2659" s="160"/>
      <c r="AQ2659" s="1"/>
      <c r="AR2659" s="1"/>
      <c r="AS2659" s="160"/>
      <c r="BC2659" s="516">
        <v>0.07996527777777777</v>
      </c>
      <c r="BD2659" s="516"/>
      <c r="BE2659" s="141"/>
      <c r="BF2659" s="516"/>
      <c r="BG2659" s="516"/>
      <c r="BH2659" s="516"/>
    </row>
    <row r="2660">
      <c r="A2660" s="122">
        <f t="shared" si="3"/>
        <v>0</v>
      </c>
      <c r="B2660" s="122">
        <f t="shared" si="4"/>
        <v>0</v>
      </c>
      <c r="C2660" s="122">
        <f t="shared" si="5"/>
        <v>0</v>
      </c>
      <c r="D2660" s="122">
        <f t="shared" si="6"/>
        <v>0</v>
      </c>
      <c r="E2660" s="122">
        <f t="shared" si="2"/>
        <v>34</v>
      </c>
      <c r="H2660" s="135">
        <v>886.0</v>
      </c>
      <c r="J2660" s="135">
        <v>886.0</v>
      </c>
      <c r="L2660" s="160"/>
      <c r="M2660" s="160"/>
      <c r="N2660" s="160"/>
      <c r="O2660" s="160"/>
      <c r="AA2660" s="523"/>
      <c r="AB2660" s="523"/>
      <c r="AC2660" s="160"/>
      <c r="AD2660" s="160"/>
      <c r="AE2660" s="160"/>
      <c r="AJ2660" s="523"/>
      <c r="AN2660" s="160"/>
      <c r="AO2660" s="160"/>
      <c r="AP2660" s="160"/>
      <c r="AQ2660" s="1"/>
      <c r="AR2660" s="1"/>
      <c r="AS2660" s="160"/>
      <c r="BC2660" s="141" t="s">
        <v>41724</v>
      </c>
      <c r="BD2660" s="141"/>
      <c r="BE2660" s="516"/>
      <c r="BF2660" s="141"/>
      <c r="BG2660" s="141"/>
      <c r="BH2660" s="141"/>
    </row>
    <row r="2661">
      <c r="A2661" s="122">
        <f t="shared" si="3"/>
        <v>0</v>
      </c>
      <c r="B2661" s="122">
        <f t="shared" si="4"/>
        <v>0</v>
      </c>
      <c r="C2661" s="122">
        <f t="shared" si="5"/>
        <v>0</v>
      </c>
      <c r="D2661" s="122">
        <f t="shared" si="6"/>
        <v>0</v>
      </c>
      <c r="E2661" s="122">
        <f t="shared" si="2"/>
        <v>7</v>
      </c>
      <c r="H2661" s="135" t="s">
        <v>41725</v>
      </c>
      <c r="J2661" s="135" t="s">
        <v>41726</v>
      </c>
      <c r="L2661" s="160"/>
      <c r="M2661" s="160"/>
      <c r="N2661" s="160"/>
      <c r="O2661" s="160"/>
      <c r="AA2661" s="523"/>
      <c r="AB2661" s="523"/>
      <c r="AC2661" s="160"/>
      <c r="AD2661" s="160"/>
      <c r="AE2661" s="160"/>
      <c r="AJ2661" s="523"/>
      <c r="AN2661" s="160"/>
      <c r="AO2661" s="160"/>
      <c r="AP2661" s="160"/>
      <c r="AQ2661" s="1"/>
      <c r="AR2661" s="1"/>
      <c r="AS2661" s="160"/>
      <c r="BC2661" s="516">
        <v>0.07998842592592592</v>
      </c>
      <c r="BD2661" s="516"/>
      <c r="BE2661" s="141"/>
      <c r="BF2661" s="516"/>
      <c r="BG2661" s="516"/>
      <c r="BH2661" s="516"/>
    </row>
    <row r="2662">
      <c r="A2662" s="122">
        <f t="shared" si="3"/>
        <v>0</v>
      </c>
      <c r="B2662" s="122">
        <f t="shared" si="4"/>
        <v>0</v>
      </c>
      <c r="C2662" s="122">
        <f t="shared" si="5"/>
        <v>0</v>
      </c>
      <c r="D2662" s="122">
        <f t="shared" si="6"/>
        <v>0</v>
      </c>
      <c r="E2662" s="122">
        <f t="shared" si="2"/>
        <v>86</v>
      </c>
      <c r="H2662" s="135" t="s">
        <v>41727</v>
      </c>
      <c r="J2662" s="135" t="s">
        <v>41728</v>
      </c>
      <c r="L2662" s="160"/>
      <c r="M2662" s="160"/>
      <c r="N2662" s="160"/>
      <c r="O2662" s="160"/>
      <c r="AA2662" s="523"/>
      <c r="AB2662" s="523"/>
      <c r="AC2662" s="160"/>
      <c r="AD2662" s="160"/>
      <c r="AE2662" s="160"/>
      <c r="AJ2662" s="523"/>
      <c r="AN2662" s="160"/>
      <c r="AO2662" s="160"/>
      <c r="AP2662" s="160"/>
      <c r="AQ2662" s="1"/>
      <c r="AR2662" s="1"/>
      <c r="AS2662" s="160"/>
      <c r="BC2662" s="141" t="s">
        <v>41729</v>
      </c>
      <c r="BD2662" s="141"/>
      <c r="BE2662" s="516"/>
      <c r="BF2662" s="141"/>
      <c r="BG2662" s="141"/>
      <c r="BH2662" s="141"/>
    </row>
    <row r="2663">
      <c r="A2663" s="122">
        <f t="shared" si="3"/>
        <v>0</v>
      </c>
      <c r="B2663" s="122">
        <f t="shared" si="4"/>
        <v>0</v>
      </c>
      <c r="C2663" s="122">
        <f t="shared" si="5"/>
        <v>0</v>
      </c>
      <c r="D2663" s="122">
        <f t="shared" si="6"/>
        <v>0</v>
      </c>
      <c r="E2663" s="122">
        <f t="shared" si="2"/>
        <v>3</v>
      </c>
      <c r="H2663" s="135">
        <v>887.0</v>
      </c>
      <c r="J2663" s="135">
        <v>887.0</v>
      </c>
      <c r="L2663" s="160"/>
      <c r="M2663" s="160"/>
      <c r="N2663" s="160"/>
      <c r="O2663" s="160"/>
      <c r="AA2663" s="523"/>
      <c r="AB2663" s="523"/>
      <c r="AC2663" s="160"/>
      <c r="AD2663" s="160"/>
      <c r="AE2663" s="160"/>
      <c r="AJ2663" s="523"/>
      <c r="AN2663" s="160"/>
      <c r="AO2663" s="160"/>
      <c r="AP2663" s="160"/>
      <c r="AQ2663" s="1"/>
      <c r="AR2663" s="1"/>
      <c r="AS2663" s="160"/>
      <c r="BC2663" s="516">
        <v>0.08015046296296297</v>
      </c>
      <c r="BD2663" s="516"/>
      <c r="BE2663" s="141"/>
      <c r="BF2663" s="516"/>
      <c r="BG2663" s="516"/>
      <c r="BH2663" s="516"/>
    </row>
    <row r="2664">
      <c r="A2664" s="122">
        <f t="shared" si="3"/>
        <v>0</v>
      </c>
      <c r="B2664" s="122">
        <f t="shared" si="4"/>
        <v>0</v>
      </c>
      <c r="C2664" s="122">
        <f t="shared" si="5"/>
        <v>0</v>
      </c>
      <c r="D2664" s="122">
        <f t="shared" si="6"/>
        <v>0</v>
      </c>
      <c r="E2664" s="122">
        <f t="shared" si="2"/>
        <v>9</v>
      </c>
      <c r="H2664" s="135" t="s">
        <v>41730</v>
      </c>
      <c r="J2664" s="135" t="s">
        <v>41731</v>
      </c>
      <c r="L2664" s="160"/>
      <c r="M2664" s="160"/>
      <c r="N2664" s="160"/>
      <c r="O2664" s="160"/>
      <c r="AA2664" s="523"/>
      <c r="AB2664" s="523"/>
      <c r="AC2664" s="160"/>
      <c r="AD2664" s="160"/>
      <c r="AE2664" s="160"/>
      <c r="AJ2664" s="523"/>
      <c r="AN2664" s="160"/>
      <c r="AO2664" s="160"/>
      <c r="AP2664" s="160"/>
      <c r="AQ2664" s="1"/>
      <c r="AR2664" s="1"/>
      <c r="AS2664" s="160"/>
      <c r="BC2664" s="141" t="s">
        <v>9145</v>
      </c>
      <c r="BD2664" s="141"/>
      <c r="BE2664" s="516"/>
      <c r="BF2664" s="141"/>
      <c r="BG2664" s="141"/>
      <c r="BH2664" s="141"/>
    </row>
    <row r="2665">
      <c r="A2665" s="122">
        <f t="shared" si="3"/>
        <v>0</v>
      </c>
      <c r="B2665" s="122">
        <f t="shared" si="4"/>
        <v>0</v>
      </c>
      <c r="C2665" s="122">
        <f t="shared" si="5"/>
        <v>0</v>
      </c>
      <c r="D2665" s="122">
        <f t="shared" si="6"/>
        <v>0</v>
      </c>
      <c r="E2665" s="122">
        <f t="shared" si="2"/>
        <v>9</v>
      </c>
      <c r="H2665" s="135" t="s">
        <v>7007</v>
      </c>
      <c r="J2665" s="135" t="s">
        <v>7857</v>
      </c>
      <c r="L2665" s="160"/>
      <c r="M2665" s="160"/>
      <c r="N2665" s="160"/>
      <c r="O2665" s="160"/>
      <c r="AA2665" s="523"/>
      <c r="AB2665" s="523"/>
      <c r="AC2665" s="160"/>
      <c r="AD2665" s="160"/>
      <c r="AE2665" s="160"/>
      <c r="AJ2665" s="523"/>
      <c r="AN2665" s="160"/>
      <c r="AO2665" s="160"/>
      <c r="AP2665" s="160"/>
      <c r="AQ2665" s="1"/>
      <c r="AR2665" s="1"/>
      <c r="AS2665" s="160"/>
      <c r="BC2665" s="516">
        <v>0.08034722222222222</v>
      </c>
      <c r="BD2665" s="516"/>
      <c r="BE2665" s="141"/>
      <c r="BF2665" s="516"/>
      <c r="BG2665" s="516"/>
      <c r="BH2665" s="516"/>
    </row>
    <row r="2666">
      <c r="A2666" s="122">
        <f t="shared" si="3"/>
        <v>0</v>
      </c>
      <c r="B2666" s="122">
        <f t="shared" si="4"/>
        <v>0</v>
      </c>
      <c r="C2666" s="122">
        <f t="shared" si="5"/>
        <v>0</v>
      </c>
      <c r="D2666" s="122">
        <f t="shared" si="6"/>
        <v>0</v>
      </c>
      <c r="E2666" s="122">
        <f t="shared" si="2"/>
        <v>12</v>
      </c>
      <c r="H2666" s="135">
        <v>888.0</v>
      </c>
      <c r="J2666" s="135">
        <v>888.0</v>
      </c>
      <c r="L2666" s="160"/>
      <c r="M2666" s="160"/>
      <c r="N2666" s="160"/>
      <c r="O2666" s="160"/>
      <c r="AA2666" s="523"/>
      <c r="AB2666" s="523"/>
      <c r="AC2666" s="160"/>
      <c r="AD2666" s="160"/>
      <c r="AE2666" s="160"/>
      <c r="AJ2666" s="523"/>
      <c r="AN2666" s="160"/>
      <c r="AO2666" s="160"/>
      <c r="AP2666" s="160"/>
      <c r="AQ2666" s="1"/>
      <c r="AR2666" s="1"/>
      <c r="AS2666" s="160"/>
      <c r="BC2666" s="141" t="s">
        <v>41732</v>
      </c>
      <c r="BD2666" s="141"/>
      <c r="BE2666" s="516"/>
      <c r="BF2666" s="141"/>
      <c r="BG2666" s="141"/>
      <c r="BH2666" s="141"/>
    </row>
    <row r="2667">
      <c r="A2667" s="122">
        <f t="shared" si="3"/>
        <v>0</v>
      </c>
      <c r="B2667" s="122">
        <f t="shared" si="4"/>
        <v>0</v>
      </c>
      <c r="C2667" s="122">
        <f t="shared" si="5"/>
        <v>0</v>
      </c>
      <c r="D2667" s="122">
        <f t="shared" si="6"/>
        <v>0</v>
      </c>
      <c r="E2667" s="122">
        <f t="shared" si="2"/>
        <v>7</v>
      </c>
      <c r="H2667" s="135" t="s">
        <v>41733</v>
      </c>
      <c r="J2667" s="135" t="s">
        <v>41734</v>
      </c>
      <c r="L2667" s="160"/>
      <c r="M2667" s="160"/>
      <c r="N2667" s="160"/>
      <c r="O2667" s="160"/>
      <c r="AA2667" s="523"/>
      <c r="AB2667" s="523"/>
      <c r="AC2667" s="160"/>
      <c r="AD2667" s="160"/>
      <c r="AE2667" s="160"/>
      <c r="AJ2667" s="523"/>
      <c r="AN2667" s="160"/>
      <c r="AO2667" s="160"/>
      <c r="AP2667" s="160"/>
      <c r="AQ2667" s="1"/>
      <c r="AR2667" s="1"/>
      <c r="AS2667" s="160"/>
      <c r="BC2667" s="516">
        <v>0.08037037037037037</v>
      </c>
      <c r="BD2667" s="516"/>
      <c r="BE2667" s="141"/>
      <c r="BF2667" s="516"/>
      <c r="BG2667" s="516"/>
      <c r="BH2667" s="516"/>
    </row>
    <row r="2668">
      <c r="A2668" s="122">
        <f t="shared" si="3"/>
        <v>0</v>
      </c>
      <c r="B2668" s="122">
        <f t="shared" si="4"/>
        <v>0</v>
      </c>
      <c r="C2668" s="122">
        <f t="shared" si="5"/>
        <v>0</v>
      </c>
      <c r="D2668" s="122">
        <f t="shared" si="6"/>
        <v>0</v>
      </c>
      <c r="E2668" s="122">
        <f t="shared" si="2"/>
        <v>60</v>
      </c>
      <c r="H2668" s="135" t="s">
        <v>41735</v>
      </c>
      <c r="J2668" s="135" t="s">
        <v>41736</v>
      </c>
      <c r="L2668" s="160"/>
      <c r="M2668" s="160"/>
      <c r="N2668" s="160"/>
      <c r="O2668" s="160"/>
      <c r="AA2668" s="523"/>
      <c r="AB2668" s="523"/>
      <c r="AC2668" s="160"/>
      <c r="AD2668" s="160"/>
      <c r="AE2668" s="160"/>
      <c r="AJ2668" s="523"/>
      <c r="AN2668" s="160"/>
      <c r="AO2668" s="160"/>
      <c r="AP2668" s="160"/>
      <c r="AQ2668" s="1"/>
      <c r="AR2668" s="1"/>
      <c r="AS2668" s="160"/>
      <c r="BC2668" s="141" t="s">
        <v>41737</v>
      </c>
      <c r="BD2668" s="141"/>
      <c r="BE2668" s="516"/>
      <c r="BF2668" s="141"/>
      <c r="BG2668" s="141"/>
      <c r="BH2668" s="141"/>
    </row>
    <row r="2669">
      <c r="A2669" s="122">
        <f t="shared" si="3"/>
        <v>0</v>
      </c>
      <c r="B2669" s="122">
        <f t="shared" si="4"/>
        <v>0</v>
      </c>
      <c r="C2669" s="122">
        <f t="shared" si="5"/>
        <v>0</v>
      </c>
      <c r="D2669" s="122">
        <f t="shared" si="6"/>
        <v>0</v>
      </c>
      <c r="E2669" s="122">
        <f t="shared" si="2"/>
        <v>3</v>
      </c>
      <c r="H2669" s="135">
        <v>889.0</v>
      </c>
      <c r="J2669" s="135">
        <v>889.0</v>
      </c>
      <c r="L2669" s="160"/>
      <c r="M2669" s="160"/>
      <c r="N2669" s="160"/>
      <c r="O2669" s="160"/>
      <c r="AA2669" s="523"/>
      <c r="AB2669" s="523"/>
      <c r="AC2669" s="160"/>
      <c r="AD2669" s="160"/>
      <c r="AE2669" s="160"/>
      <c r="AJ2669" s="523"/>
      <c r="AN2669" s="160"/>
      <c r="AO2669" s="160"/>
      <c r="AP2669" s="160"/>
      <c r="AQ2669" s="1"/>
      <c r="AR2669" s="1"/>
      <c r="AS2669" s="160"/>
      <c r="BC2669" s="516">
        <v>0.08039351851851852</v>
      </c>
      <c r="BD2669" s="516"/>
      <c r="BE2669" s="141"/>
      <c r="BF2669" s="516"/>
      <c r="BG2669" s="516"/>
      <c r="BH2669" s="516"/>
    </row>
    <row r="2670">
      <c r="A2670" s="122">
        <f t="shared" si="3"/>
        <v>0</v>
      </c>
      <c r="B2670" s="122">
        <f t="shared" si="4"/>
        <v>0</v>
      </c>
      <c r="C2670" s="122">
        <f t="shared" si="5"/>
        <v>0</v>
      </c>
      <c r="D2670" s="122">
        <f t="shared" si="6"/>
        <v>0</v>
      </c>
      <c r="E2670" s="122">
        <f t="shared" si="2"/>
        <v>12</v>
      </c>
      <c r="H2670" s="135" t="s">
        <v>41738</v>
      </c>
      <c r="J2670" s="135" t="s">
        <v>41739</v>
      </c>
      <c r="L2670" s="160"/>
      <c r="M2670" s="160"/>
      <c r="N2670" s="160"/>
      <c r="O2670" s="160"/>
      <c r="AA2670" s="523"/>
      <c r="AB2670" s="523"/>
      <c r="AC2670" s="160"/>
      <c r="AD2670" s="160"/>
      <c r="AE2670" s="160"/>
      <c r="AJ2670" s="523"/>
      <c r="AN2670" s="160"/>
      <c r="AO2670" s="160"/>
      <c r="AP2670" s="160"/>
      <c r="AQ2670" s="1"/>
      <c r="AR2670" s="1"/>
      <c r="AS2670" s="160"/>
      <c r="BC2670" s="141" t="s">
        <v>41740</v>
      </c>
      <c r="BD2670" s="141"/>
      <c r="BE2670" s="516"/>
      <c r="BF2670" s="141"/>
      <c r="BG2670" s="141"/>
      <c r="BH2670" s="141"/>
    </row>
    <row r="2671">
      <c r="A2671" s="122">
        <f t="shared" si="3"/>
        <v>0</v>
      </c>
      <c r="B2671" s="122">
        <f t="shared" si="4"/>
        <v>0</v>
      </c>
      <c r="C2671" s="122">
        <f t="shared" si="5"/>
        <v>0</v>
      </c>
      <c r="D2671" s="122">
        <f t="shared" si="6"/>
        <v>0</v>
      </c>
      <c r="E2671" s="122">
        <f t="shared" si="2"/>
        <v>31</v>
      </c>
      <c r="H2671" s="135" t="s">
        <v>41741</v>
      </c>
      <c r="J2671" s="135" t="s">
        <v>41742</v>
      </c>
      <c r="L2671" s="160"/>
      <c r="M2671" s="160"/>
      <c r="N2671" s="160"/>
      <c r="O2671" s="160"/>
      <c r="AA2671" s="523"/>
      <c r="AB2671" s="523"/>
      <c r="AC2671" s="160"/>
      <c r="AD2671" s="160"/>
      <c r="AE2671" s="160"/>
      <c r="AJ2671" s="523"/>
      <c r="AN2671" s="160"/>
      <c r="AO2671" s="160"/>
      <c r="AP2671" s="160"/>
      <c r="AQ2671" s="1"/>
      <c r="AR2671" s="1"/>
      <c r="AS2671" s="160"/>
      <c r="BC2671" s="516">
        <v>0.0804050925925926</v>
      </c>
      <c r="BD2671" s="516"/>
      <c r="BE2671" s="141"/>
      <c r="BF2671" s="516"/>
      <c r="BG2671" s="516"/>
      <c r="BH2671" s="516"/>
    </row>
    <row r="2672">
      <c r="A2672" s="122">
        <f t="shared" si="3"/>
        <v>0</v>
      </c>
      <c r="B2672" s="122">
        <f t="shared" si="4"/>
        <v>0</v>
      </c>
      <c r="C2672" s="122">
        <f t="shared" si="5"/>
        <v>0</v>
      </c>
      <c r="D2672" s="122">
        <f t="shared" si="6"/>
        <v>0</v>
      </c>
      <c r="E2672" s="122">
        <f t="shared" si="2"/>
        <v>6</v>
      </c>
      <c r="H2672" s="135">
        <v>890.0</v>
      </c>
      <c r="J2672" s="135">
        <v>890.0</v>
      </c>
      <c r="L2672" s="160"/>
      <c r="M2672" s="160"/>
      <c r="N2672" s="160"/>
      <c r="O2672" s="160"/>
      <c r="AA2672" s="523"/>
      <c r="AB2672" s="523"/>
      <c r="AC2672" s="160"/>
      <c r="AD2672" s="160"/>
      <c r="AE2672" s="160"/>
      <c r="AJ2672" s="523"/>
      <c r="AN2672" s="160"/>
      <c r="AO2672" s="160"/>
      <c r="AP2672" s="160"/>
      <c r="AQ2672" s="1"/>
      <c r="AR2672" s="1"/>
      <c r="AS2672" s="160"/>
      <c r="BC2672" s="141" t="s">
        <v>41743</v>
      </c>
      <c r="BD2672" s="141"/>
      <c r="BE2672" s="516"/>
      <c r="BF2672" s="141"/>
      <c r="BG2672" s="141"/>
      <c r="BH2672" s="141"/>
    </row>
    <row r="2673">
      <c r="A2673" s="122">
        <f t="shared" si="3"/>
        <v>0</v>
      </c>
      <c r="B2673" s="122">
        <f t="shared" si="4"/>
        <v>0</v>
      </c>
      <c r="C2673" s="122">
        <f t="shared" si="5"/>
        <v>0</v>
      </c>
      <c r="D2673" s="122">
        <f t="shared" si="6"/>
        <v>0</v>
      </c>
      <c r="E2673" s="122">
        <f t="shared" si="2"/>
        <v>7</v>
      </c>
      <c r="H2673" s="135" t="s">
        <v>41744</v>
      </c>
      <c r="J2673" s="135" t="s">
        <v>41745</v>
      </c>
      <c r="L2673" s="160"/>
      <c r="M2673" s="160"/>
      <c r="N2673" s="160"/>
      <c r="O2673" s="160"/>
      <c r="AA2673" s="523"/>
      <c r="AB2673" s="523"/>
      <c r="AC2673" s="160"/>
      <c r="AD2673" s="160"/>
      <c r="AE2673" s="160"/>
      <c r="AJ2673" s="523"/>
      <c r="AN2673" s="160"/>
      <c r="AO2673" s="160"/>
      <c r="AP2673" s="160"/>
      <c r="AQ2673" s="1"/>
      <c r="AR2673" s="1"/>
      <c r="AS2673" s="160"/>
      <c r="BC2673" s="516">
        <v>0.08042824074074074</v>
      </c>
      <c r="BD2673" s="516"/>
      <c r="BE2673" s="141"/>
      <c r="BF2673" s="516"/>
      <c r="BG2673" s="516"/>
      <c r="BH2673" s="516"/>
    </row>
    <row r="2674">
      <c r="A2674" s="122">
        <f t="shared" si="3"/>
        <v>0</v>
      </c>
      <c r="B2674" s="122">
        <f t="shared" si="4"/>
        <v>0</v>
      </c>
      <c r="C2674" s="122">
        <f t="shared" si="5"/>
        <v>0</v>
      </c>
      <c r="D2674" s="122">
        <f t="shared" si="6"/>
        <v>0</v>
      </c>
      <c r="E2674" s="122">
        <f t="shared" si="2"/>
        <v>29</v>
      </c>
      <c r="H2674" s="135" t="s">
        <v>41746</v>
      </c>
      <c r="J2674" s="135" t="s">
        <v>41747</v>
      </c>
      <c r="L2674" s="160"/>
      <c r="M2674" s="160"/>
      <c r="N2674" s="160"/>
      <c r="O2674" s="160"/>
      <c r="AA2674" s="523"/>
      <c r="AB2674" s="523"/>
      <c r="AC2674" s="160"/>
      <c r="AD2674" s="160"/>
      <c r="AE2674" s="160"/>
      <c r="AJ2674" s="523"/>
      <c r="AN2674" s="160"/>
      <c r="AO2674" s="160"/>
      <c r="AP2674" s="160"/>
      <c r="AQ2674" s="1"/>
      <c r="AR2674" s="1"/>
      <c r="AS2674" s="160"/>
      <c r="BC2674" s="141" t="s">
        <v>11105</v>
      </c>
      <c r="BD2674" s="141"/>
      <c r="BE2674" s="516"/>
      <c r="BF2674" s="141"/>
      <c r="BG2674" s="141"/>
      <c r="BH2674" s="141"/>
    </row>
    <row r="2675">
      <c r="A2675" s="122">
        <f t="shared" si="3"/>
        <v>0</v>
      </c>
      <c r="B2675" s="122">
        <f t="shared" si="4"/>
        <v>0</v>
      </c>
      <c r="C2675" s="122">
        <f t="shared" si="5"/>
        <v>0</v>
      </c>
      <c r="D2675" s="122">
        <f t="shared" si="6"/>
        <v>0</v>
      </c>
      <c r="E2675" s="122">
        <f t="shared" si="2"/>
        <v>3</v>
      </c>
      <c r="H2675" s="135">
        <v>891.0</v>
      </c>
      <c r="J2675" s="135">
        <v>891.0</v>
      </c>
      <c r="L2675" s="160"/>
      <c r="M2675" s="160"/>
      <c r="N2675" s="160"/>
      <c r="O2675" s="160"/>
      <c r="AA2675" s="523"/>
      <c r="AB2675" s="523"/>
      <c r="AC2675" s="160"/>
      <c r="AD2675" s="160"/>
      <c r="AE2675" s="160"/>
      <c r="AJ2675" s="523"/>
      <c r="AN2675" s="160"/>
      <c r="AO2675" s="160"/>
      <c r="AP2675" s="160"/>
      <c r="AQ2675" s="1"/>
      <c r="AR2675" s="1"/>
      <c r="AS2675" s="160"/>
      <c r="BC2675" s="516">
        <v>0.08046296296296296</v>
      </c>
      <c r="BD2675" s="516"/>
      <c r="BE2675" s="141"/>
      <c r="BF2675" s="516"/>
      <c r="BG2675" s="516"/>
      <c r="BH2675" s="516"/>
    </row>
    <row r="2676">
      <c r="A2676" s="122">
        <f t="shared" si="3"/>
        <v>0</v>
      </c>
      <c r="B2676" s="122">
        <f t="shared" si="4"/>
        <v>0</v>
      </c>
      <c r="C2676" s="122">
        <f t="shared" si="5"/>
        <v>0</v>
      </c>
      <c r="D2676" s="122">
        <f t="shared" si="6"/>
        <v>0</v>
      </c>
      <c r="E2676" s="122">
        <f t="shared" si="2"/>
        <v>12</v>
      </c>
      <c r="H2676" s="135" t="s">
        <v>41748</v>
      </c>
      <c r="J2676" s="135" t="s">
        <v>41749</v>
      </c>
      <c r="L2676" s="160"/>
      <c r="M2676" s="160"/>
      <c r="N2676" s="160"/>
      <c r="O2676" s="160"/>
      <c r="AA2676" s="523"/>
      <c r="AB2676" s="523"/>
      <c r="AC2676" s="160"/>
      <c r="AD2676" s="160"/>
      <c r="AE2676" s="160"/>
      <c r="AJ2676" s="523"/>
      <c r="AN2676" s="160"/>
      <c r="AO2676" s="160"/>
      <c r="AP2676" s="160"/>
      <c r="AQ2676" s="1"/>
      <c r="AR2676" s="1"/>
      <c r="AS2676" s="160"/>
      <c r="BC2676" s="141" t="s">
        <v>41750</v>
      </c>
      <c r="BD2676" s="141"/>
      <c r="BE2676" s="516"/>
      <c r="BF2676" s="141"/>
      <c r="BG2676" s="141"/>
      <c r="BH2676" s="141"/>
    </row>
    <row r="2677">
      <c r="A2677" s="122">
        <f t="shared" si="3"/>
        <v>0</v>
      </c>
      <c r="B2677" s="122">
        <f t="shared" si="4"/>
        <v>0</v>
      </c>
      <c r="C2677" s="122">
        <f t="shared" si="5"/>
        <v>0</v>
      </c>
      <c r="D2677" s="122">
        <f t="shared" si="6"/>
        <v>0</v>
      </c>
      <c r="E2677" s="122">
        <f t="shared" si="2"/>
        <v>41</v>
      </c>
      <c r="H2677" s="135" t="s">
        <v>41751</v>
      </c>
      <c r="J2677" s="135" t="s">
        <v>41752</v>
      </c>
      <c r="L2677" s="160"/>
      <c r="M2677" s="160"/>
      <c r="N2677" s="160"/>
      <c r="O2677" s="160"/>
      <c r="AA2677" s="523"/>
      <c r="AB2677" s="523"/>
      <c r="AC2677" s="160"/>
      <c r="AD2677" s="160"/>
      <c r="AE2677" s="160"/>
      <c r="AJ2677" s="523"/>
      <c r="AN2677" s="160"/>
      <c r="AO2677" s="160"/>
      <c r="AP2677" s="160"/>
      <c r="AQ2677" s="1"/>
      <c r="AR2677" s="1"/>
      <c r="AS2677" s="160"/>
      <c r="BC2677" s="516">
        <v>0.0804861111111111</v>
      </c>
      <c r="BD2677" s="516"/>
      <c r="BE2677" s="141"/>
      <c r="BF2677" s="516"/>
      <c r="BG2677" s="516"/>
      <c r="BH2677" s="516"/>
    </row>
    <row r="2678">
      <c r="A2678" s="122">
        <f t="shared" si="3"/>
        <v>0</v>
      </c>
      <c r="B2678" s="122">
        <f t="shared" si="4"/>
        <v>0</v>
      </c>
      <c r="C2678" s="122">
        <f t="shared" si="5"/>
        <v>0</v>
      </c>
      <c r="D2678" s="122">
        <f t="shared" si="6"/>
        <v>0</v>
      </c>
      <c r="E2678" s="122">
        <f t="shared" si="2"/>
        <v>8</v>
      </c>
      <c r="H2678" s="135">
        <v>892.0</v>
      </c>
      <c r="J2678" s="135">
        <v>892.0</v>
      </c>
      <c r="L2678" s="160"/>
      <c r="M2678" s="160"/>
      <c r="N2678" s="160"/>
      <c r="O2678" s="160"/>
      <c r="AA2678" s="523"/>
      <c r="AB2678" s="523"/>
      <c r="AC2678" s="160"/>
      <c r="AD2678" s="160"/>
      <c r="AE2678" s="160"/>
      <c r="AJ2678" s="523"/>
      <c r="AN2678" s="160"/>
      <c r="AO2678" s="160"/>
      <c r="AP2678" s="160"/>
      <c r="AQ2678" s="1"/>
      <c r="AR2678" s="1"/>
      <c r="AS2678" s="160"/>
      <c r="BC2678" s="141" t="s">
        <v>41753</v>
      </c>
      <c r="BD2678" s="141"/>
      <c r="BE2678" s="516"/>
      <c r="BF2678" s="141"/>
      <c r="BG2678" s="141"/>
      <c r="BH2678" s="141"/>
    </row>
    <row r="2679">
      <c r="A2679" s="122">
        <f t="shared" si="3"/>
        <v>0</v>
      </c>
      <c r="B2679" s="122">
        <f t="shared" si="4"/>
        <v>0</v>
      </c>
      <c r="C2679" s="122">
        <f t="shared" si="5"/>
        <v>0</v>
      </c>
      <c r="D2679" s="122">
        <f t="shared" si="6"/>
        <v>0</v>
      </c>
      <c r="E2679" s="122">
        <f t="shared" si="2"/>
        <v>7</v>
      </c>
      <c r="H2679" s="135" t="s">
        <v>41754</v>
      </c>
      <c r="J2679" s="135" t="s">
        <v>41755</v>
      </c>
      <c r="L2679" s="160"/>
      <c r="M2679" s="160"/>
      <c r="N2679" s="160"/>
      <c r="O2679" s="160"/>
      <c r="AA2679" s="523"/>
      <c r="AB2679" s="523"/>
      <c r="AC2679" s="160"/>
      <c r="AD2679" s="160"/>
      <c r="AE2679" s="160"/>
      <c r="AJ2679" s="523"/>
      <c r="AN2679" s="160"/>
      <c r="AO2679" s="160"/>
      <c r="AP2679" s="160"/>
      <c r="AQ2679" s="1"/>
      <c r="AR2679" s="1"/>
      <c r="AS2679" s="160"/>
      <c r="BC2679" s="516">
        <v>0.08053240740740741</v>
      </c>
      <c r="BD2679" s="516"/>
      <c r="BE2679" s="141"/>
      <c r="BF2679" s="516"/>
      <c r="BG2679" s="516"/>
      <c r="BH2679" s="516"/>
    </row>
    <row r="2680">
      <c r="A2680" s="122">
        <f t="shared" si="3"/>
        <v>0</v>
      </c>
      <c r="B2680" s="122">
        <f t="shared" si="4"/>
        <v>0</v>
      </c>
      <c r="C2680" s="122">
        <f t="shared" si="5"/>
        <v>0</v>
      </c>
      <c r="D2680" s="122">
        <f t="shared" si="6"/>
        <v>0</v>
      </c>
      <c r="E2680" s="122">
        <f t="shared" si="2"/>
        <v>42</v>
      </c>
      <c r="H2680" s="135" t="s">
        <v>41756</v>
      </c>
      <c r="J2680" s="135" t="s">
        <v>862</v>
      </c>
      <c r="L2680" s="160"/>
      <c r="M2680" s="160"/>
      <c r="N2680" s="160"/>
      <c r="O2680" s="160"/>
      <c r="AA2680" s="523"/>
      <c r="AB2680" s="523"/>
      <c r="AC2680" s="160"/>
      <c r="AD2680" s="160"/>
      <c r="AE2680" s="160"/>
      <c r="AJ2680" s="523"/>
      <c r="AN2680" s="160"/>
      <c r="AO2680" s="160"/>
      <c r="AP2680" s="160"/>
      <c r="AQ2680" s="1"/>
      <c r="AR2680" s="1"/>
      <c r="AS2680" s="160"/>
      <c r="BC2680" s="141" t="s">
        <v>41757</v>
      </c>
      <c r="BD2680" s="141"/>
      <c r="BE2680" s="516"/>
      <c r="BF2680" s="141"/>
      <c r="BG2680" s="141"/>
      <c r="BH2680" s="141"/>
    </row>
    <row r="2681">
      <c r="A2681" s="122">
        <f t="shared" si="3"/>
        <v>0</v>
      </c>
      <c r="B2681" s="122">
        <f t="shared" si="4"/>
        <v>0</v>
      </c>
      <c r="C2681" s="122">
        <f t="shared" si="5"/>
        <v>0</v>
      </c>
      <c r="D2681" s="122">
        <f t="shared" si="6"/>
        <v>0</v>
      </c>
      <c r="E2681" s="122">
        <f t="shared" si="2"/>
        <v>3</v>
      </c>
      <c r="H2681" s="135">
        <v>893.0</v>
      </c>
      <c r="J2681" s="135">
        <v>893.0</v>
      </c>
      <c r="L2681" s="160"/>
      <c r="M2681" s="160"/>
      <c r="N2681" s="160"/>
      <c r="O2681" s="160"/>
      <c r="AA2681" s="523"/>
      <c r="AB2681" s="523"/>
      <c r="AC2681" s="160"/>
      <c r="AD2681" s="160"/>
      <c r="AE2681" s="160"/>
      <c r="AJ2681" s="523"/>
      <c r="AN2681" s="160"/>
      <c r="AO2681" s="160"/>
      <c r="AP2681" s="160"/>
      <c r="AQ2681" s="1"/>
      <c r="AR2681" s="1"/>
      <c r="AS2681" s="160"/>
      <c r="BC2681" s="516">
        <v>0.08057870370370371</v>
      </c>
      <c r="BD2681" s="516"/>
      <c r="BE2681" s="141"/>
      <c r="BF2681" s="516"/>
      <c r="BG2681" s="516"/>
      <c r="BH2681" s="516"/>
    </row>
    <row r="2682">
      <c r="A2682" s="122">
        <f t="shared" si="3"/>
        <v>0</v>
      </c>
      <c r="B2682" s="122">
        <f t="shared" si="4"/>
        <v>0</v>
      </c>
      <c r="C2682" s="122">
        <f t="shared" si="5"/>
        <v>0</v>
      </c>
      <c r="D2682" s="122">
        <f t="shared" si="6"/>
        <v>0</v>
      </c>
      <c r="E2682" s="122">
        <f t="shared" si="2"/>
        <v>10</v>
      </c>
      <c r="H2682" s="135" t="s">
        <v>41758</v>
      </c>
      <c r="J2682" s="135" t="s">
        <v>41759</v>
      </c>
      <c r="L2682" s="160"/>
      <c r="M2682" s="160"/>
      <c r="N2682" s="160"/>
      <c r="O2682" s="160"/>
      <c r="AA2682" s="523"/>
      <c r="AB2682" s="523"/>
      <c r="AC2682" s="160"/>
      <c r="AD2682" s="160"/>
      <c r="AE2682" s="160"/>
      <c r="AJ2682" s="523"/>
      <c r="AN2682" s="160"/>
      <c r="AO2682" s="160"/>
      <c r="AP2682" s="160"/>
      <c r="AQ2682" s="1"/>
      <c r="AR2682" s="1"/>
      <c r="AS2682" s="160"/>
      <c r="BC2682" s="141" t="s">
        <v>41760</v>
      </c>
      <c r="BD2682" s="141"/>
      <c r="BE2682" s="516"/>
      <c r="BF2682" s="141"/>
      <c r="BG2682" s="141"/>
      <c r="BH2682" s="141"/>
    </row>
    <row r="2683">
      <c r="A2683" s="122">
        <f t="shared" si="3"/>
        <v>0</v>
      </c>
      <c r="B2683" s="122">
        <f t="shared" si="4"/>
        <v>0</v>
      </c>
      <c r="C2683" s="122">
        <f t="shared" si="5"/>
        <v>0</v>
      </c>
      <c r="D2683" s="122">
        <f t="shared" si="6"/>
        <v>0</v>
      </c>
      <c r="E2683" s="122">
        <f t="shared" si="2"/>
        <v>14</v>
      </c>
      <c r="H2683" s="135" t="s">
        <v>41761</v>
      </c>
      <c r="J2683" s="135" t="s">
        <v>15464</v>
      </c>
      <c r="L2683" s="160"/>
      <c r="M2683" s="160"/>
      <c r="N2683" s="160"/>
      <c r="O2683" s="160"/>
      <c r="AA2683" s="523"/>
      <c r="AB2683" s="523"/>
      <c r="AC2683" s="160"/>
      <c r="AD2683" s="160"/>
      <c r="AE2683" s="160"/>
      <c r="AJ2683" s="523"/>
      <c r="AN2683" s="160"/>
      <c r="AO2683" s="160"/>
      <c r="AP2683" s="160"/>
      <c r="AQ2683" s="1"/>
      <c r="AR2683" s="1"/>
      <c r="AS2683" s="160"/>
      <c r="BC2683" s="516">
        <v>0.08061342592592592</v>
      </c>
      <c r="BD2683" s="516"/>
      <c r="BE2683" s="141"/>
      <c r="BF2683" s="516"/>
      <c r="BG2683" s="516"/>
      <c r="BH2683" s="516"/>
    </row>
    <row r="2684">
      <c r="A2684" s="122">
        <f t="shared" si="3"/>
        <v>0</v>
      </c>
      <c r="B2684" s="122">
        <f t="shared" si="4"/>
        <v>0</v>
      </c>
      <c r="C2684" s="122">
        <f t="shared" si="5"/>
        <v>0</v>
      </c>
      <c r="D2684" s="122">
        <f t="shared" si="6"/>
        <v>0</v>
      </c>
      <c r="E2684" s="122">
        <f t="shared" si="2"/>
        <v>13</v>
      </c>
      <c r="H2684" s="135">
        <v>894.0</v>
      </c>
      <c r="J2684" s="135">
        <v>894.0</v>
      </c>
      <c r="L2684" s="160"/>
      <c r="M2684" s="160"/>
      <c r="N2684" s="160"/>
      <c r="O2684" s="160"/>
      <c r="AA2684" s="523"/>
      <c r="AB2684" s="523"/>
      <c r="AC2684" s="160"/>
      <c r="AD2684" s="160"/>
      <c r="AE2684" s="160"/>
      <c r="AJ2684" s="523"/>
      <c r="AN2684" s="160"/>
      <c r="AO2684" s="160"/>
      <c r="AP2684" s="160"/>
      <c r="AQ2684" s="1"/>
      <c r="AR2684" s="1"/>
      <c r="AS2684" s="160"/>
      <c r="BC2684" s="141" t="s">
        <v>41762</v>
      </c>
      <c r="BD2684" s="141"/>
      <c r="BE2684" s="516"/>
      <c r="BF2684" s="141"/>
      <c r="BG2684" s="141"/>
      <c r="BH2684" s="141"/>
    </row>
    <row r="2685">
      <c r="A2685" s="122">
        <f t="shared" si="3"/>
        <v>0</v>
      </c>
      <c r="B2685" s="122">
        <f t="shared" si="4"/>
        <v>0</v>
      </c>
      <c r="C2685" s="122">
        <f t="shared" si="5"/>
        <v>0</v>
      </c>
      <c r="D2685" s="122">
        <f t="shared" si="6"/>
        <v>0</v>
      </c>
      <c r="E2685" s="122">
        <f t="shared" si="2"/>
        <v>7</v>
      </c>
      <c r="H2685" s="135" t="s">
        <v>41763</v>
      </c>
      <c r="J2685" s="135" t="s">
        <v>41764</v>
      </c>
      <c r="L2685" s="160"/>
      <c r="M2685" s="160"/>
      <c r="N2685" s="160"/>
      <c r="O2685" s="160"/>
      <c r="AA2685" s="523"/>
      <c r="AB2685" s="523"/>
      <c r="AC2685" s="160"/>
      <c r="AD2685" s="160"/>
      <c r="AE2685" s="160"/>
      <c r="AJ2685" s="523"/>
      <c r="AN2685" s="160"/>
      <c r="AO2685" s="160"/>
      <c r="AP2685" s="160"/>
      <c r="AQ2685" s="1"/>
      <c r="AR2685" s="1"/>
      <c r="AS2685" s="160"/>
      <c r="BC2685" s="516">
        <v>0.08064814814814815</v>
      </c>
      <c r="BD2685" s="516"/>
      <c r="BE2685" s="141"/>
      <c r="BF2685" s="516"/>
      <c r="BG2685" s="516"/>
      <c r="BH2685" s="516"/>
    </row>
    <row r="2686">
      <c r="A2686" s="122">
        <f t="shared" si="3"/>
        <v>0</v>
      </c>
      <c r="B2686" s="122">
        <f t="shared" si="4"/>
        <v>0</v>
      </c>
      <c r="C2686" s="122">
        <f t="shared" si="5"/>
        <v>0</v>
      </c>
      <c r="D2686" s="122">
        <f t="shared" si="6"/>
        <v>0</v>
      </c>
      <c r="E2686" s="122">
        <f t="shared" si="2"/>
        <v>21</v>
      </c>
      <c r="H2686" s="135" t="s">
        <v>41765</v>
      </c>
      <c r="J2686" s="135" t="s">
        <v>41766</v>
      </c>
      <c r="L2686" s="160"/>
      <c r="M2686" s="160"/>
      <c r="N2686" s="160"/>
      <c r="O2686" s="160"/>
      <c r="AA2686" s="523"/>
      <c r="AB2686" s="523"/>
      <c r="AC2686" s="160"/>
      <c r="AD2686" s="160"/>
      <c r="AE2686" s="160"/>
      <c r="AJ2686" s="523"/>
      <c r="AN2686" s="160"/>
      <c r="AO2686" s="160"/>
      <c r="AP2686" s="160"/>
      <c r="AQ2686" s="1"/>
      <c r="AR2686" s="1"/>
      <c r="AS2686" s="160"/>
      <c r="BC2686" s="141" t="s">
        <v>41767</v>
      </c>
      <c r="BD2686" s="141"/>
      <c r="BE2686" s="516"/>
      <c r="BF2686" s="141"/>
      <c r="BG2686" s="141"/>
      <c r="BH2686" s="141"/>
    </row>
    <row r="2687">
      <c r="A2687" s="122">
        <f t="shared" si="3"/>
        <v>0</v>
      </c>
      <c r="B2687" s="122">
        <f t="shared" si="4"/>
        <v>0</v>
      </c>
      <c r="C2687" s="122">
        <f t="shared" si="5"/>
        <v>0</v>
      </c>
      <c r="D2687" s="122">
        <f t="shared" si="6"/>
        <v>0</v>
      </c>
      <c r="E2687" s="122">
        <f t="shared" si="2"/>
        <v>3</v>
      </c>
      <c r="H2687" s="135">
        <v>895.0</v>
      </c>
      <c r="J2687" s="135">
        <v>895.0</v>
      </c>
      <c r="L2687" s="160"/>
      <c r="M2687" s="160"/>
      <c r="N2687" s="160"/>
      <c r="O2687" s="160"/>
      <c r="AA2687" s="523"/>
      <c r="AB2687" s="523"/>
      <c r="AC2687" s="160"/>
      <c r="AD2687" s="160"/>
      <c r="AE2687" s="160"/>
      <c r="AJ2687" s="523"/>
      <c r="AN2687" s="160"/>
      <c r="AO2687" s="160"/>
      <c r="AP2687" s="160"/>
      <c r="AQ2687" s="1"/>
      <c r="AR2687" s="1"/>
      <c r="AS2687" s="160"/>
      <c r="BC2687" s="516">
        <v>0.08070601851851852</v>
      </c>
      <c r="BD2687" s="516"/>
      <c r="BE2687" s="141"/>
      <c r="BF2687" s="516"/>
      <c r="BG2687" s="516"/>
      <c r="BH2687" s="516"/>
    </row>
    <row r="2688">
      <c r="A2688" s="122">
        <f t="shared" si="3"/>
        <v>0</v>
      </c>
      <c r="B2688" s="122">
        <f t="shared" si="4"/>
        <v>0</v>
      </c>
      <c r="C2688" s="122">
        <f t="shared" si="5"/>
        <v>0</v>
      </c>
      <c r="D2688" s="122">
        <f t="shared" si="6"/>
        <v>0</v>
      </c>
      <c r="E2688" s="122">
        <f t="shared" si="2"/>
        <v>32</v>
      </c>
      <c r="H2688" s="135" t="s">
        <v>41768</v>
      </c>
      <c r="J2688" s="135" t="s">
        <v>41769</v>
      </c>
      <c r="L2688" s="160"/>
      <c r="M2688" s="160"/>
      <c r="N2688" s="160"/>
      <c r="O2688" s="160"/>
      <c r="AA2688" s="523"/>
      <c r="AB2688" s="523"/>
      <c r="AC2688" s="160"/>
      <c r="AD2688" s="160"/>
      <c r="AE2688" s="160"/>
      <c r="AJ2688" s="523"/>
      <c r="AN2688" s="160"/>
      <c r="AO2688" s="160"/>
      <c r="AP2688" s="160"/>
      <c r="AQ2688" s="1"/>
      <c r="AR2688" s="1"/>
      <c r="AS2688" s="160"/>
      <c r="BC2688" s="141" t="s">
        <v>41770</v>
      </c>
      <c r="BD2688" s="141"/>
      <c r="BE2688" s="516"/>
      <c r="BF2688" s="141"/>
      <c r="BG2688" s="141"/>
      <c r="BH2688" s="141"/>
    </row>
    <row r="2689">
      <c r="A2689" s="122">
        <f t="shared" si="3"/>
        <v>0</v>
      </c>
      <c r="B2689" s="122">
        <f t="shared" si="4"/>
        <v>0</v>
      </c>
      <c r="C2689" s="122">
        <f t="shared" si="5"/>
        <v>0</v>
      </c>
      <c r="D2689" s="122">
        <f t="shared" si="6"/>
        <v>0</v>
      </c>
      <c r="E2689" s="122">
        <f t="shared" si="2"/>
        <v>29</v>
      </c>
      <c r="H2689" s="135" t="s">
        <v>41771</v>
      </c>
      <c r="J2689" s="135" t="s">
        <v>41772</v>
      </c>
      <c r="L2689" s="160"/>
      <c r="M2689" s="160"/>
      <c r="N2689" s="160"/>
      <c r="O2689" s="160"/>
      <c r="AA2689" s="523"/>
      <c r="AB2689" s="523"/>
      <c r="AC2689" s="160"/>
      <c r="AD2689" s="160"/>
      <c r="AE2689" s="160"/>
      <c r="AJ2689" s="523"/>
      <c r="AN2689" s="160"/>
      <c r="AO2689" s="160"/>
      <c r="AP2689" s="160"/>
      <c r="AQ2689" s="1"/>
      <c r="AR2689" s="1"/>
      <c r="AS2689" s="160"/>
      <c r="BC2689" s="516">
        <v>0.08072916666666667</v>
      </c>
      <c r="BD2689" s="516"/>
      <c r="BE2689" s="141"/>
      <c r="BF2689" s="516"/>
      <c r="BG2689" s="516"/>
      <c r="BH2689" s="516"/>
    </row>
    <row r="2690">
      <c r="A2690" s="122">
        <f t="shared" si="3"/>
        <v>0</v>
      </c>
      <c r="B2690" s="122">
        <f t="shared" si="4"/>
        <v>0</v>
      </c>
      <c r="C2690" s="122">
        <f t="shared" si="5"/>
        <v>0</v>
      </c>
      <c r="D2690" s="122">
        <f t="shared" si="6"/>
        <v>0</v>
      </c>
      <c r="E2690" s="122">
        <f t="shared" si="2"/>
        <v>6</v>
      </c>
      <c r="H2690" s="135">
        <v>896.0</v>
      </c>
      <c r="J2690" s="135">
        <v>896.0</v>
      </c>
      <c r="L2690" s="160"/>
      <c r="M2690" s="160"/>
      <c r="N2690" s="160"/>
      <c r="O2690" s="160"/>
      <c r="AA2690" s="523"/>
      <c r="AB2690" s="523"/>
      <c r="AC2690" s="160"/>
      <c r="AD2690" s="160"/>
      <c r="AE2690" s="160"/>
      <c r="AJ2690" s="523"/>
      <c r="AN2690" s="160"/>
      <c r="AO2690" s="160"/>
      <c r="AP2690" s="160"/>
      <c r="AQ2690" s="1"/>
      <c r="AR2690" s="1"/>
      <c r="AS2690" s="160"/>
      <c r="BC2690" s="141" t="s">
        <v>41773</v>
      </c>
      <c r="BD2690" s="141"/>
      <c r="BE2690" s="516"/>
      <c r="BF2690" s="141"/>
      <c r="BG2690" s="141"/>
      <c r="BH2690" s="141"/>
    </row>
    <row r="2691">
      <c r="A2691" s="122">
        <f t="shared" si="3"/>
        <v>0</v>
      </c>
      <c r="B2691" s="122">
        <f t="shared" si="4"/>
        <v>0</v>
      </c>
      <c r="C2691" s="122">
        <f t="shared" si="5"/>
        <v>0</v>
      </c>
      <c r="D2691" s="122">
        <f t="shared" si="6"/>
        <v>0</v>
      </c>
      <c r="E2691" s="122">
        <f t="shared" si="2"/>
        <v>7</v>
      </c>
      <c r="H2691" s="135" t="s">
        <v>41774</v>
      </c>
      <c r="J2691" s="135" t="s">
        <v>41775</v>
      </c>
      <c r="L2691" s="160"/>
      <c r="M2691" s="160"/>
      <c r="N2691" s="160"/>
      <c r="O2691" s="160"/>
      <c r="AA2691" s="523"/>
      <c r="AB2691" s="523"/>
      <c r="AC2691" s="160"/>
      <c r="AD2691" s="160"/>
      <c r="AE2691" s="160"/>
      <c r="AJ2691" s="523"/>
      <c r="AN2691" s="160"/>
      <c r="AO2691" s="160"/>
      <c r="AP2691" s="160"/>
      <c r="AQ2691" s="1"/>
      <c r="AR2691" s="1"/>
      <c r="AS2691" s="160"/>
      <c r="BC2691" s="516">
        <v>0.08087962962962963</v>
      </c>
      <c r="BD2691" s="516"/>
      <c r="BE2691" s="141"/>
      <c r="BF2691" s="516"/>
      <c r="BG2691" s="516"/>
      <c r="BH2691" s="516"/>
    </row>
    <row r="2692">
      <c r="A2692" s="122">
        <f t="shared" si="3"/>
        <v>0</v>
      </c>
      <c r="B2692" s="122">
        <f t="shared" si="4"/>
        <v>0</v>
      </c>
      <c r="C2692" s="122">
        <f t="shared" si="5"/>
        <v>0</v>
      </c>
      <c r="D2692" s="122">
        <f t="shared" si="6"/>
        <v>0</v>
      </c>
      <c r="E2692" s="122">
        <f t="shared" si="2"/>
        <v>45</v>
      </c>
      <c r="H2692" s="135" t="s">
        <v>41776</v>
      </c>
      <c r="J2692" s="135" t="s">
        <v>41777</v>
      </c>
      <c r="L2692" s="160"/>
      <c r="M2692" s="160"/>
      <c r="N2692" s="160"/>
      <c r="O2692" s="160"/>
      <c r="AA2692" s="523"/>
      <c r="AB2692" s="523"/>
      <c r="AC2692" s="160"/>
      <c r="AD2692" s="160"/>
      <c r="AE2692" s="160"/>
      <c r="AJ2692" s="523"/>
      <c r="AN2692" s="160"/>
      <c r="AO2692" s="160"/>
      <c r="AP2692" s="160"/>
      <c r="AQ2692" s="1"/>
      <c r="AR2692" s="1"/>
      <c r="AS2692" s="160"/>
      <c r="BC2692" s="141" t="s">
        <v>41778</v>
      </c>
      <c r="BD2692" s="141"/>
      <c r="BE2692" s="516"/>
      <c r="BF2692" s="141"/>
      <c r="BG2692" s="141"/>
      <c r="BH2692" s="141"/>
    </row>
    <row r="2693">
      <c r="A2693" s="122">
        <f t="shared" si="3"/>
        <v>0</v>
      </c>
      <c r="B2693" s="122">
        <f t="shared" si="4"/>
        <v>0</v>
      </c>
      <c r="C2693" s="122">
        <f t="shared" si="5"/>
        <v>0</v>
      </c>
      <c r="D2693" s="122">
        <f t="shared" si="6"/>
        <v>0</v>
      </c>
      <c r="E2693" s="122">
        <f t="shared" si="2"/>
        <v>3</v>
      </c>
      <c r="H2693" s="135">
        <v>897.0</v>
      </c>
      <c r="J2693" s="135">
        <v>897.0</v>
      </c>
      <c r="L2693" s="160"/>
      <c r="M2693" s="160"/>
      <c r="N2693" s="160"/>
      <c r="O2693" s="160"/>
      <c r="AA2693" s="523"/>
      <c r="AB2693" s="523"/>
      <c r="AC2693" s="160"/>
      <c r="AD2693" s="160"/>
      <c r="AE2693" s="160"/>
      <c r="AJ2693" s="523"/>
      <c r="AN2693" s="160"/>
      <c r="AO2693" s="160"/>
      <c r="AP2693" s="160"/>
      <c r="AQ2693" s="1"/>
      <c r="AR2693" s="1"/>
      <c r="AS2693" s="160"/>
      <c r="BC2693" s="516">
        <v>0.08091435185185185</v>
      </c>
      <c r="BD2693" s="516"/>
      <c r="BE2693" s="141"/>
      <c r="BF2693" s="516"/>
      <c r="BG2693" s="516"/>
      <c r="BH2693" s="516"/>
    </row>
    <row r="2694">
      <c r="A2694" s="122">
        <f t="shared" si="3"/>
        <v>0</v>
      </c>
      <c r="B2694" s="122">
        <f t="shared" si="4"/>
        <v>0</v>
      </c>
      <c r="C2694" s="122">
        <f t="shared" si="5"/>
        <v>0</v>
      </c>
      <c r="D2694" s="122">
        <f t="shared" si="6"/>
        <v>0</v>
      </c>
      <c r="E2694" s="122">
        <f t="shared" si="2"/>
        <v>13</v>
      </c>
      <c r="H2694" s="135" t="s">
        <v>41779</v>
      </c>
      <c r="J2694" s="135" t="s">
        <v>41780</v>
      </c>
      <c r="L2694" s="160"/>
      <c r="M2694" s="160"/>
      <c r="N2694" s="160"/>
      <c r="O2694" s="160"/>
      <c r="AA2694" s="523"/>
      <c r="AB2694" s="523"/>
      <c r="AC2694" s="160"/>
      <c r="AD2694" s="160"/>
      <c r="AE2694" s="160"/>
      <c r="AJ2694" s="523"/>
      <c r="AN2694" s="160"/>
      <c r="AO2694" s="160"/>
      <c r="AP2694" s="160"/>
      <c r="AQ2694" s="1"/>
      <c r="AR2694" s="1"/>
      <c r="AS2694" s="160"/>
      <c r="BC2694" s="141" t="s">
        <v>41781</v>
      </c>
      <c r="BD2694" s="141"/>
      <c r="BE2694" s="516"/>
      <c r="BF2694" s="141"/>
      <c r="BG2694" s="141"/>
      <c r="BH2694" s="141"/>
    </row>
    <row r="2695">
      <c r="A2695" s="122">
        <f t="shared" si="3"/>
        <v>0</v>
      </c>
      <c r="B2695" s="122">
        <f t="shared" si="4"/>
        <v>0</v>
      </c>
      <c r="C2695" s="122">
        <f t="shared" si="5"/>
        <v>0</v>
      </c>
      <c r="D2695" s="122">
        <f t="shared" si="6"/>
        <v>0</v>
      </c>
      <c r="E2695" s="122">
        <f t="shared" si="2"/>
        <v>28</v>
      </c>
      <c r="H2695" s="135" t="s">
        <v>41782</v>
      </c>
      <c r="J2695" s="135" t="s">
        <v>41783</v>
      </c>
      <c r="L2695" s="160"/>
      <c r="M2695" s="160"/>
      <c r="N2695" s="160"/>
      <c r="O2695" s="160"/>
      <c r="AA2695" s="523"/>
      <c r="AB2695" s="523"/>
      <c r="AC2695" s="160"/>
      <c r="AD2695" s="160"/>
      <c r="AE2695" s="160"/>
      <c r="AJ2695" s="523"/>
      <c r="AN2695" s="160"/>
      <c r="AO2695" s="160"/>
      <c r="AP2695" s="160"/>
      <c r="AQ2695" s="1"/>
      <c r="AR2695" s="1"/>
      <c r="AS2695" s="160"/>
      <c r="BC2695" s="516">
        <v>0.08097222222222222</v>
      </c>
      <c r="BD2695" s="516"/>
      <c r="BE2695" s="141"/>
      <c r="BF2695" s="516"/>
      <c r="BG2695" s="516"/>
      <c r="BH2695" s="516"/>
    </row>
    <row r="2696">
      <c r="A2696" s="122">
        <f t="shared" si="3"/>
        <v>0</v>
      </c>
      <c r="B2696" s="122">
        <f t="shared" si="4"/>
        <v>0</v>
      </c>
      <c r="C2696" s="122">
        <f t="shared" si="5"/>
        <v>0</v>
      </c>
      <c r="D2696" s="122">
        <f t="shared" si="6"/>
        <v>0</v>
      </c>
      <c r="E2696" s="122">
        <f t="shared" si="2"/>
        <v>7</v>
      </c>
      <c r="H2696" s="135">
        <v>898.0</v>
      </c>
      <c r="J2696" s="135">
        <v>898.0</v>
      </c>
      <c r="L2696" s="160"/>
      <c r="M2696" s="160"/>
      <c r="N2696" s="160"/>
      <c r="O2696" s="160"/>
      <c r="AA2696" s="523"/>
      <c r="AB2696" s="523"/>
      <c r="AC2696" s="160"/>
      <c r="AD2696" s="160"/>
      <c r="AE2696" s="160"/>
      <c r="AJ2696" s="523"/>
      <c r="AN2696" s="160"/>
      <c r="AO2696" s="160"/>
      <c r="AP2696" s="160"/>
      <c r="AQ2696" s="1"/>
      <c r="AR2696" s="1"/>
      <c r="AS2696" s="160"/>
      <c r="BC2696" s="141" t="s">
        <v>41784</v>
      </c>
      <c r="BD2696" s="141"/>
      <c r="BE2696" s="516"/>
      <c r="BF2696" s="141"/>
      <c r="BG2696" s="141"/>
      <c r="BH2696" s="141"/>
    </row>
    <row r="2697">
      <c r="A2697" s="122">
        <f t="shared" si="3"/>
        <v>0</v>
      </c>
      <c r="B2697" s="122">
        <f t="shared" si="4"/>
        <v>0</v>
      </c>
      <c r="C2697" s="122">
        <f t="shared" si="5"/>
        <v>0</v>
      </c>
      <c r="D2697" s="122">
        <f t="shared" si="6"/>
        <v>0</v>
      </c>
      <c r="E2697" s="122">
        <f t="shared" si="2"/>
        <v>7</v>
      </c>
      <c r="H2697" s="135" t="s">
        <v>41785</v>
      </c>
      <c r="J2697" s="135" t="s">
        <v>41786</v>
      </c>
      <c r="L2697" s="160"/>
      <c r="M2697" s="160"/>
      <c r="N2697" s="160"/>
      <c r="O2697" s="160"/>
      <c r="AA2697" s="523"/>
      <c r="AB2697" s="523"/>
      <c r="AC2697" s="160"/>
      <c r="AD2697" s="160"/>
      <c r="AE2697" s="160"/>
      <c r="AJ2697" s="523"/>
      <c r="AN2697" s="160"/>
      <c r="AO2697" s="160"/>
      <c r="AP2697" s="160"/>
      <c r="AQ2697" s="1"/>
      <c r="AR2697" s="1"/>
      <c r="AS2697" s="160"/>
      <c r="BC2697" s="516">
        <v>0.08101851851851852</v>
      </c>
      <c r="BD2697" s="516"/>
      <c r="BE2697" s="141"/>
      <c r="BF2697" s="516"/>
      <c r="BG2697" s="516"/>
      <c r="BH2697" s="516"/>
    </row>
    <row r="2698">
      <c r="A2698" s="122">
        <f t="shared" si="3"/>
        <v>0</v>
      </c>
      <c r="B2698" s="122">
        <f t="shared" si="4"/>
        <v>0</v>
      </c>
      <c r="C2698" s="122">
        <f t="shared" si="5"/>
        <v>0</v>
      </c>
      <c r="D2698" s="122">
        <f t="shared" si="6"/>
        <v>0</v>
      </c>
      <c r="E2698" s="122">
        <f t="shared" si="2"/>
        <v>67</v>
      </c>
      <c r="H2698" s="135" t="s">
        <v>41787</v>
      </c>
      <c r="J2698" s="135" t="s">
        <v>41788</v>
      </c>
      <c r="L2698" s="160"/>
      <c r="M2698" s="160"/>
      <c r="N2698" s="160"/>
      <c r="O2698" s="160"/>
      <c r="AA2698" s="523"/>
      <c r="AB2698" s="523"/>
      <c r="AC2698" s="160"/>
      <c r="AD2698" s="160"/>
      <c r="AE2698" s="160"/>
      <c r="AJ2698" s="523"/>
      <c r="AN2698" s="160"/>
      <c r="AO2698" s="160"/>
      <c r="AP2698" s="160"/>
      <c r="AQ2698" s="1"/>
      <c r="AR2698" s="1"/>
      <c r="AS2698" s="160"/>
      <c r="BC2698" s="141" t="s">
        <v>41789</v>
      </c>
      <c r="BD2698" s="141"/>
      <c r="BE2698" s="516"/>
      <c r="BF2698" s="141"/>
      <c r="BG2698" s="141"/>
      <c r="BH2698" s="141"/>
    </row>
    <row r="2699">
      <c r="A2699" s="122">
        <f t="shared" si="3"/>
        <v>0</v>
      </c>
      <c r="B2699" s="122">
        <f t="shared" si="4"/>
        <v>0</v>
      </c>
      <c r="C2699" s="122">
        <f t="shared" si="5"/>
        <v>0</v>
      </c>
      <c r="D2699" s="122">
        <f t="shared" si="6"/>
        <v>0</v>
      </c>
      <c r="E2699" s="122">
        <f t="shared" si="2"/>
        <v>3</v>
      </c>
      <c r="H2699" s="135">
        <v>899.0</v>
      </c>
      <c r="J2699" s="135">
        <v>899.0</v>
      </c>
      <c r="L2699" s="160"/>
      <c r="M2699" s="160"/>
      <c r="N2699" s="160"/>
      <c r="O2699" s="160"/>
      <c r="AA2699" s="523"/>
      <c r="AB2699" s="523"/>
      <c r="AC2699" s="160"/>
      <c r="AD2699" s="160"/>
      <c r="AE2699" s="160"/>
      <c r="AJ2699" s="523"/>
      <c r="AN2699" s="160"/>
      <c r="AO2699" s="160"/>
      <c r="AP2699" s="160"/>
      <c r="AQ2699" s="1"/>
      <c r="AR2699" s="1"/>
      <c r="AS2699" s="160"/>
      <c r="BC2699" s="516">
        <v>0.08104166666666666</v>
      </c>
      <c r="BD2699" s="516"/>
      <c r="BE2699" s="141"/>
      <c r="BF2699" s="516"/>
      <c r="BG2699" s="516"/>
      <c r="BH2699" s="516"/>
    </row>
    <row r="2700">
      <c r="A2700" s="122">
        <f t="shared" si="3"/>
        <v>0</v>
      </c>
      <c r="B2700" s="122">
        <f t="shared" si="4"/>
        <v>0</v>
      </c>
      <c r="C2700" s="122">
        <f t="shared" si="5"/>
        <v>0</v>
      </c>
      <c r="D2700" s="122">
        <f t="shared" si="6"/>
        <v>0</v>
      </c>
      <c r="E2700" s="122">
        <f t="shared" si="2"/>
        <v>9</v>
      </c>
      <c r="H2700" s="135" t="s">
        <v>41790</v>
      </c>
      <c r="J2700" s="135" t="s">
        <v>41791</v>
      </c>
      <c r="L2700" s="160"/>
      <c r="M2700" s="160"/>
      <c r="N2700" s="160"/>
      <c r="O2700" s="160"/>
      <c r="AA2700" s="523"/>
      <c r="AB2700" s="523"/>
      <c r="AC2700" s="160"/>
      <c r="AD2700" s="160"/>
      <c r="AE2700" s="160"/>
      <c r="AJ2700" s="523"/>
      <c r="AN2700" s="160"/>
      <c r="AO2700" s="160"/>
      <c r="AP2700" s="160"/>
      <c r="AQ2700" s="1"/>
      <c r="AR2700" s="1"/>
      <c r="AS2700" s="160"/>
      <c r="BC2700" s="141" t="s">
        <v>4374</v>
      </c>
      <c r="BD2700" s="141"/>
      <c r="BE2700" s="516"/>
      <c r="BF2700" s="141"/>
      <c r="BG2700" s="141"/>
      <c r="BH2700" s="141"/>
    </row>
    <row r="2701">
      <c r="A2701" s="122">
        <f t="shared" si="3"/>
        <v>0</v>
      </c>
      <c r="B2701" s="122">
        <f t="shared" si="4"/>
        <v>0</v>
      </c>
      <c r="C2701" s="122">
        <f t="shared" si="5"/>
        <v>0</v>
      </c>
      <c r="D2701" s="122">
        <f t="shared" si="6"/>
        <v>0</v>
      </c>
      <c r="E2701" s="122">
        <f t="shared" si="2"/>
        <v>67</v>
      </c>
      <c r="H2701" s="135" t="s">
        <v>41792</v>
      </c>
      <c r="J2701" s="135" t="s">
        <v>41793</v>
      </c>
      <c r="L2701" s="160"/>
      <c r="M2701" s="160"/>
      <c r="N2701" s="160"/>
      <c r="O2701" s="160"/>
      <c r="AA2701" s="523"/>
      <c r="AB2701" s="523"/>
      <c r="AC2701" s="160"/>
      <c r="AD2701" s="160"/>
      <c r="AE2701" s="160"/>
      <c r="AJ2701" s="523"/>
      <c r="AN2701" s="160"/>
      <c r="AO2701" s="160"/>
      <c r="AP2701" s="160"/>
      <c r="AQ2701" s="1"/>
      <c r="AR2701" s="1"/>
      <c r="AS2701" s="160"/>
      <c r="BC2701" s="516">
        <v>0.0811111111111111</v>
      </c>
      <c r="BD2701" s="516"/>
      <c r="BE2701" s="141"/>
      <c r="BF2701" s="516"/>
      <c r="BG2701" s="516"/>
      <c r="BH2701" s="516"/>
    </row>
    <row r="2702">
      <c r="A2702" s="122">
        <f t="shared" si="3"/>
        <v>0</v>
      </c>
      <c r="B2702" s="122">
        <f t="shared" si="4"/>
        <v>0</v>
      </c>
      <c r="C2702" s="122">
        <f t="shared" si="5"/>
        <v>0</v>
      </c>
      <c r="D2702" s="122">
        <f t="shared" si="6"/>
        <v>0</v>
      </c>
      <c r="E2702" s="122">
        <f t="shared" si="2"/>
        <v>9</v>
      </c>
      <c r="H2702" s="135">
        <v>900.0</v>
      </c>
      <c r="J2702" s="135">
        <v>900.0</v>
      </c>
      <c r="L2702" s="160"/>
      <c r="M2702" s="160"/>
      <c r="N2702" s="160"/>
      <c r="O2702" s="160"/>
      <c r="AA2702" s="523"/>
      <c r="AB2702" s="523"/>
      <c r="AC2702" s="160"/>
      <c r="AD2702" s="160"/>
      <c r="AE2702" s="160"/>
      <c r="AJ2702" s="523"/>
      <c r="AN2702" s="160"/>
      <c r="AO2702" s="160"/>
      <c r="AP2702" s="160"/>
      <c r="AQ2702" s="1"/>
      <c r="AR2702" s="1"/>
      <c r="AS2702" s="160"/>
      <c r="BC2702" s="141" t="s">
        <v>41794</v>
      </c>
      <c r="BD2702" s="141"/>
      <c r="BE2702" s="516"/>
      <c r="BF2702" s="141"/>
      <c r="BG2702" s="141"/>
      <c r="BH2702" s="141"/>
    </row>
    <row r="2703">
      <c r="A2703" s="122">
        <f t="shared" si="3"/>
        <v>0</v>
      </c>
      <c r="B2703" s="122">
        <f t="shared" si="4"/>
        <v>0</v>
      </c>
      <c r="C2703" s="122">
        <f t="shared" si="5"/>
        <v>0</v>
      </c>
      <c r="D2703" s="122">
        <f t="shared" si="6"/>
        <v>0</v>
      </c>
      <c r="E2703" s="122">
        <f t="shared" si="2"/>
        <v>7</v>
      </c>
      <c r="H2703" s="135" t="s">
        <v>41795</v>
      </c>
      <c r="J2703" s="135" t="s">
        <v>41796</v>
      </c>
      <c r="L2703" s="160"/>
      <c r="M2703" s="160"/>
      <c r="N2703" s="160"/>
      <c r="O2703" s="160"/>
      <c r="AA2703" s="523"/>
      <c r="AB2703" s="523"/>
      <c r="AC2703" s="160"/>
      <c r="AD2703" s="160"/>
      <c r="AE2703" s="160"/>
      <c r="AJ2703" s="523"/>
      <c r="AN2703" s="160"/>
      <c r="AO2703" s="160"/>
      <c r="AP2703" s="160"/>
      <c r="AQ2703" s="1"/>
      <c r="AR2703" s="1"/>
      <c r="AS2703" s="160"/>
      <c r="BC2703" s="516">
        <v>0.08112268518518519</v>
      </c>
      <c r="BD2703" s="516"/>
      <c r="BE2703" s="141"/>
      <c r="BF2703" s="516"/>
      <c r="BG2703" s="516"/>
      <c r="BH2703" s="516"/>
    </row>
    <row r="2704">
      <c r="A2704" s="122">
        <f t="shared" si="3"/>
        <v>0</v>
      </c>
      <c r="B2704" s="122">
        <f t="shared" si="4"/>
        <v>0</v>
      </c>
      <c r="C2704" s="122">
        <f t="shared" si="5"/>
        <v>0</v>
      </c>
      <c r="D2704" s="122">
        <f t="shared" si="6"/>
        <v>0</v>
      </c>
      <c r="E2704" s="122">
        <f t="shared" si="2"/>
        <v>81</v>
      </c>
      <c r="H2704" s="135" t="s">
        <v>41797</v>
      </c>
      <c r="J2704" s="135" t="s">
        <v>41798</v>
      </c>
      <c r="L2704" s="160"/>
      <c r="M2704" s="160"/>
      <c r="N2704" s="160"/>
      <c r="O2704" s="160"/>
      <c r="AA2704" s="523"/>
      <c r="AB2704" s="523"/>
      <c r="AC2704" s="160"/>
      <c r="AD2704" s="160"/>
      <c r="AE2704" s="160"/>
      <c r="AJ2704" s="523"/>
      <c r="AN2704" s="160"/>
      <c r="AO2704" s="160"/>
      <c r="AP2704" s="160"/>
      <c r="AQ2704" s="1"/>
      <c r="AR2704" s="1"/>
      <c r="AS2704" s="160"/>
      <c r="BC2704" s="141" t="s">
        <v>41799</v>
      </c>
      <c r="BD2704" s="141"/>
      <c r="BE2704" s="516"/>
      <c r="BF2704" s="141"/>
      <c r="BG2704" s="141"/>
      <c r="BH2704" s="141"/>
    </row>
    <row r="2705">
      <c r="A2705" s="122">
        <f t="shared" si="3"/>
        <v>0</v>
      </c>
      <c r="B2705" s="122">
        <f t="shared" si="4"/>
        <v>0</v>
      </c>
      <c r="C2705" s="122">
        <f t="shared" si="5"/>
        <v>0</v>
      </c>
      <c r="D2705" s="122">
        <f t="shared" si="6"/>
        <v>0</v>
      </c>
      <c r="E2705" s="122">
        <f t="shared" si="2"/>
        <v>3</v>
      </c>
      <c r="H2705" s="135">
        <v>901.0</v>
      </c>
      <c r="J2705" s="135">
        <v>901.0</v>
      </c>
      <c r="L2705" s="160"/>
      <c r="M2705" s="160"/>
      <c r="N2705" s="160"/>
      <c r="O2705" s="160"/>
      <c r="AA2705" s="523"/>
      <c r="AB2705" s="523"/>
      <c r="AC2705" s="160"/>
      <c r="AD2705" s="160"/>
      <c r="AE2705" s="160"/>
      <c r="AJ2705" s="523"/>
      <c r="AN2705" s="160"/>
      <c r="AO2705" s="160"/>
      <c r="AP2705" s="160"/>
      <c r="AQ2705" s="1"/>
      <c r="AR2705" s="1"/>
      <c r="AS2705" s="160"/>
      <c r="BC2705" s="516">
        <v>0.08116898148148148</v>
      </c>
      <c r="BD2705" s="516"/>
      <c r="BE2705" s="141"/>
      <c r="BF2705" s="516"/>
      <c r="BG2705" s="516"/>
      <c r="BH2705" s="516"/>
    </row>
    <row r="2706">
      <c r="A2706" s="122">
        <f t="shared" si="3"/>
        <v>0</v>
      </c>
      <c r="B2706" s="122">
        <f t="shared" si="4"/>
        <v>0</v>
      </c>
      <c r="C2706" s="122">
        <f t="shared" si="5"/>
        <v>0</v>
      </c>
      <c r="D2706" s="122">
        <f t="shared" si="6"/>
        <v>0</v>
      </c>
      <c r="E2706" s="122">
        <f t="shared" si="2"/>
        <v>16</v>
      </c>
      <c r="H2706" s="135" t="s">
        <v>41800</v>
      </c>
      <c r="J2706" s="135" t="s">
        <v>41801</v>
      </c>
      <c r="L2706" s="160"/>
      <c r="M2706" s="160"/>
      <c r="N2706" s="160"/>
      <c r="O2706" s="160"/>
      <c r="AA2706" s="523"/>
      <c r="AB2706" s="523"/>
      <c r="AC2706" s="160"/>
      <c r="AD2706" s="160"/>
      <c r="AE2706" s="160"/>
      <c r="AJ2706" s="523"/>
      <c r="AN2706" s="160"/>
      <c r="AO2706" s="160"/>
      <c r="AP2706" s="160"/>
      <c r="AQ2706" s="1"/>
      <c r="AR2706" s="1"/>
      <c r="AS2706" s="160"/>
      <c r="BC2706" s="141" t="s">
        <v>41802</v>
      </c>
      <c r="BD2706" s="141"/>
      <c r="BE2706" s="516"/>
      <c r="BF2706" s="141"/>
      <c r="BG2706" s="141"/>
      <c r="BH2706" s="141"/>
    </row>
    <row r="2707">
      <c r="A2707" s="122">
        <f t="shared" si="3"/>
        <v>0</v>
      </c>
      <c r="B2707" s="122">
        <f t="shared" si="4"/>
        <v>0</v>
      </c>
      <c r="C2707" s="122">
        <f t="shared" si="5"/>
        <v>0</v>
      </c>
      <c r="D2707" s="122">
        <f t="shared" si="6"/>
        <v>0</v>
      </c>
      <c r="E2707" s="122">
        <f t="shared" si="2"/>
        <v>58</v>
      </c>
      <c r="H2707" s="135" t="s">
        <v>41803</v>
      </c>
      <c r="J2707" s="135" t="s">
        <v>41804</v>
      </c>
      <c r="L2707" s="160"/>
      <c r="M2707" s="160"/>
      <c r="N2707" s="160"/>
      <c r="O2707" s="160"/>
      <c r="AA2707" s="523"/>
      <c r="AB2707" s="523"/>
      <c r="AC2707" s="160"/>
      <c r="AD2707" s="160"/>
      <c r="AE2707" s="160"/>
      <c r="AJ2707" s="523"/>
      <c r="AN2707" s="160"/>
      <c r="AO2707" s="160"/>
      <c r="AP2707" s="160"/>
      <c r="AQ2707" s="1"/>
      <c r="AR2707" s="1"/>
      <c r="AS2707" s="160"/>
      <c r="BC2707" s="516">
        <v>0.08122685185185186</v>
      </c>
      <c r="BD2707" s="516"/>
      <c r="BE2707" s="141"/>
      <c r="BF2707" s="516"/>
      <c r="BG2707" s="516"/>
      <c r="BH2707" s="516"/>
    </row>
    <row r="2708">
      <c r="A2708" s="122">
        <f t="shared" si="3"/>
        <v>0</v>
      </c>
      <c r="B2708" s="122">
        <f t="shared" si="4"/>
        <v>0</v>
      </c>
      <c r="C2708" s="122">
        <f t="shared" si="5"/>
        <v>0</v>
      </c>
      <c r="D2708" s="122">
        <f t="shared" si="6"/>
        <v>0</v>
      </c>
      <c r="E2708" s="122">
        <f t="shared" si="2"/>
        <v>12</v>
      </c>
      <c r="H2708" s="135">
        <v>902.0</v>
      </c>
      <c r="J2708" s="135">
        <v>902.0</v>
      </c>
      <c r="L2708" s="160"/>
      <c r="M2708" s="160"/>
      <c r="N2708" s="160"/>
      <c r="O2708" s="160"/>
      <c r="AA2708" s="523"/>
      <c r="AB2708" s="523"/>
      <c r="AC2708" s="160"/>
      <c r="AD2708" s="160"/>
      <c r="AE2708" s="160"/>
      <c r="AJ2708" s="523"/>
      <c r="AN2708" s="160"/>
      <c r="AO2708" s="160"/>
      <c r="AP2708" s="160"/>
      <c r="AQ2708" s="1"/>
      <c r="AR2708" s="1"/>
      <c r="AS2708" s="160"/>
      <c r="BC2708" s="141" t="s">
        <v>41805</v>
      </c>
      <c r="BD2708" s="141"/>
      <c r="BE2708" s="516"/>
      <c r="BF2708" s="141"/>
      <c r="BG2708" s="141"/>
      <c r="BH2708" s="141"/>
    </row>
    <row r="2709">
      <c r="A2709" s="122">
        <f t="shared" si="3"/>
        <v>0</v>
      </c>
      <c r="B2709" s="122">
        <f t="shared" si="4"/>
        <v>0</v>
      </c>
      <c r="C2709" s="122">
        <f t="shared" si="5"/>
        <v>0</v>
      </c>
      <c r="D2709" s="122">
        <f t="shared" si="6"/>
        <v>0</v>
      </c>
      <c r="E2709" s="122">
        <f t="shared" si="2"/>
        <v>7</v>
      </c>
      <c r="H2709" s="135" t="s">
        <v>41806</v>
      </c>
      <c r="J2709" s="135" t="s">
        <v>41807</v>
      </c>
      <c r="L2709" s="160"/>
      <c r="M2709" s="160"/>
      <c r="N2709" s="160"/>
      <c r="O2709" s="160"/>
      <c r="AA2709" s="523"/>
      <c r="AB2709" s="523"/>
      <c r="AC2709" s="160"/>
      <c r="AD2709" s="160"/>
      <c r="AE2709" s="160"/>
      <c r="AJ2709" s="523"/>
      <c r="AN2709" s="160"/>
      <c r="AO2709" s="160"/>
      <c r="AP2709" s="160"/>
      <c r="AQ2709" s="1"/>
      <c r="AR2709" s="1"/>
      <c r="AS2709" s="160"/>
      <c r="BC2709" s="516">
        <v>0.0812962962962963</v>
      </c>
      <c r="BD2709" s="516"/>
      <c r="BE2709" s="141"/>
      <c r="BF2709" s="516"/>
      <c r="BG2709" s="516"/>
      <c r="BH2709" s="516"/>
    </row>
    <row r="2710">
      <c r="A2710" s="122">
        <f t="shared" si="3"/>
        <v>0</v>
      </c>
      <c r="B2710" s="122">
        <f t="shared" si="4"/>
        <v>0</v>
      </c>
      <c r="C2710" s="122">
        <f t="shared" si="5"/>
        <v>0</v>
      </c>
      <c r="D2710" s="122">
        <f t="shared" si="6"/>
        <v>0</v>
      </c>
      <c r="E2710" s="122">
        <f t="shared" si="2"/>
        <v>47</v>
      </c>
      <c r="H2710" s="135" t="s">
        <v>41808</v>
      </c>
      <c r="J2710" s="135" t="s">
        <v>41809</v>
      </c>
      <c r="L2710" s="160"/>
      <c r="M2710" s="160"/>
      <c r="N2710" s="160"/>
      <c r="O2710" s="160"/>
      <c r="AA2710" s="523"/>
      <c r="AB2710" s="523"/>
      <c r="AC2710" s="160"/>
      <c r="AD2710" s="160"/>
      <c r="AE2710" s="160"/>
      <c r="AJ2710" s="523"/>
      <c r="AN2710" s="160"/>
      <c r="AO2710" s="160"/>
      <c r="AP2710" s="160"/>
      <c r="AQ2710" s="1"/>
      <c r="AR2710" s="1"/>
      <c r="AS2710" s="160"/>
      <c r="BC2710" s="141" t="s">
        <v>41810</v>
      </c>
      <c r="BD2710" s="141"/>
      <c r="BE2710" s="516"/>
      <c r="BF2710" s="141"/>
      <c r="BG2710" s="141"/>
      <c r="BH2710" s="141"/>
    </row>
    <row r="2711">
      <c r="A2711" s="122">
        <f t="shared" si="3"/>
        <v>0</v>
      </c>
      <c r="B2711" s="122">
        <f t="shared" si="4"/>
        <v>0</v>
      </c>
      <c r="C2711" s="122">
        <f t="shared" si="5"/>
        <v>0</v>
      </c>
      <c r="D2711" s="122">
        <f t="shared" si="6"/>
        <v>0</v>
      </c>
      <c r="E2711" s="122">
        <f t="shared" si="2"/>
        <v>3</v>
      </c>
      <c r="H2711" s="135">
        <v>903.0</v>
      </c>
      <c r="J2711" s="135">
        <v>903.0</v>
      </c>
      <c r="L2711" s="160"/>
      <c r="M2711" s="160"/>
      <c r="N2711" s="160"/>
      <c r="O2711" s="160"/>
      <c r="AA2711" s="523"/>
      <c r="AB2711" s="523"/>
      <c r="AC2711" s="160"/>
      <c r="AD2711" s="160"/>
      <c r="AE2711" s="160"/>
      <c r="AJ2711" s="523"/>
      <c r="AN2711" s="160"/>
      <c r="AO2711" s="160"/>
      <c r="AP2711" s="160"/>
      <c r="AQ2711" s="1"/>
      <c r="AR2711" s="1"/>
      <c r="AS2711" s="160"/>
      <c r="BC2711" s="516">
        <v>0.08133101851851852</v>
      </c>
      <c r="BD2711" s="516"/>
      <c r="BE2711" s="141"/>
      <c r="BF2711" s="516"/>
      <c r="BG2711" s="516"/>
      <c r="BH2711" s="516"/>
    </row>
    <row r="2712">
      <c r="A2712" s="122">
        <f t="shared" si="3"/>
        <v>0</v>
      </c>
      <c r="B2712" s="122">
        <f t="shared" si="4"/>
        <v>0</v>
      </c>
      <c r="C2712" s="122">
        <f t="shared" si="5"/>
        <v>0</v>
      </c>
      <c r="D2712" s="122">
        <f t="shared" si="6"/>
        <v>0</v>
      </c>
      <c r="E2712" s="122">
        <f t="shared" si="2"/>
        <v>9</v>
      </c>
      <c r="H2712" s="135" t="s">
        <v>41811</v>
      </c>
      <c r="J2712" s="135" t="s">
        <v>41812</v>
      </c>
      <c r="L2712" s="160"/>
      <c r="M2712" s="160"/>
      <c r="N2712" s="160"/>
      <c r="O2712" s="160"/>
      <c r="AA2712" s="523"/>
      <c r="AB2712" s="523"/>
      <c r="AC2712" s="160"/>
      <c r="AD2712" s="160"/>
      <c r="AE2712" s="160"/>
      <c r="AJ2712" s="523"/>
      <c r="AN2712" s="160"/>
      <c r="AO2712" s="160"/>
      <c r="AP2712" s="160"/>
      <c r="AQ2712" s="1"/>
      <c r="AR2712" s="1"/>
      <c r="AS2712" s="160"/>
      <c r="BC2712" s="141" t="s">
        <v>41813</v>
      </c>
      <c r="BD2712" s="141"/>
      <c r="BE2712" s="516"/>
      <c r="BF2712" s="141"/>
      <c r="BG2712" s="141"/>
      <c r="BH2712" s="141"/>
    </row>
    <row r="2713">
      <c r="A2713" s="122">
        <f t="shared" si="3"/>
        <v>0</v>
      </c>
      <c r="B2713" s="122">
        <f t="shared" si="4"/>
        <v>0</v>
      </c>
      <c r="C2713" s="122">
        <f t="shared" si="5"/>
        <v>0</v>
      </c>
      <c r="D2713" s="122">
        <f t="shared" si="6"/>
        <v>0</v>
      </c>
      <c r="E2713" s="122">
        <f t="shared" si="2"/>
        <v>43</v>
      </c>
      <c r="H2713" s="135" t="s">
        <v>41814</v>
      </c>
      <c r="J2713" s="135" t="s">
        <v>41815</v>
      </c>
      <c r="L2713" s="160"/>
      <c r="M2713" s="160"/>
      <c r="N2713" s="160"/>
      <c r="O2713" s="160"/>
      <c r="AA2713" s="523"/>
      <c r="AB2713" s="523"/>
      <c r="AC2713" s="160"/>
      <c r="AD2713" s="160"/>
      <c r="AE2713" s="160"/>
      <c r="AJ2713" s="523"/>
      <c r="AN2713" s="160"/>
      <c r="AO2713" s="160"/>
      <c r="AP2713" s="160"/>
      <c r="AQ2713" s="1"/>
      <c r="AR2713" s="1"/>
      <c r="AS2713" s="160"/>
      <c r="BC2713" s="516">
        <v>0.08137731481481482</v>
      </c>
      <c r="BD2713" s="516"/>
      <c r="BE2713" s="141"/>
      <c r="BF2713" s="516"/>
      <c r="BG2713" s="516"/>
      <c r="BH2713" s="516"/>
    </row>
    <row r="2714">
      <c r="A2714" s="122">
        <f t="shared" si="3"/>
        <v>0</v>
      </c>
      <c r="B2714" s="122">
        <f t="shared" si="4"/>
        <v>0</v>
      </c>
      <c r="C2714" s="122">
        <f t="shared" si="5"/>
        <v>0</v>
      </c>
      <c r="D2714" s="122">
        <f t="shared" si="6"/>
        <v>0</v>
      </c>
      <c r="E2714" s="122">
        <f t="shared" si="2"/>
        <v>11</v>
      </c>
      <c r="H2714" s="135">
        <v>904.0</v>
      </c>
      <c r="J2714" s="135">
        <v>904.0</v>
      </c>
      <c r="L2714" s="160"/>
      <c r="M2714" s="160"/>
      <c r="N2714" s="160"/>
      <c r="O2714" s="160"/>
      <c r="AA2714" s="523"/>
      <c r="AB2714" s="523"/>
      <c r="AC2714" s="160"/>
      <c r="AD2714" s="160"/>
      <c r="AE2714" s="160"/>
      <c r="AJ2714" s="523"/>
      <c r="AN2714" s="160"/>
      <c r="AO2714" s="160"/>
      <c r="AP2714" s="160"/>
      <c r="AQ2714" s="1"/>
      <c r="AR2714" s="1"/>
      <c r="AS2714" s="160"/>
      <c r="BC2714" s="141" t="s">
        <v>41816</v>
      </c>
      <c r="BD2714" s="141"/>
      <c r="BE2714" s="516"/>
      <c r="BF2714" s="141"/>
      <c r="BG2714" s="141"/>
      <c r="BH2714" s="141"/>
    </row>
    <row r="2715">
      <c r="A2715" s="122">
        <f t="shared" si="3"/>
        <v>0</v>
      </c>
      <c r="B2715" s="122">
        <f t="shared" si="4"/>
        <v>0</v>
      </c>
      <c r="C2715" s="122">
        <f t="shared" si="5"/>
        <v>0</v>
      </c>
      <c r="D2715" s="122">
        <f t="shared" si="6"/>
        <v>0</v>
      </c>
      <c r="E2715" s="122">
        <f t="shared" si="2"/>
        <v>7</v>
      </c>
      <c r="H2715" s="135" t="s">
        <v>41817</v>
      </c>
      <c r="J2715" s="135" t="s">
        <v>41818</v>
      </c>
      <c r="L2715" s="160"/>
      <c r="M2715" s="160"/>
      <c r="N2715" s="160"/>
      <c r="O2715" s="160"/>
      <c r="AA2715" s="523"/>
      <c r="AB2715" s="523"/>
      <c r="AC2715" s="160"/>
      <c r="AD2715" s="160"/>
      <c r="AE2715" s="160"/>
      <c r="AJ2715" s="523"/>
      <c r="AN2715" s="160"/>
      <c r="AO2715" s="160"/>
      <c r="AP2715" s="160"/>
      <c r="AQ2715" s="1"/>
      <c r="AR2715" s="1"/>
      <c r="AS2715" s="160"/>
      <c r="BC2715" s="516">
        <v>0.08138888888888889</v>
      </c>
      <c r="BD2715" s="516"/>
      <c r="BE2715" s="141"/>
      <c r="BF2715" s="516"/>
      <c r="BG2715" s="516"/>
      <c r="BH2715" s="516"/>
    </row>
    <row r="2716">
      <c r="A2716" s="122">
        <f t="shared" si="3"/>
        <v>0</v>
      </c>
      <c r="B2716" s="122">
        <f t="shared" si="4"/>
        <v>0</v>
      </c>
      <c r="C2716" s="122">
        <f t="shared" si="5"/>
        <v>0</v>
      </c>
      <c r="D2716" s="122">
        <f t="shared" si="6"/>
        <v>0</v>
      </c>
      <c r="E2716" s="122">
        <f t="shared" si="2"/>
        <v>45</v>
      </c>
      <c r="H2716" s="135" t="s">
        <v>41819</v>
      </c>
      <c r="J2716" s="135" t="s">
        <v>41820</v>
      </c>
      <c r="L2716" s="160"/>
      <c r="M2716" s="160"/>
      <c r="N2716" s="160"/>
      <c r="O2716" s="160"/>
      <c r="AA2716" s="523"/>
      <c r="AB2716" s="523"/>
      <c r="AC2716" s="160"/>
      <c r="AD2716" s="160"/>
      <c r="AE2716" s="160"/>
      <c r="AJ2716" s="523"/>
      <c r="AN2716" s="160"/>
      <c r="AO2716" s="160"/>
      <c r="AP2716" s="160"/>
      <c r="AQ2716" s="1"/>
      <c r="AR2716" s="1"/>
      <c r="AS2716" s="160"/>
      <c r="BC2716" s="141" t="s">
        <v>41821</v>
      </c>
      <c r="BD2716" s="141"/>
      <c r="BE2716" s="516"/>
      <c r="BF2716" s="141"/>
      <c r="BG2716" s="141"/>
      <c r="BH2716" s="141"/>
    </row>
    <row r="2717">
      <c r="A2717" s="122">
        <f t="shared" si="3"/>
        <v>0</v>
      </c>
      <c r="B2717" s="122">
        <f t="shared" si="4"/>
        <v>0</v>
      </c>
      <c r="C2717" s="122">
        <f t="shared" si="5"/>
        <v>0</v>
      </c>
      <c r="D2717" s="122">
        <f t="shared" si="6"/>
        <v>0</v>
      </c>
      <c r="E2717" s="122">
        <f t="shared" si="2"/>
        <v>3</v>
      </c>
      <c r="H2717" s="135">
        <v>905.0</v>
      </c>
      <c r="J2717" s="135">
        <v>905.0</v>
      </c>
      <c r="L2717" s="160"/>
      <c r="M2717" s="160"/>
      <c r="N2717" s="160"/>
      <c r="O2717" s="160"/>
      <c r="AA2717" s="523"/>
      <c r="AB2717" s="523"/>
      <c r="AC2717" s="160"/>
      <c r="AD2717" s="160"/>
      <c r="AE2717" s="160"/>
      <c r="AJ2717" s="523"/>
      <c r="AN2717" s="160"/>
      <c r="AO2717" s="160"/>
      <c r="AP2717" s="160"/>
      <c r="AQ2717" s="1"/>
      <c r="AR2717" s="1"/>
      <c r="AS2717" s="160"/>
      <c r="BC2717" s="516">
        <v>0.08142361111111111</v>
      </c>
      <c r="BD2717" s="516"/>
      <c r="BE2717" s="141"/>
      <c r="BF2717" s="516"/>
      <c r="BG2717" s="516"/>
      <c r="BH2717" s="516"/>
    </row>
    <row r="2718">
      <c r="A2718" s="122">
        <f t="shared" si="3"/>
        <v>0</v>
      </c>
      <c r="B2718" s="122">
        <f t="shared" si="4"/>
        <v>0</v>
      </c>
      <c r="C2718" s="122">
        <f t="shared" si="5"/>
        <v>0</v>
      </c>
      <c r="D2718" s="122">
        <f t="shared" si="6"/>
        <v>0</v>
      </c>
      <c r="E2718" s="122">
        <f t="shared" si="2"/>
        <v>42</v>
      </c>
      <c r="H2718" s="135" t="s">
        <v>41822</v>
      </c>
      <c r="J2718" s="135" t="s">
        <v>41823</v>
      </c>
      <c r="L2718" s="160"/>
      <c r="M2718" s="160"/>
      <c r="N2718" s="160"/>
      <c r="O2718" s="160"/>
      <c r="AA2718" s="523"/>
      <c r="AB2718" s="523"/>
      <c r="AC2718" s="160"/>
      <c r="AD2718" s="160"/>
      <c r="AE2718" s="160"/>
      <c r="AJ2718" s="523"/>
      <c r="AN2718" s="160"/>
      <c r="AO2718" s="160"/>
      <c r="AP2718" s="160"/>
      <c r="AQ2718" s="1"/>
      <c r="AR2718" s="1"/>
      <c r="AS2718" s="160"/>
      <c r="BC2718" s="141" t="s">
        <v>41824</v>
      </c>
      <c r="BD2718" s="141"/>
      <c r="BE2718" s="516"/>
      <c r="BF2718" s="141"/>
      <c r="BG2718" s="141"/>
      <c r="BH2718" s="141"/>
    </row>
    <row r="2719">
      <c r="A2719" s="122">
        <f t="shared" si="3"/>
        <v>0</v>
      </c>
      <c r="B2719" s="122">
        <f t="shared" si="4"/>
        <v>0</v>
      </c>
      <c r="C2719" s="122">
        <f t="shared" si="5"/>
        <v>0</v>
      </c>
      <c r="D2719" s="122">
        <f t="shared" si="6"/>
        <v>0</v>
      </c>
      <c r="E2719" s="122">
        <f t="shared" si="2"/>
        <v>7</v>
      </c>
      <c r="H2719" s="135" t="s">
        <v>41825</v>
      </c>
      <c r="J2719" s="135" t="s">
        <v>862</v>
      </c>
      <c r="L2719" s="160"/>
      <c r="M2719" s="160"/>
      <c r="N2719" s="160"/>
      <c r="O2719" s="160"/>
      <c r="AA2719" s="523"/>
      <c r="AB2719" s="523"/>
      <c r="AC2719" s="160"/>
      <c r="AD2719" s="160"/>
      <c r="AE2719" s="160"/>
      <c r="AJ2719" s="523"/>
      <c r="AN2719" s="160"/>
      <c r="AO2719" s="160"/>
      <c r="AP2719" s="160"/>
      <c r="AQ2719" s="1"/>
      <c r="AR2719" s="1"/>
      <c r="AS2719" s="160"/>
      <c r="BC2719" s="516">
        <v>0.08150462962962964</v>
      </c>
      <c r="BD2719" s="516"/>
      <c r="BE2719" s="141"/>
      <c r="BF2719" s="516"/>
      <c r="BG2719" s="516"/>
      <c r="BH2719" s="516"/>
    </row>
    <row r="2720">
      <c r="A2720" s="122">
        <f t="shared" si="3"/>
        <v>0</v>
      </c>
      <c r="B2720" s="122">
        <f t="shared" si="4"/>
        <v>0</v>
      </c>
      <c r="C2720" s="122">
        <f t="shared" si="5"/>
        <v>0</v>
      </c>
      <c r="D2720" s="122">
        <f t="shared" si="6"/>
        <v>0</v>
      </c>
      <c r="E2720" s="122">
        <f t="shared" si="2"/>
        <v>17</v>
      </c>
      <c r="H2720" s="135">
        <v>906.0</v>
      </c>
      <c r="J2720" s="135">
        <v>906.0</v>
      </c>
      <c r="L2720" s="160"/>
      <c r="M2720" s="160"/>
      <c r="N2720" s="160"/>
      <c r="O2720" s="160"/>
      <c r="AA2720" s="523"/>
      <c r="AB2720" s="523"/>
      <c r="AC2720" s="160"/>
      <c r="AD2720" s="160"/>
      <c r="AE2720" s="160"/>
      <c r="AJ2720" s="523"/>
      <c r="AN2720" s="160"/>
      <c r="AO2720" s="160"/>
      <c r="AP2720" s="160"/>
      <c r="AQ2720" s="1"/>
      <c r="AR2720" s="1"/>
      <c r="AS2720" s="160"/>
      <c r="BC2720" s="141" t="s">
        <v>41826</v>
      </c>
      <c r="BD2720" s="141"/>
      <c r="BE2720" s="516"/>
      <c r="BF2720" s="141"/>
      <c r="BG2720" s="141"/>
      <c r="BH2720" s="141"/>
    </row>
    <row r="2721">
      <c r="A2721" s="122">
        <f t="shared" si="3"/>
        <v>0</v>
      </c>
      <c r="B2721" s="122">
        <f t="shared" si="4"/>
        <v>0</v>
      </c>
      <c r="C2721" s="122">
        <f t="shared" si="5"/>
        <v>0</v>
      </c>
      <c r="D2721" s="122">
        <f t="shared" si="6"/>
        <v>0</v>
      </c>
      <c r="E2721" s="122">
        <f t="shared" si="2"/>
        <v>7</v>
      </c>
      <c r="H2721" s="135" t="s">
        <v>41827</v>
      </c>
      <c r="J2721" s="135" t="s">
        <v>41828</v>
      </c>
      <c r="L2721" s="160"/>
      <c r="M2721" s="160"/>
      <c r="N2721" s="160"/>
      <c r="O2721" s="160"/>
      <c r="AA2721" s="523"/>
      <c r="AB2721" s="523"/>
      <c r="AC2721" s="160"/>
      <c r="AD2721" s="160"/>
      <c r="AE2721" s="160"/>
      <c r="AJ2721" s="523"/>
      <c r="AN2721" s="160"/>
      <c r="AO2721" s="160"/>
      <c r="AP2721" s="160"/>
      <c r="AQ2721" s="1"/>
      <c r="AR2721" s="1"/>
      <c r="AS2721" s="160"/>
      <c r="BC2721" s="516">
        <v>0.08167824074074075</v>
      </c>
      <c r="BD2721" s="516"/>
      <c r="BE2721" s="141"/>
      <c r="BF2721" s="516"/>
      <c r="BG2721" s="516"/>
      <c r="BH2721" s="516"/>
    </row>
    <row r="2722">
      <c r="A2722" s="122">
        <f t="shared" si="3"/>
        <v>0</v>
      </c>
      <c r="B2722" s="122">
        <f t="shared" si="4"/>
        <v>0</v>
      </c>
      <c r="C2722" s="122">
        <f t="shared" si="5"/>
        <v>0</v>
      </c>
      <c r="D2722" s="122">
        <f t="shared" si="6"/>
        <v>0</v>
      </c>
      <c r="E2722" s="122">
        <f t="shared" si="2"/>
        <v>32</v>
      </c>
      <c r="H2722" s="135" t="s">
        <v>41829</v>
      </c>
      <c r="J2722" s="135" t="s">
        <v>41830</v>
      </c>
      <c r="L2722" s="160"/>
      <c r="M2722" s="160"/>
      <c r="N2722" s="160"/>
      <c r="O2722" s="160"/>
      <c r="AA2722" s="523"/>
      <c r="AB2722" s="523"/>
      <c r="AC2722" s="160"/>
      <c r="AD2722" s="160"/>
      <c r="AE2722" s="160"/>
      <c r="AJ2722" s="523"/>
      <c r="AN2722" s="160"/>
      <c r="AO2722" s="160"/>
      <c r="AP2722" s="160"/>
      <c r="AQ2722" s="1"/>
      <c r="AR2722" s="1"/>
      <c r="AS2722" s="160"/>
      <c r="BC2722" s="141" t="s">
        <v>3460</v>
      </c>
      <c r="BD2722" s="141"/>
      <c r="BE2722" s="516"/>
      <c r="BF2722" s="141"/>
      <c r="BG2722" s="141"/>
      <c r="BH2722" s="141"/>
    </row>
    <row r="2723">
      <c r="A2723" s="122">
        <f t="shared" si="3"/>
        <v>0</v>
      </c>
      <c r="B2723" s="122">
        <f t="shared" si="4"/>
        <v>0</v>
      </c>
      <c r="C2723" s="122">
        <f t="shared" si="5"/>
        <v>0</v>
      </c>
      <c r="D2723" s="122">
        <f t="shared" si="6"/>
        <v>0</v>
      </c>
      <c r="E2723" s="122">
        <f t="shared" si="2"/>
        <v>3</v>
      </c>
      <c r="H2723" s="135">
        <v>907.0</v>
      </c>
      <c r="J2723" s="135">
        <v>907.0</v>
      </c>
      <c r="L2723" s="160"/>
      <c r="M2723" s="160"/>
      <c r="N2723" s="160"/>
      <c r="O2723" s="160"/>
      <c r="AA2723" s="523"/>
      <c r="AB2723" s="523"/>
      <c r="AC2723" s="160"/>
      <c r="AD2723" s="160"/>
      <c r="AE2723" s="160"/>
      <c r="AJ2723" s="523"/>
      <c r="AN2723" s="160"/>
      <c r="AO2723" s="160"/>
      <c r="AP2723" s="160"/>
      <c r="AQ2723" s="1"/>
      <c r="AR2723" s="1"/>
      <c r="AS2723" s="160"/>
      <c r="BC2723" s="516">
        <v>0.0817361111111111</v>
      </c>
      <c r="BD2723" s="516"/>
      <c r="BE2723" s="141"/>
      <c r="BF2723" s="516"/>
      <c r="BG2723" s="516"/>
      <c r="BH2723" s="516"/>
    </row>
    <row r="2724">
      <c r="A2724" s="122">
        <f t="shared" si="3"/>
        <v>0</v>
      </c>
      <c r="B2724" s="122">
        <f t="shared" si="4"/>
        <v>0</v>
      </c>
      <c r="C2724" s="122">
        <f t="shared" si="5"/>
        <v>0</v>
      </c>
      <c r="D2724" s="122">
        <f t="shared" si="6"/>
        <v>0</v>
      </c>
      <c r="E2724" s="122">
        <f t="shared" si="2"/>
        <v>7</v>
      </c>
      <c r="H2724" s="135" t="s">
        <v>41831</v>
      </c>
      <c r="J2724" s="135" t="s">
        <v>41832</v>
      </c>
      <c r="L2724" s="160"/>
      <c r="M2724" s="160"/>
      <c r="N2724" s="160"/>
      <c r="O2724" s="160"/>
      <c r="AA2724" s="523"/>
      <c r="AB2724" s="523"/>
      <c r="AC2724" s="160"/>
      <c r="AD2724" s="160"/>
      <c r="AE2724" s="160"/>
      <c r="AJ2724" s="523"/>
      <c r="AN2724" s="160"/>
      <c r="AO2724" s="160"/>
      <c r="AP2724" s="160"/>
      <c r="AQ2724" s="1"/>
      <c r="AR2724" s="1"/>
      <c r="AS2724" s="160"/>
      <c r="BC2724" s="141" t="s">
        <v>862</v>
      </c>
      <c r="BD2724" s="141"/>
      <c r="BE2724" s="516"/>
      <c r="BF2724" s="141"/>
      <c r="BG2724" s="141"/>
      <c r="BH2724" s="141"/>
    </row>
    <row r="2725">
      <c r="A2725" s="122">
        <f t="shared" si="3"/>
        <v>0</v>
      </c>
      <c r="B2725" s="122">
        <f t="shared" si="4"/>
        <v>0</v>
      </c>
      <c r="C2725" s="122">
        <f t="shared" si="5"/>
        <v>0</v>
      </c>
      <c r="D2725" s="122">
        <f t="shared" si="6"/>
        <v>0</v>
      </c>
      <c r="E2725" s="122">
        <f t="shared" si="2"/>
        <v>54</v>
      </c>
      <c r="H2725" s="135" t="s">
        <v>41833</v>
      </c>
      <c r="J2725" s="135" t="s">
        <v>41834</v>
      </c>
      <c r="L2725" s="160"/>
      <c r="M2725" s="160"/>
      <c r="N2725" s="160"/>
      <c r="O2725" s="160"/>
      <c r="AA2725" s="523"/>
      <c r="AB2725" s="523"/>
      <c r="AC2725" s="160"/>
      <c r="AD2725" s="160"/>
      <c r="AE2725" s="160"/>
      <c r="AJ2725" s="523"/>
      <c r="AN2725" s="160"/>
      <c r="AO2725" s="160"/>
      <c r="AP2725" s="160"/>
      <c r="AQ2725" s="1"/>
      <c r="AR2725" s="1"/>
      <c r="AS2725" s="160"/>
      <c r="BC2725" s="516">
        <v>0.08175925925925925</v>
      </c>
      <c r="BD2725" s="516"/>
      <c r="BE2725" s="141"/>
      <c r="BF2725" s="516"/>
      <c r="BG2725" s="516"/>
      <c r="BH2725" s="516"/>
    </row>
    <row r="2726">
      <c r="A2726" s="122">
        <f t="shared" si="3"/>
        <v>0</v>
      </c>
      <c r="B2726" s="122">
        <f t="shared" si="4"/>
        <v>0</v>
      </c>
      <c r="C2726" s="122">
        <f t="shared" si="5"/>
        <v>0</v>
      </c>
      <c r="D2726" s="122">
        <f t="shared" si="6"/>
        <v>0</v>
      </c>
      <c r="E2726" s="122">
        <f t="shared" si="2"/>
        <v>14</v>
      </c>
      <c r="H2726" s="135">
        <v>908.0</v>
      </c>
      <c r="J2726" s="135">
        <v>908.0</v>
      </c>
      <c r="L2726" s="160"/>
      <c r="M2726" s="160"/>
      <c r="N2726" s="160"/>
      <c r="O2726" s="160"/>
      <c r="AA2726" s="523"/>
      <c r="AB2726" s="523"/>
      <c r="AC2726" s="160"/>
      <c r="AD2726" s="160"/>
      <c r="AE2726" s="160"/>
      <c r="AJ2726" s="523"/>
      <c r="AN2726" s="160"/>
      <c r="AO2726" s="160"/>
      <c r="AP2726" s="160"/>
      <c r="AQ2726" s="1"/>
      <c r="AR2726" s="1"/>
      <c r="AS2726" s="160"/>
      <c r="BC2726" s="141" t="s">
        <v>41835</v>
      </c>
      <c r="BD2726" s="141"/>
      <c r="BE2726" s="516"/>
      <c r="BF2726" s="141"/>
      <c r="BG2726" s="141"/>
      <c r="BH2726" s="141"/>
    </row>
    <row r="2727">
      <c r="A2727" s="122">
        <f t="shared" si="3"/>
        <v>0</v>
      </c>
      <c r="B2727" s="122">
        <f t="shared" si="4"/>
        <v>0</v>
      </c>
      <c r="C2727" s="122">
        <f t="shared" si="5"/>
        <v>0</v>
      </c>
      <c r="D2727" s="122">
        <f t="shared" si="6"/>
        <v>0</v>
      </c>
      <c r="E2727" s="122">
        <f t="shared" si="2"/>
        <v>7</v>
      </c>
      <c r="H2727" s="135" t="s">
        <v>41836</v>
      </c>
      <c r="J2727" s="135" t="s">
        <v>41837</v>
      </c>
      <c r="L2727" s="160"/>
      <c r="M2727" s="160"/>
      <c r="N2727" s="160"/>
      <c r="O2727" s="160"/>
      <c r="AA2727" s="523"/>
      <c r="AB2727" s="523"/>
      <c r="AC2727" s="160"/>
      <c r="AD2727" s="160"/>
      <c r="AE2727" s="160"/>
      <c r="AJ2727" s="523"/>
      <c r="AN2727" s="160"/>
      <c r="AO2727" s="160"/>
      <c r="AP2727" s="160"/>
      <c r="AQ2727" s="1"/>
      <c r="AR2727" s="1"/>
      <c r="AS2727" s="160"/>
      <c r="BC2727" s="516">
        <v>0.0817824074074074</v>
      </c>
      <c r="BD2727" s="516"/>
      <c r="BE2727" s="141"/>
      <c r="BF2727" s="516"/>
      <c r="BG2727" s="516"/>
      <c r="BH2727" s="516"/>
    </row>
    <row r="2728">
      <c r="A2728" s="122">
        <f t="shared" si="3"/>
        <v>0</v>
      </c>
      <c r="B2728" s="122">
        <f t="shared" si="4"/>
        <v>0</v>
      </c>
      <c r="C2728" s="122">
        <f t="shared" si="5"/>
        <v>0</v>
      </c>
      <c r="D2728" s="122">
        <f t="shared" si="6"/>
        <v>0</v>
      </c>
      <c r="E2728" s="122">
        <f t="shared" si="2"/>
        <v>30</v>
      </c>
      <c r="H2728" s="135" t="s">
        <v>1055</v>
      </c>
      <c r="J2728" s="135" t="s">
        <v>41838</v>
      </c>
      <c r="L2728" s="160"/>
      <c r="M2728" s="160"/>
      <c r="N2728" s="160"/>
      <c r="O2728" s="160"/>
      <c r="AA2728" s="523"/>
      <c r="AB2728" s="523"/>
      <c r="AC2728" s="160"/>
      <c r="AD2728" s="160"/>
      <c r="AE2728" s="160"/>
      <c r="AJ2728" s="523"/>
      <c r="AN2728" s="160"/>
      <c r="AO2728" s="160"/>
      <c r="AP2728" s="160"/>
      <c r="AQ2728" s="1"/>
      <c r="AR2728" s="1"/>
      <c r="AS2728" s="160"/>
      <c r="BC2728" s="141" t="s">
        <v>41839</v>
      </c>
      <c r="BD2728" s="141"/>
      <c r="BE2728" s="516"/>
      <c r="BF2728" s="141"/>
      <c r="BG2728" s="141"/>
      <c r="BH2728" s="141"/>
    </row>
    <row r="2729">
      <c r="A2729" s="122">
        <f t="shared" si="3"/>
        <v>0</v>
      </c>
      <c r="B2729" s="122">
        <f t="shared" si="4"/>
        <v>0</v>
      </c>
      <c r="C2729" s="122">
        <f t="shared" si="5"/>
        <v>0</v>
      </c>
      <c r="D2729" s="122">
        <f t="shared" si="6"/>
        <v>0</v>
      </c>
      <c r="E2729" s="122">
        <f t="shared" si="2"/>
        <v>3</v>
      </c>
      <c r="H2729" s="135">
        <v>909.0</v>
      </c>
      <c r="J2729" s="135">
        <v>909.0</v>
      </c>
      <c r="L2729" s="160"/>
      <c r="M2729" s="160"/>
      <c r="N2729" s="160"/>
      <c r="O2729" s="160"/>
      <c r="AA2729" s="523"/>
      <c r="AB2729" s="523"/>
      <c r="AC2729" s="160"/>
      <c r="AD2729" s="160"/>
      <c r="AE2729" s="160"/>
      <c r="AJ2729" s="523"/>
      <c r="AN2729" s="160"/>
      <c r="AO2729" s="160"/>
      <c r="AP2729" s="160"/>
      <c r="AQ2729" s="1"/>
      <c r="AR2729" s="1"/>
      <c r="AS2729" s="160"/>
      <c r="BC2729" s="516">
        <v>0.08186342592592592</v>
      </c>
      <c r="BD2729" s="516"/>
      <c r="BE2729" s="141"/>
      <c r="BF2729" s="516"/>
      <c r="BG2729" s="516"/>
      <c r="BH2729" s="516"/>
    </row>
    <row r="2730">
      <c r="A2730" s="122">
        <f t="shared" si="3"/>
        <v>0</v>
      </c>
      <c r="B2730" s="122">
        <f t="shared" si="4"/>
        <v>0</v>
      </c>
      <c r="C2730" s="122">
        <f t="shared" si="5"/>
        <v>0</v>
      </c>
      <c r="D2730" s="122">
        <f t="shared" si="6"/>
        <v>0</v>
      </c>
      <c r="E2730" s="122">
        <f t="shared" si="2"/>
        <v>9</v>
      </c>
      <c r="H2730" s="135" t="s">
        <v>41840</v>
      </c>
      <c r="J2730" s="135" t="s">
        <v>41841</v>
      </c>
      <c r="L2730" s="160"/>
      <c r="M2730" s="160"/>
      <c r="N2730" s="160"/>
      <c r="O2730" s="160"/>
      <c r="AA2730" s="523"/>
      <c r="AB2730" s="523"/>
      <c r="AC2730" s="160"/>
      <c r="AD2730" s="160"/>
      <c r="AE2730" s="160"/>
      <c r="AJ2730" s="523"/>
      <c r="AN2730" s="160"/>
      <c r="AO2730" s="160"/>
      <c r="AP2730" s="160"/>
      <c r="AQ2730" s="1"/>
      <c r="AR2730" s="1"/>
      <c r="AS2730" s="160"/>
      <c r="BC2730" s="141" t="s">
        <v>41842</v>
      </c>
      <c r="BD2730" s="141"/>
      <c r="BE2730" s="516"/>
      <c r="BF2730" s="141"/>
      <c r="BG2730" s="141"/>
      <c r="BH2730" s="141"/>
    </row>
    <row r="2731">
      <c r="A2731" s="122">
        <f t="shared" si="3"/>
        <v>0</v>
      </c>
      <c r="B2731" s="122">
        <f t="shared" si="4"/>
        <v>0</v>
      </c>
      <c r="C2731" s="122">
        <f t="shared" si="5"/>
        <v>0</v>
      </c>
      <c r="D2731" s="122">
        <f t="shared" si="6"/>
        <v>0</v>
      </c>
      <c r="E2731" s="122">
        <f t="shared" si="2"/>
        <v>55</v>
      </c>
      <c r="H2731" s="135" t="s">
        <v>41843</v>
      </c>
      <c r="J2731" s="135" t="s">
        <v>41844</v>
      </c>
      <c r="L2731" s="160"/>
      <c r="M2731" s="160"/>
      <c r="N2731" s="160"/>
      <c r="O2731" s="160"/>
      <c r="AA2731" s="523"/>
      <c r="AB2731" s="523"/>
      <c r="AC2731" s="160"/>
      <c r="AD2731" s="160"/>
      <c r="AE2731" s="160"/>
      <c r="AJ2731" s="523"/>
      <c r="AN2731" s="160"/>
      <c r="AO2731" s="160"/>
      <c r="AP2731" s="160"/>
      <c r="AQ2731" s="1"/>
      <c r="AR2731" s="1"/>
      <c r="AS2731" s="160"/>
      <c r="BC2731" s="516">
        <v>0.08190972222222222</v>
      </c>
      <c r="BD2731" s="516"/>
      <c r="BE2731" s="141"/>
      <c r="BF2731" s="516"/>
      <c r="BG2731" s="516"/>
      <c r="BH2731" s="516"/>
    </row>
    <row r="2732">
      <c r="A2732" s="122">
        <f t="shared" si="3"/>
        <v>0</v>
      </c>
      <c r="B2732" s="122">
        <f t="shared" si="4"/>
        <v>0</v>
      </c>
      <c r="C2732" s="122">
        <f t="shared" si="5"/>
        <v>0</v>
      </c>
      <c r="D2732" s="122">
        <f t="shared" si="6"/>
        <v>0</v>
      </c>
      <c r="E2732" s="122">
        <f t="shared" si="2"/>
        <v>8</v>
      </c>
      <c r="H2732" s="135">
        <v>910.0</v>
      </c>
      <c r="J2732" s="135">
        <v>910.0</v>
      </c>
      <c r="L2732" s="160"/>
      <c r="M2732" s="160"/>
      <c r="N2732" s="160"/>
      <c r="O2732" s="160"/>
      <c r="AA2732" s="523"/>
      <c r="AB2732" s="523"/>
      <c r="AC2732" s="160"/>
      <c r="AD2732" s="160"/>
      <c r="AE2732" s="160"/>
      <c r="AJ2732" s="523"/>
      <c r="AN2732" s="160"/>
      <c r="AO2732" s="160"/>
      <c r="AP2732" s="160"/>
      <c r="AQ2732" s="1"/>
      <c r="AR2732" s="1"/>
      <c r="AS2732" s="160"/>
      <c r="BC2732" s="141" t="s">
        <v>41845</v>
      </c>
      <c r="BD2732" s="141"/>
      <c r="BE2732" s="516"/>
      <c r="BF2732" s="141"/>
      <c r="BG2732" s="141"/>
      <c r="BH2732" s="141"/>
    </row>
    <row r="2733">
      <c r="A2733" s="122">
        <f t="shared" si="3"/>
        <v>0</v>
      </c>
      <c r="B2733" s="122">
        <f t="shared" si="4"/>
        <v>0</v>
      </c>
      <c r="C2733" s="122">
        <f t="shared" si="5"/>
        <v>0</v>
      </c>
      <c r="D2733" s="122">
        <f t="shared" si="6"/>
        <v>0</v>
      </c>
      <c r="E2733" s="122">
        <f t="shared" si="2"/>
        <v>7</v>
      </c>
      <c r="H2733" s="135" t="s">
        <v>41846</v>
      </c>
      <c r="J2733" s="135" t="s">
        <v>41847</v>
      </c>
      <c r="L2733" s="160"/>
      <c r="M2733" s="160"/>
      <c r="N2733" s="160"/>
      <c r="O2733" s="160"/>
      <c r="AA2733" s="523"/>
      <c r="AB2733" s="523"/>
      <c r="AC2733" s="160"/>
      <c r="AD2733" s="160"/>
      <c r="AE2733" s="160"/>
      <c r="AJ2733" s="523"/>
      <c r="AN2733" s="160"/>
      <c r="AO2733" s="160"/>
      <c r="AP2733" s="160"/>
      <c r="AQ2733" s="1"/>
      <c r="AR2733" s="1"/>
      <c r="AS2733" s="160"/>
      <c r="BC2733" s="516">
        <v>0.08197916666666667</v>
      </c>
      <c r="BD2733" s="516"/>
      <c r="BE2733" s="141"/>
      <c r="BF2733" s="516"/>
      <c r="BG2733" s="516"/>
      <c r="BH2733" s="516"/>
    </row>
    <row r="2734">
      <c r="A2734" s="122">
        <f t="shared" si="3"/>
        <v>0</v>
      </c>
      <c r="B2734" s="122">
        <f t="shared" si="4"/>
        <v>0</v>
      </c>
      <c r="C2734" s="122">
        <f t="shared" si="5"/>
        <v>0</v>
      </c>
      <c r="D2734" s="122">
        <f t="shared" si="6"/>
        <v>0</v>
      </c>
      <c r="E2734" s="122">
        <f t="shared" si="2"/>
        <v>60</v>
      </c>
      <c r="H2734" s="135" t="s">
        <v>41848</v>
      </c>
      <c r="J2734" s="135" t="s">
        <v>41849</v>
      </c>
      <c r="L2734" s="160"/>
      <c r="M2734" s="160"/>
      <c r="N2734" s="160"/>
      <c r="O2734" s="160"/>
      <c r="AA2734" s="523"/>
      <c r="AB2734" s="523"/>
      <c r="AC2734" s="160"/>
      <c r="AD2734" s="160"/>
      <c r="AE2734" s="160"/>
      <c r="AJ2734" s="523"/>
      <c r="AN2734" s="160"/>
      <c r="AO2734" s="160"/>
      <c r="AP2734" s="160"/>
      <c r="AQ2734" s="1"/>
      <c r="AR2734" s="1"/>
      <c r="AS2734" s="160"/>
      <c r="BC2734" s="141" t="s">
        <v>41850</v>
      </c>
      <c r="BD2734" s="141"/>
      <c r="BE2734" s="516"/>
      <c r="BF2734" s="141"/>
      <c r="BG2734" s="141"/>
      <c r="BH2734" s="141"/>
    </row>
    <row r="2735">
      <c r="A2735" s="122">
        <f t="shared" si="3"/>
        <v>0</v>
      </c>
      <c r="B2735" s="122">
        <f t="shared" si="4"/>
        <v>0</v>
      </c>
      <c r="C2735" s="122">
        <f t="shared" si="5"/>
        <v>0</v>
      </c>
      <c r="D2735" s="122">
        <f t="shared" si="6"/>
        <v>0</v>
      </c>
      <c r="E2735" s="122">
        <f t="shared" si="2"/>
        <v>3</v>
      </c>
      <c r="H2735" s="135">
        <v>911.0</v>
      </c>
      <c r="J2735" s="135">
        <v>911.0</v>
      </c>
      <c r="L2735" s="160"/>
      <c r="M2735" s="160"/>
      <c r="N2735" s="160"/>
      <c r="O2735" s="160"/>
      <c r="AA2735" s="523"/>
      <c r="AB2735" s="523"/>
      <c r="AC2735" s="160"/>
      <c r="AD2735" s="160"/>
      <c r="AE2735" s="160"/>
      <c r="AJ2735" s="523"/>
      <c r="AN2735" s="160"/>
      <c r="AO2735" s="160"/>
      <c r="AP2735" s="160"/>
      <c r="AQ2735" s="1"/>
      <c r="AR2735" s="1"/>
      <c r="AS2735" s="160"/>
      <c r="BC2735" s="516">
        <v>0.08200231481481482</v>
      </c>
      <c r="BD2735" s="516"/>
      <c r="BE2735" s="141"/>
      <c r="BF2735" s="516"/>
      <c r="BG2735" s="516"/>
      <c r="BH2735" s="516"/>
    </row>
    <row r="2736">
      <c r="A2736" s="122">
        <f t="shared" si="3"/>
        <v>0</v>
      </c>
      <c r="B2736" s="122">
        <f t="shared" si="4"/>
        <v>0</v>
      </c>
      <c r="C2736" s="122">
        <f t="shared" si="5"/>
        <v>0</v>
      </c>
      <c r="D2736" s="122">
        <f t="shared" si="6"/>
        <v>0</v>
      </c>
      <c r="E2736" s="122">
        <f t="shared" si="2"/>
        <v>7</v>
      </c>
      <c r="H2736" s="135" t="s">
        <v>41851</v>
      </c>
      <c r="J2736" s="135" t="s">
        <v>41852</v>
      </c>
      <c r="L2736" s="160"/>
      <c r="M2736" s="160"/>
      <c r="N2736" s="160"/>
      <c r="O2736" s="160"/>
      <c r="AA2736" s="523"/>
      <c r="AB2736" s="523"/>
      <c r="AC2736" s="160"/>
      <c r="AD2736" s="160"/>
      <c r="AE2736" s="160"/>
      <c r="AJ2736" s="523"/>
      <c r="AN2736" s="160"/>
      <c r="AO2736" s="160"/>
      <c r="AP2736" s="160"/>
      <c r="AQ2736" s="1"/>
      <c r="AR2736" s="1"/>
      <c r="AS2736" s="160"/>
      <c r="BC2736" s="141" t="s">
        <v>3413</v>
      </c>
      <c r="BD2736" s="141"/>
      <c r="BE2736" s="516"/>
      <c r="BF2736" s="141"/>
      <c r="BG2736" s="141"/>
      <c r="BH2736" s="141"/>
    </row>
    <row r="2737">
      <c r="A2737" s="122">
        <f t="shared" si="3"/>
        <v>0</v>
      </c>
      <c r="B2737" s="122">
        <f t="shared" si="4"/>
        <v>0</v>
      </c>
      <c r="C2737" s="122">
        <f t="shared" si="5"/>
        <v>0</v>
      </c>
      <c r="D2737" s="122">
        <f t="shared" si="6"/>
        <v>0</v>
      </c>
      <c r="E2737" s="122">
        <f t="shared" si="2"/>
        <v>46</v>
      </c>
      <c r="H2737" s="135" t="s">
        <v>41853</v>
      </c>
      <c r="J2737" s="135" t="s">
        <v>3413</v>
      </c>
      <c r="L2737" s="160"/>
      <c r="M2737" s="160"/>
      <c r="N2737" s="160"/>
      <c r="O2737" s="160"/>
      <c r="AA2737" s="523"/>
      <c r="AB2737" s="523"/>
      <c r="AC2737" s="160"/>
      <c r="AD2737" s="160"/>
      <c r="AE2737" s="160"/>
      <c r="AJ2737" s="523"/>
      <c r="AN2737" s="160"/>
      <c r="AO2737" s="160"/>
      <c r="AP2737" s="160"/>
      <c r="AQ2737" s="1"/>
      <c r="AR2737" s="1"/>
      <c r="AS2737" s="160"/>
      <c r="BC2737" s="516">
        <v>0.08206018518518518</v>
      </c>
      <c r="BD2737" s="516"/>
      <c r="BE2737" s="141"/>
      <c r="BF2737" s="516"/>
      <c r="BG2737" s="516"/>
      <c r="BH2737" s="516"/>
    </row>
    <row r="2738">
      <c r="A2738" s="122">
        <f t="shared" si="3"/>
        <v>0</v>
      </c>
      <c r="B2738" s="122">
        <f t="shared" si="4"/>
        <v>0</v>
      </c>
      <c r="C2738" s="122">
        <f t="shared" si="5"/>
        <v>0</v>
      </c>
      <c r="D2738" s="122">
        <f t="shared" si="6"/>
        <v>0</v>
      </c>
      <c r="E2738" s="122">
        <f t="shared" si="2"/>
        <v>12</v>
      </c>
      <c r="H2738" s="135">
        <v>912.0</v>
      </c>
      <c r="J2738" s="135">
        <v>912.0</v>
      </c>
      <c r="L2738" s="160"/>
      <c r="M2738" s="160"/>
      <c r="N2738" s="160"/>
      <c r="O2738" s="160"/>
      <c r="AA2738" s="523"/>
      <c r="AB2738" s="523"/>
      <c r="AC2738" s="160"/>
      <c r="AD2738" s="160"/>
      <c r="AE2738" s="160"/>
      <c r="AJ2738" s="523"/>
      <c r="AN2738" s="160"/>
      <c r="AO2738" s="160"/>
      <c r="AP2738" s="160"/>
      <c r="AQ2738" s="1"/>
      <c r="AR2738" s="1"/>
      <c r="AS2738" s="160"/>
      <c r="BC2738" s="141" t="s">
        <v>41854</v>
      </c>
      <c r="BD2738" s="141"/>
      <c r="BE2738" s="516"/>
      <c r="BF2738" s="141"/>
      <c r="BG2738" s="141"/>
      <c r="BH2738" s="141"/>
    </row>
    <row r="2739">
      <c r="A2739" s="122">
        <f t="shared" si="3"/>
        <v>0</v>
      </c>
      <c r="B2739" s="122">
        <f t="shared" si="4"/>
        <v>0</v>
      </c>
      <c r="C2739" s="122">
        <f t="shared" si="5"/>
        <v>0</v>
      </c>
      <c r="D2739" s="122">
        <f t="shared" si="6"/>
        <v>0</v>
      </c>
      <c r="E2739" s="122">
        <f t="shared" si="2"/>
        <v>7</v>
      </c>
      <c r="H2739" s="135" t="s">
        <v>41855</v>
      </c>
      <c r="J2739" s="135" t="s">
        <v>41856</v>
      </c>
      <c r="L2739" s="160"/>
      <c r="M2739" s="160"/>
      <c r="N2739" s="160"/>
      <c r="O2739" s="160"/>
      <c r="AA2739" s="523"/>
      <c r="AB2739" s="523"/>
      <c r="AC2739" s="160"/>
      <c r="AD2739" s="160"/>
      <c r="AE2739" s="160"/>
      <c r="AJ2739" s="523"/>
      <c r="AN2739" s="160"/>
      <c r="AO2739" s="160"/>
      <c r="AP2739" s="160"/>
      <c r="AQ2739" s="1"/>
      <c r="AR2739" s="1"/>
      <c r="AS2739" s="160"/>
      <c r="BC2739" s="516">
        <v>0.08212962962962964</v>
      </c>
      <c r="BD2739" s="516"/>
      <c r="BE2739" s="141"/>
      <c r="BF2739" s="516"/>
      <c r="BG2739" s="516"/>
      <c r="BH2739" s="516"/>
    </row>
    <row r="2740">
      <c r="A2740" s="122">
        <f t="shared" si="3"/>
        <v>0</v>
      </c>
      <c r="B2740" s="122">
        <f t="shared" si="4"/>
        <v>0</v>
      </c>
      <c r="C2740" s="122">
        <f t="shared" si="5"/>
        <v>0</v>
      </c>
      <c r="D2740" s="122">
        <f t="shared" si="6"/>
        <v>0</v>
      </c>
      <c r="E2740" s="122">
        <f t="shared" si="2"/>
        <v>60</v>
      </c>
      <c r="H2740" s="135" t="s">
        <v>41857</v>
      </c>
      <c r="J2740" s="135" t="s">
        <v>41858</v>
      </c>
      <c r="L2740" s="160"/>
      <c r="M2740" s="160"/>
      <c r="N2740" s="160"/>
      <c r="O2740" s="160"/>
      <c r="AA2740" s="523"/>
      <c r="AB2740" s="523"/>
      <c r="AC2740" s="160"/>
      <c r="AD2740" s="160"/>
      <c r="AE2740" s="160"/>
      <c r="AJ2740" s="523"/>
      <c r="AN2740" s="160"/>
      <c r="AO2740" s="160"/>
      <c r="AP2740" s="160"/>
      <c r="AQ2740" s="1"/>
      <c r="AR2740" s="1"/>
      <c r="AS2740" s="160"/>
      <c r="BC2740" s="141" t="s">
        <v>862</v>
      </c>
      <c r="BD2740" s="141"/>
      <c r="BE2740" s="516"/>
      <c r="BF2740" s="141"/>
      <c r="BG2740" s="141"/>
      <c r="BH2740" s="141"/>
    </row>
    <row r="2741">
      <c r="A2741" s="122">
        <f t="shared" si="3"/>
        <v>0</v>
      </c>
      <c r="B2741" s="122">
        <f t="shared" si="4"/>
        <v>0</v>
      </c>
      <c r="C2741" s="122">
        <f t="shared" si="5"/>
        <v>0</v>
      </c>
      <c r="D2741" s="122">
        <f t="shared" si="6"/>
        <v>0</v>
      </c>
      <c r="E2741" s="122">
        <f t="shared" si="2"/>
        <v>3</v>
      </c>
      <c r="H2741" s="135">
        <v>913.0</v>
      </c>
      <c r="J2741" s="135">
        <v>913.0</v>
      </c>
      <c r="L2741" s="160"/>
      <c r="M2741" s="160"/>
      <c r="N2741" s="160"/>
      <c r="O2741" s="160"/>
      <c r="AA2741" s="523"/>
      <c r="AB2741" s="523"/>
      <c r="AC2741" s="160"/>
      <c r="AD2741" s="160"/>
      <c r="AE2741" s="160"/>
      <c r="AJ2741" s="523"/>
      <c r="AN2741" s="160"/>
      <c r="AO2741" s="160"/>
      <c r="AP2741" s="160"/>
      <c r="AQ2741" s="1"/>
      <c r="AR2741" s="1"/>
      <c r="AS2741" s="160"/>
      <c r="BC2741" s="516">
        <v>0.08216435185185185</v>
      </c>
      <c r="BD2741" s="516"/>
      <c r="BE2741" s="141"/>
      <c r="BF2741" s="516"/>
      <c r="BG2741" s="516"/>
      <c r="BH2741" s="516"/>
    </row>
    <row r="2742">
      <c r="A2742" s="122">
        <f t="shared" si="3"/>
        <v>0</v>
      </c>
      <c r="B2742" s="122">
        <f t="shared" si="4"/>
        <v>0</v>
      </c>
      <c r="C2742" s="122">
        <f t="shared" si="5"/>
        <v>0</v>
      </c>
      <c r="D2742" s="122">
        <f t="shared" si="6"/>
        <v>0</v>
      </c>
      <c r="E2742" s="122">
        <f t="shared" si="2"/>
        <v>10</v>
      </c>
      <c r="H2742" s="135" t="s">
        <v>41859</v>
      </c>
      <c r="J2742" s="135" t="s">
        <v>41860</v>
      </c>
      <c r="L2742" s="160"/>
      <c r="M2742" s="160"/>
      <c r="N2742" s="160"/>
      <c r="O2742" s="160"/>
      <c r="AA2742" s="523"/>
      <c r="AB2742" s="523"/>
      <c r="AC2742" s="160"/>
      <c r="AD2742" s="160"/>
      <c r="AE2742" s="160"/>
      <c r="AJ2742" s="523"/>
      <c r="AN2742" s="160"/>
      <c r="AO2742" s="160"/>
      <c r="AP2742" s="160"/>
      <c r="AQ2742" s="1"/>
      <c r="AR2742" s="1"/>
      <c r="AS2742" s="160"/>
      <c r="BC2742" s="141" t="s">
        <v>35857</v>
      </c>
      <c r="BD2742" s="141"/>
      <c r="BE2742" s="516"/>
      <c r="BF2742" s="141"/>
      <c r="BG2742" s="141"/>
      <c r="BH2742" s="141"/>
    </row>
    <row r="2743">
      <c r="A2743" s="122">
        <f t="shared" si="3"/>
        <v>0</v>
      </c>
      <c r="B2743" s="122">
        <f t="shared" si="4"/>
        <v>0</v>
      </c>
      <c r="C2743" s="122">
        <f t="shared" si="5"/>
        <v>0</v>
      </c>
      <c r="D2743" s="122">
        <f t="shared" si="6"/>
        <v>0</v>
      </c>
      <c r="E2743" s="122">
        <f t="shared" si="2"/>
        <v>34</v>
      </c>
      <c r="H2743" s="135" t="s">
        <v>41861</v>
      </c>
      <c r="J2743" s="135" t="s">
        <v>41862</v>
      </c>
      <c r="L2743" s="160"/>
      <c r="M2743" s="160"/>
      <c r="N2743" s="160"/>
      <c r="O2743" s="160"/>
      <c r="AA2743" s="523"/>
      <c r="AB2743" s="523"/>
      <c r="AC2743" s="160"/>
      <c r="AD2743" s="160"/>
      <c r="AE2743" s="160"/>
      <c r="AJ2743" s="523"/>
      <c r="AN2743" s="160"/>
      <c r="AO2743" s="160"/>
      <c r="AP2743" s="160"/>
      <c r="AQ2743" s="1"/>
      <c r="AR2743" s="1"/>
      <c r="AS2743" s="160"/>
      <c r="BC2743" s="516">
        <v>0.08223379629629629</v>
      </c>
      <c r="BD2743" s="516"/>
      <c r="BE2743" s="141"/>
      <c r="BF2743" s="516"/>
      <c r="BG2743" s="516"/>
      <c r="BH2743" s="516"/>
    </row>
    <row r="2744">
      <c r="A2744" s="122">
        <f t="shared" si="3"/>
        <v>0</v>
      </c>
      <c r="B2744" s="122">
        <f t="shared" si="4"/>
        <v>0</v>
      </c>
      <c r="C2744" s="122">
        <f t="shared" si="5"/>
        <v>0</v>
      </c>
      <c r="D2744" s="122">
        <f t="shared" si="6"/>
        <v>0</v>
      </c>
      <c r="E2744" s="122">
        <f t="shared" si="2"/>
        <v>5</v>
      </c>
      <c r="H2744" s="135">
        <v>914.0</v>
      </c>
      <c r="J2744" s="135">
        <v>914.0</v>
      </c>
      <c r="L2744" s="160"/>
      <c r="M2744" s="160"/>
      <c r="N2744" s="160"/>
      <c r="O2744" s="160"/>
      <c r="AA2744" s="523"/>
      <c r="AB2744" s="523"/>
      <c r="AC2744" s="160"/>
      <c r="AD2744" s="160"/>
      <c r="AE2744" s="160"/>
      <c r="AJ2744" s="523"/>
      <c r="AN2744" s="160"/>
      <c r="AO2744" s="160"/>
      <c r="AP2744" s="160"/>
      <c r="AQ2744" s="1"/>
      <c r="AR2744" s="1"/>
      <c r="AS2744" s="160"/>
      <c r="BC2744" s="141" t="s">
        <v>41863</v>
      </c>
      <c r="BD2744" s="141"/>
      <c r="BE2744" s="516"/>
      <c r="BF2744" s="141"/>
      <c r="BG2744" s="141"/>
      <c r="BH2744" s="141"/>
    </row>
    <row r="2745">
      <c r="A2745" s="122">
        <f t="shared" si="3"/>
        <v>0</v>
      </c>
      <c r="B2745" s="122">
        <f t="shared" si="4"/>
        <v>0</v>
      </c>
      <c r="C2745" s="122">
        <f t="shared" si="5"/>
        <v>0</v>
      </c>
      <c r="D2745" s="122">
        <f t="shared" si="6"/>
        <v>0</v>
      </c>
      <c r="E2745" s="122">
        <f t="shared" si="2"/>
        <v>7</v>
      </c>
      <c r="H2745" s="135" t="s">
        <v>41864</v>
      </c>
      <c r="J2745" s="135" t="s">
        <v>41865</v>
      </c>
      <c r="L2745" s="160"/>
      <c r="M2745" s="160"/>
      <c r="N2745" s="160"/>
      <c r="O2745" s="160"/>
      <c r="AA2745" s="523"/>
      <c r="AB2745" s="523"/>
      <c r="AC2745" s="160"/>
      <c r="AD2745" s="160"/>
      <c r="AE2745" s="160"/>
      <c r="AJ2745" s="523"/>
      <c r="AN2745" s="160"/>
      <c r="AO2745" s="160"/>
      <c r="AP2745" s="160"/>
      <c r="AQ2745" s="1"/>
      <c r="AR2745" s="1"/>
      <c r="AS2745" s="160"/>
      <c r="BC2745" s="516">
        <v>0.08224537037037037</v>
      </c>
      <c r="BD2745" s="516"/>
      <c r="BE2745" s="141"/>
      <c r="BF2745" s="516"/>
      <c r="BG2745" s="516"/>
      <c r="BH2745" s="516"/>
    </row>
    <row r="2746">
      <c r="A2746" s="122">
        <f t="shared" si="3"/>
        <v>0</v>
      </c>
      <c r="B2746" s="122">
        <f t="shared" si="4"/>
        <v>0</v>
      </c>
      <c r="C2746" s="122">
        <f t="shared" si="5"/>
        <v>0</v>
      </c>
      <c r="D2746" s="122">
        <f t="shared" si="6"/>
        <v>0</v>
      </c>
      <c r="E2746" s="122">
        <f t="shared" si="2"/>
        <v>21</v>
      </c>
      <c r="H2746" s="135" t="s">
        <v>41866</v>
      </c>
      <c r="J2746" s="135" t="s">
        <v>41867</v>
      </c>
      <c r="L2746" s="160"/>
      <c r="M2746" s="160"/>
      <c r="N2746" s="160"/>
      <c r="O2746" s="160"/>
      <c r="AA2746" s="523"/>
      <c r="AB2746" s="523"/>
      <c r="AC2746" s="160"/>
      <c r="AD2746" s="160"/>
      <c r="AE2746" s="160"/>
      <c r="AJ2746" s="523"/>
      <c r="AN2746" s="160"/>
      <c r="AO2746" s="160"/>
      <c r="AP2746" s="160"/>
      <c r="AQ2746" s="1"/>
      <c r="AR2746" s="1"/>
      <c r="AS2746" s="160"/>
      <c r="BC2746" s="141" t="s">
        <v>41868</v>
      </c>
      <c r="BD2746" s="141"/>
      <c r="BE2746" s="516"/>
      <c r="BF2746" s="141"/>
      <c r="BG2746" s="141"/>
      <c r="BH2746" s="141"/>
    </row>
    <row r="2747">
      <c r="A2747" s="122">
        <f t="shared" si="3"/>
        <v>0</v>
      </c>
      <c r="B2747" s="122">
        <f t="shared" si="4"/>
        <v>0</v>
      </c>
      <c r="C2747" s="122">
        <f t="shared" si="5"/>
        <v>0</v>
      </c>
      <c r="D2747" s="122">
        <f t="shared" si="6"/>
        <v>0</v>
      </c>
      <c r="E2747" s="122">
        <f t="shared" si="2"/>
        <v>3</v>
      </c>
      <c r="H2747" s="135">
        <v>915.0</v>
      </c>
      <c r="J2747" s="135">
        <v>915.0</v>
      </c>
      <c r="L2747" s="160"/>
      <c r="M2747" s="160"/>
      <c r="N2747" s="160"/>
      <c r="O2747" s="160"/>
      <c r="AA2747" s="523"/>
      <c r="AB2747" s="523"/>
      <c r="AC2747" s="160"/>
      <c r="AD2747" s="160"/>
      <c r="AE2747" s="160"/>
      <c r="AJ2747" s="523"/>
      <c r="AN2747" s="160"/>
      <c r="AO2747" s="160"/>
      <c r="AP2747" s="160"/>
      <c r="AQ2747" s="1"/>
      <c r="AR2747" s="1"/>
      <c r="AS2747" s="160"/>
      <c r="BC2747" s="516">
        <v>0.08229166666666667</v>
      </c>
      <c r="BD2747" s="516"/>
      <c r="BE2747" s="141"/>
      <c r="BF2747" s="516"/>
      <c r="BG2747" s="516"/>
      <c r="BH2747" s="516"/>
    </row>
    <row r="2748">
      <c r="A2748" s="122">
        <f t="shared" si="3"/>
        <v>0</v>
      </c>
      <c r="B2748" s="122">
        <f t="shared" si="4"/>
        <v>0</v>
      </c>
      <c r="C2748" s="122">
        <f t="shared" si="5"/>
        <v>0</v>
      </c>
      <c r="D2748" s="122">
        <f t="shared" si="6"/>
        <v>0</v>
      </c>
      <c r="E2748" s="122">
        <f t="shared" si="2"/>
        <v>15</v>
      </c>
      <c r="H2748" s="135" t="s">
        <v>41869</v>
      </c>
      <c r="J2748" s="135" t="s">
        <v>41870</v>
      </c>
      <c r="L2748" s="160"/>
      <c r="M2748" s="160"/>
      <c r="N2748" s="160"/>
      <c r="O2748" s="160"/>
      <c r="AA2748" s="523"/>
      <c r="AB2748" s="523"/>
      <c r="AC2748" s="160"/>
      <c r="AD2748" s="160"/>
      <c r="AE2748" s="160"/>
      <c r="AJ2748" s="523"/>
      <c r="AN2748" s="160"/>
      <c r="AO2748" s="160"/>
      <c r="AP2748" s="160"/>
      <c r="AQ2748" s="1"/>
      <c r="AR2748" s="1"/>
      <c r="AS2748" s="160"/>
      <c r="BC2748" s="141" t="s">
        <v>41871</v>
      </c>
      <c r="BD2748" s="141"/>
      <c r="BE2748" s="516"/>
      <c r="BF2748" s="141"/>
      <c r="BG2748" s="141"/>
      <c r="BH2748" s="141"/>
    </row>
    <row r="2749">
      <c r="A2749" s="122">
        <f t="shared" si="3"/>
        <v>0</v>
      </c>
      <c r="B2749" s="122">
        <f t="shared" si="4"/>
        <v>0</v>
      </c>
      <c r="C2749" s="122">
        <f t="shared" si="5"/>
        <v>0</v>
      </c>
      <c r="D2749" s="122">
        <f t="shared" si="6"/>
        <v>0</v>
      </c>
      <c r="E2749" s="122">
        <f t="shared" si="2"/>
        <v>11</v>
      </c>
      <c r="H2749" s="135" t="s">
        <v>41872</v>
      </c>
      <c r="J2749" s="135" t="s">
        <v>41873</v>
      </c>
      <c r="L2749" s="160"/>
      <c r="M2749" s="160"/>
      <c r="N2749" s="160"/>
      <c r="O2749" s="160"/>
      <c r="AA2749" s="523"/>
      <c r="AB2749" s="523"/>
      <c r="AC2749" s="160"/>
      <c r="AD2749" s="160"/>
      <c r="AE2749" s="160"/>
      <c r="AJ2749" s="523"/>
      <c r="AN2749" s="160"/>
      <c r="AO2749" s="160"/>
      <c r="AP2749" s="160"/>
      <c r="AQ2749" s="1"/>
      <c r="AR2749" s="1"/>
      <c r="AS2749" s="160"/>
      <c r="BC2749" s="516">
        <v>0.08230324074074075</v>
      </c>
      <c r="BD2749" s="516"/>
      <c r="BE2749" s="141"/>
      <c r="BF2749" s="516"/>
      <c r="BG2749" s="516"/>
      <c r="BH2749" s="516"/>
    </row>
    <row r="2750">
      <c r="A2750" s="122">
        <f t="shared" si="3"/>
        <v>0</v>
      </c>
      <c r="B2750" s="122">
        <f t="shared" si="4"/>
        <v>0</v>
      </c>
      <c r="C2750" s="122">
        <f t="shared" si="5"/>
        <v>0</v>
      </c>
      <c r="D2750" s="122">
        <f t="shared" si="6"/>
        <v>0</v>
      </c>
      <c r="E2750" s="122">
        <f t="shared" si="2"/>
        <v>7</v>
      </c>
      <c r="H2750" s="135">
        <v>916.0</v>
      </c>
      <c r="J2750" s="135">
        <v>916.0</v>
      </c>
      <c r="L2750" s="160"/>
      <c r="M2750" s="160"/>
      <c r="N2750" s="160"/>
      <c r="O2750" s="160"/>
      <c r="AA2750" s="523"/>
      <c r="AB2750" s="523"/>
      <c r="AC2750" s="160"/>
      <c r="AD2750" s="160"/>
      <c r="AE2750" s="160"/>
      <c r="AJ2750" s="523"/>
      <c r="AN2750" s="160"/>
      <c r="AO2750" s="160"/>
      <c r="AP2750" s="160"/>
      <c r="AQ2750" s="1"/>
      <c r="AR2750" s="1"/>
      <c r="AS2750" s="160"/>
      <c r="BC2750" s="141" t="s">
        <v>41874</v>
      </c>
      <c r="BD2750" s="141"/>
      <c r="BE2750" s="516"/>
      <c r="BF2750" s="141"/>
      <c r="BG2750" s="141"/>
      <c r="BH2750" s="141"/>
    </row>
    <row r="2751">
      <c r="A2751" s="122">
        <f t="shared" si="3"/>
        <v>0</v>
      </c>
      <c r="B2751" s="122">
        <f t="shared" si="4"/>
        <v>0</v>
      </c>
      <c r="C2751" s="122">
        <f t="shared" si="5"/>
        <v>0</v>
      </c>
      <c r="D2751" s="122">
        <f t="shared" si="6"/>
        <v>0</v>
      </c>
      <c r="E2751" s="122">
        <f t="shared" si="2"/>
        <v>7</v>
      </c>
      <c r="H2751" s="135" t="s">
        <v>41875</v>
      </c>
      <c r="J2751" s="135" t="s">
        <v>41876</v>
      </c>
      <c r="L2751" s="160"/>
      <c r="M2751" s="160"/>
      <c r="N2751" s="160"/>
      <c r="O2751" s="160"/>
      <c r="AA2751" s="523"/>
      <c r="AB2751" s="523"/>
      <c r="AC2751" s="160"/>
      <c r="AD2751" s="160"/>
      <c r="AE2751" s="160"/>
      <c r="AJ2751" s="523"/>
      <c r="AN2751" s="160"/>
      <c r="AO2751" s="160"/>
      <c r="AP2751" s="160"/>
      <c r="AQ2751" s="1"/>
      <c r="AR2751" s="1"/>
      <c r="AS2751" s="160"/>
      <c r="BC2751" s="516">
        <v>0.08234953703703704</v>
      </c>
      <c r="BD2751" s="516"/>
      <c r="BE2751" s="141"/>
      <c r="BF2751" s="516"/>
      <c r="BG2751" s="516"/>
      <c r="BH2751" s="516"/>
    </row>
    <row r="2752">
      <c r="A2752" s="122">
        <f t="shared" si="3"/>
        <v>0</v>
      </c>
      <c r="B2752" s="122">
        <f t="shared" si="4"/>
        <v>0</v>
      </c>
      <c r="C2752" s="122">
        <f t="shared" si="5"/>
        <v>0</v>
      </c>
      <c r="D2752" s="122">
        <f t="shared" si="6"/>
        <v>0</v>
      </c>
      <c r="E2752" s="122">
        <f t="shared" si="2"/>
        <v>15</v>
      </c>
      <c r="H2752" s="135" t="s">
        <v>23931</v>
      </c>
      <c r="J2752" s="135" t="s">
        <v>1326</v>
      </c>
      <c r="L2752" s="160"/>
      <c r="M2752" s="160"/>
      <c r="N2752" s="160"/>
      <c r="O2752" s="160"/>
      <c r="AA2752" s="523"/>
      <c r="AB2752" s="523"/>
      <c r="AC2752" s="160"/>
      <c r="AD2752" s="160"/>
      <c r="AE2752" s="160"/>
      <c r="AJ2752" s="523"/>
      <c r="AN2752" s="160"/>
      <c r="AO2752" s="160"/>
      <c r="AP2752" s="160"/>
      <c r="AQ2752" s="1"/>
      <c r="AR2752" s="1"/>
      <c r="AS2752" s="160"/>
      <c r="BC2752" s="141" t="s">
        <v>41877</v>
      </c>
      <c r="BD2752" s="141"/>
      <c r="BE2752" s="516"/>
      <c r="BF2752" s="141"/>
      <c r="BG2752" s="141"/>
      <c r="BH2752" s="141"/>
    </row>
    <row r="2753">
      <c r="A2753" s="122">
        <f t="shared" si="3"/>
        <v>0</v>
      </c>
      <c r="B2753" s="122">
        <f t="shared" si="4"/>
        <v>0</v>
      </c>
      <c r="C2753" s="122">
        <f t="shared" si="5"/>
        <v>0</v>
      </c>
      <c r="D2753" s="122">
        <f t="shared" si="6"/>
        <v>0</v>
      </c>
      <c r="E2753" s="122">
        <f t="shared" si="2"/>
        <v>3</v>
      </c>
      <c r="H2753" s="135">
        <v>917.0</v>
      </c>
      <c r="J2753" s="135">
        <v>917.0</v>
      </c>
      <c r="L2753" s="160"/>
      <c r="M2753" s="160"/>
      <c r="N2753" s="160"/>
      <c r="O2753" s="160"/>
      <c r="AA2753" s="523"/>
      <c r="AB2753" s="523"/>
      <c r="AC2753" s="160"/>
      <c r="AD2753" s="160"/>
      <c r="AE2753" s="160"/>
      <c r="AJ2753" s="523"/>
      <c r="AN2753" s="160"/>
      <c r="AO2753" s="160"/>
      <c r="AP2753" s="160"/>
      <c r="AQ2753" s="1"/>
      <c r="AR2753" s="1"/>
      <c r="AS2753" s="160"/>
      <c r="BC2753" s="516">
        <v>0.08241898148148148</v>
      </c>
      <c r="BD2753" s="516"/>
      <c r="BE2753" s="141"/>
      <c r="BF2753" s="516"/>
      <c r="BG2753" s="516"/>
      <c r="BH2753" s="516"/>
    </row>
    <row r="2754">
      <c r="A2754" s="122">
        <f t="shared" si="3"/>
        <v>0</v>
      </c>
      <c r="B2754" s="122">
        <f t="shared" si="4"/>
        <v>0</v>
      </c>
      <c r="C2754" s="122">
        <f t="shared" si="5"/>
        <v>0</v>
      </c>
      <c r="D2754" s="122">
        <f t="shared" si="6"/>
        <v>0</v>
      </c>
      <c r="E2754" s="122">
        <f t="shared" si="2"/>
        <v>15</v>
      </c>
      <c r="H2754" s="135" t="s">
        <v>41878</v>
      </c>
      <c r="J2754" s="135" t="s">
        <v>41879</v>
      </c>
      <c r="L2754" s="160"/>
      <c r="M2754" s="160"/>
      <c r="N2754" s="160"/>
      <c r="O2754" s="160"/>
      <c r="AA2754" s="523"/>
      <c r="AB2754" s="523"/>
      <c r="AC2754" s="160"/>
      <c r="AD2754" s="160"/>
      <c r="AE2754" s="160"/>
      <c r="AJ2754" s="523"/>
      <c r="AN2754" s="160"/>
      <c r="AO2754" s="160"/>
      <c r="AP2754" s="160"/>
      <c r="AQ2754" s="1"/>
      <c r="AR2754" s="1"/>
      <c r="AS2754" s="160"/>
      <c r="BC2754" s="141" t="s">
        <v>41880</v>
      </c>
      <c r="BD2754" s="141"/>
      <c r="BE2754" s="516"/>
      <c r="BF2754" s="141"/>
      <c r="BG2754" s="141"/>
      <c r="BH2754" s="141"/>
    </row>
    <row r="2755">
      <c r="A2755" s="122">
        <f t="shared" si="3"/>
        <v>0</v>
      </c>
      <c r="B2755" s="122">
        <f t="shared" si="4"/>
        <v>0</v>
      </c>
      <c r="C2755" s="122">
        <f t="shared" si="5"/>
        <v>0</v>
      </c>
      <c r="D2755" s="122">
        <f t="shared" si="6"/>
        <v>0</v>
      </c>
      <c r="E2755" s="122">
        <f t="shared" si="2"/>
        <v>41</v>
      </c>
      <c r="H2755" s="135" t="s">
        <v>41881</v>
      </c>
      <c r="J2755" s="135" t="s">
        <v>37227</v>
      </c>
      <c r="L2755" s="160"/>
      <c r="M2755" s="160"/>
      <c r="N2755" s="160"/>
      <c r="O2755" s="160"/>
      <c r="AA2755" s="523"/>
      <c r="AB2755" s="523"/>
      <c r="AC2755" s="160"/>
      <c r="AD2755" s="160"/>
      <c r="AE2755" s="160"/>
      <c r="AJ2755" s="523"/>
      <c r="AN2755" s="160"/>
      <c r="AO2755" s="160"/>
      <c r="AP2755" s="160"/>
      <c r="AQ2755" s="1"/>
      <c r="AR2755" s="1"/>
      <c r="AS2755" s="160"/>
      <c r="BC2755" s="516">
        <v>0.08246527777777778</v>
      </c>
      <c r="BD2755" s="516"/>
      <c r="BE2755" s="141"/>
      <c r="BF2755" s="516"/>
      <c r="BG2755" s="516"/>
      <c r="BH2755" s="516"/>
    </row>
    <row r="2756">
      <c r="A2756" s="122">
        <f t="shared" si="3"/>
        <v>0</v>
      </c>
      <c r="B2756" s="122">
        <f t="shared" si="4"/>
        <v>0</v>
      </c>
      <c r="C2756" s="122">
        <f t="shared" si="5"/>
        <v>0</v>
      </c>
      <c r="D2756" s="122">
        <f t="shared" si="6"/>
        <v>0</v>
      </c>
      <c r="E2756" s="122">
        <f t="shared" si="2"/>
        <v>5</v>
      </c>
      <c r="H2756" s="135">
        <v>918.0</v>
      </c>
      <c r="J2756" s="135">
        <v>918.0</v>
      </c>
      <c r="L2756" s="160"/>
      <c r="M2756" s="160"/>
      <c r="N2756" s="160"/>
      <c r="O2756" s="160"/>
      <c r="AA2756" s="523"/>
      <c r="AB2756" s="523"/>
      <c r="AC2756" s="160"/>
      <c r="AD2756" s="160"/>
      <c r="AE2756" s="160"/>
      <c r="AJ2756" s="523"/>
      <c r="AN2756" s="160"/>
      <c r="AO2756" s="160"/>
      <c r="AP2756" s="160"/>
      <c r="AQ2756" s="1"/>
      <c r="AR2756" s="1"/>
      <c r="AS2756" s="160"/>
      <c r="BC2756" s="141" t="s">
        <v>4374</v>
      </c>
      <c r="BD2756" s="141"/>
      <c r="BE2756" s="516"/>
      <c r="BF2756" s="141"/>
      <c r="BG2756" s="141"/>
      <c r="BH2756" s="141"/>
    </row>
    <row r="2757">
      <c r="A2757" s="122">
        <f t="shared" si="3"/>
        <v>0</v>
      </c>
      <c r="B2757" s="122">
        <f t="shared" si="4"/>
        <v>0</v>
      </c>
      <c r="C2757" s="122">
        <f t="shared" si="5"/>
        <v>0</v>
      </c>
      <c r="D2757" s="122">
        <f t="shared" si="6"/>
        <v>0</v>
      </c>
      <c r="E2757" s="122">
        <f t="shared" si="2"/>
        <v>7</v>
      </c>
      <c r="H2757" s="135" t="s">
        <v>41882</v>
      </c>
      <c r="J2757" s="135" t="s">
        <v>41883</v>
      </c>
      <c r="L2757" s="160"/>
      <c r="M2757" s="160"/>
      <c r="N2757" s="160"/>
      <c r="O2757" s="160"/>
      <c r="AA2757" s="523"/>
      <c r="AB2757" s="523"/>
      <c r="AC2757" s="160"/>
      <c r="AD2757" s="160"/>
      <c r="AE2757" s="160"/>
      <c r="AJ2757" s="523"/>
      <c r="AN2757" s="160"/>
      <c r="AO2757" s="160"/>
      <c r="AP2757" s="160"/>
      <c r="AQ2757" s="1"/>
      <c r="AR2757" s="1"/>
      <c r="AS2757" s="160"/>
      <c r="BC2757" s="516">
        <v>0.08252314814814815</v>
      </c>
      <c r="BD2757" s="516"/>
      <c r="BE2757" s="141"/>
      <c r="BF2757" s="516"/>
      <c r="BG2757" s="516"/>
      <c r="BH2757" s="516"/>
    </row>
    <row r="2758">
      <c r="A2758" s="122">
        <f t="shared" si="3"/>
        <v>0</v>
      </c>
      <c r="B2758" s="122">
        <f t="shared" si="4"/>
        <v>0</v>
      </c>
      <c r="C2758" s="122">
        <f t="shared" si="5"/>
        <v>0</v>
      </c>
      <c r="D2758" s="122">
        <f t="shared" si="6"/>
        <v>0</v>
      </c>
      <c r="E2758" s="122">
        <f t="shared" si="2"/>
        <v>68</v>
      </c>
      <c r="H2758" s="135" t="s">
        <v>41884</v>
      </c>
      <c r="J2758" s="135" t="s">
        <v>41885</v>
      </c>
      <c r="L2758" s="160"/>
      <c r="M2758" s="160"/>
      <c r="N2758" s="160"/>
      <c r="O2758" s="160"/>
      <c r="AA2758" s="523"/>
      <c r="AB2758" s="523"/>
      <c r="AC2758" s="160"/>
      <c r="AD2758" s="160"/>
      <c r="AE2758" s="160"/>
      <c r="AJ2758" s="523"/>
      <c r="AN2758" s="160"/>
      <c r="AO2758" s="160"/>
      <c r="AP2758" s="160"/>
      <c r="AQ2758" s="1"/>
      <c r="AR2758" s="1"/>
      <c r="AS2758" s="160"/>
      <c r="BC2758" s="141" t="s">
        <v>41886</v>
      </c>
      <c r="BD2758" s="141"/>
      <c r="BE2758" s="516"/>
      <c r="BF2758" s="141"/>
      <c r="BG2758" s="141"/>
      <c r="BH2758" s="141"/>
    </row>
    <row r="2759">
      <c r="A2759" s="122">
        <f t="shared" si="3"/>
        <v>0</v>
      </c>
      <c r="B2759" s="122">
        <f t="shared" si="4"/>
        <v>0</v>
      </c>
      <c r="C2759" s="122">
        <f t="shared" si="5"/>
        <v>0</v>
      </c>
      <c r="D2759" s="122">
        <f t="shared" si="6"/>
        <v>0</v>
      </c>
      <c r="E2759" s="122">
        <f t="shared" si="2"/>
        <v>3</v>
      </c>
      <c r="H2759" s="135">
        <v>919.0</v>
      </c>
      <c r="J2759" s="135">
        <v>919.0</v>
      </c>
      <c r="L2759" s="160"/>
      <c r="M2759" s="160"/>
      <c r="N2759" s="160"/>
      <c r="O2759" s="160"/>
      <c r="AA2759" s="523"/>
      <c r="AB2759" s="523"/>
      <c r="AC2759" s="160"/>
      <c r="AD2759" s="160"/>
      <c r="AE2759" s="160"/>
      <c r="AJ2759" s="523"/>
      <c r="AN2759" s="160"/>
      <c r="AO2759" s="160"/>
      <c r="AP2759" s="160"/>
      <c r="AQ2759" s="1"/>
      <c r="AR2759" s="1"/>
      <c r="AS2759" s="160"/>
      <c r="BC2759" s="516">
        <v>0.08253472222222222</v>
      </c>
      <c r="BD2759" s="516"/>
      <c r="BE2759" s="141"/>
      <c r="BF2759" s="516"/>
      <c r="BG2759" s="516"/>
      <c r="BH2759" s="516"/>
    </row>
    <row r="2760">
      <c r="A2760" s="122">
        <f t="shared" si="3"/>
        <v>0</v>
      </c>
      <c r="B2760" s="122">
        <f t="shared" si="4"/>
        <v>0</v>
      </c>
      <c r="C2760" s="122">
        <f t="shared" si="5"/>
        <v>0</v>
      </c>
      <c r="D2760" s="122">
        <f t="shared" si="6"/>
        <v>0</v>
      </c>
      <c r="E2760" s="122">
        <f t="shared" si="2"/>
        <v>11</v>
      </c>
      <c r="H2760" s="135" t="s">
        <v>41887</v>
      </c>
      <c r="J2760" s="135" t="s">
        <v>41888</v>
      </c>
      <c r="L2760" s="160"/>
      <c r="M2760" s="160"/>
      <c r="N2760" s="160"/>
      <c r="O2760" s="160"/>
      <c r="AA2760" s="523"/>
      <c r="AB2760" s="523"/>
      <c r="AC2760" s="160"/>
      <c r="AD2760" s="160"/>
      <c r="AE2760" s="160"/>
      <c r="AJ2760" s="523"/>
      <c r="AN2760" s="160"/>
      <c r="AO2760" s="160"/>
      <c r="AP2760" s="160"/>
      <c r="AQ2760" s="1"/>
      <c r="AR2760" s="1"/>
      <c r="AS2760" s="160"/>
      <c r="BC2760" s="141" t="s">
        <v>41889</v>
      </c>
      <c r="BD2760" s="141"/>
      <c r="BE2760" s="516"/>
      <c r="BF2760" s="141"/>
      <c r="BG2760" s="141"/>
      <c r="BH2760" s="141"/>
    </row>
    <row r="2761">
      <c r="A2761" s="122">
        <f t="shared" si="3"/>
        <v>0</v>
      </c>
      <c r="B2761" s="122">
        <f t="shared" si="4"/>
        <v>0</v>
      </c>
      <c r="C2761" s="122">
        <f t="shared" si="5"/>
        <v>0</v>
      </c>
      <c r="D2761" s="122">
        <f t="shared" si="6"/>
        <v>0</v>
      </c>
      <c r="E2761" s="122">
        <f t="shared" si="2"/>
        <v>31</v>
      </c>
      <c r="H2761" s="135" t="s">
        <v>41890</v>
      </c>
      <c r="J2761" s="135" t="s">
        <v>41891</v>
      </c>
      <c r="L2761" s="160"/>
      <c r="M2761" s="160"/>
      <c r="N2761" s="160"/>
      <c r="O2761" s="160"/>
      <c r="AA2761" s="523"/>
      <c r="AB2761" s="523"/>
      <c r="AC2761" s="160"/>
      <c r="AD2761" s="160"/>
      <c r="AE2761" s="160"/>
      <c r="AJ2761" s="523"/>
      <c r="AN2761" s="160"/>
      <c r="AO2761" s="160"/>
      <c r="AP2761" s="160"/>
      <c r="AQ2761" s="1"/>
      <c r="AR2761" s="1"/>
      <c r="AS2761" s="160"/>
      <c r="BC2761" s="516">
        <v>0.08261574074074074</v>
      </c>
      <c r="BD2761" s="516"/>
      <c r="BE2761" s="526"/>
      <c r="BF2761" s="516"/>
      <c r="BG2761" s="516"/>
      <c r="BH2761" s="516"/>
    </row>
    <row r="2762">
      <c r="A2762" s="122">
        <f t="shared" si="3"/>
        <v>0</v>
      </c>
      <c r="B2762" s="122">
        <f t="shared" si="4"/>
        <v>0</v>
      </c>
      <c r="C2762" s="122">
        <f t="shared" si="5"/>
        <v>0</v>
      </c>
      <c r="D2762" s="122">
        <f t="shared" si="6"/>
        <v>0</v>
      </c>
      <c r="E2762" s="122">
        <f t="shared" si="2"/>
        <v>6</v>
      </c>
      <c r="H2762" s="135">
        <v>920.0</v>
      </c>
      <c r="J2762" s="135">
        <v>920.0</v>
      </c>
      <c r="L2762" s="160"/>
      <c r="M2762" s="160"/>
      <c r="N2762" s="160"/>
      <c r="O2762" s="160"/>
      <c r="AA2762" s="523"/>
      <c r="AB2762" s="523"/>
      <c r="AC2762" s="160"/>
      <c r="AD2762" s="160"/>
      <c r="AE2762" s="160"/>
      <c r="AJ2762" s="523"/>
      <c r="AN2762" s="160"/>
      <c r="AO2762" s="160"/>
      <c r="AP2762" s="160"/>
      <c r="AQ2762" s="1"/>
      <c r="AR2762" s="1"/>
      <c r="AS2762" s="160"/>
      <c r="BC2762" s="526" t="s">
        <v>41892</v>
      </c>
      <c r="BD2762" s="526"/>
      <c r="BE2762" s="527"/>
      <c r="BF2762" s="526"/>
      <c r="BG2762" s="526"/>
      <c r="BH2762" s="526"/>
    </row>
    <row r="2763">
      <c r="A2763" s="122">
        <f t="shared" si="3"/>
        <v>0</v>
      </c>
      <c r="B2763" s="122">
        <f t="shared" si="4"/>
        <v>0</v>
      </c>
      <c r="C2763" s="122">
        <f t="shared" si="5"/>
        <v>0</v>
      </c>
      <c r="D2763" s="122">
        <f t="shared" si="6"/>
        <v>0</v>
      </c>
      <c r="E2763" s="122">
        <f t="shared" si="2"/>
        <v>7</v>
      </c>
      <c r="H2763" s="135" t="s">
        <v>41893</v>
      </c>
      <c r="J2763" s="135" t="s">
        <v>41894</v>
      </c>
      <c r="L2763" s="160"/>
      <c r="M2763" s="160"/>
      <c r="N2763" s="160"/>
      <c r="O2763" s="160"/>
      <c r="AA2763" s="523"/>
      <c r="AB2763" s="523"/>
      <c r="AC2763" s="160"/>
      <c r="AD2763" s="160"/>
      <c r="AE2763" s="160"/>
      <c r="AJ2763" s="523"/>
      <c r="AN2763" s="160"/>
      <c r="AO2763" s="160"/>
      <c r="AP2763" s="160"/>
      <c r="AQ2763" s="1"/>
      <c r="AR2763" s="1"/>
      <c r="AS2763" s="160"/>
      <c r="BC2763" s="527">
        <v>0.08267361111111111</v>
      </c>
      <c r="BD2763" s="527"/>
      <c r="BF2763" s="527"/>
      <c r="BG2763" s="527"/>
      <c r="BH2763" s="527"/>
    </row>
    <row r="2764">
      <c r="A2764" s="122">
        <f t="shared" si="3"/>
        <v>0</v>
      </c>
      <c r="B2764" s="122">
        <f t="shared" si="4"/>
        <v>0</v>
      </c>
      <c r="C2764" s="122">
        <f t="shared" si="5"/>
        <v>0</v>
      </c>
      <c r="D2764" s="122">
        <f t="shared" si="6"/>
        <v>0</v>
      </c>
      <c r="E2764" s="122">
        <f t="shared" si="2"/>
        <v>46</v>
      </c>
      <c r="H2764" s="135" t="s">
        <v>41895</v>
      </c>
      <c r="J2764" s="135" t="s">
        <v>41896</v>
      </c>
      <c r="L2764" s="160"/>
      <c r="M2764" s="160"/>
      <c r="N2764" s="160"/>
      <c r="O2764" s="160"/>
      <c r="AA2764" s="523"/>
      <c r="AB2764" s="523"/>
      <c r="AC2764" s="160"/>
      <c r="AD2764" s="160"/>
      <c r="AE2764" s="160"/>
      <c r="AJ2764" s="523"/>
      <c r="AN2764" s="160"/>
      <c r="AO2764" s="160"/>
      <c r="AP2764" s="160"/>
      <c r="AQ2764" s="1"/>
      <c r="AR2764" s="1"/>
      <c r="AS2764" s="160"/>
    </row>
    <row r="2765">
      <c r="A2765" s="122">
        <f t="shared" si="3"/>
        <v>0</v>
      </c>
      <c r="B2765" s="122">
        <f t="shared" si="4"/>
        <v>0</v>
      </c>
      <c r="C2765" s="122">
        <f t="shared" si="5"/>
        <v>0</v>
      </c>
      <c r="D2765" s="122">
        <f t="shared" si="6"/>
        <v>0</v>
      </c>
      <c r="E2765" s="122">
        <f t="shared" si="2"/>
        <v>2</v>
      </c>
      <c r="H2765" s="135">
        <v>921.0</v>
      </c>
      <c r="J2765" s="135">
        <v>921.0</v>
      </c>
      <c r="L2765" s="160"/>
      <c r="M2765" s="160"/>
      <c r="N2765" s="160"/>
      <c r="O2765" s="160"/>
      <c r="AA2765" s="523"/>
      <c r="AB2765" s="523"/>
      <c r="AC2765" s="160"/>
      <c r="AD2765" s="160"/>
      <c r="AE2765" s="160"/>
      <c r="AJ2765" s="523"/>
      <c r="AN2765" s="160"/>
      <c r="AO2765" s="160"/>
      <c r="AP2765" s="160"/>
      <c r="AQ2765" s="1"/>
      <c r="AR2765" s="1"/>
      <c r="AS2765" s="160"/>
    </row>
    <row r="2766">
      <c r="A2766" s="122">
        <f t="shared" si="3"/>
        <v>0</v>
      </c>
      <c r="B2766" s="122">
        <f t="shared" si="4"/>
        <v>0</v>
      </c>
      <c r="C2766" s="122">
        <f t="shared" si="5"/>
        <v>0</v>
      </c>
      <c r="D2766" s="122">
        <f t="shared" si="6"/>
        <v>0</v>
      </c>
      <c r="E2766" s="122">
        <f t="shared" si="2"/>
        <v>6</v>
      </c>
      <c r="H2766" s="135" t="s">
        <v>41897</v>
      </c>
      <c r="J2766" s="135" t="s">
        <v>41898</v>
      </c>
      <c r="L2766" s="160"/>
      <c r="M2766" s="160"/>
      <c r="N2766" s="160"/>
      <c r="O2766" s="160"/>
      <c r="AA2766" s="523"/>
      <c r="AB2766" s="523"/>
      <c r="AC2766" s="160"/>
      <c r="AD2766" s="160"/>
      <c r="AE2766" s="160"/>
      <c r="AJ2766" s="523"/>
      <c r="AN2766" s="160"/>
      <c r="AO2766" s="160"/>
      <c r="AP2766" s="160"/>
      <c r="AQ2766" s="1"/>
      <c r="AR2766" s="1"/>
      <c r="AS2766" s="160"/>
    </row>
    <row r="2767">
      <c r="A2767" s="122">
        <f t="shared" si="3"/>
        <v>0</v>
      </c>
      <c r="B2767" s="122">
        <f t="shared" si="4"/>
        <v>0</v>
      </c>
      <c r="C2767" s="122">
        <f t="shared" si="5"/>
        <v>0</v>
      </c>
      <c r="D2767" s="122">
        <f t="shared" si="6"/>
        <v>0</v>
      </c>
      <c r="E2767" s="122">
        <f t="shared" si="2"/>
        <v>55</v>
      </c>
      <c r="H2767" s="135" t="s">
        <v>41899</v>
      </c>
      <c r="J2767" s="135" t="s">
        <v>41900</v>
      </c>
      <c r="L2767" s="160"/>
      <c r="M2767" s="160"/>
      <c r="N2767" s="160"/>
      <c r="O2767" s="160"/>
      <c r="AA2767" s="523"/>
      <c r="AB2767" s="523"/>
      <c r="AC2767" s="160"/>
      <c r="AD2767" s="160"/>
      <c r="AE2767" s="160"/>
      <c r="AJ2767" s="523"/>
      <c r="AN2767" s="160"/>
      <c r="AO2767" s="160"/>
      <c r="AP2767" s="160"/>
      <c r="AQ2767" s="1"/>
      <c r="AR2767" s="1"/>
      <c r="AS2767" s="160"/>
    </row>
    <row r="2768">
      <c r="A2768" s="122">
        <f t="shared" si="3"/>
        <v>0</v>
      </c>
      <c r="B2768" s="122">
        <f t="shared" si="4"/>
        <v>0</v>
      </c>
      <c r="C2768" s="122">
        <f t="shared" si="5"/>
        <v>0</v>
      </c>
      <c r="D2768" s="122">
        <f t="shared" si="6"/>
        <v>0</v>
      </c>
      <c r="E2768" s="122">
        <f t="shared" si="2"/>
        <v>2</v>
      </c>
      <c r="H2768" s="135">
        <v>922.0</v>
      </c>
      <c r="J2768" s="135">
        <v>922.0</v>
      </c>
      <c r="L2768" s="160"/>
      <c r="M2768" s="160"/>
      <c r="N2768" s="160"/>
      <c r="O2768" s="160"/>
      <c r="AA2768" s="523"/>
      <c r="AB2768" s="523"/>
      <c r="AC2768" s="160"/>
      <c r="AD2768" s="160"/>
      <c r="AE2768" s="160"/>
      <c r="AJ2768" s="523"/>
      <c r="AN2768" s="160"/>
      <c r="AO2768" s="160"/>
      <c r="AP2768" s="160"/>
      <c r="AQ2768" s="1"/>
      <c r="AR2768" s="1"/>
      <c r="AS2768" s="160"/>
    </row>
    <row r="2769">
      <c r="A2769" s="122">
        <f t="shared" si="3"/>
        <v>0</v>
      </c>
      <c r="B2769" s="122">
        <f t="shared" si="4"/>
        <v>0</v>
      </c>
      <c r="C2769" s="122">
        <f t="shared" si="5"/>
        <v>0</v>
      </c>
      <c r="D2769" s="122">
        <f t="shared" si="6"/>
        <v>0</v>
      </c>
      <c r="E2769" s="122">
        <f t="shared" si="2"/>
        <v>6</v>
      </c>
      <c r="H2769" s="135" t="s">
        <v>41901</v>
      </c>
      <c r="J2769" s="135" t="s">
        <v>41902</v>
      </c>
      <c r="L2769" s="160"/>
      <c r="M2769" s="160"/>
      <c r="N2769" s="160"/>
      <c r="O2769" s="160"/>
      <c r="AA2769" s="523"/>
      <c r="AB2769" s="523"/>
      <c r="AC2769" s="160"/>
      <c r="AD2769" s="160"/>
      <c r="AE2769" s="160"/>
      <c r="AJ2769" s="523"/>
      <c r="AN2769" s="160"/>
      <c r="AO2769" s="160"/>
      <c r="AP2769" s="160"/>
      <c r="AQ2769" s="1"/>
      <c r="AR2769" s="1"/>
      <c r="AS2769" s="160"/>
    </row>
    <row r="2770">
      <c r="A2770" s="122">
        <f t="shared" si="3"/>
        <v>0</v>
      </c>
      <c r="B2770" s="122">
        <f t="shared" si="4"/>
        <v>0</v>
      </c>
      <c r="C2770" s="122">
        <f t="shared" si="5"/>
        <v>0</v>
      </c>
      <c r="D2770" s="122">
        <f t="shared" si="6"/>
        <v>0</v>
      </c>
      <c r="E2770" s="122">
        <f t="shared" si="2"/>
        <v>30</v>
      </c>
      <c r="H2770" s="135" t="s">
        <v>41903</v>
      </c>
      <c r="J2770" s="135" t="s">
        <v>41904</v>
      </c>
      <c r="L2770" s="160"/>
      <c r="M2770" s="160"/>
      <c r="N2770" s="160"/>
      <c r="O2770" s="160"/>
      <c r="AA2770" s="523"/>
      <c r="AB2770" s="523"/>
      <c r="AC2770" s="160"/>
      <c r="AD2770" s="160"/>
      <c r="AE2770" s="160"/>
      <c r="AJ2770" s="523"/>
      <c r="AN2770" s="160"/>
      <c r="AO2770" s="160"/>
      <c r="AP2770" s="160"/>
      <c r="AQ2770" s="1"/>
      <c r="AR2770" s="1"/>
      <c r="AS2770" s="160"/>
    </row>
    <row r="2771">
      <c r="A2771" s="122">
        <f t="shared" si="3"/>
        <v>0</v>
      </c>
      <c r="B2771" s="122">
        <f t="shared" si="4"/>
        <v>0</v>
      </c>
      <c r="C2771" s="122">
        <f t="shared" si="5"/>
        <v>0</v>
      </c>
      <c r="D2771" s="122">
        <f t="shared" si="6"/>
        <v>0</v>
      </c>
      <c r="E2771" s="122">
        <f t="shared" si="2"/>
        <v>2</v>
      </c>
      <c r="H2771" s="135">
        <v>923.0</v>
      </c>
      <c r="J2771" s="135">
        <v>923.0</v>
      </c>
      <c r="L2771" s="160"/>
      <c r="M2771" s="160"/>
      <c r="N2771" s="160"/>
      <c r="O2771" s="160"/>
      <c r="AA2771" s="523"/>
      <c r="AB2771" s="523"/>
      <c r="AC2771" s="160"/>
      <c r="AD2771" s="160"/>
      <c r="AE2771" s="160"/>
      <c r="AJ2771" s="523"/>
      <c r="AN2771" s="160"/>
      <c r="AO2771" s="160"/>
      <c r="AP2771" s="160"/>
      <c r="AQ2771" s="1"/>
      <c r="AR2771" s="1"/>
      <c r="AS2771" s="160"/>
    </row>
    <row r="2772">
      <c r="A2772" s="122">
        <f t="shared" si="3"/>
        <v>0</v>
      </c>
      <c r="B2772" s="122">
        <f t="shared" si="4"/>
        <v>0</v>
      </c>
      <c r="C2772" s="122">
        <f t="shared" si="5"/>
        <v>0</v>
      </c>
      <c r="D2772" s="122">
        <f t="shared" si="6"/>
        <v>0</v>
      </c>
      <c r="E2772" s="122">
        <f t="shared" si="2"/>
        <v>6</v>
      </c>
      <c r="H2772" s="135" t="s">
        <v>41905</v>
      </c>
      <c r="J2772" s="135" t="s">
        <v>41906</v>
      </c>
      <c r="L2772" s="160"/>
      <c r="M2772" s="160"/>
      <c r="N2772" s="160"/>
      <c r="O2772" s="160"/>
      <c r="AA2772" s="523"/>
      <c r="AB2772" s="523"/>
      <c r="AC2772" s="160"/>
      <c r="AD2772" s="160"/>
      <c r="AE2772" s="160"/>
      <c r="AJ2772" s="523"/>
      <c r="AN2772" s="160"/>
      <c r="AO2772" s="160"/>
      <c r="AP2772" s="160"/>
      <c r="AQ2772" s="1"/>
      <c r="AR2772" s="1"/>
      <c r="AS2772" s="160"/>
    </row>
    <row r="2773">
      <c r="A2773" s="122">
        <f t="shared" si="3"/>
        <v>0</v>
      </c>
      <c r="B2773" s="122">
        <f t="shared" si="4"/>
        <v>0</v>
      </c>
      <c r="C2773" s="122">
        <f t="shared" si="5"/>
        <v>0</v>
      </c>
      <c r="D2773" s="122">
        <f t="shared" si="6"/>
        <v>0</v>
      </c>
      <c r="E2773" s="122">
        <f t="shared" si="2"/>
        <v>13</v>
      </c>
      <c r="H2773" s="135" t="s">
        <v>866</v>
      </c>
      <c r="J2773" s="135" t="s">
        <v>41907</v>
      </c>
      <c r="L2773" s="160"/>
      <c r="M2773" s="160"/>
      <c r="N2773" s="160"/>
      <c r="O2773" s="160"/>
      <c r="AA2773" s="523"/>
      <c r="AB2773" s="523"/>
      <c r="AC2773" s="160"/>
      <c r="AD2773" s="160"/>
      <c r="AE2773" s="160"/>
      <c r="AJ2773" s="523"/>
      <c r="AN2773" s="160"/>
      <c r="AO2773" s="160"/>
      <c r="AP2773" s="160"/>
      <c r="AQ2773" s="1"/>
      <c r="AR2773" s="1"/>
      <c r="AS2773" s="160"/>
    </row>
    <row r="2774">
      <c r="A2774" s="122">
        <f t="shared" si="3"/>
        <v>0</v>
      </c>
      <c r="B2774" s="122">
        <f t="shared" si="4"/>
        <v>0</v>
      </c>
      <c r="C2774" s="122">
        <f t="shared" si="5"/>
        <v>0</v>
      </c>
      <c r="D2774" s="122">
        <f t="shared" si="6"/>
        <v>0</v>
      </c>
      <c r="E2774" s="122">
        <f t="shared" si="2"/>
        <v>2</v>
      </c>
      <c r="H2774" s="135">
        <v>924.0</v>
      </c>
      <c r="J2774" s="135">
        <v>924.0</v>
      </c>
      <c r="L2774" s="160"/>
      <c r="M2774" s="160"/>
      <c r="N2774" s="160"/>
      <c r="O2774" s="160"/>
      <c r="AA2774" s="523"/>
      <c r="AB2774" s="523"/>
      <c r="AC2774" s="160"/>
      <c r="AD2774" s="160"/>
      <c r="AE2774" s="160"/>
      <c r="AJ2774" s="523"/>
      <c r="AN2774" s="160"/>
      <c r="AO2774" s="160"/>
      <c r="AP2774" s="160"/>
      <c r="AQ2774" s="1"/>
      <c r="AR2774" s="1"/>
      <c r="AS2774" s="160"/>
    </row>
    <row r="2775">
      <c r="A2775" s="122">
        <f t="shared" si="3"/>
        <v>0</v>
      </c>
      <c r="B2775" s="122">
        <f t="shared" si="4"/>
        <v>0</v>
      </c>
      <c r="C2775" s="122">
        <f t="shared" si="5"/>
        <v>0</v>
      </c>
      <c r="D2775" s="122">
        <f t="shared" si="6"/>
        <v>0</v>
      </c>
      <c r="E2775" s="122">
        <f t="shared" si="2"/>
        <v>6</v>
      </c>
      <c r="H2775" s="135" t="s">
        <v>41908</v>
      </c>
      <c r="J2775" s="135" t="s">
        <v>41909</v>
      </c>
      <c r="L2775" s="160"/>
      <c r="M2775" s="160"/>
      <c r="N2775" s="160"/>
      <c r="O2775" s="160"/>
      <c r="AA2775" s="523"/>
      <c r="AB2775" s="523"/>
      <c r="AC2775" s="160"/>
      <c r="AD2775" s="160"/>
      <c r="AE2775" s="160"/>
      <c r="AJ2775" s="523"/>
      <c r="AN2775" s="160"/>
      <c r="AO2775" s="160"/>
      <c r="AP2775" s="160"/>
      <c r="AQ2775" s="1"/>
      <c r="AR2775" s="1"/>
      <c r="AS2775" s="160"/>
    </row>
    <row r="2776">
      <c r="A2776" s="122">
        <f t="shared" si="3"/>
        <v>0</v>
      </c>
      <c r="B2776" s="122">
        <f t="shared" si="4"/>
        <v>0</v>
      </c>
      <c r="C2776" s="122">
        <f t="shared" si="5"/>
        <v>0</v>
      </c>
      <c r="D2776" s="122">
        <f t="shared" si="6"/>
        <v>0</v>
      </c>
      <c r="E2776" s="122">
        <f t="shared" si="2"/>
        <v>34</v>
      </c>
      <c r="H2776" s="135" t="s">
        <v>41910</v>
      </c>
      <c r="J2776" s="135" t="s">
        <v>41911</v>
      </c>
      <c r="L2776" s="160"/>
      <c r="M2776" s="160"/>
      <c r="N2776" s="160"/>
      <c r="O2776" s="160"/>
      <c r="AA2776" s="523"/>
      <c r="AB2776" s="523"/>
      <c r="AC2776" s="160"/>
      <c r="AD2776" s="160"/>
      <c r="AE2776" s="160"/>
      <c r="AJ2776" s="523"/>
      <c r="AN2776" s="160"/>
      <c r="AO2776" s="160"/>
      <c r="AP2776" s="160"/>
      <c r="AQ2776" s="1"/>
      <c r="AR2776" s="1"/>
      <c r="AS2776" s="160"/>
    </row>
    <row r="2777">
      <c r="A2777" s="122">
        <f t="shared" si="3"/>
        <v>0</v>
      </c>
      <c r="B2777" s="122">
        <f t="shared" si="4"/>
        <v>0</v>
      </c>
      <c r="C2777" s="122">
        <f t="shared" si="5"/>
        <v>0</v>
      </c>
      <c r="D2777" s="122">
        <f t="shared" si="6"/>
        <v>0</v>
      </c>
      <c r="E2777" s="122">
        <f t="shared" si="2"/>
        <v>2</v>
      </c>
      <c r="H2777" s="135">
        <v>925.0</v>
      </c>
      <c r="J2777" s="135">
        <v>925.0</v>
      </c>
      <c r="L2777" s="160"/>
      <c r="M2777" s="160"/>
      <c r="N2777" s="160"/>
      <c r="O2777" s="160"/>
      <c r="AA2777" s="523"/>
      <c r="AB2777" s="523"/>
      <c r="AC2777" s="160"/>
      <c r="AD2777" s="160"/>
      <c r="AE2777" s="160"/>
      <c r="AJ2777" s="523"/>
      <c r="AN2777" s="160"/>
      <c r="AO2777" s="160"/>
      <c r="AP2777" s="160"/>
      <c r="AQ2777" s="1"/>
      <c r="AR2777" s="1"/>
      <c r="AS2777" s="160"/>
    </row>
    <row r="2778">
      <c r="A2778" s="122">
        <f t="shared" si="3"/>
        <v>0</v>
      </c>
      <c r="B2778" s="122">
        <f t="shared" si="4"/>
        <v>0</v>
      </c>
      <c r="C2778" s="122">
        <f t="shared" si="5"/>
        <v>0</v>
      </c>
      <c r="D2778" s="122">
        <f t="shared" si="6"/>
        <v>0</v>
      </c>
      <c r="E2778" s="122">
        <f t="shared" si="2"/>
        <v>6</v>
      </c>
      <c r="H2778" s="135" t="s">
        <v>41912</v>
      </c>
      <c r="J2778" s="135" t="s">
        <v>41913</v>
      </c>
      <c r="L2778" s="160"/>
      <c r="M2778" s="160"/>
      <c r="N2778" s="160"/>
      <c r="O2778" s="160"/>
      <c r="AA2778" s="523"/>
      <c r="AB2778" s="523"/>
      <c r="AC2778" s="160"/>
      <c r="AD2778" s="160"/>
      <c r="AE2778" s="160"/>
      <c r="AJ2778" s="523"/>
      <c r="AN2778" s="160"/>
      <c r="AO2778" s="160"/>
      <c r="AP2778" s="160"/>
      <c r="AQ2778" s="1"/>
      <c r="AR2778" s="1"/>
      <c r="AS2778" s="160"/>
    </row>
    <row r="2779">
      <c r="A2779" s="122">
        <f t="shared" si="3"/>
        <v>0</v>
      </c>
      <c r="B2779" s="122">
        <f t="shared" si="4"/>
        <v>0</v>
      </c>
      <c r="C2779" s="122">
        <f t="shared" si="5"/>
        <v>0</v>
      </c>
      <c r="D2779" s="122">
        <f t="shared" si="6"/>
        <v>0</v>
      </c>
      <c r="E2779" s="122">
        <f t="shared" si="2"/>
        <v>35</v>
      </c>
      <c r="H2779" s="135" t="s">
        <v>41914</v>
      </c>
      <c r="J2779" s="135" t="s">
        <v>41915</v>
      </c>
      <c r="L2779" s="160"/>
      <c r="M2779" s="160"/>
      <c r="N2779" s="160"/>
      <c r="O2779" s="160"/>
      <c r="AA2779" s="523"/>
      <c r="AB2779" s="523"/>
      <c r="AC2779" s="160"/>
      <c r="AD2779" s="160"/>
      <c r="AE2779" s="160"/>
      <c r="AJ2779" s="523"/>
      <c r="AN2779" s="160"/>
      <c r="AO2779" s="160"/>
      <c r="AP2779" s="160"/>
      <c r="AQ2779" s="1"/>
      <c r="AR2779" s="1"/>
      <c r="AS2779" s="160"/>
    </row>
    <row r="2780">
      <c r="A2780" s="122">
        <f t="shared" si="3"/>
        <v>0</v>
      </c>
      <c r="B2780" s="122">
        <f t="shared" si="4"/>
        <v>0</v>
      </c>
      <c r="C2780" s="122">
        <f t="shared" si="5"/>
        <v>0</v>
      </c>
      <c r="D2780" s="122">
        <f t="shared" si="6"/>
        <v>0</v>
      </c>
      <c r="E2780" s="122">
        <f t="shared" si="2"/>
        <v>2</v>
      </c>
      <c r="H2780" s="135">
        <v>926.0</v>
      </c>
      <c r="J2780" s="135">
        <v>926.0</v>
      </c>
      <c r="L2780" s="160"/>
      <c r="M2780" s="160"/>
      <c r="N2780" s="160"/>
      <c r="O2780" s="160"/>
      <c r="AA2780" s="523"/>
      <c r="AB2780" s="523"/>
      <c r="AC2780" s="160"/>
      <c r="AD2780" s="160"/>
      <c r="AE2780" s="160"/>
      <c r="AJ2780" s="523"/>
      <c r="AN2780" s="160"/>
      <c r="AO2780" s="160"/>
      <c r="AP2780" s="160"/>
      <c r="AQ2780" s="1"/>
      <c r="AR2780" s="1"/>
      <c r="AS2780" s="160"/>
    </row>
    <row r="2781">
      <c r="A2781" s="122">
        <f t="shared" si="3"/>
        <v>0</v>
      </c>
      <c r="B2781" s="122">
        <f t="shared" si="4"/>
        <v>0</v>
      </c>
      <c r="C2781" s="122">
        <f t="shared" si="5"/>
        <v>0</v>
      </c>
      <c r="D2781" s="122">
        <f t="shared" si="6"/>
        <v>0</v>
      </c>
      <c r="E2781" s="122">
        <f t="shared" si="2"/>
        <v>6</v>
      </c>
      <c r="H2781" s="135" t="s">
        <v>41916</v>
      </c>
      <c r="J2781" s="135" t="s">
        <v>41917</v>
      </c>
      <c r="L2781" s="160"/>
      <c r="M2781" s="160"/>
      <c r="N2781" s="160"/>
      <c r="O2781" s="160"/>
      <c r="AA2781" s="523"/>
      <c r="AB2781" s="523"/>
      <c r="AC2781" s="160"/>
      <c r="AD2781" s="160"/>
      <c r="AE2781" s="160"/>
      <c r="AJ2781" s="523"/>
      <c r="AN2781" s="160"/>
      <c r="AO2781" s="160"/>
      <c r="AP2781" s="160"/>
      <c r="AQ2781" s="1"/>
      <c r="AR2781" s="1"/>
      <c r="AS2781" s="160"/>
    </row>
    <row r="2782">
      <c r="A2782" s="122">
        <f t="shared" si="3"/>
        <v>0</v>
      </c>
      <c r="B2782" s="122">
        <f t="shared" si="4"/>
        <v>0</v>
      </c>
      <c r="C2782" s="122">
        <f t="shared" si="5"/>
        <v>0</v>
      </c>
      <c r="D2782" s="122">
        <f t="shared" si="6"/>
        <v>0</v>
      </c>
      <c r="E2782" s="122">
        <f t="shared" si="2"/>
        <v>44</v>
      </c>
      <c r="H2782" s="135" t="s">
        <v>41918</v>
      </c>
      <c r="J2782" s="135" t="s">
        <v>4729</v>
      </c>
      <c r="L2782" s="160"/>
      <c r="M2782" s="160"/>
      <c r="N2782" s="160"/>
      <c r="O2782" s="160"/>
      <c r="AA2782" s="523"/>
      <c r="AB2782" s="523"/>
      <c r="AC2782" s="160"/>
      <c r="AD2782" s="160"/>
      <c r="AE2782" s="160"/>
      <c r="AJ2782" s="523"/>
      <c r="AN2782" s="160"/>
      <c r="AO2782" s="160"/>
      <c r="AP2782" s="160"/>
      <c r="AQ2782" s="1"/>
      <c r="AR2782" s="1"/>
      <c r="AS2782" s="160"/>
    </row>
    <row r="2783">
      <c r="A2783" s="122">
        <f t="shared" si="3"/>
        <v>0</v>
      </c>
      <c r="B2783" s="122">
        <f t="shared" si="4"/>
        <v>0</v>
      </c>
      <c r="C2783" s="122">
        <f t="shared" si="5"/>
        <v>0</v>
      </c>
      <c r="D2783" s="122">
        <f t="shared" si="6"/>
        <v>0</v>
      </c>
      <c r="E2783" s="122">
        <f t="shared" si="2"/>
        <v>2</v>
      </c>
      <c r="H2783" s="135">
        <v>927.0</v>
      </c>
      <c r="J2783" s="135">
        <v>927.0</v>
      </c>
      <c r="L2783" s="160"/>
      <c r="M2783" s="160"/>
      <c r="N2783" s="160"/>
      <c r="O2783" s="160"/>
      <c r="AA2783" s="523"/>
      <c r="AB2783" s="523"/>
      <c r="AC2783" s="160"/>
      <c r="AD2783" s="160"/>
      <c r="AE2783" s="160"/>
      <c r="AJ2783" s="523"/>
      <c r="AN2783" s="160"/>
      <c r="AO2783" s="160"/>
      <c r="AP2783" s="160"/>
      <c r="AQ2783" s="1"/>
      <c r="AR2783" s="1"/>
      <c r="AS2783" s="160"/>
    </row>
    <row r="2784">
      <c r="A2784" s="122">
        <f t="shared" si="3"/>
        <v>0</v>
      </c>
      <c r="B2784" s="122">
        <f t="shared" si="4"/>
        <v>0</v>
      </c>
      <c r="C2784" s="122">
        <f t="shared" si="5"/>
        <v>0</v>
      </c>
      <c r="D2784" s="122">
        <f t="shared" si="6"/>
        <v>0</v>
      </c>
      <c r="E2784" s="122">
        <f t="shared" si="2"/>
        <v>6</v>
      </c>
      <c r="H2784" s="135" t="s">
        <v>41919</v>
      </c>
      <c r="J2784" s="135" t="s">
        <v>41920</v>
      </c>
      <c r="L2784" s="160"/>
      <c r="M2784" s="160"/>
      <c r="N2784" s="160"/>
      <c r="O2784" s="160"/>
      <c r="AA2784" s="523"/>
      <c r="AB2784" s="523"/>
      <c r="AC2784" s="160"/>
      <c r="AD2784" s="160"/>
      <c r="AE2784" s="160"/>
      <c r="AJ2784" s="523"/>
      <c r="AN2784" s="160"/>
      <c r="AO2784" s="160"/>
      <c r="AP2784" s="160"/>
      <c r="AQ2784" s="1"/>
      <c r="AR2784" s="1"/>
      <c r="AS2784" s="160"/>
    </row>
    <row r="2785">
      <c r="A2785" s="122">
        <f t="shared" si="3"/>
        <v>0</v>
      </c>
      <c r="B2785" s="122">
        <f t="shared" si="4"/>
        <v>0</v>
      </c>
      <c r="C2785" s="122">
        <f t="shared" si="5"/>
        <v>0</v>
      </c>
      <c r="D2785" s="122">
        <f t="shared" si="6"/>
        <v>0</v>
      </c>
      <c r="E2785" s="122">
        <f t="shared" si="2"/>
        <v>17</v>
      </c>
      <c r="H2785" s="135" t="s">
        <v>41921</v>
      </c>
      <c r="J2785" s="135" t="s">
        <v>41922</v>
      </c>
      <c r="L2785" s="160"/>
      <c r="M2785" s="160"/>
      <c r="N2785" s="160"/>
      <c r="O2785" s="160"/>
      <c r="AA2785" s="523"/>
      <c r="AB2785" s="523"/>
      <c r="AC2785" s="160"/>
      <c r="AD2785" s="160"/>
      <c r="AE2785" s="160"/>
      <c r="AJ2785" s="523"/>
      <c r="AN2785" s="160"/>
      <c r="AO2785" s="160"/>
      <c r="AP2785" s="160"/>
      <c r="AQ2785" s="1"/>
      <c r="AR2785" s="1"/>
      <c r="AS2785" s="160"/>
    </row>
    <row r="2786">
      <c r="A2786" s="122">
        <f t="shared" si="3"/>
        <v>0</v>
      </c>
      <c r="B2786" s="122">
        <f t="shared" si="4"/>
        <v>0</v>
      </c>
      <c r="C2786" s="122">
        <f t="shared" si="5"/>
        <v>0</v>
      </c>
      <c r="D2786" s="122">
        <f t="shared" si="6"/>
        <v>0</v>
      </c>
      <c r="E2786" s="122">
        <f t="shared" si="2"/>
        <v>2</v>
      </c>
      <c r="H2786" s="135">
        <v>928.0</v>
      </c>
      <c r="J2786" s="135">
        <v>928.0</v>
      </c>
      <c r="L2786" s="160"/>
      <c r="M2786" s="160"/>
      <c r="N2786" s="160"/>
      <c r="O2786" s="160"/>
      <c r="AA2786" s="523"/>
      <c r="AB2786" s="523"/>
      <c r="AC2786" s="160"/>
      <c r="AD2786" s="160"/>
      <c r="AE2786" s="160"/>
      <c r="AJ2786" s="523"/>
      <c r="AN2786" s="160"/>
      <c r="AO2786" s="160"/>
      <c r="AP2786" s="160"/>
      <c r="AQ2786" s="1"/>
      <c r="AR2786" s="1"/>
      <c r="AS2786" s="160"/>
    </row>
    <row r="2787">
      <c r="A2787" s="122">
        <f t="shared" si="3"/>
        <v>0</v>
      </c>
      <c r="B2787" s="122">
        <f t="shared" si="4"/>
        <v>0</v>
      </c>
      <c r="C2787" s="122">
        <f t="shared" si="5"/>
        <v>0</v>
      </c>
      <c r="D2787" s="122">
        <f t="shared" si="6"/>
        <v>0</v>
      </c>
      <c r="E2787" s="122">
        <f t="shared" si="2"/>
        <v>6</v>
      </c>
      <c r="H2787" s="135" t="s">
        <v>41923</v>
      </c>
      <c r="J2787" s="135" t="s">
        <v>41924</v>
      </c>
      <c r="L2787" s="160"/>
      <c r="M2787" s="160"/>
      <c r="N2787" s="160"/>
      <c r="O2787" s="160"/>
      <c r="AA2787" s="523"/>
      <c r="AB2787" s="523"/>
      <c r="AC2787" s="160"/>
      <c r="AD2787" s="160"/>
      <c r="AE2787" s="160"/>
      <c r="AJ2787" s="523"/>
      <c r="AN2787" s="160"/>
      <c r="AO2787" s="160"/>
      <c r="AP2787" s="160"/>
      <c r="AQ2787" s="1"/>
      <c r="AR2787" s="1"/>
      <c r="AS2787" s="160"/>
    </row>
    <row r="2788">
      <c r="A2788" s="122">
        <f t="shared" si="3"/>
        <v>0</v>
      </c>
      <c r="B2788" s="122">
        <f t="shared" si="4"/>
        <v>0</v>
      </c>
      <c r="C2788" s="122">
        <f t="shared" si="5"/>
        <v>0</v>
      </c>
      <c r="D2788" s="122">
        <f t="shared" si="6"/>
        <v>0</v>
      </c>
      <c r="E2788" s="122">
        <f t="shared" si="2"/>
        <v>63</v>
      </c>
      <c r="H2788" s="135" t="s">
        <v>41925</v>
      </c>
      <c r="J2788" s="135" t="s">
        <v>41926</v>
      </c>
      <c r="L2788" s="160"/>
      <c r="M2788" s="160"/>
      <c r="N2788" s="160"/>
      <c r="O2788" s="160"/>
      <c r="AA2788" s="523"/>
      <c r="AB2788" s="523"/>
      <c r="AC2788" s="160"/>
      <c r="AD2788" s="160"/>
      <c r="AE2788" s="160"/>
      <c r="AJ2788" s="523"/>
      <c r="AN2788" s="160"/>
      <c r="AO2788" s="160"/>
      <c r="AP2788" s="160"/>
      <c r="AQ2788" s="1"/>
      <c r="AR2788" s="1"/>
      <c r="AS2788" s="160"/>
    </row>
    <row r="2789">
      <c r="A2789" s="122">
        <f t="shared" si="3"/>
        <v>0</v>
      </c>
      <c r="B2789" s="122">
        <f t="shared" si="4"/>
        <v>0</v>
      </c>
      <c r="C2789" s="122">
        <f t="shared" si="5"/>
        <v>0</v>
      </c>
      <c r="D2789" s="122">
        <f t="shared" si="6"/>
        <v>0</v>
      </c>
      <c r="E2789" s="122">
        <f t="shared" si="2"/>
        <v>2</v>
      </c>
      <c r="H2789" s="135">
        <v>929.0</v>
      </c>
      <c r="J2789" s="135">
        <v>929.0</v>
      </c>
      <c r="L2789" s="160"/>
      <c r="M2789" s="160"/>
      <c r="N2789" s="160"/>
      <c r="O2789" s="160"/>
      <c r="AA2789" s="523"/>
      <c r="AB2789" s="523"/>
      <c r="AC2789" s="160"/>
      <c r="AD2789" s="160"/>
      <c r="AE2789" s="160"/>
      <c r="AJ2789" s="523"/>
      <c r="AN2789" s="160"/>
      <c r="AO2789" s="160"/>
      <c r="AP2789" s="160"/>
      <c r="AQ2789" s="1"/>
      <c r="AR2789" s="1"/>
      <c r="AS2789" s="160"/>
    </row>
    <row r="2790">
      <c r="A2790" s="122">
        <f t="shared" si="3"/>
        <v>0</v>
      </c>
      <c r="B2790" s="122">
        <f t="shared" si="4"/>
        <v>0</v>
      </c>
      <c r="C2790" s="122">
        <f t="shared" si="5"/>
        <v>0</v>
      </c>
      <c r="D2790" s="122">
        <f t="shared" si="6"/>
        <v>0</v>
      </c>
      <c r="E2790" s="122">
        <f t="shared" si="2"/>
        <v>6</v>
      </c>
      <c r="H2790" s="135" t="s">
        <v>41927</v>
      </c>
      <c r="J2790" s="135" t="s">
        <v>41928</v>
      </c>
      <c r="L2790" s="160"/>
      <c r="M2790" s="160"/>
      <c r="N2790" s="160"/>
      <c r="O2790" s="160"/>
      <c r="AA2790" s="523"/>
      <c r="AB2790" s="523"/>
      <c r="AC2790" s="160"/>
      <c r="AD2790" s="160"/>
      <c r="AE2790" s="160"/>
      <c r="AJ2790" s="523"/>
      <c r="AN2790" s="160"/>
      <c r="AO2790" s="160"/>
      <c r="AP2790" s="160"/>
      <c r="AQ2790" s="1"/>
      <c r="AR2790" s="1"/>
      <c r="AS2790" s="160"/>
    </row>
    <row r="2791">
      <c r="A2791" s="122">
        <f t="shared" si="3"/>
        <v>0</v>
      </c>
      <c r="B2791" s="122">
        <f t="shared" si="4"/>
        <v>0</v>
      </c>
      <c r="C2791" s="122">
        <f t="shared" si="5"/>
        <v>0</v>
      </c>
      <c r="D2791" s="122">
        <f t="shared" si="6"/>
        <v>0</v>
      </c>
      <c r="E2791" s="122">
        <f t="shared" si="2"/>
        <v>9</v>
      </c>
      <c r="H2791" s="135" t="s">
        <v>41929</v>
      </c>
      <c r="J2791" s="135" t="s">
        <v>3910</v>
      </c>
      <c r="L2791" s="160"/>
      <c r="M2791" s="160"/>
      <c r="N2791" s="160"/>
      <c r="O2791" s="160"/>
      <c r="AA2791" s="523"/>
      <c r="AB2791" s="523"/>
      <c r="AC2791" s="160"/>
      <c r="AD2791" s="160"/>
      <c r="AE2791" s="160"/>
      <c r="AJ2791" s="523"/>
      <c r="AN2791" s="160"/>
      <c r="AO2791" s="160"/>
      <c r="AP2791" s="160"/>
      <c r="AQ2791" s="1"/>
      <c r="AR2791" s="1"/>
      <c r="AS2791" s="160"/>
    </row>
    <row r="2792">
      <c r="A2792" s="122">
        <f t="shared" si="3"/>
        <v>0</v>
      </c>
      <c r="B2792" s="122">
        <f t="shared" si="4"/>
        <v>0</v>
      </c>
      <c r="C2792" s="122">
        <f t="shared" si="5"/>
        <v>0</v>
      </c>
      <c r="D2792" s="122">
        <f t="shared" si="6"/>
        <v>0</v>
      </c>
      <c r="E2792" s="122">
        <f t="shared" si="2"/>
        <v>2</v>
      </c>
      <c r="H2792" s="135">
        <v>930.0</v>
      </c>
      <c r="J2792" s="135">
        <v>930.0</v>
      </c>
      <c r="L2792" s="160"/>
      <c r="M2792" s="160"/>
      <c r="N2792" s="160"/>
      <c r="O2792" s="160"/>
      <c r="AA2792" s="523"/>
      <c r="AB2792" s="523"/>
      <c r="AC2792" s="160"/>
      <c r="AD2792" s="160"/>
      <c r="AE2792" s="160"/>
      <c r="AJ2792" s="523"/>
      <c r="AN2792" s="160"/>
      <c r="AO2792" s="160"/>
      <c r="AP2792" s="160"/>
      <c r="AQ2792" s="1"/>
      <c r="AR2792" s="1"/>
      <c r="AS2792" s="160"/>
    </row>
    <row r="2793">
      <c r="A2793" s="122">
        <f t="shared" si="3"/>
        <v>0</v>
      </c>
      <c r="B2793" s="122">
        <f t="shared" si="4"/>
        <v>0</v>
      </c>
      <c r="C2793" s="122">
        <f t="shared" si="5"/>
        <v>0</v>
      </c>
      <c r="D2793" s="122">
        <f t="shared" si="6"/>
        <v>0</v>
      </c>
      <c r="E2793" s="122">
        <f t="shared" si="2"/>
        <v>6</v>
      </c>
      <c r="H2793" s="135" t="s">
        <v>41930</v>
      </c>
      <c r="J2793" s="135" t="s">
        <v>41931</v>
      </c>
      <c r="L2793" s="160"/>
      <c r="M2793" s="160"/>
      <c r="N2793" s="160"/>
      <c r="O2793" s="160"/>
      <c r="AA2793" s="523"/>
      <c r="AB2793" s="523"/>
      <c r="AC2793" s="160"/>
      <c r="AD2793" s="160"/>
      <c r="AE2793" s="160"/>
      <c r="AJ2793" s="523"/>
      <c r="AN2793" s="160"/>
      <c r="AO2793" s="160"/>
      <c r="AP2793" s="160"/>
      <c r="AQ2793" s="1"/>
      <c r="AR2793" s="1"/>
      <c r="AS2793" s="160"/>
    </row>
    <row r="2794">
      <c r="A2794" s="122">
        <f t="shared" si="3"/>
        <v>0</v>
      </c>
      <c r="B2794" s="122">
        <f t="shared" si="4"/>
        <v>0</v>
      </c>
      <c r="C2794" s="122">
        <f t="shared" si="5"/>
        <v>0</v>
      </c>
      <c r="D2794" s="122">
        <f t="shared" si="6"/>
        <v>0</v>
      </c>
      <c r="E2794" s="122">
        <f t="shared" si="2"/>
        <v>29</v>
      </c>
      <c r="H2794" s="135" t="s">
        <v>41932</v>
      </c>
      <c r="J2794" s="135" t="s">
        <v>41933</v>
      </c>
      <c r="L2794" s="160"/>
      <c r="M2794" s="160"/>
      <c r="N2794" s="160"/>
      <c r="O2794" s="160"/>
      <c r="AA2794" s="523"/>
      <c r="AB2794" s="523"/>
      <c r="AC2794" s="160"/>
      <c r="AD2794" s="160"/>
      <c r="AE2794" s="160"/>
      <c r="AJ2794" s="523"/>
      <c r="AN2794" s="160"/>
      <c r="AO2794" s="160"/>
      <c r="AP2794" s="160"/>
      <c r="AQ2794" s="1"/>
      <c r="AR2794" s="1"/>
      <c r="AS2794" s="160"/>
    </row>
    <row r="2795">
      <c r="A2795" s="122">
        <f t="shared" si="3"/>
        <v>0</v>
      </c>
      <c r="B2795" s="122">
        <f t="shared" si="4"/>
        <v>0</v>
      </c>
      <c r="C2795" s="122">
        <f t="shared" si="5"/>
        <v>0</v>
      </c>
      <c r="D2795" s="122">
        <f t="shared" si="6"/>
        <v>0</v>
      </c>
      <c r="E2795" s="122">
        <f t="shared" si="2"/>
        <v>2</v>
      </c>
      <c r="H2795" s="135">
        <v>931.0</v>
      </c>
      <c r="J2795" s="135">
        <v>931.0</v>
      </c>
      <c r="L2795" s="160"/>
      <c r="M2795" s="160"/>
      <c r="N2795" s="160"/>
      <c r="O2795" s="160"/>
      <c r="AA2795" s="523"/>
      <c r="AB2795" s="523"/>
      <c r="AC2795" s="160"/>
      <c r="AD2795" s="160"/>
      <c r="AE2795" s="160"/>
      <c r="AJ2795" s="523"/>
      <c r="AN2795" s="160"/>
      <c r="AO2795" s="160"/>
      <c r="AP2795" s="160"/>
      <c r="AQ2795" s="1"/>
      <c r="AR2795" s="1"/>
      <c r="AS2795" s="160"/>
    </row>
    <row r="2796">
      <c r="A2796" s="122">
        <f t="shared" si="3"/>
        <v>0</v>
      </c>
      <c r="B2796" s="122">
        <f t="shared" si="4"/>
        <v>0</v>
      </c>
      <c r="C2796" s="122">
        <f t="shared" si="5"/>
        <v>0</v>
      </c>
      <c r="D2796" s="122">
        <f t="shared" si="6"/>
        <v>0</v>
      </c>
      <c r="E2796" s="122">
        <f t="shared" si="2"/>
        <v>6</v>
      </c>
      <c r="H2796" s="135" t="s">
        <v>41934</v>
      </c>
      <c r="J2796" s="135" t="s">
        <v>41935</v>
      </c>
      <c r="L2796" s="160"/>
      <c r="M2796" s="160"/>
      <c r="N2796" s="160"/>
      <c r="O2796" s="160"/>
      <c r="AA2796" s="523"/>
      <c r="AB2796" s="523"/>
      <c r="AC2796" s="160"/>
      <c r="AD2796" s="160"/>
      <c r="AE2796" s="160"/>
      <c r="AJ2796" s="523"/>
      <c r="AN2796" s="160"/>
      <c r="AO2796" s="160"/>
      <c r="AP2796" s="160"/>
      <c r="AQ2796" s="1"/>
      <c r="AR2796" s="1"/>
      <c r="AS2796" s="160"/>
    </row>
    <row r="2797">
      <c r="A2797" s="122">
        <f t="shared" si="3"/>
        <v>0</v>
      </c>
      <c r="B2797" s="122">
        <f t="shared" si="4"/>
        <v>0</v>
      </c>
      <c r="C2797" s="122">
        <f t="shared" si="5"/>
        <v>0</v>
      </c>
      <c r="D2797" s="122">
        <f t="shared" si="6"/>
        <v>0</v>
      </c>
      <c r="E2797" s="122">
        <f t="shared" si="2"/>
        <v>62</v>
      </c>
      <c r="H2797" s="135" t="s">
        <v>41936</v>
      </c>
      <c r="J2797" s="135" t="s">
        <v>41937</v>
      </c>
      <c r="L2797" s="160"/>
      <c r="M2797" s="160"/>
      <c r="N2797" s="160"/>
      <c r="O2797" s="160"/>
      <c r="AA2797" s="523"/>
      <c r="AB2797" s="523"/>
      <c r="AC2797" s="160"/>
      <c r="AD2797" s="160"/>
      <c r="AE2797" s="160"/>
      <c r="AJ2797" s="523"/>
      <c r="AN2797" s="160"/>
      <c r="AO2797" s="160"/>
      <c r="AP2797" s="160"/>
      <c r="AQ2797" s="1"/>
      <c r="AR2797" s="1"/>
      <c r="AS2797" s="160"/>
    </row>
    <row r="2798">
      <c r="A2798" s="122">
        <f t="shared" si="3"/>
        <v>0</v>
      </c>
      <c r="B2798" s="122">
        <f t="shared" si="4"/>
        <v>0</v>
      </c>
      <c r="C2798" s="122">
        <f t="shared" si="5"/>
        <v>0</v>
      </c>
      <c r="D2798" s="122">
        <f t="shared" si="6"/>
        <v>0</v>
      </c>
      <c r="E2798" s="122">
        <f t="shared" si="2"/>
        <v>2</v>
      </c>
      <c r="H2798" s="135">
        <v>932.0</v>
      </c>
      <c r="J2798" s="135">
        <v>932.0</v>
      </c>
      <c r="L2798" s="160"/>
      <c r="M2798" s="160"/>
      <c r="N2798" s="160"/>
      <c r="O2798" s="160"/>
      <c r="AA2798" s="523"/>
      <c r="AB2798" s="523"/>
      <c r="AC2798" s="160"/>
      <c r="AD2798" s="160"/>
      <c r="AE2798" s="160"/>
      <c r="AJ2798" s="523"/>
      <c r="AN2798" s="160"/>
      <c r="AO2798" s="160"/>
      <c r="AP2798" s="160"/>
      <c r="AQ2798" s="1"/>
      <c r="AR2798" s="1"/>
      <c r="AS2798" s="160"/>
    </row>
    <row r="2799">
      <c r="A2799" s="122">
        <f t="shared" si="3"/>
        <v>0</v>
      </c>
      <c r="B2799" s="122">
        <f t="shared" si="4"/>
        <v>0</v>
      </c>
      <c r="C2799" s="122">
        <f t="shared" si="5"/>
        <v>0</v>
      </c>
      <c r="D2799" s="122">
        <f t="shared" si="6"/>
        <v>0</v>
      </c>
      <c r="E2799" s="122">
        <f t="shared" si="2"/>
        <v>6</v>
      </c>
      <c r="H2799" s="135" t="s">
        <v>41938</v>
      </c>
      <c r="J2799" s="135" t="s">
        <v>41939</v>
      </c>
      <c r="L2799" s="160"/>
      <c r="M2799" s="160"/>
      <c r="N2799" s="160"/>
      <c r="O2799" s="160"/>
      <c r="AA2799" s="523"/>
      <c r="AB2799" s="523"/>
      <c r="AC2799" s="160"/>
      <c r="AD2799" s="160"/>
      <c r="AE2799" s="160"/>
      <c r="AJ2799" s="523"/>
      <c r="AN2799" s="160"/>
      <c r="AO2799" s="160"/>
      <c r="AP2799" s="160"/>
      <c r="AQ2799" s="1"/>
      <c r="AR2799" s="1"/>
      <c r="AS2799" s="160"/>
    </row>
    <row r="2800">
      <c r="A2800" s="122">
        <f t="shared" si="3"/>
        <v>0</v>
      </c>
      <c r="B2800" s="122">
        <f t="shared" si="4"/>
        <v>0</v>
      </c>
      <c r="C2800" s="122">
        <f t="shared" si="5"/>
        <v>0</v>
      </c>
      <c r="D2800" s="122">
        <f t="shared" si="6"/>
        <v>0</v>
      </c>
      <c r="E2800" s="122">
        <f t="shared" si="2"/>
        <v>8</v>
      </c>
      <c r="H2800" s="135" t="s">
        <v>8424</v>
      </c>
      <c r="J2800" s="135" t="s">
        <v>41940</v>
      </c>
      <c r="L2800" s="160"/>
      <c r="M2800" s="160"/>
      <c r="N2800" s="160"/>
      <c r="O2800" s="160"/>
      <c r="AA2800" s="523"/>
      <c r="AB2800" s="523"/>
      <c r="AC2800" s="160"/>
      <c r="AD2800" s="160"/>
      <c r="AE2800" s="160"/>
      <c r="AJ2800" s="523"/>
      <c r="AN2800" s="160"/>
      <c r="AO2800" s="160"/>
      <c r="AP2800" s="160"/>
      <c r="AQ2800" s="1"/>
      <c r="AR2800" s="1"/>
      <c r="AS2800" s="160"/>
    </row>
    <row r="2801">
      <c r="A2801" s="122">
        <f t="shared" si="3"/>
        <v>0</v>
      </c>
      <c r="B2801" s="122">
        <f t="shared" si="4"/>
        <v>0</v>
      </c>
      <c r="C2801" s="122">
        <f t="shared" si="5"/>
        <v>0</v>
      </c>
      <c r="D2801" s="122">
        <f t="shared" si="6"/>
        <v>0</v>
      </c>
      <c r="E2801" s="122">
        <f t="shared" si="2"/>
        <v>2</v>
      </c>
      <c r="H2801" s="135">
        <v>933.0</v>
      </c>
      <c r="J2801" s="135">
        <v>933.0</v>
      </c>
      <c r="L2801" s="160"/>
      <c r="M2801" s="160"/>
      <c r="N2801" s="160"/>
      <c r="O2801" s="160"/>
      <c r="AA2801" s="523"/>
      <c r="AB2801" s="523"/>
      <c r="AC2801" s="160"/>
      <c r="AD2801" s="160"/>
      <c r="AE2801" s="160"/>
      <c r="AJ2801" s="523"/>
      <c r="AN2801" s="160"/>
      <c r="AO2801" s="160"/>
      <c r="AP2801" s="160"/>
      <c r="AQ2801" s="1"/>
      <c r="AR2801" s="1"/>
      <c r="AS2801" s="160"/>
    </row>
    <row r="2802">
      <c r="A2802" s="122">
        <f t="shared" si="3"/>
        <v>0</v>
      </c>
      <c r="B2802" s="122">
        <f t="shared" si="4"/>
        <v>0</v>
      </c>
      <c r="C2802" s="122">
        <f t="shared" si="5"/>
        <v>0</v>
      </c>
      <c r="D2802" s="122">
        <f t="shared" si="6"/>
        <v>0</v>
      </c>
      <c r="E2802" s="122">
        <f t="shared" si="2"/>
        <v>6</v>
      </c>
      <c r="H2802" s="135" t="s">
        <v>41941</v>
      </c>
      <c r="J2802" s="135" t="s">
        <v>41942</v>
      </c>
      <c r="L2802" s="160"/>
      <c r="M2802" s="160"/>
      <c r="N2802" s="160"/>
      <c r="O2802" s="160"/>
      <c r="AA2802" s="523"/>
      <c r="AB2802" s="523"/>
      <c r="AC2802" s="160"/>
      <c r="AD2802" s="160"/>
      <c r="AE2802" s="160"/>
      <c r="AJ2802" s="523"/>
      <c r="AN2802" s="160"/>
      <c r="AO2802" s="160"/>
      <c r="AP2802" s="160"/>
      <c r="AQ2802" s="1"/>
      <c r="AR2802" s="1"/>
      <c r="AS2802" s="160"/>
    </row>
    <row r="2803">
      <c r="A2803" s="122">
        <f t="shared" si="3"/>
        <v>0</v>
      </c>
      <c r="B2803" s="122">
        <f t="shared" si="4"/>
        <v>0</v>
      </c>
      <c r="C2803" s="122">
        <f t="shared" si="5"/>
        <v>0</v>
      </c>
      <c r="D2803" s="122">
        <f t="shared" si="6"/>
        <v>0</v>
      </c>
      <c r="E2803" s="122">
        <f t="shared" si="2"/>
        <v>56</v>
      </c>
      <c r="H2803" s="135" t="s">
        <v>41943</v>
      </c>
      <c r="J2803" s="135" t="s">
        <v>41944</v>
      </c>
      <c r="L2803" s="160"/>
      <c r="M2803" s="160"/>
      <c r="N2803" s="160"/>
      <c r="O2803" s="160"/>
      <c r="AA2803" s="523"/>
      <c r="AB2803" s="523"/>
      <c r="AC2803" s="160"/>
      <c r="AD2803" s="160"/>
      <c r="AE2803" s="160"/>
      <c r="AJ2803" s="523"/>
      <c r="AN2803" s="160"/>
      <c r="AO2803" s="160"/>
      <c r="AP2803" s="160"/>
      <c r="AQ2803" s="1"/>
      <c r="AR2803" s="1"/>
      <c r="AS2803" s="160"/>
    </row>
    <row r="2804">
      <c r="A2804" s="122">
        <f t="shared" si="3"/>
        <v>0</v>
      </c>
      <c r="B2804" s="122">
        <f t="shared" si="4"/>
        <v>0</v>
      </c>
      <c r="C2804" s="122">
        <f t="shared" si="5"/>
        <v>0</v>
      </c>
      <c r="D2804" s="122">
        <f t="shared" si="6"/>
        <v>0</v>
      </c>
      <c r="E2804" s="122">
        <f t="shared" si="2"/>
        <v>2</v>
      </c>
      <c r="H2804" s="135">
        <v>934.0</v>
      </c>
      <c r="J2804" s="135">
        <v>934.0</v>
      </c>
      <c r="L2804" s="160"/>
      <c r="M2804" s="160"/>
      <c r="N2804" s="160"/>
      <c r="O2804" s="160"/>
      <c r="AA2804" s="523"/>
      <c r="AB2804" s="523"/>
      <c r="AC2804" s="160"/>
      <c r="AD2804" s="160"/>
      <c r="AE2804" s="160"/>
      <c r="AJ2804" s="523"/>
      <c r="AN2804" s="160"/>
      <c r="AO2804" s="160"/>
      <c r="AP2804" s="160"/>
      <c r="AQ2804" s="1"/>
      <c r="AR2804" s="1"/>
      <c r="AS2804" s="160"/>
    </row>
    <row r="2805">
      <c r="A2805" s="122">
        <f t="shared" si="3"/>
        <v>0</v>
      </c>
      <c r="B2805" s="122">
        <f t="shared" si="4"/>
        <v>0</v>
      </c>
      <c r="C2805" s="122">
        <f t="shared" si="5"/>
        <v>0</v>
      </c>
      <c r="D2805" s="122">
        <f t="shared" si="6"/>
        <v>0</v>
      </c>
      <c r="E2805" s="122">
        <f t="shared" si="2"/>
        <v>6</v>
      </c>
      <c r="H2805" s="135" t="s">
        <v>41945</v>
      </c>
      <c r="J2805" s="135" t="s">
        <v>41946</v>
      </c>
      <c r="L2805" s="160"/>
      <c r="M2805" s="160"/>
      <c r="N2805" s="160"/>
      <c r="O2805" s="160"/>
      <c r="AA2805" s="523"/>
      <c r="AB2805" s="523"/>
      <c r="AC2805" s="160"/>
      <c r="AD2805" s="160"/>
      <c r="AE2805" s="160"/>
      <c r="AJ2805" s="523"/>
      <c r="AN2805" s="160"/>
      <c r="AO2805" s="160"/>
      <c r="AP2805" s="160"/>
      <c r="AQ2805" s="1"/>
      <c r="AR2805" s="1"/>
      <c r="AS2805" s="160"/>
    </row>
    <row r="2806">
      <c r="A2806" s="122">
        <f t="shared" si="3"/>
        <v>0</v>
      </c>
      <c r="B2806" s="122">
        <f t="shared" si="4"/>
        <v>0</v>
      </c>
      <c r="C2806" s="122">
        <f t="shared" si="5"/>
        <v>0</v>
      </c>
      <c r="D2806" s="122">
        <f t="shared" si="6"/>
        <v>0</v>
      </c>
      <c r="E2806" s="122">
        <f t="shared" si="2"/>
        <v>71</v>
      </c>
      <c r="H2806" s="135" t="s">
        <v>41947</v>
      </c>
      <c r="J2806" s="135" t="s">
        <v>41948</v>
      </c>
      <c r="L2806" s="160"/>
      <c r="M2806" s="160"/>
      <c r="N2806" s="160"/>
      <c r="O2806" s="160"/>
      <c r="AA2806" s="523"/>
      <c r="AB2806" s="523"/>
      <c r="AC2806" s="160"/>
      <c r="AD2806" s="160"/>
      <c r="AE2806" s="160"/>
      <c r="AJ2806" s="523"/>
      <c r="AN2806" s="160"/>
      <c r="AO2806" s="160"/>
      <c r="AP2806" s="160"/>
      <c r="AQ2806" s="1"/>
      <c r="AR2806" s="1"/>
      <c r="AS2806" s="160"/>
    </row>
    <row r="2807">
      <c r="A2807" s="122">
        <f t="shared" si="3"/>
        <v>0</v>
      </c>
      <c r="B2807" s="122">
        <f t="shared" si="4"/>
        <v>0</v>
      </c>
      <c r="C2807" s="122">
        <f t="shared" si="5"/>
        <v>0</v>
      </c>
      <c r="D2807" s="122">
        <f t="shared" si="6"/>
        <v>0</v>
      </c>
      <c r="E2807" s="122">
        <f t="shared" si="2"/>
        <v>2</v>
      </c>
      <c r="H2807" s="135">
        <v>935.0</v>
      </c>
      <c r="J2807" s="135">
        <v>935.0</v>
      </c>
      <c r="L2807" s="160"/>
      <c r="M2807" s="160"/>
      <c r="N2807" s="160"/>
      <c r="O2807" s="160"/>
      <c r="AA2807" s="523"/>
      <c r="AB2807" s="523"/>
      <c r="AC2807" s="160"/>
      <c r="AD2807" s="160"/>
      <c r="AE2807" s="160"/>
      <c r="AJ2807" s="523"/>
      <c r="AN2807" s="160"/>
      <c r="AO2807" s="160"/>
      <c r="AP2807" s="160"/>
      <c r="AQ2807" s="1"/>
      <c r="AR2807" s="1"/>
      <c r="AS2807" s="160"/>
    </row>
    <row r="2808">
      <c r="A2808" s="122">
        <f t="shared" si="3"/>
        <v>0</v>
      </c>
      <c r="B2808" s="122">
        <f t="shared" si="4"/>
        <v>0</v>
      </c>
      <c r="C2808" s="122">
        <f t="shared" si="5"/>
        <v>0</v>
      </c>
      <c r="D2808" s="122">
        <f t="shared" si="6"/>
        <v>0</v>
      </c>
      <c r="E2808" s="122">
        <f t="shared" si="2"/>
        <v>6</v>
      </c>
      <c r="H2808" s="135" t="s">
        <v>41949</v>
      </c>
      <c r="J2808" s="135" t="s">
        <v>41950</v>
      </c>
      <c r="L2808" s="160"/>
      <c r="M2808" s="160"/>
      <c r="N2808" s="160"/>
      <c r="O2808" s="160"/>
      <c r="AA2808" s="523"/>
      <c r="AB2808" s="523"/>
      <c r="AC2808" s="160"/>
      <c r="AD2808" s="160"/>
      <c r="AE2808" s="160"/>
      <c r="AJ2808" s="523"/>
      <c r="AN2808" s="160"/>
      <c r="AO2808" s="160"/>
      <c r="AP2808" s="160"/>
      <c r="AQ2808" s="1"/>
      <c r="AR2808" s="1"/>
      <c r="AS2808" s="160"/>
    </row>
    <row r="2809">
      <c r="A2809" s="122">
        <f t="shared" si="3"/>
        <v>0</v>
      </c>
      <c r="B2809" s="122">
        <f t="shared" si="4"/>
        <v>0</v>
      </c>
      <c r="C2809" s="122">
        <f t="shared" si="5"/>
        <v>0</v>
      </c>
      <c r="D2809" s="122">
        <f t="shared" si="6"/>
        <v>0</v>
      </c>
      <c r="E2809" s="122">
        <f t="shared" si="2"/>
        <v>44</v>
      </c>
      <c r="H2809" s="135" t="s">
        <v>41951</v>
      </c>
      <c r="J2809" s="135" t="s">
        <v>1345</v>
      </c>
      <c r="L2809" s="160"/>
      <c r="M2809" s="160"/>
      <c r="N2809" s="160"/>
      <c r="O2809" s="160"/>
      <c r="AA2809" s="523"/>
      <c r="AB2809" s="523"/>
      <c r="AC2809" s="160"/>
      <c r="AD2809" s="160"/>
      <c r="AE2809" s="160"/>
      <c r="AJ2809" s="523"/>
      <c r="AN2809" s="160"/>
      <c r="AO2809" s="160"/>
      <c r="AP2809" s="160"/>
      <c r="AQ2809" s="1"/>
      <c r="AR2809" s="1"/>
      <c r="AS2809" s="160"/>
    </row>
    <row r="2810">
      <c r="A2810" s="122">
        <f t="shared" si="3"/>
        <v>0</v>
      </c>
      <c r="B2810" s="122">
        <f t="shared" si="4"/>
        <v>0</v>
      </c>
      <c r="C2810" s="122">
        <f t="shared" si="5"/>
        <v>0</v>
      </c>
      <c r="D2810" s="122">
        <f t="shared" si="6"/>
        <v>0</v>
      </c>
      <c r="E2810" s="122">
        <f t="shared" si="2"/>
        <v>2</v>
      </c>
      <c r="H2810" s="135">
        <v>936.0</v>
      </c>
      <c r="J2810" s="135">
        <v>936.0</v>
      </c>
      <c r="L2810" s="160"/>
      <c r="M2810" s="160"/>
      <c r="N2810" s="160"/>
      <c r="O2810" s="160"/>
      <c r="AA2810" s="523"/>
      <c r="AB2810" s="523"/>
      <c r="AC2810" s="160"/>
      <c r="AD2810" s="160"/>
      <c r="AE2810" s="160"/>
      <c r="AJ2810" s="523"/>
      <c r="AN2810" s="160"/>
      <c r="AO2810" s="160"/>
      <c r="AP2810" s="160"/>
      <c r="AQ2810" s="1"/>
      <c r="AR2810" s="1"/>
      <c r="AS2810" s="160"/>
    </row>
    <row r="2811">
      <c r="A2811" s="122">
        <f t="shared" si="3"/>
        <v>0</v>
      </c>
      <c r="B2811" s="122">
        <f t="shared" si="4"/>
        <v>0</v>
      </c>
      <c r="C2811" s="122">
        <f t="shared" si="5"/>
        <v>0</v>
      </c>
      <c r="D2811" s="122">
        <f t="shared" si="6"/>
        <v>0</v>
      </c>
      <c r="E2811" s="122">
        <f t="shared" si="2"/>
        <v>6</v>
      </c>
      <c r="H2811" s="135" t="s">
        <v>41952</v>
      </c>
      <c r="J2811" s="135" t="s">
        <v>41953</v>
      </c>
      <c r="L2811" s="160"/>
      <c r="M2811" s="160"/>
      <c r="N2811" s="160"/>
      <c r="O2811" s="160"/>
      <c r="AA2811" s="523"/>
      <c r="AB2811" s="523"/>
      <c r="AC2811" s="160"/>
      <c r="AD2811" s="160"/>
      <c r="AE2811" s="160"/>
      <c r="AJ2811" s="523"/>
      <c r="AN2811" s="160"/>
      <c r="AO2811" s="160"/>
      <c r="AP2811" s="160"/>
      <c r="AQ2811" s="1"/>
      <c r="AR2811" s="1"/>
      <c r="AS2811" s="160"/>
    </row>
    <row r="2812">
      <c r="A2812" s="122">
        <f t="shared" si="3"/>
        <v>0</v>
      </c>
      <c r="B2812" s="122">
        <f t="shared" si="4"/>
        <v>0</v>
      </c>
      <c r="C2812" s="122">
        <f t="shared" si="5"/>
        <v>0</v>
      </c>
      <c r="D2812" s="122">
        <f t="shared" si="6"/>
        <v>0</v>
      </c>
      <c r="E2812" s="122">
        <f t="shared" si="2"/>
        <v>26</v>
      </c>
      <c r="H2812" s="135" t="s">
        <v>41954</v>
      </c>
      <c r="J2812" s="135" t="s">
        <v>41955</v>
      </c>
      <c r="L2812" s="160"/>
      <c r="M2812" s="160"/>
      <c r="N2812" s="160"/>
      <c r="O2812" s="160"/>
      <c r="AA2812" s="523"/>
      <c r="AB2812" s="523"/>
      <c r="AC2812" s="160"/>
      <c r="AD2812" s="160"/>
      <c r="AE2812" s="160"/>
      <c r="AJ2812" s="523"/>
      <c r="AN2812" s="160"/>
      <c r="AO2812" s="160"/>
      <c r="AP2812" s="160"/>
      <c r="AQ2812" s="1"/>
      <c r="AR2812" s="1"/>
      <c r="AS2812" s="160"/>
    </row>
    <row r="2813">
      <c r="A2813" s="122">
        <f t="shared" si="3"/>
        <v>0</v>
      </c>
      <c r="B2813" s="122">
        <f t="shared" si="4"/>
        <v>0</v>
      </c>
      <c r="C2813" s="122">
        <f t="shared" si="5"/>
        <v>0</v>
      </c>
      <c r="D2813" s="122">
        <f t="shared" si="6"/>
        <v>0</v>
      </c>
      <c r="E2813" s="122">
        <f t="shared" si="2"/>
        <v>2</v>
      </c>
      <c r="H2813" s="135">
        <v>937.0</v>
      </c>
      <c r="J2813" s="135">
        <v>937.0</v>
      </c>
      <c r="L2813" s="160"/>
      <c r="M2813" s="160"/>
      <c r="N2813" s="160"/>
      <c r="O2813" s="160"/>
      <c r="AA2813" s="523"/>
      <c r="AB2813" s="523"/>
      <c r="AC2813" s="160"/>
      <c r="AD2813" s="160"/>
      <c r="AE2813" s="160"/>
      <c r="AJ2813" s="523"/>
      <c r="AN2813" s="160"/>
      <c r="AO2813" s="160"/>
      <c r="AP2813" s="160"/>
      <c r="AQ2813" s="1"/>
      <c r="AR2813" s="1"/>
      <c r="AS2813" s="160"/>
    </row>
    <row r="2814">
      <c r="A2814" s="122">
        <f t="shared" si="3"/>
        <v>0</v>
      </c>
      <c r="B2814" s="122">
        <f t="shared" si="4"/>
        <v>0</v>
      </c>
      <c r="C2814" s="122">
        <f t="shared" si="5"/>
        <v>0</v>
      </c>
      <c r="D2814" s="122">
        <f t="shared" si="6"/>
        <v>0</v>
      </c>
      <c r="E2814" s="122">
        <f t="shared" si="2"/>
        <v>6</v>
      </c>
      <c r="H2814" s="135" t="s">
        <v>41956</v>
      </c>
      <c r="J2814" s="135" t="s">
        <v>41957</v>
      </c>
      <c r="L2814" s="160"/>
      <c r="M2814" s="160"/>
      <c r="N2814" s="160"/>
      <c r="O2814" s="160"/>
      <c r="AA2814" s="523"/>
      <c r="AB2814" s="523"/>
      <c r="AC2814" s="160"/>
      <c r="AD2814" s="160"/>
      <c r="AE2814" s="160"/>
      <c r="AJ2814" s="523"/>
      <c r="AN2814" s="160"/>
      <c r="AO2814" s="160"/>
      <c r="AP2814" s="160"/>
      <c r="AQ2814" s="1"/>
      <c r="AR2814" s="1"/>
      <c r="AS2814" s="160"/>
    </row>
    <row r="2815">
      <c r="A2815" s="122">
        <f t="shared" si="3"/>
        <v>0</v>
      </c>
      <c r="B2815" s="122">
        <f t="shared" si="4"/>
        <v>0</v>
      </c>
      <c r="C2815" s="122">
        <f t="shared" si="5"/>
        <v>0</v>
      </c>
      <c r="D2815" s="122">
        <f t="shared" si="6"/>
        <v>0</v>
      </c>
      <c r="E2815" s="122">
        <f t="shared" si="2"/>
        <v>12</v>
      </c>
      <c r="H2815" s="135" t="s">
        <v>41958</v>
      </c>
      <c r="J2815" s="135" t="s">
        <v>41959</v>
      </c>
      <c r="L2815" s="160"/>
      <c r="M2815" s="160"/>
      <c r="N2815" s="160"/>
      <c r="O2815" s="160"/>
      <c r="AA2815" s="523"/>
      <c r="AB2815" s="523"/>
      <c r="AC2815" s="160"/>
      <c r="AD2815" s="160"/>
      <c r="AE2815" s="160"/>
      <c r="AJ2815" s="523"/>
      <c r="AN2815" s="160"/>
      <c r="AO2815" s="160"/>
      <c r="AP2815" s="160"/>
      <c r="AQ2815" s="1"/>
      <c r="AR2815" s="1"/>
      <c r="AS2815" s="160"/>
    </row>
    <row r="2816">
      <c r="A2816" s="122">
        <f t="shared" si="3"/>
        <v>0</v>
      </c>
      <c r="B2816" s="122">
        <f t="shared" si="4"/>
        <v>0</v>
      </c>
      <c r="C2816" s="122">
        <f t="shared" si="5"/>
        <v>0</v>
      </c>
      <c r="D2816" s="122">
        <f t="shared" si="6"/>
        <v>0</v>
      </c>
      <c r="E2816" s="122">
        <f t="shared" si="2"/>
        <v>2</v>
      </c>
      <c r="H2816" s="135">
        <v>938.0</v>
      </c>
      <c r="J2816" s="135">
        <v>938.0</v>
      </c>
      <c r="L2816" s="160"/>
      <c r="M2816" s="160"/>
      <c r="N2816" s="160"/>
      <c r="O2816" s="160"/>
      <c r="AA2816" s="523"/>
      <c r="AB2816" s="523"/>
      <c r="AC2816" s="160"/>
      <c r="AD2816" s="160"/>
      <c r="AE2816" s="160"/>
      <c r="AJ2816" s="523"/>
      <c r="AN2816" s="160"/>
      <c r="AO2816" s="160"/>
      <c r="AP2816" s="160"/>
      <c r="AQ2816" s="1"/>
      <c r="AR2816" s="1"/>
      <c r="AS2816" s="160"/>
    </row>
    <row r="2817">
      <c r="A2817" s="122">
        <f t="shared" si="3"/>
        <v>0</v>
      </c>
      <c r="B2817" s="122">
        <f t="shared" si="4"/>
        <v>0</v>
      </c>
      <c r="C2817" s="122">
        <f t="shared" si="5"/>
        <v>0</v>
      </c>
      <c r="D2817" s="122">
        <f t="shared" si="6"/>
        <v>0</v>
      </c>
      <c r="E2817" s="122">
        <f t="shared" si="2"/>
        <v>6</v>
      </c>
      <c r="H2817" s="135" t="s">
        <v>41960</v>
      </c>
      <c r="J2817" s="135" t="s">
        <v>41961</v>
      </c>
      <c r="L2817" s="160"/>
      <c r="M2817" s="160"/>
      <c r="N2817" s="160"/>
      <c r="O2817" s="160"/>
      <c r="AA2817" s="523"/>
      <c r="AB2817" s="523"/>
      <c r="AC2817" s="160"/>
      <c r="AD2817" s="160"/>
      <c r="AE2817" s="160"/>
      <c r="AJ2817" s="523"/>
      <c r="AN2817" s="160"/>
      <c r="AO2817" s="160"/>
      <c r="AP2817" s="160"/>
      <c r="AQ2817" s="1"/>
      <c r="AR2817" s="1"/>
      <c r="AS2817" s="160"/>
    </row>
    <row r="2818">
      <c r="A2818" s="122">
        <f t="shared" si="3"/>
        <v>0</v>
      </c>
      <c r="B2818" s="122">
        <f t="shared" si="4"/>
        <v>0</v>
      </c>
      <c r="C2818" s="122">
        <f t="shared" si="5"/>
        <v>0</v>
      </c>
      <c r="D2818" s="122">
        <f t="shared" si="6"/>
        <v>0</v>
      </c>
      <c r="E2818" s="122">
        <f t="shared" si="2"/>
        <v>48</v>
      </c>
      <c r="H2818" s="135" t="s">
        <v>41962</v>
      </c>
      <c r="J2818" s="135" t="s">
        <v>41963</v>
      </c>
      <c r="L2818" s="160"/>
      <c r="M2818" s="160"/>
      <c r="N2818" s="160"/>
      <c r="O2818" s="160"/>
      <c r="AA2818" s="523"/>
      <c r="AB2818" s="523"/>
      <c r="AC2818" s="160"/>
      <c r="AD2818" s="160"/>
      <c r="AE2818" s="160"/>
      <c r="AJ2818" s="523"/>
      <c r="AN2818" s="160"/>
      <c r="AO2818" s="160"/>
      <c r="AP2818" s="160"/>
      <c r="AQ2818" s="1"/>
      <c r="AR2818" s="1"/>
      <c r="AS2818" s="160"/>
    </row>
    <row r="2819">
      <c r="A2819" s="122">
        <f t="shared" si="3"/>
        <v>0</v>
      </c>
      <c r="B2819" s="122">
        <f t="shared" si="4"/>
        <v>0</v>
      </c>
      <c r="C2819" s="122">
        <f t="shared" si="5"/>
        <v>0</v>
      </c>
      <c r="D2819" s="122">
        <f t="shared" si="6"/>
        <v>0</v>
      </c>
      <c r="E2819" s="122">
        <f t="shared" si="2"/>
        <v>2</v>
      </c>
      <c r="H2819" s="135">
        <v>939.0</v>
      </c>
      <c r="J2819" s="135">
        <v>939.0</v>
      </c>
      <c r="L2819" s="160"/>
      <c r="M2819" s="160"/>
      <c r="N2819" s="160"/>
      <c r="O2819" s="160"/>
      <c r="AA2819" s="523"/>
      <c r="AB2819" s="523"/>
      <c r="AC2819" s="160"/>
      <c r="AD2819" s="160"/>
      <c r="AE2819" s="160"/>
      <c r="AJ2819" s="523"/>
      <c r="AN2819" s="160"/>
      <c r="AO2819" s="160"/>
      <c r="AP2819" s="160"/>
      <c r="AQ2819" s="1"/>
      <c r="AR2819" s="1"/>
      <c r="AS2819" s="160"/>
    </row>
    <row r="2820">
      <c r="A2820" s="122">
        <f t="shared" si="3"/>
        <v>0</v>
      </c>
      <c r="B2820" s="122">
        <f t="shared" si="4"/>
        <v>0</v>
      </c>
      <c r="C2820" s="122">
        <f t="shared" si="5"/>
        <v>0</v>
      </c>
      <c r="D2820" s="122">
        <f t="shared" si="6"/>
        <v>0</v>
      </c>
      <c r="E2820" s="122">
        <f t="shared" si="2"/>
        <v>6</v>
      </c>
      <c r="H2820" s="135" t="s">
        <v>41964</v>
      </c>
      <c r="J2820" s="135" t="s">
        <v>41965</v>
      </c>
      <c r="L2820" s="160"/>
      <c r="M2820" s="160"/>
      <c r="N2820" s="160"/>
      <c r="O2820" s="160"/>
      <c r="AA2820" s="523"/>
      <c r="AB2820" s="523"/>
      <c r="AC2820" s="160"/>
      <c r="AD2820" s="160"/>
      <c r="AE2820" s="160"/>
      <c r="AJ2820" s="523"/>
      <c r="AN2820" s="160"/>
      <c r="AO2820" s="160"/>
      <c r="AP2820" s="160"/>
      <c r="AQ2820" s="1"/>
      <c r="AR2820" s="1"/>
      <c r="AS2820" s="160"/>
    </row>
    <row r="2821">
      <c r="A2821" s="122">
        <f t="shared" si="3"/>
        <v>0</v>
      </c>
      <c r="B2821" s="122">
        <f t="shared" si="4"/>
        <v>0</v>
      </c>
      <c r="C2821" s="122">
        <f t="shared" si="5"/>
        <v>0</v>
      </c>
      <c r="D2821" s="122">
        <f t="shared" si="6"/>
        <v>0</v>
      </c>
      <c r="E2821" s="122">
        <f t="shared" si="2"/>
        <v>55</v>
      </c>
      <c r="H2821" s="135" t="s">
        <v>41966</v>
      </c>
      <c r="J2821" s="135" t="s">
        <v>41967</v>
      </c>
      <c r="L2821" s="160"/>
      <c r="M2821" s="160"/>
      <c r="N2821" s="160"/>
      <c r="O2821" s="160"/>
      <c r="AA2821" s="523"/>
      <c r="AB2821" s="523"/>
      <c r="AC2821" s="160"/>
      <c r="AD2821" s="160"/>
      <c r="AE2821" s="160"/>
      <c r="AJ2821" s="523"/>
      <c r="AN2821" s="160"/>
      <c r="AO2821" s="160"/>
      <c r="AP2821" s="160"/>
      <c r="AQ2821" s="1"/>
      <c r="AR2821" s="1"/>
      <c r="AS2821" s="160"/>
    </row>
    <row r="2822">
      <c r="A2822" s="122">
        <f t="shared" si="3"/>
        <v>0</v>
      </c>
      <c r="B2822" s="122">
        <f t="shared" si="4"/>
        <v>0</v>
      </c>
      <c r="C2822" s="122">
        <f t="shared" si="5"/>
        <v>0</v>
      </c>
      <c r="D2822" s="122">
        <f t="shared" si="6"/>
        <v>0</v>
      </c>
      <c r="E2822" s="122">
        <f t="shared" si="2"/>
        <v>1</v>
      </c>
      <c r="H2822" s="135">
        <v>940.0</v>
      </c>
      <c r="J2822" s="506"/>
      <c r="L2822" s="160"/>
      <c r="M2822" s="160"/>
      <c r="N2822" s="160"/>
      <c r="O2822" s="160"/>
      <c r="AA2822" s="523"/>
      <c r="AB2822" s="523"/>
      <c r="AC2822" s="160"/>
      <c r="AD2822" s="160"/>
      <c r="AE2822" s="160"/>
      <c r="AJ2822" s="523"/>
      <c r="AN2822" s="160"/>
      <c r="AO2822" s="160"/>
      <c r="AP2822" s="160"/>
      <c r="AQ2822" s="1"/>
      <c r="AR2822" s="1"/>
      <c r="AS2822" s="160"/>
    </row>
    <row r="2823">
      <c r="A2823" s="122">
        <f t="shared" si="3"/>
        <v>0</v>
      </c>
      <c r="B2823" s="122">
        <f t="shared" si="4"/>
        <v>0</v>
      </c>
      <c r="C2823" s="122">
        <f t="shared" si="5"/>
        <v>0</v>
      </c>
      <c r="D2823" s="122">
        <f t="shared" si="6"/>
        <v>0</v>
      </c>
      <c r="E2823" s="122">
        <f t="shared" si="2"/>
        <v>3</v>
      </c>
      <c r="H2823" s="135" t="s">
        <v>41968</v>
      </c>
      <c r="L2823" s="160"/>
      <c r="M2823" s="160"/>
      <c r="N2823" s="160"/>
      <c r="O2823" s="160"/>
      <c r="AA2823" s="523"/>
      <c r="AB2823" s="523"/>
      <c r="AC2823" s="160"/>
      <c r="AD2823" s="160"/>
      <c r="AE2823" s="160"/>
      <c r="AJ2823" s="523"/>
      <c r="AN2823" s="160"/>
      <c r="AO2823" s="160"/>
      <c r="AP2823" s="160"/>
      <c r="AQ2823" s="1"/>
      <c r="AR2823" s="1"/>
      <c r="AS2823" s="160"/>
    </row>
    <row r="2824">
      <c r="A2824" s="122">
        <f t="shared" si="3"/>
        <v>0</v>
      </c>
      <c r="B2824" s="122">
        <f t="shared" si="4"/>
        <v>0</v>
      </c>
      <c r="C2824" s="122">
        <f t="shared" si="5"/>
        <v>0</v>
      </c>
      <c r="D2824" s="122">
        <f t="shared" si="6"/>
        <v>0</v>
      </c>
      <c r="E2824" s="122">
        <f t="shared" si="2"/>
        <v>28</v>
      </c>
      <c r="H2824" s="135" t="s">
        <v>41969</v>
      </c>
      <c r="L2824" s="160"/>
      <c r="M2824" s="160"/>
      <c r="N2824" s="160"/>
      <c r="O2824" s="160"/>
      <c r="AA2824" s="523"/>
      <c r="AB2824" s="523"/>
      <c r="AC2824" s="160"/>
      <c r="AD2824" s="160"/>
      <c r="AE2824" s="160"/>
      <c r="AJ2824" s="523"/>
      <c r="AN2824" s="160"/>
      <c r="AO2824" s="160"/>
      <c r="AP2824" s="160"/>
      <c r="AQ2824" s="1"/>
      <c r="AR2824" s="1"/>
      <c r="AS2824" s="160"/>
    </row>
    <row r="2825">
      <c r="A2825" s="122">
        <f t="shared" si="3"/>
        <v>0</v>
      </c>
      <c r="B2825" s="122">
        <f t="shared" si="4"/>
        <v>0</v>
      </c>
      <c r="C2825" s="122">
        <f t="shared" si="5"/>
        <v>0</v>
      </c>
      <c r="D2825" s="122">
        <f t="shared" si="6"/>
        <v>0</v>
      </c>
      <c r="E2825" s="122">
        <f t="shared" si="2"/>
        <v>1</v>
      </c>
      <c r="H2825" s="135">
        <v>941.0</v>
      </c>
      <c r="L2825" s="160"/>
      <c r="M2825" s="160"/>
      <c r="N2825" s="160"/>
      <c r="O2825" s="160"/>
      <c r="AA2825" s="523"/>
      <c r="AB2825" s="523"/>
      <c r="AC2825" s="160"/>
      <c r="AD2825" s="160"/>
      <c r="AE2825" s="160"/>
      <c r="AJ2825" s="523"/>
      <c r="AN2825" s="160"/>
      <c r="AO2825" s="160"/>
      <c r="AP2825" s="160"/>
      <c r="AQ2825" s="1"/>
      <c r="AR2825" s="1"/>
      <c r="AS2825" s="160"/>
    </row>
    <row r="2826">
      <c r="A2826" s="122">
        <f t="shared" si="3"/>
        <v>0</v>
      </c>
      <c r="B2826" s="122">
        <f t="shared" si="4"/>
        <v>0</v>
      </c>
      <c r="C2826" s="122">
        <f t="shared" si="5"/>
        <v>0</v>
      </c>
      <c r="D2826" s="122">
        <f t="shared" si="6"/>
        <v>0</v>
      </c>
      <c r="E2826" s="122">
        <f t="shared" si="2"/>
        <v>3</v>
      </c>
      <c r="H2826" s="135" t="s">
        <v>41970</v>
      </c>
      <c r="L2826" s="160"/>
      <c r="M2826" s="160"/>
      <c r="N2826" s="160"/>
      <c r="O2826" s="160"/>
      <c r="AA2826" s="523"/>
      <c r="AB2826" s="523"/>
      <c r="AC2826" s="160"/>
      <c r="AD2826" s="160"/>
      <c r="AE2826" s="160"/>
      <c r="AJ2826" s="523"/>
      <c r="AN2826" s="160"/>
      <c r="AO2826" s="160"/>
      <c r="AP2826" s="160"/>
      <c r="AQ2826" s="1"/>
      <c r="AR2826" s="1"/>
      <c r="AS2826" s="160"/>
    </row>
    <row r="2827">
      <c r="A2827" s="122">
        <f t="shared" si="3"/>
        <v>0</v>
      </c>
      <c r="B2827" s="122">
        <f t="shared" si="4"/>
        <v>0</v>
      </c>
      <c r="C2827" s="122">
        <f t="shared" si="5"/>
        <v>0</v>
      </c>
      <c r="D2827" s="122">
        <f t="shared" si="6"/>
        <v>0</v>
      </c>
      <c r="E2827" s="122">
        <f t="shared" si="2"/>
        <v>39</v>
      </c>
      <c r="H2827" s="135" t="s">
        <v>41971</v>
      </c>
      <c r="L2827" s="160"/>
      <c r="M2827" s="160"/>
      <c r="N2827" s="160"/>
      <c r="O2827" s="160"/>
      <c r="AA2827" s="523"/>
      <c r="AB2827" s="523"/>
      <c r="AC2827" s="160"/>
      <c r="AD2827" s="160"/>
      <c r="AE2827" s="160"/>
      <c r="AJ2827" s="523"/>
      <c r="AN2827" s="160"/>
      <c r="AO2827" s="160"/>
      <c r="AP2827" s="160"/>
      <c r="AQ2827" s="1"/>
      <c r="AR2827" s="1"/>
      <c r="AS2827" s="160"/>
    </row>
    <row r="2828">
      <c r="A2828" s="122">
        <f t="shared" si="3"/>
        <v>0</v>
      </c>
      <c r="B2828" s="122">
        <f t="shared" si="4"/>
        <v>0</v>
      </c>
      <c r="C2828" s="122">
        <f t="shared" si="5"/>
        <v>0</v>
      </c>
      <c r="D2828" s="122">
        <f t="shared" si="6"/>
        <v>0</v>
      </c>
      <c r="E2828" s="122">
        <f t="shared" si="2"/>
        <v>1</v>
      </c>
      <c r="H2828" s="135">
        <v>942.0</v>
      </c>
      <c r="L2828" s="160"/>
      <c r="M2828" s="160"/>
      <c r="N2828" s="160"/>
      <c r="O2828" s="160"/>
      <c r="AA2828" s="523"/>
      <c r="AB2828" s="523"/>
      <c r="AC2828" s="160"/>
      <c r="AD2828" s="160"/>
      <c r="AE2828" s="160"/>
      <c r="AJ2828" s="523"/>
      <c r="AN2828" s="160"/>
      <c r="AO2828" s="160"/>
      <c r="AP2828" s="160"/>
      <c r="AQ2828" s="1"/>
      <c r="AR2828" s="1"/>
      <c r="AS2828" s="160"/>
    </row>
    <row r="2829">
      <c r="A2829" s="122">
        <f t="shared" si="3"/>
        <v>0</v>
      </c>
      <c r="B2829" s="122">
        <f t="shared" si="4"/>
        <v>0</v>
      </c>
      <c r="C2829" s="122">
        <f t="shared" si="5"/>
        <v>0</v>
      </c>
      <c r="D2829" s="122">
        <f t="shared" si="6"/>
        <v>0</v>
      </c>
      <c r="E2829" s="122">
        <f t="shared" si="2"/>
        <v>3</v>
      </c>
      <c r="H2829" s="135" t="s">
        <v>41972</v>
      </c>
      <c r="L2829" s="160"/>
      <c r="M2829" s="160"/>
      <c r="N2829" s="160"/>
      <c r="O2829" s="160"/>
      <c r="AA2829" s="523"/>
      <c r="AB2829" s="523"/>
      <c r="AC2829" s="160"/>
      <c r="AD2829" s="160"/>
      <c r="AE2829" s="160"/>
      <c r="AJ2829" s="523"/>
      <c r="AN2829" s="160"/>
      <c r="AO2829" s="160"/>
      <c r="AP2829" s="160"/>
      <c r="AQ2829" s="1"/>
      <c r="AR2829" s="1"/>
      <c r="AS2829" s="160"/>
    </row>
    <row r="2830">
      <c r="A2830" s="122">
        <f t="shared" si="3"/>
        <v>0</v>
      </c>
      <c r="B2830" s="122">
        <f t="shared" si="4"/>
        <v>0</v>
      </c>
      <c r="C2830" s="122">
        <f t="shared" si="5"/>
        <v>0</v>
      </c>
      <c r="D2830" s="122">
        <f t="shared" si="6"/>
        <v>0</v>
      </c>
      <c r="E2830" s="122">
        <f t="shared" si="2"/>
        <v>16</v>
      </c>
      <c r="H2830" s="135" t="s">
        <v>41973</v>
      </c>
      <c r="L2830" s="160"/>
      <c r="M2830" s="160"/>
      <c r="N2830" s="160"/>
      <c r="O2830" s="160"/>
      <c r="AA2830" s="523"/>
      <c r="AB2830" s="523"/>
      <c r="AC2830" s="160"/>
      <c r="AD2830" s="160"/>
      <c r="AE2830" s="160"/>
      <c r="AJ2830" s="523"/>
      <c r="AN2830" s="160"/>
      <c r="AO2830" s="160"/>
      <c r="AP2830" s="160"/>
      <c r="AQ2830" s="1"/>
      <c r="AR2830" s="1"/>
      <c r="AS2830" s="160"/>
    </row>
    <row r="2831">
      <c r="A2831" s="122">
        <f t="shared" si="3"/>
        <v>0</v>
      </c>
      <c r="B2831" s="122">
        <f t="shared" si="4"/>
        <v>0</v>
      </c>
      <c r="C2831" s="122">
        <f t="shared" si="5"/>
        <v>0</v>
      </c>
      <c r="D2831" s="122">
        <f t="shared" si="6"/>
        <v>0</v>
      </c>
      <c r="E2831" s="122">
        <f t="shared" si="2"/>
        <v>1</v>
      </c>
      <c r="H2831" s="135">
        <v>943.0</v>
      </c>
      <c r="L2831" s="160"/>
      <c r="M2831" s="160"/>
      <c r="N2831" s="160"/>
      <c r="O2831" s="160"/>
      <c r="AA2831" s="523"/>
      <c r="AB2831" s="523"/>
      <c r="AC2831" s="160"/>
      <c r="AD2831" s="160"/>
      <c r="AE2831" s="160"/>
      <c r="AJ2831" s="523"/>
      <c r="AN2831" s="160"/>
      <c r="AO2831" s="160"/>
      <c r="AP2831" s="160"/>
      <c r="AQ2831" s="1"/>
      <c r="AR2831" s="1"/>
      <c r="AS2831" s="160"/>
    </row>
    <row r="2832">
      <c r="A2832" s="122">
        <f t="shared" si="3"/>
        <v>0</v>
      </c>
      <c r="B2832" s="122">
        <f t="shared" si="4"/>
        <v>0</v>
      </c>
      <c r="C2832" s="122">
        <f t="shared" si="5"/>
        <v>0</v>
      </c>
      <c r="D2832" s="122">
        <f t="shared" si="6"/>
        <v>0</v>
      </c>
      <c r="E2832" s="122">
        <f t="shared" si="2"/>
        <v>3</v>
      </c>
      <c r="H2832" s="135" t="s">
        <v>41974</v>
      </c>
      <c r="L2832" s="160"/>
      <c r="M2832" s="160"/>
      <c r="N2832" s="160"/>
      <c r="O2832" s="160"/>
      <c r="AA2832" s="523"/>
      <c r="AB2832" s="523"/>
      <c r="AC2832" s="160"/>
      <c r="AD2832" s="160"/>
      <c r="AE2832" s="160"/>
      <c r="AJ2832" s="523"/>
      <c r="AN2832" s="160"/>
      <c r="AO2832" s="160"/>
      <c r="AP2832" s="160"/>
      <c r="AQ2832" s="1"/>
      <c r="AR2832" s="1"/>
      <c r="AS2832" s="160"/>
    </row>
    <row r="2833">
      <c r="A2833" s="122">
        <f t="shared" si="3"/>
        <v>0</v>
      </c>
      <c r="B2833" s="122">
        <f t="shared" si="4"/>
        <v>0</v>
      </c>
      <c r="C2833" s="122">
        <f t="shared" si="5"/>
        <v>0</v>
      </c>
      <c r="D2833" s="122">
        <f t="shared" si="6"/>
        <v>0</v>
      </c>
      <c r="E2833" s="122">
        <f t="shared" si="2"/>
        <v>17</v>
      </c>
      <c r="H2833" s="135" t="s">
        <v>41975</v>
      </c>
      <c r="L2833" s="160"/>
      <c r="M2833" s="160"/>
      <c r="N2833" s="160"/>
      <c r="O2833" s="160"/>
      <c r="AA2833" s="523"/>
      <c r="AB2833" s="523"/>
      <c r="AC2833" s="160"/>
      <c r="AD2833" s="160"/>
      <c r="AE2833" s="160"/>
      <c r="AJ2833" s="523"/>
      <c r="AN2833" s="160"/>
      <c r="AO2833" s="160"/>
      <c r="AP2833" s="160"/>
      <c r="AQ2833" s="1"/>
      <c r="AR2833" s="1"/>
      <c r="AS2833" s="160"/>
    </row>
    <row r="2834">
      <c r="A2834" s="122">
        <f t="shared" si="3"/>
        <v>0</v>
      </c>
      <c r="B2834" s="122">
        <f t="shared" si="4"/>
        <v>0</v>
      </c>
      <c r="C2834" s="122">
        <f t="shared" si="5"/>
        <v>0</v>
      </c>
      <c r="D2834" s="122">
        <f t="shared" si="6"/>
        <v>0</v>
      </c>
      <c r="E2834" s="122">
        <f t="shared" si="2"/>
        <v>1</v>
      </c>
      <c r="H2834" s="135">
        <v>944.0</v>
      </c>
      <c r="L2834" s="160"/>
      <c r="M2834" s="160"/>
      <c r="N2834" s="160"/>
      <c r="O2834" s="160"/>
      <c r="AA2834" s="523"/>
      <c r="AB2834" s="523"/>
      <c r="AC2834" s="160"/>
      <c r="AD2834" s="160"/>
      <c r="AE2834" s="160"/>
      <c r="AJ2834" s="523"/>
      <c r="AN2834" s="160"/>
      <c r="AO2834" s="160"/>
      <c r="AP2834" s="160"/>
      <c r="AQ2834" s="1"/>
      <c r="AR2834" s="1"/>
      <c r="AS2834" s="160"/>
    </row>
    <row r="2835">
      <c r="A2835" s="122">
        <f t="shared" si="3"/>
        <v>0</v>
      </c>
      <c r="B2835" s="122">
        <f t="shared" si="4"/>
        <v>0</v>
      </c>
      <c r="C2835" s="122">
        <f t="shared" si="5"/>
        <v>0</v>
      </c>
      <c r="D2835" s="122">
        <f t="shared" si="6"/>
        <v>0</v>
      </c>
      <c r="E2835" s="122">
        <f t="shared" si="2"/>
        <v>3</v>
      </c>
      <c r="H2835" s="135" t="s">
        <v>41976</v>
      </c>
      <c r="L2835" s="160"/>
      <c r="M2835" s="160"/>
      <c r="N2835" s="160"/>
      <c r="O2835" s="160"/>
      <c r="AA2835" s="523"/>
      <c r="AB2835" s="523"/>
      <c r="AC2835" s="160"/>
      <c r="AD2835" s="160"/>
      <c r="AE2835" s="160"/>
      <c r="AJ2835" s="523"/>
      <c r="AN2835" s="160"/>
      <c r="AO2835" s="160"/>
      <c r="AP2835" s="160"/>
      <c r="AQ2835" s="1"/>
      <c r="AR2835" s="1"/>
      <c r="AS2835" s="160"/>
    </row>
    <row r="2836">
      <c r="A2836" s="122">
        <f t="shared" si="3"/>
        <v>0</v>
      </c>
      <c r="B2836" s="122">
        <f t="shared" si="4"/>
        <v>0</v>
      </c>
      <c r="C2836" s="122">
        <f t="shared" si="5"/>
        <v>0</v>
      </c>
      <c r="D2836" s="122">
        <f t="shared" si="6"/>
        <v>0</v>
      </c>
      <c r="E2836" s="122">
        <f t="shared" si="2"/>
        <v>10</v>
      </c>
      <c r="H2836" s="135" t="s">
        <v>41977</v>
      </c>
      <c r="L2836" s="160"/>
      <c r="M2836" s="160"/>
      <c r="N2836" s="160"/>
      <c r="O2836" s="160"/>
      <c r="AA2836" s="523"/>
      <c r="AB2836" s="523"/>
      <c r="AC2836" s="160"/>
      <c r="AD2836" s="160"/>
      <c r="AE2836" s="160"/>
      <c r="AJ2836" s="523"/>
      <c r="AN2836" s="160"/>
      <c r="AO2836" s="160"/>
      <c r="AP2836" s="160"/>
      <c r="AQ2836" s="1"/>
      <c r="AR2836" s="1"/>
      <c r="AS2836" s="160"/>
    </row>
    <row r="2837">
      <c r="A2837" s="122">
        <f t="shared" si="3"/>
        <v>0</v>
      </c>
      <c r="B2837" s="122">
        <f t="shared" si="4"/>
        <v>0</v>
      </c>
      <c r="C2837" s="122">
        <f t="shared" si="5"/>
        <v>0</v>
      </c>
      <c r="D2837" s="122">
        <f t="shared" si="6"/>
        <v>0</v>
      </c>
      <c r="E2837" s="122">
        <f t="shared" si="2"/>
        <v>1</v>
      </c>
      <c r="H2837" s="135">
        <v>945.0</v>
      </c>
      <c r="L2837" s="160"/>
      <c r="M2837" s="160"/>
      <c r="N2837" s="160"/>
      <c r="O2837" s="160"/>
      <c r="AA2837" s="523"/>
      <c r="AB2837" s="523"/>
      <c r="AC2837" s="160"/>
      <c r="AD2837" s="160"/>
      <c r="AE2837" s="160"/>
      <c r="AJ2837" s="523"/>
      <c r="AN2837" s="160"/>
      <c r="AO2837" s="160"/>
      <c r="AP2837" s="160"/>
      <c r="AQ2837" s="1"/>
      <c r="AR2837" s="1"/>
      <c r="AS2837" s="160"/>
    </row>
    <row r="2838">
      <c r="A2838" s="122">
        <f t="shared" si="3"/>
        <v>0</v>
      </c>
      <c r="B2838" s="122">
        <f t="shared" si="4"/>
        <v>0</v>
      </c>
      <c r="C2838" s="122">
        <f t="shared" si="5"/>
        <v>0</v>
      </c>
      <c r="D2838" s="122">
        <f t="shared" si="6"/>
        <v>0</v>
      </c>
      <c r="E2838" s="122">
        <f t="shared" si="2"/>
        <v>3</v>
      </c>
      <c r="H2838" s="135" t="s">
        <v>41978</v>
      </c>
      <c r="L2838" s="160"/>
      <c r="M2838" s="160"/>
      <c r="N2838" s="160"/>
      <c r="O2838" s="160"/>
      <c r="AA2838" s="523"/>
      <c r="AB2838" s="523"/>
      <c r="AC2838" s="160"/>
      <c r="AD2838" s="160"/>
      <c r="AE2838" s="160"/>
      <c r="AJ2838" s="523"/>
      <c r="AN2838" s="160"/>
      <c r="AO2838" s="160"/>
      <c r="AP2838" s="160"/>
      <c r="AQ2838" s="1"/>
      <c r="AR2838" s="1"/>
      <c r="AS2838" s="160"/>
    </row>
    <row r="2839">
      <c r="A2839" s="122">
        <f t="shared" si="3"/>
        <v>0</v>
      </c>
      <c r="B2839" s="122">
        <f t="shared" si="4"/>
        <v>0</v>
      </c>
      <c r="C2839" s="122">
        <f t="shared" si="5"/>
        <v>0</v>
      </c>
      <c r="D2839" s="122">
        <f t="shared" si="6"/>
        <v>0</v>
      </c>
      <c r="E2839" s="122">
        <f t="shared" si="2"/>
        <v>31</v>
      </c>
      <c r="H2839" s="135" t="s">
        <v>41979</v>
      </c>
      <c r="L2839" s="160"/>
      <c r="M2839" s="160"/>
      <c r="N2839" s="160"/>
      <c r="O2839" s="160"/>
      <c r="AA2839" s="523"/>
      <c r="AB2839" s="523"/>
      <c r="AC2839" s="160"/>
      <c r="AD2839" s="160"/>
      <c r="AE2839" s="160"/>
      <c r="AJ2839" s="523"/>
      <c r="AN2839" s="160"/>
      <c r="AO2839" s="160"/>
      <c r="AP2839" s="160"/>
      <c r="AQ2839" s="1"/>
      <c r="AR2839" s="1"/>
      <c r="AS2839" s="160"/>
    </row>
    <row r="2840">
      <c r="A2840" s="122">
        <f t="shared" si="3"/>
        <v>0</v>
      </c>
      <c r="B2840" s="122">
        <f t="shared" si="4"/>
        <v>0</v>
      </c>
      <c r="C2840" s="122">
        <f t="shared" si="5"/>
        <v>0</v>
      </c>
      <c r="D2840" s="122">
        <f t="shared" si="6"/>
        <v>0</v>
      </c>
      <c r="E2840" s="122">
        <f t="shared" si="2"/>
        <v>1</v>
      </c>
      <c r="H2840" s="135">
        <v>946.0</v>
      </c>
      <c r="L2840" s="160"/>
      <c r="M2840" s="160"/>
      <c r="N2840" s="160"/>
      <c r="O2840" s="160"/>
      <c r="AA2840" s="523"/>
      <c r="AB2840" s="523"/>
      <c r="AC2840" s="160"/>
      <c r="AD2840" s="160"/>
      <c r="AE2840" s="160"/>
      <c r="AJ2840" s="523"/>
      <c r="AN2840" s="160"/>
      <c r="AO2840" s="160"/>
      <c r="AP2840" s="160"/>
      <c r="AQ2840" s="1"/>
      <c r="AR2840" s="1"/>
      <c r="AS2840" s="160"/>
    </row>
    <row r="2841">
      <c r="A2841" s="122">
        <f t="shared" si="3"/>
        <v>0</v>
      </c>
      <c r="B2841" s="122">
        <f t="shared" si="4"/>
        <v>0</v>
      </c>
      <c r="C2841" s="122">
        <f t="shared" si="5"/>
        <v>0</v>
      </c>
      <c r="D2841" s="122">
        <f t="shared" si="6"/>
        <v>0</v>
      </c>
      <c r="E2841" s="122">
        <f t="shared" si="2"/>
        <v>3</v>
      </c>
      <c r="H2841" s="135" t="s">
        <v>41980</v>
      </c>
      <c r="L2841" s="160"/>
      <c r="M2841" s="160"/>
      <c r="N2841" s="160"/>
      <c r="O2841" s="160"/>
      <c r="AA2841" s="523"/>
      <c r="AB2841" s="523"/>
      <c r="AC2841" s="160"/>
      <c r="AD2841" s="160"/>
      <c r="AE2841" s="160"/>
      <c r="AJ2841" s="523"/>
      <c r="AN2841" s="160"/>
      <c r="AO2841" s="160"/>
      <c r="AP2841" s="160"/>
      <c r="AQ2841" s="1"/>
      <c r="AR2841" s="1"/>
      <c r="AS2841" s="160"/>
    </row>
    <row r="2842">
      <c r="A2842" s="122">
        <f t="shared" si="3"/>
        <v>0</v>
      </c>
      <c r="B2842" s="122">
        <f t="shared" si="4"/>
        <v>0</v>
      </c>
      <c r="C2842" s="122">
        <f t="shared" si="5"/>
        <v>0</v>
      </c>
      <c r="D2842" s="122">
        <f t="shared" si="6"/>
        <v>0</v>
      </c>
      <c r="E2842" s="122">
        <f t="shared" si="2"/>
        <v>32</v>
      </c>
      <c r="H2842" s="135" t="s">
        <v>41981</v>
      </c>
      <c r="L2842" s="160"/>
      <c r="M2842" s="160"/>
      <c r="N2842" s="160"/>
      <c r="O2842" s="160"/>
      <c r="AA2842" s="523"/>
      <c r="AB2842" s="523"/>
      <c r="AC2842" s="160"/>
      <c r="AD2842" s="160"/>
      <c r="AE2842" s="160"/>
      <c r="AJ2842" s="523"/>
      <c r="AN2842" s="160"/>
      <c r="AO2842" s="160"/>
      <c r="AP2842" s="160"/>
      <c r="AQ2842" s="1"/>
      <c r="AR2842" s="1"/>
      <c r="AS2842" s="160"/>
    </row>
    <row r="2843">
      <c r="A2843" s="122">
        <f t="shared" si="3"/>
        <v>0</v>
      </c>
      <c r="B2843" s="122">
        <f t="shared" si="4"/>
        <v>0</v>
      </c>
      <c r="C2843" s="122">
        <f t="shared" si="5"/>
        <v>0</v>
      </c>
      <c r="D2843" s="122">
        <f t="shared" si="6"/>
        <v>0</v>
      </c>
      <c r="E2843" s="122">
        <f t="shared" si="2"/>
        <v>1</v>
      </c>
      <c r="H2843" s="135">
        <v>947.0</v>
      </c>
      <c r="L2843" s="160"/>
      <c r="M2843" s="160"/>
      <c r="N2843" s="160"/>
      <c r="O2843" s="160"/>
      <c r="AA2843" s="523"/>
      <c r="AB2843" s="523"/>
      <c r="AC2843" s="160"/>
      <c r="AD2843" s="160"/>
      <c r="AE2843" s="160"/>
      <c r="AJ2843" s="523"/>
      <c r="AN2843" s="160"/>
      <c r="AO2843" s="160"/>
      <c r="AP2843" s="160"/>
      <c r="AQ2843" s="1"/>
      <c r="AR2843" s="1"/>
      <c r="AS2843" s="160"/>
    </row>
    <row r="2844">
      <c r="A2844" s="122">
        <f t="shared" si="3"/>
        <v>0</v>
      </c>
      <c r="B2844" s="122">
        <f t="shared" si="4"/>
        <v>0</v>
      </c>
      <c r="C2844" s="122">
        <f t="shared" si="5"/>
        <v>0</v>
      </c>
      <c r="D2844" s="122">
        <f t="shared" si="6"/>
        <v>0</v>
      </c>
      <c r="E2844" s="122">
        <f t="shared" si="2"/>
        <v>3</v>
      </c>
      <c r="H2844" s="135" t="s">
        <v>41982</v>
      </c>
      <c r="L2844" s="160"/>
      <c r="M2844" s="160"/>
      <c r="N2844" s="160"/>
      <c r="O2844" s="160"/>
      <c r="AA2844" s="523"/>
      <c r="AB2844" s="523"/>
      <c r="AC2844" s="160"/>
      <c r="AD2844" s="160"/>
      <c r="AE2844" s="160"/>
      <c r="AJ2844" s="523"/>
      <c r="AN2844" s="160"/>
      <c r="AO2844" s="160"/>
      <c r="AP2844" s="160"/>
      <c r="AQ2844" s="1"/>
      <c r="AR2844" s="1"/>
      <c r="AS2844" s="160"/>
    </row>
    <row r="2845">
      <c r="A2845" s="122">
        <f t="shared" si="3"/>
        <v>0</v>
      </c>
      <c r="B2845" s="122">
        <f t="shared" si="4"/>
        <v>0</v>
      </c>
      <c r="C2845" s="122">
        <f t="shared" si="5"/>
        <v>0</v>
      </c>
      <c r="D2845" s="122">
        <f t="shared" si="6"/>
        <v>0</v>
      </c>
      <c r="E2845" s="122">
        <f t="shared" si="2"/>
        <v>13</v>
      </c>
      <c r="H2845" s="135" t="s">
        <v>41983</v>
      </c>
      <c r="L2845" s="160"/>
      <c r="M2845" s="160"/>
      <c r="N2845" s="160"/>
      <c r="O2845" s="160"/>
      <c r="AA2845" s="523"/>
      <c r="AB2845" s="523"/>
      <c r="AC2845" s="160"/>
      <c r="AD2845" s="160"/>
      <c r="AE2845" s="160"/>
      <c r="AJ2845" s="523"/>
      <c r="AN2845" s="160"/>
      <c r="AO2845" s="160"/>
      <c r="AP2845" s="160"/>
      <c r="AQ2845" s="1"/>
      <c r="AR2845" s="1"/>
      <c r="AS2845" s="160"/>
    </row>
    <row r="2846">
      <c r="A2846" s="122">
        <f t="shared" si="3"/>
        <v>0</v>
      </c>
      <c r="B2846" s="122">
        <f t="shared" si="4"/>
        <v>0</v>
      </c>
      <c r="C2846" s="122">
        <f t="shared" si="5"/>
        <v>0</v>
      </c>
      <c r="D2846" s="122">
        <f t="shared" si="6"/>
        <v>0</v>
      </c>
      <c r="E2846" s="122">
        <f t="shared" si="2"/>
        <v>1</v>
      </c>
      <c r="H2846" s="135">
        <v>948.0</v>
      </c>
      <c r="L2846" s="160"/>
      <c r="M2846" s="160"/>
      <c r="N2846" s="160"/>
      <c r="O2846" s="160"/>
      <c r="AA2846" s="523"/>
      <c r="AB2846" s="523"/>
      <c r="AC2846" s="160"/>
      <c r="AD2846" s="160"/>
      <c r="AE2846" s="160"/>
      <c r="AJ2846" s="523"/>
      <c r="AN2846" s="160"/>
      <c r="AO2846" s="160"/>
      <c r="AP2846" s="160"/>
      <c r="AQ2846" s="1"/>
      <c r="AR2846" s="1"/>
      <c r="AS2846" s="160"/>
    </row>
    <row r="2847">
      <c r="A2847" s="122">
        <f t="shared" si="3"/>
        <v>0</v>
      </c>
      <c r="B2847" s="122">
        <f t="shared" si="4"/>
        <v>0</v>
      </c>
      <c r="C2847" s="122">
        <f t="shared" si="5"/>
        <v>0</v>
      </c>
      <c r="D2847" s="122">
        <f t="shared" si="6"/>
        <v>0</v>
      </c>
      <c r="E2847" s="122">
        <f t="shared" si="2"/>
        <v>3</v>
      </c>
      <c r="H2847" s="135" t="s">
        <v>41984</v>
      </c>
      <c r="L2847" s="160"/>
      <c r="M2847" s="160"/>
      <c r="N2847" s="160"/>
      <c r="O2847" s="160"/>
      <c r="AA2847" s="523"/>
      <c r="AB2847" s="523"/>
      <c r="AC2847" s="160"/>
      <c r="AD2847" s="160"/>
      <c r="AE2847" s="160"/>
      <c r="AJ2847" s="523"/>
      <c r="AN2847" s="160"/>
      <c r="AO2847" s="160"/>
      <c r="AP2847" s="160"/>
      <c r="AQ2847" s="1"/>
      <c r="AR2847" s="1"/>
      <c r="AS2847" s="160"/>
    </row>
    <row r="2848">
      <c r="A2848" s="122">
        <f t="shared" si="3"/>
        <v>0</v>
      </c>
      <c r="B2848" s="122">
        <f t="shared" si="4"/>
        <v>0</v>
      </c>
      <c r="C2848" s="122">
        <f t="shared" si="5"/>
        <v>0</v>
      </c>
      <c r="D2848" s="122">
        <f t="shared" si="6"/>
        <v>0</v>
      </c>
      <c r="E2848" s="122">
        <f t="shared" si="2"/>
        <v>5</v>
      </c>
      <c r="H2848" s="135" t="s">
        <v>41985</v>
      </c>
      <c r="L2848" s="160"/>
      <c r="M2848" s="160"/>
      <c r="N2848" s="160"/>
      <c r="O2848" s="160"/>
      <c r="AA2848" s="523"/>
      <c r="AB2848" s="523"/>
      <c r="AC2848" s="160"/>
      <c r="AD2848" s="160"/>
      <c r="AE2848" s="160"/>
      <c r="AJ2848" s="523"/>
      <c r="AN2848" s="160"/>
      <c r="AO2848" s="160"/>
      <c r="AP2848" s="160"/>
      <c r="AQ2848" s="1"/>
      <c r="AR2848" s="1"/>
      <c r="AS2848" s="160"/>
    </row>
    <row r="2849">
      <c r="A2849" s="122">
        <f t="shared" si="3"/>
        <v>0</v>
      </c>
      <c r="B2849" s="122">
        <f t="shared" si="4"/>
        <v>0</v>
      </c>
      <c r="C2849" s="122">
        <f t="shared" si="5"/>
        <v>0</v>
      </c>
      <c r="D2849" s="122">
        <f t="shared" si="6"/>
        <v>0</v>
      </c>
      <c r="E2849" s="122">
        <f t="shared" si="2"/>
        <v>1</v>
      </c>
      <c r="H2849" s="135">
        <v>949.0</v>
      </c>
      <c r="L2849" s="160"/>
      <c r="M2849" s="160"/>
      <c r="N2849" s="160"/>
      <c r="O2849" s="160"/>
      <c r="AA2849" s="523"/>
      <c r="AB2849" s="523"/>
      <c r="AC2849" s="160"/>
      <c r="AD2849" s="160"/>
      <c r="AE2849" s="160"/>
      <c r="AJ2849" s="523"/>
      <c r="AN2849" s="160"/>
      <c r="AO2849" s="160"/>
      <c r="AP2849" s="160"/>
      <c r="AQ2849" s="1"/>
      <c r="AR2849" s="1"/>
      <c r="AS2849" s="160"/>
    </row>
    <row r="2850">
      <c r="A2850" s="122">
        <f t="shared" si="3"/>
        <v>0</v>
      </c>
      <c r="B2850" s="122">
        <f t="shared" si="4"/>
        <v>0</v>
      </c>
      <c r="C2850" s="122">
        <f t="shared" si="5"/>
        <v>0</v>
      </c>
      <c r="D2850" s="122">
        <f t="shared" si="6"/>
        <v>0</v>
      </c>
      <c r="E2850" s="122">
        <f t="shared" si="2"/>
        <v>3</v>
      </c>
      <c r="H2850" s="135" t="s">
        <v>41986</v>
      </c>
      <c r="L2850" s="160"/>
      <c r="M2850" s="160"/>
      <c r="N2850" s="160"/>
      <c r="O2850" s="160"/>
      <c r="AA2850" s="523"/>
      <c r="AB2850" s="523"/>
      <c r="AC2850" s="160"/>
      <c r="AD2850" s="160"/>
      <c r="AE2850" s="160"/>
      <c r="AJ2850" s="523"/>
      <c r="AN2850" s="160"/>
      <c r="AO2850" s="160"/>
      <c r="AP2850" s="160"/>
      <c r="AQ2850" s="1"/>
      <c r="AR2850" s="1"/>
      <c r="AS2850" s="160"/>
    </row>
    <row r="2851">
      <c r="A2851" s="122">
        <f t="shared" si="3"/>
        <v>0</v>
      </c>
      <c r="B2851" s="122">
        <f t="shared" si="4"/>
        <v>0</v>
      </c>
      <c r="C2851" s="122">
        <f t="shared" si="5"/>
        <v>0</v>
      </c>
      <c r="D2851" s="122">
        <f t="shared" si="6"/>
        <v>0</v>
      </c>
      <c r="E2851" s="122">
        <f t="shared" si="2"/>
        <v>13</v>
      </c>
      <c r="H2851" s="135" t="s">
        <v>41987</v>
      </c>
      <c r="L2851" s="160"/>
      <c r="M2851" s="160"/>
      <c r="N2851" s="160"/>
      <c r="O2851" s="160"/>
      <c r="AA2851" s="523"/>
      <c r="AB2851" s="523"/>
      <c r="AC2851" s="160"/>
      <c r="AD2851" s="160"/>
      <c r="AE2851" s="160"/>
      <c r="AJ2851" s="523"/>
      <c r="AN2851" s="160"/>
      <c r="AO2851" s="160"/>
      <c r="AP2851" s="160"/>
      <c r="AQ2851" s="1"/>
      <c r="AR2851" s="1"/>
      <c r="AS2851" s="160"/>
    </row>
    <row r="2852">
      <c r="A2852" s="122">
        <f t="shared" si="3"/>
        <v>0</v>
      </c>
      <c r="B2852" s="122">
        <f t="shared" si="4"/>
        <v>0</v>
      </c>
      <c r="C2852" s="122">
        <f t="shared" si="5"/>
        <v>0</v>
      </c>
      <c r="D2852" s="122">
        <f t="shared" si="6"/>
        <v>0</v>
      </c>
      <c r="E2852" s="122">
        <f t="shared" si="2"/>
        <v>1</v>
      </c>
      <c r="H2852" s="135">
        <v>950.0</v>
      </c>
      <c r="L2852" s="160"/>
      <c r="M2852" s="160"/>
      <c r="N2852" s="160"/>
      <c r="O2852" s="160"/>
      <c r="AA2852" s="523"/>
      <c r="AB2852" s="523"/>
      <c r="AC2852" s="160"/>
      <c r="AD2852" s="160"/>
      <c r="AE2852" s="160"/>
      <c r="AJ2852" s="523"/>
      <c r="AN2852" s="160"/>
      <c r="AO2852" s="160"/>
      <c r="AP2852" s="160"/>
      <c r="AQ2852" s="1"/>
      <c r="AR2852" s="1"/>
      <c r="AS2852" s="160"/>
    </row>
    <row r="2853">
      <c r="A2853" s="122">
        <f t="shared" si="3"/>
        <v>0</v>
      </c>
      <c r="B2853" s="122">
        <f t="shared" si="4"/>
        <v>0</v>
      </c>
      <c r="C2853" s="122">
        <f t="shared" si="5"/>
        <v>0</v>
      </c>
      <c r="D2853" s="122">
        <f t="shared" si="6"/>
        <v>0</v>
      </c>
      <c r="E2853" s="122">
        <f t="shared" si="2"/>
        <v>3</v>
      </c>
      <c r="H2853" s="135" t="s">
        <v>41988</v>
      </c>
      <c r="L2853" s="160"/>
      <c r="M2853" s="160"/>
      <c r="N2853" s="160"/>
      <c r="O2853" s="160"/>
      <c r="AA2853" s="523"/>
      <c r="AB2853" s="523"/>
      <c r="AC2853" s="160"/>
      <c r="AD2853" s="160"/>
      <c r="AE2853" s="160"/>
      <c r="AJ2853" s="523"/>
      <c r="AN2853" s="160"/>
      <c r="AO2853" s="160"/>
      <c r="AP2853" s="160"/>
      <c r="AQ2853" s="1"/>
      <c r="AR2853" s="1"/>
      <c r="AS2853" s="160"/>
    </row>
    <row r="2854">
      <c r="A2854" s="122">
        <f t="shared" si="3"/>
        <v>0</v>
      </c>
      <c r="B2854" s="122">
        <f t="shared" si="4"/>
        <v>0</v>
      </c>
      <c r="C2854" s="122">
        <f t="shared" si="5"/>
        <v>0</v>
      </c>
      <c r="D2854" s="122">
        <f t="shared" si="6"/>
        <v>0</v>
      </c>
      <c r="E2854" s="122">
        <f t="shared" si="2"/>
        <v>18</v>
      </c>
      <c r="H2854" s="135" t="s">
        <v>41989</v>
      </c>
      <c r="L2854" s="160"/>
      <c r="M2854" s="160"/>
      <c r="N2854" s="160"/>
      <c r="O2854" s="160"/>
      <c r="AA2854" s="523"/>
      <c r="AB2854" s="523"/>
      <c r="AC2854" s="160"/>
      <c r="AD2854" s="160"/>
      <c r="AE2854" s="160"/>
      <c r="AJ2854" s="523"/>
      <c r="AN2854" s="160"/>
      <c r="AO2854" s="160"/>
      <c r="AP2854" s="160"/>
      <c r="AQ2854" s="1"/>
      <c r="AR2854" s="1"/>
      <c r="AS2854" s="160"/>
    </row>
    <row r="2855">
      <c r="A2855" s="122">
        <f t="shared" si="3"/>
        <v>0</v>
      </c>
      <c r="B2855" s="122">
        <f t="shared" si="4"/>
        <v>0</v>
      </c>
      <c r="C2855" s="122">
        <f t="shared" si="5"/>
        <v>0</v>
      </c>
      <c r="D2855" s="122">
        <f t="shared" si="6"/>
        <v>0</v>
      </c>
      <c r="E2855" s="122">
        <f t="shared" si="2"/>
        <v>1</v>
      </c>
      <c r="H2855" s="135">
        <v>951.0</v>
      </c>
      <c r="L2855" s="160"/>
      <c r="M2855" s="160"/>
      <c r="N2855" s="160"/>
      <c r="O2855" s="160"/>
      <c r="AA2855" s="523"/>
      <c r="AB2855" s="523"/>
      <c r="AC2855" s="160"/>
      <c r="AD2855" s="160"/>
      <c r="AE2855" s="160"/>
      <c r="AJ2855" s="523"/>
      <c r="AN2855" s="160"/>
      <c r="AO2855" s="160"/>
      <c r="AP2855" s="160"/>
      <c r="AQ2855" s="1"/>
      <c r="AR2855" s="1"/>
      <c r="AS2855" s="160"/>
    </row>
    <row r="2856">
      <c r="A2856" s="122">
        <f t="shared" si="3"/>
        <v>0</v>
      </c>
      <c r="B2856" s="122">
        <f t="shared" si="4"/>
        <v>0</v>
      </c>
      <c r="C2856" s="122">
        <f t="shared" si="5"/>
        <v>0</v>
      </c>
      <c r="D2856" s="122">
        <f t="shared" si="6"/>
        <v>0</v>
      </c>
      <c r="E2856" s="122">
        <f t="shared" si="2"/>
        <v>3</v>
      </c>
      <c r="H2856" s="135" t="s">
        <v>41990</v>
      </c>
      <c r="L2856" s="160"/>
      <c r="M2856" s="160"/>
      <c r="N2856" s="160"/>
      <c r="O2856" s="160"/>
      <c r="AA2856" s="523"/>
      <c r="AB2856" s="523"/>
      <c r="AC2856" s="160"/>
      <c r="AD2856" s="160"/>
      <c r="AE2856" s="160"/>
      <c r="AJ2856" s="523"/>
      <c r="AN2856" s="160"/>
      <c r="AO2856" s="160"/>
      <c r="AP2856" s="160"/>
      <c r="AQ2856" s="1"/>
      <c r="AR2856" s="1"/>
      <c r="AS2856" s="160"/>
    </row>
    <row r="2857">
      <c r="A2857" s="122">
        <f t="shared" si="3"/>
        <v>0</v>
      </c>
      <c r="B2857" s="122">
        <f t="shared" si="4"/>
        <v>0</v>
      </c>
      <c r="C2857" s="122">
        <f t="shared" si="5"/>
        <v>0</v>
      </c>
      <c r="D2857" s="122">
        <f t="shared" si="6"/>
        <v>0</v>
      </c>
      <c r="E2857" s="122">
        <f t="shared" si="2"/>
        <v>3</v>
      </c>
      <c r="H2857" s="135" t="s">
        <v>1055</v>
      </c>
      <c r="L2857" s="160"/>
      <c r="M2857" s="160"/>
      <c r="N2857" s="160"/>
      <c r="O2857" s="160"/>
      <c r="AA2857" s="523"/>
      <c r="AB2857" s="523"/>
      <c r="AC2857" s="160"/>
      <c r="AD2857" s="160"/>
      <c r="AE2857" s="160"/>
      <c r="AJ2857" s="523"/>
      <c r="AN2857" s="160"/>
      <c r="AO2857" s="160"/>
      <c r="AP2857" s="160"/>
      <c r="AQ2857" s="1"/>
      <c r="AR2857" s="1"/>
      <c r="AS2857" s="160"/>
    </row>
    <row r="2858">
      <c r="A2858" s="122">
        <f t="shared" si="3"/>
        <v>0</v>
      </c>
      <c r="B2858" s="122">
        <f t="shared" si="4"/>
        <v>0</v>
      </c>
      <c r="C2858" s="122">
        <f t="shared" si="5"/>
        <v>0</v>
      </c>
      <c r="D2858" s="122">
        <f t="shared" si="6"/>
        <v>0</v>
      </c>
      <c r="E2858" s="122">
        <f t="shared" si="2"/>
        <v>1</v>
      </c>
      <c r="H2858" s="135">
        <v>952.0</v>
      </c>
      <c r="L2858" s="160"/>
      <c r="M2858" s="160"/>
      <c r="N2858" s="160"/>
      <c r="O2858" s="160"/>
      <c r="AA2858" s="523"/>
      <c r="AB2858" s="523"/>
      <c r="AC2858" s="160"/>
      <c r="AD2858" s="160"/>
      <c r="AE2858" s="160"/>
      <c r="AJ2858" s="523"/>
      <c r="AN2858" s="160"/>
      <c r="AO2858" s="160"/>
      <c r="AP2858" s="160"/>
      <c r="AQ2858" s="1"/>
      <c r="AR2858" s="1"/>
      <c r="AS2858" s="160"/>
    </row>
    <row r="2859">
      <c r="A2859" s="122">
        <f t="shared" si="3"/>
        <v>0</v>
      </c>
      <c r="B2859" s="122">
        <f t="shared" si="4"/>
        <v>0</v>
      </c>
      <c r="C2859" s="122">
        <f t="shared" si="5"/>
        <v>0</v>
      </c>
      <c r="D2859" s="122">
        <f t="shared" si="6"/>
        <v>0</v>
      </c>
      <c r="E2859" s="122">
        <f t="shared" si="2"/>
        <v>3</v>
      </c>
      <c r="H2859" s="135" t="s">
        <v>41991</v>
      </c>
      <c r="L2859" s="160"/>
      <c r="M2859" s="160"/>
      <c r="N2859" s="160"/>
      <c r="O2859" s="160"/>
      <c r="AA2859" s="523"/>
      <c r="AB2859" s="523"/>
      <c r="AC2859" s="160"/>
      <c r="AD2859" s="160"/>
      <c r="AE2859" s="160"/>
      <c r="AJ2859" s="523"/>
      <c r="AN2859" s="160"/>
      <c r="AO2859" s="160"/>
      <c r="AP2859" s="160"/>
      <c r="AQ2859" s="1"/>
      <c r="AR2859" s="1"/>
      <c r="AS2859" s="160"/>
    </row>
    <row r="2860">
      <c r="A2860" s="122">
        <f t="shared" si="3"/>
        <v>0</v>
      </c>
      <c r="B2860" s="122">
        <f t="shared" si="4"/>
        <v>0</v>
      </c>
      <c r="C2860" s="122">
        <f t="shared" si="5"/>
        <v>0</v>
      </c>
      <c r="D2860" s="122">
        <f t="shared" si="6"/>
        <v>0</v>
      </c>
      <c r="E2860" s="122">
        <f t="shared" si="2"/>
        <v>15</v>
      </c>
      <c r="H2860" s="135" t="s">
        <v>41992</v>
      </c>
      <c r="L2860" s="160"/>
      <c r="M2860" s="160"/>
      <c r="N2860" s="160"/>
      <c r="O2860" s="160"/>
      <c r="AA2860" s="523"/>
      <c r="AB2860" s="523"/>
      <c r="AC2860" s="160"/>
      <c r="AD2860" s="160"/>
      <c r="AE2860" s="160"/>
      <c r="AJ2860" s="523"/>
      <c r="AN2860" s="160"/>
      <c r="AO2860" s="160"/>
      <c r="AP2860" s="160"/>
      <c r="AQ2860" s="1"/>
      <c r="AR2860" s="1"/>
      <c r="AS2860" s="160"/>
    </row>
    <row r="2861">
      <c r="A2861" s="122">
        <f t="shared" si="3"/>
        <v>0</v>
      </c>
      <c r="B2861" s="122">
        <f t="shared" si="4"/>
        <v>0</v>
      </c>
      <c r="C2861" s="122">
        <f t="shared" si="5"/>
        <v>0</v>
      </c>
      <c r="D2861" s="122">
        <f t="shared" si="6"/>
        <v>0</v>
      </c>
      <c r="E2861" s="122">
        <f t="shared" si="2"/>
        <v>1</v>
      </c>
      <c r="H2861" s="135">
        <v>953.0</v>
      </c>
      <c r="L2861" s="160"/>
      <c r="M2861" s="160"/>
      <c r="N2861" s="160"/>
      <c r="O2861" s="160"/>
      <c r="AA2861" s="523"/>
      <c r="AB2861" s="523"/>
      <c r="AC2861" s="160"/>
      <c r="AD2861" s="160"/>
      <c r="AE2861" s="160"/>
      <c r="AJ2861" s="523"/>
      <c r="AN2861" s="160"/>
      <c r="AO2861" s="160"/>
      <c r="AP2861" s="160"/>
      <c r="AQ2861" s="1"/>
      <c r="AR2861" s="1"/>
      <c r="AS2861" s="160"/>
    </row>
    <row r="2862">
      <c r="A2862" s="122">
        <f t="shared" si="3"/>
        <v>0</v>
      </c>
      <c r="B2862" s="122">
        <f t="shared" si="4"/>
        <v>0</v>
      </c>
      <c r="C2862" s="122">
        <f t="shared" si="5"/>
        <v>0</v>
      </c>
      <c r="D2862" s="122">
        <f t="shared" si="6"/>
        <v>0</v>
      </c>
      <c r="E2862" s="122">
        <f t="shared" si="2"/>
        <v>3</v>
      </c>
      <c r="H2862" s="135" t="s">
        <v>41993</v>
      </c>
      <c r="L2862" s="160"/>
      <c r="M2862" s="160"/>
      <c r="N2862" s="160"/>
      <c r="O2862" s="160"/>
      <c r="AA2862" s="523"/>
      <c r="AB2862" s="523"/>
      <c r="AC2862" s="160"/>
      <c r="AD2862" s="160"/>
      <c r="AE2862" s="160"/>
      <c r="AJ2862" s="523"/>
      <c r="AN2862" s="160"/>
      <c r="AO2862" s="160"/>
      <c r="AP2862" s="160"/>
      <c r="AQ2862" s="1"/>
      <c r="AR2862" s="1"/>
      <c r="AS2862" s="160"/>
    </row>
    <row r="2863">
      <c r="A2863" s="122">
        <f t="shared" si="3"/>
        <v>0</v>
      </c>
      <c r="B2863" s="122">
        <f t="shared" si="4"/>
        <v>0</v>
      </c>
      <c r="C2863" s="122">
        <f t="shared" si="5"/>
        <v>0</v>
      </c>
      <c r="D2863" s="122">
        <f t="shared" si="6"/>
        <v>0</v>
      </c>
      <c r="E2863" s="122">
        <f t="shared" si="2"/>
        <v>6</v>
      </c>
      <c r="H2863" s="135" t="s">
        <v>41994</v>
      </c>
      <c r="L2863" s="160"/>
      <c r="M2863" s="160"/>
      <c r="N2863" s="160"/>
      <c r="O2863" s="160"/>
      <c r="AA2863" s="523"/>
      <c r="AB2863" s="523"/>
      <c r="AC2863" s="160"/>
      <c r="AD2863" s="160"/>
      <c r="AE2863" s="160"/>
      <c r="AJ2863" s="523"/>
      <c r="AN2863" s="160"/>
      <c r="AO2863" s="160"/>
      <c r="AP2863" s="160"/>
      <c r="AQ2863" s="1"/>
      <c r="AR2863" s="1"/>
      <c r="AS2863" s="160"/>
    </row>
    <row r="2864">
      <c r="A2864" s="122">
        <f t="shared" si="3"/>
        <v>0</v>
      </c>
      <c r="B2864" s="122">
        <f t="shared" si="4"/>
        <v>0</v>
      </c>
      <c r="C2864" s="122">
        <f t="shared" si="5"/>
        <v>0</v>
      </c>
      <c r="D2864" s="122">
        <f t="shared" si="6"/>
        <v>0</v>
      </c>
      <c r="E2864" s="122">
        <f t="shared" si="2"/>
        <v>1</v>
      </c>
      <c r="H2864" s="135">
        <v>954.0</v>
      </c>
      <c r="L2864" s="160"/>
      <c r="M2864" s="160"/>
      <c r="N2864" s="160"/>
      <c r="O2864" s="160"/>
      <c r="AA2864" s="523"/>
      <c r="AB2864" s="523"/>
      <c r="AC2864" s="160"/>
      <c r="AD2864" s="160"/>
      <c r="AE2864" s="160"/>
      <c r="AJ2864" s="523"/>
      <c r="AN2864" s="160"/>
      <c r="AO2864" s="160"/>
      <c r="AP2864" s="160"/>
      <c r="AQ2864" s="1"/>
      <c r="AR2864" s="1"/>
      <c r="AS2864" s="160"/>
    </row>
    <row r="2865">
      <c r="A2865" s="122">
        <f t="shared" si="3"/>
        <v>0</v>
      </c>
      <c r="B2865" s="122">
        <f t="shared" si="4"/>
        <v>0</v>
      </c>
      <c r="C2865" s="122">
        <f t="shared" si="5"/>
        <v>0</v>
      </c>
      <c r="D2865" s="122">
        <f t="shared" si="6"/>
        <v>0</v>
      </c>
      <c r="E2865" s="122">
        <f t="shared" si="2"/>
        <v>3</v>
      </c>
      <c r="H2865" s="135" t="s">
        <v>41995</v>
      </c>
      <c r="L2865" s="160"/>
      <c r="M2865" s="160"/>
      <c r="N2865" s="160"/>
      <c r="O2865" s="160"/>
      <c r="AA2865" s="523"/>
      <c r="AB2865" s="523"/>
      <c r="AC2865" s="160"/>
      <c r="AD2865" s="160"/>
      <c r="AE2865" s="160"/>
      <c r="AJ2865" s="523"/>
      <c r="AN2865" s="160"/>
      <c r="AO2865" s="160"/>
      <c r="AP2865" s="160"/>
      <c r="AQ2865" s="1"/>
      <c r="AR2865" s="1"/>
      <c r="AS2865" s="160"/>
    </row>
    <row r="2866">
      <c r="A2866" s="122">
        <f t="shared" si="3"/>
        <v>0</v>
      </c>
      <c r="B2866" s="122">
        <f t="shared" si="4"/>
        <v>0</v>
      </c>
      <c r="C2866" s="122">
        <f t="shared" si="5"/>
        <v>0</v>
      </c>
      <c r="D2866" s="122">
        <f t="shared" si="6"/>
        <v>0</v>
      </c>
      <c r="E2866" s="122">
        <f t="shared" si="2"/>
        <v>8</v>
      </c>
      <c r="H2866" s="135" t="s">
        <v>41996</v>
      </c>
      <c r="L2866" s="160"/>
      <c r="M2866" s="160"/>
      <c r="N2866" s="160"/>
      <c r="O2866" s="160"/>
      <c r="AA2866" s="523"/>
      <c r="AB2866" s="523"/>
      <c r="AC2866" s="160"/>
      <c r="AD2866" s="160"/>
      <c r="AE2866" s="160"/>
      <c r="AJ2866" s="523"/>
      <c r="AN2866" s="160"/>
      <c r="AO2866" s="160"/>
      <c r="AP2866" s="160"/>
      <c r="AQ2866" s="1"/>
      <c r="AR2866" s="1"/>
      <c r="AS2866" s="160"/>
    </row>
    <row r="2867">
      <c r="A2867" s="122">
        <f t="shared" si="3"/>
        <v>0</v>
      </c>
      <c r="B2867" s="122">
        <f t="shared" si="4"/>
        <v>0</v>
      </c>
      <c r="C2867" s="122">
        <f t="shared" si="5"/>
        <v>0</v>
      </c>
      <c r="D2867" s="122">
        <f t="shared" si="6"/>
        <v>0</v>
      </c>
      <c r="E2867" s="122">
        <f t="shared" si="2"/>
        <v>1</v>
      </c>
      <c r="H2867" s="135">
        <v>955.0</v>
      </c>
      <c r="L2867" s="160"/>
      <c r="M2867" s="160"/>
      <c r="N2867" s="160"/>
      <c r="O2867" s="160"/>
      <c r="AA2867" s="523"/>
      <c r="AB2867" s="523"/>
      <c r="AC2867" s="160"/>
      <c r="AD2867" s="160"/>
      <c r="AE2867" s="160"/>
      <c r="AJ2867" s="523"/>
      <c r="AN2867" s="160"/>
      <c r="AO2867" s="160"/>
      <c r="AP2867" s="160"/>
      <c r="AQ2867" s="1"/>
      <c r="AR2867" s="1"/>
      <c r="AS2867" s="160"/>
    </row>
    <row r="2868">
      <c r="A2868" s="122">
        <f t="shared" si="3"/>
        <v>0</v>
      </c>
      <c r="B2868" s="122">
        <f t="shared" si="4"/>
        <v>0</v>
      </c>
      <c r="C2868" s="122">
        <f t="shared" si="5"/>
        <v>0</v>
      </c>
      <c r="D2868" s="122">
        <f t="shared" si="6"/>
        <v>0</v>
      </c>
      <c r="E2868" s="122">
        <f t="shared" si="2"/>
        <v>3</v>
      </c>
      <c r="H2868" s="135" t="s">
        <v>41997</v>
      </c>
      <c r="L2868" s="160"/>
      <c r="M2868" s="160"/>
      <c r="N2868" s="160"/>
      <c r="O2868" s="160"/>
      <c r="AA2868" s="523"/>
      <c r="AB2868" s="523"/>
      <c r="AC2868" s="160"/>
      <c r="AD2868" s="160"/>
      <c r="AE2868" s="160"/>
      <c r="AJ2868" s="523"/>
      <c r="AN2868" s="160"/>
      <c r="AO2868" s="160"/>
      <c r="AP2868" s="160"/>
      <c r="AQ2868" s="1"/>
      <c r="AR2868" s="1"/>
      <c r="AS2868" s="160"/>
    </row>
    <row r="2869">
      <c r="A2869" s="122">
        <f t="shared" si="3"/>
        <v>0</v>
      </c>
      <c r="B2869" s="122">
        <f t="shared" si="4"/>
        <v>0</v>
      </c>
      <c r="C2869" s="122">
        <f t="shared" si="5"/>
        <v>0</v>
      </c>
      <c r="D2869" s="122">
        <f t="shared" si="6"/>
        <v>0</v>
      </c>
      <c r="E2869" s="122">
        <f t="shared" si="2"/>
        <v>6</v>
      </c>
      <c r="H2869" s="135" t="s">
        <v>41998</v>
      </c>
      <c r="L2869" s="160"/>
      <c r="M2869" s="160"/>
      <c r="N2869" s="160"/>
      <c r="O2869" s="160"/>
      <c r="AA2869" s="523"/>
      <c r="AB2869" s="523"/>
      <c r="AC2869" s="160"/>
      <c r="AD2869" s="160"/>
      <c r="AE2869" s="160"/>
      <c r="AJ2869" s="523"/>
      <c r="AN2869" s="160"/>
      <c r="AO2869" s="160"/>
      <c r="AP2869" s="160"/>
      <c r="AQ2869" s="1"/>
      <c r="AR2869" s="1"/>
      <c r="AS2869" s="160"/>
    </row>
    <row r="2870">
      <c r="A2870" s="122">
        <f t="shared" si="3"/>
        <v>0</v>
      </c>
      <c r="B2870" s="122">
        <f t="shared" si="4"/>
        <v>0</v>
      </c>
      <c r="C2870" s="122">
        <f t="shared" si="5"/>
        <v>0</v>
      </c>
      <c r="D2870" s="122">
        <f t="shared" si="6"/>
        <v>0</v>
      </c>
      <c r="E2870" s="122">
        <f t="shared" si="2"/>
        <v>1</v>
      </c>
      <c r="H2870" s="135">
        <v>956.0</v>
      </c>
      <c r="L2870" s="160"/>
      <c r="M2870" s="160"/>
      <c r="N2870" s="160"/>
      <c r="O2870" s="160"/>
      <c r="AA2870" s="523"/>
      <c r="AB2870" s="523"/>
      <c r="AC2870" s="160"/>
      <c r="AD2870" s="160"/>
      <c r="AE2870" s="160"/>
      <c r="AJ2870" s="523"/>
      <c r="AN2870" s="160"/>
      <c r="AO2870" s="160"/>
      <c r="AP2870" s="160"/>
      <c r="AQ2870" s="1"/>
      <c r="AR2870" s="1"/>
      <c r="AS2870" s="160"/>
    </row>
    <row r="2871">
      <c r="A2871" s="122">
        <f t="shared" si="3"/>
        <v>0</v>
      </c>
      <c r="B2871" s="122">
        <f t="shared" si="4"/>
        <v>0</v>
      </c>
      <c r="C2871" s="122">
        <f t="shared" si="5"/>
        <v>0</v>
      </c>
      <c r="D2871" s="122">
        <f t="shared" si="6"/>
        <v>0</v>
      </c>
      <c r="E2871" s="122">
        <f t="shared" si="2"/>
        <v>3</v>
      </c>
      <c r="H2871" s="135" t="s">
        <v>41999</v>
      </c>
      <c r="L2871" s="160"/>
      <c r="M2871" s="160"/>
      <c r="N2871" s="160"/>
      <c r="O2871" s="160"/>
      <c r="AA2871" s="523"/>
      <c r="AB2871" s="523"/>
      <c r="AC2871" s="160"/>
      <c r="AD2871" s="160"/>
      <c r="AE2871" s="160"/>
      <c r="AJ2871" s="523"/>
      <c r="AN2871" s="160"/>
      <c r="AO2871" s="160"/>
      <c r="AP2871" s="160"/>
      <c r="AQ2871" s="1"/>
      <c r="AR2871" s="1"/>
      <c r="AS2871" s="160"/>
    </row>
    <row r="2872">
      <c r="A2872" s="122">
        <f t="shared" si="3"/>
        <v>0</v>
      </c>
      <c r="B2872" s="122">
        <f t="shared" si="4"/>
        <v>0</v>
      </c>
      <c r="C2872" s="122">
        <f t="shared" si="5"/>
        <v>0</v>
      </c>
      <c r="D2872" s="122">
        <f t="shared" si="6"/>
        <v>0</v>
      </c>
      <c r="E2872" s="122">
        <f t="shared" si="2"/>
        <v>5</v>
      </c>
      <c r="H2872" s="135" t="s">
        <v>42000</v>
      </c>
      <c r="L2872" s="160"/>
      <c r="M2872" s="160"/>
      <c r="N2872" s="160"/>
      <c r="O2872" s="160"/>
      <c r="AA2872" s="523"/>
      <c r="AB2872" s="523"/>
      <c r="AC2872" s="160"/>
      <c r="AD2872" s="160"/>
      <c r="AE2872" s="160"/>
      <c r="AJ2872" s="523"/>
      <c r="AN2872" s="160"/>
      <c r="AO2872" s="160"/>
      <c r="AP2872" s="160"/>
      <c r="AQ2872" s="1"/>
      <c r="AR2872" s="1"/>
      <c r="AS2872" s="160"/>
    </row>
    <row r="2873">
      <c r="A2873" s="122">
        <f t="shared" si="3"/>
        <v>0</v>
      </c>
      <c r="B2873" s="122">
        <f t="shared" si="4"/>
        <v>0</v>
      </c>
      <c r="C2873" s="122">
        <f t="shared" si="5"/>
        <v>0</v>
      </c>
      <c r="D2873" s="122">
        <f t="shared" si="6"/>
        <v>0</v>
      </c>
      <c r="E2873" s="122">
        <f t="shared" si="2"/>
        <v>1</v>
      </c>
      <c r="H2873" s="135">
        <v>957.0</v>
      </c>
      <c r="L2873" s="160"/>
      <c r="M2873" s="160"/>
      <c r="N2873" s="160"/>
      <c r="O2873" s="160"/>
      <c r="AA2873" s="523"/>
      <c r="AB2873" s="523"/>
      <c r="AC2873" s="160"/>
      <c r="AD2873" s="160"/>
      <c r="AE2873" s="160"/>
      <c r="AJ2873" s="523"/>
      <c r="AN2873" s="160"/>
      <c r="AO2873" s="160"/>
      <c r="AP2873" s="160"/>
      <c r="AQ2873" s="1"/>
      <c r="AR2873" s="1"/>
      <c r="AS2873" s="160"/>
    </row>
    <row r="2874">
      <c r="A2874" s="122">
        <f t="shared" si="3"/>
        <v>0</v>
      </c>
      <c r="B2874" s="122">
        <f t="shared" si="4"/>
        <v>0</v>
      </c>
      <c r="C2874" s="122">
        <f t="shared" si="5"/>
        <v>0</v>
      </c>
      <c r="D2874" s="122">
        <f t="shared" si="6"/>
        <v>0</v>
      </c>
      <c r="E2874" s="122">
        <f t="shared" si="2"/>
        <v>3</v>
      </c>
      <c r="H2874" s="135" t="s">
        <v>42001</v>
      </c>
      <c r="L2874" s="160"/>
      <c r="M2874" s="160"/>
      <c r="N2874" s="160"/>
      <c r="O2874" s="160"/>
      <c r="AA2874" s="523"/>
      <c r="AB2874" s="523"/>
      <c r="AC2874" s="160"/>
      <c r="AD2874" s="160"/>
      <c r="AE2874" s="160"/>
      <c r="AJ2874" s="523"/>
      <c r="AN2874" s="160"/>
      <c r="AO2874" s="160"/>
      <c r="AP2874" s="160"/>
      <c r="AQ2874" s="1"/>
      <c r="AR2874" s="1"/>
      <c r="AS2874" s="160"/>
    </row>
    <row r="2875">
      <c r="A2875" s="122">
        <f t="shared" si="3"/>
        <v>0</v>
      </c>
      <c r="B2875" s="122">
        <f t="shared" si="4"/>
        <v>0</v>
      </c>
      <c r="C2875" s="122">
        <f t="shared" si="5"/>
        <v>0</v>
      </c>
      <c r="D2875" s="122">
        <f t="shared" si="6"/>
        <v>0</v>
      </c>
      <c r="E2875" s="122">
        <f t="shared" si="2"/>
        <v>6</v>
      </c>
      <c r="H2875" s="135" t="s">
        <v>42002</v>
      </c>
      <c r="L2875" s="160"/>
      <c r="M2875" s="160"/>
      <c r="N2875" s="160"/>
      <c r="O2875" s="160"/>
      <c r="AA2875" s="523"/>
      <c r="AB2875" s="523"/>
      <c r="AC2875" s="160"/>
      <c r="AD2875" s="160"/>
      <c r="AE2875" s="160"/>
      <c r="AJ2875" s="523"/>
      <c r="AN2875" s="160"/>
      <c r="AO2875" s="160"/>
      <c r="AP2875" s="160"/>
      <c r="AQ2875" s="1"/>
      <c r="AR2875" s="1"/>
      <c r="AS2875" s="160"/>
    </row>
    <row r="2876">
      <c r="A2876" s="122">
        <f t="shared" si="3"/>
        <v>0</v>
      </c>
      <c r="B2876" s="122">
        <f t="shared" si="4"/>
        <v>0</v>
      </c>
      <c r="C2876" s="122">
        <f t="shared" si="5"/>
        <v>0</v>
      </c>
      <c r="D2876" s="122">
        <f t="shared" si="6"/>
        <v>0</v>
      </c>
      <c r="E2876" s="122">
        <f t="shared" si="2"/>
        <v>1</v>
      </c>
      <c r="H2876" s="135">
        <v>958.0</v>
      </c>
      <c r="L2876" s="160"/>
      <c r="M2876" s="160"/>
      <c r="N2876" s="160"/>
      <c r="O2876" s="160"/>
      <c r="AA2876" s="523"/>
      <c r="AB2876" s="523"/>
      <c r="AC2876" s="160"/>
      <c r="AD2876" s="160"/>
      <c r="AE2876" s="160"/>
      <c r="AJ2876" s="523"/>
      <c r="AN2876" s="160"/>
      <c r="AO2876" s="160"/>
      <c r="AP2876" s="160"/>
      <c r="AQ2876" s="1"/>
      <c r="AR2876" s="1"/>
      <c r="AS2876" s="160"/>
    </row>
    <row r="2877">
      <c r="A2877" s="122">
        <f t="shared" si="3"/>
        <v>0</v>
      </c>
      <c r="B2877" s="122">
        <f t="shared" si="4"/>
        <v>0</v>
      </c>
      <c r="C2877" s="122">
        <f t="shared" si="5"/>
        <v>0</v>
      </c>
      <c r="D2877" s="122">
        <f t="shared" si="6"/>
        <v>0</v>
      </c>
      <c r="E2877" s="122">
        <f t="shared" si="2"/>
        <v>3</v>
      </c>
      <c r="H2877" s="135" t="s">
        <v>42003</v>
      </c>
      <c r="L2877" s="160"/>
      <c r="M2877" s="160"/>
      <c r="N2877" s="160"/>
      <c r="O2877" s="160"/>
      <c r="AA2877" s="523"/>
      <c r="AB2877" s="523"/>
      <c r="AC2877" s="160"/>
      <c r="AD2877" s="160"/>
      <c r="AE2877" s="160"/>
      <c r="AJ2877" s="523"/>
      <c r="AN2877" s="160"/>
      <c r="AO2877" s="160"/>
      <c r="AP2877" s="160"/>
      <c r="AQ2877" s="1"/>
      <c r="AR2877" s="1"/>
      <c r="AS2877" s="160"/>
    </row>
    <row r="2878">
      <c r="A2878" s="122">
        <f t="shared" si="3"/>
        <v>0</v>
      </c>
      <c r="B2878" s="122">
        <f t="shared" si="4"/>
        <v>0</v>
      </c>
      <c r="C2878" s="122">
        <f t="shared" si="5"/>
        <v>0</v>
      </c>
      <c r="D2878" s="122">
        <f t="shared" si="6"/>
        <v>0</v>
      </c>
      <c r="E2878" s="122">
        <f t="shared" si="2"/>
        <v>9</v>
      </c>
      <c r="H2878" s="135" t="s">
        <v>42004</v>
      </c>
      <c r="L2878" s="160"/>
      <c r="M2878" s="160"/>
      <c r="N2878" s="160"/>
      <c r="O2878" s="160"/>
      <c r="AA2878" s="523"/>
      <c r="AB2878" s="523"/>
      <c r="AC2878" s="160"/>
      <c r="AD2878" s="160"/>
      <c r="AE2878" s="160"/>
      <c r="AJ2878" s="523"/>
      <c r="AN2878" s="160"/>
      <c r="AO2878" s="160"/>
      <c r="AP2878" s="160"/>
      <c r="AQ2878" s="1"/>
      <c r="AR2878" s="1"/>
      <c r="AS2878" s="160"/>
    </row>
    <row r="2879">
      <c r="A2879" s="122">
        <f t="shared" si="3"/>
        <v>0</v>
      </c>
      <c r="B2879" s="122">
        <f t="shared" si="4"/>
        <v>0</v>
      </c>
      <c r="C2879" s="122">
        <f t="shared" si="5"/>
        <v>0</v>
      </c>
      <c r="D2879" s="122">
        <f t="shared" si="6"/>
        <v>0</v>
      </c>
      <c r="E2879" s="122">
        <f t="shared" si="2"/>
        <v>1</v>
      </c>
      <c r="H2879" s="135">
        <v>959.0</v>
      </c>
      <c r="L2879" s="160"/>
      <c r="M2879" s="160"/>
      <c r="N2879" s="160"/>
      <c r="O2879" s="160"/>
      <c r="AA2879" s="523"/>
      <c r="AB2879" s="523"/>
      <c r="AC2879" s="160"/>
      <c r="AD2879" s="160"/>
      <c r="AE2879" s="160"/>
      <c r="AJ2879" s="523"/>
      <c r="AN2879" s="160"/>
      <c r="AO2879" s="160"/>
      <c r="AP2879" s="160"/>
      <c r="AQ2879" s="1"/>
      <c r="AR2879" s="1"/>
      <c r="AS2879" s="160"/>
    </row>
    <row r="2880">
      <c r="A2880" s="122">
        <f t="shared" si="3"/>
        <v>0</v>
      </c>
      <c r="B2880" s="122">
        <f t="shared" si="4"/>
        <v>0</v>
      </c>
      <c r="C2880" s="122">
        <f t="shared" si="5"/>
        <v>0</v>
      </c>
      <c r="D2880" s="122">
        <f t="shared" si="6"/>
        <v>0</v>
      </c>
      <c r="E2880" s="122">
        <f t="shared" si="2"/>
        <v>3</v>
      </c>
      <c r="H2880" s="135" t="s">
        <v>42005</v>
      </c>
      <c r="L2880" s="160"/>
      <c r="M2880" s="160"/>
      <c r="N2880" s="160"/>
      <c r="O2880" s="160"/>
      <c r="AA2880" s="523"/>
      <c r="AB2880" s="523"/>
      <c r="AC2880" s="160"/>
      <c r="AD2880" s="160"/>
      <c r="AE2880" s="160"/>
      <c r="AJ2880" s="523"/>
      <c r="AN2880" s="160"/>
      <c r="AO2880" s="160"/>
      <c r="AP2880" s="160"/>
      <c r="AQ2880" s="1"/>
      <c r="AR2880" s="1"/>
      <c r="AS2880" s="160"/>
    </row>
    <row r="2881">
      <c r="A2881" s="122">
        <f t="shared" si="3"/>
        <v>0</v>
      </c>
      <c r="B2881" s="122">
        <f t="shared" si="4"/>
        <v>0</v>
      </c>
      <c r="C2881" s="122">
        <f t="shared" si="5"/>
        <v>0</v>
      </c>
      <c r="D2881" s="122">
        <f t="shared" si="6"/>
        <v>0</v>
      </c>
      <c r="E2881" s="122">
        <f t="shared" si="2"/>
        <v>5</v>
      </c>
      <c r="H2881" s="135" t="s">
        <v>42006</v>
      </c>
      <c r="L2881" s="160"/>
      <c r="M2881" s="160"/>
      <c r="N2881" s="160"/>
      <c r="O2881" s="160"/>
      <c r="AA2881" s="523"/>
      <c r="AB2881" s="523"/>
      <c r="AC2881" s="160"/>
      <c r="AD2881" s="160"/>
      <c r="AE2881" s="160"/>
      <c r="AJ2881" s="523"/>
      <c r="AN2881" s="160"/>
      <c r="AO2881" s="160"/>
      <c r="AP2881" s="160"/>
      <c r="AQ2881" s="1"/>
      <c r="AR2881" s="1"/>
      <c r="AS2881" s="160"/>
    </row>
    <row r="2882">
      <c r="A2882" s="122">
        <f t="shared" si="3"/>
        <v>0</v>
      </c>
      <c r="B2882" s="122">
        <f t="shared" si="4"/>
        <v>0</v>
      </c>
      <c r="C2882" s="122">
        <f t="shared" si="5"/>
        <v>0</v>
      </c>
      <c r="D2882" s="122">
        <f t="shared" si="6"/>
        <v>0</v>
      </c>
      <c r="E2882" s="122">
        <f t="shared" si="2"/>
        <v>1</v>
      </c>
      <c r="H2882" s="135">
        <v>960.0</v>
      </c>
      <c r="L2882" s="160"/>
      <c r="M2882" s="160"/>
      <c r="N2882" s="160"/>
      <c r="O2882" s="160"/>
      <c r="AA2882" s="523"/>
      <c r="AB2882" s="523"/>
      <c r="AC2882" s="160"/>
      <c r="AD2882" s="160"/>
      <c r="AE2882" s="160"/>
      <c r="AJ2882" s="523"/>
      <c r="AN2882" s="160"/>
      <c r="AO2882" s="160"/>
      <c r="AP2882" s="160"/>
      <c r="AQ2882" s="1"/>
      <c r="AR2882" s="1"/>
      <c r="AS2882" s="160"/>
    </row>
    <row r="2883">
      <c r="A2883" s="122">
        <f t="shared" si="3"/>
        <v>0</v>
      </c>
      <c r="B2883" s="122">
        <f t="shared" si="4"/>
        <v>0</v>
      </c>
      <c r="C2883" s="122">
        <f t="shared" si="5"/>
        <v>0</v>
      </c>
      <c r="D2883" s="122">
        <f t="shared" si="6"/>
        <v>0</v>
      </c>
      <c r="E2883" s="122">
        <f t="shared" si="2"/>
        <v>3</v>
      </c>
      <c r="H2883" s="135" t="s">
        <v>42007</v>
      </c>
      <c r="L2883" s="160"/>
      <c r="M2883" s="160"/>
      <c r="N2883" s="160"/>
      <c r="O2883" s="160"/>
      <c r="AA2883" s="523"/>
      <c r="AB2883" s="523"/>
      <c r="AC2883" s="160"/>
      <c r="AD2883" s="160"/>
      <c r="AE2883" s="160"/>
      <c r="AJ2883" s="523"/>
      <c r="AN2883" s="160"/>
      <c r="AO2883" s="160"/>
      <c r="AP2883" s="160"/>
      <c r="AQ2883" s="1"/>
      <c r="AR2883" s="1"/>
      <c r="AS2883" s="160"/>
    </row>
    <row r="2884">
      <c r="A2884" s="122">
        <f t="shared" si="3"/>
        <v>0</v>
      </c>
      <c r="B2884" s="122">
        <f t="shared" si="4"/>
        <v>0</v>
      </c>
      <c r="C2884" s="122">
        <f t="shared" si="5"/>
        <v>0</v>
      </c>
      <c r="D2884" s="122">
        <f t="shared" si="6"/>
        <v>0</v>
      </c>
      <c r="E2884" s="122">
        <f t="shared" si="2"/>
        <v>40</v>
      </c>
      <c r="H2884" s="135" t="s">
        <v>42008</v>
      </c>
      <c r="L2884" s="160"/>
      <c r="M2884" s="160"/>
      <c r="N2884" s="160"/>
      <c r="O2884" s="160"/>
      <c r="AA2884" s="523"/>
      <c r="AB2884" s="523"/>
      <c r="AC2884" s="160"/>
      <c r="AD2884" s="160"/>
      <c r="AE2884" s="160"/>
      <c r="AJ2884" s="523"/>
      <c r="AN2884" s="160"/>
      <c r="AO2884" s="160"/>
      <c r="AP2884" s="160"/>
      <c r="AQ2884" s="1"/>
      <c r="AR2884" s="1"/>
      <c r="AS2884" s="160"/>
    </row>
    <row r="2885">
      <c r="A2885" s="122">
        <f t="shared" si="3"/>
        <v>0</v>
      </c>
      <c r="B2885" s="122">
        <f t="shared" si="4"/>
        <v>0</v>
      </c>
      <c r="C2885" s="122">
        <f t="shared" si="5"/>
        <v>0</v>
      </c>
      <c r="D2885" s="122">
        <f t="shared" si="6"/>
        <v>0</v>
      </c>
      <c r="E2885" s="122">
        <f t="shared" si="2"/>
        <v>1</v>
      </c>
      <c r="H2885" s="135">
        <v>961.0</v>
      </c>
      <c r="L2885" s="160"/>
      <c r="M2885" s="160"/>
      <c r="N2885" s="160"/>
      <c r="O2885" s="160"/>
      <c r="AA2885" s="523"/>
      <c r="AB2885" s="523"/>
      <c r="AC2885" s="160"/>
      <c r="AD2885" s="160"/>
      <c r="AE2885" s="160"/>
      <c r="AJ2885" s="523"/>
      <c r="AN2885" s="160"/>
      <c r="AO2885" s="160"/>
      <c r="AP2885" s="160"/>
      <c r="AQ2885" s="1"/>
      <c r="AR2885" s="1"/>
      <c r="AS2885" s="160"/>
    </row>
    <row r="2886">
      <c r="A2886" s="122">
        <f t="shared" si="3"/>
        <v>0</v>
      </c>
      <c r="B2886" s="122">
        <f t="shared" si="4"/>
        <v>0</v>
      </c>
      <c r="C2886" s="122">
        <f t="shared" si="5"/>
        <v>0</v>
      </c>
      <c r="D2886" s="122">
        <f t="shared" si="6"/>
        <v>0</v>
      </c>
      <c r="E2886" s="122">
        <f t="shared" si="2"/>
        <v>3</v>
      </c>
      <c r="H2886" s="135" t="s">
        <v>42009</v>
      </c>
      <c r="L2886" s="160"/>
      <c r="M2886" s="160"/>
      <c r="N2886" s="160"/>
      <c r="O2886" s="160"/>
      <c r="AA2886" s="523"/>
      <c r="AB2886" s="523"/>
      <c r="AC2886" s="160"/>
      <c r="AD2886" s="160"/>
      <c r="AE2886" s="160"/>
      <c r="AJ2886" s="523"/>
      <c r="AN2886" s="160"/>
      <c r="AO2886" s="160"/>
      <c r="AP2886" s="160"/>
      <c r="AQ2886" s="1"/>
      <c r="AR2886" s="1"/>
      <c r="AS2886" s="160"/>
    </row>
    <row r="2887">
      <c r="A2887" s="122">
        <f t="shared" si="3"/>
        <v>0</v>
      </c>
      <c r="B2887" s="122">
        <f t="shared" si="4"/>
        <v>0</v>
      </c>
      <c r="C2887" s="122">
        <f t="shared" si="5"/>
        <v>0</v>
      </c>
      <c r="D2887" s="122">
        <f t="shared" si="6"/>
        <v>0</v>
      </c>
      <c r="E2887" s="122">
        <f t="shared" si="2"/>
        <v>9</v>
      </c>
      <c r="H2887" s="135" t="s">
        <v>42010</v>
      </c>
      <c r="L2887" s="160"/>
      <c r="M2887" s="160"/>
      <c r="N2887" s="160"/>
      <c r="O2887" s="160"/>
      <c r="AA2887" s="523"/>
      <c r="AB2887" s="523"/>
      <c r="AC2887" s="160"/>
      <c r="AD2887" s="160"/>
      <c r="AE2887" s="160"/>
      <c r="AJ2887" s="523"/>
      <c r="AN2887" s="160"/>
      <c r="AO2887" s="160"/>
      <c r="AP2887" s="160"/>
      <c r="AQ2887" s="1"/>
      <c r="AR2887" s="1"/>
      <c r="AS2887" s="160"/>
    </row>
    <row r="2888">
      <c r="A2888" s="122">
        <f t="shared" si="3"/>
        <v>0</v>
      </c>
      <c r="B2888" s="122">
        <f t="shared" si="4"/>
        <v>0</v>
      </c>
      <c r="C2888" s="122">
        <f t="shared" si="5"/>
        <v>0</v>
      </c>
      <c r="D2888" s="122">
        <f t="shared" si="6"/>
        <v>0</v>
      </c>
      <c r="E2888" s="122">
        <f t="shared" si="2"/>
        <v>1</v>
      </c>
      <c r="H2888" s="135">
        <v>962.0</v>
      </c>
      <c r="L2888" s="160"/>
      <c r="M2888" s="160"/>
      <c r="N2888" s="160"/>
      <c r="O2888" s="160"/>
      <c r="AA2888" s="523"/>
      <c r="AB2888" s="523"/>
      <c r="AC2888" s="160"/>
      <c r="AD2888" s="160"/>
      <c r="AE2888" s="160"/>
      <c r="AJ2888" s="523"/>
      <c r="AN2888" s="160"/>
      <c r="AO2888" s="160"/>
      <c r="AP2888" s="160"/>
      <c r="AQ2888" s="1"/>
      <c r="AR2888" s="1"/>
      <c r="AS2888" s="160"/>
    </row>
    <row r="2889">
      <c r="A2889" s="122">
        <f t="shared" si="3"/>
        <v>0</v>
      </c>
      <c r="B2889" s="122">
        <f t="shared" si="4"/>
        <v>0</v>
      </c>
      <c r="C2889" s="122">
        <f t="shared" si="5"/>
        <v>0</v>
      </c>
      <c r="D2889" s="122">
        <f t="shared" si="6"/>
        <v>0</v>
      </c>
      <c r="E2889" s="122">
        <f t="shared" si="2"/>
        <v>3</v>
      </c>
      <c r="H2889" s="135" t="s">
        <v>42011</v>
      </c>
      <c r="L2889" s="160"/>
      <c r="M2889" s="160"/>
      <c r="N2889" s="160"/>
      <c r="O2889" s="160"/>
      <c r="AA2889" s="523"/>
      <c r="AB2889" s="523"/>
      <c r="AC2889" s="160"/>
      <c r="AD2889" s="160"/>
      <c r="AE2889" s="160"/>
      <c r="AJ2889" s="523"/>
      <c r="AN2889" s="160"/>
      <c r="AO2889" s="160"/>
      <c r="AP2889" s="160"/>
      <c r="AQ2889" s="1"/>
      <c r="AR2889" s="1"/>
      <c r="AS2889" s="160"/>
    </row>
    <row r="2890">
      <c r="A2890" s="122">
        <f t="shared" si="3"/>
        <v>0</v>
      </c>
      <c r="B2890" s="122">
        <f t="shared" si="4"/>
        <v>0</v>
      </c>
      <c r="C2890" s="122">
        <f t="shared" si="5"/>
        <v>0</v>
      </c>
      <c r="D2890" s="122">
        <f t="shared" si="6"/>
        <v>0</v>
      </c>
      <c r="E2890" s="122">
        <f t="shared" si="2"/>
        <v>3</v>
      </c>
      <c r="H2890" s="135" t="s">
        <v>7891</v>
      </c>
      <c r="L2890" s="160"/>
      <c r="M2890" s="160"/>
      <c r="N2890" s="160"/>
      <c r="O2890" s="160"/>
      <c r="AA2890" s="523"/>
      <c r="AB2890" s="523"/>
      <c r="AC2890" s="160"/>
      <c r="AD2890" s="160"/>
      <c r="AE2890" s="160"/>
      <c r="AJ2890" s="523"/>
      <c r="AN2890" s="160"/>
      <c r="AO2890" s="160"/>
      <c r="AP2890" s="160"/>
      <c r="AQ2890" s="1"/>
      <c r="AR2890" s="1"/>
      <c r="AS2890" s="160"/>
    </row>
    <row r="2891">
      <c r="A2891" s="122">
        <f t="shared" si="3"/>
        <v>0</v>
      </c>
      <c r="B2891" s="122">
        <f t="shared" si="4"/>
        <v>0</v>
      </c>
      <c r="C2891" s="122">
        <f t="shared" si="5"/>
        <v>0</v>
      </c>
      <c r="D2891" s="122">
        <f t="shared" si="6"/>
        <v>0</v>
      </c>
      <c r="E2891" s="122">
        <f t="shared" si="2"/>
        <v>1</v>
      </c>
      <c r="H2891" s="135">
        <v>963.0</v>
      </c>
      <c r="L2891" s="160"/>
      <c r="M2891" s="160"/>
      <c r="N2891" s="160"/>
      <c r="O2891" s="160"/>
      <c r="AA2891" s="523"/>
      <c r="AB2891" s="523"/>
      <c r="AC2891" s="160"/>
      <c r="AD2891" s="160"/>
      <c r="AE2891" s="160"/>
      <c r="AJ2891" s="523"/>
      <c r="AN2891" s="160"/>
      <c r="AO2891" s="160"/>
      <c r="AP2891" s="160"/>
      <c r="AQ2891" s="1"/>
      <c r="AR2891" s="1"/>
      <c r="AS2891" s="160"/>
    </row>
    <row r="2892">
      <c r="A2892" s="122">
        <f t="shared" si="3"/>
        <v>0</v>
      </c>
      <c r="B2892" s="122">
        <f t="shared" si="4"/>
        <v>0</v>
      </c>
      <c r="C2892" s="122">
        <f t="shared" si="5"/>
        <v>0</v>
      </c>
      <c r="D2892" s="122">
        <f t="shared" si="6"/>
        <v>0</v>
      </c>
      <c r="E2892" s="122">
        <f t="shared" si="2"/>
        <v>3</v>
      </c>
      <c r="H2892" s="135" t="s">
        <v>42012</v>
      </c>
      <c r="L2892" s="160"/>
      <c r="M2892" s="160"/>
      <c r="N2892" s="160"/>
      <c r="O2892" s="160"/>
      <c r="AA2892" s="523"/>
      <c r="AB2892" s="523"/>
      <c r="AC2892" s="160"/>
      <c r="AD2892" s="160"/>
      <c r="AE2892" s="160"/>
      <c r="AJ2892" s="523"/>
      <c r="AN2892" s="160"/>
      <c r="AO2892" s="160"/>
      <c r="AP2892" s="160"/>
      <c r="AQ2892" s="1"/>
      <c r="AR2892" s="1"/>
      <c r="AS2892" s="160"/>
    </row>
    <row r="2893">
      <c r="A2893" s="122">
        <f t="shared" si="3"/>
        <v>0</v>
      </c>
      <c r="B2893" s="122">
        <f t="shared" si="4"/>
        <v>0</v>
      </c>
      <c r="C2893" s="122">
        <f t="shared" si="5"/>
        <v>0</v>
      </c>
      <c r="D2893" s="122">
        <f t="shared" si="6"/>
        <v>0</v>
      </c>
      <c r="E2893" s="122">
        <f t="shared" si="2"/>
        <v>4</v>
      </c>
      <c r="H2893" s="135" t="s">
        <v>42013</v>
      </c>
      <c r="L2893" s="160"/>
      <c r="M2893" s="160"/>
      <c r="N2893" s="160"/>
      <c r="O2893" s="160"/>
      <c r="AA2893" s="523"/>
      <c r="AB2893" s="523"/>
      <c r="AC2893" s="160"/>
      <c r="AD2893" s="160"/>
      <c r="AE2893" s="160"/>
      <c r="AJ2893" s="523"/>
      <c r="AN2893" s="160"/>
      <c r="AO2893" s="160"/>
      <c r="AP2893" s="160"/>
      <c r="AQ2893" s="1"/>
      <c r="AR2893" s="1"/>
      <c r="AS2893" s="160"/>
    </row>
    <row r="2894">
      <c r="A2894" s="122">
        <f t="shared" si="3"/>
        <v>0</v>
      </c>
      <c r="B2894" s="122">
        <f t="shared" si="4"/>
        <v>0</v>
      </c>
      <c r="C2894" s="122">
        <f t="shared" si="5"/>
        <v>0</v>
      </c>
      <c r="D2894" s="122">
        <f t="shared" si="6"/>
        <v>0</v>
      </c>
      <c r="E2894" s="122">
        <f t="shared" si="2"/>
        <v>1</v>
      </c>
      <c r="H2894" s="135">
        <v>964.0</v>
      </c>
      <c r="L2894" s="160"/>
      <c r="M2894" s="160"/>
      <c r="N2894" s="160"/>
      <c r="O2894" s="160"/>
      <c r="AA2894" s="523"/>
      <c r="AB2894" s="523"/>
      <c r="AC2894" s="160"/>
      <c r="AD2894" s="160"/>
      <c r="AE2894" s="160"/>
      <c r="AJ2894" s="523"/>
      <c r="AN2894" s="160"/>
      <c r="AO2894" s="160"/>
      <c r="AP2894" s="160"/>
      <c r="AQ2894" s="1"/>
      <c r="AR2894" s="1"/>
      <c r="AS2894" s="160"/>
    </row>
    <row r="2895">
      <c r="A2895" s="122">
        <f t="shared" si="3"/>
        <v>0</v>
      </c>
      <c r="B2895" s="122">
        <f t="shared" si="4"/>
        <v>0</v>
      </c>
      <c r="C2895" s="122">
        <f t="shared" si="5"/>
        <v>0</v>
      </c>
      <c r="D2895" s="122">
        <f t="shared" si="6"/>
        <v>0</v>
      </c>
      <c r="E2895" s="122">
        <f t="shared" si="2"/>
        <v>3</v>
      </c>
      <c r="H2895" s="135" t="s">
        <v>42014</v>
      </c>
      <c r="L2895" s="160"/>
      <c r="M2895" s="160"/>
      <c r="N2895" s="160"/>
      <c r="O2895" s="160"/>
      <c r="AA2895" s="523"/>
      <c r="AB2895" s="523"/>
      <c r="AC2895" s="160"/>
      <c r="AD2895" s="160"/>
      <c r="AE2895" s="160"/>
      <c r="AJ2895" s="523"/>
      <c r="AN2895" s="160"/>
      <c r="AO2895" s="160"/>
      <c r="AP2895" s="160"/>
      <c r="AQ2895" s="1"/>
      <c r="AR2895" s="1"/>
      <c r="AS2895" s="160"/>
    </row>
    <row r="2896">
      <c r="A2896" s="122">
        <f t="shared" si="3"/>
        <v>0</v>
      </c>
      <c r="B2896" s="122">
        <f t="shared" si="4"/>
        <v>0</v>
      </c>
      <c r="C2896" s="122">
        <f t="shared" si="5"/>
        <v>0</v>
      </c>
      <c r="D2896" s="122">
        <f t="shared" si="6"/>
        <v>0</v>
      </c>
      <c r="E2896" s="122">
        <f t="shared" si="2"/>
        <v>5</v>
      </c>
      <c r="H2896" s="135" t="s">
        <v>42015</v>
      </c>
      <c r="L2896" s="160"/>
      <c r="M2896" s="160"/>
      <c r="N2896" s="160"/>
      <c r="O2896" s="160"/>
      <c r="AA2896" s="523"/>
      <c r="AB2896" s="523"/>
      <c r="AC2896" s="160"/>
      <c r="AD2896" s="160"/>
      <c r="AE2896" s="160"/>
      <c r="AJ2896" s="523"/>
      <c r="AN2896" s="160"/>
      <c r="AO2896" s="160"/>
      <c r="AP2896" s="160"/>
      <c r="AQ2896" s="1"/>
      <c r="AR2896" s="1"/>
      <c r="AS2896" s="160"/>
    </row>
    <row r="2897">
      <c r="A2897" s="122">
        <f t="shared" si="3"/>
        <v>0</v>
      </c>
      <c r="B2897" s="122">
        <f t="shared" si="4"/>
        <v>0</v>
      </c>
      <c r="C2897" s="122">
        <f t="shared" si="5"/>
        <v>0</v>
      </c>
      <c r="D2897" s="122">
        <f t="shared" si="6"/>
        <v>0</v>
      </c>
      <c r="E2897" s="122">
        <f t="shared" si="2"/>
        <v>1</v>
      </c>
      <c r="H2897" s="135">
        <v>965.0</v>
      </c>
      <c r="L2897" s="160"/>
      <c r="M2897" s="160"/>
      <c r="N2897" s="160"/>
      <c r="O2897" s="160"/>
      <c r="AA2897" s="523"/>
      <c r="AB2897" s="523"/>
      <c r="AC2897" s="160"/>
      <c r="AD2897" s="160"/>
      <c r="AE2897" s="160"/>
      <c r="AJ2897" s="523"/>
      <c r="AN2897" s="160"/>
      <c r="AO2897" s="160"/>
      <c r="AP2897" s="160"/>
      <c r="AQ2897" s="1"/>
      <c r="AR2897" s="1"/>
      <c r="AS2897" s="160"/>
    </row>
    <row r="2898">
      <c r="A2898" s="122">
        <f t="shared" si="3"/>
        <v>0</v>
      </c>
      <c r="B2898" s="122">
        <f t="shared" si="4"/>
        <v>0</v>
      </c>
      <c r="C2898" s="122">
        <f t="shared" si="5"/>
        <v>0</v>
      </c>
      <c r="D2898" s="122">
        <f t="shared" si="6"/>
        <v>0</v>
      </c>
      <c r="E2898" s="122">
        <f t="shared" si="2"/>
        <v>3</v>
      </c>
      <c r="H2898" s="135" t="s">
        <v>42016</v>
      </c>
      <c r="L2898" s="160"/>
      <c r="M2898" s="160"/>
      <c r="N2898" s="160"/>
      <c r="O2898" s="160"/>
      <c r="AA2898" s="523"/>
      <c r="AB2898" s="523"/>
      <c r="AC2898" s="160"/>
      <c r="AD2898" s="160"/>
      <c r="AE2898" s="160"/>
      <c r="AJ2898" s="523"/>
      <c r="AN2898" s="160"/>
      <c r="AO2898" s="160"/>
      <c r="AP2898" s="160"/>
      <c r="AQ2898" s="1"/>
      <c r="AR2898" s="1"/>
      <c r="AS2898" s="160"/>
    </row>
    <row r="2899">
      <c r="A2899" s="122">
        <f t="shared" si="3"/>
        <v>0</v>
      </c>
      <c r="B2899" s="122">
        <f t="shared" si="4"/>
        <v>0</v>
      </c>
      <c r="C2899" s="122">
        <f t="shared" si="5"/>
        <v>0</v>
      </c>
      <c r="D2899" s="122">
        <f t="shared" si="6"/>
        <v>0</v>
      </c>
      <c r="E2899" s="122">
        <f t="shared" si="2"/>
        <v>17</v>
      </c>
      <c r="H2899" s="135" t="s">
        <v>42017</v>
      </c>
      <c r="L2899" s="160"/>
      <c r="M2899" s="160"/>
      <c r="N2899" s="160"/>
      <c r="O2899" s="160"/>
      <c r="AA2899" s="523"/>
      <c r="AB2899" s="523"/>
      <c r="AC2899" s="160"/>
      <c r="AD2899" s="160"/>
      <c r="AE2899" s="160"/>
      <c r="AJ2899" s="523"/>
      <c r="AN2899" s="160"/>
      <c r="AO2899" s="160"/>
      <c r="AP2899" s="160"/>
      <c r="AQ2899" s="1"/>
      <c r="AR2899" s="1"/>
      <c r="AS2899" s="160"/>
    </row>
    <row r="2900">
      <c r="A2900" s="122">
        <f t="shared" si="3"/>
        <v>0</v>
      </c>
      <c r="B2900" s="122">
        <f t="shared" si="4"/>
        <v>0</v>
      </c>
      <c r="C2900" s="122">
        <f t="shared" si="5"/>
        <v>0</v>
      </c>
      <c r="D2900" s="122">
        <f t="shared" si="6"/>
        <v>0</v>
      </c>
      <c r="E2900" s="122">
        <f t="shared" si="2"/>
        <v>1</v>
      </c>
      <c r="H2900" s="135">
        <v>966.0</v>
      </c>
      <c r="L2900" s="160"/>
      <c r="M2900" s="160"/>
      <c r="N2900" s="160"/>
      <c r="O2900" s="160"/>
      <c r="AA2900" s="523"/>
      <c r="AB2900" s="523"/>
      <c r="AC2900" s="160"/>
      <c r="AD2900" s="160"/>
      <c r="AE2900" s="160"/>
      <c r="AJ2900" s="523"/>
      <c r="AN2900" s="160"/>
      <c r="AO2900" s="160"/>
      <c r="AP2900" s="160"/>
      <c r="AQ2900" s="1"/>
      <c r="AR2900" s="1"/>
      <c r="AS2900" s="160"/>
    </row>
    <row r="2901">
      <c r="A2901" s="122">
        <f t="shared" si="3"/>
        <v>0</v>
      </c>
      <c r="B2901" s="122">
        <f t="shared" si="4"/>
        <v>0</v>
      </c>
      <c r="C2901" s="122">
        <f t="shared" si="5"/>
        <v>0</v>
      </c>
      <c r="D2901" s="122">
        <f t="shared" si="6"/>
        <v>0</v>
      </c>
      <c r="E2901" s="122">
        <f t="shared" si="2"/>
        <v>3</v>
      </c>
      <c r="H2901" s="135" t="s">
        <v>42018</v>
      </c>
      <c r="L2901" s="160"/>
      <c r="M2901" s="160"/>
      <c r="N2901" s="160"/>
      <c r="O2901" s="160"/>
      <c r="AA2901" s="523"/>
      <c r="AB2901" s="523"/>
      <c r="AC2901" s="160"/>
      <c r="AD2901" s="160"/>
      <c r="AE2901" s="160"/>
      <c r="AJ2901" s="523"/>
      <c r="AN2901" s="160"/>
      <c r="AO2901" s="160"/>
      <c r="AP2901" s="160"/>
      <c r="AQ2901" s="1"/>
      <c r="AR2901" s="1"/>
      <c r="AS2901" s="160"/>
    </row>
    <row r="2902">
      <c r="A2902" s="122">
        <f t="shared" si="3"/>
        <v>0</v>
      </c>
      <c r="B2902" s="122">
        <f t="shared" si="4"/>
        <v>0</v>
      </c>
      <c r="C2902" s="122">
        <f t="shared" si="5"/>
        <v>0</v>
      </c>
      <c r="D2902" s="122">
        <f t="shared" si="6"/>
        <v>0</v>
      </c>
      <c r="E2902" s="122">
        <f t="shared" si="2"/>
        <v>45</v>
      </c>
      <c r="H2902" s="135" t="s">
        <v>42019</v>
      </c>
      <c r="L2902" s="160"/>
      <c r="M2902" s="160"/>
      <c r="N2902" s="160"/>
      <c r="O2902" s="160"/>
      <c r="AA2902" s="523"/>
      <c r="AB2902" s="523"/>
      <c r="AC2902" s="160"/>
      <c r="AD2902" s="160"/>
      <c r="AE2902" s="160"/>
      <c r="AJ2902" s="523"/>
      <c r="AN2902" s="160"/>
      <c r="AO2902" s="160"/>
      <c r="AP2902" s="160"/>
      <c r="AQ2902" s="1"/>
      <c r="AR2902" s="1"/>
      <c r="AS2902" s="160"/>
    </row>
    <row r="2903">
      <c r="A2903" s="122">
        <f t="shared" si="3"/>
        <v>0</v>
      </c>
      <c r="B2903" s="122">
        <f t="shared" si="4"/>
        <v>0</v>
      </c>
      <c r="C2903" s="122">
        <f t="shared" si="5"/>
        <v>0</v>
      </c>
      <c r="D2903" s="122">
        <f t="shared" si="6"/>
        <v>0</v>
      </c>
      <c r="E2903" s="122">
        <f t="shared" si="2"/>
        <v>1</v>
      </c>
      <c r="H2903" s="135">
        <v>967.0</v>
      </c>
      <c r="L2903" s="160"/>
      <c r="M2903" s="160"/>
      <c r="N2903" s="160"/>
      <c r="O2903" s="160"/>
      <c r="AA2903" s="523"/>
      <c r="AB2903" s="523"/>
      <c r="AC2903" s="160"/>
      <c r="AD2903" s="160"/>
      <c r="AE2903" s="160"/>
      <c r="AJ2903" s="523"/>
      <c r="AN2903" s="160"/>
      <c r="AO2903" s="160"/>
      <c r="AP2903" s="160"/>
      <c r="AQ2903" s="1"/>
      <c r="AR2903" s="1"/>
      <c r="AS2903" s="160"/>
    </row>
    <row r="2904">
      <c r="A2904" s="122">
        <f t="shared" si="3"/>
        <v>0</v>
      </c>
      <c r="B2904" s="122">
        <f t="shared" si="4"/>
        <v>0</v>
      </c>
      <c r="C2904" s="122">
        <f t="shared" si="5"/>
        <v>0</v>
      </c>
      <c r="D2904" s="122">
        <f t="shared" si="6"/>
        <v>0</v>
      </c>
      <c r="E2904" s="122">
        <f t="shared" si="2"/>
        <v>3</v>
      </c>
      <c r="H2904" s="135" t="s">
        <v>42020</v>
      </c>
      <c r="L2904" s="160"/>
      <c r="M2904" s="160"/>
      <c r="N2904" s="160"/>
      <c r="O2904" s="160"/>
      <c r="AA2904" s="523"/>
      <c r="AB2904" s="523"/>
      <c r="AC2904" s="160"/>
      <c r="AD2904" s="160"/>
      <c r="AE2904" s="160"/>
      <c r="AJ2904" s="523"/>
      <c r="AN2904" s="160"/>
      <c r="AO2904" s="160"/>
      <c r="AP2904" s="160"/>
      <c r="AQ2904" s="1"/>
      <c r="AR2904" s="1"/>
      <c r="AS2904" s="160"/>
    </row>
    <row r="2905">
      <c r="A2905" s="122">
        <f t="shared" si="3"/>
        <v>0</v>
      </c>
      <c r="B2905" s="122">
        <f t="shared" si="4"/>
        <v>0</v>
      </c>
      <c r="C2905" s="122">
        <f t="shared" si="5"/>
        <v>0</v>
      </c>
      <c r="D2905" s="122">
        <f t="shared" si="6"/>
        <v>0</v>
      </c>
      <c r="E2905" s="122">
        <f t="shared" si="2"/>
        <v>30</v>
      </c>
      <c r="H2905" s="135" t="s">
        <v>42021</v>
      </c>
      <c r="L2905" s="160"/>
      <c r="M2905" s="160"/>
      <c r="N2905" s="160"/>
      <c r="O2905" s="160"/>
      <c r="AA2905" s="523"/>
      <c r="AB2905" s="523"/>
      <c r="AC2905" s="160"/>
      <c r="AD2905" s="160"/>
      <c r="AE2905" s="160"/>
      <c r="AJ2905" s="523"/>
      <c r="AN2905" s="160"/>
      <c r="AO2905" s="160"/>
      <c r="AP2905" s="160"/>
      <c r="AQ2905" s="1"/>
      <c r="AR2905" s="1"/>
      <c r="AS2905" s="160"/>
    </row>
    <row r="2906">
      <c r="A2906" s="122">
        <f t="shared" si="3"/>
        <v>0</v>
      </c>
      <c r="B2906" s="122">
        <f t="shared" si="4"/>
        <v>0</v>
      </c>
      <c r="C2906" s="122">
        <f t="shared" si="5"/>
        <v>0</v>
      </c>
      <c r="D2906" s="122">
        <f t="shared" si="6"/>
        <v>0</v>
      </c>
      <c r="E2906" s="122">
        <f t="shared" si="2"/>
        <v>1</v>
      </c>
      <c r="H2906" s="135">
        <v>968.0</v>
      </c>
      <c r="L2906" s="160"/>
      <c r="M2906" s="160"/>
      <c r="N2906" s="160"/>
      <c r="O2906" s="160"/>
      <c r="AA2906" s="523"/>
      <c r="AB2906" s="523"/>
      <c r="AC2906" s="160"/>
      <c r="AD2906" s="160"/>
      <c r="AE2906" s="160"/>
      <c r="AJ2906" s="523"/>
      <c r="AN2906" s="160"/>
      <c r="AO2906" s="160"/>
      <c r="AP2906" s="160"/>
      <c r="AQ2906" s="1"/>
      <c r="AR2906" s="1"/>
      <c r="AS2906" s="160"/>
    </row>
    <row r="2907">
      <c r="A2907" s="122">
        <f t="shared" si="3"/>
        <v>0</v>
      </c>
      <c r="B2907" s="122">
        <f t="shared" si="4"/>
        <v>0</v>
      </c>
      <c r="C2907" s="122">
        <f t="shared" si="5"/>
        <v>0</v>
      </c>
      <c r="D2907" s="122">
        <f t="shared" si="6"/>
        <v>0</v>
      </c>
      <c r="E2907" s="122">
        <f t="shared" si="2"/>
        <v>3</v>
      </c>
      <c r="H2907" s="135" t="s">
        <v>42022</v>
      </c>
      <c r="L2907" s="160"/>
      <c r="M2907" s="160"/>
      <c r="N2907" s="160"/>
      <c r="O2907" s="160"/>
      <c r="AA2907" s="523"/>
      <c r="AB2907" s="523"/>
      <c r="AC2907" s="160"/>
      <c r="AD2907" s="160"/>
      <c r="AE2907" s="160"/>
      <c r="AJ2907" s="523"/>
      <c r="AN2907" s="160"/>
      <c r="AO2907" s="160"/>
      <c r="AP2907" s="160"/>
      <c r="AQ2907" s="1"/>
      <c r="AR2907" s="1"/>
      <c r="AS2907" s="160"/>
    </row>
    <row r="2908">
      <c r="A2908" s="122">
        <f t="shared" si="3"/>
        <v>0</v>
      </c>
      <c r="B2908" s="122">
        <f t="shared" si="4"/>
        <v>0</v>
      </c>
      <c r="C2908" s="122">
        <f t="shared" si="5"/>
        <v>0</v>
      </c>
      <c r="D2908" s="122">
        <f t="shared" si="6"/>
        <v>0</v>
      </c>
      <c r="E2908" s="122">
        <f t="shared" si="2"/>
        <v>8</v>
      </c>
      <c r="H2908" s="135" t="s">
        <v>42023</v>
      </c>
      <c r="L2908" s="160"/>
      <c r="M2908" s="160"/>
      <c r="N2908" s="160"/>
      <c r="O2908" s="160"/>
      <c r="AA2908" s="523"/>
      <c r="AB2908" s="523"/>
      <c r="AC2908" s="160"/>
      <c r="AD2908" s="160"/>
      <c r="AE2908" s="160"/>
      <c r="AJ2908" s="523"/>
      <c r="AN2908" s="160"/>
      <c r="AO2908" s="160"/>
      <c r="AP2908" s="160"/>
      <c r="AQ2908" s="1"/>
      <c r="AR2908" s="1"/>
      <c r="AS2908" s="160"/>
    </row>
    <row r="2909">
      <c r="A2909" s="122">
        <f t="shared" si="3"/>
        <v>0</v>
      </c>
      <c r="B2909" s="122">
        <f t="shared" si="4"/>
        <v>0</v>
      </c>
      <c r="C2909" s="122">
        <f t="shared" si="5"/>
        <v>0</v>
      </c>
      <c r="D2909" s="122">
        <f t="shared" si="6"/>
        <v>0</v>
      </c>
      <c r="E2909" s="122">
        <f t="shared" si="2"/>
        <v>1</v>
      </c>
      <c r="H2909" s="135">
        <v>969.0</v>
      </c>
      <c r="L2909" s="160"/>
      <c r="M2909" s="160"/>
      <c r="N2909" s="160"/>
      <c r="O2909" s="160"/>
      <c r="AA2909" s="523"/>
      <c r="AB2909" s="523"/>
      <c r="AC2909" s="160"/>
      <c r="AD2909" s="160"/>
      <c r="AE2909" s="160"/>
      <c r="AJ2909" s="523"/>
      <c r="AN2909" s="160"/>
      <c r="AO2909" s="160"/>
      <c r="AP2909" s="160"/>
      <c r="AQ2909" s="1"/>
      <c r="AR2909" s="1"/>
      <c r="AS2909" s="160"/>
    </row>
    <row r="2910">
      <c r="A2910" s="122">
        <f t="shared" si="3"/>
        <v>0</v>
      </c>
      <c r="B2910" s="122">
        <f t="shared" si="4"/>
        <v>0</v>
      </c>
      <c r="C2910" s="122">
        <f t="shared" si="5"/>
        <v>0</v>
      </c>
      <c r="D2910" s="122">
        <f t="shared" si="6"/>
        <v>0</v>
      </c>
      <c r="E2910" s="122">
        <f t="shared" si="2"/>
        <v>3</v>
      </c>
      <c r="H2910" s="135" t="s">
        <v>42024</v>
      </c>
      <c r="L2910" s="160"/>
      <c r="M2910" s="160"/>
      <c r="N2910" s="160"/>
      <c r="O2910" s="160"/>
      <c r="AA2910" s="523"/>
      <c r="AB2910" s="523"/>
      <c r="AC2910" s="160"/>
      <c r="AD2910" s="160"/>
      <c r="AE2910" s="160"/>
      <c r="AJ2910" s="523"/>
      <c r="AN2910" s="160"/>
      <c r="AO2910" s="160"/>
      <c r="AP2910" s="160"/>
      <c r="AQ2910" s="1"/>
      <c r="AR2910" s="1"/>
      <c r="AS2910" s="160"/>
    </row>
    <row r="2911">
      <c r="A2911" s="122">
        <f t="shared" si="3"/>
        <v>0</v>
      </c>
      <c r="B2911" s="122">
        <f t="shared" si="4"/>
        <v>0</v>
      </c>
      <c r="C2911" s="122">
        <f t="shared" si="5"/>
        <v>0</v>
      </c>
      <c r="D2911" s="122">
        <f t="shared" si="6"/>
        <v>0</v>
      </c>
      <c r="E2911" s="122">
        <f t="shared" si="2"/>
        <v>11</v>
      </c>
      <c r="H2911" s="135" t="s">
        <v>42025</v>
      </c>
      <c r="L2911" s="160"/>
      <c r="M2911" s="160"/>
      <c r="N2911" s="160"/>
      <c r="O2911" s="160"/>
      <c r="AA2911" s="523"/>
      <c r="AB2911" s="523"/>
      <c r="AC2911" s="160"/>
      <c r="AD2911" s="160"/>
      <c r="AE2911" s="160"/>
      <c r="AJ2911" s="523"/>
      <c r="AN2911" s="160"/>
      <c r="AO2911" s="160"/>
      <c r="AP2911" s="160"/>
      <c r="AQ2911" s="1"/>
      <c r="AR2911" s="1"/>
      <c r="AS2911" s="160"/>
    </row>
    <row r="2912">
      <c r="A2912" s="122">
        <f t="shared" si="3"/>
        <v>0</v>
      </c>
      <c r="B2912" s="122">
        <f t="shared" si="4"/>
        <v>0</v>
      </c>
      <c r="C2912" s="122">
        <f t="shared" si="5"/>
        <v>0</v>
      </c>
      <c r="D2912" s="122">
        <f t="shared" si="6"/>
        <v>0</v>
      </c>
      <c r="E2912" s="122">
        <f t="shared" si="2"/>
        <v>1</v>
      </c>
      <c r="H2912" s="135">
        <v>970.0</v>
      </c>
      <c r="L2912" s="160"/>
      <c r="M2912" s="160"/>
      <c r="N2912" s="160"/>
      <c r="O2912" s="160"/>
      <c r="AA2912" s="523"/>
      <c r="AB2912" s="523"/>
      <c r="AC2912" s="160"/>
      <c r="AD2912" s="160"/>
      <c r="AE2912" s="160"/>
      <c r="AJ2912" s="523"/>
      <c r="AN2912" s="160"/>
      <c r="AO2912" s="160"/>
      <c r="AP2912" s="160"/>
      <c r="AQ2912" s="1"/>
      <c r="AR2912" s="1"/>
      <c r="AS2912" s="160"/>
    </row>
    <row r="2913">
      <c r="A2913" s="122">
        <f t="shared" si="3"/>
        <v>0</v>
      </c>
      <c r="B2913" s="122">
        <f t="shared" si="4"/>
        <v>0</v>
      </c>
      <c r="C2913" s="122">
        <f t="shared" si="5"/>
        <v>0</v>
      </c>
      <c r="D2913" s="122">
        <f t="shared" si="6"/>
        <v>0</v>
      </c>
      <c r="E2913" s="122">
        <f t="shared" si="2"/>
        <v>3</v>
      </c>
      <c r="H2913" s="135" t="s">
        <v>42026</v>
      </c>
      <c r="L2913" s="160"/>
      <c r="M2913" s="160"/>
      <c r="N2913" s="160"/>
      <c r="O2913" s="160"/>
      <c r="AA2913" s="523"/>
      <c r="AB2913" s="523"/>
      <c r="AC2913" s="160"/>
      <c r="AD2913" s="160"/>
      <c r="AE2913" s="160"/>
      <c r="AJ2913" s="523"/>
      <c r="AN2913" s="160"/>
      <c r="AO2913" s="160"/>
      <c r="AP2913" s="160"/>
      <c r="AQ2913" s="1"/>
      <c r="AR2913" s="1"/>
      <c r="AS2913" s="160"/>
    </row>
    <row r="2914">
      <c r="A2914" s="122">
        <f t="shared" si="3"/>
        <v>0</v>
      </c>
      <c r="B2914" s="122">
        <f t="shared" si="4"/>
        <v>0</v>
      </c>
      <c r="C2914" s="122">
        <f t="shared" si="5"/>
        <v>0</v>
      </c>
      <c r="D2914" s="122">
        <f t="shared" si="6"/>
        <v>0</v>
      </c>
      <c r="E2914" s="122">
        <f t="shared" si="2"/>
        <v>44</v>
      </c>
      <c r="H2914" s="135" t="s">
        <v>42027</v>
      </c>
      <c r="L2914" s="160"/>
      <c r="M2914" s="160"/>
      <c r="N2914" s="160"/>
      <c r="O2914" s="160"/>
      <c r="AA2914" s="523"/>
      <c r="AB2914" s="523"/>
      <c r="AC2914" s="160"/>
      <c r="AD2914" s="160"/>
      <c r="AE2914" s="160"/>
      <c r="AJ2914" s="523"/>
      <c r="AN2914" s="160"/>
      <c r="AO2914" s="160"/>
      <c r="AP2914" s="160"/>
      <c r="AQ2914" s="1"/>
      <c r="AR2914" s="1"/>
      <c r="AS2914" s="160"/>
    </row>
    <row r="2915">
      <c r="A2915" s="122">
        <f t="shared" si="3"/>
        <v>0</v>
      </c>
      <c r="B2915" s="122">
        <f t="shared" si="4"/>
        <v>0</v>
      </c>
      <c r="C2915" s="122">
        <f t="shared" si="5"/>
        <v>0</v>
      </c>
      <c r="D2915" s="122">
        <f t="shared" si="6"/>
        <v>0</v>
      </c>
      <c r="E2915" s="122">
        <f t="shared" si="2"/>
        <v>1</v>
      </c>
      <c r="H2915" s="135">
        <v>971.0</v>
      </c>
      <c r="L2915" s="160"/>
      <c r="M2915" s="160"/>
      <c r="N2915" s="160"/>
      <c r="O2915" s="160"/>
      <c r="AA2915" s="523"/>
      <c r="AB2915" s="523"/>
      <c r="AC2915" s="160"/>
      <c r="AD2915" s="160"/>
      <c r="AE2915" s="160"/>
      <c r="AJ2915" s="523"/>
      <c r="AN2915" s="160"/>
      <c r="AO2915" s="160"/>
      <c r="AP2915" s="160"/>
      <c r="AQ2915" s="1"/>
      <c r="AR2915" s="1"/>
      <c r="AS2915" s="160"/>
    </row>
    <row r="2916">
      <c r="A2916" s="122">
        <f t="shared" si="3"/>
        <v>0</v>
      </c>
      <c r="B2916" s="122">
        <f t="shared" si="4"/>
        <v>0</v>
      </c>
      <c r="C2916" s="122">
        <f t="shared" si="5"/>
        <v>0</v>
      </c>
      <c r="D2916" s="122">
        <f t="shared" si="6"/>
        <v>0</v>
      </c>
      <c r="E2916" s="122">
        <f t="shared" si="2"/>
        <v>3</v>
      </c>
      <c r="H2916" s="135" t="s">
        <v>42028</v>
      </c>
      <c r="L2916" s="160"/>
      <c r="M2916" s="160"/>
      <c r="N2916" s="160"/>
      <c r="O2916" s="160"/>
      <c r="AA2916" s="523"/>
      <c r="AB2916" s="523"/>
      <c r="AC2916" s="160"/>
      <c r="AD2916" s="160"/>
      <c r="AE2916" s="160"/>
      <c r="AJ2916" s="523"/>
      <c r="AN2916" s="160"/>
      <c r="AO2916" s="160"/>
      <c r="AP2916" s="160"/>
      <c r="AQ2916" s="1"/>
      <c r="AR2916" s="1"/>
      <c r="AS2916" s="160"/>
    </row>
    <row r="2917">
      <c r="A2917" s="122">
        <f t="shared" si="3"/>
        <v>0</v>
      </c>
      <c r="B2917" s="122">
        <f t="shared" si="4"/>
        <v>0</v>
      </c>
      <c r="C2917" s="122">
        <f t="shared" si="5"/>
        <v>0</v>
      </c>
      <c r="D2917" s="122">
        <f t="shared" si="6"/>
        <v>0</v>
      </c>
      <c r="E2917" s="122">
        <f t="shared" si="2"/>
        <v>28</v>
      </c>
      <c r="H2917" s="135" t="s">
        <v>42029</v>
      </c>
      <c r="L2917" s="160"/>
      <c r="M2917" s="160"/>
      <c r="N2917" s="160"/>
      <c r="O2917" s="160"/>
      <c r="AA2917" s="523"/>
      <c r="AB2917" s="523"/>
      <c r="AC2917" s="160"/>
      <c r="AD2917" s="160"/>
      <c r="AE2917" s="160"/>
      <c r="AJ2917" s="523"/>
      <c r="AN2917" s="160"/>
      <c r="AO2917" s="160"/>
      <c r="AP2917" s="160"/>
      <c r="AQ2917" s="1"/>
      <c r="AR2917" s="1"/>
      <c r="AS2917" s="160"/>
    </row>
    <row r="2918">
      <c r="A2918" s="122">
        <f t="shared" si="3"/>
        <v>0</v>
      </c>
      <c r="B2918" s="122">
        <f t="shared" si="4"/>
        <v>0</v>
      </c>
      <c r="C2918" s="122">
        <f t="shared" si="5"/>
        <v>0</v>
      </c>
      <c r="D2918" s="122">
        <f t="shared" si="6"/>
        <v>0</v>
      </c>
      <c r="E2918" s="122">
        <f t="shared" si="2"/>
        <v>1</v>
      </c>
      <c r="H2918" s="135">
        <v>972.0</v>
      </c>
      <c r="L2918" s="160"/>
      <c r="M2918" s="160"/>
      <c r="N2918" s="160"/>
      <c r="O2918" s="160"/>
      <c r="AA2918" s="523"/>
      <c r="AB2918" s="523"/>
      <c r="AC2918" s="160"/>
      <c r="AD2918" s="160"/>
      <c r="AE2918" s="160"/>
      <c r="AJ2918" s="523"/>
      <c r="AN2918" s="160"/>
      <c r="AO2918" s="160"/>
      <c r="AP2918" s="160"/>
      <c r="AQ2918" s="1"/>
      <c r="AR2918" s="1"/>
      <c r="AS2918" s="160"/>
    </row>
    <row r="2919">
      <c r="A2919" s="122">
        <f t="shared" si="3"/>
        <v>0</v>
      </c>
      <c r="B2919" s="122">
        <f t="shared" si="4"/>
        <v>0</v>
      </c>
      <c r="C2919" s="122">
        <f t="shared" si="5"/>
        <v>0</v>
      </c>
      <c r="D2919" s="122">
        <f t="shared" si="6"/>
        <v>0</v>
      </c>
      <c r="E2919" s="122">
        <f t="shared" si="2"/>
        <v>3</v>
      </c>
      <c r="H2919" s="135" t="s">
        <v>42030</v>
      </c>
      <c r="L2919" s="160"/>
      <c r="M2919" s="160"/>
      <c r="N2919" s="160"/>
      <c r="O2919" s="160"/>
      <c r="AA2919" s="523"/>
      <c r="AB2919" s="523"/>
      <c r="AC2919" s="160"/>
      <c r="AD2919" s="160"/>
      <c r="AE2919" s="160"/>
      <c r="AJ2919" s="523"/>
      <c r="AN2919" s="160"/>
      <c r="AO2919" s="160"/>
      <c r="AP2919" s="160"/>
      <c r="AQ2919" s="1"/>
      <c r="AR2919" s="1"/>
      <c r="AS2919" s="160"/>
    </row>
    <row r="2920">
      <c r="A2920" s="122">
        <f t="shared" si="3"/>
        <v>0</v>
      </c>
      <c r="B2920" s="122">
        <f t="shared" si="4"/>
        <v>0</v>
      </c>
      <c r="C2920" s="122">
        <f t="shared" si="5"/>
        <v>0</v>
      </c>
      <c r="D2920" s="122">
        <f t="shared" si="6"/>
        <v>0</v>
      </c>
      <c r="E2920" s="122">
        <f t="shared" si="2"/>
        <v>15</v>
      </c>
      <c r="H2920" s="135" t="s">
        <v>42031</v>
      </c>
      <c r="L2920" s="160"/>
      <c r="M2920" s="160"/>
      <c r="N2920" s="160"/>
      <c r="O2920" s="160"/>
      <c r="AA2920" s="523"/>
      <c r="AB2920" s="523"/>
      <c r="AC2920" s="160"/>
      <c r="AD2920" s="160"/>
      <c r="AE2920" s="160"/>
      <c r="AJ2920" s="523"/>
      <c r="AN2920" s="160"/>
      <c r="AO2920" s="160"/>
      <c r="AP2920" s="160"/>
      <c r="AQ2920" s="1"/>
      <c r="AR2920" s="1"/>
      <c r="AS2920" s="160"/>
    </row>
    <row r="2921">
      <c r="A2921" s="122">
        <f t="shared" si="3"/>
        <v>0</v>
      </c>
      <c r="B2921" s="122">
        <f t="shared" si="4"/>
        <v>0</v>
      </c>
      <c r="C2921" s="122">
        <f t="shared" si="5"/>
        <v>0</v>
      </c>
      <c r="D2921" s="122">
        <f t="shared" si="6"/>
        <v>0</v>
      </c>
      <c r="E2921" s="122">
        <f t="shared" si="2"/>
        <v>1</v>
      </c>
      <c r="H2921" s="135">
        <v>973.0</v>
      </c>
      <c r="L2921" s="160"/>
      <c r="M2921" s="160"/>
      <c r="N2921" s="160"/>
      <c r="O2921" s="160"/>
      <c r="AA2921" s="523"/>
      <c r="AB2921" s="523"/>
      <c r="AC2921" s="160"/>
      <c r="AD2921" s="160"/>
      <c r="AE2921" s="160"/>
      <c r="AJ2921" s="523"/>
      <c r="AN2921" s="160"/>
      <c r="AO2921" s="160"/>
      <c r="AP2921" s="160"/>
      <c r="AQ2921" s="1"/>
      <c r="AR2921" s="1"/>
      <c r="AS2921" s="160"/>
    </row>
    <row r="2922">
      <c r="A2922" s="122">
        <f t="shared" si="3"/>
        <v>0</v>
      </c>
      <c r="B2922" s="122">
        <f t="shared" si="4"/>
        <v>0</v>
      </c>
      <c r="C2922" s="122">
        <f t="shared" si="5"/>
        <v>0</v>
      </c>
      <c r="D2922" s="122">
        <f t="shared" si="6"/>
        <v>0</v>
      </c>
      <c r="E2922" s="122">
        <f t="shared" si="2"/>
        <v>3</v>
      </c>
      <c r="H2922" s="135" t="s">
        <v>42032</v>
      </c>
      <c r="L2922" s="160"/>
      <c r="M2922" s="160"/>
      <c r="N2922" s="160"/>
      <c r="O2922" s="160"/>
      <c r="AA2922" s="523"/>
      <c r="AB2922" s="523"/>
      <c r="AC2922" s="160"/>
      <c r="AD2922" s="160"/>
      <c r="AE2922" s="160"/>
      <c r="AJ2922" s="523"/>
      <c r="AN2922" s="160"/>
      <c r="AO2922" s="160"/>
      <c r="AP2922" s="160"/>
      <c r="AQ2922" s="1"/>
      <c r="AR2922" s="1"/>
      <c r="AS2922" s="160"/>
    </row>
    <row r="2923">
      <c r="A2923" s="122">
        <f t="shared" si="3"/>
        <v>0</v>
      </c>
      <c r="B2923" s="122">
        <f t="shared" si="4"/>
        <v>0</v>
      </c>
      <c r="C2923" s="122">
        <f t="shared" si="5"/>
        <v>0</v>
      </c>
      <c r="D2923" s="122">
        <f t="shared" si="6"/>
        <v>0</v>
      </c>
      <c r="E2923" s="122">
        <f t="shared" si="2"/>
        <v>22</v>
      </c>
      <c r="H2923" s="135" t="s">
        <v>42033</v>
      </c>
      <c r="L2923" s="160"/>
      <c r="M2923" s="160"/>
      <c r="N2923" s="160"/>
      <c r="O2923" s="160"/>
      <c r="AA2923" s="523"/>
      <c r="AB2923" s="523"/>
      <c r="AC2923" s="160"/>
      <c r="AD2923" s="160"/>
      <c r="AE2923" s="160"/>
      <c r="AJ2923" s="523"/>
      <c r="AN2923" s="160"/>
      <c r="AO2923" s="160"/>
      <c r="AP2923" s="160"/>
      <c r="AQ2923" s="1"/>
      <c r="AR2923" s="1"/>
      <c r="AS2923" s="160"/>
    </row>
    <row r="2924">
      <c r="A2924" s="122">
        <f t="shared" si="3"/>
        <v>0</v>
      </c>
      <c r="B2924" s="122">
        <f t="shared" si="4"/>
        <v>0</v>
      </c>
      <c r="C2924" s="122">
        <f t="shared" si="5"/>
        <v>0</v>
      </c>
      <c r="D2924" s="122">
        <f t="shared" si="6"/>
        <v>0</v>
      </c>
      <c r="E2924" s="122">
        <f t="shared" si="2"/>
        <v>1</v>
      </c>
      <c r="H2924" s="135">
        <v>974.0</v>
      </c>
      <c r="L2924" s="160"/>
      <c r="M2924" s="160"/>
      <c r="N2924" s="160"/>
      <c r="O2924" s="160"/>
      <c r="AA2924" s="523"/>
      <c r="AB2924" s="523"/>
      <c r="AC2924" s="160"/>
      <c r="AD2924" s="160"/>
      <c r="AE2924" s="160"/>
      <c r="AJ2924" s="523"/>
      <c r="AN2924" s="160"/>
      <c r="AO2924" s="160"/>
      <c r="AP2924" s="160"/>
      <c r="AQ2924" s="1"/>
      <c r="AR2924" s="1"/>
      <c r="AS2924" s="160"/>
    </row>
    <row r="2925">
      <c r="A2925" s="122">
        <f t="shared" si="3"/>
        <v>0</v>
      </c>
      <c r="B2925" s="122">
        <f t="shared" si="4"/>
        <v>0</v>
      </c>
      <c r="C2925" s="122">
        <f t="shared" si="5"/>
        <v>0</v>
      </c>
      <c r="D2925" s="122">
        <f t="shared" si="6"/>
        <v>0</v>
      </c>
      <c r="E2925" s="122">
        <f t="shared" si="2"/>
        <v>3</v>
      </c>
      <c r="H2925" s="135" t="s">
        <v>42034</v>
      </c>
      <c r="L2925" s="160"/>
      <c r="M2925" s="160"/>
      <c r="N2925" s="160"/>
      <c r="O2925" s="160"/>
      <c r="AA2925" s="523"/>
      <c r="AB2925" s="523"/>
      <c r="AC2925" s="160"/>
      <c r="AD2925" s="160"/>
      <c r="AE2925" s="160"/>
      <c r="AJ2925" s="523"/>
      <c r="AN2925" s="160"/>
      <c r="AO2925" s="160"/>
      <c r="AP2925" s="160"/>
      <c r="AQ2925" s="1"/>
      <c r="AR2925" s="1"/>
      <c r="AS2925" s="160"/>
    </row>
    <row r="2926">
      <c r="A2926" s="122">
        <f t="shared" si="3"/>
        <v>0</v>
      </c>
      <c r="B2926" s="122">
        <f t="shared" si="4"/>
        <v>0</v>
      </c>
      <c r="C2926" s="122">
        <f t="shared" si="5"/>
        <v>0</v>
      </c>
      <c r="D2926" s="122">
        <f t="shared" si="6"/>
        <v>0</v>
      </c>
      <c r="E2926" s="122">
        <f t="shared" si="2"/>
        <v>35</v>
      </c>
      <c r="H2926" s="135" t="s">
        <v>42035</v>
      </c>
      <c r="L2926" s="160"/>
      <c r="M2926" s="160"/>
      <c r="N2926" s="160"/>
      <c r="O2926" s="160"/>
      <c r="AA2926" s="523"/>
      <c r="AB2926" s="523"/>
      <c r="AC2926" s="160"/>
      <c r="AD2926" s="160"/>
      <c r="AE2926" s="160"/>
      <c r="AJ2926" s="523"/>
      <c r="AN2926" s="160"/>
      <c r="AO2926" s="160"/>
      <c r="AP2926" s="160"/>
      <c r="AQ2926" s="1"/>
      <c r="AR2926" s="1"/>
      <c r="AS2926" s="160"/>
    </row>
    <row r="2927">
      <c r="A2927" s="122">
        <f t="shared" si="3"/>
        <v>0</v>
      </c>
      <c r="B2927" s="122">
        <f t="shared" si="4"/>
        <v>0</v>
      </c>
      <c r="C2927" s="122">
        <f t="shared" si="5"/>
        <v>0</v>
      </c>
      <c r="D2927" s="122">
        <f t="shared" si="6"/>
        <v>0</v>
      </c>
      <c r="E2927" s="122">
        <f t="shared" si="2"/>
        <v>1</v>
      </c>
      <c r="H2927" s="135">
        <v>975.0</v>
      </c>
      <c r="L2927" s="160"/>
      <c r="M2927" s="160"/>
      <c r="N2927" s="160"/>
      <c r="O2927" s="160"/>
      <c r="AA2927" s="523"/>
      <c r="AB2927" s="523"/>
      <c r="AC2927" s="160"/>
      <c r="AD2927" s="160"/>
      <c r="AE2927" s="160"/>
      <c r="AJ2927" s="523"/>
      <c r="AN2927" s="160"/>
      <c r="AO2927" s="160"/>
      <c r="AP2927" s="160"/>
      <c r="AQ2927" s="1"/>
      <c r="AR2927" s="1"/>
      <c r="AS2927" s="160"/>
    </row>
    <row r="2928">
      <c r="A2928" s="122">
        <f t="shared" si="3"/>
        <v>0</v>
      </c>
      <c r="B2928" s="122">
        <f t="shared" si="4"/>
        <v>0</v>
      </c>
      <c r="C2928" s="122">
        <f t="shared" si="5"/>
        <v>0</v>
      </c>
      <c r="D2928" s="122">
        <f t="shared" si="6"/>
        <v>0</v>
      </c>
      <c r="E2928" s="122">
        <f t="shared" si="2"/>
        <v>3</v>
      </c>
      <c r="H2928" s="135" t="s">
        <v>42036</v>
      </c>
      <c r="L2928" s="160"/>
      <c r="M2928" s="160"/>
      <c r="N2928" s="160"/>
      <c r="O2928" s="160"/>
      <c r="AA2928" s="523"/>
      <c r="AB2928" s="523"/>
      <c r="AC2928" s="160"/>
      <c r="AD2928" s="160"/>
      <c r="AE2928" s="160"/>
      <c r="AJ2928" s="523"/>
      <c r="AN2928" s="160"/>
      <c r="AO2928" s="160"/>
      <c r="AP2928" s="160"/>
      <c r="AQ2928" s="1"/>
      <c r="AR2928" s="1"/>
      <c r="AS2928" s="160"/>
    </row>
    <row r="2929">
      <c r="A2929" s="122">
        <f t="shared" si="3"/>
        <v>0</v>
      </c>
      <c r="B2929" s="122">
        <f t="shared" si="4"/>
        <v>0</v>
      </c>
      <c r="C2929" s="122">
        <f t="shared" si="5"/>
        <v>0</v>
      </c>
      <c r="D2929" s="122">
        <f t="shared" si="6"/>
        <v>0</v>
      </c>
      <c r="E2929" s="122">
        <f t="shared" si="2"/>
        <v>31</v>
      </c>
      <c r="H2929" s="135" t="s">
        <v>42037</v>
      </c>
      <c r="L2929" s="160"/>
      <c r="M2929" s="160"/>
      <c r="N2929" s="160"/>
      <c r="O2929" s="160"/>
      <c r="AA2929" s="523"/>
      <c r="AB2929" s="523"/>
      <c r="AC2929" s="160"/>
      <c r="AD2929" s="160"/>
      <c r="AE2929" s="160"/>
      <c r="AJ2929" s="523"/>
      <c r="AN2929" s="160"/>
      <c r="AO2929" s="160"/>
      <c r="AP2929" s="160"/>
      <c r="AQ2929" s="1"/>
      <c r="AR2929" s="1"/>
      <c r="AS2929" s="160"/>
    </row>
    <row r="2930">
      <c r="A2930" s="122">
        <f t="shared" si="3"/>
        <v>0</v>
      </c>
      <c r="B2930" s="122">
        <f t="shared" si="4"/>
        <v>0</v>
      </c>
      <c r="C2930" s="122">
        <f t="shared" si="5"/>
        <v>0</v>
      </c>
      <c r="D2930" s="122">
        <f t="shared" si="6"/>
        <v>0</v>
      </c>
      <c r="E2930" s="122">
        <f t="shared" si="2"/>
        <v>1</v>
      </c>
      <c r="H2930" s="135">
        <v>976.0</v>
      </c>
      <c r="L2930" s="160"/>
      <c r="M2930" s="160"/>
      <c r="N2930" s="160"/>
      <c r="O2930" s="160"/>
      <c r="AA2930" s="523"/>
      <c r="AB2930" s="523"/>
      <c r="AC2930" s="160"/>
      <c r="AD2930" s="160"/>
      <c r="AE2930" s="160"/>
      <c r="AJ2930" s="523"/>
      <c r="AN2930" s="160"/>
      <c r="AO2930" s="160"/>
      <c r="AP2930" s="160"/>
      <c r="AQ2930" s="1"/>
      <c r="AR2930" s="1"/>
      <c r="AS2930" s="160"/>
    </row>
    <row r="2931">
      <c r="A2931" s="122">
        <f t="shared" si="3"/>
        <v>0</v>
      </c>
      <c r="B2931" s="122">
        <f t="shared" si="4"/>
        <v>0</v>
      </c>
      <c r="C2931" s="122">
        <f t="shared" si="5"/>
        <v>0</v>
      </c>
      <c r="D2931" s="122">
        <f t="shared" si="6"/>
        <v>0</v>
      </c>
      <c r="E2931" s="122">
        <f t="shared" si="2"/>
        <v>3</v>
      </c>
      <c r="H2931" s="135" t="s">
        <v>42038</v>
      </c>
      <c r="L2931" s="160"/>
      <c r="M2931" s="160"/>
      <c r="N2931" s="160"/>
      <c r="O2931" s="160"/>
      <c r="AA2931" s="523"/>
      <c r="AB2931" s="523"/>
      <c r="AC2931" s="160"/>
      <c r="AD2931" s="160"/>
      <c r="AE2931" s="160"/>
      <c r="AJ2931" s="523"/>
      <c r="AN2931" s="160"/>
      <c r="AO2931" s="160"/>
      <c r="AP2931" s="160"/>
      <c r="AQ2931" s="1"/>
      <c r="AR2931" s="1"/>
      <c r="AS2931" s="160"/>
    </row>
    <row r="2932">
      <c r="A2932" s="122">
        <f t="shared" si="3"/>
        <v>0</v>
      </c>
      <c r="B2932" s="122">
        <f t="shared" si="4"/>
        <v>0</v>
      </c>
      <c r="C2932" s="122">
        <f t="shared" si="5"/>
        <v>0</v>
      </c>
      <c r="D2932" s="122">
        <f t="shared" si="6"/>
        <v>0</v>
      </c>
      <c r="E2932" s="122">
        <f t="shared" si="2"/>
        <v>35</v>
      </c>
      <c r="H2932" s="135" t="s">
        <v>42039</v>
      </c>
      <c r="L2932" s="160"/>
      <c r="M2932" s="160"/>
      <c r="N2932" s="160"/>
      <c r="O2932" s="160"/>
      <c r="AA2932" s="523"/>
      <c r="AB2932" s="523"/>
      <c r="AC2932" s="160"/>
      <c r="AD2932" s="160"/>
      <c r="AE2932" s="160"/>
      <c r="AJ2932" s="523"/>
      <c r="AN2932" s="160"/>
      <c r="AO2932" s="160"/>
      <c r="AP2932" s="160"/>
      <c r="AQ2932" s="1"/>
      <c r="AR2932" s="1"/>
      <c r="AS2932" s="160"/>
    </row>
    <row r="2933">
      <c r="A2933" s="122">
        <f t="shared" si="3"/>
        <v>0</v>
      </c>
      <c r="B2933" s="122">
        <f t="shared" si="4"/>
        <v>0</v>
      </c>
      <c r="C2933" s="122">
        <f t="shared" si="5"/>
        <v>0</v>
      </c>
      <c r="D2933" s="122">
        <f t="shared" si="6"/>
        <v>0</v>
      </c>
      <c r="E2933" s="122">
        <f t="shared" si="2"/>
        <v>1</v>
      </c>
      <c r="H2933" s="135">
        <v>977.0</v>
      </c>
      <c r="L2933" s="160"/>
      <c r="M2933" s="160"/>
      <c r="N2933" s="160"/>
      <c r="O2933" s="160"/>
      <c r="AA2933" s="523"/>
      <c r="AB2933" s="523"/>
      <c r="AC2933" s="160"/>
      <c r="AD2933" s="160"/>
      <c r="AE2933" s="160"/>
      <c r="AJ2933" s="523"/>
      <c r="AN2933" s="160"/>
      <c r="AO2933" s="160"/>
      <c r="AP2933" s="160"/>
      <c r="AQ2933" s="1"/>
      <c r="AR2933" s="1"/>
      <c r="AS2933" s="160"/>
    </row>
    <row r="2934">
      <c r="A2934" s="122">
        <f t="shared" si="3"/>
        <v>0</v>
      </c>
      <c r="B2934" s="122">
        <f t="shared" si="4"/>
        <v>0</v>
      </c>
      <c r="C2934" s="122">
        <f t="shared" si="5"/>
        <v>0</v>
      </c>
      <c r="D2934" s="122">
        <f t="shared" si="6"/>
        <v>0</v>
      </c>
      <c r="E2934" s="122">
        <f t="shared" si="2"/>
        <v>3</v>
      </c>
      <c r="H2934" s="135" t="s">
        <v>42040</v>
      </c>
      <c r="L2934" s="160"/>
      <c r="M2934" s="160"/>
      <c r="N2934" s="160"/>
      <c r="O2934" s="160"/>
      <c r="AA2934" s="523"/>
      <c r="AB2934" s="523"/>
      <c r="AC2934" s="160"/>
      <c r="AD2934" s="160"/>
      <c r="AE2934" s="160"/>
      <c r="AJ2934" s="523"/>
      <c r="AN2934" s="160"/>
      <c r="AO2934" s="160"/>
      <c r="AP2934" s="160"/>
      <c r="AQ2934" s="1"/>
      <c r="AR2934" s="1"/>
      <c r="AS2934" s="160"/>
    </row>
    <row r="2935">
      <c r="A2935" s="122">
        <f t="shared" si="3"/>
        <v>0</v>
      </c>
      <c r="B2935" s="122">
        <f t="shared" si="4"/>
        <v>0</v>
      </c>
      <c r="C2935" s="122">
        <f t="shared" si="5"/>
        <v>0</v>
      </c>
      <c r="D2935" s="122">
        <f t="shared" si="6"/>
        <v>0</v>
      </c>
      <c r="E2935" s="122">
        <f t="shared" si="2"/>
        <v>8</v>
      </c>
      <c r="H2935" s="135" t="s">
        <v>42041</v>
      </c>
      <c r="L2935" s="160"/>
      <c r="M2935" s="160"/>
      <c r="N2935" s="160"/>
      <c r="O2935" s="160"/>
      <c r="AA2935" s="523"/>
      <c r="AB2935" s="523"/>
      <c r="AC2935" s="160"/>
      <c r="AD2935" s="160"/>
      <c r="AE2935" s="160"/>
      <c r="AJ2935" s="523"/>
      <c r="AN2935" s="160"/>
      <c r="AO2935" s="160"/>
      <c r="AP2935" s="160"/>
      <c r="AQ2935" s="1"/>
      <c r="AR2935" s="1"/>
      <c r="AS2935" s="160"/>
    </row>
    <row r="2936">
      <c r="A2936" s="122">
        <f t="shared" si="3"/>
        <v>0</v>
      </c>
      <c r="B2936" s="122">
        <f t="shared" si="4"/>
        <v>0</v>
      </c>
      <c r="C2936" s="122">
        <f t="shared" si="5"/>
        <v>0</v>
      </c>
      <c r="D2936" s="122">
        <f t="shared" si="6"/>
        <v>0</v>
      </c>
      <c r="E2936" s="122">
        <f t="shared" si="2"/>
        <v>1</v>
      </c>
      <c r="H2936" s="135">
        <v>978.0</v>
      </c>
      <c r="L2936" s="160"/>
      <c r="M2936" s="160"/>
      <c r="N2936" s="160"/>
      <c r="O2936" s="160"/>
      <c r="AA2936" s="523"/>
      <c r="AB2936" s="523"/>
      <c r="AC2936" s="160"/>
      <c r="AD2936" s="160"/>
      <c r="AE2936" s="160"/>
      <c r="AJ2936" s="523"/>
      <c r="AN2936" s="160"/>
      <c r="AO2936" s="160"/>
      <c r="AP2936" s="160"/>
      <c r="AQ2936" s="1"/>
      <c r="AR2936" s="1"/>
      <c r="AS2936" s="160"/>
    </row>
    <row r="2937">
      <c r="A2937" s="122">
        <f t="shared" si="3"/>
        <v>0</v>
      </c>
      <c r="B2937" s="122">
        <f t="shared" si="4"/>
        <v>0</v>
      </c>
      <c r="C2937" s="122">
        <f t="shared" si="5"/>
        <v>0</v>
      </c>
      <c r="D2937" s="122">
        <f t="shared" si="6"/>
        <v>0</v>
      </c>
      <c r="E2937" s="122">
        <f t="shared" si="2"/>
        <v>3</v>
      </c>
      <c r="H2937" s="135" t="s">
        <v>42042</v>
      </c>
      <c r="L2937" s="160"/>
      <c r="M2937" s="160"/>
      <c r="N2937" s="160"/>
      <c r="O2937" s="160"/>
      <c r="AA2937" s="523"/>
      <c r="AB2937" s="523"/>
      <c r="AC2937" s="160"/>
      <c r="AD2937" s="160"/>
      <c r="AE2937" s="160"/>
      <c r="AJ2937" s="523"/>
      <c r="AN2937" s="160"/>
      <c r="AO2937" s="160"/>
      <c r="AP2937" s="160"/>
      <c r="AQ2937" s="1"/>
      <c r="AR2937" s="1"/>
      <c r="AS2937" s="160"/>
    </row>
    <row r="2938">
      <c r="A2938" s="122">
        <f t="shared" si="3"/>
        <v>0</v>
      </c>
      <c r="B2938" s="122">
        <f t="shared" si="4"/>
        <v>0</v>
      </c>
      <c r="C2938" s="122">
        <f t="shared" si="5"/>
        <v>0</v>
      </c>
      <c r="D2938" s="122">
        <f t="shared" si="6"/>
        <v>0</v>
      </c>
      <c r="E2938" s="122">
        <f t="shared" si="2"/>
        <v>2</v>
      </c>
      <c r="H2938" s="135" t="s">
        <v>42043</v>
      </c>
      <c r="L2938" s="160"/>
      <c r="M2938" s="160"/>
      <c r="N2938" s="160"/>
      <c r="O2938" s="160"/>
      <c r="AA2938" s="523"/>
      <c r="AB2938" s="523"/>
      <c r="AC2938" s="160"/>
      <c r="AD2938" s="160"/>
      <c r="AE2938" s="160"/>
      <c r="AJ2938" s="523"/>
      <c r="AN2938" s="160"/>
      <c r="AO2938" s="160"/>
      <c r="AP2938" s="160"/>
      <c r="AQ2938" s="1"/>
      <c r="AR2938" s="1"/>
      <c r="AS2938" s="160"/>
    </row>
    <row r="2939">
      <c r="A2939" s="122">
        <f t="shared" si="3"/>
        <v>0</v>
      </c>
      <c r="B2939" s="122">
        <f t="shared" si="4"/>
        <v>0</v>
      </c>
      <c r="C2939" s="122">
        <f t="shared" si="5"/>
        <v>0</v>
      </c>
      <c r="D2939" s="122">
        <f t="shared" si="6"/>
        <v>0</v>
      </c>
      <c r="E2939" s="122">
        <f t="shared" si="2"/>
        <v>1</v>
      </c>
      <c r="H2939" s="135">
        <v>979.0</v>
      </c>
      <c r="L2939" s="160"/>
      <c r="M2939" s="160"/>
      <c r="N2939" s="160"/>
      <c r="O2939" s="160"/>
      <c r="AA2939" s="523"/>
      <c r="AB2939" s="523"/>
      <c r="AC2939" s="160"/>
      <c r="AD2939" s="160"/>
      <c r="AE2939" s="160"/>
      <c r="AJ2939" s="523"/>
      <c r="AN2939" s="160"/>
      <c r="AO2939" s="160"/>
      <c r="AP2939" s="160"/>
      <c r="AQ2939" s="1"/>
      <c r="AR2939" s="1"/>
      <c r="AS2939" s="160"/>
    </row>
    <row r="2940">
      <c r="A2940" s="122">
        <f t="shared" si="3"/>
        <v>0</v>
      </c>
      <c r="B2940" s="122">
        <f t="shared" si="4"/>
        <v>0</v>
      </c>
      <c r="C2940" s="122">
        <f t="shared" si="5"/>
        <v>0</v>
      </c>
      <c r="D2940" s="122">
        <f t="shared" si="6"/>
        <v>0</v>
      </c>
      <c r="E2940" s="122">
        <f t="shared" si="2"/>
        <v>3</v>
      </c>
      <c r="H2940" s="135" t="s">
        <v>42044</v>
      </c>
      <c r="L2940" s="160"/>
      <c r="M2940" s="160"/>
      <c r="N2940" s="160"/>
      <c r="O2940" s="160"/>
      <c r="AA2940" s="523"/>
      <c r="AB2940" s="523"/>
      <c r="AC2940" s="160"/>
      <c r="AD2940" s="160"/>
      <c r="AE2940" s="160"/>
      <c r="AJ2940" s="523"/>
      <c r="AN2940" s="160"/>
      <c r="AO2940" s="160"/>
      <c r="AP2940" s="160"/>
      <c r="AQ2940" s="1"/>
      <c r="AR2940" s="1"/>
      <c r="AS2940" s="160"/>
    </row>
    <row r="2941">
      <c r="A2941" s="122">
        <f t="shared" si="3"/>
        <v>0</v>
      </c>
      <c r="B2941" s="122">
        <f t="shared" si="4"/>
        <v>0</v>
      </c>
      <c r="C2941" s="122">
        <f t="shared" si="5"/>
        <v>0</v>
      </c>
      <c r="D2941" s="122">
        <f t="shared" si="6"/>
        <v>0</v>
      </c>
      <c r="E2941" s="122">
        <f t="shared" si="2"/>
        <v>3</v>
      </c>
      <c r="H2941" s="135" t="s">
        <v>866</v>
      </c>
      <c r="L2941" s="160"/>
      <c r="M2941" s="160"/>
      <c r="N2941" s="160"/>
      <c r="O2941" s="160"/>
      <c r="AA2941" s="523"/>
      <c r="AB2941" s="523"/>
      <c r="AC2941" s="160"/>
      <c r="AD2941" s="160"/>
      <c r="AE2941" s="160"/>
      <c r="AJ2941" s="523"/>
      <c r="AN2941" s="160"/>
      <c r="AO2941" s="160"/>
      <c r="AP2941" s="160"/>
      <c r="AQ2941" s="1"/>
      <c r="AR2941" s="1"/>
      <c r="AS2941" s="160"/>
    </row>
    <row r="2942">
      <c r="A2942" s="122">
        <f t="shared" si="3"/>
        <v>0</v>
      </c>
      <c r="B2942" s="122">
        <f t="shared" si="4"/>
        <v>0</v>
      </c>
      <c r="C2942" s="122">
        <f t="shared" si="5"/>
        <v>0</v>
      </c>
      <c r="D2942" s="122">
        <f t="shared" si="6"/>
        <v>0</v>
      </c>
      <c r="E2942" s="122">
        <f t="shared" si="2"/>
        <v>1</v>
      </c>
      <c r="H2942" s="135">
        <v>980.0</v>
      </c>
      <c r="L2942" s="160"/>
      <c r="M2942" s="160"/>
      <c r="N2942" s="160"/>
      <c r="O2942" s="160"/>
      <c r="AA2942" s="523"/>
      <c r="AB2942" s="523"/>
      <c r="AC2942" s="160"/>
      <c r="AD2942" s="160"/>
      <c r="AE2942" s="160"/>
      <c r="AJ2942" s="523"/>
      <c r="AN2942" s="160"/>
      <c r="AO2942" s="160"/>
      <c r="AP2942" s="160"/>
      <c r="AQ2942" s="1"/>
      <c r="AR2942" s="1"/>
      <c r="AS2942" s="160"/>
    </row>
    <row r="2943">
      <c r="A2943" s="122">
        <f t="shared" si="3"/>
        <v>0</v>
      </c>
      <c r="B2943" s="122">
        <f t="shared" si="4"/>
        <v>0</v>
      </c>
      <c r="C2943" s="122">
        <f t="shared" si="5"/>
        <v>0</v>
      </c>
      <c r="D2943" s="122">
        <f t="shared" si="6"/>
        <v>0</v>
      </c>
      <c r="E2943" s="122">
        <f t="shared" si="2"/>
        <v>3</v>
      </c>
      <c r="H2943" s="135" t="s">
        <v>42045</v>
      </c>
      <c r="L2943" s="160"/>
      <c r="M2943" s="160"/>
      <c r="N2943" s="160"/>
      <c r="O2943" s="160"/>
      <c r="AA2943" s="523"/>
      <c r="AB2943" s="523"/>
      <c r="AC2943" s="160"/>
      <c r="AD2943" s="160"/>
      <c r="AE2943" s="160"/>
      <c r="AJ2943" s="523"/>
      <c r="AN2943" s="160"/>
      <c r="AO2943" s="160"/>
      <c r="AP2943" s="160"/>
      <c r="AQ2943" s="1"/>
      <c r="AR2943" s="1"/>
      <c r="AS2943" s="160"/>
    </row>
    <row r="2944">
      <c r="A2944" s="122">
        <f t="shared" si="3"/>
        <v>0</v>
      </c>
      <c r="B2944" s="122">
        <f t="shared" si="4"/>
        <v>0</v>
      </c>
      <c r="C2944" s="122">
        <f t="shared" si="5"/>
        <v>0</v>
      </c>
      <c r="D2944" s="122">
        <f t="shared" si="6"/>
        <v>0</v>
      </c>
      <c r="E2944" s="122">
        <f t="shared" si="2"/>
        <v>20</v>
      </c>
      <c r="H2944" s="135" t="s">
        <v>42046</v>
      </c>
      <c r="L2944" s="160"/>
      <c r="M2944" s="160"/>
      <c r="N2944" s="160"/>
      <c r="O2944" s="160"/>
      <c r="AA2944" s="523"/>
      <c r="AB2944" s="523"/>
      <c r="AC2944" s="160"/>
      <c r="AD2944" s="160"/>
      <c r="AE2944" s="160"/>
      <c r="AJ2944" s="523"/>
      <c r="AN2944" s="160"/>
      <c r="AO2944" s="160"/>
      <c r="AP2944" s="160"/>
      <c r="AQ2944" s="1"/>
      <c r="AR2944" s="1"/>
      <c r="AS2944" s="160"/>
    </row>
    <row r="2945">
      <c r="A2945" s="122">
        <f t="shared" si="3"/>
        <v>0</v>
      </c>
      <c r="B2945" s="122">
        <f t="shared" si="4"/>
        <v>0</v>
      </c>
      <c r="C2945" s="122">
        <f t="shared" si="5"/>
        <v>0</v>
      </c>
      <c r="D2945" s="122">
        <f t="shared" si="6"/>
        <v>0</v>
      </c>
      <c r="E2945" s="122">
        <f t="shared" si="2"/>
        <v>1</v>
      </c>
      <c r="H2945" s="135">
        <v>981.0</v>
      </c>
      <c r="L2945" s="160"/>
      <c r="M2945" s="160"/>
      <c r="N2945" s="160"/>
      <c r="O2945" s="160"/>
      <c r="AA2945" s="523"/>
      <c r="AB2945" s="523"/>
      <c r="AC2945" s="160"/>
      <c r="AD2945" s="160"/>
      <c r="AE2945" s="160"/>
      <c r="AJ2945" s="523"/>
      <c r="AN2945" s="160"/>
      <c r="AO2945" s="160"/>
      <c r="AP2945" s="160"/>
      <c r="AQ2945" s="1"/>
      <c r="AR2945" s="1"/>
      <c r="AS2945" s="160"/>
    </row>
    <row r="2946">
      <c r="A2946" s="122">
        <f t="shared" si="3"/>
        <v>0</v>
      </c>
      <c r="B2946" s="122">
        <f t="shared" si="4"/>
        <v>0</v>
      </c>
      <c r="C2946" s="122">
        <f t="shared" si="5"/>
        <v>0</v>
      </c>
      <c r="D2946" s="122">
        <f t="shared" si="6"/>
        <v>0</v>
      </c>
      <c r="E2946" s="122">
        <f t="shared" si="2"/>
        <v>3</v>
      </c>
      <c r="H2946" s="135" t="s">
        <v>42047</v>
      </c>
      <c r="L2946" s="160"/>
      <c r="M2946" s="160"/>
      <c r="N2946" s="160"/>
      <c r="O2946" s="160"/>
      <c r="AA2946" s="523"/>
      <c r="AB2946" s="523"/>
      <c r="AC2946" s="160"/>
      <c r="AD2946" s="160"/>
      <c r="AE2946" s="160"/>
      <c r="AJ2946" s="523"/>
      <c r="AN2946" s="160"/>
      <c r="AO2946" s="160"/>
      <c r="AP2946" s="160"/>
      <c r="AQ2946" s="1"/>
      <c r="AR2946" s="1"/>
      <c r="AS2946" s="160"/>
    </row>
    <row r="2947">
      <c r="A2947" s="122">
        <f t="shared" si="3"/>
        <v>0</v>
      </c>
      <c r="B2947" s="122">
        <f t="shared" si="4"/>
        <v>0</v>
      </c>
      <c r="C2947" s="122">
        <f t="shared" si="5"/>
        <v>0</v>
      </c>
      <c r="D2947" s="122">
        <f t="shared" si="6"/>
        <v>0</v>
      </c>
      <c r="E2947" s="122">
        <f t="shared" si="2"/>
        <v>55</v>
      </c>
      <c r="H2947" s="135" t="s">
        <v>42048</v>
      </c>
      <c r="L2947" s="160"/>
      <c r="M2947" s="160"/>
      <c r="N2947" s="160"/>
      <c r="O2947" s="160"/>
      <c r="AA2947" s="523"/>
      <c r="AB2947" s="523"/>
      <c r="AC2947" s="160"/>
      <c r="AD2947" s="160"/>
      <c r="AE2947" s="160"/>
      <c r="AJ2947" s="523"/>
      <c r="AN2947" s="160"/>
      <c r="AO2947" s="160"/>
      <c r="AP2947" s="160"/>
      <c r="AQ2947" s="1"/>
      <c r="AR2947" s="1"/>
      <c r="AS2947" s="160"/>
    </row>
    <row r="2948">
      <c r="A2948" s="122">
        <f t="shared" si="3"/>
        <v>0</v>
      </c>
      <c r="B2948" s="122">
        <f t="shared" si="4"/>
        <v>0</v>
      </c>
      <c r="C2948" s="122">
        <f t="shared" si="5"/>
        <v>0</v>
      </c>
      <c r="D2948" s="122">
        <f t="shared" si="6"/>
        <v>0</v>
      </c>
      <c r="E2948" s="122">
        <f t="shared" si="2"/>
        <v>1</v>
      </c>
      <c r="H2948" s="135">
        <v>982.0</v>
      </c>
      <c r="L2948" s="160"/>
      <c r="M2948" s="160"/>
      <c r="N2948" s="160"/>
      <c r="O2948" s="160"/>
      <c r="AA2948" s="523"/>
      <c r="AB2948" s="523"/>
      <c r="AC2948" s="160"/>
      <c r="AD2948" s="160"/>
      <c r="AE2948" s="160"/>
      <c r="AJ2948" s="523"/>
      <c r="AN2948" s="160"/>
      <c r="AO2948" s="160"/>
      <c r="AP2948" s="160"/>
      <c r="AQ2948" s="1"/>
      <c r="AR2948" s="1"/>
      <c r="AS2948" s="160"/>
    </row>
    <row r="2949">
      <c r="A2949" s="122">
        <f t="shared" si="3"/>
        <v>0</v>
      </c>
      <c r="B2949" s="122">
        <f t="shared" si="4"/>
        <v>0</v>
      </c>
      <c r="C2949" s="122">
        <f t="shared" si="5"/>
        <v>0</v>
      </c>
      <c r="D2949" s="122">
        <f t="shared" si="6"/>
        <v>0</v>
      </c>
      <c r="E2949" s="122">
        <f t="shared" si="2"/>
        <v>3</v>
      </c>
      <c r="H2949" s="135" t="s">
        <v>42049</v>
      </c>
      <c r="L2949" s="160"/>
      <c r="M2949" s="160"/>
      <c r="N2949" s="160"/>
      <c r="O2949" s="160"/>
      <c r="AA2949" s="523"/>
      <c r="AB2949" s="523"/>
      <c r="AC2949" s="160"/>
      <c r="AD2949" s="160"/>
      <c r="AE2949" s="160"/>
      <c r="AJ2949" s="523"/>
      <c r="AN2949" s="160"/>
      <c r="AO2949" s="160"/>
      <c r="AP2949" s="160"/>
      <c r="AQ2949" s="1"/>
      <c r="AR2949" s="1"/>
      <c r="AS2949" s="160"/>
    </row>
    <row r="2950">
      <c r="A2950" s="122">
        <f t="shared" si="3"/>
        <v>0</v>
      </c>
      <c r="B2950" s="122">
        <f t="shared" si="4"/>
        <v>0</v>
      </c>
      <c r="C2950" s="122">
        <f t="shared" si="5"/>
        <v>0</v>
      </c>
      <c r="D2950" s="122">
        <f t="shared" si="6"/>
        <v>0</v>
      </c>
      <c r="E2950" s="122">
        <f t="shared" si="2"/>
        <v>20</v>
      </c>
      <c r="H2950" s="135" t="s">
        <v>42050</v>
      </c>
      <c r="L2950" s="160"/>
      <c r="M2950" s="160"/>
      <c r="N2950" s="160"/>
      <c r="O2950" s="160"/>
      <c r="AA2950" s="523"/>
      <c r="AB2950" s="523"/>
      <c r="AC2950" s="160"/>
      <c r="AD2950" s="160"/>
      <c r="AE2950" s="160"/>
      <c r="AJ2950" s="523"/>
      <c r="AN2950" s="160"/>
      <c r="AO2950" s="160"/>
      <c r="AP2950" s="160"/>
      <c r="AQ2950" s="1"/>
      <c r="AR2950" s="1"/>
      <c r="AS2950" s="160"/>
    </row>
    <row r="2951">
      <c r="A2951" s="122">
        <f t="shared" si="3"/>
        <v>0</v>
      </c>
      <c r="B2951" s="122">
        <f t="shared" si="4"/>
        <v>0</v>
      </c>
      <c r="C2951" s="122">
        <f t="shared" si="5"/>
        <v>0</v>
      </c>
      <c r="D2951" s="122">
        <f t="shared" si="6"/>
        <v>0</v>
      </c>
      <c r="E2951" s="122">
        <f t="shared" si="2"/>
        <v>1</v>
      </c>
      <c r="H2951" s="135">
        <v>983.0</v>
      </c>
      <c r="L2951" s="160"/>
      <c r="M2951" s="160"/>
      <c r="N2951" s="160"/>
      <c r="O2951" s="160"/>
      <c r="AA2951" s="523"/>
      <c r="AB2951" s="523"/>
      <c r="AC2951" s="160"/>
      <c r="AD2951" s="160"/>
      <c r="AE2951" s="160"/>
      <c r="AJ2951" s="523"/>
      <c r="AN2951" s="160"/>
      <c r="AO2951" s="160"/>
      <c r="AP2951" s="160"/>
      <c r="AQ2951" s="1"/>
      <c r="AR2951" s="1"/>
      <c r="AS2951" s="160"/>
    </row>
    <row r="2952">
      <c r="A2952" s="122">
        <f t="shared" si="3"/>
        <v>0</v>
      </c>
      <c r="B2952" s="122">
        <f t="shared" si="4"/>
        <v>0</v>
      </c>
      <c r="C2952" s="122">
        <f t="shared" si="5"/>
        <v>0</v>
      </c>
      <c r="D2952" s="122">
        <f t="shared" si="6"/>
        <v>0</v>
      </c>
      <c r="E2952" s="122">
        <f t="shared" si="2"/>
        <v>3</v>
      </c>
      <c r="H2952" s="135" t="s">
        <v>42051</v>
      </c>
      <c r="L2952" s="160"/>
      <c r="M2952" s="160"/>
      <c r="N2952" s="160"/>
      <c r="O2952" s="160"/>
      <c r="AA2952" s="523"/>
      <c r="AB2952" s="523"/>
      <c r="AC2952" s="160"/>
      <c r="AD2952" s="160"/>
      <c r="AE2952" s="160"/>
      <c r="AJ2952" s="523"/>
      <c r="AN2952" s="160"/>
      <c r="AO2952" s="160"/>
      <c r="AP2952" s="160"/>
      <c r="AQ2952" s="1"/>
      <c r="AR2952" s="1"/>
      <c r="AS2952" s="160"/>
    </row>
    <row r="2953">
      <c r="A2953" s="122">
        <f t="shared" si="3"/>
        <v>0</v>
      </c>
      <c r="B2953" s="122">
        <f t="shared" si="4"/>
        <v>0</v>
      </c>
      <c r="C2953" s="122">
        <f t="shared" si="5"/>
        <v>0</v>
      </c>
      <c r="D2953" s="122">
        <f t="shared" si="6"/>
        <v>0</v>
      </c>
      <c r="E2953" s="122">
        <f t="shared" si="2"/>
        <v>49</v>
      </c>
      <c r="H2953" s="135" t="s">
        <v>42052</v>
      </c>
      <c r="L2953" s="160"/>
      <c r="M2953" s="160"/>
      <c r="N2953" s="160"/>
      <c r="O2953" s="160"/>
      <c r="AA2953" s="523"/>
      <c r="AB2953" s="523"/>
      <c r="AC2953" s="160"/>
      <c r="AD2953" s="160"/>
      <c r="AE2953" s="160"/>
      <c r="AJ2953" s="523"/>
      <c r="AN2953" s="160"/>
      <c r="AO2953" s="160"/>
      <c r="AP2953" s="160"/>
      <c r="AQ2953" s="1"/>
      <c r="AR2953" s="1"/>
      <c r="AS2953" s="160"/>
    </row>
    <row r="2954">
      <c r="A2954" s="122">
        <f t="shared" si="3"/>
        <v>0</v>
      </c>
      <c r="B2954" s="122">
        <f t="shared" si="4"/>
        <v>0</v>
      </c>
      <c r="C2954" s="122">
        <f t="shared" si="5"/>
        <v>0</v>
      </c>
      <c r="D2954" s="122">
        <f t="shared" si="6"/>
        <v>0</v>
      </c>
      <c r="E2954" s="122">
        <f t="shared" si="2"/>
        <v>1</v>
      </c>
      <c r="H2954" s="135">
        <v>984.0</v>
      </c>
      <c r="L2954" s="160"/>
      <c r="M2954" s="160"/>
      <c r="N2954" s="160"/>
      <c r="O2954" s="160"/>
      <c r="AA2954" s="523"/>
      <c r="AB2954" s="523"/>
      <c r="AC2954" s="160"/>
      <c r="AD2954" s="160"/>
      <c r="AE2954" s="160"/>
      <c r="AJ2954" s="523"/>
      <c r="AN2954" s="160"/>
      <c r="AO2954" s="160"/>
      <c r="AP2954" s="160"/>
      <c r="AQ2954" s="1"/>
      <c r="AR2954" s="1"/>
      <c r="AS2954" s="160"/>
    </row>
    <row r="2955">
      <c r="A2955" s="122">
        <f t="shared" si="3"/>
        <v>0</v>
      </c>
      <c r="B2955" s="122">
        <f t="shared" si="4"/>
        <v>0</v>
      </c>
      <c r="C2955" s="122">
        <f t="shared" si="5"/>
        <v>0</v>
      </c>
      <c r="D2955" s="122">
        <f t="shared" si="6"/>
        <v>0</v>
      </c>
      <c r="E2955" s="122">
        <f t="shared" si="2"/>
        <v>3</v>
      </c>
      <c r="H2955" s="135" t="s">
        <v>42053</v>
      </c>
      <c r="L2955" s="160"/>
      <c r="M2955" s="160"/>
      <c r="N2955" s="160"/>
      <c r="O2955" s="160"/>
      <c r="AA2955" s="523"/>
      <c r="AB2955" s="523"/>
      <c r="AC2955" s="160"/>
      <c r="AD2955" s="160"/>
      <c r="AE2955" s="160"/>
      <c r="AJ2955" s="523"/>
      <c r="AN2955" s="160"/>
      <c r="AO2955" s="160"/>
      <c r="AP2955" s="160"/>
      <c r="AQ2955" s="1"/>
      <c r="AR2955" s="1"/>
      <c r="AS2955" s="160"/>
    </row>
    <row r="2956">
      <c r="A2956" s="122">
        <f t="shared" si="3"/>
        <v>0</v>
      </c>
      <c r="B2956" s="122">
        <f t="shared" si="4"/>
        <v>0</v>
      </c>
      <c r="C2956" s="122">
        <f t="shared" si="5"/>
        <v>0</v>
      </c>
      <c r="D2956" s="122">
        <f t="shared" si="6"/>
        <v>0</v>
      </c>
      <c r="E2956" s="122">
        <f t="shared" si="2"/>
        <v>11</v>
      </c>
      <c r="H2956" s="135" t="s">
        <v>42054</v>
      </c>
      <c r="L2956" s="160"/>
      <c r="M2956" s="160"/>
      <c r="N2956" s="160"/>
      <c r="O2956" s="160"/>
      <c r="AA2956" s="523"/>
      <c r="AB2956" s="523"/>
      <c r="AC2956" s="160"/>
      <c r="AD2956" s="160"/>
      <c r="AE2956" s="160"/>
      <c r="AJ2956" s="523"/>
      <c r="AN2956" s="160"/>
      <c r="AO2956" s="160"/>
      <c r="AP2956" s="160"/>
      <c r="AQ2956" s="1"/>
      <c r="AR2956" s="1"/>
      <c r="AS2956" s="160"/>
    </row>
    <row r="2957">
      <c r="A2957" s="122">
        <f t="shared" si="3"/>
        <v>0</v>
      </c>
      <c r="B2957" s="122">
        <f t="shared" si="4"/>
        <v>0</v>
      </c>
      <c r="C2957" s="122">
        <f t="shared" si="5"/>
        <v>0</v>
      </c>
      <c r="D2957" s="122">
        <f t="shared" si="6"/>
        <v>0</v>
      </c>
      <c r="E2957" s="122">
        <f t="shared" si="2"/>
        <v>1</v>
      </c>
      <c r="H2957" s="135">
        <v>985.0</v>
      </c>
      <c r="L2957" s="160"/>
      <c r="M2957" s="160"/>
      <c r="N2957" s="160"/>
      <c r="O2957" s="160"/>
      <c r="AA2957" s="523"/>
      <c r="AB2957" s="523"/>
      <c r="AC2957" s="160"/>
      <c r="AD2957" s="160"/>
      <c r="AE2957" s="160"/>
      <c r="AJ2957" s="523"/>
      <c r="AN2957" s="160"/>
      <c r="AO2957" s="160"/>
      <c r="AP2957" s="160"/>
      <c r="AQ2957" s="1"/>
      <c r="AR2957" s="1"/>
      <c r="AS2957" s="160"/>
    </row>
    <row r="2958">
      <c r="A2958" s="122">
        <f t="shared" si="3"/>
        <v>0</v>
      </c>
      <c r="B2958" s="122">
        <f t="shared" si="4"/>
        <v>0</v>
      </c>
      <c r="C2958" s="122">
        <f t="shared" si="5"/>
        <v>0</v>
      </c>
      <c r="D2958" s="122">
        <f t="shared" si="6"/>
        <v>0</v>
      </c>
      <c r="E2958" s="122">
        <f t="shared" si="2"/>
        <v>3</v>
      </c>
      <c r="H2958" s="135" t="s">
        <v>42055</v>
      </c>
      <c r="L2958" s="160"/>
      <c r="M2958" s="160"/>
      <c r="N2958" s="160"/>
      <c r="O2958" s="160"/>
      <c r="AA2958" s="523"/>
      <c r="AB2958" s="523"/>
      <c r="AC2958" s="160"/>
      <c r="AD2958" s="160"/>
      <c r="AE2958" s="160"/>
      <c r="AJ2958" s="523"/>
      <c r="AN2958" s="160"/>
      <c r="AO2958" s="160"/>
      <c r="AP2958" s="160"/>
      <c r="AQ2958" s="1"/>
      <c r="AR2958" s="1"/>
      <c r="AS2958" s="160"/>
    </row>
    <row r="2959">
      <c r="A2959" s="122">
        <f t="shared" si="3"/>
        <v>0</v>
      </c>
      <c r="B2959" s="122">
        <f t="shared" si="4"/>
        <v>0</v>
      </c>
      <c r="C2959" s="122">
        <f t="shared" si="5"/>
        <v>0</v>
      </c>
      <c r="D2959" s="122">
        <f t="shared" si="6"/>
        <v>0</v>
      </c>
      <c r="E2959" s="122">
        <f t="shared" si="2"/>
        <v>7</v>
      </c>
      <c r="H2959" s="135" t="s">
        <v>42056</v>
      </c>
      <c r="L2959" s="160"/>
      <c r="M2959" s="160"/>
      <c r="N2959" s="160"/>
      <c r="O2959" s="160"/>
      <c r="AA2959" s="523"/>
      <c r="AB2959" s="523"/>
      <c r="AC2959" s="160"/>
      <c r="AD2959" s="160"/>
      <c r="AE2959" s="160"/>
      <c r="AJ2959" s="523"/>
      <c r="AN2959" s="160"/>
      <c r="AO2959" s="160"/>
      <c r="AP2959" s="160"/>
      <c r="AQ2959" s="1"/>
      <c r="AR2959" s="1"/>
      <c r="AS2959" s="160"/>
    </row>
    <row r="2960">
      <c r="A2960" s="122">
        <f t="shared" si="3"/>
        <v>0</v>
      </c>
      <c r="B2960" s="122">
        <f t="shared" si="4"/>
        <v>0</v>
      </c>
      <c r="C2960" s="122">
        <f t="shared" si="5"/>
        <v>0</v>
      </c>
      <c r="D2960" s="122">
        <f t="shared" si="6"/>
        <v>0</v>
      </c>
      <c r="E2960" s="122">
        <f t="shared" si="2"/>
        <v>1</v>
      </c>
      <c r="H2960" s="135">
        <v>986.0</v>
      </c>
      <c r="L2960" s="160"/>
      <c r="M2960" s="160"/>
      <c r="N2960" s="160"/>
      <c r="O2960" s="160"/>
      <c r="AA2960" s="523"/>
      <c r="AB2960" s="523"/>
      <c r="AC2960" s="160"/>
      <c r="AD2960" s="160"/>
      <c r="AE2960" s="160"/>
      <c r="AJ2960" s="523"/>
      <c r="AN2960" s="160"/>
      <c r="AO2960" s="160"/>
      <c r="AP2960" s="160"/>
      <c r="AQ2960" s="1"/>
      <c r="AR2960" s="1"/>
      <c r="AS2960" s="160"/>
    </row>
    <row r="2961">
      <c r="A2961" s="122">
        <f t="shared" si="3"/>
        <v>0</v>
      </c>
      <c r="B2961" s="122">
        <f t="shared" si="4"/>
        <v>0</v>
      </c>
      <c r="C2961" s="122">
        <f t="shared" si="5"/>
        <v>0</v>
      </c>
      <c r="D2961" s="122">
        <f t="shared" si="6"/>
        <v>0</v>
      </c>
      <c r="E2961" s="122">
        <f t="shared" si="2"/>
        <v>3</v>
      </c>
      <c r="H2961" s="135" t="s">
        <v>42057</v>
      </c>
      <c r="L2961" s="160"/>
      <c r="M2961" s="160"/>
      <c r="N2961" s="160"/>
      <c r="O2961" s="160"/>
      <c r="AA2961" s="523"/>
      <c r="AB2961" s="523"/>
      <c r="AC2961" s="160"/>
      <c r="AD2961" s="160"/>
      <c r="AE2961" s="160"/>
      <c r="AJ2961" s="523"/>
      <c r="AN2961" s="160"/>
      <c r="AO2961" s="160"/>
      <c r="AP2961" s="160"/>
      <c r="AQ2961" s="1"/>
      <c r="AR2961" s="1"/>
      <c r="AS2961" s="160"/>
    </row>
    <row r="2962">
      <c r="A2962" s="122">
        <f t="shared" si="3"/>
        <v>0</v>
      </c>
      <c r="B2962" s="122">
        <f t="shared" si="4"/>
        <v>0</v>
      </c>
      <c r="C2962" s="122">
        <f t="shared" si="5"/>
        <v>0</v>
      </c>
      <c r="D2962" s="122">
        <f t="shared" si="6"/>
        <v>0</v>
      </c>
      <c r="E2962" s="122">
        <f t="shared" si="2"/>
        <v>8</v>
      </c>
      <c r="H2962" s="135" t="s">
        <v>42058</v>
      </c>
      <c r="L2962" s="160"/>
      <c r="M2962" s="160"/>
      <c r="N2962" s="160"/>
      <c r="O2962" s="160"/>
      <c r="AA2962" s="523"/>
      <c r="AB2962" s="523"/>
      <c r="AC2962" s="160"/>
      <c r="AD2962" s="160"/>
      <c r="AE2962" s="160"/>
      <c r="AJ2962" s="523"/>
      <c r="AN2962" s="160"/>
      <c r="AO2962" s="160"/>
      <c r="AP2962" s="160"/>
      <c r="AQ2962" s="1"/>
      <c r="AR2962" s="1"/>
      <c r="AS2962" s="160"/>
    </row>
    <row r="2963">
      <c r="A2963" s="122">
        <f t="shared" si="3"/>
        <v>0</v>
      </c>
      <c r="B2963" s="122">
        <f t="shared" si="4"/>
        <v>0</v>
      </c>
      <c r="C2963" s="122">
        <f t="shared" si="5"/>
        <v>0</v>
      </c>
      <c r="D2963" s="122">
        <f t="shared" si="6"/>
        <v>0</v>
      </c>
      <c r="E2963" s="122">
        <f t="shared" si="2"/>
        <v>1</v>
      </c>
      <c r="H2963" s="135">
        <v>987.0</v>
      </c>
      <c r="L2963" s="160"/>
      <c r="M2963" s="160"/>
      <c r="N2963" s="160"/>
      <c r="O2963" s="160"/>
      <c r="AA2963" s="523"/>
      <c r="AB2963" s="523"/>
      <c r="AC2963" s="160"/>
      <c r="AD2963" s="160"/>
      <c r="AE2963" s="160"/>
      <c r="AJ2963" s="523"/>
      <c r="AN2963" s="160"/>
      <c r="AO2963" s="160"/>
      <c r="AP2963" s="160"/>
      <c r="AQ2963" s="1"/>
      <c r="AR2963" s="1"/>
      <c r="AS2963" s="160"/>
    </row>
    <row r="2964">
      <c r="A2964" s="122">
        <f t="shared" si="3"/>
        <v>0</v>
      </c>
      <c r="B2964" s="122">
        <f t="shared" si="4"/>
        <v>0</v>
      </c>
      <c r="C2964" s="122">
        <f t="shared" si="5"/>
        <v>0</v>
      </c>
      <c r="D2964" s="122">
        <f t="shared" si="6"/>
        <v>0</v>
      </c>
      <c r="E2964" s="122">
        <f t="shared" si="2"/>
        <v>3</v>
      </c>
      <c r="H2964" s="135" t="s">
        <v>42059</v>
      </c>
      <c r="L2964" s="160"/>
      <c r="M2964" s="160"/>
      <c r="N2964" s="160"/>
      <c r="O2964" s="160"/>
      <c r="AA2964" s="523"/>
      <c r="AB2964" s="523"/>
      <c r="AC2964" s="160"/>
      <c r="AD2964" s="160"/>
      <c r="AE2964" s="160"/>
      <c r="AJ2964" s="523"/>
      <c r="AN2964" s="160"/>
      <c r="AO2964" s="160"/>
      <c r="AP2964" s="160"/>
      <c r="AQ2964" s="1"/>
      <c r="AR2964" s="1"/>
      <c r="AS2964" s="160"/>
    </row>
    <row r="2965">
      <c r="A2965" s="122">
        <f t="shared" si="3"/>
        <v>0</v>
      </c>
      <c r="B2965" s="122">
        <f t="shared" si="4"/>
        <v>0</v>
      </c>
      <c r="C2965" s="122">
        <f t="shared" si="5"/>
        <v>0</v>
      </c>
      <c r="D2965" s="122">
        <f t="shared" si="6"/>
        <v>0</v>
      </c>
      <c r="E2965" s="122">
        <f t="shared" si="2"/>
        <v>31</v>
      </c>
      <c r="H2965" s="135" t="s">
        <v>42060</v>
      </c>
      <c r="L2965" s="160"/>
      <c r="M2965" s="160"/>
      <c r="N2965" s="160"/>
      <c r="O2965" s="160"/>
      <c r="AA2965" s="523"/>
      <c r="AB2965" s="523"/>
      <c r="AC2965" s="160"/>
      <c r="AD2965" s="160"/>
      <c r="AE2965" s="160"/>
      <c r="AJ2965" s="523"/>
      <c r="AN2965" s="160"/>
      <c r="AO2965" s="160"/>
      <c r="AP2965" s="160"/>
      <c r="AQ2965" s="1"/>
      <c r="AR2965" s="1"/>
      <c r="AS2965" s="160"/>
    </row>
    <row r="2966">
      <c r="A2966" s="122">
        <f t="shared" si="3"/>
        <v>0</v>
      </c>
      <c r="B2966" s="122">
        <f t="shared" si="4"/>
        <v>0</v>
      </c>
      <c r="C2966" s="122">
        <f t="shared" si="5"/>
        <v>0</v>
      </c>
      <c r="D2966" s="122">
        <f t="shared" si="6"/>
        <v>0</v>
      </c>
      <c r="E2966" s="122">
        <f t="shared" si="2"/>
        <v>1</v>
      </c>
      <c r="H2966" s="135">
        <v>988.0</v>
      </c>
      <c r="L2966" s="160"/>
      <c r="M2966" s="160"/>
      <c r="N2966" s="160"/>
      <c r="O2966" s="160"/>
      <c r="AA2966" s="523"/>
      <c r="AB2966" s="523"/>
      <c r="AC2966" s="160"/>
      <c r="AD2966" s="160"/>
      <c r="AE2966" s="160"/>
      <c r="AJ2966" s="523"/>
      <c r="AN2966" s="160"/>
      <c r="AO2966" s="160"/>
      <c r="AP2966" s="160"/>
      <c r="AQ2966" s="1"/>
      <c r="AR2966" s="1"/>
      <c r="AS2966" s="160"/>
    </row>
    <row r="2967">
      <c r="A2967" s="122">
        <f t="shared" si="3"/>
        <v>0</v>
      </c>
      <c r="B2967" s="122">
        <f t="shared" si="4"/>
        <v>0</v>
      </c>
      <c r="C2967" s="122">
        <f t="shared" si="5"/>
        <v>0</v>
      </c>
      <c r="D2967" s="122">
        <f t="shared" si="6"/>
        <v>0</v>
      </c>
      <c r="E2967" s="122">
        <f t="shared" si="2"/>
        <v>3</v>
      </c>
      <c r="H2967" s="135" t="s">
        <v>42061</v>
      </c>
      <c r="L2967" s="160"/>
      <c r="M2967" s="160"/>
      <c r="N2967" s="160"/>
      <c r="O2967" s="160"/>
      <c r="AA2967" s="523"/>
      <c r="AB2967" s="523"/>
      <c r="AC2967" s="160"/>
      <c r="AD2967" s="160"/>
      <c r="AE2967" s="160"/>
      <c r="AJ2967" s="523"/>
      <c r="AN2967" s="160"/>
      <c r="AO2967" s="160"/>
      <c r="AP2967" s="160"/>
      <c r="AQ2967" s="1"/>
      <c r="AR2967" s="1"/>
      <c r="AS2967" s="160"/>
    </row>
    <row r="2968">
      <c r="A2968" s="122">
        <f t="shared" si="3"/>
        <v>0</v>
      </c>
      <c r="B2968" s="122">
        <f t="shared" si="4"/>
        <v>0</v>
      </c>
      <c r="C2968" s="122">
        <f t="shared" si="5"/>
        <v>0</v>
      </c>
      <c r="D2968" s="122">
        <f t="shared" si="6"/>
        <v>0</v>
      </c>
      <c r="E2968" s="122">
        <f t="shared" si="2"/>
        <v>14</v>
      </c>
      <c r="H2968" s="135" t="s">
        <v>42062</v>
      </c>
      <c r="L2968" s="160"/>
      <c r="M2968" s="160"/>
      <c r="N2968" s="160"/>
      <c r="O2968" s="160"/>
      <c r="AA2968" s="523"/>
      <c r="AB2968" s="523"/>
      <c r="AC2968" s="160"/>
      <c r="AD2968" s="160"/>
      <c r="AE2968" s="160"/>
      <c r="AJ2968" s="523"/>
      <c r="AN2968" s="160"/>
      <c r="AO2968" s="160"/>
      <c r="AP2968" s="160"/>
      <c r="AQ2968" s="1"/>
      <c r="AR2968" s="1"/>
      <c r="AS2968" s="160"/>
    </row>
    <row r="2969">
      <c r="A2969" s="122">
        <f t="shared" si="3"/>
        <v>0</v>
      </c>
      <c r="B2969" s="122">
        <f t="shared" si="4"/>
        <v>0</v>
      </c>
      <c r="C2969" s="122">
        <f t="shared" si="5"/>
        <v>0</v>
      </c>
      <c r="D2969" s="122">
        <f t="shared" si="6"/>
        <v>0</v>
      </c>
      <c r="E2969" s="122">
        <f t="shared" si="2"/>
        <v>1</v>
      </c>
      <c r="H2969" s="135">
        <v>989.0</v>
      </c>
      <c r="L2969" s="160"/>
      <c r="M2969" s="160"/>
      <c r="N2969" s="160"/>
      <c r="O2969" s="160"/>
      <c r="AA2969" s="523"/>
      <c r="AB2969" s="523"/>
      <c r="AC2969" s="160"/>
      <c r="AD2969" s="160"/>
      <c r="AE2969" s="160"/>
      <c r="AJ2969" s="523"/>
      <c r="AN2969" s="160"/>
      <c r="AO2969" s="160"/>
      <c r="AP2969" s="160"/>
      <c r="AQ2969" s="1"/>
      <c r="AR2969" s="1"/>
      <c r="AS2969" s="160"/>
    </row>
    <row r="2970">
      <c r="A2970" s="122">
        <f t="shared" si="3"/>
        <v>0</v>
      </c>
      <c r="B2970" s="122">
        <f t="shared" si="4"/>
        <v>0</v>
      </c>
      <c r="C2970" s="122">
        <f t="shared" si="5"/>
        <v>0</v>
      </c>
      <c r="D2970" s="122">
        <f t="shared" si="6"/>
        <v>0</v>
      </c>
      <c r="E2970" s="122">
        <f t="shared" si="2"/>
        <v>3</v>
      </c>
      <c r="H2970" s="135" t="s">
        <v>42063</v>
      </c>
      <c r="L2970" s="160"/>
      <c r="M2970" s="160"/>
      <c r="N2970" s="160"/>
      <c r="O2970" s="160"/>
      <c r="AA2970" s="523"/>
      <c r="AB2970" s="523"/>
      <c r="AC2970" s="160"/>
      <c r="AD2970" s="160"/>
      <c r="AE2970" s="160"/>
      <c r="AJ2970" s="523"/>
      <c r="AN2970" s="160"/>
      <c r="AO2970" s="160"/>
      <c r="AP2970" s="160"/>
      <c r="AQ2970" s="1"/>
      <c r="AR2970" s="1"/>
      <c r="AS2970" s="160"/>
    </row>
    <row r="2971">
      <c r="A2971" s="122">
        <f t="shared" si="3"/>
        <v>0</v>
      </c>
      <c r="B2971" s="122">
        <f t="shared" si="4"/>
        <v>0</v>
      </c>
      <c r="C2971" s="122">
        <f t="shared" si="5"/>
        <v>0</v>
      </c>
      <c r="D2971" s="122">
        <f t="shared" si="6"/>
        <v>0</v>
      </c>
      <c r="E2971" s="122">
        <f t="shared" si="2"/>
        <v>31</v>
      </c>
      <c r="H2971" s="135" t="s">
        <v>42064</v>
      </c>
      <c r="L2971" s="160"/>
      <c r="M2971" s="160"/>
      <c r="N2971" s="160"/>
      <c r="O2971" s="160"/>
      <c r="AA2971" s="523"/>
      <c r="AB2971" s="523"/>
      <c r="AC2971" s="160"/>
      <c r="AD2971" s="160"/>
      <c r="AE2971" s="160"/>
      <c r="AJ2971" s="523"/>
      <c r="AN2971" s="160"/>
      <c r="AO2971" s="160"/>
      <c r="AP2971" s="160"/>
      <c r="AQ2971" s="1"/>
      <c r="AR2971" s="1"/>
      <c r="AS2971" s="160"/>
    </row>
    <row r="2972">
      <c r="A2972" s="122">
        <f t="shared" si="3"/>
        <v>0</v>
      </c>
      <c r="B2972" s="122">
        <f t="shared" si="4"/>
        <v>0</v>
      </c>
      <c r="C2972" s="122">
        <f t="shared" si="5"/>
        <v>0</v>
      </c>
      <c r="D2972" s="122">
        <f t="shared" si="6"/>
        <v>0</v>
      </c>
      <c r="E2972" s="122">
        <f t="shared" si="2"/>
        <v>1</v>
      </c>
      <c r="H2972" s="135">
        <v>990.0</v>
      </c>
      <c r="L2972" s="160"/>
      <c r="M2972" s="160"/>
      <c r="N2972" s="160"/>
      <c r="O2972" s="160"/>
      <c r="AA2972" s="523"/>
      <c r="AB2972" s="523"/>
      <c r="AC2972" s="160"/>
      <c r="AD2972" s="160"/>
      <c r="AE2972" s="160"/>
      <c r="AJ2972" s="523"/>
      <c r="AN2972" s="160"/>
      <c r="AO2972" s="160"/>
      <c r="AP2972" s="160"/>
      <c r="AQ2972" s="1"/>
      <c r="AR2972" s="1"/>
      <c r="AS2972" s="160"/>
    </row>
    <row r="2973">
      <c r="A2973" s="122">
        <f t="shared" si="3"/>
        <v>0</v>
      </c>
      <c r="B2973" s="122">
        <f t="shared" si="4"/>
        <v>0</v>
      </c>
      <c r="C2973" s="122">
        <f t="shared" si="5"/>
        <v>0</v>
      </c>
      <c r="D2973" s="122">
        <f t="shared" si="6"/>
        <v>0</v>
      </c>
      <c r="E2973" s="122">
        <f t="shared" si="2"/>
        <v>3</v>
      </c>
      <c r="H2973" s="135" t="s">
        <v>42065</v>
      </c>
      <c r="L2973" s="160"/>
      <c r="M2973" s="160"/>
      <c r="N2973" s="160"/>
      <c r="O2973" s="160"/>
      <c r="AA2973" s="523"/>
      <c r="AB2973" s="523"/>
      <c r="AC2973" s="160"/>
      <c r="AD2973" s="160"/>
      <c r="AE2973" s="160"/>
      <c r="AJ2973" s="523"/>
      <c r="AN2973" s="160"/>
      <c r="AO2973" s="160"/>
      <c r="AP2973" s="160"/>
      <c r="AQ2973" s="1"/>
      <c r="AR2973" s="1"/>
      <c r="AS2973" s="160"/>
    </row>
    <row r="2974">
      <c r="A2974" s="122">
        <f t="shared" si="3"/>
        <v>0</v>
      </c>
      <c r="B2974" s="122">
        <f t="shared" si="4"/>
        <v>0</v>
      </c>
      <c r="C2974" s="122">
        <f t="shared" si="5"/>
        <v>0</v>
      </c>
      <c r="D2974" s="122">
        <f t="shared" si="6"/>
        <v>0</v>
      </c>
      <c r="E2974" s="122">
        <f t="shared" si="2"/>
        <v>19</v>
      </c>
      <c r="H2974" s="135" t="s">
        <v>42066</v>
      </c>
      <c r="L2974" s="160"/>
      <c r="M2974" s="160"/>
      <c r="N2974" s="160"/>
      <c r="O2974" s="160"/>
      <c r="AA2974" s="523"/>
      <c r="AB2974" s="523"/>
      <c r="AC2974" s="160"/>
      <c r="AD2974" s="160"/>
      <c r="AE2974" s="160"/>
      <c r="AJ2974" s="523"/>
      <c r="AN2974" s="160"/>
      <c r="AO2974" s="160"/>
      <c r="AP2974" s="160"/>
      <c r="AQ2974" s="1"/>
      <c r="AR2974" s="1"/>
      <c r="AS2974" s="160"/>
    </row>
    <row r="2975">
      <c r="A2975" s="122">
        <f t="shared" si="3"/>
        <v>0</v>
      </c>
      <c r="B2975" s="122">
        <f t="shared" si="4"/>
        <v>0</v>
      </c>
      <c r="C2975" s="122">
        <f t="shared" si="5"/>
        <v>0</v>
      </c>
      <c r="D2975" s="122">
        <f t="shared" si="6"/>
        <v>0</v>
      </c>
      <c r="E2975" s="122">
        <f t="shared" si="2"/>
        <v>1</v>
      </c>
      <c r="H2975" s="135">
        <v>991.0</v>
      </c>
      <c r="L2975" s="160"/>
      <c r="M2975" s="160"/>
      <c r="N2975" s="160"/>
      <c r="O2975" s="160"/>
      <c r="AA2975" s="523"/>
      <c r="AB2975" s="523"/>
      <c r="AC2975" s="160"/>
      <c r="AD2975" s="160"/>
      <c r="AE2975" s="160"/>
      <c r="AJ2975" s="523"/>
      <c r="AN2975" s="160"/>
      <c r="AO2975" s="160"/>
      <c r="AP2975" s="160"/>
      <c r="AQ2975" s="1"/>
      <c r="AR2975" s="1"/>
      <c r="AS2975" s="160"/>
    </row>
    <row r="2976">
      <c r="A2976" s="122">
        <f t="shared" si="3"/>
        <v>0</v>
      </c>
      <c r="B2976" s="122">
        <f t="shared" si="4"/>
        <v>0</v>
      </c>
      <c r="C2976" s="122">
        <f t="shared" si="5"/>
        <v>0</v>
      </c>
      <c r="D2976" s="122">
        <f t="shared" si="6"/>
        <v>0</v>
      </c>
      <c r="E2976" s="122">
        <f t="shared" si="2"/>
        <v>3</v>
      </c>
      <c r="H2976" s="135" t="s">
        <v>42067</v>
      </c>
      <c r="L2976" s="160"/>
      <c r="M2976" s="160"/>
      <c r="N2976" s="160"/>
      <c r="O2976" s="160"/>
      <c r="AA2976" s="523"/>
      <c r="AB2976" s="523"/>
      <c r="AC2976" s="160"/>
      <c r="AD2976" s="160"/>
      <c r="AE2976" s="160"/>
      <c r="AJ2976" s="523"/>
      <c r="AN2976" s="160"/>
      <c r="AO2976" s="160"/>
      <c r="AP2976" s="160"/>
      <c r="AQ2976" s="1"/>
      <c r="AR2976" s="1"/>
      <c r="AS2976" s="160"/>
    </row>
    <row r="2977">
      <c r="A2977" s="122">
        <f t="shared" si="3"/>
        <v>0</v>
      </c>
      <c r="B2977" s="122">
        <f t="shared" si="4"/>
        <v>0</v>
      </c>
      <c r="C2977" s="122">
        <f t="shared" si="5"/>
        <v>0</v>
      </c>
      <c r="D2977" s="122">
        <f t="shared" si="6"/>
        <v>0</v>
      </c>
      <c r="E2977" s="122">
        <f t="shared" si="2"/>
        <v>6</v>
      </c>
      <c r="H2977" s="135" t="s">
        <v>42068</v>
      </c>
      <c r="L2977" s="160"/>
      <c r="M2977" s="160"/>
      <c r="N2977" s="160"/>
      <c r="O2977" s="160"/>
      <c r="AA2977" s="523"/>
      <c r="AB2977" s="523"/>
      <c r="AC2977" s="160"/>
      <c r="AD2977" s="160"/>
      <c r="AE2977" s="160"/>
      <c r="AJ2977" s="523"/>
      <c r="AN2977" s="160"/>
      <c r="AO2977" s="160"/>
      <c r="AP2977" s="160"/>
      <c r="AQ2977" s="1"/>
      <c r="AR2977" s="1"/>
      <c r="AS2977" s="160"/>
    </row>
    <row r="2978">
      <c r="A2978" s="122">
        <f t="shared" si="3"/>
        <v>0</v>
      </c>
      <c r="B2978" s="122">
        <f t="shared" si="4"/>
        <v>0</v>
      </c>
      <c r="C2978" s="122">
        <f t="shared" si="5"/>
        <v>0</v>
      </c>
      <c r="D2978" s="122">
        <f t="shared" si="6"/>
        <v>0</v>
      </c>
      <c r="E2978" s="122">
        <f t="shared" si="2"/>
        <v>1</v>
      </c>
      <c r="H2978" s="135">
        <v>992.0</v>
      </c>
      <c r="L2978" s="160"/>
      <c r="M2978" s="160"/>
      <c r="N2978" s="160"/>
      <c r="O2978" s="160"/>
      <c r="AA2978" s="523"/>
      <c r="AB2978" s="523"/>
      <c r="AC2978" s="160"/>
      <c r="AD2978" s="160"/>
      <c r="AE2978" s="160"/>
      <c r="AJ2978" s="523"/>
      <c r="AN2978" s="160"/>
      <c r="AO2978" s="160"/>
      <c r="AP2978" s="160"/>
      <c r="AQ2978" s="1"/>
      <c r="AR2978" s="1"/>
      <c r="AS2978" s="160"/>
    </row>
    <row r="2979">
      <c r="A2979" s="122">
        <f t="shared" si="3"/>
        <v>0</v>
      </c>
      <c r="B2979" s="122">
        <f t="shared" si="4"/>
        <v>0</v>
      </c>
      <c r="C2979" s="122">
        <f t="shared" si="5"/>
        <v>0</v>
      </c>
      <c r="D2979" s="122">
        <f t="shared" si="6"/>
        <v>0</v>
      </c>
      <c r="E2979" s="122">
        <f t="shared" si="2"/>
        <v>3</v>
      </c>
      <c r="H2979" s="135" t="s">
        <v>42069</v>
      </c>
      <c r="L2979" s="160"/>
      <c r="M2979" s="160"/>
      <c r="N2979" s="160"/>
      <c r="O2979" s="160"/>
      <c r="AA2979" s="523"/>
      <c r="AB2979" s="523"/>
      <c r="AC2979" s="160"/>
      <c r="AD2979" s="160"/>
      <c r="AE2979" s="160"/>
      <c r="AJ2979" s="523"/>
      <c r="AN2979" s="160"/>
      <c r="AO2979" s="160"/>
      <c r="AP2979" s="160"/>
      <c r="AQ2979" s="1"/>
      <c r="AR2979" s="1"/>
      <c r="AS2979" s="160"/>
    </row>
    <row r="2980">
      <c r="A2980" s="122">
        <f t="shared" si="3"/>
        <v>0</v>
      </c>
      <c r="B2980" s="122">
        <f t="shared" si="4"/>
        <v>0</v>
      </c>
      <c r="C2980" s="122">
        <f t="shared" si="5"/>
        <v>0</v>
      </c>
      <c r="D2980" s="122">
        <f t="shared" si="6"/>
        <v>0</v>
      </c>
      <c r="E2980" s="122">
        <f t="shared" si="2"/>
        <v>16</v>
      </c>
      <c r="H2980" s="135" t="s">
        <v>42070</v>
      </c>
      <c r="L2980" s="160"/>
      <c r="M2980" s="160"/>
      <c r="N2980" s="160"/>
      <c r="O2980" s="160"/>
      <c r="AA2980" s="523"/>
      <c r="AB2980" s="523"/>
      <c r="AC2980" s="160"/>
      <c r="AD2980" s="160"/>
      <c r="AE2980" s="160"/>
      <c r="AJ2980" s="523"/>
      <c r="AN2980" s="160"/>
      <c r="AO2980" s="160"/>
      <c r="AP2980" s="160"/>
      <c r="AQ2980" s="1"/>
      <c r="AR2980" s="1"/>
      <c r="AS2980" s="160"/>
    </row>
    <row r="2981">
      <c r="A2981" s="122">
        <f t="shared" si="3"/>
        <v>0</v>
      </c>
      <c r="B2981" s="122">
        <f t="shared" si="4"/>
        <v>0</v>
      </c>
      <c r="C2981" s="122">
        <f t="shared" si="5"/>
        <v>0</v>
      </c>
      <c r="D2981" s="122">
        <f t="shared" si="6"/>
        <v>0</v>
      </c>
      <c r="E2981" s="122">
        <f t="shared" si="2"/>
        <v>1</v>
      </c>
      <c r="H2981" s="135">
        <v>993.0</v>
      </c>
      <c r="L2981" s="160"/>
      <c r="M2981" s="160"/>
      <c r="N2981" s="160"/>
      <c r="O2981" s="160"/>
      <c r="AA2981" s="523"/>
      <c r="AB2981" s="523"/>
      <c r="AC2981" s="160"/>
      <c r="AD2981" s="160"/>
      <c r="AE2981" s="160"/>
      <c r="AJ2981" s="523"/>
      <c r="AN2981" s="160"/>
      <c r="AO2981" s="160"/>
      <c r="AP2981" s="160"/>
      <c r="AQ2981" s="1"/>
      <c r="AR2981" s="1"/>
      <c r="AS2981" s="160"/>
    </row>
    <row r="2982">
      <c r="A2982" s="122">
        <f t="shared" si="3"/>
        <v>0</v>
      </c>
      <c r="B2982" s="122">
        <f t="shared" si="4"/>
        <v>0</v>
      </c>
      <c r="C2982" s="122">
        <f t="shared" si="5"/>
        <v>0</v>
      </c>
      <c r="D2982" s="122">
        <f t="shared" si="6"/>
        <v>0</v>
      </c>
      <c r="E2982" s="122">
        <f t="shared" si="2"/>
        <v>3</v>
      </c>
      <c r="H2982" s="135" t="s">
        <v>42071</v>
      </c>
      <c r="L2982" s="160"/>
      <c r="M2982" s="160"/>
      <c r="N2982" s="160"/>
      <c r="O2982" s="160"/>
      <c r="AA2982" s="523"/>
      <c r="AB2982" s="523"/>
      <c r="AC2982" s="160"/>
      <c r="AD2982" s="160"/>
      <c r="AE2982" s="160"/>
      <c r="AJ2982" s="523"/>
      <c r="AN2982" s="160"/>
      <c r="AO2982" s="160"/>
      <c r="AP2982" s="160"/>
      <c r="AQ2982" s="1"/>
      <c r="AR2982" s="1"/>
      <c r="AS2982" s="160"/>
    </row>
    <row r="2983">
      <c r="A2983" s="122">
        <f t="shared" si="3"/>
        <v>0</v>
      </c>
      <c r="B2983" s="122">
        <f t="shared" si="4"/>
        <v>0</v>
      </c>
      <c r="C2983" s="122">
        <f t="shared" si="5"/>
        <v>0</v>
      </c>
      <c r="D2983" s="122">
        <f t="shared" si="6"/>
        <v>0</v>
      </c>
      <c r="E2983" s="122">
        <f t="shared" si="2"/>
        <v>32</v>
      </c>
      <c r="H2983" s="135" t="s">
        <v>42072</v>
      </c>
      <c r="L2983" s="160"/>
      <c r="M2983" s="160"/>
      <c r="N2983" s="160"/>
      <c r="O2983" s="160"/>
      <c r="AA2983" s="523"/>
      <c r="AB2983" s="523"/>
      <c r="AC2983" s="160"/>
      <c r="AD2983" s="160"/>
      <c r="AE2983" s="160"/>
      <c r="AJ2983" s="523"/>
      <c r="AN2983" s="160"/>
      <c r="AO2983" s="160"/>
      <c r="AP2983" s="160"/>
      <c r="AQ2983" s="1"/>
      <c r="AR2983" s="1"/>
      <c r="AS2983" s="160"/>
    </row>
    <row r="2984">
      <c r="A2984" s="122">
        <f t="shared" si="3"/>
        <v>0</v>
      </c>
      <c r="B2984" s="122">
        <f t="shared" si="4"/>
        <v>0</v>
      </c>
      <c r="C2984" s="122">
        <f t="shared" si="5"/>
        <v>0</v>
      </c>
      <c r="D2984" s="122">
        <f t="shared" si="6"/>
        <v>0</v>
      </c>
      <c r="E2984" s="122">
        <f t="shared" si="2"/>
        <v>1</v>
      </c>
      <c r="H2984" s="135">
        <v>994.0</v>
      </c>
      <c r="L2984" s="160"/>
      <c r="M2984" s="160"/>
      <c r="N2984" s="160"/>
      <c r="O2984" s="160"/>
      <c r="AA2984" s="523"/>
      <c r="AB2984" s="523"/>
      <c r="AC2984" s="160"/>
      <c r="AD2984" s="160"/>
      <c r="AE2984" s="160"/>
      <c r="AJ2984" s="523"/>
      <c r="AN2984" s="160"/>
      <c r="AO2984" s="160"/>
      <c r="AP2984" s="160"/>
      <c r="AQ2984" s="1"/>
      <c r="AR2984" s="1"/>
      <c r="AS2984" s="160"/>
    </row>
    <row r="2985">
      <c r="A2985" s="122">
        <f t="shared" si="3"/>
        <v>0</v>
      </c>
      <c r="B2985" s="122">
        <f t="shared" si="4"/>
        <v>0</v>
      </c>
      <c r="C2985" s="122">
        <f t="shared" si="5"/>
        <v>0</v>
      </c>
      <c r="D2985" s="122">
        <f t="shared" si="6"/>
        <v>0</v>
      </c>
      <c r="E2985" s="122">
        <f t="shared" si="2"/>
        <v>3</v>
      </c>
      <c r="H2985" s="135" t="s">
        <v>42073</v>
      </c>
      <c r="L2985" s="160"/>
      <c r="M2985" s="160"/>
      <c r="N2985" s="160"/>
      <c r="O2985" s="160"/>
      <c r="AA2985" s="523"/>
      <c r="AB2985" s="523"/>
      <c r="AC2985" s="160"/>
      <c r="AD2985" s="160"/>
      <c r="AE2985" s="160"/>
      <c r="AJ2985" s="523"/>
      <c r="AN2985" s="160"/>
      <c r="AO2985" s="160"/>
      <c r="AP2985" s="160"/>
      <c r="AQ2985" s="1"/>
      <c r="AR2985" s="1"/>
      <c r="AS2985" s="160"/>
    </row>
    <row r="2986">
      <c r="A2986" s="122">
        <f t="shared" si="3"/>
        <v>0</v>
      </c>
      <c r="B2986" s="122">
        <f t="shared" si="4"/>
        <v>0</v>
      </c>
      <c r="C2986" s="122">
        <f t="shared" si="5"/>
        <v>0</v>
      </c>
      <c r="D2986" s="122">
        <f t="shared" si="6"/>
        <v>0</v>
      </c>
      <c r="E2986" s="122">
        <f t="shared" si="2"/>
        <v>22</v>
      </c>
      <c r="H2986" s="135" t="s">
        <v>42074</v>
      </c>
      <c r="L2986" s="160"/>
      <c r="M2986" s="160"/>
      <c r="N2986" s="160"/>
      <c r="O2986" s="160"/>
      <c r="AA2986" s="523"/>
      <c r="AB2986" s="523"/>
      <c r="AC2986" s="160"/>
      <c r="AD2986" s="160"/>
      <c r="AE2986" s="160"/>
      <c r="AJ2986" s="523"/>
      <c r="AN2986" s="160"/>
      <c r="AO2986" s="160"/>
      <c r="AP2986" s="160"/>
      <c r="AQ2986" s="1"/>
      <c r="AR2986" s="1"/>
      <c r="AS2986" s="160"/>
    </row>
    <row r="2987">
      <c r="A2987" s="122">
        <f t="shared" si="3"/>
        <v>0</v>
      </c>
      <c r="B2987" s="122">
        <f t="shared" si="4"/>
        <v>0</v>
      </c>
      <c r="C2987" s="122">
        <f t="shared" si="5"/>
        <v>0</v>
      </c>
      <c r="D2987" s="122">
        <f t="shared" si="6"/>
        <v>0</v>
      </c>
      <c r="E2987" s="122">
        <f t="shared" si="2"/>
        <v>1</v>
      </c>
      <c r="H2987" s="135">
        <v>995.0</v>
      </c>
      <c r="L2987" s="160"/>
      <c r="M2987" s="160"/>
      <c r="N2987" s="160"/>
      <c r="O2987" s="160"/>
      <c r="AA2987" s="523"/>
      <c r="AB2987" s="523"/>
      <c r="AC2987" s="160"/>
      <c r="AD2987" s="160"/>
      <c r="AE2987" s="160"/>
      <c r="AJ2987" s="523"/>
      <c r="AN2987" s="160"/>
      <c r="AO2987" s="160"/>
      <c r="AP2987" s="160"/>
      <c r="AQ2987" s="1"/>
      <c r="AR2987" s="1"/>
      <c r="AS2987" s="160"/>
    </row>
    <row r="2988">
      <c r="A2988" s="122">
        <f t="shared" si="3"/>
        <v>0</v>
      </c>
      <c r="B2988" s="122">
        <f t="shared" si="4"/>
        <v>0</v>
      </c>
      <c r="C2988" s="122">
        <f t="shared" si="5"/>
        <v>0</v>
      </c>
      <c r="D2988" s="122">
        <f t="shared" si="6"/>
        <v>0</v>
      </c>
      <c r="E2988" s="122">
        <f t="shared" si="2"/>
        <v>3</v>
      </c>
      <c r="H2988" s="135" t="s">
        <v>42075</v>
      </c>
      <c r="L2988" s="160"/>
      <c r="M2988" s="160"/>
      <c r="N2988" s="160"/>
      <c r="O2988" s="160"/>
      <c r="AA2988" s="523"/>
      <c r="AB2988" s="523"/>
      <c r="AC2988" s="160"/>
      <c r="AD2988" s="160"/>
      <c r="AE2988" s="160"/>
      <c r="AJ2988" s="523"/>
      <c r="AN2988" s="160"/>
      <c r="AO2988" s="160"/>
      <c r="AP2988" s="160"/>
      <c r="AQ2988" s="1"/>
      <c r="AR2988" s="1"/>
      <c r="AS2988" s="160"/>
    </row>
    <row r="2989">
      <c r="A2989" s="122">
        <f t="shared" si="3"/>
        <v>0</v>
      </c>
      <c r="B2989" s="122">
        <f t="shared" si="4"/>
        <v>0</v>
      </c>
      <c r="C2989" s="122">
        <f t="shared" si="5"/>
        <v>0</v>
      </c>
      <c r="D2989" s="122">
        <f t="shared" si="6"/>
        <v>0</v>
      </c>
      <c r="E2989" s="122">
        <f t="shared" si="2"/>
        <v>48</v>
      </c>
      <c r="H2989" s="135" t="s">
        <v>42076</v>
      </c>
      <c r="L2989" s="160"/>
      <c r="M2989" s="160"/>
      <c r="N2989" s="160"/>
      <c r="O2989" s="160"/>
      <c r="AA2989" s="523"/>
      <c r="AB2989" s="523"/>
      <c r="AC2989" s="160"/>
      <c r="AD2989" s="160"/>
      <c r="AE2989" s="160"/>
      <c r="AJ2989" s="523"/>
      <c r="AN2989" s="160"/>
      <c r="AO2989" s="160"/>
      <c r="AP2989" s="160"/>
      <c r="AQ2989" s="1"/>
      <c r="AR2989" s="1"/>
      <c r="AS2989" s="160"/>
    </row>
    <row r="2990">
      <c r="A2990" s="122">
        <f t="shared" si="3"/>
        <v>0</v>
      </c>
      <c r="B2990" s="122">
        <f t="shared" si="4"/>
        <v>0</v>
      </c>
      <c r="C2990" s="122">
        <f t="shared" si="5"/>
        <v>0</v>
      </c>
      <c r="D2990" s="122">
        <f t="shared" si="6"/>
        <v>0</v>
      </c>
      <c r="E2990" s="122">
        <f t="shared" si="2"/>
        <v>1</v>
      </c>
      <c r="H2990" s="135">
        <v>996.0</v>
      </c>
      <c r="L2990" s="160"/>
      <c r="M2990" s="160"/>
      <c r="N2990" s="160"/>
      <c r="O2990" s="160"/>
      <c r="AA2990" s="523"/>
      <c r="AB2990" s="523"/>
      <c r="AC2990" s="160"/>
      <c r="AD2990" s="160"/>
      <c r="AE2990" s="160"/>
      <c r="AJ2990" s="523"/>
      <c r="AN2990" s="160"/>
      <c r="AO2990" s="160"/>
      <c r="AP2990" s="160"/>
      <c r="AQ2990" s="1"/>
      <c r="AR2990" s="1"/>
      <c r="AS2990" s="160"/>
    </row>
    <row r="2991">
      <c r="A2991" s="122">
        <f t="shared" si="3"/>
        <v>0</v>
      </c>
      <c r="B2991" s="122">
        <f t="shared" si="4"/>
        <v>0</v>
      </c>
      <c r="C2991" s="122">
        <f t="shared" si="5"/>
        <v>0</v>
      </c>
      <c r="D2991" s="122">
        <f t="shared" si="6"/>
        <v>0</v>
      </c>
      <c r="E2991" s="122">
        <f t="shared" si="2"/>
        <v>3</v>
      </c>
      <c r="H2991" s="135" t="s">
        <v>42077</v>
      </c>
      <c r="L2991" s="160"/>
      <c r="M2991" s="160"/>
      <c r="N2991" s="160"/>
      <c r="O2991" s="160"/>
      <c r="AA2991" s="523"/>
      <c r="AB2991" s="523"/>
      <c r="AC2991" s="160"/>
      <c r="AD2991" s="160"/>
      <c r="AE2991" s="160"/>
      <c r="AJ2991" s="523"/>
      <c r="AN2991" s="160"/>
      <c r="AO2991" s="160"/>
      <c r="AP2991" s="160"/>
      <c r="AQ2991" s="1"/>
      <c r="AR2991" s="1"/>
      <c r="AS2991" s="160"/>
    </row>
    <row r="2992">
      <c r="A2992" s="122">
        <f t="shared" si="3"/>
        <v>0</v>
      </c>
      <c r="B2992" s="122">
        <f t="shared" si="4"/>
        <v>0</v>
      </c>
      <c r="C2992" s="122">
        <f t="shared" si="5"/>
        <v>0</v>
      </c>
      <c r="D2992" s="122">
        <f t="shared" si="6"/>
        <v>0</v>
      </c>
      <c r="E2992" s="122">
        <f t="shared" si="2"/>
        <v>15</v>
      </c>
      <c r="H2992" s="135" t="s">
        <v>42078</v>
      </c>
      <c r="L2992" s="160"/>
      <c r="M2992" s="160"/>
      <c r="N2992" s="160"/>
      <c r="O2992" s="160"/>
      <c r="AA2992" s="523"/>
      <c r="AB2992" s="523"/>
      <c r="AC2992" s="160"/>
      <c r="AD2992" s="160"/>
      <c r="AE2992" s="160"/>
      <c r="AJ2992" s="523"/>
      <c r="AN2992" s="160"/>
      <c r="AO2992" s="160"/>
      <c r="AP2992" s="160"/>
      <c r="AQ2992" s="1"/>
      <c r="AR2992" s="1"/>
      <c r="AS2992" s="160"/>
    </row>
    <row r="2993">
      <c r="A2993" s="122">
        <f t="shared" si="3"/>
        <v>0</v>
      </c>
      <c r="B2993" s="122">
        <f t="shared" si="4"/>
        <v>0</v>
      </c>
      <c r="C2993" s="122">
        <f t="shared" si="5"/>
        <v>0</v>
      </c>
      <c r="D2993" s="122">
        <f t="shared" si="6"/>
        <v>0</v>
      </c>
      <c r="E2993" s="122">
        <f t="shared" si="2"/>
        <v>1</v>
      </c>
      <c r="H2993" s="135">
        <v>997.0</v>
      </c>
      <c r="L2993" s="160"/>
      <c r="M2993" s="160"/>
      <c r="N2993" s="160"/>
      <c r="O2993" s="160"/>
      <c r="AA2993" s="523"/>
      <c r="AB2993" s="523"/>
      <c r="AC2993" s="160"/>
      <c r="AD2993" s="160"/>
      <c r="AE2993" s="160"/>
      <c r="AJ2993" s="523"/>
      <c r="AN2993" s="160"/>
      <c r="AO2993" s="160"/>
      <c r="AP2993" s="160"/>
      <c r="AQ2993" s="1"/>
      <c r="AR2993" s="1"/>
      <c r="AS2993" s="160"/>
    </row>
    <row r="2994">
      <c r="A2994" s="122">
        <f t="shared" si="3"/>
        <v>0</v>
      </c>
      <c r="B2994" s="122">
        <f t="shared" si="4"/>
        <v>0</v>
      </c>
      <c r="C2994" s="122">
        <f t="shared" si="5"/>
        <v>0</v>
      </c>
      <c r="D2994" s="122">
        <f t="shared" si="6"/>
        <v>0</v>
      </c>
      <c r="E2994" s="122">
        <f t="shared" si="2"/>
        <v>3</v>
      </c>
      <c r="H2994" s="135" t="s">
        <v>42079</v>
      </c>
      <c r="L2994" s="160"/>
      <c r="M2994" s="160"/>
      <c r="N2994" s="160"/>
      <c r="O2994" s="160"/>
      <c r="AA2994" s="523"/>
      <c r="AB2994" s="523"/>
      <c r="AC2994" s="160"/>
      <c r="AD2994" s="160"/>
      <c r="AE2994" s="160"/>
      <c r="AJ2994" s="523"/>
      <c r="AN2994" s="160"/>
      <c r="AO2994" s="160"/>
      <c r="AP2994" s="160"/>
      <c r="AQ2994" s="1"/>
      <c r="AR2994" s="1"/>
      <c r="AS2994" s="160"/>
    </row>
    <row r="2995">
      <c r="A2995" s="122">
        <f t="shared" si="3"/>
        <v>0</v>
      </c>
      <c r="B2995" s="122">
        <f t="shared" si="4"/>
        <v>0</v>
      </c>
      <c r="C2995" s="122">
        <f t="shared" si="5"/>
        <v>0</v>
      </c>
      <c r="D2995" s="122">
        <f t="shared" si="6"/>
        <v>0</v>
      </c>
      <c r="E2995" s="122">
        <f t="shared" si="2"/>
        <v>3</v>
      </c>
      <c r="H2995" s="135" t="s">
        <v>42080</v>
      </c>
      <c r="L2995" s="160"/>
      <c r="M2995" s="160"/>
      <c r="N2995" s="160"/>
      <c r="O2995" s="160"/>
      <c r="AA2995" s="523"/>
      <c r="AB2995" s="523"/>
      <c r="AC2995" s="160"/>
      <c r="AD2995" s="160"/>
      <c r="AE2995" s="160"/>
      <c r="AJ2995" s="523"/>
      <c r="AN2995" s="160"/>
      <c r="AO2995" s="160"/>
      <c r="AP2995" s="160"/>
      <c r="AQ2995" s="1"/>
      <c r="AR2995" s="1"/>
      <c r="AS2995" s="160"/>
    </row>
    <row r="2996">
      <c r="A2996" s="122">
        <f t="shared" si="3"/>
        <v>0</v>
      </c>
      <c r="B2996" s="122">
        <f t="shared" si="4"/>
        <v>0</v>
      </c>
      <c r="C2996" s="122">
        <f t="shared" si="5"/>
        <v>0</v>
      </c>
      <c r="D2996" s="122">
        <f t="shared" si="6"/>
        <v>0</v>
      </c>
      <c r="E2996" s="122">
        <f t="shared" si="2"/>
        <v>1</v>
      </c>
      <c r="H2996" s="135">
        <v>998.0</v>
      </c>
      <c r="L2996" s="160"/>
      <c r="M2996" s="160"/>
      <c r="N2996" s="160"/>
      <c r="O2996" s="160"/>
      <c r="AA2996" s="523"/>
      <c r="AB2996" s="523"/>
      <c r="AC2996" s="160"/>
      <c r="AD2996" s="160"/>
      <c r="AE2996" s="160"/>
      <c r="AJ2996" s="523"/>
      <c r="AN2996" s="160"/>
      <c r="AO2996" s="160"/>
      <c r="AP2996" s="160"/>
      <c r="AQ2996" s="1"/>
      <c r="AR2996" s="1"/>
      <c r="AS2996" s="160"/>
    </row>
    <row r="2997">
      <c r="A2997" s="122">
        <f t="shared" si="3"/>
        <v>0</v>
      </c>
      <c r="B2997" s="122">
        <f t="shared" si="4"/>
        <v>0</v>
      </c>
      <c r="C2997" s="122">
        <f t="shared" si="5"/>
        <v>0</v>
      </c>
      <c r="D2997" s="122">
        <f t="shared" si="6"/>
        <v>0</v>
      </c>
      <c r="E2997" s="122">
        <f t="shared" si="2"/>
        <v>3</v>
      </c>
      <c r="H2997" s="135" t="s">
        <v>42081</v>
      </c>
      <c r="L2997" s="160"/>
      <c r="M2997" s="160"/>
      <c r="N2997" s="160"/>
      <c r="O2997" s="160"/>
      <c r="AA2997" s="523"/>
      <c r="AB2997" s="523"/>
      <c r="AC2997" s="160"/>
      <c r="AD2997" s="160"/>
      <c r="AE2997" s="160"/>
      <c r="AJ2997" s="523"/>
      <c r="AN2997" s="160"/>
      <c r="AO2997" s="160"/>
      <c r="AP2997" s="160"/>
      <c r="AQ2997" s="1"/>
      <c r="AR2997" s="1"/>
      <c r="AS2997" s="160"/>
    </row>
    <row r="2998">
      <c r="A2998" s="122">
        <f t="shared" si="3"/>
        <v>0</v>
      </c>
      <c r="B2998" s="122">
        <f t="shared" si="4"/>
        <v>0</v>
      </c>
      <c r="C2998" s="122">
        <f t="shared" si="5"/>
        <v>0</v>
      </c>
      <c r="D2998" s="122">
        <f t="shared" si="6"/>
        <v>0</v>
      </c>
      <c r="E2998" s="122">
        <f t="shared" si="2"/>
        <v>1</v>
      </c>
      <c r="H2998" s="135" t="s">
        <v>14456</v>
      </c>
      <c r="L2998" s="160"/>
      <c r="M2998" s="160"/>
      <c r="N2998" s="160"/>
      <c r="O2998" s="160"/>
      <c r="AA2998" s="523"/>
      <c r="AB2998" s="523"/>
      <c r="AC2998" s="160"/>
      <c r="AD2998" s="160"/>
      <c r="AE2998" s="160"/>
      <c r="AJ2998" s="523"/>
      <c r="AN2998" s="160"/>
      <c r="AO2998" s="160"/>
      <c r="AP2998" s="160"/>
      <c r="AQ2998" s="1"/>
      <c r="AR2998" s="1"/>
      <c r="AS2998" s="160"/>
    </row>
    <row r="2999">
      <c r="A2999" s="122">
        <f t="shared" si="3"/>
        <v>0</v>
      </c>
      <c r="B2999" s="122">
        <f t="shared" si="4"/>
        <v>0</v>
      </c>
      <c r="C2999" s="122">
        <f t="shared" si="5"/>
        <v>0</v>
      </c>
      <c r="D2999" s="122">
        <f t="shared" si="6"/>
        <v>0</v>
      </c>
      <c r="E2999" s="122">
        <f t="shared" si="2"/>
        <v>1</v>
      </c>
      <c r="H2999" s="135">
        <v>999.0</v>
      </c>
      <c r="L2999" s="160"/>
      <c r="M2999" s="160"/>
      <c r="N2999" s="160"/>
      <c r="O2999" s="160"/>
      <c r="AA2999" s="523"/>
      <c r="AB2999" s="523"/>
      <c r="AC2999" s="160"/>
      <c r="AD2999" s="160"/>
      <c r="AE2999" s="160"/>
      <c r="AJ2999" s="523"/>
      <c r="AN2999" s="160"/>
      <c r="AO2999" s="160"/>
      <c r="AP2999" s="160"/>
      <c r="AQ2999" s="1"/>
      <c r="AR2999" s="1"/>
      <c r="AS2999" s="160"/>
    </row>
    <row r="3000">
      <c r="A3000" s="122">
        <f t="shared" si="3"/>
        <v>0</v>
      </c>
      <c r="B3000" s="122">
        <f t="shared" si="4"/>
        <v>0</v>
      </c>
      <c r="C3000" s="122">
        <f t="shared" si="5"/>
        <v>0</v>
      </c>
      <c r="D3000" s="122">
        <f t="shared" si="6"/>
        <v>0</v>
      </c>
      <c r="E3000" s="122">
        <f t="shared" si="2"/>
        <v>3</v>
      </c>
      <c r="H3000" s="135" t="s">
        <v>42082</v>
      </c>
      <c r="L3000" s="160"/>
      <c r="M3000" s="160"/>
      <c r="N3000" s="160"/>
      <c r="O3000" s="160"/>
      <c r="AA3000" s="523"/>
      <c r="AB3000" s="523"/>
      <c r="AC3000" s="160"/>
      <c r="AD3000" s="160"/>
      <c r="AE3000" s="160"/>
      <c r="AJ3000" s="523"/>
      <c r="AN3000" s="160"/>
      <c r="AO3000" s="160"/>
      <c r="AP3000" s="160"/>
      <c r="AQ3000" s="1"/>
      <c r="AR3000" s="1"/>
      <c r="AS3000" s="160"/>
    </row>
    <row r="3001">
      <c r="A3001" s="122">
        <f t="shared" si="3"/>
        <v>0</v>
      </c>
      <c r="B3001" s="122">
        <f t="shared" si="4"/>
        <v>0</v>
      </c>
      <c r="C3001" s="122">
        <f t="shared" si="5"/>
        <v>0</v>
      </c>
      <c r="D3001" s="122">
        <f t="shared" si="6"/>
        <v>0</v>
      </c>
      <c r="E3001" s="122">
        <f t="shared" si="2"/>
        <v>18</v>
      </c>
      <c r="H3001" s="135" t="s">
        <v>42083</v>
      </c>
      <c r="L3001" s="160"/>
      <c r="M3001" s="160"/>
      <c r="N3001" s="160"/>
      <c r="O3001" s="160"/>
      <c r="AA3001" s="523"/>
      <c r="AB3001" s="523"/>
      <c r="AC3001" s="160"/>
      <c r="AD3001" s="160"/>
      <c r="AE3001" s="160"/>
      <c r="AJ3001" s="523"/>
      <c r="AN3001" s="160"/>
      <c r="AO3001" s="160"/>
      <c r="AP3001" s="160"/>
      <c r="AQ3001" s="1"/>
      <c r="AR3001" s="1"/>
      <c r="AS3001" s="160"/>
    </row>
    <row r="3002">
      <c r="A3002" s="122">
        <f t="shared" si="3"/>
        <v>0</v>
      </c>
      <c r="B3002" s="122">
        <f t="shared" si="4"/>
        <v>0</v>
      </c>
      <c r="C3002" s="122">
        <f t="shared" si="5"/>
        <v>0</v>
      </c>
      <c r="D3002" s="122">
        <f t="shared" si="6"/>
        <v>0</v>
      </c>
      <c r="E3002" s="122">
        <f t="shared" si="2"/>
        <v>1</v>
      </c>
      <c r="H3002" s="135">
        <v>1000.0</v>
      </c>
      <c r="L3002" s="160"/>
      <c r="M3002" s="160"/>
      <c r="N3002" s="160"/>
      <c r="O3002" s="160"/>
      <c r="AA3002" s="523"/>
      <c r="AB3002" s="523"/>
      <c r="AC3002" s="160"/>
      <c r="AD3002" s="160"/>
      <c r="AE3002" s="160"/>
      <c r="AJ3002" s="523"/>
      <c r="AN3002" s="160"/>
      <c r="AO3002" s="160"/>
      <c r="AP3002" s="160"/>
      <c r="AQ3002" s="1"/>
      <c r="AR3002" s="1"/>
      <c r="AS3002" s="160"/>
    </row>
    <row r="3003">
      <c r="A3003" s="122">
        <f t="shared" si="3"/>
        <v>0</v>
      </c>
      <c r="B3003" s="122">
        <f t="shared" si="4"/>
        <v>0</v>
      </c>
      <c r="C3003" s="122">
        <f t="shared" si="5"/>
        <v>0</v>
      </c>
      <c r="D3003" s="122">
        <f t="shared" si="6"/>
        <v>0</v>
      </c>
      <c r="E3003" s="122">
        <f t="shared" si="2"/>
        <v>3</v>
      </c>
      <c r="H3003" s="135" t="s">
        <v>42084</v>
      </c>
      <c r="L3003" s="160"/>
      <c r="M3003" s="160"/>
      <c r="N3003" s="160"/>
      <c r="O3003" s="160"/>
      <c r="AA3003" s="523"/>
      <c r="AB3003" s="523"/>
      <c r="AC3003" s="160"/>
      <c r="AD3003" s="160"/>
      <c r="AE3003" s="160"/>
      <c r="AJ3003" s="523"/>
      <c r="AN3003" s="160"/>
      <c r="AO3003" s="160"/>
      <c r="AP3003" s="160"/>
      <c r="AQ3003" s="1"/>
      <c r="AR3003" s="1"/>
      <c r="AS3003" s="160"/>
    </row>
    <row r="3004">
      <c r="A3004" s="122">
        <f t="shared" si="3"/>
        <v>0</v>
      </c>
      <c r="B3004" s="122">
        <f t="shared" si="4"/>
        <v>0</v>
      </c>
      <c r="C3004" s="122">
        <f t="shared" si="5"/>
        <v>0</v>
      </c>
      <c r="D3004" s="122">
        <f t="shared" si="6"/>
        <v>0</v>
      </c>
      <c r="E3004" s="122">
        <f t="shared" si="2"/>
        <v>1</v>
      </c>
      <c r="H3004" s="135" t="s">
        <v>42085</v>
      </c>
      <c r="L3004" s="160"/>
      <c r="M3004" s="160"/>
      <c r="N3004" s="160"/>
      <c r="O3004" s="160"/>
      <c r="AA3004" s="523"/>
      <c r="AB3004" s="523"/>
      <c r="AC3004" s="160"/>
      <c r="AD3004" s="160"/>
      <c r="AE3004" s="160"/>
      <c r="AJ3004" s="523"/>
      <c r="AN3004" s="160"/>
      <c r="AO3004" s="160"/>
      <c r="AP3004" s="160"/>
      <c r="AQ3004" s="1"/>
      <c r="AR3004" s="1"/>
      <c r="AS3004" s="160"/>
    </row>
    <row r="3005">
      <c r="A3005" s="122">
        <f t="shared" si="3"/>
        <v>0</v>
      </c>
      <c r="B3005" s="122">
        <f t="shared" si="4"/>
        <v>0</v>
      </c>
      <c r="C3005" s="122">
        <f t="shared" si="5"/>
        <v>0</v>
      </c>
      <c r="D3005" s="122">
        <f t="shared" si="6"/>
        <v>0</v>
      </c>
      <c r="E3005" s="122">
        <f t="shared" si="2"/>
        <v>1</v>
      </c>
      <c r="H3005" s="135">
        <v>1001.0</v>
      </c>
      <c r="L3005" s="160"/>
      <c r="M3005" s="160"/>
      <c r="N3005" s="160"/>
      <c r="O3005" s="160"/>
      <c r="AA3005" s="523"/>
      <c r="AB3005" s="523"/>
      <c r="AC3005" s="160"/>
      <c r="AD3005" s="160"/>
      <c r="AE3005" s="160"/>
      <c r="AJ3005" s="523"/>
      <c r="AN3005" s="160"/>
      <c r="AO3005" s="160"/>
      <c r="AP3005" s="160"/>
      <c r="AQ3005" s="1"/>
      <c r="AR3005" s="1"/>
      <c r="AS3005" s="160"/>
    </row>
    <row r="3006">
      <c r="A3006" s="122">
        <f t="shared" si="3"/>
        <v>0</v>
      </c>
      <c r="B3006" s="122">
        <f t="shared" si="4"/>
        <v>0</v>
      </c>
      <c r="C3006" s="122">
        <f t="shared" si="5"/>
        <v>0</v>
      </c>
      <c r="D3006" s="122">
        <f t="shared" si="6"/>
        <v>0</v>
      </c>
      <c r="E3006" s="122">
        <f t="shared" si="2"/>
        <v>3</v>
      </c>
      <c r="H3006" s="135" t="s">
        <v>42086</v>
      </c>
      <c r="L3006" s="160"/>
      <c r="M3006" s="160"/>
      <c r="N3006" s="160"/>
      <c r="O3006" s="160"/>
      <c r="AA3006" s="523"/>
      <c r="AB3006" s="523"/>
      <c r="AC3006" s="160"/>
      <c r="AD3006" s="160"/>
      <c r="AE3006" s="160"/>
      <c r="AJ3006" s="523"/>
      <c r="AN3006" s="160"/>
      <c r="AO3006" s="160"/>
      <c r="AP3006" s="160"/>
      <c r="AQ3006" s="1"/>
      <c r="AR3006" s="1"/>
      <c r="AS3006" s="160"/>
    </row>
    <row r="3007">
      <c r="A3007" s="122">
        <f t="shared" si="3"/>
        <v>0</v>
      </c>
      <c r="B3007" s="122">
        <f t="shared" si="4"/>
        <v>0</v>
      </c>
      <c r="C3007" s="122">
        <f t="shared" si="5"/>
        <v>0</v>
      </c>
      <c r="D3007" s="122">
        <f t="shared" si="6"/>
        <v>0</v>
      </c>
      <c r="E3007" s="122">
        <f t="shared" si="2"/>
        <v>7</v>
      </c>
      <c r="H3007" s="135" t="s">
        <v>42087</v>
      </c>
      <c r="L3007" s="160"/>
      <c r="M3007" s="160"/>
      <c r="N3007" s="160"/>
      <c r="O3007" s="160"/>
      <c r="AA3007" s="523"/>
      <c r="AB3007" s="523"/>
      <c r="AC3007" s="160"/>
      <c r="AD3007" s="160"/>
      <c r="AE3007" s="160"/>
      <c r="AJ3007" s="523"/>
      <c r="AN3007" s="160"/>
      <c r="AO3007" s="160"/>
      <c r="AP3007" s="160"/>
      <c r="AQ3007" s="1"/>
      <c r="AR3007" s="1"/>
      <c r="AS3007" s="160"/>
    </row>
    <row r="3008">
      <c r="A3008" s="122">
        <f t="shared" si="3"/>
        <v>0</v>
      </c>
      <c r="B3008" s="122">
        <f t="shared" si="4"/>
        <v>0</v>
      </c>
      <c r="C3008" s="122">
        <f t="shared" si="5"/>
        <v>0</v>
      </c>
      <c r="D3008" s="122">
        <f t="shared" si="6"/>
        <v>0</v>
      </c>
      <c r="E3008" s="122">
        <f t="shared" si="2"/>
        <v>1</v>
      </c>
      <c r="H3008" s="135">
        <v>1002.0</v>
      </c>
      <c r="L3008" s="160"/>
      <c r="M3008" s="160"/>
      <c r="N3008" s="160"/>
      <c r="O3008" s="160"/>
      <c r="AA3008" s="523"/>
      <c r="AB3008" s="523"/>
      <c r="AC3008" s="160"/>
      <c r="AD3008" s="160"/>
      <c r="AE3008" s="160"/>
      <c r="AJ3008" s="523"/>
      <c r="AN3008" s="160"/>
      <c r="AO3008" s="160"/>
      <c r="AP3008" s="160"/>
      <c r="AQ3008" s="1"/>
      <c r="AR3008" s="1"/>
      <c r="AS3008" s="160"/>
    </row>
    <row r="3009">
      <c r="A3009" s="122">
        <f t="shared" si="3"/>
        <v>0</v>
      </c>
      <c r="B3009" s="122">
        <f t="shared" si="4"/>
        <v>0</v>
      </c>
      <c r="C3009" s="122">
        <f t="shared" si="5"/>
        <v>0</v>
      </c>
      <c r="D3009" s="122">
        <f t="shared" si="6"/>
        <v>0</v>
      </c>
      <c r="E3009" s="122">
        <f t="shared" si="2"/>
        <v>3</v>
      </c>
      <c r="H3009" s="135" t="s">
        <v>42088</v>
      </c>
      <c r="L3009" s="160"/>
      <c r="M3009" s="160"/>
      <c r="N3009" s="160"/>
      <c r="O3009" s="160"/>
      <c r="AA3009" s="523"/>
      <c r="AB3009" s="523"/>
      <c r="AC3009" s="160"/>
      <c r="AD3009" s="160"/>
      <c r="AE3009" s="160"/>
      <c r="AJ3009" s="523"/>
      <c r="AN3009" s="160"/>
      <c r="AO3009" s="160"/>
      <c r="AP3009" s="160"/>
      <c r="AQ3009" s="1"/>
      <c r="AR3009" s="1"/>
      <c r="AS3009" s="160"/>
    </row>
    <row r="3010">
      <c r="A3010" s="122">
        <f t="shared" si="3"/>
        <v>0</v>
      </c>
      <c r="B3010" s="122">
        <f t="shared" si="4"/>
        <v>0</v>
      </c>
      <c r="C3010" s="122">
        <f t="shared" si="5"/>
        <v>0</v>
      </c>
      <c r="D3010" s="122">
        <f t="shared" si="6"/>
        <v>0</v>
      </c>
      <c r="E3010" s="122">
        <f t="shared" si="2"/>
        <v>37</v>
      </c>
      <c r="H3010" s="135" t="s">
        <v>42089</v>
      </c>
      <c r="L3010" s="160"/>
      <c r="M3010" s="160"/>
      <c r="N3010" s="160"/>
      <c r="O3010" s="160"/>
      <c r="AA3010" s="523"/>
      <c r="AB3010" s="523"/>
      <c r="AC3010" s="160"/>
      <c r="AD3010" s="160"/>
      <c r="AE3010" s="160"/>
      <c r="AJ3010" s="523"/>
      <c r="AN3010" s="160"/>
      <c r="AO3010" s="160"/>
      <c r="AP3010" s="160"/>
      <c r="AQ3010" s="1"/>
      <c r="AR3010" s="1"/>
      <c r="AS3010" s="160"/>
    </row>
    <row r="3011">
      <c r="A3011" s="122">
        <f t="shared" si="3"/>
        <v>0</v>
      </c>
      <c r="B3011" s="122">
        <f t="shared" si="4"/>
        <v>0</v>
      </c>
      <c r="C3011" s="122">
        <f t="shared" si="5"/>
        <v>0</v>
      </c>
      <c r="D3011" s="122">
        <f t="shared" si="6"/>
        <v>0</v>
      </c>
      <c r="E3011" s="122">
        <f t="shared" si="2"/>
        <v>1</v>
      </c>
      <c r="H3011" s="135">
        <v>1003.0</v>
      </c>
      <c r="L3011" s="160"/>
      <c r="M3011" s="160"/>
      <c r="N3011" s="160"/>
      <c r="O3011" s="160"/>
      <c r="AA3011" s="523"/>
      <c r="AB3011" s="523"/>
      <c r="AC3011" s="160"/>
      <c r="AD3011" s="160"/>
      <c r="AE3011" s="160"/>
      <c r="AJ3011" s="523"/>
      <c r="AN3011" s="160"/>
      <c r="AO3011" s="160"/>
      <c r="AP3011" s="160"/>
      <c r="AQ3011" s="1"/>
      <c r="AR3011" s="1"/>
      <c r="AS3011" s="160"/>
    </row>
    <row r="3012">
      <c r="A3012" s="122">
        <f t="shared" si="3"/>
        <v>0</v>
      </c>
      <c r="B3012" s="122">
        <f t="shared" si="4"/>
        <v>0</v>
      </c>
      <c r="C3012" s="122">
        <f t="shared" si="5"/>
        <v>0</v>
      </c>
      <c r="D3012" s="122">
        <f t="shared" si="6"/>
        <v>0</v>
      </c>
      <c r="E3012" s="122">
        <f t="shared" si="2"/>
        <v>3</v>
      </c>
      <c r="H3012" s="135" t="s">
        <v>42090</v>
      </c>
      <c r="L3012" s="160"/>
      <c r="M3012" s="160"/>
      <c r="N3012" s="160"/>
      <c r="O3012" s="160"/>
      <c r="AA3012" s="523"/>
      <c r="AB3012" s="523"/>
      <c r="AC3012" s="160"/>
      <c r="AD3012" s="160"/>
      <c r="AE3012" s="160"/>
      <c r="AJ3012" s="523"/>
      <c r="AN3012" s="160"/>
      <c r="AO3012" s="160"/>
      <c r="AP3012" s="160"/>
      <c r="AQ3012" s="1"/>
      <c r="AR3012" s="1"/>
      <c r="AS3012" s="160"/>
    </row>
    <row r="3013">
      <c r="A3013" s="122">
        <f t="shared" si="3"/>
        <v>0</v>
      </c>
      <c r="B3013" s="122">
        <f t="shared" si="4"/>
        <v>0</v>
      </c>
      <c r="C3013" s="122">
        <f t="shared" si="5"/>
        <v>0</v>
      </c>
      <c r="D3013" s="122">
        <f t="shared" si="6"/>
        <v>0</v>
      </c>
      <c r="E3013" s="122">
        <f t="shared" si="2"/>
        <v>26</v>
      </c>
      <c r="H3013" s="135" t="s">
        <v>42091</v>
      </c>
      <c r="L3013" s="160"/>
      <c r="M3013" s="160"/>
      <c r="N3013" s="160"/>
      <c r="O3013" s="160"/>
      <c r="AA3013" s="523"/>
      <c r="AB3013" s="523"/>
      <c r="AC3013" s="160"/>
      <c r="AD3013" s="160"/>
      <c r="AE3013" s="160"/>
      <c r="AJ3013" s="523"/>
      <c r="AN3013" s="160"/>
      <c r="AO3013" s="160"/>
      <c r="AP3013" s="160"/>
      <c r="AQ3013" s="1"/>
      <c r="AR3013" s="1"/>
      <c r="AS3013" s="160"/>
    </row>
    <row r="3014">
      <c r="A3014" s="122">
        <f t="shared" si="3"/>
        <v>0</v>
      </c>
      <c r="B3014" s="122">
        <f t="shared" si="4"/>
        <v>0</v>
      </c>
      <c r="C3014" s="122">
        <f t="shared" si="5"/>
        <v>0</v>
      </c>
      <c r="D3014" s="122">
        <f t="shared" si="6"/>
        <v>0</v>
      </c>
      <c r="E3014" s="122">
        <f t="shared" si="2"/>
        <v>1</v>
      </c>
      <c r="H3014" s="135">
        <v>1004.0</v>
      </c>
      <c r="L3014" s="160"/>
      <c r="M3014" s="160"/>
      <c r="N3014" s="160"/>
      <c r="O3014" s="160"/>
      <c r="AA3014" s="523"/>
      <c r="AB3014" s="523"/>
      <c r="AC3014" s="160"/>
      <c r="AD3014" s="160"/>
      <c r="AE3014" s="160"/>
      <c r="AJ3014" s="523"/>
      <c r="AN3014" s="160"/>
      <c r="AO3014" s="160"/>
      <c r="AP3014" s="160"/>
      <c r="AQ3014" s="1"/>
      <c r="AR3014" s="1"/>
      <c r="AS3014" s="160"/>
    </row>
    <row r="3015">
      <c r="A3015" s="122">
        <f t="shared" si="3"/>
        <v>0</v>
      </c>
      <c r="B3015" s="122">
        <f t="shared" si="4"/>
        <v>0</v>
      </c>
      <c r="C3015" s="122">
        <f t="shared" si="5"/>
        <v>0</v>
      </c>
      <c r="D3015" s="122">
        <f t="shared" si="6"/>
        <v>0</v>
      </c>
      <c r="E3015" s="122">
        <f t="shared" si="2"/>
        <v>3</v>
      </c>
      <c r="H3015" s="135" t="s">
        <v>42092</v>
      </c>
      <c r="L3015" s="160"/>
      <c r="M3015" s="160"/>
      <c r="N3015" s="160"/>
      <c r="O3015" s="160"/>
      <c r="AA3015" s="523"/>
      <c r="AB3015" s="523"/>
      <c r="AC3015" s="160"/>
      <c r="AD3015" s="160"/>
      <c r="AE3015" s="160"/>
      <c r="AJ3015" s="523"/>
      <c r="AN3015" s="160"/>
      <c r="AO3015" s="160"/>
      <c r="AP3015" s="160"/>
      <c r="AQ3015" s="1"/>
      <c r="AR3015" s="1"/>
      <c r="AS3015" s="160"/>
    </row>
    <row r="3016">
      <c r="A3016" s="122">
        <f t="shared" si="3"/>
        <v>0</v>
      </c>
      <c r="B3016" s="122">
        <f t="shared" si="4"/>
        <v>0</v>
      </c>
      <c r="C3016" s="122">
        <f t="shared" si="5"/>
        <v>0</v>
      </c>
      <c r="D3016" s="122">
        <f t="shared" si="6"/>
        <v>0</v>
      </c>
      <c r="E3016" s="122">
        <f t="shared" si="2"/>
        <v>14</v>
      </c>
      <c r="H3016" s="135" t="s">
        <v>42093</v>
      </c>
      <c r="L3016" s="160"/>
      <c r="M3016" s="160"/>
      <c r="N3016" s="160"/>
      <c r="O3016" s="160"/>
      <c r="AA3016" s="523"/>
      <c r="AB3016" s="523"/>
      <c r="AC3016" s="160"/>
      <c r="AD3016" s="160"/>
      <c r="AE3016" s="160"/>
      <c r="AJ3016" s="523"/>
      <c r="AN3016" s="160"/>
      <c r="AO3016" s="160"/>
      <c r="AP3016" s="160"/>
      <c r="AQ3016" s="1"/>
      <c r="AR3016" s="1"/>
      <c r="AS3016" s="160"/>
    </row>
    <row r="3017">
      <c r="A3017" s="122">
        <f t="shared" si="3"/>
        <v>0</v>
      </c>
      <c r="B3017" s="122">
        <f t="shared" si="4"/>
        <v>0</v>
      </c>
      <c r="C3017" s="122">
        <f t="shared" si="5"/>
        <v>0</v>
      </c>
      <c r="D3017" s="122">
        <f t="shared" si="6"/>
        <v>0</v>
      </c>
      <c r="E3017" s="122">
        <f t="shared" si="2"/>
        <v>1</v>
      </c>
      <c r="H3017" s="135">
        <v>1005.0</v>
      </c>
      <c r="L3017" s="160"/>
      <c r="M3017" s="160"/>
      <c r="N3017" s="160"/>
      <c r="O3017" s="160"/>
      <c r="AA3017" s="523"/>
      <c r="AB3017" s="523"/>
      <c r="AC3017" s="160"/>
      <c r="AD3017" s="160"/>
      <c r="AE3017" s="160"/>
      <c r="AJ3017" s="523"/>
      <c r="AN3017" s="160"/>
      <c r="AO3017" s="160"/>
      <c r="AP3017" s="160"/>
      <c r="AQ3017" s="1"/>
      <c r="AR3017" s="1"/>
      <c r="AS3017" s="160"/>
    </row>
    <row r="3018">
      <c r="A3018" s="122">
        <f t="shared" si="3"/>
        <v>0</v>
      </c>
      <c r="B3018" s="122">
        <f t="shared" si="4"/>
        <v>0</v>
      </c>
      <c r="C3018" s="122">
        <f t="shared" si="5"/>
        <v>0</v>
      </c>
      <c r="D3018" s="122">
        <f t="shared" si="6"/>
        <v>0</v>
      </c>
      <c r="E3018" s="122">
        <f t="shared" si="2"/>
        <v>3</v>
      </c>
      <c r="H3018" s="135" t="s">
        <v>42094</v>
      </c>
      <c r="L3018" s="160"/>
      <c r="M3018" s="160"/>
      <c r="N3018" s="160"/>
      <c r="O3018" s="160"/>
      <c r="AA3018" s="523"/>
      <c r="AB3018" s="523"/>
      <c r="AC3018" s="160"/>
      <c r="AD3018" s="160"/>
      <c r="AE3018" s="160"/>
      <c r="AJ3018" s="523"/>
      <c r="AN3018" s="160"/>
      <c r="AO3018" s="160"/>
      <c r="AP3018" s="160"/>
      <c r="AQ3018" s="1"/>
      <c r="AR3018" s="1"/>
      <c r="AS3018" s="160"/>
    </row>
    <row r="3019">
      <c r="A3019" s="122">
        <f t="shared" si="3"/>
        <v>0</v>
      </c>
      <c r="B3019" s="122">
        <f t="shared" si="4"/>
        <v>0</v>
      </c>
      <c r="C3019" s="122">
        <f t="shared" si="5"/>
        <v>0</v>
      </c>
      <c r="D3019" s="122">
        <f t="shared" si="6"/>
        <v>0</v>
      </c>
      <c r="E3019" s="122">
        <f t="shared" si="2"/>
        <v>46</v>
      </c>
      <c r="H3019" s="135" t="s">
        <v>42095</v>
      </c>
      <c r="L3019" s="160"/>
      <c r="M3019" s="160"/>
      <c r="N3019" s="160"/>
      <c r="O3019" s="160"/>
      <c r="AA3019" s="523"/>
      <c r="AB3019" s="523"/>
      <c r="AC3019" s="160"/>
      <c r="AD3019" s="160"/>
      <c r="AE3019" s="160"/>
      <c r="AJ3019" s="523"/>
      <c r="AN3019" s="160"/>
      <c r="AO3019" s="160"/>
      <c r="AP3019" s="160"/>
      <c r="AQ3019" s="1"/>
      <c r="AR3019" s="1"/>
      <c r="AS3019" s="160"/>
    </row>
    <row r="3020">
      <c r="A3020" s="122">
        <f t="shared" si="3"/>
        <v>0</v>
      </c>
      <c r="B3020" s="122">
        <f t="shared" si="4"/>
        <v>0</v>
      </c>
      <c r="C3020" s="122">
        <f t="shared" si="5"/>
        <v>0</v>
      </c>
      <c r="D3020" s="122">
        <f t="shared" si="6"/>
        <v>0</v>
      </c>
      <c r="E3020" s="122">
        <f t="shared" si="2"/>
        <v>1</v>
      </c>
      <c r="H3020" s="135">
        <v>1006.0</v>
      </c>
      <c r="L3020" s="160"/>
      <c r="M3020" s="160"/>
      <c r="N3020" s="160"/>
      <c r="O3020" s="160"/>
      <c r="AA3020" s="523"/>
      <c r="AB3020" s="523"/>
      <c r="AC3020" s="160"/>
      <c r="AD3020" s="160"/>
      <c r="AE3020" s="160"/>
      <c r="AJ3020" s="523"/>
      <c r="AN3020" s="160"/>
      <c r="AO3020" s="160"/>
      <c r="AP3020" s="160"/>
      <c r="AQ3020" s="1"/>
      <c r="AR3020" s="1"/>
      <c r="AS3020" s="160"/>
    </row>
    <row r="3021">
      <c r="A3021" s="122">
        <f t="shared" si="3"/>
        <v>0</v>
      </c>
      <c r="B3021" s="122">
        <f t="shared" si="4"/>
        <v>0</v>
      </c>
      <c r="C3021" s="122">
        <f t="shared" si="5"/>
        <v>0</v>
      </c>
      <c r="D3021" s="122">
        <f t="shared" si="6"/>
        <v>0</v>
      </c>
      <c r="E3021" s="122">
        <f t="shared" si="2"/>
        <v>3</v>
      </c>
      <c r="H3021" s="135" t="s">
        <v>42096</v>
      </c>
      <c r="L3021" s="160"/>
      <c r="M3021" s="160"/>
      <c r="N3021" s="160"/>
      <c r="O3021" s="160"/>
      <c r="AA3021" s="523"/>
      <c r="AB3021" s="523"/>
      <c r="AC3021" s="160"/>
      <c r="AD3021" s="160"/>
      <c r="AE3021" s="160"/>
      <c r="AJ3021" s="523"/>
      <c r="AN3021" s="160"/>
      <c r="AO3021" s="160"/>
      <c r="AP3021" s="160"/>
      <c r="AQ3021" s="1"/>
      <c r="AR3021" s="1"/>
      <c r="AS3021" s="160"/>
    </row>
    <row r="3022">
      <c r="A3022" s="122">
        <f t="shared" si="3"/>
        <v>0</v>
      </c>
      <c r="B3022" s="122">
        <f t="shared" si="4"/>
        <v>0</v>
      </c>
      <c r="C3022" s="122">
        <f t="shared" si="5"/>
        <v>0</v>
      </c>
      <c r="D3022" s="122">
        <f t="shared" si="6"/>
        <v>0</v>
      </c>
      <c r="E3022" s="122">
        <f t="shared" si="2"/>
        <v>5</v>
      </c>
      <c r="H3022" s="135" t="s">
        <v>42097</v>
      </c>
      <c r="L3022" s="160"/>
      <c r="M3022" s="160"/>
      <c r="N3022" s="160"/>
      <c r="O3022" s="160"/>
      <c r="AA3022" s="523"/>
      <c r="AB3022" s="523"/>
      <c r="AC3022" s="160"/>
      <c r="AD3022" s="160"/>
      <c r="AE3022" s="160"/>
      <c r="AJ3022" s="523"/>
      <c r="AN3022" s="160"/>
      <c r="AO3022" s="160"/>
      <c r="AP3022" s="160"/>
      <c r="AQ3022" s="1"/>
      <c r="AR3022" s="1"/>
      <c r="AS3022" s="160"/>
    </row>
    <row r="3023">
      <c r="A3023" s="122">
        <f t="shared" si="3"/>
        <v>0</v>
      </c>
      <c r="B3023" s="122">
        <f t="shared" si="4"/>
        <v>0</v>
      </c>
      <c r="C3023" s="122">
        <f t="shared" si="5"/>
        <v>0</v>
      </c>
      <c r="D3023" s="122">
        <f t="shared" si="6"/>
        <v>0</v>
      </c>
      <c r="E3023" s="122">
        <f t="shared" si="2"/>
        <v>1</v>
      </c>
      <c r="H3023" s="135">
        <v>1007.0</v>
      </c>
      <c r="L3023" s="160"/>
      <c r="M3023" s="160"/>
      <c r="N3023" s="160"/>
      <c r="O3023" s="160"/>
      <c r="AA3023" s="523"/>
      <c r="AB3023" s="523"/>
      <c r="AC3023" s="160"/>
      <c r="AD3023" s="160"/>
      <c r="AE3023" s="160"/>
      <c r="AJ3023" s="523"/>
      <c r="AN3023" s="160"/>
      <c r="AO3023" s="160"/>
      <c r="AP3023" s="160"/>
      <c r="AQ3023" s="1"/>
      <c r="AR3023" s="1"/>
      <c r="AS3023" s="160"/>
    </row>
    <row r="3024">
      <c r="A3024" s="122">
        <f t="shared" si="3"/>
        <v>0</v>
      </c>
      <c r="B3024" s="122">
        <f t="shared" si="4"/>
        <v>0</v>
      </c>
      <c r="C3024" s="122">
        <f t="shared" si="5"/>
        <v>0</v>
      </c>
      <c r="D3024" s="122">
        <f t="shared" si="6"/>
        <v>0</v>
      </c>
      <c r="E3024" s="122">
        <f t="shared" si="2"/>
        <v>3</v>
      </c>
      <c r="H3024" s="135" t="s">
        <v>42098</v>
      </c>
      <c r="L3024" s="160"/>
      <c r="M3024" s="160"/>
      <c r="N3024" s="160"/>
      <c r="O3024" s="160"/>
      <c r="AA3024" s="523"/>
      <c r="AB3024" s="523"/>
      <c r="AC3024" s="160"/>
      <c r="AD3024" s="160"/>
      <c r="AE3024" s="160"/>
      <c r="AJ3024" s="523"/>
      <c r="AN3024" s="160"/>
      <c r="AO3024" s="160"/>
      <c r="AP3024" s="160"/>
      <c r="AQ3024" s="1"/>
      <c r="AR3024" s="1"/>
      <c r="AS3024" s="160"/>
    </row>
    <row r="3025">
      <c r="A3025" s="122">
        <f t="shared" si="3"/>
        <v>0</v>
      </c>
      <c r="B3025" s="122">
        <f t="shared" si="4"/>
        <v>0</v>
      </c>
      <c r="C3025" s="122">
        <f t="shared" si="5"/>
        <v>0</v>
      </c>
      <c r="D3025" s="122">
        <f t="shared" si="6"/>
        <v>0</v>
      </c>
      <c r="E3025" s="122">
        <f t="shared" si="2"/>
        <v>6</v>
      </c>
      <c r="H3025" s="135" t="s">
        <v>42099</v>
      </c>
      <c r="L3025" s="160"/>
      <c r="M3025" s="160"/>
      <c r="N3025" s="160"/>
      <c r="O3025" s="160"/>
      <c r="AA3025" s="523"/>
      <c r="AB3025" s="523"/>
      <c r="AC3025" s="160"/>
      <c r="AD3025" s="160"/>
      <c r="AE3025" s="160"/>
      <c r="AJ3025" s="523"/>
      <c r="AN3025" s="160"/>
      <c r="AO3025" s="160"/>
      <c r="AP3025" s="160"/>
      <c r="AQ3025" s="1"/>
      <c r="AR3025" s="1"/>
      <c r="AS3025" s="160"/>
    </row>
    <row r="3026">
      <c r="A3026" s="122">
        <f t="shared" si="3"/>
        <v>0</v>
      </c>
      <c r="B3026" s="122">
        <f t="shared" si="4"/>
        <v>0</v>
      </c>
      <c r="C3026" s="122">
        <f t="shared" si="5"/>
        <v>0</v>
      </c>
      <c r="D3026" s="122">
        <f t="shared" si="6"/>
        <v>0</v>
      </c>
      <c r="E3026" s="122">
        <f t="shared" si="2"/>
        <v>1</v>
      </c>
      <c r="H3026" s="135">
        <v>1008.0</v>
      </c>
      <c r="L3026" s="160"/>
      <c r="M3026" s="160"/>
      <c r="N3026" s="160"/>
      <c r="O3026" s="160"/>
      <c r="AA3026" s="523"/>
      <c r="AB3026" s="523"/>
      <c r="AC3026" s="160"/>
      <c r="AD3026" s="160"/>
      <c r="AE3026" s="160"/>
      <c r="AJ3026" s="523"/>
      <c r="AN3026" s="160"/>
      <c r="AO3026" s="160"/>
      <c r="AP3026" s="160"/>
      <c r="AQ3026" s="1"/>
      <c r="AR3026" s="1"/>
      <c r="AS3026" s="160"/>
    </row>
    <row r="3027">
      <c r="A3027" s="122">
        <f t="shared" si="3"/>
        <v>0</v>
      </c>
      <c r="B3027" s="122">
        <f t="shared" si="4"/>
        <v>0</v>
      </c>
      <c r="C3027" s="122">
        <f t="shared" si="5"/>
        <v>0</v>
      </c>
      <c r="D3027" s="122">
        <f t="shared" si="6"/>
        <v>0</v>
      </c>
      <c r="E3027" s="122">
        <f t="shared" si="2"/>
        <v>3</v>
      </c>
      <c r="H3027" s="135" t="s">
        <v>42100</v>
      </c>
      <c r="L3027" s="160"/>
      <c r="M3027" s="160"/>
      <c r="N3027" s="160"/>
      <c r="O3027" s="160"/>
      <c r="AA3027" s="523"/>
      <c r="AB3027" s="523"/>
      <c r="AC3027" s="160"/>
      <c r="AD3027" s="160"/>
      <c r="AE3027" s="160"/>
      <c r="AJ3027" s="523"/>
      <c r="AN3027" s="160"/>
      <c r="AO3027" s="160"/>
      <c r="AP3027" s="160"/>
      <c r="AQ3027" s="1"/>
      <c r="AR3027" s="1"/>
      <c r="AS3027" s="160"/>
    </row>
    <row r="3028">
      <c r="A3028" s="122">
        <f t="shared" si="3"/>
        <v>0</v>
      </c>
      <c r="B3028" s="122">
        <f t="shared" si="4"/>
        <v>0</v>
      </c>
      <c r="C3028" s="122">
        <f t="shared" si="5"/>
        <v>0</v>
      </c>
      <c r="D3028" s="122">
        <f t="shared" si="6"/>
        <v>0</v>
      </c>
      <c r="E3028" s="122">
        <f t="shared" si="2"/>
        <v>14</v>
      </c>
      <c r="H3028" s="135" t="s">
        <v>42101</v>
      </c>
      <c r="L3028" s="160"/>
      <c r="M3028" s="160"/>
      <c r="N3028" s="160"/>
      <c r="O3028" s="160"/>
      <c r="AA3028" s="523"/>
      <c r="AB3028" s="523"/>
      <c r="AC3028" s="160"/>
      <c r="AD3028" s="160"/>
      <c r="AE3028" s="160"/>
      <c r="AJ3028" s="523"/>
      <c r="AN3028" s="160"/>
      <c r="AO3028" s="160"/>
      <c r="AP3028" s="160"/>
      <c r="AQ3028" s="1"/>
      <c r="AR3028" s="1"/>
      <c r="AS3028" s="160"/>
    </row>
    <row r="3029">
      <c r="A3029" s="122">
        <f t="shared" si="3"/>
        <v>0</v>
      </c>
      <c r="B3029" s="122">
        <f t="shared" si="4"/>
        <v>0</v>
      </c>
      <c r="C3029" s="122">
        <f t="shared" si="5"/>
        <v>0</v>
      </c>
      <c r="D3029" s="122">
        <f t="shared" si="6"/>
        <v>0</v>
      </c>
      <c r="E3029" s="122">
        <f t="shared" si="2"/>
        <v>1</v>
      </c>
      <c r="H3029" s="135">
        <v>1009.0</v>
      </c>
      <c r="L3029" s="160"/>
      <c r="M3029" s="160"/>
      <c r="N3029" s="160"/>
      <c r="O3029" s="160"/>
      <c r="AA3029" s="523"/>
      <c r="AB3029" s="523"/>
      <c r="AC3029" s="160"/>
      <c r="AD3029" s="160"/>
      <c r="AE3029" s="160"/>
      <c r="AJ3029" s="523"/>
      <c r="AN3029" s="160"/>
      <c r="AO3029" s="160"/>
      <c r="AP3029" s="160"/>
      <c r="AQ3029" s="1"/>
      <c r="AR3029" s="1"/>
      <c r="AS3029" s="160"/>
    </row>
    <row r="3030">
      <c r="A3030" s="122">
        <f t="shared" si="3"/>
        <v>0</v>
      </c>
      <c r="B3030" s="122">
        <f t="shared" si="4"/>
        <v>0</v>
      </c>
      <c r="C3030" s="122">
        <f t="shared" si="5"/>
        <v>0</v>
      </c>
      <c r="D3030" s="122">
        <f t="shared" si="6"/>
        <v>0</v>
      </c>
      <c r="E3030" s="122">
        <f t="shared" si="2"/>
        <v>3</v>
      </c>
      <c r="H3030" s="135" t="s">
        <v>42102</v>
      </c>
      <c r="L3030" s="160"/>
      <c r="M3030" s="160"/>
      <c r="N3030" s="160"/>
      <c r="O3030" s="160"/>
      <c r="AA3030" s="523"/>
      <c r="AB3030" s="523"/>
      <c r="AC3030" s="160"/>
      <c r="AD3030" s="160"/>
      <c r="AE3030" s="160"/>
      <c r="AJ3030" s="523"/>
      <c r="AN3030" s="160"/>
      <c r="AO3030" s="160"/>
      <c r="AP3030" s="160"/>
      <c r="AQ3030" s="1"/>
      <c r="AR3030" s="1"/>
      <c r="AS3030" s="160"/>
    </row>
    <row r="3031">
      <c r="A3031" s="122">
        <f t="shared" si="3"/>
        <v>0</v>
      </c>
      <c r="B3031" s="122">
        <f t="shared" si="4"/>
        <v>0</v>
      </c>
      <c r="C3031" s="122">
        <f t="shared" si="5"/>
        <v>0</v>
      </c>
      <c r="D3031" s="122">
        <f t="shared" si="6"/>
        <v>0</v>
      </c>
      <c r="E3031" s="122">
        <f t="shared" si="2"/>
        <v>25</v>
      </c>
      <c r="H3031" s="135" t="s">
        <v>42103</v>
      </c>
      <c r="L3031" s="160"/>
      <c r="M3031" s="160"/>
      <c r="N3031" s="160"/>
      <c r="O3031" s="160"/>
      <c r="AA3031" s="523"/>
      <c r="AB3031" s="523"/>
      <c r="AC3031" s="160"/>
      <c r="AD3031" s="160"/>
      <c r="AE3031" s="160"/>
      <c r="AJ3031" s="523"/>
      <c r="AN3031" s="160"/>
      <c r="AO3031" s="160"/>
      <c r="AP3031" s="160"/>
      <c r="AQ3031" s="1"/>
      <c r="AR3031" s="1"/>
      <c r="AS3031" s="160"/>
    </row>
    <row r="3032">
      <c r="A3032" s="122">
        <f t="shared" si="3"/>
        <v>0</v>
      </c>
      <c r="B3032" s="122">
        <f t="shared" si="4"/>
        <v>0</v>
      </c>
      <c r="C3032" s="122">
        <f t="shared" si="5"/>
        <v>0</v>
      </c>
      <c r="D3032" s="122">
        <f t="shared" si="6"/>
        <v>0</v>
      </c>
      <c r="E3032" s="122">
        <f t="shared" si="2"/>
        <v>1</v>
      </c>
      <c r="H3032" s="135">
        <v>1010.0</v>
      </c>
      <c r="L3032" s="160"/>
      <c r="M3032" s="160"/>
      <c r="N3032" s="160"/>
      <c r="O3032" s="160"/>
      <c r="AA3032" s="523"/>
      <c r="AB3032" s="523"/>
      <c r="AC3032" s="160"/>
      <c r="AD3032" s="160"/>
      <c r="AE3032" s="160"/>
      <c r="AJ3032" s="523"/>
      <c r="AN3032" s="160"/>
      <c r="AO3032" s="160"/>
      <c r="AP3032" s="160"/>
      <c r="AQ3032" s="1"/>
      <c r="AR3032" s="1"/>
      <c r="AS3032" s="160"/>
    </row>
    <row r="3033">
      <c r="A3033" s="122">
        <f t="shared" si="3"/>
        <v>0</v>
      </c>
      <c r="B3033" s="122">
        <f t="shared" si="4"/>
        <v>0</v>
      </c>
      <c r="C3033" s="122">
        <f t="shared" si="5"/>
        <v>0</v>
      </c>
      <c r="D3033" s="122">
        <f t="shared" si="6"/>
        <v>0</v>
      </c>
      <c r="E3033" s="122">
        <f t="shared" si="2"/>
        <v>3</v>
      </c>
      <c r="H3033" s="135" t="s">
        <v>42104</v>
      </c>
      <c r="L3033" s="160"/>
      <c r="M3033" s="160"/>
      <c r="N3033" s="160"/>
      <c r="O3033" s="160"/>
      <c r="AA3033" s="523"/>
      <c r="AB3033" s="523"/>
      <c r="AC3033" s="160"/>
      <c r="AD3033" s="160"/>
      <c r="AE3033" s="160"/>
      <c r="AJ3033" s="523"/>
      <c r="AN3033" s="160"/>
      <c r="AO3033" s="160"/>
      <c r="AP3033" s="160"/>
      <c r="AQ3033" s="1"/>
      <c r="AR3033" s="1"/>
      <c r="AS3033" s="160"/>
    </row>
    <row r="3034">
      <c r="A3034" s="122">
        <f t="shared" si="3"/>
        <v>0</v>
      </c>
      <c r="B3034" s="122">
        <f t="shared" si="4"/>
        <v>0</v>
      </c>
      <c r="C3034" s="122">
        <f t="shared" si="5"/>
        <v>0</v>
      </c>
      <c r="D3034" s="122">
        <f t="shared" si="6"/>
        <v>0</v>
      </c>
      <c r="E3034" s="122">
        <f t="shared" si="2"/>
        <v>19</v>
      </c>
      <c r="H3034" s="135" t="s">
        <v>42105</v>
      </c>
      <c r="L3034" s="160"/>
      <c r="M3034" s="160"/>
      <c r="N3034" s="160"/>
      <c r="O3034" s="160"/>
      <c r="AA3034" s="523"/>
      <c r="AB3034" s="523"/>
      <c r="AC3034" s="160"/>
      <c r="AD3034" s="160"/>
      <c r="AE3034" s="160"/>
      <c r="AJ3034" s="523"/>
      <c r="AN3034" s="160"/>
      <c r="AO3034" s="160"/>
      <c r="AP3034" s="160"/>
      <c r="AQ3034" s="1"/>
      <c r="AR3034" s="1"/>
      <c r="AS3034" s="160"/>
    </row>
    <row r="3035">
      <c r="A3035" s="122">
        <f t="shared" si="3"/>
        <v>0</v>
      </c>
      <c r="B3035" s="122">
        <f t="shared" si="4"/>
        <v>0</v>
      </c>
      <c r="C3035" s="122">
        <f t="shared" si="5"/>
        <v>0</v>
      </c>
      <c r="D3035" s="122">
        <f t="shared" si="6"/>
        <v>0</v>
      </c>
      <c r="E3035" s="122">
        <f t="shared" si="2"/>
        <v>1</v>
      </c>
      <c r="H3035" s="135">
        <v>1011.0</v>
      </c>
      <c r="L3035" s="160"/>
      <c r="M3035" s="160"/>
      <c r="N3035" s="160"/>
      <c r="O3035" s="160"/>
      <c r="AA3035" s="523"/>
      <c r="AB3035" s="523"/>
      <c r="AC3035" s="160"/>
      <c r="AD3035" s="160"/>
      <c r="AE3035" s="160"/>
      <c r="AJ3035" s="523"/>
      <c r="AN3035" s="160"/>
      <c r="AO3035" s="160"/>
      <c r="AP3035" s="160"/>
      <c r="AQ3035" s="1"/>
      <c r="AR3035" s="1"/>
      <c r="AS3035" s="160"/>
    </row>
    <row r="3036">
      <c r="A3036" s="122">
        <f t="shared" si="3"/>
        <v>0</v>
      </c>
      <c r="B3036" s="122">
        <f t="shared" si="4"/>
        <v>0</v>
      </c>
      <c r="C3036" s="122">
        <f t="shared" si="5"/>
        <v>0</v>
      </c>
      <c r="D3036" s="122">
        <f t="shared" si="6"/>
        <v>0</v>
      </c>
      <c r="E3036" s="122">
        <f t="shared" si="2"/>
        <v>3</v>
      </c>
      <c r="H3036" s="135" t="s">
        <v>42106</v>
      </c>
      <c r="L3036" s="160"/>
      <c r="M3036" s="160"/>
      <c r="N3036" s="160"/>
      <c r="O3036" s="160"/>
      <c r="AA3036" s="523"/>
      <c r="AB3036" s="523"/>
      <c r="AC3036" s="160"/>
      <c r="AD3036" s="160"/>
      <c r="AE3036" s="160"/>
      <c r="AJ3036" s="523"/>
      <c r="AN3036" s="160"/>
      <c r="AO3036" s="160"/>
      <c r="AP3036" s="160"/>
      <c r="AQ3036" s="1"/>
      <c r="AR3036" s="1"/>
      <c r="AS3036" s="160"/>
    </row>
    <row r="3037">
      <c r="A3037" s="122">
        <f t="shared" si="3"/>
        <v>0</v>
      </c>
      <c r="B3037" s="122">
        <f t="shared" si="4"/>
        <v>0</v>
      </c>
      <c r="C3037" s="122">
        <f t="shared" si="5"/>
        <v>0</v>
      </c>
      <c r="D3037" s="122">
        <f t="shared" si="6"/>
        <v>0</v>
      </c>
      <c r="E3037" s="122">
        <f t="shared" si="2"/>
        <v>31</v>
      </c>
      <c r="H3037" s="135" t="s">
        <v>42107</v>
      </c>
      <c r="L3037" s="160"/>
      <c r="M3037" s="160"/>
      <c r="N3037" s="160"/>
      <c r="O3037" s="160"/>
      <c r="AA3037" s="523"/>
      <c r="AB3037" s="523"/>
      <c r="AC3037" s="160"/>
      <c r="AD3037" s="160"/>
      <c r="AE3037" s="160"/>
      <c r="AJ3037" s="523"/>
      <c r="AN3037" s="160"/>
      <c r="AO3037" s="160"/>
      <c r="AP3037" s="160"/>
      <c r="AQ3037" s="1"/>
      <c r="AR3037" s="1"/>
      <c r="AS3037" s="160"/>
    </row>
    <row r="3038">
      <c r="A3038" s="122">
        <f t="shared" si="3"/>
        <v>0</v>
      </c>
      <c r="B3038" s="122">
        <f t="shared" si="4"/>
        <v>0</v>
      </c>
      <c r="C3038" s="122">
        <f t="shared" si="5"/>
        <v>0</v>
      </c>
      <c r="D3038" s="122">
        <f t="shared" si="6"/>
        <v>0</v>
      </c>
      <c r="E3038" s="122">
        <f t="shared" si="2"/>
        <v>1</v>
      </c>
      <c r="H3038" s="135">
        <v>1012.0</v>
      </c>
      <c r="L3038" s="160"/>
      <c r="M3038" s="160"/>
      <c r="N3038" s="160"/>
      <c r="O3038" s="160"/>
      <c r="AA3038" s="523"/>
      <c r="AB3038" s="523"/>
      <c r="AC3038" s="160"/>
      <c r="AD3038" s="160"/>
      <c r="AE3038" s="160"/>
      <c r="AJ3038" s="523"/>
      <c r="AN3038" s="160"/>
      <c r="AO3038" s="160"/>
      <c r="AP3038" s="160"/>
      <c r="AQ3038" s="1"/>
      <c r="AR3038" s="1"/>
      <c r="AS3038" s="160"/>
    </row>
    <row r="3039">
      <c r="A3039" s="122">
        <f t="shared" si="3"/>
        <v>0</v>
      </c>
      <c r="B3039" s="122">
        <f t="shared" si="4"/>
        <v>0</v>
      </c>
      <c r="C3039" s="122">
        <f t="shared" si="5"/>
        <v>0</v>
      </c>
      <c r="D3039" s="122">
        <f t="shared" si="6"/>
        <v>0</v>
      </c>
      <c r="E3039" s="122">
        <f t="shared" si="2"/>
        <v>3</v>
      </c>
      <c r="H3039" s="135" t="s">
        <v>42108</v>
      </c>
      <c r="L3039" s="160"/>
      <c r="M3039" s="160"/>
      <c r="N3039" s="160"/>
      <c r="O3039" s="160"/>
      <c r="AA3039" s="523"/>
      <c r="AB3039" s="523"/>
      <c r="AC3039" s="160"/>
      <c r="AD3039" s="160"/>
      <c r="AE3039" s="160"/>
      <c r="AJ3039" s="523"/>
      <c r="AN3039" s="160"/>
      <c r="AO3039" s="160"/>
      <c r="AP3039" s="160"/>
      <c r="AQ3039" s="1"/>
      <c r="AR3039" s="1"/>
      <c r="AS3039" s="160"/>
    </row>
    <row r="3040">
      <c r="A3040" s="122">
        <f t="shared" si="3"/>
        <v>0</v>
      </c>
      <c r="B3040" s="122">
        <f t="shared" si="4"/>
        <v>0</v>
      </c>
      <c r="C3040" s="122">
        <f t="shared" si="5"/>
        <v>0</v>
      </c>
      <c r="D3040" s="122">
        <f t="shared" si="6"/>
        <v>0</v>
      </c>
      <c r="E3040" s="122">
        <f t="shared" si="2"/>
        <v>31</v>
      </c>
      <c r="H3040" s="135" t="s">
        <v>42109</v>
      </c>
      <c r="L3040" s="160"/>
      <c r="M3040" s="160"/>
      <c r="N3040" s="160"/>
      <c r="O3040" s="160"/>
      <c r="AA3040" s="523"/>
      <c r="AB3040" s="523"/>
      <c r="AC3040" s="160"/>
      <c r="AD3040" s="160"/>
      <c r="AE3040" s="160"/>
      <c r="AJ3040" s="523"/>
      <c r="AN3040" s="160"/>
      <c r="AO3040" s="160"/>
      <c r="AP3040" s="160"/>
      <c r="AQ3040" s="1"/>
      <c r="AR3040" s="1"/>
      <c r="AS3040" s="160"/>
    </row>
    <row r="3041">
      <c r="A3041" s="122">
        <f t="shared" si="3"/>
        <v>0</v>
      </c>
      <c r="B3041" s="122">
        <f t="shared" si="4"/>
        <v>0</v>
      </c>
      <c r="C3041" s="122">
        <f t="shared" si="5"/>
        <v>0</v>
      </c>
      <c r="D3041" s="122">
        <f t="shared" si="6"/>
        <v>0</v>
      </c>
      <c r="E3041" s="122">
        <f t="shared" si="2"/>
        <v>1</v>
      </c>
      <c r="H3041" s="135">
        <v>1013.0</v>
      </c>
      <c r="L3041" s="160"/>
      <c r="M3041" s="160"/>
      <c r="N3041" s="160"/>
      <c r="O3041" s="160"/>
      <c r="AA3041" s="523"/>
      <c r="AB3041" s="523"/>
      <c r="AC3041" s="160"/>
      <c r="AD3041" s="160"/>
      <c r="AE3041" s="160"/>
      <c r="AJ3041" s="523"/>
      <c r="AN3041" s="160"/>
      <c r="AO3041" s="160"/>
      <c r="AP3041" s="160"/>
      <c r="AQ3041" s="1"/>
      <c r="AR3041" s="1"/>
      <c r="AS3041" s="160"/>
    </row>
    <row r="3042">
      <c r="A3042" s="122">
        <f t="shared" si="3"/>
        <v>0</v>
      </c>
      <c r="B3042" s="122">
        <f t="shared" si="4"/>
        <v>0</v>
      </c>
      <c r="C3042" s="122">
        <f t="shared" si="5"/>
        <v>0</v>
      </c>
      <c r="D3042" s="122">
        <f t="shared" si="6"/>
        <v>0</v>
      </c>
      <c r="E3042" s="122">
        <f t="shared" si="2"/>
        <v>3</v>
      </c>
      <c r="H3042" s="135" t="s">
        <v>42110</v>
      </c>
      <c r="L3042" s="160"/>
      <c r="M3042" s="160"/>
      <c r="N3042" s="160"/>
      <c r="O3042" s="160"/>
      <c r="AA3042" s="523"/>
      <c r="AB3042" s="523"/>
      <c r="AC3042" s="160"/>
      <c r="AD3042" s="160"/>
      <c r="AE3042" s="160"/>
      <c r="AJ3042" s="523"/>
      <c r="AN3042" s="160"/>
      <c r="AO3042" s="160"/>
      <c r="AP3042" s="160"/>
      <c r="AQ3042" s="1"/>
      <c r="AR3042" s="1"/>
      <c r="AS3042" s="160"/>
    </row>
    <row r="3043">
      <c r="A3043" s="122">
        <f t="shared" si="3"/>
        <v>0</v>
      </c>
      <c r="B3043" s="122">
        <f t="shared" si="4"/>
        <v>0</v>
      </c>
      <c r="C3043" s="122">
        <f t="shared" si="5"/>
        <v>0</v>
      </c>
      <c r="D3043" s="122">
        <f t="shared" si="6"/>
        <v>0</v>
      </c>
      <c r="E3043" s="122">
        <f t="shared" si="2"/>
        <v>3</v>
      </c>
      <c r="H3043" s="135" t="s">
        <v>6327</v>
      </c>
      <c r="L3043" s="160"/>
      <c r="M3043" s="160"/>
      <c r="N3043" s="160"/>
      <c r="O3043" s="160"/>
      <c r="AA3043" s="523"/>
      <c r="AB3043" s="523"/>
      <c r="AC3043" s="160"/>
      <c r="AD3043" s="160"/>
      <c r="AE3043" s="160"/>
      <c r="AJ3043" s="523"/>
      <c r="AN3043" s="160"/>
      <c r="AO3043" s="160"/>
      <c r="AP3043" s="160"/>
      <c r="AQ3043" s="1"/>
      <c r="AR3043" s="1"/>
      <c r="AS3043" s="160"/>
    </row>
    <row r="3044">
      <c r="A3044" s="122">
        <f t="shared" si="3"/>
        <v>0</v>
      </c>
      <c r="B3044" s="122">
        <f t="shared" si="4"/>
        <v>0</v>
      </c>
      <c r="C3044" s="122">
        <f t="shared" si="5"/>
        <v>0</v>
      </c>
      <c r="D3044" s="122">
        <f t="shared" si="6"/>
        <v>0</v>
      </c>
      <c r="E3044" s="122">
        <f t="shared" si="2"/>
        <v>1</v>
      </c>
      <c r="H3044" s="135">
        <v>1014.0</v>
      </c>
      <c r="L3044" s="160"/>
      <c r="M3044" s="160"/>
      <c r="N3044" s="160"/>
      <c r="O3044" s="160"/>
      <c r="AA3044" s="523"/>
      <c r="AB3044" s="523"/>
      <c r="AC3044" s="160"/>
      <c r="AD3044" s="160"/>
      <c r="AE3044" s="160"/>
      <c r="AJ3044" s="523"/>
      <c r="AN3044" s="160"/>
      <c r="AO3044" s="160"/>
      <c r="AP3044" s="160"/>
      <c r="AQ3044" s="1"/>
      <c r="AR3044" s="1"/>
      <c r="AS3044" s="160"/>
    </row>
    <row r="3045">
      <c r="A3045" s="122">
        <f t="shared" si="3"/>
        <v>0</v>
      </c>
      <c r="B3045" s="122">
        <f t="shared" si="4"/>
        <v>0</v>
      </c>
      <c r="C3045" s="122">
        <f t="shared" si="5"/>
        <v>0</v>
      </c>
      <c r="D3045" s="122">
        <f t="shared" si="6"/>
        <v>0</v>
      </c>
      <c r="E3045" s="122">
        <f t="shared" si="2"/>
        <v>3</v>
      </c>
      <c r="H3045" s="135" t="s">
        <v>42111</v>
      </c>
      <c r="L3045" s="160"/>
      <c r="M3045" s="160"/>
      <c r="N3045" s="160"/>
      <c r="O3045" s="160"/>
      <c r="AA3045" s="523"/>
      <c r="AB3045" s="523"/>
      <c r="AC3045" s="160"/>
      <c r="AD3045" s="160"/>
      <c r="AE3045" s="160"/>
      <c r="AJ3045" s="523"/>
      <c r="AN3045" s="160"/>
      <c r="AO3045" s="160"/>
      <c r="AP3045" s="160"/>
      <c r="AQ3045" s="1"/>
      <c r="AR3045" s="1"/>
      <c r="AS3045" s="160"/>
    </row>
    <row r="3046">
      <c r="A3046" s="122">
        <f t="shared" si="3"/>
        <v>0</v>
      </c>
      <c r="B3046" s="122">
        <f t="shared" si="4"/>
        <v>0</v>
      </c>
      <c r="C3046" s="122">
        <f t="shared" si="5"/>
        <v>0</v>
      </c>
      <c r="D3046" s="122">
        <f t="shared" si="6"/>
        <v>0</v>
      </c>
      <c r="E3046" s="122">
        <f t="shared" si="2"/>
        <v>41</v>
      </c>
      <c r="H3046" s="135" t="s">
        <v>42112</v>
      </c>
      <c r="L3046" s="160"/>
      <c r="M3046" s="160"/>
      <c r="N3046" s="160"/>
      <c r="O3046" s="160"/>
      <c r="AA3046" s="523"/>
      <c r="AB3046" s="523"/>
      <c r="AC3046" s="160"/>
      <c r="AD3046" s="160"/>
      <c r="AE3046" s="160"/>
      <c r="AJ3046" s="523"/>
      <c r="AN3046" s="160"/>
      <c r="AO3046" s="160"/>
      <c r="AP3046" s="160"/>
      <c r="AQ3046" s="1"/>
      <c r="AR3046" s="1"/>
      <c r="AS3046" s="160"/>
    </row>
    <row r="3047">
      <c r="A3047" s="122">
        <f t="shared" si="3"/>
        <v>0</v>
      </c>
      <c r="B3047" s="122">
        <f t="shared" si="4"/>
        <v>0</v>
      </c>
      <c r="C3047" s="122">
        <f t="shared" si="5"/>
        <v>0</v>
      </c>
      <c r="D3047" s="122">
        <f t="shared" si="6"/>
        <v>0</v>
      </c>
      <c r="E3047" s="122">
        <f t="shared" si="2"/>
        <v>1</v>
      </c>
      <c r="H3047" s="135">
        <v>1015.0</v>
      </c>
      <c r="L3047" s="160"/>
      <c r="M3047" s="160"/>
      <c r="N3047" s="160"/>
      <c r="O3047" s="160"/>
      <c r="AA3047" s="523"/>
      <c r="AB3047" s="523"/>
      <c r="AC3047" s="160"/>
      <c r="AD3047" s="160"/>
      <c r="AE3047" s="160"/>
      <c r="AJ3047" s="523"/>
      <c r="AN3047" s="160"/>
      <c r="AO3047" s="160"/>
      <c r="AP3047" s="160"/>
      <c r="AQ3047" s="1"/>
      <c r="AR3047" s="1"/>
      <c r="AS3047" s="160"/>
    </row>
    <row r="3048">
      <c r="A3048" s="122">
        <f t="shared" si="3"/>
        <v>0</v>
      </c>
      <c r="B3048" s="122">
        <f t="shared" si="4"/>
        <v>0</v>
      </c>
      <c r="C3048" s="122">
        <f t="shared" si="5"/>
        <v>0</v>
      </c>
      <c r="D3048" s="122">
        <f t="shared" si="6"/>
        <v>0</v>
      </c>
      <c r="E3048" s="122">
        <f t="shared" si="2"/>
        <v>3</v>
      </c>
      <c r="H3048" s="135" t="s">
        <v>42113</v>
      </c>
      <c r="L3048" s="160"/>
      <c r="M3048" s="160"/>
      <c r="N3048" s="160"/>
      <c r="O3048" s="160"/>
      <c r="AA3048" s="523"/>
      <c r="AB3048" s="523"/>
      <c r="AC3048" s="160"/>
      <c r="AD3048" s="160"/>
      <c r="AE3048" s="160"/>
      <c r="AJ3048" s="523"/>
      <c r="AN3048" s="160"/>
      <c r="AO3048" s="160"/>
      <c r="AP3048" s="160"/>
      <c r="AQ3048" s="1"/>
      <c r="AR3048" s="1"/>
      <c r="AS3048" s="160"/>
    </row>
    <row r="3049">
      <c r="A3049" s="122">
        <f t="shared" si="3"/>
        <v>0</v>
      </c>
      <c r="B3049" s="122">
        <f t="shared" si="4"/>
        <v>0</v>
      </c>
      <c r="C3049" s="122">
        <f t="shared" si="5"/>
        <v>0</v>
      </c>
      <c r="D3049" s="122">
        <f t="shared" si="6"/>
        <v>0</v>
      </c>
      <c r="E3049" s="122">
        <f t="shared" si="2"/>
        <v>7</v>
      </c>
      <c r="H3049" s="135" t="s">
        <v>42114</v>
      </c>
      <c r="L3049" s="160"/>
      <c r="M3049" s="160"/>
      <c r="N3049" s="160"/>
      <c r="O3049" s="160"/>
      <c r="AA3049" s="523"/>
      <c r="AB3049" s="523"/>
      <c r="AC3049" s="160"/>
      <c r="AD3049" s="160"/>
      <c r="AE3049" s="160"/>
      <c r="AJ3049" s="523"/>
      <c r="AN3049" s="160"/>
      <c r="AO3049" s="160"/>
      <c r="AP3049" s="160"/>
      <c r="AQ3049" s="1"/>
      <c r="AR3049" s="1"/>
      <c r="AS3049" s="160"/>
    </row>
    <row r="3050">
      <c r="A3050" s="122">
        <f t="shared" si="3"/>
        <v>0</v>
      </c>
      <c r="B3050" s="122">
        <f t="shared" si="4"/>
        <v>0</v>
      </c>
      <c r="C3050" s="122">
        <f t="shared" si="5"/>
        <v>0</v>
      </c>
      <c r="D3050" s="122">
        <f t="shared" si="6"/>
        <v>0</v>
      </c>
      <c r="E3050" s="122">
        <f t="shared" si="2"/>
        <v>1</v>
      </c>
      <c r="H3050" s="135">
        <v>1016.0</v>
      </c>
      <c r="L3050" s="160"/>
      <c r="M3050" s="160"/>
      <c r="N3050" s="160"/>
      <c r="O3050" s="160"/>
      <c r="AA3050" s="523"/>
      <c r="AB3050" s="523"/>
      <c r="AC3050" s="160"/>
      <c r="AD3050" s="160"/>
      <c r="AE3050" s="160"/>
      <c r="AJ3050" s="523"/>
      <c r="AN3050" s="160"/>
      <c r="AO3050" s="160"/>
      <c r="AP3050" s="160"/>
      <c r="AQ3050" s="1"/>
      <c r="AR3050" s="1"/>
      <c r="AS3050" s="160"/>
    </row>
    <row r="3051">
      <c r="A3051" s="122">
        <f t="shared" si="3"/>
        <v>0</v>
      </c>
      <c r="B3051" s="122">
        <f t="shared" si="4"/>
        <v>0</v>
      </c>
      <c r="C3051" s="122">
        <f t="shared" si="5"/>
        <v>0</v>
      </c>
      <c r="D3051" s="122">
        <f t="shared" si="6"/>
        <v>0</v>
      </c>
      <c r="E3051" s="122">
        <f t="shared" si="2"/>
        <v>3</v>
      </c>
      <c r="H3051" s="135" t="s">
        <v>42115</v>
      </c>
      <c r="L3051" s="160"/>
      <c r="M3051" s="160"/>
      <c r="N3051" s="160"/>
      <c r="O3051" s="160"/>
      <c r="AA3051" s="523"/>
      <c r="AB3051" s="523"/>
      <c r="AC3051" s="160"/>
      <c r="AD3051" s="160"/>
      <c r="AE3051" s="160"/>
      <c r="AJ3051" s="523"/>
      <c r="AN3051" s="160"/>
      <c r="AO3051" s="160"/>
      <c r="AP3051" s="160"/>
      <c r="AQ3051" s="1"/>
      <c r="AR3051" s="1"/>
      <c r="AS3051" s="160"/>
    </row>
    <row r="3052">
      <c r="A3052" s="122">
        <f t="shared" si="3"/>
        <v>0</v>
      </c>
      <c r="B3052" s="122">
        <f t="shared" si="4"/>
        <v>0</v>
      </c>
      <c r="C3052" s="122">
        <f t="shared" si="5"/>
        <v>0</v>
      </c>
      <c r="D3052" s="122">
        <f t="shared" si="6"/>
        <v>0</v>
      </c>
      <c r="E3052" s="122">
        <f t="shared" si="2"/>
        <v>6</v>
      </c>
      <c r="H3052" s="135" t="s">
        <v>42116</v>
      </c>
      <c r="L3052" s="160"/>
      <c r="M3052" s="160"/>
      <c r="N3052" s="160"/>
      <c r="O3052" s="160"/>
      <c r="AA3052" s="523"/>
      <c r="AB3052" s="523"/>
      <c r="AC3052" s="160"/>
      <c r="AD3052" s="160"/>
      <c r="AE3052" s="160"/>
      <c r="AJ3052" s="523"/>
      <c r="AN3052" s="160"/>
      <c r="AO3052" s="160"/>
      <c r="AP3052" s="160"/>
      <c r="AQ3052" s="1"/>
      <c r="AR3052" s="1"/>
      <c r="AS3052" s="160"/>
    </row>
    <row r="3053">
      <c r="A3053" s="122">
        <f t="shared" si="3"/>
        <v>0</v>
      </c>
      <c r="B3053" s="122">
        <f t="shared" si="4"/>
        <v>0</v>
      </c>
      <c r="C3053" s="122">
        <f t="shared" si="5"/>
        <v>0</v>
      </c>
      <c r="D3053" s="122">
        <f t="shared" si="6"/>
        <v>0</v>
      </c>
      <c r="E3053" s="122">
        <f t="shared" si="2"/>
        <v>1</v>
      </c>
      <c r="H3053" s="135">
        <v>1017.0</v>
      </c>
      <c r="L3053" s="160"/>
      <c r="M3053" s="160"/>
      <c r="N3053" s="160"/>
      <c r="O3053" s="160"/>
      <c r="AA3053" s="523"/>
      <c r="AB3053" s="523"/>
      <c r="AC3053" s="160"/>
      <c r="AD3053" s="160"/>
      <c r="AE3053" s="160"/>
      <c r="AJ3053" s="523"/>
      <c r="AN3053" s="160"/>
      <c r="AO3053" s="160"/>
      <c r="AP3053" s="160"/>
      <c r="AQ3053" s="1"/>
      <c r="AR3053" s="1"/>
      <c r="AS3053" s="160"/>
    </row>
    <row r="3054">
      <c r="A3054" s="122">
        <f t="shared" si="3"/>
        <v>0</v>
      </c>
      <c r="B3054" s="122">
        <f t="shared" si="4"/>
        <v>0</v>
      </c>
      <c r="C3054" s="122">
        <f t="shared" si="5"/>
        <v>0</v>
      </c>
      <c r="D3054" s="122">
        <f t="shared" si="6"/>
        <v>0</v>
      </c>
      <c r="E3054" s="122">
        <f t="shared" si="2"/>
        <v>3</v>
      </c>
      <c r="H3054" s="135" t="s">
        <v>42117</v>
      </c>
      <c r="L3054" s="160"/>
      <c r="M3054" s="160"/>
      <c r="N3054" s="160"/>
      <c r="O3054" s="160"/>
      <c r="AA3054" s="523"/>
      <c r="AB3054" s="523"/>
      <c r="AC3054" s="160"/>
      <c r="AD3054" s="160"/>
      <c r="AE3054" s="160"/>
      <c r="AJ3054" s="523"/>
      <c r="AN3054" s="160"/>
      <c r="AO3054" s="160"/>
      <c r="AP3054" s="160"/>
      <c r="AQ3054" s="1"/>
      <c r="AR3054" s="1"/>
      <c r="AS3054" s="160"/>
    </row>
    <row r="3055">
      <c r="A3055" s="122">
        <f t="shared" si="3"/>
        <v>0</v>
      </c>
      <c r="B3055" s="122">
        <f t="shared" si="4"/>
        <v>0</v>
      </c>
      <c r="C3055" s="122">
        <f t="shared" si="5"/>
        <v>0</v>
      </c>
      <c r="D3055" s="122">
        <f t="shared" si="6"/>
        <v>0</v>
      </c>
      <c r="E3055" s="122">
        <f t="shared" si="2"/>
        <v>5</v>
      </c>
      <c r="H3055" s="135" t="s">
        <v>42118</v>
      </c>
      <c r="L3055" s="160"/>
      <c r="M3055" s="160"/>
      <c r="N3055" s="160"/>
      <c r="O3055" s="160"/>
      <c r="AA3055" s="523"/>
      <c r="AB3055" s="523"/>
      <c r="AC3055" s="160"/>
      <c r="AD3055" s="160"/>
      <c r="AE3055" s="160"/>
      <c r="AJ3055" s="523"/>
      <c r="AN3055" s="160"/>
      <c r="AO3055" s="160"/>
      <c r="AP3055" s="160"/>
      <c r="AQ3055" s="1"/>
      <c r="AR3055" s="1"/>
      <c r="AS3055" s="160"/>
    </row>
    <row r="3056">
      <c r="A3056" s="122">
        <f t="shared" si="3"/>
        <v>0</v>
      </c>
      <c r="B3056" s="122">
        <f t="shared" si="4"/>
        <v>0</v>
      </c>
      <c r="C3056" s="122">
        <f t="shared" si="5"/>
        <v>0</v>
      </c>
      <c r="D3056" s="122">
        <f t="shared" si="6"/>
        <v>0</v>
      </c>
      <c r="E3056" s="122">
        <f t="shared" si="2"/>
        <v>1</v>
      </c>
      <c r="H3056" s="135">
        <v>1018.0</v>
      </c>
      <c r="L3056" s="160"/>
      <c r="M3056" s="160"/>
      <c r="N3056" s="160"/>
      <c r="O3056" s="160"/>
      <c r="AA3056" s="523"/>
      <c r="AB3056" s="523"/>
      <c r="AC3056" s="160"/>
      <c r="AD3056" s="160"/>
      <c r="AE3056" s="160"/>
      <c r="AJ3056" s="523"/>
      <c r="AN3056" s="160"/>
      <c r="AO3056" s="160"/>
      <c r="AP3056" s="160"/>
      <c r="AQ3056" s="1"/>
      <c r="AR3056" s="1"/>
      <c r="AS3056" s="160"/>
    </row>
    <row r="3057">
      <c r="A3057" s="122">
        <f t="shared" si="3"/>
        <v>0</v>
      </c>
      <c r="B3057" s="122">
        <f t="shared" si="4"/>
        <v>0</v>
      </c>
      <c r="C3057" s="122">
        <f t="shared" si="5"/>
        <v>0</v>
      </c>
      <c r="D3057" s="122">
        <f t="shared" si="6"/>
        <v>0</v>
      </c>
      <c r="E3057" s="122">
        <f t="shared" si="2"/>
        <v>3</v>
      </c>
      <c r="H3057" s="135" t="s">
        <v>42119</v>
      </c>
      <c r="L3057" s="160"/>
      <c r="M3057" s="160"/>
      <c r="N3057" s="160"/>
      <c r="O3057" s="160"/>
      <c r="AA3057" s="523"/>
      <c r="AB3057" s="523"/>
      <c r="AC3057" s="160"/>
      <c r="AD3057" s="160"/>
      <c r="AE3057" s="160"/>
      <c r="AJ3057" s="523"/>
      <c r="AN3057" s="160"/>
      <c r="AO3057" s="160"/>
      <c r="AP3057" s="160"/>
      <c r="AQ3057" s="1"/>
      <c r="AR3057" s="1"/>
      <c r="AS3057" s="160"/>
    </row>
    <row r="3058">
      <c r="A3058" s="122">
        <f t="shared" si="3"/>
        <v>0</v>
      </c>
      <c r="B3058" s="122">
        <f t="shared" si="4"/>
        <v>0</v>
      </c>
      <c r="C3058" s="122">
        <f t="shared" si="5"/>
        <v>0</v>
      </c>
      <c r="D3058" s="122">
        <f t="shared" si="6"/>
        <v>0</v>
      </c>
      <c r="E3058" s="122">
        <f t="shared" si="2"/>
        <v>24</v>
      </c>
      <c r="H3058" s="135" t="s">
        <v>42120</v>
      </c>
      <c r="L3058" s="160"/>
      <c r="M3058" s="160"/>
      <c r="N3058" s="160"/>
      <c r="O3058" s="160"/>
      <c r="AA3058" s="523"/>
      <c r="AB3058" s="523"/>
      <c r="AC3058" s="160"/>
      <c r="AD3058" s="160"/>
      <c r="AE3058" s="160"/>
      <c r="AJ3058" s="523"/>
      <c r="AN3058" s="160"/>
      <c r="AO3058" s="160"/>
      <c r="AP3058" s="160"/>
      <c r="AQ3058" s="1"/>
      <c r="AR3058" s="1"/>
      <c r="AS3058" s="160"/>
    </row>
    <row r="3059">
      <c r="A3059" s="122">
        <f t="shared" si="3"/>
        <v>0</v>
      </c>
      <c r="B3059" s="122">
        <f t="shared" si="4"/>
        <v>0</v>
      </c>
      <c r="C3059" s="122">
        <f t="shared" si="5"/>
        <v>0</v>
      </c>
      <c r="D3059" s="122">
        <f t="shared" si="6"/>
        <v>0</v>
      </c>
      <c r="E3059" s="122">
        <f t="shared" si="2"/>
        <v>1</v>
      </c>
      <c r="H3059" s="135">
        <v>1019.0</v>
      </c>
      <c r="L3059" s="160"/>
      <c r="M3059" s="160"/>
      <c r="N3059" s="160"/>
      <c r="O3059" s="160"/>
      <c r="AA3059" s="523"/>
      <c r="AB3059" s="523"/>
      <c r="AC3059" s="160"/>
      <c r="AD3059" s="160"/>
      <c r="AE3059" s="160"/>
      <c r="AJ3059" s="523"/>
      <c r="AN3059" s="160"/>
      <c r="AO3059" s="160"/>
      <c r="AP3059" s="160"/>
      <c r="AQ3059" s="1"/>
      <c r="AR3059" s="1"/>
      <c r="AS3059" s="160"/>
    </row>
    <row r="3060">
      <c r="A3060" s="122">
        <f t="shared" si="3"/>
        <v>0</v>
      </c>
      <c r="B3060" s="122">
        <f t="shared" si="4"/>
        <v>0</v>
      </c>
      <c r="C3060" s="122">
        <f t="shared" si="5"/>
        <v>0</v>
      </c>
      <c r="D3060" s="122">
        <f t="shared" si="6"/>
        <v>0</v>
      </c>
      <c r="E3060" s="122">
        <f t="shared" si="2"/>
        <v>3</v>
      </c>
      <c r="H3060" s="135" t="s">
        <v>42121</v>
      </c>
      <c r="L3060" s="160"/>
      <c r="M3060" s="160"/>
      <c r="N3060" s="160"/>
      <c r="O3060" s="160"/>
      <c r="AA3060" s="523"/>
      <c r="AB3060" s="523"/>
      <c r="AC3060" s="160"/>
      <c r="AD3060" s="160"/>
      <c r="AE3060" s="160"/>
      <c r="AJ3060" s="523"/>
      <c r="AN3060" s="160"/>
      <c r="AO3060" s="160"/>
      <c r="AP3060" s="160"/>
      <c r="AQ3060" s="1"/>
      <c r="AR3060" s="1"/>
      <c r="AS3060" s="160"/>
    </row>
    <row r="3061">
      <c r="A3061" s="122">
        <f t="shared" si="3"/>
        <v>0</v>
      </c>
      <c r="B3061" s="122">
        <f t="shared" si="4"/>
        <v>0</v>
      </c>
      <c r="C3061" s="122">
        <f t="shared" si="5"/>
        <v>0</v>
      </c>
      <c r="D3061" s="122">
        <f t="shared" si="6"/>
        <v>0</v>
      </c>
      <c r="E3061" s="122">
        <f t="shared" si="2"/>
        <v>1</v>
      </c>
      <c r="H3061" s="135" t="s">
        <v>42122</v>
      </c>
      <c r="L3061" s="160"/>
      <c r="M3061" s="160"/>
      <c r="N3061" s="160"/>
      <c r="O3061" s="160"/>
      <c r="AA3061" s="523"/>
      <c r="AB3061" s="523"/>
      <c r="AC3061" s="160"/>
      <c r="AD3061" s="160"/>
      <c r="AE3061" s="160"/>
      <c r="AJ3061" s="523"/>
      <c r="AN3061" s="160"/>
      <c r="AO3061" s="160"/>
      <c r="AP3061" s="160"/>
      <c r="AQ3061" s="1"/>
      <c r="AR3061" s="1"/>
      <c r="AS3061" s="160"/>
    </row>
    <row r="3062">
      <c r="A3062" s="122">
        <f t="shared" si="3"/>
        <v>0</v>
      </c>
      <c r="B3062" s="122">
        <f t="shared" si="4"/>
        <v>0</v>
      </c>
      <c r="C3062" s="122">
        <f t="shared" si="5"/>
        <v>0</v>
      </c>
      <c r="D3062" s="122">
        <f t="shared" si="6"/>
        <v>0</v>
      </c>
      <c r="E3062" s="122">
        <f t="shared" si="2"/>
        <v>1</v>
      </c>
      <c r="H3062" s="135">
        <v>1020.0</v>
      </c>
      <c r="L3062" s="160"/>
      <c r="M3062" s="160"/>
      <c r="N3062" s="160"/>
      <c r="O3062" s="160"/>
      <c r="AA3062" s="523"/>
      <c r="AB3062" s="523"/>
      <c r="AC3062" s="160"/>
      <c r="AD3062" s="160"/>
      <c r="AE3062" s="160"/>
      <c r="AJ3062" s="523"/>
      <c r="AN3062" s="160"/>
      <c r="AO3062" s="160"/>
      <c r="AP3062" s="160"/>
      <c r="AQ3062" s="1"/>
      <c r="AR3062" s="1"/>
      <c r="AS3062" s="160"/>
    </row>
    <row r="3063">
      <c r="A3063" s="122">
        <f t="shared" si="3"/>
        <v>0</v>
      </c>
      <c r="B3063" s="122">
        <f t="shared" si="4"/>
        <v>0</v>
      </c>
      <c r="C3063" s="122">
        <f t="shared" si="5"/>
        <v>0</v>
      </c>
      <c r="D3063" s="122">
        <f t="shared" si="6"/>
        <v>0</v>
      </c>
      <c r="E3063" s="122">
        <f t="shared" si="2"/>
        <v>3</v>
      </c>
      <c r="H3063" s="135" t="s">
        <v>42123</v>
      </c>
      <c r="L3063" s="160"/>
      <c r="M3063" s="160"/>
      <c r="N3063" s="160"/>
      <c r="O3063" s="160"/>
      <c r="AA3063" s="523"/>
      <c r="AB3063" s="523"/>
      <c r="AC3063" s="160"/>
      <c r="AD3063" s="160"/>
      <c r="AE3063" s="160"/>
      <c r="AJ3063" s="523"/>
      <c r="AN3063" s="160"/>
      <c r="AO3063" s="160"/>
      <c r="AP3063" s="160"/>
      <c r="AQ3063" s="1"/>
      <c r="AR3063" s="1"/>
      <c r="AS3063" s="160"/>
    </row>
    <row r="3064">
      <c r="A3064" s="122">
        <f t="shared" si="3"/>
        <v>0</v>
      </c>
      <c r="B3064" s="122">
        <f t="shared" si="4"/>
        <v>0</v>
      </c>
      <c r="C3064" s="122">
        <f t="shared" si="5"/>
        <v>0</v>
      </c>
      <c r="D3064" s="122">
        <f t="shared" si="6"/>
        <v>0</v>
      </c>
      <c r="E3064" s="122">
        <f t="shared" si="2"/>
        <v>3</v>
      </c>
      <c r="H3064" s="135" t="s">
        <v>42124</v>
      </c>
      <c r="L3064" s="160"/>
      <c r="M3064" s="160"/>
      <c r="N3064" s="160"/>
      <c r="O3064" s="160"/>
      <c r="AA3064" s="523"/>
      <c r="AB3064" s="523"/>
      <c r="AC3064" s="160"/>
      <c r="AD3064" s="160"/>
      <c r="AE3064" s="160"/>
      <c r="AJ3064" s="523"/>
      <c r="AN3064" s="160"/>
      <c r="AO3064" s="160"/>
      <c r="AP3064" s="160"/>
      <c r="AQ3064" s="1"/>
      <c r="AR3064" s="1"/>
      <c r="AS3064" s="160"/>
    </row>
    <row r="3065">
      <c r="A3065" s="122">
        <f t="shared" si="3"/>
        <v>0</v>
      </c>
      <c r="B3065" s="122">
        <f t="shared" si="4"/>
        <v>0</v>
      </c>
      <c r="C3065" s="122">
        <f t="shared" si="5"/>
        <v>0</v>
      </c>
      <c r="D3065" s="122">
        <f t="shared" si="6"/>
        <v>0</v>
      </c>
      <c r="E3065" s="122">
        <f t="shared" si="2"/>
        <v>1</v>
      </c>
      <c r="H3065" s="135">
        <v>1021.0</v>
      </c>
      <c r="L3065" s="160"/>
      <c r="M3065" s="160"/>
      <c r="N3065" s="160"/>
      <c r="O3065" s="160"/>
      <c r="AA3065" s="523"/>
      <c r="AB3065" s="523"/>
      <c r="AC3065" s="160"/>
      <c r="AD3065" s="160"/>
      <c r="AE3065" s="160"/>
      <c r="AJ3065" s="523"/>
      <c r="AN3065" s="160"/>
      <c r="AO3065" s="160"/>
      <c r="AP3065" s="160"/>
      <c r="AQ3065" s="1"/>
      <c r="AR3065" s="1"/>
      <c r="AS3065" s="160"/>
    </row>
    <row r="3066">
      <c r="A3066" s="122">
        <f t="shared" si="3"/>
        <v>0</v>
      </c>
      <c r="B3066" s="122">
        <f t="shared" si="4"/>
        <v>0</v>
      </c>
      <c r="C3066" s="122">
        <f t="shared" si="5"/>
        <v>0</v>
      </c>
      <c r="D3066" s="122">
        <f t="shared" si="6"/>
        <v>0</v>
      </c>
      <c r="E3066" s="122">
        <f t="shared" si="2"/>
        <v>3</v>
      </c>
      <c r="H3066" s="135" t="s">
        <v>42125</v>
      </c>
      <c r="L3066" s="160"/>
      <c r="M3066" s="160"/>
      <c r="N3066" s="160"/>
      <c r="O3066" s="160"/>
      <c r="AA3066" s="523"/>
      <c r="AB3066" s="523"/>
      <c r="AC3066" s="160"/>
      <c r="AD3066" s="160"/>
      <c r="AE3066" s="160"/>
      <c r="AJ3066" s="523"/>
      <c r="AN3066" s="160"/>
      <c r="AO3066" s="160"/>
      <c r="AP3066" s="160"/>
      <c r="AQ3066" s="1"/>
      <c r="AR3066" s="1"/>
      <c r="AS3066" s="160"/>
    </row>
    <row r="3067">
      <c r="A3067" s="122">
        <f t="shared" si="3"/>
        <v>0</v>
      </c>
      <c r="B3067" s="122">
        <f t="shared" si="4"/>
        <v>0</v>
      </c>
      <c r="C3067" s="122">
        <f t="shared" si="5"/>
        <v>0</v>
      </c>
      <c r="D3067" s="122">
        <f t="shared" si="6"/>
        <v>0</v>
      </c>
      <c r="E3067" s="122">
        <f t="shared" si="2"/>
        <v>13</v>
      </c>
      <c r="H3067" s="135" t="s">
        <v>42126</v>
      </c>
      <c r="L3067" s="160"/>
      <c r="M3067" s="160"/>
      <c r="N3067" s="160"/>
      <c r="O3067" s="160"/>
      <c r="AA3067" s="523"/>
      <c r="AB3067" s="523"/>
      <c r="AC3067" s="160"/>
      <c r="AD3067" s="160"/>
      <c r="AE3067" s="160"/>
      <c r="AJ3067" s="523"/>
      <c r="AN3067" s="160"/>
      <c r="AO3067" s="160"/>
      <c r="AP3067" s="160"/>
      <c r="AQ3067" s="1"/>
      <c r="AR3067" s="1"/>
      <c r="AS3067" s="160"/>
    </row>
    <row r="3068">
      <c r="A3068" s="122">
        <f t="shared" si="3"/>
        <v>0</v>
      </c>
      <c r="B3068" s="122">
        <f t="shared" si="4"/>
        <v>0</v>
      </c>
      <c r="C3068" s="122">
        <f t="shared" si="5"/>
        <v>0</v>
      </c>
      <c r="D3068" s="122">
        <f t="shared" si="6"/>
        <v>0</v>
      </c>
      <c r="E3068" s="122">
        <f t="shared" si="2"/>
        <v>1</v>
      </c>
      <c r="H3068" s="135">
        <v>1022.0</v>
      </c>
      <c r="L3068" s="160"/>
      <c r="M3068" s="160"/>
      <c r="N3068" s="160"/>
      <c r="O3068" s="160"/>
      <c r="AA3068" s="523"/>
      <c r="AB3068" s="523"/>
      <c r="AC3068" s="160"/>
      <c r="AD3068" s="160"/>
      <c r="AE3068" s="160"/>
      <c r="AJ3068" s="523"/>
      <c r="AN3068" s="160"/>
      <c r="AO3068" s="160"/>
      <c r="AP3068" s="160"/>
      <c r="AQ3068" s="1"/>
      <c r="AR3068" s="1"/>
      <c r="AS3068" s="160"/>
    </row>
    <row r="3069">
      <c r="A3069" s="122">
        <f t="shared" si="3"/>
        <v>0</v>
      </c>
      <c r="B3069" s="122">
        <f t="shared" si="4"/>
        <v>0</v>
      </c>
      <c r="C3069" s="122">
        <f t="shared" si="5"/>
        <v>0</v>
      </c>
      <c r="D3069" s="122">
        <f t="shared" si="6"/>
        <v>0</v>
      </c>
      <c r="E3069" s="122">
        <f t="shared" si="2"/>
        <v>3</v>
      </c>
      <c r="H3069" s="135" t="s">
        <v>42127</v>
      </c>
      <c r="L3069" s="160"/>
      <c r="M3069" s="160"/>
      <c r="N3069" s="160"/>
      <c r="O3069" s="160"/>
      <c r="AA3069" s="523"/>
      <c r="AB3069" s="523"/>
      <c r="AC3069" s="160"/>
      <c r="AD3069" s="160"/>
      <c r="AE3069" s="160"/>
      <c r="AJ3069" s="523"/>
      <c r="AN3069" s="160"/>
      <c r="AO3069" s="160"/>
      <c r="AP3069" s="160"/>
      <c r="AQ3069" s="1"/>
      <c r="AR3069" s="1"/>
      <c r="AS3069" s="160"/>
    </row>
    <row r="3070">
      <c r="A3070" s="122">
        <f t="shared" si="3"/>
        <v>0</v>
      </c>
      <c r="B3070" s="122">
        <f t="shared" si="4"/>
        <v>0</v>
      </c>
      <c r="C3070" s="122">
        <f t="shared" si="5"/>
        <v>0</v>
      </c>
      <c r="D3070" s="122">
        <f t="shared" si="6"/>
        <v>0</v>
      </c>
      <c r="E3070" s="122">
        <f t="shared" si="2"/>
        <v>30</v>
      </c>
      <c r="H3070" s="135" t="s">
        <v>42128</v>
      </c>
      <c r="L3070" s="160"/>
      <c r="M3070" s="160"/>
      <c r="N3070" s="160"/>
      <c r="O3070" s="160"/>
      <c r="AA3070" s="523"/>
      <c r="AB3070" s="523"/>
      <c r="AC3070" s="160"/>
      <c r="AD3070" s="160"/>
      <c r="AE3070" s="160"/>
      <c r="AJ3070" s="523"/>
      <c r="AN3070" s="160"/>
      <c r="AO3070" s="160"/>
      <c r="AP3070" s="160"/>
      <c r="AQ3070" s="1"/>
      <c r="AR3070" s="1"/>
      <c r="AS3070" s="160"/>
    </row>
    <row r="3071">
      <c r="A3071" s="122">
        <f t="shared" si="3"/>
        <v>0</v>
      </c>
      <c r="B3071" s="122">
        <f t="shared" si="4"/>
        <v>0</v>
      </c>
      <c r="C3071" s="122">
        <f t="shared" si="5"/>
        <v>0</v>
      </c>
      <c r="D3071" s="122">
        <f t="shared" si="6"/>
        <v>0</v>
      </c>
      <c r="E3071" s="122">
        <f t="shared" si="2"/>
        <v>1</v>
      </c>
      <c r="H3071" s="135">
        <v>1023.0</v>
      </c>
      <c r="L3071" s="160"/>
      <c r="M3071" s="160"/>
      <c r="N3071" s="160"/>
      <c r="O3071" s="160"/>
      <c r="AA3071" s="523"/>
      <c r="AB3071" s="523"/>
      <c r="AC3071" s="160"/>
      <c r="AD3071" s="160"/>
      <c r="AE3071" s="160"/>
      <c r="AJ3071" s="523"/>
      <c r="AN3071" s="160"/>
      <c r="AO3071" s="160"/>
      <c r="AP3071" s="160"/>
      <c r="AQ3071" s="1"/>
      <c r="AR3071" s="1"/>
      <c r="AS3071" s="160"/>
    </row>
    <row r="3072">
      <c r="A3072" s="122">
        <f t="shared" si="3"/>
        <v>0</v>
      </c>
      <c r="B3072" s="122">
        <f t="shared" si="4"/>
        <v>0</v>
      </c>
      <c r="C3072" s="122">
        <f t="shared" si="5"/>
        <v>0</v>
      </c>
      <c r="D3072" s="122">
        <f t="shared" si="6"/>
        <v>0</v>
      </c>
      <c r="E3072" s="122">
        <f t="shared" si="2"/>
        <v>3</v>
      </c>
      <c r="H3072" s="135" t="s">
        <v>42129</v>
      </c>
      <c r="L3072" s="160"/>
      <c r="M3072" s="160"/>
      <c r="N3072" s="160"/>
      <c r="O3072" s="160"/>
      <c r="AA3072" s="523"/>
      <c r="AB3072" s="523"/>
      <c r="AC3072" s="160"/>
      <c r="AD3072" s="160"/>
      <c r="AE3072" s="160"/>
      <c r="AJ3072" s="523"/>
      <c r="AN3072" s="160"/>
      <c r="AO3072" s="160"/>
      <c r="AP3072" s="160"/>
      <c r="AQ3072" s="1"/>
      <c r="AR3072" s="1"/>
      <c r="AS3072" s="160"/>
    </row>
    <row r="3073">
      <c r="A3073" s="122">
        <f t="shared" si="3"/>
        <v>0</v>
      </c>
      <c r="B3073" s="122">
        <f t="shared" si="4"/>
        <v>0</v>
      </c>
      <c r="C3073" s="122">
        <f t="shared" si="5"/>
        <v>0</v>
      </c>
      <c r="D3073" s="122">
        <f t="shared" si="6"/>
        <v>0</v>
      </c>
      <c r="E3073" s="122">
        <f t="shared" si="2"/>
        <v>22</v>
      </c>
      <c r="H3073" s="135" t="s">
        <v>42130</v>
      </c>
      <c r="L3073" s="160"/>
      <c r="M3073" s="160"/>
      <c r="N3073" s="160"/>
      <c r="O3073" s="160"/>
      <c r="AA3073" s="523"/>
      <c r="AB3073" s="523"/>
      <c r="AC3073" s="160"/>
      <c r="AD3073" s="160"/>
      <c r="AE3073" s="160"/>
      <c r="AJ3073" s="523"/>
      <c r="AN3073" s="160"/>
      <c r="AO3073" s="160"/>
      <c r="AP3073" s="160"/>
      <c r="AQ3073" s="1"/>
      <c r="AR3073" s="1"/>
      <c r="AS3073" s="160"/>
    </row>
    <row r="3074">
      <c r="A3074" s="122">
        <f t="shared" si="3"/>
        <v>0</v>
      </c>
      <c r="B3074" s="122">
        <f t="shared" si="4"/>
        <v>0</v>
      </c>
      <c r="C3074" s="122">
        <f t="shared" si="5"/>
        <v>0</v>
      </c>
      <c r="D3074" s="122">
        <f t="shared" si="6"/>
        <v>0</v>
      </c>
      <c r="E3074" s="122">
        <f t="shared" si="2"/>
        <v>1</v>
      </c>
      <c r="H3074" s="135">
        <v>1024.0</v>
      </c>
      <c r="L3074" s="160"/>
      <c r="M3074" s="160"/>
      <c r="N3074" s="160"/>
      <c r="O3074" s="160"/>
      <c r="AA3074" s="523"/>
      <c r="AB3074" s="523"/>
      <c r="AC3074" s="160"/>
      <c r="AD3074" s="160"/>
      <c r="AE3074" s="160"/>
      <c r="AJ3074" s="523"/>
      <c r="AN3074" s="160"/>
      <c r="AO3074" s="160"/>
      <c r="AP3074" s="160"/>
      <c r="AQ3074" s="1"/>
      <c r="AR3074" s="1"/>
      <c r="AS3074" s="160"/>
    </row>
    <row r="3075">
      <c r="A3075" s="122">
        <f t="shared" si="3"/>
        <v>0</v>
      </c>
      <c r="B3075" s="122">
        <f t="shared" si="4"/>
        <v>0</v>
      </c>
      <c r="C3075" s="122">
        <f t="shared" si="5"/>
        <v>0</v>
      </c>
      <c r="D3075" s="122">
        <f t="shared" si="6"/>
        <v>0</v>
      </c>
      <c r="E3075" s="122">
        <f t="shared" si="2"/>
        <v>3</v>
      </c>
      <c r="H3075" s="135" t="s">
        <v>42131</v>
      </c>
      <c r="L3075" s="160"/>
      <c r="M3075" s="160"/>
      <c r="N3075" s="160"/>
      <c r="O3075" s="160"/>
      <c r="AA3075" s="523"/>
      <c r="AB3075" s="523"/>
      <c r="AC3075" s="160"/>
      <c r="AD3075" s="160"/>
      <c r="AE3075" s="160"/>
      <c r="AJ3075" s="523"/>
      <c r="AN3075" s="160"/>
      <c r="AO3075" s="160"/>
      <c r="AP3075" s="160"/>
      <c r="AQ3075" s="1"/>
      <c r="AR3075" s="1"/>
      <c r="AS3075" s="160"/>
    </row>
    <row r="3076">
      <c r="A3076" s="122">
        <f t="shared" si="3"/>
        <v>0</v>
      </c>
      <c r="B3076" s="122">
        <f t="shared" si="4"/>
        <v>0</v>
      </c>
      <c r="C3076" s="122">
        <f t="shared" si="5"/>
        <v>0</v>
      </c>
      <c r="D3076" s="122">
        <f t="shared" si="6"/>
        <v>0</v>
      </c>
      <c r="E3076" s="122">
        <f t="shared" si="2"/>
        <v>30</v>
      </c>
      <c r="H3076" s="135" t="s">
        <v>42132</v>
      </c>
      <c r="L3076" s="160"/>
      <c r="M3076" s="160"/>
      <c r="N3076" s="160"/>
      <c r="O3076" s="160"/>
      <c r="AA3076" s="523"/>
      <c r="AB3076" s="523"/>
      <c r="AC3076" s="160"/>
      <c r="AD3076" s="160"/>
      <c r="AE3076" s="160"/>
      <c r="AJ3076" s="523"/>
      <c r="AN3076" s="160"/>
      <c r="AO3076" s="160"/>
      <c r="AP3076" s="160"/>
      <c r="AQ3076" s="1"/>
      <c r="AR3076" s="1"/>
      <c r="AS3076" s="160"/>
    </row>
    <row r="3077">
      <c r="A3077" s="122">
        <f t="shared" si="3"/>
        <v>0</v>
      </c>
      <c r="B3077" s="122">
        <f t="shared" si="4"/>
        <v>0</v>
      </c>
      <c r="C3077" s="122">
        <f t="shared" si="5"/>
        <v>0</v>
      </c>
      <c r="D3077" s="122">
        <f t="shared" si="6"/>
        <v>0</v>
      </c>
      <c r="E3077" s="122">
        <f t="shared" si="2"/>
        <v>1</v>
      </c>
      <c r="H3077" s="135">
        <v>1025.0</v>
      </c>
      <c r="L3077" s="160"/>
      <c r="M3077" s="160"/>
      <c r="N3077" s="160"/>
      <c r="O3077" s="160"/>
      <c r="AA3077" s="523"/>
      <c r="AB3077" s="523"/>
      <c r="AC3077" s="160"/>
      <c r="AD3077" s="160"/>
      <c r="AE3077" s="160"/>
      <c r="AJ3077" s="523"/>
      <c r="AN3077" s="160"/>
      <c r="AO3077" s="160"/>
      <c r="AP3077" s="160"/>
      <c r="AQ3077" s="1"/>
      <c r="AR3077" s="1"/>
      <c r="AS3077" s="160"/>
    </row>
    <row r="3078">
      <c r="A3078" s="122">
        <f t="shared" si="3"/>
        <v>0</v>
      </c>
      <c r="B3078" s="122">
        <f t="shared" si="4"/>
        <v>0</v>
      </c>
      <c r="C3078" s="122">
        <f t="shared" si="5"/>
        <v>0</v>
      </c>
      <c r="D3078" s="122">
        <f t="shared" si="6"/>
        <v>0</v>
      </c>
      <c r="E3078" s="122">
        <f t="shared" si="2"/>
        <v>3</v>
      </c>
      <c r="H3078" s="135" t="s">
        <v>42133</v>
      </c>
      <c r="L3078" s="160"/>
      <c r="M3078" s="160"/>
      <c r="N3078" s="160"/>
      <c r="O3078" s="160"/>
      <c r="AA3078" s="523"/>
      <c r="AB3078" s="523"/>
      <c r="AC3078" s="160"/>
      <c r="AD3078" s="160"/>
      <c r="AE3078" s="160"/>
      <c r="AJ3078" s="523"/>
      <c r="AN3078" s="160"/>
      <c r="AO3078" s="160"/>
      <c r="AP3078" s="160"/>
      <c r="AQ3078" s="1"/>
      <c r="AR3078" s="1"/>
      <c r="AS3078" s="160"/>
    </row>
    <row r="3079">
      <c r="A3079" s="122">
        <f t="shared" si="3"/>
        <v>0</v>
      </c>
      <c r="B3079" s="122">
        <f t="shared" si="4"/>
        <v>0</v>
      </c>
      <c r="C3079" s="122">
        <f t="shared" si="5"/>
        <v>0</v>
      </c>
      <c r="D3079" s="122">
        <f t="shared" si="6"/>
        <v>0</v>
      </c>
      <c r="E3079" s="122">
        <f t="shared" si="2"/>
        <v>32</v>
      </c>
      <c r="H3079" s="135" t="s">
        <v>42134</v>
      </c>
      <c r="L3079" s="160"/>
      <c r="M3079" s="160"/>
      <c r="N3079" s="160"/>
      <c r="O3079" s="160"/>
      <c r="AA3079" s="523"/>
      <c r="AB3079" s="523"/>
      <c r="AC3079" s="160"/>
      <c r="AD3079" s="160"/>
      <c r="AE3079" s="160"/>
      <c r="AJ3079" s="523"/>
      <c r="AN3079" s="160"/>
      <c r="AO3079" s="160"/>
      <c r="AP3079" s="160"/>
      <c r="AQ3079" s="1"/>
      <c r="AR3079" s="1"/>
      <c r="AS3079" s="160"/>
    </row>
    <row r="3080">
      <c r="A3080" s="122">
        <f t="shared" si="3"/>
        <v>0</v>
      </c>
      <c r="B3080" s="122">
        <f t="shared" si="4"/>
        <v>0</v>
      </c>
      <c r="C3080" s="122">
        <f t="shared" si="5"/>
        <v>0</v>
      </c>
      <c r="D3080" s="122">
        <f t="shared" si="6"/>
        <v>0</v>
      </c>
      <c r="E3080" s="122">
        <f t="shared" si="2"/>
        <v>1</v>
      </c>
      <c r="H3080" s="135">
        <v>1026.0</v>
      </c>
      <c r="L3080" s="160"/>
      <c r="M3080" s="160"/>
      <c r="N3080" s="160"/>
      <c r="O3080" s="160"/>
      <c r="AA3080" s="523"/>
      <c r="AB3080" s="523"/>
      <c r="AC3080" s="160"/>
      <c r="AD3080" s="160"/>
      <c r="AE3080" s="160"/>
      <c r="AJ3080" s="523"/>
      <c r="AN3080" s="160"/>
      <c r="AO3080" s="160"/>
      <c r="AP3080" s="160"/>
      <c r="AQ3080" s="1"/>
      <c r="AR3080" s="1"/>
      <c r="AS3080" s="160"/>
    </row>
    <row r="3081">
      <c r="A3081" s="122">
        <f t="shared" si="3"/>
        <v>0</v>
      </c>
      <c r="B3081" s="122">
        <f t="shared" si="4"/>
        <v>0</v>
      </c>
      <c r="C3081" s="122">
        <f t="shared" si="5"/>
        <v>0</v>
      </c>
      <c r="D3081" s="122">
        <f t="shared" si="6"/>
        <v>0</v>
      </c>
      <c r="E3081" s="122">
        <f t="shared" si="2"/>
        <v>3</v>
      </c>
      <c r="H3081" s="135" t="s">
        <v>42135</v>
      </c>
      <c r="L3081" s="160"/>
      <c r="M3081" s="160"/>
      <c r="N3081" s="160"/>
      <c r="O3081" s="160"/>
      <c r="AA3081" s="523"/>
      <c r="AB3081" s="523"/>
      <c r="AC3081" s="160"/>
      <c r="AD3081" s="160"/>
      <c r="AE3081" s="160"/>
      <c r="AJ3081" s="523"/>
      <c r="AN3081" s="160"/>
      <c r="AO3081" s="160"/>
      <c r="AP3081" s="160"/>
      <c r="AQ3081" s="1"/>
      <c r="AR3081" s="1"/>
      <c r="AS3081" s="160"/>
    </row>
    <row r="3082">
      <c r="A3082" s="122">
        <f t="shared" si="3"/>
        <v>0</v>
      </c>
      <c r="B3082" s="122">
        <f t="shared" si="4"/>
        <v>0</v>
      </c>
      <c r="C3082" s="122">
        <f t="shared" si="5"/>
        <v>0</v>
      </c>
      <c r="D3082" s="122">
        <f t="shared" si="6"/>
        <v>0</v>
      </c>
      <c r="E3082" s="122">
        <f t="shared" si="2"/>
        <v>31</v>
      </c>
      <c r="H3082" s="135" t="s">
        <v>42136</v>
      </c>
      <c r="L3082" s="160"/>
      <c r="M3082" s="160"/>
      <c r="N3082" s="160"/>
      <c r="O3082" s="160"/>
      <c r="AA3082" s="523"/>
      <c r="AB3082" s="523"/>
      <c r="AC3082" s="160"/>
      <c r="AD3082" s="160"/>
      <c r="AE3082" s="160"/>
      <c r="AJ3082" s="523"/>
      <c r="AN3082" s="160"/>
      <c r="AO3082" s="160"/>
      <c r="AP3082" s="160"/>
      <c r="AQ3082" s="1"/>
      <c r="AR3082" s="1"/>
      <c r="AS3082" s="160"/>
    </row>
    <row r="3083">
      <c r="A3083" s="122">
        <f t="shared" si="3"/>
        <v>0</v>
      </c>
      <c r="B3083" s="122">
        <f t="shared" si="4"/>
        <v>0</v>
      </c>
      <c r="C3083" s="122">
        <f t="shared" si="5"/>
        <v>0</v>
      </c>
      <c r="D3083" s="122">
        <f t="shared" si="6"/>
        <v>0</v>
      </c>
      <c r="E3083" s="122">
        <f t="shared" si="2"/>
        <v>1</v>
      </c>
      <c r="H3083" s="135">
        <v>1027.0</v>
      </c>
      <c r="L3083" s="160"/>
      <c r="M3083" s="160"/>
      <c r="N3083" s="160"/>
      <c r="O3083" s="160"/>
      <c r="AA3083" s="523"/>
      <c r="AB3083" s="523"/>
      <c r="AC3083" s="160"/>
      <c r="AD3083" s="160"/>
      <c r="AE3083" s="160"/>
      <c r="AJ3083" s="523"/>
      <c r="AN3083" s="160"/>
      <c r="AO3083" s="160"/>
      <c r="AP3083" s="160"/>
      <c r="AQ3083" s="1"/>
      <c r="AR3083" s="1"/>
      <c r="AS3083" s="160"/>
    </row>
    <row r="3084">
      <c r="A3084" s="122">
        <f t="shared" si="3"/>
        <v>0</v>
      </c>
      <c r="B3084" s="122">
        <f t="shared" si="4"/>
        <v>0</v>
      </c>
      <c r="C3084" s="122">
        <f t="shared" si="5"/>
        <v>0</v>
      </c>
      <c r="D3084" s="122">
        <f t="shared" si="6"/>
        <v>0</v>
      </c>
      <c r="E3084" s="122">
        <f t="shared" si="2"/>
        <v>3</v>
      </c>
      <c r="H3084" s="135" t="s">
        <v>42137</v>
      </c>
      <c r="L3084" s="160"/>
      <c r="M3084" s="160"/>
      <c r="N3084" s="160"/>
      <c r="O3084" s="160"/>
      <c r="AA3084" s="523"/>
      <c r="AB3084" s="523"/>
      <c r="AC3084" s="160"/>
      <c r="AD3084" s="160"/>
      <c r="AE3084" s="160"/>
      <c r="AJ3084" s="523"/>
      <c r="AN3084" s="160"/>
      <c r="AO3084" s="160"/>
      <c r="AP3084" s="160"/>
      <c r="AQ3084" s="1"/>
      <c r="AR3084" s="1"/>
      <c r="AS3084" s="160"/>
    </row>
    <row r="3085">
      <c r="A3085" s="122">
        <f t="shared" si="3"/>
        <v>0</v>
      </c>
      <c r="B3085" s="122">
        <f t="shared" si="4"/>
        <v>0</v>
      </c>
      <c r="C3085" s="122">
        <f t="shared" si="5"/>
        <v>0</v>
      </c>
      <c r="D3085" s="122">
        <f t="shared" si="6"/>
        <v>0</v>
      </c>
      <c r="E3085" s="122">
        <f t="shared" si="2"/>
        <v>3</v>
      </c>
      <c r="H3085" s="135" t="s">
        <v>1969</v>
      </c>
      <c r="L3085" s="160"/>
      <c r="M3085" s="160"/>
      <c r="N3085" s="160"/>
      <c r="O3085" s="160"/>
      <c r="AA3085" s="523"/>
      <c r="AB3085" s="523"/>
      <c r="AC3085" s="160"/>
      <c r="AD3085" s="160"/>
      <c r="AE3085" s="160"/>
      <c r="AJ3085" s="523"/>
      <c r="AN3085" s="160"/>
      <c r="AO3085" s="160"/>
      <c r="AP3085" s="160"/>
      <c r="AQ3085" s="1"/>
      <c r="AR3085" s="1"/>
      <c r="AS3085" s="160"/>
    </row>
    <row r="3086">
      <c r="A3086" s="122">
        <f t="shared" si="3"/>
        <v>0</v>
      </c>
      <c r="B3086" s="122">
        <f t="shared" si="4"/>
        <v>0</v>
      </c>
      <c r="C3086" s="122">
        <f t="shared" si="5"/>
        <v>0</v>
      </c>
      <c r="D3086" s="122">
        <f t="shared" si="6"/>
        <v>0</v>
      </c>
      <c r="E3086" s="122">
        <f t="shared" si="2"/>
        <v>1</v>
      </c>
      <c r="H3086" s="135">
        <v>1028.0</v>
      </c>
      <c r="L3086" s="160"/>
      <c r="M3086" s="160"/>
      <c r="N3086" s="160"/>
      <c r="O3086" s="160"/>
      <c r="AA3086" s="523"/>
      <c r="AB3086" s="523"/>
      <c r="AC3086" s="160"/>
      <c r="AD3086" s="160"/>
      <c r="AE3086" s="160"/>
      <c r="AJ3086" s="523"/>
      <c r="AN3086" s="160"/>
      <c r="AO3086" s="160"/>
      <c r="AP3086" s="160"/>
      <c r="AQ3086" s="1"/>
      <c r="AR3086" s="1"/>
      <c r="AS3086" s="160"/>
    </row>
    <row r="3087">
      <c r="A3087" s="122">
        <f t="shared" si="3"/>
        <v>0</v>
      </c>
      <c r="B3087" s="122">
        <f t="shared" si="4"/>
        <v>0</v>
      </c>
      <c r="C3087" s="122">
        <f t="shared" si="5"/>
        <v>0</v>
      </c>
      <c r="D3087" s="122">
        <f t="shared" si="6"/>
        <v>0</v>
      </c>
      <c r="E3087" s="122">
        <f t="shared" si="2"/>
        <v>3</v>
      </c>
      <c r="H3087" s="135" t="s">
        <v>42138</v>
      </c>
      <c r="L3087" s="160"/>
      <c r="M3087" s="160"/>
      <c r="N3087" s="160"/>
      <c r="O3087" s="160"/>
      <c r="AA3087" s="523"/>
      <c r="AB3087" s="523"/>
      <c r="AC3087" s="160"/>
      <c r="AD3087" s="160"/>
      <c r="AE3087" s="160"/>
      <c r="AJ3087" s="523"/>
      <c r="AN3087" s="160"/>
      <c r="AO3087" s="160"/>
      <c r="AP3087" s="160"/>
      <c r="AQ3087" s="1"/>
      <c r="AR3087" s="1"/>
      <c r="AS3087" s="160"/>
    </row>
    <row r="3088">
      <c r="A3088" s="122">
        <f t="shared" si="3"/>
        <v>0</v>
      </c>
      <c r="B3088" s="122">
        <f t="shared" si="4"/>
        <v>0</v>
      </c>
      <c r="C3088" s="122">
        <f t="shared" si="5"/>
        <v>0</v>
      </c>
      <c r="D3088" s="122">
        <f t="shared" si="6"/>
        <v>0</v>
      </c>
      <c r="E3088" s="122">
        <f t="shared" si="2"/>
        <v>3</v>
      </c>
      <c r="H3088" s="135" t="s">
        <v>42139</v>
      </c>
      <c r="L3088" s="160"/>
      <c r="M3088" s="160"/>
      <c r="N3088" s="160"/>
      <c r="O3088" s="160"/>
      <c r="AA3088" s="523"/>
      <c r="AB3088" s="523"/>
      <c r="AC3088" s="160"/>
      <c r="AD3088" s="160"/>
      <c r="AE3088" s="160"/>
      <c r="AJ3088" s="523"/>
      <c r="AN3088" s="160"/>
      <c r="AO3088" s="160"/>
      <c r="AP3088" s="160"/>
      <c r="AQ3088" s="1"/>
      <c r="AR3088" s="1"/>
      <c r="AS3088" s="160"/>
    </row>
    <row r="3089">
      <c r="A3089" s="122">
        <f t="shared" si="3"/>
        <v>0</v>
      </c>
      <c r="B3089" s="122">
        <f t="shared" si="4"/>
        <v>0</v>
      </c>
      <c r="C3089" s="122">
        <f t="shared" si="5"/>
        <v>0</v>
      </c>
      <c r="D3089" s="122">
        <f t="shared" si="6"/>
        <v>0</v>
      </c>
      <c r="E3089" s="122">
        <f t="shared" si="2"/>
        <v>1</v>
      </c>
      <c r="H3089" s="135">
        <v>1029.0</v>
      </c>
      <c r="L3089" s="160"/>
      <c r="M3089" s="160"/>
      <c r="N3089" s="160"/>
      <c r="O3089" s="160"/>
      <c r="AA3089" s="523"/>
      <c r="AB3089" s="523"/>
      <c r="AC3089" s="160"/>
      <c r="AD3089" s="160"/>
      <c r="AE3089" s="160"/>
      <c r="AJ3089" s="523"/>
      <c r="AN3089" s="160"/>
      <c r="AO3089" s="160"/>
      <c r="AP3089" s="160"/>
      <c r="AQ3089" s="1"/>
      <c r="AR3089" s="1"/>
      <c r="AS3089" s="160"/>
    </row>
    <row r="3090">
      <c r="A3090" s="122">
        <f t="shared" si="3"/>
        <v>0</v>
      </c>
      <c r="B3090" s="122">
        <f t="shared" si="4"/>
        <v>0</v>
      </c>
      <c r="C3090" s="122">
        <f t="shared" si="5"/>
        <v>0</v>
      </c>
      <c r="D3090" s="122">
        <f t="shared" si="6"/>
        <v>0</v>
      </c>
      <c r="E3090" s="122">
        <f t="shared" si="2"/>
        <v>3</v>
      </c>
      <c r="H3090" s="135" t="s">
        <v>42140</v>
      </c>
      <c r="L3090" s="160"/>
      <c r="M3090" s="160"/>
      <c r="N3090" s="160"/>
      <c r="O3090" s="160"/>
      <c r="AA3090" s="523"/>
      <c r="AB3090" s="523"/>
      <c r="AC3090" s="160"/>
      <c r="AD3090" s="160"/>
      <c r="AE3090" s="160"/>
      <c r="AJ3090" s="523"/>
      <c r="AN3090" s="160"/>
      <c r="AO3090" s="160"/>
      <c r="AP3090" s="160"/>
      <c r="AQ3090" s="1"/>
      <c r="AR3090" s="1"/>
      <c r="AS3090" s="160"/>
    </row>
    <row r="3091">
      <c r="A3091" s="122">
        <f t="shared" si="3"/>
        <v>0</v>
      </c>
      <c r="B3091" s="122">
        <f t="shared" si="4"/>
        <v>0</v>
      </c>
      <c r="C3091" s="122">
        <f t="shared" si="5"/>
        <v>0</v>
      </c>
      <c r="D3091" s="122">
        <f t="shared" si="6"/>
        <v>0</v>
      </c>
      <c r="E3091" s="122">
        <f t="shared" si="2"/>
        <v>9</v>
      </c>
      <c r="H3091" s="135" t="s">
        <v>42141</v>
      </c>
      <c r="L3091" s="160"/>
      <c r="M3091" s="160"/>
      <c r="N3091" s="160"/>
      <c r="O3091" s="160"/>
      <c r="AA3091" s="523"/>
      <c r="AB3091" s="523"/>
      <c r="AC3091" s="160"/>
      <c r="AD3091" s="160"/>
      <c r="AE3091" s="160"/>
      <c r="AJ3091" s="523"/>
      <c r="AN3091" s="160"/>
      <c r="AO3091" s="160"/>
      <c r="AP3091" s="160"/>
      <c r="AQ3091" s="1"/>
      <c r="AR3091" s="1"/>
      <c r="AS3091" s="160"/>
    </row>
    <row r="3092">
      <c r="A3092" s="122">
        <f t="shared" si="3"/>
        <v>0</v>
      </c>
      <c r="B3092" s="122">
        <f t="shared" si="4"/>
        <v>0</v>
      </c>
      <c r="C3092" s="122">
        <f t="shared" si="5"/>
        <v>0</v>
      </c>
      <c r="D3092" s="122">
        <f t="shared" si="6"/>
        <v>0</v>
      </c>
      <c r="E3092" s="122">
        <f t="shared" si="2"/>
        <v>1</v>
      </c>
      <c r="H3092" s="135">
        <v>1030.0</v>
      </c>
      <c r="L3092" s="160"/>
      <c r="M3092" s="160"/>
      <c r="N3092" s="160"/>
      <c r="O3092" s="160"/>
      <c r="AA3092" s="523"/>
      <c r="AB3092" s="523"/>
      <c r="AC3092" s="160"/>
      <c r="AD3092" s="160"/>
      <c r="AE3092" s="160"/>
      <c r="AJ3092" s="523"/>
      <c r="AN3092" s="160"/>
      <c r="AO3092" s="160"/>
      <c r="AP3092" s="160"/>
      <c r="AQ3092" s="1"/>
      <c r="AR3092" s="1"/>
      <c r="AS3092" s="160"/>
    </row>
    <row r="3093">
      <c r="A3093" s="122">
        <f t="shared" si="3"/>
        <v>0</v>
      </c>
      <c r="B3093" s="122">
        <f t="shared" si="4"/>
        <v>0</v>
      </c>
      <c r="C3093" s="122">
        <f t="shared" si="5"/>
        <v>0</v>
      </c>
      <c r="D3093" s="122">
        <f t="shared" si="6"/>
        <v>0</v>
      </c>
      <c r="E3093" s="122">
        <f t="shared" si="2"/>
        <v>3</v>
      </c>
      <c r="H3093" s="135" t="s">
        <v>42142</v>
      </c>
      <c r="L3093" s="160"/>
      <c r="M3093" s="160"/>
      <c r="N3093" s="160"/>
      <c r="O3093" s="160"/>
      <c r="AA3093" s="523"/>
      <c r="AB3093" s="523"/>
      <c r="AC3093" s="160"/>
      <c r="AD3093" s="160"/>
      <c r="AE3093" s="160"/>
      <c r="AJ3093" s="523"/>
      <c r="AN3093" s="160"/>
      <c r="AO3093" s="160"/>
      <c r="AP3093" s="160"/>
      <c r="AQ3093" s="1"/>
      <c r="AR3093" s="1"/>
      <c r="AS3093" s="160"/>
    </row>
    <row r="3094">
      <c r="A3094" s="122">
        <f t="shared" si="3"/>
        <v>0</v>
      </c>
      <c r="B3094" s="122">
        <f t="shared" si="4"/>
        <v>0</v>
      </c>
      <c r="C3094" s="122">
        <f t="shared" si="5"/>
        <v>0</v>
      </c>
      <c r="D3094" s="122">
        <f t="shared" si="6"/>
        <v>0</v>
      </c>
      <c r="E3094" s="122">
        <f t="shared" si="2"/>
        <v>3</v>
      </c>
      <c r="H3094" s="135" t="s">
        <v>42143</v>
      </c>
      <c r="L3094" s="160"/>
      <c r="M3094" s="160"/>
      <c r="N3094" s="160"/>
      <c r="O3094" s="160"/>
      <c r="AA3094" s="523"/>
      <c r="AB3094" s="523"/>
      <c r="AC3094" s="160"/>
      <c r="AD3094" s="160"/>
      <c r="AE3094" s="160"/>
      <c r="AJ3094" s="523"/>
      <c r="AN3094" s="160"/>
      <c r="AO3094" s="160"/>
      <c r="AP3094" s="160"/>
      <c r="AQ3094" s="1"/>
      <c r="AR3094" s="1"/>
      <c r="AS3094" s="160"/>
    </row>
    <row r="3095">
      <c r="A3095" s="122">
        <f t="shared" si="3"/>
        <v>0</v>
      </c>
      <c r="B3095" s="122">
        <f t="shared" si="4"/>
        <v>0</v>
      </c>
      <c r="C3095" s="122">
        <f t="shared" si="5"/>
        <v>0</v>
      </c>
      <c r="D3095" s="122">
        <f t="shared" si="6"/>
        <v>0</v>
      </c>
      <c r="E3095" s="122">
        <f t="shared" si="2"/>
        <v>1</v>
      </c>
      <c r="H3095" s="135">
        <v>1031.0</v>
      </c>
      <c r="L3095" s="160"/>
      <c r="M3095" s="160"/>
      <c r="N3095" s="160"/>
      <c r="O3095" s="160"/>
      <c r="AA3095" s="523"/>
      <c r="AB3095" s="523"/>
      <c r="AC3095" s="160"/>
      <c r="AD3095" s="160"/>
      <c r="AE3095" s="160"/>
      <c r="AJ3095" s="523"/>
      <c r="AN3095" s="160"/>
      <c r="AO3095" s="160"/>
      <c r="AP3095" s="160"/>
      <c r="AQ3095" s="1"/>
      <c r="AR3095" s="1"/>
      <c r="AS3095" s="160"/>
    </row>
    <row r="3096">
      <c r="A3096" s="122">
        <f t="shared" si="3"/>
        <v>0</v>
      </c>
      <c r="B3096" s="122">
        <f t="shared" si="4"/>
        <v>0</v>
      </c>
      <c r="C3096" s="122">
        <f t="shared" si="5"/>
        <v>0</v>
      </c>
      <c r="D3096" s="122">
        <f t="shared" si="6"/>
        <v>0</v>
      </c>
      <c r="E3096" s="122">
        <f t="shared" si="2"/>
        <v>3</v>
      </c>
      <c r="H3096" s="135" t="s">
        <v>42144</v>
      </c>
      <c r="L3096" s="160"/>
      <c r="M3096" s="160"/>
      <c r="N3096" s="160"/>
      <c r="O3096" s="160"/>
      <c r="AA3096" s="523"/>
      <c r="AB3096" s="523"/>
      <c r="AC3096" s="160"/>
      <c r="AD3096" s="160"/>
      <c r="AE3096" s="160"/>
      <c r="AJ3096" s="523"/>
      <c r="AN3096" s="160"/>
      <c r="AO3096" s="160"/>
      <c r="AP3096" s="160"/>
      <c r="AQ3096" s="1"/>
      <c r="AR3096" s="1"/>
      <c r="AS3096" s="160"/>
    </row>
    <row r="3097">
      <c r="A3097" s="122">
        <f t="shared" si="3"/>
        <v>0</v>
      </c>
      <c r="B3097" s="122">
        <f t="shared" si="4"/>
        <v>0</v>
      </c>
      <c r="C3097" s="122">
        <f t="shared" si="5"/>
        <v>0</v>
      </c>
      <c r="D3097" s="122">
        <f t="shared" si="6"/>
        <v>0</v>
      </c>
      <c r="E3097" s="122">
        <f t="shared" si="2"/>
        <v>35</v>
      </c>
      <c r="H3097" s="135" t="s">
        <v>42145</v>
      </c>
      <c r="L3097" s="160"/>
      <c r="M3097" s="160"/>
      <c r="N3097" s="160"/>
      <c r="O3097" s="160"/>
      <c r="AA3097" s="523"/>
      <c r="AB3097" s="523"/>
      <c r="AC3097" s="160"/>
      <c r="AD3097" s="160"/>
      <c r="AE3097" s="160"/>
      <c r="AJ3097" s="523"/>
      <c r="AN3097" s="160"/>
      <c r="AO3097" s="160"/>
      <c r="AP3097" s="160"/>
      <c r="AQ3097" s="1"/>
      <c r="AR3097" s="1"/>
      <c r="AS3097" s="160"/>
    </row>
    <row r="3098">
      <c r="A3098" s="122">
        <f t="shared" si="3"/>
        <v>0</v>
      </c>
      <c r="B3098" s="122">
        <f t="shared" si="4"/>
        <v>0</v>
      </c>
      <c r="C3098" s="122">
        <f t="shared" si="5"/>
        <v>0</v>
      </c>
      <c r="D3098" s="122">
        <f t="shared" si="6"/>
        <v>0</v>
      </c>
      <c r="E3098" s="122">
        <f t="shared" si="2"/>
        <v>1</v>
      </c>
      <c r="H3098" s="135">
        <v>1032.0</v>
      </c>
      <c r="L3098" s="160"/>
      <c r="M3098" s="160"/>
      <c r="N3098" s="160"/>
      <c r="O3098" s="160"/>
      <c r="AA3098" s="523"/>
      <c r="AB3098" s="523"/>
      <c r="AC3098" s="160"/>
      <c r="AD3098" s="160"/>
      <c r="AE3098" s="160"/>
      <c r="AJ3098" s="523"/>
      <c r="AN3098" s="160"/>
      <c r="AO3098" s="160"/>
      <c r="AP3098" s="160"/>
      <c r="AQ3098" s="1"/>
      <c r="AR3098" s="1"/>
      <c r="AS3098" s="160"/>
    </row>
    <row r="3099">
      <c r="A3099" s="122">
        <f t="shared" si="3"/>
        <v>0</v>
      </c>
      <c r="B3099" s="122">
        <f t="shared" si="4"/>
        <v>0</v>
      </c>
      <c r="C3099" s="122">
        <f t="shared" si="5"/>
        <v>0</v>
      </c>
      <c r="D3099" s="122">
        <f t="shared" si="6"/>
        <v>0</v>
      </c>
      <c r="E3099" s="122">
        <f t="shared" si="2"/>
        <v>3</v>
      </c>
      <c r="H3099" s="135" t="s">
        <v>42146</v>
      </c>
      <c r="L3099" s="160"/>
      <c r="M3099" s="160"/>
      <c r="N3099" s="160"/>
      <c r="O3099" s="160"/>
      <c r="AA3099" s="523"/>
      <c r="AB3099" s="523"/>
      <c r="AC3099" s="160"/>
      <c r="AD3099" s="160"/>
      <c r="AE3099" s="160"/>
      <c r="AJ3099" s="523"/>
      <c r="AN3099" s="160"/>
      <c r="AO3099" s="160"/>
      <c r="AP3099" s="160"/>
      <c r="AQ3099" s="1"/>
      <c r="AR3099" s="1"/>
      <c r="AS3099" s="160"/>
    </row>
    <row r="3100">
      <c r="A3100" s="122">
        <f t="shared" si="3"/>
        <v>0</v>
      </c>
      <c r="B3100" s="122">
        <f t="shared" si="4"/>
        <v>0</v>
      </c>
      <c r="C3100" s="122">
        <f t="shared" si="5"/>
        <v>0</v>
      </c>
      <c r="D3100" s="122">
        <f t="shared" si="6"/>
        <v>0</v>
      </c>
      <c r="E3100" s="122">
        <f t="shared" si="2"/>
        <v>3</v>
      </c>
      <c r="H3100" s="135" t="s">
        <v>6327</v>
      </c>
      <c r="L3100" s="160"/>
      <c r="M3100" s="160"/>
      <c r="N3100" s="160"/>
      <c r="O3100" s="160"/>
      <c r="AA3100" s="523"/>
      <c r="AB3100" s="523"/>
      <c r="AC3100" s="160"/>
      <c r="AD3100" s="160"/>
      <c r="AE3100" s="160"/>
      <c r="AJ3100" s="523"/>
      <c r="AN3100" s="160"/>
      <c r="AO3100" s="160"/>
      <c r="AP3100" s="160"/>
      <c r="AQ3100" s="1"/>
      <c r="AR3100" s="1"/>
      <c r="AS3100" s="160"/>
    </row>
    <row r="3101">
      <c r="A3101" s="122">
        <f t="shared" si="3"/>
        <v>0</v>
      </c>
      <c r="B3101" s="122">
        <f t="shared" si="4"/>
        <v>0</v>
      </c>
      <c r="C3101" s="122">
        <f t="shared" si="5"/>
        <v>0</v>
      </c>
      <c r="D3101" s="122">
        <f t="shared" si="6"/>
        <v>0</v>
      </c>
      <c r="E3101" s="122">
        <f t="shared" si="2"/>
        <v>1</v>
      </c>
      <c r="H3101" s="135">
        <v>1033.0</v>
      </c>
      <c r="L3101" s="160"/>
      <c r="M3101" s="160"/>
      <c r="N3101" s="160"/>
      <c r="O3101" s="160"/>
      <c r="AA3101" s="523"/>
      <c r="AB3101" s="523"/>
      <c r="AC3101" s="160"/>
      <c r="AD3101" s="160"/>
      <c r="AE3101" s="160"/>
      <c r="AJ3101" s="523"/>
      <c r="AN3101" s="160"/>
      <c r="AO3101" s="160"/>
      <c r="AP3101" s="160"/>
      <c r="AQ3101" s="1"/>
      <c r="AR3101" s="1"/>
      <c r="AS3101" s="160"/>
    </row>
    <row r="3102">
      <c r="A3102" s="122">
        <f t="shared" si="3"/>
        <v>0</v>
      </c>
      <c r="B3102" s="122">
        <f t="shared" si="4"/>
        <v>0</v>
      </c>
      <c r="C3102" s="122">
        <f t="shared" si="5"/>
        <v>0</v>
      </c>
      <c r="D3102" s="122">
        <f t="shared" si="6"/>
        <v>0</v>
      </c>
      <c r="E3102" s="122">
        <f t="shared" si="2"/>
        <v>3</v>
      </c>
      <c r="H3102" s="135" t="s">
        <v>42147</v>
      </c>
      <c r="L3102" s="160"/>
      <c r="M3102" s="160"/>
      <c r="N3102" s="160"/>
      <c r="O3102" s="160"/>
      <c r="AA3102" s="523"/>
      <c r="AB3102" s="523"/>
      <c r="AC3102" s="160"/>
      <c r="AD3102" s="160"/>
      <c r="AE3102" s="160"/>
      <c r="AJ3102" s="523"/>
      <c r="AN3102" s="160"/>
      <c r="AO3102" s="160"/>
      <c r="AP3102" s="160"/>
      <c r="AQ3102" s="1"/>
      <c r="AR3102" s="1"/>
      <c r="AS3102" s="160"/>
    </row>
    <row r="3103">
      <c r="A3103" s="122">
        <f t="shared" si="3"/>
        <v>0</v>
      </c>
      <c r="B3103" s="122">
        <f t="shared" si="4"/>
        <v>0</v>
      </c>
      <c r="C3103" s="122">
        <f t="shared" si="5"/>
        <v>0</v>
      </c>
      <c r="D3103" s="122">
        <f t="shared" si="6"/>
        <v>0</v>
      </c>
      <c r="E3103" s="122">
        <f t="shared" si="2"/>
        <v>6</v>
      </c>
      <c r="H3103" s="135" t="s">
        <v>42148</v>
      </c>
      <c r="L3103" s="160"/>
      <c r="M3103" s="160"/>
      <c r="N3103" s="160"/>
      <c r="O3103" s="160"/>
      <c r="AA3103" s="523"/>
      <c r="AB3103" s="523"/>
      <c r="AC3103" s="160"/>
      <c r="AD3103" s="160"/>
      <c r="AE3103" s="160"/>
      <c r="AJ3103" s="523"/>
      <c r="AN3103" s="160"/>
      <c r="AO3103" s="160"/>
      <c r="AP3103" s="160"/>
      <c r="AQ3103" s="1"/>
      <c r="AR3103" s="1"/>
      <c r="AS3103" s="160"/>
    </row>
    <row r="3104">
      <c r="A3104" s="122">
        <f t="shared" si="3"/>
        <v>0</v>
      </c>
      <c r="B3104" s="122">
        <f t="shared" si="4"/>
        <v>0</v>
      </c>
      <c r="C3104" s="122">
        <f t="shared" si="5"/>
        <v>0</v>
      </c>
      <c r="D3104" s="122">
        <f t="shared" si="6"/>
        <v>0</v>
      </c>
      <c r="E3104" s="122">
        <f t="shared" si="2"/>
        <v>1</v>
      </c>
      <c r="H3104" s="135">
        <v>1034.0</v>
      </c>
      <c r="L3104" s="160"/>
      <c r="M3104" s="160"/>
      <c r="N3104" s="160"/>
      <c r="O3104" s="160"/>
      <c r="AA3104" s="523"/>
      <c r="AB3104" s="523"/>
      <c r="AC3104" s="160"/>
      <c r="AD3104" s="160"/>
      <c r="AE3104" s="160"/>
      <c r="AJ3104" s="523"/>
      <c r="AN3104" s="160"/>
      <c r="AO3104" s="160"/>
      <c r="AP3104" s="160"/>
      <c r="AQ3104" s="1"/>
      <c r="AR3104" s="1"/>
      <c r="AS3104" s="160"/>
    </row>
    <row r="3105">
      <c r="A3105" s="122">
        <f t="shared" si="3"/>
        <v>0</v>
      </c>
      <c r="B3105" s="122">
        <f t="shared" si="4"/>
        <v>0</v>
      </c>
      <c r="C3105" s="122">
        <f t="shared" si="5"/>
        <v>0</v>
      </c>
      <c r="D3105" s="122">
        <f t="shared" si="6"/>
        <v>0</v>
      </c>
      <c r="E3105" s="122">
        <f t="shared" si="2"/>
        <v>3</v>
      </c>
      <c r="H3105" s="135" t="s">
        <v>42149</v>
      </c>
      <c r="L3105" s="160"/>
      <c r="M3105" s="160"/>
      <c r="N3105" s="160"/>
      <c r="O3105" s="160"/>
      <c r="AA3105" s="523"/>
      <c r="AB3105" s="523"/>
      <c r="AC3105" s="160"/>
      <c r="AD3105" s="160"/>
      <c r="AE3105" s="160"/>
      <c r="AJ3105" s="523"/>
      <c r="AN3105" s="160"/>
      <c r="AO3105" s="160"/>
      <c r="AP3105" s="160"/>
      <c r="AQ3105" s="1"/>
      <c r="AR3105" s="1"/>
      <c r="AS3105" s="160"/>
    </row>
    <row r="3106">
      <c r="A3106" s="122">
        <f t="shared" si="3"/>
        <v>0</v>
      </c>
      <c r="B3106" s="122">
        <f t="shared" si="4"/>
        <v>0</v>
      </c>
      <c r="C3106" s="122">
        <f t="shared" si="5"/>
        <v>0</v>
      </c>
      <c r="D3106" s="122">
        <f t="shared" si="6"/>
        <v>0</v>
      </c>
      <c r="E3106" s="122">
        <f t="shared" si="2"/>
        <v>13</v>
      </c>
      <c r="H3106" s="135" t="s">
        <v>42150</v>
      </c>
      <c r="L3106" s="160"/>
      <c r="M3106" s="160"/>
      <c r="N3106" s="160"/>
      <c r="O3106" s="160"/>
      <c r="AA3106" s="523"/>
      <c r="AB3106" s="523"/>
      <c r="AC3106" s="160"/>
      <c r="AD3106" s="160"/>
      <c r="AE3106" s="160"/>
      <c r="AJ3106" s="523"/>
      <c r="AN3106" s="160"/>
      <c r="AO3106" s="160"/>
      <c r="AP3106" s="160"/>
      <c r="AQ3106" s="1"/>
      <c r="AR3106" s="1"/>
      <c r="AS3106" s="160"/>
    </row>
    <row r="3107">
      <c r="A3107" s="122">
        <f t="shared" si="3"/>
        <v>0</v>
      </c>
      <c r="B3107" s="122">
        <f t="shared" si="4"/>
        <v>0</v>
      </c>
      <c r="C3107" s="122">
        <f t="shared" si="5"/>
        <v>0</v>
      </c>
      <c r="D3107" s="122">
        <f t="shared" si="6"/>
        <v>0</v>
      </c>
      <c r="E3107" s="122">
        <f t="shared" si="2"/>
        <v>1</v>
      </c>
      <c r="H3107" s="135">
        <v>1035.0</v>
      </c>
      <c r="L3107" s="160"/>
      <c r="M3107" s="160"/>
      <c r="N3107" s="160"/>
      <c r="O3107" s="160"/>
      <c r="AA3107" s="523"/>
      <c r="AB3107" s="523"/>
      <c r="AC3107" s="160"/>
      <c r="AD3107" s="160"/>
      <c r="AE3107" s="160"/>
      <c r="AJ3107" s="523"/>
      <c r="AN3107" s="160"/>
      <c r="AO3107" s="160"/>
      <c r="AP3107" s="160"/>
      <c r="AQ3107" s="1"/>
      <c r="AR3107" s="1"/>
      <c r="AS3107" s="160"/>
    </row>
    <row r="3108">
      <c r="A3108" s="122">
        <f t="shared" si="3"/>
        <v>0</v>
      </c>
      <c r="B3108" s="122">
        <f t="shared" si="4"/>
        <v>0</v>
      </c>
      <c r="C3108" s="122">
        <f t="shared" si="5"/>
        <v>0</v>
      </c>
      <c r="D3108" s="122">
        <f t="shared" si="6"/>
        <v>0</v>
      </c>
      <c r="E3108" s="122">
        <f t="shared" si="2"/>
        <v>3</v>
      </c>
      <c r="H3108" s="135" t="s">
        <v>42151</v>
      </c>
      <c r="L3108" s="160"/>
      <c r="M3108" s="160"/>
      <c r="N3108" s="160"/>
      <c r="O3108" s="160"/>
      <c r="AA3108" s="523"/>
      <c r="AB3108" s="523"/>
      <c r="AC3108" s="160"/>
      <c r="AD3108" s="160"/>
      <c r="AE3108" s="160"/>
      <c r="AJ3108" s="523"/>
      <c r="AN3108" s="160"/>
      <c r="AO3108" s="160"/>
      <c r="AP3108" s="160"/>
      <c r="AQ3108" s="1"/>
      <c r="AR3108" s="1"/>
      <c r="AS3108" s="160"/>
    </row>
    <row r="3109">
      <c r="A3109" s="122">
        <f t="shared" si="3"/>
        <v>0</v>
      </c>
      <c r="B3109" s="122">
        <f t="shared" si="4"/>
        <v>0</v>
      </c>
      <c r="C3109" s="122">
        <f t="shared" si="5"/>
        <v>0</v>
      </c>
      <c r="D3109" s="122">
        <f t="shared" si="6"/>
        <v>0</v>
      </c>
      <c r="E3109" s="122">
        <f t="shared" si="2"/>
        <v>44</v>
      </c>
      <c r="H3109" s="135" t="s">
        <v>42152</v>
      </c>
      <c r="L3109" s="160"/>
      <c r="M3109" s="160"/>
      <c r="N3109" s="160"/>
      <c r="O3109" s="160"/>
      <c r="AA3109" s="523"/>
      <c r="AB3109" s="523"/>
      <c r="AC3109" s="160"/>
      <c r="AD3109" s="160"/>
      <c r="AE3109" s="160"/>
      <c r="AJ3109" s="523"/>
      <c r="AN3109" s="160"/>
      <c r="AO3109" s="160"/>
      <c r="AP3109" s="160"/>
      <c r="AQ3109" s="1"/>
      <c r="AR3109" s="1"/>
      <c r="AS3109" s="160"/>
    </row>
    <row r="3110">
      <c r="A3110" s="122">
        <f t="shared" si="3"/>
        <v>0</v>
      </c>
      <c r="B3110" s="122">
        <f t="shared" si="4"/>
        <v>0</v>
      </c>
      <c r="C3110" s="122">
        <f t="shared" si="5"/>
        <v>0</v>
      </c>
      <c r="D3110" s="122">
        <f t="shared" si="6"/>
        <v>0</v>
      </c>
      <c r="E3110" s="122">
        <f t="shared" si="2"/>
        <v>1</v>
      </c>
      <c r="H3110" s="135">
        <v>1036.0</v>
      </c>
      <c r="L3110" s="160"/>
      <c r="M3110" s="160"/>
      <c r="N3110" s="160"/>
      <c r="O3110" s="160"/>
      <c r="AA3110" s="523"/>
      <c r="AB3110" s="523"/>
      <c r="AC3110" s="160"/>
      <c r="AD3110" s="160"/>
      <c r="AE3110" s="160"/>
      <c r="AJ3110" s="523"/>
      <c r="AN3110" s="160"/>
      <c r="AO3110" s="160"/>
      <c r="AP3110" s="160"/>
      <c r="AQ3110" s="1"/>
      <c r="AR3110" s="1"/>
      <c r="AS3110" s="160"/>
    </row>
    <row r="3111">
      <c r="A3111" s="122">
        <f t="shared" si="3"/>
        <v>0</v>
      </c>
      <c r="B3111" s="122">
        <f t="shared" si="4"/>
        <v>0</v>
      </c>
      <c r="C3111" s="122">
        <f t="shared" si="5"/>
        <v>0</v>
      </c>
      <c r="D3111" s="122">
        <f t="shared" si="6"/>
        <v>0</v>
      </c>
      <c r="E3111" s="122">
        <f t="shared" si="2"/>
        <v>3</v>
      </c>
      <c r="H3111" s="135" t="s">
        <v>42153</v>
      </c>
      <c r="L3111" s="160"/>
      <c r="M3111" s="160"/>
      <c r="N3111" s="160"/>
      <c r="O3111" s="160"/>
      <c r="AA3111" s="523"/>
      <c r="AB3111" s="523"/>
      <c r="AC3111" s="160"/>
      <c r="AD3111" s="160"/>
      <c r="AE3111" s="160"/>
      <c r="AJ3111" s="523"/>
      <c r="AN3111" s="160"/>
      <c r="AO3111" s="160"/>
      <c r="AP3111" s="160"/>
      <c r="AQ3111" s="1"/>
      <c r="AR3111" s="1"/>
      <c r="AS3111" s="160"/>
    </row>
    <row r="3112">
      <c r="A3112" s="122">
        <f t="shared" si="3"/>
        <v>0</v>
      </c>
      <c r="B3112" s="122">
        <f t="shared" si="4"/>
        <v>0</v>
      </c>
      <c r="C3112" s="122">
        <f t="shared" si="5"/>
        <v>0</v>
      </c>
      <c r="D3112" s="122">
        <f t="shared" si="6"/>
        <v>0</v>
      </c>
      <c r="E3112" s="122">
        <f t="shared" si="2"/>
        <v>3</v>
      </c>
      <c r="H3112" s="135" t="s">
        <v>872</v>
      </c>
      <c r="L3112" s="160"/>
      <c r="M3112" s="160"/>
      <c r="N3112" s="160"/>
      <c r="O3112" s="160"/>
      <c r="AA3112" s="523"/>
      <c r="AB3112" s="523"/>
      <c r="AC3112" s="160"/>
      <c r="AD3112" s="160"/>
      <c r="AE3112" s="160"/>
      <c r="AJ3112" s="523"/>
      <c r="AN3112" s="160"/>
      <c r="AO3112" s="160"/>
      <c r="AP3112" s="160"/>
      <c r="AQ3112" s="1"/>
      <c r="AR3112" s="1"/>
      <c r="AS3112" s="160"/>
    </row>
    <row r="3113">
      <c r="A3113" s="122">
        <f t="shared" si="3"/>
        <v>0</v>
      </c>
      <c r="B3113" s="122">
        <f t="shared" si="4"/>
        <v>0</v>
      </c>
      <c r="C3113" s="122">
        <f t="shared" si="5"/>
        <v>0</v>
      </c>
      <c r="D3113" s="122">
        <f t="shared" si="6"/>
        <v>0</v>
      </c>
      <c r="E3113" s="122">
        <f t="shared" si="2"/>
        <v>1</v>
      </c>
      <c r="H3113" s="135">
        <v>1037.0</v>
      </c>
      <c r="L3113" s="160"/>
      <c r="M3113" s="160"/>
      <c r="N3113" s="160"/>
      <c r="O3113" s="160"/>
      <c r="AA3113" s="523"/>
      <c r="AB3113" s="523"/>
      <c r="AC3113" s="160"/>
      <c r="AD3113" s="160"/>
      <c r="AE3113" s="160"/>
      <c r="AJ3113" s="523"/>
      <c r="AN3113" s="160"/>
      <c r="AO3113" s="160"/>
      <c r="AP3113" s="160"/>
      <c r="AQ3113" s="1"/>
      <c r="AR3113" s="1"/>
      <c r="AS3113" s="160"/>
    </row>
    <row r="3114">
      <c r="A3114" s="122">
        <f t="shared" si="3"/>
        <v>0</v>
      </c>
      <c r="B3114" s="122">
        <f t="shared" si="4"/>
        <v>0</v>
      </c>
      <c r="C3114" s="122">
        <f t="shared" si="5"/>
        <v>0</v>
      </c>
      <c r="D3114" s="122">
        <f t="shared" si="6"/>
        <v>0</v>
      </c>
      <c r="E3114" s="122">
        <f t="shared" si="2"/>
        <v>3</v>
      </c>
      <c r="H3114" s="135" t="s">
        <v>42154</v>
      </c>
      <c r="L3114" s="160"/>
      <c r="M3114" s="160"/>
      <c r="N3114" s="160"/>
      <c r="O3114" s="160"/>
      <c r="AA3114" s="523"/>
      <c r="AB3114" s="523"/>
      <c r="AC3114" s="160"/>
      <c r="AD3114" s="160"/>
      <c r="AE3114" s="160"/>
      <c r="AJ3114" s="523"/>
      <c r="AN3114" s="160"/>
      <c r="AO3114" s="160"/>
      <c r="AP3114" s="160"/>
      <c r="AQ3114" s="1"/>
      <c r="AR3114" s="1"/>
      <c r="AS3114" s="160"/>
    </row>
    <row r="3115">
      <c r="A3115" s="122">
        <f t="shared" si="3"/>
        <v>0</v>
      </c>
      <c r="B3115" s="122">
        <f t="shared" si="4"/>
        <v>0</v>
      </c>
      <c r="C3115" s="122">
        <f t="shared" si="5"/>
        <v>0</v>
      </c>
      <c r="D3115" s="122">
        <f t="shared" si="6"/>
        <v>0</v>
      </c>
      <c r="E3115" s="122">
        <f t="shared" si="2"/>
        <v>17</v>
      </c>
      <c r="H3115" s="135" t="s">
        <v>42155</v>
      </c>
      <c r="L3115" s="160"/>
      <c r="M3115" s="160"/>
      <c r="N3115" s="160"/>
      <c r="O3115" s="160"/>
      <c r="AA3115" s="523"/>
      <c r="AB3115" s="523"/>
      <c r="AC3115" s="160"/>
      <c r="AD3115" s="160"/>
      <c r="AE3115" s="160"/>
      <c r="AJ3115" s="523"/>
      <c r="AN3115" s="160"/>
      <c r="AO3115" s="160"/>
      <c r="AP3115" s="160"/>
      <c r="AQ3115" s="1"/>
      <c r="AR3115" s="1"/>
      <c r="AS3115" s="160"/>
    </row>
    <row r="3116">
      <c r="A3116" s="122">
        <f t="shared" si="3"/>
        <v>0</v>
      </c>
      <c r="B3116" s="122">
        <f t="shared" si="4"/>
        <v>0</v>
      </c>
      <c r="C3116" s="122">
        <f t="shared" si="5"/>
        <v>0</v>
      </c>
      <c r="D3116" s="122">
        <f t="shared" si="6"/>
        <v>0</v>
      </c>
      <c r="E3116" s="122">
        <f t="shared" si="2"/>
        <v>1</v>
      </c>
      <c r="H3116" s="135">
        <v>1038.0</v>
      </c>
      <c r="L3116" s="160"/>
      <c r="M3116" s="160"/>
      <c r="N3116" s="160"/>
      <c r="O3116" s="160"/>
      <c r="AA3116" s="523"/>
      <c r="AB3116" s="523"/>
      <c r="AC3116" s="160"/>
      <c r="AD3116" s="160"/>
      <c r="AE3116" s="160"/>
      <c r="AJ3116" s="523"/>
      <c r="AN3116" s="160"/>
      <c r="AO3116" s="160"/>
      <c r="AP3116" s="160"/>
      <c r="AQ3116" s="1"/>
      <c r="AR3116" s="1"/>
      <c r="AS3116" s="160"/>
    </row>
    <row r="3117">
      <c r="A3117" s="122">
        <f t="shared" si="3"/>
        <v>0</v>
      </c>
      <c r="B3117" s="122">
        <f t="shared" si="4"/>
        <v>0</v>
      </c>
      <c r="C3117" s="122">
        <f t="shared" si="5"/>
        <v>0</v>
      </c>
      <c r="D3117" s="122">
        <f t="shared" si="6"/>
        <v>0</v>
      </c>
      <c r="E3117" s="122">
        <f t="shared" si="2"/>
        <v>3</v>
      </c>
      <c r="H3117" s="135" t="s">
        <v>42156</v>
      </c>
      <c r="L3117" s="160"/>
      <c r="M3117" s="160"/>
      <c r="N3117" s="160"/>
      <c r="O3117" s="160"/>
      <c r="AA3117" s="523"/>
      <c r="AB3117" s="523"/>
      <c r="AC3117" s="160"/>
      <c r="AD3117" s="160"/>
      <c r="AE3117" s="160"/>
      <c r="AJ3117" s="523"/>
      <c r="AN3117" s="160"/>
      <c r="AO3117" s="160"/>
      <c r="AP3117" s="160"/>
      <c r="AQ3117" s="1"/>
      <c r="AR3117" s="1"/>
      <c r="AS3117" s="160"/>
    </row>
    <row r="3118">
      <c r="A3118" s="122">
        <f t="shared" si="3"/>
        <v>0</v>
      </c>
      <c r="B3118" s="122">
        <f t="shared" si="4"/>
        <v>0</v>
      </c>
      <c r="C3118" s="122">
        <f t="shared" si="5"/>
        <v>0</v>
      </c>
      <c r="D3118" s="122">
        <f t="shared" si="6"/>
        <v>0</v>
      </c>
      <c r="E3118" s="122">
        <f t="shared" si="2"/>
        <v>11</v>
      </c>
      <c r="H3118" s="135" t="s">
        <v>42157</v>
      </c>
      <c r="L3118" s="160"/>
      <c r="M3118" s="160"/>
      <c r="N3118" s="160"/>
      <c r="O3118" s="160"/>
      <c r="AA3118" s="523"/>
      <c r="AB3118" s="523"/>
      <c r="AC3118" s="160"/>
      <c r="AD3118" s="160"/>
      <c r="AE3118" s="160"/>
      <c r="AJ3118" s="523"/>
      <c r="AN3118" s="160"/>
      <c r="AO3118" s="160"/>
      <c r="AP3118" s="160"/>
      <c r="AQ3118" s="1"/>
      <c r="AR3118" s="1"/>
      <c r="AS3118" s="160"/>
    </row>
    <row r="3119">
      <c r="A3119" s="122">
        <f t="shared" si="3"/>
        <v>0</v>
      </c>
      <c r="B3119" s="122">
        <f t="shared" si="4"/>
        <v>0</v>
      </c>
      <c r="C3119" s="122">
        <f t="shared" si="5"/>
        <v>0</v>
      </c>
      <c r="D3119" s="122">
        <f t="shared" si="6"/>
        <v>0</v>
      </c>
      <c r="E3119" s="122">
        <f t="shared" si="2"/>
        <v>1</v>
      </c>
      <c r="H3119" s="135">
        <v>1039.0</v>
      </c>
      <c r="L3119" s="160"/>
      <c r="M3119" s="160"/>
      <c r="N3119" s="160"/>
      <c r="O3119" s="160"/>
      <c r="AA3119" s="523"/>
      <c r="AB3119" s="523"/>
      <c r="AC3119" s="160"/>
      <c r="AD3119" s="160"/>
      <c r="AE3119" s="160"/>
      <c r="AJ3119" s="523"/>
      <c r="AN3119" s="160"/>
      <c r="AO3119" s="160"/>
      <c r="AP3119" s="160"/>
      <c r="AQ3119" s="1"/>
      <c r="AR3119" s="1"/>
      <c r="AS3119" s="160"/>
    </row>
    <row r="3120">
      <c r="A3120" s="122">
        <f t="shared" si="3"/>
        <v>0</v>
      </c>
      <c r="B3120" s="122">
        <f t="shared" si="4"/>
        <v>0</v>
      </c>
      <c r="C3120" s="122">
        <f t="shared" si="5"/>
        <v>0</v>
      </c>
      <c r="D3120" s="122">
        <f t="shared" si="6"/>
        <v>0</v>
      </c>
      <c r="E3120" s="122">
        <f t="shared" si="2"/>
        <v>3</v>
      </c>
      <c r="H3120" s="135" t="s">
        <v>42158</v>
      </c>
      <c r="L3120" s="160"/>
      <c r="M3120" s="160"/>
      <c r="N3120" s="160"/>
      <c r="O3120" s="160"/>
      <c r="AA3120" s="523"/>
      <c r="AB3120" s="523"/>
      <c r="AC3120" s="160"/>
      <c r="AD3120" s="160"/>
      <c r="AE3120" s="160"/>
      <c r="AJ3120" s="523"/>
      <c r="AN3120" s="160"/>
      <c r="AO3120" s="160"/>
      <c r="AP3120" s="160"/>
      <c r="AQ3120" s="1"/>
      <c r="AR3120" s="1"/>
      <c r="AS3120" s="160"/>
    </row>
    <row r="3121">
      <c r="A3121" s="122">
        <f t="shared" si="3"/>
        <v>0</v>
      </c>
      <c r="B3121" s="122">
        <f t="shared" si="4"/>
        <v>0</v>
      </c>
      <c r="C3121" s="122">
        <f t="shared" si="5"/>
        <v>0</v>
      </c>
      <c r="D3121" s="122">
        <f t="shared" si="6"/>
        <v>0</v>
      </c>
      <c r="E3121" s="122">
        <f t="shared" si="2"/>
        <v>25</v>
      </c>
      <c r="H3121" s="135" t="s">
        <v>42159</v>
      </c>
      <c r="L3121" s="160"/>
      <c r="M3121" s="160"/>
      <c r="N3121" s="160"/>
      <c r="O3121" s="160"/>
      <c r="AA3121" s="523"/>
      <c r="AB3121" s="523"/>
      <c r="AC3121" s="160"/>
      <c r="AD3121" s="160"/>
      <c r="AE3121" s="160"/>
      <c r="AJ3121" s="523"/>
      <c r="AN3121" s="160"/>
      <c r="AO3121" s="160"/>
      <c r="AP3121" s="160"/>
      <c r="AQ3121" s="1"/>
      <c r="AR3121" s="1"/>
      <c r="AS3121" s="160"/>
    </row>
    <row r="3122">
      <c r="A3122" s="122">
        <f t="shared" si="3"/>
        <v>0</v>
      </c>
      <c r="B3122" s="122">
        <f t="shared" si="4"/>
        <v>0</v>
      </c>
      <c r="C3122" s="122">
        <f t="shared" si="5"/>
        <v>0</v>
      </c>
      <c r="D3122" s="122">
        <f t="shared" si="6"/>
        <v>0</v>
      </c>
      <c r="E3122" s="122">
        <f t="shared" si="2"/>
        <v>1</v>
      </c>
      <c r="H3122" s="135">
        <v>1040.0</v>
      </c>
      <c r="L3122" s="160"/>
      <c r="M3122" s="160"/>
      <c r="N3122" s="160"/>
      <c r="O3122" s="160"/>
      <c r="AA3122" s="523"/>
      <c r="AB3122" s="523"/>
      <c r="AC3122" s="160"/>
      <c r="AD3122" s="160"/>
      <c r="AE3122" s="160"/>
      <c r="AJ3122" s="523"/>
      <c r="AN3122" s="160"/>
      <c r="AO3122" s="160"/>
      <c r="AP3122" s="160"/>
      <c r="AQ3122" s="1"/>
      <c r="AR3122" s="1"/>
      <c r="AS3122" s="160"/>
    </row>
    <row r="3123">
      <c r="A3123" s="122">
        <f t="shared" si="3"/>
        <v>0</v>
      </c>
      <c r="B3123" s="122">
        <f t="shared" si="4"/>
        <v>0</v>
      </c>
      <c r="C3123" s="122">
        <f t="shared" si="5"/>
        <v>0</v>
      </c>
      <c r="D3123" s="122">
        <f t="shared" si="6"/>
        <v>0</v>
      </c>
      <c r="E3123" s="122">
        <f t="shared" si="2"/>
        <v>3</v>
      </c>
      <c r="H3123" s="135" t="s">
        <v>42160</v>
      </c>
      <c r="L3123" s="160"/>
      <c r="M3123" s="160"/>
      <c r="N3123" s="160"/>
      <c r="O3123" s="160"/>
      <c r="AA3123" s="523"/>
      <c r="AB3123" s="523"/>
      <c r="AC3123" s="160"/>
      <c r="AD3123" s="160"/>
      <c r="AE3123" s="160"/>
      <c r="AJ3123" s="523"/>
      <c r="AN3123" s="160"/>
      <c r="AO3123" s="160"/>
      <c r="AP3123" s="160"/>
      <c r="AQ3123" s="1"/>
      <c r="AR3123" s="1"/>
      <c r="AS3123" s="160"/>
    </row>
    <row r="3124">
      <c r="A3124" s="122">
        <f t="shared" si="3"/>
        <v>0</v>
      </c>
      <c r="B3124" s="122">
        <f t="shared" si="4"/>
        <v>0</v>
      </c>
      <c r="C3124" s="122">
        <f t="shared" si="5"/>
        <v>0</v>
      </c>
      <c r="D3124" s="122">
        <f t="shared" si="6"/>
        <v>0</v>
      </c>
      <c r="E3124" s="122">
        <f t="shared" si="2"/>
        <v>26</v>
      </c>
      <c r="H3124" s="135" t="s">
        <v>42161</v>
      </c>
      <c r="L3124" s="160"/>
      <c r="M3124" s="160"/>
      <c r="N3124" s="160"/>
      <c r="O3124" s="160"/>
      <c r="AA3124" s="523"/>
      <c r="AB3124" s="523"/>
      <c r="AC3124" s="160"/>
      <c r="AD3124" s="160"/>
      <c r="AE3124" s="160"/>
      <c r="AJ3124" s="523"/>
      <c r="AN3124" s="160"/>
      <c r="AO3124" s="160"/>
      <c r="AP3124" s="160"/>
      <c r="AQ3124" s="1"/>
      <c r="AR3124" s="1"/>
      <c r="AS3124" s="160"/>
    </row>
    <row r="3125">
      <c r="A3125" s="122">
        <f t="shared" si="3"/>
        <v>0</v>
      </c>
      <c r="B3125" s="122">
        <f t="shared" si="4"/>
        <v>0</v>
      </c>
      <c r="C3125" s="122">
        <f t="shared" si="5"/>
        <v>0</v>
      </c>
      <c r="D3125" s="122">
        <f t="shared" si="6"/>
        <v>0</v>
      </c>
      <c r="E3125" s="122">
        <f t="shared" si="2"/>
        <v>1</v>
      </c>
      <c r="H3125" s="135">
        <v>1041.0</v>
      </c>
      <c r="L3125" s="160"/>
      <c r="M3125" s="160"/>
      <c r="N3125" s="160"/>
      <c r="O3125" s="160"/>
      <c r="AA3125" s="523"/>
      <c r="AB3125" s="523"/>
      <c r="AC3125" s="160"/>
      <c r="AD3125" s="160"/>
      <c r="AE3125" s="160"/>
      <c r="AJ3125" s="523"/>
      <c r="AN3125" s="160"/>
      <c r="AO3125" s="160"/>
      <c r="AP3125" s="160"/>
      <c r="AQ3125" s="1"/>
      <c r="AR3125" s="1"/>
      <c r="AS3125" s="160"/>
    </row>
    <row r="3126">
      <c r="A3126" s="122">
        <f t="shared" si="3"/>
        <v>0</v>
      </c>
      <c r="B3126" s="122">
        <f t="shared" si="4"/>
        <v>0</v>
      </c>
      <c r="C3126" s="122">
        <f t="shared" si="5"/>
        <v>0</v>
      </c>
      <c r="D3126" s="122">
        <f t="shared" si="6"/>
        <v>0</v>
      </c>
      <c r="E3126" s="122">
        <f t="shared" si="2"/>
        <v>3</v>
      </c>
      <c r="H3126" s="135" t="s">
        <v>42162</v>
      </c>
      <c r="L3126" s="160"/>
      <c r="M3126" s="160"/>
      <c r="N3126" s="160"/>
      <c r="O3126" s="160"/>
      <c r="AA3126" s="523"/>
      <c r="AB3126" s="523"/>
      <c r="AC3126" s="160"/>
      <c r="AD3126" s="160"/>
      <c r="AE3126" s="160"/>
      <c r="AJ3126" s="523"/>
      <c r="AN3126" s="160"/>
      <c r="AO3126" s="160"/>
      <c r="AP3126" s="160"/>
      <c r="AQ3126" s="1"/>
      <c r="AR3126" s="1"/>
      <c r="AS3126" s="160"/>
    </row>
    <row r="3127">
      <c r="A3127" s="122">
        <f t="shared" si="3"/>
        <v>0</v>
      </c>
      <c r="B3127" s="122">
        <f t="shared" si="4"/>
        <v>0</v>
      </c>
      <c r="C3127" s="122">
        <f t="shared" si="5"/>
        <v>0</v>
      </c>
      <c r="D3127" s="122">
        <f t="shared" si="6"/>
        <v>0</v>
      </c>
      <c r="E3127" s="122">
        <f t="shared" si="2"/>
        <v>36</v>
      </c>
      <c r="H3127" s="135" t="s">
        <v>42163</v>
      </c>
      <c r="L3127" s="160"/>
      <c r="M3127" s="160"/>
      <c r="N3127" s="160"/>
      <c r="O3127" s="160"/>
      <c r="AA3127" s="523"/>
      <c r="AB3127" s="523"/>
      <c r="AC3127" s="160"/>
      <c r="AD3127" s="160"/>
      <c r="AE3127" s="160"/>
      <c r="AJ3127" s="523"/>
      <c r="AN3127" s="160"/>
      <c r="AO3127" s="160"/>
      <c r="AP3127" s="160"/>
      <c r="AQ3127" s="1"/>
      <c r="AR3127" s="1"/>
      <c r="AS3127" s="160"/>
    </row>
    <row r="3128">
      <c r="A3128" s="122">
        <f t="shared" si="3"/>
        <v>0</v>
      </c>
      <c r="B3128" s="122">
        <f t="shared" si="4"/>
        <v>0</v>
      </c>
      <c r="C3128" s="122">
        <f t="shared" si="5"/>
        <v>0</v>
      </c>
      <c r="D3128" s="122">
        <f t="shared" si="6"/>
        <v>0</v>
      </c>
      <c r="E3128" s="122">
        <f t="shared" si="2"/>
        <v>1</v>
      </c>
      <c r="H3128" s="135">
        <v>1042.0</v>
      </c>
      <c r="L3128" s="160"/>
      <c r="M3128" s="160"/>
      <c r="N3128" s="160"/>
      <c r="O3128" s="160"/>
      <c r="AA3128" s="523"/>
      <c r="AB3128" s="523"/>
      <c r="AC3128" s="160"/>
      <c r="AD3128" s="160"/>
      <c r="AE3128" s="160"/>
      <c r="AJ3128" s="523"/>
      <c r="AN3128" s="160"/>
      <c r="AO3128" s="160"/>
      <c r="AP3128" s="160"/>
      <c r="AQ3128" s="1"/>
      <c r="AR3128" s="1"/>
      <c r="AS3128" s="160"/>
    </row>
    <row r="3129">
      <c r="A3129" s="122">
        <f t="shared" si="3"/>
        <v>0</v>
      </c>
      <c r="B3129" s="122">
        <f t="shared" si="4"/>
        <v>0</v>
      </c>
      <c r="C3129" s="122">
        <f t="shared" si="5"/>
        <v>0</v>
      </c>
      <c r="D3129" s="122">
        <f t="shared" si="6"/>
        <v>0</v>
      </c>
      <c r="E3129" s="122">
        <f t="shared" si="2"/>
        <v>3</v>
      </c>
      <c r="H3129" s="135" t="s">
        <v>42164</v>
      </c>
      <c r="L3129" s="160"/>
      <c r="M3129" s="160"/>
      <c r="N3129" s="160"/>
      <c r="O3129" s="160"/>
      <c r="AA3129" s="523"/>
      <c r="AB3129" s="523"/>
      <c r="AC3129" s="160"/>
      <c r="AD3129" s="160"/>
      <c r="AE3129" s="160"/>
      <c r="AJ3129" s="523"/>
      <c r="AN3129" s="160"/>
      <c r="AO3129" s="160"/>
      <c r="AP3129" s="160"/>
      <c r="AQ3129" s="1"/>
      <c r="AR3129" s="1"/>
      <c r="AS3129" s="160"/>
    </row>
    <row r="3130">
      <c r="A3130" s="122">
        <f t="shared" si="3"/>
        <v>0</v>
      </c>
      <c r="B3130" s="122">
        <f t="shared" si="4"/>
        <v>0</v>
      </c>
      <c r="C3130" s="122">
        <f t="shared" si="5"/>
        <v>0</v>
      </c>
      <c r="D3130" s="122">
        <f t="shared" si="6"/>
        <v>0</v>
      </c>
      <c r="E3130" s="122">
        <f t="shared" si="2"/>
        <v>5</v>
      </c>
      <c r="H3130" s="135" t="s">
        <v>42165</v>
      </c>
      <c r="L3130" s="160"/>
      <c r="M3130" s="160"/>
      <c r="N3130" s="160"/>
      <c r="O3130" s="160"/>
      <c r="AA3130" s="523"/>
      <c r="AB3130" s="523"/>
      <c r="AC3130" s="160"/>
      <c r="AD3130" s="160"/>
      <c r="AE3130" s="160"/>
      <c r="AJ3130" s="523"/>
      <c r="AN3130" s="160"/>
      <c r="AO3130" s="160"/>
      <c r="AP3130" s="160"/>
      <c r="AQ3130" s="1"/>
      <c r="AR3130" s="1"/>
      <c r="AS3130" s="160"/>
    </row>
    <row r="3131">
      <c r="A3131" s="122">
        <f t="shared" si="3"/>
        <v>0</v>
      </c>
      <c r="B3131" s="122">
        <f t="shared" si="4"/>
        <v>0</v>
      </c>
      <c r="C3131" s="122">
        <f t="shared" si="5"/>
        <v>0</v>
      </c>
      <c r="D3131" s="122">
        <f t="shared" si="6"/>
        <v>0</v>
      </c>
      <c r="E3131" s="122">
        <f t="shared" si="2"/>
        <v>1</v>
      </c>
      <c r="H3131" s="135">
        <v>1043.0</v>
      </c>
      <c r="L3131" s="160"/>
      <c r="M3131" s="160"/>
      <c r="N3131" s="160"/>
      <c r="O3131" s="160"/>
      <c r="AA3131" s="523"/>
      <c r="AB3131" s="523"/>
      <c r="AC3131" s="160"/>
      <c r="AD3131" s="160"/>
      <c r="AE3131" s="160"/>
      <c r="AJ3131" s="523"/>
      <c r="AN3131" s="160"/>
      <c r="AO3131" s="160"/>
      <c r="AP3131" s="160"/>
      <c r="AQ3131" s="1"/>
      <c r="AR3131" s="1"/>
      <c r="AS3131" s="160"/>
    </row>
    <row r="3132">
      <c r="A3132" s="122">
        <f t="shared" si="3"/>
        <v>0</v>
      </c>
      <c r="B3132" s="122">
        <f t="shared" si="4"/>
        <v>0</v>
      </c>
      <c r="C3132" s="122">
        <f t="shared" si="5"/>
        <v>0</v>
      </c>
      <c r="D3132" s="122">
        <f t="shared" si="6"/>
        <v>0</v>
      </c>
      <c r="E3132" s="122">
        <f t="shared" si="2"/>
        <v>3</v>
      </c>
      <c r="H3132" s="135" t="s">
        <v>42166</v>
      </c>
      <c r="L3132" s="160"/>
      <c r="M3132" s="160"/>
      <c r="N3132" s="160"/>
      <c r="O3132" s="160"/>
      <c r="AA3132" s="523"/>
      <c r="AB3132" s="523"/>
      <c r="AC3132" s="160"/>
      <c r="AD3132" s="160"/>
      <c r="AE3132" s="160"/>
      <c r="AJ3132" s="523"/>
      <c r="AN3132" s="160"/>
      <c r="AO3132" s="160"/>
      <c r="AP3132" s="160"/>
      <c r="AQ3132" s="1"/>
      <c r="AR3132" s="1"/>
      <c r="AS3132" s="160"/>
    </row>
    <row r="3133">
      <c r="A3133" s="122">
        <f t="shared" si="3"/>
        <v>0</v>
      </c>
      <c r="B3133" s="122">
        <f t="shared" si="4"/>
        <v>0</v>
      </c>
      <c r="C3133" s="122">
        <f t="shared" si="5"/>
        <v>0</v>
      </c>
      <c r="D3133" s="122">
        <f t="shared" si="6"/>
        <v>0</v>
      </c>
      <c r="E3133" s="122">
        <f t="shared" si="2"/>
        <v>54</v>
      </c>
      <c r="H3133" s="135" t="s">
        <v>42167</v>
      </c>
      <c r="L3133" s="160"/>
      <c r="M3133" s="160"/>
      <c r="N3133" s="160"/>
      <c r="O3133" s="160"/>
      <c r="AA3133" s="523"/>
      <c r="AB3133" s="523"/>
      <c r="AC3133" s="160"/>
      <c r="AD3133" s="160"/>
      <c r="AE3133" s="160"/>
      <c r="AJ3133" s="523"/>
      <c r="AN3133" s="160"/>
      <c r="AO3133" s="160"/>
      <c r="AP3133" s="160"/>
      <c r="AQ3133" s="1"/>
      <c r="AR3133" s="1"/>
      <c r="AS3133" s="160"/>
    </row>
    <row r="3134">
      <c r="A3134" s="122">
        <f t="shared" si="3"/>
        <v>0</v>
      </c>
      <c r="B3134" s="122">
        <f t="shared" si="4"/>
        <v>0</v>
      </c>
      <c r="C3134" s="122">
        <f t="shared" si="5"/>
        <v>0</v>
      </c>
      <c r="D3134" s="122">
        <f t="shared" si="6"/>
        <v>0</v>
      </c>
      <c r="E3134" s="122">
        <f t="shared" si="2"/>
        <v>1</v>
      </c>
      <c r="H3134" s="135">
        <v>1044.0</v>
      </c>
      <c r="L3134" s="160"/>
      <c r="M3134" s="160"/>
      <c r="N3134" s="160"/>
      <c r="O3134" s="160"/>
      <c r="AA3134" s="523"/>
      <c r="AB3134" s="523"/>
      <c r="AC3134" s="160"/>
      <c r="AD3134" s="160"/>
      <c r="AE3134" s="160"/>
      <c r="AJ3134" s="523"/>
      <c r="AN3134" s="160"/>
      <c r="AO3134" s="160"/>
      <c r="AP3134" s="160"/>
      <c r="AQ3134" s="1"/>
      <c r="AR3134" s="1"/>
      <c r="AS3134" s="160"/>
    </row>
    <row r="3135">
      <c r="A3135" s="122">
        <f t="shared" si="3"/>
        <v>0</v>
      </c>
      <c r="B3135" s="122">
        <f t="shared" si="4"/>
        <v>0</v>
      </c>
      <c r="C3135" s="122">
        <f t="shared" si="5"/>
        <v>0</v>
      </c>
      <c r="D3135" s="122">
        <f t="shared" si="6"/>
        <v>0</v>
      </c>
      <c r="E3135" s="122">
        <f t="shared" si="2"/>
        <v>3</v>
      </c>
      <c r="H3135" s="135" t="s">
        <v>42168</v>
      </c>
      <c r="L3135" s="160"/>
      <c r="M3135" s="160"/>
      <c r="N3135" s="160"/>
      <c r="O3135" s="160"/>
      <c r="AA3135" s="523"/>
      <c r="AB3135" s="523"/>
      <c r="AC3135" s="160"/>
      <c r="AD3135" s="160"/>
      <c r="AE3135" s="160"/>
      <c r="AJ3135" s="523"/>
      <c r="AN3135" s="160"/>
      <c r="AO3135" s="160"/>
      <c r="AP3135" s="160"/>
      <c r="AQ3135" s="1"/>
      <c r="AR3135" s="1"/>
      <c r="AS3135" s="160"/>
    </row>
    <row r="3136">
      <c r="A3136" s="122">
        <f t="shared" si="3"/>
        <v>0</v>
      </c>
      <c r="B3136" s="122">
        <f t="shared" si="4"/>
        <v>0</v>
      </c>
      <c r="C3136" s="122">
        <f t="shared" si="5"/>
        <v>0</v>
      </c>
      <c r="D3136" s="122">
        <f t="shared" si="6"/>
        <v>0</v>
      </c>
      <c r="E3136" s="122">
        <f t="shared" si="2"/>
        <v>15</v>
      </c>
      <c r="H3136" s="135" t="s">
        <v>42169</v>
      </c>
      <c r="L3136" s="160"/>
      <c r="M3136" s="160"/>
      <c r="N3136" s="160"/>
      <c r="O3136" s="160"/>
      <c r="AA3136" s="523"/>
      <c r="AB3136" s="523"/>
      <c r="AC3136" s="160"/>
      <c r="AD3136" s="160"/>
      <c r="AE3136" s="160"/>
      <c r="AJ3136" s="523"/>
      <c r="AN3136" s="160"/>
      <c r="AO3136" s="160"/>
      <c r="AP3136" s="160"/>
      <c r="AQ3136" s="1"/>
      <c r="AR3136" s="1"/>
      <c r="AS3136" s="160"/>
    </row>
    <row r="3137">
      <c r="A3137" s="122">
        <f t="shared" si="3"/>
        <v>0</v>
      </c>
      <c r="B3137" s="122">
        <f t="shared" si="4"/>
        <v>0</v>
      </c>
      <c r="C3137" s="122">
        <f t="shared" si="5"/>
        <v>0</v>
      </c>
      <c r="D3137" s="122">
        <f t="shared" si="6"/>
        <v>0</v>
      </c>
      <c r="E3137" s="122">
        <f t="shared" si="2"/>
        <v>1</v>
      </c>
      <c r="H3137" s="135">
        <v>1045.0</v>
      </c>
      <c r="L3137" s="160"/>
      <c r="M3137" s="160"/>
      <c r="N3137" s="160"/>
      <c r="O3137" s="160"/>
      <c r="AA3137" s="523"/>
      <c r="AB3137" s="523"/>
      <c r="AC3137" s="160"/>
      <c r="AD3137" s="160"/>
      <c r="AE3137" s="160"/>
      <c r="AJ3137" s="523"/>
      <c r="AN3137" s="160"/>
      <c r="AO3137" s="160"/>
      <c r="AP3137" s="160"/>
      <c r="AQ3137" s="1"/>
      <c r="AR3137" s="1"/>
      <c r="AS3137" s="160"/>
    </row>
    <row r="3138">
      <c r="A3138" s="122">
        <f t="shared" si="3"/>
        <v>0</v>
      </c>
      <c r="B3138" s="122">
        <f t="shared" si="4"/>
        <v>0</v>
      </c>
      <c r="C3138" s="122">
        <f t="shared" si="5"/>
        <v>0</v>
      </c>
      <c r="D3138" s="122">
        <f t="shared" si="6"/>
        <v>0</v>
      </c>
      <c r="E3138" s="122">
        <f t="shared" si="2"/>
        <v>3</v>
      </c>
      <c r="H3138" s="135" t="s">
        <v>42170</v>
      </c>
      <c r="L3138" s="160"/>
      <c r="M3138" s="160"/>
      <c r="N3138" s="160"/>
      <c r="O3138" s="160"/>
      <c r="AA3138" s="523"/>
      <c r="AB3138" s="523"/>
      <c r="AC3138" s="160"/>
      <c r="AD3138" s="160"/>
      <c r="AE3138" s="160"/>
      <c r="AJ3138" s="523"/>
      <c r="AN3138" s="160"/>
      <c r="AO3138" s="160"/>
      <c r="AP3138" s="160"/>
      <c r="AQ3138" s="1"/>
      <c r="AR3138" s="1"/>
      <c r="AS3138" s="160"/>
    </row>
    <row r="3139">
      <c r="A3139" s="122">
        <f t="shared" si="3"/>
        <v>0</v>
      </c>
      <c r="B3139" s="122">
        <f t="shared" si="4"/>
        <v>0</v>
      </c>
      <c r="C3139" s="122">
        <f t="shared" si="5"/>
        <v>0</v>
      </c>
      <c r="D3139" s="122">
        <f t="shared" si="6"/>
        <v>0</v>
      </c>
      <c r="E3139" s="122">
        <f t="shared" si="2"/>
        <v>40</v>
      </c>
      <c r="H3139" s="135" t="s">
        <v>42171</v>
      </c>
      <c r="L3139" s="160"/>
      <c r="M3139" s="160"/>
      <c r="N3139" s="160"/>
      <c r="O3139" s="160"/>
      <c r="AA3139" s="523"/>
      <c r="AB3139" s="523"/>
      <c r="AC3139" s="160"/>
      <c r="AD3139" s="160"/>
      <c r="AE3139" s="160"/>
      <c r="AJ3139" s="523"/>
      <c r="AN3139" s="160"/>
      <c r="AO3139" s="160"/>
      <c r="AP3139" s="160"/>
      <c r="AQ3139" s="1"/>
      <c r="AR3139" s="1"/>
      <c r="AS3139" s="160"/>
    </row>
    <row r="3140">
      <c r="A3140" s="122">
        <f t="shared" si="3"/>
        <v>0</v>
      </c>
      <c r="B3140" s="122">
        <f t="shared" si="4"/>
        <v>0</v>
      </c>
      <c r="C3140" s="122">
        <f t="shared" si="5"/>
        <v>0</v>
      </c>
      <c r="D3140" s="122">
        <f t="shared" si="6"/>
        <v>0</v>
      </c>
      <c r="E3140" s="122">
        <f t="shared" si="2"/>
        <v>1</v>
      </c>
      <c r="H3140" s="135">
        <v>1046.0</v>
      </c>
      <c r="L3140" s="160"/>
      <c r="M3140" s="160"/>
      <c r="N3140" s="160"/>
      <c r="O3140" s="160"/>
      <c r="AA3140" s="523"/>
      <c r="AB3140" s="523"/>
      <c r="AC3140" s="160"/>
      <c r="AD3140" s="160"/>
      <c r="AE3140" s="160"/>
      <c r="AJ3140" s="523"/>
      <c r="AN3140" s="160"/>
      <c r="AO3140" s="160"/>
      <c r="AP3140" s="160"/>
      <c r="AQ3140" s="1"/>
      <c r="AR3140" s="1"/>
      <c r="AS3140" s="160"/>
    </row>
    <row r="3141">
      <c r="A3141" s="122">
        <f t="shared" si="3"/>
        <v>0</v>
      </c>
      <c r="B3141" s="122">
        <f t="shared" si="4"/>
        <v>0</v>
      </c>
      <c r="C3141" s="122">
        <f t="shared" si="5"/>
        <v>0</v>
      </c>
      <c r="D3141" s="122">
        <f t="shared" si="6"/>
        <v>0</v>
      </c>
      <c r="E3141" s="122">
        <f t="shared" si="2"/>
        <v>3</v>
      </c>
      <c r="H3141" s="135" t="s">
        <v>42172</v>
      </c>
      <c r="L3141" s="160"/>
      <c r="M3141" s="160"/>
      <c r="N3141" s="160"/>
      <c r="O3141" s="160"/>
      <c r="AA3141" s="523"/>
      <c r="AB3141" s="523"/>
      <c r="AC3141" s="160"/>
      <c r="AD3141" s="160"/>
      <c r="AE3141" s="160"/>
      <c r="AJ3141" s="523"/>
      <c r="AN3141" s="160"/>
      <c r="AO3141" s="160"/>
      <c r="AP3141" s="160"/>
      <c r="AQ3141" s="1"/>
      <c r="AR3141" s="1"/>
      <c r="AS3141" s="160"/>
    </row>
    <row r="3142">
      <c r="A3142" s="122">
        <f t="shared" si="3"/>
        <v>0</v>
      </c>
      <c r="B3142" s="122">
        <f t="shared" si="4"/>
        <v>0</v>
      </c>
      <c r="C3142" s="122">
        <f t="shared" si="5"/>
        <v>0</v>
      </c>
      <c r="D3142" s="122">
        <f t="shared" si="6"/>
        <v>0</v>
      </c>
      <c r="E3142" s="122">
        <f t="shared" si="2"/>
        <v>24</v>
      </c>
      <c r="H3142" s="135" t="s">
        <v>42173</v>
      </c>
      <c r="L3142" s="160"/>
      <c r="M3142" s="160"/>
      <c r="N3142" s="160"/>
      <c r="O3142" s="160"/>
      <c r="AA3142" s="523"/>
      <c r="AB3142" s="523"/>
      <c r="AC3142" s="160"/>
      <c r="AD3142" s="160"/>
      <c r="AE3142" s="160"/>
      <c r="AJ3142" s="523"/>
      <c r="AN3142" s="160"/>
      <c r="AO3142" s="160"/>
      <c r="AP3142" s="160"/>
      <c r="AQ3142" s="1"/>
      <c r="AR3142" s="1"/>
      <c r="AS3142" s="160"/>
    </row>
    <row r="3143">
      <c r="A3143" s="122">
        <f t="shared" si="3"/>
        <v>0</v>
      </c>
      <c r="B3143" s="122">
        <f t="shared" si="4"/>
        <v>0</v>
      </c>
      <c r="C3143" s="122">
        <f t="shared" si="5"/>
        <v>0</v>
      </c>
      <c r="D3143" s="122">
        <f t="shared" si="6"/>
        <v>0</v>
      </c>
      <c r="E3143" s="122">
        <f t="shared" si="2"/>
        <v>1</v>
      </c>
      <c r="H3143" s="135">
        <v>1047.0</v>
      </c>
      <c r="L3143" s="160"/>
      <c r="M3143" s="160"/>
      <c r="N3143" s="160"/>
      <c r="O3143" s="160"/>
      <c r="AA3143" s="523"/>
      <c r="AB3143" s="523"/>
      <c r="AC3143" s="160"/>
      <c r="AD3143" s="160"/>
      <c r="AE3143" s="160"/>
      <c r="AJ3143" s="523"/>
      <c r="AN3143" s="160"/>
      <c r="AO3143" s="160"/>
      <c r="AP3143" s="160"/>
      <c r="AQ3143" s="1"/>
      <c r="AR3143" s="1"/>
      <c r="AS3143" s="160"/>
    </row>
    <row r="3144">
      <c r="A3144" s="122">
        <f t="shared" si="3"/>
        <v>0</v>
      </c>
      <c r="B3144" s="122">
        <f t="shared" si="4"/>
        <v>0</v>
      </c>
      <c r="C3144" s="122">
        <f t="shared" si="5"/>
        <v>0</v>
      </c>
      <c r="D3144" s="122">
        <f t="shared" si="6"/>
        <v>0</v>
      </c>
      <c r="E3144" s="122">
        <f t="shared" si="2"/>
        <v>3</v>
      </c>
      <c r="H3144" s="135" t="s">
        <v>42174</v>
      </c>
      <c r="L3144" s="160"/>
      <c r="M3144" s="160"/>
      <c r="N3144" s="160"/>
      <c r="O3144" s="160"/>
      <c r="AA3144" s="523"/>
      <c r="AB3144" s="523"/>
      <c r="AC3144" s="160"/>
      <c r="AD3144" s="160"/>
      <c r="AE3144" s="160"/>
      <c r="AJ3144" s="523"/>
      <c r="AN3144" s="160"/>
      <c r="AO3144" s="160"/>
      <c r="AP3144" s="160"/>
      <c r="AQ3144" s="1"/>
      <c r="AR3144" s="1"/>
      <c r="AS3144" s="160"/>
    </row>
    <row r="3145">
      <c r="A3145" s="122">
        <f t="shared" si="3"/>
        <v>0</v>
      </c>
      <c r="B3145" s="122">
        <f t="shared" si="4"/>
        <v>0</v>
      </c>
      <c r="C3145" s="122">
        <f t="shared" si="5"/>
        <v>0</v>
      </c>
      <c r="D3145" s="122">
        <f t="shared" si="6"/>
        <v>0</v>
      </c>
      <c r="E3145" s="122">
        <f t="shared" si="2"/>
        <v>21</v>
      </c>
      <c r="H3145" s="135" t="s">
        <v>42175</v>
      </c>
      <c r="L3145" s="160"/>
      <c r="M3145" s="160"/>
      <c r="N3145" s="160"/>
      <c r="O3145" s="160"/>
      <c r="AA3145" s="523"/>
      <c r="AB3145" s="523"/>
      <c r="AC3145" s="160"/>
      <c r="AD3145" s="160"/>
      <c r="AE3145" s="160"/>
      <c r="AJ3145" s="523"/>
      <c r="AN3145" s="160"/>
      <c r="AO3145" s="160"/>
      <c r="AP3145" s="160"/>
      <c r="AQ3145" s="1"/>
      <c r="AR3145" s="1"/>
      <c r="AS3145" s="160"/>
    </row>
    <row r="3146">
      <c r="A3146" s="122">
        <f t="shared" si="3"/>
        <v>0</v>
      </c>
      <c r="B3146" s="122">
        <f t="shared" si="4"/>
        <v>0</v>
      </c>
      <c r="C3146" s="122">
        <f t="shared" si="5"/>
        <v>0</v>
      </c>
      <c r="D3146" s="122">
        <f t="shared" si="6"/>
        <v>0</v>
      </c>
      <c r="E3146" s="122">
        <f t="shared" si="2"/>
        <v>1</v>
      </c>
      <c r="H3146" s="135">
        <v>1048.0</v>
      </c>
      <c r="L3146" s="160"/>
      <c r="M3146" s="160"/>
      <c r="N3146" s="160"/>
      <c r="O3146" s="160"/>
      <c r="AA3146" s="523"/>
      <c r="AB3146" s="523"/>
      <c r="AC3146" s="160"/>
      <c r="AD3146" s="160"/>
      <c r="AE3146" s="160"/>
      <c r="AJ3146" s="523"/>
      <c r="AN3146" s="160"/>
      <c r="AO3146" s="160"/>
      <c r="AP3146" s="160"/>
      <c r="AQ3146" s="1"/>
      <c r="AR3146" s="1"/>
      <c r="AS3146" s="160"/>
    </row>
    <row r="3147">
      <c r="A3147" s="122">
        <f t="shared" si="3"/>
        <v>0</v>
      </c>
      <c r="B3147" s="122">
        <f t="shared" si="4"/>
        <v>0</v>
      </c>
      <c r="C3147" s="122">
        <f t="shared" si="5"/>
        <v>0</v>
      </c>
      <c r="D3147" s="122">
        <f t="shared" si="6"/>
        <v>0</v>
      </c>
      <c r="E3147" s="122">
        <f t="shared" si="2"/>
        <v>3</v>
      </c>
      <c r="H3147" s="135" t="s">
        <v>42176</v>
      </c>
      <c r="L3147" s="160"/>
      <c r="M3147" s="160"/>
      <c r="N3147" s="160"/>
      <c r="O3147" s="160"/>
      <c r="AA3147" s="523"/>
      <c r="AB3147" s="523"/>
      <c r="AC3147" s="160"/>
      <c r="AD3147" s="160"/>
      <c r="AE3147" s="160"/>
      <c r="AJ3147" s="523"/>
      <c r="AN3147" s="160"/>
      <c r="AO3147" s="160"/>
      <c r="AP3147" s="160"/>
      <c r="AQ3147" s="1"/>
      <c r="AR3147" s="1"/>
      <c r="AS3147" s="160"/>
    </row>
    <row r="3148">
      <c r="A3148" s="122">
        <f t="shared" si="3"/>
        <v>0</v>
      </c>
      <c r="B3148" s="122">
        <f t="shared" si="4"/>
        <v>0</v>
      </c>
      <c r="C3148" s="122">
        <f t="shared" si="5"/>
        <v>0</v>
      </c>
      <c r="D3148" s="122">
        <f t="shared" si="6"/>
        <v>0</v>
      </c>
      <c r="E3148" s="122">
        <f t="shared" si="2"/>
        <v>29</v>
      </c>
      <c r="H3148" s="135" t="s">
        <v>42177</v>
      </c>
      <c r="L3148" s="160"/>
      <c r="M3148" s="160"/>
      <c r="N3148" s="160"/>
      <c r="O3148" s="160"/>
      <c r="AA3148" s="523"/>
      <c r="AB3148" s="523"/>
      <c r="AC3148" s="160"/>
      <c r="AD3148" s="160"/>
      <c r="AE3148" s="160"/>
      <c r="AJ3148" s="523"/>
      <c r="AN3148" s="160"/>
      <c r="AO3148" s="160"/>
      <c r="AP3148" s="160"/>
      <c r="AQ3148" s="1"/>
      <c r="AR3148" s="1"/>
      <c r="AS3148" s="160"/>
    </row>
    <row r="3149">
      <c r="A3149" s="122">
        <f t="shared" si="3"/>
        <v>0</v>
      </c>
      <c r="B3149" s="122">
        <f t="shared" si="4"/>
        <v>0</v>
      </c>
      <c r="C3149" s="122">
        <f t="shared" si="5"/>
        <v>0</v>
      </c>
      <c r="D3149" s="122">
        <f t="shared" si="6"/>
        <v>0</v>
      </c>
      <c r="E3149" s="122">
        <f t="shared" si="2"/>
        <v>1</v>
      </c>
      <c r="H3149" s="135">
        <v>1049.0</v>
      </c>
      <c r="L3149" s="160"/>
      <c r="M3149" s="160"/>
      <c r="N3149" s="160"/>
      <c r="O3149" s="160"/>
      <c r="AA3149" s="523"/>
      <c r="AB3149" s="523"/>
      <c r="AC3149" s="160"/>
      <c r="AD3149" s="160"/>
      <c r="AE3149" s="160"/>
      <c r="AJ3149" s="523"/>
      <c r="AN3149" s="160"/>
      <c r="AO3149" s="160"/>
      <c r="AP3149" s="160"/>
      <c r="AQ3149" s="1"/>
      <c r="AR3149" s="1"/>
      <c r="AS3149" s="160"/>
    </row>
    <row r="3150">
      <c r="A3150" s="122">
        <f t="shared" si="3"/>
        <v>0</v>
      </c>
      <c r="B3150" s="122">
        <f t="shared" si="4"/>
        <v>0</v>
      </c>
      <c r="C3150" s="122">
        <f t="shared" si="5"/>
        <v>0</v>
      </c>
      <c r="D3150" s="122">
        <f t="shared" si="6"/>
        <v>0</v>
      </c>
      <c r="E3150" s="122">
        <f t="shared" si="2"/>
        <v>3</v>
      </c>
      <c r="H3150" s="135" t="s">
        <v>42178</v>
      </c>
      <c r="L3150" s="160"/>
      <c r="M3150" s="160"/>
      <c r="N3150" s="160"/>
      <c r="O3150" s="160"/>
      <c r="AA3150" s="523"/>
      <c r="AB3150" s="523"/>
      <c r="AC3150" s="160"/>
      <c r="AD3150" s="160"/>
      <c r="AE3150" s="160"/>
      <c r="AJ3150" s="523"/>
      <c r="AN3150" s="160"/>
      <c r="AO3150" s="160"/>
      <c r="AP3150" s="160"/>
      <c r="AQ3150" s="1"/>
      <c r="AR3150" s="1"/>
      <c r="AS3150" s="160"/>
    </row>
    <row r="3151">
      <c r="A3151" s="122">
        <f t="shared" si="3"/>
        <v>0</v>
      </c>
      <c r="B3151" s="122">
        <f t="shared" si="4"/>
        <v>0</v>
      </c>
      <c r="C3151" s="122">
        <f t="shared" si="5"/>
        <v>0</v>
      </c>
      <c r="D3151" s="122">
        <f t="shared" si="6"/>
        <v>0</v>
      </c>
      <c r="E3151" s="122">
        <f t="shared" si="2"/>
        <v>54</v>
      </c>
      <c r="H3151" s="135" t="s">
        <v>42179</v>
      </c>
      <c r="L3151" s="160"/>
      <c r="M3151" s="160"/>
      <c r="N3151" s="160"/>
      <c r="O3151" s="160"/>
      <c r="AA3151" s="523"/>
      <c r="AB3151" s="523"/>
      <c r="AC3151" s="160"/>
      <c r="AD3151" s="160"/>
      <c r="AE3151" s="160"/>
      <c r="AJ3151" s="523"/>
      <c r="AN3151" s="160"/>
      <c r="AO3151" s="160"/>
      <c r="AP3151" s="160"/>
      <c r="AQ3151" s="1"/>
      <c r="AR3151" s="1"/>
      <c r="AS3151" s="160"/>
    </row>
    <row r="3152">
      <c r="A3152" s="122">
        <f t="shared" si="3"/>
        <v>0</v>
      </c>
      <c r="B3152" s="122">
        <f t="shared" si="4"/>
        <v>0</v>
      </c>
      <c r="C3152" s="122">
        <f t="shared" si="5"/>
        <v>0</v>
      </c>
      <c r="D3152" s="122">
        <f t="shared" si="6"/>
        <v>0</v>
      </c>
      <c r="E3152" s="122">
        <f t="shared" si="2"/>
        <v>1</v>
      </c>
      <c r="H3152" s="135">
        <v>1050.0</v>
      </c>
      <c r="L3152" s="160"/>
      <c r="M3152" s="160"/>
      <c r="N3152" s="160"/>
      <c r="O3152" s="160"/>
      <c r="AA3152" s="523"/>
      <c r="AB3152" s="523"/>
      <c r="AC3152" s="160"/>
      <c r="AD3152" s="160"/>
      <c r="AE3152" s="160"/>
      <c r="AJ3152" s="523"/>
      <c r="AN3152" s="160"/>
      <c r="AO3152" s="160"/>
      <c r="AP3152" s="160"/>
      <c r="AQ3152" s="1"/>
      <c r="AR3152" s="1"/>
      <c r="AS3152" s="160"/>
    </row>
    <row r="3153">
      <c r="A3153" s="122">
        <f t="shared" si="3"/>
        <v>0</v>
      </c>
      <c r="B3153" s="122">
        <f t="shared" si="4"/>
        <v>0</v>
      </c>
      <c r="C3153" s="122">
        <f t="shared" si="5"/>
        <v>0</v>
      </c>
      <c r="D3153" s="122">
        <f t="shared" si="6"/>
        <v>0</v>
      </c>
      <c r="E3153" s="122">
        <f t="shared" si="2"/>
        <v>3</v>
      </c>
      <c r="H3153" s="135" t="s">
        <v>42180</v>
      </c>
      <c r="L3153" s="160"/>
      <c r="M3153" s="160"/>
      <c r="N3153" s="160"/>
      <c r="O3153" s="160"/>
      <c r="AA3153" s="523"/>
      <c r="AB3153" s="523"/>
      <c r="AC3153" s="160"/>
      <c r="AD3153" s="160"/>
      <c r="AE3153" s="160"/>
      <c r="AJ3153" s="523"/>
      <c r="AN3153" s="160"/>
      <c r="AO3153" s="160"/>
      <c r="AP3153" s="160"/>
      <c r="AQ3153" s="1"/>
      <c r="AR3153" s="1"/>
      <c r="AS3153" s="160"/>
    </row>
    <row r="3154">
      <c r="A3154" s="122">
        <f t="shared" si="3"/>
        <v>0</v>
      </c>
      <c r="B3154" s="122">
        <f t="shared" si="4"/>
        <v>0</v>
      </c>
      <c r="C3154" s="122">
        <f t="shared" si="5"/>
        <v>0</v>
      </c>
      <c r="D3154" s="122">
        <f t="shared" si="6"/>
        <v>0</v>
      </c>
      <c r="E3154" s="122">
        <f t="shared" si="2"/>
        <v>6</v>
      </c>
      <c r="H3154" s="135" t="s">
        <v>42181</v>
      </c>
      <c r="L3154" s="160"/>
      <c r="M3154" s="160"/>
      <c r="N3154" s="160"/>
      <c r="O3154" s="160"/>
      <c r="AA3154" s="523"/>
      <c r="AB3154" s="523"/>
      <c r="AC3154" s="160"/>
      <c r="AD3154" s="160"/>
      <c r="AE3154" s="160"/>
      <c r="AJ3154" s="523"/>
      <c r="AN3154" s="160"/>
      <c r="AO3154" s="160"/>
      <c r="AP3154" s="160"/>
      <c r="AQ3154" s="1"/>
      <c r="AR3154" s="1"/>
      <c r="AS3154" s="160"/>
    </row>
    <row r="3155">
      <c r="A3155" s="122">
        <f t="shared" si="3"/>
        <v>0</v>
      </c>
      <c r="B3155" s="122">
        <f t="shared" si="4"/>
        <v>0</v>
      </c>
      <c r="C3155" s="122">
        <f t="shared" si="5"/>
        <v>0</v>
      </c>
      <c r="D3155" s="122">
        <f t="shared" si="6"/>
        <v>0</v>
      </c>
      <c r="E3155" s="122">
        <f t="shared" si="2"/>
        <v>1</v>
      </c>
      <c r="H3155" s="135">
        <v>1051.0</v>
      </c>
      <c r="L3155" s="160"/>
      <c r="M3155" s="160"/>
      <c r="N3155" s="160"/>
      <c r="O3155" s="160"/>
      <c r="AA3155" s="523"/>
      <c r="AB3155" s="523"/>
      <c r="AC3155" s="160"/>
      <c r="AD3155" s="160"/>
      <c r="AE3155" s="160"/>
      <c r="AJ3155" s="523"/>
      <c r="AN3155" s="160"/>
      <c r="AO3155" s="160"/>
      <c r="AP3155" s="160"/>
      <c r="AQ3155" s="1"/>
      <c r="AR3155" s="1"/>
      <c r="AS3155" s="160"/>
    </row>
    <row r="3156">
      <c r="A3156" s="122">
        <f t="shared" si="3"/>
        <v>0</v>
      </c>
      <c r="B3156" s="122">
        <f t="shared" si="4"/>
        <v>0</v>
      </c>
      <c r="C3156" s="122">
        <f t="shared" si="5"/>
        <v>0</v>
      </c>
      <c r="D3156" s="122">
        <f t="shared" si="6"/>
        <v>0</v>
      </c>
      <c r="E3156" s="122">
        <f t="shared" si="2"/>
        <v>3</v>
      </c>
      <c r="H3156" s="135" t="s">
        <v>42182</v>
      </c>
      <c r="L3156" s="160"/>
      <c r="M3156" s="160"/>
      <c r="N3156" s="160"/>
      <c r="O3156" s="160"/>
      <c r="AA3156" s="523"/>
      <c r="AB3156" s="523"/>
      <c r="AC3156" s="160"/>
      <c r="AD3156" s="160"/>
      <c r="AE3156" s="160"/>
      <c r="AJ3156" s="523"/>
      <c r="AN3156" s="160"/>
      <c r="AO3156" s="160"/>
      <c r="AP3156" s="160"/>
      <c r="AQ3156" s="1"/>
      <c r="AR3156" s="1"/>
      <c r="AS3156" s="160"/>
    </row>
    <row r="3157">
      <c r="A3157" s="122">
        <f t="shared" si="3"/>
        <v>0</v>
      </c>
      <c r="B3157" s="122">
        <f t="shared" si="4"/>
        <v>0</v>
      </c>
      <c r="C3157" s="122">
        <f t="shared" si="5"/>
        <v>0</v>
      </c>
      <c r="D3157" s="122">
        <f t="shared" si="6"/>
        <v>0</v>
      </c>
      <c r="E3157" s="122">
        <f t="shared" si="2"/>
        <v>32</v>
      </c>
      <c r="H3157" s="135" t="s">
        <v>42183</v>
      </c>
      <c r="L3157" s="160"/>
      <c r="M3157" s="160"/>
      <c r="N3157" s="160"/>
      <c r="O3157" s="160"/>
      <c r="AA3157" s="523"/>
      <c r="AB3157" s="523"/>
      <c r="AC3157" s="160"/>
      <c r="AD3157" s="160"/>
      <c r="AE3157" s="160"/>
      <c r="AJ3157" s="523"/>
      <c r="AN3157" s="160"/>
      <c r="AO3157" s="160"/>
      <c r="AP3157" s="160"/>
      <c r="AQ3157" s="1"/>
      <c r="AR3157" s="1"/>
      <c r="AS3157" s="160"/>
    </row>
    <row r="3158">
      <c r="A3158" s="122">
        <f t="shared" si="3"/>
        <v>0</v>
      </c>
      <c r="B3158" s="122">
        <f t="shared" si="4"/>
        <v>0</v>
      </c>
      <c r="C3158" s="122">
        <f t="shared" si="5"/>
        <v>0</v>
      </c>
      <c r="D3158" s="122">
        <f t="shared" si="6"/>
        <v>0</v>
      </c>
      <c r="E3158" s="122">
        <f t="shared" si="2"/>
        <v>1</v>
      </c>
      <c r="H3158" s="135">
        <v>1052.0</v>
      </c>
      <c r="L3158" s="160"/>
      <c r="M3158" s="160"/>
      <c r="N3158" s="160"/>
      <c r="O3158" s="160"/>
      <c r="AA3158" s="523"/>
      <c r="AB3158" s="523"/>
      <c r="AC3158" s="160"/>
      <c r="AD3158" s="160"/>
      <c r="AE3158" s="160"/>
      <c r="AJ3158" s="523"/>
      <c r="AN3158" s="160"/>
      <c r="AO3158" s="160"/>
      <c r="AP3158" s="160"/>
      <c r="AQ3158" s="1"/>
      <c r="AR3158" s="1"/>
      <c r="AS3158" s="160"/>
    </row>
    <row r="3159">
      <c r="A3159" s="122">
        <f t="shared" si="3"/>
        <v>0</v>
      </c>
      <c r="B3159" s="122">
        <f t="shared" si="4"/>
        <v>0</v>
      </c>
      <c r="C3159" s="122">
        <f t="shared" si="5"/>
        <v>0</v>
      </c>
      <c r="D3159" s="122">
        <f t="shared" si="6"/>
        <v>0</v>
      </c>
      <c r="E3159" s="122">
        <f t="shared" si="2"/>
        <v>3</v>
      </c>
      <c r="H3159" s="135" t="s">
        <v>42184</v>
      </c>
      <c r="L3159" s="160"/>
      <c r="M3159" s="160"/>
      <c r="N3159" s="160"/>
      <c r="O3159" s="160"/>
      <c r="AA3159" s="523"/>
      <c r="AB3159" s="523"/>
      <c r="AC3159" s="160"/>
      <c r="AD3159" s="160"/>
      <c r="AE3159" s="160"/>
      <c r="AJ3159" s="523"/>
      <c r="AN3159" s="160"/>
      <c r="AO3159" s="160"/>
      <c r="AP3159" s="160"/>
      <c r="AQ3159" s="1"/>
      <c r="AR3159" s="1"/>
      <c r="AS3159" s="160"/>
    </row>
    <row r="3160">
      <c r="A3160" s="122">
        <f t="shared" si="3"/>
        <v>0</v>
      </c>
      <c r="B3160" s="122">
        <f t="shared" si="4"/>
        <v>0</v>
      </c>
      <c r="C3160" s="122">
        <f t="shared" si="5"/>
        <v>0</v>
      </c>
      <c r="D3160" s="122">
        <f t="shared" si="6"/>
        <v>0</v>
      </c>
      <c r="E3160" s="122">
        <f t="shared" si="2"/>
        <v>15</v>
      </c>
      <c r="H3160" s="135" t="s">
        <v>42185</v>
      </c>
      <c r="L3160" s="160"/>
      <c r="M3160" s="160"/>
      <c r="N3160" s="160"/>
      <c r="O3160" s="160"/>
      <c r="AA3160" s="523"/>
      <c r="AB3160" s="523"/>
      <c r="AC3160" s="160"/>
      <c r="AD3160" s="160"/>
      <c r="AE3160" s="160"/>
      <c r="AJ3160" s="523"/>
      <c r="AN3160" s="160"/>
      <c r="AO3160" s="160"/>
      <c r="AP3160" s="160"/>
      <c r="AQ3160" s="1"/>
      <c r="AR3160" s="1"/>
      <c r="AS3160" s="160"/>
    </row>
    <row r="3161">
      <c r="A3161" s="122">
        <f t="shared" si="3"/>
        <v>0</v>
      </c>
      <c r="B3161" s="122">
        <f t="shared" si="4"/>
        <v>0</v>
      </c>
      <c r="C3161" s="122">
        <f t="shared" si="5"/>
        <v>0</v>
      </c>
      <c r="D3161" s="122">
        <f t="shared" si="6"/>
        <v>0</v>
      </c>
      <c r="E3161" s="122">
        <f t="shared" si="2"/>
        <v>1</v>
      </c>
      <c r="H3161" s="135">
        <v>1053.0</v>
      </c>
      <c r="L3161" s="160"/>
      <c r="M3161" s="160"/>
      <c r="N3161" s="160"/>
      <c r="O3161" s="160"/>
      <c r="AA3161" s="523"/>
      <c r="AB3161" s="523"/>
      <c r="AC3161" s="160"/>
      <c r="AD3161" s="160"/>
      <c r="AE3161" s="160"/>
      <c r="AJ3161" s="523"/>
      <c r="AN3161" s="160"/>
      <c r="AO3161" s="160"/>
      <c r="AP3161" s="160"/>
      <c r="AQ3161" s="1"/>
      <c r="AR3161" s="1"/>
      <c r="AS3161" s="160"/>
    </row>
    <row r="3162">
      <c r="A3162" s="122">
        <f t="shared" si="3"/>
        <v>0</v>
      </c>
      <c r="B3162" s="122">
        <f t="shared" si="4"/>
        <v>0</v>
      </c>
      <c r="C3162" s="122">
        <f t="shared" si="5"/>
        <v>0</v>
      </c>
      <c r="D3162" s="122">
        <f t="shared" si="6"/>
        <v>0</v>
      </c>
      <c r="E3162" s="122">
        <f t="shared" si="2"/>
        <v>3</v>
      </c>
      <c r="H3162" s="135" t="s">
        <v>42186</v>
      </c>
      <c r="L3162" s="160"/>
      <c r="M3162" s="160"/>
      <c r="N3162" s="160"/>
      <c r="O3162" s="160"/>
      <c r="AA3162" s="523"/>
      <c r="AB3162" s="523"/>
      <c r="AC3162" s="160"/>
      <c r="AD3162" s="160"/>
      <c r="AE3162" s="160"/>
      <c r="AJ3162" s="523"/>
      <c r="AN3162" s="160"/>
      <c r="AO3162" s="160"/>
      <c r="AP3162" s="160"/>
      <c r="AQ3162" s="1"/>
      <c r="AR3162" s="1"/>
      <c r="AS3162" s="160"/>
    </row>
    <row r="3163">
      <c r="A3163" s="122">
        <f t="shared" si="3"/>
        <v>0</v>
      </c>
      <c r="B3163" s="122">
        <f t="shared" si="4"/>
        <v>0</v>
      </c>
      <c r="C3163" s="122">
        <f t="shared" si="5"/>
        <v>0</v>
      </c>
      <c r="D3163" s="122">
        <f t="shared" si="6"/>
        <v>0</v>
      </c>
      <c r="E3163" s="122">
        <f t="shared" si="2"/>
        <v>4</v>
      </c>
      <c r="H3163" s="135" t="s">
        <v>12215</v>
      </c>
      <c r="L3163" s="160"/>
      <c r="M3163" s="160"/>
      <c r="N3163" s="160"/>
      <c r="O3163" s="160"/>
      <c r="AA3163" s="523"/>
      <c r="AB3163" s="523"/>
      <c r="AC3163" s="160"/>
      <c r="AD3163" s="160"/>
      <c r="AE3163" s="160"/>
      <c r="AJ3163" s="523"/>
      <c r="AN3163" s="160"/>
      <c r="AO3163" s="160"/>
      <c r="AP3163" s="160"/>
      <c r="AQ3163" s="1"/>
      <c r="AR3163" s="1"/>
      <c r="AS3163" s="160"/>
    </row>
    <row r="3164">
      <c r="A3164" s="122">
        <f t="shared" si="3"/>
        <v>0</v>
      </c>
      <c r="B3164" s="122">
        <f t="shared" si="4"/>
        <v>0</v>
      </c>
      <c r="C3164" s="122">
        <f t="shared" si="5"/>
        <v>0</v>
      </c>
      <c r="D3164" s="122">
        <f t="shared" si="6"/>
        <v>0</v>
      </c>
      <c r="E3164" s="122">
        <f t="shared" si="2"/>
        <v>1</v>
      </c>
      <c r="H3164" s="135">
        <v>1054.0</v>
      </c>
      <c r="L3164" s="160"/>
      <c r="M3164" s="160"/>
      <c r="N3164" s="160"/>
      <c r="O3164" s="160"/>
      <c r="AA3164" s="523"/>
      <c r="AB3164" s="523"/>
      <c r="AC3164" s="160"/>
      <c r="AD3164" s="160"/>
      <c r="AE3164" s="160"/>
      <c r="AJ3164" s="523"/>
      <c r="AN3164" s="160"/>
      <c r="AO3164" s="160"/>
      <c r="AP3164" s="160"/>
      <c r="AQ3164" s="1"/>
      <c r="AR3164" s="1"/>
      <c r="AS3164" s="160"/>
    </row>
    <row r="3165">
      <c r="A3165" s="122">
        <f t="shared" si="3"/>
        <v>0</v>
      </c>
      <c r="B3165" s="122">
        <f t="shared" si="4"/>
        <v>0</v>
      </c>
      <c r="C3165" s="122">
        <f t="shared" si="5"/>
        <v>0</v>
      </c>
      <c r="D3165" s="122">
        <f t="shared" si="6"/>
        <v>0</v>
      </c>
      <c r="E3165" s="122">
        <f t="shared" si="2"/>
        <v>3</v>
      </c>
      <c r="H3165" s="135" t="s">
        <v>42187</v>
      </c>
      <c r="L3165" s="160"/>
      <c r="M3165" s="160"/>
      <c r="N3165" s="160"/>
      <c r="O3165" s="160"/>
      <c r="AA3165" s="523"/>
      <c r="AB3165" s="523"/>
      <c r="AC3165" s="160"/>
      <c r="AD3165" s="160"/>
      <c r="AE3165" s="160"/>
      <c r="AJ3165" s="523"/>
      <c r="AN3165" s="160"/>
      <c r="AO3165" s="160"/>
      <c r="AP3165" s="160"/>
      <c r="AQ3165" s="1"/>
      <c r="AR3165" s="1"/>
      <c r="AS3165" s="160"/>
    </row>
    <row r="3166">
      <c r="A3166" s="122">
        <f t="shared" si="3"/>
        <v>0</v>
      </c>
      <c r="B3166" s="122">
        <f t="shared" si="4"/>
        <v>0</v>
      </c>
      <c r="C3166" s="122">
        <f t="shared" si="5"/>
        <v>0</v>
      </c>
      <c r="D3166" s="122">
        <f t="shared" si="6"/>
        <v>0</v>
      </c>
      <c r="E3166" s="122">
        <f t="shared" si="2"/>
        <v>41</v>
      </c>
      <c r="H3166" s="135" t="s">
        <v>42188</v>
      </c>
      <c r="L3166" s="160"/>
      <c r="M3166" s="160"/>
      <c r="N3166" s="160"/>
      <c r="O3166" s="160"/>
      <c r="AA3166" s="523"/>
      <c r="AB3166" s="523"/>
      <c r="AC3166" s="160"/>
      <c r="AD3166" s="160"/>
      <c r="AE3166" s="160"/>
      <c r="AJ3166" s="523"/>
      <c r="AN3166" s="160"/>
      <c r="AO3166" s="160"/>
      <c r="AP3166" s="160"/>
      <c r="AQ3166" s="1"/>
      <c r="AR3166" s="1"/>
      <c r="AS3166" s="160"/>
    </row>
    <row r="3167">
      <c r="A3167" s="122">
        <f t="shared" si="3"/>
        <v>0</v>
      </c>
      <c r="B3167" s="122">
        <f t="shared" si="4"/>
        <v>0</v>
      </c>
      <c r="C3167" s="122">
        <f t="shared" si="5"/>
        <v>0</v>
      </c>
      <c r="D3167" s="122">
        <f t="shared" si="6"/>
        <v>0</v>
      </c>
      <c r="E3167" s="122">
        <f t="shared" si="2"/>
        <v>1</v>
      </c>
      <c r="H3167" s="135">
        <v>1055.0</v>
      </c>
      <c r="L3167" s="160"/>
      <c r="M3167" s="160"/>
      <c r="N3167" s="160"/>
      <c r="O3167" s="160"/>
      <c r="AA3167" s="523"/>
      <c r="AB3167" s="523"/>
      <c r="AC3167" s="160"/>
      <c r="AD3167" s="160"/>
      <c r="AE3167" s="160"/>
      <c r="AJ3167" s="523"/>
      <c r="AN3167" s="160"/>
      <c r="AO3167" s="160"/>
      <c r="AP3167" s="160"/>
      <c r="AQ3167" s="1"/>
      <c r="AR3167" s="1"/>
      <c r="AS3167" s="160"/>
    </row>
    <row r="3168">
      <c r="A3168" s="122">
        <f t="shared" si="3"/>
        <v>0</v>
      </c>
      <c r="B3168" s="122">
        <f t="shared" si="4"/>
        <v>0</v>
      </c>
      <c r="C3168" s="122">
        <f t="shared" si="5"/>
        <v>0</v>
      </c>
      <c r="D3168" s="122">
        <f t="shared" si="6"/>
        <v>0</v>
      </c>
      <c r="E3168" s="122">
        <f t="shared" si="2"/>
        <v>3</v>
      </c>
      <c r="H3168" s="135" t="s">
        <v>42189</v>
      </c>
      <c r="L3168" s="160"/>
      <c r="M3168" s="160"/>
      <c r="N3168" s="160"/>
      <c r="O3168" s="160"/>
      <c r="AA3168" s="523"/>
      <c r="AB3168" s="523"/>
      <c r="AC3168" s="160"/>
      <c r="AD3168" s="160"/>
      <c r="AE3168" s="160"/>
      <c r="AJ3168" s="523"/>
      <c r="AN3168" s="160"/>
      <c r="AO3168" s="160"/>
      <c r="AP3168" s="160"/>
      <c r="AQ3168" s="1"/>
      <c r="AR3168" s="1"/>
      <c r="AS3168" s="160"/>
    </row>
    <row r="3169">
      <c r="A3169" s="122">
        <f t="shared" si="3"/>
        <v>0</v>
      </c>
      <c r="B3169" s="122">
        <f t="shared" si="4"/>
        <v>0</v>
      </c>
      <c r="C3169" s="122">
        <f t="shared" si="5"/>
        <v>0</v>
      </c>
      <c r="D3169" s="122">
        <f t="shared" si="6"/>
        <v>0</v>
      </c>
      <c r="E3169" s="122">
        <f t="shared" si="2"/>
        <v>4</v>
      </c>
      <c r="H3169" s="135" t="s">
        <v>23129</v>
      </c>
      <c r="L3169" s="160"/>
      <c r="M3169" s="160"/>
      <c r="N3169" s="160"/>
      <c r="O3169" s="160"/>
      <c r="AA3169" s="523"/>
      <c r="AB3169" s="523"/>
      <c r="AC3169" s="160"/>
      <c r="AD3169" s="160"/>
      <c r="AE3169" s="160"/>
      <c r="AJ3169" s="523"/>
      <c r="AN3169" s="160"/>
      <c r="AO3169" s="160"/>
      <c r="AP3169" s="160"/>
      <c r="AQ3169" s="1"/>
      <c r="AR3169" s="1"/>
      <c r="AS3169" s="160"/>
    </row>
    <row r="3170">
      <c r="A3170" s="122">
        <f t="shared" si="3"/>
        <v>0</v>
      </c>
      <c r="B3170" s="122">
        <f t="shared" si="4"/>
        <v>0</v>
      </c>
      <c r="C3170" s="122">
        <f t="shared" si="5"/>
        <v>0</v>
      </c>
      <c r="D3170" s="122">
        <f t="shared" si="6"/>
        <v>0</v>
      </c>
      <c r="E3170" s="122">
        <f t="shared" si="2"/>
        <v>1</v>
      </c>
      <c r="H3170" s="135">
        <v>1056.0</v>
      </c>
      <c r="L3170" s="160"/>
      <c r="M3170" s="160"/>
      <c r="N3170" s="160"/>
      <c r="O3170" s="160"/>
      <c r="AA3170" s="523"/>
      <c r="AB3170" s="523"/>
      <c r="AC3170" s="160"/>
      <c r="AD3170" s="160"/>
      <c r="AE3170" s="160"/>
      <c r="AJ3170" s="523"/>
      <c r="AN3170" s="160"/>
      <c r="AO3170" s="160"/>
      <c r="AP3170" s="160"/>
      <c r="AQ3170" s="1"/>
      <c r="AR3170" s="1"/>
      <c r="AS3170" s="160"/>
    </row>
    <row r="3171">
      <c r="A3171" s="122">
        <f t="shared" si="3"/>
        <v>0</v>
      </c>
      <c r="B3171" s="122">
        <f t="shared" si="4"/>
        <v>0</v>
      </c>
      <c r="C3171" s="122">
        <f t="shared" si="5"/>
        <v>0</v>
      </c>
      <c r="D3171" s="122">
        <f t="shared" si="6"/>
        <v>0</v>
      </c>
      <c r="E3171" s="122">
        <f t="shared" si="2"/>
        <v>3</v>
      </c>
      <c r="H3171" s="135" t="s">
        <v>42190</v>
      </c>
      <c r="L3171" s="160"/>
      <c r="M3171" s="160"/>
      <c r="N3171" s="160"/>
      <c r="O3171" s="160"/>
      <c r="AA3171" s="523"/>
      <c r="AB3171" s="523"/>
      <c r="AC3171" s="160"/>
      <c r="AD3171" s="160"/>
      <c r="AE3171" s="160"/>
      <c r="AJ3171" s="523"/>
      <c r="AN3171" s="160"/>
      <c r="AO3171" s="160"/>
      <c r="AP3171" s="160"/>
      <c r="AQ3171" s="1"/>
      <c r="AR3171" s="1"/>
      <c r="AS3171" s="160"/>
    </row>
    <row r="3172">
      <c r="A3172" s="122">
        <f t="shared" si="3"/>
        <v>0</v>
      </c>
      <c r="B3172" s="122">
        <f t="shared" si="4"/>
        <v>0</v>
      </c>
      <c r="C3172" s="122">
        <f t="shared" si="5"/>
        <v>0</v>
      </c>
      <c r="D3172" s="122">
        <f t="shared" si="6"/>
        <v>0</v>
      </c>
      <c r="E3172" s="122">
        <f t="shared" si="2"/>
        <v>21</v>
      </c>
      <c r="H3172" s="135" t="s">
        <v>42191</v>
      </c>
      <c r="L3172" s="160"/>
      <c r="M3172" s="160"/>
      <c r="N3172" s="160"/>
      <c r="O3172" s="160"/>
      <c r="AA3172" s="523"/>
      <c r="AB3172" s="523"/>
      <c r="AC3172" s="160"/>
      <c r="AD3172" s="160"/>
      <c r="AE3172" s="160"/>
      <c r="AJ3172" s="523"/>
      <c r="AN3172" s="160"/>
      <c r="AO3172" s="160"/>
      <c r="AP3172" s="160"/>
      <c r="AQ3172" s="1"/>
      <c r="AR3172" s="1"/>
      <c r="AS3172" s="160"/>
    </row>
    <row r="3173">
      <c r="A3173" s="122">
        <f t="shared" si="3"/>
        <v>0</v>
      </c>
      <c r="B3173" s="122">
        <f t="shared" si="4"/>
        <v>0</v>
      </c>
      <c r="C3173" s="122">
        <f t="shared" si="5"/>
        <v>0</v>
      </c>
      <c r="D3173" s="122">
        <f t="shared" si="6"/>
        <v>0</v>
      </c>
      <c r="E3173" s="122">
        <f t="shared" si="2"/>
        <v>1</v>
      </c>
      <c r="H3173" s="135">
        <v>1057.0</v>
      </c>
      <c r="L3173" s="160"/>
      <c r="M3173" s="160"/>
      <c r="N3173" s="160"/>
      <c r="O3173" s="160"/>
      <c r="AA3173" s="523"/>
      <c r="AB3173" s="523"/>
      <c r="AC3173" s="160"/>
      <c r="AD3173" s="160"/>
      <c r="AE3173" s="160"/>
      <c r="AJ3173" s="523"/>
      <c r="AN3173" s="160"/>
      <c r="AO3173" s="160"/>
      <c r="AP3173" s="160"/>
      <c r="AQ3173" s="1"/>
      <c r="AR3173" s="1"/>
      <c r="AS3173" s="160"/>
    </row>
    <row r="3174">
      <c r="A3174" s="122">
        <f t="shared" si="3"/>
        <v>0</v>
      </c>
      <c r="B3174" s="122">
        <f t="shared" si="4"/>
        <v>0</v>
      </c>
      <c r="C3174" s="122">
        <f t="shared" si="5"/>
        <v>0</v>
      </c>
      <c r="D3174" s="122">
        <f t="shared" si="6"/>
        <v>0</v>
      </c>
      <c r="E3174" s="122">
        <f t="shared" si="2"/>
        <v>3</v>
      </c>
      <c r="H3174" s="135" t="s">
        <v>42192</v>
      </c>
      <c r="L3174" s="160"/>
      <c r="M3174" s="160"/>
      <c r="N3174" s="160"/>
      <c r="O3174" s="160"/>
      <c r="AA3174" s="523"/>
      <c r="AB3174" s="523"/>
      <c r="AC3174" s="160"/>
      <c r="AD3174" s="160"/>
      <c r="AE3174" s="160"/>
      <c r="AJ3174" s="523"/>
      <c r="AN3174" s="160"/>
      <c r="AO3174" s="160"/>
      <c r="AP3174" s="160"/>
      <c r="AQ3174" s="1"/>
      <c r="AR3174" s="1"/>
      <c r="AS3174" s="160"/>
    </row>
    <row r="3175">
      <c r="A3175" s="122">
        <f t="shared" si="3"/>
        <v>0</v>
      </c>
      <c r="B3175" s="122">
        <f t="shared" si="4"/>
        <v>0</v>
      </c>
      <c r="C3175" s="122">
        <f t="shared" si="5"/>
        <v>0</v>
      </c>
      <c r="D3175" s="122">
        <f t="shared" si="6"/>
        <v>0</v>
      </c>
      <c r="E3175" s="122">
        <f t="shared" si="2"/>
        <v>7</v>
      </c>
      <c r="H3175" s="135" t="s">
        <v>42193</v>
      </c>
      <c r="L3175" s="160"/>
      <c r="M3175" s="160"/>
      <c r="N3175" s="160"/>
      <c r="O3175" s="160"/>
      <c r="AA3175" s="523"/>
      <c r="AB3175" s="523"/>
      <c r="AC3175" s="160"/>
      <c r="AD3175" s="160"/>
      <c r="AE3175" s="160"/>
      <c r="AJ3175" s="523"/>
      <c r="AN3175" s="160"/>
      <c r="AO3175" s="160"/>
      <c r="AP3175" s="160"/>
      <c r="AQ3175" s="1"/>
      <c r="AR3175" s="1"/>
      <c r="AS3175" s="160"/>
    </row>
    <row r="3176">
      <c r="A3176" s="122">
        <f t="shared" si="3"/>
        <v>0</v>
      </c>
      <c r="B3176" s="122">
        <f t="shared" si="4"/>
        <v>0</v>
      </c>
      <c r="C3176" s="122">
        <f t="shared" si="5"/>
        <v>0</v>
      </c>
      <c r="D3176" s="122">
        <f t="shared" si="6"/>
        <v>0</v>
      </c>
      <c r="E3176" s="122">
        <f t="shared" si="2"/>
        <v>1</v>
      </c>
      <c r="H3176" s="135">
        <v>1058.0</v>
      </c>
      <c r="L3176" s="160"/>
      <c r="M3176" s="160"/>
      <c r="N3176" s="160"/>
      <c r="O3176" s="160"/>
      <c r="AA3176" s="523"/>
      <c r="AB3176" s="523"/>
      <c r="AC3176" s="160"/>
      <c r="AD3176" s="160"/>
      <c r="AE3176" s="160"/>
      <c r="AJ3176" s="523"/>
      <c r="AN3176" s="160"/>
      <c r="AO3176" s="160"/>
      <c r="AP3176" s="160"/>
      <c r="AQ3176" s="1"/>
      <c r="AR3176" s="1"/>
      <c r="AS3176" s="160"/>
    </row>
    <row r="3177">
      <c r="A3177" s="122">
        <f t="shared" si="3"/>
        <v>0</v>
      </c>
      <c r="B3177" s="122">
        <f t="shared" si="4"/>
        <v>0</v>
      </c>
      <c r="C3177" s="122">
        <f t="shared" si="5"/>
        <v>0</v>
      </c>
      <c r="D3177" s="122">
        <f t="shared" si="6"/>
        <v>0</v>
      </c>
      <c r="E3177" s="122">
        <f t="shared" si="2"/>
        <v>3</v>
      </c>
      <c r="H3177" s="135" t="s">
        <v>42194</v>
      </c>
      <c r="L3177" s="160"/>
      <c r="M3177" s="160"/>
      <c r="N3177" s="160"/>
      <c r="O3177" s="160"/>
      <c r="AA3177" s="523"/>
      <c r="AB3177" s="523"/>
      <c r="AC3177" s="160"/>
      <c r="AD3177" s="160"/>
      <c r="AE3177" s="160"/>
      <c r="AJ3177" s="523"/>
      <c r="AN3177" s="160"/>
      <c r="AO3177" s="160"/>
      <c r="AP3177" s="160"/>
      <c r="AQ3177" s="1"/>
      <c r="AR3177" s="1"/>
      <c r="AS3177" s="160"/>
    </row>
    <row r="3178">
      <c r="A3178" s="122">
        <f t="shared" si="3"/>
        <v>0</v>
      </c>
      <c r="B3178" s="122">
        <f t="shared" si="4"/>
        <v>0</v>
      </c>
      <c r="C3178" s="122">
        <f t="shared" si="5"/>
        <v>0</v>
      </c>
      <c r="D3178" s="122">
        <f t="shared" si="6"/>
        <v>0</v>
      </c>
      <c r="E3178" s="122">
        <f t="shared" si="2"/>
        <v>40</v>
      </c>
      <c r="H3178" s="135" t="s">
        <v>42195</v>
      </c>
      <c r="L3178" s="160"/>
      <c r="M3178" s="160"/>
      <c r="N3178" s="160"/>
      <c r="O3178" s="160"/>
      <c r="AA3178" s="523"/>
      <c r="AB3178" s="523"/>
      <c r="AC3178" s="160"/>
      <c r="AD3178" s="160"/>
      <c r="AE3178" s="160"/>
      <c r="AJ3178" s="523"/>
      <c r="AN3178" s="160"/>
      <c r="AO3178" s="160"/>
      <c r="AP3178" s="160"/>
      <c r="AQ3178" s="1"/>
      <c r="AR3178" s="1"/>
      <c r="AS3178" s="160"/>
    </row>
    <row r="3179">
      <c r="A3179" s="122">
        <f t="shared" si="3"/>
        <v>0</v>
      </c>
      <c r="B3179" s="122">
        <f t="shared" si="4"/>
        <v>0</v>
      </c>
      <c r="C3179" s="122">
        <f t="shared" si="5"/>
        <v>0</v>
      </c>
      <c r="D3179" s="122">
        <f t="shared" si="6"/>
        <v>0</v>
      </c>
      <c r="E3179" s="122">
        <f t="shared" si="2"/>
        <v>1</v>
      </c>
      <c r="H3179" s="135">
        <v>1059.0</v>
      </c>
      <c r="L3179" s="160"/>
      <c r="M3179" s="160"/>
      <c r="N3179" s="160"/>
      <c r="O3179" s="160"/>
      <c r="AA3179" s="523"/>
      <c r="AB3179" s="523"/>
      <c r="AC3179" s="160"/>
      <c r="AD3179" s="160"/>
      <c r="AE3179" s="160"/>
      <c r="AJ3179" s="523"/>
      <c r="AN3179" s="160"/>
      <c r="AO3179" s="160"/>
      <c r="AP3179" s="160"/>
      <c r="AQ3179" s="1"/>
      <c r="AR3179" s="1"/>
      <c r="AS3179" s="160"/>
    </row>
    <row r="3180">
      <c r="A3180" s="122">
        <f t="shared" si="3"/>
        <v>0</v>
      </c>
      <c r="B3180" s="122">
        <f t="shared" si="4"/>
        <v>0</v>
      </c>
      <c r="C3180" s="122">
        <f t="shared" si="5"/>
        <v>0</v>
      </c>
      <c r="D3180" s="122">
        <f t="shared" si="6"/>
        <v>0</v>
      </c>
      <c r="E3180" s="122">
        <f t="shared" si="2"/>
        <v>3</v>
      </c>
      <c r="H3180" s="135" t="s">
        <v>42196</v>
      </c>
      <c r="L3180" s="160"/>
      <c r="M3180" s="160"/>
      <c r="N3180" s="160"/>
      <c r="O3180" s="160"/>
      <c r="AA3180" s="523"/>
      <c r="AB3180" s="523"/>
      <c r="AC3180" s="160"/>
      <c r="AD3180" s="160"/>
      <c r="AE3180" s="160"/>
      <c r="AJ3180" s="523"/>
      <c r="AN3180" s="160"/>
      <c r="AO3180" s="160"/>
      <c r="AP3180" s="160"/>
      <c r="AQ3180" s="1"/>
      <c r="AR3180" s="1"/>
      <c r="AS3180" s="160"/>
    </row>
    <row r="3181">
      <c r="A3181" s="122">
        <f t="shared" si="3"/>
        <v>0</v>
      </c>
      <c r="B3181" s="122">
        <f t="shared" si="4"/>
        <v>0</v>
      </c>
      <c r="C3181" s="122">
        <f t="shared" si="5"/>
        <v>0</v>
      </c>
      <c r="D3181" s="122">
        <f t="shared" si="6"/>
        <v>0</v>
      </c>
      <c r="E3181" s="122">
        <f t="shared" si="2"/>
        <v>47</v>
      </c>
      <c r="H3181" s="135" t="s">
        <v>42197</v>
      </c>
      <c r="L3181" s="160"/>
      <c r="M3181" s="160"/>
      <c r="N3181" s="160"/>
      <c r="O3181" s="160"/>
      <c r="AA3181" s="523"/>
      <c r="AB3181" s="523"/>
      <c r="AC3181" s="160"/>
      <c r="AD3181" s="160"/>
      <c r="AE3181" s="160"/>
      <c r="AJ3181" s="523"/>
      <c r="AN3181" s="160"/>
      <c r="AO3181" s="160"/>
      <c r="AP3181" s="160"/>
      <c r="AQ3181" s="1"/>
      <c r="AR3181" s="1"/>
      <c r="AS3181" s="160"/>
    </row>
    <row r="3182">
      <c r="A3182" s="122">
        <f t="shared" si="3"/>
        <v>0</v>
      </c>
      <c r="B3182" s="122">
        <f t="shared" si="4"/>
        <v>0</v>
      </c>
      <c r="C3182" s="122">
        <f t="shared" si="5"/>
        <v>0</v>
      </c>
      <c r="D3182" s="122">
        <f t="shared" si="6"/>
        <v>0</v>
      </c>
      <c r="E3182" s="122">
        <f t="shared" si="2"/>
        <v>1</v>
      </c>
      <c r="H3182" s="135">
        <v>1060.0</v>
      </c>
      <c r="L3182" s="160"/>
      <c r="M3182" s="160"/>
      <c r="N3182" s="160"/>
      <c r="O3182" s="160"/>
      <c r="AA3182" s="523"/>
      <c r="AB3182" s="523"/>
      <c r="AC3182" s="160"/>
      <c r="AD3182" s="160"/>
      <c r="AE3182" s="160"/>
      <c r="AJ3182" s="523"/>
      <c r="AN3182" s="160"/>
      <c r="AO3182" s="160"/>
      <c r="AP3182" s="160"/>
      <c r="AQ3182" s="1"/>
      <c r="AR3182" s="1"/>
      <c r="AS3182" s="160"/>
    </row>
    <row r="3183">
      <c r="A3183" s="122">
        <f t="shared" si="3"/>
        <v>0</v>
      </c>
      <c r="B3183" s="122">
        <f t="shared" si="4"/>
        <v>0</v>
      </c>
      <c r="C3183" s="122">
        <f t="shared" si="5"/>
        <v>0</v>
      </c>
      <c r="D3183" s="122">
        <f t="shared" si="6"/>
        <v>0</v>
      </c>
      <c r="E3183" s="122">
        <f t="shared" si="2"/>
        <v>3</v>
      </c>
      <c r="H3183" s="135" t="s">
        <v>42198</v>
      </c>
      <c r="L3183" s="160"/>
      <c r="M3183" s="160"/>
      <c r="N3183" s="160"/>
      <c r="O3183" s="160"/>
      <c r="AA3183" s="523"/>
      <c r="AB3183" s="523"/>
      <c r="AC3183" s="160"/>
      <c r="AD3183" s="160"/>
      <c r="AE3183" s="160"/>
      <c r="AJ3183" s="523"/>
      <c r="AN3183" s="160"/>
      <c r="AO3183" s="160"/>
      <c r="AP3183" s="160"/>
      <c r="AQ3183" s="1"/>
      <c r="AR3183" s="1"/>
      <c r="AS3183" s="160"/>
    </row>
    <row r="3184">
      <c r="A3184" s="122">
        <f t="shared" si="3"/>
        <v>0</v>
      </c>
      <c r="B3184" s="122">
        <f t="shared" si="4"/>
        <v>0</v>
      </c>
      <c r="C3184" s="122">
        <f t="shared" si="5"/>
        <v>0</v>
      </c>
      <c r="D3184" s="122">
        <f t="shared" si="6"/>
        <v>0</v>
      </c>
      <c r="E3184" s="122">
        <f t="shared" si="2"/>
        <v>39</v>
      </c>
      <c r="H3184" s="135" t="s">
        <v>42199</v>
      </c>
      <c r="L3184" s="160"/>
      <c r="M3184" s="160"/>
      <c r="N3184" s="160"/>
      <c r="O3184" s="160"/>
      <c r="AA3184" s="523"/>
      <c r="AB3184" s="523"/>
      <c r="AC3184" s="160"/>
      <c r="AD3184" s="160"/>
      <c r="AE3184" s="160"/>
      <c r="AJ3184" s="523"/>
      <c r="AN3184" s="160"/>
      <c r="AO3184" s="160"/>
      <c r="AP3184" s="160"/>
      <c r="AQ3184" s="1"/>
      <c r="AR3184" s="1"/>
      <c r="AS3184" s="160"/>
    </row>
    <row r="3185">
      <c r="A3185" s="122">
        <f t="shared" si="3"/>
        <v>0</v>
      </c>
      <c r="B3185" s="122">
        <f t="shared" si="4"/>
        <v>0</v>
      </c>
      <c r="C3185" s="122">
        <f t="shared" si="5"/>
        <v>0</v>
      </c>
      <c r="D3185" s="122">
        <f t="shared" si="6"/>
        <v>0</v>
      </c>
      <c r="E3185" s="122">
        <f t="shared" si="2"/>
        <v>1</v>
      </c>
      <c r="H3185" s="135">
        <v>1061.0</v>
      </c>
      <c r="L3185" s="160"/>
      <c r="M3185" s="160"/>
      <c r="N3185" s="160"/>
      <c r="O3185" s="160"/>
      <c r="AA3185" s="523"/>
      <c r="AB3185" s="523"/>
      <c r="AC3185" s="160"/>
      <c r="AD3185" s="160"/>
      <c r="AE3185" s="160"/>
      <c r="AJ3185" s="523"/>
      <c r="AN3185" s="160"/>
      <c r="AO3185" s="160"/>
      <c r="AP3185" s="160"/>
      <c r="AQ3185" s="1"/>
      <c r="AR3185" s="1"/>
      <c r="AS3185" s="160"/>
    </row>
    <row r="3186">
      <c r="A3186" s="122">
        <f t="shared" si="3"/>
        <v>0</v>
      </c>
      <c r="B3186" s="122">
        <f t="shared" si="4"/>
        <v>0</v>
      </c>
      <c r="C3186" s="122">
        <f t="shared" si="5"/>
        <v>0</v>
      </c>
      <c r="D3186" s="122">
        <f t="shared" si="6"/>
        <v>0</v>
      </c>
      <c r="E3186" s="122">
        <f t="shared" si="2"/>
        <v>3</v>
      </c>
      <c r="H3186" s="135" t="s">
        <v>42200</v>
      </c>
      <c r="L3186" s="160"/>
      <c r="M3186" s="160"/>
      <c r="N3186" s="160"/>
      <c r="O3186" s="160"/>
      <c r="AA3186" s="523"/>
      <c r="AB3186" s="523"/>
      <c r="AC3186" s="160"/>
      <c r="AD3186" s="160"/>
      <c r="AE3186" s="160"/>
      <c r="AJ3186" s="523"/>
      <c r="AN3186" s="160"/>
      <c r="AO3186" s="160"/>
      <c r="AP3186" s="160"/>
      <c r="AQ3186" s="1"/>
      <c r="AR3186" s="1"/>
      <c r="AS3186" s="160"/>
    </row>
    <row r="3187">
      <c r="A3187" s="122">
        <f t="shared" si="3"/>
        <v>0</v>
      </c>
      <c r="B3187" s="122">
        <f t="shared" si="4"/>
        <v>0</v>
      </c>
      <c r="C3187" s="122">
        <f t="shared" si="5"/>
        <v>0</v>
      </c>
      <c r="D3187" s="122">
        <f t="shared" si="6"/>
        <v>0</v>
      </c>
      <c r="E3187" s="122">
        <f t="shared" si="2"/>
        <v>40</v>
      </c>
      <c r="H3187" s="135" t="s">
        <v>42201</v>
      </c>
      <c r="L3187" s="160"/>
      <c r="M3187" s="160"/>
      <c r="N3187" s="160"/>
      <c r="O3187" s="160"/>
      <c r="AA3187" s="523"/>
      <c r="AB3187" s="523"/>
      <c r="AC3187" s="160"/>
      <c r="AD3187" s="160"/>
      <c r="AE3187" s="160"/>
      <c r="AJ3187" s="523"/>
      <c r="AN3187" s="160"/>
      <c r="AO3187" s="160"/>
      <c r="AP3187" s="160"/>
      <c r="AQ3187" s="1"/>
      <c r="AR3187" s="1"/>
      <c r="AS3187" s="160"/>
    </row>
    <row r="3188">
      <c r="A3188" s="122">
        <f t="shared" si="3"/>
        <v>0</v>
      </c>
      <c r="B3188" s="122">
        <f t="shared" si="4"/>
        <v>0</v>
      </c>
      <c r="C3188" s="122">
        <f t="shared" si="5"/>
        <v>0</v>
      </c>
      <c r="D3188" s="122">
        <f t="shared" si="6"/>
        <v>0</v>
      </c>
      <c r="E3188" s="122">
        <f t="shared" si="2"/>
        <v>1</v>
      </c>
      <c r="H3188" s="135">
        <v>1062.0</v>
      </c>
      <c r="L3188" s="160"/>
      <c r="M3188" s="160"/>
      <c r="N3188" s="160"/>
      <c r="O3188" s="160"/>
      <c r="AA3188" s="523"/>
      <c r="AB3188" s="523"/>
      <c r="AC3188" s="160"/>
      <c r="AD3188" s="160"/>
      <c r="AE3188" s="160"/>
      <c r="AJ3188" s="523"/>
      <c r="AN3188" s="160"/>
      <c r="AO3188" s="160"/>
      <c r="AP3188" s="160"/>
      <c r="AQ3188" s="1"/>
      <c r="AR3188" s="1"/>
      <c r="AS3188" s="160"/>
    </row>
    <row r="3189">
      <c r="A3189" s="122">
        <f t="shared" si="3"/>
        <v>0</v>
      </c>
      <c r="B3189" s="122">
        <f t="shared" si="4"/>
        <v>0</v>
      </c>
      <c r="C3189" s="122">
        <f t="shared" si="5"/>
        <v>0</v>
      </c>
      <c r="D3189" s="122">
        <f t="shared" si="6"/>
        <v>0</v>
      </c>
      <c r="E3189" s="122">
        <f t="shared" si="2"/>
        <v>3</v>
      </c>
      <c r="H3189" s="135" t="s">
        <v>42202</v>
      </c>
      <c r="L3189" s="160"/>
      <c r="M3189" s="160"/>
      <c r="N3189" s="160"/>
      <c r="O3189" s="160"/>
      <c r="AA3189" s="523"/>
      <c r="AB3189" s="523"/>
      <c r="AC3189" s="160"/>
      <c r="AD3189" s="160"/>
      <c r="AE3189" s="160"/>
      <c r="AJ3189" s="523"/>
      <c r="AN3189" s="160"/>
      <c r="AO3189" s="160"/>
      <c r="AP3189" s="160"/>
      <c r="AQ3189" s="1"/>
      <c r="AR3189" s="1"/>
      <c r="AS3189" s="160"/>
    </row>
    <row r="3190">
      <c r="A3190" s="122">
        <f t="shared" si="3"/>
        <v>0</v>
      </c>
      <c r="B3190" s="122">
        <f t="shared" si="4"/>
        <v>0</v>
      </c>
      <c r="C3190" s="122">
        <f t="shared" si="5"/>
        <v>0</v>
      </c>
      <c r="D3190" s="122">
        <f t="shared" si="6"/>
        <v>0</v>
      </c>
      <c r="E3190" s="122">
        <f t="shared" si="2"/>
        <v>37</v>
      </c>
      <c r="H3190" s="135" t="s">
        <v>42203</v>
      </c>
      <c r="L3190" s="160"/>
      <c r="M3190" s="160"/>
      <c r="N3190" s="160"/>
      <c r="O3190" s="160"/>
      <c r="AA3190" s="523"/>
      <c r="AB3190" s="523"/>
      <c r="AC3190" s="160"/>
      <c r="AD3190" s="160"/>
      <c r="AE3190" s="160"/>
      <c r="AJ3190" s="523"/>
      <c r="AN3190" s="160"/>
      <c r="AO3190" s="160"/>
      <c r="AP3190" s="160"/>
      <c r="AQ3190" s="1"/>
      <c r="AR3190" s="1"/>
      <c r="AS3190" s="160"/>
    </row>
    <row r="3191">
      <c r="A3191" s="122">
        <f t="shared" si="3"/>
        <v>0</v>
      </c>
      <c r="B3191" s="122">
        <f t="shared" si="4"/>
        <v>0</v>
      </c>
      <c r="C3191" s="122">
        <f t="shared" si="5"/>
        <v>0</v>
      </c>
      <c r="D3191" s="122">
        <f t="shared" si="6"/>
        <v>0</v>
      </c>
      <c r="E3191" s="122">
        <f t="shared" si="2"/>
        <v>1</v>
      </c>
      <c r="H3191" s="135">
        <v>1063.0</v>
      </c>
      <c r="L3191" s="160"/>
      <c r="M3191" s="160"/>
      <c r="N3191" s="160"/>
      <c r="O3191" s="160"/>
      <c r="AA3191" s="523"/>
      <c r="AB3191" s="523"/>
      <c r="AC3191" s="160"/>
      <c r="AD3191" s="160"/>
      <c r="AE3191" s="160"/>
      <c r="AJ3191" s="523"/>
      <c r="AN3191" s="160"/>
      <c r="AO3191" s="160"/>
      <c r="AP3191" s="160"/>
      <c r="AQ3191" s="1"/>
      <c r="AR3191" s="1"/>
      <c r="AS3191" s="160"/>
    </row>
    <row r="3192">
      <c r="A3192" s="122">
        <f t="shared" si="3"/>
        <v>0</v>
      </c>
      <c r="B3192" s="122">
        <f t="shared" si="4"/>
        <v>0</v>
      </c>
      <c r="C3192" s="122">
        <f t="shared" si="5"/>
        <v>0</v>
      </c>
      <c r="D3192" s="122">
        <f t="shared" si="6"/>
        <v>0</v>
      </c>
      <c r="E3192" s="122">
        <f t="shared" si="2"/>
        <v>3</v>
      </c>
      <c r="H3192" s="135" t="s">
        <v>42204</v>
      </c>
      <c r="L3192" s="160"/>
      <c r="M3192" s="160"/>
      <c r="N3192" s="160"/>
      <c r="O3192" s="160"/>
      <c r="AA3192" s="523"/>
      <c r="AB3192" s="523"/>
      <c r="AC3192" s="160"/>
      <c r="AD3192" s="160"/>
      <c r="AE3192" s="160"/>
      <c r="AJ3192" s="523"/>
      <c r="AN3192" s="160"/>
      <c r="AO3192" s="160"/>
      <c r="AP3192" s="160"/>
      <c r="AQ3192" s="1"/>
      <c r="AR3192" s="1"/>
      <c r="AS3192" s="160"/>
    </row>
    <row r="3193">
      <c r="A3193" s="122">
        <f t="shared" si="3"/>
        <v>0</v>
      </c>
      <c r="B3193" s="122">
        <f t="shared" si="4"/>
        <v>0</v>
      </c>
      <c r="C3193" s="122">
        <f t="shared" si="5"/>
        <v>0</v>
      </c>
      <c r="D3193" s="122">
        <f t="shared" si="6"/>
        <v>0</v>
      </c>
      <c r="E3193" s="122">
        <f t="shared" si="2"/>
        <v>12</v>
      </c>
      <c r="H3193" s="135" t="s">
        <v>42205</v>
      </c>
      <c r="L3193" s="160"/>
      <c r="M3193" s="160"/>
      <c r="N3193" s="160"/>
      <c r="O3193" s="160"/>
      <c r="AA3193" s="523"/>
      <c r="AB3193" s="523"/>
      <c r="AC3193" s="160"/>
      <c r="AD3193" s="160"/>
      <c r="AE3193" s="160"/>
      <c r="AJ3193" s="523"/>
      <c r="AN3193" s="160"/>
      <c r="AO3193" s="160"/>
      <c r="AP3193" s="160"/>
      <c r="AQ3193" s="1"/>
      <c r="AR3193" s="1"/>
      <c r="AS3193" s="160"/>
    </row>
    <row r="3194">
      <c r="A3194" s="122">
        <f t="shared" si="3"/>
        <v>0</v>
      </c>
      <c r="B3194" s="122">
        <f t="shared" si="4"/>
        <v>0</v>
      </c>
      <c r="C3194" s="122">
        <f t="shared" si="5"/>
        <v>0</v>
      </c>
      <c r="D3194" s="122">
        <f t="shared" si="6"/>
        <v>0</v>
      </c>
      <c r="E3194" s="122">
        <f t="shared" si="2"/>
        <v>1</v>
      </c>
      <c r="H3194" s="135">
        <v>1064.0</v>
      </c>
      <c r="L3194" s="160"/>
      <c r="M3194" s="160"/>
      <c r="N3194" s="160"/>
      <c r="O3194" s="160"/>
      <c r="AA3194" s="523"/>
      <c r="AB3194" s="523"/>
      <c r="AC3194" s="160"/>
      <c r="AD3194" s="160"/>
      <c r="AE3194" s="160"/>
      <c r="AJ3194" s="523"/>
      <c r="AN3194" s="160"/>
      <c r="AO3194" s="160"/>
      <c r="AP3194" s="160"/>
      <c r="AQ3194" s="1"/>
      <c r="AR3194" s="1"/>
      <c r="AS3194" s="160"/>
    </row>
    <row r="3195">
      <c r="A3195" s="122">
        <f t="shared" si="3"/>
        <v>0</v>
      </c>
      <c r="B3195" s="122">
        <f t="shared" si="4"/>
        <v>0</v>
      </c>
      <c r="C3195" s="122">
        <f t="shared" si="5"/>
        <v>0</v>
      </c>
      <c r="D3195" s="122">
        <f t="shared" si="6"/>
        <v>0</v>
      </c>
      <c r="E3195" s="122">
        <f t="shared" si="2"/>
        <v>3</v>
      </c>
      <c r="H3195" s="135" t="s">
        <v>42206</v>
      </c>
      <c r="L3195" s="160"/>
      <c r="M3195" s="160"/>
      <c r="N3195" s="160"/>
      <c r="O3195" s="160"/>
      <c r="AA3195" s="523"/>
      <c r="AB3195" s="523"/>
      <c r="AC3195" s="160"/>
      <c r="AD3195" s="160"/>
      <c r="AE3195" s="160"/>
      <c r="AJ3195" s="523"/>
      <c r="AN3195" s="160"/>
      <c r="AO3195" s="160"/>
      <c r="AP3195" s="160"/>
      <c r="AQ3195" s="1"/>
      <c r="AR3195" s="1"/>
      <c r="AS3195" s="160"/>
    </row>
    <row r="3196">
      <c r="A3196" s="122">
        <f t="shared" si="3"/>
        <v>0</v>
      </c>
      <c r="B3196" s="122">
        <f t="shared" si="4"/>
        <v>0</v>
      </c>
      <c r="C3196" s="122">
        <f t="shared" si="5"/>
        <v>0</v>
      </c>
      <c r="D3196" s="122">
        <f t="shared" si="6"/>
        <v>0</v>
      </c>
      <c r="E3196" s="122">
        <f t="shared" si="2"/>
        <v>6</v>
      </c>
      <c r="H3196" s="135" t="s">
        <v>42207</v>
      </c>
      <c r="L3196" s="160"/>
      <c r="M3196" s="160"/>
      <c r="N3196" s="160"/>
      <c r="O3196" s="160"/>
      <c r="AA3196" s="523"/>
      <c r="AB3196" s="523"/>
      <c r="AC3196" s="160"/>
      <c r="AD3196" s="160"/>
      <c r="AE3196" s="160"/>
      <c r="AJ3196" s="523"/>
      <c r="AN3196" s="160"/>
      <c r="AO3196" s="160"/>
      <c r="AP3196" s="160"/>
      <c r="AQ3196" s="1"/>
      <c r="AR3196" s="1"/>
      <c r="AS3196" s="160"/>
    </row>
    <row r="3197">
      <c r="A3197" s="122">
        <f t="shared" si="3"/>
        <v>0</v>
      </c>
      <c r="B3197" s="122">
        <f t="shared" si="4"/>
        <v>0</v>
      </c>
      <c r="C3197" s="122">
        <f t="shared" si="5"/>
        <v>0</v>
      </c>
      <c r="D3197" s="122">
        <f t="shared" si="6"/>
        <v>0</v>
      </c>
      <c r="E3197" s="122">
        <f t="shared" si="2"/>
        <v>1</v>
      </c>
      <c r="H3197" s="135">
        <v>1065.0</v>
      </c>
      <c r="L3197" s="160"/>
      <c r="M3197" s="160"/>
      <c r="N3197" s="160"/>
      <c r="O3197" s="160"/>
      <c r="AA3197" s="523"/>
      <c r="AB3197" s="523"/>
      <c r="AC3197" s="160"/>
      <c r="AD3197" s="160"/>
      <c r="AE3197" s="160"/>
      <c r="AJ3197" s="523"/>
      <c r="AN3197" s="160"/>
      <c r="AO3197" s="160"/>
      <c r="AP3197" s="160"/>
      <c r="AQ3197" s="1"/>
      <c r="AR3197" s="1"/>
      <c r="AS3197" s="160"/>
    </row>
    <row r="3198">
      <c r="A3198" s="122">
        <f t="shared" si="3"/>
        <v>0</v>
      </c>
      <c r="B3198" s="122">
        <f t="shared" si="4"/>
        <v>0</v>
      </c>
      <c r="C3198" s="122">
        <f t="shared" si="5"/>
        <v>0</v>
      </c>
      <c r="D3198" s="122">
        <f t="shared" si="6"/>
        <v>0</v>
      </c>
      <c r="E3198" s="122">
        <f t="shared" si="2"/>
        <v>3</v>
      </c>
      <c r="H3198" s="135" t="s">
        <v>42208</v>
      </c>
      <c r="L3198" s="160"/>
      <c r="M3198" s="160"/>
      <c r="N3198" s="160"/>
      <c r="O3198" s="160"/>
      <c r="AA3198" s="523"/>
      <c r="AB3198" s="523"/>
      <c r="AC3198" s="160"/>
      <c r="AD3198" s="160"/>
      <c r="AE3198" s="160"/>
      <c r="AJ3198" s="523"/>
      <c r="AN3198" s="160"/>
      <c r="AO3198" s="160"/>
      <c r="AP3198" s="160"/>
      <c r="AQ3198" s="1"/>
      <c r="AR3198" s="1"/>
      <c r="AS3198" s="160"/>
    </row>
    <row r="3199">
      <c r="A3199" s="122">
        <f t="shared" si="3"/>
        <v>0</v>
      </c>
      <c r="B3199" s="122">
        <f t="shared" si="4"/>
        <v>0</v>
      </c>
      <c r="C3199" s="122">
        <f t="shared" si="5"/>
        <v>0</v>
      </c>
      <c r="D3199" s="122">
        <f t="shared" si="6"/>
        <v>0</v>
      </c>
      <c r="E3199" s="122">
        <f t="shared" si="2"/>
        <v>4</v>
      </c>
      <c r="H3199" s="135" t="s">
        <v>29552</v>
      </c>
      <c r="L3199" s="160"/>
      <c r="M3199" s="160"/>
      <c r="N3199" s="160"/>
      <c r="O3199" s="160"/>
      <c r="AA3199" s="523"/>
      <c r="AB3199" s="523"/>
      <c r="AC3199" s="160"/>
      <c r="AD3199" s="160"/>
      <c r="AE3199" s="160"/>
      <c r="AJ3199" s="523"/>
      <c r="AN3199" s="160"/>
      <c r="AO3199" s="160"/>
      <c r="AP3199" s="160"/>
      <c r="AQ3199" s="1"/>
      <c r="AR3199" s="1"/>
      <c r="AS3199" s="160"/>
    </row>
    <row r="3200">
      <c r="A3200" s="122">
        <f t="shared" si="3"/>
        <v>0</v>
      </c>
      <c r="B3200" s="122">
        <f t="shared" si="4"/>
        <v>0</v>
      </c>
      <c r="C3200" s="122">
        <f t="shared" si="5"/>
        <v>0</v>
      </c>
      <c r="D3200" s="122">
        <f t="shared" si="6"/>
        <v>0</v>
      </c>
      <c r="E3200" s="122">
        <f t="shared" si="2"/>
        <v>1</v>
      </c>
      <c r="H3200" s="135">
        <v>1066.0</v>
      </c>
      <c r="L3200" s="160"/>
      <c r="M3200" s="160"/>
      <c r="N3200" s="160"/>
      <c r="O3200" s="160"/>
      <c r="AA3200" s="523"/>
      <c r="AB3200" s="523"/>
      <c r="AC3200" s="160"/>
      <c r="AD3200" s="160"/>
      <c r="AE3200" s="160"/>
      <c r="AJ3200" s="523"/>
      <c r="AN3200" s="160"/>
      <c r="AO3200" s="160"/>
      <c r="AP3200" s="160"/>
      <c r="AQ3200" s="1"/>
      <c r="AR3200" s="1"/>
      <c r="AS3200" s="160"/>
    </row>
    <row r="3201">
      <c r="A3201" s="122">
        <f t="shared" si="3"/>
        <v>0</v>
      </c>
      <c r="B3201" s="122">
        <f t="shared" si="4"/>
        <v>0</v>
      </c>
      <c r="C3201" s="122">
        <f t="shared" si="5"/>
        <v>0</v>
      </c>
      <c r="D3201" s="122">
        <f t="shared" si="6"/>
        <v>0</v>
      </c>
      <c r="E3201" s="122">
        <f t="shared" si="2"/>
        <v>3</v>
      </c>
      <c r="H3201" s="135" t="s">
        <v>42209</v>
      </c>
      <c r="L3201" s="160"/>
      <c r="M3201" s="160"/>
      <c r="N3201" s="160"/>
      <c r="O3201" s="160"/>
      <c r="AA3201" s="523"/>
      <c r="AB3201" s="523"/>
      <c r="AC3201" s="160"/>
      <c r="AD3201" s="160"/>
      <c r="AE3201" s="160"/>
      <c r="AJ3201" s="523"/>
      <c r="AN3201" s="160"/>
      <c r="AO3201" s="160"/>
      <c r="AP3201" s="160"/>
      <c r="AQ3201" s="1"/>
      <c r="AR3201" s="1"/>
      <c r="AS3201" s="160"/>
    </row>
    <row r="3202">
      <c r="A3202" s="122">
        <f t="shared" si="3"/>
        <v>0</v>
      </c>
      <c r="B3202" s="122">
        <f t="shared" si="4"/>
        <v>0</v>
      </c>
      <c r="C3202" s="122">
        <f t="shared" si="5"/>
        <v>0</v>
      </c>
      <c r="D3202" s="122">
        <f t="shared" si="6"/>
        <v>0</v>
      </c>
      <c r="E3202" s="122">
        <f t="shared" si="2"/>
        <v>16</v>
      </c>
      <c r="H3202" s="135" t="s">
        <v>42210</v>
      </c>
      <c r="L3202" s="160"/>
      <c r="M3202" s="160"/>
      <c r="N3202" s="160"/>
      <c r="O3202" s="160"/>
      <c r="AA3202" s="523"/>
      <c r="AB3202" s="523"/>
      <c r="AC3202" s="160"/>
      <c r="AD3202" s="160"/>
      <c r="AE3202" s="160"/>
      <c r="AJ3202" s="523"/>
      <c r="AN3202" s="160"/>
      <c r="AO3202" s="160"/>
      <c r="AP3202" s="160"/>
      <c r="AQ3202" s="1"/>
      <c r="AR3202" s="1"/>
      <c r="AS3202" s="160"/>
    </row>
    <row r="3203">
      <c r="A3203" s="122">
        <f t="shared" si="3"/>
        <v>0</v>
      </c>
      <c r="B3203" s="122">
        <f t="shared" si="4"/>
        <v>0</v>
      </c>
      <c r="C3203" s="122">
        <f t="shared" si="5"/>
        <v>0</v>
      </c>
      <c r="D3203" s="122">
        <f t="shared" si="6"/>
        <v>0</v>
      </c>
      <c r="E3203" s="122">
        <f t="shared" si="2"/>
        <v>1</v>
      </c>
      <c r="H3203" s="135">
        <v>1067.0</v>
      </c>
      <c r="L3203" s="160"/>
      <c r="M3203" s="160"/>
      <c r="N3203" s="160"/>
      <c r="O3203" s="160"/>
      <c r="AA3203" s="523"/>
      <c r="AB3203" s="523"/>
      <c r="AC3203" s="160"/>
      <c r="AD3203" s="160"/>
      <c r="AE3203" s="160"/>
      <c r="AJ3203" s="523"/>
      <c r="AN3203" s="160"/>
      <c r="AO3203" s="160"/>
      <c r="AP3203" s="160"/>
      <c r="AQ3203" s="1"/>
      <c r="AR3203" s="1"/>
      <c r="AS3203" s="160"/>
    </row>
    <row r="3204">
      <c r="A3204" s="122">
        <f t="shared" si="3"/>
        <v>0</v>
      </c>
      <c r="B3204" s="122">
        <f t="shared" si="4"/>
        <v>0</v>
      </c>
      <c r="C3204" s="122">
        <f t="shared" si="5"/>
        <v>0</v>
      </c>
      <c r="D3204" s="122">
        <f t="shared" si="6"/>
        <v>0</v>
      </c>
      <c r="E3204" s="122">
        <f t="shared" si="2"/>
        <v>3</v>
      </c>
      <c r="H3204" s="135" t="s">
        <v>42211</v>
      </c>
      <c r="L3204" s="160"/>
      <c r="M3204" s="160"/>
      <c r="N3204" s="160"/>
      <c r="O3204" s="160"/>
      <c r="AA3204" s="523"/>
      <c r="AB3204" s="523"/>
      <c r="AC3204" s="160"/>
      <c r="AD3204" s="160"/>
      <c r="AE3204" s="160"/>
      <c r="AJ3204" s="523"/>
      <c r="AN3204" s="160"/>
      <c r="AO3204" s="160"/>
      <c r="AP3204" s="160"/>
      <c r="AQ3204" s="1"/>
      <c r="AR3204" s="1"/>
      <c r="AS3204" s="160"/>
    </row>
    <row r="3205">
      <c r="A3205" s="122">
        <f t="shared" si="3"/>
        <v>0</v>
      </c>
      <c r="B3205" s="122">
        <f t="shared" si="4"/>
        <v>0</v>
      </c>
      <c r="C3205" s="122">
        <f t="shared" si="5"/>
        <v>0</v>
      </c>
      <c r="D3205" s="122">
        <f t="shared" si="6"/>
        <v>0</v>
      </c>
      <c r="E3205" s="122">
        <f t="shared" si="2"/>
        <v>9</v>
      </c>
      <c r="H3205" s="135" t="s">
        <v>42212</v>
      </c>
      <c r="L3205" s="160"/>
      <c r="M3205" s="160"/>
      <c r="N3205" s="160"/>
      <c r="O3205" s="160"/>
      <c r="AA3205" s="523"/>
      <c r="AB3205" s="523"/>
      <c r="AC3205" s="160"/>
      <c r="AD3205" s="160"/>
      <c r="AE3205" s="160"/>
      <c r="AJ3205" s="523"/>
      <c r="AN3205" s="160"/>
      <c r="AO3205" s="160"/>
      <c r="AP3205" s="160"/>
      <c r="AQ3205" s="1"/>
      <c r="AR3205" s="1"/>
      <c r="AS3205" s="160"/>
    </row>
    <row r="3206">
      <c r="A3206" s="122">
        <f t="shared" si="3"/>
        <v>0</v>
      </c>
      <c r="B3206" s="122">
        <f t="shared" si="4"/>
        <v>0</v>
      </c>
      <c r="C3206" s="122">
        <f t="shared" si="5"/>
        <v>0</v>
      </c>
      <c r="D3206" s="122">
        <f t="shared" si="6"/>
        <v>0</v>
      </c>
      <c r="E3206" s="122">
        <f t="shared" si="2"/>
        <v>1</v>
      </c>
      <c r="H3206" s="135">
        <v>1068.0</v>
      </c>
      <c r="L3206" s="160"/>
      <c r="M3206" s="160"/>
      <c r="N3206" s="160"/>
      <c r="O3206" s="160"/>
      <c r="AA3206" s="523"/>
      <c r="AB3206" s="523"/>
      <c r="AC3206" s="160"/>
      <c r="AD3206" s="160"/>
      <c r="AE3206" s="160"/>
      <c r="AJ3206" s="523"/>
      <c r="AN3206" s="160"/>
      <c r="AO3206" s="160"/>
      <c r="AP3206" s="160"/>
      <c r="AQ3206" s="1"/>
      <c r="AR3206" s="1"/>
      <c r="AS3206" s="160"/>
    </row>
    <row r="3207">
      <c r="A3207" s="122">
        <f t="shared" si="3"/>
        <v>0</v>
      </c>
      <c r="B3207" s="122">
        <f t="shared" si="4"/>
        <v>0</v>
      </c>
      <c r="C3207" s="122">
        <f t="shared" si="5"/>
        <v>0</v>
      </c>
      <c r="D3207" s="122">
        <f t="shared" si="6"/>
        <v>0</v>
      </c>
      <c r="E3207" s="122">
        <f t="shared" si="2"/>
        <v>3</v>
      </c>
      <c r="H3207" s="135" t="s">
        <v>42213</v>
      </c>
      <c r="L3207" s="160"/>
      <c r="M3207" s="160"/>
      <c r="N3207" s="160"/>
      <c r="O3207" s="160"/>
      <c r="AA3207" s="523"/>
      <c r="AB3207" s="523"/>
      <c r="AC3207" s="160"/>
      <c r="AD3207" s="160"/>
      <c r="AE3207" s="160"/>
      <c r="AJ3207" s="523"/>
      <c r="AN3207" s="160"/>
      <c r="AO3207" s="160"/>
      <c r="AP3207" s="160"/>
      <c r="AQ3207" s="1"/>
      <c r="AR3207" s="1"/>
      <c r="AS3207" s="160"/>
    </row>
    <row r="3208">
      <c r="A3208" s="122">
        <f t="shared" si="3"/>
        <v>0</v>
      </c>
      <c r="B3208" s="122">
        <f t="shared" si="4"/>
        <v>0</v>
      </c>
      <c r="C3208" s="122">
        <f t="shared" si="5"/>
        <v>0</v>
      </c>
      <c r="D3208" s="122">
        <f t="shared" si="6"/>
        <v>0</v>
      </c>
      <c r="E3208" s="122">
        <f t="shared" si="2"/>
        <v>6</v>
      </c>
      <c r="H3208" s="135" t="s">
        <v>42214</v>
      </c>
      <c r="L3208" s="160"/>
      <c r="M3208" s="160"/>
      <c r="N3208" s="160"/>
      <c r="O3208" s="160"/>
      <c r="AA3208" s="523"/>
      <c r="AB3208" s="523"/>
      <c r="AC3208" s="160"/>
      <c r="AD3208" s="160"/>
      <c r="AE3208" s="160"/>
      <c r="AJ3208" s="523"/>
      <c r="AN3208" s="160"/>
      <c r="AO3208" s="160"/>
      <c r="AP3208" s="160"/>
      <c r="AQ3208" s="1"/>
      <c r="AR3208" s="1"/>
      <c r="AS3208" s="160"/>
    </row>
    <row r="3209">
      <c r="A3209" s="122">
        <f t="shared" si="3"/>
        <v>0</v>
      </c>
      <c r="B3209" s="122">
        <f t="shared" si="4"/>
        <v>0</v>
      </c>
      <c r="C3209" s="122">
        <f t="shared" si="5"/>
        <v>0</v>
      </c>
      <c r="D3209" s="122">
        <f t="shared" si="6"/>
        <v>0</v>
      </c>
      <c r="E3209" s="122">
        <f t="shared" si="2"/>
        <v>1</v>
      </c>
      <c r="H3209" s="135">
        <v>1069.0</v>
      </c>
      <c r="L3209" s="160"/>
      <c r="M3209" s="160"/>
      <c r="N3209" s="160"/>
      <c r="O3209" s="160"/>
      <c r="AA3209" s="523"/>
      <c r="AB3209" s="523"/>
      <c r="AC3209" s="160"/>
      <c r="AD3209" s="160"/>
      <c r="AE3209" s="160"/>
      <c r="AJ3209" s="523"/>
      <c r="AN3209" s="160"/>
      <c r="AO3209" s="160"/>
      <c r="AP3209" s="160"/>
      <c r="AQ3209" s="1"/>
      <c r="AR3209" s="1"/>
      <c r="AS3209" s="160"/>
    </row>
    <row r="3210">
      <c r="A3210" s="122">
        <f t="shared" si="3"/>
        <v>0</v>
      </c>
      <c r="B3210" s="122">
        <f t="shared" si="4"/>
        <v>0</v>
      </c>
      <c r="C3210" s="122">
        <f t="shared" si="5"/>
        <v>0</v>
      </c>
      <c r="D3210" s="122">
        <f t="shared" si="6"/>
        <v>0</v>
      </c>
      <c r="E3210" s="122">
        <f t="shared" si="2"/>
        <v>3</v>
      </c>
      <c r="H3210" s="135" t="s">
        <v>42215</v>
      </c>
      <c r="L3210" s="160"/>
      <c r="M3210" s="160"/>
      <c r="N3210" s="160"/>
      <c r="O3210" s="160"/>
      <c r="AA3210" s="523"/>
      <c r="AB3210" s="523"/>
      <c r="AC3210" s="160"/>
      <c r="AD3210" s="160"/>
      <c r="AE3210" s="160"/>
      <c r="AJ3210" s="523"/>
      <c r="AN3210" s="160"/>
      <c r="AO3210" s="160"/>
      <c r="AP3210" s="160"/>
      <c r="AQ3210" s="1"/>
      <c r="AR3210" s="1"/>
      <c r="AS3210" s="160"/>
    </row>
    <row r="3211">
      <c r="A3211" s="122">
        <f t="shared" si="3"/>
        <v>0</v>
      </c>
      <c r="B3211" s="122">
        <f t="shared" si="4"/>
        <v>0</v>
      </c>
      <c r="C3211" s="122">
        <f t="shared" si="5"/>
        <v>0</v>
      </c>
      <c r="D3211" s="122">
        <f t="shared" si="6"/>
        <v>0</v>
      </c>
      <c r="E3211" s="122">
        <f t="shared" si="2"/>
        <v>9</v>
      </c>
      <c r="H3211" s="135" t="s">
        <v>42216</v>
      </c>
      <c r="L3211" s="160"/>
      <c r="M3211" s="160"/>
      <c r="N3211" s="160"/>
      <c r="O3211" s="160"/>
      <c r="AA3211" s="523"/>
      <c r="AB3211" s="523"/>
      <c r="AC3211" s="160"/>
      <c r="AD3211" s="160"/>
      <c r="AE3211" s="160"/>
      <c r="AJ3211" s="523"/>
      <c r="AN3211" s="160"/>
      <c r="AO3211" s="160"/>
      <c r="AP3211" s="160"/>
      <c r="AQ3211" s="1"/>
      <c r="AR3211" s="1"/>
      <c r="AS3211" s="160"/>
    </row>
    <row r="3212">
      <c r="A3212" s="122">
        <f t="shared" si="3"/>
        <v>0</v>
      </c>
      <c r="B3212" s="122">
        <f t="shared" si="4"/>
        <v>0</v>
      </c>
      <c r="C3212" s="122">
        <f t="shared" si="5"/>
        <v>0</v>
      </c>
      <c r="D3212" s="122">
        <f t="shared" si="6"/>
        <v>0</v>
      </c>
      <c r="E3212" s="122">
        <f t="shared" si="2"/>
        <v>1</v>
      </c>
      <c r="H3212" s="135">
        <v>1070.0</v>
      </c>
      <c r="L3212" s="160"/>
      <c r="M3212" s="160"/>
      <c r="N3212" s="160"/>
      <c r="O3212" s="160"/>
      <c r="AA3212" s="523"/>
      <c r="AB3212" s="523"/>
      <c r="AC3212" s="160"/>
      <c r="AD3212" s="160"/>
      <c r="AE3212" s="160"/>
      <c r="AJ3212" s="523"/>
      <c r="AN3212" s="160"/>
      <c r="AO3212" s="160"/>
      <c r="AP3212" s="160"/>
      <c r="AQ3212" s="1"/>
      <c r="AR3212" s="1"/>
      <c r="AS3212" s="160"/>
    </row>
    <row r="3213">
      <c r="A3213" s="122">
        <f t="shared" si="3"/>
        <v>0</v>
      </c>
      <c r="B3213" s="122">
        <f t="shared" si="4"/>
        <v>0</v>
      </c>
      <c r="C3213" s="122">
        <f t="shared" si="5"/>
        <v>0</v>
      </c>
      <c r="D3213" s="122">
        <f t="shared" si="6"/>
        <v>0</v>
      </c>
      <c r="E3213" s="122">
        <f t="shared" si="2"/>
        <v>3</v>
      </c>
      <c r="H3213" s="135" t="s">
        <v>42217</v>
      </c>
      <c r="L3213" s="160"/>
      <c r="M3213" s="160"/>
      <c r="N3213" s="160"/>
      <c r="O3213" s="160"/>
      <c r="AA3213" s="523"/>
      <c r="AB3213" s="523"/>
      <c r="AC3213" s="160"/>
      <c r="AD3213" s="160"/>
      <c r="AE3213" s="160"/>
      <c r="AJ3213" s="523"/>
      <c r="AN3213" s="160"/>
      <c r="AO3213" s="160"/>
      <c r="AP3213" s="160"/>
      <c r="AQ3213" s="1"/>
      <c r="AR3213" s="1"/>
      <c r="AS3213" s="160"/>
    </row>
    <row r="3214">
      <c r="A3214" s="122">
        <f t="shared" si="3"/>
        <v>0</v>
      </c>
      <c r="B3214" s="122">
        <f t="shared" si="4"/>
        <v>0</v>
      </c>
      <c r="C3214" s="122">
        <f t="shared" si="5"/>
        <v>0</v>
      </c>
      <c r="D3214" s="122">
        <f t="shared" si="6"/>
        <v>0</v>
      </c>
      <c r="E3214" s="122">
        <f t="shared" si="2"/>
        <v>46</v>
      </c>
      <c r="H3214" s="135" t="s">
        <v>42218</v>
      </c>
      <c r="L3214" s="160"/>
      <c r="M3214" s="160"/>
      <c r="N3214" s="160"/>
      <c r="O3214" s="160"/>
      <c r="AA3214" s="523"/>
      <c r="AB3214" s="523"/>
      <c r="AC3214" s="160"/>
      <c r="AD3214" s="160"/>
      <c r="AE3214" s="160"/>
      <c r="AJ3214" s="523"/>
      <c r="AN3214" s="160"/>
      <c r="AO3214" s="160"/>
      <c r="AP3214" s="160"/>
      <c r="AQ3214" s="1"/>
      <c r="AR3214" s="1"/>
      <c r="AS3214" s="160"/>
    </row>
    <row r="3215">
      <c r="A3215" s="122">
        <f t="shared" si="3"/>
        <v>0</v>
      </c>
      <c r="B3215" s="122">
        <f t="shared" si="4"/>
        <v>0</v>
      </c>
      <c r="C3215" s="122">
        <f t="shared" si="5"/>
        <v>0</v>
      </c>
      <c r="D3215" s="122">
        <f t="shared" si="6"/>
        <v>0</v>
      </c>
      <c r="E3215" s="122">
        <f t="shared" si="2"/>
        <v>1</v>
      </c>
      <c r="H3215" s="135">
        <v>1071.0</v>
      </c>
      <c r="L3215" s="160"/>
      <c r="M3215" s="160"/>
      <c r="N3215" s="160"/>
      <c r="O3215" s="160"/>
      <c r="AA3215" s="523"/>
      <c r="AB3215" s="523"/>
      <c r="AC3215" s="160"/>
      <c r="AD3215" s="160"/>
      <c r="AE3215" s="160"/>
      <c r="AJ3215" s="523"/>
      <c r="AN3215" s="160"/>
      <c r="AO3215" s="160"/>
      <c r="AP3215" s="160"/>
      <c r="AQ3215" s="1"/>
      <c r="AR3215" s="1"/>
      <c r="AS3215" s="160"/>
    </row>
    <row r="3216">
      <c r="A3216" s="122">
        <f t="shared" si="3"/>
        <v>0</v>
      </c>
      <c r="B3216" s="122">
        <f t="shared" si="4"/>
        <v>0</v>
      </c>
      <c r="C3216" s="122">
        <f t="shared" si="5"/>
        <v>0</v>
      </c>
      <c r="D3216" s="122">
        <f t="shared" si="6"/>
        <v>0</v>
      </c>
      <c r="E3216" s="122">
        <f t="shared" si="2"/>
        <v>3</v>
      </c>
      <c r="H3216" s="135" t="s">
        <v>42219</v>
      </c>
      <c r="L3216" s="160"/>
      <c r="M3216" s="160"/>
      <c r="N3216" s="160"/>
      <c r="O3216" s="160"/>
      <c r="AA3216" s="523"/>
      <c r="AB3216" s="523"/>
      <c r="AC3216" s="160"/>
      <c r="AD3216" s="160"/>
      <c r="AE3216" s="160"/>
      <c r="AJ3216" s="523"/>
      <c r="AN3216" s="160"/>
      <c r="AO3216" s="160"/>
      <c r="AP3216" s="160"/>
      <c r="AQ3216" s="1"/>
      <c r="AR3216" s="1"/>
      <c r="AS3216" s="160"/>
    </row>
    <row r="3217">
      <c r="A3217" s="122">
        <f t="shared" si="3"/>
        <v>0</v>
      </c>
      <c r="B3217" s="122">
        <f t="shared" si="4"/>
        <v>0</v>
      </c>
      <c r="C3217" s="122">
        <f t="shared" si="5"/>
        <v>0</v>
      </c>
      <c r="D3217" s="122">
        <f t="shared" si="6"/>
        <v>0</v>
      </c>
      <c r="E3217" s="122">
        <f t="shared" si="2"/>
        <v>36</v>
      </c>
      <c r="H3217" s="135" t="s">
        <v>42220</v>
      </c>
      <c r="L3217" s="160"/>
      <c r="M3217" s="160"/>
      <c r="N3217" s="160"/>
      <c r="O3217" s="160"/>
      <c r="AA3217" s="523"/>
      <c r="AB3217" s="523"/>
      <c r="AC3217" s="160"/>
      <c r="AD3217" s="160"/>
      <c r="AE3217" s="160"/>
      <c r="AJ3217" s="523"/>
      <c r="AN3217" s="160"/>
      <c r="AO3217" s="160"/>
      <c r="AP3217" s="160"/>
      <c r="AQ3217" s="1"/>
      <c r="AR3217" s="1"/>
      <c r="AS3217" s="160"/>
    </row>
    <row r="3218">
      <c r="A3218" s="122">
        <f t="shared" si="3"/>
        <v>0</v>
      </c>
      <c r="B3218" s="122">
        <f t="shared" si="4"/>
        <v>0</v>
      </c>
      <c r="C3218" s="122">
        <f t="shared" si="5"/>
        <v>0</v>
      </c>
      <c r="D3218" s="122">
        <f t="shared" si="6"/>
        <v>0</v>
      </c>
      <c r="E3218" s="122">
        <f t="shared" si="2"/>
        <v>1</v>
      </c>
      <c r="H3218" s="135">
        <v>1072.0</v>
      </c>
      <c r="L3218" s="160"/>
      <c r="M3218" s="160"/>
      <c r="N3218" s="160"/>
      <c r="O3218" s="160"/>
      <c r="AA3218" s="523"/>
      <c r="AB3218" s="523"/>
      <c r="AC3218" s="160"/>
      <c r="AD3218" s="160"/>
      <c r="AE3218" s="160"/>
      <c r="AJ3218" s="523"/>
      <c r="AN3218" s="160"/>
      <c r="AO3218" s="160"/>
      <c r="AP3218" s="160"/>
      <c r="AQ3218" s="1"/>
      <c r="AR3218" s="1"/>
      <c r="AS3218" s="160"/>
    </row>
    <row r="3219">
      <c r="A3219" s="122">
        <f t="shared" si="3"/>
        <v>0</v>
      </c>
      <c r="B3219" s="122">
        <f t="shared" si="4"/>
        <v>0</v>
      </c>
      <c r="C3219" s="122">
        <f t="shared" si="5"/>
        <v>0</v>
      </c>
      <c r="D3219" s="122">
        <f t="shared" si="6"/>
        <v>0</v>
      </c>
      <c r="E3219" s="122">
        <f t="shared" si="2"/>
        <v>3</v>
      </c>
      <c r="H3219" s="135" t="s">
        <v>42221</v>
      </c>
      <c r="L3219" s="160"/>
      <c r="M3219" s="160"/>
      <c r="N3219" s="160"/>
      <c r="O3219" s="160"/>
      <c r="AA3219" s="523"/>
      <c r="AB3219" s="523"/>
      <c r="AC3219" s="160"/>
      <c r="AD3219" s="160"/>
      <c r="AE3219" s="160"/>
      <c r="AJ3219" s="523"/>
      <c r="AN3219" s="160"/>
      <c r="AO3219" s="160"/>
      <c r="AP3219" s="160"/>
      <c r="AQ3219" s="1"/>
      <c r="AR3219" s="1"/>
      <c r="AS3219" s="160"/>
    </row>
    <row r="3220">
      <c r="A3220" s="122">
        <f t="shared" si="3"/>
        <v>0</v>
      </c>
      <c r="B3220" s="122">
        <f t="shared" si="4"/>
        <v>0</v>
      </c>
      <c r="C3220" s="122">
        <f t="shared" si="5"/>
        <v>0</v>
      </c>
      <c r="D3220" s="122">
        <f t="shared" si="6"/>
        <v>0</v>
      </c>
      <c r="E3220" s="122">
        <f t="shared" si="2"/>
        <v>8</v>
      </c>
      <c r="H3220" s="135" t="s">
        <v>42222</v>
      </c>
      <c r="L3220" s="160"/>
      <c r="M3220" s="160"/>
      <c r="N3220" s="160"/>
      <c r="O3220" s="160"/>
      <c r="AA3220" s="523"/>
      <c r="AB3220" s="523"/>
      <c r="AC3220" s="160"/>
      <c r="AD3220" s="160"/>
      <c r="AE3220" s="160"/>
      <c r="AJ3220" s="523"/>
      <c r="AN3220" s="160"/>
      <c r="AO3220" s="160"/>
      <c r="AP3220" s="160"/>
      <c r="AQ3220" s="1"/>
      <c r="AR3220" s="1"/>
      <c r="AS3220" s="160"/>
    </row>
    <row r="3221">
      <c r="A3221" s="122">
        <f t="shared" si="3"/>
        <v>0</v>
      </c>
      <c r="B3221" s="122">
        <f t="shared" si="4"/>
        <v>0</v>
      </c>
      <c r="C3221" s="122">
        <f t="shared" si="5"/>
        <v>0</v>
      </c>
      <c r="D3221" s="122">
        <f t="shared" si="6"/>
        <v>0</v>
      </c>
      <c r="E3221" s="122">
        <f t="shared" si="2"/>
        <v>1</v>
      </c>
      <c r="H3221" s="135">
        <v>1073.0</v>
      </c>
      <c r="L3221" s="160"/>
      <c r="M3221" s="160"/>
      <c r="N3221" s="160"/>
      <c r="O3221" s="160"/>
      <c r="AA3221" s="523"/>
      <c r="AB3221" s="523"/>
      <c r="AC3221" s="160"/>
      <c r="AD3221" s="160"/>
      <c r="AE3221" s="160"/>
      <c r="AJ3221" s="523"/>
      <c r="AN3221" s="160"/>
      <c r="AO3221" s="160"/>
      <c r="AP3221" s="160"/>
      <c r="AQ3221" s="1"/>
      <c r="AR3221" s="1"/>
      <c r="AS3221" s="160"/>
    </row>
    <row r="3222">
      <c r="A3222" s="122">
        <f t="shared" si="3"/>
        <v>0</v>
      </c>
      <c r="B3222" s="122">
        <f t="shared" si="4"/>
        <v>0</v>
      </c>
      <c r="C3222" s="122">
        <f t="shared" si="5"/>
        <v>0</v>
      </c>
      <c r="D3222" s="122">
        <f t="shared" si="6"/>
        <v>0</v>
      </c>
      <c r="E3222" s="122">
        <f t="shared" si="2"/>
        <v>3</v>
      </c>
      <c r="H3222" s="135" t="s">
        <v>42223</v>
      </c>
      <c r="L3222" s="160"/>
      <c r="M3222" s="160"/>
      <c r="N3222" s="160"/>
      <c r="O3222" s="160"/>
      <c r="AA3222" s="523"/>
      <c r="AB3222" s="523"/>
      <c r="AC3222" s="160"/>
      <c r="AD3222" s="160"/>
      <c r="AE3222" s="160"/>
      <c r="AJ3222" s="523"/>
      <c r="AN3222" s="160"/>
      <c r="AO3222" s="160"/>
      <c r="AP3222" s="160"/>
      <c r="AQ3222" s="1"/>
      <c r="AR3222" s="1"/>
      <c r="AS3222" s="160"/>
    </row>
    <row r="3223">
      <c r="A3223" s="122">
        <f t="shared" si="3"/>
        <v>0</v>
      </c>
      <c r="B3223" s="122">
        <f t="shared" si="4"/>
        <v>0</v>
      </c>
      <c r="C3223" s="122">
        <f t="shared" si="5"/>
        <v>0</v>
      </c>
      <c r="D3223" s="122">
        <f t="shared" si="6"/>
        <v>0</v>
      </c>
      <c r="E3223" s="122">
        <f t="shared" si="2"/>
        <v>8</v>
      </c>
      <c r="H3223" s="135" t="s">
        <v>42224</v>
      </c>
      <c r="L3223" s="160"/>
      <c r="M3223" s="160"/>
      <c r="N3223" s="160"/>
      <c r="O3223" s="160"/>
      <c r="AA3223" s="523"/>
      <c r="AB3223" s="523"/>
      <c r="AC3223" s="160"/>
      <c r="AD3223" s="160"/>
      <c r="AE3223" s="160"/>
      <c r="AJ3223" s="523"/>
      <c r="AN3223" s="160"/>
      <c r="AO3223" s="160"/>
      <c r="AP3223" s="160"/>
      <c r="AQ3223" s="1"/>
      <c r="AR3223" s="1"/>
      <c r="AS3223" s="160"/>
    </row>
    <row r="3224">
      <c r="A3224" s="122">
        <f t="shared" si="3"/>
        <v>0</v>
      </c>
      <c r="B3224" s="122">
        <f t="shared" si="4"/>
        <v>0</v>
      </c>
      <c r="C3224" s="122">
        <f t="shared" si="5"/>
        <v>0</v>
      </c>
      <c r="D3224" s="122">
        <f t="shared" si="6"/>
        <v>0</v>
      </c>
      <c r="E3224" s="122">
        <f t="shared" si="2"/>
        <v>1</v>
      </c>
      <c r="H3224" s="135">
        <v>1074.0</v>
      </c>
      <c r="L3224" s="160"/>
      <c r="M3224" s="160"/>
      <c r="N3224" s="160"/>
      <c r="O3224" s="160"/>
      <c r="AA3224" s="523"/>
      <c r="AB3224" s="523"/>
      <c r="AC3224" s="160"/>
      <c r="AD3224" s="160"/>
      <c r="AE3224" s="160"/>
      <c r="AJ3224" s="523"/>
      <c r="AN3224" s="160"/>
      <c r="AO3224" s="160"/>
      <c r="AP3224" s="160"/>
      <c r="AQ3224" s="1"/>
      <c r="AR3224" s="1"/>
      <c r="AS3224" s="160"/>
    </row>
    <row r="3225">
      <c r="A3225" s="122">
        <f t="shared" si="3"/>
        <v>0</v>
      </c>
      <c r="B3225" s="122">
        <f t="shared" si="4"/>
        <v>0</v>
      </c>
      <c r="C3225" s="122">
        <f t="shared" si="5"/>
        <v>0</v>
      </c>
      <c r="D3225" s="122">
        <f t="shared" si="6"/>
        <v>0</v>
      </c>
      <c r="E3225" s="122">
        <f t="shared" si="2"/>
        <v>3</v>
      </c>
      <c r="H3225" s="135" t="s">
        <v>42225</v>
      </c>
      <c r="L3225" s="160"/>
      <c r="M3225" s="160"/>
      <c r="N3225" s="160"/>
      <c r="O3225" s="160"/>
      <c r="AA3225" s="523"/>
      <c r="AB3225" s="523"/>
      <c r="AC3225" s="160"/>
      <c r="AD3225" s="160"/>
      <c r="AE3225" s="160"/>
      <c r="AJ3225" s="523"/>
      <c r="AN3225" s="160"/>
      <c r="AO3225" s="160"/>
      <c r="AP3225" s="160"/>
      <c r="AQ3225" s="1"/>
      <c r="AR3225" s="1"/>
      <c r="AS3225" s="160"/>
    </row>
    <row r="3226">
      <c r="A3226" s="122">
        <f t="shared" si="3"/>
        <v>0</v>
      </c>
      <c r="B3226" s="122">
        <f t="shared" si="4"/>
        <v>0</v>
      </c>
      <c r="C3226" s="122">
        <f t="shared" si="5"/>
        <v>0</v>
      </c>
      <c r="D3226" s="122">
        <f t="shared" si="6"/>
        <v>0</v>
      </c>
      <c r="E3226" s="122">
        <f t="shared" si="2"/>
        <v>16</v>
      </c>
      <c r="H3226" s="135" t="s">
        <v>42226</v>
      </c>
      <c r="L3226" s="160"/>
      <c r="M3226" s="160"/>
      <c r="N3226" s="160"/>
      <c r="O3226" s="160"/>
      <c r="AA3226" s="523"/>
      <c r="AB3226" s="523"/>
      <c r="AC3226" s="160"/>
      <c r="AD3226" s="160"/>
      <c r="AE3226" s="160"/>
      <c r="AJ3226" s="523"/>
      <c r="AN3226" s="160"/>
      <c r="AO3226" s="160"/>
      <c r="AP3226" s="160"/>
      <c r="AQ3226" s="1"/>
      <c r="AR3226" s="1"/>
      <c r="AS3226" s="160"/>
    </row>
    <row r="3227">
      <c r="A3227" s="122">
        <f t="shared" si="3"/>
        <v>0</v>
      </c>
      <c r="B3227" s="122">
        <f t="shared" si="4"/>
        <v>0</v>
      </c>
      <c r="C3227" s="122">
        <f t="shared" si="5"/>
        <v>0</v>
      </c>
      <c r="D3227" s="122">
        <f t="shared" si="6"/>
        <v>0</v>
      </c>
      <c r="E3227" s="122">
        <f t="shared" si="2"/>
        <v>1</v>
      </c>
      <c r="H3227" s="135">
        <v>1075.0</v>
      </c>
      <c r="L3227" s="160"/>
      <c r="M3227" s="160"/>
      <c r="N3227" s="160"/>
      <c r="O3227" s="160"/>
      <c r="AA3227" s="523"/>
      <c r="AB3227" s="523"/>
      <c r="AC3227" s="160"/>
      <c r="AD3227" s="160"/>
      <c r="AE3227" s="160"/>
      <c r="AJ3227" s="523"/>
      <c r="AN3227" s="160"/>
      <c r="AO3227" s="160"/>
      <c r="AP3227" s="160"/>
      <c r="AQ3227" s="1"/>
      <c r="AR3227" s="1"/>
      <c r="AS3227" s="160"/>
    </row>
    <row r="3228">
      <c r="A3228" s="122">
        <f t="shared" si="3"/>
        <v>0</v>
      </c>
      <c r="B3228" s="122">
        <f t="shared" si="4"/>
        <v>0</v>
      </c>
      <c r="C3228" s="122">
        <f t="shared" si="5"/>
        <v>0</v>
      </c>
      <c r="D3228" s="122">
        <f t="shared" si="6"/>
        <v>0</v>
      </c>
      <c r="E3228" s="122">
        <f t="shared" si="2"/>
        <v>3</v>
      </c>
      <c r="H3228" s="135" t="s">
        <v>42227</v>
      </c>
      <c r="L3228" s="160"/>
      <c r="M3228" s="160"/>
      <c r="N3228" s="160"/>
      <c r="O3228" s="160"/>
      <c r="AA3228" s="523"/>
      <c r="AB3228" s="523"/>
      <c r="AC3228" s="160"/>
      <c r="AD3228" s="160"/>
      <c r="AE3228" s="160"/>
      <c r="AJ3228" s="523"/>
      <c r="AN3228" s="160"/>
      <c r="AO3228" s="160"/>
      <c r="AP3228" s="160"/>
      <c r="AQ3228" s="1"/>
      <c r="AR3228" s="1"/>
      <c r="AS3228" s="160"/>
    </row>
    <row r="3229">
      <c r="A3229" s="122">
        <f t="shared" si="3"/>
        <v>0</v>
      </c>
      <c r="B3229" s="122">
        <f t="shared" si="4"/>
        <v>0</v>
      </c>
      <c r="C3229" s="122">
        <f t="shared" si="5"/>
        <v>0</v>
      </c>
      <c r="D3229" s="122">
        <f t="shared" si="6"/>
        <v>0</v>
      </c>
      <c r="E3229" s="122">
        <f t="shared" si="2"/>
        <v>19</v>
      </c>
      <c r="H3229" s="135" t="s">
        <v>42228</v>
      </c>
      <c r="L3229" s="160"/>
      <c r="M3229" s="160"/>
      <c r="N3229" s="160"/>
      <c r="O3229" s="160"/>
      <c r="AA3229" s="523"/>
      <c r="AB3229" s="523"/>
      <c r="AC3229" s="160"/>
      <c r="AD3229" s="160"/>
      <c r="AE3229" s="160"/>
      <c r="AJ3229" s="523"/>
      <c r="AN3229" s="160"/>
      <c r="AO3229" s="160"/>
      <c r="AP3229" s="160"/>
      <c r="AQ3229" s="1"/>
      <c r="AR3229" s="1"/>
      <c r="AS3229" s="160"/>
    </row>
    <row r="3230">
      <c r="A3230" s="122">
        <f t="shared" si="3"/>
        <v>0</v>
      </c>
      <c r="B3230" s="122">
        <f t="shared" si="4"/>
        <v>0</v>
      </c>
      <c r="C3230" s="122">
        <f t="shared" si="5"/>
        <v>0</v>
      </c>
      <c r="D3230" s="122">
        <f t="shared" si="6"/>
        <v>0</v>
      </c>
      <c r="E3230" s="122">
        <f t="shared" si="2"/>
        <v>1</v>
      </c>
      <c r="H3230" s="135">
        <v>1076.0</v>
      </c>
      <c r="L3230" s="160"/>
      <c r="M3230" s="160"/>
      <c r="N3230" s="160"/>
      <c r="O3230" s="160"/>
      <c r="AA3230" s="523"/>
      <c r="AB3230" s="523"/>
      <c r="AC3230" s="160"/>
      <c r="AD3230" s="160"/>
      <c r="AE3230" s="160"/>
      <c r="AJ3230" s="523"/>
      <c r="AN3230" s="160"/>
      <c r="AO3230" s="160"/>
      <c r="AP3230" s="160"/>
      <c r="AQ3230" s="1"/>
      <c r="AR3230" s="1"/>
      <c r="AS3230" s="160"/>
    </row>
    <row r="3231">
      <c r="A3231" s="122">
        <f t="shared" si="3"/>
        <v>0</v>
      </c>
      <c r="B3231" s="122">
        <f t="shared" si="4"/>
        <v>0</v>
      </c>
      <c r="C3231" s="122">
        <f t="shared" si="5"/>
        <v>0</v>
      </c>
      <c r="D3231" s="122">
        <f t="shared" si="6"/>
        <v>0</v>
      </c>
      <c r="E3231" s="122">
        <f t="shared" si="2"/>
        <v>3</v>
      </c>
      <c r="H3231" s="135" t="s">
        <v>42229</v>
      </c>
      <c r="L3231" s="160"/>
      <c r="M3231" s="160"/>
      <c r="N3231" s="160"/>
      <c r="O3231" s="160"/>
      <c r="AA3231" s="523"/>
      <c r="AB3231" s="523"/>
      <c r="AC3231" s="160"/>
      <c r="AD3231" s="160"/>
      <c r="AE3231" s="160"/>
      <c r="AJ3231" s="523"/>
      <c r="AN3231" s="160"/>
      <c r="AO3231" s="160"/>
      <c r="AP3231" s="160"/>
      <c r="AQ3231" s="1"/>
      <c r="AR3231" s="1"/>
      <c r="AS3231" s="160"/>
    </row>
    <row r="3232">
      <c r="A3232" s="122">
        <f t="shared" si="3"/>
        <v>0</v>
      </c>
      <c r="B3232" s="122">
        <f t="shared" si="4"/>
        <v>0</v>
      </c>
      <c r="C3232" s="122">
        <f t="shared" si="5"/>
        <v>0</v>
      </c>
      <c r="D3232" s="122">
        <f t="shared" si="6"/>
        <v>0</v>
      </c>
      <c r="E3232" s="122">
        <f t="shared" si="2"/>
        <v>55</v>
      </c>
      <c r="H3232" s="135" t="s">
        <v>42230</v>
      </c>
      <c r="L3232" s="160"/>
      <c r="M3232" s="160"/>
      <c r="N3232" s="160"/>
      <c r="O3232" s="160"/>
      <c r="AA3232" s="523"/>
      <c r="AB3232" s="523"/>
      <c r="AC3232" s="160"/>
      <c r="AD3232" s="160"/>
      <c r="AE3232" s="160"/>
      <c r="AJ3232" s="523"/>
      <c r="AN3232" s="160"/>
      <c r="AO3232" s="160"/>
      <c r="AP3232" s="160"/>
      <c r="AQ3232" s="1"/>
      <c r="AR3232" s="1"/>
      <c r="AS3232" s="160"/>
    </row>
    <row r="3233">
      <c r="A3233" s="122">
        <f t="shared" si="3"/>
        <v>0</v>
      </c>
      <c r="B3233" s="122">
        <f t="shared" si="4"/>
        <v>0</v>
      </c>
      <c r="C3233" s="122">
        <f t="shared" si="5"/>
        <v>0</v>
      </c>
      <c r="D3233" s="122">
        <f t="shared" si="6"/>
        <v>0</v>
      </c>
      <c r="E3233" s="122">
        <f t="shared" si="2"/>
        <v>1</v>
      </c>
      <c r="H3233" s="135">
        <v>1077.0</v>
      </c>
      <c r="L3233" s="160"/>
      <c r="M3233" s="160"/>
      <c r="N3233" s="160"/>
      <c r="O3233" s="160"/>
      <c r="AA3233" s="523"/>
      <c r="AB3233" s="523"/>
      <c r="AC3233" s="160"/>
      <c r="AD3233" s="160"/>
      <c r="AE3233" s="160"/>
      <c r="AJ3233" s="523"/>
      <c r="AN3233" s="160"/>
      <c r="AO3233" s="160"/>
      <c r="AP3233" s="160"/>
      <c r="AQ3233" s="1"/>
      <c r="AR3233" s="1"/>
      <c r="AS3233" s="160"/>
    </row>
    <row r="3234">
      <c r="A3234" s="122">
        <f t="shared" si="3"/>
        <v>0</v>
      </c>
      <c r="B3234" s="122">
        <f t="shared" si="4"/>
        <v>0</v>
      </c>
      <c r="C3234" s="122">
        <f t="shared" si="5"/>
        <v>0</v>
      </c>
      <c r="D3234" s="122">
        <f t="shared" si="6"/>
        <v>0</v>
      </c>
      <c r="E3234" s="122">
        <f t="shared" si="2"/>
        <v>3</v>
      </c>
      <c r="H3234" s="135" t="s">
        <v>42231</v>
      </c>
      <c r="L3234" s="160"/>
      <c r="M3234" s="160"/>
      <c r="N3234" s="160"/>
      <c r="O3234" s="160"/>
      <c r="AA3234" s="523"/>
      <c r="AB3234" s="523"/>
      <c r="AC3234" s="160"/>
      <c r="AD3234" s="160"/>
      <c r="AE3234" s="160"/>
      <c r="AJ3234" s="523"/>
      <c r="AN3234" s="160"/>
      <c r="AO3234" s="160"/>
      <c r="AP3234" s="160"/>
      <c r="AQ3234" s="1"/>
      <c r="AR3234" s="1"/>
      <c r="AS3234" s="160"/>
    </row>
    <row r="3235">
      <c r="A3235" s="122">
        <f t="shared" si="3"/>
        <v>0</v>
      </c>
      <c r="B3235" s="122">
        <f t="shared" si="4"/>
        <v>0</v>
      </c>
      <c r="C3235" s="122">
        <f t="shared" si="5"/>
        <v>0</v>
      </c>
      <c r="D3235" s="122">
        <f t="shared" si="6"/>
        <v>0</v>
      </c>
      <c r="E3235" s="122">
        <f t="shared" si="2"/>
        <v>23</v>
      </c>
      <c r="H3235" s="135" t="s">
        <v>42232</v>
      </c>
      <c r="L3235" s="160"/>
      <c r="M3235" s="160"/>
      <c r="N3235" s="160"/>
      <c r="O3235" s="160"/>
      <c r="AA3235" s="523"/>
      <c r="AB3235" s="523"/>
      <c r="AC3235" s="160"/>
      <c r="AD3235" s="160"/>
      <c r="AE3235" s="160"/>
      <c r="AJ3235" s="523"/>
      <c r="AN3235" s="160"/>
      <c r="AO3235" s="160"/>
      <c r="AP3235" s="160"/>
      <c r="AQ3235" s="1"/>
      <c r="AR3235" s="1"/>
      <c r="AS3235" s="160"/>
    </row>
    <row r="3236">
      <c r="A3236" s="122">
        <f t="shared" si="3"/>
        <v>0</v>
      </c>
      <c r="B3236" s="122">
        <f t="shared" si="4"/>
        <v>0</v>
      </c>
      <c r="C3236" s="122">
        <f t="shared" si="5"/>
        <v>0</v>
      </c>
      <c r="D3236" s="122">
        <f t="shared" si="6"/>
        <v>0</v>
      </c>
      <c r="E3236" s="122">
        <f t="shared" si="2"/>
        <v>1</v>
      </c>
      <c r="H3236" s="135">
        <v>1078.0</v>
      </c>
      <c r="L3236" s="160"/>
      <c r="M3236" s="160"/>
      <c r="N3236" s="160"/>
      <c r="O3236" s="160"/>
      <c r="AA3236" s="523"/>
      <c r="AB3236" s="523"/>
      <c r="AC3236" s="160"/>
      <c r="AD3236" s="160"/>
      <c r="AE3236" s="160"/>
      <c r="AJ3236" s="523"/>
      <c r="AN3236" s="160"/>
      <c r="AO3236" s="160"/>
      <c r="AP3236" s="160"/>
      <c r="AQ3236" s="1"/>
      <c r="AR3236" s="1"/>
      <c r="AS3236" s="160"/>
    </row>
    <row r="3237">
      <c r="A3237" s="122">
        <f t="shared" si="3"/>
        <v>0</v>
      </c>
      <c r="B3237" s="122">
        <f t="shared" si="4"/>
        <v>0</v>
      </c>
      <c r="C3237" s="122">
        <f t="shared" si="5"/>
        <v>0</v>
      </c>
      <c r="D3237" s="122">
        <f t="shared" si="6"/>
        <v>0</v>
      </c>
      <c r="E3237" s="122">
        <f t="shared" si="2"/>
        <v>3</v>
      </c>
      <c r="H3237" s="135" t="s">
        <v>42233</v>
      </c>
      <c r="L3237" s="160"/>
      <c r="M3237" s="160"/>
      <c r="N3237" s="160"/>
      <c r="O3237" s="160"/>
      <c r="AA3237" s="523"/>
      <c r="AB3237" s="523"/>
      <c r="AC3237" s="160"/>
      <c r="AD3237" s="160"/>
      <c r="AE3237" s="160"/>
      <c r="AJ3237" s="523"/>
      <c r="AN3237" s="160"/>
      <c r="AO3237" s="160"/>
      <c r="AP3237" s="160"/>
      <c r="AQ3237" s="1"/>
      <c r="AR3237" s="1"/>
      <c r="AS3237" s="160"/>
    </row>
    <row r="3238">
      <c r="A3238" s="122">
        <f t="shared" si="3"/>
        <v>0</v>
      </c>
      <c r="B3238" s="122">
        <f t="shared" si="4"/>
        <v>0</v>
      </c>
      <c r="C3238" s="122">
        <f t="shared" si="5"/>
        <v>0</v>
      </c>
      <c r="D3238" s="122">
        <f t="shared" si="6"/>
        <v>0</v>
      </c>
      <c r="E3238" s="122">
        <f t="shared" si="2"/>
        <v>41</v>
      </c>
      <c r="H3238" s="135" t="s">
        <v>42234</v>
      </c>
      <c r="L3238" s="160"/>
      <c r="M3238" s="160"/>
      <c r="N3238" s="160"/>
      <c r="O3238" s="160"/>
      <c r="AA3238" s="523"/>
      <c r="AB3238" s="523"/>
      <c r="AC3238" s="160"/>
      <c r="AD3238" s="160"/>
      <c r="AE3238" s="160"/>
      <c r="AJ3238" s="523"/>
      <c r="AN3238" s="160"/>
      <c r="AO3238" s="160"/>
      <c r="AP3238" s="160"/>
      <c r="AQ3238" s="1"/>
      <c r="AR3238" s="1"/>
      <c r="AS3238" s="160"/>
    </row>
    <row r="3239">
      <c r="A3239" s="122">
        <f t="shared" si="3"/>
        <v>0</v>
      </c>
      <c r="B3239" s="122">
        <f t="shared" si="4"/>
        <v>0</v>
      </c>
      <c r="C3239" s="122">
        <f t="shared" si="5"/>
        <v>0</v>
      </c>
      <c r="D3239" s="122">
        <f t="shared" si="6"/>
        <v>0</v>
      </c>
      <c r="E3239" s="122">
        <f t="shared" si="2"/>
        <v>1</v>
      </c>
      <c r="H3239" s="135">
        <v>1079.0</v>
      </c>
      <c r="L3239" s="160"/>
      <c r="M3239" s="160"/>
      <c r="N3239" s="160"/>
      <c r="O3239" s="160"/>
      <c r="AA3239" s="523"/>
      <c r="AB3239" s="523"/>
      <c r="AC3239" s="160"/>
      <c r="AD3239" s="160"/>
      <c r="AE3239" s="160"/>
      <c r="AJ3239" s="523"/>
      <c r="AN3239" s="160"/>
      <c r="AO3239" s="160"/>
      <c r="AP3239" s="160"/>
      <c r="AQ3239" s="1"/>
      <c r="AR3239" s="1"/>
      <c r="AS3239" s="160"/>
    </row>
    <row r="3240">
      <c r="A3240" s="122">
        <f t="shared" si="3"/>
        <v>0</v>
      </c>
      <c r="B3240" s="122">
        <f t="shared" si="4"/>
        <v>0</v>
      </c>
      <c r="C3240" s="122">
        <f t="shared" si="5"/>
        <v>0</v>
      </c>
      <c r="D3240" s="122">
        <f t="shared" si="6"/>
        <v>0</v>
      </c>
      <c r="E3240" s="122">
        <f t="shared" si="2"/>
        <v>3</v>
      </c>
      <c r="H3240" s="135" t="s">
        <v>42235</v>
      </c>
      <c r="L3240" s="160"/>
      <c r="M3240" s="160"/>
      <c r="N3240" s="160"/>
      <c r="O3240" s="160"/>
      <c r="AA3240" s="523"/>
      <c r="AB3240" s="523"/>
      <c r="AC3240" s="160"/>
      <c r="AD3240" s="160"/>
      <c r="AE3240" s="160"/>
      <c r="AJ3240" s="523"/>
      <c r="AN3240" s="160"/>
      <c r="AO3240" s="160"/>
      <c r="AP3240" s="160"/>
      <c r="AQ3240" s="1"/>
      <c r="AR3240" s="1"/>
      <c r="AS3240" s="160"/>
    </row>
    <row r="3241">
      <c r="A3241" s="122">
        <f t="shared" si="3"/>
        <v>0</v>
      </c>
      <c r="B3241" s="122">
        <f t="shared" si="4"/>
        <v>0</v>
      </c>
      <c r="C3241" s="122">
        <f t="shared" si="5"/>
        <v>0</v>
      </c>
      <c r="D3241" s="122">
        <f t="shared" si="6"/>
        <v>0</v>
      </c>
      <c r="E3241" s="122">
        <f t="shared" si="2"/>
        <v>47</v>
      </c>
      <c r="H3241" s="135" t="s">
        <v>42236</v>
      </c>
      <c r="L3241" s="160"/>
      <c r="M3241" s="160"/>
      <c r="N3241" s="160"/>
      <c r="O3241" s="160"/>
      <c r="AA3241" s="523"/>
      <c r="AB3241" s="523"/>
      <c r="AC3241" s="160"/>
      <c r="AD3241" s="160"/>
      <c r="AE3241" s="160"/>
      <c r="AJ3241" s="523"/>
      <c r="AN3241" s="160"/>
      <c r="AO3241" s="160"/>
      <c r="AP3241" s="160"/>
      <c r="AQ3241" s="1"/>
      <c r="AR3241" s="1"/>
      <c r="AS3241" s="160"/>
    </row>
    <row r="3242">
      <c r="A3242" s="122">
        <f t="shared" si="3"/>
        <v>0</v>
      </c>
      <c r="B3242" s="122">
        <f t="shared" si="4"/>
        <v>0</v>
      </c>
      <c r="C3242" s="122">
        <f t="shared" si="5"/>
        <v>0</v>
      </c>
      <c r="D3242" s="122">
        <f t="shared" si="6"/>
        <v>0</v>
      </c>
      <c r="E3242" s="122">
        <f t="shared" si="2"/>
        <v>1</v>
      </c>
      <c r="H3242" s="135">
        <v>1080.0</v>
      </c>
      <c r="L3242" s="160"/>
      <c r="M3242" s="160"/>
      <c r="N3242" s="160"/>
      <c r="O3242" s="160"/>
      <c r="AA3242" s="523"/>
      <c r="AB3242" s="523"/>
      <c r="AC3242" s="160"/>
      <c r="AD3242" s="160"/>
      <c r="AE3242" s="160"/>
      <c r="AJ3242" s="523"/>
      <c r="AN3242" s="160"/>
      <c r="AO3242" s="160"/>
      <c r="AP3242" s="160"/>
      <c r="AQ3242" s="1"/>
      <c r="AR3242" s="1"/>
      <c r="AS3242" s="160"/>
    </row>
    <row r="3243">
      <c r="A3243" s="122">
        <f t="shared" si="3"/>
        <v>0</v>
      </c>
      <c r="B3243" s="122">
        <f t="shared" si="4"/>
        <v>0</v>
      </c>
      <c r="C3243" s="122">
        <f t="shared" si="5"/>
        <v>0</v>
      </c>
      <c r="D3243" s="122">
        <f t="shared" si="6"/>
        <v>0</v>
      </c>
      <c r="E3243" s="122">
        <f t="shared" si="2"/>
        <v>3</v>
      </c>
      <c r="H3243" s="135" t="s">
        <v>42237</v>
      </c>
      <c r="L3243" s="160"/>
      <c r="M3243" s="160"/>
      <c r="N3243" s="160"/>
      <c r="O3243" s="160"/>
      <c r="AA3243" s="523"/>
      <c r="AB3243" s="523"/>
      <c r="AC3243" s="160"/>
      <c r="AD3243" s="160"/>
      <c r="AE3243" s="160"/>
      <c r="AJ3243" s="523"/>
      <c r="AN3243" s="160"/>
      <c r="AO3243" s="160"/>
      <c r="AP3243" s="160"/>
      <c r="AQ3243" s="1"/>
      <c r="AR3243" s="1"/>
      <c r="AS3243" s="160"/>
    </row>
    <row r="3244">
      <c r="A3244" s="122">
        <f t="shared" si="3"/>
        <v>0</v>
      </c>
      <c r="B3244" s="122">
        <f t="shared" si="4"/>
        <v>0</v>
      </c>
      <c r="C3244" s="122">
        <f t="shared" si="5"/>
        <v>0</v>
      </c>
      <c r="D3244" s="122">
        <f t="shared" si="6"/>
        <v>0</v>
      </c>
      <c r="E3244" s="122">
        <f t="shared" si="2"/>
        <v>16</v>
      </c>
      <c r="H3244" s="135" t="s">
        <v>42238</v>
      </c>
      <c r="L3244" s="160"/>
      <c r="M3244" s="160"/>
      <c r="N3244" s="160"/>
      <c r="O3244" s="160"/>
      <c r="AA3244" s="523"/>
      <c r="AB3244" s="523"/>
      <c r="AC3244" s="160"/>
      <c r="AD3244" s="160"/>
      <c r="AE3244" s="160"/>
      <c r="AJ3244" s="523"/>
      <c r="AN3244" s="160"/>
      <c r="AO3244" s="160"/>
      <c r="AP3244" s="160"/>
      <c r="AQ3244" s="1"/>
      <c r="AR3244" s="1"/>
      <c r="AS3244" s="160"/>
    </row>
    <row r="3245">
      <c r="A3245" s="122">
        <f t="shared" si="3"/>
        <v>0</v>
      </c>
      <c r="B3245" s="122">
        <f t="shared" si="4"/>
        <v>0</v>
      </c>
      <c r="C3245" s="122">
        <f t="shared" si="5"/>
        <v>0</v>
      </c>
      <c r="D3245" s="122">
        <f t="shared" si="6"/>
        <v>0</v>
      </c>
      <c r="E3245" s="122">
        <f t="shared" si="2"/>
        <v>1</v>
      </c>
      <c r="H3245" s="135">
        <v>1081.0</v>
      </c>
      <c r="L3245" s="160"/>
      <c r="M3245" s="160"/>
      <c r="N3245" s="160"/>
      <c r="O3245" s="160"/>
      <c r="AA3245" s="523"/>
      <c r="AB3245" s="523"/>
      <c r="AC3245" s="160"/>
      <c r="AD3245" s="160"/>
      <c r="AE3245" s="160"/>
      <c r="AJ3245" s="523"/>
      <c r="AN3245" s="160"/>
      <c r="AO3245" s="160"/>
      <c r="AP3245" s="160"/>
      <c r="AQ3245" s="1"/>
      <c r="AR3245" s="1"/>
      <c r="AS3245" s="160"/>
    </row>
    <row r="3246">
      <c r="A3246" s="122">
        <f t="shared" si="3"/>
        <v>0</v>
      </c>
      <c r="B3246" s="122">
        <f t="shared" si="4"/>
        <v>0</v>
      </c>
      <c r="C3246" s="122">
        <f t="shared" si="5"/>
        <v>0</v>
      </c>
      <c r="D3246" s="122">
        <f t="shared" si="6"/>
        <v>0</v>
      </c>
      <c r="E3246" s="122">
        <f t="shared" si="2"/>
        <v>3</v>
      </c>
      <c r="H3246" s="135" t="s">
        <v>42239</v>
      </c>
      <c r="L3246" s="160"/>
      <c r="M3246" s="160"/>
      <c r="N3246" s="160"/>
      <c r="O3246" s="160"/>
      <c r="AA3246" s="523"/>
      <c r="AB3246" s="523"/>
      <c r="AC3246" s="160"/>
      <c r="AD3246" s="160"/>
      <c r="AE3246" s="160"/>
      <c r="AJ3246" s="523"/>
      <c r="AN3246" s="160"/>
      <c r="AO3246" s="160"/>
      <c r="AP3246" s="160"/>
      <c r="AQ3246" s="1"/>
      <c r="AR3246" s="1"/>
      <c r="AS3246" s="160"/>
    </row>
    <row r="3247">
      <c r="A3247" s="122">
        <f t="shared" si="3"/>
        <v>0</v>
      </c>
      <c r="B3247" s="122">
        <f t="shared" si="4"/>
        <v>0</v>
      </c>
      <c r="C3247" s="122">
        <f t="shared" si="5"/>
        <v>0</v>
      </c>
      <c r="D3247" s="122">
        <f t="shared" si="6"/>
        <v>0</v>
      </c>
      <c r="E3247" s="122">
        <f t="shared" si="2"/>
        <v>3</v>
      </c>
      <c r="H3247" s="135" t="s">
        <v>6327</v>
      </c>
      <c r="L3247" s="160"/>
      <c r="M3247" s="160"/>
      <c r="N3247" s="160"/>
      <c r="O3247" s="160"/>
      <c r="AA3247" s="523"/>
      <c r="AB3247" s="523"/>
      <c r="AC3247" s="160"/>
      <c r="AD3247" s="160"/>
      <c r="AE3247" s="160"/>
      <c r="AJ3247" s="523"/>
      <c r="AN3247" s="160"/>
      <c r="AO3247" s="160"/>
      <c r="AP3247" s="160"/>
      <c r="AQ3247" s="1"/>
      <c r="AR3247" s="1"/>
      <c r="AS3247" s="160"/>
    </row>
    <row r="3248">
      <c r="A3248" s="122">
        <f t="shared" si="3"/>
        <v>0</v>
      </c>
      <c r="B3248" s="122">
        <f t="shared" si="4"/>
        <v>0</v>
      </c>
      <c r="C3248" s="122">
        <f t="shared" si="5"/>
        <v>0</v>
      </c>
      <c r="D3248" s="122">
        <f t="shared" si="6"/>
        <v>0</v>
      </c>
      <c r="E3248" s="122">
        <f t="shared" si="2"/>
        <v>1</v>
      </c>
      <c r="H3248" s="135">
        <v>1082.0</v>
      </c>
      <c r="L3248" s="160"/>
      <c r="M3248" s="160"/>
      <c r="N3248" s="160"/>
      <c r="O3248" s="160"/>
      <c r="AA3248" s="523"/>
      <c r="AB3248" s="523"/>
      <c r="AC3248" s="160"/>
      <c r="AD3248" s="160"/>
      <c r="AE3248" s="160"/>
      <c r="AJ3248" s="523"/>
      <c r="AN3248" s="160"/>
      <c r="AO3248" s="160"/>
      <c r="AP3248" s="160"/>
      <c r="AQ3248" s="1"/>
      <c r="AR3248" s="1"/>
      <c r="AS3248" s="160"/>
    </row>
    <row r="3249">
      <c r="A3249" s="122">
        <f t="shared" si="3"/>
        <v>0</v>
      </c>
      <c r="B3249" s="122">
        <f t="shared" si="4"/>
        <v>0</v>
      </c>
      <c r="C3249" s="122">
        <f t="shared" si="5"/>
        <v>0</v>
      </c>
      <c r="D3249" s="122">
        <f t="shared" si="6"/>
        <v>0</v>
      </c>
      <c r="E3249" s="122">
        <f t="shared" si="2"/>
        <v>3</v>
      </c>
      <c r="H3249" s="135" t="s">
        <v>42240</v>
      </c>
      <c r="L3249" s="160"/>
      <c r="M3249" s="160"/>
      <c r="N3249" s="160"/>
      <c r="O3249" s="160"/>
      <c r="AA3249" s="523"/>
      <c r="AB3249" s="523"/>
      <c r="AC3249" s="160"/>
      <c r="AD3249" s="160"/>
      <c r="AE3249" s="160"/>
      <c r="AJ3249" s="523"/>
      <c r="AN3249" s="160"/>
      <c r="AO3249" s="160"/>
      <c r="AP3249" s="160"/>
      <c r="AQ3249" s="1"/>
      <c r="AR3249" s="1"/>
      <c r="AS3249" s="160"/>
    </row>
    <row r="3250">
      <c r="A3250" s="122">
        <f t="shared" si="3"/>
        <v>0</v>
      </c>
      <c r="B3250" s="122">
        <f t="shared" si="4"/>
        <v>0</v>
      </c>
      <c r="C3250" s="122">
        <f t="shared" si="5"/>
        <v>0</v>
      </c>
      <c r="D3250" s="122">
        <f t="shared" si="6"/>
        <v>0</v>
      </c>
      <c r="E3250" s="122">
        <f t="shared" si="2"/>
        <v>34</v>
      </c>
      <c r="H3250" s="135" t="s">
        <v>42241</v>
      </c>
      <c r="L3250" s="160"/>
      <c r="M3250" s="160"/>
      <c r="N3250" s="160"/>
      <c r="O3250" s="160"/>
      <c r="AA3250" s="523"/>
      <c r="AB3250" s="523"/>
      <c r="AC3250" s="160"/>
      <c r="AD3250" s="160"/>
      <c r="AE3250" s="160"/>
      <c r="AJ3250" s="523"/>
      <c r="AN3250" s="160"/>
      <c r="AO3250" s="160"/>
      <c r="AP3250" s="160"/>
      <c r="AQ3250" s="1"/>
      <c r="AR3250" s="1"/>
      <c r="AS3250" s="160"/>
    </row>
    <row r="3251">
      <c r="A3251" s="122">
        <f t="shared" si="3"/>
        <v>0</v>
      </c>
      <c r="B3251" s="122">
        <f t="shared" si="4"/>
        <v>0</v>
      </c>
      <c r="C3251" s="122">
        <f t="shared" si="5"/>
        <v>0</v>
      </c>
      <c r="D3251" s="122">
        <f t="shared" si="6"/>
        <v>0</v>
      </c>
      <c r="E3251" s="122">
        <f t="shared" si="2"/>
        <v>1</v>
      </c>
      <c r="H3251" s="135">
        <v>1083.0</v>
      </c>
      <c r="L3251" s="160"/>
      <c r="M3251" s="160"/>
      <c r="N3251" s="160"/>
      <c r="O3251" s="160"/>
      <c r="AA3251" s="523"/>
      <c r="AB3251" s="523"/>
      <c r="AC3251" s="160"/>
      <c r="AD3251" s="160"/>
      <c r="AE3251" s="160"/>
      <c r="AJ3251" s="523"/>
      <c r="AN3251" s="160"/>
      <c r="AO3251" s="160"/>
      <c r="AP3251" s="160"/>
      <c r="AQ3251" s="1"/>
      <c r="AR3251" s="1"/>
      <c r="AS3251" s="160"/>
    </row>
    <row r="3252">
      <c r="A3252" s="122">
        <f t="shared" si="3"/>
        <v>0</v>
      </c>
      <c r="B3252" s="122">
        <f t="shared" si="4"/>
        <v>0</v>
      </c>
      <c r="C3252" s="122">
        <f t="shared" si="5"/>
        <v>0</v>
      </c>
      <c r="D3252" s="122">
        <f t="shared" si="6"/>
        <v>0</v>
      </c>
      <c r="E3252" s="122">
        <f t="shared" si="2"/>
        <v>3</v>
      </c>
      <c r="H3252" s="135" t="s">
        <v>42242</v>
      </c>
      <c r="L3252" s="160"/>
      <c r="M3252" s="160"/>
      <c r="N3252" s="160"/>
      <c r="O3252" s="160"/>
      <c r="AA3252" s="523"/>
      <c r="AB3252" s="523"/>
      <c r="AC3252" s="160"/>
      <c r="AD3252" s="160"/>
      <c r="AE3252" s="160"/>
      <c r="AJ3252" s="523"/>
      <c r="AN3252" s="160"/>
      <c r="AO3252" s="160"/>
      <c r="AP3252" s="160"/>
      <c r="AQ3252" s="1"/>
      <c r="AR3252" s="1"/>
      <c r="AS3252" s="160"/>
    </row>
    <row r="3253">
      <c r="A3253" s="122">
        <f t="shared" si="3"/>
        <v>0</v>
      </c>
      <c r="B3253" s="122">
        <f t="shared" si="4"/>
        <v>0</v>
      </c>
      <c r="C3253" s="122">
        <f t="shared" si="5"/>
        <v>0</v>
      </c>
      <c r="D3253" s="122">
        <f t="shared" si="6"/>
        <v>0</v>
      </c>
      <c r="E3253" s="122">
        <f t="shared" si="2"/>
        <v>35</v>
      </c>
      <c r="H3253" s="135" t="s">
        <v>42243</v>
      </c>
      <c r="L3253" s="160"/>
      <c r="M3253" s="160"/>
      <c r="N3253" s="160"/>
      <c r="O3253" s="160"/>
      <c r="AA3253" s="523"/>
      <c r="AB3253" s="523"/>
      <c r="AC3253" s="160"/>
      <c r="AD3253" s="160"/>
      <c r="AE3253" s="160"/>
      <c r="AJ3253" s="523"/>
      <c r="AN3253" s="160"/>
      <c r="AO3253" s="160"/>
      <c r="AP3253" s="160"/>
      <c r="AQ3253" s="1"/>
      <c r="AR3253" s="1"/>
      <c r="AS3253" s="160"/>
    </row>
    <row r="3254">
      <c r="A3254" s="122">
        <f t="shared" si="3"/>
        <v>0</v>
      </c>
      <c r="B3254" s="122">
        <f t="shared" si="4"/>
        <v>0</v>
      </c>
      <c r="C3254" s="122">
        <f t="shared" si="5"/>
        <v>0</v>
      </c>
      <c r="D3254" s="122">
        <f t="shared" si="6"/>
        <v>0</v>
      </c>
      <c r="E3254" s="122">
        <f t="shared" si="2"/>
        <v>1</v>
      </c>
      <c r="H3254" s="135">
        <v>1084.0</v>
      </c>
      <c r="L3254" s="160"/>
      <c r="M3254" s="160"/>
      <c r="N3254" s="160"/>
      <c r="O3254" s="160"/>
      <c r="AA3254" s="523"/>
      <c r="AB3254" s="523"/>
      <c r="AC3254" s="160"/>
      <c r="AD3254" s="160"/>
      <c r="AE3254" s="160"/>
      <c r="AJ3254" s="523"/>
      <c r="AN3254" s="160"/>
      <c r="AO3254" s="160"/>
      <c r="AP3254" s="160"/>
      <c r="AQ3254" s="1"/>
      <c r="AR3254" s="1"/>
      <c r="AS3254" s="160"/>
    </row>
    <row r="3255">
      <c r="A3255" s="122">
        <f t="shared" si="3"/>
        <v>0</v>
      </c>
      <c r="B3255" s="122">
        <f t="shared" si="4"/>
        <v>0</v>
      </c>
      <c r="C3255" s="122">
        <f t="shared" si="5"/>
        <v>0</v>
      </c>
      <c r="D3255" s="122">
        <f t="shared" si="6"/>
        <v>0</v>
      </c>
      <c r="E3255" s="122">
        <f t="shared" si="2"/>
        <v>3</v>
      </c>
      <c r="H3255" s="135" t="s">
        <v>42244</v>
      </c>
      <c r="L3255" s="160"/>
      <c r="M3255" s="160"/>
      <c r="N3255" s="160"/>
      <c r="O3255" s="160"/>
      <c r="AA3255" s="523"/>
      <c r="AB3255" s="523"/>
      <c r="AC3255" s="160"/>
      <c r="AD3255" s="160"/>
      <c r="AE3255" s="160"/>
      <c r="AJ3255" s="523"/>
      <c r="AN3255" s="160"/>
      <c r="AO3255" s="160"/>
      <c r="AP3255" s="160"/>
      <c r="AQ3255" s="1"/>
      <c r="AR3255" s="1"/>
      <c r="AS3255" s="160"/>
    </row>
    <row r="3256">
      <c r="A3256" s="122">
        <f t="shared" si="3"/>
        <v>0</v>
      </c>
      <c r="B3256" s="122">
        <f t="shared" si="4"/>
        <v>0</v>
      </c>
      <c r="C3256" s="122">
        <f t="shared" si="5"/>
        <v>0</v>
      </c>
      <c r="D3256" s="122">
        <f t="shared" si="6"/>
        <v>0</v>
      </c>
      <c r="E3256" s="122">
        <f t="shared" si="2"/>
        <v>8</v>
      </c>
      <c r="H3256" s="135" t="s">
        <v>42245</v>
      </c>
      <c r="L3256" s="160"/>
      <c r="M3256" s="160"/>
      <c r="N3256" s="160"/>
      <c r="O3256" s="160"/>
      <c r="AA3256" s="523"/>
      <c r="AB3256" s="523"/>
      <c r="AC3256" s="160"/>
      <c r="AD3256" s="160"/>
      <c r="AE3256" s="160"/>
      <c r="AJ3256" s="523"/>
      <c r="AN3256" s="160"/>
      <c r="AO3256" s="160"/>
      <c r="AP3256" s="160"/>
      <c r="AQ3256" s="1"/>
      <c r="AR3256" s="1"/>
      <c r="AS3256" s="160"/>
    </row>
    <row r="3257">
      <c r="A3257" s="122">
        <f t="shared" si="3"/>
        <v>0</v>
      </c>
      <c r="B3257" s="122">
        <f t="shared" si="4"/>
        <v>0</v>
      </c>
      <c r="C3257" s="122">
        <f t="shared" si="5"/>
        <v>0</v>
      </c>
      <c r="D3257" s="122">
        <f t="shared" si="6"/>
        <v>0</v>
      </c>
      <c r="E3257" s="122">
        <f t="shared" si="2"/>
        <v>1</v>
      </c>
      <c r="H3257" s="135">
        <v>1085.0</v>
      </c>
      <c r="L3257" s="160"/>
      <c r="M3257" s="160"/>
      <c r="N3257" s="160"/>
      <c r="O3257" s="160"/>
      <c r="AA3257" s="523"/>
      <c r="AB3257" s="523"/>
      <c r="AC3257" s="160"/>
      <c r="AD3257" s="160"/>
      <c r="AE3257" s="160"/>
      <c r="AJ3257" s="523"/>
      <c r="AN3257" s="160"/>
      <c r="AO3257" s="160"/>
      <c r="AP3257" s="160"/>
      <c r="AQ3257" s="1"/>
      <c r="AR3257" s="1"/>
      <c r="AS3257" s="160"/>
    </row>
    <row r="3258">
      <c r="A3258" s="122">
        <f t="shared" si="3"/>
        <v>0</v>
      </c>
      <c r="B3258" s="122">
        <f t="shared" si="4"/>
        <v>0</v>
      </c>
      <c r="C3258" s="122">
        <f t="shared" si="5"/>
        <v>0</v>
      </c>
      <c r="D3258" s="122">
        <f t="shared" si="6"/>
        <v>0</v>
      </c>
      <c r="E3258" s="122">
        <f t="shared" si="2"/>
        <v>3</v>
      </c>
      <c r="H3258" s="135" t="s">
        <v>42246</v>
      </c>
      <c r="L3258" s="160"/>
      <c r="M3258" s="160"/>
      <c r="N3258" s="160"/>
      <c r="O3258" s="160"/>
      <c r="AA3258" s="523"/>
      <c r="AB3258" s="523"/>
      <c r="AC3258" s="160"/>
      <c r="AD3258" s="160"/>
      <c r="AE3258" s="160"/>
      <c r="AJ3258" s="523"/>
      <c r="AN3258" s="160"/>
      <c r="AO3258" s="160"/>
      <c r="AP3258" s="160"/>
      <c r="AQ3258" s="1"/>
      <c r="AR3258" s="1"/>
      <c r="AS3258" s="160"/>
    </row>
    <row r="3259">
      <c r="A3259" s="122">
        <f t="shared" si="3"/>
        <v>0</v>
      </c>
      <c r="B3259" s="122">
        <f t="shared" si="4"/>
        <v>0</v>
      </c>
      <c r="C3259" s="122">
        <f t="shared" si="5"/>
        <v>0</v>
      </c>
      <c r="D3259" s="122">
        <f t="shared" si="6"/>
        <v>0</v>
      </c>
      <c r="E3259" s="122">
        <f t="shared" si="2"/>
        <v>5</v>
      </c>
      <c r="H3259" s="135" t="s">
        <v>42247</v>
      </c>
      <c r="L3259" s="160"/>
      <c r="M3259" s="160"/>
      <c r="N3259" s="160"/>
      <c r="O3259" s="160"/>
      <c r="AA3259" s="523"/>
      <c r="AB3259" s="523"/>
      <c r="AC3259" s="160"/>
      <c r="AD3259" s="160"/>
      <c r="AE3259" s="160"/>
      <c r="AJ3259" s="523"/>
      <c r="AN3259" s="160"/>
      <c r="AO3259" s="160"/>
      <c r="AP3259" s="160"/>
      <c r="AQ3259" s="1"/>
      <c r="AR3259" s="1"/>
      <c r="AS3259" s="160"/>
    </row>
    <row r="3260">
      <c r="A3260" s="122">
        <f t="shared" si="3"/>
        <v>0</v>
      </c>
      <c r="B3260" s="122">
        <f t="shared" si="4"/>
        <v>0</v>
      </c>
      <c r="C3260" s="122">
        <f t="shared" si="5"/>
        <v>0</v>
      </c>
      <c r="D3260" s="122">
        <f t="shared" si="6"/>
        <v>0</v>
      </c>
      <c r="E3260" s="122">
        <f t="shared" si="2"/>
        <v>1</v>
      </c>
      <c r="H3260" s="135">
        <v>1086.0</v>
      </c>
      <c r="L3260" s="160"/>
      <c r="M3260" s="160"/>
      <c r="N3260" s="160"/>
      <c r="O3260" s="160"/>
      <c r="AA3260" s="523"/>
      <c r="AB3260" s="523"/>
      <c r="AC3260" s="160"/>
      <c r="AD3260" s="160"/>
      <c r="AE3260" s="160"/>
      <c r="AJ3260" s="523"/>
      <c r="AN3260" s="160"/>
      <c r="AO3260" s="160"/>
      <c r="AP3260" s="160"/>
      <c r="AQ3260" s="1"/>
      <c r="AR3260" s="1"/>
      <c r="AS3260" s="160"/>
    </row>
    <row r="3261">
      <c r="A3261" s="122">
        <f t="shared" si="3"/>
        <v>0</v>
      </c>
      <c r="B3261" s="122">
        <f t="shared" si="4"/>
        <v>0</v>
      </c>
      <c r="C3261" s="122">
        <f t="shared" si="5"/>
        <v>0</v>
      </c>
      <c r="D3261" s="122">
        <f t="shared" si="6"/>
        <v>0</v>
      </c>
      <c r="E3261" s="122">
        <f t="shared" si="2"/>
        <v>3</v>
      </c>
      <c r="H3261" s="135" t="s">
        <v>42248</v>
      </c>
      <c r="L3261" s="160"/>
      <c r="M3261" s="160"/>
      <c r="N3261" s="160"/>
      <c r="O3261" s="160"/>
      <c r="AA3261" s="523"/>
      <c r="AB3261" s="523"/>
      <c r="AC3261" s="160"/>
      <c r="AD3261" s="160"/>
      <c r="AE3261" s="160"/>
      <c r="AJ3261" s="523"/>
      <c r="AN3261" s="160"/>
      <c r="AO3261" s="160"/>
      <c r="AP3261" s="160"/>
      <c r="AQ3261" s="1"/>
      <c r="AR3261" s="1"/>
      <c r="AS3261" s="160"/>
    </row>
    <row r="3262">
      <c r="A3262" s="122">
        <f t="shared" si="3"/>
        <v>0</v>
      </c>
      <c r="B3262" s="122">
        <f t="shared" si="4"/>
        <v>0</v>
      </c>
      <c r="C3262" s="122">
        <f t="shared" si="5"/>
        <v>0</v>
      </c>
      <c r="D3262" s="122">
        <f t="shared" si="6"/>
        <v>0</v>
      </c>
      <c r="E3262" s="122">
        <f t="shared" si="2"/>
        <v>7</v>
      </c>
      <c r="H3262" s="135" t="s">
        <v>42249</v>
      </c>
      <c r="L3262" s="160"/>
      <c r="M3262" s="160"/>
      <c r="N3262" s="160"/>
      <c r="O3262" s="160"/>
      <c r="AA3262" s="523"/>
      <c r="AB3262" s="523"/>
      <c r="AC3262" s="160"/>
      <c r="AD3262" s="160"/>
      <c r="AE3262" s="160"/>
      <c r="AJ3262" s="523"/>
      <c r="AN3262" s="160"/>
      <c r="AO3262" s="160"/>
      <c r="AP3262" s="160"/>
      <c r="AQ3262" s="1"/>
      <c r="AR3262" s="1"/>
      <c r="AS3262" s="160"/>
    </row>
    <row r="3263">
      <c r="A3263" s="122">
        <f t="shared" si="3"/>
        <v>0</v>
      </c>
      <c r="B3263" s="122">
        <f t="shared" si="4"/>
        <v>0</v>
      </c>
      <c r="C3263" s="122">
        <f t="shared" si="5"/>
        <v>0</v>
      </c>
      <c r="D3263" s="122">
        <f t="shared" si="6"/>
        <v>0</v>
      </c>
      <c r="E3263" s="122">
        <f t="shared" si="2"/>
        <v>1</v>
      </c>
      <c r="H3263" s="135">
        <v>1087.0</v>
      </c>
      <c r="L3263" s="160"/>
      <c r="M3263" s="160"/>
      <c r="N3263" s="160"/>
      <c r="O3263" s="160"/>
      <c r="AA3263" s="523"/>
      <c r="AB3263" s="523"/>
      <c r="AC3263" s="160"/>
      <c r="AD3263" s="160"/>
      <c r="AE3263" s="160"/>
      <c r="AJ3263" s="523"/>
      <c r="AN3263" s="160"/>
      <c r="AO3263" s="160"/>
      <c r="AP3263" s="160"/>
      <c r="AQ3263" s="1"/>
      <c r="AR3263" s="1"/>
      <c r="AS3263" s="160"/>
    </row>
    <row r="3264">
      <c r="A3264" s="122">
        <f t="shared" si="3"/>
        <v>0</v>
      </c>
      <c r="B3264" s="122">
        <f t="shared" si="4"/>
        <v>0</v>
      </c>
      <c r="C3264" s="122">
        <f t="shared" si="5"/>
        <v>0</v>
      </c>
      <c r="D3264" s="122">
        <f t="shared" si="6"/>
        <v>0</v>
      </c>
      <c r="E3264" s="122">
        <f t="shared" si="2"/>
        <v>3</v>
      </c>
      <c r="H3264" s="135" t="s">
        <v>42250</v>
      </c>
      <c r="L3264" s="160"/>
      <c r="M3264" s="160"/>
      <c r="N3264" s="160"/>
      <c r="O3264" s="160"/>
      <c r="AA3264" s="523"/>
      <c r="AB3264" s="523"/>
      <c r="AC3264" s="160"/>
      <c r="AD3264" s="160"/>
      <c r="AE3264" s="160"/>
      <c r="AJ3264" s="523"/>
      <c r="AN3264" s="160"/>
      <c r="AO3264" s="160"/>
      <c r="AP3264" s="160"/>
      <c r="AQ3264" s="1"/>
      <c r="AR3264" s="1"/>
      <c r="AS3264" s="160"/>
    </row>
    <row r="3265">
      <c r="A3265" s="122">
        <f t="shared" si="3"/>
        <v>0</v>
      </c>
      <c r="B3265" s="122">
        <f t="shared" si="4"/>
        <v>0</v>
      </c>
      <c r="C3265" s="122">
        <f t="shared" si="5"/>
        <v>0</v>
      </c>
      <c r="D3265" s="122">
        <f t="shared" si="6"/>
        <v>0</v>
      </c>
      <c r="E3265" s="122">
        <f t="shared" si="2"/>
        <v>19</v>
      </c>
      <c r="H3265" s="135" t="s">
        <v>42251</v>
      </c>
      <c r="L3265" s="160"/>
      <c r="M3265" s="160"/>
      <c r="N3265" s="160"/>
      <c r="O3265" s="160"/>
      <c r="AA3265" s="523"/>
      <c r="AB3265" s="523"/>
      <c r="AC3265" s="160"/>
      <c r="AD3265" s="160"/>
      <c r="AE3265" s="160"/>
      <c r="AJ3265" s="523"/>
      <c r="AN3265" s="160"/>
      <c r="AO3265" s="160"/>
      <c r="AP3265" s="160"/>
      <c r="AQ3265" s="1"/>
      <c r="AR3265" s="1"/>
      <c r="AS3265" s="160"/>
    </row>
    <row r="3266">
      <c r="A3266" s="122">
        <f t="shared" si="3"/>
        <v>0</v>
      </c>
      <c r="B3266" s="122">
        <f t="shared" si="4"/>
        <v>0</v>
      </c>
      <c r="C3266" s="122">
        <f t="shared" si="5"/>
        <v>0</v>
      </c>
      <c r="D3266" s="122">
        <f t="shared" si="6"/>
        <v>0</v>
      </c>
      <c r="E3266" s="122">
        <f t="shared" si="2"/>
        <v>1</v>
      </c>
      <c r="H3266" s="135">
        <v>1088.0</v>
      </c>
      <c r="L3266" s="160"/>
      <c r="M3266" s="160"/>
      <c r="N3266" s="160"/>
      <c r="O3266" s="160"/>
      <c r="AA3266" s="523"/>
      <c r="AB3266" s="523"/>
      <c r="AC3266" s="160"/>
      <c r="AD3266" s="160"/>
      <c r="AE3266" s="160"/>
      <c r="AJ3266" s="523"/>
      <c r="AN3266" s="160"/>
      <c r="AO3266" s="160"/>
      <c r="AP3266" s="160"/>
      <c r="AQ3266" s="1"/>
      <c r="AR3266" s="1"/>
      <c r="AS3266" s="160"/>
    </row>
    <row r="3267">
      <c r="A3267" s="122">
        <f t="shared" si="3"/>
        <v>0</v>
      </c>
      <c r="B3267" s="122">
        <f t="shared" si="4"/>
        <v>0</v>
      </c>
      <c r="C3267" s="122">
        <f t="shared" si="5"/>
        <v>0</v>
      </c>
      <c r="D3267" s="122">
        <f t="shared" si="6"/>
        <v>0</v>
      </c>
      <c r="E3267" s="122">
        <f t="shared" si="2"/>
        <v>3</v>
      </c>
      <c r="H3267" s="135" t="s">
        <v>42252</v>
      </c>
      <c r="L3267" s="160"/>
      <c r="M3267" s="160"/>
      <c r="N3267" s="160"/>
      <c r="O3267" s="160"/>
      <c r="AA3267" s="523"/>
      <c r="AB3267" s="523"/>
      <c r="AC3267" s="160"/>
      <c r="AD3267" s="160"/>
      <c r="AE3267" s="160"/>
      <c r="AJ3267" s="523"/>
      <c r="AN3267" s="160"/>
      <c r="AO3267" s="160"/>
      <c r="AP3267" s="160"/>
      <c r="AQ3267" s="1"/>
      <c r="AR3267" s="1"/>
      <c r="AS3267" s="160"/>
    </row>
    <row r="3268">
      <c r="A3268" s="122">
        <f t="shared" si="3"/>
        <v>0</v>
      </c>
      <c r="B3268" s="122">
        <f t="shared" si="4"/>
        <v>0</v>
      </c>
      <c r="C3268" s="122">
        <f t="shared" si="5"/>
        <v>0</v>
      </c>
      <c r="D3268" s="122">
        <f t="shared" si="6"/>
        <v>0</v>
      </c>
      <c r="E3268" s="122">
        <f t="shared" si="2"/>
        <v>47</v>
      </c>
      <c r="H3268" s="135" t="s">
        <v>42253</v>
      </c>
      <c r="L3268" s="160"/>
      <c r="M3268" s="160"/>
      <c r="N3268" s="160"/>
      <c r="O3268" s="160"/>
      <c r="AA3268" s="523"/>
      <c r="AB3268" s="523"/>
      <c r="AC3268" s="160"/>
      <c r="AD3268" s="160"/>
      <c r="AE3268" s="160"/>
      <c r="AJ3268" s="523"/>
      <c r="AN3268" s="160"/>
      <c r="AO3268" s="160"/>
      <c r="AP3268" s="160"/>
      <c r="AQ3268" s="1"/>
      <c r="AR3268" s="1"/>
      <c r="AS3268" s="160"/>
    </row>
    <row r="3269">
      <c r="A3269" s="122">
        <f t="shared" si="3"/>
        <v>0</v>
      </c>
      <c r="B3269" s="122">
        <f t="shared" si="4"/>
        <v>0</v>
      </c>
      <c r="C3269" s="122">
        <f t="shared" si="5"/>
        <v>0</v>
      </c>
      <c r="D3269" s="122">
        <f t="shared" si="6"/>
        <v>0</v>
      </c>
      <c r="E3269" s="122">
        <f t="shared" si="2"/>
        <v>1</v>
      </c>
      <c r="H3269" s="135">
        <v>1089.0</v>
      </c>
      <c r="L3269" s="160"/>
      <c r="M3269" s="160"/>
      <c r="N3269" s="160"/>
      <c r="O3269" s="160"/>
      <c r="AA3269" s="523"/>
      <c r="AB3269" s="523"/>
      <c r="AC3269" s="160"/>
      <c r="AD3269" s="160"/>
      <c r="AE3269" s="160"/>
      <c r="AJ3269" s="523"/>
      <c r="AN3269" s="160"/>
      <c r="AO3269" s="160"/>
      <c r="AP3269" s="160"/>
      <c r="AQ3269" s="1"/>
      <c r="AR3269" s="1"/>
      <c r="AS3269" s="160"/>
    </row>
    <row r="3270">
      <c r="A3270" s="122">
        <f t="shared" si="3"/>
        <v>0</v>
      </c>
      <c r="B3270" s="122">
        <f t="shared" si="4"/>
        <v>0</v>
      </c>
      <c r="C3270" s="122">
        <f t="shared" si="5"/>
        <v>0</v>
      </c>
      <c r="D3270" s="122">
        <f t="shared" si="6"/>
        <v>0</v>
      </c>
      <c r="E3270" s="122">
        <f t="shared" si="2"/>
        <v>3</v>
      </c>
      <c r="H3270" s="135" t="s">
        <v>42254</v>
      </c>
      <c r="L3270" s="160"/>
      <c r="M3270" s="160"/>
      <c r="N3270" s="160"/>
      <c r="O3270" s="160"/>
      <c r="AA3270" s="523"/>
      <c r="AB3270" s="523"/>
      <c r="AC3270" s="160"/>
      <c r="AD3270" s="160"/>
      <c r="AE3270" s="160"/>
      <c r="AJ3270" s="523"/>
      <c r="AN3270" s="160"/>
      <c r="AO3270" s="160"/>
      <c r="AP3270" s="160"/>
      <c r="AQ3270" s="1"/>
      <c r="AR3270" s="1"/>
      <c r="AS3270" s="160"/>
    </row>
    <row r="3271">
      <c r="A3271" s="122">
        <f t="shared" si="3"/>
        <v>0</v>
      </c>
      <c r="B3271" s="122">
        <f t="shared" si="4"/>
        <v>0</v>
      </c>
      <c r="C3271" s="122">
        <f t="shared" si="5"/>
        <v>0</v>
      </c>
      <c r="D3271" s="122">
        <f t="shared" si="6"/>
        <v>0</v>
      </c>
      <c r="E3271" s="122">
        <f t="shared" si="2"/>
        <v>8</v>
      </c>
      <c r="H3271" s="135" t="s">
        <v>42255</v>
      </c>
      <c r="L3271" s="160"/>
      <c r="M3271" s="160"/>
      <c r="N3271" s="160"/>
      <c r="O3271" s="160"/>
      <c r="AA3271" s="523"/>
      <c r="AB3271" s="523"/>
      <c r="AC3271" s="160"/>
      <c r="AD3271" s="160"/>
      <c r="AE3271" s="160"/>
      <c r="AJ3271" s="523"/>
      <c r="AN3271" s="160"/>
      <c r="AO3271" s="160"/>
      <c r="AP3271" s="160"/>
      <c r="AQ3271" s="1"/>
      <c r="AR3271" s="1"/>
      <c r="AS3271" s="160"/>
    </row>
    <row r="3272">
      <c r="A3272" s="122">
        <f t="shared" si="3"/>
        <v>0</v>
      </c>
      <c r="B3272" s="122">
        <f t="shared" si="4"/>
        <v>0</v>
      </c>
      <c r="C3272" s="122">
        <f t="shared" si="5"/>
        <v>0</v>
      </c>
      <c r="D3272" s="122">
        <f t="shared" si="6"/>
        <v>0</v>
      </c>
      <c r="E3272" s="122">
        <f t="shared" si="2"/>
        <v>1</v>
      </c>
      <c r="H3272" s="135">
        <v>1090.0</v>
      </c>
      <c r="L3272" s="160"/>
      <c r="M3272" s="160"/>
      <c r="N3272" s="160"/>
      <c r="O3272" s="160"/>
      <c r="AA3272" s="523"/>
      <c r="AB3272" s="523"/>
      <c r="AC3272" s="160"/>
      <c r="AD3272" s="160"/>
      <c r="AE3272" s="160"/>
      <c r="AJ3272" s="523"/>
      <c r="AN3272" s="160"/>
      <c r="AO3272" s="160"/>
      <c r="AP3272" s="160"/>
      <c r="AQ3272" s="1"/>
      <c r="AR3272" s="1"/>
      <c r="AS3272" s="160"/>
    </row>
    <row r="3273">
      <c r="A3273" s="122">
        <f t="shared" si="3"/>
        <v>0</v>
      </c>
      <c r="B3273" s="122">
        <f t="shared" si="4"/>
        <v>0</v>
      </c>
      <c r="C3273" s="122">
        <f t="shared" si="5"/>
        <v>0</v>
      </c>
      <c r="D3273" s="122">
        <f t="shared" si="6"/>
        <v>0</v>
      </c>
      <c r="E3273" s="122">
        <f t="shared" si="2"/>
        <v>3</v>
      </c>
      <c r="H3273" s="135" t="s">
        <v>42256</v>
      </c>
      <c r="L3273" s="160"/>
      <c r="M3273" s="160"/>
      <c r="N3273" s="160"/>
      <c r="O3273" s="160"/>
      <c r="AA3273" s="523"/>
      <c r="AB3273" s="523"/>
      <c r="AC3273" s="160"/>
      <c r="AD3273" s="160"/>
      <c r="AE3273" s="160"/>
      <c r="AJ3273" s="523"/>
      <c r="AN3273" s="160"/>
      <c r="AO3273" s="160"/>
      <c r="AP3273" s="160"/>
      <c r="AQ3273" s="1"/>
      <c r="AR3273" s="1"/>
      <c r="AS3273" s="160"/>
    </row>
    <row r="3274">
      <c r="A3274" s="122">
        <f t="shared" si="3"/>
        <v>0</v>
      </c>
      <c r="B3274" s="122">
        <f t="shared" si="4"/>
        <v>0</v>
      </c>
      <c r="C3274" s="122">
        <f t="shared" si="5"/>
        <v>0</v>
      </c>
      <c r="D3274" s="122">
        <f t="shared" si="6"/>
        <v>0</v>
      </c>
      <c r="E3274" s="122">
        <f t="shared" si="2"/>
        <v>29</v>
      </c>
      <c r="H3274" s="135" t="s">
        <v>42257</v>
      </c>
      <c r="L3274" s="160"/>
      <c r="M3274" s="160"/>
      <c r="N3274" s="160"/>
      <c r="O3274" s="160"/>
      <c r="AA3274" s="523"/>
      <c r="AB3274" s="523"/>
      <c r="AC3274" s="160"/>
      <c r="AD3274" s="160"/>
      <c r="AE3274" s="160"/>
      <c r="AJ3274" s="523"/>
      <c r="AN3274" s="160"/>
      <c r="AO3274" s="160"/>
      <c r="AP3274" s="160"/>
      <c r="AQ3274" s="1"/>
      <c r="AR3274" s="1"/>
      <c r="AS3274" s="160"/>
    </row>
    <row r="3275">
      <c r="A3275" s="122">
        <f t="shared" si="3"/>
        <v>0</v>
      </c>
      <c r="B3275" s="122">
        <f t="shared" si="4"/>
        <v>0</v>
      </c>
      <c r="C3275" s="122">
        <f t="shared" si="5"/>
        <v>0</v>
      </c>
      <c r="D3275" s="122">
        <f t="shared" si="6"/>
        <v>0</v>
      </c>
      <c r="E3275" s="122">
        <f t="shared" si="2"/>
        <v>1</v>
      </c>
      <c r="H3275" s="135">
        <v>1091.0</v>
      </c>
      <c r="L3275" s="160"/>
      <c r="M3275" s="160"/>
      <c r="N3275" s="160"/>
      <c r="O3275" s="160"/>
      <c r="AA3275" s="523"/>
      <c r="AB3275" s="523"/>
      <c r="AC3275" s="160"/>
      <c r="AD3275" s="160"/>
      <c r="AE3275" s="160"/>
      <c r="AJ3275" s="523"/>
      <c r="AN3275" s="160"/>
      <c r="AO3275" s="160"/>
      <c r="AP3275" s="160"/>
      <c r="AQ3275" s="1"/>
      <c r="AR3275" s="1"/>
      <c r="AS3275" s="160"/>
    </row>
    <row r="3276">
      <c r="A3276" s="122">
        <f t="shared" si="3"/>
        <v>0</v>
      </c>
      <c r="B3276" s="122">
        <f t="shared" si="4"/>
        <v>0</v>
      </c>
      <c r="C3276" s="122">
        <f t="shared" si="5"/>
        <v>0</v>
      </c>
      <c r="D3276" s="122">
        <f t="shared" si="6"/>
        <v>0</v>
      </c>
      <c r="E3276" s="122">
        <f t="shared" si="2"/>
        <v>3</v>
      </c>
      <c r="H3276" s="135" t="s">
        <v>42258</v>
      </c>
      <c r="L3276" s="160"/>
      <c r="M3276" s="160"/>
      <c r="N3276" s="160"/>
      <c r="O3276" s="160"/>
      <c r="AA3276" s="523"/>
      <c r="AB3276" s="523"/>
      <c r="AC3276" s="160"/>
      <c r="AD3276" s="160"/>
      <c r="AE3276" s="160"/>
      <c r="AJ3276" s="523"/>
      <c r="AN3276" s="160"/>
      <c r="AO3276" s="160"/>
      <c r="AP3276" s="160"/>
      <c r="AQ3276" s="1"/>
      <c r="AR3276" s="1"/>
      <c r="AS3276" s="160"/>
    </row>
    <row r="3277">
      <c r="A3277" s="122">
        <f t="shared" si="3"/>
        <v>0</v>
      </c>
      <c r="B3277" s="122">
        <f t="shared" si="4"/>
        <v>0</v>
      </c>
      <c r="C3277" s="122">
        <f t="shared" si="5"/>
        <v>0</v>
      </c>
      <c r="D3277" s="122">
        <f t="shared" si="6"/>
        <v>0</v>
      </c>
      <c r="E3277" s="122">
        <f t="shared" si="2"/>
        <v>1</v>
      </c>
      <c r="H3277" s="135" t="s">
        <v>42259</v>
      </c>
      <c r="L3277" s="160"/>
      <c r="M3277" s="160"/>
      <c r="N3277" s="160"/>
      <c r="O3277" s="160"/>
      <c r="AA3277" s="523"/>
      <c r="AB3277" s="523"/>
      <c r="AC3277" s="160"/>
      <c r="AD3277" s="160"/>
      <c r="AE3277" s="160"/>
      <c r="AJ3277" s="523"/>
      <c r="AN3277" s="160"/>
      <c r="AO3277" s="160"/>
      <c r="AP3277" s="160"/>
      <c r="AQ3277" s="1"/>
      <c r="AR3277" s="1"/>
      <c r="AS3277" s="160"/>
    </row>
    <row r="3278">
      <c r="A3278" s="122">
        <f t="shared" si="3"/>
        <v>0</v>
      </c>
      <c r="B3278" s="122">
        <f t="shared" si="4"/>
        <v>0</v>
      </c>
      <c r="C3278" s="122">
        <f t="shared" si="5"/>
        <v>0</v>
      </c>
      <c r="D3278" s="122">
        <f t="shared" si="6"/>
        <v>0</v>
      </c>
      <c r="E3278" s="122">
        <f t="shared" si="2"/>
        <v>1</v>
      </c>
      <c r="H3278" s="135">
        <v>1092.0</v>
      </c>
      <c r="L3278" s="160"/>
      <c r="M3278" s="160"/>
      <c r="N3278" s="160"/>
      <c r="O3278" s="160"/>
      <c r="AA3278" s="523"/>
      <c r="AB3278" s="523"/>
      <c r="AC3278" s="160"/>
      <c r="AD3278" s="160"/>
      <c r="AE3278" s="160"/>
      <c r="AJ3278" s="523"/>
      <c r="AN3278" s="160"/>
      <c r="AO3278" s="160"/>
      <c r="AP3278" s="160"/>
      <c r="AQ3278" s="1"/>
      <c r="AR3278" s="1"/>
      <c r="AS3278" s="160"/>
    </row>
    <row r="3279">
      <c r="A3279" s="122">
        <f t="shared" si="3"/>
        <v>0</v>
      </c>
      <c r="B3279" s="122">
        <f t="shared" si="4"/>
        <v>0</v>
      </c>
      <c r="C3279" s="122">
        <f t="shared" si="5"/>
        <v>0</v>
      </c>
      <c r="D3279" s="122">
        <f t="shared" si="6"/>
        <v>0</v>
      </c>
      <c r="E3279" s="122">
        <f t="shared" si="2"/>
        <v>3</v>
      </c>
      <c r="H3279" s="135" t="s">
        <v>42260</v>
      </c>
      <c r="L3279" s="160"/>
      <c r="M3279" s="160"/>
      <c r="N3279" s="160"/>
      <c r="O3279" s="160"/>
      <c r="AA3279" s="523"/>
      <c r="AB3279" s="523"/>
      <c r="AC3279" s="160"/>
      <c r="AD3279" s="160"/>
      <c r="AE3279" s="160"/>
      <c r="AJ3279" s="523"/>
      <c r="AN3279" s="160"/>
      <c r="AO3279" s="160"/>
      <c r="AP3279" s="160"/>
      <c r="AQ3279" s="1"/>
      <c r="AR3279" s="1"/>
      <c r="AS3279" s="160"/>
    </row>
    <row r="3280">
      <c r="A3280" s="122">
        <f t="shared" si="3"/>
        <v>0</v>
      </c>
      <c r="B3280" s="122">
        <f t="shared" si="4"/>
        <v>0</v>
      </c>
      <c r="C3280" s="122">
        <f t="shared" si="5"/>
        <v>0</v>
      </c>
      <c r="D3280" s="122">
        <f t="shared" si="6"/>
        <v>0</v>
      </c>
      <c r="E3280" s="122">
        <f t="shared" si="2"/>
        <v>3</v>
      </c>
      <c r="H3280" s="135" t="s">
        <v>3999</v>
      </c>
      <c r="L3280" s="160"/>
      <c r="M3280" s="160"/>
      <c r="N3280" s="160"/>
      <c r="O3280" s="160"/>
      <c r="AA3280" s="523"/>
      <c r="AB3280" s="523"/>
      <c r="AC3280" s="160"/>
      <c r="AD3280" s="160"/>
      <c r="AE3280" s="160"/>
      <c r="AJ3280" s="523"/>
      <c r="AN3280" s="160"/>
      <c r="AO3280" s="160"/>
      <c r="AP3280" s="160"/>
      <c r="AQ3280" s="1"/>
      <c r="AR3280" s="1"/>
      <c r="AS3280" s="160"/>
    </row>
    <row r="3281">
      <c r="A3281" s="122">
        <f t="shared" si="3"/>
        <v>0</v>
      </c>
      <c r="B3281" s="122">
        <f t="shared" si="4"/>
        <v>0</v>
      </c>
      <c r="C3281" s="122">
        <f t="shared" si="5"/>
        <v>0</v>
      </c>
      <c r="D3281" s="122">
        <f t="shared" si="6"/>
        <v>0</v>
      </c>
      <c r="E3281" s="122">
        <f t="shared" si="2"/>
        <v>1</v>
      </c>
      <c r="H3281" s="135">
        <v>1093.0</v>
      </c>
      <c r="L3281" s="160"/>
      <c r="M3281" s="160"/>
      <c r="N3281" s="160"/>
      <c r="O3281" s="160"/>
      <c r="AA3281" s="523"/>
      <c r="AB3281" s="523"/>
      <c r="AC3281" s="160"/>
      <c r="AD3281" s="160"/>
      <c r="AE3281" s="160"/>
      <c r="AJ3281" s="523"/>
      <c r="AN3281" s="160"/>
      <c r="AO3281" s="160"/>
      <c r="AP3281" s="160"/>
      <c r="AQ3281" s="1"/>
      <c r="AR3281" s="1"/>
      <c r="AS3281" s="160"/>
    </row>
    <row r="3282">
      <c r="A3282" s="122">
        <f t="shared" si="3"/>
        <v>0</v>
      </c>
      <c r="B3282" s="122">
        <f t="shared" si="4"/>
        <v>0</v>
      </c>
      <c r="C3282" s="122">
        <f t="shared" si="5"/>
        <v>0</v>
      </c>
      <c r="D3282" s="122">
        <f t="shared" si="6"/>
        <v>0</v>
      </c>
      <c r="E3282" s="122">
        <f t="shared" si="2"/>
        <v>3</v>
      </c>
      <c r="H3282" s="135" t="s">
        <v>42261</v>
      </c>
      <c r="L3282" s="160"/>
      <c r="M3282" s="160"/>
      <c r="N3282" s="160"/>
      <c r="O3282" s="160"/>
      <c r="AA3282" s="523"/>
      <c r="AB3282" s="523"/>
      <c r="AC3282" s="160"/>
      <c r="AD3282" s="160"/>
      <c r="AE3282" s="160"/>
      <c r="AJ3282" s="523"/>
      <c r="AN3282" s="160"/>
      <c r="AO3282" s="160"/>
      <c r="AP3282" s="160"/>
      <c r="AQ3282" s="1"/>
      <c r="AR3282" s="1"/>
      <c r="AS3282" s="160"/>
    </row>
    <row r="3283">
      <c r="A3283" s="122">
        <f t="shared" si="3"/>
        <v>0</v>
      </c>
      <c r="B3283" s="122">
        <f t="shared" si="4"/>
        <v>0</v>
      </c>
      <c r="C3283" s="122">
        <f t="shared" si="5"/>
        <v>0</v>
      </c>
      <c r="D3283" s="122">
        <f t="shared" si="6"/>
        <v>0</v>
      </c>
      <c r="E3283" s="122">
        <f t="shared" si="2"/>
        <v>7</v>
      </c>
      <c r="H3283" s="135" t="s">
        <v>42262</v>
      </c>
      <c r="L3283" s="160"/>
      <c r="M3283" s="160"/>
      <c r="N3283" s="160"/>
      <c r="O3283" s="160"/>
      <c r="AA3283" s="523"/>
      <c r="AB3283" s="523"/>
      <c r="AC3283" s="160"/>
      <c r="AD3283" s="160"/>
      <c r="AE3283" s="160"/>
      <c r="AJ3283" s="523"/>
      <c r="AN3283" s="160"/>
      <c r="AO3283" s="160"/>
      <c r="AP3283" s="160"/>
      <c r="AQ3283" s="1"/>
      <c r="AR3283" s="1"/>
      <c r="AS3283" s="160"/>
    </row>
    <row r="3284">
      <c r="A3284" s="122">
        <f t="shared" si="3"/>
        <v>0</v>
      </c>
      <c r="B3284" s="122">
        <f t="shared" si="4"/>
        <v>0</v>
      </c>
      <c r="C3284" s="122">
        <f t="shared" si="5"/>
        <v>0</v>
      </c>
      <c r="D3284" s="122">
        <f t="shared" si="6"/>
        <v>0</v>
      </c>
      <c r="E3284" s="122">
        <f t="shared" si="2"/>
        <v>1</v>
      </c>
      <c r="H3284" s="135">
        <v>1094.0</v>
      </c>
      <c r="L3284" s="160"/>
      <c r="M3284" s="160"/>
      <c r="N3284" s="160"/>
      <c r="O3284" s="160"/>
      <c r="AA3284" s="523"/>
      <c r="AB3284" s="523"/>
      <c r="AC3284" s="160"/>
      <c r="AD3284" s="160"/>
      <c r="AE3284" s="160"/>
      <c r="AJ3284" s="523"/>
      <c r="AN3284" s="160"/>
      <c r="AO3284" s="160"/>
      <c r="AP3284" s="160"/>
      <c r="AQ3284" s="1"/>
      <c r="AR3284" s="1"/>
      <c r="AS3284" s="160"/>
    </row>
    <row r="3285">
      <c r="A3285" s="122">
        <f t="shared" si="3"/>
        <v>0</v>
      </c>
      <c r="B3285" s="122">
        <f t="shared" si="4"/>
        <v>0</v>
      </c>
      <c r="C3285" s="122">
        <f t="shared" si="5"/>
        <v>0</v>
      </c>
      <c r="D3285" s="122">
        <f t="shared" si="6"/>
        <v>0</v>
      </c>
      <c r="E3285" s="122">
        <f t="shared" si="2"/>
        <v>3</v>
      </c>
      <c r="H3285" s="135" t="s">
        <v>42263</v>
      </c>
      <c r="L3285" s="160"/>
      <c r="M3285" s="160"/>
      <c r="N3285" s="160"/>
      <c r="O3285" s="160"/>
      <c r="AA3285" s="523"/>
      <c r="AB3285" s="523"/>
      <c r="AC3285" s="160"/>
      <c r="AD3285" s="160"/>
      <c r="AE3285" s="160"/>
      <c r="AJ3285" s="523"/>
      <c r="AN3285" s="160"/>
      <c r="AO3285" s="160"/>
      <c r="AP3285" s="160"/>
      <c r="AQ3285" s="1"/>
      <c r="AR3285" s="1"/>
      <c r="AS3285" s="160"/>
    </row>
    <row r="3286">
      <c r="A3286" s="122">
        <f t="shared" si="3"/>
        <v>0</v>
      </c>
      <c r="B3286" s="122">
        <f t="shared" si="4"/>
        <v>0</v>
      </c>
      <c r="C3286" s="122">
        <f t="shared" si="5"/>
        <v>0</v>
      </c>
      <c r="D3286" s="122">
        <f t="shared" si="6"/>
        <v>0</v>
      </c>
      <c r="E3286" s="122">
        <f t="shared" si="2"/>
        <v>9</v>
      </c>
      <c r="H3286" s="135" t="s">
        <v>42264</v>
      </c>
      <c r="L3286" s="160"/>
      <c r="M3286" s="160"/>
      <c r="N3286" s="160"/>
      <c r="O3286" s="160"/>
      <c r="AA3286" s="523"/>
      <c r="AB3286" s="523"/>
      <c r="AC3286" s="160"/>
      <c r="AD3286" s="160"/>
      <c r="AE3286" s="160"/>
      <c r="AJ3286" s="523"/>
      <c r="AN3286" s="160"/>
      <c r="AO3286" s="160"/>
      <c r="AP3286" s="160"/>
      <c r="AQ3286" s="1"/>
      <c r="AR3286" s="1"/>
      <c r="AS3286" s="160"/>
    </row>
    <row r="3287">
      <c r="A3287" s="122">
        <f t="shared" si="3"/>
        <v>0</v>
      </c>
      <c r="B3287" s="122">
        <f t="shared" si="4"/>
        <v>0</v>
      </c>
      <c r="C3287" s="122">
        <f t="shared" si="5"/>
        <v>0</v>
      </c>
      <c r="D3287" s="122">
        <f t="shared" si="6"/>
        <v>0</v>
      </c>
      <c r="E3287" s="122">
        <f t="shared" si="2"/>
        <v>1</v>
      </c>
      <c r="H3287" s="135">
        <v>1095.0</v>
      </c>
      <c r="L3287" s="160"/>
      <c r="M3287" s="160"/>
      <c r="N3287" s="160"/>
      <c r="O3287" s="160"/>
      <c r="AA3287" s="523"/>
      <c r="AB3287" s="523"/>
      <c r="AC3287" s="160"/>
      <c r="AD3287" s="160"/>
      <c r="AE3287" s="160"/>
      <c r="AJ3287" s="523"/>
      <c r="AN3287" s="160"/>
      <c r="AO3287" s="160"/>
      <c r="AP3287" s="160"/>
      <c r="AQ3287" s="1"/>
      <c r="AR3287" s="1"/>
      <c r="AS3287" s="160"/>
    </row>
    <row r="3288">
      <c r="A3288" s="122">
        <f t="shared" si="3"/>
        <v>0</v>
      </c>
      <c r="B3288" s="122">
        <f t="shared" si="4"/>
        <v>0</v>
      </c>
      <c r="C3288" s="122">
        <f t="shared" si="5"/>
        <v>0</v>
      </c>
      <c r="D3288" s="122">
        <f t="shared" si="6"/>
        <v>0</v>
      </c>
      <c r="E3288" s="122">
        <f t="shared" si="2"/>
        <v>3</v>
      </c>
      <c r="H3288" s="135" t="s">
        <v>42265</v>
      </c>
      <c r="L3288" s="160"/>
      <c r="M3288" s="160"/>
      <c r="N3288" s="160"/>
      <c r="O3288" s="160"/>
      <c r="AA3288" s="523"/>
      <c r="AB3288" s="523"/>
      <c r="AC3288" s="160"/>
      <c r="AD3288" s="160"/>
      <c r="AE3288" s="160"/>
      <c r="AJ3288" s="523"/>
      <c r="AN3288" s="160"/>
      <c r="AO3288" s="160"/>
      <c r="AP3288" s="160"/>
      <c r="AQ3288" s="1"/>
      <c r="AR3288" s="1"/>
      <c r="AS3288" s="160"/>
    </row>
    <row r="3289">
      <c r="A3289" s="122">
        <f t="shared" si="3"/>
        <v>0</v>
      </c>
      <c r="B3289" s="122">
        <f t="shared" si="4"/>
        <v>0</v>
      </c>
      <c r="C3289" s="122">
        <f t="shared" si="5"/>
        <v>0</v>
      </c>
      <c r="D3289" s="122">
        <f t="shared" si="6"/>
        <v>0</v>
      </c>
      <c r="E3289" s="122">
        <f t="shared" si="2"/>
        <v>14</v>
      </c>
      <c r="H3289" s="135" t="s">
        <v>42266</v>
      </c>
      <c r="L3289" s="160"/>
      <c r="M3289" s="160"/>
      <c r="N3289" s="160"/>
      <c r="O3289" s="160"/>
      <c r="AA3289" s="523"/>
      <c r="AB3289" s="523"/>
      <c r="AC3289" s="160"/>
      <c r="AD3289" s="160"/>
      <c r="AE3289" s="160"/>
      <c r="AJ3289" s="523"/>
      <c r="AN3289" s="160"/>
      <c r="AO3289" s="160"/>
      <c r="AP3289" s="160"/>
      <c r="AQ3289" s="1"/>
      <c r="AR3289" s="1"/>
      <c r="AS3289" s="160"/>
    </row>
    <row r="3290">
      <c r="A3290" s="122">
        <f t="shared" si="3"/>
        <v>0</v>
      </c>
      <c r="B3290" s="122">
        <f t="shared" si="4"/>
        <v>0</v>
      </c>
      <c r="C3290" s="122">
        <f t="shared" si="5"/>
        <v>0</v>
      </c>
      <c r="D3290" s="122">
        <f t="shared" si="6"/>
        <v>0</v>
      </c>
      <c r="E3290" s="122">
        <f t="shared" si="2"/>
        <v>1</v>
      </c>
      <c r="H3290" s="135">
        <v>1096.0</v>
      </c>
      <c r="L3290" s="160"/>
      <c r="M3290" s="160"/>
      <c r="N3290" s="160"/>
      <c r="O3290" s="160"/>
      <c r="AA3290" s="523"/>
      <c r="AB3290" s="523"/>
      <c r="AC3290" s="160"/>
      <c r="AD3290" s="160"/>
      <c r="AE3290" s="160"/>
      <c r="AJ3290" s="523"/>
      <c r="AN3290" s="160"/>
      <c r="AO3290" s="160"/>
      <c r="AP3290" s="160"/>
      <c r="AQ3290" s="1"/>
      <c r="AR3290" s="1"/>
      <c r="AS3290" s="160"/>
    </row>
    <row r="3291">
      <c r="A3291" s="122">
        <f t="shared" si="3"/>
        <v>0</v>
      </c>
      <c r="B3291" s="122">
        <f t="shared" si="4"/>
        <v>0</v>
      </c>
      <c r="C3291" s="122">
        <f t="shared" si="5"/>
        <v>0</v>
      </c>
      <c r="D3291" s="122">
        <f t="shared" si="6"/>
        <v>0</v>
      </c>
      <c r="E3291" s="122">
        <f t="shared" si="2"/>
        <v>3</v>
      </c>
      <c r="H3291" s="135" t="s">
        <v>42267</v>
      </c>
      <c r="L3291" s="160"/>
      <c r="M3291" s="160"/>
      <c r="N3291" s="160"/>
      <c r="O3291" s="160"/>
      <c r="AA3291" s="523"/>
      <c r="AB3291" s="523"/>
      <c r="AC3291" s="160"/>
      <c r="AD3291" s="160"/>
      <c r="AE3291" s="160"/>
      <c r="AJ3291" s="523"/>
      <c r="AN3291" s="160"/>
      <c r="AO3291" s="160"/>
      <c r="AP3291" s="160"/>
      <c r="AQ3291" s="1"/>
      <c r="AR3291" s="1"/>
      <c r="AS3291" s="160"/>
    </row>
    <row r="3292">
      <c r="A3292" s="122">
        <f t="shared" si="3"/>
        <v>0</v>
      </c>
      <c r="B3292" s="122">
        <f t="shared" si="4"/>
        <v>0</v>
      </c>
      <c r="C3292" s="122">
        <f t="shared" si="5"/>
        <v>0</v>
      </c>
      <c r="D3292" s="122">
        <f t="shared" si="6"/>
        <v>0</v>
      </c>
      <c r="E3292" s="122">
        <f t="shared" si="2"/>
        <v>4</v>
      </c>
      <c r="H3292" s="135" t="s">
        <v>42268</v>
      </c>
      <c r="L3292" s="160"/>
      <c r="M3292" s="160"/>
      <c r="N3292" s="160"/>
      <c r="O3292" s="160"/>
      <c r="AA3292" s="523"/>
      <c r="AB3292" s="523"/>
      <c r="AC3292" s="160"/>
      <c r="AD3292" s="160"/>
      <c r="AE3292" s="160"/>
      <c r="AJ3292" s="523"/>
      <c r="AN3292" s="160"/>
      <c r="AO3292" s="160"/>
      <c r="AP3292" s="160"/>
      <c r="AQ3292" s="1"/>
      <c r="AR3292" s="1"/>
      <c r="AS3292" s="160"/>
    </row>
    <row r="3293">
      <c r="A3293" s="122">
        <f t="shared" si="3"/>
        <v>0</v>
      </c>
      <c r="B3293" s="122">
        <f t="shared" si="4"/>
        <v>0</v>
      </c>
      <c r="C3293" s="122">
        <f t="shared" si="5"/>
        <v>0</v>
      </c>
      <c r="D3293" s="122">
        <f t="shared" si="6"/>
        <v>0</v>
      </c>
      <c r="E3293" s="122">
        <f t="shared" si="2"/>
        <v>1</v>
      </c>
      <c r="H3293" s="135">
        <v>1097.0</v>
      </c>
      <c r="L3293" s="160"/>
      <c r="M3293" s="160"/>
      <c r="N3293" s="160"/>
      <c r="O3293" s="160"/>
      <c r="AA3293" s="523"/>
      <c r="AB3293" s="523"/>
      <c r="AC3293" s="160"/>
      <c r="AD3293" s="160"/>
      <c r="AE3293" s="160"/>
      <c r="AJ3293" s="523"/>
      <c r="AN3293" s="160"/>
      <c r="AO3293" s="160"/>
      <c r="AP3293" s="160"/>
      <c r="AQ3293" s="1"/>
      <c r="AR3293" s="1"/>
      <c r="AS3293" s="160"/>
    </row>
    <row r="3294">
      <c r="A3294" s="122">
        <f t="shared" si="3"/>
        <v>0</v>
      </c>
      <c r="B3294" s="122">
        <f t="shared" si="4"/>
        <v>0</v>
      </c>
      <c r="C3294" s="122">
        <f t="shared" si="5"/>
        <v>0</v>
      </c>
      <c r="D3294" s="122">
        <f t="shared" si="6"/>
        <v>0</v>
      </c>
      <c r="E3294" s="122">
        <f t="shared" si="2"/>
        <v>3</v>
      </c>
      <c r="H3294" s="135" t="s">
        <v>42269</v>
      </c>
      <c r="L3294" s="160"/>
      <c r="M3294" s="160"/>
      <c r="N3294" s="160"/>
      <c r="O3294" s="160"/>
      <c r="AA3294" s="523"/>
      <c r="AB3294" s="523"/>
      <c r="AC3294" s="160"/>
      <c r="AD3294" s="160"/>
      <c r="AE3294" s="160"/>
      <c r="AJ3294" s="523"/>
      <c r="AN3294" s="160"/>
      <c r="AO3294" s="160"/>
      <c r="AP3294" s="160"/>
      <c r="AQ3294" s="1"/>
      <c r="AR3294" s="1"/>
      <c r="AS3294" s="160"/>
    </row>
    <row r="3295">
      <c r="A3295" s="122">
        <f t="shared" si="3"/>
        <v>0</v>
      </c>
      <c r="B3295" s="122">
        <f t="shared" si="4"/>
        <v>0</v>
      </c>
      <c r="C3295" s="122">
        <f t="shared" si="5"/>
        <v>0</v>
      </c>
      <c r="D3295" s="122">
        <f t="shared" si="6"/>
        <v>0</v>
      </c>
      <c r="E3295" s="122">
        <f t="shared" si="2"/>
        <v>7</v>
      </c>
      <c r="H3295" s="135" t="s">
        <v>42270</v>
      </c>
      <c r="L3295" s="160"/>
      <c r="M3295" s="160"/>
      <c r="N3295" s="160"/>
      <c r="O3295" s="160"/>
      <c r="AA3295" s="523"/>
      <c r="AB3295" s="523"/>
      <c r="AC3295" s="160"/>
      <c r="AD3295" s="160"/>
      <c r="AE3295" s="160"/>
      <c r="AJ3295" s="523"/>
      <c r="AN3295" s="160"/>
      <c r="AO3295" s="160"/>
      <c r="AP3295" s="160"/>
      <c r="AQ3295" s="1"/>
      <c r="AR3295" s="1"/>
      <c r="AS3295" s="160"/>
    </row>
    <row r="3296">
      <c r="A3296" s="122">
        <f t="shared" si="3"/>
        <v>0</v>
      </c>
      <c r="B3296" s="122">
        <f t="shared" si="4"/>
        <v>0</v>
      </c>
      <c r="C3296" s="122">
        <f t="shared" si="5"/>
        <v>0</v>
      </c>
      <c r="D3296" s="122">
        <f t="shared" si="6"/>
        <v>0</v>
      </c>
      <c r="E3296" s="122">
        <f t="shared" si="2"/>
        <v>1</v>
      </c>
      <c r="H3296" s="135">
        <v>1098.0</v>
      </c>
      <c r="L3296" s="160"/>
      <c r="M3296" s="160"/>
      <c r="N3296" s="160"/>
      <c r="O3296" s="160"/>
      <c r="AA3296" s="523"/>
      <c r="AB3296" s="523"/>
      <c r="AC3296" s="160"/>
      <c r="AD3296" s="160"/>
      <c r="AE3296" s="160"/>
      <c r="AJ3296" s="523"/>
      <c r="AN3296" s="160"/>
      <c r="AO3296" s="160"/>
      <c r="AP3296" s="160"/>
      <c r="AQ3296" s="1"/>
      <c r="AR3296" s="1"/>
      <c r="AS3296" s="160"/>
    </row>
    <row r="3297">
      <c r="A3297" s="122">
        <f t="shared" si="3"/>
        <v>0</v>
      </c>
      <c r="B3297" s="122">
        <f t="shared" si="4"/>
        <v>0</v>
      </c>
      <c r="C3297" s="122">
        <f t="shared" si="5"/>
        <v>0</v>
      </c>
      <c r="D3297" s="122">
        <f t="shared" si="6"/>
        <v>0</v>
      </c>
      <c r="E3297" s="122">
        <f t="shared" si="2"/>
        <v>3</v>
      </c>
      <c r="H3297" s="135" t="s">
        <v>42271</v>
      </c>
      <c r="L3297" s="160"/>
      <c r="M3297" s="160"/>
      <c r="N3297" s="160"/>
      <c r="O3297" s="160"/>
      <c r="AA3297" s="523"/>
      <c r="AB3297" s="523"/>
      <c r="AC3297" s="160"/>
      <c r="AD3297" s="160"/>
      <c r="AE3297" s="160"/>
      <c r="AJ3297" s="523"/>
      <c r="AN3297" s="160"/>
      <c r="AO3297" s="160"/>
      <c r="AP3297" s="160"/>
      <c r="AQ3297" s="1"/>
      <c r="AR3297" s="1"/>
      <c r="AS3297" s="160"/>
    </row>
    <row r="3298">
      <c r="A3298" s="122">
        <f t="shared" si="3"/>
        <v>0</v>
      </c>
      <c r="B3298" s="122">
        <f t="shared" si="4"/>
        <v>0</v>
      </c>
      <c r="C3298" s="122">
        <f t="shared" si="5"/>
        <v>0</v>
      </c>
      <c r="D3298" s="122">
        <f t="shared" si="6"/>
        <v>0</v>
      </c>
      <c r="E3298" s="122">
        <f t="shared" si="2"/>
        <v>3</v>
      </c>
      <c r="H3298" s="135" t="s">
        <v>866</v>
      </c>
      <c r="L3298" s="160"/>
      <c r="M3298" s="160"/>
      <c r="N3298" s="160"/>
      <c r="O3298" s="160"/>
      <c r="AA3298" s="523"/>
      <c r="AB3298" s="523"/>
      <c r="AC3298" s="160"/>
      <c r="AD3298" s="160"/>
      <c r="AE3298" s="160"/>
      <c r="AJ3298" s="523"/>
      <c r="AN3298" s="160"/>
      <c r="AO3298" s="160"/>
      <c r="AP3298" s="160"/>
      <c r="AQ3298" s="1"/>
      <c r="AR3298" s="1"/>
      <c r="AS3298" s="160"/>
    </row>
    <row r="3299">
      <c r="A3299" s="122">
        <f t="shared" si="3"/>
        <v>0</v>
      </c>
      <c r="B3299" s="122">
        <f t="shared" si="4"/>
        <v>0</v>
      </c>
      <c r="C3299" s="122">
        <f t="shared" si="5"/>
        <v>0</v>
      </c>
      <c r="D3299" s="122">
        <f t="shared" si="6"/>
        <v>0</v>
      </c>
      <c r="E3299" s="122">
        <f t="shared" si="2"/>
        <v>1</v>
      </c>
      <c r="H3299" s="135">
        <v>1099.0</v>
      </c>
      <c r="L3299" s="160"/>
      <c r="M3299" s="160"/>
      <c r="N3299" s="160"/>
      <c r="O3299" s="160"/>
      <c r="AA3299" s="523"/>
      <c r="AB3299" s="523"/>
      <c r="AC3299" s="160"/>
      <c r="AD3299" s="160"/>
      <c r="AE3299" s="160"/>
      <c r="AJ3299" s="523"/>
      <c r="AN3299" s="160"/>
      <c r="AO3299" s="160"/>
      <c r="AP3299" s="160"/>
      <c r="AQ3299" s="1"/>
      <c r="AR3299" s="1"/>
      <c r="AS3299" s="160"/>
    </row>
    <row r="3300">
      <c r="A3300" s="122">
        <f t="shared" si="3"/>
        <v>0</v>
      </c>
      <c r="B3300" s="122">
        <f t="shared" si="4"/>
        <v>0</v>
      </c>
      <c r="C3300" s="122">
        <f t="shared" si="5"/>
        <v>0</v>
      </c>
      <c r="D3300" s="122">
        <f t="shared" si="6"/>
        <v>0</v>
      </c>
      <c r="E3300" s="122">
        <f t="shared" si="2"/>
        <v>3</v>
      </c>
      <c r="H3300" s="135" t="s">
        <v>42272</v>
      </c>
      <c r="L3300" s="160"/>
      <c r="M3300" s="160"/>
      <c r="N3300" s="160"/>
      <c r="O3300" s="160"/>
      <c r="AA3300" s="523"/>
      <c r="AB3300" s="523"/>
      <c r="AC3300" s="160"/>
      <c r="AD3300" s="160"/>
      <c r="AE3300" s="160"/>
      <c r="AJ3300" s="523"/>
      <c r="AN3300" s="160"/>
      <c r="AO3300" s="160"/>
      <c r="AP3300" s="160"/>
      <c r="AQ3300" s="1"/>
      <c r="AR3300" s="1"/>
      <c r="AS3300" s="160"/>
    </row>
    <row r="3301">
      <c r="A3301" s="122">
        <f t="shared" si="3"/>
        <v>0</v>
      </c>
      <c r="B3301" s="122">
        <f t="shared" si="4"/>
        <v>0</v>
      </c>
      <c r="C3301" s="122">
        <f t="shared" si="5"/>
        <v>0</v>
      </c>
      <c r="D3301" s="122">
        <f t="shared" si="6"/>
        <v>0</v>
      </c>
      <c r="E3301" s="122">
        <f t="shared" si="2"/>
        <v>23</v>
      </c>
      <c r="H3301" s="135" t="s">
        <v>42273</v>
      </c>
      <c r="L3301" s="160"/>
      <c r="M3301" s="160"/>
      <c r="N3301" s="160"/>
      <c r="O3301" s="160"/>
      <c r="AA3301" s="523"/>
      <c r="AB3301" s="523"/>
      <c r="AC3301" s="160"/>
      <c r="AD3301" s="160"/>
      <c r="AE3301" s="160"/>
      <c r="AJ3301" s="523"/>
      <c r="AN3301" s="160"/>
      <c r="AO3301" s="160"/>
      <c r="AP3301" s="160"/>
      <c r="AQ3301" s="1"/>
      <c r="AR3301" s="1"/>
      <c r="AS3301" s="160"/>
    </row>
    <row r="3302">
      <c r="A3302" s="122">
        <f t="shared" si="3"/>
        <v>0</v>
      </c>
      <c r="B3302" s="122">
        <f t="shared" si="4"/>
        <v>0</v>
      </c>
      <c r="C3302" s="122">
        <f t="shared" si="5"/>
        <v>0</v>
      </c>
      <c r="D3302" s="122">
        <f t="shared" si="6"/>
        <v>0</v>
      </c>
      <c r="E3302" s="122">
        <f t="shared" si="2"/>
        <v>1</v>
      </c>
      <c r="H3302" s="135">
        <v>1100.0</v>
      </c>
      <c r="L3302" s="160"/>
      <c r="M3302" s="160"/>
      <c r="N3302" s="160"/>
      <c r="O3302" s="160"/>
      <c r="AA3302" s="523"/>
      <c r="AB3302" s="523"/>
      <c r="AC3302" s="160"/>
      <c r="AD3302" s="160"/>
      <c r="AE3302" s="160"/>
      <c r="AJ3302" s="523"/>
      <c r="AN3302" s="160"/>
      <c r="AO3302" s="160"/>
      <c r="AP3302" s="160"/>
      <c r="AQ3302" s="1"/>
      <c r="AR3302" s="1"/>
      <c r="AS3302" s="160"/>
    </row>
    <row r="3303">
      <c r="A3303" s="122">
        <f t="shared" si="3"/>
        <v>0</v>
      </c>
      <c r="B3303" s="122">
        <f t="shared" si="4"/>
        <v>0</v>
      </c>
      <c r="C3303" s="122">
        <f t="shared" si="5"/>
        <v>0</v>
      </c>
      <c r="D3303" s="122">
        <f t="shared" si="6"/>
        <v>0</v>
      </c>
      <c r="E3303" s="122">
        <f t="shared" si="2"/>
        <v>3</v>
      </c>
      <c r="H3303" s="135" t="s">
        <v>42274</v>
      </c>
      <c r="L3303" s="160"/>
      <c r="M3303" s="160"/>
      <c r="N3303" s="160"/>
      <c r="O3303" s="160"/>
      <c r="AA3303" s="523"/>
      <c r="AB3303" s="523"/>
      <c r="AC3303" s="160"/>
      <c r="AD3303" s="160"/>
      <c r="AE3303" s="160"/>
      <c r="AJ3303" s="523"/>
      <c r="AN3303" s="160"/>
      <c r="AO3303" s="160"/>
      <c r="AP3303" s="160"/>
      <c r="AQ3303" s="1"/>
      <c r="AR3303" s="1"/>
      <c r="AS3303" s="160"/>
    </row>
    <row r="3304">
      <c r="A3304" s="122">
        <f t="shared" si="3"/>
        <v>0</v>
      </c>
      <c r="B3304" s="122">
        <f t="shared" si="4"/>
        <v>0</v>
      </c>
      <c r="C3304" s="122">
        <f t="shared" si="5"/>
        <v>0</v>
      </c>
      <c r="D3304" s="122">
        <f t="shared" si="6"/>
        <v>0</v>
      </c>
      <c r="E3304" s="122">
        <f t="shared" si="2"/>
        <v>1</v>
      </c>
      <c r="H3304" s="135" t="s">
        <v>1880</v>
      </c>
      <c r="L3304" s="160"/>
      <c r="M3304" s="160"/>
      <c r="N3304" s="160"/>
      <c r="O3304" s="160"/>
      <c r="AA3304" s="523"/>
      <c r="AB3304" s="523"/>
      <c r="AC3304" s="160"/>
      <c r="AD3304" s="160"/>
      <c r="AE3304" s="160"/>
      <c r="AJ3304" s="523"/>
      <c r="AN3304" s="160"/>
      <c r="AO3304" s="160"/>
      <c r="AP3304" s="160"/>
      <c r="AQ3304" s="1"/>
      <c r="AR3304" s="1"/>
      <c r="AS3304" s="160"/>
    </row>
    <row r="3305">
      <c r="A3305" s="122">
        <f t="shared" si="3"/>
        <v>0</v>
      </c>
      <c r="B3305" s="122">
        <f t="shared" si="4"/>
        <v>0</v>
      </c>
      <c r="C3305" s="122">
        <f t="shared" si="5"/>
        <v>0</v>
      </c>
      <c r="D3305" s="122">
        <f t="shared" si="6"/>
        <v>0</v>
      </c>
      <c r="E3305" s="122">
        <f t="shared" si="2"/>
        <v>1</v>
      </c>
      <c r="H3305" s="135">
        <v>1101.0</v>
      </c>
      <c r="L3305" s="160"/>
      <c r="M3305" s="160"/>
      <c r="N3305" s="160"/>
      <c r="O3305" s="160"/>
      <c r="AA3305" s="523"/>
      <c r="AB3305" s="523"/>
      <c r="AC3305" s="160"/>
      <c r="AD3305" s="160"/>
      <c r="AE3305" s="160"/>
      <c r="AJ3305" s="523"/>
      <c r="AN3305" s="160"/>
      <c r="AO3305" s="160"/>
      <c r="AP3305" s="160"/>
      <c r="AQ3305" s="1"/>
      <c r="AR3305" s="1"/>
      <c r="AS3305" s="160"/>
    </row>
    <row r="3306">
      <c r="A3306" s="122">
        <f t="shared" si="3"/>
        <v>0</v>
      </c>
      <c r="B3306" s="122">
        <f t="shared" si="4"/>
        <v>0</v>
      </c>
      <c r="C3306" s="122">
        <f t="shared" si="5"/>
        <v>0</v>
      </c>
      <c r="D3306" s="122">
        <f t="shared" si="6"/>
        <v>0</v>
      </c>
      <c r="E3306" s="122">
        <f t="shared" si="2"/>
        <v>3</v>
      </c>
      <c r="H3306" s="135" t="s">
        <v>42275</v>
      </c>
      <c r="L3306" s="160"/>
      <c r="M3306" s="160"/>
      <c r="N3306" s="160"/>
      <c r="O3306" s="160"/>
      <c r="AA3306" s="523"/>
      <c r="AB3306" s="523"/>
      <c r="AC3306" s="160"/>
      <c r="AD3306" s="160"/>
      <c r="AE3306" s="160"/>
      <c r="AJ3306" s="523"/>
      <c r="AN3306" s="160"/>
      <c r="AO3306" s="160"/>
      <c r="AP3306" s="160"/>
      <c r="AQ3306" s="1"/>
      <c r="AR3306" s="1"/>
      <c r="AS3306" s="160"/>
    </row>
    <row r="3307">
      <c r="A3307" s="122">
        <f t="shared" si="3"/>
        <v>0</v>
      </c>
      <c r="B3307" s="122">
        <f t="shared" si="4"/>
        <v>0</v>
      </c>
      <c r="C3307" s="122">
        <f t="shared" si="5"/>
        <v>0</v>
      </c>
      <c r="D3307" s="122">
        <f t="shared" si="6"/>
        <v>0</v>
      </c>
      <c r="E3307" s="122">
        <f t="shared" si="2"/>
        <v>39</v>
      </c>
      <c r="H3307" s="135" t="s">
        <v>42276</v>
      </c>
      <c r="L3307" s="160"/>
      <c r="M3307" s="160"/>
      <c r="N3307" s="160"/>
      <c r="O3307" s="160"/>
      <c r="AA3307" s="523"/>
      <c r="AB3307" s="523"/>
      <c r="AC3307" s="160"/>
      <c r="AD3307" s="160"/>
      <c r="AE3307" s="160"/>
      <c r="AJ3307" s="523"/>
      <c r="AN3307" s="160"/>
      <c r="AO3307" s="160"/>
      <c r="AP3307" s="160"/>
      <c r="AQ3307" s="1"/>
      <c r="AR3307" s="1"/>
      <c r="AS3307" s="160"/>
    </row>
    <row r="3308">
      <c r="A3308" s="122">
        <f t="shared" si="3"/>
        <v>0</v>
      </c>
      <c r="B3308" s="122">
        <f t="shared" si="4"/>
        <v>0</v>
      </c>
      <c r="C3308" s="122">
        <f t="shared" si="5"/>
        <v>0</v>
      </c>
      <c r="D3308" s="122">
        <f t="shared" si="6"/>
        <v>0</v>
      </c>
      <c r="E3308" s="122">
        <f t="shared" si="2"/>
        <v>1</v>
      </c>
      <c r="H3308" s="135">
        <v>1102.0</v>
      </c>
      <c r="L3308" s="160"/>
      <c r="M3308" s="160"/>
      <c r="N3308" s="160"/>
      <c r="O3308" s="160"/>
      <c r="AA3308" s="523"/>
      <c r="AB3308" s="523"/>
      <c r="AC3308" s="160"/>
      <c r="AD3308" s="160"/>
      <c r="AE3308" s="160"/>
      <c r="AJ3308" s="523"/>
      <c r="AN3308" s="160"/>
      <c r="AO3308" s="160"/>
      <c r="AP3308" s="160"/>
      <c r="AQ3308" s="1"/>
      <c r="AR3308" s="1"/>
      <c r="AS3308" s="160"/>
    </row>
    <row r="3309">
      <c r="A3309" s="122">
        <f t="shared" si="3"/>
        <v>0</v>
      </c>
      <c r="B3309" s="122">
        <f t="shared" si="4"/>
        <v>0</v>
      </c>
      <c r="C3309" s="122">
        <f t="shared" si="5"/>
        <v>0</v>
      </c>
      <c r="D3309" s="122">
        <f t="shared" si="6"/>
        <v>0</v>
      </c>
      <c r="E3309" s="122">
        <f t="shared" si="2"/>
        <v>3</v>
      </c>
      <c r="H3309" s="135" t="s">
        <v>42277</v>
      </c>
      <c r="L3309" s="160"/>
      <c r="M3309" s="160"/>
      <c r="N3309" s="160"/>
      <c r="O3309" s="160"/>
      <c r="AA3309" s="523"/>
      <c r="AB3309" s="523"/>
      <c r="AC3309" s="160"/>
      <c r="AD3309" s="160"/>
      <c r="AE3309" s="160"/>
      <c r="AJ3309" s="523"/>
      <c r="AN3309" s="160"/>
      <c r="AO3309" s="160"/>
      <c r="AP3309" s="160"/>
      <c r="AQ3309" s="1"/>
      <c r="AR3309" s="1"/>
      <c r="AS3309" s="160"/>
    </row>
    <row r="3310">
      <c r="A3310" s="122">
        <f t="shared" si="3"/>
        <v>0</v>
      </c>
      <c r="B3310" s="122">
        <f t="shared" si="4"/>
        <v>0</v>
      </c>
      <c r="C3310" s="122">
        <f t="shared" si="5"/>
        <v>0</v>
      </c>
      <c r="D3310" s="122">
        <f t="shared" si="6"/>
        <v>0</v>
      </c>
      <c r="E3310" s="122">
        <f t="shared" si="2"/>
        <v>40</v>
      </c>
      <c r="H3310" s="135" t="s">
        <v>42278</v>
      </c>
      <c r="L3310" s="160"/>
      <c r="M3310" s="160"/>
      <c r="N3310" s="160"/>
      <c r="O3310" s="160"/>
      <c r="AA3310" s="523"/>
      <c r="AB3310" s="523"/>
      <c r="AC3310" s="160"/>
      <c r="AD3310" s="160"/>
      <c r="AE3310" s="160"/>
      <c r="AJ3310" s="523"/>
      <c r="AN3310" s="160"/>
      <c r="AO3310" s="160"/>
      <c r="AP3310" s="160"/>
      <c r="AQ3310" s="1"/>
      <c r="AR3310" s="1"/>
      <c r="AS3310" s="160"/>
    </row>
    <row r="3311">
      <c r="A3311" s="122">
        <f t="shared" si="3"/>
        <v>0</v>
      </c>
      <c r="B3311" s="122">
        <f t="shared" si="4"/>
        <v>0</v>
      </c>
      <c r="C3311" s="122">
        <f t="shared" si="5"/>
        <v>0</v>
      </c>
      <c r="D3311" s="122">
        <f t="shared" si="6"/>
        <v>0</v>
      </c>
      <c r="E3311" s="122">
        <f t="shared" si="2"/>
        <v>1</v>
      </c>
      <c r="H3311" s="135">
        <v>1103.0</v>
      </c>
      <c r="L3311" s="160"/>
      <c r="M3311" s="160"/>
      <c r="N3311" s="160"/>
      <c r="O3311" s="160"/>
      <c r="AA3311" s="523"/>
      <c r="AB3311" s="523"/>
      <c r="AC3311" s="160"/>
      <c r="AD3311" s="160"/>
      <c r="AE3311" s="160"/>
      <c r="AJ3311" s="523"/>
      <c r="AN3311" s="160"/>
      <c r="AO3311" s="160"/>
      <c r="AP3311" s="160"/>
      <c r="AQ3311" s="1"/>
      <c r="AR3311" s="1"/>
      <c r="AS3311" s="160"/>
    </row>
    <row r="3312">
      <c r="A3312" s="122">
        <f t="shared" si="3"/>
        <v>0</v>
      </c>
      <c r="B3312" s="122">
        <f t="shared" si="4"/>
        <v>0</v>
      </c>
      <c r="C3312" s="122">
        <f t="shared" si="5"/>
        <v>0</v>
      </c>
      <c r="D3312" s="122">
        <f t="shared" si="6"/>
        <v>0</v>
      </c>
      <c r="E3312" s="122">
        <f t="shared" si="2"/>
        <v>3</v>
      </c>
      <c r="H3312" s="135" t="s">
        <v>42279</v>
      </c>
      <c r="L3312" s="160"/>
      <c r="M3312" s="160"/>
      <c r="N3312" s="160"/>
      <c r="O3312" s="160"/>
      <c r="AA3312" s="523"/>
      <c r="AB3312" s="523"/>
      <c r="AC3312" s="160"/>
      <c r="AD3312" s="160"/>
      <c r="AE3312" s="160"/>
      <c r="AJ3312" s="523"/>
      <c r="AN3312" s="160"/>
      <c r="AO3312" s="160"/>
      <c r="AP3312" s="160"/>
      <c r="AQ3312" s="1"/>
      <c r="AR3312" s="1"/>
      <c r="AS3312" s="160"/>
    </row>
    <row r="3313">
      <c r="A3313" s="122">
        <f t="shared" si="3"/>
        <v>0</v>
      </c>
      <c r="B3313" s="122">
        <f t="shared" si="4"/>
        <v>0</v>
      </c>
      <c r="C3313" s="122">
        <f t="shared" si="5"/>
        <v>0</v>
      </c>
      <c r="D3313" s="122">
        <f t="shared" si="6"/>
        <v>0</v>
      </c>
      <c r="E3313" s="122">
        <f t="shared" si="2"/>
        <v>1</v>
      </c>
      <c r="H3313" s="135" t="s">
        <v>862</v>
      </c>
      <c r="L3313" s="160"/>
      <c r="M3313" s="160"/>
      <c r="N3313" s="160"/>
      <c r="O3313" s="160"/>
      <c r="AA3313" s="523"/>
      <c r="AB3313" s="523"/>
      <c r="AC3313" s="160"/>
      <c r="AD3313" s="160"/>
      <c r="AE3313" s="160"/>
      <c r="AJ3313" s="523"/>
      <c r="AN3313" s="160"/>
      <c r="AO3313" s="160"/>
      <c r="AP3313" s="160"/>
      <c r="AQ3313" s="1"/>
      <c r="AR3313" s="1"/>
      <c r="AS3313" s="160"/>
    </row>
    <row r="3314">
      <c r="A3314" s="122">
        <f t="shared" si="3"/>
        <v>0</v>
      </c>
      <c r="B3314" s="122">
        <f t="shared" si="4"/>
        <v>0</v>
      </c>
      <c r="C3314" s="122">
        <f t="shared" si="5"/>
        <v>0</v>
      </c>
      <c r="D3314" s="122">
        <f t="shared" si="6"/>
        <v>0</v>
      </c>
      <c r="E3314" s="122">
        <f t="shared" si="2"/>
        <v>1</v>
      </c>
      <c r="H3314" s="135">
        <v>1104.0</v>
      </c>
      <c r="L3314" s="160"/>
      <c r="M3314" s="160"/>
      <c r="N3314" s="160"/>
      <c r="O3314" s="160"/>
      <c r="AA3314" s="523"/>
      <c r="AB3314" s="523"/>
      <c r="AC3314" s="160"/>
      <c r="AD3314" s="160"/>
      <c r="AE3314" s="160"/>
      <c r="AJ3314" s="523"/>
      <c r="AN3314" s="160"/>
      <c r="AO3314" s="160"/>
      <c r="AP3314" s="160"/>
      <c r="AQ3314" s="1"/>
      <c r="AR3314" s="1"/>
      <c r="AS3314" s="160"/>
    </row>
    <row r="3315">
      <c r="A3315" s="122">
        <f t="shared" si="3"/>
        <v>0</v>
      </c>
      <c r="B3315" s="122">
        <f t="shared" si="4"/>
        <v>0</v>
      </c>
      <c r="C3315" s="122">
        <f t="shared" si="5"/>
        <v>0</v>
      </c>
      <c r="D3315" s="122">
        <f t="shared" si="6"/>
        <v>0</v>
      </c>
      <c r="E3315" s="122">
        <f t="shared" si="2"/>
        <v>3</v>
      </c>
      <c r="H3315" s="135" t="s">
        <v>42280</v>
      </c>
      <c r="L3315" s="160"/>
      <c r="M3315" s="160"/>
      <c r="N3315" s="160"/>
      <c r="O3315" s="160"/>
      <c r="AA3315" s="523"/>
      <c r="AB3315" s="523"/>
      <c r="AC3315" s="160"/>
      <c r="AD3315" s="160"/>
      <c r="AE3315" s="160"/>
      <c r="AJ3315" s="523"/>
      <c r="AN3315" s="160"/>
      <c r="AO3315" s="160"/>
      <c r="AP3315" s="160"/>
      <c r="AQ3315" s="1"/>
      <c r="AR3315" s="1"/>
      <c r="AS3315" s="160"/>
    </row>
    <row r="3316">
      <c r="A3316" s="122">
        <f t="shared" si="3"/>
        <v>0</v>
      </c>
      <c r="B3316" s="122">
        <f t="shared" si="4"/>
        <v>0</v>
      </c>
      <c r="C3316" s="122">
        <f t="shared" si="5"/>
        <v>0</v>
      </c>
      <c r="D3316" s="122">
        <f t="shared" si="6"/>
        <v>0</v>
      </c>
      <c r="E3316" s="122">
        <f t="shared" si="2"/>
        <v>13</v>
      </c>
      <c r="H3316" s="135" t="s">
        <v>42281</v>
      </c>
      <c r="L3316" s="160"/>
      <c r="M3316" s="160"/>
      <c r="N3316" s="160"/>
      <c r="O3316" s="160"/>
      <c r="AA3316" s="523"/>
      <c r="AB3316" s="523"/>
      <c r="AC3316" s="160"/>
      <c r="AD3316" s="160"/>
      <c r="AE3316" s="160"/>
      <c r="AJ3316" s="523"/>
      <c r="AN3316" s="160"/>
      <c r="AO3316" s="160"/>
      <c r="AP3316" s="160"/>
      <c r="AQ3316" s="1"/>
      <c r="AR3316" s="1"/>
      <c r="AS3316" s="160"/>
    </row>
    <row r="3317">
      <c r="A3317" s="122">
        <f t="shared" si="3"/>
        <v>0</v>
      </c>
      <c r="B3317" s="122">
        <f t="shared" si="4"/>
        <v>0</v>
      </c>
      <c r="C3317" s="122">
        <f t="shared" si="5"/>
        <v>0</v>
      </c>
      <c r="D3317" s="122">
        <f t="shared" si="6"/>
        <v>0</v>
      </c>
      <c r="E3317" s="122">
        <f t="shared" si="2"/>
        <v>1</v>
      </c>
      <c r="H3317" s="135">
        <v>1105.0</v>
      </c>
      <c r="L3317" s="160"/>
      <c r="M3317" s="160"/>
      <c r="N3317" s="160"/>
      <c r="O3317" s="160"/>
      <c r="AA3317" s="523"/>
      <c r="AB3317" s="523"/>
      <c r="AC3317" s="160"/>
      <c r="AD3317" s="160"/>
      <c r="AE3317" s="160"/>
      <c r="AJ3317" s="523"/>
      <c r="AN3317" s="160"/>
      <c r="AO3317" s="160"/>
      <c r="AP3317" s="160"/>
      <c r="AQ3317" s="1"/>
      <c r="AR3317" s="1"/>
      <c r="AS3317" s="160"/>
    </row>
    <row r="3318">
      <c r="A3318" s="122">
        <f t="shared" si="3"/>
        <v>0</v>
      </c>
      <c r="B3318" s="122">
        <f t="shared" si="4"/>
        <v>0</v>
      </c>
      <c r="C3318" s="122">
        <f t="shared" si="5"/>
        <v>0</v>
      </c>
      <c r="D3318" s="122">
        <f t="shared" si="6"/>
        <v>0</v>
      </c>
      <c r="E3318" s="122">
        <f t="shared" si="2"/>
        <v>3</v>
      </c>
      <c r="H3318" s="135" t="s">
        <v>42282</v>
      </c>
      <c r="L3318" s="160"/>
      <c r="M3318" s="160"/>
      <c r="N3318" s="160"/>
      <c r="O3318" s="160"/>
      <c r="AA3318" s="523"/>
      <c r="AB3318" s="523"/>
      <c r="AC3318" s="160"/>
      <c r="AD3318" s="160"/>
      <c r="AE3318" s="160"/>
      <c r="AJ3318" s="523"/>
      <c r="AN3318" s="160"/>
      <c r="AO3318" s="160"/>
      <c r="AP3318" s="160"/>
      <c r="AQ3318" s="1"/>
      <c r="AR3318" s="1"/>
      <c r="AS3318" s="160"/>
    </row>
    <row r="3319">
      <c r="A3319" s="122">
        <f t="shared" si="3"/>
        <v>0</v>
      </c>
      <c r="B3319" s="122">
        <f t="shared" si="4"/>
        <v>0</v>
      </c>
      <c r="C3319" s="122">
        <f t="shared" si="5"/>
        <v>0</v>
      </c>
      <c r="D3319" s="122">
        <f t="shared" si="6"/>
        <v>0</v>
      </c>
      <c r="E3319" s="122">
        <f t="shared" si="2"/>
        <v>34</v>
      </c>
      <c r="H3319" s="135" t="s">
        <v>42283</v>
      </c>
      <c r="L3319" s="160"/>
      <c r="M3319" s="160"/>
      <c r="N3319" s="160"/>
      <c r="O3319" s="160"/>
      <c r="AA3319" s="523"/>
      <c r="AB3319" s="523"/>
      <c r="AC3319" s="160"/>
      <c r="AD3319" s="160"/>
      <c r="AE3319" s="160"/>
      <c r="AJ3319" s="523"/>
      <c r="AN3319" s="160"/>
      <c r="AO3319" s="160"/>
      <c r="AP3319" s="160"/>
      <c r="AQ3319" s="1"/>
      <c r="AR3319" s="1"/>
      <c r="AS3319" s="160"/>
    </row>
    <row r="3320">
      <c r="A3320" s="122">
        <f t="shared" si="3"/>
        <v>0</v>
      </c>
      <c r="B3320" s="122">
        <f t="shared" si="4"/>
        <v>0</v>
      </c>
      <c r="C3320" s="122">
        <f t="shared" si="5"/>
        <v>0</v>
      </c>
      <c r="D3320" s="122">
        <f t="shared" si="6"/>
        <v>0</v>
      </c>
      <c r="E3320" s="122">
        <f t="shared" si="2"/>
        <v>1</v>
      </c>
      <c r="H3320" s="135">
        <v>1106.0</v>
      </c>
      <c r="L3320" s="160"/>
      <c r="M3320" s="160"/>
      <c r="N3320" s="160"/>
      <c r="O3320" s="160"/>
      <c r="AA3320" s="523"/>
      <c r="AB3320" s="523"/>
      <c r="AC3320" s="160"/>
      <c r="AD3320" s="160"/>
      <c r="AE3320" s="160"/>
      <c r="AJ3320" s="523"/>
      <c r="AN3320" s="160"/>
      <c r="AO3320" s="160"/>
      <c r="AP3320" s="160"/>
      <c r="AQ3320" s="1"/>
      <c r="AR3320" s="1"/>
      <c r="AS3320" s="160"/>
    </row>
    <row r="3321">
      <c r="A3321" s="122">
        <f t="shared" si="3"/>
        <v>0</v>
      </c>
      <c r="B3321" s="122">
        <f t="shared" si="4"/>
        <v>0</v>
      </c>
      <c r="C3321" s="122">
        <f t="shared" si="5"/>
        <v>0</v>
      </c>
      <c r="D3321" s="122">
        <f t="shared" si="6"/>
        <v>0</v>
      </c>
      <c r="E3321" s="122">
        <f t="shared" si="2"/>
        <v>3</v>
      </c>
      <c r="H3321" s="135" t="s">
        <v>42284</v>
      </c>
      <c r="L3321" s="160"/>
      <c r="M3321" s="160"/>
      <c r="N3321" s="160"/>
      <c r="O3321" s="160"/>
      <c r="AA3321" s="523"/>
      <c r="AB3321" s="523"/>
      <c r="AC3321" s="160"/>
      <c r="AD3321" s="160"/>
      <c r="AE3321" s="160"/>
      <c r="AJ3321" s="523"/>
      <c r="AN3321" s="160"/>
      <c r="AO3321" s="160"/>
      <c r="AP3321" s="160"/>
      <c r="AQ3321" s="1"/>
      <c r="AR3321" s="1"/>
      <c r="AS3321" s="160"/>
    </row>
    <row r="3322">
      <c r="A3322" s="122">
        <f t="shared" si="3"/>
        <v>0</v>
      </c>
      <c r="B3322" s="122">
        <f t="shared" si="4"/>
        <v>0</v>
      </c>
      <c r="C3322" s="122">
        <f t="shared" si="5"/>
        <v>0</v>
      </c>
      <c r="D3322" s="122">
        <f t="shared" si="6"/>
        <v>0</v>
      </c>
      <c r="E3322" s="122">
        <f t="shared" si="2"/>
        <v>3</v>
      </c>
      <c r="H3322" s="135" t="s">
        <v>923</v>
      </c>
      <c r="L3322" s="160"/>
      <c r="M3322" s="160"/>
      <c r="N3322" s="160"/>
      <c r="O3322" s="160"/>
      <c r="AA3322" s="523"/>
      <c r="AB3322" s="523"/>
      <c r="AC3322" s="160"/>
      <c r="AD3322" s="160"/>
      <c r="AE3322" s="160"/>
      <c r="AJ3322" s="523"/>
      <c r="AN3322" s="160"/>
      <c r="AO3322" s="160"/>
      <c r="AP3322" s="160"/>
      <c r="AQ3322" s="1"/>
      <c r="AR3322" s="1"/>
      <c r="AS3322" s="160"/>
    </row>
    <row r="3323">
      <c r="A3323" s="122">
        <f t="shared" si="3"/>
        <v>0</v>
      </c>
      <c r="B3323" s="122">
        <f t="shared" si="4"/>
        <v>0</v>
      </c>
      <c r="C3323" s="122">
        <f t="shared" si="5"/>
        <v>0</v>
      </c>
      <c r="D3323" s="122">
        <f t="shared" si="6"/>
        <v>0</v>
      </c>
      <c r="E3323" s="122">
        <f t="shared" si="2"/>
        <v>1</v>
      </c>
      <c r="H3323" s="135">
        <v>1107.0</v>
      </c>
      <c r="L3323" s="160"/>
      <c r="M3323" s="160"/>
      <c r="N3323" s="160"/>
      <c r="O3323" s="160"/>
      <c r="AA3323" s="523"/>
      <c r="AB3323" s="523"/>
      <c r="AC3323" s="160"/>
      <c r="AD3323" s="160"/>
      <c r="AE3323" s="160"/>
      <c r="AJ3323" s="523"/>
      <c r="AN3323" s="160"/>
      <c r="AO3323" s="160"/>
      <c r="AP3323" s="160"/>
      <c r="AQ3323" s="1"/>
      <c r="AR3323" s="1"/>
      <c r="AS3323" s="160"/>
    </row>
    <row r="3324">
      <c r="A3324" s="122">
        <f t="shared" si="3"/>
        <v>0</v>
      </c>
      <c r="B3324" s="122">
        <f t="shared" si="4"/>
        <v>0</v>
      </c>
      <c r="C3324" s="122">
        <f t="shared" si="5"/>
        <v>0</v>
      </c>
      <c r="D3324" s="122">
        <f t="shared" si="6"/>
        <v>0</v>
      </c>
      <c r="E3324" s="122">
        <f t="shared" si="2"/>
        <v>3</v>
      </c>
      <c r="H3324" s="135" t="s">
        <v>42285</v>
      </c>
      <c r="L3324" s="160"/>
      <c r="M3324" s="160"/>
      <c r="N3324" s="160"/>
      <c r="O3324" s="160"/>
      <c r="AA3324" s="523"/>
      <c r="AB3324" s="523"/>
      <c r="AC3324" s="160"/>
      <c r="AD3324" s="160"/>
      <c r="AE3324" s="160"/>
      <c r="AJ3324" s="523"/>
      <c r="AN3324" s="160"/>
      <c r="AO3324" s="160"/>
      <c r="AP3324" s="160"/>
      <c r="AQ3324" s="1"/>
      <c r="AR3324" s="1"/>
      <c r="AS3324" s="160"/>
    </row>
    <row r="3325">
      <c r="A3325" s="122">
        <f t="shared" si="3"/>
        <v>0</v>
      </c>
      <c r="B3325" s="122">
        <f t="shared" si="4"/>
        <v>0</v>
      </c>
      <c r="C3325" s="122">
        <f t="shared" si="5"/>
        <v>0</v>
      </c>
      <c r="D3325" s="122">
        <f t="shared" si="6"/>
        <v>0</v>
      </c>
      <c r="E3325" s="122">
        <f t="shared" si="2"/>
        <v>18</v>
      </c>
      <c r="H3325" s="135" t="s">
        <v>42286</v>
      </c>
      <c r="L3325" s="160"/>
      <c r="M3325" s="160"/>
      <c r="N3325" s="160"/>
      <c r="O3325" s="160"/>
      <c r="AA3325" s="523"/>
      <c r="AB3325" s="523"/>
      <c r="AC3325" s="160"/>
      <c r="AD3325" s="160"/>
      <c r="AE3325" s="160"/>
      <c r="AJ3325" s="523"/>
      <c r="AN3325" s="160"/>
      <c r="AO3325" s="160"/>
      <c r="AP3325" s="160"/>
      <c r="AQ3325" s="1"/>
      <c r="AR3325" s="1"/>
      <c r="AS3325" s="160"/>
    </row>
    <row r="3326">
      <c r="A3326" s="122">
        <f t="shared" si="3"/>
        <v>0</v>
      </c>
      <c r="B3326" s="122">
        <f t="shared" si="4"/>
        <v>0</v>
      </c>
      <c r="C3326" s="122">
        <f t="shared" si="5"/>
        <v>0</v>
      </c>
      <c r="D3326" s="122">
        <f t="shared" si="6"/>
        <v>0</v>
      </c>
      <c r="E3326" s="122">
        <f t="shared" si="2"/>
        <v>1</v>
      </c>
      <c r="H3326" s="135">
        <v>1108.0</v>
      </c>
      <c r="L3326" s="160"/>
      <c r="M3326" s="160"/>
      <c r="N3326" s="160"/>
      <c r="O3326" s="160"/>
      <c r="AA3326" s="523"/>
      <c r="AB3326" s="523"/>
      <c r="AC3326" s="160"/>
      <c r="AD3326" s="160"/>
      <c r="AE3326" s="160"/>
      <c r="AJ3326" s="523"/>
      <c r="AN3326" s="160"/>
      <c r="AO3326" s="160"/>
      <c r="AP3326" s="160"/>
      <c r="AQ3326" s="1"/>
      <c r="AR3326" s="1"/>
      <c r="AS3326" s="160"/>
    </row>
    <row r="3327">
      <c r="A3327" s="122">
        <f t="shared" si="3"/>
        <v>0</v>
      </c>
      <c r="B3327" s="122">
        <f t="shared" si="4"/>
        <v>0</v>
      </c>
      <c r="C3327" s="122">
        <f t="shared" si="5"/>
        <v>0</v>
      </c>
      <c r="D3327" s="122">
        <f t="shared" si="6"/>
        <v>0</v>
      </c>
      <c r="E3327" s="122">
        <f t="shared" si="2"/>
        <v>3</v>
      </c>
      <c r="H3327" s="135" t="s">
        <v>42287</v>
      </c>
      <c r="L3327" s="160"/>
      <c r="M3327" s="160"/>
      <c r="N3327" s="160"/>
      <c r="O3327" s="160"/>
      <c r="AA3327" s="523"/>
      <c r="AB3327" s="523"/>
      <c r="AC3327" s="160"/>
      <c r="AD3327" s="160"/>
      <c r="AE3327" s="160"/>
      <c r="AJ3327" s="523"/>
      <c r="AN3327" s="160"/>
      <c r="AO3327" s="160"/>
      <c r="AP3327" s="160"/>
      <c r="AQ3327" s="1"/>
      <c r="AR3327" s="1"/>
      <c r="AS3327" s="160"/>
    </row>
    <row r="3328">
      <c r="A3328" s="122">
        <f t="shared" si="3"/>
        <v>0</v>
      </c>
      <c r="B3328" s="122">
        <f t="shared" si="4"/>
        <v>0</v>
      </c>
      <c r="C3328" s="122">
        <f t="shared" si="5"/>
        <v>0</v>
      </c>
      <c r="D3328" s="122">
        <f t="shared" si="6"/>
        <v>0</v>
      </c>
      <c r="E3328" s="122">
        <f t="shared" si="2"/>
        <v>12</v>
      </c>
      <c r="H3328" s="135" t="s">
        <v>42288</v>
      </c>
      <c r="L3328" s="160"/>
      <c r="M3328" s="160"/>
      <c r="N3328" s="160"/>
      <c r="O3328" s="160"/>
      <c r="AA3328" s="523"/>
      <c r="AB3328" s="523"/>
      <c r="AC3328" s="160"/>
      <c r="AD3328" s="160"/>
      <c r="AE3328" s="160"/>
      <c r="AJ3328" s="523"/>
      <c r="AN3328" s="160"/>
      <c r="AO3328" s="160"/>
      <c r="AP3328" s="160"/>
      <c r="AQ3328" s="1"/>
      <c r="AR3328" s="1"/>
      <c r="AS3328" s="160"/>
    </row>
    <row r="3329">
      <c r="A3329" s="122">
        <f t="shared" si="3"/>
        <v>0</v>
      </c>
      <c r="B3329" s="122">
        <f t="shared" si="4"/>
        <v>0</v>
      </c>
      <c r="C3329" s="122">
        <f t="shared" si="5"/>
        <v>0</v>
      </c>
      <c r="D3329" s="122">
        <f t="shared" si="6"/>
        <v>0</v>
      </c>
      <c r="E3329" s="122">
        <f t="shared" si="2"/>
        <v>1</v>
      </c>
      <c r="H3329" s="135">
        <v>1109.0</v>
      </c>
      <c r="L3329" s="160"/>
      <c r="M3329" s="160"/>
      <c r="N3329" s="160"/>
      <c r="O3329" s="160"/>
      <c r="AA3329" s="523"/>
      <c r="AB3329" s="523"/>
      <c r="AC3329" s="160"/>
      <c r="AD3329" s="160"/>
      <c r="AE3329" s="160"/>
      <c r="AJ3329" s="523"/>
      <c r="AN3329" s="160"/>
      <c r="AO3329" s="160"/>
      <c r="AP3329" s="160"/>
      <c r="AQ3329" s="1"/>
      <c r="AR3329" s="1"/>
      <c r="AS3329" s="160"/>
    </row>
    <row r="3330">
      <c r="A3330" s="122">
        <f t="shared" si="3"/>
        <v>0</v>
      </c>
      <c r="B3330" s="122">
        <f t="shared" si="4"/>
        <v>0</v>
      </c>
      <c r="C3330" s="122">
        <f t="shared" si="5"/>
        <v>0</v>
      </c>
      <c r="D3330" s="122">
        <f t="shared" si="6"/>
        <v>0</v>
      </c>
      <c r="E3330" s="122">
        <f t="shared" si="2"/>
        <v>3</v>
      </c>
      <c r="H3330" s="135" t="s">
        <v>42289</v>
      </c>
      <c r="L3330" s="160"/>
      <c r="M3330" s="160"/>
      <c r="N3330" s="160"/>
      <c r="O3330" s="160"/>
      <c r="AA3330" s="523"/>
      <c r="AB3330" s="523"/>
      <c r="AC3330" s="160"/>
      <c r="AD3330" s="160"/>
      <c r="AE3330" s="160"/>
      <c r="AJ3330" s="523"/>
      <c r="AN3330" s="160"/>
      <c r="AO3330" s="160"/>
      <c r="AP3330" s="160"/>
      <c r="AQ3330" s="1"/>
      <c r="AR3330" s="1"/>
      <c r="AS3330" s="160"/>
    </row>
    <row r="3331">
      <c r="A3331" s="122">
        <f t="shared" si="3"/>
        <v>0</v>
      </c>
      <c r="B3331" s="122">
        <f t="shared" si="4"/>
        <v>0</v>
      </c>
      <c r="C3331" s="122">
        <f t="shared" si="5"/>
        <v>0</v>
      </c>
      <c r="D3331" s="122">
        <f t="shared" si="6"/>
        <v>0</v>
      </c>
      <c r="E3331" s="122">
        <f t="shared" si="2"/>
        <v>16</v>
      </c>
      <c r="H3331" s="135" t="s">
        <v>42290</v>
      </c>
      <c r="L3331" s="160"/>
      <c r="M3331" s="160"/>
      <c r="N3331" s="160"/>
      <c r="O3331" s="160"/>
      <c r="AA3331" s="523"/>
      <c r="AB3331" s="523"/>
      <c r="AC3331" s="160"/>
      <c r="AD3331" s="160"/>
      <c r="AE3331" s="160"/>
      <c r="AJ3331" s="523"/>
      <c r="AN3331" s="160"/>
      <c r="AO3331" s="160"/>
      <c r="AP3331" s="160"/>
      <c r="AQ3331" s="1"/>
      <c r="AR3331" s="1"/>
      <c r="AS3331" s="160"/>
    </row>
    <row r="3332">
      <c r="A3332" s="122">
        <f t="shared" si="3"/>
        <v>0</v>
      </c>
      <c r="B3332" s="122">
        <f t="shared" si="4"/>
        <v>0</v>
      </c>
      <c r="C3332" s="122">
        <f t="shared" si="5"/>
        <v>0</v>
      </c>
      <c r="D3332" s="122">
        <f t="shared" si="6"/>
        <v>0</v>
      </c>
      <c r="E3332" s="122">
        <f t="shared" si="2"/>
        <v>1</v>
      </c>
      <c r="H3332" s="135">
        <v>1110.0</v>
      </c>
      <c r="L3332" s="160"/>
      <c r="M3332" s="160"/>
      <c r="N3332" s="160"/>
      <c r="O3332" s="160"/>
      <c r="AA3332" s="523"/>
      <c r="AB3332" s="523"/>
      <c r="AC3332" s="160"/>
      <c r="AD3332" s="160"/>
      <c r="AE3332" s="160"/>
      <c r="AJ3332" s="523"/>
      <c r="AN3332" s="160"/>
      <c r="AO3332" s="160"/>
      <c r="AP3332" s="160"/>
      <c r="AQ3332" s="1"/>
      <c r="AR3332" s="1"/>
      <c r="AS3332" s="160"/>
    </row>
    <row r="3333">
      <c r="A3333" s="122">
        <f t="shared" si="3"/>
        <v>0</v>
      </c>
      <c r="B3333" s="122">
        <f t="shared" si="4"/>
        <v>0</v>
      </c>
      <c r="C3333" s="122">
        <f t="shared" si="5"/>
        <v>0</v>
      </c>
      <c r="D3333" s="122">
        <f t="shared" si="6"/>
        <v>0</v>
      </c>
      <c r="E3333" s="122">
        <f t="shared" si="2"/>
        <v>3</v>
      </c>
      <c r="H3333" s="135" t="s">
        <v>42291</v>
      </c>
      <c r="L3333" s="160"/>
      <c r="M3333" s="160"/>
      <c r="N3333" s="160"/>
      <c r="O3333" s="160"/>
      <c r="AA3333" s="523"/>
      <c r="AB3333" s="523"/>
      <c r="AC3333" s="160"/>
      <c r="AD3333" s="160"/>
      <c r="AE3333" s="160"/>
      <c r="AJ3333" s="523"/>
      <c r="AN3333" s="160"/>
      <c r="AO3333" s="160"/>
      <c r="AP3333" s="160"/>
      <c r="AQ3333" s="1"/>
      <c r="AR3333" s="1"/>
      <c r="AS3333" s="160"/>
    </row>
    <row r="3334">
      <c r="A3334" s="122">
        <f t="shared" si="3"/>
        <v>0</v>
      </c>
      <c r="B3334" s="122">
        <f t="shared" si="4"/>
        <v>0</v>
      </c>
      <c r="C3334" s="122">
        <f t="shared" si="5"/>
        <v>0</v>
      </c>
      <c r="D3334" s="122">
        <f t="shared" si="6"/>
        <v>0</v>
      </c>
      <c r="E3334" s="122">
        <f t="shared" si="2"/>
        <v>21</v>
      </c>
      <c r="H3334" s="135" t="s">
        <v>42292</v>
      </c>
      <c r="L3334" s="160"/>
      <c r="M3334" s="160"/>
      <c r="N3334" s="160"/>
      <c r="O3334" s="160"/>
      <c r="AA3334" s="523"/>
      <c r="AB3334" s="523"/>
      <c r="AC3334" s="160"/>
      <c r="AD3334" s="160"/>
      <c r="AE3334" s="160"/>
      <c r="AJ3334" s="523"/>
      <c r="AN3334" s="160"/>
      <c r="AO3334" s="160"/>
      <c r="AP3334" s="160"/>
      <c r="AQ3334" s="1"/>
      <c r="AR3334" s="1"/>
      <c r="AS3334" s="160"/>
    </row>
    <row r="3335">
      <c r="A3335" s="122">
        <f t="shared" si="3"/>
        <v>0</v>
      </c>
      <c r="B3335" s="122">
        <f t="shared" si="4"/>
        <v>0</v>
      </c>
      <c r="C3335" s="122">
        <f t="shared" si="5"/>
        <v>0</v>
      </c>
      <c r="D3335" s="122">
        <f t="shared" si="6"/>
        <v>0</v>
      </c>
      <c r="E3335" s="122">
        <f t="shared" si="2"/>
        <v>1</v>
      </c>
      <c r="H3335" s="135">
        <v>1111.0</v>
      </c>
      <c r="L3335" s="160"/>
      <c r="M3335" s="160"/>
      <c r="N3335" s="160"/>
      <c r="O3335" s="160"/>
      <c r="AA3335" s="523"/>
      <c r="AB3335" s="523"/>
      <c r="AC3335" s="160"/>
      <c r="AD3335" s="160"/>
      <c r="AE3335" s="160"/>
      <c r="AJ3335" s="523"/>
      <c r="AN3335" s="160"/>
      <c r="AO3335" s="160"/>
      <c r="AP3335" s="160"/>
      <c r="AQ3335" s="1"/>
      <c r="AR3335" s="1"/>
      <c r="AS3335" s="160"/>
    </row>
    <row r="3336">
      <c r="A3336" s="122">
        <f t="shared" si="3"/>
        <v>0</v>
      </c>
      <c r="B3336" s="122">
        <f t="shared" si="4"/>
        <v>0</v>
      </c>
      <c r="C3336" s="122">
        <f t="shared" si="5"/>
        <v>0</v>
      </c>
      <c r="D3336" s="122">
        <f t="shared" si="6"/>
        <v>0</v>
      </c>
      <c r="E3336" s="122">
        <f t="shared" si="2"/>
        <v>3</v>
      </c>
      <c r="H3336" s="135" t="s">
        <v>42293</v>
      </c>
      <c r="L3336" s="160"/>
      <c r="M3336" s="160"/>
      <c r="N3336" s="160"/>
      <c r="O3336" s="160"/>
      <c r="AA3336" s="523"/>
      <c r="AB3336" s="523"/>
      <c r="AC3336" s="160"/>
      <c r="AD3336" s="160"/>
      <c r="AE3336" s="160"/>
      <c r="AJ3336" s="523"/>
      <c r="AN3336" s="160"/>
      <c r="AO3336" s="160"/>
      <c r="AP3336" s="160"/>
      <c r="AQ3336" s="1"/>
      <c r="AR3336" s="1"/>
      <c r="AS3336" s="160"/>
    </row>
    <row r="3337">
      <c r="A3337" s="122">
        <f t="shared" si="3"/>
        <v>0</v>
      </c>
      <c r="B3337" s="122">
        <f t="shared" si="4"/>
        <v>0</v>
      </c>
      <c r="C3337" s="122">
        <f t="shared" si="5"/>
        <v>0</v>
      </c>
      <c r="D3337" s="122">
        <f t="shared" si="6"/>
        <v>0</v>
      </c>
      <c r="E3337" s="122">
        <f t="shared" si="2"/>
        <v>10</v>
      </c>
      <c r="H3337" s="135" t="s">
        <v>42294</v>
      </c>
      <c r="L3337" s="160"/>
      <c r="M3337" s="160"/>
      <c r="N3337" s="160"/>
      <c r="O3337" s="160"/>
      <c r="AA3337" s="523"/>
      <c r="AB3337" s="523"/>
      <c r="AC3337" s="160"/>
      <c r="AD3337" s="160"/>
      <c r="AE3337" s="160"/>
      <c r="AJ3337" s="523"/>
      <c r="AN3337" s="160"/>
      <c r="AO3337" s="160"/>
      <c r="AP3337" s="160"/>
      <c r="AQ3337" s="1"/>
      <c r="AR3337" s="1"/>
      <c r="AS3337" s="160"/>
    </row>
    <row r="3338">
      <c r="A3338" s="122">
        <f t="shared" si="3"/>
        <v>0</v>
      </c>
      <c r="B3338" s="122">
        <f t="shared" si="4"/>
        <v>0</v>
      </c>
      <c r="C3338" s="122">
        <f t="shared" si="5"/>
        <v>0</v>
      </c>
      <c r="D3338" s="122">
        <f t="shared" si="6"/>
        <v>0</v>
      </c>
      <c r="E3338" s="122">
        <f t="shared" si="2"/>
        <v>1</v>
      </c>
      <c r="H3338" s="135">
        <v>1112.0</v>
      </c>
      <c r="L3338" s="160"/>
      <c r="M3338" s="160"/>
      <c r="N3338" s="160"/>
      <c r="O3338" s="160"/>
      <c r="AA3338" s="523"/>
      <c r="AB3338" s="523"/>
      <c r="AC3338" s="160"/>
      <c r="AD3338" s="160"/>
      <c r="AE3338" s="160"/>
      <c r="AJ3338" s="523"/>
      <c r="AN3338" s="160"/>
      <c r="AO3338" s="160"/>
      <c r="AP3338" s="160"/>
      <c r="AQ3338" s="1"/>
      <c r="AR3338" s="1"/>
      <c r="AS3338" s="160"/>
    </row>
    <row r="3339">
      <c r="A3339" s="122">
        <f t="shared" si="3"/>
        <v>0</v>
      </c>
      <c r="B3339" s="122">
        <f t="shared" si="4"/>
        <v>0</v>
      </c>
      <c r="C3339" s="122">
        <f t="shared" si="5"/>
        <v>0</v>
      </c>
      <c r="D3339" s="122">
        <f t="shared" si="6"/>
        <v>0</v>
      </c>
      <c r="E3339" s="122">
        <f t="shared" si="2"/>
        <v>3</v>
      </c>
      <c r="H3339" s="135" t="s">
        <v>42295</v>
      </c>
      <c r="L3339" s="160"/>
      <c r="M3339" s="160"/>
      <c r="N3339" s="160"/>
      <c r="O3339" s="160"/>
      <c r="AA3339" s="523"/>
      <c r="AB3339" s="523"/>
      <c r="AC3339" s="160"/>
      <c r="AD3339" s="160"/>
      <c r="AE3339" s="160"/>
      <c r="AJ3339" s="523"/>
      <c r="AN3339" s="160"/>
      <c r="AO3339" s="160"/>
      <c r="AP3339" s="160"/>
      <c r="AQ3339" s="1"/>
      <c r="AR3339" s="1"/>
      <c r="AS3339" s="160"/>
    </row>
    <row r="3340">
      <c r="A3340" s="122">
        <f t="shared" si="3"/>
        <v>0</v>
      </c>
      <c r="B3340" s="122">
        <f t="shared" si="4"/>
        <v>0</v>
      </c>
      <c r="C3340" s="122">
        <f t="shared" si="5"/>
        <v>0</v>
      </c>
      <c r="D3340" s="122">
        <f t="shared" si="6"/>
        <v>0</v>
      </c>
      <c r="E3340" s="122">
        <f t="shared" si="2"/>
        <v>3</v>
      </c>
      <c r="H3340" s="135" t="s">
        <v>9387</v>
      </c>
      <c r="L3340" s="160"/>
      <c r="M3340" s="160"/>
      <c r="N3340" s="160"/>
      <c r="O3340" s="160"/>
      <c r="AA3340" s="523"/>
      <c r="AB3340" s="523"/>
      <c r="AC3340" s="160"/>
      <c r="AD3340" s="160"/>
      <c r="AE3340" s="160"/>
      <c r="AJ3340" s="523"/>
      <c r="AN3340" s="160"/>
      <c r="AO3340" s="160"/>
      <c r="AP3340" s="160"/>
      <c r="AQ3340" s="1"/>
      <c r="AR3340" s="1"/>
      <c r="AS3340" s="160"/>
    </row>
    <row r="3341">
      <c r="A3341" s="122">
        <f t="shared" si="3"/>
        <v>0</v>
      </c>
      <c r="B3341" s="122">
        <f t="shared" si="4"/>
        <v>0</v>
      </c>
      <c r="C3341" s="122">
        <f t="shared" si="5"/>
        <v>0</v>
      </c>
      <c r="D3341" s="122">
        <f t="shared" si="6"/>
        <v>0</v>
      </c>
      <c r="E3341" s="122">
        <f t="shared" si="2"/>
        <v>1</v>
      </c>
      <c r="H3341" s="135">
        <v>1113.0</v>
      </c>
      <c r="L3341" s="160"/>
      <c r="M3341" s="160"/>
      <c r="N3341" s="160"/>
      <c r="O3341" s="160"/>
      <c r="AA3341" s="523"/>
      <c r="AB3341" s="523"/>
      <c r="AC3341" s="160"/>
      <c r="AD3341" s="160"/>
      <c r="AE3341" s="160"/>
      <c r="AJ3341" s="523"/>
      <c r="AN3341" s="160"/>
      <c r="AO3341" s="160"/>
      <c r="AP3341" s="160"/>
      <c r="AQ3341" s="1"/>
      <c r="AR3341" s="1"/>
      <c r="AS3341" s="160"/>
    </row>
    <row r="3342">
      <c r="A3342" s="122">
        <f t="shared" si="3"/>
        <v>0</v>
      </c>
      <c r="B3342" s="122">
        <f t="shared" si="4"/>
        <v>0</v>
      </c>
      <c r="C3342" s="122">
        <f t="shared" si="5"/>
        <v>0</v>
      </c>
      <c r="D3342" s="122">
        <f t="shared" si="6"/>
        <v>0</v>
      </c>
      <c r="E3342" s="122">
        <f t="shared" si="2"/>
        <v>3</v>
      </c>
      <c r="H3342" s="135" t="s">
        <v>42296</v>
      </c>
      <c r="L3342" s="160"/>
      <c r="M3342" s="160"/>
      <c r="N3342" s="160"/>
      <c r="O3342" s="160"/>
      <c r="AA3342" s="523"/>
      <c r="AB3342" s="523"/>
      <c r="AC3342" s="160"/>
      <c r="AD3342" s="160"/>
      <c r="AE3342" s="160"/>
      <c r="AJ3342" s="523"/>
      <c r="AN3342" s="160"/>
      <c r="AO3342" s="160"/>
      <c r="AP3342" s="160"/>
      <c r="AQ3342" s="1"/>
      <c r="AR3342" s="1"/>
      <c r="AS3342" s="160"/>
    </row>
    <row r="3343">
      <c r="A3343" s="122">
        <f t="shared" si="3"/>
        <v>0</v>
      </c>
      <c r="B3343" s="122">
        <f t="shared" si="4"/>
        <v>0</v>
      </c>
      <c r="C3343" s="122">
        <f t="shared" si="5"/>
        <v>0</v>
      </c>
      <c r="D3343" s="122">
        <f t="shared" si="6"/>
        <v>0</v>
      </c>
      <c r="E3343" s="122">
        <f t="shared" si="2"/>
        <v>4</v>
      </c>
      <c r="H3343" s="135" t="s">
        <v>3204</v>
      </c>
      <c r="L3343" s="160"/>
      <c r="M3343" s="160"/>
      <c r="N3343" s="160"/>
      <c r="O3343" s="160"/>
      <c r="AA3343" s="523"/>
      <c r="AB3343" s="523"/>
      <c r="AC3343" s="160"/>
      <c r="AD3343" s="160"/>
      <c r="AE3343" s="160"/>
      <c r="AJ3343" s="523"/>
      <c r="AN3343" s="160"/>
      <c r="AO3343" s="160"/>
      <c r="AP3343" s="160"/>
      <c r="AQ3343" s="1"/>
      <c r="AR3343" s="1"/>
      <c r="AS3343" s="160"/>
    </row>
    <row r="3344">
      <c r="A3344" s="122">
        <f t="shared" si="3"/>
        <v>0</v>
      </c>
      <c r="B3344" s="122">
        <f t="shared" si="4"/>
        <v>0</v>
      </c>
      <c r="C3344" s="122">
        <f t="shared" si="5"/>
        <v>0</v>
      </c>
      <c r="D3344" s="122">
        <f t="shared" si="6"/>
        <v>0</v>
      </c>
      <c r="E3344" s="122">
        <f t="shared" si="2"/>
        <v>1</v>
      </c>
      <c r="H3344" s="135">
        <v>1114.0</v>
      </c>
      <c r="L3344" s="160"/>
      <c r="M3344" s="160"/>
      <c r="N3344" s="160"/>
      <c r="O3344" s="160"/>
      <c r="AA3344" s="523"/>
      <c r="AB3344" s="523"/>
      <c r="AC3344" s="160"/>
      <c r="AD3344" s="160"/>
      <c r="AE3344" s="160"/>
      <c r="AJ3344" s="523"/>
      <c r="AN3344" s="160"/>
      <c r="AO3344" s="160"/>
      <c r="AP3344" s="160"/>
      <c r="AQ3344" s="1"/>
      <c r="AR3344" s="1"/>
      <c r="AS3344" s="160"/>
    </row>
    <row r="3345">
      <c r="A3345" s="122">
        <f t="shared" si="3"/>
        <v>0</v>
      </c>
      <c r="B3345" s="122">
        <f t="shared" si="4"/>
        <v>0</v>
      </c>
      <c r="C3345" s="122">
        <f t="shared" si="5"/>
        <v>0</v>
      </c>
      <c r="D3345" s="122">
        <f t="shared" si="6"/>
        <v>0</v>
      </c>
      <c r="E3345" s="122">
        <f t="shared" si="2"/>
        <v>3</v>
      </c>
      <c r="H3345" s="135" t="s">
        <v>42297</v>
      </c>
      <c r="L3345" s="160"/>
      <c r="M3345" s="160"/>
      <c r="N3345" s="160"/>
      <c r="O3345" s="160"/>
      <c r="AA3345" s="523"/>
      <c r="AB3345" s="523"/>
      <c r="AC3345" s="160"/>
      <c r="AD3345" s="160"/>
      <c r="AE3345" s="160"/>
      <c r="AJ3345" s="523"/>
      <c r="AN3345" s="160"/>
      <c r="AO3345" s="160"/>
      <c r="AP3345" s="160"/>
      <c r="AQ3345" s="1"/>
      <c r="AR3345" s="1"/>
      <c r="AS3345" s="160"/>
    </row>
    <row r="3346">
      <c r="A3346" s="122">
        <f t="shared" si="3"/>
        <v>0</v>
      </c>
      <c r="B3346" s="122">
        <f t="shared" si="4"/>
        <v>0</v>
      </c>
      <c r="C3346" s="122">
        <f t="shared" si="5"/>
        <v>0</v>
      </c>
      <c r="D3346" s="122">
        <f t="shared" si="6"/>
        <v>0</v>
      </c>
      <c r="E3346" s="122">
        <f t="shared" si="2"/>
        <v>3</v>
      </c>
      <c r="H3346" s="135" t="s">
        <v>728</v>
      </c>
      <c r="L3346" s="160"/>
      <c r="M3346" s="160"/>
      <c r="N3346" s="160"/>
      <c r="O3346" s="160"/>
      <c r="AA3346" s="523"/>
      <c r="AB3346" s="523"/>
      <c r="AC3346" s="160"/>
      <c r="AD3346" s="160"/>
      <c r="AE3346" s="160"/>
      <c r="AJ3346" s="523"/>
      <c r="AN3346" s="160"/>
      <c r="AO3346" s="160"/>
      <c r="AP3346" s="160"/>
      <c r="AQ3346" s="1"/>
      <c r="AR3346" s="1"/>
      <c r="AS3346" s="160"/>
    </row>
    <row r="3347">
      <c r="A3347" s="122">
        <f t="shared" si="3"/>
        <v>0</v>
      </c>
      <c r="B3347" s="122">
        <f t="shared" si="4"/>
        <v>0</v>
      </c>
      <c r="C3347" s="122">
        <f t="shared" si="5"/>
        <v>0</v>
      </c>
      <c r="D3347" s="122">
        <f t="shared" si="6"/>
        <v>0</v>
      </c>
      <c r="E3347" s="122">
        <f t="shared" si="2"/>
        <v>1</v>
      </c>
      <c r="H3347" s="135">
        <v>1115.0</v>
      </c>
      <c r="L3347" s="160"/>
      <c r="M3347" s="160"/>
      <c r="N3347" s="160"/>
      <c r="O3347" s="160"/>
      <c r="AA3347" s="523"/>
      <c r="AB3347" s="523"/>
      <c r="AC3347" s="160"/>
      <c r="AD3347" s="160"/>
      <c r="AE3347" s="160"/>
      <c r="AJ3347" s="523"/>
      <c r="AN3347" s="160"/>
      <c r="AO3347" s="160"/>
      <c r="AP3347" s="160"/>
      <c r="AQ3347" s="1"/>
      <c r="AR3347" s="1"/>
      <c r="AS3347" s="160"/>
    </row>
    <row r="3348">
      <c r="A3348" s="122">
        <f t="shared" si="3"/>
        <v>0</v>
      </c>
      <c r="B3348" s="122">
        <f t="shared" si="4"/>
        <v>0</v>
      </c>
      <c r="C3348" s="122">
        <f t="shared" si="5"/>
        <v>0</v>
      </c>
      <c r="D3348" s="122">
        <f t="shared" si="6"/>
        <v>0</v>
      </c>
      <c r="E3348" s="122">
        <f t="shared" si="2"/>
        <v>3</v>
      </c>
      <c r="H3348" s="135" t="s">
        <v>42298</v>
      </c>
      <c r="L3348" s="160"/>
      <c r="M3348" s="160"/>
      <c r="N3348" s="160"/>
      <c r="O3348" s="160"/>
      <c r="AA3348" s="523"/>
      <c r="AB3348" s="523"/>
      <c r="AC3348" s="160"/>
      <c r="AD3348" s="160"/>
      <c r="AE3348" s="160"/>
      <c r="AJ3348" s="523"/>
      <c r="AN3348" s="160"/>
      <c r="AO3348" s="160"/>
      <c r="AP3348" s="160"/>
      <c r="AQ3348" s="1"/>
      <c r="AR3348" s="1"/>
      <c r="AS3348" s="160"/>
    </row>
    <row r="3349">
      <c r="A3349" s="122">
        <f t="shared" si="3"/>
        <v>0</v>
      </c>
      <c r="B3349" s="122">
        <f t="shared" si="4"/>
        <v>0</v>
      </c>
      <c r="C3349" s="122">
        <f t="shared" si="5"/>
        <v>0</v>
      </c>
      <c r="D3349" s="122">
        <f t="shared" si="6"/>
        <v>0</v>
      </c>
      <c r="E3349" s="122">
        <f t="shared" si="2"/>
        <v>3</v>
      </c>
      <c r="H3349" s="135" t="s">
        <v>9387</v>
      </c>
      <c r="L3349" s="160"/>
      <c r="M3349" s="160"/>
      <c r="N3349" s="160"/>
      <c r="O3349" s="160"/>
      <c r="AA3349" s="523"/>
      <c r="AB3349" s="523"/>
      <c r="AC3349" s="160"/>
      <c r="AD3349" s="160"/>
      <c r="AE3349" s="160"/>
      <c r="AJ3349" s="523"/>
      <c r="AN3349" s="160"/>
      <c r="AO3349" s="160"/>
      <c r="AP3349" s="160"/>
      <c r="AQ3349" s="1"/>
      <c r="AR3349" s="1"/>
      <c r="AS3349" s="160"/>
    </row>
    <row r="3350">
      <c r="A3350" s="122">
        <f t="shared" si="3"/>
        <v>0</v>
      </c>
      <c r="B3350" s="122">
        <f t="shared" si="4"/>
        <v>0</v>
      </c>
      <c r="C3350" s="122">
        <f t="shared" si="5"/>
        <v>0</v>
      </c>
      <c r="D3350" s="122">
        <f t="shared" si="6"/>
        <v>0</v>
      </c>
      <c r="E3350" s="122">
        <f t="shared" si="2"/>
        <v>1</v>
      </c>
      <c r="H3350" s="135">
        <v>1116.0</v>
      </c>
      <c r="L3350" s="160"/>
      <c r="M3350" s="160"/>
      <c r="N3350" s="160"/>
      <c r="O3350" s="160"/>
      <c r="AA3350" s="523"/>
      <c r="AB3350" s="523"/>
      <c r="AC3350" s="160"/>
      <c r="AD3350" s="160"/>
      <c r="AE3350" s="160"/>
      <c r="AJ3350" s="523"/>
      <c r="AN3350" s="160"/>
      <c r="AO3350" s="160"/>
      <c r="AP3350" s="160"/>
      <c r="AQ3350" s="1"/>
      <c r="AR3350" s="1"/>
      <c r="AS3350" s="160"/>
    </row>
    <row r="3351">
      <c r="A3351" s="122">
        <f t="shared" si="3"/>
        <v>0</v>
      </c>
      <c r="B3351" s="122">
        <f t="shared" si="4"/>
        <v>0</v>
      </c>
      <c r="C3351" s="122">
        <f t="shared" si="5"/>
        <v>0</v>
      </c>
      <c r="D3351" s="122">
        <f t="shared" si="6"/>
        <v>0</v>
      </c>
      <c r="E3351" s="122">
        <f t="shared" si="2"/>
        <v>3</v>
      </c>
      <c r="H3351" s="135" t="s">
        <v>42299</v>
      </c>
      <c r="L3351" s="160"/>
      <c r="M3351" s="160"/>
      <c r="N3351" s="160"/>
      <c r="O3351" s="160"/>
      <c r="AA3351" s="523"/>
      <c r="AB3351" s="523"/>
      <c r="AC3351" s="160"/>
      <c r="AD3351" s="160"/>
      <c r="AE3351" s="160"/>
      <c r="AJ3351" s="523"/>
      <c r="AN3351" s="160"/>
      <c r="AO3351" s="160"/>
      <c r="AP3351" s="160"/>
      <c r="AQ3351" s="1"/>
      <c r="AR3351" s="1"/>
      <c r="AS3351" s="160"/>
    </row>
    <row r="3352">
      <c r="A3352" s="122">
        <f t="shared" si="3"/>
        <v>0</v>
      </c>
      <c r="B3352" s="122">
        <f t="shared" si="4"/>
        <v>0</v>
      </c>
      <c r="C3352" s="122">
        <f t="shared" si="5"/>
        <v>0</v>
      </c>
      <c r="D3352" s="122">
        <f t="shared" si="6"/>
        <v>0</v>
      </c>
      <c r="E3352" s="122">
        <f t="shared" si="2"/>
        <v>4</v>
      </c>
      <c r="H3352" s="135" t="s">
        <v>42300</v>
      </c>
      <c r="L3352" s="160"/>
      <c r="M3352" s="160"/>
      <c r="N3352" s="160"/>
      <c r="O3352" s="160"/>
      <c r="AA3352" s="523"/>
      <c r="AB3352" s="523"/>
      <c r="AC3352" s="160"/>
      <c r="AD3352" s="160"/>
      <c r="AE3352" s="160"/>
      <c r="AJ3352" s="523"/>
      <c r="AN3352" s="160"/>
      <c r="AO3352" s="160"/>
      <c r="AP3352" s="160"/>
      <c r="AQ3352" s="1"/>
      <c r="AR3352" s="1"/>
      <c r="AS3352" s="160"/>
    </row>
    <row r="3353">
      <c r="A3353" s="122">
        <f t="shared" si="3"/>
        <v>0</v>
      </c>
      <c r="B3353" s="122">
        <f t="shared" si="4"/>
        <v>0</v>
      </c>
      <c r="C3353" s="122">
        <f t="shared" si="5"/>
        <v>0</v>
      </c>
      <c r="D3353" s="122">
        <f t="shared" si="6"/>
        <v>0</v>
      </c>
      <c r="E3353" s="122">
        <f t="shared" si="2"/>
        <v>1</v>
      </c>
      <c r="H3353" s="135">
        <v>1117.0</v>
      </c>
      <c r="L3353" s="160"/>
      <c r="M3353" s="160"/>
      <c r="N3353" s="160"/>
      <c r="O3353" s="160"/>
      <c r="AA3353" s="523"/>
      <c r="AB3353" s="523"/>
      <c r="AC3353" s="160"/>
      <c r="AD3353" s="160"/>
      <c r="AE3353" s="160"/>
      <c r="AJ3353" s="523"/>
      <c r="AN3353" s="160"/>
      <c r="AO3353" s="160"/>
      <c r="AP3353" s="160"/>
      <c r="AQ3353" s="1"/>
      <c r="AR3353" s="1"/>
      <c r="AS3353" s="160"/>
    </row>
    <row r="3354">
      <c r="A3354" s="122">
        <f t="shared" si="3"/>
        <v>0</v>
      </c>
      <c r="B3354" s="122">
        <f t="shared" si="4"/>
        <v>0</v>
      </c>
      <c r="C3354" s="122">
        <f t="shared" si="5"/>
        <v>0</v>
      </c>
      <c r="D3354" s="122">
        <f t="shared" si="6"/>
        <v>0</v>
      </c>
      <c r="E3354" s="122">
        <f t="shared" si="2"/>
        <v>3</v>
      </c>
      <c r="H3354" s="135" t="s">
        <v>42301</v>
      </c>
      <c r="L3354" s="160"/>
      <c r="M3354" s="160"/>
      <c r="N3354" s="160"/>
      <c r="O3354" s="160"/>
      <c r="AA3354" s="523"/>
      <c r="AB3354" s="523"/>
      <c r="AC3354" s="160"/>
      <c r="AD3354" s="160"/>
      <c r="AE3354" s="160"/>
      <c r="AJ3354" s="523"/>
      <c r="AN3354" s="160"/>
      <c r="AO3354" s="160"/>
      <c r="AP3354" s="160"/>
      <c r="AQ3354" s="1"/>
      <c r="AR3354" s="1"/>
      <c r="AS3354" s="160"/>
    </row>
    <row r="3355">
      <c r="A3355" s="122">
        <f t="shared" si="3"/>
        <v>0</v>
      </c>
      <c r="B3355" s="122">
        <f t="shared" si="4"/>
        <v>0</v>
      </c>
      <c r="C3355" s="122">
        <f t="shared" si="5"/>
        <v>0</v>
      </c>
      <c r="D3355" s="122">
        <f t="shared" si="6"/>
        <v>0</v>
      </c>
      <c r="E3355" s="122">
        <f t="shared" si="2"/>
        <v>16</v>
      </c>
      <c r="H3355" s="135" t="s">
        <v>42302</v>
      </c>
      <c r="L3355" s="160"/>
      <c r="M3355" s="160"/>
      <c r="N3355" s="160"/>
      <c r="O3355" s="160"/>
      <c r="AA3355" s="523"/>
      <c r="AB3355" s="523"/>
      <c r="AC3355" s="160"/>
      <c r="AD3355" s="160"/>
      <c r="AE3355" s="160"/>
      <c r="AJ3355" s="523"/>
      <c r="AN3355" s="160"/>
      <c r="AO3355" s="160"/>
      <c r="AP3355" s="160"/>
      <c r="AQ3355" s="1"/>
      <c r="AR3355" s="1"/>
      <c r="AS3355" s="160"/>
    </row>
    <row r="3356">
      <c r="A3356" s="122">
        <f t="shared" si="3"/>
        <v>0</v>
      </c>
      <c r="B3356" s="122">
        <f t="shared" si="4"/>
        <v>0</v>
      </c>
      <c r="C3356" s="122">
        <f t="shared" si="5"/>
        <v>0</v>
      </c>
      <c r="D3356" s="122">
        <f t="shared" si="6"/>
        <v>0</v>
      </c>
      <c r="E3356" s="122">
        <f t="shared" si="2"/>
        <v>1</v>
      </c>
      <c r="H3356" s="135">
        <v>1118.0</v>
      </c>
      <c r="L3356" s="160"/>
      <c r="M3356" s="160"/>
      <c r="N3356" s="160"/>
      <c r="O3356" s="160"/>
      <c r="AA3356" s="523"/>
      <c r="AB3356" s="523"/>
      <c r="AC3356" s="160"/>
      <c r="AD3356" s="160"/>
      <c r="AE3356" s="160"/>
      <c r="AJ3356" s="523"/>
      <c r="AN3356" s="160"/>
      <c r="AO3356" s="160"/>
      <c r="AP3356" s="160"/>
      <c r="AQ3356" s="1"/>
      <c r="AR3356" s="1"/>
      <c r="AS3356" s="160"/>
    </row>
    <row r="3357">
      <c r="A3357" s="122">
        <f t="shared" si="3"/>
        <v>0</v>
      </c>
      <c r="B3357" s="122">
        <f t="shared" si="4"/>
        <v>0</v>
      </c>
      <c r="C3357" s="122">
        <f t="shared" si="5"/>
        <v>0</v>
      </c>
      <c r="D3357" s="122">
        <f t="shared" si="6"/>
        <v>0</v>
      </c>
      <c r="E3357" s="122">
        <f t="shared" si="2"/>
        <v>3</v>
      </c>
      <c r="H3357" s="135" t="s">
        <v>42303</v>
      </c>
      <c r="L3357" s="160"/>
      <c r="M3357" s="160"/>
      <c r="N3357" s="160"/>
      <c r="O3357" s="160"/>
      <c r="AA3357" s="523"/>
      <c r="AB3357" s="523"/>
      <c r="AC3357" s="160"/>
      <c r="AD3357" s="160"/>
      <c r="AE3357" s="160"/>
      <c r="AJ3357" s="523"/>
      <c r="AN3357" s="160"/>
      <c r="AO3357" s="160"/>
      <c r="AP3357" s="160"/>
      <c r="AQ3357" s="1"/>
      <c r="AR3357" s="1"/>
      <c r="AS3357" s="160"/>
    </row>
    <row r="3358">
      <c r="A3358" s="122">
        <f t="shared" si="3"/>
        <v>0</v>
      </c>
      <c r="B3358" s="122">
        <f t="shared" si="4"/>
        <v>0</v>
      </c>
      <c r="C3358" s="122">
        <f t="shared" si="5"/>
        <v>0</v>
      </c>
      <c r="D3358" s="122">
        <f t="shared" si="6"/>
        <v>0</v>
      </c>
      <c r="E3358" s="122">
        <f t="shared" si="2"/>
        <v>3</v>
      </c>
      <c r="H3358" s="135" t="s">
        <v>42304</v>
      </c>
      <c r="L3358" s="160"/>
      <c r="M3358" s="160"/>
      <c r="N3358" s="160"/>
      <c r="O3358" s="160"/>
      <c r="AA3358" s="523"/>
      <c r="AB3358" s="523"/>
      <c r="AC3358" s="160"/>
      <c r="AD3358" s="160"/>
      <c r="AE3358" s="160"/>
      <c r="AJ3358" s="523"/>
      <c r="AN3358" s="160"/>
      <c r="AO3358" s="160"/>
      <c r="AP3358" s="160"/>
      <c r="AQ3358" s="1"/>
      <c r="AR3358" s="1"/>
      <c r="AS3358" s="160"/>
    </row>
    <row r="3359">
      <c r="A3359" s="122">
        <f t="shared" si="3"/>
        <v>0</v>
      </c>
      <c r="B3359" s="122">
        <f t="shared" si="4"/>
        <v>0</v>
      </c>
      <c r="C3359" s="122">
        <f t="shared" si="5"/>
        <v>0</v>
      </c>
      <c r="D3359" s="122">
        <f t="shared" si="6"/>
        <v>0</v>
      </c>
      <c r="E3359" s="122">
        <f t="shared" si="2"/>
        <v>1</v>
      </c>
      <c r="H3359" s="135">
        <v>1119.0</v>
      </c>
      <c r="L3359" s="160"/>
      <c r="M3359" s="160"/>
      <c r="N3359" s="160"/>
      <c r="O3359" s="160"/>
      <c r="AA3359" s="523"/>
      <c r="AC3359" s="160"/>
      <c r="AD3359" s="160"/>
      <c r="AE3359" s="160"/>
      <c r="AJ3359" s="523"/>
      <c r="AN3359" s="160"/>
      <c r="AO3359" s="160"/>
      <c r="AP3359" s="160"/>
      <c r="AQ3359" s="1"/>
      <c r="AR3359" s="1"/>
      <c r="AS3359" s="160"/>
    </row>
    <row r="3360">
      <c r="A3360" s="122">
        <f t="shared" si="3"/>
        <v>0</v>
      </c>
      <c r="B3360" s="122">
        <f t="shared" si="4"/>
        <v>0</v>
      </c>
      <c r="C3360" s="122">
        <f t="shared" si="5"/>
        <v>0</v>
      </c>
      <c r="D3360" s="122">
        <f t="shared" si="6"/>
        <v>0</v>
      </c>
      <c r="E3360" s="122">
        <f t="shared" si="2"/>
        <v>3</v>
      </c>
      <c r="H3360" s="135" t="s">
        <v>42305</v>
      </c>
      <c r="L3360" s="160"/>
      <c r="M3360" s="160"/>
      <c r="N3360" s="160"/>
      <c r="O3360" s="160"/>
      <c r="AA3360" s="523"/>
      <c r="AC3360" s="160"/>
      <c r="AD3360" s="160"/>
      <c r="AE3360" s="160"/>
      <c r="AJ3360" s="523"/>
      <c r="AN3360" s="160"/>
      <c r="AO3360" s="160"/>
      <c r="AP3360" s="160"/>
      <c r="AQ3360" s="1"/>
      <c r="AR3360" s="1"/>
      <c r="AS3360" s="160"/>
    </row>
    <row r="3361">
      <c r="A3361" s="122">
        <f t="shared" si="3"/>
        <v>0</v>
      </c>
      <c r="B3361" s="122">
        <f t="shared" si="4"/>
        <v>0</v>
      </c>
      <c r="C3361" s="122">
        <f t="shared" si="5"/>
        <v>0</v>
      </c>
      <c r="D3361" s="122">
        <f t="shared" si="6"/>
        <v>0</v>
      </c>
      <c r="E3361" s="122">
        <f t="shared" si="2"/>
        <v>8</v>
      </c>
      <c r="H3361" s="135" t="s">
        <v>42306</v>
      </c>
      <c r="L3361" s="160"/>
      <c r="M3361" s="160"/>
      <c r="N3361" s="160"/>
      <c r="O3361" s="160"/>
      <c r="AA3361" s="523"/>
      <c r="AC3361" s="160"/>
      <c r="AD3361" s="160"/>
      <c r="AE3361" s="160"/>
      <c r="AJ3361" s="523"/>
      <c r="AN3361" s="160"/>
      <c r="AO3361" s="160"/>
      <c r="AP3361" s="160"/>
      <c r="AQ3361" s="1"/>
      <c r="AR3361" s="1"/>
      <c r="AS3361" s="160"/>
    </row>
    <row r="3362">
      <c r="A3362" s="122">
        <f t="shared" si="3"/>
        <v>0</v>
      </c>
      <c r="B3362" s="122">
        <f t="shared" si="4"/>
        <v>0</v>
      </c>
      <c r="C3362" s="122">
        <f t="shared" si="5"/>
        <v>0</v>
      </c>
      <c r="D3362" s="122">
        <f t="shared" si="6"/>
        <v>0</v>
      </c>
      <c r="E3362" s="122">
        <f t="shared" si="2"/>
        <v>1</v>
      </c>
      <c r="H3362" s="135">
        <v>1120.0</v>
      </c>
      <c r="L3362" s="160"/>
      <c r="M3362" s="160"/>
      <c r="N3362" s="160"/>
      <c r="O3362" s="160"/>
      <c r="AA3362" s="523"/>
      <c r="AC3362" s="160"/>
      <c r="AD3362" s="160"/>
      <c r="AE3362" s="160"/>
      <c r="AJ3362" s="523"/>
      <c r="AN3362" s="160"/>
      <c r="AO3362" s="160"/>
      <c r="AP3362" s="160"/>
      <c r="AQ3362" s="1"/>
      <c r="AR3362" s="1"/>
      <c r="AS3362" s="160"/>
    </row>
    <row r="3363">
      <c r="A3363" s="122">
        <f t="shared" si="3"/>
        <v>0</v>
      </c>
      <c r="B3363" s="122">
        <f t="shared" si="4"/>
        <v>0</v>
      </c>
      <c r="C3363" s="122">
        <f t="shared" si="5"/>
        <v>0</v>
      </c>
      <c r="D3363" s="122">
        <f t="shared" si="6"/>
        <v>0</v>
      </c>
      <c r="E3363" s="122">
        <f t="shared" si="2"/>
        <v>3</v>
      </c>
      <c r="H3363" s="135" t="s">
        <v>42307</v>
      </c>
      <c r="L3363" s="160"/>
      <c r="M3363" s="160"/>
      <c r="N3363" s="160"/>
      <c r="O3363" s="160"/>
      <c r="AA3363" s="523"/>
      <c r="AC3363" s="160"/>
      <c r="AD3363" s="160"/>
      <c r="AE3363" s="160"/>
      <c r="AJ3363" s="523"/>
      <c r="AN3363" s="160"/>
      <c r="AO3363" s="160"/>
      <c r="AP3363" s="160"/>
      <c r="AQ3363" s="1"/>
      <c r="AR3363" s="1"/>
      <c r="AS3363" s="160"/>
    </row>
    <row r="3364">
      <c r="A3364" s="122">
        <f t="shared" si="3"/>
        <v>0</v>
      </c>
      <c r="B3364" s="122">
        <f t="shared" si="4"/>
        <v>0</v>
      </c>
      <c r="C3364" s="122">
        <f t="shared" si="5"/>
        <v>0</v>
      </c>
      <c r="D3364" s="122">
        <f t="shared" si="6"/>
        <v>0</v>
      </c>
      <c r="E3364" s="122">
        <f t="shared" si="2"/>
        <v>4</v>
      </c>
      <c r="H3364" s="135" t="s">
        <v>42308</v>
      </c>
      <c r="L3364" s="160"/>
      <c r="M3364" s="160"/>
      <c r="N3364" s="160"/>
      <c r="O3364" s="160"/>
      <c r="AA3364" s="523"/>
      <c r="AC3364" s="160"/>
      <c r="AD3364" s="160"/>
      <c r="AE3364" s="160"/>
      <c r="AJ3364" s="523"/>
      <c r="AN3364" s="160"/>
      <c r="AO3364" s="160"/>
      <c r="AP3364" s="160"/>
      <c r="AQ3364" s="1"/>
      <c r="AR3364" s="1"/>
      <c r="AS3364" s="160"/>
    </row>
    <row r="3365">
      <c r="A3365" s="122">
        <f t="shared" si="3"/>
        <v>0</v>
      </c>
      <c r="B3365" s="122">
        <f t="shared" si="4"/>
        <v>0</v>
      </c>
      <c r="C3365" s="122">
        <f t="shared" si="5"/>
        <v>0</v>
      </c>
      <c r="D3365" s="122">
        <f t="shared" si="6"/>
        <v>0</v>
      </c>
      <c r="E3365" s="122">
        <f t="shared" si="2"/>
        <v>1</v>
      </c>
      <c r="H3365" s="506"/>
      <c r="L3365" s="160"/>
      <c r="M3365" s="160"/>
      <c r="N3365" s="160"/>
      <c r="O3365" s="160"/>
      <c r="AA3365" s="523"/>
      <c r="AC3365" s="160"/>
      <c r="AD3365" s="160"/>
      <c r="AE3365" s="160"/>
      <c r="AJ3365" s="523"/>
      <c r="AN3365" s="160"/>
      <c r="AO3365" s="160"/>
      <c r="AP3365" s="160"/>
      <c r="AQ3365" s="1"/>
      <c r="AR3365" s="1"/>
      <c r="AS3365" s="160"/>
    </row>
  </sheetData>
  <mergeCells count="1">
    <mergeCell ref="A1:D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75"/>
    <col customWidth="1" min="2" max="2" width="2.63"/>
    <col customWidth="1" min="3" max="3" width="7.88"/>
    <col customWidth="1" min="4" max="4" width="30.25"/>
    <col customWidth="1" min="5" max="5" width="2.75"/>
    <col customWidth="1" min="6" max="6" width="8.88"/>
    <col customWidth="1" min="7" max="9" width="31.5"/>
    <col customWidth="1" min="10" max="10" width="2.63"/>
    <col customWidth="1" min="11" max="11" width="7.88"/>
    <col customWidth="1" min="12" max="12" width="32.75"/>
    <col customWidth="1" hidden="1" min="13" max="15" width="32.75"/>
    <col customWidth="1" hidden="1" min="16" max="16" width="2.75"/>
    <col customWidth="1" min="17" max="17" width="13.5"/>
    <col customWidth="1" min="18" max="18" width="5.63"/>
    <col customWidth="1" min="19" max="19" width="27.88"/>
    <col customWidth="1" min="20" max="20" width="2.63"/>
  </cols>
  <sheetData>
    <row r="1">
      <c r="A1" s="6"/>
      <c r="B1" s="187"/>
      <c r="C1" s="6"/>
      <c r="D1" s="189" t="s">
        <v>2095</v>
      </c>
      <c r="M1" s="191"/>
      <c r="N1" s="191"/>
      <c r="O1" s="191"/>
      <c r="P1" s="192"/>
      <c r="Q1" s="6"/>
      <c r="R1" s="6"/>
      <c r="S1" s="6"/>
      <c r="T1" s="193"/>
      <c r="U1" s="194"/>
      <c r="V1" s="2"/>
      <c r="W1" s="26"/>
      <c r="X1" s="26"/>
      <c r="Y1" s="26"/>
      <c r="Z1" s="26"/>
      <c r="AA1" s="26"/>
      <c r="AB1" s="26"/>
      <c r="AC1" s="26"/>
      <c r="AD1" s="26"/>
      <c r="AE1" s="26"/>
      <c r="AF1" s="26"/>
      <c r="AG1" s="26"/>
      <c r="AH1" s="26"/>
    </row>
    <row r="2">
      <c r="A2" s="6" t="s">
        <v>2127</v>
      </c>
      <c r="B2" s="187"/>
      <c r="C2" s="6" t="s">
        <v>2129</v>
      </c>
      <c r="D2" s="191" t="s">
        <v>2131</v>
      </c>
      <c r="E2" s="187"/>
      <c r="F2" s="6" t="s">
        <v>2135</v>
      </c>
      <c r="G2" s="191" t="s">
        <v>10</v>
      </c>
      <c r="H2" s="191" t="s">
        <v>2138</v>
      </c>
      <c r="I2" s="191" t="s">
        <v>2139</v>
      </c>
      <c r="J2" s="187"/>
      <c r="K2" s="195" t="s">
        <v>2142</v>
      </c>
      <c r="L2" s="191" t="s">
        <v>2145</v>
      </c>
      <c r="M2" s="191" t="s">
        <v>2147</v>
      </c>
      <c r="N2" s="191" t="s">
        <v>2149</v>
      </c>
      <c r="O2" s="191" t="s">
        <v>2150</v>
      </c>
      <c r="P2" s="192"/>
      <c r="Q2" s="6" t="s">
        <v>2152</v>
      </c>
      <c r="R2" s="6" t="s">
        <v>2153</v>
      </c>
      <c r="S2" s="6" t="s">
        <v>2155</v>
      </c>
      <c r="T2" s="193"/>
      <c r="U2" s="194" t="s">
        <v>96</v>
      </c>
      <c r="V2" s="2" t="s">
        <v>2157</v>
      </c>
      <c r="W2" s="26"/>
      <c r="X2" s="26"/>
      <c r="Y2" s="26"/>
      <c r="Z2" s="26"/>
      <c r="AA2" s="26"/>
      <c r="AB2" s="26"/>
      <c r="AC2" s="26"/>
      <c r="AD2" s="26"/>
      <c r="AE2" s="26"/>
      <c r="AF2" s="26"/>
      <c r="AG2" s="26"/>
      <c r="AH2" s="26"/>
    </row>
    <row r="3">
      <c r="A3" s="196"/>
      <c r="B3" s="197"/>
      <c r="C3" s="11"/>
      <c r="D3" s="2"/>
      <c r="E3" s="197"/>
      <c r="F3" s="11"/>
      <c r="G3" s="2"/>
      <c r="H3" s="2"/>
      <c r="I3" s="2"/>
      <c r="J3" s="197"/>
      <c r="K3" s="11"/>
      <c r="M3" s="2"/>
      <c r="N3" s="2"/>
      <c r="O3" s="2"/>
      <c r="P3" s="197"/>
      <c r="Q3" s="2"/>
      <c r="R3" s="2"/>
      <c r="S3" s="198" t="s">
        <v>2162</v>
      </c>
      <c r="T3" s="197"/>
      <c r="U3" s="1"/>
      <c r="V3" s="1"/>
      <c r="W3" s="1"/>
      <c r="X3" s="1"/>
      <c r="Y3" s="1"/>
      <c r="Z3" s="1"/>
      <c r="AA3" s="1"/>
      <c r="AB3" s="1"/>
      <c r="AC3" s="1"/>
      <c r="AD3" s="1"/>
      <c r="AE3" s="1"/>
      <c r="AF3" s="1"/>
      <c r="AG3" s="1"/>
      <c r="AH3" s="1"/>
    </row>
    <row r="4">
      <c r="A4" s="196" t="s">
        <v>2167</v>
      </c>
      <c r="B4" s="197"/>
      <c r="C4" s="11" t="s">
        <v>2169</v>
      </c>
      <c r="D4" s="2" t="s">
        <v>2170</v>
      </c>
      <c r="E4" s="197"/>
      <c r="F4" s="11" t="s">
        <v>2171</v>
      </c>
      <c r="G4" s="2" t="s">
        <v>2172</v>
      </c>
      <c r="H4" s="2"/>
      <c r="I4" s="2"/>
      <c r="J4" s="197"/>
      <c r="K4" s="11" t="s">
        <v>2173</v>
      </c>
      <c r="L4" s="2" t="s">
        <v>2175</v>
      </c>
      <c r="M4" s="2"/>
      <c r="N4" s="2"/>
      <c r="O4" s="2"/>
      <c r="P4" s="197"/>
      <c r="Q4" s="2" t="s">
        <v>2177</v>
      </c>
      <c r="R4" s="2" t="s">
        <v>2178</v>
      </c>
      <c r="S4" s="2" t="s">
        <v>2181</v>
      </c>
      <c r="T4" s="197"/>
      <c r="U4" s="1"/>
      <c r="V4" s="1"/>
      <c r="W4" s="1"/>
      <c r="X4" s="1"/>
      <c r="Y4" s="1"/>
      <c r="Z4" s="1"/>
      <c r="AA4" s="1"/>
      <c r="AB4" s="1"/>
      <c r="AC4" s="1"/>
      <c r="AD4" s="1"/>
      <c r="AE4" s="1"/>
      <c r="AF4" s="1"/>
      <c r="AG4" s="1"/>
      <c r="AH4" s="1"/>
    </row>
    <row r="5">
      <c r="B5" s="197"/>
      <c r="C5" s="11" t="s">
        <v>2185</v>
      </c>
      <c r="D5" s="2" t="s">
        <v>2186</v>
      </c>
      <c r="E5" s="197"/>
      <c r="F5" s="11" t="s">
        <v>2188</v>
      </c>
      <c r="G5" s="2" t="s">
        <v>2191</v>
      </c>
      <c r="H5" s="2"/>
      <c r="I5" s="2"/>
      <c r="J5" s="197"/>
      <c r="K5" s="11" t="s">
        <v>2192</v>
      </c>
      <c r="L5" s="2" t="s">
        <v>2194</v>
      </c>
      <c r="M5" s="2"/>
      <c r="N5" s="2"/>
      <c r="O5" s="2"/>
      <c r="P5" s="197"/>
      <c r="Q5" s="1"/>
      <c r="R5" s="2" t="s">
        <v>2196</v>
      </c>
      <c r="S5" s="2" t="s">
        <v>2197</v>
      </c>
      <c r="T5" s="197"/>
      <c r="U5" s="1"/>
      <c r="V5" s="1"/>
      <c r="W5" s="1"/>
      <c r="X5" s="1"/>
      <c r="Y5" s="1"/>
      <c r="Z5" s="1"/>
      <c r="AA5" s="1"/>
      <c r="AB5" s="1"/>
      <c r="AC5" s="1"/>
      <c r="AD5" s="1"/>
      <c r="AE5" s="1"/>
      <c r="AF5" s="1"/>
      <c r="AG5" s="1"/>
      <c r="AH5" s="1"/>
    </row>
    <row r="6">
      <c r="B6" s="197"/>
      <c r="C6" s="11" t="s">
        <v>2198</v>
      </c>
      <c r="D6" s="2" t="s">
        <v>2199</v>
      </c>
      <c r="E6" s="197"/>
      <c r="F6" s="11" t="s">
        <v>2200</v>
      </c>
      <c r="G6" s="2" t="s">
        <v>2201</v>
      </c>
      <c r="H6" s="2"/>
      <c r="I6" s="2"/>
      <c r="J6" s="197"/>
      <c r="K6" s="11" t="s">
        <v>2202</v>
      </c>
      <c r="L6" s="2" t="s">
        <v>2203</v>
      </c>
      <c r="M6" s="2"/>
      <c r="N6" s="2"/>
      <c r="O6" s="2"/>
      <c r="P6" s="197"/>
      <c r="Q6" s="1"/>
      <c r="R6" s="2" t="s">
        <v>2205</v>
      </c>
      <c r="S6" s="2" t="s">
        <v>2207</v>
      </c>
      <c r="T6" s="197"/>
      <c r="U6" s="1"/>
      <c r="V6" s="1"/>
      <c r="W6" s="1"/>
      <c r="X6" s="1"/>
      <c r="Y6" s="1"/>
      <c r="Z6" s="1"/>
      <c r="AA6" s="1"/>
      <c r="AB6" s="1"/>
      <c r="AC6" s="1"/>
      <c r="AD6" s="1"/>
      <c r="AE6" s="1"/>
      <c r="AF6" s="1"/>
      <c r="AG6" s="1"/>
      <c r="AH6" s="1"/>
    </row>
    <row r="7">
      <c r="B7" s="197"/>
      <c r="C7" s="11" t="s">
        <v>2218</v>
      </c>
      <c r="D7" s="19" t="s">
        <v>2220</v>
      </c>
      <c r="E7" s="197"/>
      <c r="F7" s="11" t="s">
        <v>2222</v>
      </c>
      <c r="G7" s="2" t="s">
        <v>2224</v>
      </c>
      <c r="H7" s="2"/>
      <c r="I7" s="2"/>
      <c r="J7" s="197"/>
      <c r="K7" s="11" t="s">
        <v>2226</v>
      </c>
      <c r="L7" s="2" t="s">
        <v>2228</v>
      </c>
      <c r="M7" s="2"/>
      <c r="N7" s="2"/>
      <c r="O7" s="2"/>
      <c r="P7" s="197"/>
      <c r="Q7" s="1"/>
      <c r="R7" s="2" t="s">
        <v>2232</v>
      </c>
      <c r="S7" s="2" t="s">
        <v>2235</v>
      </c>
      <c r="T7" s="197"/>
      <c r="U7" s="1"/>
      <c r="V7" s="1"/>
      <c r="W7" s="1"/>
      <c r="X7" s="1"/>
      <c r="Y7" s="1"/>
      <c r="Z7" s="1"/>
      <c r="AA7" s="1"/>
      <c r="AB7" s="1"/>
      <c r="AC7" s="1"/>
      <c r="AD7" s="1"/>
      <c r="AE7" s="1"/>
      <c r="AF7" s="1"/>
      <c r="AG7" s="1"/>
      <c r="AH7" s="1"/>
    </row>
    <row r="8">
      <c r="B8" s="197"/>
      <c r="C8" s="11" t="s">
        <v>2243</v>
      </c>
      <c r="D8" s="19" t="s">
        <v>2246</v>
      </c>
      <c r="E8" s="197"/>
      <c r="F8" s="11" t="s">
        <v>2248</v>
      </c>
      <c r="G8" s="2" t="s">
        <v>2250</v>
      </c>
      <c r="H8" s="2"/>
      <c r="I8" s="2"/>
      <c r="J8" s="197"/>
      <c r="K8" s="11" t="s">
        <v>2254</v>
      </c>
      <c r="L8" s="2" t="s">
        <v>2256</v>
      </c>
      <c r="M8" s="2"/>
      <c r="N8" s="2"/>
      <c r="O8" s="2"/>
      <c r="P8" s="197"/>
      <c r="Q8" s="1"/>
      <c r="R8" s="2" t="s">
        <v>2258</v>
      </c>
      <c r="S8" s="2" t="s">
        <v>2260</v>
      </c>
      <c r="T8" s="197"/>
      <c r="U8" s="1"/>
      <c r="V8" s="1"/>
      <c r="W8" s="1"/>
      <c r="X8" s="1"/>
      <c r="Y8" s="1"/>
      <c r="Z8" s="1"/>
      <c r="AA8" s="1"/>
      <c r="AB8" s="1"/>
      <c r="AC8" s="1"/>
      <c r="AD8" s="1"/>
      <c r="AE8" s="1"/>
      <c r="AF8" s="1"/>
      <c r="AG8" s="1"/>
      <c r="AH8" s="1"/>
    </row>
    <row r="9">
      <c r="B9" s="197"/>
      <c r="C9" s="11" t="s">
        <v>2262</v>
      </c>
      <c r="D9" s="2" t="s">
        <v>2263</v>
      </c>
      <c r="E9" s="197"/>
      <c r="F9" s="11" t="s">
        <v>2264</v>
      </c>
      <c r="G9" s="61" t="s">
        <v>2265</v>
      </c>
      <c r="H9" s="61"/>
      <c r="I9" s="61"/>
      <c r="J9" s="197"/>
      <c r="K9" s="11" t="s">
        <v>2267</v>
      </c>
      <c r="L9" s="2" t="s">
        <v>2268</v>
      </c>
      <c r="M9" s="2"/>
      <c r="N9" s="2"/>
      <c r="O9" s="2"/>
      <c r="P9" s="197"/>
      <c r="Q9" s="1"/>
      <c r="R9" s="2" t="s">
        <v>2270</v>
      </c>
      <c r="S9" s="2" t="s">
        <v>2271</v>
      </c>
      <c r="T9" s="197"/>
      <c r="U9" s="1"/>
      <c r="V9" s="1"/>
      <c r="W9" s="1"/>
      <c r="X9" s="1"/>
      <c r="Y9" s="1"/>
      <c r="Z9" s="1"/>
      <c r="AA9" s="1"/>
      <c r="AB9" s="1"/>
      <c r="AC9" s="1"/>
      <c r="AD9" s="1"/>
      <c r="AE9" s="1"/>
      <c r="AF9" s="1"/>
      <c r="AG9" s="1"/>
      <c r="AH9" s="1"/>
    </row>
    <row r="10">
      <c r="B10" s="197"/>
      <c r="C10" s="11" t="s">
        <v>2278</v>
      </c>
      <c r="D10" s="2" t="s">
        <v>2279</v>
      </c>
      <c r="E10" s="197"/>
      <c r="F10" s="11" t="s">
        <v>2280</v>
      </c>
      <c r="G10" s="2" t="s">
        <v>2281</v>
      </c>
      <c r="H10" s="2"/>
      <c r="I10" s="2"/>
      <c r="J10" s="197"/>
      <c r="K10" s="11" t="s">
        <v>2282</v>
      </c>
      <c r="L10" s="2" t="s">
        <v>2283</v>
      </c>
      <c r="M10" s="2"/>
      <c r="N10" s="2"/>
      <c r="O10" s="2"/>
      <c r="P10" s="197"/>
      <c r="Q10" s="1"/>
      <c r="R10" s="2" t="s">
        <v>2284</v>
      </c>
      <c r="S10" s="1"/>
      <c r="T10" s="197"/>
      <c r="U10" s="1"/>
      <c r="V10" s="1"/>
      <c r="W10" s="1"/>
      <c r="X10" s="1"/>
      <c r="Y10" s="1"/>
      <c r="Z10" s="1"/>
      <c r="AA10" s="1"/>
      <c r="AB10" s="1"/>
      <c r="AC10" s="1"/>
      <c r="AD10" s="1"/>
      <c r="AE10" s="1"/>
      <c r="AF10" s="1"/>
      <c r="AG10" s="1"/>
      <c r="AH10" s="1"/>
    </row>
    <row r="11">
      <c r="B11" s="197"/>
      <c r="C11" s="11" t="s">
        <v>2287</v>
      </c>
      <c r="D11" s="2" t="s">
        <v>2289</v>
      </c>
      <c r="E11" s="197"/>
      <c r="F11" s="11" t="s">
        <v>2292</v>
      </c>
      <c r="G11" s="2" t="s">
        <v>2294</v>
      </c>
      <c r="H11" s="2"/>
      <c r="I11" s="2"/>
      <c r="J11" s="197"/>
      <c r="K11" s="11" t="s">
        <v>2298</v>
      </c>
      <c r="L11" s="2" t="s">
        <v>2301</v>
      </c>
      <c r="M11" s="2"/>
      <c r="N11" s="2"/>
      <c r="O11" s="2"/>
      <c r="P11" s="197"/>
      <c r="Q11" s="1"/>
      <c r="R11" s="2" t="s">
        <v>2304</v>
      </c>
      <c r="S11" s="1"/>
      <c r="T11" s="197"/>
      <c r="U11" s="1"/>
      <c r="V11" s="1"/>
      <c r="W11" s="1"/>
      <c r="X11" s="1"/>
      <c r="Y11" s="1"/>
      <c r="Z11" s="1"/>
      <c r="AA11" s="1"/>
      <c r="AB11" s="1"/>
      <c r="AC11" s="1"/>
      <c r="AD11" s="1"/>
      <c r="AE11" s="1"/>
      <c r="AF11" s="1"/>
      <c r="AG11" s="1"/>
      <c r="AH11" s="1"/>
    </row>
    <row r="12">
      <c r="B12" s="197"/>
      <c r="C12" s="11" t="s">
        <v>2309</v>
      </c>
      <c r="D12" s="2" t="s">
        <v>2310</v>
      </c>
      <c r="E12" s="197"/>
      <c r="F12" s="11" t="s">
        <v>2311</v>
      </c>
      <c r="G12" s="2" t="s">
        <v>2312</v>
      </c>
      <c r="H12" s="2"/>
      <c r="I12" s="2"/>
      <c r="J12" s="197"/>
      <c r="K12" s="11" t="s">
        <v>2313</v>
      </c>
      <c r="L12" s="2" t="s">
        <v>2314</v>
      </c>
      <c r="M12" s="2"/>
      <c r="N12" s="2"/>
      <c r="O12" s="2"/>
      <c r="P12" s="197"/>
      <c r="Q12" s="1"/>
      <c r="R12" s="2" t="s">
        <v>2315</v>
      </c>
      <c r="S12" s="1"/>
      <c r="T12" s="197"/>
      <c r="U12" s="1"/>
      <c r="V12" s="1"/>
      <c r="W12" s="1"/>
      <c r="X12" s="1"/>
      <c r="Y12" s="1"/>
      <c r="Z12" s="1"/>
      <c r="AA12" s="1"/>
      <c r="AB12" s="1"/>
      <c r="AC12" s="1"/>
      <c r="AD12" s="1"/>
      <c r="AE12" s="1"/>
      <c r="AF12" s="1"/>
      <c r="AG12" s="1"/>
      <c r="AH12" s="1"/>
    </row>
    <row r="13">
      <c r="B13" s="197"/>
      <c r="C13" s="11" t="s">
        <v>2322</v>
      </c>
      <c r="D13" s="2" t="s">
        <v>2324</v>
      </c>
      <c r="E13" s="197"/>
      <c r="F13" s="11" t="s">
        <v>2326</v>
      </c>
      <c r="G13" s="2" t="s">
        <v>2328</v>
      </c>
      <c r="H13" s="2"/>
      <c r="I13" s="2"/>
      <c r="J13" s="197"/>
      <c r="K13" s="11" t="s">
        <v>2331</v>
      </c>
      <c r="L13" s="2" t="s">
        <v>2335</v>
      </c>
      <c r="M13" s="2"/>
      <c r="N13" s="2"/>
      <c r="O13" s="2"/>
      <c r="P13" s="197"/>
      <c r="Q13" s="1"/>
      <c r="R13" s="2" t="s">
        <v>2338</v>
      </c>
      <c r="S13" s="1"/>
      <c r="T13" s="197"/>
      <c r="U13" s="1"/>
      <c r="V13" s="1"/>
      <c r="W13" s="1"/>
      <c r="X13" s="1"/>
      <c r="Y13" s="1"/>
      <c r="Z13" s="1"/>
      <c r="AA13" s="1"/>
      <c r="AB13" s="1"/>
      <c r="AC13" s="1"/>
      <c r="AD13" s="1"/>
      <c r="AE13" s="1"/>
      <c r="AF13" s="1"/>
      <c r="AG13" s="1"/>
      <c r="AH13" s="1"/>
    </row>
    <row r="14">
      <c r="B14" s="197"/>
      <c r="C14" s="11" t="s">
        <v>2345</v>
      </c>
      <c r="D14" s="2" t="s">
        <v>2347</v>
      </c>
      <c r="E14" s="197"/>
      <c r="F14" s="11" t="s">
        <v>2349</v>
      </c>
      <c r="G14" s="2" t="s">
        <v>2351</v>
      </c>
      <c r="H14" s="2"/>
      <c r="I14" s="2"/>
      <c r="J14" s="197"/>
      <c r="K14" s="11" t="s">
        <v>2353</v>
      </c>
      <c r="L14" s="2" t="s">
        <v>2355</v>
      </c>
      <c r="M14" s="2"/>
      <c r="N14" s="2"/>
      <c r="O14" s="2"/>
      <c r="P14" s="197"/>
      <c r="Q14" s="1"/>
      <c r="R14" s="2" t="s">
        <v>2358</v>
      </c>
      <c r="S14" s="1"/>
      <c r="T14" s="197"/>
      <c r="U14" s="1"/>
      <c r="V14" s="1"/>
      <c r="W14" s="1"/>
      <c r="X14" s="1"/>
      <c r="Y14" s="1"/>
      <c r="Z14" s="1"/>
      <c r="AA14" s="1"/>
      <c r="AB14" s="1"/>
      <c r="AC14" s="1"/>
      <c r="AD14" s="1"/>
      <c r="AE14" s="1"/>
      <c r="AF14" s="1"/>
      <c r="AG14" s="1"/>
      <c r="AH14" s="1"/>
    </row>
    <row r="15">
      <c r="B15" s="197"/>
      <c r="C15" s="11" t="s">
        <v>2364</v>
      </c>
      <c r="D15" s="2" t="s">
        <v>2365</v>
      </c>
      <c r="E15" s="197"/>
      <c r="F15" s="11" t="s">
        <v>2366</v>
      </c>
      <c r="G15" s="2" t="s">
        <v>2367</v>
      </c>
      <c r="H15" s="2"/>
      <c r="I15" s="2"/>
      <c r="J15" s="197"/>
      <c r="K15" s="11" t="s">
        <v>2368</v>
      </c>
      <c r="L15" s="2" t="s">
        <v>2369</v>
      </c>
      <c r="M15" s="2"/>
      <c r="N15" s="2"/>
      <c r="O15" s="2"/>
      <c r="P15" s="197"/>
      <c r="Q15" s="1"/>
      <c r="R15" s="2" t="s">
        <v>2370</v>
      </c>
      <c r="S15" s="1"/>
      <c r="T15" s="197"/>
      <c r="U15" s="1"/>
      <c r="V15" s="1"/>
      <c r="W15" s="1"/>
      <c r="X15" s="1"/>
      <c r="Y15" s="1"/>
      <c r="Z15" s="1"/>
      <c r="AA15" s="1"/>
      <c r="AB15" s="1"/>
      <c r="AC15" s="1"/>
      <c r="AD15" s="1"/>
      <c r="AE15" s="1"/>
      <c r="AF15" s="1"/>
      <c r="AG15" s="1"/>
      <c r="AH15" s="1"/>
    </row>
    <row r="16">
      <c r="B16" s="197"/>
      <c r="C16" s="11" t="s">
        <v>2371</v>
      </c>
      <c r="D16" s="2" t="s">
        <v>2373</v>
      </c>
      <c r="E16" s="197"/>
      <c r="F16" s="11" t="s">
        <v>2375</v>
      </c>
      <c r="G16" s="2" t="s">
        <v>2376</v>
      </c>
      <c r="H16" s="2"/>
      <c r="I16" s="2"/>
      <c r="J16" s="197"/>
      <c r="K16" s="11" t="s">
        <v>2378</v>
      </c>
      <c r="L16" s="2" t="s">
        <v>2380</v>
      </c>
      <c r="M16" s="2"/>
      <c r="N16" s="2"/>
      <c r="O16" s="2"/>
      <c r="P16" s="197"/>
      <c r="Q16" s="1"/>
      <c r="R16" s="2" t="s">
        <v>2381</v>
      </c>
      <c r="S16" s="2"/>
      <c r="T16" s="197"/>
      <c r="U16" s="1"/>
      <c r="V16" s="1"/>
      <c r="W16" s="1"/>
      <c r="X16" s="1"/>
      <c r="Y16" s="1"/>
      <c r="Z16" s="1"/>
      <c r="AA16" s="1"/>
      <c r="AB16" s="1"/>
      <c r="AC16" s="1"/>
      <c r="AD16" s="1"/>
      <c r="AE16" s="1"/>
      <c r="AF16" s="1"/>
      <c r="AG16" s="1"/>
      <c r="AH16" s="1"/>
    </row>
    <row r="17">
      <c r="B17" s="197"/>
      <c r="C17" s="11" t="s">
        <v>2386</v>
      </c>
      <c r="D17" s="2" t="s">
        <v>2387</v>
      </c>
      <c r="E17" s="197"/>
      <c r="F17" s="11" t="s">
        <v>2389</v>
      </c>
      <c r="G17" s="2" t="s">
        <v>2390</v>
      </c>
      <c r="H17" s="2"/>
      <c r="I17" s="2"/>
      <c r="J17" s="197"/>
      <c r="K17" s="11" t="s">
        <v>2393</v>
      </c>
      <c r="L17" s="2" t="s">
        <v>2394</v>
      </c>
      <c r="M17" s="2"/>
      <c r="N17" s="2"/>
      <c r="O17" s="2"/>
      <c r="P17" s="197"/>
      <c r="Q17" s="1"/>
      <c r="R17" s="2" t="s">
        <v>2395</v>
      </c>
      <c r="S17" s="1"/>
      <c r="T17" s="197"/>
      <c r="U17" s="1"/>
      <c r="V17" s="1"/>
      <c r="W17" s="1"/>
      <c r="X17" s="1"/>
      <c r="Y17" s="1"/>
      <c r="Z17" s="1"/>
      <c r="AA17" s="1"/>
      <c r="AB17" s="1"/>
      <c r="AC17" s="1"/>
      <c r="AD17" s="1"/>
      <c r="AE17" s="1"/>
      <c r="AF17" s="1"/>
      <c r="AG17" s="1"/>
      <c r="AH17" s="1"/>
    </row>
    <row r="18">
      <c r="B18" s="197"/>
      <c r="C18" s="11" t="s">
        <v>2399</v>
      </c>
      <c r="D18" s="2" t="s">
        <v>2400</v>
      </c>
      <c r="E18" s="197"/>
      <c r="F18" s="11" t="s">
        <v>2402</v>
      </c>
      <c r="G18" s="2" t="s">
        <v>2403</v>
      </c>
      <c r="H18" s="2"/>
      <c r="I18" s="2"/>
      <c r="J18" s="197"/>
      <c r="K18" s="11" t="s">
        <v>2406</v>
      </c>
      <c r="L18" s="2" t="s">
        <v>2408</v>
      </c>
      <c r="M18" s="2"/>
      <c r="N18" s="2"/>
      <c r="O18" s="2"/>
      <c r="P18" s="197"/>
      <c r="Q18" s="1"/>
      <c r="R18" s="2" t="s">
        <v>2409</v>
      </c>
      <c r="S18" s="1"/>
      <c r="T18" s="197"/>
      <c r="U18" s="1"/>
      <c r="V18" s="1"/>
      <c r="W18" s="1"/>
      <c r="X18" s="1"/>
      <c r="Y18" s="1"/>
      <c r="Z18" s="1"/>
      <c r="AA18" s="1"/>
      <c r="AB18" s="1"/>
      <c r="AC18" s="1"/>
      <c r="AD18" s="1"/>
      <c r="AE18" s="1"/>
      <c r="AF18" s="1"/>
      <c r="AG18" s="1"/>
      <c r="AH18" s="1"/>
    </row>
    <row r="19">
      <c r="B19" s="197"/>
      <c r="C19" s="11" t="s">
        <v>2413</v>
      </c>
      <c r="D19" s="2" t="s">
        <v>2414</v>
      </c>
      <c r="E19" s="197"/>
      <c r="F19" s="11" t="s">
        <v>2415</v>
      </c>
      <c r="G19" s="2" t="s">
        <v>2416</v>
      </c>
      <c r="H19" s="2"/>
      <c r="I19" s="2"/>
      <c r="J19" s="197"/>
      <c r="K19" s="11" t="s">
        <v>2417</v>
      </c>
      <c r="L19" s="2" t="s">
        <v>2418</v>
      </c>
      <c r="M19" s="2"/>
      <c r="N19" s="2"/>
      <c r="O19" s="2"/>
      <c r="P19" s="197"/>
      <c r="Q19" s="1"/>
      <c r="R19" s="2" t="s">
        <v>2419</v>
      </c>
      <c r="S19" s="2" t="s">
        <v>2420</v>
      </c>
      <c r="T19" s="197"/>
      <c r="U19" s="1"/>
      <c r="V19" s="1"/>
      <c r="W19" s="1"/>
      <c r="X19" s="1"/>
      <c r="Y19" s="1"/>
      <c r="Z19" s="1"/>
      <c r="AA19" s="1"/>
      <c r="AB19" s="1"/>
      <c r="AC19" s="1"/>
      <c r="AD19" s="1"/>
      <c r="AE19" s="1"/>
      <c r="AF19" s="1"/>
      <c r="AG19" s="1"/>
      <c r="AH19" s="1"/>
    </row>
    <row r="20">
      <c r="B20" s="197"/>
      <c r="C20" s="11" t="s">
        <v>2423</v>
      </c>
      <c r="D20" s="1"/>
      <c r="E20" s="197"/>
      <c r="F20" s="11" t="s">
        <v>2425</v>
      </c>
      <c r="G20" s="2" t="s">
        <v>2427</v>
      </c>
      <c r="H20" s="2"/>
      <c r="I20" s="2"/>
      <c r="J20" s="197"/>
      <c r="K20" s="11" t="s">
        <v>2429</v>
      </c>
      <c r="L20" s="1"/>
      <c r="M20" s="1"/>
      <c r="N20" s="1"/>
      <c r="O20" s="1"/>
      <c r="P20" s="197"/>
      <c r="Q20" s="1"/>
      <c r="R20" s="2" t="s">
        <v>2432</v>
      </c>
      <c r="S20" s="1"/>
      <c r="T20" s="197"/>
      <c r="U20" s="1"/>
      <c r="V20" s="1"/>
      <c r="W20" s="1"/>
      <c r="X20" s="1"/>
      <c r="Y20" s="1"/>
      <c r="Z20" s="1"/>
      <c r="AA20" s="1"/>
      <c r="AB20" s="1"/>
      <c r="AC20" s="1"/>
      <c r="AD20" s="1"/>
      <c r="AE20" s="1"/>
      <c r="AF20" s="1"/>
      <c r="AG20" s="1"/>
      <c r="AH20" s="1"/>
    </row>
    <row r="21">
      <c r="B21" s="197"/>
      <c r="C21" s="11" t="s">
        <v>2437</v>
      </c>
      <c r="D21" s="1"/>
      <c r="E21" s="197"/>
      <c r="F21" s="11" t="s">
        <v>2439</v>
      </c>
      <c r="G21" s="2" t="s">
        <v>2441</v>
      </c>
      <c r="H21" s="2"/>
      <c r="I21" s="2"/>
      <c r="J21" s="197"/>
      <c r="K21" s="11" t="s">
        <v>2443</v>
      </c>
      <c r="L21" s="1"/>
      <c r="M21" s="1"/>
      <c r="N21" s="1"/>
      <c r="O21" s="1"/>
      <c r="P21" s="197"/>
      <c r="Q21" s="1"/>
      <c r="R21" s="2" t="s">
        <v>2445</v>
      </c>
      <c r="S21" s="1"/>
      <c r="T21" s="197"/>
      <c r="U21" s="1"/>
      <c r="V21" s="1"/>
      <c r="W21" s="1"/>
      <c r="X21" s="1"/>
      <c r="Y21" s="1"/>
      <c r="Z21" s="1"/>
      <c r="AA21" s="1"/>
      <c r="AB21" s="1"/>
      <c r="AC21" s="1"/>
      <c r="AD21" s="1"/>
      <c r="AE21" s="1"/>
      <c r="AF21" s="1"/>
      <c r="AG21" s="1"/>
      <c r="AH21" s="1"/>
    </row>
    <row r="22">
      <c r="A22" s="197"/>
      <c r="B22" s="197"/>
      <c r="C22" s="203"/>
      <c r="D22" s="197"/>
      <c r="E22" s="197"/>
      <c r="F22" s="203"/>
      <c r="G22" s="197"/>
      <c r="H22" s="197"/>
      <c r="I22" s="197"/>
      <c r="J22" s="197"/>
      <c r="K22" s="197"/>
      <c r="L22" s="197"/>
      <c r="M22" s="197"/>
      <c r="N22" s="197"/>
      <c r="O22" s="197"/>
      <c r="P22" s="197"/>
      <c r="Q22" s="197"/>
      <c r="R22" s="197"/>
      <c r="S22" s="197"/>
      <c r="T22" s="197"/>
      <c r="U22" s="197"/>
      <c r="V22" s="197"/>
      <c r="W22" s="197"/>
      <c r="X22" s="197"/>
      <c r="Y22" s="197"/>
      <c r="Z22" s="197"/>
      <c r="AA22" s="197"/>
      <c r="AB22" s="197"/>
      <c r="AC22" s="197"/>
      <c r="AD22" s="197"/>
      <c r="AE22" s="197"/>
      <c r="AF22" s="197"/>
      <c r="AG22" s="197"/>
      <c r="AH22" s="197"/>
    </row>
    <row r="23">
      <c r="A23" s="204" t="s">
        <v>2456</v>
      </c>
      <c r="B23" s="197"/>
      <c r="C23" s="46"/>
      <c r="E23" s="197"/>
      <c r="F23" s="46"/>
      <c r="G23" s="1"/>
      <c r="H23" s="1"/>
      <c r="I23" s="1"/>
      <c r="J23" s="197"/>
      <c r="K23" s="1"/>
      <c r="L23" s="1"/>
      <c r="M23" s="1"/>
      <c r="N23" s="1"/>
      <c r="O23" s="1"/>
      <c r="P23" s="197"/>
      <c r="Q23" s="1"/>
      <c r="R23" s="1"/>
      <c r="S23" s="2" t="s">
        <v>2465</v>
      </c>
      <c r="T23" s="197"/>
      <c r="U23" s="1"/>
      <c r="V23" s="1"/>
      <c r="W23" s="1"/>
      <c r="X23" s="1"/>
      <c r="Y23" s="1"/>
      <c r="Z23" s="1"/>
      <c r="AA23" s="1"/>
      <c r="AB23" s="1"/>
      <c r="AC23" s="1"/>
      <c r="AD23" s="1"/>
      <c r="AE23" s="1"/>
      <c r="AF23" s="1"/>
      <c r="AG23" s="1"/>
      <c r="AH23" s="1"/>
    </row>
    <row r="24">
      <c r="B24" s="197"/>
      <c r="C24" s="11" t="s">
        <v>2470</v>
      </c>
      <c r="D24" s="2" t="s">
        <v>2471</v>
      </c>
      <c r="E24" s="197"/>
      <c r="F24" s="11" t="s">
        <v>2473</v>
      </c>
      <c r="G24" s="2" t="s">
        <v>2474</v>
      </c>
      <c r="H24" s="2"/>
      <c r="I24" s="2"/>
      <c r="J24" s="197"/>
      <c r="K24" s="2" t="s">
        <v>2475</v>
      </c>
      <c r="L24" s="2" t="s">
        <v>2476</v>
      </c>
      <c r="M24" s="1"/>
      <c r="N24" s="1"/>
      <c r="O24" s="1"/>
      <c r="P24" s="197"/>
      <c r="Q24" s="1"/>
      <c r="R24" s="2" t="s">
        <v>2478</v>
      </c>
      <c r="S24" s="1"/>
      <c r="T24" s="197"/>
      <c r="U24" s="1"/>
      <c r="V24" s="1"/>
      <c r="W24" s="1"/>
      <c r="X24" s="1"/>
      <c r="Y24" s="1"/>
      <c r="Z24" s="1"/>
      <c r="AA24" s="1"/>
      <c r="AB24" s="1"/>
      <c r="AC24" s="1"/>
      <c r="AD24" s="1"/>
      <c r="AE24" s="1"/>
      <c r="AF24" s="1"/>
      <c r="AG24" s="1"/>
      <c r="AH24" s="1"/>
    </row>
    <row r="25">
      <c r="B25" s="197"/>
      <c r="C25" s="11" t="s">
        <v>2480</v>
      </c>
      <c r="D25" s="2" t="s">
        <v>2481</v>
      </c>
      <c r="E25" s="197"/>
      <c r="F25" s="11" t="s">
        <v>2483</v>
      </c>
      <c r="G25" s="2" t="s">
        <v>2485</v>
      </c>
      <c r="H25" s="2"/>
      <c r="I25" s="2"/>
      <c r="J25" s="197"/>
      <c r="K25" s="2" t="s">
        <v>2488</v>
      </c>
      <c r="L25" s="2" t="s">
        <v>2490</v>
      </c>
      <c r="M25" s="1"/>
      <c r="N25" s="1"/>
      <c r="O25" s="1"/>
      <c r="P25" s="197"/>
      <c r="Q25" s="1"/>
      <c r="R25" s="2" t="s">
        <v>2491</v>
      </c>
      <c r="S25" s="1"/>
      <c r="T25" s="197"/>
      <c r="U25" s="1"/>
      <c r="V25" s="1"/>
      <c r="W25" s="1"/>
      <c r="X25" s="1"/>
      <c r="Y25" s="1"/>
      <c r="Z25" s="1"/>
      <c r="AA25" s="1"/>
      <c r="AB25" s="1"/>
      <c r="AC25" s="1"/>
      <c r="AD25" s="1"/>
      <c r="AE25" s="1"/>
      <c r="AF25" s="1"/>
      <c r="AG25" s="1"/>
      <c r="AH25" s="1"/>
    </row>
    <row r="26">
      <c r="B26" s="197"/>
      <c r="C26" s="11" t="s">
        <v>2495</v>
      </c>
      <c r="D26" s="2" t="s">
        <v>2496</v>
      </c>
      <c r="E26" s="197"/>
      <c r="F26" s="11" t="s">
        <v>2497</v>
      </c>
      <c r="G26" s="2" t="s">
        <v>2498</v>
      </c>
      <c r="H26" s="2"/>
      <c r="I26" s="2"/>
      <c r="J26" s="197"/>
      <c r="K26" s="2" t="s">
        <v>2499</v>
      </c>
      <c r="L26" s="2" t="s">
        <v>2500</v>
      </c>
      <c r="M26" s="1"/>
      <c r="N26" s="1"/>
      <c r="O26" s="1"/>
      <c r="P26" s="197"/>
      <c r="Q26" s="1"/>
      <c r="R26" s="2" t="s">
        <v>2504</v>
      </c>
      <c r="S26" s="1"/>
      <c r="T26" s="197"/>
      <c r="U26" s="1"/>
      <c r="V26" s="1"/>
      <c r="W26" s="1"/>
      <c r="X26" s="1"/>
      <c r="Y26" s="1"/>
      <c r="Z26" s="1"/>
      <c r="AA26" s="1"/>
      <c r="AB26" s="1"/>
      <c r="AC26" s="1"/>
      <c r="AD26" s="1"/>
      <c r="AE26" s="1"/>
      <c r="AF26" s="1"/>
      <c r="AG26" s="1"/>
      <c r="AH26" s="1"/>
    </row>
    <row r="27">
      <c r="B27" s="197"/>
      <c r="C27" s="11" t="s">
        <v>2510</v>
      </c>
      <c r="D27" s="2" t="s">
        <v>2511</v>
      </c>
      <c r="E27" s="197"/>
      <c r="F27" s="11" t="s">
        <v>2513</v>
      </c>
      <c r="G27" s="2" t="s">
        <v>2515</v>
      </c>
      <c r="H27" s="2"/>
      <c r="I27" s="2"/>
      <c r="J27" s="197"/>
      <c r="K27" s="2" t="s">
        <v>2516</v>
      </c>
      <c r="L27" s="2" t="s">
        <v>2519</v>
      </c>
      <c r="M27" s="1"/>
      <c r="N27" s="1"/>
      <c r="O27" s="1"/>
      <c r="P27" s="197"/>
      <c r="Q27" s="1"/>
      <c r="R27" s="2" t="s">
        <v>2521</v>
      </c>
      <c r="S27" s="1"/>
      <c r="T27" s="197"/>
      <c r="U27" s="1"/>
      <c r="V27" s="1"/>
      <c r="W27" s="1"/>
      <c r="X27" s="1"/>
      <c r="Y27" s="1"/>
      <c r="Z27" s="1"/>
      <c r="AA27" s="1"/>
      <c r="AB27" s="1"/>
      <c r="AC27" s="1"/>
      <c r="AD27" s="1"/>
      <c r="AE27" s="1"/>
      <c r="AF27" s="1"/>
      <c r="AG27" s="1"/>
      <c r="AH27" s="1"/>
    </row>
    <row r="28">
      <c r="B28" s="197"/>
      <c r="C28" s="209" t="s">
        <v>2526</v>
      </c>
      <c r="D28" s="75" t="s">
        <v>2529</v>
      </c>
      <c r="E28" s="197"/>
      <c r="F28" s="11" t="s">
        <v>2530</v>
      </c>
      <c r="G28" s="2" t="s">
        <v>2531</v>
      </c>
      <c r="H28" s="2"/>
      <c r="I28" s="2"/>
      <c r="J28" s="197"/>
      <c r="K28" s="2" t="s">
        <v>2532</v>
      </c>
      <c r="L28" s="2" t="s">
        <v>2533</v>
      </c>
      <c r="M28" s="1"/>
      <c r="N28" s="1"/>
      <c r="O28" s="1"/>
      <c r="P28" s="197"/>
      <c r="Q28" s="1"/>
      <c r="R28" s="2" t="s">
        <v>2534</v>
      </c>
      <c r="S28" s="1"/>
      <c r="T28" s="197"/>
      <c r="U28" s="1"/>
      <c r="V28" s="1"/>
      <c r="W28" s="1"/>
      <c r="X28" s="1"/>
      <c r="Y28" s="1"/>
      <c r="Z28" s="1"/>
      <c r="AA28" s="1"/>
      <c r="AB28" s="1"/>
      <c r="AC28" s="1"/>
      <c r="AD28" s="1"/>
      <c r="AE28" s="1"/>
      <c r="AF28" s="1"/>
      <c r="AG28" s="1"/>
      <c r="AH28" s="1"/>
    </row>
    <row r="29">
      <c r="B29" s="197"/>
      <c r="C29" s="210" t="s">
        <v>2536</v>
      </c>
      <c r="D29" s="77" t="s">
        <v>2538</v>
      </c>
      <c r="E29" s="197"/>
      <c r="F29" s="11" t="s">
        <v>2540</v>
      </c>
      <c r="G29" s="2" t="s">
        <v>2542</v>
      </c>
      <c r="H29" s="2"/>
      <c r="I29" s="2"/>
      <c r="J29" s="197"/>
      <c r="K29" s="2" t="s">
        <v>2544</v>
      </c>
      <c r="L29" s="2" t="s">
        <v>2547</v>
      </c>
      <c r="M29" s="1"/>
      <c r="N29" s="1"/>
      <c r="O29" s="1"/>
      <c r="P29" s="197"/>
      <c r="Q29" s="1"/>
      <c r="R29" s="2" t="s">
        <v>2550</v>
      </c>
      <c r="S29" s="1"/>
      <c r="T29" s="197"/>
      <c r="U29" s="1"/>
      <c r="V29" s="1"/>
      <c r="W29" s="1"/>
      <c r="X29" s="1"/>
      <c r="Y29" s="1"/>
      <c r="Z29" s="1"/>
      <c r="AA29" s="1"/>
      <c r="AB29" s="1"/>
      <c r="AC29" s="1"/>
      <c r="AD29" s="1"/>
      <c r="AE29" s="1"/>
      <c r="AF29" s="1"/>
      <c r="AG29" s="1"/>
      <c r="AH29" s="1"/>
    </row>
    <row r="30">
      <c r="B30" s="197"/>
      <c r="C30" s="211" t="s">
        <v>2556</v>
      </c>
      <c r="D30" s="83" t="s">
        <v>2559</v>
      </c>
      <c r="E30" s="197"/>
      <c r="F30" s="11" t="s">
        <v>2562</v>
      </c>
      <c r="G30" s="2" t="s">
        <v>2564</v>
      </c>
      <c r="H30" s="2"/>
      <c r="I30" s="2"/>
      <c r="J30" s="197"/>
      <c r="K30" s="2" t="s">
        <v>2566</v>
      </c>
      <c r="L30" s="2" t="s">
        <v>2568</v>
      </c>
      <c r="M30" s="1"/>
      <c r="N30" s="1"/>
      <c r="O30" s="1"/>
      <c r="P30" s="197"/>
      <c r="Q30" s="1"/>
      <c r="R30" s="2" t="s">
        <v>2571</v>
      </c>
      <c r="S30" s="1"/>
      <c r="T30" s="197"/>
      <c r="U30" s="1"/>
      <c r="V30" s="1"/>
      <c r="W30" s="1"/>
      <c r="X30" s="1"/>
      <c r="Y30" s="1"/>
      <c r="Z30" s="1"/>
      <c r="AA30" s="1"/>
      <c r="AB30" s="1"/>
      <c r="AC30" s="1"/>
      <c r="AD30" s="1"/>
      <c r="AE30" s="1"/>
      <c r="AF30" s="1"/>
      <c r="AG30" s="1"/>
      <c r="AH30" s="1"/>
    </row>
    <row r="31">
      <c r="B31" s="197"/>
      <c r="C31" s="11" t="s">
        <v>2579</v>
      </c>
      <c r="D31" s="2" t="s">
        <v>2580</v>
      </c>
      <c r="E31" s="197"/>
      <c r="F31" s="11" t="s">
        <v>2581</v>
      </c>
      <c r="G31" s="2" t="s">
        <v>2582</v>
      </c>
      <c r="H31" s="2"/>
      <c r="I31" s="2"/>
      <c r="J31" s="197"/>
      <c r="K31" s="2" t="s">
        <v>2585</v>
      </c>
      <c r="L31" s="2" t="s">
        <v>2587</v>
      </c>
      <c r="M31" s="1"/>
      <c r="N31" s="1"/>
      <c r="O31" s="1"/>
      <c r="P31" s="197"/>
      <c r="Q31" s="1"/>
      <c r="R31" s="2" t="s">
        <v>2588</v>
      </c>
      <c r="S31" s="1"/>
      <c r="T31" s="197"/>
      <c r="U31" s="1"/>
      <c r="V31" s="1"/>
      <c r="W31" s="1"/>
      <c r="X31" s="1"/>
      <c r="Y31" s="1"/>
      <c r="Z31" s="1"/>
      <c r="AA31" s="1"/>
      <c r="AB31" s="1"/>
      <c r="AC31" s="1"/>
      <c r="AD31" s="1"/>
      <c r="AE31" s="1"/>
      <c r="AF31" s="1"/>
      <c r="AG31" s="1"/>
      <c r="AH31" s="1"/>
    </row>
    <row r="32">
      <c r="B32" s="197"/>
      <c r="C32" s="11" t="s">
        <v>2589</v>
      </c>
      <c r="D32" s="2" t="s">
        <v>2590</v>
      </c>
      <c r="E32" s="197"/>
      <c r="F32" s="11" t="s">
        <v>2591</v>
      </c>
      <c r="G32" s="2" t="s">
        <v>2592</v>
      </c>
      <c r="H32" s="2"/>
      <c r="I32" s="2"/>
      <c r="J32" s="197"/>
      <c r="K32" s="2" t="s">
        <v>2593</v>
      </c>
      <c r="L32" s="2" t="s">
        <v>2594</v>
      </c>
      <c r="M32" s="2"/>
      <c r="N32" s="2"/>
      <c r="O32" s="2"/>
      <c r="P32" s="197"/>
      <c r="Q32" s="1"/>
      <c r="R32" s="2" t="s">
        <v>2595</v>
      </c>
      <c r="S32" s="1"/>
      <c r="T32" s="197"/>
      <c r="U32" s="1"/>
      <c r="V32" s="1"/>
      <c r="W32" s="1"/>
      <c r="X32" s="1"/>
      <c r="Y32" s="1"/>
      <c r="Z32" s="1"/>
      <c r="AA32" s="1"/>
      <c r="AB32" s="1"/>
      <c r="AC32" s="1"/>
      <c r="AD32" s="1"/>
      <c r="AE32" s="1"/>
      <c r="AF32" s="1"/>
      <c r="AG32" s="1"/>
      <c r="AH32" s="1"/>
    </row>
    <row r="33">
      <c r="B33" s="197"/>
      <c r="C33" s="11" t="s">
        <v>2598</v>
      </c>
      <c r="D33" s="2" t="s">
        <v>2600</v>
      </c>
      <c r="E33" s="197"/>
      <c r="F33" s="11" t="s">
        <v>2601</v>
      </c>
      <c r="G33" s="2" t="s">
        <v>2603</v>
      </c>
      <c r="H33" s="2"/>
      <c r="I33" s="2"/>
      <c r="J33" s="197"/>
      <c r="K33" s="2" t="s">
        <v>2604</v>
      </c>
      <c r="L33" s="2" t="s">
        <v>2606</v>
      </c>
      <c r="M33" s="1"/>
      <c r="N33" s="1"/>
      <c r="O33" s="1"/>
      <c r="P33" s="197"/>
      <c r="Q33" s="1"/>
      <c r="R33" s="2" t="s">
        <v>2608</v>
      </c>
      <c r="S33" s="1"/>
      <c r="T33" s="197"/>
      <c r="U33" s="1"/>
      <c r="V33" s="1"/>
      <c r="W33" s="1"/>
      <c r="X33" s="1"/>
      <c r="Y33" s="1"/>
      <c r="Z33" s="1"/>
      <c r="AA33" s="1"/>
      <c r="AB33" s="1"/>
      <c r="AC33" s="1"/>
      <c r="AD33" s="1"/>
      <c r="AE33" s="1"/>
      <c r="AF33" s="1"/>
      <c r="AG33" s="1"/>
      <c r="AH33" s="1"/>
    </row>
    <row r="34">
      <c r="B34" s="197"/>
      <c r="C34" s="11" t="s">
        <v>2609</v>
      </c>
      <c r="D34" s="2" t="s">
        <v>2610</v>
      </c>
      <c r="E34" s="197"/>
      <c r="F34" s="11" t="s">
        <v>2611</v>
      </c>
      <c r="G34" s="2" t="s">
        <v>2612</v>
      </c>
      <c r="H34" s="2"/>
      <c r="I34" s="2"/>
      <c r="J34" s="197"/>
      <c r="K34" s="2" t="s">
        <v>2614</v>
      </c>
      <c r="L34" s="2" t="s">
        <v>2615</v>
      </c>
      <c r="M34" s="1"/>
      <c r="N34" s="1"/>
      <c r="O34" s="1"/>
      <c r="P34" s="197"/>
      <c r="Q34" s="1"/>
      <c r="R34" s="2" t="s">
        <v>2617</v>
      </c>
      <c r="S34" s="1"/>
      <c r="T34" s="197"/>
      <c r="U34" s="1"/>
      <c r="V34" s="1"/>
      <c r="W34" s="1"/>
      <c r="X34" s="1"/>
      <c r="Y34" s="1"/>
      <c r="Z34" s="1"/>
      <c r="AA34" s="1"/>
      <c r="AB34" s="1"/>
      <c r="AC34" s="1"/>
      <c r="AD34" s="1"/>
      <c r="AE34" s="1"/>
      <c r="AF34" s="1"/>
      <c r="AG34" s="1"/>
      <c r="AH34" s="1"/>
    </row>
    <row r="35">
      <c r="B35" s="197"/>
      <c r="C35" s="11" t="s">
        <v>2620</v>
      </c>
      <c r="D35" s="2" t="s">
        <v>2622</v>
      </c>
      <c r="E35" s="197"/>
      <c r="F35" s="11" t="s">
        <v>2623</v>
      </c>
      <c r="G35" s="2" t="s">
        <v>2625</v>
      </c>
      <c r="H35" s="2"/>
      <c r="I35" s="2"/>
      <c r="J35" s="197"/>
      <c r="K35" s="2" t="s">
        <v>2627</v>
      </c>
      <c r="L35" s="2" t="s">
        <v>2629</v>
      </c>
      <c r="M35" s="1"/>
      <c r="N35" s="1"/>
      <c r="O35" s="1"/>
      <c r="P35" s="197"/>
      <c r="Q35" s="1"/>
      <c r="R35" s="2" t="s">
        <v>2631</v>
      </c>
      <c r="S35" s="1"/>
      <c r="T35" s="197"/>
      <c r="U35" s="1"/>
      <c r="V35" s="1"/>
      <c r="W35" s="1"/>
      <c r="X35" s="1"/>
      <c r="Y35" s="1"/>
      <c r="Z35" s="1"/>
      <c r="AA35" s="1"/>
      <c r="AB35" s="1"/>
      <c r="AC35" s="1"/>
      <c r="AD35" s="1"/>
      <c r="AE35" s="1"/>
      <c r="AF35" s="1"/>
      <c r="AG35" s="1"/>
      <c r="AH35" s="1"/>
    </row>
    <row r="36">
      <c r="B36" s="197"/>
      <c r="C36" s="11" t="s">
        <v>2635</v>
      </c>
      <c r="D36" s="2" t="s">
        <v>2636</v>
      </c>
      <c r="E36" s="197"/>
      <c r="F36" s="11" t="s">
        <v>2638</v>
      </c>
      <c r="G36" s="2" t="s">
        <v>2639</v>
      </c>
      <c r="H36" s="2"/>
      <c r="I36" s="2"/>
      <c r="J36" s="197"/>
      <c r="K36" s="2" t="s">
        <v>2640</v>
      </c>
      <c r="L36" s="2" t="s">
        <v>2641</v>
      </c>
      <c r="M36" s="1"/>
      <c r="N36" s="1"/>
      <c r="O36" s="1"/>
      <c r="P36" s="197"/>
      <c r="Q36" s="1"/>
      <c r="R36" s="2" t="s">
        <v>2642</v>
      </c>
      <c r="S36" s="1"/>
      <c r="T36" s="197"/>
      <c r="U36" s="1"/>
      <c r="V36" s="1"/>
      <c r="W36" s="1"/>
      <c r="X36" s="1"/>
      <c r="Y36" s="1"/>
      <c r="Z36" s="1"/>
      <c r="AA36" s="1"/>
      <c r="AB36" s="1"/>
      <c r="AC36" s="1"/>
      <c r="AD36" s="1"/>
      <c r="AE36" s="1"/>
      <c r="AF36" s="1"/>
      <c r="AG36" s="1"/>
      <c r="AH36" s="1"/>
    </row>
    <row r="37">
      <c r="B37" s="197"/>
      <c r="C37" s="11" t="s">
        <v>2645</v>
      </c>
      <c r="D37" s="2" t="s">
        <v>2646</v>
      </c>
      <c r="E37" s="197"/>
      <c r="F37" s="11" t="s">
        <v>2647</v>
      </c>
      <c r="G37" s="2" t="s">
        <v>2648</v>
      </c>
      <c r="H37" s="2"/>
      <c r="I37" s="2"/>
      <c r="J37" s="197"/>
      <c r="K37" s="2" t="s">
        <v>2649</v>
      </c>
      <c r="L37" s="2" t="s">
        <v>2650</v>
      </c>
      <c r="M37" s="1"/>
      <c r="N37" s="1"/>
      <c r="O37" s="1"/>
      <c r="P37" s="197"/>
      <c r="Q37" s="1"/>
      <c r="R37" s="2" t="s">
        <v>2651</v>
      </c>
      <c r="S37" s="1"/>
      <c r="T37" s="197"/>
      <c r="U37" s="1"/>
      <c r="V37" s="1"/>
      <c r="W37" s="1"/>
      <c r="X37" s="1"/>
      <c r="Y37" s="1"/>
      <c r="Z37" s="1"/>
      <c r="AA37" s="1"/>
      <c r="AB37" s="1"/>
      <c r="AC37" s="1"/>
      <c r="AD37" s="1"/>
      <c r="AE37" s="1"/>
      <c r="AF37" s="1"/>
      <c r="AG37" s="1"/>
      <c r="AH37" s="1"/>
    </row>
    <row r="38">
      <c r="B38" s="197"/>
      <c r="C38" s="11" t="s">
        <v>2660</v>
      </c>
      <c r="D38" s="2" t="s">
        <v>2662</v>
      </c>
      <c r="E38" s="197"/>
      <c r="F38" s="11" t="s">
        <v>2663</v>
      </c>
      <c r="G38" s="2" t="s">
        <v>2664</v>
      </c>
      <c r="H38" s="2"/>
      <c r="I38" s="2"/>
      <c r="J38" s="197"/>
      <c r="K38" s="2" t="s">
        <v>2666</v>
      </c>
      <c r="L38" s="2" t="s">
        <v>2669</v>
      </c>
      <c r="M38" s="1"/>
      <c r="N38" s="1"/>
      <c r="O38" s="1"/>
      <c r="P38" s="197"/>
      <c r="Q38" s="1"/>
      <c r="R38" s="2" t="s">
        <v>2673</v>
      </c>
      <c r="S38" s="1"/>
      <c r="T38" s="197"/>
      <c r="U38" s="1"/>
      <c r="V38" s="1"/>
      <c r="W38" s="1"/>
      <c r="X38" s="1"/>
      <c r="Y38" s="1"/>
      <c r="Z38" s="1"/>
      <c r="AA38" s="1"/>
      <c r="AB38" s="1"/>
      <c r="AC38" s="1"/>
      <c r="AD38" s="1"/>
      <c r="AE38" s="1"/>
      <c r="AF38" s="1"/>
      <c r="AG38" s="1"/>
      <c r="AH38" s="1"/>
    </row>
    <row r="39">
      <c r="B39" s="197"/>
      <c r="C39" s="11" t="s">
        <v>2681</v>
      </c>
      <c r="D39" s="2" t="s">
        <v>2682</v>
      </c>
      <c r="E39" s="197"/>
      <c r="F39" s="11" t="s">
        <v>2683</v>
      </c>
      <c r="G39" s="2" t="s">
        <v>2686</v>
      </c>
      <c r="H39" s="2"/>
      <c r="I39" s="2"/>
      <c r="J39" s="197"/>
      <c r="K39" s="2" t="s">
        <v>2688</v>
      </c>
      <c r="L39" s="2" t="s">
        <v>2690</v>
      </c>
      <c r="M39" s="1"/>
      <c r="N39" s="1"/>
      <c r="O39" s="1"/>
      <c r="P39" s="197"/>
      <c r="Q39" s="1"/>
      <c r="R39" s="2" t="s">
        <v>2693</v>
      </c>
      <c r="S39" s="1"/>
      <c r="T39" s="197"/>
      <c r="U39" s="1"/>
      <c r="V39" s="1"/>
      <c r="W39" s="1"/>
      <c r="X39" s="1"/>
      <c r="Y39" s="1"/>
      <c r="Z39" s="1"/>
      <c r="AA39" s="1"/>
      <c r="AB39" s="1"/>
      <c r="AC39" s="1"/>
      <c r="AD39" s="1"/>
      <c r="AE39" s="1"/>
      <c r="AF39" s="1"/>
      <c r="AG39" s="1"/>
      <c r="AH39" s="1"/>
    </row>
    <row r="40">
      <c r="B40" s="197"/>
      <c r="C40" s="11" t="s">
        <v>2699</v>
      </c>
      <c r="D40" s="2" t="s">
        <v>2700</v>
      </c>
      <c r="E40" s="197"/>
      <c r="F40" s="11" t="s">
        <v>2701</v>
      </c>
      <c r="G40" s="2" t="s">
        <v>2703</v>
      </c>
      <c r="H40" s="2"/>
      <c r="I40" s="2"/>
      <c r="J40" s="197"/>
      <c r="K40" s="2" t="s">
        <v>2706</v>
      </c>
      <c r="L40" s="2" t="s">
        <v>2707</v>
      </c>
      <c r="M40" s="1"/>
      <c r="N40" s="1"/>
      <c r="O40" s="1"/>
      <c r="P40" s="197"/>
      <c r="Q40" s="1"/>
      <c r="R40" s="2" t="s">
        <v>2708</v>
      </c>
      <c r="S40" s="1"/>
      <c r="T40" s="197"/>
      <c r="U40" s="1"/>
      <c r="V40" s="1"/>
      <c r="W40" s="1"/>
      <c r="X40" s="1"/>
      <c r="Y40" s="1"/>
      <c r="Z40" s="1"/>
      <c r="AA40" s="1"/>
      <c r="AB40" s="1"/>
      <c r="AC40" s="1"/>
      <c r="AD40" s="1"/>
      <c r="AE40" s="1"/>
      <c r="AF40" s="1"/>
      <c r="AG40" s="1"/>
      <c r="AH40" s="1"/>
    </row>
    <row r="41">
      <c r="B41" s="197"/>
      <c r="C41" s="11" t="s">
        <v>2709</v>
      </c>
      <c r="D41" s="2" t="s">
        <v>2710</v>
      </c>
      <c r="E41" s="197"/>
      <c r="F41" s="11" t="s">
        <v>2711</v>
      </c>
      <c r="G41" s="2" t="s">
        <v>2712</v>
      </c>
      <c r="H41" s="2"/>
      <c r="I41" s="2"/>
      <c r="J41" s="197"/>
      <c r="K41" s="2" t="s">
        <v>2714</v>
      </c>
      <c r="L41" s="2" t="s">
        <v>2716</v>
      </c>
      <c r="M41" s="1"/>
      <c r="N41" s="1"/>
      <c r="O41" s="1"/>
      <c r="P41" s="197"/>
      <c r="Q41" s="1"/>
      <c r="R41" s="2" t="s">
        <v>2719</v>
      </c>
      <c r="S41" s="1"/>
      <c r="T41" s="197"/>
      <c r="U41" s="1"/>
      <c r="V41" s="1"/>
      <c r="W41" s="1"/>
      <c r="X41" s="1"/>
      <c r="Y41" s="1"/>
      <c r="Z41" s="1"/>
      <c r="AA41" s="1"/>
      <c r="AB41" s="1"/>
      <c r="AC41" s="1"/>
      <c r="AD41" s="1"/>
      <c r="AE41" s="1"/>
      <c r="AF41" s="1"/>
      <c r="AG41" s="1"/>
      <c r="AH41" s="1"/>
    </row>
    <row r="42">
      <c r="B42" s="197"/>
      <c r="C42" s="11" t="s">
        <v>2720</v>
      </c>
      <c r="D42" s="2" t="s">
        <v>2721</v>
      </c>
      <c r="E42" s="197"/>
      <c r="F42" s="11" t="s">
        <v>2723</v>
      </c>
      <c r="G42" s="2" t="s">
        <v>2725</v>
      </c>
      <c r="H42" s="2"/>
      <c r="I42" s="2"/>
      <c r="J42" s="197"/>
      <c r="K42" s="1"/>
      <c r="L42" s="2" t="s">
        <v>2727</v>
      </c>
      <c r="M42" s="1"/>
      <c r="N42" s="1"/>
      <c r="O42" s="1"/>
      <c r="P42" s="197"/>
      <c r="Q42" s="1"/>
      <c r="R42" s="1"/>
      <c r="S42" s="1"/>
      <c r="T42" s="197"/>
      <c r="U42" s="1"/>
      <c r="V42" s="1"/>
      <c r="W42" s="1"/>
      <c r="X42" s="1"/>
      <c r="Y42" s="1"/>
      <c r="Z42" s="1"/>
      <c r="AA42" s="1"/>
      <c r="AB42" s="1"/>
      <c r="AC42" s="1"/>
      <c r="AD42" s="1"/>
      <c r="AE42" s="1"/>
      <c r="AF42" s="1"/>
      <c r="AG42" s="1"/>
      <c r="AH42" s="1"/>
    </row>
    <row r="43">
      <c r="A43" s="197"/>
      <c r="B43" s="197"/>
      <c r="C43" s="203"/>
      <c r="D43" s="197"/>
      <c r="E43" s="197"/>
      <c r="F43" s="203"/>
      <c r="G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c r="AE43" s="197"/>
      <c r="AF43" s="197"/>
      <c r="AG43" s="197"/>
      <c r="AH43" s="197"/>
    </row>
    <row r="44" ht="57.0" customHeight="1">
      <c r="A44" s="218" t="s">
        <v>2741</v>
      </c>
      <c r="B44" s="197"/>
      <c r="C44" s="46"/>
      <c r="D44" s="219" t="s">
        <v>2746</v>
      </c>
      <c r="E44" s="69"/>
      <c r="F44" s="69"/>
      <c r="G44" s="69"/>
      <c r="H44" s="69"/>
      <c r="I44" s="69"/>
      <c r="J44" s="69"/>
      <c r="K44" s="69"/>
      <c r="L44" s="70"/>
      <c r="M44" s="1"/>
      <c r="N44" s="1"/>
      <c r="O44" s="1"/>
      <c r="P44" s="1"/>
      <c r="Q44" s="1"/>
      <c r="R44" s="1"/>
      <c r="S44" s="2" t="s">
        <v>2763</v>
      </c>
      <c r="T44" s="1"/>
      <c r="U44" s="1"/>
      <c r="V44" s="1"/>
      <c r="W44" s="1"/>
      <c r="X44" s="1"/>
      <c r="Y44" s="1"/>
      <c r="Z44" s="1"/>
      <c r="AA44" s="1"/>
      <c r="AB44" s="1"/>
      <c r="AC44" s="1"/>
      <c r="AD44" s="1"/>
      <c r="AE44" s="1"/>
      <c r="AF44" s="1"/>
      <c r="AG44" s="1"/>
      <c r="AH44" s="1"/>
    </row>
    <row r="45" ht="77.25" customHeight="1">
      <c r="B45" s="197"/>
      <c r="C45" s="46"/>
      <c r="D45" s="2" t="s">
        <v>2774</v>
      </c>
      <c r="E45" s="197"/>
      <c r="F45" s="46"/>
      <c r="G45" s="1"/>
      <c r="H45" s="1"/>
      <c r="I45" s="1"/>
      <c r="J45" s="197"/>
      <c r="K45" s="1"/>
      <c r="L45" s="1"/>
      <c r="M45" s="1"/>
      <c r="N45" s="1"/>
      <c r="O45" s="1"/>
      <c r="P45" s="1"/>
      <c r="Q45" s="1"/>
      <c r="R45" s="1"/>
      <c r="S45" s="2"/>
      <c r="T45" s="1"/>
      <c r="U45" s="1"/>
      <c r="V45" s="1"/>
      <c r="W45" s="1"/>
      <c r="X45" s="1"/>
      <c r="Y45" s="1"/>
      <c r="Z45" s="1"/>
      <c r="AA45" s="1"/>
      <c r="AB45" s="1"/>
      <c r="AC45" s="1"/>
      <c r="AD45" s="1"/>
      <c r="AE45" s="1"/>
      <c r="AF45" s="1"/>
      <c r="AG45" s="1"/>
      <c r="AH45" s="1"/>
    </row>
    <row r="46">
      <c r="B46" s="197"/>
      <c r="C46" s="46"/>
      <c r="D46" s="2" t="s">
        <v>2783</v>
      </c>
      <c r="E46" s="197"/>
      <c r="F46" s="46"/>
      <c r="G46" s="2" t="s">
        <v>2787</v>
      </c>
      <c r="H46" s="2"/>
      <c r="I46" s="2"/>
      <c r="J46" s="197"/>
      <c r="K46" s="1"/>
      <c r="L46" s="1"/>
      <c r="M46" s="1"/>
      <c r="N46" s="1"/>
      <c r="O46" s="1"/>
      <c r="P46" s="197"/>
      <c r="Q46" s="1"/>
      <c r="R46" s="1"/>
      <c r="S46" s="67" t="s">
        <v>2790</v>
      </c>
      <c r="T46" s="197"/>
      <c r="U46" s="1"/>
      <c r="V46" s="1"/>
      <c r="W46" s="1"/>
      <c r="X46" s="1"/>
      <c r="Y46" s="1"/>
      <c r="Z46" s="1"/>
      <c r="AA46" s="1"/>
      <c r="AB46" s="1"/>
      <c r="AC46" s="1"/>
      <c r="AD46" s="1"/>
      <c r="AE46" s="1"/>
      <c r="AF46" s="1"/>
      <c r="AG46" s="1"/>
      <c r="AH46" s="1"/>
    </row>
    <row r="47">
      <c r="B47" s="197"/>
      <c r="C47" s="46"/>
      <c r="D47" s="2" t="s">
        <v>2791</v>
      </c>
      <c r="E47" s="197"/>
      <c r="F47" s="46"/>
      <c r="G47" s="2" t="s">
        <v>2792</v>
      </c>
      <c r="H47" s="2"/>
      <c r="I47" s="2"/>
      <c r="J47" s="197"/>
      <c r="K47" s="1"/>
      <c r="L47" s="1"/>
      <c r="M47" s="1"/>
      <c r="N47" s="1"/>
      <c r="O47" s="1"/>
      <c r="P47" s="197"/>
      <c r="Q47" s="1"/>
      <c r="R47" s="1"/>
      <c r="S47" s="2" t="s">
        <v>2796</v>
      </c>
      <c r="T47" s="197"/>
      <c r="U47" s="1"/>
      <c r="V47" s="1"/>
      <c r="W47" s="1"/>
      <c r="X47" s="1"/>
      <c r="Y47" s="1"/>
      <c r="Z47" s="1"/>
      <c r="AA47" s="1"/>
      <c r="AB47" s="1"/>
      <c r="AC47" s="1"/>
      <c r="AD47" s="1"/>
      <c r="AE47" s="1"/>
      <c r="AF47" s="1"/>
      <c r="AG47" s="1"/>
      <c r="AH47" s="1"/>
    </row>
    <row r="48">
      <c r="B48" s="197"/>
      <c r="D48" s="2" t="s">
        <v>2802</v>
      </c>
      <c r="E48" s="197"/>
      <c r="F48" s="46"/>
      <c r="G48" s="2" t="s">
        <v>2804</v>
      </c>
      <c r="H48" s="2"/>
      <c r="I48" s="2"/>
      <c r="J48" s="197"/>
      <c r="K48" s="1"/>
      <c r="L48" s="1"/>
      <c r="M48" s="1"/>
      <c r="N48" s="1"/>
      <c r="O48" s="1"/>
      <c r="P48" s="197"/>
      <c r="Q48" s="1"/>
      <c r="R48" s="1"/>
      <c r="S48" s="2" t="s">
        <v>2809</v>
      </c>
      <c r="T48" s="197"/>
      <c r="U48" s="1"/>
      <c r="V48" s="1"/>
      <c r="W48" s="1"/>
      <c r="X48" s="1"/>
      <c r="Y48" s="1"/>
      <c r="Z48" s="1"/>
      <c r="AA48" s="1"/>
      <c r="AB48" s="1"/>
      <c r="AC48" s="1"/>
      <c r="AD48" s="1"/>
      <c r="AE48" s="1"/>
      <c r="AF48" s="1"/>
      <c r="AG48" s="1"/>
      <c r="AH48" s="1"/>
    </row>
    <row r="49">
      <c r="B49" s="197"/>
      <c r="D49" s="2" t="s">
        <v>2813</v>
      </c>
      <c r="E49" s="197"/>
      <c r="F49" s="46"/>
      <c r="G49" s="9" t="s">
        <v>2815</v>
      </c>
      <c r="H49" s="9"/>
      <c r="I49" s="9"/>
      <c r="J49" s="197"/>
      <c r="K49" s="1"/>
      <c r="L49" s="1"/>
      <c r="M49" s="1"/>
      <c r="N49" s="1"/>
      <c r="O49" s="1"/>
      <c r="P49" s="197"/>
      <c r="Q49" s="1"/>
      <c r="R49" s="1"/>
      <c r="S49" s="2" t="s">
        <v>2819</v>
      </c>
      <c r="T49" s="197"/>
      <c r="U49" s="1"/>
      <c r="V49" s="1"/>
      <c r="W49" s="1"/>
      <c r="X49" s="1"/>
      <c r="Y49" s="1"/>
      <c r="Z49" s="1"/>
      <c r="AA49" s="1"/>
      <c r="AB49" s="1"/>
      <c r="AC49" s="1"/>
      <c r="AD49" s="1"/>
      <c r="AE49" s="1"/>
      <c r="AF49" s="1"/>
      <c r="AG49" s="1"/>
      <c r="AH49" s="1"/>
    </row>
    <row r="50">
      <c r="A50" s="218"/>
      <c r="B50" s="197"/>
      <c r="E50" s="197"/>
      <c r="F50" s="46"/>
      <c r="G50" s="2" t="s">
        <v>2825</v>
      </c>
      <c r="H50" s="2"/>
      <c r="I50" s="2"/>
      <c r="J50" s="197"/>
      <c r="K50" s="1"/>
      <c r="L50" s="1"/>
      <c r="M50" s="1"/>
      <c r="N50" s="1"/>
      <c r="O50" s="1"/>
      <c r="P50" s="197"/>
      <c r="Q50" s="1"/>
      <c r="R50" s="1"/>
      <c r="S50" s="67" t="s">
        <v>2828</v>
      </c>
      <c r="T50" s="197"/>
      <c r="U50" s="1"/>
      <c r="V50" s="1"/>
      <c r="W50" s="1"/>
      <c r="X50" s="1"/>
      <c r="Y50" s="1"/>
      <c r="Z50" s="1"/>
      <c r="AA50" s="1"/>
      <c r="AB50" s="1"/>
      <c r="AC50" s="1"/>
      <c r="AD50" s="1"/>
      <c r="AE50" s="1"/>
      <c r="AF50" s="1"/>
      <c r="AG50" s="1"/>
      <c r="AH50" s="1"/>
    </row>
    <row r="51">
      <c r="A51" s="1"/>
      <c r="B51" s="197"/>
      <c r="E51" s="197"/>
      <c r="F51" s="46"/>
      <c r="G51" s="2" t="s">
        <v>2835</v>
      </c>
      <c r="H51" s="2"/>
      <c r="I51" s="2"/>
      <c r="J51" s="197"/>
      <c r="K51" s="1"/>
      <c r="L51" s="1"/>
      <c r="M51" s="1"/>
      <c r="N51" s="1"/>
      <c r="O51" s="1"/>
      <c r="P51" s="197"/>
      <c r="Q51" s="1"/>
      <c r="R51" s="1"/>
      <c r="S51" s="2" t="s">
        <v>2840</v>
      </c>
      <c r="T51" s="197"/>
      <c r="U51" s="1"/>
      <c r="V51" s="1"/>
      <c r="W51" s="1"/>
      <c r="X51" s="1"/>
      <c r="Y51" s="1"/>
      <c r="Z51" s="1"/>
      <c r="AA51" s="1"/>
      <c r="AB51" s="1"/>
      <c r="AC51" s="1"/>
      <c r="AD51" s="1"/>
      <c r="AE51" s="1"/>
      <c r="AF51" s="1"/>
      <c r="AG51" s="1"/>
      <c r="AH51" s="1"/>
    </row>
    <row r="52">
      <c r="A52" s="1"/>
      <c r="B52" s="197"/>
      <c r="E52" s="197"/>
      <c r="F52" s="46"/>
      <c r="G52" s="2"/>
      <c r="H52" s="2"/>
      <c r="I52" s="2"/>
      <c r="J52" s="197"/>
      <c r="K52" s="1"/>
      <c r="L52" s="1"/>
      <c r="M52" s="1"/>
      <c r="N52" s="1"/>
      <c r="O52" s="1"/>
      <c r="P52" s="197"/>
      <c r="Q52" s="1"/>
      <c r="R52" s="1"/>
      <c r="S52" s="2"/>
      <c r="T52" s="197"/>
      <c r="U52" s="1"/>
      <c r="V52" s="1"/>
      <c r="W52" s="1"/>
      <c r="X52" s="1"/>
      <c r="Y52" s="1"/>
      <c r="Z52" s="1"/>
      <c r="AA52" s="1"/>
      <c r="AB52" s="1"/>
      <c r="AC52" s="1"/>
      <c r="AD52" s="1"/>
      <c r="AE52" s="1"/>
      <c r="AF52" s="1"/>
      <c r="AG52" s="1"/>
      <c r="AH52" s="1"/>
    </row>
    <row r="53">
      <c r="A53" s="1"/>
      <c r="B53" s="197"/>
      <c r="E53" s="197"/>
      <c r="F53" s="46"/>
      <c r="G53" s="2" t="s">
        <v>2856</v>
      </c>
      <c r="H53" s="2"/>
      <c r="I53" s="2"/>
      <c r="J53" s="197"/>
      <c r="K53" s="1"/>
      <c r="L53" s="1"/>
      <c r="M53" s="1"/>
      <c r="N53" s="1"/>
      <c r="O53" s="1"/>
      <c r="P53" s="197"/>
      <c r="Q53" s="1"/>
      <c r="R53" s="1"/>
      <c r="S53" s="2" t="s">
        <v>2860</v>
      </c>
      <c r="T53" s="197"/>
      <c r="U53" s="1"/>
      <c r="V53" s="1"/>
      <c r="W53" s="1"/>
      <c r="X53" s="1"/>
      <c r="Y53" s="1"/>
      <c r="Z53" s="1"/>
      <c r="AA53" s="1"/>
      <c r="AB53" s="1"/>
      <c r="AC53" s="1"/>
      <c r="AD53" s="1"/>
      <c r="AE53" s="1"/>
      <c r="AF53" s="1"/>
      <c r="AG53" s="1"/>
      <c r="AH53" s="1"/>
    </row>
    <row r="54">
      <c r="A54" s="1"/>
      <c r="B54" s="197"/>
      <c r="E54" s="197"/>
      <c r="F54" s="46"/>
      <c r="G54" s="2" t="s">
        <v>2864</v>
      </c>
      <c r="H54" s="2"/>
      <c r="I54" s="2"/>
      <c r="J54" s="197"/>
      <c r="K54" s="1"/>
      <c r="L54" s="1"/>
      <c r="M54" s="1"/>
      <c r="N54" s="1"/>
      <c r="O54" s="1"/>
      <c r="P54" s="197"/>
      <c r="Q54" s="1"/>
      <c r="R54" s="1"/>
      <c r="S54" s="2" t="s">
        <v>2866</v>
      </c>
      <c r="T54" s="197"/>
      <c r="U54" s="1"/>
      <c r="V54" s="1"/>
      <c r="W54" s="1"/>
      <c r="X54" s="1"/>
      <c r="Y54" s="1"/>
      <c r="Z54" s="1"/>
      <c r="AA54" s="1"/>
      <c r="AB54" s="1"/>
      <c r="AC54" s="1"/>
      <c r="AD54" s="1"/>
      <c r="AE54" s="1"/>
      <c r="AF54" s="1"/>
      <c r="AG54" s="1"/>
      <c r="AH54" s="1"/>
    </row>
    <row r="55">
      <c r="A55" s="1"/>
      <c r="B55" s="197"/>
      <c r="E55" s="197"/>
      <c r="F55" s="46"/>
      <c r="G55" s="2" t="s">
        <v>2874</v>
      </c>
      <c r="H55" s="2"/>
      <c r="I55" s="2"/>
      <c r="J55" s="197"/>
      <c r="K55" s="1"/>
      <c r="L55" s="1"/>
      <c r="M55" s="1"/>
      <c r="N55" s="1"/>
      <c r="O55" s="1"/>
      <c r="P55" s="197"/>
      <c r="Q55" s="1"/>
      <c r="R55" s="1"/>
      <c r="S55" s="1"/>
      <c r="T55" s="197"/>
      <c r="U55" s="1"/>
      <c r="V55" s="1"/>
      <c r="W55" s="1"/>
      <c r="X55" s="1"/>
      <c r="Y55" s="1"/>
      <c r="Z55" s="1"/>
      <c r="AA55" s="1"/>
      <c r="AB55" s="1"/>
      <c r="AC55" s="1"/>
      <c r="AD55" s="1"/>
      <c r="AE55" s="1"/>
      <c r="AF55" s="1"/>
      <c r="AG55" s="1"/>
      <c r="AH55" s="1"/>
    </row>
    <row r="56">
      <c r="A56" s="1"/>
      <c r="B56" s="197"/>
      <c r="E56" s="197"/>
      <c r="F56" s="46"/>
      <c r="G56" s="1"/>
      <c r="H56" s="1"/>
      <c r="I56" s="1"/>
      <c r="J56" s="197"/>
      <c r="K56" s="1"/>
      <c r="L56" s="1"/>
      <c r="M56" s="1"/>
      <c r="N56" s="1"/>
      <c r="O56" s="1"/>
      <c r="P56" s="197"/>
      <c r="Q56" s="1"/>
      <c r="R56" s="1"/>
      <c r="S56" s="1"/>
      <c r="T56" s="197"/>
      <c r="U56" s="1"/>
      <c r="V56" s="1"/>
      <c r="W56" s="1"/>
      <c r="X56" s="1"/>
      <c r="Y56" s="1"/>
      <c r="Z56" s="1"/>
      <c r="AA56" s="1"/>
      <c r="AB56" s="1"/>
      <c r="AC56" s="1"/>
      <c r="AD56" s="1"/>
      <c r="AE56" s="1"/>
      <c r="AF56" s="1"/>
      <c r="AG56" s="1"/>
      <c r="AH56" s="1"/>
    </row>
    <row r="57">
      <c r="A57" s="1"/>
      <c r="B57" s="197"/>
      <c r="E57" s="197"/>
      <c r="F57" s="46"/>
      <c r="G57" s="1"/>
      <c r="H57" s="1"/>
      <c r="I57" s="1"/>
      <c r="J57" s="197"/>
      <c r="K57" s="1"/>
      <c r="L57" s="1"/>
      <c r="M57" s="1"/>
      <c r="N57" s="1"/>
      <c r="O57" s="1"/>
      <c r="P57" s="197"/>
      <c r="Q57" s="1"/>
      <c r="R57" s="1"/>
      <c r="S57" s="1"/>
      <c r="T57" s="197"/>
      <c r="U57" s="1"/>
      <c r="V57" s="1"/>
      <c r="W57" s="1"/>
      <c r="X57" s="1"/>
      <c r="Y57" s="1"/>
      <c r="Z57" s="1"/>
      <c r="AA57" s="1"/>
      <c r="AB57" s="1"/>
      <c r="AC57" s="1"/>
      <c r="AD57" s="1"/>
      <c r="AE57" s="1"/>
      <c r="AF57" s="1"/>
      <c r="AG57" s="1"/>
      <c r="AH57" s="1"/>
    </row>
    <row r="58">
      <c r="A58" s="1"/>
      <c r="B58" s="197"/>
      <c r="E58" s="197"/>
      <c r="F58" s="46"/>
      <c r="G58" s="1"/>
      <c r="H58" s="1"/>
      <c r="I58" s="1"/>
      <c r="J58" s="197"/>
      <c r="K58" s="1"/>
      <c r="L58" s="1"/>
      <c r="M58" s="1"/>
      <c r="N58" s="1"/>
      <c r="O58" s="1"/>
      <c r="P58" s="197"/>
      <c r="Q58" s="1"/>
      <c r="R58" s="1"/>
      <c r="S58" s="1"/>
      <c r="T58" s="197"/>
      <c r="U58" s="1"/>
      <c r="V58" s="1"/>
      <c r="W58" s="1"/>
      <c r="X58" s="1"/>
      <c r="Y58" s="1"/>
      <c r="Z58" s="1"/>
      <c r="AA58" s="1"/>
      <c r="AB58" s="1"/>
      <c r="AC58" s="1"/>
      <c r="AD58" s="1"/>
      <c r="AE58" s="1"/>
      <c r="AF58" s="1"/>
      <c r="AG58" s="1"/>
      <c r="AH58" s="1"/>
    </row>
    <row r="59">
      <c r="A59" s="1"/>
      <c r="B59" s="197"/>
      <c r="E59" s="197"/>
      <c r="F59" s="46"/>
      <c r="G59" s="1"/>
      <c r="H59" s="1"/>
      <c r="I59" s="1"/>
      <c r="J59" s="197"/>
      <c r="K59" s="1"/>
      <c r="L59" s="1"/>
      <c r="M59" s="1"/>
      <c r="N59" s="1"/>
      <c r="O59" s="1"/>
      <c r="P59" s="197"/>
      <c r="Q59" s="1"/>
      <c r="R59" s="1"/>
      <c r="S59" s="1"/>
      <c r="T59" s="197"/>
      <c r="U59" s="1"/>
      <c r="V59" s="1"/>
      <c r="W59" s="1"/>
      <c r="X59" s="1"/>
      <c r="Y59" s="1"/>
      <c r="Z59" s="1"/>
      <c r="AA59" s="1"/>
      <c r="AB59" s="1"/>
      <c r="AC59" s="1"/>
      <c r="AD59" s="1"/>
      <c r="AE59" s="1"/>
      <c r="AF59" s="1"/>
      <c r="AG59" s="1"/>
      <c r="AH59" s="1"/>
    </row>
    <row r="60">
      <c r="A60" s="1"/>
      <c r="B60" s="197"/>
      <c r="E60" s="197"/>
      <c r="F60" s="46"/>
      <c r="G60" s="1"/>
      <c r="H60" s="1"/>
      <c r="I60" s="1"/>
      <c r="J60" s="197"/>
      <c r="K60" s="1"/>
      <c r="L60" s="1"/>
      <c r="M60" s="1"/>
      <c r="N60" s="1"/>
      <c r="O60" s="1"/>
      <c r="P60" s="197"/>
      <c r="Q60" s="1"/>
      <c r="R60" s="1"/>
      <c r="S60" s="1"/>
      <c r="T60" s="197"/>
      <c r="U60" s="1"/>
      <c r="V60" s="1"/>
      <c r="W60" s="1"/>
      <c r="X60" s="1"/>
      <c r="Y60" s="1"/>
      <c r="Z60" s="1"/>
      <c r="AA60" s="1"/>
      <c r="AB60" s="1"/>
      <c r="AC60" s="1"/>
      <c r="AD60" s="1"/>
      <c r="AE60" s="1"/>
      <c r="AF60" s="1"/>
      <c r="AG60" s="1"/>
      <c r="AH60" s="1"/>
    </row>
    <row r="61">
      <c r="A61" s="1"/>
      <c r="B61" s="197"/>
      <c r="E61" s="197"/>
      <c r="F61" s="46"/>
      <c r="G61" s="1"/>
      <c r="H61" s="1"/>
      <c r="I61" s="1"/>
      <c r="J61" s="197"/>
      <c r="K61" s="1"/>
      <c r="L61" s="1"/>
      <c r="M61" s="1"/>
      <c r="N61" s="1"/>
      <c r="O61" s="1"/>
      <c r="P61" s="197"/>
      <c r="Q61" s="1"/>
      <c r="R61" s="1"/>
      <c r="S61" s="1"/>
      <c r="T61" s="197"/>
      <c r="U61" s="1"/>
      <c r="V61" s="1"/>
      <c r="W61" s="1"/>
      <c r="X61" s="1"/>
      <c r="Y61" s="1"/>
      <c r="Z61" s="1"/>
      <c r="AA61" s="1"/>
      <c r="AB61" s="1"/>
      <c r="AC61" s="1"/>
      <c r="AD61" s="1"/>
      <c r="AE61" s="1"/>
      <c r="AF61" s="1"/>
      <c r="AG61" s="1"/>
      <c r="AH61" s="1"/>
    </row>
    <row r="62">
      <c r="A62" s="1"/>
      <c r="B62" s="197"/>
      <c r="E62" s="197"/>
      <c r="F62" s="46"/>
      <c r="G62" s="1"/>
      <c r="H62" s="1"/>
      <c r="I62" s="1"/>
      <c r="J62" s="197"/>
      <c r="K62" s="1"/>
      <c r="L62" s="1"/>
      <c r="M62" s="1"/>
      <c r="N62" s="1"/>
      <c r="O62" s="1"/>
      <c r="P62" s="197"/>
      <c r="Q62" s="1"/>
      <c r="R62" s="1"/>
      <c r="S62" s="1"/>
      <c r="T62" s="197"/>
      <c r="U62" s="1"/>
      <c r="V62" s="1"/>
      <c r="W62" s="1"/>
      <c r="X62" s="1"/>
      <c r="Y62" s="1"/>
      <c r="Z62" s="1"/>
      <c r="AA62" s="1"/>
      <c r="AB62" s="1"/>
      <c r="AC62" s="1"/>
      <c r="AD62" s="1"/>
      <c r="AE62" s="1"/>
      <c r="AF62" s="1"/>
      <c r="AG62" s="1"/>
      <c r="AH62" s="1"/>
    </row>
    <row r="63">
      <c r="A63" s="1"/>
      <c r="B63" s="197"/>
      <c r="E63" s="197"/>
      <c r="F63" s="46"/>
      <c r="G63" s="1"/>
      <c r="H63" s="1"/>
      <c r="I63" s="1"/>
      <c r="J63" s="197"/>
      <c r="K63" s="1"/>
      <c r="L63" s="1"/>
      <c r="M63" s="1"/>
      <c r="N63" s="1"/>
      <c r="O63" s="1"/>
      <c r="P63" s="197"/>
      <c r="Q63" s="1"/>
      <c r="R63" s="1"/>
      <c r="S63" s="1"/>
      <c r="T63" s="197"/>
      <c r="U63" s="1"/>
      <c r="V63" s="1"/>
      <c r="W63" s="1"/>
      <c r="X63" s="1"/>
      <c r="Y63" s="1"/>
      <c r="Z63" s="1"/>
      <c r="AA63" s="1"/>
      <c r="AB63" s="1"/>
      <c r="AC63" s="1"/>
      <c r="AD63" s="1"/>
      <c r="AE63" s="1"/>
      <c r="AF63" s="1"/>
      <c r="AG63" s="1"/>
      <c r="AH63" s="1"/>
    </row>
    <row r="64">
      <c r="A64" s="1"/>
      <c r="B64" s="197"/>
      <c r="E64" s="197"/>
      <c r="F64" s="46"/>
      <c r="G64" s="1"/>
      <c r="H64" s="1"/>
      <c r="I64" s="1"/>
      <c r="J64" s="197"/>
      <c r="K64" s="1"/>
      <c r="L64" s="1"/>
      <c r="M64" s="1"/>
      <c r="N64" s="1"/>
      <c r="O64" s="1"/>
      <c r="P64" s="197"/>
      <c r="Q64" s="1"/>
      <c r="R64" s="1"/>
      <c r="S64" s="1"/>
      <c r="T64" s="197"/>
      <c r="U64" s="1"/>
      <c r="V64" s="1"/>
      <c r="W64" s="1"/>
      <c r="X64" s="1"/>
      <c r="Y64" s="1"/>
      <c r="Z64" s="1"/>
      <c r="AA64" s="1"/>
      <c r="AB64" s="1"/>
      <c r="AC64" s="1"/>
      <c r="AD64" s="1"/>
      <c r="AE64" s="1"/>
      <c r="AF64" s="1"/>
      <c r="AG64" s="1"/>
      <c r="AH64" s="1"/>
    </row>
    <row r="65">
      <c r="A65" s="1"/>
      <c r="B65" s="197"/>
      <c r="E65" s="197"/>
      <c r="F65" s="46"/>
      <c r="G65" s="1"/>
      <c r="H65" s="1"/>
      <c r="I65" s="1"/>
      <c r="J65" s="197"/>
      <c r="K65" s="1"/>
      <c r="L65" s="1"/>
      <c r="M65" s="1"/>
      <c r="N65" s="1"/>
      <c r="O65" s="1"/>
      <c r="P65" s="197"/>
      <c r="Q65" s="1"/>
      <c r="R65" s="1"/>
      <c r="S65" s="1"/>
      <c r="T65" s="197"/>
      <c r="U65" s="1"/>
      <c r="V65" s="1"/>
      <c r="W65" s="1"/>
      <c r="X65" s="1"/>
      <c r="Y65" s="1"/>
      <c r="Z65" s="1"/>
      <c r="AA65" s="1"/>
      <c r="AB65" s="1"/>
      <c r="AC65" s="1"/>
      <c r="AD65" s="1"/>
      <c r="AE65" s="1"/>
      <c r="AF65" s="1"/>
      <c r="AG65" s="1"/>
      <c r="AH65" s="1"/>
    </row>
    <row r="66">
      <c r="A66" s="1"/>
      <c r="B66" s="197"/>
      <c r="C66" s="46"/>
      <c r="D66" s="2" t="s">
        <v>2950</v>
      </c>
      <c r="E66" s="197"/>
      <c r="F66" s="46"/>
      <c r="G66" s="1"/>
      <c r="H66" s="1"/>
      <c r="I66" s="1"/>
      <c r="J66" s="197"/>
      <c r="K66" s="1"/>
      <c r="L66" s="1"/>
      <c r="M66" s="1"/>
      <c r="N66" s="1"/>
      <c r="O66" s="1"/>
      <c r="P66" s="197"/>
      <c r="Q66" s="1"/>
      <c r="R66" s="1"/>
      <c r="S66" s="1"/>
      <c r="T66" s="197"/>
      <c r="U66" s="1"/>
      <c r="V66" s="1"/>
      <c r="W66" s="1"/>
      <c r="X66" s="1"/>
      <c r="Y66" s="1"/>
      <c r="Z66" s="1"/>
      <c r="AA66" s="1"/>
      <c r="AB66" s="1"/>
      <c r="AC66" s="1"/>
      <c r="AD66" s="1"/>
      <c r="AE66" s="1"/>
      <c r="AF66" s="1"/>
      <c r="AG66" s="1"/>
      <c r="AH66" s="1"/>
    </row>
    <row r="67">
      <c r="A67" s="1"/>
      <c r="B67" s="197"/>
      <c r="C67" s="46"/>
      <c r="D67" s="2" t="s">
        <v>2956</v>
      </c>
      <c r="E67" s="197"/>
      <c r="F67" s="46"/>
      <c r="G67" s="1"/>
      <c r="H67" s="1"/>
      <c r="I67" s="1"/>
      <c r="J67" s="197"/>
      <c r="K67" s="1"/>
      <c r="L67" s="1"/>
      <c r="M67" s="1"/>
      <c r="N67" s="1"/>
      <c r="O67" s="1"/>
      <c r="P67" s="197"/>
      <c r="Q67" s="1"/>
      <c r="R67" s="1"/>
      <c r="S67" s="1"/>
      <c r="T67" s="197"/>
      <c r="U67" s="1"/>
      <c r="V67" s="1"/>
      <c r="W67" s="1"/>
      <c r="X67" s="1"/>
      <c r="Y67" s="1"/>
      <c r="Z67" s="1"/>
      <c r="AA67" s="1"/>
      <c r="AB67" s="1"/>
      <c r="AC67" s="1"/>
      <c r="AD67" s="1"/>
      <c r="AE67" s="1"/>
      <c r="AF67" s="1"/>
      <c r="AG67" s="1"/>
      <c r="AH67" s="1"/>
    </row>
    <row r="68">
      <c r="A68" s="1"/>
      <c r="B68" s="197"/>
      <c r="C68" s="46"/>
      <c r="D68" s="2" t="s">
        <v>2973</v>
      </c>
      <c r="E68" s="197"/>
      <c r="F68" s="46"/>
      <c r="G68" s="1"/>
      <c r="H68" s="1"/>
      <c r="I68" s="1"/>
      <c r="J68" s="197"/>
      <c r="K68" s="1"/>
      <c r="L68" s="1"/>
      <c r="M68" s="1"/>
      <c r="N68" s="1"/>
      <c r="O68" s="1"/>
      <c r="P68" s="197"/>
      <c r="Q68" s="1"/>
      <c r="R68" s="1"/>
      <c r="S68" s="1"/>
      <c r="T68" s="197"/>
      <c r="U68" s="1"/>
      <c r="V68" s="1"/>
      <c r="W68" s="1"/>
      <c r="X68" s="1"/>
      <c r="Y68" s="1"/>
      <c r="Z68" s="1"/>
      <c r="AA68" s="1"/>
      <c r="AB68" s="1"/>
      <c r="AC68" s="1"/>
      <c r="AD68" s="1"/>
      <c r="AE68" s="1"/>
      <c r="AF68" s="1"/>
      <c r="AG68" s="1"/>
      <c r="AH68" s="1"/>
    </row>
    <row r="69">
      <c r="A69" s="1"/>
      <c r="B69" s="197"/>
      <c r="C69" s="46"/>
      <c r="D69" s="19" t="s">
        <v>2985</v>
      </c>
      <c r="E69" s="197"/>
      <c r="F69" s="46"/>
      <c r="G69" s="1"/>
      <c r="H69" s="1"/>
      <c r="I69" s="1"/>
      <c r="J69" s="197"/>
      <c r="K69" s="1"/>
      <c r="L69" s="1"/>
      <c r="M69" s="1"/>
      <c r="N69" s="1"/>
      <c r="O69" s="1"/>
      <c r="P69" s="197"/>
      <c r="Q69" s="1"/>
      <c r="R69" s="1"/>
      <c r="S69" s="1"/>
      <c r="T69" s="197"/>
      <c r="U69" s="1"/>
      <c r="V69" s="1"/>
      <c r="W69" s="1"/>
      <c r="X69" s="1"/>
      <c r="Y69" s="1"/>
      <c r="Z69" s="1"/>
      <c r="AA69" s="1"/>
      <c r="AB69" s="1"/>
      <c r="AC69" s="1"/>
      <c r="AD69" s="1"/>
      <c r="AE69" s="1"/>
      <c r="AF69" s="1"/>
      <c r="AG69" s="1"/>
      <c r="AH69" s="1"/>
    </row>
    <row r="70">
      <c r="A70" s="1"/>
      <c r="B70" s="197"/>
      <c r="C70" s="46"/>
      <c r="D70" s="2" t="s">
        <v>2993</v>
      </c>
      <c r="E70" s="197"/>
      <c r="F70" s="46"/>
      <c r="G70" s="1"/>
      <c r="H70" s="1"/>
      <c r="I70" s="1"/>
      <c r="J70" s="197"/>
      <c r="K70" s="1"/>
      <c r="L70" s="1"/>
      <c r="M70" s="1"/>
      <c r="N70" s="1"/>
      <c r="O70" s="1"/>
      <c r="P70" s="197"/>
      <c r="Q70" s="1"/>
      <c r="R70" s="1"/>
      <c r="S70" s="1"/>
      <c r="T70" s="197"/>
      <c r="U70" s="1"/>
      <c r="V70" s="1"/>
      <c r="W70" s="1"/>
      <c r="X70" s="1"/>
      <c r="Y70" s="1"/>
      <c r="Z70" s="1"/>
      <c r="AA70" s="1"/>
      <c r="AB70" s="1"/>
      <c r="AC70" s="1"/>
      <c r="AD70" s="1"/>
      <c r="AE70" s="1"/>
      <c r="AF70" s="1"/>
      <c r="AG70" s="1"/>
      <c r="AH70" s="1"/>
    </row>
    <row r="71">
      <c r="A71" s="1"/>
      <c r="B71" s="197"/>
      <c r="C71" s="46"/>
      <c r="D71" s="67" t="s">
        <v>3001</v>
      </c>
      <c r="E71" s="197"/>
      <c r="F71" s="46"/>
      <c r="G71" s="1"/>
      <c r="H71" s="1"/>
      <c r="I71" s="1"/>
      <c r="J71" s="197"/>
      <c r="K71" s="1"/>
      <c r="L71" s="1"/>
      <c r="M71" s="1"/>
      <c r="N71" s="1"/>
      <c r="O71" s="1"/>
      <c r="P71" s="197"/>
      <c r="Q71" s="1"/>
      <c r="R71" s="1"/>
      <c r="S71" s="1"/>
      <c r="T71" s="197"/>
      <c r="U71" s="1"/>
      <c r="V71" s="1"/>
      <c r="W71" s="1"/>
      <c r="X71" s="1"/>
      <c r="Y71" s="1"/>
      <c r="Z71" s="1"/>
      <c r="AA71" s="1"/>
      <c r="AB71" s="1"/>
      <c r="AC71" s="1"/>
      <c r="AD71" s="1"/>
      <c r="AE71" s="1"/>
      <c r="AF71" s="1"/>
      <c r="AG71" s="1"/>
      <c r="AH71" s="1"/>
    </row>
    <row r="72">
      <c r="A72" s="1"/>
      <c r="B72" s="197"/>
      <c r="C72" s="46"/>
      <c r="D72" s="2" t="s">
        <v>3010</v>
      </c>
      <c r="E72" s="197"/>
      <c r="F72" s="46"/>
      <c r="G72" s="1"/>
      <c r="H72" s="1"/>
      <c r="I72" s="1"/>
      <c r="J72" s="197"/>
      <c r="K72" s="1"/>
      <c r="L72" s="1"/>
      <c r="M72" s="1"/>
      <c r="N72" s="1"/>
      <c r="O72" s="1"/>
      <c r="P72" s="197"/>
      <c r="Q72" s="1"/>
      <c r="R72" s="1"/>
      <c r="S72" s="1"/>
      <c r="T72" s="197"/>
      <c r="U72" s="1"/>
      <c r="V72" s="1"/>
      <c r="W72" s="1"/>
      <c r="X72" s="1"/>
      <c r="Y72" s="1"/>
      <c r="Z72" s="1"/>
      <c r="AA72" s="1"/>
      <c r="AB72" s="1"/>
      <c r="AC72" s="1"/>
      <c r="AD72" s="1"/>
      <c r="AE72" s="1"/>
      <c r="AF72" s="1"/>
      <c r="AG72" s="1"/>
      <c r="AH72" s="1"/>
    </row>
    <row r="73">
      <c r="A73" s="1"/>
      <c r="B73" s="197"/>
      <c r="C73" s="46"/>
      <c r="D73" s="2" t="s">
        <v>3020</v>
      </c>
      <c r="E73" s="197"/>
      <c r="F73" s="46"/>
      <c r="G73" s="1"/>
      <c r="H73" s="1"/>
      <c r="I73" s="1"/>
      <c r="J73" s="197"/>
      <c r="K73" s="1"/>
      <c r="L73" s="1"/>
      <c r="M73" s="1"/>
      <c r="N73" s="1"/>
      <c r="O73" s="1"/>
      <c r="P73" s="197"/>
      <c r="Q73" s="1"/>
      <c r="R73" s="1"/>
      <c r="S73" s="1"/>
      <c r="T73" s="197"/>
      <c r="U73" s="1"/>
      <c r="V73" s="1"/>
      <c r="W73" s="1"/>
      <c r="X73" s="1"/>
      <c r="Y73" s="1"/>
      <c r="Z73" s="1"/>
      <c r="AA73" s="1"/>
      <c r="AB73" s="1"/>
      <c r="AC73" s="1"/>
      <c r="AD73" s="1"/>
      <c r="AE73" s="1"/>
      <c r="AF73" s="1"/>
      <c r="AG73" s="1"/>
      <c r="AH73" s="1"/>
    </row>
    <row r="74">
      <c r="A74" s="1"/>
      <c r="B74" s="197"/>
      <c r="C74" s="46"/>
      <c r="D74" s="2" t="s">
        <v>3028</v>
      </c>
      <c r="E74" s="197"/>
      <c r="F74" s="46"/>
      <c r="G74" s="1"/>
      <c r="H74" s="1"/>
      <c r="I74" s="1"/>
      <c r="J74" s="197"/>
      <c r="K74" s="1"/>
      <c r="L74" s="1"/>
      <c r="M74" s="1"/>
      <c r="N74" s="1"/>
      <c r="O74" s="1"/>
      <c r="P74" s="197"/>
      <c r="Q74" s="1"/>
      <c r="R74" s="1"/>
      <c r="S74" s="1"/>
      <c r="T74" s="197"/>
      <c r="U74" s="1"/>
      <c r="V74" s="1"/>
      <c r="W74" s="1"/>
      <c r="X74" s="1"/>
      <c r="Y74" s="1"/>
      <c r="Z74" s="1"/>
      <c r="AA74" s="1"/>
      <c r="AB74" s="1"/>
      <c r="AC74" s="1"/>
      <c r="AD74" s="1"/>
      <c r="AE74" s="1"/>
      <c r="AF74" s="1"/>
      <c r="AG74" s="1"/>
      <c r="AH74" s="1"/>
    </row>
    <row r="75">
      <c r="A75" s="1"/>
      <c r="B75" s="197"/>
      <c r="C75" s="46"/>
      <c r="D75" s="2" t="s">
        <v>3042</v>
      </c>
      <c r="E75" s="197"/>
      <c r="F75" s="46"/>
      <c r="G75" s="1"/>
      <c r="H75" s="1"/>
      <c r="I75" s="1"/>
      <c r="J75" s="197"/>
      <c r="K75" s="1"/>
      <c r="L75" s="1"/>
      <c r="M75" s="1"/>
      <c r="N75" s="1"/>
      <c r="O75" s="1"/>
      <c r="P75" s="197"/>
      <c r="Q75" s="1"/>
      <c r="R75" s="1"/>
      <c r="S75" s="1"/>
      <c r="T75" s="197"/>
      <c r="U75" s="1"/>
      <c r="V75" s="1"/>
      <c r="W75" s="1"/>
      <c r="X75" s="1"/>
      <c r="Y75" s="1"/>
      <c r="Z75" s="1"/>
      <c r="AA75" s="1"/>
      <c r="AB75" s="1"/>
      <c r="AC75" s="1"/>
      <c r="AD75" s="1"/>
      <c r="AE75" s="1"/>
      <c r="AF75" s="1"/>
      <c r="AG75" s="1"/>
      <c r="AH75" s="1"/>
    </row>
    <row r="76">
      <c r="A76" s="1"/>
      <c r="B76" s="197"/>
      <c r="C76" s="14"/>
      <c r="D76" s="67" t="s">
        <v>3053</v>
      </c>
      <c r="E76" s="197"/>
      <c r="F76" s="46"/>
      <c r="G76" s="1"/>
      <c r="H76" s="1"/>
      <c r="I76" s="1"/>
      <c r="J76" s="197"/>
      <c r="K76" s="1"/>
      <c r="L76" s="1"/>
      <c r="M76" s="1"/>
      <c r="N76" s="1"/>
      <c r="O76" s="1"/>
      <c r="P76" s="197"/>
      <c r="Q76" s="1"/>
      <c r="R76" s="1"/>
      <c r="S76" s="1"/>
      <c r="T76" s="197"/>
      <c r="U76" s="1"/>
      <c r="V76" s="1"/>
      <c r="W76" s="1"/>
      <c r="X76" s="1"/>
      <c r="Y76" s="1"/>
      <c r="Z76" s="1"/>
      <c r="AA76" s="1"/>
      <c r="AB76" s="1"/>
      <c r="AC76" s="1"/>
      <c r="AD76" s="1"/>
      <c r="AE76" s="1"/>
      <c r="AF76" s="1"/>
      <c r="AG76" s="1"/>
      <c r="AH76" s="1"/>
    </row>
    <row r="77">
      <c r="A77" s="1"/>
      <c r="B77" s="197"/>
      <c r="C77" s="46"/>
      <c r="D77" s="2" t="s">
        <v>3060</v>
      </c>
      <c r="E77" s="197"/>
      <c r="F77" s="46"/>
      <c r="G77" s="1"/>
      <c r="H77" s="1"/>
      <c r="I77" s="1"/>
      <c r="J77" s="197"/>
      <c r="K77" s="1"/>
      <c r="L77" s="1"/>
      <c r="M77" s="1"/>
      <c r="N77" s="1"/>
      <c r="O77" s="1"/>
      <c r="P77" s="197"/>
      <c r="Q77" s="1"/>
      <c r="R77" s="1"/>
      <c r="S77" s="1"/>
      <c r="T77" s="197"/>
      <c r="U77" s="1"/>
      <c r="V77" s="1"/>
      <c r="W77" s="1"/>
      <c r="X77" s="1"/>
      <c r="Y77" s="1"/>
      <c r="Z77" s="1"/>
      <c r="AA77" s="1"/>
      <c r="AB77" s="1"/>
      <c r="AC77" s="1"/>
      <c r="AD77" s="1"/>
      <c r="AE77" s="1"/>
      <c r="AF77" s="1"/>
      <c r="AG77" s="1"/>
      <c r="AH77" s="1"/>
    </row>
    <row r="78">
      <c r="A78" s="1"/>
      <c r="B78" s="197"/>
      <c r="C78" s="46"/>
      <c r="D78" s="2" t="s">
        <v>3064</v>
      </c>
      <c r="E78" s="197"/>
      <c r="F78" s="46"/>
      <c r="G78" s="1"/>
      <c r="H78" s="1"/>
      <c r="I78" s="1"/>
      <c r="J78" s="197"/>
      <c r="K78" s="1"/>
      <c r="L78" s="1"/>
      <c r="M78" s="1"/>
      <c r="N78" s="1"/>
      <c r="O78" s="1"/>
      <c r="P78" s="197"/>
      <c r="Q78" s="1"/>
      <c r="R78" s="1"/>
      <c r="S78" s="1"/>
      <c r="T78" s="197"/>
      <c r="U78" s="1"/>
      <c r="V78" s="1"/>
      <c r="W78" s="1"/>
      <c r="X78" s="1"/>
      <c r="Y78" s="1"/>
      <c r="Z78" s="1"/>
      <c r="AA78" s="1"/>
      <c r="AB78" s="1"/>
      <c r="AC78" s="1"/>
      <c r="AD78" s="1"/>
      <c r="AE78" s="1"/>
      <c r="AF78" s="1"/>
      <c r="AG78" s="1"/>
      <c r="AH78" s="1"/>
    </row>
    <row r="79">
      <c r="A79" s="1"/>
      <c r="B79" s="197"/>
      <c r="C79" s="46"/>
      <c r="D79" s="1"/>
      <c r="E79" s="197"/>
      <c r="F79" s="46"/>
      <c r="G79" s="1"/>
      <c r="H79" s="1"/>
      <c r="I79" s="1"/>
      <c r="J79" s="197"/>
      <c r="K79" s="1"/>
      <c r="L79" s="1"/>
      <c r="M79" s="1"/>
      <c r="N79" s="1"/>
      <c r="O79" s="1"/>
      <c r="P79" s="197"/>
      <c r="Q79" s="1"/>
      <c r="R79" s="1"/>
      <c r="S79" s="1"/>
      <c r="T79" s="197"/>
      <c r="U79" s="1"/>
      <c r="V79" s="1"/>
      <c r="W79" s="1"/>
      <c r="X79" s="1"/>
      <c r="Y79" s="1"/>
      <c r="Z79" s="1"/>
      <c r="AA79" s="1"/>
      <c r="AB79" s="1"/>
      <c r="AC79" s="1"/>
      <c r="AD79" s="1"/>
      <c r="AE79" s="1"/>
      <c r="AF79" s="1"/>
      <c r="AG79" s="1"/>
      <c r="AH79" s="1"/>
    </row>
    <row r="80">
      <c r="A80" s="1"/>
      <c r="B80" s="197"/>
      <c r="C80" s="46"/>
      <c r="D80" s="2" t="s">
        <v>3079</v>
      </c>
      <c r="E80" s="197"/>
      <c r="F80" s="46"/>
      <c r="G80" s="1"/>
      <c r="H80" s="1"/>
      <c r="I80" s="1"/>
      <c r="J80" s="197"/>
      <c r="K80" s="1"/>
      <c r="L80" s="1"/>
      <c r="M80" s="1"/>
      <c r="N80" s="1"/>
      <c r="O80" s="1"/>
      <c r="P80" s="197"/>
      <c r="Q80" s="1"/>
      <c r="R80" s="1"/>
      <c r="S80" s="1"/>
      <c r="T80" s="197"/>
      <c r="U80" s="1"/>
      <c r="V80" s="1"/>
      <c r="W80" s="1"/>
      <c r="X80" s="1"/>
      <c r="Y80" s="1"/>
      <c r="Z80" s="1"/>
      <c r="AA80" s="1"/>
      <c r="AB80" s="1"/>
      <c r="AC80" s="1"/>
      <c r="AD80" s="1"/>
      <c r="AE80" s="1"/>
      <c r="AF80" s="1"/>
      <c r="AG80" s="1"/>
      <c r="AH80" s="1"/>
    </row>
    <row r="81">
      <c r="A81" s="1"/>
      <c r="B81" s="197"/>
      <c r="C81" s="11" t="s">
        <v>3094</v>
      </c>
      <c r="D81" s="2" t="s">
        <v>3095</v>
      </c>
      <c r="E81" s="197"/>
      <c r="F81" s="46"/>
      <c r="G81" s="1"/>
      <c r="H81" s="1"/>
      <c r="I81" s="1"/>
      <c r="J81" s="197"/>
      <c r="K81" s="1"/>
      <c r="L81" s="1"/>
      <c r="M81" s="1"/>
      <c r="N81" s="1"/>
      <c r="O81" s="1"/>
      <c r="P81" s="197"/>
      <c r="Q81" s="1"/>
      <c r="R81" s="1"/>
      <c r="S81" s="1"/>
      <c r="T81" s="197"/>
      <c r="U81" s="1"/>
      <c r="V81" s="1"/>
      <c r="W81" s="1"/>
      <c r="X81" s="1"/>
      <c r="Y81" s="1"/>
      <c r="Z81" s="1"/>
      <c r="AA81" s="1"/>
      <c r="AB81" s="1"/>
      <c r="AC81" s="1"/>
      <c r="AD81" s="1"/>
      <c r="AE81" s="1"/>
      <c r="AF81" s="1"/>
      <c r="AG81" s="1"/>
      <c r="AH81" s="1"/>
    </row>
    <row r="82">
      <c r="A82" s="1"/>
      <c r="B82" s="197"/>
      <c r="C82" s="11" t="s">
        <v>3097</v>
      </c>
      <c r="D82" s="2" t="s">
        <v>3099</v>
      </c>
      <c r="E82" s="197"/>
      <c r="F82" s="46"/>
      <c r="G82" s="1"/>
      <c r="H82" s="1"/>
      <c r="I82" s="1"/>
      <c r="J82" s="197"/>
      <c r="K82" s="1"/>
      <c r="L82" s="1"/>
      <c r="M82" s="1"/>
      <c r="N82" s="1"/>
      <c r="O82" s="1"/>
      <c r="P82" s="197"/>
      <c r="Q82" s="1"/>
      <c r="R82" s="1"/>
      <c r="S82" s="1"/>
      <c r="T82" s="197"/>
      <c r="U82" s="1"/>
      <c r="V82" s="1"/>
      <c r="W82" s="1"/>
      <c r="X82" s="1"/>
      <c r="Y82" s="1"/>
      <c r="Z82" s="1"/>
      <c r="AA82" s="1"/>
      <c r="AB82" s="1"/>
      <c r="AC82" s="1"/>
      <c r="AD82" s="1"/>
      <c r="AE82" s="1"/>
      <c r="AF82" s="1"/>
      <c r="AG82" s="1"/>
      <c r="AH82" s="1"/>
    </row>
    <row r="83">
      <c r="A83" s="1"/>
      <c r="B83" s="197"/>
      <c r="C83" s="11" t="s">
        <v>3106</v>
      </c>
      <c r="D83" s="2" t="s">
        <v>3107</v>
      </c>
      <c r="E83" s="197"/>
      <c r="F83" s="46"/>
      <c r="G83" s="1"/>
      <c r="H83" s="1"/>
      <c r="I83" s="1"/>
      <c r="J83" s="197"/>
      <c r="K83" s="1"/>
      <c r="L83" s="1"/>
      <c r="M83" s="1"/>
      <c r="N83" s="1"/>
      <c r="O83" s="1"/>
      <c r="P83" s="197"/>
      <c r="Q83" s="1"/>
      <c r="R83" s="1"/>
      <c r="S83" s="1"/>
      <c r="T83" s="197"/>
      <c r="U83" s="1"/>
      <c r="V83" s="1"/>
      <c r="W83" s="1"/>
      <c r="X83" s="1"/>
      <c r="Y83" s="1"/>
      <c r="Z83" s="1"/>
      <c r="AA83" s="1"/>
      <c r="AB83" s="1"/>
      <c r="AC83" s="1"/>
      <c r="AD83" s="1"/>
      <c r="AE83" s="1"/>
      <c r="AF83" s="1"/>
      <c r="AG83" s="1"/>
      <c r="AH83" s="1"/>
    </row>
    <row r="84">
      <c r="A84" s="1"/>
      <c r="B84" s="197"/>
      <c r="C84" s="11" t="s">
        <v>3114</v>
      </c>
      <c r="D84" s="2" t="s">
        <v>3115</v>
      </c>
      <c r="E84" s="197"/>
      <c r="F84" s="46"/>
      <c r="G84" s="1"/>
      <c r="H84" s="1"/>
      <c r="I84" s="1"/>
      <c r="J84" s="197"/>
      <c r="K84" s="1"/>
      <c r="L84" s="1"/>
      <c r="M84" s="1"/>
      <c r="N84" s="1"/>
      <c r="O84" s="1"/>
      <c r="P84" s="197"/>
      <c r="Q84" s="1"/>
      <c r="R84" s="1"/>
      <c r="S84" s="1"/>
      <c r="T84" s="197"/>
      <c r="U84" s="1"/>
      <c r="V84" s="1"/>
      <c r="W84" s="1"/>
      <c r="X84" s="1"/>
      <c r="Y84" s="1"/>
      <c r="Z84" s="1"/>
      <c r="AA84" s="1"/>
      <c r="AB84" s="1"/>
      <c r="AC84" s="1"/>
      <c r="AD84" s="1"/>
      <c r="AE84" s="1"/>
      <c r="AF84" s="1"/>
      <c r="AG84" s="1"/>
      <c r="AH84" s="1"/>
    </row>
    <row r="85">
      <c r="A85" s="1"/>
      <c r="B85" s="197"/>
      <c r="C85" s="11" t="s">
        <v>3122</v>
      </c>
      <c r="D85" s="2" t="s">
        <v>3124</v>
      </c>
      <c r="E85" s="197"/>
      <c r="F85" s="46"/>
      <c r="G85" s="1"/>
      <c r="H85" s="1"/>
      <c r="I85" s="1"/>
      <c r="J85" s="197"/>
      <c r="K85" s="1"/>
      <c r="L85" s="1"/>
      <c r="M85" s="1"/>
      <c r="N85" s="1"/>
      <c r="O85" s="1"/>
      <c r="P85" s="197"/>
      <c r="Q85" s="1"/>
      <c r="R85" s="1"/>
      <c r="S85" s="1"/>
      <c r="T85" s="197"/>
      <c r="U85" s="1"/>
      <c r="V85" s="1"/>
      <c r="W85" s="1"/>
      <c r="X85" s="1"/>
      <c r="Y85" s="1"/>
      <c r="Z85" s="1"/>
      <c r="AA85" s="1"/>
      <c r="AB85" s="1"/>
      <c r="AC85" s="1"/>
      <c r="AD85" s="1"/>
      <c r="AE85" s="1"/>
      <c r="AF85" s="1"/>
      <c r="AG85" s="1"/>
      <c r="AH85" s="1"/>
    </row>
    <row r="86">
      <c r="A86" s="1"/>
      <c r="B86" s="197"/>
      <c r="C86" s="46"/>
      <c r="D86" s="1"/>
      <c r="E86" s="197"/>
      <c r="F86" s="46"/>
      <c r="G86" s="1"/>
      <c r="H86" s="1"/>
      <c r="I86" s="1"/>
      <c r="J86" s="197"/>
      <c r="K86" s="1"/>
      <c r="L86" s="1"/>
      <c r="M86" s="1"/>
      <c r="N86" s="1"/>
      <c r="O86" s="1"/>
      <c r="P86" s="197"/>
      <c r="Q86" s="1"/>
      <c r="R86" s="1"/>
      <c r="S86" s="1"/>
      <c r="T86" s="197"/>
      <c r="U86" s="1"/>
      <c r="V86" s="1"/>
      <c r="W86" s="1"/>
      <c r="X86" s="1"/>
      <c r="Y86" s="1"/>
      <c r="Z86" s="1"/>
      <c r="AA86" s="1"/>
      <c r="AB86" s="1"/>
      <c r="AC86" s="1"/>
      <c r="AD86" s="1"/>
      <c r="AE86" s="1"/>
      <c r="AF86" s="1"/>
      <c r="AG86" s="1"/>
      <c r="AH86" s="1"/>
    </row>
    <row r="87">
      <c r="A87" s="1"/>
      <c r="B87" s="197"/>
      <c r="C87" s="46"/>
      <c r="D87" s="1"/>
      <c r="E87" s="197"/>
      <c r="F87" s="46"/>
      <c r="G87" s="1"/>
      <c r="H87" s="1"/>
      <c r="I87" s="1"/>
      <c r="J87" s="197"/>
      <c r="K87" s="1"/>
      <c r="L87" s="1"/>
      <c r="M87" s="1"/>
      <c r="N87" s="1"/>
      <c r="O87" s="1"/>
      <c r="P87" s="197"/>
      <c r="Q87" s="1"/>
      <c r="R87" s="1"/>
      <c r="S87" s="1"/>
      <c r="T87" s="197"/>
      <c r="U87" s="1"/>
      <c r="V87" s="1"/>
      <c r="W87" s="1"/>
      <c r="X87" s="1"/>
      <c r="Y87" s="1"/>
      <c r="Z87" s="1"/>
      <c r="AA87" s="1"/>
      <c r="AB87" s="1"/>
      <c r="AC87" s="1"/>
      <c r="AD87" s="1"/>
      <c r="AE87" s="1"/>
      <c r="AF87" s="1"/>
      <c r="AG87" s="1"/>
      <c r="AH87" s="1"/>
    </row>
    <row r="88">
      <c r="A88" s="1"/>
      <c r="B88" s="197"/>
      <c r="C88" s="46"/>
      <c r="D88" s="1"/>
      <c r="E88" s="197"/>
      <c r="F88" s="46"/>
      <c r="G88" s="1"/>
      <c r="H88" s="1"/>
      <c r="I88" s="1"/>
      <c r="J88" s="197"/>
      <c r="K88" s="1"/>
      <c r="L88" s="1"/>
      <c r="M88" s="1"/>
      <c r="N88" s="1"/>
      <c r="O88" s="1"/>
      <c r="P88" s="197"/>
      <c r="Q88" s="1"/>
      <c r="R88" s="1"/>
      <c r="S88" s="1"/>
      <c r="T88" s="197"/>
      <c r="U88" s="1"/>
      <c r="V88" s="1"/>
      <c r="W88" s="1"/>
      <c r="X88" s="1"/>
      <c r="Y88" s="1"/>
      <c r="Z88" s="1"/>
      <c r="AA88" s="1"/>
      <c r="AB88" s="1"/>
      <c r="AC88" s="1"/>
      <c r="AD88" s="1"/>
      <c r="AE88" s="1"/>
      <c r="AF88" s="1"/>
      <c r="AG88" s="1"/>
      <c r="AH88" s="1"/>
    </row>
    <row r="89">
      <c r="A89" s="1"/>
      <c r="B89" s="197"/>
      <c r="C89" s="46"/>
      <c r="D89" s="1"/>
      <c r="E89" s="197"/>
      <c r="F89" s="46"/>
      <c r="G89" s="1"/>
      <c r="H89" s="1"/>
      <c r="I89" s="1"/>
      <c r="J89" s="197"/>
      <c r="K89" s="1"/>
      <c r="L89" s="1"/>
      <c r="M89" s="1"/>
      <c r="N89" s="1"/>
      <c r="O89" s="1"/>
      <c r="P89" s="197"/>
      <c r="Q89" s="1"/>
      <c r="R89" s="1"/>
      <c r="S89" s="1"/>
      <c r="T89" s="197"/>
      <c r="U89" s="1"/>
      <c r="V89" s="1"/>
      <c r="W89" s="1"/>
      <c r="X89" s="1"/>
      <c r="Y89" s="1"/>
      <c r="Z89" s="1"/>
      <c r="AA89" s="1"/>
      <c r="AB89" s="1"/>
      <c r="AC89" s="1"/>
      <c r="AD89" s="1"/>
      <c r="AE89" s="1"/>
      <c r="AF89" s="1"/>
      <c r="AG89" s="1"/>
      <c r="AH89" s="1"/>
    </row>
    <row r="90">
      <c r="A90" s="1"/>
      <c r="B90" s="197"/>
      <c r="C90" s="46"/>
      <c r="D90" s="1"/>
      <c r="E90" s="197"/>
      <c r="F90" s="46"/>
      <c r="G90" s="1"/>
      <c r="H90" s="1"/>
      <c r="I90" s="1"/>
      <c r="J90" s="197"/>
      <c r="K90" s="1"/>
      <c r="L90" s="1"/>
      <c r="M90" s="1"/>
      <c r="N90" s="1"/>
      <c r="O90" s="1"/>
      <c r="P90" s="197"/>
      <c r="Q90" s="1"/>
      <c r="R90" s="1"/>
      <c r="S90" s="1"/>
      <c r="T90" s="197"/>
      <c r="U90" s="1"/>
      <c r="V90" s="1"/>
      <c r="W90" s="1"/>
      <c r="X90" s="1"/>
      <c r="Y90" s="1"/>
      <c r="Z90" s="1"/>
      <c r="AA90" s="1"/>
      <c r="AB90" s="1"/>
      <c r="AC90" s="1"/>
      <c r="AD90" s="1"/>
      <c r="AE90" s="1"/>
      <c r="AF90" s="1"/>
      <c r="AG90" s="1"/>
      <c r="AH90" s="1"/>
    </row>
    <row r="91">
      <c r="A91" s="1"/>
      <c r="B91" s="197"/>
      <c r="C91" s="46"/>
      <c r="D91" s="1"/>
      <c r="E91" s="197"/>
      <c r="F91" s="46"/>
      <c r="G91" s="1"/>
      <c r="H91" s="1"/>
      <c r="I91" s="1"/>
      <c r="J91" s="197"/>
      <c r="K91" s="1"/>
      <c r="L91" s="1"/>
      <c r="M91" s="1"/>
      <c r="N91" s="1"/>
      <c r="O91" s="1"/>
      <c r="P91" s="197"/>
      <c r="Q91" s="1"/>
      <c r="R91" s="1"/>
      <c r="S91" s="1"/>
      <c r="T91" s="197"/>
      <c r="U91" s="1"/>
      <c r="V91" s="1"/>
      <c r="W91" s="1"/>
      <c r="X91" s="1"/>
      <c r="Y91" s="1"/>
      <c r="Z91" s="1"/>
      <c r="AA91" s="1"/>
      <c r="AB91" s="1"/>
      <c r="AC91" s="1"/>
      <c r="AD91" s="1"/>
      <c r="AE91" s="1"/>
      <c r="AF91" s="1"/>
      <c r="AG91" s="1"/>
      <c r="AH91" s="1"/>
    </row>
    <row r="92">
      <c r="A92" s="1"/>
      <c r="B92" s="197"/>
      <c r="C92" s="46"/>
      <c r="D92" s="1"/>
      <c r="E92" s="197"/>
      <c r="F92" s="46"/>
      <c r="G92" s="1"/>
      <c r="H92" s="1"/>
      <c r="I92" s="1"/>
      <c r="J92" s="197"/>
      <c r="K92" s="1"/>
      <c r="L92" s="1"/>
      <c r="M92" s="1"/>
      <c r="N92" s="1"/>
      <c r="O92" s="1"/>
      <c r="P92" s="197"/>
      <c r="Q92" s="1"/>
      <c r="R92" s="1"/>
      <c r="S92" s="1"/>
      <c r="T92" s="197"/>
      <c r="U92" s="1"/>
      <c r="V92" s="1"/>
      <c r="W92" s="1"/>
      <c r="X92" s="1"/>
      <c r="Y92" s="1"/>
      <c r="Z92" s="1"/>
      <c r="AA92" s="1"/>
      <c r="AB92" s="1"/>
      <c r="AC92" s="1"/>
      <c r="AD92" s="1"/>
      <c r="AE92" s="1"/>
      <c r="AF92" s="1"/>
      <c r="AG92" s="1"/>
      <c r="AH92" s="1"/>
    </row>
    <row r="93">
      <c r="A93" s="1"/>
      <c r="B93" s="197"/>
      <c r="C93" s="46"/>
      <c r="D93" s="1"/>
      <c r="E93" s="197"/>
      <c r="F93" s="46"/>
      <c r="G93" s="1"/>
      <c r="H93" s="1"/>
      <c r="I93" s="1"/>
      <c r="J93" s="197"/>
      <c r="K93" s="1"/>
      <c r="L93" s="1"/>
      <c r="M93" s="1"/>
      <c r="N93" s="1"/>
      <c r="O93" s="1"/>
      <c r="P93" s="197"/>
      <c r="Q93" s="1"/>
      <c r="R93" s="1"/>
      <c r="S93" s="1"/>
      <c r="T93" s="197"/>
      <c r="U93" s="1"/>
      <c r="V93" s="1"/>
      <c r="W93" s="1"/>
      <c r="X93" s="1"/>
      <c r="Y93" s="1"/>
      <c r="Z93" s="1"/>
      <c r="AA93" s="1"/>
      <c r="AB93" s="1"/>
      <c r="AC93" s="1"/>
      <c r="AD93" s="1"/>
      <c r="AE93" s="1"/>
      <c r="AF93" s="1"/>
      <c r="AG93" s="1"/>
      <c r="AH93" s="1"/>
    </row>
    <row r="94">
      <c r="A94" s="1"/>
      <c r="B94" s="197"/>
      <c r="C94" s="46"/>
      <c r="D94" s="1"/>
      <c r="E94" s="197"/>
      <c r="F94" s="46"/>
      <c r="G94" s="1"/>
      <c r="H94" s="1"/>
      <c r="I94" s="1"/>
      <c r="J94" s="197"/>
      <c r="K94" s="1"/>
      <c r="L94" s="1"/>
      <c r="M94" s="1"/>
      <c r="N94" s="1"/>
      <c r="O94" s="1"/>
      <c r="P94" s="197"/>
      <c r="Q94" s="1"/>
      <c r="R94" s="1"/>
      <c r="S94" s="1"/>
      <c r="T94" s="197"/>
      <c r="U94" s="1"/>
      <c r="V94" s="1"/>
      <c r="W94" s="1"/>
      <c r="X94" s="1"/>
      <c r="Y94" s="1"/>
      <c r="Z94" s="1"/>
      <c r="AA94" s="1"/>
      <c r="AB94" s="1"/>
      <c r="AC94" s="1"/>
      <c r="AD94" s="1"/>
      <c r="AE94" s="1"/>
      <c r="AF94" s="1"/>
      <c r="AG94" s="1"/>
      <c r="AH94" s="1"/>
    </row>
    <row r="95">
      <c r="A95" s="1"/>
      <c r="B95" s="197"/>
      <c r="C95" s="46"/>
      <c r="D95" s="1"/>
      <c r="E95" s="197"/>
      <c r="F95" s="46"/>
      <c r="G95" s="1"/>
      <c r="H95" s="1"/>
      <c r="I95" s="1"/>
      <c r="J95" s="197"/>
      <c r="K95" s="1"/>
      <c r="L95" s="1"/>
      <c r="M95" s="1"/>
      <c r="N95" s="1"/>
      <c r="O95" s="1"/>
      <c r="P95" s="197"/>
      <c r="Q95" s="1"/>
      <c r="R95" s="1"/>
      <c r="S95" s="1"/>
      <c r="T95" s="197"/>
      <c r="U95" s="1"/>
      <c r="V95" s="1"/>
      <c r="W95" s="1"/>
      <c r="X95" s="1"/>
      <c r="Y95" s="1"/>
      <c r="Z95" s="1"/>
      <c r="AA95" s="1"/>
      <c r="AB95" s="1"/>
      <c r="AC95" s="1"/>
      <c r="AD95" s="1"/>
      <c r="AE95" s="1"/>
      <c r="AF95" s="1"/>
      <c r="AG95" s="1"/>
      <c r="AH95" s="1"/>
    </row>
    <row r="96">
      <c r="A96" s="1"/>
      <c r="B96" s="197"/>
      <c r="C96" s="46"/>
      <c r="D96" s="1"/>
      <c r="E96" s="197"/>
      <c r="F96" s="46"/>
      <c r="G96" s="1"/>
      <c r="H96" s="1"/>
      <c r="I96" s="1"/>
      <c r="J96" s="197"/>
      <c r="K96" s="1"/>
      <c r="L96" s="1"/>
      <c r="M96" s="1"/>
      <c r="N96" s="1"/>
      <c r="O96" s="1"/>
      <c r="P96" s="197"/>
      <c r="Q96" s="1"/>
      <c r="R96" s="1"/>
      <c r="S96" s="1"/>
      <c r="T96" s="197"/>
      <c r="U96" s="1"/>
      <c r="V96" s="1"/>
      <c r="W96" s="1"/>
      <c r="X96" s="1"/>
      <c r="Y96" s="1"/>
      <c r="Z96" s="1"/>
      <c r="AA96" s="1"/>
      <c r="AB96" s="1"/>
      <c r="AC96" s="1"/>
      <c r="AD96" s="1"/>
      <c r="AE96" s="1"/>
      <c r="AF96" s="1"/>
      <c r="AG96" s="1"/>
      <c r="AH96" s="1"/>
    </row>
    <row r="97">
      <c r="A97" s="1"/>
      <c r="B97" s="197"/>
      <c r="C97" s="46"/>
      <c r="D97" s="1"/>
      <c r="E97" s="197"/>
      <c r="F97" s="46"/>
      <c r="G97" s="1"/>
      <c r="H97" s="1"/>
      <c r="I97" s="1"/>
      <c r="J97" s="197"/>
      <c r="K97" s="1"/>
      <c r="L97" s="1"/>
      <c r="M97" s="1"/>
      <c r="N97" s="1"/>
      <c r="O97" s="1"/>
      <c r="P97" s="197"/>
      <c r="Q97" s="1"/>
      <c r="R97" s="1"/>
      <c r="S97" s="1"/>
      <c r="T97" s="197"/>
      <c r="U97" s="1"/>
      <c r="V97" s="1"/>
      <c r="W97" s="1"/>
      <c r="X97" s="1"/>
      <c r="Y97" s="1"/>
      <c r="Z97" s="1"/>
      <c r="AA97" s="1"/>
      <c r="AB97" s="1"/>
      <c r="AC97" s="1"/>
      <c r="AD97" s="1"/>
      <c r="AE97" s="1"/>
      <c r="AF97" s="1"/>
      <c r="AG97" s="1"/>
      <c r="AH97" s="1"/>
    </row>
    <row r="98">
      <c r="A98" s="1"/>
      <c r="B98" s="197"/>
      <c r="C98" s="46"/>
      <c r="D98" s="1"/>
      <c r="E98" s="197"/>
      <c r="F98" s="46"/>
      <c r="G98" s="1"/>
      <c r="H98" s="1"/>
      <c r="I98" s="1"/>
      <c r="J98" s="197"/>
      <c r="K98" s="1"/>
      <c r="L98" s="1"/>
      <c r="M98" s="1"/>
      <c r="N98" s="1"/>
      <c r="O98" s="1"/>
      <c r="P98" s="197"/>
      <c r="Q98" s="1"/>
      <c r="R98" s="1"/>
      <c r="S98" s="1"/>
      <c r="T98" s="197"/>
      <c r="U98" s="1"/>
      <c r="V98" s="1"/>
      <c r="W98" s="1"/>
      <c r="X98" s="1"/>
      <c r="Y98" s="1"/>
      <c r="Z98" s="1"/>
      <c r="AA98" s="1"/>
      <c r="AB98" s="1"/>
      <c r="AC98" s="1"/>
      <c r="AD98" s="1"/>
      <c r="AE98" s="1"/>
      <c r="AF98" s="1"/>
      <c r="AG98" s="1"/>
      <c r="AH98" s="1"/>
    </row>
    <row r="99">
      <c r="A99" s="1"/>
      <c r="B99" s="197"/>
      <c r="C99" s="46"/>
      <c r="D99" s="1"/>
      <c r="E99" s="197"/>
      <c r="F99" s="46"/>
      <c r="G99" s="1"/>
      <c r="H99" s="1"/>
      <c r="I99" s="1"/>
      <c r="J99" s="197"/>
      <c r="K99" s="1"/>
      <c r="L99" s="1"/>
      <c r="M99" s="1"/>
      <c r="N99" s="1"/>
      <c r="O99" s="1"/>
      <c r="P99" s="197"/>
      <c r="Q99" s="1"/>
      <c r="R99" s="1"/>
      <c r="S99" s="1"/>
      <c r="T99" s="197"/>
      <c r="U99" s="1"/>
      <c r="V99" s="1"/>
      <c r="W99" s="1"/>
      <c r="X99" s="1"/>
      <c r="Y99" s="1"/>
      <c r="Z99" s="1"/>
      <c r="AA99" s="1"/>
      <c r="AB99" s="1"/>
      <c r="AC99" s="1"/>
      <c r="AD99" s="1"/>
      <c r="AE99" s="1"/>
      <c r="AF99" s="1"/>
      <c r="AG99" s="1"/>
      <c r="AH99" s="1"/>
    </row>
    <row r="100">
      <c r="A100" s="1"/>
      <c r="B100" s="197"/>
      <c r="C100" s="46"/>
      <c r="D100" s="1"/>
      <c r="E100" s="197"/>
      <c r="F100" s="46"/>
      <c r="G100" s="1"/>
      <c r="H100" s="1"/>
      <c r="I100" s="1"/>
      <c r="J100" s="197"/>
      <c r="K100" s="1"/>
      <c r="L100" s="1"/>
      <c r="M100" s="1"/>
      <c r="N100" s="1"/>
      <c r="O100" s="1"/>
      <c r="P100" s="197"/>
      <c r="Q100" s="1"/>
      <c r="R100" s="1"/>
      <c r="S100" s="1"/>
      <c r="T100" s="197"/>
      <c r="U100" s="1"/>
      <c r="V100" s="1"/>
      <c r="W100" s="1"/>
      <c r="X100" s="1"/>
      <c r="Y100" s="1"/>
      <c r="Z100" s="1"/>
      <c r="AA100" s="1"/>
      <c r="AB100" s="1"/>
      <c r="AC100" s="1"/>
      <c r="AD100" s="1"/>
      <c r="AE100" s="1"/>
      <c r="AF100" s="1"/>
      <c r="AG100" s="1"/>
      <c r="AH100" s="1"/>
    </row>
    <row r="101">
      <c r="A101" s="1"/>
      <c r="B101" s="197"/>
      <c r="C101" s="46"/>
      <c r="D101" s="1"/>
      <c r="E101" s="197"/>
      <c r="F101" s="46"/>
      <c r="G101" s="1"/>
      <c r="H101" s="1"/>
      <c r="I101" s="1"/>
      <c r="J101" s="197"/>
      <c r="K101" s="1"/>
      <c r="L101" s="1"/>
      <c r="M101" s="1"/>
      <c r="N101" s="1"/>
      <c r="O101" s="1"/>
      <c r="P101" s="197"/>
      <c r="Q101" s="1"/>
      <c r="R101" s="1"/>
      <c r="S101" s="1"/>
      <c r="T101" s="197"/>
      <c r="U101" s="1"/>
      <c r="V101" s="1"/>
      <c r="W101" s="1"/>
      <c r="X101" s="1"/>
      <c r="Y101" s="1"/>
      <c r="Z101" s="1"/>
      <c r="AA101" s="1"/>
      <c r="AB101" s="1"/>
      <c r="AC101" s="1"/>
      <c r="AD101" s="1"/>
      <c r="AE101" s="1"/>
      <c r="AF101" s="1"/>
      <c r="AG101" s="1"/>
      <c r="AH101" s="1"/>
    </row>
    <row r="102">
      <c r="A102" s="1"/>
      <c r="B102" s="197"/>
      <c r="C102" s="46"/>
      <c r="D102" s="1"/>
      <c r="E102" s="197"/>
      <c r="F102" s="46"/>
      <c r="G102" s="1"/>
      <c r="H102" s="1"/>
      <c r="I102" s="1"/>
      <c r="J102" s="197"/>
      <c r="K102" s="1"/>
      <c r="L102" s="1"/>
      <c r="M102" s="1"/>
      <c r="N102" s="1"/>
      <c r="O102" s="1"/>
      <c r="P102" s="197"/>
      <c r="Q102" s="1"/>
      <c r="R102" s="1"/>
      <c r="S102" s="1"/>
      <c r="T102" s="197"/>
      <c r="U102" s="1"/>
      <c r="V102" s="1"/>
      <c r="W102" s="1"/>
      <c r="X102" s="1"/>
      <c r="Y102" s="1"/>
      <c r="Z102" s="1"/>
      <c r="AA102" s="1"/>
      <c r="AB102" s="1"/>
      <c r="AC102" s="1"/>
      <c r="AD102" s="1"/>
      <c r="AE102" s="1"/>
      <c r="AF102" s="1"/>
      <c r="AG102" s="1"/>
      <c r="AH102" s="1"/>
    </row>
    <row r="103">
      <c r="A103" s="1"/>
      <c r="B103" s="197"/>
      <c r="C103" s="46"/>
      <c r="D103" s="1"/>
      <c r="E103" s="197"/>
      <c r="F103" s="46"/>
      <c r="G103" s="1"/>
      <c r="H103" s="1"/>
      <c r="I103" s="1"/>
      <c r="J103" s="197"/>
      <c r="K103" s="1"/>
      <c r="L103" s="1"/>
      <c r="M103" s="1"/>
      <c r="N103" s="1"/>
      <c r="O103" s="1"/>
      <c r="P103" s="197"/>
      <c r="Q103" s="1"/>
      <c r="R103" s="1"/>
      <c r="S103" s="1"/>
      <c r="T103" s="197"/>
      <c r="U103" s="1"/>
      <c r="V103" s="1"/>
      <c r="W103" s="1"/>
      <c r="X103" s="1"/>
      <c r="Y103" s="1"/>
      <c r="Z103" s="1"/>
      <c r="AA103" s="1"/>
      <c r="AB103" s="1"/>
      <c r="AC103" s="1"/>
      <c r="AD103" s="1"/>
      <c r="AE103" s="1"/>
      <c r="AF103" s="1"/>
      <c r="AG103" s="1"/>
      <c r="AH103" s="1"/>
    </row>
    <row r="104">
      <c r="A104" s="1"/>
      <c r="B104" s="197"/>
      <c r="C104" s="46"/>
      <c r="D104" s="1"/>
      <c r="E104" s="197"/>
      <c r="F104" s="46"/>
      <c r="G104" s="1"/>
      <c r="H104" s="1"/>
      <c r="I104" s="1"/>
      <c r="J104" s="197"/>
      <c r="K104" s="1"/>
      <c r="L104" s="1"/>
      <c r="M104" s="1"/>
      <c r="N104" s="1"/>
      <c r="O104" s="1"/>
      <c r="P104" s="197"/>
      <c r="Q104" s="1"/>
      <c r="R104" s="1"/>
      <c r="S104" s="1"/>
      <c r="T104" s="197"/>
      <c r="U104" s="1"/>
      <c r="V104" s="1"/>
      <c r="W104" s="1"/>
      <c r="X104" s="1"/>
      <c r="Y104" s="1"/>
      <c r="Z104" s="1"/>
      <c r="AA104" s="1"/>
      <c r="AB104" s="1"/>
      <c r="AC104" s="1"/>
      <c r="AD104" s="1"/>
      <c r="AE104" s="1"/>
      <c r="AF104" s="1"/>
      <c r="AG104" s="1"/>
      <c r="AH104" s="1"/>
    </row>
    <row r="105">
      <c r="A105" s="1"/>
      <c r="B105" s="197"/>
      <c r="C105" s="46"/>
      <c r="D105" s="1"/>
      <c r="E105" s="197"/>
      <c r="F105" s="46"/>
      <c r="G105" s="1"/>
      <c r="H105" s="1"/>
      <c r="I105" s="1"/>
      <c r="J105" s="197"/>
      <c r="K105" s="1"/>
      <c r="L105" s="1"/>
      <c r="M105" s="1"/>
      <c r="N105" s="1"/>
      <c r="O105" s="1"/>
      <c r="P105" s="197"/>
      <c r="Q105" s="1"/>
      <c r="R105" s="1"/>
      <c r="S105" s="1"/>
      <c r="T105" s="197"/>
      <c r="U105" s="1"/>
      <c r="V105" s="1"/>
      <c r="W105" s="1"/>
      <c r="X105" s="1"/>
      <c r="Y105" s="1"/>
      <c r="Z105" s="1"/>
      <c r="AA105" s="1"/>
      <c r="AB105" s="1"/>
      <c r="AC105" s="1"/>
      <c r="AD105" s="1"/>
      <c r="AE105" s="1"/>
      <c r="AF105" s="1"/>
      <c r="AG105" s="1"/>
      <c r="AH105" s="1"/>
    </row>
    <row r="106">
      <c r="A106" s="1"/>
      <c r="B106" s="197"/>
      <c r="C106" s="46"/>
      <c r="D106" s="1"/>
      <c r="E106" s="197"/>
      <c r="F106" s="46"/>
      <c r="G106" s="1"/>
      <c r="H106" s="1"/>
      <c r="I106" s="1"/>
      <c r="J106" s="197"/>
      <c r="K106" s="1"/>
      <c r="L106" s="1"/>
      <c r="M106" s="1"/>
      <c r="N106" s="1"/>
      <c r="O106" s="1"/>
      <c r="P106" s="197"/>
      <c r="Q106" s="1"/>
      <c r="R106" s="1"/>
      <c r="S106" s="1"/>
      <c r="T106" s="197"/>
      <c r="U106" s="1"/>
      <c r="V106" s="1"/>
      <c r="W106" s="1"/>
      <c r="X106" s="1"/>
      <c r="Y106" s="1"/>
      <c r="Z106" s="1"/>
      <c r="AA106" s="1"/>
      <c r="AB106" s="1"/>
      <c r="AC106" s="1"/>
      <c r="AD106" s="1"/>
      <c r="AE106" s="1"/>
      <c r="AF106" s="1"/>
      <c r="AG106" s="1"/>
      <c r="AH106" s="1"/>
    </row>
    <row r="107">
      <c r="A107" s="1"/>
      <c r="B107" s="197"/>
      <c r="C107" s="46"/>
      <c r="D107" s="1"/>
      <c r="E107" s="197"/>
      <c r="F107" s="46"/>
      <c r="G107" s="1"/>
      <c r="H107" s="1"/>
      <c r="I107" s="1"/>
      <c r="J107" s="197"/>
      <c r="K107" s="1"/>
      <c r="L107" s="1"/>
      <c r="M107" s="1"/>
      <c r="N107" s="1"/>
      <c r="O107" s="1"/>
      <c r="P107" s="197"/>
      <c r="Q107" s="1"/>
      <c r="R107" s="1"/>
      <c r="S107" s="1"/>
      <c r="T107" s="197"/>
      <c r="U107" s="1"/>
      <c r="V107" s="1"/>
      <c r="W107" s="1"/>
      <c r="X107" s="1"/>
      <c r="Y107" s="1"/>
      <c r="Z107" s="1"/>
      <c r="AA107" s="1"/>
      <c r="AB107" s="1"/>
      <c r="AC107" s="1"/>
      <c r="AD107" s="1"/>
      <c r="AE107" s="1"/>
      <c r="AF107" s="1"/>
      <c r="AG107" s="1"/>
      <c r="AH107" s="1"/>
    </row>
    <row r="108">
      <c r="A108" s="1"/>
      <c r="B108" s="197"/>
      <c r="C108" s="46"/>
      <c r="D108" s="1"/>
      <c r="E108" s="197"/>
      <c r="F108" s="46"/>
      <c r="G108" s="1"/>
      <c r="H108" s="1"/>
      <c r="I108" s="1"/>
      <c r="J108" s="197"/>
      <c r="K108" s="1"/>
      <c r="L108" s="1"/>
      <c r="M108" s="1"/>
      <c r="N108" s="1"/>
      <c r="O108" s="1"/>
      <c r="P108" s="197"/>
      <c r="Q108" s="1"/>
      <c r="R108" s="1"/>
      <c r="S108" s="1"/>
      <c r="T108" s="197"/>
      <c r="U108" s="1"/>
      <c r="V108" s="1"/>
      <c r="W108" s="1"/>
      <c r="X108" s="1"/>
      <c r="Y108" s="1"/>
      <c r="Z108" s="1"/>
      <c r="AA108" s="1"/>
      <c r="AB108" s="1"/>
      <c r="AC108" s="1"/>
      <c r="AD108" s="1"/>
      <c r="AE108" s="1"/>
      <c r="AF108" s="1"/>
      <c r="AG108" s="1"/>
      <c r="AH108" s="1"/>
    </row>
    <row r="109">
      <c r="A109" s="1"/>
      <c r="B109" s="197"/>
      <c r="C109" s="46"/>
      <c r="D109" s="1"/>
      <c r="E109" s="197"/>
      <c r="F109" s="46"/>
      <c r="G109" s="1"/>
      <c r="H109" s="1"/>
      <c r="I109" s="1"/>
      <c r="J109" s="197"/>
      <c r="K109" s="1"/>
      <c r="L109" s="1"/>
      <c r="M109" s="1"/>
      <c r="N109" s="1"/>
      <c r="O109" s="1"/>
      <c r="P109" s="197"/>
      <c r="Q109" s="1"/>
      <c r="R109" s="1"/>
      <c r="S109" s="1"/>
      <c r="T109" s="197"/>
      <c r="U109" s="1"/>
      <c r="V109" s="1"/>
      <c r="W109" s="1"/>
      <c r="X109" s="1"/>
      <c r="Y109" s="1"/>
      <c r="Z109" s="1"/>
      <c r="AA109" s="1"/>
      <c r="AB109" s="1"/>
      <c r="AC109" s="1"/>
      <c r="AD109" s="1"/>
      <c r="AE109" s="1"/>
      <c r="AF109" s="1"/>
      <c r="AG109" s="1"/>
      <c r="AH109" s="1"/>
    </row>
    <row r="110">
      <c r="A110" s="1"/>
      <c r="B110" s="197"/>
      <c r="C110" s="46"/>
      <c r="D110" s="1"/>
      <c r="E110" s="197"/>
      <c r="F110" s="46"/>
      <c r="G110" s="1"/>
      <c r="H110" s="1"/>
      <c r="I110" s="1"/>
      <c r="J110" s="197"/>
      <c r="K110" s="1"/>
      <c r="L110" s="1"/>
      <c r="M110" s="1"/>
      <c r="N110" s="1"/>
      <c r="O110" s="1"/>
      <c r="P110" s="197"/>
      <c r="Q110" s="1"/>
      <c r="R110" s="1"/>
      <c r="S110" s="1"/>
      <c r="T110" s="197"/>
      <c r="U110" s="1"/>
      <c r="V110" s="1"/>
      <c r="W110" s="1"/>
      <c r="X110" s="1"/>
      <c r="Y110" s="1"/>
      <c r="Z110" s="1"/>
      <c r="AA110" s="1"/>
      <c r="AB110" s="1"/>
      <c r="AC110" s="1"/>
      <c r="AD110" s="1"/>
      <c r="AE110" s="1"/>
      <c r="AF110" s="1"/>
      <c r="AG110" s="1"/>
      <c r="AH110" s="1"/>
    </row>
    <row r="111">
      <c r="A111" s="1"/>
      <c r="B111" s="197"/>
      <c r="C111" s="46"/>
      <c r="D111" s="1"/>
      <c r="E111" s="197"/>
      <c r="F111" s="46"/>
      <c r="G111" s="1"/>
      <c r="H111" s="1"/>
      <c r="I111" s="1"/>
      <c r="J111" s="197"/>
      <c r="K111" s="1"/>
      <c r="L111" s="1"/>
      <c r="M111" s="1"/>
      <c r="N111" s="1"/>
      <c r="O111" s="1"/>
      <c r="P111" s="197"/>
      <c r="Q111" s="1"/>
      <c r="R111" s="1"/>
      <c r="S111" s="1"/>
      <c r="T111" s="197"/>
      <c r="U111" s="1"/>
      <c r="V111" s="1"/>
      <c r="W111" s="1"/>
      <c r="X111" s="1"/>
      <c r="Y111" s="1"/>
      <c r="Z111" s="1"/>
      <c r="AA111" s="1"/>
      <c r="AB111" s="1"/>
      <c r="AC111" s="1"/>
      <c r="AD111" s="1"/>
      <c r="AE111" s="1"/>
      <c r="AF111" s="1"/>
      <c r="AG111" s="1"/>
      <c r="AH111" s="1"/>
    </row>
    <row r="112">
      <c r="A112" s="1"/>
      <c r="B112" s="197"/>
      <c r="C112" s="46"/>
      <c r="D112" s="1"/>
      <c r="E112" s="197"/>
      <c r="F112" s="46"/>
      <c r="G112" s="1"/>
      <c r="H112" s="1"/>
      <c r="I112" s="1"/>
      <c r="J112" s="197"/>
      <c r="K112" s="1"/>
      <c r="L112" s="1"/>
      <c r="M112" s="1"/>
      <c r="N112" s="1"/>
      <c r="O112" s="1"/>
      <c r="P112" s="197"/>
      <c r="Q112" s="1"/>
      <c r="R112" s="1"/>
      <c r="S112" s="1"/>
      <c r="T112" s="197"/>
      <c r="U112" s="1"/>
      <c r="V112" s="1"/>
      <c r="W112" s="1"/>
      <c r="X112" s="1"/>
      <c r="Y112" s="1"/>
      <c r="Z112" s="1"/>
      <c r="AA112" s="1"/>
      <c r="AB112" s="1"/>
      <c r="AC112" s="1"/>
      <c r="AD112" s="1"/>
      <c r="AE112" s="1"/>
      <c r="AF112" s="1"/>
      <c r="AG112" s="1"/>
      <c r="AH112" s="1"/>
    </row>
    <row r="113">
      <c r="A113" s="1"/>
      <c r="B113" s="197"/>
      <c r="C113" s="46"/>
      <c r="D113" s="1"/>
      <c r="E113" s="197"/>
      <c r="F113" s="46"/>
      <c r="G113" s="1"/>
      <c r="H113" s="1"/>
      <c r="I113" s="1"/>
      <c r="J113" s="197"/>
      <c r="K113" s="1"/>
      <c r="L113" s="1"/>
      <c r="M113" s="1"/>
      <c r="N113" s="1"/>
      <c r="O113" s="1"/>
      <c r="P113" s="197"/>
      <c r="Q113" s="1"/>
      <c r="R113" s="1"/>
      <c r="S113" s="1"/>
      <c r="T113" s="197"/>
      <c r="U113" s="1"/>
      <c r="V113" s="1"/>
      <c r="W113" s="1"/>
      <c r="X113" s="1"/>
      <c r="Y113" s="1"/>
      <c r="Z113" s="1"/>
      <c r="AA113" s="1"/>
      <c r="AB113" s="1"/>
      <c r="AC113" s="1"/>
      <c r="AD113" s="1"/>
      <c r="AE113" s="1"/>
      <c r="AF113" s="1"/>
      <c r="AG113" s="1"/>
      <c r="AH113" s="1"/>
    </row>
    <row r="114">
      <c r="A114" s="1"/>
      <c r="B114" s="197"/>
      <c r="C114" s="46"/>
      <c r="D114" s="1"/>
      <c r="E114" s="197"/>
      <c r="F114" s="46"/>
      <c r="G114" s="1"/>
      <c r="H114" s="1"/>
      <c r="I114" s="1"/>
      <c r="J114" s="197"/>
      <c r="K114" s="1"/>
      <c r="L114" s="1"/>
      <c r="M114" s="1"/>
      <c r="N114" s="1"/>
      <c r="O114" s="1"/>
      <c r="P114" s="197"/>
      <c r="Q114" s="1"/>
      <c r="R114" s="1"/>
      <c r="S114" s="1"/>
      <c r="T114" s="197"/>
      <c r="U114" s="1"/>
      <c r="V114" s="1"/>
      <c r="W114" s="1"/>
      <c r="X114" s="1"/>
      <c r="Y114" s="1"/>
      <c r="Z114" s="1"/>
      <c r="AA114" s="1"/>
      <c r="AB114" s="1"/>
      <c r="AC114" s="1"/>
      <c r="AD114" s="1"/>
      <c r="AE114" s="1"/>
      <c r="AF114" s="1"/>
      <c r="AG114" s="1"/>
      <c r="AH114" s="1"/>
    </row>
    <row r="115">
      <c r="A115" s="1"/>
      <c r="B115" s="197"/>
      <c r="C115" s="46"/>
      <c r="D115" s="1"/>
      <c r="E115" s="197"/>
      <c r="F115" s="46"/>
      <c r="G115" s="1"/>
      <c r="H115" s="1"/>
      <c r="I115" s="1"/>
      <c r="J115" s="197"/>
      <c r="K115" s="1"/>
      <c r="L115" s="1"/>
      <c r="M115" s="1"/>
      <c r="N115" s="1"/>
      <c r="O115" s="1"/>
      <c r="P115" s="197"/>
      <c r="Q115" s="1"/>
      <c r="R115" s="1"/>
      <c r="S115" s="1"/>
      <c r="T115" s="197"/>
      <c r="U115" s="1"/>
      <c r="V115" s="1"/>
      <c r="W115" s="1"/>
      <c r="X115" s="1"/>
      <c r="Y115" s="1"/>
      <c r="Z115" s="1"/>
      <c r="AA115" s="1"/>
      <c r="AB115" s="1"/>
      <c r="AC115" s="1"/>
      <c r="AD115" s="1"/>
      <c r="AE115" s="1"/>
      <c r="AF115" s="1"/>
      <c r="AG115" s="1"/>
      <c r="AH115" s="1"/>
    </row>
    <row r="116">
      <c r="A116" s="1"/>
      <c r="B116" s="197"/>
      <c r="C116" s="46"/>
      <c r="D116" s="1"/>
      <c r="E116" s="197"/>
      <c r="F116" s="46"/>
      <c r="G116" s="1"/>
      <c r="H116" s="1"/>
      <c r="I116" s="1"/>
      <c r="J116" s="197"/>
      <c r="K116" s="1"/>
      <c r="L116" s="1"/>
      <c r="M116" s="1"/>
      <c r="N116" s="1"/>
      <c r="O116" s="1"/>
      <c r="P116" s="197"/>
      <c r="Q116" s="1"/>
      <c r="R116" s="1"/>
      <c r="S116" s="1"/>
      <c r="T116" s="197"/>
      <c r="U116" s="1"/>
      <c r="V116" s="1"/>
      <c r="W116" s="1"/>
      <c r="X116" s="1"/>
      <c r="Y116" s="1"/>
      <c r="Z116" s="1"/>
      <c r="AA116" s="1"/>
      <c r="AB116" s="1"/>
      <c r="AC116" s="1"/>
      <c r="AD116" s="1"/>
      <c r="AE116" s="1"/>
      <c r="AF116" s="1"/>
      <c r="AG116" s="1"/>
      <c r="AH116" s="1"/>
    </row>
    <row r="117">
      <c r="A117" s="1"/>
      <c r="B117" s="197"/>
      <c r="C117" s="46"/>
      <c r="D117" s="1"/>
      <c r="E117" s="197"/>
      <c r="F117" s="46"/>
      <c r="G117" s="1"/>
      <c r="H117" s="1"/>
      <c r="I117" s="1"/>
      <c r="J117" s="197"/>
      <c r="K117" s="1"/>
      <c r="L117" s="1"/>
      <c r="M117" s="1"/>
      <c r="N117" s="1"/>
      <c r="O117" s="1"/>
      <c r="P117" s="197"/>
      <c r="Q117" s="1"/>
      <c r="R117" s="1"/>
      <c r="S117" s="1"/>
      <c r="T117" s="197"/>
      <c r="U117" s="1"/>
      <c r="V117" s="1"/>
      <c r="W117" s="1"/>
      <c r="X117" s="1"/>
      <c r="Y117" s="1"/>
      <c r="Z117" s="1"/>
      <c r="AA117" s="1"/>
      <c r="AB117" s="1"/>
      <c r="AC117" s="1"/>
      <c r="AD117" s="1"/>
      <c r="AE117" s="1"/>
      <c r="AF117" s="1"/>
      <c r="AG117" s="1"/>
      <c r="AH117" s="1"/>
    </row>
    <row r="118">
      <c r="A118" s="1"/>
      <c r="B118" s="197"/>
      <c r="C118" s="46"/>
      <c r="D118" s="1"/>
      <c r="E118" s="197"/>
      <c r="F118" s="46"/>
      <c r="G118" s="1"/>
      <c r="H118" s="1"/>
      <c r="I118" s="1"/>
      <c r="J118" s="197"/>
      <c r="K118" s="1"/>
      <c r="L118" s="1"/>
      <c r="M118" s="1"/>
      <c r="N118" s="1"/>
      <c r="O118" s="1"/>
      <c r="P118" s="197"/>
      <c r="Q118" s="1"/>
      <c r="R118" s="1"/>
      <c r="S118" s="1"/>
      <c r="T118" s="197"/>
      <c r="U118" s="1"/>
      <c r="V118" s="1"/>
      <c r="W118" s="1"/>
      <c r="X118" s="1"/>
      <c r="Y118" s="1"/>
      <c r="Z118" s="1"/>
      <c r="AA118" s="1"/>
      <c r="AB118" s="1"/>
      <c r="AC118" s="1"/>
      <c r="AD118" s="1"/>
      <c r="AE118" s="1"/>
      <c r="AF118" s="1"/>
      <c r="AG118" s="1"/>
      <c r="AH118" s="1"/>
    </row>
    <row r="119">
      <c r="A119" s="1"/>
      <c r="B119" s="197"/>
      <c r="C119" s="46"/>
      <c r="D119" s="1"/>
      <c r="E119" s="197"/>
      <c r="F119" s="46"/>
      <c r="G119" s="1"/>
      <c r="H119" s="1"/>
      <c r="I119" s="1"/>
      <c r="J119" s="197"/>
      <c r="K119" s="1"/>
      <c r="L119" s="1"/>
      <c r="M119" s="1"/>
      <c r="N119" s="1"/>
      <c r="O119" s="1"/>
      <c r="P119" s="197"/>
      <c r="Q119" s="1"/>
      <c r="R119" s="1"/>
      <c r="S119" s="1"/>
      <c r="T119" s="197"/>
      <c r="U119" s="1"/>
      <c r="V119" s="1"/>
      <c r="W119" s="1"/>
      <c r="X119" s="1"/>
      <c r="Y119" s="1"/>
      <c r="Z119" s="1"/>
      <c r="AA119" s="1"/>
      <c r="AB119" s="1"/>
      <c r="AC119" s="1"/>
      <c r="AD119" s="1"/>
      <c r="AE119" s="1"/>
      <c r="AF119" s="1"/>
      <c r="AG119" s="1"/>
      <c r="AH119" s="1"/>
    </row>
    <row r="120">
      <c r="A120" s="1"/>
      <c r="B120" s="197"/>
      <c r="C120" s="46"/>
      <c r="D120" s="1"/>
      <c r="E120" s="197"/>
      <c r="F120" s="46"/>
      <c r="G120" s="1"/>
      <c r="H120" s="1"/>
      <c r="I120" s="1"/>
      <c r="J120" s="197"/>
      <c r="K120" s="1"/>
      <c r="L120" s="1"/>
      <c r="M120" s="1"/>
      <c r="N120" s="1"/>
      <c r="O120" s="1"/>
      <c r="P120" s="197"/>
      <c r="Q120" s="1"/>
      <c r="R120" s="1"/>
      <c r="S120" s="1"/>
      <c r="T120" s="197"/>
      <c r="U120" s="1"/>
      <c r="V120" s="1"/>
      <c r="W120" s="1"/>
      <c r="X120" s="1"/>
      <c r="Y120" s="1"/>
      <c r="Z120" s="1"/>
      <c r="AA120" s="1"/>
      <c r="AB120" s="1"/>
      <c r="AC120" s="1"/>
      <c r="AD120" s="1"/>
      <c r="AE120" s="1"/>
      <c r="AF120" s="1"/>
      <c r="AG120" s="1"/>
      <c r="AH120" s="1"/>
    </row>
    <row r="121">
      <c r="A121" s="1"/>
      <c r="B121" s="197"/>
      <c r="C121" s="46"/>
      <c r="D121" s="1"/>
      <c r="E121" s="197"/>
      <c r="F121" s="46"/>
      <c r="G121" s="1"/>
      <c r="H121" s="1"/>
      <c r="I121" s="1"/>
      <c r="J121" s="197"/>
      <c r="K121" s="1"/>
      <c r="L121" s="1"/>
      <c r="M121" s="1"/>
      <c r="N121" s="1"/>
      <c r="O121" s="1"/>
      <c r="P121" s="197"/>
      <c r="Q121" s="1"/>
      <c r="R121" s="1"/>
      <c r="S121" s="1"/>
      <c r="T121" s="197"/>
      <c r="U121" s="1"/>
      <c r="V121" s="1"/>
      <c r="W121" s="1"/>
      <c r="X121" s="1"/>
      <c r="Y121" s="1"/>
      <c r="Z121" s="1"/>
      <c r="AA121" s="1"/>
      <c r="AB121" s="1"/>
      <c r="AC121" s="1"/>
      <c r="AD121" s="1"/>
      <c r="AE121" s="1"/>
      <c r="AF121" s="1"/>
      <c r="AG121" s="1"/>
      <c r="AH121" s="1"/>
    </row>
    <row r="122">
      <c r="A122" s="1"/>
      <c r="B122" s="197"/>
      <c r="C122" s="46"/>
      <c r="D122" s="1"/>
      <c r="E122" s="197"/>
      <c r="F122" s="46"/>
      <c r="G122" s="1"/>
      <c r="H122" s="1"/>
      <c r="I122" s="1"/>
      <c r="J122" s="197"/>
      <c r="K122" s="1"/>
      <c r="L122" s="1"/>
      <c r="M122" s="1"/>
      <c r="N122" s="1"/>
      <c r="O122" s="1"/>
      <c r="P122" s="197"/>
      <c r="Q122" s="1"/>
      <c r="R122" s="1"/>
      <c r="S122" s="1"/>
      <c r="T122" s="197"/>
      <c r="U122" s="1"/>
      <c r="V122" s="1"/>
      <c r="W122" s="1"/>
      <c r="X122" s="1"/>
      <c r="Y122" s="1"/>
      <c r="Z122" s="1"/>
      <c r="AA122" s="1"/>
      <c r="AB122" s="1"/>
      <c r="AC122" s="1"/>
      <c r="AD122" s="1"/>
      <c r="AE122" s="1"/>
      <c r="AF122" s="1"/>
      <c r="AG122" s="1"/>
      <c r="AH122" s="1"/>
    </row>
    <row r="123">
      <c r="A123" s="1"/>
      <c r="B123" s="197"/>
      <c r="C123" s="46"/>
      <c r="D123" s="1"/>
      <c r="E123" s="197"/>
      <c r="F123" s="46"/>
      <c r="G123" s="1"/>
      <c r="H123" s="1"/>
      <c r="I123" s="1"/>
      <c r="J123" s="197"/>
      <c r="K123" s="1"/>
      <c r="L123" s="1"/>
      <c r="M123" s="1"/>
      <c r="N123" s="1"/>
      <c r="O123" s="1"/>
      <c r="P123" s="197"/>
      <c r="Q123" s="1"/>
      <c r="R123" s="1"/>
      <c r="S123" s="1"/>
      <c r="T123" s="197"/>
      <c r="U123" s="1"/>
      <c r="V123" s="1"/>
      <c r="W123" s="1"/>
      <c r="X123" s="1"/>
      <c r="Y123" s="1"/>
      <c r="Z123" s="1"/>
      <c r="AA123" s="1"/>
      <c r="AB123" s="1"/>
      <c r="AC123" s="1"/>
      <c r="AD123" s="1"/>
      <c r="AE123" s="1"/>
      <c r="AF123" s="1"/>
      <c r="AG123" s="1"/>
      <c r="AH123" s="1"/>
    </row>
    <row r="124">
      <c r="A124" s="1"/>
      <c r="B124" s="197"/>
      <c r="C124" s="46"/>
      <c r="D124" s="1"/>
      <c r="E124" s="197"/>
      <c r="F124" s="46"/>
      <c r="G124" s="1"/>
      <c r="H124" s="1"/>
      <c r="I124" s="1"/>
      <c r="J124" s="197"/>
      <c r="K124" s="1"/>
      <c r="L124" s="1"/>
      <c r="M124" s="1"/>
      <c r="N124" s="1"/>
      <c r="O124" s="1"/>
      <c r="P124" s="197"/>
      <c r="Q124" s="1"/>
      <c r="R124" s="1"/>
      <c r="S124" s="1"/>
      <c r="T124" s="197"/>
      <c r="U124" s="1"/>
      <c r="V124" s="1"/>
      <c r="W124" s="1"/>
      <c r="X124" s="1"/>
      <c r="Y124" s="1"/>
      <c r="Z124" s="1"/>
      <c r="AA124" s="1"/>
      <c r="AB124" s="1"/>
      <c r="AC124" s="1"/>
      <c r="AD124" s="1"/>
      <c r="AE124" s="1"/>
      <c r="AF124" s="1"/>
      <c r="AG124" s="1"/>
      <c r="AH124" s="1"/>
    </row>
    <row r="125">
      <c r="A125" s="1"/>
      <c r="B125" s="197"/>
      <c r="C125" s="46"/>
      <c r="D125" s="1"/>
      <c r="E125" s="197"/>
      <c r="F125" s="46"/>
      <c r="G125" s="1"/>
      <c r="H125" s="1"/>
      <c r="I125" s="1"/>
      <c r="J125" s="197"/>
      <c r="K125" s="1"/>
      <c r="L125" s="1"/>
      <c r="M125" s="1"/>
      <c r="N125" s="1"/>
      <c r="O125" s="1"/>
      <c r="P125" s="197"/>
      <c r="Q125" s="1"/>
      <c r="R125" s="1"/>
      <c r="S125" s="1"/>
      <c r="T125" s="197"/>
      <c r="U125" s="1"/>
      <c r="V125" s="1"/>
      <c r="W125" s="1"/>
      <c r="X125" s="1"/>
      <c r="Y125" s="1"/>
      <c r="Z125" s="1"/>
      <c r="AA125" s="1"/>
      <c r="AB125" s="1"/>
      <c r="AC125" s="1"/>
      <c r="AD125" s="1"/>
      <c r="AE125" s="1"/>
      <c r="AF125" s="1"/>
      <c r="AG125" s="1"/>
      <c r="AH125" s="1"/>
    </row>
    <row r="126">
      <c r="A126" s="1"/>
      <c r="B126" s="197"/>
      <c r="C126" s="46"/>
      <c r="D126" s="1"/>
      <c r="E126" s="197"/>
      <c r="F126" s="46"/>
      <c r="G126" s="1"/>
      <c r="H126" s="1"/>
      <c r="I126" s="1"/>
      <c r="J126" s="197"/>
      <c r="K126" s="1"/>
      <c r="L126" s="1"/>
      <c r="M126" s="1"/>
      <c r="N126" s="1"/>
      <c r="O126" s="1"/>
      <c r="P126" s="197"/>
      <c r="Q126" s="1"/>
      <c r="R126" s="1"/>
      <c r="S126" s="1"/>
      <c r="T126" s="197"/>
      <c r="U126" s="1"/>
      <c r="V126" s="1"/>
      <c r="W126" s="1"/>
      <c r="X126" s="1"/>
      <c r="Y126" s="1"/>
      <c r="Z126" s="1"/>
      <c r="AA126" s="1"/>
      <c r="AB126" s="1"/>
      <c r="AC126" s="1"/>
      <c r="AD126" s="1"/>
      <c r="AE126" s="1"/>
      <c r="AF126" s="1"/>
      <c r="AG126" s="1"/>
      <c r="AH126" s="1"/>
    </row>
    <row r="127">
      <c r="A127" s="1"/>
      <c r="B127" s="197"/>
      <c r="C127" s="46"/>
      <c r="D127" s="1"/>
      <c r="E127" s="197"/>
      <c r="F127" s="46"/>
      <c r="G127" s="1"/>
      <c r="H127" s="1"/>
      <c r="I127" s="1"/>
      <c r="J127" s="197"/>
      <c r="K127" s="1"/>
      <c r="L127" s="1"/>
      <c r="M127" s="1"/>
      <c r="N127" s="1"/>
      <c r="O127" s="1"/>
      <c r="P127" s="197"/>
      <c r="Q127" s="1"/>
      <c r="R127" s="1"/>
      <c r="S127" s="1"/>
      <c r="T127" s="197"/>
      <c r="U127" s="1"/>
      <c r="V127" s="1"/>
      <c r="W127" s="1"/>
      <c r="X127" s="1"/>
      <c r="Y127" s="1"/>
      <c r="Z127" s="1"/>
      <c r="AA127" s="1"/>
      <c r="AB127" s="1"/>
      <c r="AC127" s="1"/>
      <c r="AD127" s="1"/>
      <c r="AE127" s="1"/>
      <c r="AF127" s="1"/>
      <c r="AG127" s="1"/>
      <c r="AH127" s="1"/>
    </row>
    <row r="128">
      <c r="A128" s="1"/>
      <c r="B128" s="197"/>
      <c r="C128" s="46"/>
      <c r="D128" s="1"/>
      <c r="E128" s="197"/>
      <c r="F128" s="46"/>
      <c r="G128" s="1"/>
      <c r="H128" s="1"/>
      <c r="I128" s="1"/>
      <c r="J128" s="197"/>
      <c r="K128" s="1"/>
      <c r="L128" s="1"/>
      <c r="M128" s="1"/>
      <c r="N128" s="1"/>
      <c r="O128" s="1"/>
      <c r="P128" s="197"/>
      <c r="Q128" s="1"/>
      <c r="R128" s="1"/>
      <c r="S128" s="1"/>
      <c r="T128" s="197"/>
      <c r="U128" s="1"/>
      <c r="V128" s="1"/>
      <c r="W128" s="1"/>
      <c r="X128" s="1"/>
      <c r="Y128" s="1"/>
      <c r="Z128" s="1"/>
      <c r="AA128" s="1"/>
      <c r="AB128" s="1"/>
      <c r="AC128" s="1"/>
      <c r="AD128" s="1"/>
      <c r="AE128" s="1"/>
      <c r="AF128" s="1"/>
      <c r="AG128" s="1"/>
      <c r="AH128" s="1"/>
    </row>
    <row r="129">
      <c r="A129" s="1"/>
      <c r="B129" s="197"/>
      <c r="C129" s="46"/>
      <c r="D129" s="1"/>
      <c r="E129" s="197"/>
      <c r="F129" s="46"/>
      <c r="G129" s="1"/>
      <c r="H129" s="1"/>
      <c r="I129" s="1"/>
      <c r="J129" s="197"/>
      <c r="K129" s="1"/>
      <c r="L129" s="1"/>
      <c r="M129" s="1"/>
      <c r="N129" s="1"/>
      <c r="O129" s="1"/>
      <c r="P129" s="197"/>
      <c r="Q129" s="1"/>
      <c r="R129" s="1"/>
      <c r="S129" s="1"/>
      <c r="T129" s="197"/>
      <c r="U129" s="1"/>
      <c r="V129" s="1"/>
      <c r="W129" s="1"/>
      <c r="X129" s="1"/>
      <c r="Y129" s="1"/>
      <c r="Z129" s="1"/>
      <c r="AA129" s="1"/>
      <c r="AB129" s="1"/>
      <c r="AC129" s="1"/>
      <c r="AD129" s="1"/>
      <c r="AE129" s="1"/>
      <c r="AF129" s="1"/>
      <c r="AG129" s="1"/>
      <c r="AH129" s="1"/>
    </row>
    <row r="130">
      <c r="A130" s="1"/>
      <c r="B130" s="197"/>
      <c r="C130" s="46"/>
      <c r="D130" s="1"/>
      <c r="E130" s="197"/>
      <c r="F130" s="46"/>
      <c r="G130" s="1"/>
      <c r="H130" s="1"/>
      <c r="I130" s="1"/>
      <c r="J130" s="197"/>
      <c r="K130" s="1"/>
      <c r="L130" s="1"/>
      <c r="M130" s="1"/>
      <c r="N130" s="1"/>
      <c r="O130" s="1"/>
      <c r="P130" s="197"/>
      <c r="Q130" s="1"/>
      <c r="R130" s="1"/>
      <c r="S130" s="1"/>
      <c r="T130" s="197"/>
      <c r="U130" s="1"/>
      <c r="V130" s="1"/>
      <c r="W130" s="1"/>
      <c r="X130" s="1"/>
      <c r="Y130" s="1"/>
      <c r="Z130" s="1"/>
      <c r="AA130" s="1"/>
      <c r="AB130" s="1"/>
      <c r="AC130" s="1"/>
      <c r="AD130" s="1"/>
      <c r="AE130" s="1"/>
      <c r="AF130" s="1"/>
      <c r="AG130" s="1"/>
      <c r="AH130" s="1"/>
    </row>
    <row r="131">
      <c r="A131" s="1"/>
      <c r="B131" s="197"/>
      <c r="C131" s="46"/>
      <c r="D131" s="1"/>
      <c r="E131" s="197"/>
      <c r="F131" s="46"/>
      <c r="G131" s="1"/>
      <c r="H131" s="1"/>
      <c r="I131" s="1"/>
      <c r="J131" s="197"/>
      <c r="K131" s="1"/>
      <c r="L131" s="1"/>
      <c r="M131" s="1"/>
      <c r="N131" s="1"/>
      <c r="O131" s="1"/>
      <c r="P131" s="197"/>
      <c r="Q131" s="1"/>
      <c r="R131" s="1"/>
      <c r="S131" s="1"/>
      <c r="T131" s="197"/>
      <c r="U131" s="1"/>
      <c r="V131" s="1"/>
      <c r="W131" s="1"/>
      <c r="X131" s="1"/>
      <c r="Y131" s="1"/>
      <c r="Z131" s="1"/>
      <c r="AA131" s="1"/>
      <c r="AB131" s="1"/>
      <c r="AC131" s="1"/>
      <c r="AD131" s="1"/>
      <c r="AE131" s="1"/>
      <c r="AF131" s="1"/>
      <c r="AG131" s="1"/>
      <c r="AH131" s="1"/>
    </row>
    <row r="132">
      <c r="A132" s="1"/>
      <c r="B132" s="197"/>
      <c r="C132" s="46"/>
      <c r="D132" s="1"/>
      <c r="E132" s="197"/>
      <c r="F132" s="46"/>
      <c r="G132" s="1"/>
      <c r="H132" s="1"/>
      <c r="I132" s="1"/>
      <c r="J132" s="197"/>
      <c r="K132" s="1"/>
      <c r="L132" s="1"/>
      <c r="M132" s="1"/>
      <c r="N132" s="1"/>
      <c r="O132" s="1"/>
      <c r="P132" s="197"/>
      <c r="Q132" s="1"/>
      <c r="R132" s="1"/>
      <c r="S132" s="1"/>
      <c r="T132" s="197"/>
      <c r="U132" s="1"/>
      <c r="V132" s="1"/>
      <c r="W132" s="1"/>
      <c r="X132" s="1"/>
      <c r="Y132" s="1"/>
      <c r="Z132" s="1"/>
      <c r="AA132" s="1"/>
      <c r="AB132" s="1"/>
      <c r="AC132" s="1"/>
      <c r="AD132" s="1"/>
      <c r="AE132" s="1"/>
      <c r="AF132" s="1"/>
      <c r="AG132" s="1"/>
      <c r="AH132" s="1"/>
    </row>
    <row r="133">
      <c r="A133" s="1"/>
      <c r="B133" s="197"/>
      <c r="C133" s="46"/>
      <c r="D133" s="1"/>
      <c r="E133" s="197"/>
      <c r="F133" s="46"/>
      <c r="G133" s="1"/>
      <c r="H133" s="1"/>
      <c r="I133" s="1"/>
      <c r="J133" s="197"/>
      <c r="K133" s="1"/>
      <c r="L133" s="1"/>
      <c r="M133" s="1"/>
      <c r="N133" s="1"/>
      <c r="O133" s="1"/>
      <c r="P133" s="197"/>
      <c r="Q133" s="1"/>
      <c r="R133" s="1"/>
      <c r="S133" s="1"/>
      <c r="T133" s="197"/>
      <c r="U133" s="1"/>
      <c r="V133" s="1"/>
      <c r="W133" s="1"/>
      <c r="X133" s="1"/>
      <c r="Y133" s="1"/>
      <c r="Z133" s="1"/>
      <c r="AA133" s="1"/>
      <c r="AB133" s="1"/>
      <c r="AC133" s="1"/>
      <c r="AD133" s="1"/>
      <c r="AE133" s="1"/>
      <c r="AF133" s="1"/>
      <c r="AG133" s="1"/>
      <c r="AH133" s="1"/>
    </row>
    <row r="134">
      <c r="A134" s="1"/>
      <c r="B134" s="197"/>
      <c r="C134" s="46"/>
      <c r="D134" s="1"/>
      <c r="E134" s="197"/>
      <c r="F134" s="46"/>
      <c r="G134" s="1"/>
      <c r="H134" s="1"/>
      <c r="I134" s="1"/>
      <c r="J134" s="197"/>
      <c r="K134" s="1"/>
      <c r="L134" s="1"/>
      <c r="M134" s="1"/>
      <c r="N134" s="1"/>
      <c r="O134" s="1"/>
      <c r="P134" s="197"/>
      <c r="Q134" s="1"/>
      <c r="R134" s="1"/>
      <c r="S134" s="1"/>
      <c r="T134" s="197"/>
      <c r="U134" s="1"/>
      <c r="V134" s="1"/>
      <c r="W134" s="1"/>
      <c r="X134" s="1"/>
      <c r="Y134" s="1"/>
      <c r="Z134" s="1"/>
      <c r="AA134" s="1"/>
      <c r="AB134" s="1"/>
      <c r="AC134" s="1"/>
      <c r="AD134" s="1"/>
      <c r="AE134" s="1"/>
      <c r="AF134" s="1"/>
      <c r="AG134" s="1"/>
      <c r="AH134" s="1"/>
    </row>
    <row r="135">
      <c r="A135" s="1"/>
      <c r="B135" s="197"/>
      <c r="C135" s="46"/>
      <c r="D135" s="1"/>
      <c r="E135" s="197"/>
      <c r="F135" s="46"/>
      <c r="G135" s="1"/>
      <c r="H135" s="1"/>
      <c r="I135" s="1"/>
      <c r="J135" s="197"/>
      <c r="K135" s="1"/>
      <c r="L135" s="1"/>
      <c r="M135" s="1"/>
      <c r="N135" s="1"/>
      <c r="O135" s="1"/>
      <c r="P135" s="197"/>
      <c r="Q135" s="1"/>
      <c r="R135" s="1"/>
      <c r="S135" s="1"/>
      <c r="T135" s="197"/>
      <c r="U135" s="1"/>
      <c r="V135" s="1"/>
      <c r="W135" s="1"/>
      <c r="X135" s="1"/>
      <c r="Y135" s="1"/>
      <c r="Z135" s="1"/>
      <c r="AA135" s="1"/>
      <c r="AB135" s="1"/>
      <c r="AC135" s="1"/>
      <c r="AD135" s="1"/>
      <c r="AE135" s="1"/>
      <c r="AF135" s="1"/>
      <c r="AG135" s="1"/>
      <c r="AH135" s="1"/>
    </row>
    <row r="136">
      <c r="A136" s="1"/>
      <c r="B136" s="197"/>
      <c r="C136" s="46"/>
      <c r="D136" s="1"/>
      <c r="E136" s="197"/>
      <c r="F136" s="46"/>
      <c r="G136" s="1"/>
      <c r="H136" s="1"/>
      <c r="I136" s="1"/>
      <c r="J136" s="197"/>
      <c r="K136" s="1"/>
      <c r="L136" s="1"/>
      <c r="M136" s="1"/>
      <c r="N136" s="1"/>
      <c r="O136" s="1"/>
      <c r="P136" s="197"/>
      <c r="Q136" s="1"/>
      <c r="R136" s="1"/>
      <c r="S136" s="1"/>
      <c r="T136" s="197"/>
      <c r="U136" s="1"/>
      <c r="V136" s="1"/>
      <c r="W136" s="1"/>
      <c r="X136" s="1"/>
      <c r="Y136" s="1"/>
      <c r="Z136" s="1"/>
      <c r="AA136" s="1"/>
      <c r="AB136" s="1"/>
      <c r="AC136" s="1"/>
      <c r="AD136" s="1"/>
      <c r="AE136" s="1"/>
      <c r="AF136" s="1"/>
      <c r="AG136" s="1"/>
      <c r="AH136" s="1"/>
    </row>
    <row r="137">
      <c r="A137" s="1"/>
      <c r="B137" s="197"/>
      <c r="C137" s="46"/>
      <c r="D137" s="1"/>
      <c r="E137" s="197"/>
      <c r="F137" s="46"/>
      <c r="G137" s="1"/>
      <c r="H137" s="1"/>
      <c r="I137" s="1"/>
      <c r="J137" s="197"/>
      <c r="K137" s="1"/>
      <c r="L137" s="1"/>
      <c r="M137" s="1"/>
      <c r="N137" s="1"/>
      <c r="O137" s="1"/>
      <c r="P137" s="197"/>
      <c r="Q137" s="1"/>
      <c r="R137" s="1"/>
      <c r="S137" s="1"/>
      <c r="T137" s="197"/>
      <c r="U137" s="1"/>
      <c r="V137" s="1"/>
      <c r="W137" s="1"/>
      <c r="X137" s="1"/>
      <c r="Y137" s="1"/>
      <c r="Z137" s="1"/>
      <c r="AA137" s="1"/>
      <c r="AB137" s="1"/>
      <c r="AC137" s="1"/>
      <c r="AD137" s="1"/>
      <c r="AE137" s="1"/>
      <c r="AF137" s="1"/>
      <c r="AG137" s="1"/>
      <c r="AH137" s="1"/>
    </row>
    <row r="138">
      <c r="A138" s="1"/>
      <c r="B138" s="197"/>
      <c r="C138" s="46"/>
      <c r="D138" s="1"/>
      <c r="E138" s="197"/>
      <c r="F138" s="46"/>
      <c r="G138" s="1"/>
      <c r="H138" s="1"/>
      <c r="I138" s="1"/>
      <c r="J138" s="197"/>
      <c r="K138" s="1"/>
      <c r="L138" s="1"/>
      <c r="M138" s="1"/>
      <c r="N138" s="1"/>
      <c r="O138" s="1"/>
      <c r="P138" s="197"/>
      <c r="Q138" s="1"/>
      <c r="R138" s="1"/>
      <c r="S138" s="1"/>
      <c r="T138" s="197"/>
      <c r="U138" s="1"/>
      <c r="V138" s="1"/>
      <c r="W138" s="1"/>
      <c r="X138" s="1"/>
      <c r="Y138" s="1"/>
      <c r="Z138" s="1"/>
      <c r="AA138" s="1"/>
      <c r="AB138" s="1"/>
      <c r="AC138" s="1"/>
      <c r="AD138" s="1"/>
      <c r="AE138" s="1"/>
      <c r="AF138" s="1"/>
      <c r="AG138" s="1"/>
      <c r="AH138" s="1"/>
    </row>
    <row r="139">
      <c r="A139" s="1"/>
      <c r="B139" s="197"/>
      <c r="C139" s="46"/>
      <c r="D139" s="1"/>
      <c r="E139" s="197"/>
      <c r="F139" s="46"/>
      <c r="G139" s="1"/>
      <c r="H139" s="1"/>
      <c r="I139" s="1"/>
      <c r="J139" s="197"/>
      <c r="K139" s="1"/>
      <c r="L139" s="1"/>
      <c r="M139" s="1"/>
      <c r="N139" s="1"/>
      <c r="O139" s="1"/>
      <c r="P139" s="197"/>
      <c r="Q139" s="1"/>
      <c r="R139" s="1"/>
      <c r="S139" s="1"/>
      <c r="T139" s="197"/>
      <c r="U139" s="1"/>
      <c r="V139" s="1"/>
      <c r="W139" s="1"/>
      <c r="X139" s="1"/>
      <c r="Y139" s="1"/>
      <c r="Z139" s="1"/>
      <c r="AA139" s="1"/>
      <c r="AB139" s="1"/>
      <c r="AC139" s="1"/>
      <c r="AD139" s="1"/>
      <c r="AE139" s="1"/>
      <c r="AF139" s="1"/>
      <c r="AG139" s="1"/>
      <c r="AH139" s="1"/>
    </row>
    <row r="140">
      <c r="A140" s="1"/>
      <c r="B140" s="197"/>
      <c r="C140" s="46"/>
      <c r="D140" s="1"/>
      <c r="E140" s="197"/>
      <c r="F140" s="46"/>
      <c r="G140" s="1"/>
      <c r="H140" s="1"/>
      <c r="I140" s="1"/>
      <c r="J140" s="197"/>
      <c r="K140" s="1"/>
      <c r="L140" s="1"/>
      <c r="M140" s="1"/>
      <c r="N140" s="1"/>
      <c r="O140" s="1"/>
      <c r="P140" s="197"/>
      <c r="Q140" s="1"/>
      <c r="R140" s="1"/>
      <c r="S140" s="1"/>
      <c r="T140" s="197"/>
      <c r="U140" s="1"/>
      <c r="V140" s="1"/>
      <c r="W140" s="1"/>
      <c r="X140" s="1"/>
      <c r="Y140" s="1"/>
      <c r="Z140" s="1"/>
      <c r="AA140" s="1"/>
      <c r="AB140" s="1"/>
      <c r="AC140" s="1"/>
      <c r="AD140" s="1"/>
      <c r="AE140" s="1"/>
      <c r="AF140" s="1"/>
      <c r="AG140" s="1"/>
      <c r="AH140" s="1"/>
    </row>
    <row r="141">
      <c r="A141" s="1"/>
      <c r="B141" s="197"/>
      <c r="C141" s="46"/>
      <c r="D141" s="1"/>
      <c r="E141" s="197"/>
      <c r="F141" s="46"/>
      <c r="G141" s="1"/>
      <c r="H141" s="1"/>
      <c r="I141" s="1"/>
      <c r="J141" s="197"/>
      <c r="K141" s="1"/>
      <c r="L141" s="1"/>
      <c r="M141" s="1"/>
      <c r="N141" s="1"/>
      <c r="O141" s="1"/>
      <c r="P141" s="197"/>
      <c r="Q141" s="1"/>
      <c r="R141" s="1"/>
      <c r="S141" s="1"/>
      <c r="T141" s="197"/>
      <c r="U141" s="1"/>
      <c r="V141" s="1"/>
      <c r="W141" s="1"/>
      <c r="X141" s="1"/>
      <c r="Y141" s="1"/>
      <c r="Z141" s="1"/>
      <c r="AA141" s="1"/>
      <c r="AB141" s="1"/>
      <c r="AC141" s="1"/>
      <c r="AD141" s="1"/>
      <c r="AE141" s="1"/>
      <c r="AF141" s="1"/>
      <c r="AG141" s="1"/>
      <c r="AH141" s="1"/>
    </row>
    <row r="142">
      <c r="A142" s="1"/>
      <c r="B142" s="197"/>
      <c r="C142" s="46"/>
      <c r="D142" s="1"/>
      <c r="E142" s="197"/>
      <c r="F142" s="46"/>
      <c r="G142" s="1"/>
      <c r="H142" s="1"/>
      <c r="I142" s="1"/>
      <c r="J142" s="197"/>
      <c r="K142" s="1"/>
      <c r="L142" s="1"/>
      <c r="M142" s="1"/>
      <c r="N142" s="1"/>
      <c r="O142" s="1"/>
      <c r="P142" s="197"/>
      <c r="Q142" s="1"/>
      <c r="R142" s="1"/>
      <c r="S142" s="1"/>
      <c r="T142" s="197"/>
      <c r="U142" s="1"/>
      <c r="V142" s="1"/>
      <c r="W142" s="1"/>
      <c r="X142" s="1"/>
      <c r="Y142" s="1"/>
      <c r="Z142" s="1"/>
      <c r="AA142" s="1"/>
      <c r="AB142" s="1"/>
      <c r="AC142" s="1"/>
      <c r="AD142" s="1"/>
      <c r="AE142" s="1"/>
      <c r="AF142" s="1"/>
      <c r="AG142" s="1"/>
      <c r="AH142" s="1"/>
    </row>
    <row r="143">
      <c r="A143" s="1"/>
      <c r="B143" s="197"/>
      <c r="C143" s="46"/>
      <c r="D143" s="1"/>
      <c r="E143" s="197"/>
      <c r="F143" s="46"/>
      <c r="G143" s="1"/>
      <c r="H143" s="1"/>
      <c r="I143" s="1"/>
      <c r="J143" s="197"/>
      <c r="K143" s="1"/>
      <c r="L143" s="1"/>
      <c r="M143" s="1"/>
      <c r="N143" s="1"/>
      <c r="O143" s="1"/>
      <c r="P143" s="197"/>
      <c r="Q143" s="1"/>
      <c r="R143" s="1"/>
      <c r="S143" s="1"/>
      <c r="T143" s="197"/>
      <c r="U143" s="1"/>
      <c r="V143" s="1"/>
      <c r="W143" s="1"/>
      <c r="X143" s="1"/>
      <c r="Y143" s="1"/>
      <c r="Z143" s="1"/>
      <c r="AA143" s="1"/>
      <c r="AB143" s="1"/>
      <c r="AC143" s="1"/>
      <c r="AD143" s="1"/>
      <c r="AE143" s="1"/>
      <c r="AF143" s="1"/>
      <c r="AG143" s="1"/>
      <c r="AH143" s="1"/>
    </row>
    <row r="144">
      <c r="A144" s="1"/>
      <c r="B144" s="197"/>
      <c r="C144" s="46"/>
      <c r="D144" s="1"/>
      <c r="E144" s="197"/>
      <c r="F144" s="46"/>
      <c r="G144" s="1"/>
      <c r="H144" s="1"/>
      <c r="I144" s="1"/>
      <c r="J144" s="197"/>
      <c r="K144" s="1"/>
      <c r="L144" s="1"/>
      <c r="M144" s="1"/>
      <c r="N144" s="1"/>
      <c r="O144" s="1"/>
      <c r="P144" s="197"/>
      <c r="Q144" s="1"/>
      <c r="R144" s="1"/>
      <c r="S144" s="1"/>
      <c r="T144" s="197"/>
      <c r="U144" s="1"/>
      <c r="V144" s="1"/>
      <c r="W144" s="1"/>
      <c r="X144" s="1"/>
      <c r="Y144" s="1"/>
      <c r="Z144" s="1"/>
      <c r="AA144" s="1"/>
      <c r="AB144" s="1"/>
      <c r="AC144" s="1"/>
      <c r="AD144" s="1"/>
      <c r="AE144" s="1"/>
      <c r="AF144" s="1"/>
      <c r="AG144" s="1"/>
      <c r="AH144" s="1"/>
    </row>
    <row r="145">
      <c r="A145" s="1"/>
      <c r="B145" s="197"/>
      <c r="C145" s="46"/>
      <c r="D145" s="1"/>
      <c r="E145" s="197"/>
      <c r="F145" s="46"/>
      <c r="G145" s="1"/>
      <c r="H145" s="1"/>
      <c r="I145" s="1"/>
      <c r="J145" s="197"/>
      <c r="K145" s="1"/>
      <c r="L145" s="1"/>
      <c r="M145" s="1"/>
      <c r="N145" s="1"/>
      <c r="O145" s="1"/>
      <c r="P145" s="197"/>
      <c r="Q145" s="1"/>
      <c r="R145" s="1"/>
      <c r="S145" s="1"/>
      <c r="T145" s="197"/>
      <c r="U145" s="1"/>
      <c r="V145" s="1"/>
      <c r="W145" s="1"/>
      <c r="X145" s="1"/>
      <c r="Y145" s="1"/>
      <c r="Z145" s="1"/>
      <c r="AA145" s="1"/>
      <c r="AB145" s="1"/>
      <c r="AC145" s="1"/>
      <c r="AD145" s="1"/>
      <c r="AE145" s="1"/>
      <c r="AF145" s="1"/>
      <c r="AG145" s="1"/>
      <c r="AH145" s="1"/>
    </row>
    <row r="146">
      <c r="A146" s="1"/>
      <c r="B146" s="197"/>
      <c r="C146" s="46"/>
      <c r="D146" s="1"/>
      <c r="E146" s="197"/>
      <c r="F146" s="46"/>
      <c r="G146" s="1"/>
      <c r="H146" s="1"/>
      <c r="I146" s="1"/>
      <c r="J146" s="197"/>
      <c r="K146" s="1"/>
      <c r="L146" s="1"/>
      <c r="M146" s="1"/>
      <c r="N146" s="1"/>
      <c r="O146" s="1"/>
      <c r="P146" s="197"/>
      <c r="Q146" s="1"/>
      <c r="R146" s="1"/>
      <c r="S146" s="1"/>
      <c r="T146" s="197"/>
      <c r="U146" s="1"/>
      <c r="V146" s="1"/>
      <c r="W146" s="1"/>
      <c r="X146" s="1"/>
      <c r="Y146" s="1"/>
      <c r="Z146" s="1"/>
      <c r="AA146" s="1"/>
      <c r="AB146" s="1"/>
      <c r="AC146" s="1"/>
      <c r="AD146" s="1"/>
      <c r="AE146" s="1"/>
      <c r="AF146" s="1"/>
      <c r="AG146" s="1"/>
      <c r="AH146" s="1"/>
    </row>
    <row r="147">
      <c r="A147" s="1"/>
      <c r="B147" s="197"/>
      <c r="C147" s="46"/>
      <c r="D147" s="1"/>
      <c r="E147" s="197"/>
      <c r="F147" s="46"/>
      <c r="G147" s="1"/>
      <c r="H147" s="1"/>
      <c r="I147" s="1"/>
      <c r="J147" s="197"/>
      <c r="K147" s="1"/>
      <c r="L147" s="1"/>
      <c r="M147" s="1"/>
      <c r="N147" s="1"/>
      <c r="O147" s="1"/>
      <c r="P147" s="197"/>
      <c r="Q147" s="1"/>
      <c r="R147" s="1"/>
      <c r="S147" s="1"/>
      <c r="T147" s="197"/>
      <c r="U147" s="1"/>
      <c r="V147" s="1"/>
      <c r="W147" s="1"/>
      <c r="X147" s="1"/>
      <c r="Y147" s="1"/>
      <c r="Z147" s="1"/>
      <c r="AA147" s="1"/>
      <c r="AB147" s="1"/>
      <c r="AC147" s="1"/>
      <c r="AD147" s="1"/>
      <c r="AE147" s="1"/>
      <c r="AF147" s="1"/>
      <c r="AG147" s="1"/>
      <c r="AH147" s="1"/>
    </row>
    <row r="148">
      <c r="A148" s="1"/>
      <c r="B148" s="197"/>
      <c r="C148" s="46"/>
      <c r="D148" s="1"/>
      <c r="E148" s="197"/>
      <c r="F148" s="46"/>
      <c r="G148" s="1"/>
      <c r="H148" s="1"/>
      <c r="I148" s="1"/>
      <c r="J148" s="197"/>
      <c r="K148" s="1"/>
      <c r="L148" s="1"/>
      <c r="M148" s="1"/>
      <c r="N148" s="1"/>
      <c r="O148" s="1"/>
      <c r="P148" s="197"/>
      <c r="Q148" s="1"/>
      <c r="R148" s="1"/>
      <c r="S148" s="1"/>
      <c r="T148" s="197"/>
      <c r="U148" s="1"/>
      <c r="V148" s="1"/>
      <c r="W148" s="1"/>
      <c r="X148" s="1"/>
      <c r="Y148" s="1"/>
      <c r="Z148" s="1"/>
      <c r="AA148" s="1"/>
      <c r="AB148" s="1"/>
      <c r="AC148" s="1"/>
      <c r="AD148" s="1"/>
      <c r="AE148" s="1"/>
      <c r="AF148" s="1"/>
      <c r="AG148" s="1"/>
      <c r="AH148" s="1"/>
    </row>
    <row r="149">
      <c r="A149" s="1"/>
      <c r="B149" s="197"/>
      <c r="C149" s="46"/>
      <c r="D149" s="1"/>
      <c r="E149" s="197"/>
      <c r="F149" s="46"/>
      <c r="G149" s="1"/>
      <c r="H149" s="1"/>
      <c r="I149" s="1"/>
      <c r="J149" s="197"/>
      <c r="K149" s="1"/>
      <c r="L149" s="1"/>
      <c r="M149" s="1"/>
      <c r="N149" s="1"/>
      <c r="O149" s="1"/>
      <c r="P149" s="197"/>
      <c r="Q149" s="1"/>
      <c r="R149" s="1"/>
      <c r="S149" s="1"/>
      <c r="T149" s="197"/>
      <c r="U149" s="1"/>
      <c r="V149" s="1"/>
      <c r="W149" s="1"/>
      <c r="X149" s="1"/>
      <c r="Y149" s="1"/>
      <c r="Z149" s="1"/>
      <c r="AA149" s="1"/>
      <c r="AB149" s="1"/>
      <c r="AC149" s="1"/>
      <c r="AD149" s="1"/>
      <c r="AE149" s="1"/>
      <c r="AF149" s="1"/>
      <c r="AG149" s="1"/>
      <c r="AH149" s="1"/>
    </row>
    <row r="150">
      <c r="A150" s="1"/>
      <c r="B150" s="197"/>
      <c r="C150" s="46"/>
      <c r="D150" s="1"/>
      <c r="E150" s="197"/>
      <c r="F150" s="46"/>
      <c r="G150" s="1"/>
      <c r="H150" s="1"/>
      <c r="I150" s="1"/>
      <c r="J150" s="197"/>
      <c r="K150" s="1"/>
      <c r="L150" s="1"/>
      <c r="M150" s="1"/>
      <c r="N150" s="1"/>
      <c r="O150" s="1"/>
      <c r="P150" s="197"/>
      <c r="Q150" s="1"/>
      <c r="R150" s="1"/>
      <c r="S150" s="1"/>
      <c r="T150" s="197"/>
      <c r="U150" s="1"/>
      <c r="V150" s="1"/>
      <c r="W150" s="1"/>
      <c r="X150" s="1"/>
      <c r="Y150" s="1"/>
      <c r="Z150" s="1"/>
      <c r="AA150" s="1"/>
      <c r="AB150" s="1"/>
      <c r="AC150" s="1"/>
      <c r="AD150" s="1"/>
      <c r="AE150" s="1"/>
      <c r="AF150" s="1"/>
      <c r="AG150" s="1"/>
      <c r="AH150" s="1"/>
    </row>
    <row r="151">
      <c r="A151" s="1"/>
      <c r="B151" s="197"/>
      <c r="C151" s="46"/>
      <c r="D151" s="1"/>
      <c r="E151" s="197"/>
      <c r="F151" s="46"/>
      <c r="G151" s="1"/>
      <c r="H151" s="1"/>
      <c r="I151" s="1"/>
      <c r="J151" s="197"/>
      <c r="K151" s="1"/>
      <c r="L151" s="1"/>
      <c r="M151" s="1"/>
      <c r="N151" s="1"/>
      <c r="O151" s="1"/>
      <c r="P151" s="197"/>
      <c r="Q151" s="1"/>
      <c r="R151" s="1"/>
      <c r="S151" s="1"/>
      <c r="T151" s="197"/>
      <c r="U151" s="1"/>
      <c r="V151" s="1"/>
      <c r="W151" s="1"/>
      <c r="X151" s="1"/>
      <c r="Y151" s="1"/>
      <c r="Z151" s="1"/>
      <c r="AA151" s="1"/>
      <c r="AB151" s="1"/>
      <c r="AC151" s="1"/>
      <c r="AD151" s="1"/>
      <c r="AE151" s="1"/>
      <c r="AF151" s="1"/>
      <c r="AG151" s="1"/>
      <c r="AH151" s="1"/>
    </row>
    <row r="152">
      <c r="A152" s="1"/>
      <c r="B152" s="197"/>
      <c r="C152" s="46"/>
      <c r="D152" s="1"/>
      <c r="E152" s="197"/>
      <c r="F152" s="46"/>
      <c r="G152" s="1"/>
      <c r="H152" s="1"/>
      <c r="I152" s="1"/>
      <c r="J152" s="197"/>
      <c r="K152" s="1"/>
      <c r="L152" s="1"/>
      <c r="M152" s="1"/>
      <c r="N152" s="1"/>
      <c r="O152" s="1"/>
      <c r="P152" s="197"/>
      <c r="Q152" s="1"/>
      <c r="R152" s="1"/>
      <c r="S152" s="1"/>
      <c r="T152" s="197"/>
      <c r="U152" s="1"/>
      <c r="V152" s="1"/>
      <c r="W152" s="1"/>
      <c r="X152" s="1"/>
      <c r="Y152" s="1"/>
      <c r="Z152" s="1"/>
      <c r="AA152" s="1"/>
      <c r="AB152" s="1"/>
      <c r="AC152" s="1"/>
      <c r="AD152" s="1"/>
      <c r="AE152" s="1"/>
      <c r="AF152" s="1"/>
      <c r="AG152" s="1"/>
      <c r="AH152" s="1"/>
    </row>
    <row r="153">
      <c r="A153" s="1"/>
      <c r="B153" s="197"/>
      <c r="C153" s="46"/>
      <c r="D153" s="1"/>
      <c r="E153" s="197"/>
      <c r="F153" s="46"/>
      <c r="G153" s="1"/>
      <c r="H153" s="1"/>
      <c r="I153" s="1"/>
      <c r="J153" s="197"/>
      <c r="K153" s="1"/>
      <c r="L153" s="1"/>
      <c r="M153" s="1"/>
      <c r="N153" s="1"/>
      <c r="O153" s="1"/>
      <c r="P153" s="197"/>
      <c r="Q153" s="1"/>
      <c r="R153" s="1"/>
      <c r="S153" s="1"/>
      <c r="T153" s="197"/>
      <c r="U153" s="1"/>
      <c r="V153" s="1"/>
      <c r="W153" s="1"/>
      <c r="X153" s="1"/>
      <c r="Y153" s="1"/>
      <c r="Z153" s="1"/>
      <c r="AA153" s="1"/>
      <c r="AB153" s="1"/>
      <c r="AC153" s="1"/>
      <c r="AD153" s="1"/>
      <c r="AE153" s="1"/>
      <c r="AF153" s="1"/>
      <c r="AG153" s="1"/>
      <c r="AH153" s="1"/>
    </row>
    <row r="154">
      <c r="A154" s="1"/>
      <c r="B154" s="197"/>
      <c r="C154" s="46"/>
      <c r="D154" s="1"/>
      <c r="E154" s="197"/>
      <c r="F154" s="46"/>
      <c r="G154" s="1"/>
      <c r="H154" s="1"/>
      <c r="I154" s="1"/>
      <c r="J154" s="197"/>
      <c r="K154" s="1"/>
      <c r="L154" s="1"/>
      <c r="M154" s="1"/>
      <c r="N154" s="1"/>
      <c r="O154" s="1"/>
      <c r="P154" s="197"/>
      <c r="Q154" s="1"/>
      <c r="R154" s="1"/>
      <c r="S154" s="1"/>
      <c r="T154" s="197"/>
      <c r="U154" s="1"/>
      <c r="V154" s="1"/>
      <c r="W154" s="1"/>
      <c r="X154" s="1"/>
      <c r="Y154" s="1"/>
      <c r="Z154" s="1"/>
      <c r="AA154" s="1"/>
      <c r="AB154" s="1"/>
      <c r="AC154" s="1"/>
      <c r="AD154" s="1"/>
      <c r="AE154" s="1"/>
      <c r="AF154" s="1"/>
      <c r="AG154" s="1"/>
      <c r="AH154" s="1"/>
    </row>
    <row r="155">
      <c r="A155" s="1"/>
      <c r="B155" s="197"/>
      <c r="C155" s="46"/>
      <c r="D155" s="1"/>
      <c r="E155" s="197"/>
      <c r="F155" s="46"/>
      <c r="G155" s="1"/>
      <c r="H155" s="1"/>
      <c r="I155" s="1"/>
      <c r="J155" s="197"/>
      <c r="K155" s="1"/>
      <c r="L155" s="1"/>
      <c r="M155" s="1"/>
      <c r="N155" s="1"/>
      <c r="O155" s="1"/>
      <c r="P155" s="197"/>
      <c r="Q155" s="1"/>
      <c r="R155" s="1"/>
      <c r="S155" s="1"/>
      <c r="T155" s="197"/>
      <c r="U155" s="1"/>
      <c r="V155" s="1"/>
      <c r="W155" s="1"/>
      <c r="X155" s="1"/>
      <c r="Y155" s="1"/>
      <c r="Z155" s="1"/>
      <c r="AA155" s="1"/>
      <c r="AB155" s="1"/>
      <c r="AC155" s="1"/>
      <c r="AD155" s="1"/>
      <c r="AE155" s="1"/>
      <c r="AF155" s="1"/>
      <c r="AG155" s="1"/>
      <c r="AH155" s="1"/>
    </row>
    <row r="156">
      <c r="A156" s="1"/>
      <c r="B156" s="197"/>
      <c r="C156" s="46"/>
      <c r="D156" s="1"/>
      <c r="E156" s="197"/>
      <c r="F156" s="46"/>
      <c r="G156" s="1"/>
      <c r="H156" s="1"/>
      <c r="I156" s="1"/>
      <c r="J156" s="197"/>
      <c r="K156" s="1"/>
      <c r="L156" s="1"/>
      <c r="M156" s="1"/>
      <c r="N156" s="1"/>
      <c r="O156" s="1"/>
      <c r="P156" s="197"/>
      <c r="Q156" s="1"/>
      <c r="R156" s="1"/>
      <c r="S156" s="1"/>
      <c r="T156" s="197"/>
      <c r="U156" s="1"/>
      <c r="V156" s="1"/>
      <c r="W156" s="1"/>
      <c r="X156" s="1"/>
      <c r="Y156" s="1"/>
      <c r="Z156" s="1"/>
      <c r="AA156" s="1"/>
      <c r="AB156" s="1"/>
      <c r="AC156" s="1"/>
      <c r="AD156" s="1"/>
      <c r="AE156" s="1"/>
      <c r="AF156" s="1"/>
      <c r="AG156" s="1"/>
      <c r="AH156" s="1"/>
    </row>
    <row r="157">
      <c r="A157" s="1"/>
      <c r="B157" s="197"/>
      <c r="C157" s="46"/>
      <c r="D157" s="1"/>
      <c r="E157" s="197"/>
      <c r="F157" s="46"/>
      <c r="G157" s="1"/>
      <c r="H157" s="1"/>
      <c r="I157" s="1"/>
      <c r="J157" s="197"/>
      <c r="K157" s="1"/>
      <c r="L157" s="1"/>
      <c r="M157" s="1"/>
      <c r="N157" s="1"/>
      <c r="O157" s="1"/>
      <c r="P157" s="197"/>
      <c r="Q157" s="1"/>
      <c r="R157" s="1"/>
      <c r="S157" s="1"/>
      <c r="T157" s="197"/>
      <c r="U157" s="1"/>
      <c r="V157" s="1"/>
      <c r="W157" s="1"/>
      <c r="X157" s="1"/>
      <c r="Y157" s="1"/>
      <c r="Z157" s="1"/>
      <c r="AA157" s="1"/>
      <c r="AB157" s="1"/>
      <c r="AC157" s="1"/>
      <c r="AD157" s="1"/>
      <c r="AE157" s="1"/>
      <c r="AF157" s="1"/>
      <c r="AG157" s="1"/>
      <c r="AH157" s="1"/>
    </row>
    <row r="158">
      <c r="A158" s="1"/>
      <c r="B158" s="197"/>
      <c r="C158" s="46"/>
      <c r="D158" s="1"/>
      <c r="E158" s="197"/>
      <c r="F158" s="46"/>
      <c r="G158" s="1"/>
      <c r="H158" s="1"/>
      <c r="I158" s="1"/>
      <c r="J158" s="197"/>
      <c r="K158" s="1"/>
      <c r="L158" s="1"/>
      <c r="M158" s="1"/>
      <c r="N158" s="1"/>
      <c r="O158" s="1"/>
      <c r="P158" s="197"/>
      <c r="Q158" s="1"/>
      <c r="R158" s="1"/>
      <c r="S158" s="1"/>
      <c r="T158" s="197"/>
      <c r="U158" s="1"/>
      <c r="V158" s="1"/>
      <c r="W158" s="1"/>
      <c r="X158" s="1"/>
      <c r="Y158" s="1"/>
      <c r="Z158" s="1"/>
      <c r="AA158" s="1"/>
      <c r="AB158" s="1"/>
      <c r="AC158" s="1"/>
      <c r="AD158" s="1"/>
      <c r="AE158" s="1"/>
      <c r="AF158" s="1"/>
      <c r="AG158" s="1"/>
      <c r="AH158" s="1"/>
    </row>
    <row r="159">
      <c r="A159" s="1"/>
      <c r="B159" s="197"/>
      <c r="C159" s="46"/>
      <c r="D159" s="1"/>
      <c r="E159" s="197"/>
      <c r="F159" s="46"/>
      <c r="G159" s="1"/>
      <c r="H159" s="1"/>
      <c r="I159" s="1"/>
      <c r="J159" s="197"/>
      <c r="K159" s="1"/>
      <c r="L159" s="1"/>
      <c r="M159" s="1"/>
      <c r="N159" s="1"/>
      <c r="O159" s="1"/>
      <c r="P159" s="197"/>
      <c r="Q159" s="1"/>
      <c r="R159" s="1"/>
      <c r="S159" s="1"/>
      <c r="T159" s="197"/>
      <c r="U159" s="1"/>
      <c r="V159" s="1"/>
      <c r="W159" s="1"/>
      <c r="X159" s="1"/>
      <c r="Y159" s="1"/>
      <c r="Z159" s="1"/>
      <c r="AA159" s="1"/>
      <c r="AB159" s="1"/>
      <c r="AC159" s="1"/>
      <c r="AD159" s="1"/>
      <c r="AE159" s="1"/>
      <c r="AF159" s="1"/>
      <c r="AG159" s="1"/>
      <c r="AH159" s="1"/>
    </row>
    <row r="160">
      <c r="A160" s="1"/>
      <c r="B160" s="197"/>
      <c r="C160" s="46"/>
      <c r="D160" s="1"/>
      <c r="E160" s="197"/>
      <c r="F160" s="46"/>
      <c r="G160" s="1"/>
      <c r="H160" s="1"/>
      <c r="I160" s="1"/>
      <c r="J160" s="197"/>
      <c r="K160" s="1"/>
      <c r="L160" s="1"/>
      <c r="M160" s="1"/>
      <c r="N160" s="1"/>
      <c r="O160" s="1"/>
      <c r="P160" s="197"/>
      <c r="Q160" s="1"/>
      <c r="R160" s="1"/>
      <c r="S160" s="1"/>
      <c r="T160" s="197"/>
      <c r="U160" s="1"/>
      <c r="V160" s="1"/>
      <c r="W160" s="1"/>
      <c r="X160" s="1"/>
      <c r="Y160" s="1"/>
      <c r="Z160" s="1"/>
      <c r="AA160" s="1"/>
      <c r="AB160" s="1"/>
      <c r="AC160" s="1"/>
      <c r="AD160" s="1"/>
      <c r="AE160" s="1"/>
      <c r="AF160" s="1"/>
      <c r="AG160" s="1"/>
      <c r="AH160" s="1"/>
    </row>
    <row r="161">
      <c r="A161" s="1"/>
      <c r="B161" s="197"/>
      <c r="C161" s="46"/>
      <c r="D161" s="1"/>
      <c r="E161" s="197"/>
      <c r="F161" s="46"/>
      <c r="G161" s="1"/>
      <c r="H161" s="1"/>
      <c r="I161" s="1"/>
      <c r="J161" s="197"/>
      <c r="K161" s="1"/>
      <c r="L161" s="1"/>
      <c r="M161" s="1"/>
      <c r="N161" s="1"/>
      <c r="O161" s="1"/>
      <c r="P161" s="197"/>
      <c r="Q161" s="1"/>
      <c r="R161" s="1"/>
      <c r="S161" s="1"/>
      <c r="T161" s="197"/>
      <c r="U161" s="1"/>
      <c r="V161" s="1"/>
      <c r="W161" s="1"/>
      <c r="X161" s="1"/>
      <c r="Y161" s="1"/>
      <c r="Z161" s="1"/>
      <c r="AA161" s="1"/>
      <c r="AB161" s="1"/>
      <c r="AC161" s="1"/>
      <c r="AD161" s="1"/>
      <c r="AE161" s="1"/>
      <c r="AF161" s="1"/>
      <c r="AG161" s="1"/>
      <c r="AH161" s="1"/>
    </row>
    <row r="162">
      <c r="A162" s="1"/>
      <c r="B162" s="197"/>
      <c r="C162" s="46"/>
      <c r="D162" s="1"/>
      <c r="E162" s="197"/>
      <c r="F162" s="46"/>
      <c r="G162" s="1"/>
      <c r="H162" s="1"/>
      <c r="I162" s="1"/>
      <c r="J162" s="197"/>
      <c r="K162" s="1"/>
      <c r="L162" s="1"/>
      <c r="M162" s="1"/>
      <c r="N162" s="1"/>
      <c r="O162" s="1"/>
      <c r="P162" s="197"/>
      <c r="Q162" s="1"/>
      <c r="R162" s="1"/>
      <c r="S162" s="1"/>
      <c r="T162" s="197"/>
      <c r="U162" s="1"/>
      <c r="V162" s="1"/>
      <c r="W162" s="1"/>
      <c r="X162" s="1"/>
      <c r="Y162" s="1"/>
      <c r="Z162" s="1"/>
      <c r="AA162" s="1"/>
      <c r="AB162" s="1"/>
      <c r="AC162" s="1"/>
      <c r="AD162" s="1"/>
      <c r="AE162" s="1"/>
      <c r="AF162" s="1"/>
      <c r="AG162" s="1"/>
      <c r="AH162" s="1"/>
    </row>
    <row r="163">
      <c r="A163" s="1"/>
      <c r="B163" s="197"/>
      <c r="C163" s="46"/>
      <c r="D163" s="1"/>
      <c r="E163" s="197"/>
      <c r="F163" s="46"/>
      <c r="G163" s="1"/>
      <c r="H163" s="1"/>
      <c r="I163" s="1"/>
      <c r="J163" s="197"/>
      <c r="K163" s="1"/>
      <c r="L163" s="1"/>
      <c r="M163" s="1"/>
      <c r="N163" s="1"/>
      <c r="O163" s="1"/>
      <c r="P163" s="197"/>
      <c r="Q163" s="1"/>
      <c r="R163" s="1"/>
      <c r="S163" s="1"/>
      <c r="T163" s="197"/>
      <c r="U163" s="1"/>
      <c r="V163" s="1"/>
      <c r="W163" s="1"/>
      <c r="X163" s="1"/>
      <c r="Y163" s="1"/>
      <c r="Z163" s="1"/>
      <c r="AA163" s="1"/>
      <c r="AB163" s="1"/>
      <c r="AC163" s="1"/>
      <c r="AD163" s="1"/>
      <c r="AE163" s="1"/>
      <c r="AF163" s="1"/>
      <c r="AG163" s="1"/>
      <c r="AH163" s="1"/>
    </row>
    <row r="164">
      <c r="A164" s="1"/>
      <c r="B164" s="197"/>
      <c r="C164" s="46"/>
      <c r="D164" s="1"/>
      <c r="E164" s="197"/>
      <c r="F164" s="46"/>
      <c r="G164" s="1"/>
      <c r="H164" s="1"/>
      <c r="I164" s="1"/>
      <c r="J164" s="197"/>
      <c r="K164" s="1"/>
      <c r="L164" s="1"/>
      <c r="M164" s="1"/>
      <c r="N164" s="1"/>
      <c r="O164" s="1"/>
      <c r="P164" s="197"/>
      <c r="Q164" s="1"/>
      <c r="R164" s="1"/>
      <c r="S164" s="1"/>
      <c r="T164" s="197"/>
      <c r="U164" s="1"/>
      <c r="V164" s="1"/>
      <c r="W164" s="1"/>
      <c r="X164" s="1"/>
      <c r="Y164" s="1"/>
      <c r="Z164" s="1"/>
      <c r="AA164" s="1"/>
      <c r="AB164" s="1"/>
      <c r="AC164" s="1"/>
      <c r="AD164" s="1"/>
      <c r="AE164" s="1"/>
      <c r="AF164" s="1"/>
      <c r="AG164" s="1"/>
      <c r="AH164" s="1"/>
    </row>
    <row r="165">
      <c r="A165" s="1"/>
      <c r="B165" s="197"/>
      <c r="C165" s="46"/>
      <c r="D165" s="1"/>
      <c r="E165" s="197"/>
      <c r="F165" s="46"/>
      <c r="G165" s="1"/>
      <c r="H165" s="1"/>
      <c r="I165" s="1"/>
      <c r="J165" s="197"/>
      <c r="K165" s="1"/>
      <c r="L165" s="1"/>
      <c r="M165" s="1"/>
      <c r="N165" s="1"/>
      <c r="O165" s="1"/>
      <c r="P165" s="197"/>
      <c r="Q165" s="1"/>
      <c r="R165" s="1"/>
      <c r="S165" s="1"/>
      <c r="T165" s="197"/>
      <c r="U165" s="1"/>
      <c r="V165" s="1"/>
      <c r="W165" s="1"/>
      <c r="X165" s="1"/>
      <c r="Y165" s="1"/>
      <c r="Z165" s="1"/>
      <c r="AA165" s="1"/>
      <c r="AB165" s="1"/>
      <c r="AC165" s="1"/>
      <c r="AD165" s="1"/>
      <c r="AE165" s="1"/>
      <c r="AF165" s="1"/>
      <c r="AG165" s="1"/>
      <c r="AH165" s="1"/>
    </row>
    <row r="166">
      <c r="A166" s="1"/>
      <c r="B166" s="197"/>
      <c r="C166" s="46"/>
      <c r="D166" s="1"/>
      <c r="E166" s="197"/>
      <c r="F166" s="46"/>
      <c r="G166" s="1"/>
      <c r="H166" s="1"/>
      <c r="I166" s="1"/>
      <c r="J166" s="197"/>
      <c r="K166" s="1"/>
      <c r="L166" s="1"/>
      <c r="M166" s="1"/>
      <c r="N166" s="1"/>
      <c r="O166" s="1"/>
      <c r="P166" s="197"/>
      <c r="Q166" s="1"/>
      <c r="R166" s="1"/>
      <c r="S166" s="1"/>
      <c r="T166" s="197"/>
      <c r="U166" s="1"/>
      <c r="V166" s="1"/>
      <c r="W166" s="1"/>
      <c r="X166" s="1"/>
      <c r="Y166" s="1"/>
      <c r="Z166" s="1"/>
      <c r="AA166" s="1"/>
      <c r="AB166" s="1"/>
      <c r="AC166" s="1"/>
      <c r="AD166" s="1"/>
      <c r="AE166" s="1"/>
      <c r="AF166" s="1"/>
      <c r="AG166" s="1"/>
      <c r="AH166" s="1"/>
    </row>
    <row r="167">
      <c r="A167" s="1"/>
      <c r="B167" s="197"/>
      <c r="C167" s="46"/>
      <c r="D167" s="1"/>
      <c r="E167" s="197"/>
      <c r="F167" s="46"/>
      <c r="G167" s="1"/>
      <c r="H167" s="1"/>
      <c r="I167" s="1"/>
      <c r="J167" s="197"/>
      <c r="K167" s="1"/>
      <c r="L167" s="1"/>
      <c r="M167" s="1"/>
      <c r="N167" s="1"/>
      <c r="O167" s="1"/>
      <c r="P167" s="197"/>
      <c r="Q167" s="1"/>
      <c r="R167" s="1"/>
      <c r="S167" s="1"/>
      <c r="T167" s="197"/>
      <c r="U167" s="1"/>
      <c r="V167" s="1"/>
      <c r="W167" s="1"/>
      <c r="X167" s="1"/>
      <c r="Y167" s="1"/>
      <c r="Z167" s="1"/>
      <c r="AA167" s="1"/>
      <c r="AB167" s="1"/>
      <c r="AC167" s="1"/>
      <c r="AD167" s="1"/>
      <c r="AE167" s="1"/>
      <c r="AF167" s="1"/>
      <c r="AG167" s="1"/>
      <c r="AH167" s="1"/>
    </row>
    <row r="168">
      <c r="A168" s="1"/>
      <c r="B168" s="197"/>
      <c r="C168" s="46"/>
      <c r="D168" s="1"/>
      <c r="E168" s="197"/>
      <c r="F168" s="46"/>
      <c r="G168" s="1"/>
      <c r="H168" s="1"/>
      <c r="I168" s="1"/>
      <c r="J168" s="197"/>
      <c r="K168" s="1"/>
      <c r="L168" s="1"/>
      <c r="M168" s="1"/>
      <c r="N168" s="1"/>
      <c r="O168" s="1"/>
      <c r="P168" s="197"/>
      <c r="Q168" s="1"/>
      <c r="R168" s="1"/>
      <c r="S168" s="1"/>
      <c r="T168" s="197"/>
      <c r="U168" s="1"/>
      <c r="V168" s="1"/>
      <c r="W168" s="1"/>
      <c r="X168" s="1"/>
      <c r="Y168" s="1"/>
      <c r="Z168" s="1"/>
      <c r="AA168" s="1"/>
      <c r="AB168" s="1"/>
      <c r="AC168" s="1"/>
      <c r="AD168" s="1"/>
      <c r="AE168" s="1"/>
      <c r="AF168" s="1"/>
      <c r="AG168" s="1"/>
      <c r="AH168" s="1"/>
    </row>
    <row r="169">
      <c r="A169" s="1"/>
      <c r="B169" s="197"/>
      <c r="C169" s="46"/>
      <c r="D169" s="1"/>
      <c r="E169" s="197"/>
      <c r="F169" s="46"/>
      <c r="G169" s="1"/>
      <c r="H169" s="1"/>
      <c r="I169" s="1"/>
      <c r="J169" s="197"/>
      <c r="K169" s="1"/>
      <c r="L169" s="1"/>
      <c r="M169" s="1"/>
      <c r="N169" s="1"/>
      <c r="O169" s="1"/>
      <c r="P169" s="197"/>
      <c r="Q169" s="1"/>
      <c r="R169" s="1"/>
      <c r="S169" s="1"/>
      <c r="T169" s="197"/>
      <c r="U169" s="1"/>
      <c r="V169" s="1"/>
      <c r="W169" s="1"/>
      <c r="X169" s="1"/>
      <c r="Y169" s="1"/>
      <c r="Z169" s="1"/>
      <c r="AA169" s="1"/>
      <c r="AB169" s="1"/>
      <c r="AC169" s="1"/>
      <c r="AD169" s="1"/>
      <c r="AE169" s="1"/>
      <c r="AF169" s="1"/>
      <c r="AG169" s="1"/>
      <c r="AH169" s="1"/>
    </row>
    <row r="170">
      <c r="A170" s="1"/>
      <c r="B170" s="197"/>
      <c r="C170" s="46"/>
      <c r="D170" s="1"/>
      <c r="E170" s="197"/>
      <c r="F170" s="46"/>
      <c r="G170" s="1"/>
      <c r="H170" s="1"/>
      <c r="I170" s="1"/>
      <c r="J170" s="197"/>
      <c r="K170" s="1"/>
      <c r="L170" s="1"/>
      <c r="M170" s="1"/>
      <c r="N170" s="1"/>
      <c r="O170" s="1"/>
      <c r="P170" s="197"/>
      <c r="Q170" s="1"/>
      <c r="R170" s="1"/>
      <c r="S170" s="1"/>
      <c r="T170" s="197"/>
      <c r="U170" s="1"/>
      <c r="V170" s="1"/>
      <c r="W170" s="1"/>
      <c r="X170" s="1"/>
      <c r="Y170" s="1"/>
      <c r="Z170" s="1"/>
      <c r="AA170" s="1"/>
      <c r="AB170" s="1"/>
      <c r="AC170" s="1"/>
      <c r="AD170" s="1"/>
      <c r="AE170" s="1"/>
      <c r="AF170" s="1"/>
      <c r="AG170" s="1"/>
      <c r="AH170" s="1"/>
    </row>
    <row r="171">
      <c r="A171" s="1"/>
      <c r="B171" s="197"/>
      <c r="C171" s="46"/>
      <c r="D171" s="1"/>
      <c r="E171" s="197"/>
      <c r="F171" s="46"/>
      <c r="G171" s="1"/>
      <c r="H171" s="1"/>
      <c r="I171" s="1"/>
      <c r="J171" s="197"/>
      <c r="K171" s="1"/>
      <c r="L171" s="1"/>
      <c r="M171" s="1"/>
      <c r="N171" s="1"/>
      <c r="O171" s="1"/>
      <c r="P171" s="197"/>
      <c r="Q171" s="1"/>
      <c r="R171" s="1"/>
      <c r="S171" s="1"/>
      <c r="T171" s="197"/>
      <c r="U171" s="1"/>
      <c r="V171" s="1"/>
      <c r="W171" s="1"/>
      <c r="X171" s="1"/>
      <c r="Y171" s="1"/>
      <c r="Z171" s="1"/>
      <c r="AA171" s="1"/>
      <c r="AB171" s="1"/>
      <c r="AC171" s="1"/>
      <c r="AD171" s="1"/>
      <c r="AE171" s="1"/>
      <c r="AF171" s="1"/>
      <c r="AG171" s="1"/>
      <c r="AH171" s="1"/>
    </row>
    <row r="172">
      <c r="A172" s="1"/>
      <c r="B172" s="197"/>
      <c r="C172" s="46"/>
      <c r="D172" s="1"/>
      <c r="E172" s="197"/>
      <c r="F172" s="46"/>
      <c r="G172" s="1"/>
      <c r="H172" s="1"/>
      <c r="I172" s="1"/>
      <c r="J172" s="197"/>
      <c r="K172" s="1"/>
      <c r="L172" s="1"/>
      <c r="M172" s="1"/>
      <c r="N172" s="1"/>
      <c r="O172" s="1"/>
      <c r="P172" s="197"/>
      <c r="Q172" s="1"/>
      <c r="R172" s="1"/>
      <c r="S172" s="1"/>
      <c r="T172" s="197"/>
      <c r="U172" s="1"/>
      <c r="V172" s="1"/>
      <c r="W172" s="1"/>
      <c r="X172" s="1"/>
      <c r="Y172" s="1"/>
      <c r="Z172" s="1"/>
      <c r="AA172" s="1"/>
      <c r="AB172" s="1"/>
      <c r="AC172" s="1"/>
      <c r="AD172" s="1"/>
      <c r="AE172" s="1"/>
      <c r="AF172" s="1"/>
      <c r="AG172" s="1"/>
      <c r="AH172" s="1"/>
    </row>
    <row r="173">
      <c r="A173" s="1"/>
      <c r="B173" s="197"/>
      <c r="C173" s="46"/>
      <c r="D173" s="1"/>
      <c r="E173" s="197"/>
      <c r="F173" s="46"/>
      <c r="G173" s="1"/>
      <c r="H173" s="1"/>
      <c r="I173" s="1"/>
      <c r="J173" s="197"/>
      <c r="K173" s="1"/>
      <c r="L173" s="1"/>
      <c r="M173" s="1"/>
      <c r="N173" s="1"/>
      <c r="O173" s="1"/>
      <c r="P173" s="197"/>
      <c r="Q173" s="1"/>
      <c r="R173" s="1"/>
      <c r="S173" s="1"/>
      <c r="T173" s="197"/>
      <c r="U173" s="1"/>
      <c r="V173" s="1"/>
      <c r="W173" s="1"/>
      <c r="X173" s="1"/>
      <c r="Y173" s="1"/>
      <c r="Z173" s="1"/>
      <c r="AA173" s="1"/>
      <c r="AB173" s="1"/>
      <c r="AC173" s="1"/>
      <c r="AD173" s="1"/>
      <c r="AE173" s="1"/>
      <c r="AF173" s="1"/>
      <c r="AG173" s="1"/>
      <c r="AH173" s="1"/>
    </row>
    <row r="174">
      <c r="A174" s="1"/>
      <c r="B174" s="197"/>
      <c r="C174" s="46"/>
      <c r="D174" s="1"/>
      <c r="E174" s="197"/>
      <c r="F174" s="46"/>
      <c r="G174" s="1"/>
      <c r="H174" s="1"/>
      <c r="I174" s="1"/>
      <c r="J174" s="197"/>
      <c r="K174" s="1"/>
      <c r="L174" s="1"/>
      <c r="M174" s="1"/>
      <c r="N174" s="1"/>
      <c r="O174" s="1"/>
      <c r="P174" s="197"/>
      <c r="Q174" s="1"/>
      <c r="R174" s="1"/>
      <c r="S174" s="1"/>
      <c r="T174" s="197"/>
      <c r="U174" s="1"/>
      <c r="V174" s="1"/>
      <c r="W174" s="1"/>
      <c r="X174" s="1"/>
      <c r="Y174" s="1"/>
      <c r="Z174" s="1"/>
      <c r="AA174" s="1"/>
      <c r="AB174" s="1"/>
      <c r="AC174" s="1"/>
      <c r="AD174" s="1"/>
      <c r="AE174" s="1"/>
      <c r="AF174" s="1"/>
      <c r="AG174" s="1"/>
      <c r="AH174" s="1"/>
    </row>
    <row r="175">
      <c r="A175" s="1"/>
      <c r="B175" s="197"/>
      <c r="C175" s="46"/>
      <c r="D175" s="1"/>
      <c r="E175" s="197"/>
      <c r="F175" s="46"/>
      <c r="G175" s="1"/>
      <c r="H175" s="1"/>
      <c r="I175" s="1"/>
      <c r="J175" s="197"/>
      <c r="K175" s="1"/>
      <c r="L175" s="1"/>
      <c r="M175" s="1"/>
      <c r="N175" s="1"/>
      <c r="O175" s="1"/>
      <c r="P175" s="197"/>
      <c r="Q175" s="1"/>
      <c r="R175" s="1"/>
      <c r="S175" s="1"/>
      <c r="T175" s="197"/>
      <c r="U175" s="1"/>
      <c r="V175" s="1"/>
      <c r="W175" s="1"/>
      <c r="X175" s="1"/>
      <c r="Y175" s="1"/>
      <c r="Z175" s="1"/>
      <c r="AA175" s="1"/>
      <c r="AB175" s="1"/>
      <c r="AC175" s="1"/>
      <c r="AD175" s="1"/>
      <c r="AE175" s="1"/>
      <c r="AF175" s="1"/>
      <c r="AG175" s="1"/>
      <c r="AH175" s="1"/>
    </row>
    <row r="176">
      <c r="A176" s="1"/>
      <c r="B176" s="197"/>
      <c r="C176" s="46"/>
      <c r="D176" s="1"/>
      <c r="E176" s="197"/>
      <c r="F176" s="46"/>
      <c r="G176" s="1"/>
      <c r="H176" s="1"/>
      <c r="I176" s="1"/>
      <c r="J176" s="197"/>
      <c r="K176" s="1"/>
      <c r="L176" s="1"/>
      <c r="M176" s="1"/>
      <c r="N176" s="1"/>
      <c r="O176" s="1"/>
      <c r="P176" s="197"/>
      <c r="Q176" s="1"/>
      <c r="R176" s="1"/>
      <c r="S176" s="1"/>
      <c r="T176" s="197"/>
      <c r="U176" s="1"/>
      <c r="V176" s="1"/>
      <c r="W176" s="1"/>
      <c r="X176" s="1"/>
      <c r="Y176" s="1"/>
      <c r="Z176" s="1"/>
      <c r="AA176" s="1"/>
      <c r="AB176" s="1"/>
      <c r="AC176" s="1"/>
      <c r="AD176" s="1"/>
      <c r="AE176" s="1"/>
      <c r="AF176" s="1"/>
      <c r="AG176" s="1"/>
      <c r="AH176" s="1"/>
    </row>
    <row r="177">
      <c r="A177" s="1"/>
      <c r="B177" s="197"/>
      <c r="C177" s="46"/>
      <c r="D177" s="1"/>
      <c r="E177" s="197"/>
      <c r="F177" s="46"/>
      <c r="G177" s="1"/>
      <c r="H177" s="1"/>
      <c r="I177" s="1"/>
      <c r="J177" s="197"/>
      <c r="K177" s="1"/>
      <c r="L177" s="1"/>
      <c r="M177" s="1"/>
      <c r="N177" s="1"/>
      <c r="O177" s="1"/>
      <c r="P177" s="197"/>
      <c r="Q177" s="1"/>
      <c r="R177" s="1"/>
      <c r="S177" s="1"/>
      <c r="T177" s="197"/>
      <c r="U177" s="1"/>
      <c r="V177" s="1"/>
      <c r="W177" s="1"/>
      <c r="X177" s="1"/>
      <c r="Y177" s="1"/>
      <c r="Z177" s="1"/>
      <c r="AA177" s="1"/>
      <c r="AB177" s="1"/>
      <c r="AC177" s="1"/>
      <c r="AD177" s="1"/>
      <c r="AE177" s="1"/>
      <c r="AF177" s="1"/>
      <c r="AG177" s="1"/>
      <c r="AH177" s="1"/>
    </row>
    <row r="178">
      <c r="A178" s="1"/>
      <c r="B178" s="197"/>
      <c r="C178" s="46"/>
      <c r="D178" s="1"/>
      <c r="E178" s="197"/>
      <c r="F178" s="46"/>
      <c r="G178" s="1"/>
      <c r="H178" s="1"/>
      <c r="I178" s="1"/>
      <c r="J178" s="197"/>
      <c r="K178" s="1"/>
      <c r="L178" s="1"/>
      <c r="M178" s="1"/>
      <c r="N178" s="1"/>
      <c r="O178" s="1"/>
      <c r="P178" s="197"/>
      <c r="Q178" s="1"/>
      <c r="R178" s="1"/>
      <c r="S178" s="1"/>
      <c r="T178" s="197"/>
      <c r="U178" s="1"/>
      <c r="V178" s="1"/>
      <c r="W178" s="1"/>
      <c r="X178" s="1"/>
      <c r="Y178" s="1"/>
      <c r="Z178" s="1"/>
      <c r="AA178" s="1"/>
      <c r="AB178" s="1"/>
      <c r="AC178" s="1"/>
      <c r="AD178" s="1"/>
      <c r="AE178" s="1"/>
      <c r="AF178" s="1"/>
      <c r="AG178" s="1"/>
      <c r="AH178" s="1"/>
    </row>
    <row r="179">
      <c r="A179" s="1"/>
      <c r="B179" s="197"/>
      <c r="C179" s="46"/>
      <c r="D179" s="1"/>
      <c r="E179" s="197"/>
      <c r="F179" s="46"/>
      <c r="G179" s="1"/>
      <c r="H179" s="1"/>
      <c r="I179" s="1"/>
      <c r="J179" s="197"/>
      <c r="K179" s="1"/>
      <c r="L179" s="1"/>
      <c r="M179" s="1"/>
      <c r="N179" s="1"/>
      <c r="O179" s="1"/>
      <c r="P179" s="197"/>
      <c r="Q179" s="1"/>
      <c r="R179" s="1"/>
      <c r="S179" s="1"/>
      <c r="T179" s="197"/>
      <c r="U179" s="1"/>
      <c r="V179" s="1"/>
      <c r="W179" s="1"/>
      <c r="X179" s="1"/>
      <c r="Y179" s="1"/>
      <c r="Z179" s="1"/>
      <c r="AA179" s="1"/>
      <c r="AB179" s="1"/>
      <c r="AC179" s="1"/>
      <c r="AD179" s="1"/>
      <c r="AE179" s="1"/>
      <c r="AF179" s="1"/>
      <c r="AG179" s="1"/>
      <c r="AH179" s="1"/>
    </row>
    <row r="180">
      <c r="A180" s="1"/>
      <c r="B180" s="197"/>
      <c r="C180" s="46"/>
      <c r="D180" s="1"/>
      <c r="E180" s="197"/>
      <c r="F180" s="46"/>
      <c r="G180" s="1"/>
      <c r="H180" s="1"/>
      <c r="I180" s="1"/>
      <c r="J180" s="197"/>
      <c r="K180" s="1"/>
      <c r="L180" s="1"/>
      <c r="M180" s="1"/>
      <c r="N180" s="1"/>
      <c r="O180" s="1"/>
      <c r="P180" s="197"/>
      <c r="Q180" s="1"/>
      <c r="R180" s="1"/>
      <c r="S180" s="1"/>
      <c r="T180" s="197"/>
      <c r="U180" s="1"/>
      <c r="V180" s="1"/>
      <c r="W180" s="1"/>
      <c r="X180" s="1"/>
      <c r="Y180" s="1"/>
      <c r="Z180" s="1"/>
      <c r="AA180" s="1"/>
      <c r="AB180" s="1"/>
      <c r="AC180" s="1"/>
      <c r="AD180" s="1"/>
      <c r="AE180" s="1"/>
      <c r="AF180" s="1"/>
      <c r="AG180" s="1"/>
      <c r="AH180" s="1"/>
    </row>
    <row r="181">
      <c r="A181" s="1"/>
      <c r="B181" s="197"/>
      <c r="C181" s="46"/>
      <c r="D181" s="1"/>
      <c r="E181" s="197"/>
      <c r="F181" s="46"/>
      <c r="G181" s="1"/>
      <c r="H181" s="1"/>
      <c r="I181" s="1"/>
      <c r="J181" s="197"/>
      <c r="K181" s="1"/>
      <c r="L181" s="1"/>
      <c r="M181" s="1"/>
      <c r="N181" s="1"/>
      <c r="O181" s="1"/>
      <c r="P181" s="197"/>
      <c r="Q181" s="1"/>
      <c r="R181" s="1"/>
      <c r="S181" s="1"/>
      <c r="T181" s="197"/>
      <c r="U181" s="1"/>
      <c r="V181" s="1"/>
      <c r="W181" s="1"/>
      <c r="X181" s="1"/>
      <c r="Y181" s="1"/>
      <c r="Z181" s="1"/>
      <c r="AA181" s="1"/>
      <c r="AB181" s="1"/>
      <c r="AC181" s="1"/>
      <c r="AD181" s="1"/>
      <c r="AE181" s="1"/>
      <c r="AF181" s="1"/>
      <c r="AG181" s="1"/>
      <c r="AH181" s="1"/>
    </row>
    <row r="182">
      <c r="A182" s="1"/>
      <c r="B182" s="197"/>
      <c r="C182" s="46"/>
      <c r="D182" s="1"/>
      <c r="E182" s="197"/>
      <c r="F182" s="46"/>
      <c r="G182" s="1"/>
      <c r="H182" s="1"/>
      <c r="I182" s="1"/>
      <c r="J182" s="197"/>
      <c r="K182" s="1"/>
      <c r="L182" s="1"/>
      <c r="M182" s="1"/>
      <c r="N182" s="1"/>
      <c r="O182" s="1"/>
      <c r="P182" s="197"/>
      <c r="Q182" s="1"/>
      <c r="R182" s="1"/>
      <c r="S182" s="1"/>
      <c r="T182" s="197"/>
      <c r="U182" s="1"/>
      <c r="V182" s="1"/>
      <c r="W182" s="1"/>
      <c r="X182" s="1"/>
      <c r="Y182" s="1"/>
      <c r="Z182" s="1"/>
      <c r="AA182" s="1"/>
      <c r="AB182" s="1"/>
      <c r="AC182" s="1"/>
      <c r="AD182" s="1"/>
      <c r="AE182" s="1"/>
      <c r="AF182" s="1"/>
      <c r="AG182" s="1"/>
      <c r="AH182" s="1"/>
    </row>
    <row r="183">
      <c r="A183" s="1"/>
      <c r="B183" s="197"/>
      <c r="C183" s="46"/>
      <c r="D183" s="1"/>
      <c r="E183" s="197"/>
      <c r="F183" s="46"/>
      <c r="G183" s="1"/>
      <c r="H183" s="1"/>
      <c r="I183" s="1"/>
      <c r="J183" s="197"/>
      <c r="K183" s="1"/>
      <c r="L183" s="1"/>
      <c r="M183" s="1"/>
      <c r="N183" s="1"/>
      <c r="O183" s="1"/>
      <c r="P183" s="197"/>
      <c r="Q183" s="1"/>
      <c r="R183" s="1"/>
      <c r="S183" s="1"/>
      <c r="T183" s="197"/>
      <c r="U183" s="1"/>
      <c r="V183" s="1"/>
      <c r="W183" s="1"/>
      <c r="X183" s="1"/>
      <c r="Y183" s="1"/>
      <c r="Z183" s="1"/>
      <c r="AA183" s="1"/>
      <c r="AB183" s="1"/>
      <c r="AC183" s="1"/>
      <c r="AD183" s="1"/>
      <c r="AE183" s="1"/>
      <c r="AF183" s="1"/>
      <c r="AG183" s="1"/>
      <c r="AH183" s="1"/>
    </row>
    <row r="184">
      <c r="A184" s="1"/>
      <c r="B184" s="197"/>
      <c r="C184" s="46"/>
      <c r="D184" s="1"/>
      <c r="E184" s="197"/>
      <c r="F184" s="46"/>
      <c r="G184" s="1"/>
      <c r="H184" s="1"/>
      <c r="I184" s="1"/>
      <c r="J184" s="197"/>
      <c r="K184" s="1"/>
      <c r="L184" s="1"/>
      <c r="M184" s="1"/>
      <c r="N184" s="1"/>
      <c r="O184" s="1"/>
      <c r="P184" s="197"/>
      <c r="Q184" s="1"/>
      <c r="R184" s="1"/>
      <c r="S184" s="1"/>
      <c r="T184" s="197"/>
      <c r="U184" s="1"/>
      <c r="V184" s="1"/>
      <c r="W184" s="1"/>
      <c r="X184" s="1"/>
      <c r="Y184" s="1"/>
      <c r="Z184" s="1"/>
      <c r="AA184" s="1"/>
      <c r="AB184" s="1"/>
      <c r="AC184" s="1"/>
      <c r="AD184" s="1"/>
      <c r="AE184" s="1"/>
      <c r="AF184" s="1"/>
      <c r="AG184" s="1"/>
      <c r="AH184" s="1"/>
    </row>
    <row r="185">
      <c r="A185" s="1"/>
      <c r="B185" s="197"/>
      <c r="C185" s="46"/>
      <c r="D185" s="1"/>
      <c r="E185" s="197"/>
      <c r="F185" s="46"/>
      <c r="G185" s="1"/>
      <c r="H185" s="1"/>
      <c r="I185" s="1"/>
      <c r="J185" s="197"/>
      <c r="K185" s="1"/>
      <c r="L185" s="1"/>
      <c r="M185" s="1"/>
      <c r="N185" s="1"/>
      <c r="O185" s="1"/>
      <c r="P185" s="197"/>
      <c r="Q185" s="1"/>
      <c r="R185" s="1"/>
      <c r="S185" s="1"/>
      <c r="T185" s="197"/>
      <c r="U185" s="1"/>
      <c r="V185" s="1"/>
      <c r="W185" s="1"/>
      <c r="X185" s="1"/>
      <c r="Y185" s="1"/>
      <c r="Z185" s="1"/>
      <c r="AA185" s="1"/>
      <c r="AB185" s="1"/>
      <c r="AC185" s="1"/>
      <c r="AD185" s="1"/>
      <c r="AE185" s="1"/>
      <c r="AF185" s="1"/>
      <c r="AG185" s="1"/>
      <c r="AH185" s="1"/>
    </row>
    <row r="186">
      <c r="A186" s="1"/>
      <c r="B186" s="197"/>
      <c r="C186" s="46"/>
      <c r="D186" s="1"/>
      <c r="E186" s="197"/>
      <c r="F186" s="46"/>
      <c r="G186" s="1"/>
      <c r="H186" s="1"/>
      <c r="I186" s="1"/>
      <c r="J186" s="197"/>
      <c r="K186" s="1"/>
      <c r="L186" s="1"/>
      <c r="M186" s="1"/>
      <c r="N186" s="1"/>
      <c r="O186" s="1"/>
      <c r="P186" s="197"/>
      <c r="Q186" s="1"/>
      <c r="R186" s="1"/>
      <c r="S186" s="1"/>
      <c r="T186" s="197"/>
      <c r="U186" s="1"/>
      <c r="V186" s="1"/>
      <c r="W186" s="1"/>
      <c r="X186" s="1"/>
      <c r="Y186" s="1"/>
      <c r="Z186" s="1"/>
      <c r="AA186" s="1"/>
      <c r="AB186" s="1"/>
      <c r="AC186" s="1"/>
      <c r="AD186" s="1"/>
      <c r="AE186" s="1"/>
      <c r="AF186" s="1"/>
      <c r="AG186" s="1"/>
      <c r="AH186" s="1"/>
    </row>
    <row r="187">
      <c r="A187" s="1"/>
      <c r="B187" s="197"/>
      <c r="C187" s="46"/>
      <c r="D187" s="1"/>
      <c r="E187" s="197"/>
      <c r="F187" s="46"/>
      <c r="G187" s="1"/>
      <c r="H187" s="1"/>
      <c r="I187" s="1"/>
      <c r="J187" s="197"/>
      <c r="K187" s="1"/>
      <c r="L187" s="1"/>
      <c r="M187" s="1"/>
      <c r="N187" s="1"/>
      <c r="O187" s="1"/>
      <c r="P187" s="197"/>
      <c r="Q187" s="1"/>
      <c r="R187" s="1"/>
      <c r="S187" s="1"/>
      <c r="T187" s="197"/>
      <c r="U187" s="1"/>
      <c r="V187" s="1"/>
      <c r="W187" s="1"/>
      <c r="X187" s="1"/>
      <c r="Y187" s="1"/>
      <c r="Z187" s="1"/>
      <c r="AA187" s="1"/>
      <c r="AB187" s="1"/>
      <c r="AC187" s="1"/>
      <c r="AD187" s="1"/>
      <c r="AE187" s="1"/>
      <c r="AF187" s="1"/>
      <c r="AG187" s="1"/>
      <c r="AH187" s="1"/>
    </row>
    <row r="188">
      <c r="A188" s="1"/>
      <c r="B188" s="197"/>
      <c r="C188" s="46"/>
      <c r="D188" s="1"/>
      <c r="E188" s="197"/>
      <c r="F188" s="46"/>
      <c r="G188" s="1"/>
      <c r="H188" s="1"/>
      <c r="I188" s="1"/>
      <c r="J188" s="197"/>
      <c r="K188" s="1"/>
      <c r="L188" s="1"/>
      <c r="M188" s="1"/>
      <c r="N188" s="1"/>
      <c r="O188" s="1"/>
      <c r="P188" s="197"/>
      <c r="Q188" s="1"/>
      <c r="R188" s="1"/>
      <c r="S188" s="1"/>
      <c r="T188" s="197"/>
      <c r="U188" s="1"/>
      <c r="V188" s="1"/>
      <c r="W188" s="1"/>
      <c r="X188" s="1"/>
      <c r="Y188" s="1"/>
      <c r="Z188" s="1"/>
      <c r="AA188" s="1"/>
      <c r="AB188" s="1"/>
      <c r="AC188" s="1"/>
      <c r="AD188" s="1"/>
      <c r="AE188" s="1"/>
      <c r="AF188" s="1"/>
      <c r="AG188" s="1"/>
      <c r="AH188" s="1"/>
    </row>
    <row r="189">
      <c r="A189" s="1"/>
      <c r="B189" s="197"/>
      <c r="C189" s="46"/>
      <c r="D189" s="1"/>
      <c r="E189" s="197"/>
      <c r="F189" s="46"/>
      <c r="G189" s="1"/>
      <c r="H189" s="1"/>
      <c r="I189" s="1"/>
      <c r="J189" s="197"/>
      <c r="K189" s="1"/>
      <c r="L189" s="1"/>
      <c r="M189" s="1"/>
      <c r="N189" s="1"/>
      <c r="O189" s="1"/>
      <c r="P189" s="197"/>
      <c r="Q189" s="1"/>
      <c r="R189" s="1"/>
      <c r="S189" s="1"/>
      <c r="T189" s="197"/>
      <c r="U189" s="1"/>
      <c r="V189" s="1"/>
      <c r="W189" s="1"/>
      <c r="X189" s="1"/>
      <c r="Y189" s="1"/>
      <c r="Z189" s="1"/>
      <c r="AA189" s="1"/>
      <c r="AB189" s="1"/>
      <c r="AC189" s="1"/>
      <c r="AD189" s="1"/>
      <c r="AE189" s="1"/>
      <c r="AF189" s="1"/>
      <c r="AG189" s="1"/>
      <c r="AH189" s="1"/>
    </row>
    <row r="190">
      <c r="A190" s="1"/>
      <c r="B190" s="197"/>
      <c r="C190" s="46"/>
      <c r="D190" s="1"/>
      <c r="E190" s="197"/>
      <c r="F190" s="46"/>
      <c r="G190" s="1"/>
      <c r="H190" s="1"/>
      <c r="I190" s="1"/>
      <c r="J190" s="197"/>
      <c r="K190" s="1"/>
      <c r="L190" s="1"/>
      <c r="M190" s="1"/>
      <c r="N190" s="1"/>
      <c r="O190" s="1"/>
      <c r="P190" s="197"/>
      <c r="Q190" s="1"/>
      <c r="R190" s="1"/>
      <c r="S190" s="1"/>
      <c r="T190" s="197"/>
      <c r="U190" s="1"/>
      <c r="V190" s="1"/>
      <c r="W190" s="1"/>
      <c r="X190" s="1"/>
      <c r="Y190" s="1"/>
      <c r="Z190" s="1"/>
      <c r="AA190" s="1"/>
      <c r="AB190" s="1"/>
      <c r="AC190" s="1"/>
      <c r="AD190" s="1"/>
      <c r="AE190" s="1"/>
      <c r="AF190" s="1"/>
      <c r="AG190" s="1"/>
      <c r="AH190" s="1"/>
    </row>
    <row r="191">
      <c r="A191" s="1"/>
      <c r="B191" s="197"/>
      <c r="C191" s="46"/>
      <c r="D191" s="1"/>
      <c r="E191" s="197"/>
      <c r="F191" s="46"/>
      <c r="G191" s="1"/>
      <c r="H191" s="1"/>
      <c r="I191" s="1"/>
      <c r="J191" s="197"/>
      <c r="K191" s="1"/>
      <c r="L191" s="1"/>
      <c r="M191" s="1"/>
      <c r="N191" s="1"/>
      <c r="O191" s="1"/>
      <c r="P191" s="197"/>
      <c r="Q191" s="1"/>
      <c r="R191" s="1"/>
      <c r="S191" s="1"/>
      <c r="T191" s="197"/>
      <c r="U191" s="1"/>
      <c r="V191" s="1"/>
      <c r="W191" s="1"/>
      <c r="X191" s="1"/>
      <c r="Y191" s="1"/>
      <c r="Z191" s="1"/>
      <c r="AA191" s="1"/>
      <c r="AB191" s="1"/>
      <c r="AC191" s="1"/>
      <c r="AD191" s="1"/>
      <c r="AE191" s="1"/>
      <c r="AF191" s="1"/>
      <c r="AG191" s="1"/>
      <c r="AH191" s="1"/>
    </row>
    <row r="192">
      <c r="A192" s="1"/>
      <c r="B192" s="197"/>
      <c r="C192" s="46"/>
      <c r="D192" s="1"/>
      <c r="E192" s="197"/>
      <c r="F192" s="46"/>
      <c r="G192" s="1"/>
      <c r="H192" s="1"/>
      <c r="I192" s="1"/>
      <c r="J192" s="197"/>
      <c r="K192" s="1"/>
      <c r="L192" s="1"/>
      <c r="M192" s="1"/>
      <c r="N192" s="1"/>
      <c r="O192" s="1"/>
      <c r="P192" s="197"/>
      <c r="Q192" s="1"/>
      <c r="R192" s="1"/>
      <c r="S192" s="1"/>
      <c r="T192" s="197"/>
      <c r="U192" s="1"/>
      <c r="V192" s="1"/>
      <c r="W192" s="1"/>
      <c r="X192" s="1"/>
      <c r="Y192" s="1"/>
      <c r="Z192" s="1"/>
      <c r="AA192" s="1"/>
      <c r="AB192" s="1"/>
      <c r="AC192" s="1"/>
      <c r="AD192" s="1"/>
      <c r="AE192" s="1"/>
      <c r="AF192" s="1"/>
      <c r="AG192" s="1"/>
      <c r="AH192" s="1"/>
    </row>
    <row r="193">
      <c r="A193" s="1"/>
      <c r="B193" s="197"/>
      <c r="C193" s="46"/>
      <c r="D193" s="1"/>
      <c r="E193" s="197"/>
      <c r="F193" s="46"/>
      <c r="G193" s="1"/>
      <c r="H193" s="1"/>
      <c r="I193" s="1"/>
      <c r="J193" s="197"/>
      <c r="K193" s="1"/>
      <c r="L193" s="1"/>
      <c r="M193" s="1"/>
      <c r="N193" s="1"/>
      <c r="O193" s="1"/>
      <c r="P193" s="197"/>
      <c r="Q193" s="1"/>
      <c r="R193" s="1"/>
      <c r="S193" s="1"/>
      <c r="T193" s="197"/>
      <c r="U193" s="1"/>
      <c r="V193" s="1"/>
      <c r="W193" s="1"/>
      <c r="X193" s="1"/>
      <c r="Y193" s="1"/>
      <c r="Z193" s="1"/>
      <c r="AA193" s="1"/>
      <c r="AB193" s="1"/>
      <c r="AC193" s="1"/>
      <c r="AD193" s="1"/>
      <c r="AE193" s="1"/>
      <c r="AF193" s="1"/>
      <c r="AG193" s="1"/>
      <c r="AH193" s="1"/>
    </row>
    <row r="194">
      <c r="A194" s="1"/>
      <c r="B194" s="197"/>
      <c r="C194" s="46"/>
      <c r="D194" s="1"/>
      <c r="E194" s="197"/>
      <c r="F194" s="46"/>
      <c r="G194" s="1"/>
      <c r="H194" s="1"/>
      <c r="I194" s="1"/>
      <c r="J194" s="197"/>
      <c r="K194" s="1"/>
      <c r="L194" s="1"/>
      <c r="M194" s="1"/>
      <c r="N194" s="1"/>
      <c r="O194" s="1"/>
      <c r="P194" s="197"/>
      <c r="Q194" s="1"/>
      <c r="R194" s="1"/>
      <c r="S194" s="1"/>
      <c r="T194" s="197"/>
      <c r="U194" s="1"/>
      <c r="V194" s="1"/>
      <c r="W194" s="1"/>
      <c r="X194" s="1"/>
      <c r="Y194" s="1"/>
      <c r="Z194" s="1"/>
      <c r="AA194" s="1"/>
      <c r="AB194" s="1"/>
      <c r="AC194" s="1"/>
      <c r="AD194" s="1"/>
      <c r="AE194" s="1"/>
      <c r="AF194" s="1"/>
      <c r="AG194" s="1"/>
      <c r="AH194" s="1"/>
    </row>
    <row r="195">
      <c r="A195" s="1"/>
      <c r="B195" s="197"/>
      <c r="C195" s="46"/>
      <c r="D195" s="1"/>
      <c r="E195" s="197"/>
      <c r="F195" s="46"/>
      <c r="G195" s="1"/>
      <c r="H195" s="1"/>
      <c r="I195" s="1"/>
      <c r="J195" s="197"/>
      <c r="K195" s="1"/>
      <c r="L195" s="1"/>
      <c r="M195" s="1"/>
      <c r="N195" s="1"/>
      <c r="O195" s="1"/>
      <c r="P195" s="197"/>
      <c r="Q195" s="1"/>
      <c r="R195" s="1"/>
      <c r="S195" s="1"/>
      <c r="T195" s="197"/>
      <c r="U195" s="1"/>
      <c r="V195" s="1"/>
      <c r="W195" s="1"/>
      <c r="X195" s="1"/>
      <c r="Y195" s="1"/>
      <c r="Z195" s="1"/>
      <c r="AA195" s="1"/>
      <c r="AB195" s="1"/>
      <c r="AC195" s="1"/>
      <c r="AD195" s="1"/>
      <c r="AE195" s="1"/>
      <c r="AF195" s="1"/>
      <c r="AG195" s="1"/>
      <c r="AH195" s="1"/>
    </row>
    <row r="196">
      <c r="A196" s="1"/>
      <c r="B196" s="197"/>
      <c r="C196" s="46"/>
      <c r="D196" s="1"/>
      <c r="E196" s="197"/>
      <c r="F196" s="46"/>
      <c r="G196" s="1"/>
      <c r="H196" s="1"/>
      <c r="I196" s="1"/>
      <c r="J196" s="197"/>
      <c r="K196" s="1"/>
      <c r="L196" s="1"/>
      <c r="M196" s="1"/>
      <c r="N196" s="1"/>
      <c r="O196" s="1"/>
      <c r="P196" s="197"/>
      <c r="Q196" s="1"/>
      <c r="R196" s="1"/>
      <c r="S196" s="1"/>
      <c r="T196" s="197"/>
      <c r="U196" s="1"/>
      <c r="V196" s="1"/>
      <c r="W196" s="1"/>
      <c r="X196" s="1"/>
      <c r="Y196" s="1"/>
      <c r="Z196" s="1"/>
      <c r="AA196" s="1"/>
      <c r="AB196" s="1"/>
      <c r="AC196" s="1"/>
      <c r="AD196" s="1"/>
      <c r="AE196" s="1"/>
      <c r="AF196" s="1"/>
      <c r="AG196" s="1"/>
      <c r="AH196" s="1"/>
    </row>
    <row r="197">
      <c r="A197" s="1"/>
      <c r="B197" s="197"/>
      <c r="C197" s="46"/>
      <c r="D197" s="1"/>
      <c r="E197" s="197"/>
      <c r="F197" s="46"/>
      <c r="G197" s="1"/>
      <c r="H197" s="1"/>
      <c r="I197" s="1"/>
      <c r="J197" s="197"/>
      <c r="K197" s="1"/>
      <c r="L197" s="1"/>
      <c r="M197" s="1"/>
      <c r="N197" s="1"/>
      <c r="O197" s="1"/>
      <c r="P197" s="197"/>
      <c r="Q197" s="1"/>
      <c r="R197" s="1"/>
      <c r="S197" s="1"/>
      <c r="T197" s="197"/>
      <c r="U197" s="1"/>
      <c r="V197" s="1"/>
      <c r="W197" s="1"/>
      <c r="X197" s="1"/>
      <c r="Y197" s="1"/>
      <c r="Z197" s="1"/>
      <c r="AA197" s="1"/>
      <c r="AB197" s="1"/>
      <c r="AC197" s="1"/>
      <c r="AD197" s="1"/>
      <c r="AE197" s="1"/>
      <c r="AF197" s="1"/>
      <c r="AG197" s="1"/>
      <c r="AH197" s="1"/>
    </row>
    <row r="198">
      <c r="A198" s="1"/>
      <c r="B198" s="197"/>
      <c r="C198" s="46"/>
      <c r="D198" s="1"/>
      <c r="E198" s="197"/>
      <c r="F198" s="46"/>
      <c r="G198" s="1"/>
      <c r="H198" s="1"/>
      <c r="I198" s="1"/>
      <c r="J198" s="197"/>
      <c r="K198" s="1"/>
      <c r="L198" s="1"/>
      <c r="M198" s="1"/>
      <c r="N198" s="1"/>
      <c r="O198" s="1"/>
      <c r="P198" s="197"/>
      <c r="Q198" s="1"/>
      <c r="R198" s="1"/>
      <c r="S198" s="1"/>
      <c r="T198" s="197"/>
      <c r="U198" s="1"/>
      <c r="V198" s="1"/>
      <c r="W198" s="1"/>
      <c r="X198" s="1"/>
      <c r="Y198" s="1"/>
      <c r="Z198" s="1"/>
      <c r="AA198" s="1"/>
      <c r="AB198" s="1"/>
      <c r="AC198" s="1"/>
      <c r="AD198" s="1"/>
      <c r="AE198" s="1"/>
      <c r="AF198" s="1"/>
      <c r="AG198" s="1"/>
      <c r="AH198" s="1"/>
    </row>
    <row r="199">
      <c r="A199" s="1"/>
      <c r="B199" s="197"/>
      <c r="C199" s="46"/>
      <c r="D199" s="1"/>
      <c r="E199" s="197"/>
      <c r="F199" s="46"/>
      <c r="G199" s="1"/>
      <c r="H199" s="1"/>
      <c r="I199" s="1"/>
      <c r="J199" s="197"/>
      <c r="K199" s="1"/>
      <c r="L199" s="1"/>
      <c r="M199" s="1"/>
      <c r="N199" s="1"/>
      <c r="O199" s="1"/>
      <c r="P199" s="197"/>
      <c r="Q199" s="1"/>
      <c r="R199" s="1"/>
      <c r="S199" s="1"/>
      <c r="T199" s="197"/>
      <c r="U199" s="1"/>
      <c r="V199" s="1"/>
      <c r="W199" s="1"/>
      <c r="X199" s="1"/>
      <c r="Y199" s="1"/>
      <c r="Z199" s="1"/>
      <c r="AA199" s="1"/>
      <c r="AB199" s="1"/>
      <c r="AC199" s="1"/>
      <c r="AD199" s="1"/>
      <c r="AE199" s="1"/>
      <c r="AF199" s="1"/>
      <c r="AG199" s="1"/>
      <c r="AH199" s="1"/>
    </row>
    <row r="200">
      <c r="A200" s="1"/>
      <c r="B200" s="197"/>
      <c r="C200" s="46"/>
      <c r="D200" s="1"/>
      <c r="E200" s="197"/>
      <c r="F200" s="46"/>
      <c r="G200" s="1"/>
      <c r="H200" s="1"/>
      <c r="I200" s="1"/>
      <c r="J200" s="197"/>
      <c r="K200" s="1"/>
      <c r="L200" s="1"/>
      <c r="M200" s="1"/>
      <c r="N200" s="1"/>
      <c r="O200" s="1"/>
      <c r="P200" s="197"/>
      <c r="Q200" s="1"/>
      <c r="R200" s="1"/>
      <c r="S200" s="1"/>
      <c r="T200" s="197"/>
      <c r="U200" s="1"/>
      <c r="V200" s="1"/>
      <c r="W200" s="1"/>
      <c r="X200" s="1"/>
      <c r="Y200" s="1"/>
      <c r="Z200" s="1"/>
      <c r="AA200" s="1"/>
      <c r="AB200" s="1"/>
      <c r="AC200" s="1"/>
      <c r="AD200" s="1"/>
      <c r="AE200" s="1"/>
      <c r="AF200" s="1"/>
      <c r="AG200" s="1"/>
      <c r="AH200" s="1"/>
    </row>
    <row r="201">
      <c r="A201" s="1"/>
      <c r="B201" s="197"/>
      <c r="C201" s="46"/>
      <c r="D201" s="1"/>
      <c r="E201" s="197"/>
      <c r="F201" s="46"/>
      <c r="G201" s="1"/>
      <c r="H201" s="1"/>
      <c r="I201" s="1"/>
      <c r="J201" s="197"/>
      <c r="K201" s="1"/>
      <c r="L201" s="1"/>
      <c r="M201" s="1"/>
      <c r="N201" s="1"/>
      <c r="O201" s="1"/>
      <c r="P201" s="197"/>
      <c r="Q201" s="1"/>
      <c r="R201" s="1"/>
      <c r="S201" s="1"/>
      <c r="T201" s="197"/>
      <c r="U201" s="1"/>
      <c r="V201" s="1"/>
      <c r="W201" s="1"/>
      <c r="X201" s="1"/>
      <c r="Y201" s="1"/>
      <c r="Z201" s="1"/>
      <c r="AA201" s="1"/>
      <c r="AB201" s="1"/>
      <c r="AC201" s="1"/>
      <c r="AD201" s="1"/>
      <c r="AE201" s="1"/>
      <c r="AF201" s="1"/>
      <c r="AG201" s="1"/>
      <c r="AH201" s="1"/>
    </row>
    <row r="202">
      <c r="A202" s="1"/>
      <c r="B202" s="197"/>
      <c r="C202" s="46"/>
      <c r="D202" s="1"/>
      <c r="E202" s="197"/>
      <c r="F202" s="46"/>
      <c r="G202" s="1"/>
      <c r="H202" s="1"/>
      <c r="I202" s="1"/>
      <c r="J202" s="197"/>
      <c r="K202" s="1"/>
      <c r="L202" s="1"/>
      <c r="M202" s="1"/>
      <c r="N202" s="1"/>
      <c r="O202" s="1"/>
      <c r="P202" s="197"/>
      <c r="Q202" s="1"/>
      <c r="R202" s="1"/>
      <c r="S202" s="1"/>
      <c r="T202" s="197"/>
      <c r="U202" s="1"/>
      <c r="V202" s="1"/>
      <c r="W202" s="1"/>
      <c r="X202" s="1"/>
      <c r="Y202" s="1"/>
      <c r="Z202" s="1"/>
      <c r="AA202" s="1"/>
      <c r="AB202" s="1"/>
      <c r="AC202" s="1"/>
      <c r="AD202" s="1"/>
      <c r="AE202" s="1"/>
      <c r="AF202" s="1"/>
      <c r="AG202" s="1"/>
      <c r="AH202" s="1"/>
    </row>
    <row r="203">
      <c r="A203" s="1"/>
      <c r="B203" s="197"/>
      <c r="C203" s="46"/>
      <c r="D203" s="1"/>
      <c r="E203" s="197"/>
      <c r="F203" s="46"/>
      <c r="G203" s="1"/>
      <c r="H203" s="1"/>
      <c r="I203" s="1"/>
      <c r="J203" s="197"/>
      <c r="K203" s="1"/>
      <c r="L203" s="1"/>
      <c r="M203" s="1"/>
      <c r="N203" s="1"/>
      <c r="O203" s="1"/>
      <c r="P203" s="197"/>
      <c r="Q203" s="1"/>
      <c r="R203" s="1"/>
      <c r="S203" s="1"/>
      <c r="T203" s="197"/>
      <c r="U203" s="1"/>
      <c r="V203" s="1"/>
      <c r="W203" s="1"/>
      <c r="X203" s="1"/>
      <c r="Y203" s="1"/>
      <c r="Z203" s="1"/>
      <c r="AA203" s="1"/>
      <c r="AB203" s="1"/>
      <c r="AC203" s="1"/>
      <c r="AD203" s="1"/>
      <c r="AE203" s="1"/>
      <c r="AF203" s="1"/>
      <c r="AG203" s="1"/>
      <c r="AH203" s="1"/>
    </row>
    <row r="204">
      <c r="A204" s="1"/>
      <c r="B204" s="197"/>
      <c r="C204" s="46"/>
      <c r="D204" s="1"/>
      <c r="E204" s="197"/>
      <c r="F204" s="46"/>
      <c r="G204" s="1"/>
      <c r="H204" s="1"/>
      <c r="I204" s="1"/>
      <c r="J204" s="197"/>
      <c r="K204" s="1"/>
      <c r="L204" s="1"/>
      <c r="M204" s="1"/>
      <c r="N204" s="1"/>
      <c r="O204" s="1"/>
      <c r="P204" s="197"/>
      <c r="Q204" s="1"/>
      <c r="R204" s="1"/>
      <c r="S204" s="1"/>
      <c r="T204" s="197"/>
      <c r="U204" s="1"/>
      <c r="V204" s="1"/>
      <c r="W204" s="1"/>
      <c r="X204" s="1"/>
      <c r="Y204" s="1"/>
      <c r="Z204" s="1"/>
      <c r="AA204" s="1"/>
      <c r="AB204" s="1"/>
      <c r="AC204" s="1"/>
      <c r="AD204" s="1"/>
      <c r="AE204" s="1"/>
      <c r="AF204" s="1"/>
      <c r="AG204" s="1"/>
      <c r="AH204" s="1"/>
    </row>
    <row r="205">
      <c r="A205" s="1"/>
      <c r="B205" s="197"/>
      <c r="C205" s="46"/>
      <c r="D205" s="1"/>
      <c r="E205" s="197"/>
      <c r="F205" s="46"/>
      <c r="G205" s="1"/>
      <c r="H205" s="1"/>
      <c r="I205" s="1"/>
      <c r="J205" s="197"/>
      <c r="K205" s="1"/>
      <c r="L205" s="1"/>
      <c r="M205" s="1"/>
      <c r="N205" s="1"/>
      <c r="O205" s="1"/>
      <c r="P205" s="197"/>
      <c r="Q205" s="1"/>
      <c r="R205" s="1"/>
      <c r="S205" s="1"/>
      <c r="T205" s="197"/>
      <c r="U205" s="1"/>
      <c r="V205" s="1"/>
      <c r="W205" s="1"/>
      <c r="X205" s="1"/>
      <c r="Y205" s="1"/>
      <c r="Z205" s="1"/>
      <c r="AA205" s="1"/>
      <c r="AB205" s="1"/>
      <c r="AC205" s="1"/>
      <c r="AD205" s="1"/>
      <c r="AE205" s="1"/>
      <c r="AF205" s="1"/>
      <c r="AG205" s="1"/>
      <c r="AH205" s="1"/>
    </row>
    <row r="206">
      <c r="A206" s="1"/>
      <c r="B206" s="197"/>
      <c r="C206" s="46"/>
      <c r="D206" s="1"/>
      <c r="E206" s="197"/>
      <c r="F206" s="46"/>
      <c r="G206" s="1"/>
      <c r="H206" s="1"/>
      <c r="I206" s="1"/>
      <c r="J206" s="197"/>
      <c r="K206" s="1"/>
      <c r="L206" s="1"/>
      <c r="M206" s="1"/>
      <c r="N206" s="1"/>
      <c r="O206" s="1"/>
      <c r="P206" s="197"/>
      <c r="Q206" s="1"/>
      <c r="R206" s="1"/>
      <c r="S206" s="1"/>
      <c r="T206" s="197"/>
      <c r="U206" s="1"/>
      <c r="V206" s="1"/>
      <c r="W206" s="1"/>
      <c r="X206" s="1"/>
      <c r="Y206" s="1"/>
      <c r="Z206" s="1"/>
      <c r="AA206" s="1"/>
      <c r="AB206" s="1"/>
      <c r="AC206" s="1"/>
      <c r="AD206" s="1"/>
      <c r="AE206" s="1"/>
      <c r="AF206" s="1"/>
      <c r="AG206" s="1"/>
      <c r="AH206" s="1"/>
    </row>
    <row r="207">
      <c r="A207" s="1"/>
      <c r="B207" s="197"/>
      <c r="C207" s="46"/>
      <c r="D207" s="1"/>
      <c r="E207" s="197"/>
      <c r="F207" s="46"/>
      <c r="G207" s="1"/>
      <c r="H207" s="1"/>
      <c r="I207" s="1"/>
      <c r="J207" s="197"/>
      <c r="K207" s="1"/>
      <c r="L207" s="1"/>
      <c r="M207" s="1"/>
      <c r="N207" s="1"/>
      <c r="O207" s="1"/>
      <c r="P207" s="197"/>
      <c r="Q207" s="1"/>
      <c r="R207" s="1"/>
      <c r="S207" s="1"/>
      <c r="T207" s="197"/>
      <c r="U207" s="1"/>
      <c r="V207" s="1"/>
      <c r="W207" s="1"/>
      <c r="X207" s="1"/>
      <c r="Y207" s="1"/>
      <c r="Z207" s="1"/>
      <c r="AA207" s="1"/>
      <c r="AB207" s="1"/>
      <c r="AC207" s="1"/>
      <c r="AD207" s="1"/>
      <c r="AE207" s="1"/>
      <c r="AF207" s="1"/>
      <c r="AG207" s="1"/>
      <c r="AH207" s="1"/>
    </row>
    <row r="208">
      <c r="A208" s="1"/>
      <c r="B208" s="197"/>
      <c r="C208" s="46"/>
      <c r="D208" s="1"/>
      <c r="E208" s="197"/>
      <c r="F208" s="46"/>
      <c r="G208" s="1"/>
      <c r="H208" s="1"/>
      <c r="I208" s="1"/>
      <c r="J208" s="197"/>
      <c r="K208" s="1"/>
      <c r="L208" s="1"/>
      <c r="M208" s="1"/>
      <c r="N208" s="1"/>
      <c r="O208" s="1"/>
      <c r="P208" s="197"/>
      <c r="Q208" s="1"/>
      <c r="R208" s="1"/>
      <c r="S208" s="1"/>
      <c r="T208" s="197"/>
      <c r="U208" s="1"/>
      <c r="V208" s="1"/>
      <c r="W208" s="1"/>
      <c r="X208" s="1"/>
      <c r="Y208" s="1"/>
      <c r="Z208" s="1"/>
      <c r="AA208" s="1"/>
      <c r="AB208" s="1"/>
      <c r="AC208" s="1"/>
      <c r="AD208" s="1"/>
      <c r="AE208" s="1"/>
      <c r="AF208" s="1"/>
      <c r="AG208" s="1"/>
      <c r="AH208" s="1"/>
    </row>
    <row r="209">
      <c r="A209" s="1"/>
      <c r="B209" s="197"/>
      <c r="C209" s="46"/>
      <c r="D209" s="1"/>
      <c r="E209" s="197"/>
      <c r="F209" s="46"/>
      <c r="G209" s="1"/>
      <c r="H209" s="1"/>
      <c r="I209" s="1"/>
      <c r="J209" s="197"/>
      <c r="K209" s="1"/>
      <c r="L209" s="1"/>
      <c r="M209" s="1"/>
      <c r="N209" s="1"/>
      <c r="O209" s="1"/>
      <c r="P209" s="197"/>
      <c r="Q209" s="1"/>
      <c r="R209" s="1"/>
      <c r="S209" s="1"/>
      <c r="T209" s="197"/>
      <c r="U209" s="1"/>
      <c r="V209" s="1"/>
      <c r="W209" s="1"/>
      <c r="X209" s="1"/>
      <c r="Y209" s="1"/>
      <c r="Z209" s="1"/>
      <c r="AA209" s="1"/>
      <c r="AB209" s="1"/>
      <c r="AC209" s="1"/>
      <c r="AD209" s="1"/>
      <c r="AE209" s="1"/>
      <c r="AF209" s="1"/>
      <c r="AG209" s="1"/>
      <c r="AH209" s="1"/>
    </row>
    <row r="210">
      <c r="A210" s="1"/>
      <c r="B210" s="197"/>
      <c r="C210" s="46"/>
      <c r="D210" s="1"/>
      <c r="E210" s="197"/>
      <c r="F210" s="46"/>
      <c r="G210" s="1"/>
      <c r="H210" s="1"/>
      <c r="I210" s="1"/>
      <c r="J210" s="197"/>
      <c r="K210" s="1"/>
      <c r="L210" s="1"/>
      <c r="M210" s="1"/>
      <c r="N210" s="1"/>
      <c r="O210" s="1"/>
      <c r="P210" s="197"/>
      <c r="Q210" s="1"/>
      <c r="R210" s="1"/>
      <c r="S210" s="1"/>
      <c r="T210" s="197"/>
      <c r="U210" s="1"/>
      <c r="V210" s="1"/>
      <c r="W210" s="1"/>
      <c r="X210" s="1"/>
      <c r="Y210" s="1"/>
      <c r="Z210" s="1"/>
      <c r="AA210" s="1"/>
      <c r="AB210" s="1"/>
      <c r="AC210" s="1"/>
      <c r="AD210" s="1"/>
      <c r="AE210" s="1"/>
      <c r="AF210" s="1"/>
      <c r="AG210" s="1"/>
      <c r="AH210" s="1"/>
    </row>
    <row r="211">
      <c r="A211" s="1"/>
      <c r="B211" s="197"/>
      <c r="C211" s="46"/>
      <c r="D211" s="1"/>
      <c r="E211" s="197"/>
      <c r="F211" s="46"/>
      <c r="G211" s="1"/>
      <c r="H211" s="1"/>
      <c r="I211" s="1"/>
      <c r="J211" s="197"/>
      <c r="K211" s="1"/>
      <c r="L211" s="1"/>
      <c r="M211" s="1"/>
      <c r="N211" s="1"/>
      <c r="O211" s="1"/>
      <c r="P211" s="197"/>
      <c r="Q211" s="1"/>
      <c r="R211" s="1"/>
      <c r="S211" s="1"/>
      <c r="T211" s="197"/>
      <c r="U211" s="1"/>
      <c r="V211" s="1"/>
      <c r="W211" s="1"/>
      <c r="X211" s="1"/>
      <c r="Y211" s="1"/>
      <c r="Z211" s="1"/>
      <c r="AA211" s="1"/>
      <c r="AB211" s="1"/>
      <c r="AC211" s="1"/>
      <c r="AD211" s="1"/>
      <c r="AE211" s="1"/>
      <c r="AF211" s="1"/>
      <c r="AG211" s="1"/>
      <c r="AH211" s="1"/>
    </row>
    <row r="212">
      <c r="A212" s="1"/>
      <c r="B212" s="197"/>
      <c r="C212" s="46"/>
      <c r="D212" s="1"/>
      <c r="E212" s="197"/>
      <c r="F212" s="46"/>
      <c r="G212" s="1"/>
      <c r="H212" s="1"/>
      <c r="I212" s="1"/>
      <c r="J212" s="197"/>
      <c r="K212" s="1"/>
      <c r="L212" s="1"/>
      <c r="M212" s="1"/>
      <c r="N212" s="1"/>
      <c r="O212" s="1"/>
      <c r="P212" s="197"/>
      <c r="Q212" s="1"/>
      <c r="R212" s="1"/>
      <c r="S212" s="1"/>
      <c r="T212" s="197"/>
      <c r="U212" s="1"/>
      <c r="V212" s="1"/>
      <c r="W212" s="1"/>
      <c r="X212" s="1"/>
      <c r="Y212" s="1"/>
      <c r="Z212" s="1"/>
      <c r="AA212" s="1"/>
      <c r="AB212" s="1"/>
      <c r="AC212" s="1"/>
      <c r="AD212" s="1"/>
      <c r="AE212" s="1"/>
      <c r="AF212" s="1"/>
      <c r="AG212" s="1"/>
      <c r="AH212" s="1"/>
    </row>
    <row r="213">
      <c r="A213" s="1"/>
      <c r="B213" s="197"/>
      <c r="C213" s="46"/>
      <c r="D213" s="1"/>
      <c r="E213" s="197"/>
      <c r="F213" s="46"/>
      <c r="G213" s="1"/>
      <c r="H213" s="1"/>
      <c r="I213" s="1"/>
      <c r="J213" s="197"/>
      <c r="K213" s="1"/>
      <c r="L213" s="1"/>
      <c r="M213" s="1"/>
      <c r="N213" s="1"/>
      <c r="O213" s="1"/>
      <c r="P213" s="197"/>
      <c r="Q213" s="1"/>
      <c r="R213" s="1"/>
      <c r="S213" s="1"/>
      <c r="T213" s="197"/>
      <c r="U213" s="1"/>
      <c r="V213" s="1"/>
      <c r="W213" s="1"/>
      <c r="X213" s="1"/>
      <c r="Y213" s="1"/>
      <c r="Z213" s="1"/>
      <c r="AA213" s="1"/>
      <c r="AB213" s="1"/>
      <c r="AC213" s="1"/>
      <c r="AD213" s="1"/>
      <c r="AE213" s="1"/>
      <c r="AF213" s="1"/>
      <c r="AG213" s="1"/>
      <c r="AH213" s="1"/>
    </row>
    <row r="214">
      <c r="A214" s="1"/>
      <c r="B214" s="197"/>
      <c r="C214" s="46"/>
      <c r="D214" s="1"/>
      <c r="E214" s="197"/>
      <c r="F214" s="46"/>
      <c r="G214" s="1"/>
      <c r="H214" s="1"/>
      <c r="I214" s="1"/>
      <c r="J214" s="197"/>
      <c r="K214" s="1"/>
      <c r="L214" s="1"/>
      <c r="M214" s="1"/>
      <c r="N214" s="1"/>
      <c r="O214" s="1"/>
      <c r="P214" s="197"/>
      <c r="Q214" s="1"/>
      <c r="R214" s="1"/>
      <c r="S214" s="1"/>
      <c r="T214" s="197"/>
      <c r="U214" s="1"/>
      <c r="V214" s="1"/>
      <c r="W214" s="1"/>
      <c r="X214" s="1"/>
      <c r="Y214" s="1"/>
      <c r="Z214" s="1"/>
      <c r="AA214" s="1"/>
      <c r="AB214" s="1"/>
      <c r="AC214" s="1"/>
      <c r="AD214" s="1"/>
      <c r="AE214" s="1"/>
      <c r="AF214" s="1"/>
      <c r="AG214" s="1"/>
      <c r="AH214" s="1"/>
    </row>
    <row r="215">
      <c r="A215" s="1"/>
      <c r="B215" s="197"/>
      <c r="C215" s="46"/>
      <c r="D215" s="1"/>
      <c r="E215" s="197"/>
      <c r="F215" s="46"/>
      <c r="G215" s="1"/>
      <c r="H215" s="1"/>
      <c r="I215" s="1"/>
      <c r="J215" s="197"/>
      <c r="K215" s="1"/>
      <c r="L215" s="1"/>
      <c r="M215" s="1"/>
      <c r="N215" s="1"/>
      <c r="O215" s="1"/>
      <c r="P215" s="197"/>
      <c r="Q215" s="1"/>
      <c r="R215" s="1"/>
      <c r="S215" s="1"/>
      <c r="T215" s="197"/>
      <c r="U215" s="1"/>
      <c r="V215" s="1"/>
      <c r="W215" s="1"/>
      <c r="X215" s="1"/>
      <c r="Y215" s="1"/>
      <c r="Z215" s="1"/>
      <c r="AA215" s="1"/>
      <c r="AB215" s="1"/>
      <c r="AC215" s="1"/>
      <c r="AD215" s="1"/>
      <c r="AE215" s="1"/>
      <c r="AF215" s="1"/>
      <c r="AG215" s="1"/>
      <c r="AH215" s="1"/>
    </row>
    <row r="216">
      <c r="A216" s="1"/>
      <c r="B216" s="197"/>
      <c r="C216" s="46"/>
      <c r="D216" s="1"/>
      <c r="E216" s="197"/>
      <c r="F216" s="46"/>
      <c r="G216" s="1"/>
      <c r="H216" s="1"/>
      <c r="I216" s="1"/>
      <c r="J216" s="197"/>
      <c r="K216" s="1"/>
      <c r="L216" s="1"/>
      <c r="M216" s="1"/>
      <c r="N216" s="1"/>
      <c r="O216" s="1"/>
      <c r="P216" s="197"/>
      <c r="Q216" s="1"/>
      <c r="R216" s="1"/>
      <c r="S216" s="1"/>
      <c r="T216" s="197"/>
      <c r="U216" s="1"/>
      <c r="V216" s="1"/>
      <c r="W216" s="1"/>
      <c r="X216" s="1"/>
      <c r="Y216" s="1"/>
      <c r="Z216" s="1"/>
      <c r="AA216" s="1"/>
      <c r="AB216" s="1"/>
      <c r="AC216" s="1"/>
      <c r="AD216" s="1"/>
      <c r="AE216" s="1"/>
      <c r="AF216" s="1"/>
      <c r="AG216" s="1"/>
      <c r="AH216" s="1"/>
    </row>
    <row r="217">
      <c r="A217" s="1"/>
      <c r="B217" s="197"/>
      <c r="C217" s="46"/>
      <c r="D217" s="1"/>
      <c r="E217" s="197"/>
      <c r="F217" s="46"/>
      <c r="G217" s="1"/>
      <c r="H217" s="1"/>
      <c r="I217" s="1"/>
      <c r="J217" s="197"/>
      <c r="K217" s="1"/>
      <c r="L217" s="1"/>
      <c r="M217" s="1"/>
      <c r="N217" s="1"/>
      <c r="O217" s="1"/>
      <c r="P217" s="197"/>
      <c r="Q217" s="1"/>
      <c r="R217" s="1"/>
      <c r="S217" s="1"/>
      <c r="T217" s="197"/>
      <c r="U217" s="1"/>
      <c r="V217" s="1"/>
      <c r="W217" s="1"/>
      <c r="X217" s="1"/>
      <c r="Y217" s="1"/>
      <c r="Z217" s="1"/>
      <c r="AA217" s="1"/>
      <c r="AB217" s="1"/>
      <c r="AC217" s="1"/>
      <c r="AD217" s="1"/>
      <c r="AE217" s="1"/>
      <c r="AF217" s="1"/>
      <c r="AG217" s="1"/>
      <c r="AH217" s="1"/>
    </row>
    <row r="218">
      <c r="A218" s="1"/>
      <c r="B218" s="197"/>
      <c r="C218" s="46"/>
      <c r="D218" s="1"/>
      <c r="E218" s="197"/>
      <c r="F218" s="46"/>
      <c r="G218" s="1"/>
      <c r="H218" s="1"/>
      <c r="I218" s="1"/>
      <c r="J218" s="197"/>
      <c r="K218" s="1"/>
      <c r="L218" s="1"/>
      <c r="M218" s="1"/>
      <c r="N218" s="1"/>
      <c r="O218" s="1"/>
      <c r="P218" s="197"/>
      <c r="Q218" s="1"/>
      <c r="R218" s="1"/>
      <c r="S218" s="1"/>
      <c r="T218" s="197"/>
      <c r="U218" s="1"/>
      <c r="V218" s="1"/>
      <c r="W218" s="1"/>
      <c r="X218" s="1"/>
      <c r="Y218" s="1"/>
      <c r="Z218" s="1"/>
      <c r="AA218" s="1"/>
      <c r="AB218" s="1"/>
      <c r="AC218" s="1"/>
      <c r="AD218" s="1"/>
      <c r="AE218" s="1"/>
      <c r="AF218" s="1"/>
      <c r="AG218" s="1"/>
      <c r="AH218" s="1"/>
    </row>
    <row r="219">
      <c r="A219" s="1"/>
      <c r="B219" s="197"/>
      <c r="C219" s="46"/>
      <c r="D219" s="1"/>
      <c r="E219" s="197"/>
      <c r="F219" s="46"/>
      <c r="G219" s="1"/>
      <c r="H219" s="1"/>
      <c r="I219" s="1"/>
      <c r="J219" s="197"/>
      <c r="K219" s="1"/>
      <c r="L219" s="1"/>
      <c r="M219" s="1"/>
      <c r="N219" s="1"/>
      <c r="O219" s="1"/>
      <c r="P219" s="197"/>
      <c r="Q219" s="1"/>
      <c r="R219" s="1"/>
      <c r="S219" s="1"/>
      <c r="T219" s="197"/>
      <c r="U219" s="1"/>
      <c r="V219" s="1"/>
      <c r="W219" s="1"/>
      <c r="X219" s="1"/>
      <c r="Y219" s="1"/>
      <c r="Z219" s="1"/>
      <c r="AA219" s="1"/>
      <c r="AB219" s="1"/>
      <c r="AC219" s="1"/>
      <c r="AD219" s="1"/>
      <c r="AE219" s="1"/>
      <c r="AF219" s="1"/>
      <c r="AG219" s="1"/>
      <c r="AH219" s="1"/>
    </row>
    <row r="220">
      <c r="A220" s="1"/>
      <c r="B220" s="197"/>
      <c r="C220" s="46"/>
      <c r="D220" s="1"/>
      <c r="E220" s="197"/>
      <c r="F220" s="46"/>
      <c r="G220" s="1"/>
      <c r="H220" s="1"/>
      <c r="I220" s="1"/>
      <c r="J220" s="197"/>
      <c r="K220" s="1"/>
      <c r="L220" s="1"/>
      <c r="M220" s="1"/>
      <c r="N220" s="1"/>
      <c r="O220" s="1"/>
      <c r="P220" s="197"/>
      <c r="Q220" s="1"/>
      <c r="R220" s="1"/>
      <c r="S220" s="1"/>
      <c r="T220" s="197"/>
      <c r="U220" s="1"/>
      <c r="V220" s="1"/>
      <c r="W220" s="1"/>
      <c r="X220" s="1"/>
      <c r="Y220" s="1"/>
      <c r="Z220" s="1"/>
      <c r="AA220" s="1"/>
      <c r="AB220" s="1"/>
      <c r="AC220" s="1"/>
      <c r="AD220" s="1"/>
      <c r="AE220" s="1"/>
      <c r="AF220" s="1"/>
      <c r="AG220" s="1"/>
      <c r="AH220" s="1"/>
    </row>
    <row r="221">
      <c r="A221" s="1"/>
      <c r="B221" s="197"/>
      <c r="C221" s="46"/>
      <c r="D221" s="1"/>
      <c r="E221" s="197"/>
      <c r="F221" s="46"/>
      <c r="G221" s="1"/>
      <c r="H221" s="1"/>
      <c r="I221" s="1"/>
      <c r="J221" s="197"/>
      <c r="K221" s="1"/>
      <c r="L221" s="1"/>
      <c r="M221" s="1"/>
      <c r="N221" s="1"/>
      <c r="O221" s="1"/>
      <c r="P221" s="197"/>
      <c r="Q221" s="1"/>
      <c r="R221" s="1"/>
      <c r="S221" s="1"/>
      <c r="T221" s="197"/>
      <c r="U221" s="1"/>
      <c r="V221" s="1"/>
      <c r="W221" s="1"/>
      <c r="X221" s="1"/>
      <c r="Y221" s="1"/>
      <c r="Z221" s="1"/>
      <c r="AA221" s="1"/>
      <c r="AB221" s="1"/>
      <c r="AC221" s="1"/>
      <c r="AD221" s="1"/>
      <c r="AE221" s="1"/>
      <c r="AF221" s="1"/>
      <c r="AG221" s="1"/>
      <c r="AH221" s="1"/>
    </row>
    <row r="222">
      <c r="A222" s="1"/>
      <c r="B222" s="197"/>
      <c r="C222" s="46"/>
      <c r="D222" s="1"/>
      <c r="E222" s="197"/>
      <c r="F222" s="46"/>
      <c r="G222" s="1"/>
      <c r="H222" s="1"/>
      <c r="I222" s="1"/>
      <c r="J222" s="197"/>
      <c r="K222" s="1"/>
      <c r="L222" s="1"/>
      <c r="M222" s="1"/>
      <c r="N222" s="1"/>
      <c r="O222" s="1"/>
      <c r="P222" s="197"/>
      <c r="Q222" s="1"/>
      <c r="R222" s="1"/>
      <c r="S222" s="1"/>
      <c r="T222" s="197"/>
      <c r="U222" s="1"/>
      <c r="V222" s="1"/>
      <c r="W222" s="1"/>
      <c r="X222" s="1"/>
      <c r="Y222" s="1"/>
      <c r="Z222" s="1"/>
      <c r="AA222" s="1"/>
      <c r="AB222" s="1"/>
      <c r="AC222" s="1"/>
      <c r="AD222" s="1"/>
      <c r="AE222" s="1"/>
      <c r="AF222" s="1"/>
      <c r="AG222" s="1"/>
      <c r="AH222" s="1"/>
    </row>
    <row r="223">
      <c r="A223" s="1"/>
      <c r="B223" s="197"/>
      <c r="C223" s="46"/>
      <c r="D223" s="1"/>
      <c r="E223" s="197"/>
      <c r="F223" s="46"/>
      <c r="G223" s="1"/>
      <c r="H223" s="1"/>
      <c r="I223" s="1"/>
      <c r="J223" s="197"/>
      <c r="K223" s="1"/>
      <c r="L223" s="1"/>
      <c r="M223" s="1"/>
      <c r="N223" s="1"/>
      <c r="O223" s="1"/>
      <c r="P223" s="197"/>
      <c r="Q223" s="1"/>
      <c r="R223" s="1"/>
      <c r="S223" s="1"/>
      <c r="T223" s="197"/>
      <c r="U223" s="1"/>
      <c r="V223" s="1"/>
      <c r="W223" s="1"/>
      <c r="X223" s="1"/>
      <c r="Y223" s="1"/>
      <c r="Z223" s="1"/>
      <c r="AA223" s="1"/>
      <c r="AB223" s="1"/>
      <c r="AC223" s="1"/>
      <c r="AD223" s="1"/>
      <c r="AE223" s="1"/>
      <c r="AF223" s="1"/>
      <c r="AG223" s="1"/>
      <c r="AH223" s="1"/>
    </row>
    <row r="224">
      <c r="A224" s="1"/>
      <c r="B224" s="197"/>
      <c r="C224" s="46"/>
      <c r="D224" s="1"/>
      <c r="E224" s="197"/>
      <c r="F224" s="46"/>
      <c r="G224" s="1"/>
      <c r="H224" s="1"/>
      <c r="I224" s="1"/>
      <c r="J224" s="197"/>
      <c r="K224" s="1"/>
      <c r="L224" s="1"/>
      <c r="M224" s="1"/>
      <c r="N224" s="1"/>
      <c r="O224" s="1"/>
      <c r="P224" s="197"/>
      <c r="Q224" s="1"/>
      <c r="R224" s="1"/>
      <c r="S224" s="1"/>
      <c r="T224" s="197"/>
      <c r="U224" s="1"/>
      <c r="V224" s="1"/>
      <c r="W224" s="1"/>
      <c r="X224" s="1"/>
      <c r="Y224" s="1"/>
      <c r="Z224" s="1"/>
      <c r="AA224" s="1"/>
      <c r="AB224" s="1"/>
      <c r="AC224" s="1"/>
      <c r="AD224" s="1"/>
      <c r="AE224" s="1"/>
      <c r="AF224" s="1"/>
      <c r="AG224" s="1"/>
      <c r="AH224" s="1"/>
    </row>
    <row r="225">
      <c r="A225" s="1"/>
      <c r="B225" s="197"/>
      <c r="C225" s="46"/>
      <c r="D225" s="1"/>
      <c r="E225" s="197"/>
      <c r="F225" s="46"/>
      <c r="G225" s="1"/>
      <c r="H225" s="1"/>
      <c r="I225" s="1"/>
      <c r="J225" s="197"/>
      <c r="K225" s="1"/>
      <c r="L225" s="1"/>
      <c r="M225" s="1"/>
      <c r="N225" s="1"/>
      <c r="O225" s="1"/>
      <c r="P225" s="197"/>
      <c r="Q225" s="1"/>
      <c r="R225" s="1"/>
      <c r="S225" s="1"/>
      <c r="T225" s="197"/>
      <c r="U225" s="1"/>
      <c r="V225" s="1"/>
      <c r="W225" s="1"/>
      <c r="X225" s="1"/>
      <c r="Y225" s="1"/>
      <c r="Z225" s="1"/>
      <c r="AA225" s="1"/>
      <c r="AB225" s="1"/>
      <c r="AC225" s="1"/>
      <c r="AD225" s="1"/>
      <c r="AE225" s="1"/>
      <c r="AF225" s="1"/>
      <c r="AG225" s="1"/>
      <c r="AH225" s="1"/>
    </row>
    <row r="226">
      <c r="A226" s="1"/>
      <c r="B226" s="197"/>
      <c r="C226" s="46"/>
      <c r="D226" s="1"/>
      <c r="E226" s="197"/>
      <c r="F226" s="46"/>
      <c r="G226" s="1"/>
      <c r="H226" s="1"/>
      <c r="I226" s="1"/>
      <c r="J226" s="197"/>
      <c r="K226" s="1"/>
      <c r="L226" s="1"/>
      <c r="M226" s="1"/>
      <c r="N226" s="1"/>
      <c r="O226" s="1"/>
      <c r="P226" s="197"/>
      <c r="Q226" s="1"/>
      <c r="R226" s="1"/>
      <c r="S226" s="1"/>
      <c r="T226" s="197"/>
      <c r="U226" s="1"/>
      <c r="V226" s="1"/>
      <c r="W226" s="1"/>
      <c r="X226" s="1"/>
      <c r="Y226" s="1"/>
      <c r="Z226" s="1"/>
      <c r="AA226" s="1"/>
      <c r="AB226" s="1"/>
      <c r="AC226" s="1"/>
      <c r="AD226" s="1"/>
      <c r="AE226" s="1"/>
      <c r="AF226" s="1"/>
      <c r="AG226" s="1"/>
      <c r="AH226" s="1"/>
    </row>
    <row r="227">
      <c r="A227" s="1"/>
      <c r="B227" s="197"/>
      <c r="C227" s="46"/>
      <c r="D227" s="1"/>
      <c r="E227" s="197"/>
      <c r="F227" s="46"/>
      <c r="G227" s="1"/>
      <c r="H227" s="1"/>
      <c r="I227" s="1"/>
      <c r="J227" s="197"/>
      <c r="K227" s="1"/>
      <c r="L227" s="1"/>
      <c r="M227" s="1"/>
      <c r="N227" s="1"/>
      <c r="O227" s="1"/>
      <c r="P227" s="197"/>
      <c r="Q227" s="1"/>
      <c r="R227" s="1"/>
      <c r="S227" s="1"/>
      <c r="T227" s="197"/>
      <c r="U227" s="1"/>
      <c r="V227" s="1"/>
      <c r="W227" s="1"/>
      <c r="X227" s="1"/>
      <c r="Y227" s="1"/>
      <c r="Z227" s="1"/>
      <c r="AA227" s="1"/>
      <c r="AB227" s="1"/>
      <c r="AC227" s="1"/>
      <c r="AD227" s="1"/>
      <c r="AE227" s="1"/>
      <c r="AF227" s="1"/>
      <c r="AG227" s="1"/>
      <c r="AH227" s="1"/>
    </row>
    <row r="228">
      <c r="A228" s="1"/>
      <c r="B228" s="197"/>
      <c r="C228" s="46"/>
      <c r="D228" s="1"/>
      <c r="E228" s="197"/>
      <c r="F228" s="46"/>
      <c r="G228" s="1"/>
      <c r="H228" s="1"/>
      <c r="I228" s="1"/>
      <c r="J228" s="197"/>
      <c r="K228" s="1"/>
      <c r="L228" s="1"/>
      <c r="M228" s="1"/>
      <c r="N228" s="1"/>
      <c r="O228" s="1"/>
      <c r="P228" s="197"/>
      <c r="Q228" s="1"/>
      <c r="R228" s="1"/>
      <c r="S228" s="1"/>
      <c r="T228" s="197"/>
      <c r="U228" s="1"/>
      <c r="V228" s="1"/>
      <c r="W228" s="1"/>
      <c r="X228" s="1"/>
      <c r="Y228" s="1"/>
      <c r="Z228" s="1"/>
      <c r="AA228" s="1"/>
      <c r="AB228" s="1"/>
      <c r="AC228" s="1"/>
      <c r="AD228" s="1"/>
      <c r="AE228" s="1"/>
      <c r="AF228" s="1"/>
      <c r="AG228" s="1"/>
      <c r="AH228" s="1"/>
    </row>
    <row r="229">
      <c r="A229" s="1"/>
      <c r="B229" s="197"/>
      <c r="C229" s="46"/>
      <c r="D229" s="1"/>
      <c r="E229" s="197"/>
      <c r="F229" s="46"/>
      <c r="G229" s="1"/>
      <c r="H229" s="1"/>
      <c r="I229" s="1"/>
      <c r="J229" s="197"/>
      <c r="K229" s="1"/>
      <c r="L229" s="1"/>
      <c r="M229" s="1"/>
      <c r="N229" s="1"/>
      <c r="O229" s="1"/>
      <c r="P229" s="197"/>
      <c r="Q229" s="1"/>
      <c r="R229" s="1"/>
      <c r="S229" s="1"/>
      <c r="T229" s="197"/>
      <c r="U229" s="1"/>
      <c r="V229" s="1"/>
      <c r="W229" s="1"/>
      <c r="X229" s="1"/>
      <c r="Y229" s="1"/>
      <c r="Z229" s="1"/>
      <c r="AA229" s="1"/>
      <c r="AB229" s="1"/>
      <c r="AC229" s="1"/>
      <c r="AD229" s="1"/>
      <c r="AE229" s="1"/>
      <c r="AF229" s="1"/>
      <c r="AG229" s="1"/>
      <c r="AH229" s="1"/>
    </row>
    <row r="230">
      <c r="A230" s="1"/>
      <c r="B230" s="197"/>
      <c r="C230" s="46"/>
      <c r="D230" s="1"/>
      <c r="E230" s="197"/>
      <c r="F230" s="46"/>
      <c r="G230" s="1"/>
      <c r="H230" s="1"/>
      <c r="I230" s="1"/>
      <c r="J230" s="197"/>
      <c r="K230" s="1"/>
      <c r="L230" s="1"/>
      <c r="M230" s="1"/>
      <c r="N230" s="1"/>
      <c r="O230" s="1"/>
      <c r="P230" s="197"/>
      <c r="Q230" s="1"/>
      <c r="R230" s="1"/>
      <c r="S230" s="1"/>
      <c r="T230" s="197"/>
      <c r="U230" s="1"/>
      <c r="V230" s="1"/>
      <c r="W230" s="1"/>
      <c r="X230" s="1"/>
      <c r="Y230" s="1"/>
      <c r="Z230" s="1"/>
      <c r="AA230" s="1"/>
      <c r="AB230" s="1"/>
      <c r="AC230" s="1"/>
      <c r="AD230" s="1"/>
      <c r="AE230" s="1"/>
      <c r="AF230" s="1"/>
      <c r="AG230" s="1"/>
      <c r="AH230" s="1"/>
    </row>
    <row r="231">
      <c r="A231" s="1"/>
      <c r="B231" s="197"/>
      <c r="C231" s="46"/>
      <c r="D231" s="1"/>
      <c r="E231" s="197"/>
      <c r="F231" s="46"/>
      <c r="G231" s="1"/>
      <c r="H231" s="1"/>
      <c r="I231" s="1"/>
      <c r="J231" s="197"/>
      <c r="K231" s="1"/>
      <c r="L231" s="1"/>
      <c r="M231" s="1"/>
      <c r="N231" s="1"/>
      <c r="O231" s="1"/>
      <c r="P231" s="197"/>
      <c r="Q231" s="1"/>
      <c r="R231" s="1"/>
      <c r="S231" s="1"/>
      <c r="T231" s="197"/>
      <c r="U231" s="1"/>
      <c r="V231" s="1"/>
      <c r="W231" s="1"/>
      <c r="X231" s="1"/>
      <c r="Y231" s="1"/>
      <c r="Z231" s="1"/>
      <c r="AA231" s="1"/>
      <c r="AB231" s="1"/>
      <c r="AC231" s="1"/>
      <c r="AD231" s="1"/>
      <c r="AE231" s="1"/>
      <c r="AF231" s="1"/>
      <c r="AG231" s="1"/>
      <c r="AH231" s="1"/>
    </row>
    <row r="232">
      <c r="A232" s="1"/>
      <c r="B232" s="197"/>
      <c r="C232" s="46"/>
      <c r="D232" s="1"/>
      <c r="E232" s="197"/>
      <c r="F232" s="46"/>
      <c r="G232" s="1"/>
      <c r="H232" s="1"/>
      <c r="I232" s="1"/>
      <c r="J232" s="197"/>
      <c r="K232" s="1"/>
      <c r="L232" s="1"/>
      <c r="M232" s="1"/>
      <c r="N232" s="1"/>
      <c r="O232" s="1"/>
      <c r="P232" s="197"/>
      <c r="Q232" s="1"/>
      <c r="R232" s="1"/>
      <c r="S232" s="1"/>
      <c r="T232" s="197"/>
      <c r="U232" s="1"/>
      <c r="V232" s="1"/>
      <c r="W232" s="1"/>
      <c r="X232" s="1"/>
      <c r="Y232" s="1"/>
      <c r="Z232" s="1"/>
      <c r="AA232" s="1"/>
      <c r="AB232" s="1"/>
      <c r="AC232" s="1"/>
      <c r="AD232" s="1"/>
      <c r="AE232" s="1"/>
      <c r="AF232" s="1"/>
      <c r="AG232" s="1"/>
      <c r="AH232" s="1"/>
    </row>
    <row r="233">
      <c r="A233" s="1"/>
      <c r="B233" s="197"/>
      <c r="C233" s="46"/>
      <c r="D233" s="1"/>
      <c r="E233" s="197"/>
      <c r="F233" s="46"/>
      <c r="G233" s="1"/>
      <c r="H233" s="1"/>
      <c r="I233" s="1"/>
      <c r="J233" s="197"/>
      <c r="K233" s="1"/>
      <c r="L233" s="1"/>
      <c r="M233" s="1"/>
      <c r="N233" s="1"/>
      <c r="O233" s="1"/>
      <c r="P233" s="197"/>
      <c r="Q233" s="1"/>
      <c r="R233" s="1"/>
      <c r="S233" s="1"/>
      <c r="T233" s="197"/>
      <c r="U233" s="1"/>
      <c r="V233" s="1"/>
      <c r="W233" s="1"/>
      <c r="X233" s="1"/>
      <c r="Y233" s="1"/>
      <c r="Z233" s="1"/>
      <c r="AA233" s="1"/>
      <c r="AB233" s="1"/>
      <c r="AC233" s="1"/>
      <c r="AD233" s="1"/>
      <c r="AE233" s="1"/>
      <c r="AF233" s="1"/>
      <c r="AG233" s="1"/>
      <c r="AH233" s="1"/>
    </row>
    <row r="234">
      <c r="A234" s="1"/>
      <c r="B234" s="197"/>
      <c r="C234" s="46"/>
      <c r="D234" s="1"/>
      <c r="E234" s="197"/>
      <c r="F234" s="46"/>
      <c r="G234" s="1"/>
      <c r="H234" s="1"/>
      <c r="I234" s="1"/>
      <c r="J234" s="197"/>
      <c r="K234" s="1"/>
      <c r="L234" s="1"/>
      <c r="M234" s="1"/>
      <c r="N234" s="1"/>
      <c r="O234" s="1"/>
      <c r="P234" s="197"/>
      <c r="Q234" s="1"/>
      <c r="R234" s="1"/>
      <c r="S234" s="1"/>
      <c r="T234" s="197"/>
      <c r="U234" s="1"/>
      <c r="V234" s="1"/>
      <c r="W234" s="1"/>
      <c r="X234" s="1"/>
      <c r="Y234" s="1"/>
      <c r="Z234" s="1"/>
      <c r="AA234" s="1"/>
      <c r="AB234" s="1"/>
      <c r="AC234" s="1"/>
      <c r="AD234" s="1"/>
      <c r="AE234" s="1"/>
      <c r="AF234" s="1"/>
      <c r="AG234" s="1"/>
      <c r="AH234" s="1"/>
    </row>
    <row r="235">
      <c r="A235" s="1"/>
      <c r="B235" s="197"/>
      <c r="C235" s="46"/>
      <c r="D235" s="1"/>
      <c r="E235" s="197"/>
      <c r="F235" s="46"/>
      <c r="G235" s="1"/>
      <c r="H235" s="1"/>
      <c r="I235" s="1"/>
      <c r="J235" s="197"/>
      <c r="K235" s="1"/>
      <c r="L235" s="1"/>
      <c r="M235" s="1"/>
      <c r="N235" s="1"/>
      <c r="O235" s="1"/>
      <c r="P235" s="197"/>
      <c r="Q235" s="1"/>
      <c r="R235" s="1"/>
      <c r="S235" s="1"/>
      <c r="T235" s="197"/>
      <c r="U235" s="1"/>
      <c r="V235" s="1"/>
      <c r="W235" s="1"/>
      <c r="X235" s="1"/>
      <c r="Y235" s="1"/>
      <c r="Z235" s="1"/>
      <c r="AA235" s="1"/>
      <c r="AB235" s="1"/>
      <c r="AC235" s="1"/>
      <c r="AD235" s="1"/>
      <c r="AE235" s="1"/>
      <c r="AF235" s="1"/>
      <c r="AG235" s="1"/>
      <c r="AH235" s="1"/>
    </row>
    <row r="236">
      <c r="A236" s="1"/>
      <c r="B236" s="197"/>
      <c r="C236" s="46"/>
      <c r="D236" s="1"/>
      <c r="E236" s="197"/>
      <c r="F236" s="46"/>
      <c r="G236" s="1"/>
      <c r="H236" s="1"/>
      <c r="I236" s="1"/>
      <c r="J236" s="197"/>
      <c r="K236" s="1"/>
      <c r="L236" s="1"/>
      <c r="M236" s="1"/>
      <c r="N236" s="1"/>
      <c r="O236" s="1"/>
      <c r="P236" s="197"/>
      <c r="Q236" s="1"/>
      <c r="R236" s="1"/>
      <c r="S236" s="1"/>
      <c r="T236" s="197"/>
      <c r="U236" s="1"/>
      <c r="V236" s="1"/>
      <c r="W236" s="1"/>
      <c r="X236" s="1"/>
      <c r="Y236" s="1"/>
      <c r="Z236" s="1"/>
      <c r="AA236" s="1"/>
      <c r="AB236" s="1"/>
      <c r="AC236" s="1"/>
      <c r="AD236" s="1"/>
      <c r="AE236" s="1"/>
      <c r="AF236" s="1"/>
      <c r="AG236" s="1"/>
      <c r="AH236" s="1"/>
    </row>
    <row r="237">
      <c r="A237" s="1"/>
      <c r="B237" s="197"/>
      <c r="C237" s="46"/>
      <c r="D237" s="1"/>
      <c r="E237" s="197"/>
      <c r="F237" s="46"/>
      <c r="G237" s="1"/>
      <c r="H237" s="1"/>
      <c r="I237" s="1"/>
      <c r="J237" s="197"/>
      <c r="K237" s="1"/>
      <c r="L237" s="1"/>
      <c r="M237" s="1"/>
      <c r="N237" s="1"/>
      <c r="O237" s="1"/>
      <c r="P237" s="197"/>
      <c r="Q237" s="1"/>
      <c r="R237" s="1"/>
      <c r="S237" s="1"/>
      <c r="T237" s="197"/>
      <c r="U237" s="1"/>
      <c r="V237" s="1"/>
      <c r="W237" s="1"/>
      <c r="X237" s="1"/>
      <c r="Y237" s="1"/>
      <c r="Z237" s="1"/>
      <c r="AA237" s="1"/>
      <c r="AB237" s="1"/>
      <c r="AC237" s="1"/>
      <c r="AD237" s="1"/>
      <c r="AE237" s="1"/>
      <c r="AF237" s="1"/>
      <c r="AG237" s="1"/>
      <c r="AH237" s="1"/>
    </row>
    <row r="238">
      <c r="A238" s="1"/>
      <c r="B238" s="197"/>
      <c r="C238" s="46"/>
      <c r="D238" s="1"/>
      <c r="E238" s="197"/>
      <c r="F238" s="46"/>
      <c r="G238" s="1"/>
      <c r="H238" s="1"/>
      <c r="I238" s="1"/>
      <c r="J238" s="197"/>
      <c r="K238" s="1"/>
      <c r="L238" s="1"/>
      <c r="M238" s="1"/>
      <c r="N238" s="1"/>
      <c r="O238" s="1"/>
      <c r="P238" s="197"/>
      <c r="Q238" s="1"/>
      <c r="R238" s="1"/>
      <c r="S238" s="1"/>
      <c r="T238" s="197"/>
      <c r="U238" s="1"/>
      <c r="V238" s="1"/>
      <c r="W238" s="1"/>
      <c r="X238" s="1"/>
      <c r="Y238" s="1"/>
      <c r="Z238" s="1"/>
      <c r="AA238" s="1"/>
      <c r="AB238" s="1"/>
      <c r="AC238" s="1"/>
      <c r="AD238" s="1"/>
      <c r="AE238" s="1"/>
      <c r="AF238" s="1"/>
      <c r="AG238" s="1"/>
      <c r="AH238" s="1"/>
    </row>
    <row r="239">
      <c r="A239" s="1"/>
      <c r="B239" s="197"/>
      <c r="C239" s="46"/>
      <c r="D239" s="1"/>
      <c r="E239" s="197"/>
      <c r="F239" s="46"/>
      <c r="G239" s="1"/>
      <c r="H239" s="1"/>
      <c r="I239" s="1"/>
      <c r="J239" s="197"/>
      <c r="K239" s="1"/>
      <c r="L239" s="1"/>
      <c r="M239" s="1"/>
      <c r="N239" s="1"/>
      <c r="O239" s="1"/>
      <c r="P239" s="197"/>
      <c r="Q239" s="1"/>
      <c r="R239" s="1"/>
      <c r="S239" s="1"/>
      <c r="T239" s="197"/>
      <c r="U239" s="1"/>
      <c r="V239" s="1"/>
      <c r="W239" s="1"/>
      <c r="X239" s="1"/>
      <c r="Y239" s="1"/>
      <c r="Z239" s="1"/>
      <c r="AA239" s="1"/>
      <c r="AB239" s="1"/>
      <c r="AC239" s="1"/>
      <c r="AD239" s="1"/>
      <c r="AE239" s="1"/>
      <c r="AF239" s="1"/>
      <c r="AG239" s="1"/>
      <c r="AH239" s="1"/>
    </row>
    <row r="240">
      <c r="A240" s="1"/>
      <c r="B240" s="197"/>
      <c r="C240" s="46"/>
      <c r="D240" s="1"/>
      <c r="E240" s="197"/>
      <c r="F240" s="46"/>
      <c r="G240" s="1"/>
      <c r="H240" s="1"/>
      <c r="I240" s="1"/>
      <c r="J240" s="197"/>
      <c r="K240" s="1"/>
      <c r="L240" s="1"/>
      <c r="M240" s="1"/>
      <c r="N240" s="1"/>
      <c r="O240" s="1"/>
      <c r="P240" s="197"/>
      <c r="Q240" s="1"/>
      <c r="R240" s="1"/>
      <c r="S240" s="1"/>
      <c r="T240" s="197"/>
      <c r="U240" s="1"/>
      <c r="V240" s="1"/>
      <c r="W240" s="1"/>
      <c r="X240" s="1"/>
      <c r="Y240" s="1"/>
      <c r="Z240" s="1"/>
      <c r="AA240" s="1"/>
      <c r="AB240" s="1"/>
      <c r="AC240" s="1"/>
      <c r="AD240" s="1"/>
      <c r="AE240" s="1"/>
      <c r="AF240" s="1"/>
      <c r="AG240" s="1"/>
      <c r="AH240" s="1"/>
    </row>
    <row r="241">
      <c r="A241" s="1"/>
      <c r="B241" s="197"/>
      <c r="C241" s="46"/>
      <c r="D241" s="1"/>
      <c r="E241" s="197"/>
      <c r="F241" s="46"/>
      <c r="G241" s="1"/>
      <c r="H241" s="1"/>
      <c r="I241" s="1"/>
      <c r="J241" s="197"/>
      <c r="K241" s="1"/>
      <c r="L241" s="1"/>
      <c r="M241" s="1"/>
      <c r="N241" s="1"/>
      <c r="O241" s="1"/>
      <c r="P241" s="197"/>
      <c r="Q241" s="1"/>
      <c r="R241" s="1"/>
      <c r="S241" s="1"/>
      <c r="T241" s="197"/>
      <c r="U241" s="1"/>
      <c r="V241" s="1"/>
      <c r="W241" s="1"/>
      <c r="X241" s="1"/>
      <c r="Y241" s="1"/>
      <c r="Z241" s="1"/>
      <c r="AA241" s="1"/>
      <c r="AB241" s="1"/>
      <c r="AC241" s="1"/>
      <c r="AD241" s="1"/>
      <c r="AE241" s="1"/>
      <c r="AF241" s="1"/>
      <c r="AG241" s="1"/>
      <c r="AH241" s="1"/>
    </row>
    <row r="242">
      <c r="A242" s="1"/>
      <c r="B242" s="197"/>
      <c r="C242" s="46"/>
      <c r="D242" s="1"/>
      <c r="E242" s="197"/>
      <c r="F242" s="46"/>
      <c r="G242" s="1"/>
      <c r="H242" s="1"/>
      <c r="I242" s="1"/>
      <c r="J242" s="197"/>
      <c r="K242" s="1"/>
      <c r="L242" s="1"/>
      <c r="M242" s="1"/>
      <c r="N242" s="1"/>
      <c r="O242" s="1"/>
      <c r="P242" s="197"/>
      <c r="Q242" s="1"/>
      <c r="R242" s="1"/>
      <c r="S242" s="1"/>
      <c r="T242" s="197"/>
      <c r="U242" s="1"/>
      <c r="V242" s="1"/>
      <c r="W242" s="1"/>
      <c r="X242" s="1"/>
      <c r="Y242" s="1"/>
      <c r="Z242" s="1"/>
      <c r="AA242" s="1"/>
      <c r="AB242" s="1"/>
      <c r="AC242" s="1"/>
      <c r="AD242" s="1"/>
      <c r="AE242" s="1"/>
      <c r="AF242" s="1"/>
      <c r="AG242" s="1"/>
      <c r="AH242" s="1"/>
    </row>
    <row r="243">
      <c r="A243" s="1"/>
      <c r="B243" s="197"/>
      <c r="C243" s="46"/>
      <c r="D243" s="1"/>
      <c r="E243" s="197"/>
      <c r="F243" s="46"/>
      <c r="G243" s="1"/>
      <c r="H243" s="1"/>
      <c r="I243" s="1"/>
      <c r="J243" s="197"/>
      <c r="K243" s="1"/>
      <c r="L243" s="1"/>
      <c r="M243" s="1"/>
      <c r="N243" s="1"/>
      <c r="O243" s="1"/>
      <c r="P243" s="197"/>
      <c r="Q243" s="1"/>
      <c r="R243" s="1"/>
      <c r="S243" s="1"/>
      <c r="T243" s="197"/>
      <c r="U243" s="1"/>
      <c r="V243" s="1"/>
      <c r="W243" s="1"/>
      <c r="X243" s="1"/>
      <c r="Y243" s="1"/>
      <c r="Z243" s="1"/>
      <c r="AA243" s="1"/>
      <c r="AB243" s="1"/>
      <c r="AC243" s="1"/>
      <c r="AD243" s="1"/>
      <c r="AE243" s="1"/>
      <c r="AF243" s="1"/>
      <c r="AG243" s="1"/>
      <c r="AH243" s="1"/>
    </row>
    <row r="244">
      <c r="A244" s="1"/>
      <c r="B244" s="197"/>
      <c r="C244" s="46"/>
      <c r="D244" s="1"/>
      <c r="E244" s="197"/>
      <c r="F244" s="46"/>
      <c r="G244" s="1"/>
      <c r="H244" s="1"/>
      <c r="I244" s="1"/>
      <c r="J244" s="197"/>
      <c r="K244" s="1"/>
      <c r="L244" s="1"/>
      <c r="M244" s="1"/>
      <c r="N244" s="1"/>
      <c r="O244" s="1"/>
      <c r="P244" s="197"/>
      <c r="Q244" s="1"/>
      <c r="R244" s="1"/>
      <c r="S244" s="1"/>
      <c r="T244" s="197"/>
      <c r="U244" s="1"/>
      <c r="V244" s="1"/>
      <c r="W244" s="1"/>
      <c r="X244" s="1"/>
      <c r="Y244" s="1"/>
      <c r="Z244" s="1"/>
      <c r="AA244" s="1"/>
      <c r="AB244" s="1"/>
      <c r="AC244" s="1"/>
      <c r="AD244" s="1"/>
      <c r="AE244" s="1"/>
      <c r="AF244" s="1"/>
      <c r="AG244" s="1"/>
      <c r="AH244" s="1"/>
    </row>
    <row r="245">
      <c r="A245" s="1"/>
      <c r="B245" s="197"/>
      <c r="C245" s="46"/>
      <c r="D245" s="1"/>
      <c r="E245" s="197"/>
      <c r="F245" s="46"/>
      <c r="G245" s="1"/>
      <c r="H245" s="1"/>
      <c r="I245" s="1"/>
      <c r="J245" s="197"/>
      <c r="K245" s="1"/>
      <c r="L245" s="1"/>
      <c r="M245" s="1"/>
      <c r="N245" s="1"/>
      <c r="O245" s="1"/>
      <c r="P245" s="197"/>
      <c r="Q245" s="1"/>
      <c r="R245" s="1"/>
      <c r="S245" s="1"/>
      <c r="T245" s="197"/>
      <c r="U245" s="1"/>
      <c r="V245" s="1"/>
      <c r="W245" s="1"/>
      <c r="X245" s="1"/>
      <c r="Y245" s="1"/>
      <c r="Z245" s="1"/>
      <c r="AA245" s="1"/>
      <c r="AB245" s="1"/>
      <c r="AC245" s="1"/>
      <c r="AD245" s="1"/>
      <c r="AE245" s="1"/>
      <c r="AF245" s="1"/>
      <c r="AG245" s="1"/>
      <c r="AH245" s="1"/>
    </row>
    <row r="246">
      <c r="A246" s="1"/>
      <c r="B246" s="197"/>
      <c r="C246" s="46"/>
      <c r="D246" s="1"/>
      <c r="E246" s="197"/>
      <c r="F246" s="46"/>
      <c r="G246" s="1"/>
      <c r="H246" s="1"/>
      <c r="I246" s="1"/>
      <c r="J246" s="197"/>
      <c r="K246" s="1"/>
      <c r="L246" s="1"/>
      <c r="M246" s="1"/>
      <c r="N246" s="1"/>
      <c r="O246" s="1"/>
      <c r="P246" s="197"/>
      <c r="Q246" s="1"/>
      <c r="R246" s="1"/>
      <c r="S246" s="1"/>
      <c r="T246" s="197"/>
      <c r="U246" s="1"/>
      <c r="V246" s="1"/>
      <c r="W246" s="1"/>
      <c r="X246" s="1"/>
      <c r="Y246" s="1"/>
      <c r="Z246" s="1"/>
      <c r="AA246" s="1"/>
      <c r="AB246" s="1"/>
      <c r="AC246" s="1"/>
      <c r="AD246" s="1"/>
      <c r="AE246" s="1"/>
      <c r="AF246" s="1"/>
      <c r="AG246" s="1"/>
      <c r="AH246" s="1"/>
    </row>
    <row r="247">
      <c r="A247" s="1"/>
      <c r="B247" s="197"/>
      <c r="C247" s="46"/>
      <c r="D247" s="1"/>
      <c r="E247" s="197"/>
      <c r="F247" s="46"/>
      <c r="G247" s="1"/>
      <c r="H247" s="1"/>
      <c r="I247" s="1"/>
      <c r="J247" s="197"/>
      <c r="K247" s="1"/>
      <c r="L247" s="1"/>
      <c r="M247" s="1"/>
      <c r="N247" s="1"/>
      <c r="O247" s="1"/>
      <c r="P247" s="197"/>
      <c r="Q247" s="1"/>
      <c r="R247" s="1"/>
      <c r="S247" s="1"/>
      <c r="T247" s="197"/>
      <c r="U247" s="1"/>
      <c r="V247" s="1"/>
      <c r="W247" s="1"/>
      <c r="X247" s="1"/>
      <c r="Y247" s="1"/>
      <c r="Z247" s="1"/>
      <c r="AA247" s="1"/>
      <c r="AB247" s="1"/>
      <c r="AC247" s="1"/>
      <c r="AD247" s="1"/>
      <c r="AE247" s="1"/>
      <c r="AF247" s="1"/>
      <c r="AG247" s="1"/>
      <c r="AH247" s="1"/>
    </row>
    <row r="248">
      <c r="A248" s="1"/>
      <c r="B248" s="197"/>
      <c r="C248" s="46"/>
      <c r="D248" s="1"/>
      <c r="E248" s="197"/>
      <c r="F248" s="46"/>
      <c r="G248" s="1"/>
      <c r="H248" s="1"/>
      <c r="I248" s="1"/>
      <c r="J248" s="197"/>
      <c r="K248" s="1"/>
      <c r="L248" s="1"/>
      <c r="M248" s="1"/>
      <c r="N248" s="1"/>
      <c r="O248" s="1"/>
      <c r="P248" s="197"/>
      <c r="Q248" s="1"/>
      <c r="R248" s="1"/>
      <c r="S248" s="1"/>
      <c r="T248" s="197"/>
      <c r="U248" s="1"/>
      <c r="V248" s="1"/>
      <c r="W248" s="1"/>
      <c r="X248" s="1"/>
      <c r="Y248" s="1"/>
      <c r="Z248" s="1"/>
      <c r="AA248" s="1"/>
      <c r="AB248" s="1"/>
      <c r="AC248" s="1"/>
      <c r="AD248" s="1"/>
      <c r="AE248" s="1"/>
      <c r="AF248" s="1"/>
      <c r="AG248" s="1"/>
      <c r="AH248" s="1"/>
    </row>
    <row r="249">
      <c r="A249" s="1"/>
      <c r="B249" s="197"/>
      <c r="C249" s="46"/>
      <c r="D249" s="1"/>
      <c r="E249" s="197"/>
      <c r="F249" s="46"/>
      <c r="G249" s="1"/>
      <c r="H249" s="1"/>
      <c r="I249" s="1"/>
      <c r="J249" s="197"/>
      <c r="K249" s="1"/>
      <c r="L249" s="1"/>
      <c r="M249" s="1"/>
      <c r="N249" s="1"/>
      <c r="O249" s="1"/>
      <c r="P249" s="197"/>
      <c r="Q249" s="1"/>
      <c r="R249" s="1"/>
      <c r="S249" s="1"/>
      <c r="T249" s="197"/>
      <c r="U249" s="1"/>
      <c r="V249" s="1"/>
      <c r="W249" s="1"/>
      <c r="X249" s="1"/>
      <c r="Y249" s="1"/>
      <c r="Z249" s="1"/>
      <c r="AA249" s="1"/>
      <c r="AB249" s="1"/>
      <c r="AC249" s="1"/>
      <c r="AD249" s="1"/>
      <c r="AE249" s="1"/>
      <c r="AF249" s="1"/>
      <c r="AG249" s="1"/>
      <c r="AH249" s="1"/>
    </row>
    <row r="250">
      <c r="A250" s="1"/>
      <c r="B250" s="197"/>
      <c r="C250" s="46"/>
      <c r="D250" s="1"/>
      <c r="E250" s="197"/>
      <c r="F250" s="46"/>
      <c r="G250" s="1"/>
      <c r="H250" s="1"/>
      <c r="I250" s="1"/>
      <c r="J250" s="197"/>
      <c r="K250" s="1"/>
      <c r="L250" s="1"/>
      <c r="M250" s="1"/>
      <c r="N250" s="1"/>
      <c r="O250" s="1"/>
      <c r="P250" s="197"/>
      <c r="Q250" s="1"/>
      <c r="R250" s="1"/>
      <c r="S250" s="1"/>
      <c r="T250" s="197"/>
      <c r="U250" s="1"/>
      <c r="V250" s="1"/>
      <c r="W250" s="1"/>
      <c r="X250" s="1"/>
      <c r="Y250" s="1"/>
      <c r="Z250" s="1"/>
      <c r="AA250" s="1"/>
      <c r="AB250" s="1"/>
      <c r="AC250" s="1"/>
      <c r="AD250" s="1"/>
      <c r="AE250" s="1"/>
      <c r="AF250" s="1"/>
      <c r="AG250" s="1"/>
      <c r="AH250" s="1"/>
    </row>
    <row r="251">
      <c r="A251" s="1"/>
      <c r="B251" s="197"/>
      <c r="C251" s="46"/>
      <c r="D251" s="1"/>
      <c r="E251" s="197"/>
      <c r="F251" s="46"/>
      <c r="G251" s="1"/>
      <c r="H251" s="1"/>
      <c r="I251" s="1"/>
      <c r="J251" s="197"/>
      <c r="K251" s="1"/>
      <c r="L251" s="1"/>
      <c r="M251" s="1"/>
      <c r="N251" s="1"/>
      <c r="O251" s="1"/>
      <c r="P251" s="197"/>
      <c r="Q251" s="1"/>
      <c r="R251" s="1"/>
      <c r="S251" s="1"/>
      <c r="T251" s="197"/>
      <c r="U251" s="1"/>
      <c r="V251" s="1"/>
      <c r="W251" s="1"/>
      <c r="X251" s="1"/>
      <c r="Y251" s="1"/>
      <c r="Z251" s="1"/>
      <c r="AA251" s="1"/>
      <c r="AB251" s="1"/>
      <c r="AC251" s="1"/>
      <c r="AD251" s="1"/>
      <c r="AE251" s="1"/>
      <c r="AF251" s="1"/>
      <c r="AG251" s="1"/>
      <c r="AH251" s="1"/>
    </row>
    <row r="252">
      <c r="A252" s="1"/>
      <c r="B252" s="197"/>
      <c r="C252" s="46"/>
      <c r="D252" s="1"/>
      <c r="E252" s="197"/>
      <c r="F252" s="46"/>
      <c r="G252" s="1"/>
      <c r="H252" s="1"/>
      <c r="I252" s="1"/>
      <c r="J252" s="197"/>
      <c r="K252" s="1"/>
      <c r="L252" s="1"/>
      <c r="M252" s="1"/>
      <c r="N252" s="1"/>
      <c r="O252" s="1"/>
      <c r="P252" s="197"/>
      <c r="Q252" s="1"/>
      <c r="R252" s="1"/>
      <c r="S252" s="1"/>
      <c r="T252" s="197"/>
      <c r="U252" s="1"/>
      <c r="V252" s="1"/>
      <c r="W252" s="1"/>
      <c r="X252" s="1"/>
      <c r="Y252" s="1"/>
      <c r="Z252" s="1"/>
      <c r="AA252" s="1"/>
      <c r="AB252" s="1"/>
      <c r="AC252" s="1"/>
      <c r="AD252" s="1"/>
      <c r="AE252" s="1"/>
      <c r="AF252" s="1"/>
      <c r="AG252" s="1"/>
      <c r="AH252" s="1"/>
    </row>
    <row r="253">
      <c r="A253" s="1"/>
      <c r="B253" s="197"/>
      <c r="C253" s="46"/>
      <c r="D253" s="1"/>
      <c r="E253" s="197"/>
      <c r="F253" s="46"/>
      <c r="G253" s="1"/>
      <c r="H253" s="1"/>
      <c r="I253" s="1"/>
      <c r="J253" s="197"/>
      <c r="K253" s="1"/>
      <c r="L253" s="1"/>
      <c r="M253" s="1"/>
      <c r="N253" s="1"/>
      <c r="O253" s="1"/>
      <c r="P253" s="197"/>
      <c r="Q253" s="1"/>
      <c r="R253" s="1"/>
      <c r="S253" s="1"/>
      <c r="T253" s="197"/>
      <c r="U253" s="1"/>
      <c r="V253" s="1"/>
      <c r="W253" s="1"/>
      <c r="X253" s="1"/>
      <c r="Y253" s="1"/>
      <c r="Z253" s="1"/>
      <c r="AA253" s="1"/>
      <c r="AB253" s="1"/>
      <c r="AC253" s="1"/>
      <c r="AD253" s="1"/>
      <c r="AE253" s="1"/>
      <c r="AF253" s="1"/>
      <c r="AG253" s="1"/>
      <c r="AH253" s="1"/>
    </row>
    <row r="254">
      <c r="A254" s="1"/>
      <c r="B254" s="197"/>
      <c r="C254" s="46"/>
      <c r="D254" s="1"/>
      <c r="E254" s="197"/>
      <c r="F254" s="46"/>
      <c r="G254" s="1"/>
      <c r="H254" s="1"/>
      <c r="I254" s="1"/>
      <c r="J254" s="197"/>
      <c r="K254" s="1"/>
      <c r="L254" s="1"/>
      <c r="M254" s="1"/>
      <c r="N254" s="1"/>
      <c r="O254" s="1"/>
      <c r="P254" s="197"/>
      <c r="Q254" s="1"/>
      <c r="R254" s="1"/>
      <c r="S254" s="1"/>
      <c r="T254" s="197"/>
      <c r="U254" s="1"/>
      <c r="V254" s="1"/>
      <c r="W254" s="1"/>
      <c r="X254" s="1"/>
      <c r="Y254" s="1"/>
      <c r="Z254" s="1"/>
      <c r="AA254" s="1"/>
      <c r="AB254" s="1"/>
      <c r="AC254" s="1"/>
      <c r="AD254" s="1"/>
      <c r="AE254" s="1"/>
      <c r="AF254" s="1"/>
      <c r="AG254" s="1"/>
      <c r="AH254" s="1"/>
    </row>
    <row r="255">
      <c r="A255" s="1"/>
      <c r="B255" s="197"/>
      <c r="C255" s="46"/>
      <c r="D255" s="1"/>
      <c r="E255" s="197"/>
      <c r="F255" s="46"/>
      <c r="G255" s="1"/>
      <c r="H255" s="1"/>
      <c r="I255" s="1"/>
      <c r="J255" s="197"/>
      <c r="K255" s="1"/>
      <c r="L255" s="1"/>
      <c r="M255" s="1"/>
      <c r="N255" s="1"/>
      <c r="O255" s="1"/>
      <c r="P255" s="197"/>
      <c r="Q255" s="1"/>
      <c r="R255" s="1"/>
      <c r="S255" s="1"/>
      <c r="T255" s="197"/>
      <c r="U255" s="1"/>
      <c r="V255" s="1"/>
      <c r="W255" s="1"/>
      <c r="X255" s="1"/>
      <c r="Y255" s="1"/>
      <c r="Z255" s="1"/>
      <c r="AA255" s="1"/>
      <c r="AB255" s="1"/>
      <c r="AC255" s="1"/>
      <c r="AD255" s="1"/>
      <c r="AE255" s="1"/>
      <c r="AF255" s="1"/>
      <c r="AG255" s="1"/>
      <c r="AH255" s="1"/>
    </row>
    <row r="256">
      <c r="A256" s="1"/>
      <c r="B256" s="197"/>
      <c r="C256" s="46"/>
      <c r="D256" s="1"/>
      <c r="E256" s="197"/>
      <c r="F256" s="46"/>
      <c r="G256" s="1"/>
      <c r="H256" s="1"/>
      <c r="I256" s="1"/>
      <c r="J256" s="197"/>
      <c r="K256" s="1"/>
      <c r="L256" s="1"/>
      <c r="M256" s="1"/>
      <c r="N256" s="1"/>
      <c r="O256" s="1"/>
      <c r="P256" s="197"/>
      <c r="Q256" s="1"/>
      <c r="R256" s="1"/>
      <c r="S256" s="1"/>
      <c r="T256" s="197"/>
      <c r="U256" s="1"/>
      <c r="V256" s="1"/>
      <c r="W256" s="1"/>
      <c r="X256" s="1"/>
      <c r="Y256" s="1"/>
      <c r="Z256" s="1"/>
      <c r="AA256" s="1"/>
      <c r="AB256" s="1"/>
      <c r="AC256" s="1"/>
      <c r="AD256" s="1"/>
      <c r="AE256" s="1"/>
      <c r="AF256" s="1"/>
      <c r="AG256" s="1"/>
      <c r="AH256" s="1"/>
    </row>
    <row r="257">
      <c r="A257" s="1"/>
      <c r="B257" s="197"/>
      <c r="C257" s="46"/>
      <c r="D257" s="1"/>
      <c r="E257" s="197"/>
      <c r="F257" s="46"/>
      <c r="G257" s="1"/>
      <c r="H257" s="1"/>
      <c r="I257" s="1"/>
      <c r="J257" s="197"/>
      <c r="K257" s="1"/>
      <c r="L257" s="1"/>
      <c r="M257" s="1"/>
      <c r="N257" s="1"/>
      <c r="O257" s="1"/>
      <c r="P257" s="197"/>
      <c r="Q257" s="1"/>
      <c r="R257" s="1"/>
      <c r="S257" s="1"/>
      <c r="T257" s="197"/>
      <c r="U257" s="1"/>
      <c r="V257" s="1"/>
      <c r="W257" s="1"/>
      <c r="X257" s="1"/>
      <c r="Y257" s="1"/>
      <c r="Z257" s="1"/>
      <c r="AA257" s="1"/>
      <c r="AB257" s="1"/>
      <c r="AC257" s="1"/>
      <c r="AD257" s="1"/>
      <c r="AE257" s="1"/>
      <c r="AF257" s="1"/>
      <c r="AG257" s="1"/>
      <c r="AH257" s="1"/>
    </row>
    <row r="258">
      <c r="A258" s="1"/>
      <c r="B258" s="197"/>
      <c r="C258" s="46"/>
      <c r="D258" s="1"/>
      <c r="E258" s="197"/>
      <c r="F258" s="46"/>
      <c r="G258" s="1"/>
      <c r="H258" s="1"/>
      <c r="I258" s="1"/>
      <c r="J258" s="197"/>
      <c r="K258" s="1"/>
      <c r="L258" s="1"/>
      <c r="M258" s="1"/>
      <c r="N258" s="1"/>
      <c r="O258" s="1"/>
      <c r="P258" s="197"/>
      <c r="Q258" s="1"/>
      <c r="R258" s="1"/>
      <c r="S258" s="1"/>
      <c r="T258" s="197"/>
      <c r="U258" s="1"/>
      <c r="V258" s="1"/>
      <c r="W258" s="1"/>
      <c r="X258" s="1"/>
      <c r="Y258" s="1"/>
      <c r="Z258" s="1"/>
      <c r="AA258" s="1"/>
      <c r="AB258" s="1"/>
      <c r="AC258" s="1"/>
      <c r="AD258" s="1"/>
      <c r="AE258" s="1"/>
      <c r="AF258" s="1"/>
      <c r="AG258" s="1"/>
      <c r="AH258" s="1"/>
    </row>
    <row r="259">
      <c r="A259" s="1"/>
      <c r="B259" s="197"/>
      <c r="C259" s="46"/>
      <c r="D259" s="1"/>
      <c r="E259" s="197"/>
      <c r="F259" s="46"/>
      <c r="G259" s="1"/>
      <c r="H259" s="1"/>
      <c r="I259" s="1"/>
      <c r="J259" s="197"/>
      <c r="K259" s="1"/>
      <c r="L259" s="1"/>
      <c r="M259" s="1"/>
      <c r="N259" s="1"/>
      <c r="O259" s="1"/>
      <c r="P259" s="197"/>
      <c r="Q259" s="1"/>
      <c r="R259" s="1"/>
      <c r="S259" s="1"/>
      <c r="T259" s="197"/>
      <c r="U259" s="1"/>
      <c r="V259" s="1"/>
      <c r="W259" s="1"/>
      <c r="X259" s="1"/>
      <c r="Y259" s="1"/>
      <c r="Z259" s="1"/>
      <c r="AA259" s="1"/>
      <c r="AB259" s="1"/>
      <c r="AC259" s="1"/>
      <c r="AD259" s="1"/>
      <c r="AE259" s="1"/>
      <c r="AF259" s="1"/>
      <c r="AG259" s="1"/>
      <c r="AH259" s="1"/>
    </row>
    <row r="260">
      <c r="A260" s="1"/>
      <c r="B260" s="197"/>
      <c r="C260" s="46"/>
      <c r="D260" s="1"/>
      <c r="E260" s="197"/>
      <c r="F260" s="46"/>
      <c r="G260" s="1"/>
      <c r="H260" s="1"/>
      <c r="I260" s="1"/>
      <c r="J260" s="197"/>
      <c r="K260" s="1"/>
      <c r="L260" s="1"/>
      <c r="M260" s="1"/>
      <c r="N260" s="1"/>
      <c r="O260" s="1"/>
      <c r="P260" s="197"/>
      <c r="Q260" s="1"/>
      <c r="R260" s="1"/>
      <c r="S260" s="1"/>
      <c r="T260" s="197"/>
      <c r="U260" s="1"/>
      <c r="V260" s="1"/>
      <c r="W260" s="1"/>
      <c r="X260" s="1"/>
      <c r="Y260" s="1"/>
      <c r="Z260" s="1"/>
      <c r="AA260" s="1"/>
      <c r="AB260" s="1"/>
      <c r="AC260" s="1"/>
      <c r="AD260" s="1"/>
      <c r="AE260" s="1"/>
      <c r="AF260" s="1"/>
      <c r="AG260" s="1"/>
      <c r="AH260" s="1"/>
    </row>
    <row r="261">
      <c r="A261" s="1"/>
      <c r="B261" s="197"/>
      <c r="C261" s="46"/>
      <c r="D261" s="1"/>
      <c r="E261" s="197"/>
      <c r="F261" s="46"/>
      <c r="G261" s="1"/>
      <c r="H261" s="1"/>
      <c r="I261" s="1"/>
      <c r="J261" s="197"/>
      <c r="K261" s="1"/>
      <c r="L261" s="1"/>
      <c r="M261" s="1"/>
      <c r="N261" s="1"/>
      <c r="O261" s="1"/>
      <c r="P261" s="197"/>
      <c r="Q261" s="1"/>
      <c r="R261" s="1"/>
      <c r="S261" s="1"/>
      <c r="T261" s="197"/>
      <c r="U261" s="1"/>
      <c r="V261" s="1"/>
      <c r="W261" s="1"/>
      <c r="X261" s="1"/>
      <c r="Y261" s="1"/>
      <c r="Z261" s="1"/>
      <c r="AA261" s="1"/>
      <c r="AB261" s="1"/>
      <c r="AC261" s="1"/>
      <c r="AD261" s="1"/>
      <c r="AE261" s="1"/>
      <c r="AF261" s="1"/>
      <c r="AG261" s="1"/>
      <c r="AH261" s="1"/>
    </row>
    <row r="262">
      <c r="A262" s="1"/>
      <c r="B262" s="197"/>
      <c r="C262" s="46"/>
      <c r="D262" s="1"/>
      <c r="E262" s="197"/>
      <c r="F262" s="46"/>
      <c r="G262" s="1"/>
      <c r="H262" s="1"/>
      <c r="I262" s="1"/>
      <c r="J262" s="197"/>
      <c r="K262" s="1"/>
      <c r="L262" s="1"/>
      <c r="M262" s="1"/>
      <c r="N262" s="1"/>
      <c r="O262" s="1"/>
      <c r="P262" s="197"/>
      <c r="Q262" s="1"/>
      <c r="R262" s="1"/>
      <c r="S262" s="1"/>
      <c r="T262" s="197"/>
      <c r="U262" s="1"/>
      <c r="V262" s="1"/>
      <c r="W262" s="1"/>
      <c r="X262" s="1"/>
      <c r="Y262" s="1"/>
      <c r="Z262" s="1"/>
      <c r="AA262" s="1"/>
      <c r="AB262" s="1"/>
      <c r="AC262" s="1"/>
      <c r="AD262" s="1"/>
      <c r="AE262" s="1"/>
      <c r="AF262" s="1"/>
      <c r="AG262" s="1"/>
      <c r="AH262" s="1"/>
    </row>
    <row r="263">
      <c r="A263" s="1"/>
      <c r="B263" s="197"/>
      <c r="C263" s="46"/>
      <c r="D263" s="1"/>
      <c r="E263" s="197"/>
      <c r="F263" s="46"/>
      <c r="G263" s="1"/>
      <c r="H263" s="1"/>
      <c r="I263" s="1"/>
      <c r="J263" s="197"/>
      <c r="K263" s="1"/>
      <c r="L263" s="1"/>
      <c r="M263" s="1"/>
      <c r="N263" s="1"/>
      <c r="O263" s="1"/>
      <c r="P263" s="197"/>
      <c r="Q263" s="1"/>
      <c r="R263" s="1"/>
      <c r="S263" s="1"/>
      <c r="T263" s="197"/>
      <c r="U263" s="1"/>
      <c r="V263" s="1"/>
      <c r="W263" s="1"/>
      <c r="X263" s="1"/>
      <c r="Y263" s="1"/>
      <c r="Z263" s="1"/>
      <c r="AA263" s="1"/>
      <c r="AB263" s="1"/>
      <c r="AC263" s="1"/>
      <c r="AD263" s="1"/>
      <c r="AE263" s="1"/>
      <c r="AF263" s="1"/>
      <c r="AG263" s="1"/>
      <c r="AH263" s="1"/>
    </row>
    <row r="264">
      <c r="A264" s="1"/>
      <c r="B264" s="197"/>
      <c r="C264" s="46"/>
      <c r="D264" s="1"/>
      <c r="E264" s="197"/>
      <c r="F264" s="46"/>
      <c r="G264" s="1"/>
      <c r="H264" s="1"/>
      <c r="I264" s="1"/>
      <c r="J264" s="197"/>
      <c r="K264" s="1"/>
      <c r="L264" s="1"/>
      <c r="M264" s="1"/>
      <c r="N264" s="1"/>
      <c r="O264" s="1"/>
      <c r="P264" s="197"/>
      <c r="Q264" s="1"/>
      <c r="R264" s="1"/>
      <c r="S264" s="1"/>
      <c r="T264" s="197"/>
      <c r="U264" s="1"/>
      <c r="V264" s="1"/>
      <c r="W264" s="1"/>
      <c r="X264" s="1"/>
      <c r="Y264" s="1"/>
      <c r="Z264" s="1"/>
      <c r="AA264" s="1"/>
      <c r="AB264" s="1"/>
      <c r="AC264" s="1"/>
      <c r="AD264" s="1"/>
      <c r="AE264" s="1"/>
      <c r="AF264" s="1"/>
      <c r="AG264" s="1"/>
      <c r="AH264" s="1"/>
    </row>
    <row r="265">
      <c r="A265" s="1"/>
      <c r="B265" s="197"/>
      <c r="C265" s="46"/>
      <c r="D265" s="1"/>
      <c r="E265" s="197"/>
      <c r="F265" s="46"/>
      <c r="G265" s="1"/>
      <c r="H265" s="1"/>
      <c r="I265" s="1"/>
      <c r="J265" s="197"/>
      <c r="K265" s="1"/>
      <c r="L265" s="1"/>
      <c r="M265" s="1"/>
      <c r="N265" s="1"/>
      <c r="O265" s="1"/>
      <c r="P265" s="197"/>
      <c r="Q265" s="1"/>
      <c r="R265" s="1"/>
      <c r="S265" s="1"/>
      <c r="T265" s="197"/>
      <c r="U265" s="1"/>
      <c r="V265" s="1"/>
      <c r="W265" s="1"/>
      <c r="X265" s="1"/>
      <c r="Y265" s="1"/>
      <c r="Z265" s="1"/>
      <c r="AA265" s="1"/>
      <c r="AB265" s="1"/>
      <c r="AC265" s="1"/>
      <c r="AD265" s="1"/>
      <c r="AE265" s="1"/>
      <c r="AF265" s="1"/>
      <c r="AG265" s="1"/>
      <c r="AH265" s="1"/>
    </row>
    <row r="266">
      <c r="A266" s="1"/>
      <c r="B266" s="197"/>
      <c r="C266" s="46"/>
      <c r="D266" s="1"/>
      <c r="E266" s="197"/>
      <c r="F266" s="46"/>
      <c r="G266" s="1"/>
      <c r="H266" s="1"/>
      <c r="I266" s="1"/>
      <c r="J266" s="197"/>
      <c r="K266" s="1"/>
      <c r="L266" s="1"/>
      <c r="M266" s="1"/>
      <c r="N266" s="1"/>
      <c r="O266" s="1"/>
      <c r="P266" s="197"/>
      <c r="Q266" s="1"/>
      <c r="R266" s="1"/>
      <c r="S266" s="1"/>
      <c r="T266" s="197"/>
      <c r="U266" s="1"/>
      <c r="V266" s="1"/>
      <c r="W266" s="1"/>
      <c r="X266" s="1"/>
      <c r="Y266" s="1"/>
      <c r="Z266" s="1"/>
      <c r="AA266" s="1"/>
      <c r="AB266" s="1"/>
      <c r="AC266" s="1"/>
      <c r="AD266" s="1"/>
      <c r="AE266" s="1"/>
      <c r="AF266" s="1"/>
      <c r="AG266" s="1"/>
      <c r="AH266" s="1"/>
    </row>
    <row r="267">
      <c r="A267" s="1"/>
      <c r="B267" s="197"/>
      <c r="C267" s="46"/>
      <c r="D267" s="1"/>
      <c r="E267" s="197"/>
      <c r="F267" s="46"/>
      <c r="G267" s="1"/>
      <c r="H267" s="1"/>
      <c r="I267" s="1"/>
      <c r="J267" s="197"/>
      <c r="K267" s="1"/>
      <c r="L267" s="1"/>
      <c r="M267" s="1"/>
      <c r="N267" s="1"/>
      <c r="O267" s="1"/>
      <c r="P267" s="197"/>
      <c r="Q267" s="1"/>
      <c r="R267" s="1"/>
      <c r="S267" s="1"/>
      <c r="T267" s="197"/>
      <c r="U267" s="1"/>
      <c r="V267" s="1"/>
      <c r="W267" s="1"/>
      <c r="X267" s="1"/>
      <c r="Y267" s="1"/>
      <c r="Z267" s="1"/>
      <c r="AA267" s="1"/>
      <c r="AB267" s="1"/>
      <c r="AC267" s="1"/>
      <c r="AD267" s="1"/>
      <c r="AE267" s="1"/>
      <c r="AF267" s="1"/>
      <c r="AG267" s="1"/>
      <c r="AH267" s="1"/>
    </row>
    <row r="268">
      <c r="A268" s="1"/>
      <c r="B268" s="197"/>
      <c r="C268" s="46"/>
      <c r="D268" s="1"/>
      <c r="E268" s="197"/>
      <c r="F268" s="46"/>
      <c r="G268" s="1"/>
      <c r="H268" s="1"/>
      <c r="I268" s="1"/>
      <c r="J268" s="197"/>
      <c r="K268" s="1"/>
      <c r="L268" s="1"/>
      <c r="M268" s="1"/>
      <c r="N268" s="1"/>
      <c r="O268" s="1"/>
      <c r="P268" s="197"/>
      <c r="Q268" s="1"/>
      <c r="R268" s="1"/>
      <c r="S268" s="1"/>
      <c r="T268" s="197"/>
      <c r="U268" s="1"/>
      <c r="V268" s="1"/>
      <c r="W268" s="1"/>
      <c r="X268" s="1"/>
      <c r="Y268" s="1"/>
      <c r="Z268" s="1"/>
      <c r="AA268" s="1"/>
      <c r="AB268" s="1"/>
      <c r="AC268" s="1"/>
      <c r="AD268" s="1"/>
      <c r="AE268" s="1"/>
      <c r="AF268" s="1"/>
      <c r="AG268" s="1"/>
      <c r="AH268" s="1"/>
    </row>
    <row r="269">
      <c r="A269" s="1"/>
      <c r="B269" s="197"/>
      <c r="C269" s="46"/>
      <c r="D269" s="1"/>
      <c r="E269" s="197"/>
      <c r="F269" s="46"/>
      <c r="G269" s="1"/>
      <c r="H269" s="1"/>
      <c r="I269" s="1"/>
      <c r="J269" s="197"/>
      <c r="K269" s="1"/>
      <c r="L269" s="1"/>
      <c r="M269" s="1"/>
      <c r="N269" s="1"/>
      <c r="O269" s="1"/>
      <c r="P269" s="197"/>
      <c r="Q269" s="1"/>
      <c r="R269" s="1"/>
      <c r="S269" s="1"/>
      <c r="T269" s="197"/>
      <c r="U269" s="1"/>
      <c r="V269" s="1"/>
      <c r="W269" s="1"/>
      <c r="X269" s="1"/>
      <c r="Y269" s="1"/>
      <c r="Z269" s="1"/>
      <c r="AA269" s="1"/>
      <c r="AB269" s="1"/>
      <c r="AC269" s="1"/>
      <c r="AD269" s="1"/>
      <c r="AE269" s="1"/>
      <c r="AF269" s="1"/>
      <c r="AG269" s="1"/>
      <c r="AH269" s="1"/>
    </row>
    <row r="270">
      <c r="A270" s="1"/>
      <c r="B270" s="197"/>
      <c r="C270" s="46"/>
      <c r="D270" s="1"/>
      <c r="E270" s="197"/>
      <c r="F270" s="46"/>
      <c r="G270" s="1"/>
      <c r="H270" s="1"/>
      <c r="I270" s="1"/>
      <c r="J270" s="197"/>
      <c r="K270" s="1"/>
      <c r="L270" s="1"/>
      <c r="M270" s="1"/>
      <c r="N270" s="1"/>
      <c r="O270" s="1"/>
      <c r="P270" s="197"/>
      <c r="Q270" s="1"/>
      <c r="R270" s="1"/>
      <c r="S270" s="1"/>
      <c r="T270" s="197"/>
      <c r="U270" s="1"/>
      <c r="V270" s="1"/>
      <c r="W270" s="1"/>
      <c r="X270" s="1"/>
      <c r="Y270" s="1"/>
      <c r="Z270" s="1"/>
      <c r="AA270" s="1"/>
      <c r="AB270" s="1"/>
      <c r="AC270" s="1"/>
      <c r="AD270" s="1"/>
      <c r="AE270" s="1"/>
      <c r="AF270" s="1"/>
      <c r="AG270" s="1"/>
      <c r="AH270" s="1"/>
    </row>
    <row r="271">
      <c r="A271" s="1"/>
      <c r="B271" s="197"/>
      <c r="C271" s="46"/>
      <c r="D271" s="1"/>
      <c r="E271" s="197"/>
      <c r="F271" s="46"/>
      <c r="G271" s="1"/>
      <c r="H271" s="1"/>
      <c r="I271" s="1"/>
      <c r="J271" s="197"/>
      <c r="K271" s="1"/>
      <c r="L271" s="1"/>
      <c r="M271" s="1"/>
      <c r="N271" s="1"/>
      <c r="O271" s="1"/>
      <c r="P271" s="197"/>
      <c r="Q271" s="1"/>
      <c r="R271" s="1"/>
      <c r="S271" s="1"/>
      <c r="T271" s="197"/>
      <c r="U271" s="1"/>
      <c r="V271" s="1"/>
      <c r="W271" s="1"/>
      <c r="X271" s="1"/>
      <c r="Y271" s="1"/>
      <c r="Z271" s="1"/>
      <c r="AA271" s="1"/>
      <c r="AB271" s="1"/>
      <c r="AC271" s="1"/>
      <c r="AD271" s="1"/>
      <c r="AE271" s="1"/>
      <c r="AF271" s="1"/>
      <c r="AG271" s="1"/>
      <c r="AH271" s="1"/>
    </row>
    <row r="272">
      <c r="A272" s="1"/>
      <c r="B272" s="197"/>
      <c r="C272" s="46"/>
      <c r="D272" s="1"/>
      <c r="E272" s="197"/>
      <c r="F272" s="46"/>
      <c r="G272" s="1"/>
      <c r="H272" s="1"/>
      <c r="I272" s="1"/>
      <c r="J272" s="197"/>
      <c r="K272" s="1"/>
      <c r="L272" s="1"/>
      <c r="M272" s="1"/>
      <c r="N272" s="1"/>
      <c r="O272" s="1"/>
      <c r="P272" s="197"/>
      <c r="Q272" s="1"/>
      <c r="R272" s="1"/>
      <c r="S272" s="1"/>
      <c r="T272" s="197"/>
      <c r="U272" s="1"/>
      <c r="V272" s="1"/>
      <c r="W272" s="1"/>
      <c r="X272" s="1"/>
      <c r="Y272" s="1"/>
      <c r="Z272" s="1"/>
      <c r="AA272" s="1"/>
      <c r="AB272" s="1"/>
      <c r="AC272" s="1"/>
      <c r="AD272" s="1"/>
      <c r="AE272" s="1"/>
      <c r="AF272" s="1"/>
      <c r="AG272" s="1"/>
      <c r="AH272" s="1"/>
    </row>
    <row r="273">
      <c r="A273" s="1"/>
      <c r="B273" s="197"/>
      <c r="C273" s="46"/>
      <c r="D273" s="1"/>
      <c r="E273" s="197"/>
      <c r="F273" s="46"/>
      <c r="G273" s="1"/>
      <c r="H273" s="1"/>
      <c r="I273" s="1"/>
      <c r="J273" s="197"/>
      <c r="K273" s="1"/>
      <c r="L273" s="1"/>
      <c r="M273" s="1"/>
      <c r="N273" s="1"/>
      <c r="O273" s="1"/>
      <c r="P273" s="197"/>
      <c r="Q273" s="1"/>
      <c r="R273" s="1"/>
      <c r="S273" s="1"/>
      <c r="T273" s="197"/>
      <c r="U273" s="1"/>
      <c r="V273" s="1"/>
      <c r="W273" s="1"/>
      <c r="X273" s="1"/>
      <c r="Y273" s="1"/>
      <c r="Z273" s="1"/>
      <c r="AA273" s="1"/>
      <c r="AB273" s="1"/>
      <c r="AC273" s="1"/>
      <c r="AD273" s="1"/>
      <c r="AE273" s="1"/>
      <c r="AF273" s="1"/>
      <c r="AG273" s="1"/>
      <c r="AH273" s="1"/>
    </row>
    <row r="274">
      <c r="A274" s="1"/>
      <c r="B274" s="197"/>
      <c r="C274" s="46"/>
      <c r="D274" s="1"/>
      <c r="E274" s="197"/>
      <c r="F274" s="46"/>
      <c r="G274" s="1"/>
      <c r="H274" s="1"/>
      <c r="I274" s="1"/>
      <c r="J274" s="197"/>
      <c r="K274" s="1"/>
      <c r="L274" s="1"/>
      <c r="M274" s="1"/>
      <c r="N274" s="1"/>
      <c r="O274" s="1"/>
      <c r="P274" s="197"/>
      <c r="Q274" s="1"/>
      <c r="R274" s="1"/>
      <c r="S274" s="1"/>
      <c r="T274" s="197"/>
      <c r="U274" s="1"/>
      <c r="V274" s="1"/>
      <c r="W274" s="1"/>
      <c r="X274" s="1"/>
      <c r="Y274" s="1"/>
      <c r="Z274" s="1"/>
      <c r="AA274" s="1"/>
      <c r="AB274" s="1"/>
      <c r="AC274" s="1"/>
      <c r="AD274" s="1"/>
      <c r="AE274" s="1"/>
      <c r="AF274" s="1"/>
      <c r="AG274" s="1"/>
      <c r="AH274" s="1"/>
    </row>
    <row r="275">
      <c r="A275" s="1"/>
      <c r="B275" s="197"/>
      <c r="C275" s="46"/>
      <c r="D275" s="1"/>
      <c r="E275" s="197"/>
      <c r="F275" s="46"/>
      <c r="G275" s="1"/>
      <c r="H275" s="1"/>
      <c r="I275" s="1"/>
      <c r="J275" s="197"/>
      <c r="K275" s="1"/>
      <c r="L275" s="1"/>
      <c r="M275" s="1"/>
      <c r="N275" s="1"/>
      <c r="O275" s="1"/>
      <c r="P275" s="197"/>
      <c r="Q275" s="1"/>
      <c r="R275" s="1"/>
      <c r="S275" s="1"/>
      <c r="T275" s="197"/>
      <c r="U275" s="1"/>
      <c r="V275" s="1"/>
      <c r="W275" s="1"/>
      <c r="X275" s="1"/>
      <c r="Y275" s="1"/>
      <c r="Z275" s="1"/>
      <c r="AA275" s="1"/>
      <c r="AB275" s="1"/>
      <c r="AC275" s="1"/>
      <c r="AD275" s="1"/>
      <c r="AE275" s="1"/>
      <c r="AF275" s="1"/>
      <c r="AG275" s="1"/>
      <c r="AH275" s="1"/>
    </row>
    <row r="276">
      <c r="A276" s="1"/>
      <c r="B276" s="197"/>
      <c r="C276" s="46"/>
      <c r="D276" s="1"/>
      <c r="E276" s="197"/>
      <c r="F276" s="46"/>
      <c r="G276" s="1"/>
      <c r="H276" s="1"/>
      <c r="I276" s="1"/>
      <c r="J276" s="197"/>
      <c r="K276" s="1"/>
      <c r="L276" s="1"/>
      <c r="M276" s="1"/>
      <c r="N276" s="1"/>
      <c r="O276" s="1"/>
      <c r="P276" s="197"/>
      <c r="Q276" s="1"/>
      <c r="R276" s="1"/>
      <c r="S276" s="1"/>
      <c r="T276" s="197"/>
      <c r="U276" s="1"/>
      <c r="V276" s="1"/>
      <c r="W276" s="1"/>
      <c r="X276" s="1"/>
      <c r="Y276" s="1"/>
      <c r="Z276" s="1"/>
      <c r="AA276" s="1"/>
      <c r="AB276" s="1"/>
      <c r="AC276" s="1"/>
      <c r="AD276" s="1"/>
      <c r="AE276" s="1"/>
      <c r="AF276" s="1"/>
      <c r="AG276" s="1"/>
      <c r="AH276" s="1"/>
    </row>
    <row r="277">
      <c r="A277" s="1"/>
      <c r="B277" s="197"/>
      <c r="C277" s="46"/>
      <c r="D277" s="1"/>
      <c r="E277" s="197"/>
      <c r="F277" s="46"/>
      <c r="G277" s="1"/>
      <c r="H277" s="1"/>
      <c r="I277" s="1"/>
      <c r="J277" s="197"/>
      <c r="K277" s="1"/>
      <c r="L277" s="1"/>
      <c r="M277" s="1"/>
      <c r="N277" s="1"/>
      <c r="O277" s="1"/>
      <c r="P277" s="197"/>
      <c r="Q277" s="1"/>
      <c r="R277" s="1"/>
      <c r="S277" s="1"/>
      <c r="T277" s="197"/>
      <c r="U277" s="1"/>
      <c r="V277" s="1"/>
      <c r="W277" s="1"/>
      <c r="X277" s="1"/>
      <c r="Y277" s="1"/>
      <c r="Z277" s="1"/>
      <c r="AA277" s="1"/>
      <c r="AB277" s="1"/>
      <c r="AC277" s="1"/>
      <c r="AD277" s="1"/>
      <c r="AE277" s="1"/>
      <c r="AF277" s="1"/>
      <c r="AG277" s="1"/>
      <c r="AH277" s="1"/>
    </row>
    <row r="278">
      <c r="A278" s="1"/>
      <c r="B278" s="197"/>
      <c r="C278" s="46"/>
      <c r="D278" s="1"/>
      <c r="E278" s="197"/>
      <c r="F278" s="46"/>
      <c r="G278" s="1"/>
      <c r="H278" s="1"/>
      <c r="I278" s="1"/>
      <c r="J278" s="197"/>
      <c r="K278" s="1"/>
      <c r="L278" s="1"/>
      <c r="M278" s="1"/>
      <c r="N278" s="1"/>
      <c r="O278" s="1"/>
      <c r="P278" s="197"/>
      <c r="Q278" s="1"/>
      <c r="R278" s="1"/>
      <c r="S278" s="1"/>
      <c r="T278" s="197"/>
      <c r="U278" s="1"/>
      <c r="V278" s="1"/>
      <c r="W278" s="1"/>
      <c r="X278" s="1"/>
      <c r="Y278" s="1"/>
      <c r="Z278" s="1"/>
      <c r="AA278" s="1"/>
      <c r="AB278" s="1"/>
      <c r="AC278" s="1"/>
      <c r="AD278" s="1"/>
      <c r="AE278" s="1"/>
      <c r="AF278" s="1"/>
      <c r="AG278" s="1"/>
      <c r="AH278" s="1"/>
    </row>
    <row r="279">
      <c r="A279" s="1"/>
      <c r="B279" s="197"/>
      <c r="C279" s="46"/>
      <c r="D279" s="1"/>
      <c r="E279" s="197"/>
      <c r="F279" s="46"/>
      <c r="G279" s="1"/>
      <c r="H279" s="1"/>
      <c r="I279" s="1"/>
      <c r="J279" s="197"/>
      <c r="K279" s="1"/>
      <c r="L279" s="1"/>
      <c r="M279" s="1"/>
      <c r="N279" s="1"/>
      <c r="O279" s="1"/>
      <c r="P279" s="197"/>
      <c r="Q279" s="1"/>
      <c r="R279" s="1"/>
      <c r="S279" s="1"/>
      <c r="T279" s="197"/>
      <c r="U279" s="1"/>
      <c r="V279" s="1"/>
      <c r="W279" s="1"/>
      <c r="X279" s="1"/>
      <c r="Y279" s="1"/>
      <c r="Z279" s="1"/>
      <c r="AA279" s="1"/>
      <c r="AB279" s="1"/>
      <c r="AC279" s="1"/>
      <c r="AD279" s="1"/>
      <c r="AE279" s="1"/>
      <c r="AF279" s="1"/>
      <c r="AG279" s="1"/>
      <c r="AH279" s="1"/>
    </row>
    <row r="280">
      <c r="A280" s="1"/>
      <c r="B280" s="197"/>
      <c r="C280" s="46"/>
      <c r="D280" s="1"/>
      <c r="E280" s="197"/>
      <c r="F280" s="46"/>
      <c r="G280" s="1"/>
      <c r="H280" s="1"/>
      <c r="I280" s="1"/>
      <c r="J280" s="197"/>
      <c r="K280" s="1"/>
      <c r="L280" s="1"/>
      <c r="M280" s="1"/>
      <c r="N280" s="1"/>
      <c r="O280" s="1"/>
      <c r="P280" s="197"/>
      <c r="Q280" s="1"/>
      <c r="R280" s="1"/>
      <c r="S280" s="1"/>
      <c r="T280" s="197"/>
      <c r="U280" s="1"/>
      <c r="V280" s="1"/>
      <c r="W280" s="1"/>
      <c r="X280" s="1"/>
      <c r="Y280" s="1"/>
      <c r="Z280" s="1"/>
      <c r="AA280" s="1"/>
      <c r="AB280" s="1"/>
      <c r="AC280" s="1"/>
      <c r="AD280" s="1"/>
      <c r="AE280" s="1"/>
      <c r="AF280" s="1"/>
      <c r="AG280" s="1"/>
      <c r="AH280" s="1"/>
    </row>
    <row r="281">
      <c r="A281" s="1"/>
      <c r="B281" s="197"/>
      <c r="C281" s="46"/>
      <c r="D281" s="1"/>
      <c r="E281" s="197"/>
      <c r="F281" s="46"/>
      <c r="G281" s="1"/>
      <c r="H281" s="1"/>
      <c r="I281" s="1"/>
      <c r="J281" s="197"/>
      <c r="K281" s="1"/>
      <c r="L281" s="1"/>
      <c r="M281" s="1"/>
      <c r="N281" s="1"/>
      <c r="O281" s="1"/>
      <c r="P281" s="197"/>
      <c r="Q281" s="1"/>
      <c r="R281" s="1"/>
      <c r="S281" s="1"/>
      <c r="T281" s="197"/>
      <c r="U281" s="1"/>
      <c r="V281" s="1"/>
      <c r="W281" s="1"/>
      <c r="X281" s="1"/>
      <c r="Y281" s="1"/>
      <c r="Z281" s="1"/>
      <c r="AA281" s="1"/>
      <c r="AB281" s="1"/>
      <c r="AC281" s="1"/>
      <c r="AD281" s="1"/>
      <c r="AE281" s="1"/>
      <c r="AF281" s="1"/>
      <c r="AG281" s="1"/>
      <c r="AH281" s="1"/>
    </row>
    <row r="282">
      <c r="A282" s="1"/>
      <c r="B282" s="197"/>
      <c r="C282" s="46"/>
      <c r="D282" s="1"/>
      <c r="E282" s="197"/>
      <c r="F282" s="46"/>
      <c r="G282" s="1"/>
      <c r="H282" s="1"/>
      <c r="I282" s="1"/>
      <c r="J282" s="197"/>
      <c r="K282" s="1"/>
      <c r="L282" s="1"/>
      <c r="M282" s="1"/>
      <c r="N282" s="1"/>
      <c r="O282" s="1"/>
      <c r="P282" s="197"/>
      <c r="Q282" s="1"/>
      <c r="R282" s="1"/>
      <c r="S282" s="1"/>
      <c r="T282" s="197"/>
      <c r="U282" s="1"/>
      <c r="V282" s="1"/>
      <c r="W282" s="1"/>
      <c r="X282" s="1"/>
      <c r="Y282" s="1"/>
      <c r="Z282" s="1"/>
      <c r="AA282" s="1"/>
      <c r="AB282" s="1"/>
      <c r="AC282" s="1"/>
      <c r="AD282" s="1"/>
      <c r="AE282" s="1"/>
      <c r="AF282" s="1"/>
      <c r="AG282" s="1"/>
      <c r="AH282" s="1"/>
    </row>
    <row r="283">
      <c r="A283" s="1"/>
      <c r="B283" s="197"/>
      <c r="C283" s="46"/>
      <c r="D283" s="1"/>
      <c r="E283" s="197"/>
      <c r="F283" s="46"/>
      <c r="G283" s="1"/>
      <c r="H283" s="1"/>
      <c r="I283" s="1"/>
      <c r="J283" s="197"/>
      <c r="K283" s="1"/>
      <c r="L283" s="1"/>
      <c r="M283" s="1"/>
      <c r="N283" s="1"/>
      <c r="O283" s="1"/>
      <c r="P283" s="197"/>
      <c r="Q283" s="1"/>
      <c r="R283" s="1"/>
      <c r="S283" s="1"/>
      <c r="T283" s="197"/>
      <c r="U283" s="1"/>
      <c r="V283" s="1"/>
      <c r="W283" s="1"/>
      <c r="X283" s="1"/>
      <c r="Y283" s="1"/>
      <c r="Z283" s="1"/>
      <c r="AA283" s="1"/>
      <c r="AB283" s="1"/>
      <c r="AC283" s="1"/>
      <c r="AD283" s="1"/>
      <c r="AE283" s="1"/>
      <c r="AF283" s="1"/>
      <c r="AG283" s="1"/>
      <c r="AH283" s="1"/>
    </row>
    <row r="284">
      <c r="A284" s="1"/>
      <c r="B284" s="197"/>
      <c r="C284" s="46"/>
      <c r="D284" s="1"/>
      <c r="E284" s="197"/>
      <c r="F284" s="46"/>
      <c r="G284" s="1"/>
      <c r="H284" s="1"/>
      <c r="I284" s="1"/>
      <c r="J284" s="197"/>
      <c r="K284" s="1"/>
      <c r="L284" s="1"/>
      <c r="M284" s="1"/>
      <c r="N284" s="1"/>
      <c r="O284" s="1"/>
      <c r="P284" s="197"/>
      <c r="Q284" s="1"/>
      <c r="R284" s="1"/>
      <c r="S284" s="1"/>
      <c r="T284" s="197"/>
      <c r="U284" s="1"/>
      <c r="V284" s="1"/>
      <c r="W284" s="1"/>
      <c r="X284" s="1"/>
      <c r="Y284" s="1"/>
      <c r="Z284" s="1"/>
      <c r="AA284" s="1"/>
      <c r="AB284" s="1"/>
      <c r="AC284" s="1"/>
      <c r="AD284" s="1"/>
      <c r="AE284" s="1"/>
      <c r="AF284" s="1"/>
      <c r="AG284" s="1"/>
      <c r="AH284" s="1"/>
    </row>
    <row r="285">
      <c r="A285" s="1"/>
      <c r="B285" s="197"/>
      <c r="C285" s="46"/>
      <c r="D285" s="1"/>
      <c r="E285" s="197"/>
      <c r="F285" s="46"/>
      <c r="G285" s="1"/>
      <c r="H285" s="1"/>
      <c r="I285" s="1"/>
      <c r="J285" s="197"/>
      <c r="K285" s="1"/>
      <c r="L285" s="1"/>
      <c r="M285" s="1"/>
      <c r="N285" s="1"/>
      <c r="O285" s="1"/>
      <c r="P285" s="197"/>
      <c r="Q285" s="1"/>
      <c r="R285" s="1"/>
      <c r="S285" s="1"/>
      <c r="T285" s="197"/>
      <c r="U285" s="1"/>
      <c r="V285" s="1"/>
      <c r="W285" s="1"/>
      <c r="X285" s="1"/>
      <c r="Y285" s="1"/>
      <c r="Z285" s="1"/>
      <c r="AA285" s="1"/>
      <c r="AB285" s="1"/>
      <c r="AC285" s="1"/>
      <c r="AD285" s="1"/>
      <c r="AE285" s="1"/>
      <c r="AF285" s="1"/>
      <c r="AG285" s="1"/>
      <c r="AH285" s="1"/>
    </row>
    <row r="286">
      <c r="A286" s="1"/>
      <c r="B286" s="197"/>
      <c r="C286" s="46"/>
      <c r="D286" s="1"/>
      <c r="E286" s="197"/>
      <c r="F286" s="46"/>
      <c r="G286" s="1"/>
      <c r="H286" s="1"/>
      <c r="I286" s="1"/>
      <c r="J286" s="197"/>
      <c r="K286" s="1"/>
      <c r="L286" s="1"/>
      <c r="M286" s="1"/>
      <c r="N286" s="1"/>
      <c r="O286" s="1"/>
      <c r="P286" s="197"/>
      <c r="Q286" s="1"/>
      <c r="R286" s="1"/>
      <c r="S286" s="1"/>
      <c r="T286" s="197"/>
      <c r="U286" s="1"/>
      <c r="V286" s="1"/>
      <c r="W286" s="1"/>
      <c r="X286" s="1"/>
      <c r="Y286" s="1"/>
      <c r="Z286" s="1"/>
      <c r="AA286" s="1"/>
      <c r="AB286" s="1"/>
      <c r="AC286" s="1"/>
      <c r="AD286" s="1"/>
      <c r="AE286" s="1"/>
      <c r="AF286" s="1"/>
      <c r="AG286" s="1"/>
      <c r="AH286" s="1"/>
    </row>
    <row r="287">
      <c r="A287" s="1"/>
      <c r="B287" s="197"/>
      <c r="C287" s="46"/>
      <c r="D287" s="1"/>
      <c r="E287" s="197"/>
      <c r="F287" s="46"/>
      <c r="G287" s="1"/>
      <c r="H287" s="1"/>
      <c r="I287" s="1"/>
      <c r="J287" s="197"/>
      <c r="K287" s="1"/>
      <c r="L287" s="1"/>
      <c r="M287" s="1"/>
      <c r="N287" s="1"/>
      <c r="O287" s="1"/>
      <c r="P287" s="197"/>
      <c r="Q287" s="1"/>
      <c r="R287" s="1"/>
      <c r="S287" s="1"/>
      <c r="T287" s="197"/>
      <c r="U287" s="1"/>
      <c r="V287" s="1"/>
      <c r="W287" s="1"/>
      <c r="X287" s="1"/>
      <c r="Y287" s="1"/>
      <c r="Z287" s="1"/>
      <c r="AA287" s="1"/>
      <c r="AB287" s="1"/>
      <c r="AC287" s="1"/>
      <c r="AD287" s="1"/>
      <c r="AE287" s="1"/>
      <c r="AF287" s="1"/>
      <c r="AG287" s="1"/>
      <c r="AH287" s="1"/>
    </row>
    <row r="288">
      <c r="A288" s="1"/>
      <c r="B288" s="197"/>
      <c r="C288" s="46"/>
      <c r="D288" s="1"/>
      <c r="E288" s="197"/>
      <c r="F288" s="46"/>
      <c r="G288" s="1"/>
      <c r="H288" s="1"/>
      <c r="I288" s="1"/>
      <c r="J288" s="197"/>
      <c r="K288" s="1"/>
      <c r="L288" s="1"/>
      <c r="M288" s="1"/>
      <c r="N288" s="1"/>
      <c r="O288" s="1"/>
      <c r="P288" s="197"/>
      <c r="Q288" s="1"/>
      <c r="R288" s="1"/>
      <c r="S288" s="1"/>
      <c r="T288" s="197"/>
      <c r="U288" s="1"/>
      <c r="V288" s="1"/>
      <c r="W288" s="1"/>
      <c r="X288" s="1"/>
      <c r="Y288" s="1"/>
      <c r="Z288" s="1"/>
      <c r="AA288" s="1"/>
      <c r="AB288" s="1"/>
      <c r="AC288" s="1"/>
      <c r="AD288" s="1"/>
      <c r="AE288" s="1"/>
      <c r="AF288" s="1"/>
      <c r="AG288" s="1"/>
      <c r="AH288" s="1"/>
    </row>
    <row r="289">
      <c r="A289" s="1"/>
      <c r="B289" s="197"/>
      <c r="C289" s="46"/>
      <c r="D289" s="1"/>
      <c r="E289" s="197"/>
      <c r="F289" s="46"/>
      <c r="G289" s="1"/>
      <c r="H289" s="1"/>
      <c r="I289" s="1"/>
      <c r="J289" s="197"/>
      <c r="K289" s="1"/>
      <c r="L289" s="1"/>
      <c r="M289" s="1"/>
      <c r="N289" s="1"/>
      <c r="O289" s="1"/>
      <c r="P289" s="197"/>
      <c r="Q289" s="1"/>
      <c r="R289" s="1"/>
      <c r="S289" s="1"/>
      <c r="T289" s="197"/>
      <c r="U289" s="1"/>
      <c r="V289" s="1"/>
      <c r="W289" s="1"/>
      <c r="X289" s="1"/>
      <c r="Y289" s="1"/>
      <c r="Z289" s="1"/>
      <c r="AA289" s="1"/>
      <c r="AB289" s="1"/>
      <c r="AC289" s="1"/>
      <c r="AD289" s="1"/>
      <c r="AE289" s="1"/>
      <c r="AF289" s="1"/>
      <c r="AG289" s="1"/>
      <c r="AH289" s="1"/>
    </row>
    <row r="290">
      <c r="A290" s="1"/>
      <c r="B290" s="197"/>
      <c r="C290" s="46"/>
      <c r="D290" s="1"/>
      <c r="E290" s="197"/>
      <c r="F290" s="46"/>
      <c r="G290" s="1"/>
      <c r="H290" s="1"/>
      <c r="I290" s="1"/>
      <c r="J290" s="197"/>
      <c r="K290" s="1"/>
      <c r="L290" s="1"/>
      <c r="M290" s="1"/>
      <c r="N290" s="1"/>
      <c r="O290" s="1"/>
      <c r="P290" s="197"/>
      <c r="Q290" s="1"/>
      <c r="R290" s="1"/>
      <c r="S290" s="1"/>
      <c r="T290" s="197"/>
      <c r="U290" s="1"/>
      <c r="V290" s="1"/>
      <c r="W290" s="1"/>
      <c r="X290" s="1"/>
      <c r="Y290" s="1"/>
      <c r="Z290" s="1"/>
      <c r="AA290" s="1"/>
      <c r="AB290" s="1"/>
      <c r="AC290" s="1"/>
      <c r="AD290" s="1"/>
      <c r="AE290" s="1"/>
      <c r="AF290" s="1"/>
      <c r="AG290" s="1"/>
      <c r="AH290" s="1"/>
    </row>
    <row r="291">
      <c r="A291" s="1"/>
      <c r="B291" s="197"/>
      <c r="C291" s="46"/>
      <c r="D291" s="1"/>
      <c r="E291" s="197"/>
      <c r="F291" s="46"/>
      <c r="G291" s="1"/>
      <c r="H291" s="1"/>
      <c r="I291" s="1"/>
      <c r="J291" s="197"/>
      <c r="K291" s="1"/>
      <c r="L291" s="1"/>
      <c r="M291" s="1"/>
      <c r="N291" s="1"/>
      <c r="O291" s="1"/>
      <c r="P291" s="197"/>
      <c r="Q291" s="1"/>
      <c r="R291" s="1"/>
      <c r="S291" s="1"/>
      <c r="T291" s="197"/>
      <c r="U291" s="1"/>
      <c r="V291" s="1"/>
      <c r="W291" s="1"/>
      <c r="X291" s="1"/>
      <c r="Y291" s="1"/>
      <c r="Z291" s="1"/>
      <c r="AA291" s="1"/>
      <c r="AB291" s="1"/>
      <c r="AC291" s="1"/>
      <c r="AD291" s="1"/>
      <c r="AE291" s="1"/>
      <c r="AF291" s="1"/>
      <c r="AG291" s="1"/>
      <c r="AH291" s="1"/>
    </row>
    <row r="292">
      <c r="A292" s="1"/>
      <c r="B292" s="197"/>
      <c r="C292" s="46"/>
      <c r="D292" s="1"/>
      <c r="E292" s="197"/>
      <c r="F292" s="46"/>
      <c r="G292" s="1"/>
      <c r="H292" s="1"/>
      <c r="I292" s="1"/>
      <c r="J292" s="197"/>
      <c r="K292" s="1"/>
      <c r="L292" s="1"/>
      <c r="M292" s="1"/>
      <c r="N292" s="1"/>
      <c r="O292" s="1"/>
      <c r="P292" s="197"/>
      <c r="Q292" s="1"/>
      <c r="R292" s="1"/>
      <c r="S292" s="1"/>
      <c r="T292" s="197"/>
      <c r="U292" s="1"/>
      <c r="V292" s="1"/>
      <c r="W292" s="1"/>
      <c r="X292" s="1"/>
      <c r="Y292" s="1"/>
      <c r="Z292" s="1"/>
      <c r="AA292" s="1"/>
      <c r="AB292" s="1"/>
      <c r="AC292" s="1"/>
      <c r="AD292" s="1"/>
      <c r="AE292" s="1"/>
      <c r="AF292" s="1"/>
      <c r="AG292" s="1"/>
      <c r="AH292" s="1"/>
    </row>
    <row r="293">
      <c r="A293" s="1"/>
      <c r="B293" s="197"/>
      <c r="C293" s="46"/>
      <c r="D293" s="1"/>
      <c r="E293" s="197"/>
      <c r="F293" s="46"/>
      <c r="G293" s="1"/>
      <c r="H293" s="1"/>
      <c r="I293" s="1"/>
      <c r="J293" s="197"/>
      <c r="K293" s="1"/>
      <c r="L293" s="1"/>
      <c r="M293" s="1"/>
      <c r="N293" s="1"/>
      <c r="O293" s="1"/>
      <c r="P293" s="197"/>
      <c r="Q293" s="1"/>
      <c r="R293" s="1"/>
      <c r="S293" s="1"/>
      <c r="T293" s="197"/>
      <c r="U293" s="1"/>
      <c r="V293" s="1"/>
      <c r="W293" s="1"/>
      <c r="X293" s="1"/>
      <c r="Y293" s="1"/>
      <c r="Z293" s="1"/>
      <c r="AA293" s="1"/>
      <c r="AB293" s="1"/>
      <c r="AC293" s="1"/>
      <c r="AD293" s="1"/>
      <c r="AE293" s="1"/>
      <c r="AF293" s="1"/>
      <c r="AG293" s="1"/>
      <c r="AH293" s="1"/>
    </row>
    <row r="294">
      <c r="A294" s="1"/>
      <c r="B294" s="197"/>
      <c r="C294" s="46"/>
      <c r="D294" s="1"/>
      <c r="E294" s="197"/>
      <c r="F294" s="46"/>
      <c r="G294" s="1"/>
      <c r="H294" s="1"/>
      <c r="I294" s="1"/>
      <c r="J294" s="197"/>
      <c r="K294" s="1"/>
      <c r="L294" s="1"/>
      <c r="M294" s="1"/>
      <c r="N294" s="1"/>
      <c r="O294" s="1"/>
      <c r="P294" s="197"/>
      <c r="Q294" s="1"/>
      <c r="R294" s="1"/>
      <c r="S294" s="1"/>
      <c r="T294" s="197"/>
      <c r="U294" s="1"/>
      <c r="V294" s="1"/>
      <c r="W294" s="1"/>
      <c r="X294" s="1"/>
      <c r="Y294" s="1"/>
      <c r="Z294" s="1"/>
      <c r="AA294" s="1"/>
      <c r="AB294" s="1"/>
      <c r="AC294" s="1"/>
      <c r="AD294" s="1"/>
      <c r="AE294" s="1"/>
      <c r="AF294" s="1"/>
      <c r="AG294" s="1"/>
      <c r="AH294" s="1"/>
    </row>
    <row r="295">
      <c r="A295" s="1"/>
      <c r="B295" s="197"/>
      <c r="C295" s="46"/>
      <c r="D295" s="1"/>
      <c r="E295" s="197"/>
      <c r="F295" s="46"/>
      <c r="G295" s="1"/>
      <c r="H295" s="1"/>
      <c r="I295" s="1"/>
      <c r="J295" s="197"/>
      <c r="K295" s="1"/>
      <c r="L295" s="1"/>
      <c r="M295" s="1"/>
      <c r="N295" s="1"/>
      <c r="O295" s="1"/>
      <c r="P295" s="197"/>
      <c r="Q295" s="1"/>
      <c r="R295" s="1"/>
      <c r="S295" s="1"/>
      <c r="T295" s="197"/>
      <c r="U295" s="1"/>
      <c r="V295" s="1"/>
      <c r="W295" s="1"/>
      <c r="X295" s="1"/>
      <c r="Y295" s="1"/>
      <c r="Z295" s="1"/>
      <c r="AA295" s="1"/>
      <c r="AB295" s="1"/>
      <c r="AC295" s="1"/>
      <c r="AD295" s="1"/>
      <c r="AE295" s="1"/>
      <c r="AF295" s="1"/>
      <c r="AG295" s="1"/>
      <c r="AH295" s="1"/>
    </row>
    <row r="296">
      <c r="A296" s="1"/>
      <c r="B296" s="197"/>
      <c r="C296" s="46"/>
      <c r="D296" s="1"/>
      <c r="E296" s="197"/>
      <c r="F296" s="46"/>
      <c r="G296" s="1"/>
      <c r="H296" s="1"/>
      <c r="I296" s="1"/>
      <c r="J296" s="197"/>
      <c r="K296" s="1"/>
      <c r="L296" s="1"/>
      <c r="M296" s="1"/>
      <c r="N296" s="1"/>
      <c r="O296" s="1"/>
      <c r="P296" s="197"/>
      <c r="Q296" s="1"/>
      <c r="R296" s="1"/>
      <c r="S296" s="1"/>
      <c r="T296" s="197"/>
      <c r="U296" s="1"/>
      <c r="V296" s="1"/>
      <c r="W296" s="1"/>
      <c r="X296" s="1"/>
      <c r="Y296" s="1"/>
      <c r="Z296" s="1"/>
      <c r="AA296" s="1"/>
      <c r="AB296" s="1"/>
      <c r="AC296" s="1"/>
      <c r="AD296" s="1"/>
      <c r="AE296" s="1"/>
      <c r="AF296" s="1"/>
      <c r="AG296" s="1"/>
      <c r="AH296" s="1"/>
    </row>
    <row r="297">
      <c r="A297" s="1"/>
      <c r="B297" s="197"/>
      <c r="C297" s="46"/>
      <c r="D297" s="1"/>
      <c r="E297" s="197"/>
      <c r="F297" s="46"/>
      <c r="G297" s="1"/>
      <c r="H297" s="1"/>
      <c r="I297" s="1"/>
      <c r="J297" s="197"/>
      <c r="K297" s="1"/>
      <c r="L297" s="1"/>
      <c r="M297" s="1"/>
      <c r="N297" s="1"/>
      <c r="O297" s="1"/>
      <c r="P297" s="197"/>
      <c r="Q297" s="1"/>
      <c r="R297" s="1"/>
      <c r="S297" s="1"/>
      <c r="T297" s="197"/>
      <c r="U297" s="1"/>
      <c r="V297" s="1"/>
      <c r="W297" s="1"/>
      <c r="X297" s="1"/>
      <c r="Y297" s="1"/>
      <c r="Z297" s="1"/>
      <c r="AA297" s="1"/>
      <c r="AB297" s="1"/>
      <c r="AC297" s="1"/>
      <c r="AD297" s="1"/>
      <c r="AE297" s="1"/>
      <c r="AF297" s="1"/>
      <c r="AG297" s="1"/>
      <c r="AH297" s="1"/>
    </row>
    <row r="298">
      <c r="A298" s="1"/>
      <c r="B298" s="197"/>
      <c r="C298" s="46"/>
      <c r="D298" s="1"/>
      <c r="E298" s="197"/>
      <c r="F298" s="46"/>
      <c r="G298" s="1"/>
      <c r="H298" s="1"/>
      <c r="I298" s="1"/>
      <c r="J298" s="197"/>
      <c r="K298" s="1"/>
      <c r="L298" s="1"/>
      <c r="M298" s="1"/>
      <c r="N298" s="1"/>
      <c r="O298" s="1"/>
      <c r="P298" s="197"/>
      <c r="Q298" s="1"/>
      <c r="R298" s="1"/>
      <c r="S298" s="1"/>
      <c r="T298" s="197"/>
      <c r="U298" s="1"/>
      <c r="V298" s="1"/>
      <c r="W298" s="1"/>
      <c r="X298" s="1"/>
      <c r="Y298" s="1"/>
      <c r="Z298" s="1"/>
      <c r="AA298" s="1"/>
      <c r="AB298" s="1"/>
      <c r="AC298" s="1"/>
      <c r="AD298" s="1"/>
      <c r="AE298" s="1"/>
      <c r="AF298" s="1"/>
      <c r="AG298" s="1"/>
      <c r="AH298" s="1"/>
    </row>
    <row r="299">
      <c r="A299" s="1"/>
      <c r="B299" s="197"/>
      <c r="C299" s="46"/>
      <c r="D299" s="1"/>
      <c r="E299" s="197"/>
      <c r="F299" s="46"/>
      <c r="G299" s="1"/>
      <c r="H299" s="1"/>
      <c r="I299" s="1"/>
      <c r="J299" s="197"/>
      <c r="K299" s="1"/>
      <c r="L299" s="1"/>
      <c r="M299" s="1"/>
      <c r="N299" s="1"/>
      <c r="O299" s="1"/>
      <c r="P299" s="197"/>
      <c r="Q299" s="1"/>
      <c r="R299" s="1"/>
      <c r="S299" s="1"/>
      <c r="T299" s="197"/>
      <c r="U299" s="1"/>
      <c r="V299" s="1"/>
      <c r="W299" s="1"/>
      <c r="X299" s="1"/>
      <c r="Y299" s="1"/>
      <c r="Z299" s="1"/>
      <c r="AA299" s="1"/>
      <c r="AB299" s="1"/>
      <c r="AC299" s="1"/>
      <c r="AD299" s="1"/>
      <c r="AE299" s="1"/>
      <c r="AF299" s="1"/>
      <c r="AG299" s="1"/>
      <c r="AH299" s="1"/>
    </row>
    <row r="300">
      <c r="A300" s="1"/>
      <c r="B300" s="197"/>
      <c r="C300" s="46"/>
      <c r="D300" s="1"/>
      <c r="E300" s="197"/>
      <c r="F300" s="46"/>
      <c r="G300" s="1"/>
      <c r="H300" s="1"/>
      <c r="I300" s="1"/>
      <c r="J300" s="197"/>
      <c r="K300" s="1"/>
      <c r="L300" s="1"/>
      <c r="M300" s="1"/>
      <c r="N300" s="1"/>
      <c r="O300" s="1"/>
      <c r="P300" s="197"/>
      <c r="Q300" s="1"/>
      <c r="R300" s="1"/>
      <c r="S300" s="1"/>
      <c r="T300" s="197"/>
      <c r="U300" s="1"/>
      <c r="V300" s="1"/>
      <c r="W300" s="1"/>
      <c r="X300" s="1"/>
      <c r="Y300" s="1"/>
      <c r="Z300" s="1"/>
      <c r="AA300" s="1"/>
      <c r="AB300" s="1"/>
      <c r="AC300" s="1"/>
      <c r="AD300" s="1"/>
      <c r="AE300" s="1"/>
      <c r="AF300" s="1"/>
      <c r="AG300" s="1"/>
      <c r="AH300" s="1"/>
    </row>
    <row r="301">
      <c r="A301" s="1"/>
      <c r="B301" s="197"/>
      <c r="C301" s="46"/>
      <c r="D301" s="1"/>
      <c r="E301" s="197"/>
      <c r="F301" s="46"/>
      <c r="G301" s="1"/>
      <c r="H301" s="1"/>
      <c r="I301" s="1"/>
      <c r="J301" s="197"/>
      <c r="K301" s="1"/>
      <c r="L301" s="1"/>
      <c r="M301" s="1"/>
      <c r="N301" s="1"/>
      <c r="O301" s="1"/>
      <c r="P301" s="197"/>
      <c r="Q301" s="1"/>
      <c r="R301" s="1"/>
      <c r="S301" s="1"/>
      <c r="T301" s="197"/>
      <c r="U301" s="1"/>
      <c r="V301" s="1"/>
      <c r="W301" s="1"/>
      <c r="X301" s="1"/>
      <c r="Y301" s="1"/>
      <c r="Z301" s="1"/>
      <c r="AA301" s="1"/>
      <c r="AB301" s="1"/>
      <c r="AC301" s="1"/>
      <c r="AD301" s="1"/>
      <c r="AE301" s="1"/>
      <c r="AF301" s="1"/>
      <c r="AG301" s="1"/>
      <c r="AH301" s="1"/>
    </row>
    <row r="302">
      <c r="A302" s="1"/>
      <c r="B302" s="197"/>
      <c r="C302" s="46"/>
      <c r="D302" s="1"/>
      <c r="E302" s="197"/>
      <c r="F302" s="46"/>
      <c r="G302" s="1"/>
      <c r="H302" s="1"/>
      <c r="I302" s="1"/>
      <c r="J302" s="197"/>
      <c r="K302" s="1"/>
      <c r="L302" s="1"/>
      <c r="M302" s="1"/>
      <c r="N302" s="1"/>
      <c r="O302" s="1"/>
      <c r="P302" s="197"/>
      <c r="Q302" s="1"/>
      <c r="R302" s="1"/>
      <c r="S302" s="1"/>
      <c r="T302" s="197"/>
      <c r="U302" s="1"/>
      <c r="V302" s="1"/>
      <c r="W302" s="1"/>
      <c r="X302" s="1"/>
      <c r="Y302" s="1"/>
      <c r="Z302" s="1"/>
      <c r="AA302" s="1"/>
      <c r="AB302" s="1"/>
      <c r="AC302" s="1"/>
      <c r="AD302" s="1"/>
      <c r="AE302" s="1"/>
      <c r="AF302" s="1"/>
      <c r="AG302" s="1"/>
      <c r="AH302" s="1"/>
    </row>
    <row r="303">
      <c r="A303" s="1"/>
      <c r="B303" s="197"/>
      <c r="C303" s="46"/>
      <c r="D303" s="1"/>
      <c r="E303" s="197"/>
      <c r="F303" s="46"/>
      <c r="G303" s="1"/>
      <c r="H303" s="1"/>
      <c r="I303" s="1"/>
      <c r="J303" s="197"/>
      <c r="K303" s="1"/>
      <c r="L303" s="1"/>
      <c r="M303" s="1"/>
      <c r="N303" s="1"/>
      <c r="O303" s="1"/>
      <c r="P303" s="197"/>
      <c r="Q303" s="1"/>
      <c r="R303" s="1"/>
      <c r="S303" s="1"/>
      <c r="T303" s="197"/>
      <c r="U303" s="1"/>
      <c r="V303" s="1"/>
      <c r="W303" s="1"/>
      <c r="X303" s="1"/>
      <c r="Y303" s="1"/>
      <c r="Z303" s="1"/>
      <c r="AA303" s="1"/>
      <c r="AB303" s="1"/>
      <c r="AC303" s="1"/>
      <c r="AD303" s="1"/>
      <c r="AE303" s="1"/>
      <c r="AF303" s="1"/>
      <c r="AG303" s="1"/>
      <c r="AH303" s="1"/>
    </row>
    <row r="304">
      <c r="A304" s="1"/>
      <c r="B304" s="197"/>
      <c r="C304" s="46"/>
      <c r="D304" s="1"/>
      <c r="E304" s="197"/>
      <c r="F304" s="46"/>
      <c r="G304" s="1"/>
      <c r="H304" s="1"/>
      <c r="I304" s="1"/>
      <c r="J304" s="197"/>
      <c r="K304" s="1"/>
      <c r="L304" s="1"/>
      <c r="M304" s="1"/>
      <c r="N304" s="1"/>
      <c r="O304" s="1"/>
      <c r="P304" s="197"/>
      <c r="Q304" s="1"/>
      <c r="R304" s="1"/>
      <c r="S304" s="1"/>
      <c r="T304" s="197"/>
      <c r="U304" s="1"/>
      <c r="V304" s="1"/>
      <c r="W304" s="1"/>
      <c r="X304" s="1"/>
      <c r="Y304" s="1"/>
      <c r="Z304" s="1"/>
      <c r="AA304" s="1"/>
      <c r="AB304" s="1"/>
      <c r="AC304" s="1"/>
      <c r="AD304" s="1"/>
      <c r="AE304" s="1"/>
      <c r="AF304" s="1"/>
      <c r="AG304" s="1"/>
      <c r="AH304" s="1"/>
    </row>
    <row r="305">
      <c r="A305" s="1"/>
      <c r="B305" s="197"/>
      <c r="C305" s="46"/>
      <c r="D305" s="1"/>
      <c r="E305" s="197"/>
      <c r="F305" s="46"/>
      <c r="G305" s="1"/>
      <c r="H305" s="1"/>
      <c r="I305" s="1"/>
      <c r="J305" s="197"/>
      <c r="K305" s="1"/>
      <c r="L305" s="1"/>
      <c r="M305" s="1"/>
      <c r="N305" s="1"/>
      <c r="O305" s="1"/>
      <c r="P305" s="197"/>
      <c r="Q305" s="1"/>
      <c r="R305" s="1"/>
      <c r="S305" s="1"/>
      <c r="T305" s="197"/>
      <c r="U305" s="1"/>
      <c r="V305" s="1"/>
      <c r="W305" s="1"/>
      <c r="X305" s="1"/>
      <c r="Y305" s="1"/>
      <c r="Z305" s="1"/>
      <c r="AA305" s="1"/>
      <c r="AB305" s="1"/>
      <c r="AC305" s="1"/>
      <c r="AD305" s="1"/>
      <c r="AE305" s="1"/>
      <c r="AF305" s="1"/>
      <c r="AG305" s="1"/>
      <c r="AH305" s="1"/>
    </row>
    <row r="306">
      <c r="A306" s="1"/>
      <c r="B306" s="197"/>
      <c r="C306" s="46"/>
      <c r="D306" s="1"/>
      <c r="E306" s="197"/>
      <c r="F306" s="46"/>
      <c r="G306" s="1"/>
      <c r="H306" s="1"/>
      <c r="I306" s="1"/>
      <c r="J306" s="197"/>
      <c r="K306" s="1"/>
      <c r="L306" s="1"/>
      <c r="M306" s="1"/>
      <c r="N306" s="1"/>
      <c r="O306" s="1"/>
      <c r="P306" s="197"/>
      <c r="Q306" s="1"/>
      <c r="R306" s="1"/>
      <c r="S306" s="1"/>
      <c r="T306" s="197"/>
      <c r="U306" s="1"/>
      <c r="V306" s="1"/>
      <c r="W306" s="1"/>
      <c r="X306" s="1"/>
      <c r="Y306" s="1"/>
      <c r="Z306" s="1"/>
      <c r="AA306" s="1"/>
      <c r="AB306" s="1"/>
      <c r="AC306" s="1"/>
      <c r="AD306" s="1"/>
      <c r="AE306" s="1"/>
      <c r="AF306" s="1"/>
      <c r="AG306" s="1"/>
      <c r="AH306" s="1"/>
    </row>
    <row r="307">
      <c r="A307" s="1"/>
      <c r="B307" s="197"/>
      <c r="C307" s="46"/>
      <c r="D307" s="1"/>
      <c r="E307" s="197"/>
      <c r="F307" s="46"/>
      <c r="G307" s="1"/>
      <c r="H307" s="1"/>
      <c r="I307" s="1"/>
      <c r="J307" s="197"/>
      <c r="K307" s="1"/>
      <c r="L307" s="1"/>
      <c r="M307" s="1"/>
      <c r="N307" s="1"/>
      <c r="O307" s="1"/>
      <c r="P307" s="197"/>
      <c r="Q307" s="1"/>
      <c r="R307" s="1"/>
      <c r="S307" s="1"/>
      <c r="T307" s="197"/>
      <c r="U307" s="1"/>
      <c r="V307" s="1"/>
      <c r="W307" s="1"/>
      <c r="X307" s="1"/>
      <c r="Y307" s="1"/>
      <c r="Z307" s="1"/>
      <c r="AA307" s="1"/>
      <c r="AB307" s="1"/>
      <c r="AC307" s="1"/>
      <c r="AD307" s="1"/>
      <c r="AE307" s="1"/>
      <c r="AF307" s="1"/>
      <c r="AG307" s="1"/>
      <c r="AH307" s="1"/>
    </row>
    <row r="308">
      <c r="A308" s="1"/>
      <c r="B308" s="197"/>
      <c r="C308" s="46"/>
      <c r="D308" s="1"/>
      <c r="E308" s="197"/>
      <c r="F308" s="46"/>
      <c r="G308" s="1"/>
      <c r="H308" s="1"/>
      <c r="I308" s="1"/>
      <c r="J308" s="197"/>
      <c r="K308" s="1"/>
      <c r="L308" s="1"/>
      <c r="M308" s="1"/>
      <c r="N308" s="1"/>
      <c r="O308" s="1"/>
      <c r="P308" s="197"/>
      <c r="Q308" s="1"/>
      <c r="R308" s="1"/>
      <c r="S308" s="1"/>
      <c r="T308" s="197"/>
      <c r="U308" s="1"/>
      <c r="V308" s="1"/>
      <c r="W308" s="1"/>
      <c r="X308" s="1"/>
      <c r="Y308" s="1"/>
      <c r="Z308" s="1"/>
      <c r="AA308" s="1"/>
      <c r="AB308" s="1"/>
      <c r="AC308" s="1"/>
      <c r="AD308" s="1"/>
      <c r="AE308" s="1"/>
      <c r="AF308" s="1"/>
      <c r="AG308" s="1"/>
      <c r="AH308" s="1"/>
    </row>
    <row r="309">
      <c r="A309" s="1"/>
      <c r="B309" s="197"/>
      <c r="C309" s="46"/>
      <c r="D309" s="1"/>
      <c r="E309" s="197"/>
      <c r="F309" s="46"/>
      <c r="G309" s="1"/>
      <c r="H309" s="1"/>
      <c r="I309" s="1"/>
      <c r="J309" s="197"/>
      <c r="K309" s="1"/>
      <c r="L309" s="1"/>
      <c r="M309" s="1"/>
      <c r="N309" s="1"/>
      <c r="O309" s="1"/>
      <c r="P309" s="197"/>
      <c r="Q309" s="1"/>
      <c r="R309" s="1"/>
      <c r="S309" s="1"/>
      <c r="T309" s="197"/>
      <c r="U309" s="1"/>
      <c r="V309" s="1"/>
      <c r="W309" s="1"/>
      <c r="X309" s="1"/>
      <c r="Y309" s="1"/>
      <c r="Z309" s="1"/>
      <c r="AA309" s="1"/>
      <c r="AB309" s="1"/>
      <c r="AC309" s="1"/>
      <c r="AD309" s="1"/>
      <c r="AE309" s="1"/>
      <c r="AF309" s="1"/>
      <c r="AG309" s="1"/>
      <c r="AH309" s="1"/>
    </row>
    <row r="310">
      <c r="A310" s="1"/>
      <c r="B310" s="197"/>
      <c r="C310" s="46"/>
      <c r="D310" s="1"/>
      <c r="E310" s="197"/>
      <c r="F310" s="46"/>
      <c r="G310" s="1"/>
      <c r="H310" s="1"/>
      <c r="I310" s="1"/>
      <c r="J310" s="197"/>
      <c r="K310" s="1"/>
      <c r="L310" s="1"/>
      <c r="M310" s="1"/>
      <c r="N310" s="1"/>
      <c r="O310" s="1"/>
      <c r="P310" s="197"/>
      <c r="Q310" s="1"/>
      <c r="R310" s="1"/>
      <c r="S310" s="1"/>
      <c r="T310" s="197"/>
      <c r="U310" s="1"/>
      <c r="V310" s="1"/>
      <c r="W310" s="1"/>
      <c r="X310" s="1"/>
      <c r="Y310" s="1"/>
      <c r="Z310" s="1"/>
      <c r="AA310" s="1"/>
      <c r="AB310" s="1"/>
      <c r="AC310" s="1"/>
      <c r="AD310" s="1"/>
      <c r="AE310" s="1"/>
      <c r="AF310" s="1"/>
      <c r="AG310" s="1"/>
      <c r="AH310" s="1"/>
    </row>
    <row r="311">
      <c r="A311" s="1"/>
      <c r="B311" s="197"/>
      <c r="C311" s="46"/>
      <c r="D311" s="1"/>
      <c r="E311" s="197"/>
      <c r="F311" s="46"/>
      <c r="G311" s="1"/>
      <c r="H311" s="1"/>
      <c r="I311" s="1"/>
      <c r="J311" s="197"/>
      <c r="K311" s="1"/>
      <c r="L311" s="1"/>
      <c r="M311" s="1"/>
      <c r="N311" s="1"/>
      <c r="O311" s="1"/>
      <c r="P311" s="197"/>
      <c r="Q311" s="1"/>
      <c r="R311" s="1"/>
      <c r="S311" s="1"/>
      <c r="T311" s="197"/>
      <c r="U311" s="1"/>
      <c r="V311" s="1"/>
      <c r="W311" s="1"/>
      <c r="X311" s="1"/>
      <c r="Y311" s="1"/>
      <c r="Z311" s="1"/>
      <c r="AA311" s="1"/>
      <c r="AB311" s="1"/>
      <c r="AC311" s="1"/>
      <c r="AD311" s="1"/>
      <c r="AE311" s="1"/>
      <c r="AF311" s="1"/>
      <c r="AG311" s="1"/>
      <c r="AH311" s="1"/>
    </row>
    <row r="312">
      <c r="A312" s="1"/>
      <c r="B312" s="197"/>
      <c r="C312" s="46"/>
      <c r="D312" s="1"/>
      <c r="E312" s="197"/>
      <c r="F312" s="46"/>
      <c r="G312" s="1"/>
      <c r="H312" s="1"/>
      <c r="I312" s="1"/>
      <c r="J312" s="197"/>
      <c r="K312" s="1"/>
      <c r="L312" s="1"/>
      <c r="M312" s="1"/>
      <c r="N312" s="1"/>
      <c r="O312" s="1"/>
      <c r="P312" s="197"/>
      <c r="Q312" s="1"/>
      <c r="R312" s="1"/>
      <c r="S312" s="1"/>
      <c r="T312" s="197"/>
      <c r="U312" s="1"/>
      <c r="V312" s="1"/>
      <c r="W312" s="1"/>
      <c r="X312" s="1"/>
      <c r="Y312" s="1"/>
      <c r="Z312" s="1"/>
      <c r="AA312" s="1"/>
      <c r="AB312" s="1"/>
      <c r="AC312" s="1"/>
      <c r="AD312" s="1"/>
      <c r="AE312" s="1"/>
      <c r="AF312" s="1"/>
      <c r="AG312" s="1"/>
      <c r="AH312" s="1"/>
    </row>
    <row r="313">
      <c r="A313" s="1"/>
      <c r="B313" s="197"/>
      <c r="C313" s="46"/>
      <c r="D313" s="1"/>
      <c r="E313" s="197"/>
      <c r="F313" s="46"/>
      <c r="G313" s="1"/>
      <c r="H313" s="1"/>
      <c r="I313" s="1"/>
      <c r="J313" s="197"/>
      <c r="K313" s="1"/>
      <c r="L313" s="1"/>
      <c r="M313" s="1"/>
      <c r="N313" s="1"/>
      <c r="O313" s="1"/>
      <c r="P313" s="197"/>
      <c r="Q313" s="1"/>
      <c r="R313" s="1"/>
      <c r="S313" s="1"/>
      <c r="T313" s="197"/>
      <c r="U313" s="1"/>
      <c r="V313" s="1"/>
      <c r="W313" s="1"/>
      <c r="X313" s="1"/>
      <c r="Y313" s="1"/>
      <c r="Z313" s="1"/>
      <c r="AA313" s="1"/>
      <c r="AB313" s="1"/>
      <c r="AC313" s="1"/>
      <c r="AD313" s="1"/>
      <c r="AE313" s="1"/>
      <c r="AF313" s="1"/>
      <c r="AG313" s="1"/>
      <c r="AH313" s="1"/>
    </row>
    <row r="314">
      <c r="A314" s="1"/>
      <c r="B314" s="197"/>
      <c r="C314" s="46"/>
      <c r="D314" s="1"/>
      <c r="E314" s="197"/>
      <c r="F314" s="46"/>
      <c r="G314" s="1"/>
      <c r="H314" s="1"/>
      <c r="I314" s="1"/>
      <c r="J314" s="197"/>
      <c r="K314" s="1"/>
      <c r="L314" s="1"/>
      <c r="M314" s="1"/>
      <c r="N314" s="1"/>
      <c r="O314" s="1"/>
      <c r="P314" s="197"/>
      <c r="Q314" s="1"/>
      <c r="R314" s="1"/>
      <c r="S314" s="1"/>
      <c r="T314" s="197"/>
      <c r="U314" s="1"/>
      <c r="V314" s="1"/>
      <c r="W314" s="1"/>
      <c r="X314" s="1"/>
      <c r="Y314" s="1"/>
      <c r="Z314" s="1"/>
      <c r="AA314" s="1"/>
      <c r="AB314" s="1"/>
      <c r="AC314" s="1"/>
      <c r="AD314" s="1"/>
      <c r="AE314" s="1"/>
      <c r="AF314" s="1"/>
      <c r="AG314" s="1"/>
      <c r="AH314" s="1"/>
    </row>
    <row r="315">
      <c r="A315" s="1"/>
      <c r="B315" s="197"/>
      <c r="C315" s="46"/>
      <c r="D315" s="1"/>
      <c r="E315" s="197"/>
      <c r="F315" s="46"/>
      <c r="G315" s="1"/>
      <c r="H315" s="1"/>
      <c r="I315" s="1"/>
      <c r="J315" s="197"/>
      <c r="K315" s="1"/>
      <c r="L315" s="1"/>
      <c r="M315" s="1"/>
      <c r="N315" s="1"/>
      <c r="O315" s="1"/>
      <c r="P315" s="197"/>
      <c r="Q315" s="1"/>
      <c r="R315" s="1"/>
      <c r="S315" s="1"/>
      <c r="T315" s="197"/>
      <c r="U315" s="1"/>
      <c r="V315" s="1"/>
      <c r="W315" s="1"/>
      <c r="X315" s="1"/>
      <c r="Y315" s="1"/>
      <c r="Z315" s="1"/>
      <c r="AA315" s="1"/>
      <c r="AB315" s="1"/>
      <c r="AC315" s="1"/>
      <c r="AD315" s="1"/>
      <c r="AE315" s="1"/>
      <c r="AF315" s="1"/>
      <c r="AG315" s="1"/>
      <c r="AH315" s="1"/>
    </row>
    <row r="316">
      <c r="A316" s="1"/>
      <c r="B316" s="197"/>
      <c r="C316" s="46"/>
      <c r="D316" s="1"/>
      <c r="E316" s="197"/>
      <c r="F316" s="46"/>
      <c r="G316" s="1"/>
      <c r="H316" s="1"/>
      <c r="I316" s="1"/>
      <c r="J316" s="197"/>
      <c r="K316" s="1"/>
      <c r="L316" s="1"/>
      <c r="M316" s="1"/>
      <c r="N316" s="1"/>
      <c r="O316" s="1"/>
      <c r="P316" s="197"/>
      <c r="Q316" s="1"/>
      <c r="R316" s="1"/>
      <c r="S316" s="1"/>
      <c r="T316" s="197"/>
      <c r="U316" s="1"/>
      <c r="V316" s="1"/>
      <c r="W316" s="1"/>
      <c r="X316" s="1"/>
      <c r="Y316" s="1"/>
      <c r="Z316" s="1"/>
      <c r="AA316" s="1"/>
      <c r="AB316" s="1"/>
      <c r="AC316" s="1"/>
      <c r="AD316" s="1"/>
      <c r="AE316" s="1"/>
      <c r="AF316" s="1"/>
      <c r="AG316" s="1"/>
      <c r="AH316" s="1"/>
    </row>
    <row r="317">
      <c r="A317" s="1"/>
      <c r="B317" s="197"/>
      <c r="C317" s="46"/>
      <c r="D317" s="1"/>
      <c r="E317" s="197"/>
      <c r="F317" s="46"/>
      <c r="G317" s="1"/>
      <c r="H317" s="1"/>
      <c r="I317" s="1"/>
      <c r="J317" s="197"/>
      <c r="K317" s="1"/>
      <c r="L317" s="1"/>
      <c r="M317" s="1"/>
      <c r="N317" s="1"/>
      <c r="O317" s="1"/>
      <c r="P317" s="197"/>
      <c r="Q317" s="1"/>
      <c r="R317" s="1"/>
      <c r="S317" s="1"/>
      <c r="T317" s="197"/>
      <c r="U317" s="1"/>
      <c r="V317" s="1"/>
      <c r="W317" s="1"/>
      <c r="X317" s="1"/>
      <c r="Y317" s="1"/>
      <c r="Z317" s="1"/>
      <c r="AA317" s="1"/>
      <c r="AB317" s="1"/>
      <c r="AC317" s="1"/>
      <c r="AD317" s="1"/>
      <c r="AE317" s="1"/>
      <c r="AF317" s="1"/>
      <c r="AG317" s="1"/>
      <c r="AH317" s="1"/>
    </row>
    <row r="318">
      <c r="A318" s="1"/>
      <c r="B318" s="197"/>
      <c r="C318" s="46"/>
      <c r="D318" s="1"/>
      <c r="E318" s="197"/>
      <c r="F318" s="46"/>
      <c r="G318" s="1"/>
      <c r="H318" s="1"/>
      <c r="I318" s="1"/>
      <c r="J318" s="197"/>
      <c r="K318" s="1"/>
      <c r="L318" s="1"/>
      <c r="M318" s="1"/>
      <c r="N318" s="1"/>
      <c r="O318" s="1"/>
      <c r="P318" s="197"/>
      <c r="Q318" s="1"/>
      <c r="R318" s="1"/>
      <c r="S318" s="1"/>
      <c r="T318" s="197"/>
      <c r="U318" s="1"/>
      <c r="V318" s="1"/>
      <c r="W318" s="1"/>
      <c r="X318" s="1"/>
      <c r="Y318" s="1"/>
      <c r="Z318" s="1"/>
      <c r="AA318" s="1"/>
      <c r="AB318" s="1"/>
      <c r="AC318" s="1"/>
      <c r="AD318" s="1"/>
      <c r="AE318" s="1"/>
      <c r="AF318" s="1"/>
      <c r="AG318" s="1"/>
      <c r="AH318" s="1"/>
    </row>
    <row r="319">
      <c r="A319" s="1"/>
      <c r="B319" s="197"/>
      <c r="C319" s="46"/>
      <c r="D319" s="1"/>
      <c r="E319" s="197"/>
      <c r="F319" s="46"/>
      <c r="G319" s="1"/>
      <c r="H319" s="1"/>
      <c r="I319" s="1"/>
      <c r="J319" s="197"/>
      <c r="K319" s="1"/>
      <c r="L319" s="1"/>
      <c r="M319" s="1"/>
      <c r="N319" s="1"/>
      <c r="O319" s="1"/>
      <c r="P319" s="197"/>
      <c r="Q319" s="1"/>
      <c r="R319" s="1"/>
      <c r="S319" s="1"/>
      <c r="T319" s="197"/>
      <c r="U319" s="1"/>
      <c r="V319" s="1"/>
      <c r="W319" s="1"/>
      <c r="X319" s="1"/>
      <c r="Y319" s="1"/>
      <c r="Z319" s="1"/>
      <c r="AA319" s="1"/>
      <c r="AB319" s="1"/>
      <c r="AC319" s="1"/>
      <c r="AD319" s="1"/>
      <c r="AE319" s="1"/>
      <c r="AF319" s="1"/>
      <c r="AG319" s="1"/>
      <c r="AH319" s="1"/>
    </row>
    <row r="320">
      <c r="A320" s="1"/>
      <c r="B320" s="197"/>
      <c r="C320" s="46"/>
      <c r="D320" s="1"/>
      <c r="E320" s="197"/>
      <c r="F320" s="46"/>
      <c r="G320" s="1"/>
      <c r="H320" s="1"/>
      <c r="I320" s="1"/>
      <c r="J320" s="197"/>
      <c r="K320" s="1"/>
      <c r="L320" s="1"/>
      <c r="M320" s="1"/>
      <c r="N320" s="1"/>
      <c r="O320" s="1"/>
      <c r="P320" s="197"/>
      <c r="Q320" s="1"/>
      <c r="R320" s="1"/>
      <c r="S320" s="1"/>
      <c r="T320" s="197"/>
      <c r="U320" s="1"/>
      <c r="V320" s="1"/>
      <c r="W320" s="1"/>
      <c r="X320" s="1"/>
      <c r="Y320" s="1"/>
      <c r="Z320" s="1"/>
      <c r="AA320" s="1"/>
      <c r="AB320" s="1"/>
      <c r="AC320" s="1"/>
      <c r="AD320" s="1"/>
      <c r="AE320" s="1"/>
      <c r="AF320" s="1"/>
      <c r="AG320" s="1"/>
      <c r="AH320" s="1"/>
    </row>
    <row r="321">
      <c r="A321" s="1"/>
      <c r="B321" s="197"/>
      <c r="C321" s="46"/>
      <c r="D321" s="1"/>
      <c r="E321" s="197"/>
      <c r="F321" s="46"/>
      <c r="G321" s="1"/>
      <c r="H321" s="1"/>
      <c r="I321" s="1"/>
      <c r="J321" s="197"/>
      <c r="K321" s="1"/>
      <c r="L321" s="1"/>
      <c r="M321" s="1"/>
      <c r="N321" s="1"/>
      <c r="O321" s="1"/>
      <c r="P321" s="197"/>
      <c r="Q321" s="1"/>
      <c r="R321" s="1"/>
      <c r="S321" s="1"/>
      <c r="T321" s="197"/>
      <c r="U321" s="1"/>
      <c r="V321" s="1"/>
      <c r="W321" s="1"/>
      <c r="X321" s="1"/>
      <c r="Y321" s="1"/>
      <c r="Z321" s="1"/>
      <c r="AA321" s="1"/>
      <c r="AB321" s="1"/>
      <c r="AC321" s="1"/>
      <c r="AD321" s="1"/>
      <c r="AE321" s="1"/>
      <c r="AF321" s="1"/>
      <c r="AG321" s="1"/>
      <c r="AH321" s="1"/>
    </row>
    <row r="322">
      <c r="A322" s="1"/>
      <c r="B322" s="197"/>
      <c r="C322" s="46"/>
      <c r="D322" s="1"/>
      <c r="E322" s="197"/>
      <c r="F322" s="46"/>
      <c r="G322" s="1"/>
      <c r="H322" s="1"/>
      <c r="I322" s="1"/>
      <c r="J322" s="197"/>
      <c r="K322" s="1"/>
      <c r="L322" s="1"/>
      <c r="M322" s="1"/>
      <c r="N322" s="1"/>
      <c r="O322" s="1"/>
      <c r="P322" s="197"/>
      <c r="Q322" s="1"/>
      <c r="R322" s="1"/>
      <c r="S322" s="1"/>
      <c r="T322" s="197"/>
      <c r="U322" s="1"/>
      <c r="V322" s="1"/>
      <c r="W322" s="1"/>
      <c r="X322" s="1"/>
      <c r="Y322" s="1"/>
      <c r="Z322" s="1"/>
      <c r="AA322" s="1"/>
      <c r="AB322" s="1"/>
      <c r="AC322" s="1"/>
      <c r="AD322" s="1"/>
      <c r="AE322" s="1"/>
      <c r="AF322" s="1"/>
      <c r="AG322" s="1"/>
      <c r="AH322" s="1"/>
    </row>
    <row r="323">
      <c r="A323" s="1"/>
      <c r="B323" s="197"/>
      <c r="C323" s="46"/>
      <c r="D323" s="1"/>
      <c r="E323" s="197"/>
      <c r="F323" s="46"/>
      <c r="G323" s="1"/>
      <c r="H323" s="1"/>
      <c r="I323" s="1"/>
      <c r="J323" s="197"/>
      <c r="K323" s="1"/>
      <c r="L323" s="1"/>
      <c r="M323" s="1"/>
      <c r="N323" s="1"/>
      <c r="O323" s="1"/>
      <c r="P323" s="197"/>
      <c r="Q323" s="1"/>
      <c r="R323" s="1"/>
      <c r="S323" s="1"/>
      <c r="T323" s="197"/>
      <c r="U323" s="1"/>
      <c r="V323" s="1"/>
      <c r="W323" s="1"/>
      <c r="X323" s="1"/>
      <c r="Y323" s="1"/>
      <c r="Z323" s="1"/>
      <c r="AA323" s="1"/>
      <c r="AB323" s="1"/>
      <c r="AC323" s="1"/>
      <c r="AD323" s="1"/>
      <c r="AE323" s="1"/>
      <c r="AF323" s="1"/>
      <c r="AG323" s="1"/>
      <c r="AH323" s="1"/>
    </row>
    <row r="324">
      <c r="A324" s="1"/>
      <c r="B324" s="197"/>
      <c r="C324" s="46"/>
      <c r="D324" s="1"/>
      <c r="E324" s="197"/>
      <c r="F324" s="46"/>
      <c r="G324" s="1"/>
      <c r="H324" s="1"/>
      <c r="I324" s="1"/>
      <c r="J324" s="197"/>
      <c r="K324" s="1"/>
      <c r="L324" s="1"/>
      <c r="M324" s="1"/>
      <c r="N324" s="1"/>
      <c r="O324" s="1"/>
      <c r="P324" s="197"/>
      <c r="Q324" s="1"/>
      <c r="R324" s="1"/>
      <c r="S324" s="1"/>
      <c r="T324" s="197"/>
      <c r="U324" s="1"/>
      <c r="V324" s="1"/>
      <c r="W324" s="1"/>
      <c r="X324" s="1"/>
      <c r="Y324" s="1"/>
      <c r="Z324" s="1"/>
      <c r="AA324" s="1"/>
      <c r="AB324" s="1"/>
      <c r="AC324" s="1"/>
      <c r="AD324" s="1"/>
      <c r="AE324" s="1"/>
      <c r="AF324" s="1"/>
      <c r="AG324" s="1"/>
      <c r="AH324" s="1"/>
    </row>
    <row r="325">
      <c r="A325" s="1"/>
      <c r="B325" s="197"/>
      <c r="C325" s="46"/>
      <c r="D325" s="1"/>
      <c r="E325" s="197"/>
      <c r="F325" s="46"/>
      <c r="G325" s="1"/>
      <c r="H325" s="1"/>
      <c r="I325" s="1"/>
      <c r="J325" s="197"/>
      <c r="K325" s="1"/>
      <c r="L325" s="1"/>
      <c r="M325" s="1"/>
      <c r="N325" s="1"/>
      <c r="O325" s="1"/>
      <c r="P325" s="197"/>
      <c r="Q325" s="1"/>
      <c r="R325" s="1"/>
      <c r="S325" s="1"/>
      <c r="T325" s="197"/>
      <c r="U325" s="1"/>
      <c r="V325" s="1"/>
      <c r="W325" s="1"/>
      <c r="X325" s="1"/>
      <c r="Y325" s="1"/>
      <c r="Z325" s="1"/>
      <c r="AA325" s="1"/>
      <c r="AB325" s="1"/>
      <c r="AC325" s="1"/>
      <c r="AD325" s="1"/>
      <c r="AE325" s="1"/>
      <c r="AF325" s="1"/>
      <c r="AG325" s="1"/>
      <c r="AH325" s="1"/>
    </row>
    <row r="326">
      <c r="A326" s="1"/>
      <c r="B326" s="197"/>
      <c r="C326" s="46"/>
      <c r="D326" s="1"/>
      <c r="E326" s="197"/>
      <c r="F326" s="46"/>
      <c r="G326" s="1"/>
      <c r="H326" s="1"/>
      <c r="I326" s="1"/>
      <c r="J326" s="197"/>
      <c r="K326" s="1"/>
      <c r="L326" s="1"/>
      <c r="M326" s="1"/>
      <c r="N326" s="1"/>
      <c r="O326" s="1"/>
      <c r="P326" s="197"/>
      <c r="Q326" s="1"/>
      <c r="R326" s="1"/>
      <c r="S326" s="1"/>
      <c r="T326" s="197"/>
      <c r="U326" s="1"/>
      <c r="V326" s="1"/>
      <c r="W326" s="1"/>
      <c r="X326" s="1"/>
      <c r="Y326" s="1"/>
      <c r="Z326" s="1"/>
      <c r="AA326" s="1"/>
      <c r="AB326" s="1"/>
      <c r="AC326" s="1"/>
      <c r="AD326" s="1"/>
      <c r="AE326" s="1"/>
      <c r="AF326" s="1"/>
      <c r="AG326" s="1"/>
      <c r="AH326" s="1"/>
    </row>
    <row r="327">
      <c r="A327" s="1"/>
      <c r="B327" s="197"/>
      <c r="C327" s="46"/>
      <c r="D327" s="1"/>
      <c r="E327" s="197"/>
      <c r="F327" s="46"/>
      <c r="G327" s="1"/>
      <c r="H327" s="1"/>
      <c r="I327" s="1"/>
      <c r="J327" s="197"/>
      <c r="K327" s="1"/>
      <c r="L327" s="1"/>
      <c r="M327" s="1"/>
      <c r="N327" s="1"/>
      <c r="O327" s="1"/>
      <c r="P327" s="197"/>
      <c r="Q327" s="1"/>
      <c r="R327" s="1"/>
      <c r="S327" s="1"/>
      <c r="T327" s="197"/>
      <c r="U327" s="1"/>
      <c r="V327" s="1"/>
      <c r="W327" s="1"/>
      <c r="X327" s="1"/>
      <c r="Y327" s="1"/>
      <c r="Z327" s="1"/>
      <c r="AA327" s="1"/>
      <c r="AB327" s="1"/>
      <c r="AC327" s="1"/>
      <c r="AD327" s="1"/>
      <c r="AE327" s="1"/>
      <c r="AF327" s="1"/>
      <c r="AG327" s="1"/>
      <c r="AH327" s="1"/>
    </row>
    <row r="328">
      <c r="A328" s="1"/>
      <c r="B328" s="197"/>
      <c r="C328" s="46"/>
      <c r="D328" s="1"/>
      <c r="E328" s="197"/>
      <c r="F328" s="46"/>
      <c r="G328" s="1"/>
      <c r="H328" s="1"/>
      <c r="I328" s="1"/>
      <c r="J328" s="197"/>
      <c r="K328" s="1"/>
      <c r="L328" s="1"/>
      <c r="M328" s="1"/>
      <c r="N328" s="1"/>
      <c r="O328" s="1"/>
      <c r="P328" s="197"/>
      <c r="Q328" s="1"/>
      <c r="R328" s="1"/>
      <c r="S328" s="1"/>
      <c r="T328" s="197"/>
      <c r="U328" s="1"/>
      <c r="V328" s="1"/>
      <c r="W328" s="1"/>
      <c r="X328" s="1"/>
      <c r="Y328" s="1"/>
      <c r="Z328" s="1"/>
      <c r="AA328" s="1"/>
      <c r="AB328" s="1"/>
      <c r="AC328" s="1"/>
      <c r="AD328" s="1"/>
      <c r="AE328" s="1"/>
      <c r="AF328" s="1"/>
      <c r="AG328" s="1"/>
      <c r="AH328" s="1"/>
    </row>
    <row r="329">
      <c r="A329" s="1"/>
      <c r="B329" s="197"/>
      <c r="C329" s="46"/>
      <c r="D329" s="1"/>
      <c r="E329" s="197"/>
      <c r="F329" s="46"/>
      <c r="G329" s="1"/>
      <c r="H329" s="1"/>
      <c r="I329" s="1"/>
      <c r="J329" s="197"/>
      <c r="K329" s="1"/>
      <c r="L329" s="1"/>
      <c r="M329" s="1"/>
      <c r="N329" s="1"/>
      <c r="O329" s="1"/>
      <c r="P329" s="197"/>
      <c r="Q329" s="1"/>
      <c r="R329" s="1"/>
      <c r="S329" s="1"/>
      <c r="T329" s="197"/>
      <c r="U329" s="1"/>
      <c r="V329" s="1"/>
      <c r="W329" s="1"/>
      <c r="X329" s="1"/>
      <c r="Y329" s="1"/>
      <c r="Z329" s="1"/>
      <c r="AA329" s="1"/>
      <c r="AB329" s="1"/>
      <c r="AC329" s="1"/>
      <c r="AD329" s="1"/>
      <c r="AE329" s="1"/>
      <c r="AF329" s="1"/>
      <c r="AG329" s="1"/>
      <c r="AH329" s="1"/>
    </row>
    <row r="330">
      <c r="A330" s="1"/>
      <c r="B330" s="197"/>
      <c r="C330" s="46"/>
      <c r="D330" s="1"/>
      <c r="E330" s="197"/>
      <c r="F330" s="46"/>
      <c r="G330" s="1"/>
      <c r="H330" s="1"/>
      <c r="I330" s="1"/>
      <c r="J330" s="197"/>
      <c r="K330" s="1"/>
      <c r="L330" s="1"/>
      <c r="M330" s="1"/>
      <c r="N330" s="1"/>
      <c r="O330" s="1"/>
      <c r="P330" s="197"/>
      <c r="Q330" s="1"/>
      <c r="R330" s="1"/>
      <c r="S330" s="1"/>
      <c r="T330" s="197"/>
      <c r="U330" s="1"/>
      <c r="V330" s="1"/>
      <c r="W330" s="1"/>
      <c r="X330" s="1"/>
      <c r="Y330" s="1"/>
      <c r="Z330" s="1"/>
      <c r="AA330" s="1"/>
      <c r="AB330" s="1"/>
      <c r="AC330" s="1"/>
      <c r="AD330" s="1"/>
      <c r="AE330" s="1"/>
      <c r="AF330" s="1"/>
      <c r="AG330" s="1"/>
      <c r="AH330" s="1"/>
    </row>
    <row r="331">
      <c r="A331" s="1"/>
      <c r="B331" s="197"/>
      <c r="C331" s="46"/>
      <c r="D331" s="1"/>
      <c r="E331" s="197"/>
      <c r="F331" s="46"/>
      <c r="G331" s="1"/>
      <c r="H331" s="1"/>
      <c r="I331" s="1"/>
      <c r="J331" s="197"/>
      <c r="K331" s="1"/>
      <c r="L331" s="1"/>
      <c r="M331" s="1"/>
      <c r="N331" s="1"/>
      <c r="O331" s="1"/>
      <c r="P331" s="197"/>
      <c r="Q331" s="1"/>
      <c r="R331" s="1"/>
      <c r="S331" s="1"/>
      <c r="T331" s="197"/>
      <c r="U331" s="1"/>
      <c r="V331" s="1"/>
      <c r="W331" s="1"/>
      <c r="X331" s="1"/>
      <c r="Y331" s="1"/>
      <c r="Z331" s="1"/>
      <c r="AA331" s="1"/>
      <c r="AB331" s="1"/>
      <c r="AC331" s="1"/>
      <c r="AD331" s="1"/>
      <c r="AE331" s="1"/>
      <c r="AF331" s="1"/>
      <c r="AG331" s="1"/>
      <c r="AH331" s="1"/>
    </row>
    <row r="332">
      <c r="A332" s="1"/>
      <c r="B332" s="197"/>
      <c r="C332" s="46"/>
      <c r="D332" s="1"/>
      <c r="E332" s="197"/>
      <c r="F332" s="46"/>
      <c r="G332" s="1"/>
      <c r="H332" s="1"/>
      <c r="I332" s="1"/>
      <c r="J332" s="197"/>
      <c r="K332" s="1"/>
      <c r="L332" s="1"/>
      <c r="M332" s="1"/>
      <c r="N332" s="1"/>
      <c r="O332" s="1"/>
      <c r="P332" s="197"/>
      <c r="Q332" s="1"/>
      <c r="R332" s="1"/>
      <c r="S332" s="1"/>
      <c r="T332" s="197"/>
      <c r="U332" s="1"/>
      <c r="V332" s="1"/>
      <c r="W332" s="1"/>
      <c r="X332" s="1"/>
      <c r="Y332" s="1"/>
      <c r="Z332" s="1"/>
      <c r="AA332" s="1"/>
      <c r="AB332" s="1"/>
      <c r="AC332" s="1"/>
      <c r="AD332" s="1"/>
      <c r="AE332" s="1"/>
      <c r="AF332" s="1"/>
      <c r="AG332" s="1"/>
      <c r="AH332" s="1"/>
    </row>
    <row r="333">
      <c r="A333" s="1"/>
      <c r="B333" s="197"/>
      <c r="C333" s="46"/>
      <c r="D333" s="1"/>
      <c r="E333" s="197"/>
      <c r="F333" s="46"/>
      <c r="G333" s="1"/>
      <c r="H333" s="1"/>
      <c r="I333" s="1"/>
      <c r="J333" s="197"/>
      <c r="K333" s="1"/>
      <c r="L333" s="1"/>
      <c r="M333" s="1"/>
      <c r="N333" s="1"/>
      <c r="O333" s="1"/>
      <c r="P333" s="197"/>
      <c r="Q333" s="1"/>
      <c r="R333" s="1"/>
      <c r="S333" s="1"/>
      <c r="T333" s="197"/>
      <c r="U333" s="1"/>
      <c r="V333" s="1"/>
      <c r="W333" s="1"/>
      <c r="X333" s="1"/>
      <c r="Y333" s="1"/>
      <c r="Z333" s="1"/>
      <c r="AA333" s="1"/>
      <c r="AB333" s="1"/>
      <c r="AC333" s="1"/>
      <c r="AD333" s="1"/>
      <c r="AE333" s="1"/>
      <c r="AF333" s="1"/>
      <c r="AG333" s="1"/>
      <c r="AH333" s="1"/>
    </row>
    <row r="334">
      <c r="A334" s="1"/>
      <c r="B334" s="197"/>
      <c r="C334" s="46"/>
      <c r="D334" s="1"/>
      <c r="E334" s="197"/>
      <c r="F334" s="46"/>
      <c r="G334" s="1"/>
      <c r="H334" s="1"/>
      <c r="I334" s="1"/>
      <c r="J334" s="197"/>
      <c r="K334" s="1"/>
      <c r="L334" s="1"/>
      <c r="M334" s="1"/>
      <c r="N334" s="1"/>
      <c r="O334" s="1"/>
      <c r="P334" s="197"/>
      <c r="Q334" s="1"/>
      <c r="R334" s="1"/>
      <c r="S334" s="1"/>
      <c r="T334" s="197"/>
      <c r="U334" s="1"/>
      <c r="V334" s="1"/>
      <c r="W334" s="1"/>
      <c r="X334" s="1"/>
      <c r="Y334" s="1"/>
      <c r="Z334" s="1"/>
      <c r="AA334" s="1"/>
      <c r="AB334" s="1"/>
      <c r="AC334" s="1"/>
      <c r="AD334" s="1"/>
      <c r="AE334" s="1"/>
      <c r="AF334" s="1"/>
      <c r="AG334" s="1"/>
      <c r="AH334" s="1"/>
    </row>
    <row r="335">
      <c r="A335" s="1"/>
      <c r="B335" s="197"/>
      <c r="C335" s="46"/>
      <c r="D335" s="1"/>
      <c r="E335" s="197"/>
      <c r="F335" s="46"/>
      <c r="G335" s="1"/>
      <c r="H335" s="1"/>
      <c r="I335" s="1"/>
      <c r="J335" s="197"/>
      <c r="K335" s="1"/>
      <c r="L335" s="1"/>
      <c r="M335" s="1"/>
      <c r="N335" s="1"/>
      <c r="O335" s="1"/>
      <c r="P335" s="197"/>
      <c r="Q335" s="1"/>
      <c r="R335" s="1"/>
      <c r="S335" s="1"/>
      <c r="T335" s="197"/>
      <c r="U335" s="1"/>
      <c r="V335" s="1"/>
      <c r="W335" s="1"/>
      <c r="X335" s="1"/>
      <c r="Y335" s="1"/>
      <c r="Z335" s="1"/>
      <c r="AA335" s="1"/>
      <c r="AB335" s="1"/>
      <c r="AC335" s="1"/>
      <c r="AD335" s="1"/>
      <c r="AE335" s="1"/>
      <c r="AF335" s="1"/>
      <c r="AG335" s="1"/>
      <c r="AH335" s="1"/>
    </row>
    <row r="336">
      <c r="A336" s="1"/>
      <c r="B336" s="197"/>
      <c r="C336" s="46"/>
      <c r="D336" s="1"/>
      <c r="E336" s="197"/>
      <c r="F336" s="46"/>
      <c r="G336" s="1"/>
      <c r="H336" s="1"/>
      <c r="I336" s="1"/>
      <c r="J336" s="197"/>
      <c r="K336" s="1"/>
      <c r="L336" s="1"/>
      <c r="M336" s="1"/>
      <c r="N336" s="1"/>
      <c r="O336" s="1"/>
      <c r="P336" s="197"/>
      <c r="Q336" s="1"/>
      <c r="R336" s="1"/>
      <c r="S336" s="1"/>
      <c r="T336" s="197"/>
      <c r="U336" s="1"/>
      <c r="V336" s="1"/>
      <c r="W336" s="1"/>
      <c r="X336" s="1"/>
      <c r="Y336" s="1"/>
      <c r="Z336" s="1"/>
      <c r="AA336" s="1"/>
      <c r="AB336" s="1"/>
      <c r="AC336" s="1"/>
      <c r="AD336" s="1"/>
      <c r="AE336" s="1"/>
      <c r="AF336" s="1"/>
      <c r="AG336" s="1"/>
      <c r="AH336" s="1"/>
    </row>
    <row r="337">
      <c r="A337" s="1"/>
      <c r="B337" s="197"/>
      <c r="C337" s="46"/>
      <c r="D337" s="1"/>
      <c r="E337" s="197"/>
      <c r="F337" s="46"/>
      <c r="G337" s="1"/>
      <c r="H337" s="1"/>
      <c r="I337" s="1"/>
      <c r="J337" s="197"/>
      <c r="K337" s="1"/>
      <c r="L337" s="1"/>
      <c r="M337" s="1"/>
      <c r="N337" s="1"/>
      <c r="O337" s="1"/>
      <c r="P337" s="197"/>
      <c r="Q337" s="1"/>
      <c r="R337" s="1"/>
      <c r="S337" s="1"/>
      <c r="T337" s="197"/>
      <c r="U337" s="1"/>
      <c r="V337" s="1"/>
      <c r="W337" s="1"/>
      <c r="X337" s="1"/>
      <c r="Y337" s="1"/>
      <c r="Z337" s="1"/>
      <c r="AA337" s="1"/>
      <c r="AB337" s="1"/>
      <c r="AC337" s="1"/>
      <c r="AD337" s="1"/>
      <c r="AE337" s="1"/>
      <c r="AF337" s="1"/>
      <c r="AG337" s="1"/>
      <c r="AH337" s="1"/>
    </row>
    <row r="338">
      <c r="A338" s="1"/>
      <c r="B338" s="197"/>
      <c r="C338" s="46"/>
      <c r="D338" s="1"/>
      <c r="E338" s="197"/>
      <c r="F338" s="46"/>
      <c r="G338" s="1"/>
      <c r="H338" s="1"/>
      <c r="I338" s="1"/>
      <c r="J338" s="197"/>
      <c r="K338" s="1"/>
      <c r="L338" s="1"/>
      <c r="M338" s="1"/>
      <c r="N338" s="1"/>
      <c r="O338" s="1"/>
      <c r="P338" s="197"/>
      <c r="Q338" s="1"/>
      <c r="R338" s="1"/>
      <c r="S338" s="1"/>
      <c r="T338" s="197"/>
      <c r="U338" s="1"/>
      <c r="V338" s="1"/>
      <c r="W338" s="1"/>
      <c r="X338" s="1"/>
      <c r="Y338" s="1"/>
      <c r="Z338" s="1"/>
      <c r="AA338" s="1"/>
      <c r="AB338" s="1"/>
      <c r="AC338" s="1"/>
      <c r="AD338" s="1"/>
      <c r="AE338" s="1"/>
      <c r="AF338" s="1"/>
      <c r="AG338" s="1"/>
      <c r="AH338" s="1"/>
    </row>
    <row r="339">
      <c r="A339" s="1"/>
      <c r="B339" s="197"/>
      <c r="C339" s="46"/>
      <c r="D339" s="1"/>
      <c r="E339" s="197"/>
      <c r="F339" s="46"/>
      <c r="G339" s="1"/>
      <c r="H339" s="1"/>
      <c r="I339" s="1"/>
      <c r="J339" s="197"/>
      <c r="K339" s="1"/>
      <c r="L339" s="1"/>
      <c r="M339" s="1"/>
      <c r="N339" s="1"/>
      <c r="O339" s="1"/>
      <c r="P339" s="197"/>
      <c r="Q339" s="1"/>
      <c r="R339" s="1"/>
      <c r="S339" s="1"/>
      <c r="T339" s="197"/>
      <c r="U339" s="1"/>
      <c r="V339" s="1"/>
      <c r="W339" s="1"/>
      <c r="X339" s="1"/>
      <c r="Y339" s="1"/>
      <c r="Z339" s="1"/>
      <c r="AA339" s="1"/>
      <c r="AB339" s="1"/>
      <c r="AC339" s="1"/>
      <c r="AD339" s="1"/>
      <c r="AE339" s="1"/>
      <c r="AF339" s="1"/>
      <c r="AG339" s="1"/>
      <c r="AH339" s="1"/>
    </row>
    <row r="340">
      <c r="A340" s="1"/>
      <c r="B340" s="197"/>
      <c r="C340" s="46"/>
      <c r="D340" s="1"/>
      <c r="E340" s="197"/>
      <c r="F340" s="46"/>
      <c r="G340" s="1"/>
      <c r="H340" s="1"/>
      <c r="I340" s="1"/>
      <c r="J340" s="197"/>
      <c r="K340" s="1"/>
      <c r="L340" s="1"/>
      <c r="M340" s="1"/>
      <c r="N340" s="1"/>
      <c r="O340" s="1"/>
      <c r="P340" s="197"/>
      <c r="Q340" s="1"/>
      <c r="R340" s="1"/>
      <c r="S340" s="1"/>
      <c r="T340" s="197"/>
      <c r="U340" s="1"/>
      <c r="V340" s="1"/>
      <c r="W340" s="1"/>
      <c r="X340" s="1"/>
      <c r="Y340" s="1"/>
      <c r="Z340" s="1"/>
      <c r="AA340" s="1"/>
      <c r="AB340" s="1"/>
      <c r="AC340" s="1"/>
      <c r="AD340" s="1"/>
      <c r="AE340" s="1"/>
      <c r="AF340" s="1"/>
      <c r="AG340" s="1"/>
      <c r="AH340" s="1"/>
    </row>
    <row r="341">
      <c r="A341" s="1"/>
      <c r="B341" s="197"/>
      <c r="C341" s="46"/>
      <c r="D341" s="1"/>
      <c r="E341" s="197"/>
      <c r="F341" s="46"/>
      <c r="G341" s="1"/>
      <c r="H341" s="1"/>
      <c r="I341" s="1"/>
      <c r="J341" s="197"/>
      <c r="K341" s="1"/>
      <c r="L341" s="1"/>
      <c r="M341" s="1"/>
      <c r="N341" s="1"/>
      <c r="O341" s="1"/>
      <c r="P341" s="197"/>
      <c r="Q341" s="1"/>
      <c r="R341" s="1"/>
      <c r="S341" s="1"/>
      <c r="T341" s="197"/>
      <c r="U341" s="1"/>
      <c r="V341" s="1"/>
      <c r="W341" s="1"/>
      <c r="X341" s="1"/>
      <c r="Y341" s="1"/>
      <c r="Z341" s="1"/>
      <c r="AA341" s="1"/>
      <c r="AB341" s="1"/>
      <c r="AC341" s="1"/>
      <c r="AD341" s="1"/>
      <c r="AE341" s="1"/>
      <c r="AF341" s="1"/>
      <c r="AG341" s="1"/>
      <c r="AH341" s="1"/>
    </row>
    <row r="342">
      <c r="A342" s="1"/>
      <c r="B342" s="197"/>
      <c r="C342" s="46"/>
      <c r="D342" s="1"/>
      <c r="E342" s="197"/>
      <c r="F342" s="46"/>
      <c r="G342" s="1"/>
      <c r="H342" s="1"/>
      <c r="I342" s="1"/>
      <c r="J342" s="197"/>
      <c r="K342" s="1"/>
      <c r="L342" s="1"/>
      <c r="M342" s="1"/>
      <c r="N342" s="1"/>
      <c r="O342" s="1"/>
      <c r="P342" s="197"/>
      <c r="Q342" s="1"/>
      <c r="R342" s="1"/>
      <c r="S342" s="1"/>
      <c r="T342" s="197"/>
      <c r="U342" s="1"/>
      <c r="V342" s="1"/>
      <c r="W342" s="1"/>
      <c r="X342" s="1"/>
      <c r="Y342" s="1"/>
      <c r="Z342" s="1"/>
      <c r="AA342" s="1"/>
      <c r="AB342" s="1"/>
      <c r="AC342" s="1"/>
      <c r="AD342" s="1"/>
      <c r="AE342" s="1"/>
      <c r="AF342" s="1"/>
      <c r="AG342" s="1"/>
      <c r="AH342" s="1"/>
    </row>
    <row r="343">
      <c r="A343" s="1"/>
      <c r="B343" s="197"/>
      <c r="C343" s="46"/>
      <c r="D343" s="1"/>
      <c r="E343" s="197"/>
      <c r="F343" s="46"/>
      <c r="G343" s="1"/>
      <c r="H343" s="1"/>
      <c r="I343" s="1"/>
      <c r="J343" s="197"/>
      <c r="K343" s="1"/>
      <c r="L343" s="1"/>
      <c r="M343" s="1"/>
      <c r="N343" s="1"/>
      <c r="O343" s="1"/>
      <c r="P343" s="197"/>
      <c r="Q343" s="1"/>
      <c r="R343" s="1"/>
      <c r="S343" s="1"/>
      <c r="T343" s="197"/>
      <c r="U343" s="1"/>
      <c r="V343" s="1"/>
      <c r="W343" s="1"/>
      <c r="X343" s="1"/>
      <c r="Y343" s="1"/>
      <c r="Z343" s="1"/>
      <c r="AA343" s="1"/>
      <c r="AB343" s="1"/>
      <c r="AC343" s="1"/>
      <c r="AD343" s="1"/>
      <c r="AE343" s="1"/>
      <c r="AF343" s="1"/>
      <c r="AG343" s="1"/>
      <c r="AH343" s="1"/>
    </row>
    <row r="344">
      <c r="A344" s="1"/>
      <c r="B344" s="197"/>
      <c r="C344" s="46"/>
      <c r="D344" s="1"/>
      <c r="E344" s="197"/>
      <c r="F344" s="46"/>
      <c r="G344" s="1"/>
      <c r="H344" s="1"/>
      <c r="I344" s="1"/>
      <c r="J344" s="197"/>
      <c r="K344" s="1"/>
      <c r="L344" s="1"/>
      <c r="M344" s="1"/>
      <c r="N344" s="1"/>
      <c r="O344" s="1"/>
      <c r="P344" s="197"/>
      <c r="Q344" s="1"/>
      <c r="R344" s="1"/>
      <c r="S344" s="1"/>
      <c r="T344" s="197"/>
      <c r="U344" s="1"/>
      <c r="V344" s="1"/>
      <c r="W344" s="1"/>
      <c r="X344" s="1"/>
      <c r="Y344" s="1"/>
      <c r="Z344" s="1"/>
      <c r="AA344" s="1"/>
      <c r="AB344" s="1"/>
      <c r="AC344" s="1"/>
      <c r="AD344" s="1"/>
      <c r="AE344" s="1"/>
      <c r="AF344" s="1"/>
      <c r="AG344" s="1"/>
      <c r="AH344" s="1"/>
    </row>
    <row r="345">
      <c r="A345" s="1"/>
      <c r="B345" s="197"/>
      <c r="C345" s="46"/>
      <c r="D345" s="1"/>
      <c r="E345" s="197"/>
      <c r="F345" s="46"/>
      <c r="G345" s="1"/>
      <c r="H345" s="1"/>
      <c r="I345" s="1"/>
      <c r="J345" s="197"/>
      <c r="K345" s="1"/>
      <c r="L345" s="1"/>
      <c r="M345" s="1"/>
      <c r="N345" s="1"/>
      <c r="O345" s="1"/>
      <c r="P345" s="197"/>
      <c r="Q345" s="1"/>
      <c r="R345" s="1"/>
      <c r="S345" s="1"/>
      <c r="T345" s="197"/>
      <c r="U345" s="1"/>
      <c r="V345" s="1"/>
      <c r="W345" s="1"/>
      <c r="X345" s="1"/>
      <c r="Y345" s="1"/>
      <c r="Z345" s="1"/>
      <c r="AA345" s="1"/>
      <c r="AB345" s="1"/>
      <c r="AC345" s="1"/>
      <c r="AD345" s="1"/>
      <c r="AE345" s="1"/>
      <c r="AF345" s="1"/>
      <c r="AG345" s="1"/>
      <c r="AH345" s="1"/>
    </row>
    <row r="346">
      <c r="A346" s="1"/>
      <c r="B346" s="197"/>
      <c r="C346" s="46"/>
      <c r="D346" s="1"/>
      <c r="E346" s="197"/>
      <c r="F346" s="46"/>
      <c r="G346" s="1"/>
      <c r="H346" s="1"/>
      <c r="I346" s="1"/>
      <c r="J346" s="197"/>
      <c r="K346" s="1"/>
      <c r="L346" s="1"/>
      <c r="M346" s="1"/>
      <c r="N346" s="1"/>
      <c r="O346" s="1"/>
      <c r="P346" s="197"/>
      <c r="Q346" s="1"/>
      <c r="R346" s="1"/>
      <c r="S346" s="1"/>
      <c r="T346" s="197"/>
      <c r="U346" s="1"/>
      <c r="V346" s="1"/>
      <c r="W346" s="1"/>
      <c r="X346" s="1"/>
      <c r="Y346" s="1"/>
      <c r="Z346" s="1"/>
      <c r="AA346" s="1"/>
      <c r="AB346" s="1"/>
      <c r="AC346" s="1"/>
      <c r="AD346" s="1"/>
      <c r="AE346" s="1"/>
      <c r="AF346" s="1"/>
      <c r="AG346" s="1"/>
      <c r="AH346" s="1"/>
    </row>
    <row r="347">
      <c r="A347" s="1"/>
      <c r="B347" s="197"/>
      <c r="C347" s="46"/>
      <c r="D347" s="1"/>
      <c r="E347" s="197"/>
      <c r="F347" s="46"/>
      <c r="G347" s="1"/>
      <c r="H347" s="1"/>
      <c r="I347" s="1"/>
      <c r="J347" s="197"/>
      <c r="K347" s="1"/>
      <c r="L347" s="1"/>
      <c r="M347" s="1"/>
      <c r="N347" s="1"/>
      <c r="O347" s="1"/>
      <c r="P347" s="197"/>
      <c r="Q347" s="1"/>
      <c r="R347" s="1"/>
      <c r="S347" s="1"/>
      <c r="T347" s="197"/>
      <c r="U347" s="1"/>
      <c r="V347" s="1"/>
      <c r="W347" s="1"/>
      <c r="X347" s="1"/>
      <c r="Y347" s="1"/>
      <c r="Z347" s="1"/>
      <c r="AA347" s="1"/>
      <c r="AB347" s="1"/>
      <c r="AC347" s="1"/>
      <c r="AD347" s="1"/>
      <c r="AE347" s="1"/>
      <c r="AF347" s="1"/>
      <c r="AG347" s="1"/>
      <c r="AH347" s="1"/>
    </row>
    <row r="348">
      <c r="A348" s="1"/>
      <c r="B348" s="197"/>
      <c r="C348" s="46"/>
      <c r="D348" s="1"/>
      <c r="E348" s="197"/>
      <c r="F348" s="46"/>
      <c r="G348" s="1"/>
      <c r="H348" s="1"/>
      <c r="I348" s="1"/>
      <c r="J348" s="197"/>
      <c r="K348" s="1"/>
      <c r="L348" s="1"/>
      <c r="M348" s="1"/>
      <c r="N348" s="1"/>
      <c r="O348" s="1"/>
      <c r="P348" s="197"/>
      <c r="Q348" s="1"/>
      <c r="R348" s="1"/>
      <c r="S348" s="1"/>
      <c r="T348" s="197"/>
      <c r="U348" s="1"/>
      <c r="V348" s="1"/>
      <c r="W348" s="1"/>
      <c r="X348" s="1"/>
      <c r="Y348" s="1"/>
      <c r="Z348" s="1"/>
      <c r="AA348" s="1"/>
      <c r="AB348" s="1"/>
      <c r="AC348" s="1"/>
      <c r="AD348" s="1"/>
      <c r="AE348" s="1"/>
      <c r="AF348" s="1"/>
      <c r="AG348" s="1"/>
      <c r="AH348" s="1"/>
    </row>
    <row r="349">
      <c r="A349" s="1"/>
      <c r="B349" s="197"/>
      <c r="C349" s="46"/>
      <c r="D349" s="1"/>
      <c r="E349" s="197"/>
      <c r="F349" s="46"/>
      <c r="G349" s="1"/>
      <c r="H349" s="1"/>
      <c r="I349" s="1"/>
      <c r="J349" s="197"/>
      <c r="K349" s="1"/>
      <c r="L349" s="1"/>
      <c r="M349" s="1"/>
      <c r="N349" s="1"/>
      <c r="O349" s="1"/>
      <c r="P349" s="197"/>
      <c r="Q349" s="1"/>
      <c r="R349" s="1"/>
      <c r="S349" s="1"/>
      <c r="T349" s="197"/>
      <c r="U349" s="1"/>
      <c r="V349" s="1"/>
      <c r="W349" s="1"/>
      <c r="X349" s="1"/>
      <c r="Y349" s="1"/>
      <c r="Z349" s="1"/>
      <c r="AA349" s="1"/>
      <c r="AB349" s="1"/>
      <c r="AC349" s="1"/>
      <c r="AD349" s="1"/>
      <c r="AE349" s="1"/>
      <c r="AF349" s="1"/>
      <c r="AG349" s="1"/>
      <c r="AH349" s="1"/>
    </row>
    <row r="350">
      <c r="A350" s="1"/>
      <c r="B350" s="197"/>
      <c r="C350" s="46"/>
      <c r="D350" s="1"/>
      <c r="E350" s="197"/>
      <c r="F350" s="46"/>
      <c r="G350" s="1"/>
      <c r="H350" s="1"/>
      <c r="I350" s="1"/>
      <c r="J350" s="197"/>
      <c r="K350" s="1"/>
      <c r="L350" s="1"/>
      <c r="M350" s="1"/>
      <c r="N350" s="1"/>
      <c r="O350" s="1"/>
      <c r="P350" s="197"/>
      <c r="Q350" s="1"/>
      <c r="R350" s="1"/>
      <c r="S350" s="1"/>
      <c r="T350" s="197"/>
      <c r="U350" s="1"/>
      <c r="V350" s="1"/>
      <c r="W350" s="1"/>
      <c r="X350" s="1"/>
      <c r="Y350" s="1"/>
      <c r="Z350" s="1"/>
      <c r="AA350" s="1"/>
      <c r="AB350" s="1"/>
      <c r="AC350" s="1"/>
      <c r="AD350" s="1"/>
      <c r="AE350" s="1"/>
      <c r="AF350" s="1"/>
      <c r="AG350" s="1"/>
      <c r="AH350" s="1"/>
    </row>
    <row r="351">
      <c r="A351" s="1"/>
      <c r="B351" s="197"/>
      <c r="C351" s="46"/>
      <c r="D351" s="1"/>
      <c r="E351" s="197"/>
      <c r="F351" s="46"/>
      <c r="G351" s="1"/>
      <c r="H351" s="1"/>
      <c r="I351" s="1"/>
      <c r="J351" s="197"/>
      <c r="K351" s="1"/>
      <c r="L351" s="1"/>
      <c r="M351" s="1"/>
      <c r="N351" s="1"/>
      <c r="O351" s="1"/>
      <c r="P351" s="197"/>
      <c r="Q351" s="1"/>
      <c r="R351" s="1"/>
      <c r="S351" s="1"/>
      <c r="T351" s="197"/>
      <c r="U351" s="1"/>
      <c r="V351" s="1"/>
      <c r="W351" s="1"/>
      <c r="X351" s="1"/>
      <c r="Y351" s="1"/>
      <c r="Z351" s="1"/>
      <c r="AA351" s="1"/>
      <c r="AB351" s="1"/>
      <c r="AC351" s="1"/>
      <c r="AD351" s="1"/>
      <c r="AE351" s="1"/>
      <c r="AF351" s="1"/>
      <c r="AG351" s="1"/>
      <c r="AH351" s="1"/>
    </row>
    <row r="352">
      <c r="A352" s="1"/>
      <c r="B352" s="197"/>
      <c r="C352" s="46"/>
      <c r="D352" s="1"/>
      <c r="E352" s="197"/>
      <c r="F352" s="46"/>
      <c r="G352" s="1"/>
      <c r="H352" s="1"/>
      <c r="I352" s="1"/>
      <c r="J352" s="197"/>
      <c r="K352" s="1"/>
      <c r="L352" s="1"/>
      <c r="M352" s="1"/>
      <c r="N352" s="1"/>
      <c r="O352" s="1"/>
      <c r="P352" s="197"/>
      <c r="Q352" s="1"/>
      <c r="R352" s="1"/>
      <c r="S352" s="1"/>
      <c r="T352" s="197"/>
      <c r="U352" s="1"/>
      <c r="V352" s="1"/>
      <c r="W352" s="1"/>
      <c r="X352" s="1"/>
      <c r="Y352" s="1"/>
      <c r="Z352" s="1"/>
      <c r="AA352" s="1"/>
      <c r="AB352" s="1"/>
      <c r="AC352" s="1"/>
      <c r="AD352" s="1"/>
      <c r="AE352" s="1"/>
      <c r="AF352" s="1"/>
      <c r="AG352" s="1"/>
      <c r="AH352" s="1"/>
    </row>
    <row r="353">
      <c r="A353" s="1"/>
      <c r="B353" s="197"/>
      <c r="C353" s="46"/>
      <c r="D353" s="1"/>
      <c r="E353" s="197"/>
      <c r="F353" s="46"/>
      <c r="G353" s="1"/>
      <c r="H353" s="1"/>
      <c r="I353" s="1"/>
      <c r="J353" s="197"/>
      <c r="K353" s="1"/>
      <c r="L353" s="1"/>
      <c r="M353" s="1"/>
      <c r="N353" s="1"/>
      <c r="O353" s="1"/>
      <c r="P353" s="197"/>
      <c r="Q353" s="1"/>
      <c r="R353" s="1"/>
      <c r="S353" s="1"/>
      <c r="T353" s="197"/>
      <c r="U353" s="1"/>
      <c r="V353" s="1"/>
      <c r="W353" s="1"/>
      <c r="X353" s="1"/>
      <c r="Y353" s="1"/>
      <c r="Z353" s="1"/>
      <c r="AA353" s="1"/>
      <c r="AB353" s="1"/>
      <c r="AC353" s="1"/>
      <c r="AD353" s="1"/>
      <c r="AE353" s="1"/>
      <c r="AF353" s="1"/>
      <c r="AG353" s="1"/>
      <c r="AH353" s="1"/>
    </row>
    <row r="354">
      <c r="A354" s="1"/>
      <c r="B354" s="197"/>
      <c r="C354" s="46"/>
      <c r="D354" s="1"/>
      <c r="E354" s="197"/>
      <c r="F354" s="46"/>
      <c r="G354" s="1"/>
      <c r="H354" s="1"/>
      <c r="I354" s="1"/>
      <c r="J354" s="197"/>
      <c r="K354" s="1"/>
      <c r="L354" s="1"/>
      <c r="M354" s="1"/>
      <c r="N354" s="1"/>
      <c r="O354" s="1"/>
      <c r="P354" s="197"/>
      <c r="Q354" s="1"/>
      <c r="R354" s="1"/>
      <c r="S354" s="1"/>
      <c r="T354" s="197"/>
      <c r="U354" s="1"/>
      <c r="V354" s="1"/>
      <c r="W354" s="1"/>
      <c r="X354" s="1"/>
      <c r="Y354" s="1"/>
      <c r="Z354" s="1"/>
      <c r="AA354" s="1"/>
      <c r="AB354" s="1"/>
      <c r="AC354" s="1"/>
      <c r="AD354" s="1"/>
      <c r="AE354" s="1"/>
      <c r="AF354" s="1"/>
      <c r="AG354" s="1"/>
      <c r="AH354" s="1"/>
    </row>
    <row r="355">
      <c r="A355" s="1"/>
      <c r="B355" s="197"/>
      <c r="C355" s="46"/>
      <c r="D355" s="1"/>
      <c r="E355" s="197"/>
      <c r="F355" s="46"/>
      <c r="G355" s="1"/>
      <c r="H355" s="1"/>
      <c r="I355" s="1"/>
      <c r="J355" s="197"/>
      <c r="K355" s="1"/>
      <c r="L355" s="1"/>
      <c r="M355" s="1"/>
      <c r="N355" s="1"/>
      <c r="O355" s="1"/>
      <c r="P355" s="197"/>
      <c r="Q355" s="1"/>
      <c r="R355" s="1"/>
      <c r="S355" s="1"/>
      <c r="T355" s="197"/>
      <c r="U355" s="1"/>
      <c r="V355" s="1"/>
      <c r="W355" s="1"/>
      <c r="X355" s="1"/>
      <c r="Y355" s="1"/>
      <c r="Z355" s="1"/>
      <c r="AA355" s="1"/>
      <c r="AB355" s="1"/>
      <c r="AC355" s="1"/>
      <c r="AD355" s="1"/>
      <c r="AE355" s="1"/>
      <c r="AF355" s="1"/>
      <c r="AG355" s="1"/>
      <c r="AH355" s="1"/>
    </row>
    <row r="356">
      <c r="A356" s="1"/>
      <c r="B356" s="197"/>
      <c r="C356" s="46"/>
      <c r="D356" s="1"/>
      <c r="E356" s="197"/>
      <c r="F356" s="46"/>
      <c r="G356" s="1"/>
      <c r="H356" s="1"/>
      <c r="I356" s="1"/>
      <c r="J356" s="197"/>
      <c r="K356" s="1"/>
      <c r="L356" s="1"/>
      <c r="M356" s="1"/>
      <c r="N356" s="1"/>
      <c r="O356" s="1"/>
      <c r="P356" s="197"/>
      <c r="Q356" s="1"/>
      <c r="R356" s="1"/>
      <c r="S356" s="1"/>
      <c r="T356" s="197"/>
      <c r="U356" s="1"/>
      <c r="V356" s="1"/>
      <c r="W356" s="1"/>
      <c r="X356" s="1"/>
      <c r="Y356" s="1"/>
      <c r="Z356" s="1"/>
      <c r="AA356" s="1"/>
      <c r="AB356" s="1"/>
      <c r="AC356" s="1"/>
      <c r="AD356" s="1"/>
      <c r="AE356" s="1"/>
      <c r="AF356" s="1"/>
      <c r="AG356" s="1"/>
      <c r="AH356" s="1"/>
    </row>
    <row r="357">
      <c r="A357" s="1"/>
      <c r="B357" s="197"/>
      <c r="C357" s="46"/>
      <c r="D357" s="1"/>
      <c r="E357" s="197"/>
      <c r="F357" s="46"/>
      <c r="G357" s="1"/>
      <c r="H357" s="1"/>
      <c r="I357" s="1"/>
      <c r="J357" s="197"/>
      <c r="K357" s="1"/>
      <c r="L357" s="1"/>
      <c r="M357" s="1"/>
      <c r="N357" s="1"/>
      <c r="O357" s="1"/>
      <c r="P357" s="197"/>
      <c r="Q357" s="1"/>
      <c r="R357" s="1"/>
      <c r="S357" s="1"/>
      <c r="T357" s="197"/>
      <c r="U357" s="1"/>
      <c r="V357" s="1"/>
      <c r="W357" s="1"/>
      <c r="X357" s="1"/>
      <c r="Y357" s="1"/>
      <c r="Z357" s="1"/>
      <c r="AA357" s="1"/>
      <c r="AB357" s="1"/>
      <c r="AC357" s="1"/>
      <c r="AD357" s="1"/>
      <c r="AE357" s="1"/>
      <c r="AF357" s="1"/>
      <c r="AG357" s="1"/>
      <c r="AH357" s="1"/>
    </row>
    <row r="358">
      <c r="A358" s="1"/>
      <c r="B358" s="197"/>
      <c r="C358" s="46"/>
      <c r="D358" s="1"/>
      <c r="E358" s="197"/>
      <c r="F358" s="46"/>
      <c r="G358" s="1"/>
      <c r="H358" s="1"/>
      <c r="I358" s="1"/>
      <c r="J358" s="197"/>
      <c r="K358" s="1"/>
      <c r="L358" s="1"/>
      <c r="M358" s="1"/>
      <c r="N358" s="1"/>
      <c r="O358" s="1"/>
      <c r="P358" s="197"/>
      <c r="Q358" s="1"/>
      <c r="R358" s="1"/>
      <c r="S358" s="1"/>
      <c r="T358" s="197"/>
      <c r="U358" s="1"/>
      <c r="V358" s="1"/>
      <c r="W358" s="1"/>
      <c r="X358" s="1"/>
      <c r="Y358" s="1"/>
      <c r="Z358" s="1"/>
      <c r="AA358" s="1"/>
      <c r="AB358" s="1"/>
      <c r="AC358" s="1"/>
      <c r="AD358" s="1"/>
      <c r="AE358" s="1"/>
      <c r="AF358" s="1"/>
      <c r="AG358" s="1"/>
      <c r="AH358" s="1"/>
    </row>
    <row r="359">
      <c r="A359" s="1"/>
      <c r="B359" s="197"/>
      <c r="C359" s="46"/>
      <c r="D359" s="1"/>
      <c r="E359" s="197"/>
      <c r="F359" s="46"/>
      <c r="G359" s="1"/>
      <c r="H359" s="1"/>
      <c r="I359" s="1"/>
      <c r="J359" s="197"/>
      <c r="K359" s="1"/>
      <c r="L359" s="1"/>
      <c r="M359" s="1"/>
      <c r="N359" s="1"/>
      <c r="O359" s="1"/>
      <c r="P359" s="197"/>
      <c r="Q359" s="1"/>
      <c r="R359" s="1"/>
      <c r="S359" s="1"/>
      <c r="T359" s="197"/>
      <c r="U359" s="1"/>
      <c r="V359" s="1"/>
      <c r="W359" s="1"/>
      <c r="X359" s="1"/>
      <c r="Y359" s="1"/>
      <c r="Z359" s="1"/>
      <c r="AA359" s="1"/>
      <c r="AB359" s="1"/>
      <c r="AC359" s="1"/>
      <c r="AD359" s="1"/>
      <c r="AE359" s="1"/>
      <c r="AF359" s="1"/>
      <c r="AG359" s="1"/>
      <c r="AH359" s="1"/>
    </row>
    <row r="360">
      <c r="A360" s="1"/>
      <c r="B360" s="197"/>
      <c r="C360" s="46"/>
      <c r="D360" s="1"/>
      <c r="E360" s="197"/>
      <c r="F360" s="46"/>
      <c r="G360" s="1"/>
      <c r="H360" s="1"/>
      <c r="I360" s="1"/>
      <c r="J360" s="197"/>
      <c r="K360" s="1"/>
      <c r="L360" s="1"/>
      <c r="M360" s="1"/>
      <c r="N360" s="1"/>
      <c r="O360" s="1"/>
      <c r="P360" s="197"/>
      <c r="Q360" s="1"/>
      <c r="R360" s="1"/>
      <c r="S360" s="1"/>
      <c r="T360" s="197"/>
      <c r="U360" s="1"/>
      <c r="V360" s="1"/>
      <c r="W360" s="1"/>
      <c r="X360" s="1"/>
      <c r="Y360" s="1"/>
      <c r="Z360" s="1"/>
      <c r="AA360" s="1"/>
      <c r="AB360" s="1"/>
      <c r="AC360" s="1"/>
      <c r="AD360" s="1"/>
      <c r="AE360" s="1"/>
      <c r="AF360" s="1"/>
      <c r="AG360" s="1"/>
      <c r="AH360" s="1"/>
    </row>
    <row r="361">
      <c r="A361" s="1"/>
      <c r="B361" s="197"/>
      <c r="C361" s="46"/>
      <c r="D361" s="1"/>
      <c r="E361" s="197"/>
      <c r="F361" s="46"/>
      <c r="G361" s="1"/>
      <c r="H361" s="1"/>
      <c r="I361" s="1"/>
      <c r="J361" s="197"/>
      <c r="K361" s="1"/>
      <c r="L361" s="1"/>
      <c r="M361" s="1"/>
      <c r="N361" s="1"/>
      <c r="O361" s="1"/>
      <c r="P361" s="197"/>
      <c r="Q361" s="1"/>
      <c r="R361" s="1"/>
      <c r="S361" s="1"/>
      <c r="T361" s="197"/>
      <c r="U361" s="1"/>
      <c r="V361" s="1"/>
      <c r="W361" s="1"/>
      <c r="X361" s="1"/>
      <c r="Y361" s="1"/>
      <c r="Z361" s="1"/>
      <c r="AA361" s="1"/>
      <c r="AB361" s="1"/>
      <c r="AC361" s="1"/>
      <c r="AD361" s="1"/>
      <c r="AE361" s="1"/>
      <c r="AF361" s="1"/>
      <c r="AG361" s="1"/>
      <c r="AH361" s="1"/>
    </row>
    <row r="362">
      <c r="A362" s="1"/>
      <c r="B362" s="197"/>
      <c r="C362" s="46"/>
      <c r="D362" s="1"/>
      <c r="E362" s="197"/>
      <c r="F362" s="46"/>
      <c r="G362" s="1"/>
      <c r="H362" s="1"/>
      <c r="I362" s="1"/>
      <c r="J362" s="197"/>
      <c r="K362" s="1"/>
      <c r="L362" s="1"/>
      <c r="M362" s="1"/>
      <c r="N362" s="1"/>
      <c r="O362" s="1"/>
      <c r="P362" s="197"/>
      <c r="Q362" s="1"/>
      <c r="R362" s="1"/>
      <c r="S362" s="1"/>
      <c r="T362" s="197"/>
      <c r="U362" s="1"/>
      <c r="V362" s="1"/>
      <c r="W362" s="1"/>
      <c r="X362" s="1"/>
      <c r="Y362" s="1"/>
      <c r="Z362" s="1"/>
      <c r="AA362" s="1"/>
      <c r="AB362" s="1"/>
      <c r="AC362" s="1"/>
      <c r="AD362" s="1"/>
      <c r="AE362" s="1"/>
      <c r="AF362" s="1"/>
      <c r="AG362" s="1"/>
      <c r="AH362" s="1"/>
    </row>
    <row r="363">
      <c r="A363" s="1"/>
      <c r="B363" s="197"/>
      <c r="C363" s="46"/>
      <c r="D363" s="1"/>
      <c r="E363" s="197"/>
      <c r="F363" s="46"/>
      <c r="G363" s="1"/>
      <c r="H363" s="1"/>
      <c r="I363" s="1"/>
      <c r="J363" s="197"/>
      <c r="K363" s="1"/>
      <c r="L363" s="1"/>
      <c r="M363" s="1"/>
      <c r="N363" s="1"/>
      <c r="O363" s="1"/>
      <c r="P363" s="197"/>
      <c r="Q363" s="1"/>
      <c r="R363" s="1"/>
      <c r="S363" s="1"/>
      <c r="T363" s="197"/>
      <c r="U363" s="1"/>
      <c r="V363" s="1"/>
      <c r="W363" s="1"/>
      <c r="X363" s="1"/>
      <c r="Y363" s="1"/>
      <c r="Z363" s="1"/>
      <c r="AA363" s="1"/>
      <c r="AB363" s="1"/>
      <c r="AC363" s="1"/>
      <c r="AD363" s="1"/>
      <c r="AE363" s="1"/>
      <c r="AF363" s="1"/>
      <c r="AG363" s="1"/>
      <c r="AH363" s="1"/>
    </row>
    <row r="364">
      <c r="A364" s="1"/>
      <c r="B364" s="197"/>
      <c r="C364" s="46"/>
      <c r="D364" s="1"/>
      <c r="E364" s="197"/>
      <c r="F364" s="46"/>
      <c r="G364" s="1"/>
      <c r="H364" s="1"/>
      <c r="I364" s="1"/>
      <c r="J364" s="197"/>
      <c r="K364" s="1"/>
      <c r="L364" s="1"/>
      <c r="M364" s="1"/>
      <c r="N364" s="1"/>
      <c r="O364" s="1"/>
      <c r="P364" s="197"/>
      <c r="Q364" s="1"/>
      <c r="R364" s="1"/>
      <c r="S364" s="1"/>
      <c r="T364" s="197"/>
      <c r="U364" s="1"/>
      <c r="V364" s="1"/>
      <c r="W364" s="1"/>
      <c r="X364" s="1"/>
      <c r="Y364" s="1"/>
      <c r="Z364" s="1"/>
      <c r="AA364" s="1"/>
      <c r="AB364" s="1"/>
      <c r="AC364" s="1"/>
      <c r="AD364" s="1"/>
      <c r="AE364" s="1"/>
      <c r="AF364" s="1"/>
      <c r="AG364" s="1"/>
      <c r="AH364" s="1"/>
    </row>
    <row r="365">
      <c r="A365" s="1"/>
      <c r="B365" s="197"/>
      <c r="C365" s="46"/>
      <c r="D365" s="1"/>
      <c r="E365" s="197"/>
      <c r="F365" s="46"/>
      <c r="G365" s="1"/>
      <c r="H365" s="1"/>
      <c r="I365" s="1"/>
      <c r="J365" s="197"/>
      <c r="K365" s="1"/>
      <c r="L365" s="1"/>
      <c r="M365" s="1"/>
      <c r="N365" s="1"/>
      <c r="O365" s="1"/>
      <c r="P365" s="197"/>
      <c r="Q365" s="1"/>
      <c r="R365" s="1"/>
      <c r="S365" s="1"/>
      <c r="T365" s="197"/>
      <c r="U365" s="1"/>
      <c r="V365" s="1"/>
      <c r="W365" s="1"/>
      <c r="X365" s="1"/>
      <c r="Y365" s="1"/>
      <c r="Z365" s="1"/>
      <c r="AA365" s="1"/>
      <c r="AB365" s="1"/>
      <c r="AC365" s="1"/>
      <c r="AD365" s="1"/>
      <c r="AE365" s="1"/>
      <c r="AF365" s="1"/>
      <c r="AG365" s="1"/>
      <c r="AH365" s="1"/>
    </row>
    <row r="366">
      <c r="A366" s="1"/>
      <c r="B366" s="197"/>
      <c r="C366" s="46"/>
      <c r="D366" s="1"/>
      <c r="E366" s="197"/>
      <c r="F366" s="46"/>
      <c r="G366" s="1"/>
      <c r="H366" s="1"/>
      <c r="I366" s="1"/>
      <c r="J366" s="197"/>
      <c r="K366" s="1"/>
      <c r="L366" s="1"/>
      <c r="M366" s="1"/>
      <c r="N366" s="1"/>
      <c r="O366" s="1"/>
      <c r="P366" s="197"/>
      <c r="Q366" s="1"/>
      <c r="R366" s="1"/>
      <c r="S366" s="1"/>
      <c r="T366" s="197"/>
      <c r="U366" s="1"/>
      <c r="V366" s="1"/>
      <c r="W366" s="1"/>
      <c r="X366" s="1"/>
      <c r="Y366" s="1"/>
      <c r="Z366" s="1"/>
      <c r="AA366" s="1"/>
      <c r="AB366" s="1"/>
      <c r="AC366" s="1"/>
      <c r="AD366" s="1"/>
      <c r="AE366" s="1"/>
      <c r="AF366" s="1"/>
      <c r="AG366" s="1"/>
      <c r="AH366" s="1"/>
    </row>
    <row r="367">
      <c r="A367" s="1"/>
      <c r="B367" s="197"/>
      <c r="C367" s="46"/>
      <c r="D367" s="1"/>
      <c r="E367" s="197"/>
      <c r="F367" s="46"/>
      <c r="G367" s="1"/>
      <c r="H367" s="1"/>
      <c r="I367" s="1"/>
      <c r="J367" s="197"/>
      <c r="K367" s="1"/>
      <c r="L367" s="1"/>
      <c r="M367" s="1"/>
      <c r="N367" s="1"/>
      <c r="O367" s="1"/>
      <c r="P367" s="197"/>
      <c r="Q367" s="1"/>
      <c r="R367" s="1"/>
      <c r="S367" s="1"/>
      <c r="T367" s="197"/>
      <c r="U367" s="1"/>
      <c r="V367" s="1"/>
      <c r="W367" s="1"/>
      <c r="X367" s="1"/>
      <c r="Y367" s="1"/>
      <c r="Z367" s="1"/>
      <c r="AA367" s="1"/>
      <c r="AB367" s="1"/>
      <c r="AC367" s="1"/>
      <c r="AD367" s="1"/>
      <c r="AE367" s="1"/>
      <c r="AF367" s="1"/>
      <c r="AG367" s="1"/>
      <c r="AH367" s="1"/>
    </row>
    <row r="368">
      <c r="A368" s="1"/>
      <c r="B368" s="197"/>
      <c r="C368" s="46"/>
      <c r="D368" s="1"/>
      <c r="E368" s="197"/>
      <c r="F368" s="46"/>
      <c r="G368" s="1"/>
      <c r="H368" s="1"/>
      <c r="I368" s="1"/>
      <c r="J368" s="197"/>
      <c r="K368" s="1"/>
      <c r="L368" s="1"/>
      <c r="M368" s="1"/>
      <c r="N368" s="1"/>
      <c r="O368" s="1"/>
      <c r="P368" s="197"/>
      <c r="Q368" s="1"/>
      <c r="R368" s="1"/>
      <c r="S368" s="1"/>
      <c r="T368" s="197"/>
      <c r="U368" s="1"/>
      <c r="V368" s="1"/>
      <c r="W368" s="1"/>
      <c r="X368" s="1"/>
      <c r="Y368" s="1"/>
      <c r="Z368" s="1"/>
      <c r="AA368" s="1"/>
      <c r="AB368" s="1"/>
      <c r="AC368" s="1"/>
      <c r="AD368" s="1"/>
      <c r="AE368" s="1"/>
      <c r="AF368" s="1"/>
      <c r="AG368" s="1"/>
      <c r="AH368" s="1"/>
    </row>
    <row r="369">
      <c r="A369" s="1"/>
      <c r="B369" s="197"/>
      <c r="C369" s="46"/>
      <c r="D369" s="1"/>
      <c r="E369" s="197"/>
      <c r="F369" s="46"/>
      <c r="G369" s="1"/>
      <c r="H369" s="1"/>
      <c r="I369" s="1"/>
      <c r="J369" s="197"/>
      <c r="K369" s="1"/>
      <c r="L369" s="1"/>
      <c r="M369" s="1"/>
      <c r="N369" s="1"/>
      <c r="O369" s="1"/>
      <c r="P369" s="197"/>
      <c r="Q369" s="1"/>
      <c r="R369" s="1"/>
      <c r="S369" s="1"/>
      <c r="T369" s="197"/>
      <c r="U369" s="1"/>
      <c r="V369" s="1"/>
      <c r="W369" s="1"/>
      <c r="X369" s="1"/>
      <c r="Y369" s="1"/>
      <c r="Z369" s="1"/>
      <c r="AA369" s="1"/>
      <c r="AB369" s="1"/>
      <c r="AC369" s="1"/>
      <c r="AD369" s="1"/>
      <c r="AE369" s="1"/>
      <c r="AF369" s="1"/>
      <c r="AG369" s="1"/>
      <c r="AH369" s="1"/>
    </row>
    <row r="370">
      <c r="A370" s="1"/>
      <c r="B370" s="197"/>
      <c r="C370" s="46"/>
      <c r="D370" s="1"/>
      <c r="E370" s="197"/>
      <c r="F370" s="46"/>
      <c r="G370" s="1"/>
      <c r="H370" s="1"/>
      <c r="I370" s="1"/>
      <c r="J370" s="197"/>
      <c r="K370" s="1"/>
      <c r="L370" s="1"/>
      <c r="M370" s="1"/>
      <c r="N370" s="1"/>
      <c r="O370" s="1"/>
      <c r="P370" s="197"/>
      <c r="Q370" s="1"/>
      <c r="R370" s="1"/>
      <c r="S370" s="1"/>
      <c r="T370" s="197"/>
      <c r="U370" s="1"/>
      <c r="V370" s="1"/>
      <c r="W370" s="1"/>
      <c r="X370" s="1"/>
      <c r="Y370" s="1"/>
      <c r="Z370" s="1"/>
      <c r="AA370" s="1"/>
      <c r="AB370" s="1"/>
      <c r="AC370" s="1"/>
      <c r="AD370" s="1"/>
      <c r="AE370" s="1"/>
      <c r="AF370" s="1"/>
      <c r="AG370" s="1"/>
      <c r="AH370" s="1"/>
    </row>
    <row r="371">
      <c r="A371" s="1"/>
      <c r="B371" s="197"/>
      <c r="C371" s="46"/>
      <c r="D371" s="1"/>
      <c r="E371" s="197"/>
      <c r="F371" s="46"/>
      <c r="G371" s="1"/>
      <c r="H371" s="1"/>
      <c r="I371" s="1"/>
      <c r="J371" s="197"/>
      <c r="K371" s="1"/>
      <c r="L371" s="1"/>
      <c r="M371" s="1"/>
      <c r="N371" s="1"/>
      <c r="O371" s="1"/>
      <c r="P371" s="197"/>
      <c r="Q371" s="1"/>
      <c r="R371" s="1"/>
      <c r="S371" s="1"/>
      <c r="T371" s="197"/>
      <c r="U371" s="1"/>
      <c r="V371" s="1"/>
      <c r="W371" s="1"/>
      <c r="X371" s="1"/>
      <c r="Y371" s="1"/>
      <c r="Z371" s="1"/>
      <c r="AA371" s="1"/>
      <c r="AB371" s="1"/>
      <c r="AC371" s="1"/>
      <c r="AD371" s="1"/>
      <c r="AE371" s="1"/>
      <c r="AF371" s="1"/>
      <c r="AG371" s="1"/>
      <c r="AH371" s="1"/>
    </row>
    <row r="372">
      <c r="A372" s="1"/>
      <c r="B372" s="197"/>
      <c r="C372" s="46"/>
      <c r="D372" s="1"/>
      <c r="E372" s="197"/>
      <c r="F372" s="46"/>
      <c r="G372" s="1"/>
      <c r="H372" s="1"/>
      <c r="I372" s="1"/>
      <c r="J372" s="197"/>
      <c r="K372" s="1"/>
      <c r="L372" s="1"/>
      <c r="M372" s="1"/>
      <c r="N372" s="1"/>
      <c r="O372" s="1"/>
      <c r="P372" s="197"/>
      <c r="Q372" s="1"/>
      <c r="R372" s="1"/>
      <c r="S372" s="1"/>
      <c r="T372" s="197"/>
      <c r="U372" s="1"/>
      <c r="V372" s="1"/>
      <c r="W372" s="1"/>
      <c r="X372" s="1"/>
      <c r="Y372" s="1"/>
      <c r="Z372" s="1"/>
      <c r="AA372" s="1"/>
      <c r="AB372" s="1"/>
      <c r="AC372" s="1"/>
      <c r="AD372" s="1"/>
      <c r="AE372" s="1"/>
      <c r="AF372" s="1"/>
      <c r="AG372" s="1"/>
      <c r="AH372" s="1"/>
    </row>
    <row r="373">
      <c r="A373" s="1"/>
      <c r="B373" s="197"/>
      <c r="C373" s="46"/>
      <c r="D373" s="1"/>
      <c r="E373" s="197"/>
      <c r="F373" s="46"/>
      <c r="G373" s="1"/>
      <c r="H373" s="1"/>
      <c r="I373" s="1"/>
      <c r="J373" s="197"/>
      <c r="K373" s="1"/>
      <c r="L373" s="1"/>
      <c r="M373" s="1"/>
      <c r="N373" s="1"/>
      <c r="O373" s="1"/>
      <c r="P373" s="197"/>
      <c r="Q373" s="1"/>
      <c r="R373" s="1"/>
      <c r="S373" s="1"/>
      <c r="T373" s="197"/>
      <c r="U373" s="1"/>
      <c r="V373" s="1"/>
      <c r="W373" s="1"/>
      <c r="X373" s="1"/>
      <c r="Y373" s="1"/>
      <c r="Z373" s="1"/>
      <c r="AA373" s="1"/>
      <c r="AB373" s="1"/>
      <c r="AC373" s="1"/>
      <c r="AD373" s="1"/>
      <c r="AE373" s="1"/>
      <c r="AF373" s="1"/>
      <c r="AG373" s="1"/>
      <c r="AH373" s="1"/>
    </row>
    <row r="374">
      <c r="A374" s="1"/>
      <c r="B374" s="197"/>
      <c r="C374" s="46"/>
      <c r="D374" s="1"/>
      <c r="E374" s="197"/>
      <c r="F374" s="46"/>
      <c r="G374" s="1"/>
      <c r="H374" s="1"/>
      <c r="I374" s="1"/>
      <c r="J374" s="197"/>
      <c r="K374" s="1"/>
      <c r="L374" s="1"/>
      <c r="M374" s="1"/>
      <c r="N374" s="1"/>
      <c r="O374" s="1"/>
      <c r="P374" s="197"/>
      <c r="Q374" s="1"/>
      <c r="R374" s="1"/>
      <c r="S374" s="1"/>
      <c r="T374" s="197"/>
      <c r="U374" s="1"/>
      <c r="V374" s="1"/>
      <c r="W374" s="1"/>
      <c r="X374" s="1"/>
      <c r="Y374" s="1"/>
      <c r="Z374" s="1"/>
      <c r="AA374" s="1"/>
      <c r="AB374" s="1"/>
      <c r="AC374" s="1"/>
      <c r="AD374" s="1"/>
      <c r="AE374" s="1"/>
      <c r="AF374" s="1"/>
      <c r="AG374" s="1"/>
      <c r="AH374" s="1"/>
    </row>
    <row r="375">
      <c r="A375" s="1"/>
      <c r="B375" s="197"/>
      <c r="C375" s="46"/>
      <c r="D375" s="1"/>
      <c r="E375" s="197"/>
      <c r="F375" s="46"/>
      <c r="G375" s="1"/>
      <c r="H375" s="1"/>
      <c r="I375" s="1"/>
      <c r="J375" s="197"/>
      <c r="K375" s="1"/>
      <c r="L375" s="1"/>
      <c r="M375" s="1"/>
      <c r="N375" s="1"/>
      <c r="O375" s="1"/>
      <c r="P375" s="197"/>
      <c r="Q375" s="1"/>
      <c r="R375" s="1"/>
      <c r="S375" s="1"/>
      <c r="T375" s="197"/>
      <c r="U375" s="1"/>
      <c r="V375" s="1"/>
      <c r="W375" s="1"/>
      <c r="X375" s="1"/>
      <c r="Y375" s="1"/>
      <c r="Z375" s="1"/>
      <c r="AA375" s="1"/>
      <c r="AB375" s="1"/>
      <c r="AC375" s="1"/>
      <c r="AD375" s="1"/>
      <c r="AE375" s="1"/>
      <c r="AF375" s="1"/>
      <c r="AG375" s="1"/>
      <c r="AH375" s="1"/>
    </row>
    <row r="376">
      <c r="A376" s="1"/>
      <c r="B376" s="197"/>
      <c r="C376" s="46"/>
      <c r="D376" s="1"/>
      <c r="E376" s="197"/>
      <c r="F376" s="46"/>
      <c r="G376" s="1"/>
      <c r="H376" s="1"/>
      <c r="I376" s="1"/>
      <c r="J376" s="197"/>
      <c r="K376" s="1"/>
      <c r="L376" s="1"/>
      <c r="M376" s="1"/>
      <c r="N376" s="1"/>
      <c r="O376" s="1"/>
      <c r="P376" s="197"/>
      <c r="Q376" s="1"/>
      <c r="R376" s="1"/>
      <c r="S376" s="1"/>
      <c r="T376" s="197"/>
      <c r="U376" s="1"/>
      <c r="V376" s="1"/>
      <c r="W376" s="1"/>
      <c r="X376" s="1"/>
      <c r="Y376" s="1"/>
      <c r="Z376" s="1"/>
      <c r="AA376" s="1"/>
      <c r="AB376" s="1"/>
      <c r="AC376" s="1"/>
      <c r="AD376" s="1"/>
      <c r="AE376" s="1"/>
      <c r="AF376" s="1"/>
      <c r="AG376" s="1"/>
      <c r="AH376" s="1"/>
    </row>
    <row r="377">
      <c r="A377" s="1"/>
      <c r="B377" s="197"/>
      <c r="C377" s="46"/>
      <c r="D377" s="1"/>
      <c r="E377" s="197"/>
      <c r="F377" s="46"/>
      <c r="G377" s="1"/>
      <c r="H377" s="1"/>
      <c r="I377" s="1"/>
      <c r="J377" s="197"/>
      <c r="K377" s="1"/>
      <c r="L377" s="1"/>
      <c r="M377" s="1"/>
      <c r="N377" s="1"/>
      <c r="O377" s="1"/>
      <c r="P377" s="197"/>
      <c r="Q377" s="1"/>
      <c r="R377" s="1"/>
      <c r="S377" s="1"/>
      <c r="T377" s="197"/>
      <c r="U377" s="1"/>
      <c r="V377" s="1"/>
      <c r="W377" s="1"/>
      <c r="X377" s="1"/>
      <c r="Y377" s="1"/>
      <c r="Z377" s="1"/>
      <c r="AA377" s="1"/>
      <c r="AB377" s="1"/>
      <c r="AC377" s="1"/>
      <c r="AD377" s="1"/>
      <c r="AE377" s="1"/>
      <c r="AF377" s="1"/>
      <c r="AG377" s="1"/>
      <c r="AH377" s="1"/>
    </row>
    <row r="378">
      <c r="A378" s="1"/>
      <c r="B378" s="197"/>
      <c r="C378" s="46"/>
      <c r="D378" s="1"/>
      <c r="E378" s="197"/>
      <c r="F378" s="46"/>
      <c r="G378" s="1"/>
      <c r="H378" s="1"/>
      <c r="I378" s="1"/>
      <c r="J378" s="197"/>
      <c r="K378" s="1"/>
      <c r="L378" s="1"/>
      <c r="M378" s="1"/>
      <c r="N378" s="1"/>
      <c r="O378" s="1"/>
      <c r="P378" s="197"/>
      <c r="Q378" s="1"/>
      <c r="R378" s="1"/>
      <c r="S378" s="1"/>
      <c r="T378" s="197"/>
      <c r="U378" s="1"/>
      <c r="V378" s="1"/>
      <c r="W378" s="1"/>
      <c r="X378" s="1"/>
      <c r="Y378" s="1"/>
      <c r="Z378" s="1"/>
      <c r="AA378" s="1"/>
      <c r="AB378" s="1"/>
      <c r="AC378" s="1"/>
      <c r="AD378" s="1"/>
      <c r="AE378" s="1"/>
      <c r="AF378" s="1"/>
      <c r="AG378" s="1"/>
      <c r="AH378" s="1"/>
    </row>
    <row r="379">
      <c r="A379" s="1"/>
      <c r="B379" s="197"/>
      <c r="C379" s="46"/>
      <c r="D379" s="1"/>
      <c r="E379" s="197"/>
      <c r="F379" s="46"/>
      <c r="G379" s="1"/>
      <c r="H379" s="1"/>
      <c r="I379" s="1"/>
      <c r="J379" s="197"/>
      <c r="K379" s="1"/>
      <c r="L379" s="1"/>
      <c r="M379" s="1"/>
      <c r="N379" s="1"/>
      <c r="O379" s="1"/>
      <c r="P379" s="197"/>
      <c r="Q379" s="1"/>
      <c r="R379" s="1"/>
      <c r="S379" s="1"/>
      <c r="T379" s="197"/>
      <c r="U379" s="1"/>
      <c r="V379" s="1"/>
      <c r="W379" s="1"/>
      <c r="X379" s="1"/>
      <c r="Y379" s="1"/>
      <c r="Z379" s="1"/>
      <c r="AA379" s="1"/>
      <c r="AB379" s="1"/>
      <c r="AC379" s="1"/>
      <c r="AD379" s="1"/>
      <c r="AE379" s="1"/>
      <c r="AF379" s="1"/>
      <c r="AG379" s="1"/>
      <c r="AH379" s="1"/>
    </row>
    <row r="380">
      <c r="A380" s="1"/>
      <c r="B380" s="197"/>
      <c r="C380" s="46"/>
      <c r="D380" s="1"/>
      <c r="E380" s="197"/>
      <c r="F380" s="46"/>
      <c r="G380" s="1"/>
      <c r="H380" s="1"/>
      <c r="I380" s="1"/>
      <c r="J380" s="197"/>
      <c r="K380" s="1"/>
      <c r="L380" s="1"/>
      <c r="M380" s="1"/>
      <c r="N380" s="1"/>
      <c r="O380" s="1"/>
      <c r="P380" s="197"/>
      <c r="Q380" s="1"/>
      <c r="R380" s="1"/>
      <c r="S380" s="1"/>
      <c r="T380" s="197"/>
      <c r="U380" s="1"/>
      <c r="V380" s="1"/>
      <c r="W380" s="1"/>
      <c r="X380" s="1"/>
      <c r="Y380" s="1"/>
      <c r="Z380" s="1"/>
      <c r="AA380" s="1"/>
      <c r="AB380" s="1"/>
      <c r="AC380" s="1"/>
      <c r="AD380" s="1"/>
      <c r="AE380" s="1"/>
      <c r="AF380" s="1"/>
      <c r="AG380" s="1"/>
      <c r="AH380" s="1"/>
    </row>
    <row r="381">
      <c r="A381" s="1"/>
      <c r="B381" s="197"/>
      <c r="C381" s="46"/>
      <c r="D381" s="1"/>
      <c r="E381" s="197"/>
      <c r="F381" s="46"/>
      <c r="G381" s="1"/>
      <c r="H381" s="1"/>
      <c r="I381" s="1"/>
      <c r="J381" s="197"/>
      <c r="K381" s="1"/>
      <c r="L381" s="1"/>
      <c r="M381" s="1"/>
      <c r="N381" s="1"/>
      <c r="O381" s="1"/>
      <c r="P381" s="197"/>
      <c r="Q381" s="1"/>
      <c r="R381" s="1"/>
      <c r="S381" s="1"/>
      <c r="T381" s="197"/>
      <c r="U381" s="1"/>
      <c r="V381" s="1"/>
      <c r="W381" s="1"/>
      <c r="X381" s="1"/>
      <c r="Y381" s="1"/>
      <c r="Z381" s="1"/>
      <c r="AA381" s="1"/>
      <c r="AB381" s="1"/>
      <c r="AC381" s="1"/>
      <c r="AD381" s="1"/>
      <c r="AE381" s="1"/>
      <c r="AF381" s="1"/>
      <c r="AG381" s="1"/>
      <c r="AH381" s="1"/>
    </row>
    <row r="382">
      <c r="A382" s="1"/>
      <c r="B382" s="197"/>
      <c r="C382" s="46"/>
      <c r="D382" s="1"/>
      <c r="E382" s="197"/>
      <c r="F382" s="46"/>
      <c r="G382" s="1"/>
      <c r="H382" s="1"/>
      <c r="I382" s="1"/>
      <c r="J382" s="197"/>
      <c r="K382" s="1"/>
      <c r="L382" s="1"/>
      <c r="M382" s="1"/>
      <c r="N382" s="1"/>
      <c r="O382" s="1"/>
      <c r="P382" s="197"/>
      <c r="Q382" s="1"/>
      <c r="R382" s="1"/>
      <c r="S382" s="1"/>
      <c r="T382" s="197"/>
      <c r="U382" s="1"/>
      <c r="V382" s="1"/>
      <c r="W382" s="1"/>
      <c r="X382" s="1"/>
      <c r="Y382" s="1"/>
      <c r="Z382" s="1"/>
      <c r="AA382" s="1"/>
      <c r="AB382" s="1"/>
      <c r="AC382" s="1"/>
      <c r="AD382" s="1"/>
      <c r="AE382" s="1"/>
      <c r="AF382" s="1"/>
      <c r="AG382" s="1"/>
      <c r="AH382" s="1"/>
    </row>
    <row r="383">
      <c r="A383" s="1"/>
      <c r="B383" s="197"/>
      <c r="C383" s="46"/>
      <c r="D383" s="1"/>
      <c r="E383" s="197"/>
      <c r="F383" s="46"/>
      <c r="G383" s="1"/>
      <c r="H383" s="1"/>
      <c r="I383" s="1"/>
      <c r="J383" s="197"/>
      <c r="K383" s="1"/>
      <c r="L383" s="1"/>
      <c r="M383" s="1"/>
      <c r="N383" s="1"/>
      <c r="O383" s="1"/>
      <c r="P383" s="197"/>
      <c r="Q383" s="1"/>
      <c r="R383" s="1"/>
      <c r="S383" s="1"/>
      <c r="T383" s="197"/>
      <c r="U383" s="1"/>
      <c r="V383" s="1"/>
      <c r="W383" s="1"/>
      <c r="X383" s="1"/>
      <c r="Y383" s="1"/>
      <c r="Z383" s="1"/>
      <c r="AA383" s="1"/>
      <c r="AB383" s="1"/>
      <c r="AC383" s="1"/>
      <c r="AD383" s="1"/>
      <c r="AE383" s="1"/>
      <c r="AF383" s="1"/>
      <c r="AG383" s="1"/>
      <c r="AH383" s="1"/>
    </row>
    <row r="384">
      <c r="A384" s="1"/>
      <c r="B384" s="197"/>
      <c r="C384" s="46"/>
      <c r="D384" s="1"/>
      <c r="E384" s="197"/>
      <c r="F384" s="46"/>
      <c r="G384" s="1"/>
      <c r="H384" s="1"/>
      <c r="I384" s="1"/>
      <c r="J384" s="197"/>
      <c r="K384" s="1"/>
      <c r="L384" s="1"/>
      <c r="M384" s="1"/>
      <c r="N384" s="1"/>
      <c r="O384" s="1"/>
      <c r="P384" s="197"/>
      <c r="Q384" s="1"/>
      <c r="R384" s="1"/>
      <c r="S384" s="1"/>
      <c r="T384" s="197"/>
      <c r="U384" s="1"/>
      <c r="V384" s="1"/>
      <c r="W384" s="1"/>
      <c r="X384" s="1"/>
      <c r="Y384" s="1"/>
      <c r="Z384" s="1"/>
      <c r="AA384" s="1"/>
      <c r="AB384" s="1"/>
      <c r="AC384" s="1"/>
      <c r="AD384" s="1"/>
      <c r="AE384" s="1"/>
      <c r="AF384" s="1"/>
      <c r="AG384" s="1"/>
      <c r="AH384" s="1"/>
    </row>
    <row r="385">
      <c r="A385" s="1"/>
      <c r="B385" s="197"/>
      <c r="C385" s="46"/>
      <c r="D385" s="1"/>
      <c r="E385" s="197"/>
      <c r="F385" s="46"/>
      <c r="G385" s="1"/>
      <c r="H385" s="1"/>
      <c r="I385" s="1"/>
      <c r="J385" s="197"/>
      <c r="K385" s="1"/>
      <c r="L385" s="1"/>
      <c r="M385" s="1"/>
      <c r="N385" s="1"/>
      <c r="O385" s="1"/>
      <c r="P385" s="197"/>
      <c r="Q385" s="1"/>
      <c r="R385" s="1"/>
      <c r="S385" s="1"/>
      <c r="T385" s="197"/>
      <c r="U385" s="1"/>
      <c r="V385" s="1"/>
      <c r="W385" s="1"/>
      <c r="X385" s="1"/>
      <c r="Y385" s="1"/>
      <c r="Z385" s="1"/>
      <c r="AA385" s="1"/>
      <c r="AB385" s="1"/>
      <c r="AC385" s="1"/>
      <c r="AD385" s="1"/>
      <c r="AE385" s="1"/>
      <c r="AF385" s="1"/>
      <c r="AG385" s="1"/>
      <c r="AH385" s="1"/>
    </row>
    <row r="386">
      <c r="A386" s="1"/>
      <c r="B386" s="197"/>
      <c r="C386" s="46"/>
      <c r="D386" s="1"/>
      <c r="E386" s="197"/>
      <c r="F386" s="46"/>
      <c r="G386" s="1"/>
      <c r="H386" s="1"/>
      <c r="I386" s="1"/>
      <c r="J386" s="197"/>
      <c r="K386" s="1"/>
      <c r="L386" s="1"/>
      <c r="M386" s="1"/>
      <c r="N386" s="1"/>
      <c r="O386" s="1"/>
      <c r="P386" s="197"/>
      <c r="Q386" s="1"/>
      <c r="R386" s="1"/>
      <c r="S386" s="1"/>
      <c r="T386" s="197"/>
      <c r="U386" s="1"/>
      <c r="V386" s="1"/>
      <c r="W386" s="1"/>
      <c r="X386" s="1"/>
      <c r="Y386" s="1"/>
      <c r="Z386" s="1"/>
      <c r="AA386" s="1"/>
      <c r="AB386" s="1"/>
      <c r="AC386" s="1"/>
      <c r="AD386" s="1"/>
      <c r="AE386" s="1"/>
      <c r="AF386" s="1"/>
      <c r="AG386" s="1"/>
      <c r="AH386" s="1"/>
    </row>
    <row r="387">
      <c r="A387" s="1"/>
      <c r="B387" s="197"/>
      <c r="C387" s="46"/>
      <c r="D387" s="1"/>
      <c r="E387" s="197"/>
      <c r="F387" s="46"/>
      <c r="G387" s="1"/>
      <c r="H387" s="1"/>
      <c r="I387" s="1"/>
      <c r="J387" s="197"/>
      <c r="K387" s="1"/>
      <c r="L387" s="1"/>
      <c r="M387" s="1"/>
      <c r="N387" s="1"/>
      <c r="O387" s="1"/>
      <c r="P387" s="197"/>
      <c r="Q387" s="1"/>
      <c r="R387" s="1"/>
      <c r="S387" s="1"/>
      <c r="T387" s="197"/>
      <c r="U387" s="1"/>
      <c r="V387" s="1"/>
      <c r="W387" s="1"/>
      <c r="X387" s="1"/>
      <c r="Y387" s="1"/>
      <c r="Z387" s="1"/>
      <c r="AA387" s="1"/>
      <c r="AB387" s="1"/>
      <c r="AC387" s="1"/>
      <c r="AD387" s="1"/>
      <c r="AE387" s="1"/>
      <c r="AF387" s="1"/>
      <c r="AG387" s="1"/>
      <c r="AH387" s="1"/>
    </row>
    <row r="388">
      <c r="A388" s="1"/>
      <c r="B388" s="197"/>
      <c r="C388" s="46"/>
      <c r="D388" s="1"/>
      <c r="E388" s="197"/>
      <c r="F388" s="46"/>
      <c r="G388" s="1"/>
      <c r="H388" s="1"/>
      <c r="I388" s="1"/>
      <c r="J388" s="197"/>
      <c r="K388" s="1"/>
      <c r="L388" s="1"/>
      <c r="M388" s="1"/>
      <c r="N388" s="1"/>
      <c r="O388" s="1"/>
      <c r="P388" s="197"/>
      <c r="Q388" s="1"/>
      <c r="R388" s="1"/>
      <c r="S388" s="1"/>
      <c r="T388" s="197"/>
      <c r="U388" s="1"/>
      <c r="V388" s="1"/>
      <c r="W388" s="1"/>
      <c r="X388" s="1"/>
      <c r="Y388" s="1"/>
      <c r="Z388" s="1"/>
      <c r="AA388" s="1"/>
      <c r="AB388" s="1"/>
      <c r="AC388" s="1"/>
      <c r="AD388" s="1"/>
      <c r="AE388" s="1"/>
      <c r="AF388" s="1"/>
      <c r="AG388" s="1"/>
      <c r="AH388" s="1"/>
    </row>
    <row r="389">
      <c r="A389" s="1"/>
      <c r="B389" s="197"/>
      <c r="C389" s="46"/>
      <c r="D389" s="1"/>
      <c r="E389" s="197"/>
      <c r="F389" s="46"/>
      <c r="G389" s="1"/>
      <c r="H389" s="1"/>
      <c r="I389" s="1"/>
      <c r="J389" s="197"/>
      <c r="K389" s="1"/>
      <c r="L389" s="1"/>
      <c r="M389" s="1"/>
      <c r="N389" s="1"/>
      <c r="O389" s="1"/>
      <c r="P389" s="197"/>
      <c r="Q389" s="1"/>
      <c r="R389" s="1"/>
      <c r="S389" s="1"/>
      <c r="T389" s="197"/>
      <c r="U389" s="1"/>
      <c r="V389" s="1"/>
      <c r="W389" s="1"/>
      <c r="X389" s="1"/>
      <c r="Y389" s="1"/>
      <c r="Z389" s="1"/>
      <c r="AA389" s="1"/>
      <c r="AB389" s="1"/>
      <c r="AC389" s="1"/>
      <c r="AD389" s="1"/>
      <c r="AE389" s="1"/>
      <c r="AF389" s="1"/>
      <c r="AG389" s="1"/>
      <c r="AH389" s="1"/>
    </row>
    <row r="390">
      <c r="A390" s="1"/>
      <c r="B390" s="197"/>
      <c r="C390" s="46"/>
      <c r="D390" s="1"/>
      <c r="E390" s="197"/>
      <c r="F390" s="46"/>
      <c r="G390" s="1"/>
      <c r="H390" s="1"/>
      <c r="I390" s="1"/>
      <c r="J390" s="197"/>
      <c r="K390" s="1"/>
      <c r="L390" s="1"/>
      <c r="M390" s="1"/>
      <c r="N390" s="1"/>
      <c r="O390" s="1"/>
      <c r="P390" s="197"/>
      <c r="Q390" s="1"/>
      <c r="R390" s="1"/>
      <c r="S390" s="1"/>
      <c r="T390" s="197"/>
      <c r="U390" s="1"/>
      <c r="V390" s="1"/>
      <c r="W390" s="1"/>
      <c r="X390" s="1"/>
      <c r="Y390" s="1"/>
      <c r="Z390" s="1"/>
      <c r="AA390" s="1"/>
      <c r="AB390" s="1"/>
      <c r="AC390" s="1"/>
      <c r="AD390" s="1"/>
      <c r="AE390" s="1"/>
      <c r="AF390" s="1"/>
      <c r="AG390" s="1"/>
      <c r="AH390" s="1"/>
    </row>
    <row r="391">
      <c r="A391" s="1"/>
      <c r="B391" s="197"/>
      <c r="C391" s="46"/>
      <c r="D391" s="1"/>
      <c r="E391" s="197"/>
      <c r="F391" s="46"/>
      <c r="G391" s="1"/>
      <c r="H391" s="1"/>
      <c r="I391" s="1"/>
      <c r="J391" s="197"/>
      <c r="K391" s="1"/>
      <c r="L391" s="1"/>
      <c r="M391" s="1"/>
      <c r="N391" s="1"/>
      <c r="O391" s="1"/>
      <c r="P391" s="197"/>
      <c r="Q391" s="1"/>
      <c r="R391" s="1"/>
      <c r="S391" s="1"/>
      <c r="T391" s="197"/>
      <c r="U391" s="1"/>
      <c r="V391" s="1"/>
      <c r="W391" s="1"/>
      <c r="X391" s="1"/>
      <c r="Y391" s="1"/>
      <c r="Z391" s="1"/>
      <c r="AA391" s="1"/>
      <c r="AB391" s="1"/>
      <c r="AC391" s="1"/>
      <c r="AD391" s="1"/>
      <c r="AE391" s="1"/>
      <c r="AF391" s="1"/>
      <c r="AG391" s="1"/>
      <c r="AH391" s="1"/>
    </row>
    <row r="392">
      <c r="A392" s="1"/>
      <c r="B392" s="197"/>
      <c r="C392" s="46"/>
      <c r="D392" s="1"/>
      <c r="E392" s="197"/>
      <c r="F392" s="46"/>
      <c r="G392" s="1"/>
      <c r="H392" s="1"/>
      <c r="I392" s="1"/>
      <c r="J392" s="197"/>
      <c r="K392" s="1"/>
      <c r="L392" s="1"/>
      <c r="M392" s="1"/>
      <c r="N392" s="1"/>
      <c r="O392" s="1"/>
      <c r="P392" s="197"/>
      <c r="Q392" s="1"/>
      <c r="R392" s="1"/>
      <c r="S392" s="1"/>
      <c r="T392" s="197"/>
      <c r="U392" s="1"/>
      <c r="V392" s="1"/>
      <c r="W392" s="1"/>
      <c r="X392" s="1"/>
      <c r="Y392" s="1"/>
      <c r="Z392" s="1"/>
      <c r="AA392" s="1"/>
      <c r="AB392" s="1"/>
      <c r="AC392" s="1"/>
      <c r="AD392" s="1"/>
      <c r="AE392" s="1"/>
      <c r="AF392" s="1"/>
      <c r="AG392" s="1"/>
      <c r="AH392" s="1"/>
    </row>
    <row r="393">
      <c r="A393" s="1"/>
      <c r="B393" s="197"/>
      <c r="C393" s="46"/>
      <c r="D393" s="1"/>
      <c r="E393" s="197"/>
      <c r="F393" s="46"/>
      <c r="G393" s="1"/>
      <c r="H393" s="1"/>
      <c r="I393" s="1"/>
      <c r="J393" s="197"/>
      <c r="K393" s="1"/>
      <c r="L393" s="1"/>
      <c r="M393" s="1"/>
      <c r="N393" s="1"/>
      <c r="O393" s="1"/>
      <c r="P393" s="197"/>
      <c r="Q393" s="1"/>
      <c r="R393" s="1"/>
      <c r="S393" s="1"/>
      <c r="T393" s="197"/>
      <c r="U393" s="1"/>
      <c r="V393" s="1"/>
      <c r="W393" s="1"/>
      <c r="X393" s="1"/>
      <c r="Y393" s="1"/>
      <c r="Z393" s="1"/>
      <c r="AA393" s="1"/>
      <c r="AB393" s="1"/>
      <c r="AC393" s="1"/>
      <c r="AD393" s="1"/>
      <c r="AE393" s="1"/>
      <c r="AF393" s="1"/>
      <c r="AG393" s="1"/>
      <c r="AH393" s="1"/>
    </row>
    <row r="394">
      <c r="A394" s="1"/>
      <c r="B394" s="197"/>
      <c r="C394" s="46"/>
      <c r="D394" s="1"/>
      <c r="E394" s="197"/>
      <c r="F394" s="46"/>
      <c r="G394" s="1"/>
      <c r="H394" s="1"/>
      <c r="I394" s="1"/>
      <c r="J394" s="197"/>
      <c r="K394" s="1"/>
      <c r="L394" s="1"/>
      <c r="M394" s="1"/>
      <c r="N394" s="1"/>
      <c r="O394" s="1"/>
      <c r="P394" s="197"/>
      <c r="Q394" s="1"/>
      <c r="R394" s="1"/>
      <c r="S394" s="1"/>
      <c r="T394" s="197"/>
      <c r="U394" s="1"/>
      <c r="V394" s="1"/>
      <c r="W394" s="1"/>
      <c r="X394" s="1"/>
      <c r="Y394" s="1"/>
      <c r="Z394" s="1"/>
      <c r="AA394" s="1"/>
      <c r="AB394" s="1"/>
      <c r="AC394" s="1"/>
      <c r="AD394" s="1"/>
      <c r="AE394" s="1"/>
      <c r="AF394" s="1"/>
      <c r="AG394" s="1"/>
      <c r="AH394" s="1"/>
    </row>
    <row r="395">
      <c r="A395" s="1"/>
      <c r="B395" s="197"/>
      <c r="C395" s="46"/>
      <c r="D395" s="1"/>
      <c r="E395" s="197"/>
      <c r="F395" s="46"/>
      <c r="G395" s="1"/>
      <c r="H395" s="1"/>
      <c r="I395" s="1"/>
      <c r="J395" s="197"/>
      <c r="K395" s="1"/>
      <c r="L395" s="1"/>
      <c r="M395" s="1"/>
      <c r="N395" s="1"/>
      <c r="O395" s="1"/>
      <c r="P395" s="197"/>
      <c r="Q395" s="1"/>
      <c r="R395" s="1"/>
      <c r="S395" s="1"/>
      <c r="T395" s="197"/>
      <c r="U395" s="1"/>
      <c r="V395" s="1"/>
      <c r="W395" s="1"/>
      <c r="X395" s="1"/>
      <c r="Y395" s="1"/>
      <c r="Z395" s="1"/>
      <c r="AA395" s="1"/>
      <c r="AB395" s="1"/>
      <c r="AC395" s="1"/>
      <c r="AD395" s="1"/>
      <c r="AE395" s="1"/>
      <c r="AF395" s="1"/>
      <c r="AG395" s="1"/>
      <c r="AH395" s="1"/>
    </row>
    <row r="396">
      <c r="A396" s="1"/>
      <c r="B396" s="197"/>
      <c r="C396" s="46"/>
      <c r="D396" s="1"/>
      <c r="E396" s="197"/>
      <c r="F396" s="46"/>
      <c r="G396" s="1"/>
      <c r="H396" s="1"/>
      <c r="I396" s="1"/>
      <c r="J396" s="197"/>
      <c r="K396" s="1"/>
      <c r="L396" s="1"/>
      <c r="M396" s="1"/>
      <c r="N396" s="1"/>
      <c r="O396" s="1"/>
      <c r="P396" s="197"/>
      <c r="Q396" s="1"/>
      <c r="R396" s="1"/>
      <c r="S396" s="1"/>
      <c r="T396" s="197"/>
      <c r="U396" s="1"/>
      <c r="V396" s="1"/>
      <c r="W396" s="1"/>
      <c r="X396" s="1"/>
      <c r="Y396" s="1"/>
      <c r="Z396" s="1"/>
      <c r="AA396" s="1"/>
      <c r="AB396" s="1"/>
      <c r="AC396" s="1"/>
      <c r="AD396" s="1"/>
      <c r="AE396" s="1"/>
      <c r="AF396" s="1"/>
      <c r="AG396" s="1"/>
      <c r="AH396" s="1"/>
    </row>
    <row r="397">
      <c r="A397" s="1"/>
      <c r="B397" s="197"/>
      <c r="C397" s="46"/>
      <c r="D397" s="1"/>
      <c r="E397" s="197"/>
      <c r="F397" s="46"/>
      <c r="G397" s="1"/>
      <c r="H397" s="1"/>
      <c r="I397" s="1"/>
      <c r="J397" s="197"/>
      <c r="K397" s="1"/>
      <c r="L397" s="1"/>
      <c r="M397" s="1"/>
      <c r="N397" s="1"/>
      <c r="O397" s="1"/>
      <c r="P397" s="197"/>
      <c r="Q397" s="1"/>
      <c r="R397" s="1"/>
      <c r="S397" s="1"/>
      <c r="T397" s="197"/>
      <c r="U397" s="1"/>
      <c r="V397" s="1"/>
      <c r="W397" s="1"/>
      <c r="X397" s="1"/>
      <c r="Y397" s="1"/>
      <c r="Z397" s="1"/>
      <c r="AA397" s="1"/>
      <c r="AB397" s="1"/>
      <c r="AC397" s="1"/>
      <c r="AD397" s="1"/>
      <c r="AE397" s="1"/>
      <c r="AF397" s="1"/>
      <c r="AG397" s="1"/>
      <c r="AH397" s="1"/>
    </row>
    <row r="398">
      <c r="A398" s="1"/>
      <c r="B398" s="197"/>
      <c r="C398" s="46"/>
      <c r="D398" s="1"/>
      <c r="E398" s="197"/>
      <c r="F398" s="46"/>
      <c r="G398" s="1"/>
      <c r="H398" s="1"/>
      <c r="I398" s="1"/>
      <c r="J398" s="197"/>
      <c r="K398" s="1"/>
      <c r="L398" s="1"/>
      <c r="M398" s="1"/>
      <c r="N398" s="1"/>
      <c r="O398" s="1"/>
      <c r="P398" s="197"/>
      <c r="Q398" s="1"/>
      <c r="R398" s="1"/>
      <c r="S398" s="1"/>
      <c r="T398" s="197"/>
      <c r="U398" s="1"/>
      <c r="V398" s="1"/>
      <c r="W398" s="1"/>
      <c r="X398" s="1"/>
      <c r="Y398" s="1"/>
      <c r="Z398" s="1"/>
      <c r="AA398" s="1"/>
      <c r="AB398" s="1"/>
      <c r="AC398" s="1"/>
      <c r="AD398" s="1"/>
      <c r="AE398" s="1"/>
      <c r="AF398" s="1"/>
      <c r="AG398" s="1"/>
      <c r="AH398" s="1"/>
    </row>
    <row r="399">
      <c r="A399" s="1"/>
      <c r="B399" s="197"/>
      <c r="C399" s="46"/>
      <c r="D399" s="1"/>
      <c r="E399" s="197"/>
      <c r="F399" s="46"/>
      <c r="G399" s="1"/>
      <c r="H399" s="1"/>
      <c r="I399" s="1"/>
      <c r="J399" s="197"/>
      <c r="K399" s="1"/>
      <c r="L399" s="1"/>
      <c r="M399" s="1"/>
      <c r="N399" s="1"/>
      <c r="O399" s="1"/>
      <c r="P399" s="197"/>
      <c r="Q399" s="1"/>
      <c r="R399" s="1"/>
      <c r="S399" s="1"/>
      <c r="T399" s="197"/>
      <c r="U399" s="1"/>
      <c r="V399" s="1"/>
      <c r="W399" s="1"/>
      <c r="X399" s="1"/>
      <c r="Y399" s="1"/>
      <c r="Z399" s="1"/>
      <c r="AA399" s="1"/>
      <c r="AB399" s="1"/>
      <c r="AC399" s="1"/>
      <c r="AD399" s="1"/>
      <c r="AE399" s="1"/>
      <c r="AF399" s="1"/>
      <c r="AG399" s="1"/>
      <c r="AH399" s="1"/>
    </row>
    <row r="400">
      <c r="A400" s="1"/>
      <c r="B400" s="197"/>
      <c r="C400" s="46"/>
      <c r="D400" s="1"/>
      <c r="E400" s="197"/>
      <c r="F400" s="46"/>
      <c r="G400" s="1"/>
      <c r="H400" s="1"/>
      <c r="I400" s="1"/>
      <c r="J400" s="197"/>
      <c r="K400" s="1"/>
      <c r="L400" s="1"/>
      <c r="M400" s="1"/>
      <c r="N400" s="1"/>
      <c r="O400" s="1"/>
      <c r="P400" s="197"/>
      <c r="Q400" s="1"/>
      <c r="R400" s="1"/>
      <c r="S400" s="1"/>
      <c r="T400" s="197"/>
      <c r="U400" s="1"/>
      <c r="V400" s="1"/>
      <c r="W400" s="1"/>
      <c r="X400" s="1"/>
      <c r="Y400" s="1"/>
      <c r="Z400" s="1"/>
      <c r="AA400" s="1"/>
      <c r="AB400" s="1"/>
      <c r="AC400" s="1"/>
      <c r="AD400" s="1"/>
      <c r="AE400" s="1"/>
      <c r="AF400" s="1"/>
      <c r="AG400" s="1"/>
      <c r="AH400" s="1"/>
    </row>
    <row r="401">
      <c r="A401" s="1"/>
      <c r="B401" s="197"/>
      <c r="C401" s="46"/>
      <c r="D401" s="1"/>
      <c r="E401" s="197"/>
      <c r="F401" s="46"/>
      <c r="G401" s="1"/>
      <c r="H401" s="1"/>
      <c r="I401" s="1"/>
      <c r="J401" s="197"/>
      <c r="K401" s="1"/>
      <c r="L401" s="1"/>
      <c r="M401" s="1"/>
      <c r="N401" s="1"/>
      <c r="O401" s="1"/>
      <c r="P401" s="197"/>
      <c r="Q401" s="1"/>
      <c r="R401" s="1"/>
      <c r="S401" s="1"/>
      <c r="T401" s="197"/>
      <c r="U401" s="1"/>
      <c r="V401" s="1"/>
      <c r="W401" s="1"/>
      <c r="X401" s="1"/>
      <c r="Y401" s="1"/>
      <c r="Z401" s="1"/>
      <c r="AA401" s="1"/>
      <c r="AB401" s="1"/>
      <c r="AC401" s="1"/>
      <c r="AD401" s="1"/>
      <c r="AE401" s="1"/>
      <c r="AF401" s="1"/>
      <c r="AG401" s="1"/>
      <c r="AH401" s="1"/>
    </row>
    <row r="402">
      <c r="A402" s="1"/>
      <c r="B402" s="197"/>
      <c r="C402" s="46"/>
      <c r="D402" s="1"/>
      <c r="E402" s="197"/>
      <c r="F402" s="46"/>
      <c r="G402" s="1"/>
      <c r="H402" s="1"/>
      <c r="I402" s="1"/>
      <c r="J402" s="197"/>
      <c r="K402" s="1"/>
      <c r="L402" s="1"/>
      <c r="M402" s="1"/>
      <c r="N402" s="1"/>
      <c r="O402" s="1"/>
      <c r="P402" s="197"/>
      <c r="Q402" s="1"/>
      <c r="R402" s="1"/>
      <c r="S402" s="1"/>
      <c r="T402" s="197"/>
      <c r="U402" s="1"/>
      <c r="V402" s="1"/>
      <c r="W402" s="1"/>
      <c r="X402" s="1"/>
      <c r="Y402" s="1"/>
      <c r="Z402" s="1"/>
      <c r="AA402" s="1"/>
      <c r="AB402" s="1"/>
      <c r="AC402" s="1"/>
      <c r="AD402" s="1"/>
      <c r="AE402" s="1"/>
      <c r="AF402" s="1"/>
      <c r="AG402" s="1"/>
      <c r="AH402" s="1"/>
    </row>
    <row r="403">
      <c r="A403" s="1"/>
      <c r="B403" s="197"/>
      <c r="C403" s="46"/>
      <c r="D403" s="1"/>
      <c r="E403" s="197"/>
      <c r="F403" s="46"/>
      <c r="G403" s="1"/>
      <c r="H403" s="1"/>
      <c r="I403" s="1"/>
      <c r="J403" s="197"/>
      <c r="K403" s="1"/>
      <c r="L403" s="1"/>
      <c r="M403" s="1"/>
      <c r="N403" s="1"/>
      <c r="O403" s="1"/>
      <c r="P403" s="197"/>
      <c r="Q403" s="1"/>
      <c r="R403" s="1"/>
      <c r="S403" s="1"/>
      <c r="T403" s="197"/>
      <c r="U403" s="1"/>
      <c r="V403" s="1"/>
      <c r="W403" s="1"/>
      <c r="X403" s="1"/>
      <c r="Y403" s="1"/>
      <c r="Z403" s="1"/>
      <c r="AA403" s="1"/>
      <c r="AB403" s="1"/>
      <c r="AC403" s="1"/>
      <c r="AD403" s="1"/>
      <c r="AE403" s="1"/>
      <c r="AF403" s="1"/>
      <c r="AG403" s="1"/>
      <c r="AH403" s="1"/>
    </row>
    <row r="404">
      <c r="A404" s="1"/>
      <c r="B404" s="197"/>
      <c r="C404" s="46"/>
      <c r="D404" s="1"/>
      <c r="E404" s="197"/>
      <c r="F404" s="46"/>
      <c r="G404" s="1"/>
      <c r="H404" s="1"/>
      <c r="I404" s="1"/>
      <c r="J404" s="197"/>
      <c r="K404" s="1"/>
      <c r="L404" s="1"/>
      <c r="M404" s="1"/>
      <c r="N404" s="1"/>
      <c r="O404" s="1"/>
      <c r="P404" s="197"/>
      <c r="Q404" s="1"/>
      <c r="R404" s="1"/>
      <c r="S404" s="1"/>
      <c r="T404" s="197"/>
      <c r="U404" s="1"/>
      <c r="V404" s="1"/>
      <c r="W404" s="1"/>
      <c r="X404" s="1"/>
      <c r="Y404" s="1"/>
      <c r="Z404" s="1"/>
      <c r="AA404" s="1"/>
      <c r="AB404" s="1"/>
      <c r="AC404" s="1"/>
      <c r="AD404" s="1"/>
      <c r="AE404" s="1"/>
      <c r="AF404" s="1"/>
      <c r="AG404" s="1"/>
      <c r="AH404" s="1"/>
    </row>
    <row r="405">
      <c r="A405" s="1"/>
      <c r="B405" s="197"/>
      <c r="C405" s="46"/>
      <c r="D405" s="1"/>
      <c r="E405" s="197"/>
      <c r="F405" s="46"/>
      <c r="G405" s="1"/>
      <c r="H405" s="1"/>
      <c r="I405" s="1"/>
      <c r="J405" s="197"/>
      <c r="K405" s="1"/>
      <c r="L405" s="1"/>
      <c r="M405" s="1"/>
      <c r="N405" s="1"/>
      <c r="O405" s="1"/>
      <c r="P405" s="197"/>
      <c r="Q405" s="1"/>
      <c r="R405" s="1"/>
      <c r="S405" s="1"/>
      <c r="T405" s="197"/>
      <c r="U405" s="1"/>
      <c r="V405" s="1"/>
      <c r="W405" s="1"/>
      <c r="X405" s="1"/>
      <c r="Y405" s="1"/>
      <c r="Z405" s="1"/>
      <c r="AA405" s="1"/>
      <c r="AB405" s="1"/>
      <c r="AC405" s="1"/>
      <c r="AD405" s="1"/>
      <c r="AE405" s="1"/>
      <c r="AF405" s="1"/>
      <c r="AG405" s="1"/>
      <c r="AH405" s="1"/>
    </row>
    <row r="406">
      <c r="A406" s="1"/>
      <c r="B406" s="197"/>
      <c r="C406" s="46"/>
      <c r="D406" s="1"/>
      <c r="E406" s="197"/>
      <c r="F406" s="46"/>
      <c r="G406" s="1"/>
      <c r="H406" s="1"/>
      <c r="I406" s="1"/>
      <c r="J406" s="197"/>
      <c r="K406" s="1"/>
      <c r="L406" s="1"/>
      <c r="M406" s="1"/>
      <c r="N406" s="1"/>
      <c r="O406" s="1"/>
      <c r="P406" s="197"/>
      <c r="Q406" s="1"/>
      <c r="R406" s="1"/>
      <c r="S406" s="1"/>
      <c r="T406" s="197"/>
      <c r="U406" s="1"/>
      <c r="V406" s="1"/>
      <c r="W406" s="1"/>
      <c r="X406" s="1"/>
      <c r="Y406" s="1"/>
      <c r="Z406" s="1"/>
      <c r="AA406" s="1"/>
      <c r="AB406" s="1"/>
      <c r="AC406" s="1"/>
      <c r="AD406" s="1"/>
      <c r="AE406" s="1"/>
      <c r="AF406" s="1"/>
      <c r="AG406" s="1"/>
      <c r="AH406" s="1"/>
    </row>
    <row r="407">
      <c r="A407" s="1"/>
      <c r="B407" s="197"/>
      <c r="C407" s="46"/>
      <c r="D407" s="1"/>
      <c r="E407" s="197"/>
      <c r="F407" s="46"/>
      <c r="G407" s="1"/>
      <c r="H407" s="1"/>
      <c r="I407" s="1"/>
      <c r="J407" s="197"/>
      <c r="K407" s="1"/>
      <c r="L407" s="1"/>
      <c r="M407" s="1"/>
      <c r="N407" s="1"/>
      <c r="O407" s="1"/>
      <c r="P407" s="197"/>
      <c r="Q407" s="1"/>
      <c r="R407" s="1"/>
      <c r="S407" s="1"/>
      <c r="T407" s="197"/>
      <c r="U407" s="1"/>
      <c r="V407" s="1"/>
      <c r="W407" s="1"/>
      <c r="X407" s="1"/>
      <c r="Y407" s="1"/>
      <c r="Z407" s="1"/>
      <c r="AA407" s="1"/>
      <c r="AB407" s="1"/>
      <c r="AC407" s="1"/>
      <c r="AD407" s="1"/>
      <c r="AE407" s="1"/>
      <c r="AF407" s="1"/>
      <c r="AG407" s="1"/>
      <c r="AH407" s="1"/>
    </row>
    <row r="408">
      <c r="A408" s="1"/>
      <c r="B408" s="197"/>
      <c r="C408" s="46"/>
      <c r="D408" s="1"/>
      <c r="E408" s="197"/>
      <c r="F408" s="46"/>
      <c r="G408" s="1"/>
      <c r="H408" s="1"/>
      <c r="I408" s="1"/>
      <c r="J408" s="197"/>
      <c r="K408" s="1"/>
      <c r="L408" s="1"/>
      <c r="M408" s="1"/>
      <c r="N408" s="1"/>
      <c r="O408" s="1"/>
      <c r="P408" s="197"/>
      <c r="Q408" s="1"/>
      <c r="R408" s="1"/>
      <c r="S408" s="1"/>
      <c r="T408" s="197"/>
      <c r="U408" s="1"/>
      <c r="V408" s="1"/>
      <c r="W408" s="1"/>
      <c r="X408" s="1"/>
      <c r="Y408" s="1"/>
      <c r="Z408" s="1"/>
      <c r="AA408" s="1"/>
      <c r="AB408" s="1"/>
      <c r="AC408" s="1"/>
      <c r="AD408" s="1"/>
      <c r="AE408" s="1"/>
      <c r="AF408" s="1"/>
      <c r="AG408" s="1"/>
      <c r="AH408" s="1"/>
    </row>
    <row r="409">
      <c r="A409" s="1"/>
      <c r="B409" s="197"/>
      <c r="C409" s="46"/>
      <c r="D409" s="1"/>
      <c r="E409" s="197"/>
      <c r="F409" s="46"/>
      <c r="G409" s="1"/>
      <c r="H409" s="1"/>
      <c r="I409" s="1"/>
      <c r="J409" s="197"/>
      <c r="K409" s="1"/>
      <c r="L409" s="1"/>
      <c r="M409" s="1"/>
      <c r="N409" s="1"/>
      <c r="O409" s="1"/>
      <c r="P409" s="197"/>
      <c r="Q409" s="1"/>
      <c r="R409" s="1"/>
      <c r="S409" s="1"/>
      <c r="T409" s="197"/>
      <c r="U409" s="1"/>
      <c r="V409" s="1"/>
      <c r="W409" s="1"/>
      <c r="X409" s="1"/>
      <c r="Y409" s="1"/>
      <c r="Z409" s="1"/>
      <c r="AA409" s="1"/>
      <c r="AB409" s="1"/>
      <c r="AC409" s="1"/>
      <c r="AD409" s="1"/>
      <c r="AE409" s="1"/>
      <c r="AF409" s="1"/>
      <c r="AG409" s="1"/>
      <c r="AH409" s="1"/>
    </row>
    <row r="410">
      <c r="A410" s="1"/>
      <c r="B410" s="197"/>
      <c r="C410" s="46"/>
      <c r="D410" s="1"/>
      <c r="E410" s="197"/>
      <c r="F410" s="46"/>
      <c r="G410" s="1"/>
      <c r="H410" s="1"/>
      <c r="I410" s="1"/>
      <c r="J410" s="197"/>
      <c r="K410" s="1"/>
      <c r="L410" s="1"/>
      <c r="M410" s="1"/>
      <c r="N410" s="1"/>
      <c r="O410" s="1"/>
      <c r="P410" s="197"/>
      <c r="Q410" s="1"/>
      <c r="R410" s="1"/>
      <c r="S410" s="1"/>
      <c r="T410" s="197"/>
      <c r="U410" s="1"/>
      <c r="V410" s="1"/>
      <c r="W410" s="1"/>
      <c r="X410" s="1"/>
      <c r="Y410" s="1"/>
      <c r="Z410" s="1"/>
      <c r="AA410" s="1"/>
      <c r="AB410" s="1"/>
      <c r="AC410" s="1"/>
      <c r="AD410" s="1"/>
      <c r="AE410" s="1"/>
      <c r="AF410" s="1"/>
      <c r="AG410" s="1"/>
      <c r="AH410" s="1"/>
    </row>
    <row r="411">
      <c r="A411" s="1"/>
      <c r="B411" s="197"/>
      <c r="C411" s="46"/>
      <c r="D411" s="1"/>
      <c r="E411" s="197"/>
      <c r="F411" s="46"/>
      <c r="G411" s="1"/>
      <c r="H411" s="1"/>
      <c r="I411" s="1"/>
      <c r="J411" s="197"/>
      <c r="K411" s="1"/>
      <c r="L411" s="1"/>
      <c r="M411" s="1"/>
      <c r="N411" s="1"/>
      <c r="O411" s="1"/>
      <c r="P411" s="197"/>
      <c r="Q411" s="1"/>
      <c r="R411" s="1"/>
      <c r="S411" s="1"/>
      <c r="T411" s="197"/>
      <c r="U411" s="1"/>
      <c r="V411" s="1"/>
      <c r="W411" s="1"/>
      <c r="X411" s="1"/>
      <c r="Y411" s="1"/>
      <c r="Z411" s="1"/>
      <c r="AA411" s="1"/>
      <c r="AB411" s="1"/>
      <c r="AC411" s="1"/>
      <c r="AD411" s="1"/>
      <c r="AE411" s="1"/>
      <c r="AF411" s="1"/>
      <c r="AG411" s="1"/>
      <c r="AH411" s="1"/>
    </row>
    <row r="412">
      <c r="A412" s="1"/>
      <c r="B412" s="197"/>
      <c r="C412" s="46"/>
      <c r="D412" s="1"/>
      <c r="E412" s="197"/>
      <c r="F412" s="46"/>
      <c r="G412" s="1"/>
      <c r="H412" s="1"/>
      <c r="I412" s="1"/>
      <c r="J412" s="197"/>
      <c r="K412" s="1"/>
      <c r="L412" s="1"/>
      <c r="M412" s="1"/>
      <c r="N412" s="1"/>
      <c r="O412" s="1"/>
      <c r="P412" s="197"/>
      <c r="Q412" s="1"/>
      <c r="R412" s="1"/>
      <c r="S412" s="1"/>
      <c r="T412" s="197"/>
      <c r="U412" s="1"/>
      <c r="V412" s="1"/>
      <c r="W412" s="1"/>
      <c r="X412" s="1"/>
      <c r="Y412" s="1"/>
      <c r="Z412" s="1"/>
      <c r="AA412" s="1"/>
      <c r="AB412" s="1"/>
      <c r="AC412" s="1"/>
      <c r="AD412" s="1"/>
      <c r="AE412" s="1"/>
      <c r="AF412" s="1"/>
      <c r="AG412" s="1"/>
      <c r="AH412" s="1"/>
    </row>
    <row r="413">
      <c r="A413" s="1"/>
      <c r="B413" s="197"/>
      <c r="C413" s="46"/>
      <c r="D413" s="1"/>
      <c r="E413" s="197"/>
      <c r="F413" s="46"/>
      <c r="G413" s="1"/>
      <c r="H413" s="1"/>
      <c r="I413" s="1"/>
      <c r="J413" s="197"/>
      <c r="K413" s="1"/>
      <c r="L413" s="1"/>
      <c r="M413" s="1"/>
      <c r="N413" s="1"/>
      <c r="O413" s="1"/>
      <c r="P413" s="197"/>
      <c r="Q413" s="1"/>
      <c r="R413" s="1"/>
      <c r="S413" s="1"/>
      <c r="T413" s="197"/>
      <c r="U413" s="1"/>
      <c r="V413" s="1"/>
      <c r="W413" s="1"/>
      <c r="X413" s="1"/>
      <c r="Y413" s="1"/>
      <c r="Z413" s="1"/>
      <c r="AA413" s="1"/>
      <c r="AB413" s="1"/>
      <c r="AC413" s="1"/>
      <c r="AD413" s="1"/>
      <c r="AE413" s="1"/>
      <c r="AF413" s="1"/>
      <c r="AG413" s="1"/>
      <c r="AH413" s="1"/>
    </row>
    <row r="414">
      <c r="A414" s="1"/>
      <c r="B414" s="197"/>
      <c r="C414" s="46"/>
      <c r="D414" s="1"/>
      <c r="E414" s="197"/>
      <c r="F414" s="46"/>
      <c r="G414" s="1"/>
      <c r="H414" s="1"/>
      <c r="I414" s="1"/>
      <c r="J414" s="197"/>
      <c r="K414" s="1"/>
      <c r="L414" s="1"/>
      <c r="M414" s="1"/>
      <c r="N414" s="1"/>
      <c r="O414" s="1"/>
      <c r="P414" s="197"/>
      <c r="Q414" s="1"/>
      <c r="R414" s="1"/>
      <c r="S414" s="1"/>
      <c r="T414" s="197"/>
      <c r="U414" s="1"/>
      <c r="V414" s="1"/>
      <c r="W414" s="1"/>
      <c r="X414" s="1"/>
      <c r="Y414" s="1"/>
      <c r="Z414" s="1"/>
      <c r="AA414" s="1"/>
      <c r="AB414" s="1"/>
      <c r="AC414" s="1"/>
      <c r="AD414" s="1"/>
      <c r="AE414" s="1"/>
      <c r="AF414" s="1"/>
      <c r="AG414" s="1"/>
      <c r="AH414" s="1"/>
    </row>
    <row r="415">
      <c r="A415" s="1"/>
      <c r="B415" s="197"/>
      <c r="C415" s="46"/>
      <c r="D415" s="1"/>
      <c r="E415" s="197"/>
      <c r="F415" s="46"/>
      <c r="G415" s="1"/>
      <c r="H415" s="1"/>
      <c r="I415" s="1"/>
      <c r="J415" s="197"/>
      <c r="K415" s="1"/>
      <c r="L415" s="1"/>
      <c r="M415" s="1"/>
      <c r="N415" s="1"/>
      <c r="O415" s="1"/>
      <c r="P415" s="197"/>
      <c r="Q415" s="1"/>
      <c r="R415" s="1"/>
      <c r="S415" s="1"/>
      <c r="T415" s="197"/>
      <c r="U415" s="1"/>
      <c r="V415" s="1"/>
      <c r="W415" s="1"/>
      <c r="X415" s="1"/>
      <c r="Y415" s="1"/>
      <c r="Z415" s="1"/>
      <c r="AA415" s="1"/>
      <c r="AB415" s="1"/>
      <c r="AC415" s="1"/>
      <c r="AD415" s="1"/>
      <c r="AE415" s="1"/>
      <c r="AF415" s="1"/>
      <c r="AG415" s="1"/>
      <c r="AH415" s="1"/>
    </row>
    <row r="416">
      <c r="A416" s="1"/>
      <c r="B416" s="197"/>
      <c r="C416" s="46"/>
      <c r="D416" s="1"/>
      <c r="E416" s="197"/>
      <c r="F416" s="46"/>
      <c r="G416" s="1"/>
      <c r="H416" s="1"/>
      <c r="I416" s="1"/>
      <c r="J416" s="197"/>
      <c r="K416" s="1"/>
      <c r="L416" s="1"/>
      <c r="M416" s="1"/>
      <c r="N416" s="1"/>
      <c r="O416" s="1"/>
      <c r="P416" s="197"/>
      <c r="Q416" s="1"/>
      <c r="R416" s="1"/>
      <c r="S416" s="1"/>
      <c r="T416" s="197"/>
      <c r="U416" s="1"/>
      <c r="V416" s="1"/>
      <c r="W416" s="1"/>
      <c r="X416" s="1"/>
      <c r="Y416" s="1"/>
      <c r="Z416" s="1"/>
      <c r="AA416" s="1"/>
      <c r="AB416" s="1"/>
      <c r="AC416" s="1"/>
      <c r="AD416" s="1"/>
      <c r="AE416" s="1"/>
      <c r="AF416" s="1"/>
      <c r="AG416" s="1"/>
      <c r="AH416" s="1"/>
    </row>
    <row r="417">
      <c r="A417" s="1"/>
      <c r="B417" s="197"/>
      <c r="C417" s="46"/>
      <c r="D417" s="1"/>
      <c r="E417" s="197"/>
      <c r="F417" s="46"/>
      <c r="G417" s="1"/>
      <c r="H417" s="1"/>
      <c r="I417" s="1"/>
      <c r="J417" s="197"/>
      <c r="K417" s="1"/>
      <c r="L417" s="1"/>
      <c r="M417" s="1"/>
      <c r="N417" s="1"/>
      <c r="O417" s="1"/>
      <c r="P417" s="197"/>
      <c r="Q417" s="1"/>
      <c r="R417" s="1"/>
      <c r="S417" s="1"/>
      <c r="T417" s="197"/>
      <c r="U417" s="1"/>
      <c r="V417" s="1"/>
      <c r="W417" s="1"/>
      <c r="X417" s="1"/>
      <c r="Y417" s="1"/>
      <c r="Z417" s="1"/>
      <c r="AA417" s="1"/>
      <c r="AB417" s="1"/>
      <c r="AC417" s="1"/>
      <c r="AD417" s="1"/>
      <c r="AE417" s="1"/>
      <c r="AF417" s="1"/>
      <c r="AG417" s="1"/>
      <c r="AH417" s="1"/>
    </row>
    <row r="418">
      <c r="A418" s="1"/>
      <c r="B418" s="197"/>
      <c r="C418" s="46"/>
      <c r="D418" s="1"/>
      <c r="E418" s="197"/>
      <c r="F418" s="46"/>
      <c r="G418" s="1"/>
      <c r="H418" s="1"/>
      <c r="I418" s="1"/>
      <c r="J418" s="197"/>
      <c r="K418" s="1"/>
      <c r="L418" s="1"/>
      <c r="M418" s="1"/>
      <c r="N418" s="1"/>
      <c r="O418" s="1"/>
      <c r="P418" s="197"/>
      <c r="Q418" s="1"/>
      <c r="R418" s="1"/>
      <c r="S418" s="1"/>
      <c r="T418" s="197"/>
      <c r="U418" s="1"/>
      <c r="V418" s="1"/>
      <c r="W418" s="1"/>
      <c r="X418" s="1"/>
      <c r="Y418" s="1"/>
      <c r="Z418" s="1"/>
      <c r="AA418" s="1"/>
      <c r="AB418" s="1"/>
      <c r="AC418" s="1"/>
      <c r="AD418" s="1"/>
      <c r="AE418" s="1"/>
      <c r="AF418" s="1"/>
      <c r="AG418" s="1"/>
      <c r="AH418" s="1"/>
    </row>
    <row r="419">
      <c r="A419" s="1"/>
      <c r="B419" s="197"/>
      <c r="C419" s="46"/>
      <c r="D419" s="1"/>
      <c r="E419" s="197"/>
      <c r="F419" s="46"/>
      <c r="G419" s="1"/>
      <c r="H419" s="1"/>
      <c r="I419" s="1"/>
      <c r="J419" s="197"/>
      <c r="K419" s="1"/>
      <c r="L419" s="1"/>
      <c r="M419" s="1"/>
      <c r="N419" s="1"/>
      <c r="O419" s="1"/>
      <c r="P419" s="197"/>
      <c r="Q419" s="1"/>
      <c r="R419" s="1"/>
      <c r="S419" s="1"/>
      <c r="T419" s="197"/>
      <c r="U419" s="1"/>
      <c r="V419" s="1"/>
      <c r="W419" s="1"/>
      <c r="X419" s="1"/>
      <c r="Y419" s="1"/>
      <c r="Z419" s="1"/>
      <c r="AA419" s="1"/>
      <c r="AB419" s="1"/>
      <c r="AC419" s="1"/>
      <c r="AD419" s="1"/>
      <c r="AE419" s="1"/>
      <c r="AF419" s="1"/>
      <c r="AG419" s="1"/>
      <c r="AH419" s="1"/>
    </row>
    <row r="420">
      <c r="A420" s="1"/>
      <c r="B420" s="197"/>
      <c r="C420" s="46"/>
      <c r="D420" s="1"/>
      <c r="E420" s="197"/>
      <c r="F420" s="46"/>
      <c r="G420" s="1"/>
      <c r="H420" s="1"/>
      <c r="I420" s="1"/>
      <c r="J420" s="197"/>
      <c r="K420" s="1"/>
      <c r="L420" s="1"/>
      <c r="M420" s="1"/>
      <c r="N420" s="1"/>
      <c r="O420" s="1"/>
      <c r="P420" s="197"/>
      <c r="Q420" s="1"/>
      <c r="R420" s="1"/>
      <c r="S420" s="1"/>
      <c r="T420" s="197"/>
      <c r="U420" s="1"/>
      <c r="V420" s="1"/>
      <c r="W420" s="1"/>
      <c r="X420" s="1"/>
      <c r="Y420" s="1"/>
      <c r="Z420" s="1"/>
      <c r="AA420" s="1"/>
      <c r="AB420" s="1"/>
      <c r="AC420" s="1"/>
      <c r="AD420" s="1"/>
      <c r="AE420" s="1"/>
      <c r="AF420" s="1"/>
      <c r="AG420" s="1"/>
      <c r="AH420" s="1"/>
    </row>
    <row r="421">
      <c r="A421" s="1"/>
      <c r="B421" s="197"/>
      <c r="C421" s="46"/>
      <c r="D421" s="1"/>
      <c r="E421" s="197"/>
      <c r="F421" s="46"/>
      <c r="G421" s="1"/>
      <c r="H421" s="1"/>
      <c r="I421" s="1"/>
      <c r="J421" s="197"/>
      <c r="K421" s="1"/>
      <c r="L421" s="1"/>
      <c r="M421" s="1"/>
      <c r="N421" s="1"/>
      <c r="O421" s="1"/>
      <c r="P421" s="197"/>
      <c r="Q421" s="1"/>
      <c r="R421" s="1"/>
      <c r="S421" s="1"/>
      <c r="T421" s="197"/>
      <c r="U421" s="1"/>
      <c r="V421" s="1"/>
      <c r="W421" s="1"/>
      <c r="X421" s="1"/>
      <c r="Y421" s="1"/>
      <c r="Z421" s="1"/>
      <c r="AA421" s="1"/>
      <c r="AB421" s="1"/>
      <c r="AC421" s="1"/>
      <c r="AD421" s="1"/>
      <c r="AE421" s="1"/>
      <c r="AF421" s="1"/>
      <c r="AG421" s="1"/>
      <c r="AH421" s="1"/>
    </row>
    <row r="422">
      <c r="A422" s="1"/>
      <c r="B422" s="197"/>
      <c r="C422" s="46"/>
      <c r="D422" s="1"/>
      <c r="E422" s="197"/>
      <c r="F422" s="46"/>
      <c r="G422" s="1"/>
      <c r="H422" s="1"/>
      <c r="I422" s="1"/>
      <c r="J422" s="197"/>
      <c r="K422" s="1"/>
      <c r="L422" s="1"/>
      <c r="M422" s="1"/>
      <c r="N422" s="1"/>
      <c r="O422" s="1"/>
      <c r="P422" s="197"/>
      <c r="Q422" s="1"/>
      <c r="R422" s="1"/>
      <c r="S422" s="1"/>
      <c r="T422" s="197"/>
      <c r="U422" s="1"/>
      <c r="V422" s="1"/>
      <c r="W422" s="1"/>
      <c r="X422" s="1"/>
      <c r="Y422" s="1"/>
      <c r="Z422" s="1"/>
      <c r="AA422" s="1"/>
      <c r="AB422" s="1"/>
      <c r="AC422" s="1"/>
      <c r="AD422" s="1"/>
      <c r="AE422" s="1"/>
      <c r="AF422" s="1"/>
      <c r="AG422" s="1"/>
      <c r="AH422" s="1"/>
    </row>
    <row r="423">
      <c r="A423" s="1"/>
      <c r="B423" s="197"/>
      <c r="C423" s="46"/>
      <c r="D423" s="1"/>
      <c r="E423" s="197"/>
      <c r="F423" s="46"/>
      <c r="G423" s="1"/>
      <c r="H423" s="1"/>
      <c r="I423" s="1"/>
      <c r="J423" s="197"/>
      <c r="K423" s="1"/>
      <c r="L423" s="1"/>
      <c r="M423" s="1"/>
      <c r="N423" s="1"/>
      <c r="O423" s="1"/>
      <c r="P423" s="197"/>
      <c r="Q423" s="1"/>
      <c r="R423" s="1"/>
      <c r="S423" s="1"/>
      <c r="T423" s="197"/>
      <c r="U423" s="1"/>
      <c r="V423" s="1"/>
      <c r="W423" s="1"/>
      <c r="X423" s="1"/>
      <c r="Y423" s="1"/>
      <c r="Z423" s="1"/>
      <c r="AA423" s="1"/>
      <c r="AB423" s="1"/>
      <c r="AC423" s="1"/>
      <c r="AD423" s="1"/>
      <c r="AE423" s="1"/>
      <c r="AF423" s="1"/>
      <c r="AG423" s="1"/>
      <c r="AH423" s="1"/>
    </row>
    <row r="424">
      <c r="A424" s="1"/>
      <c r="B424" s="197"/>
      <c r="C424" s="46"/>
      <c r="D424" s="1"/>
      <c r="E424" s="197"/>
      <c r="F424" s="46"/>
      <c r="G424" s="1"/>
      <c r="H424" s="1"/>
      <c r="I424" s="1"/>
      <c r="J424" s="197"/>
      <c r="K424" s="1"/>
      <c r="L424" s="1"/>
      <c r="M424" s="1"/>
      <c r="N424" s="1"/>
      <c r="O424" s="1"/>
      <c r="P424" s="197"/>
      <c r="Q424" s="1"/>
      <c r="R424" s="1"/>
      <c r="S424" s="1"/>
      <c r="T424" s="197"/>
      <c r="U424" s="1"/>
      <c r="V424" s="1"/>
      <c r="W424" s="1"/>
      <c r="X424" s="1"/>
      <c r="Y424" s="1"/>
      <c r="Z424" s="1"/>
      <c r="AA424" s="1"/>
      <c r="AB424" s="1"/>
      <c r="AC424" s="1"/>
      <c r="AD424" s="1"/>
      <c r="AE424" s="1"/>
      <c r="AF424" s="1"/>
      <c r="AG424" s="1"/>
      <c r="AH424" s="1"/>
    </row>
    <row r="425">
      <c r="A425" s="1"/>
      <c r="B425" s="197"/>
      <c r="C425" s="46"/>
      <c r="D425" s="1"/>
      <c r="E425" s="197"/>
      <c r="F425" s="46"/>
      <c r="G425" s="1"/>
      <c r="H425" s="1"/>
      <c r="I425" s="1"/>
      <c r="J425" s="197"/>
      <c r="K425" s="1"/>
      <c r="L425" s="1"/>
      <c r="M425" s="1"/>
      <c r="N425" s="1"/>
      <c r="O425" s="1"/>
      <c r="P425" s="197"/>
      <c r="Q425" s="1"/>
      <c r="R425" s="1"/>
      <c r="S425" s="1"/>
      <c r="T425" s="197"/>
      <c r="U425" s="1"/>
      <c r="V425" s="1"/>
      <c r="W425" s="1"/>
      <c r="X425" s="1"/>
      <c r="Y425" s="1"/>
      <c r="Z425" s="1"/>
      <c r="AA425" s="1"/>
      <c r="AB425" s="1"/>
      <c r="AC425" s="1"/>
      <c r="AD425" s="1"/>
      <c r="AE425" s="1"/>
      <c r="AF425" s="1"/>
      <c r="AG425" s="1"/>
      <c r="AH425" s="1"/>
    </row>
    <row r="426">
      <c r="A426" s="1"/>
      <c r="B426" s="197"/>
      <c r="C426" s="46"/>
      <c r="D426" s="1"/>
      <c r="E426" s="197"/>
      <c r="F426" s="46"/>
      <c r="G426" s="1"/>
      <c r="H426" s="1"/>
      <c r="I426" s="1"/>
      <c r="J426" s="197"/>
      <c r="K426" s="1"/>
      <c r="L426" s="1"/>
      <c r="M426" s="1"/>
      <c r="N426" s="1"/>
      <c r="O426" s="1"/>
      <c r="P426" s="197"/>
      <c r="Q426" s="1"/>
      <c r="R426" s="1"/>
      <c r="S426" s="1"/>
      <c r="T426" s="197"/>
      <c r="U426" s="1"/>
      <c r="V426" s="1"/>
      <c r="W426" s="1"/>
      <c r="X426" s="1"/>
      <c r="Y426" s="1"/>
      <c r="Z426" s="1"/>
      <c r="AA426" s="1"/>
      <c r="AB426" s="1"/>
      <c r="AC426" s="1"/>
      <c r="AD426" s="1"/>
      <c r="AE426" s="1"/>
      <c r="AF426" s="1"/>
      <c r="AG426" s="1"/>
      <c r="AH426" s="1"/>
    </row>
    <row r="427">
      <c r="A427" s="1"/>
      <c r="B427" s="197"/>
      <c r="C427" s="46"/>
      <c r="D427" s="1"/>
      <c r="E427" s="197"/>
      <c r="F427" s="46"/>
      <c r="G427" s="1"/>
      <c r="H427" s="1"/>
      <c r="I427" s="1"/>
      <c r="J427" s="197"/>
      <c r="K427" s="1"/>
      <c r="L427" s="1"/>
      <c r="M427" s="1"/>
      <c r="N427" s="1"/>
      <c r="O427" s="1"/>
      <c r="P427" s="197"/>
      <c r="Q427" s="1"/>
      <c r="R427" s="1"/>
      <c r="S427" s="1"/>
      <c r="T427" s="197"/>
      <c r="U427" s="1"/>
      <c r="V427" s="1"/>
      <c r="W427" s="1"/>
      <c r="X427" s="1"/>
      <c r="Y427" s="1"/>
      <c r="Z427" s="1"/>
      <c r="AA427" s="1"/>
      <c r="AB427" s="1"/>
      <c r="AC427" s="1"/>
      <c r="AD427" s="1"/>
      <c r="AE427" s="1"/>
      <c r="AF427" s="1"/>
      <c r="AG427" s="1"/>
      <c r="AH427" s="1"/>
    </row>
    <row r="428">
      <c r="A428" s="1"/>
      <c r="B428" s="197"/>
      <c r="C428" s="46"/>
      <c r="D428" s="1"/>
      <c r="E428" s="197"/>
      <c r="F428" s="46"/>
      <c r="G428" s="1"/>
      <c r="H428" s="1"/>
      <c r="I428" s="1"/>
      <c r="J428" s="197"/>
      <c r="K428" s="1"/>
      <c r="L428" s="1"/>
      <c r="M428" s="1"/>
      <c r="N428" s="1"/>
      <c r="O428" s="1"/>
      <c r="P428" s="197"/>
      <c r="Q428" s="1"/>
      <c r="R428" s="1"/>
      <c r="S428" s="1"/>
      <c r="T428" s="197"/>
      <c r="U428" s="1"/>
      <c r="V428" s="1"/>
      <c r="W428" s="1"/>
      <c r="X428" s="1"/>
      <c r="Y428" s="1"/>
      <c r="Z428" s="1"/>
      <c r="AA428" s="1"/>
      <c r="AB428" s="1"/>
      <c r="AC428" s="1"/>
      <c r="AD428" s="1"/>
      <c r="AE428" s="1"/>
      <c r="AF428" s="1"/>
      <c r="AG428" s="1"/>
      <c r="AH428" s="1"/>
    </row>
    <row r="429">
      <c r="A429" s="1"/>
      <c r="B429" s="197"/>
      <c r="C429" s="46"/>
      <c r="D429" s="1"/>
      <c r="E429" s="197"/>
      <c r="F429" s="46"/>
      <c r="G429" s="1"/>
      <c r="H429" s="1"/>
      <c r="I429" s="1"/>
      <c r="J429" s="197"/>
      <c r="K429" s="1"/>
      <c r="L429" s="1"/>
      <c r="M429" s="1"/>
      <c r="N429" s="1"/>
      <c r="O429" s="1"/>
      <c r="P429" s="197"/>
      <c r="Q429" s="1"/>
      <c r="R429" s="1"/>
      <c r="S429" s="1"/>
      <c r="T429" s="197"/>
      <c r="U429" s="1"/>
      <c r="V429" s="1"/>
      <c r="W429" s="1"/>
      <c r="X429" s="1"/>
      <c r="Y429" s="1"/>
      <c r="Z429" s="1"/>
      <c r="AA429" s="1"/>
      <c r="AB429" s="1"/>
      <c r="AC429" s="1"/>
      <c r="AD429" s="1"/>
      <c r="AE429" s="1"/>
      <c r="AF429" s="1"/>
      <c r="AG429" s="1"/>
      <c r="AH429" s="1"/>
    </row>
    <row r="430">
      <c r="A430" s="1"/>
      <c r="B430" s="197"/>
      <c r="C430" s="46"/>
      <c r="D430" s="1"/>
      <c r="E430" s="197"/>
      <c r="F430" s="46"/>
      <c r="G430" s="1"/>
      <c r="H430" s="1"/>
      <c r="I430" s="1"/>
      <c r="J430" s="197"/>
      <c r="K430" s="1"/>
      <c r="L430" s="1"/>
      <c r="M430" s="1"/>
      <c r="N430" s="1"/>
      <c r="O430" s="1"/>
      <c r="P430" s="197"/>
      <c r="Q430" s="1"/>
      <c r="R430" s="1"/>
      <c r="S430" s="1"/>
      <c r="T430" s="197"/>
      <c r="U430" s="1"/>
      <c r="V430" s="1"/>
      <c r="W430" s="1"/>
      <c r="X430" s="1"/>
      <c r="Y430" s="1"/>
      <c r="Z430" s="1"/>
      <c r="AA430" s="1"/>
      <c r="AB430" s="1"/>
      <c r="AC430" s="1"/>
      <c r="AD430" s="1"/>
      <c r="AE430" s="1"/>
      <c r="AF430" s="1"/>
      <c r="AG430" s="1"/>
      <c r="AH430" s="1"/>
    </row>
    <row r="431">
      <c r="A431" s="1"/>
      <c r="B431" s="197"/>
      <c r="C431" s="46"/>
      <c r="D431" s="1"/>
      <c r="E431" s="197"/>
      <c r="F431" s="46"/>
      <c r="G431" s="1"/>
      <c r="H431" s="1"/>
      <c r="I431" s="1"/>
      <c r="J431" s="197"/>
      <c r="K431" s="1"/>
      <c r="L431" s="1"/>
      <c r="M431" s="1"/>
      <c r="N431" s="1"/>
      <c r="O431" s="1"/>
      <c r="P431" s="197"/>
      <c r="Q431" s="1"/>
      <c r="R431" s="1"/>
      <c r="S431" s="1"/>
      <c r="T431" s="197"/>
      <c r="U431" s="1"/>
      <c r="V431" s="1"/>
      <c r="W431" s="1"/>
      <c r="X431" s="1"/>
      <c r="Y431" s="1"/>
      <c r="Z431" s="1"/>
      <c r="AA431" s="1"/>
      <c r="AB431" s="1"/>
      <c r="AC431" s="1"/>
      <c r="AD431" s="1"/>
      <c r="AE431" s="1"/>
      <c r="AF431" s="1"/>
      <c r="AG431" s="1"/>
      <c r="AH431" s="1"/>
    </row>
    <row r="432">
      <c r="A432" s="1"/>
      <c r="B432" s="197"/>
      <c r="C432" s="46"/>
      <c r="D432" s="1"/>
      <c r="E432" s="197"/>
      <c r="F432" s="46"/>
      <c r="G432" s="1"/>
      <c r="H432" s="1"/>
      <c r="I432" s="1"/>
      <c r="J432" s="197"/>
      <c r="K432" s="1"/>
      <c r="L432" s="1"/>
      <c r="M432" s="1"/>
      <c r="N432" s="1"/>
      <c r="O432" s="1"/>
      <c r="P432" s="197"/>
      <c r="Q432" s="1"/>
      <c r="R432" s="1"/>
      <c r="S432" s="1"/>
      <c r="T432" s="197"/>
      <c r="U432" s="1"/>
      <c r="V432" s="1"/>
      <c r="W432" s="1"/>
      <c r="X432" s="1"/>
      <c r="Y432" s="1"/>
      <c r="Z432" s="1"/>
      <c r="AA432" s="1"/>
      <c r="AB432" s="1"/>
      <c r="AC432" s="1"/>
      <c r="AD432" s="1"/>
      <c r="AE432" s="1"/>
      <c r="AF432" s="1"/>
      <c r="AG432" s="1"/>
      <c r="AH432" s="1"/>
    </row>
    <row r="433">
      <c r="A433" s="1"/>
      <c r="B433" s="197"/>
      <c r="C433" s="46"/>
      <c r="D433" s="1"/>
      <c r="E433" s="197"/>
      <c r="F433" s="46"/>
      <c r="G433" s="1"/>
      <c r="H433" s="1"/>
      <c r="I433" s="1"/>
      <c r="J433" s="197"/>
      <c r="K433" s="1"/>
      <c r="L433" s="1"/>
      <c r="M433" s="1"/>
      <c r="N433" s="1"/>
      <c r="O433" s="1"/>
      <c r="P433" s="197"/>
      <c r="Q433" s="1"/>
      <c r="R433" s="1"/>
      <c r="S433" s="1"/>
      <c r="T433" s="197"/>
      <c r="U433" s="1"/>
      <c r="V433" s="1"/>
      <c r="W433" s="1"/>
      <c r="X433" s="1"/>
      <c r="Y433" s="1"/>
      <c r="Z433" s="1"/>
      <c r="AA433" s="1"/>
      <c r="AB433" s="1"/>
      <c r="AC433" s="1"/>
      <c r="AD433" s="1"/>
      <c r="AE433" s="1"/>
      <c r="AF433" s="1"/>
      <c r="AG433" s="1"/>
      <c r="AH433" s="1"/>
    </row>
    <row r="434">
      <c r="A434" s="1"/>
      <c r="B434" s="197"/>
      <c r="C434" s="46"/>
      <c r="D434" s="1"/>
      <c r="E434" s="197"/>
      <c r="F434" s="46"/>
      <c r="G434" s="1"/>
      <c r="H434" s="1"/>
      <c r="I434" s="1"/>
      <c r="J434" s="197"/>
      <c r="K434" s="1"/>
      <c r="L434" s="1"/>
      <c r="M434" s="1"/>
      <c r="N434" s="1"/>
      <c r="O434" s="1"/>
      <c r="P434" s="197"/>
      <c r="Q434" s="1"/>
      <c r="R434" s="1"/>
      <c r="S434" s="1"/>
      <c r="T434" s="197"/>
      <c r="U434" s="1"/>
      <c r="V434" s="1"/>
      <c r="W434" s="1"/>
      <c r="X434" s="1"/>
      <c r="Y434" s="1"/>
      <c r="Z434" s="1"/>
      <c r="AA434" s="1"/>
      <c r="AB434" s="1"/>
      <c r="AC434" s="1"/>
      <c r="AD434" s="1"/>
      <c r="AE434" s="1"/>
      <c r="AF434" s="1"/>
      <c r="AG434" s="1"/>
      <c r="AH434" s="1"/>
    </row>
    <row r="435">
      <c r="A435" s="1"/>
      <c r="B435" s="197"/>
      <c r="C435" s="46"/>
      <c r="D435" s="1"/>
      <c r="E435" s="197"/>
      <c r="F435" s="46"/>
      <c r="G435" s="1"/>
      <c r="H435" s="1"/>
      <c r="I435" s="1"/>
      <c r="J435" s="197"/>
      <c r="K435" s="1"/>
      <c r="L435" s="1"/>
      <c r="M435" s="1"/>
      <c r="N435" s="1"/>
      <c r="O435" s="1"/>
      <c r="P435" s="197"/>
      <c r="Q435" s="1"/>
      <c r="R435" s="1"/>
      <c r="S435" s="1"/>
      <c r="T435" s="197"/>
      <c r="U435" s="1"/>
      <c r="V435" s="1"/>
      <c r="W435" s="1"/>
      <c r="X435" s="1"/>
      <c r="Y435" s="1"/>
      <c r="Z435" s="1"/>
      <c r="AA435" s="1"/>
      <c r="AB435" s="1"/>
      <c r="AC435" s="1"/>
      <c r="AD435" s="1"/>
      <c r="AE435" s="1"/>
      <c r="AF435" s="1"/>
      <c r="AG435" s="1"/>
      <c r="AH435" s="1"/>
    </row>
    <row r="436">
      <c r="A436" s="1"/>
      <c r="B436" s="197"/>
      <c r="C436" s="46"/>
      <c r="D436" s="1"/>
      <c r="E436" s="197"/>
      <c r="F436" s="46"/>
      <c r="G436" s="1"/>
      <c r="H436" s="1"/>
      <c r="I436" s="1"/>
      <c r="J436" s="197"/>
      <c r="K436" s="1"/>
      <c r="L436" s="1"/>
      <c r="M436" s="1"/>
      <c r="N436" s="1"/>
      <c r="O436" s="1"/>
      <c r="P436" s="197"/>
      <c r="Q436" s="1"/>
      <c r="R436" s="1"/>
      <c r="S436" s="1"/>
      <c r="T436" s="197"/>
      <c r="U436" s="1"/>
      <c r="V436" s="1"/>
      <c r="W436" s="1"/>
      <c r="X436" s="1"/>
      <c r="Y436" s="1"/>
      <c r="Z436" s="1"/>
      <c r="AA436" s="1"/>
      <c r="AB436" s="1"/>
      <c r="AC436" s="1"/>
      <c r="AD436" s="1"/>
      <c r="AE436" s="1"/>
      <c r="AF436" s="1"/>
      <c r="AG436" s="1"/>
      <c r="AH436" s="1"/>
    </row>
    <row r="437">
      <c r="A437" s="1"/>
      <c r="B437" s="197"/>
      <c r="C437" s="46"/>
      <c r="D437" s="1"/>
      <c r="E437" s="197"/>
      <c r="F437" s="46"/>
      <c r="G437" s="1"/>
      <c r="H437" s="1"/>
      <c r="I437" s="1"/>
      <c r="J437" s="197"/>
      <c r="K437" s="1"/>
      <c r="L437" s="1"/>
      <c r="M437" s="1"/>
      <c r="N437" s="1"/>
      <c r="O437" s="1"/>
      <c r="P437" s="197"/>
      <c r="Q437" s="1"/>
      <c r="R437" s="1"/>
      <c r="S437" s="1"/>
      <c r="T437" s="197"/>
      <c r="U437" s="1"/>
      <c r="V437" s="1"/>
      <c r="W437" s="1"/>
      <c r="X437" s="1"/>
      <c r="Y437" s="1"/>
      <c r="Z437" s="1"/>
      <c r="AA437" s="1"/>
      <c r="AB437" s="1"/>
      <c r="AC437" s="1"/>
      <c r="AD437" s="1"/>
      <c r="AE437" s="1"/>
      <c r="AF437" s="1"/>
      <c r="AG437" s="1"/>
      <c r="AH437" s="1"/>
    </row>
    <row r="438">
      <c r="A438" s="1"/>
      <c r="B438" s="197"/>
      <c r="C438" s="46"/>
      <c r="D438" s="1"/>
      <c r="E438" s="197"/>
      <c r="F438" s="46"/>
      <c r="G438" s="1"/>
      <c r="H438" s="1"/>
      <c r="I438" s="1"/>
      <c r="J438" s="197"/>
      <c r="K438" s="1"/>
      <c r="L438" s="1"/>
      <c r="M438" s="1"/>
      <c r="N438" s="1"/>
      <c r="O438" s="1"/>
      <c r="P438" s="197"/>
      <c r="Q438" s="1"/>
      <c r="R438" s="1"/>
      <c r="S438" s="1"/>
      <c r="T438" s="197"/>
      <c r="U438" s="1"/>
      <c r="V438" s="1"/>
      <c r="W438" s="1"/>
      <c r="X438" s="1"/>
      <c r="Y438" s="1"/>
      <c r="Z438" s="1"/>
      <c r="AA438" s="1"/>
      <c r="AB438" s="1"/>
      <c r="AC438" s="1"/>
      <c r="AD438" s="1"/>
      <c r="AE438" s="1"/>
      <c r="AF438" s="1"/>
      <c r="AG438" s="1"/>
      <c r="AH438" s="1"/>
    </row>
    <row r="439">
      <c r="A439" s="1"/>
      <c r="B439" s="197"/>
      <c r="C439" s="46"/>
      <c r="D439" s="1"/>
      <c r="E439" s="197"/>
      <c r="F439" s="46"/>
      <c r="G439" s="1"/>
      <c r="H439" s="1"/>
      <c r="I439" s="1"/>
      <c r="J439" s="197"/>
      <c r="K439" s="1"/>
      <c r="L439" s="1"/>
      <c r="M439" s="1"/>
      <c r="N439" s="1"/>
      <c r="O439" s="1"/>
      <c r="P439" s="197"/>
      <c r="Q439" s="1"/>
      <c r="R439" s="1"/>
      <c r="S439" s="1"/>
      <c r="T439" s="197"/>
      <c r="U439" s="1"/>
      <c r="V439" s="1"/>
      <c r="W439" s="1"/>
      <c r="X439" s="1"/>
      <c r="Y439" s="1"/>
      <c r="Z439" s="1"/>
      <c r="AA439" s="1"/>
      <c r="AB439" s="1"/>
      <c r="AC439" s="1"/>
      <c r="AD439" s="1"/>
      <c r="AE439" s="1"/>
      <c r="AF439" s="1"/>
      <c r="AG439" s="1"/>
      <c r="AH439" s="1"/>
    </row>
    <row r="440">
      <c r="A440" s="1"/>
      <c r="B440" s="197"/>
      <c r="C440" s="46"/>
      <c r="D440" s="1"/>
      <c r="E440" s="197"/>
      <c r="F440" s="46"/>
      <c r="G440" s="1"/>
      <c r="H440" s="1"/>
      <c r="I440" s="1"/>
      <c r="J440" s="197"/>
      <c r="K440" s="1"/>
      <c r="L440" s="1"/>
      <c r="M440" s="1"/>
      <c r="N440" s="1"/>
      <c r="O440" s="1"/>
      <c r="P440" s="197"/>
      <c r="Q440" s="1"/>
      <c r="R440" s="1"/>
      <c r="S440" s="1"/>
      <c r="T440" s="197"/>
      <c r="U440" s="1"/>
      <c r="V440" s="1"/>
      <c r="W440" s="1"/>
      <c r="X440" s="1"/>
      <c r="Y440" s="1"/>
      <c r="Z440" s="1"/>
      <c r="AA440" s="1"/>
      <c r="AB440" s="1"/>
      <c r="AC440" s="1"/>
      <c r="AD440" s="1"/>
      <c r="AE440" s="1"/>
      <c r="AF440" s="1"/>
      <c r="AG440" s="1"/>
      <c r="AH440" s="1"/>
    </row>
    <row r="441">
      <c r="A441" s="1"/>
      <c r="B441" s="197"/>
      <c r="C441" s="46"/>
      <c r="D441" s="1"/>
      <c r="E441" s="197"/>
      <c r="F441" s="46"/>
      <c r="G441" s="1"/>
      <c r="H441" s="1"/>
      <c r="I441" s="1"/>
      <c r="J441" s="197"/>
      <c r="K441" s="1"/>
      <c r="L441" s="1"/>
      <c r="M441" s="1"/>
      <c r="N441" s="1"/>
      <c r="O441" s="1"/>
      <c r="P441" s="197"/>
      <c r="Q441" s="1"/>
      <c r="R441" s="1"/>
      <c r="S441" s="1"/>
      <c r="T441" s="197"/>
      <c r="U441" s="1"/>
      <c r="V441" s="1"/>
      <c r="W441" s="1"/>
      <c r="X441" s="1"/>
      <c r="Y441" s="1"/>
      <c r="Z441" s="1"/>
      <c r="AA441" s="1"/>
      <c r="AB441" s="1"/>
      <c r="AC441" s="1"/>
      <c r="AD441" s="1"/>
      <c r="AE441" s="1"/>
      <c r="AF441" s="1"/>
      <c r="AG441" s="1"/>
      <c r="AH441" s="1"/>
    </row>
    <row r="442">
      <c r="A442" s="1"/>
      <c r="B442" s="197"/>
      <c r="C442" s="46"/>
      <c r="D442" s="1"/>
      <c r="E442" s="197"/>
      <c r="F442" s="46"/>
      <c r="G442" s="1"/>
      <c r="H442" s="1"/>
      <c r="I442" s="1"/>
      <c r="J442" s="197"/>
      <c r="K442" s="1"/>
      <c r="L442" s="1"/>
      <c r="M442" s="1"/>
      <c r="N442" s="1"/>
      <c r="O442" s="1"/>
      <c r="P442" s="197"/>
      <c r="Q442" s="1"/>
      <c r="R442" s="1"/>
      <c r="S442" s="1"/>
      <c r="T442" s="197"/>
      <c r="U442" s="1"/>
      <c r="V442" s="1"/>
      <c r="W442" s="1"/>
      <c r="X442" s="1"/>
      <c r="Y442" s="1"/>
      <c r="Z442" s="1"/>
      <c r="AA442" s="1"/>
      <c r="AB442" s="1"/>
      <c r="AC442" s="1"/>
      <c r="AD442" s="1"/>
      <c r="AE442" s="1"/>
      <c r="AF442" s="1"/>
      <c r="AG442" s="1"/>
      <c r="AH442" s="1"/>
    </row>
    <row r="443">
      <c r="A443" s="1"/>
      <c r="B443" s="197"/>
      <c r="C443" s="46"/>
      <c r="D443" s="1"/>
      <c r="E443" s="197"/>
      <c r="F443" s="46"/>
      <c r="G443" s="1"/>
      <c r="H443" s="1"/>
      <c r="I443" s="1"/>
      <c r="J443" s="197"/>
      <c r="K443" s="1"/>
      <c r="L443" s="1"/>
      <c r="M443" s="1"/>
      <c r="N443" s="1"/>
      <c r="O443" s="1"/>
      <c r="P443" s="197"/>
      <c r="Q443" s="1"/>
      <c r="R443" s="1"/>
      <c r="S443" s="1"/>
      <c r="T443" s="197"/>
      <c r="U443" s="1"/>
      <c r="V443" s="1"/>
      <c r="W443" s="1"/>
      <c r="X443" s="1"/>
      <c r="Y443" s="1"/>
      <c r="Z443" s="1"/>
      <c r="AA443" s="1"/>
      <c r="AB443" s="1"/>
      <c r="AC443" s="1"/>
      <c r="AD443" s="1"/>
      <c r="AE443" s="1"/>
      <c r="AF443" s="1"/>
      <c r="AG443" s="1"/>
      <c r="AH443" s="1"/>
    </row>
    <row r="444">
      <c r="A444" s="1"/>
      <c r="B444" s="197"/>
      <c r="C444" s="46"/>
      <c r="D444" s="1"/>
      <c r="E444" s="197"/>
      <c r="F444" s="46"/>
      <c r="G444" s="1"/>
      <c r="H444" s="1"/>
      <c r="I444" s="1"/>
      <c r="J444" s="197"/>
      <c r="K444" s="1"/>
      <c r="L444" s="1"/>
      <c r="M444" s="1"/>
      <c r="N444" s="1"/>
      <c r="O444" s="1"/>
      <c r="P444" s="197"/>
      <c r="Q444" s="1"/>
      <c r="R444" s="1"/>
      <c r="S444" s="1"/>
      <c r="T444" s="197"/>
      <c r="U444" s="1"/>
      <c r="V444" s="1"/>
      <c r="W444" s="1"/>
      <c r="X444" s="1"/>
      <c r="Y444" s="1"/>
      <c r="Z444" s="1"/>
      <c r="AA444" s="1"/>
      <c r="AB444" s="1"/>
      <c r="AC444" s="1"/>
      <c r="AD444" s="1"/>
      <c r="AE444" s="1"/>
      <c r="AF444" s="1"/>
      <c r="AG444" s="1"/>
      <c r="AH444" s="1"/>
    </row>
    <row r="445">
      <c r="A445" s="1"/>
      <c r="B445" s="197"/>
      <c r="C445" s="46"/>
      <c r="D445" s="1"/>
      <c r="E445" s="197"/>
      <c r="F445" s="46"/>
      <c r="G445" s="1"/>
      <c r="H445" s="1"/>
      <c r="I445" s="1"/>
      <c r="J445" s="197"/>
      <c r="K445" s="1"/>
      <c r="L445" s="1"/>
      <c r="M445" s="1"/>
      <c r="N445" s="1"/>
      <c r="O445" s="1"/>
      <c r="P445" s="197"/>
      <c r="Q445" s="1"/>
      <c r="R445" s="1"/>
      <c r="S445" s="1"/>
      <c r="T445" s="197"/>
      <c r="U445" s="1"/>
      <c r="V445" s="1"/>
      <c r="W445" s="1"/>
      <c r="X445" s="1"/>
      <c r="Y445" s="1"/>
      <c r="Z445" s="1"/>
      <c r="AA445" s="1"/>
      <c r="AB445" s="1"/>
      <c r="AC445" s="1"/>
      <c r="AD445" s="1"/>
      <c r="AE445" s="1"/>
      <c r="AF445" s="1"/>
      <c r="AG445" s="1"/>
      <c r="AH445" s="1"/>
    </row>
    <row r="446">
      <c r="A446" s="1"/>
      <c r="B446" s="197"/>
      <c r="C446" s="46"/>
      <c r="D446" s="1"/>
      <c r="E446" s="197"/>
      <c r="F446" s="46"/>
      <c r="G446" s="1"/>
      <c r="H446" s="1"/>
      <c r="I446" s="1"/>
      <c r="J446" s="197"/>
      <c r="K446" s="1"/>
      <c r="L446" s="1"/>
      <c r="M446" s="1"/>
      <c r="N446" s="1"/>
      <c r="O446" s="1"/>
      <c r="P446" s="197"/>
      <c r="Q446" s="1"/>
      <c r="R446" s="1"/>
      <c r="S446" s="1"/>
      <c r="T446" s="197"/>
      <c r="U446" s="1"/>
      <c r="V446" s="1"/>
      <c r="W446" s="1"/>
      <c r="X446" s="1"/>
      <c r="Y446" s="1"/>
      <c r="Z446" s="1"/>
      <c r="AA446" s="1"/>
      <c r="AB446" s="1"/>
      <c r="AC446" s="1"/>
      <c r="AD446" s="1"/>
      <c r="AE446" s="1"/>
      <c r="AF446" s="1"/>
      <c r="AG446" s="1"/>
      <c r="AH446" s="1"/>
    </row>
    <row r="447">
      <c r="A447" s="1"/>
      <c r="B447" s="197"/>
      <c r="C447" s="46"/>
      <c r="D447" s="1"/>
      <c r="E447" s="197"/>
      <c r="F447" s="46"/>
      <c r="G447" s="1"/>
      <c r="H447" s="1"/>
      <c r="I447" s="1"/>
      <c r="J447" s="197"/>
      <c r="K447" s="1"/>
      <c r="L447" s="1"/>
      <c r="M447" s="1"/>
      <c r="N447" s="1"/>
      <c r="O447" s="1"/>
      <c r="P447" s="197"/>
      <c r="Q447" s="1"/>
      <c r="R447" s="1"/>
      <c r="S447" s="1"/>
      <c r="T447" s="197"/>
      <c r="U447" s="1"/>
      <c r="V447" s="1"/>
      <c r="W447" s="1"/>
      <c r="X447" s="1"/>
      <c r="Y447" s="1"/>
      <c r="Z447" s="1"/>
      <c r="AA447" s="1"/>
      <c r="AB447" s="1"/>
      <c r="AC447" s="1"/>
      <c r="AD447" s="1"/>
      <c r="AE447" s="1"/>
      <c r="AF447" s="1"/>
      <c r="AG447" s="1"/>
      <c r="AH447" s="1"/>
    </row>
    <row r="448">
      <c r="A448" s="1"/>
      <c r="B448" s="197"/>
      <c r="C448" s="46"/>
      <c r="D448" s="1"/>
      <c r="E448" s="197"/>
      <c r="F448" s="46"/>
      <c r="G448" s="1"/>
      <c r="H448" s="1"/>
      <c r="I448" s="1"/>
      <c r="J448" s="197"/>
      <c r="K448" s="1"/>
      <c r="L448" s="1"/>
      <c r="M448" s="1"/>
      <c r="N448" s="1"/>
      <c r="O448" s="1"/>
      <c r="P448" s="197"/>
      <c r="Q448" s="1"/>
      <c r="R448" s="1"/>
      <c r="S448" s="1"/>
      <c r="T448" s="197"/>
      <c r="U448" s="1"/>
      <c r="V448" s="1"/>
      <c r="W448" s="1"/>
      <c r="X448" s="1"/>
      <c r="Y448" s="1"/>
      <c r="Z448" s="1"/>
      <c r="AA448" s="1"/>
      <c r="AB448" s="1"/>
      <c r="AC448" s="1"/>
      <c r="AD448" s="1"/>
      <c r="AE448" s="1"/>
      <c r="AF448" s="1"/>
      <c r="AG448" s="1"/>
      <c r="AH448" s="1"/>
    </row>
    <row r="449">
      <c r="A449" s="1"/>
      <c r="B449" s="197"/>
      <c r="C449" s="46"/>
      <c r="D449" s="1"/>
      <c r="E449" s="197"/>
      <c r="F449" s="46"/>
      <c r="G449" s="1"/>
      <c r="H449" s="1"/>
      <c r="I449" s="1"/>
      <c r="J449" s="197"/>
      <c r="K449" s="1"/>
      <c r="L449" s="1"/>
      <c r="M449" s="1"/>
      <c r="N449" s="1"/>
      <c r="O449" s="1"/>
      <c r="P449" s="197"/>
      <c r="Q449" s="1"/>
      <c r="R449" s="1"/>
      <c r="S449" s="1"/>
      <c r="T449" s="197"/>
      <c r="U449" s="1"/>
      <c r="V449" s="1"/>
      <c r="W449" s="1"/>
      <c r="X449" s="1"/>
      <c r="Y449" s="1"/>
      <c r="Z449" s="1"/>
      <c r="AA449" s="1"/>
      <c r="AB449" s="1"/>
      <c r="AC449" s="1"/>
      <c r="AD449" s="1"/>
      <c r="AE449" s="1"/>
      <c r="AF449" s="1"/>
      <c r="AG449" s="1"/>
      <c r="AH449" s="1"/>
    </row>
    <row r="450">
      <c r="A450" s="1"/>
      <c r="B450" s="197"/>
      <c r="C450" s="46"/>
      <c r="D450" s="1"/>
      <c r="E450" s="197"/>
      <c r="F450" s="46"/>
      <c r="G450" s="1"/>
      <c r="H450" s="1"/>
      <c r="I450" s="1"/>
      <c r="J450" s="197"/>
      <c r="K450" s="1"/>
      <c r="L450" s="1"/>
      <c r="M450" s="1"/>
      <c r="N450" s="1"/>
      <c r="O450" s="1"/>
      <c r="P450" s="197"/>
      <c r="Q450" s="1"/>
      <c r="R450" s="1"/>
      <c r="S450" s="1"/>
      <c r="T450" s="197"/>
      <c r="U450" s="1"/>
      <c r="V450" s="1"/>
      <c r="W450" s="1"/>
      <c r="X450" s="1"/>
      <c r="Y450" s="1"/>
      <c r="Z450" s="1"/>
      <c r="AA450" s="1"/>
      <c r="AB450" s="1"/>
      <c r="AC450" s="1"/>
      <c r="AD450" s="1"/>
      <c r="AE450" s="1"/>
      <c r="AF450" s="1"/>
      <c r="AG450" s="1"/>
      <c r="AH450" s="1"/>
    </row>
    <row r="451">
      <c r="A451" s="1"/>
      <c r="B451" s="197"/>
      <c r="C451" s="46"/>
      <c r="D451" s="1"/>
      <c r="E451" s="197"/>
      <c r="F451" s="46"/>
      <c r="G451" s="1"/>
      <c r="H451" s="1"/>
      <c r="I451" s="1"/>
      <c r="J451" s="197"/>
      <c r="K451" s="1"/>
      <c r="L451" s="1"/>
      <c r="M451" s="1"/>
      <c r="N451" s="1"/>
      <c r="O451" s="1"/>
      <c r="P451" s="197"/>
      <c r="Q451" s="1"/>
      <c r="R451" s="1"/>
      <c r="S451" s="1"/>
      <c r="T451" s="197"/>
      <c r="U451" s="1"/>
      <c r="V451" s="1"/>
      <c r="W451" s="1"/>
      <c r="X451" s="1"/>
      <c r="Y451" s="1"/>
      <c r="Z451" s="1"/>
      <c r="AA451" s="1"/>
      <c r="AB451" s="1"/>
      <c r="AC451" s="1"/>
      <c r="AD451" s="1"/>
      <c r="AE451" s="1"/>
      <c r="AF451" s="1"/>
      <c r="AG451" s="1"/>
      <c r="AH451" s="1"/>
    </row>
    <row r="452">
      <c r="A452" s="1"/>
      <c r="B452" s="197"/>
      <c r="C452" s="46"/>
      <c r="D452" s="1"/>
      <c r="E452" s="197"/>
      <c r="F452" s="46"/>
      <c r="G452" s="1"/>
      <c r="H452" s="1"/>
      <c r="I452" s="1"/>
      <c r="J452" s="197"/>
      <c r="K452" s="1"/>
      <c r="L452" s="1"/>
      <c r="M452" s="1"/>
      <c r="N452" s="1"/>
      <c r="O452" s="1"/>
      <c r="P452" s="197"/>
      <c r="Q452" s="1"/>
      <c r="R452" s="1"/>
      <c r="S452" s="1"/>
      <c r="T452" s="197"/>
      <c r="U452" s="1"/>
      <c r="V452" s="1"/>
      <c r="W452" s="1"/>
      <c r="X452" s="1"/>
      <c r="Y452" s="1"/>
      <c r="Z452" s="1"/>
      <c r="AA452" s="1"/>
      <c r="AB452" s="1"/>
      <c r="AC452" s="1"/>
      <c r="AD452" s="1"/>
      <c r="AE452" s="1"/>
      <c r="AF452" s="1"/>
      <c r="AG452" s="1"/>
      <c r="AH452" s="1"/>
    </row>
    <row r="453">
      <c r="A453" s="1"/>
      <c r="B453" s="197"/>
      <c r="C453" s="46"/>
      <c r="D453" s="1"/>
      <c r="E453" s="197"/>
      <c r="F453" s="46"/>
      <c r="G453" s="1"/>
      <c r="H453" s="1"/>
      <c r="I453" s="1"/>
      <c r="J453" s="197"/>
      <c r="K453" s="1"/>
      <c r="L453" s="1"/>
      <c r="M453" s="1"/>
      <c r="N453" s="1"/>
      <c r="O453" s="1"/>
      <c r="P453" s="197"/>
      <c r="Q453" s="1"/>
      <c r="R453" s="1"/>
      <c r="S453" s="1"/>
      <c r="T453" s="197"/>
      <c r="U453" s="1"/>
      <c r="V453" s="1"/>
      <c r="W453" s="1"/>
      <c r="X453" s="1"/>
      <c r="Y453" s="1"/>
      <c r="Z453" s="1"/>
      <c r="AA453" s="1"/>
      <c r="AB453" s="1"/>
      <c r="AC453" s="1"/>
      <c r="AD453" s="1"/>
      <c r="AE453" s="1"/>
      <c r="AF453" s="1"/>
      <c r="AG453" s="1"/>
      <c r="AH453" s="1"/>
    </row>
    <row r="454">
      <c r="A454" s="1"/>
      <c r="B454" s="197"/>
      <c r="C454" s="46"/>
      <c r="D454" s="1"/>
      <c r="E454" s="197"/>
      <c r="F454" s="46"/>
      <c r="G454" s="1"/>
      <c r="H454" s="1"/>
      <c r="I454" s="1"/>
      <c r="J454" s="197"/>
      <c r="K454" s="1"/>
      <c r="L454" s="1"/>
      <c r="M454" s="1"/>
      <c r="N454" s="1"/>
      <c r="O454" s="1"/>
      <c r="P454" s="197"/>
      <c r="Q454" s="1"/>
      <c r="R454" s="1"/>
      <c r="S454" s="1"/>
      <c r="T454" s="197"/>
      <c r="U454" s="1"/>
      <c r="V454" s="1"/>
      <c r="W454" s="1"/>
      <c r="X454" s="1"/>
      <c r="Y454" s="1"/>
      <c r="Z454" s="1"/>
      <c r="AA454" s="1"/>
      <c r="AB454" s="1"/>
      <c r="AC454" s="1"/>
      <c r="AD454" s="1"/>
      <c r="AE454" s="1"/>
      <c r="AF454" s="1"/>
      <c r="AG454" s="1"/>
      <c r="AH454" s="1"/>
    </row>
    <row r="455">
      <c r="A455" s="1"/>
      <c r="B455" s="197"/>
      <c r="C455" s="46"/>
      <c r="D455" s="1"/>
      <c r="E455" s="197"/>
      <c r="F455" s="46"/>
      <c r="G455" s="1"/>
      <c r="H455" s="1"/>
      <c r="I455" s="1"/>
      <c r="J455" s="197"/>
      <c r="K455" s="1"/>
      <c r="L455" s="1"/>
      <c r="M455" s="1"/>
      <c r="N455" s="1"/>
      <c r="O455" s="1"/>
      <c r="P455" s="197"/>
      <c r="Q455" s="1"/>
      <c r="R455" s="1"/>
      <c r="S455" s="1"/>
      <c r="T455" s="197"/>
      <c r="U455" s="1"/>
      <c r="V455" s="1"/>
      <c r="W455" s="1"/>
      <c r="X455" s="1"/>
      <c r="Y455" s="1"/>
      <c r="Z455" s="1"/>
      <c r="AA455" s="1"/>
      <c r="AB455" s="1"/>
      <c r="AC455" s="1"/>
      <c r="AD455" s="1"/>
      <c r="AE455" s="1"/>
      <c r="AF455" s="1"/>
      <c r="AG455" s="1"/>
      <c r="AH455" s="1"/>
    </row>
    <row r="456">
      <c r="A456" s="1"/>
      <c r="B456" s="197"/>
      <c r="C456" s="46"/>
      <c r="D456" s="1"/>
      <c r="E456" s="197"/>
      <c r="F456" s="46"/>
      <c r="G456" s="1"/>
      <c r="H456" s="1"/>
      <c r="I456" s="1"/>
      <c r="J456" s="197"/>
      <c r="K456" s="1"/>
      <c r="L456" s="1"/>
      <c r="M456" s="1"/>
      <c r="N456" s="1"/>
      <c r="O456" s="1"/>
      <c r="P456" s="197"/>
      <c r="Q456" s="1"/>
      <c r="R456" s="1"/>
      <c r="S456" s="1"/>
      <c r="T456" s="197"/>
      <c r="U456" s="1"/>
      <c r="V456" s="1"/>
      <c r="W456" s="1"/>
      <c r="X456" s="1"/>
      <c r="Y456" s="1"/>
      <c r="Z456" s="1"/>
      <c r="AA456" s="1"/>
      <c r="AB456" s="1"/>
      <c r="AC456" s="1"/>
      <c r="AD456" s="1"/>
      <c r="AE456" s="1"/>
      <c r="AF456" s="1"/>
      <c r="AG456" s="1"/>
      <c r="AH456" s="1"/>
    </row>
    <row r="457">
      <c r="A457" s="1"/>
      <c r="B457" s="197"/>
      <c r="C457" s="46"/>
      <c r="D457" s="1"/>
      <c r="E457" s="197"/>
      <c r="F457" s="46"/>
      <c r="G457" s="1"/>
      <c r="H457" s="1"/>
      <c r="I457" s="1"/>
      <c r="J457" s="197"/>
      <c r="K457" s="1"/>
      <c r="L457" s="1"/>
      <c r="M457" s="1"/>
      <c r="N457" s="1"/>
      <c r="O457" s="1"/>
      <c r="P457" s="197"/>
      <c r="Q457" s="1"/>
      <c r="R457" s="1"/>
      <c r="S457" s="1"/>
      <c r="T457" s="197"/>
      <c r="U457" s="1"/>
      <c r="V457" s="1"/>
      <c r="W457" s="1"/>
      <c r="X457" s="1"/>
      <c r="Y457" s="1"/>
      <c r="Z457" s="1"/>
      <c r="AA457" s="1"/>
      <c r="AB457" s="1"/>
      <c r="AC457" s="1"/>
      <c r="AD457" s="1"/>
      <c r="AE457" s="1"/>
      <c r="AF457" s="1"/>
      <c r="AG457" s="1"/>
      <c r="AH457" s="1"/>
    </row>
    <row r="458">
      <c r="A458" s="1"/>
      <c r="B458" s="197"/>
      <c r="C458" s="46"/>
      <c r="D458" s="1"/>
      <c r="E458" s="197"/>
      <c r="F458" s="46"/>
      <c r="G458" s="1"/>
      <c r="H458" s="1"/>
      <c r="I458" s="1"/>
      <c r="J458" s="197"/>
      <c r="K458" s="1"/>
      <c r="L458" s="1"/>
      <c r="M458" s="1"/>
      <c r="N458" s="1"/>
      <c r="O458" s="1"/>
      <c r="P458" s="197"/>
      <c r="Q458" s="1"/>
      <c r="R458" s="1"/>
      <c r="S458" s="1"/>
      <c r="T458" s="197"/>
      <c r="U458" s="1"/>
      <c r="V458" s="1"/>
      <c r="W458" s="1"/>
      <c r="X458" s="1"/>
      <c r="Y458" s="1"/>
      <c r="Z458" s="1"/>
      <c r="AA458" s="1"/>
      <c r="AB458" s="1"/>
      <c r="AC458" s="1"/>
      <c r="AD458" s="1"/>
      <c r="AE458" s="1"/>
      <c r="AF458" s="1"/>
      <c r="AG458" s="1"/>
      <c r="AH458" s="1"/>
    </row>
    <row r="459">
      <c r="A459" s="1"/>
      <c r="B459" s="197"/>
      <c r="C459" s="46"/>
      <c r="D459" s="1"/>
      <c r="E459" s="197"/>
      <c r="F459" s="46"/>
      <c r="G459" s="1"/>
      <c r="H459" s="1"/>
      <c r="I459" s="1"/>
      <c r="J459" s="197"/>
      <c r="K459" s="1"/>
      <c r="L459" s="1"/>
      <c r="M459" s="1"/>
      <c r="N459" s="1"/>
      <c r="O459" s="1"/>
      <c r="P459" s="197"/>
      <c r="Q459" s="1"/>
      <c r="R459" s="1"/>
      <c r="S459" s="1"/>
      <c r="T459" s="197"/>
      <c r="U459" s="1"/>
      <c r="V459" s="1"/>
      <c r="W459" s="1"/>
      <c r="X459" s="1"/>
      <c r="Y459" s="1"/>
      <c r="Z459" s="1"/>
      <c r="AA459" s="1"/>
      <c r="AB459" s="1"/>
      <c r="AC459" s="1"/>
      <c r="AD459" s="1"/>
      <c r="AE459" s="1"/>
      <c r="AF459" s="1"/>
      <c r="AG459" s="1"/>
      <c r="AH459" s="1"/>
    </row>
    <row r="460">
      <c r="A460" s="1"/>
      <c r="B460" s="197"/>
      <c r="C460" s="46"/>
      <c r="D460" s="1"/>
      <c r="E460" s="197"/>
      <c r="F460" s="46"/>
      <c r="G460" s="1"/>
      <c r="H460" s="1"/>
      <c r="I460" s="1"/>
      <c r="J460" s="197"/>
      <c r="K460" s="1"/>
      <c r="L460" s="1"/>
      <c r="M460" s="1"/>
      <c r="N460" s="1"/>
      <c r="O460" s="1"/>
      <c r="P460" s="197"/>
      <c r="Q460" s="1"/>
      <c r="R460" s="1"/>
      <c r="S460" s="1"/>
      <c r="T460" s="197"/>
      <c r="U460" s="1"/>
      <c r="V460" s="1"/>
      <c r="W460" s="1"/>
      <c r="X460" s="1"/>
      <c r="Y460" s="1"/>
      <c r="Z460" s="1"/>
      <c r="AA460" s="1"/>
      <c r="AB460" s="1"/>
      <c r="AC460" s="1"/>
      <c r="AD460" s="1"/>
      <c r="AE460" s="1"/>
      <c r="AF460" s="1"/>
      <c r="AG460" s="1"/>
      <c r="AH460" s="1"/>
    </row>
    <row r="461">
      <c r="A461" s="1"/>
      <c r="B461" s="197"/>
      <c r="C461" s="46"/>
      <c r="D461" s="1"/>
      <c r="E461" s="197"/>
      <c r="F461" s="46"/>
      <c r="G461" s="1"/>
      <c r="H461" s="1"/>
      <c r="I461" s="1"/>
      <c r="J461" s="197"/>
      <c r="K461" s="1"/>
      <c r="L461" s="1"/>
      <c r="M461" s="1"/>
      <c r="N461" s="1"/>
      <c r="O461" s="1"/>
      <c r="P461" s="197"/>
      <c r="Q461" s="1"/>
      <c r="R461" s="1"/>
      <c r="S461" s="1"/>
      <c r="T461" s="197"/>
      <c r="U461" s="1"/>
      <c r="V461" s="1"/>
      <c r="W461" s="1"/>
      <c r="X461" s="1"/>
      <c r="Y461" s="1"/>
      <c r="Z461" s="1"/>
      <c r="AA461" s="1"/>
      <c r="AB461" s="1"/>
      <c r="AC461" s="1"/>
      <c r="AD461" s="1"/>
      <c r="AE461" s="1"/>
      <c r="AF461" s="1"/>
      <c r="AG461" s="1"/>
      <c r="AH461" s="1"/>
    </row>
    <row r="462">
      <c r="A462" s="1"/>
      <c r="B462" s="197"/>
      <c r="C462" s="46"/>
      <c r="D462" s="1"/>
      <c r="E462" s="197"/>
      <c r="F462" s="46"/>
      <c r="G462" s="1"/>
      <c r="H462" s="1"/>
      <c r="I462" s="1"/>
      <c r="J462" s="197"/>
      <c r="K462" s="1"/>
      <c r="L462" s="1"/>
      <c r="M462" s="1"/>
      <c r="N462" s="1"/>
      <c r="O462" s="1"/>
      <c r="P462" s="197"/>
      <c r="Q462" s="1"/>
      <c r="R462" s="1"/>
      <c r="S462" s="1"/>
      <c r="T462" s="197"/>
      <c r="U462" s="1"/>
      <c r="V462" s="1"/>
      <c r="W462" s="1"/>
      <c r="X462" s="1"/>
      <c r="Y462" s="1"/>
      <c r="Z462" s="1"/>
      <c r="AA462" s="1"/>
      <c r="AB462" s="1"/>
      <c r="AC462" s="1"/>
      <c r="AD462" s="1"/>
      <c r="AE462" s="1"/>
      <c r="AF462" s="1"/>
      <c r="AG462" s="1"/>
      <c r="AH462" s="1"/>
    </row>
    <row r="463">
      <c r="A463" s="1"/>
      <c r="B463" s="197"/>
      <c r="C463" s="46"/>
      <c r="D463" s="1"/>
      <c r="E463" s="197"/>
      <c r="F463" s="46"/>
      <c r="G463" s="1"/>
      <c r="H463" s="1"/>
      <c r="I463" s="1"/>
      <c r="J463" s="197"/>
      <c r="K463" s="1"/>
      <c r="L463" s="1"/>
      <c r="M463" s="1"/>
      <c r="N463" s="1"/>
      <c r="O463" s="1"/>
      <c r="P463" s="197"/>
      <c r="Q463" s="1"/>
      <c r="R463" s="1"/>
      <c r="S463" s="1"/>
      <c r="T463" s="197"/>
      <c r="U463" s="1"/>
      <c r="V463" s="1"/>
      <c r="W463" s="1"/>
      <c r="X463" s="1"/>
      <c r="Y463" s="1"/>
      <c r="Z463" s="1"/>
      <c r="AA463" s="1"/>
      <c r="AB463" s="1"/>
      <c r="AC463" s="1"/>
      <c r="AD463" s="1"/>
      <c r="AE463" s="1"/>
      <c r="AF463" s="1"/>
      <c r="AG463" s="1"/>
      <c r="AH463" s="1"/>
    </row>
    <row r="464">
      <c r="A464" s="1"/>
      <c r="B464" s="197"/>
      <c r="C464" s="46"/>
      <c r="D464" s="1"/>
      <c r="E464" s="197"/>
      <c r="F464" s="46"/>
      <c r="G464" s="1"/>
      <c r="H464" s="1"/>
      <c r="I464" s="1"/>
      <c r="J464" s="197"/>
      <c r="K464" s="1"/>
      <c r="L464" s="1"/>
      <c r="M464" s="1"/>
      <c r="N464" s="1"/>
      <c r="O464" s="1"/>
      <c r="P464" s="197"/>
      <c r="Q464" s="1"/>
      <c r="R464" s="1"/>
      <c r="S464" s="1"/>
      <c r="T464" s="197"/>
      <c r="U464" s="1"/>
      <c r="V464" s="1"/>
      <c r="W464" s="1"/>
      <c r="X464" s="1"/>
      <c r="Y464" s="1"/>
      <c r="Z464" s="1"/>
      <c r="AA464" s="1"/>
      <c r="AB464" s="1"/>
      <c r="AC464" s="1"/>
      <c r="AD464" s="1"/>
      <c r="AE464" s="1"/>
      <c r="AF464" s="1"/>
      <c r="AG464" s="1"/>
      <c r="AH464" s="1"/>
    </row>
    <row r="465">
      <c r="A465" s="1"/>
      <c r="B465" s="197"/>
      <c r="C465" s="46"/>
      <c r="D465" s="1"/>
      <c r="E465" s="197"/>
      <c r="F465" s="46"/>
      <c r="G465" s="1"/>
      <c r="H465" s="1"/>
      <c r="I465" s="1"/>
      <c r="J465" s="197"/>
      <c r="K465" s="1"/>
      <c r="L465" s="1"/>
      <c r="M465" s="1"/>
      <c r="N465" s="1"/>
      <c r="O465" s="1"/>
      <c r="P465" s="197"/>
      <c r="Q465" s="1"/>
      <c r="R465" s="1"/>
      <c r="S465" s="1"/>
      <c r="T465" s="197"/>
      <c r="U465" s="1"/>
      <c r="V465" s="1"/>
      <c r="W465" s="1"/>
      <c r="X465" s="1"/>
      <c r="Y465" s="1"/>
      <c r="Z465" s="1"/>
      <c r="AA465" s="1"/>
      <c r="AB465" s="1"/>
      <c r="AC465" s="1"/>
      <c r="AD465" s="1"/>
      <c r="AE465" s="1"/>
      <c r="AF465" s="1"/>
      <c r="AG465" s="1"/>
      <c r="AH465" s="1"/>
    </row>
    <row r="466">
      <c r="A466" s="1"/>
      <c r="B466" s="197"/>
      <c r="C466" s="46"/>
      <c r="D466" s="1"/>
      <c r="E466" s="197"/>
      <c r="F466" s="46"/>
      <c r="G466" s="1"/>
      <c r="H466" s="1"/>
      <c r="I466" s="1"/>
      <c r="J466" s="197"/>
      <c r="K466" s="1"/>
      <c r="L466" s="1"/>
      <c r="M466" s="1"/>
      <c r="N466" s="1"/>
      <c r="O466" s="1"/>
      <c r="P466" s="197"/>
      <c r="Q466" s="1"/>
      <c r="R466" s="1"/>
      <c r="S466" s="1"/>
      <c r="T466" s="197"/>
      <c r="U466" s="1"/>
      <c r="V466" s="1"/>
      <c r="W466" s="1"/>
      <c r="X466" s="1"/>
      <c r="Y466" s="1"/>
      <c r="Z466" s="1"/>
      <c r="AA466" s="1"/>
      <c r="AB466" s="1"/>
      <c r="AC466" s="1"/>
      <c r="AD466" s="1"/>
      <c r="AE466" s="1"/>
      <c r="AF466" s="1"/>
      <c r="AG466" s="1"/>
      <c r="AH466" s="1"/>
    </row>
    <row r="467">
      <c r="A467" s="1"/>
      <c r="B467" s="197"/>
      <c r="C467" s="46"/>
      <c r="D467" s="1"/>
      <c r="E467" s="197"/>
      <c r="F467" s="46"/>
      <c r="G467" s="1"/>
      <c r="H467" s="1"/>
      <c r="I467" s="1"/>
      <c r="J467" s="197"/>
      <c r="K467" s="1"/>
      <c r="L467" s="1"/>
      <c r="M467" s="1"/>
      <c r="N467" s="1"/>
      <c r="O467" s="1"/>
      <c r="P467" s="197"/>
      <c r="Q467" s="1"/>
      <c r="R467" s="1"/>
      <c r="S467" s="1"/>
      <c r="T467" s="197"/>
      <c r="U467" s="1"/>
      <c r="V467" s="1"/>
      <c r="W467" s="1"/>
      <c r="X467" s="1"/>
      <c r="Y467" s="1"/>
      <c r="Z467" s="1"/>
      <c r="AA467" s="1"/>
      <c r="AB467" s="1"/>
      <c r="AC467" s="1"/>
      <c r="AD467" s="1"/>
      <c r="AE467" s="1"/>
      <c r="AF467" s="1"/>
      <c r="AG467" s="1"/>
      <c r="AH467" s="1"/>
    </row>
    <row r="468">
      <c r="A468" s="1"/>
      <c r="B468" s="197"/>
      <c r="C468" s="46"/>
      <c r="D468" s="1"/>
      <c r="E468" s="197"/>
      <c r="F468" s="46"/>
      <c r="G468" s="1"/>
      <c r="H468" s="1"/>
      <c r="I468" s="1"/>
      <c r="J468" s="197"/>
      <c r="K468" s="1"/>
      <c r="L468" s="1"/>
      <c r="M468" s="1"/>
      <c r="N468" s="1"/>
      <c r="O468" s="1"/>
      <c r="P468" s="197"/>
      <c r="Q468" s="1"/>
      <c r="R468" s="1"/>
      <c r="S468" s="1"/>
      <c r="T468" s="197"/>
      <c r="U468" s="1"/>
      <c r="V468" s="1"/>
      <c r="W468" s="1"/>
      <c r="X468" s="1"/>
      <c r="Y468" s="1"/>
      <c r="Z468" s="1"/>
      <c r="AA468" s="1"/>
      <c r="AB468" s="1"/>
      <c r="AC468" s="1"/>
      <c r="AD468" s="1"/>
      <c r="AE468" s="1"/>
      <c r="AF468" s="1"/>
      <c r="AG468" s="1"/>
      <c r="AH468" s="1"/>
    </row>
    <row r="469">
      <c r="A469" s="1"/>
      <c r="B469" s="197"/>
      <c r="C469" s="46"/>
      <c r="D469" s="1"/>
      <c r="E469" s="197"/>
      <c r="F469" s="46"/>
      <c r="G469" s="1"/>
      <c r="H469" s="1"/>
      <c r="I469" s="1"/>
      <c r="J469" s="197"/>
      <c r="K469" s="1"/>
      <c r="L469" s="1"/>
      <c r="M469" s="1"/>
      <c r="N469" s="1"/>
      <c r="O469" s="1"/>
      <c r="P469" s="197"/>
      <c r="Q469" s="1"/>
      <c r="R469" s="1"/>
      <c r="S469" s="1"/>
      <c r="T469" s="197"/>
      <c r="U469" s="1"/>
      <c r="V469" s="1"/>
      <c r="W469" s="1"/>
      <c r="X469" s="1"/>
      <c r="Y469" s="1"/>
      <c r="Z469" s="1"/>
      <c r="AA469" s="1"/>
      <c r="AB469" s="1"/>
      <c r="AC469" s="1"/>
      <c r="AD469" s="1"/>
      <c r="AE469" s="1"/>
      <c r="AF469" s="1"/>
      <c r="AG469" s="1"/>
      <c r="AH469" s="1"/>
    </row>
    <row r="470">
      <c r="A470" s="1"/>
      <c r="B470" s="197"/>
      <c r="C470" s="46"/>
      <c r="D470" s="1"/>
      <c r="E470" s="197"/>
      <c r="F470" s="46"/>
      <c r="G470" s="1"/>
      <c r="H470" s="1"/>
      <c r="I470" s="1"/>
      <c r="J470" s="197"/>
      <c r="K470" s="1"/>
      <c r="L470" s="1"/>
      <c r="M470" s="1"/>
      <c r="N470" s="1"/>
      <c r="O470" s="1"/>
      <c r="P470" s="197"/>
      <c r="Q470" s="1"/>
      <c r="R470" s="1"/>
      <c r="S470" s="1"/>
      <c r="T470" s="197"/>
      <c r="U470" s="1"/>
      <c r="V470" s="1"/>
      <c r="W470" s="1"/>
      <c r="X470" s="1"/>
      <c r="Y470" s="1"/>
      <c r="Z470" s="1"/>
      <c r="AA470" s="1"/>
      <c r="AB470" s="1"/>
      <c r="AC470" s="1"/>
      <c r="AD470" s="1"/>
      <c r="AE470" s="1"/>
      <c r="AF470" s="1"/>
      <c r="AG470" s="1"/>
      <c r="AH470" s="1"/>
    </row>
    <row r="471">
      <c r="A471" s="1"/>
      <c r="B471" s="197"/>
      <c r="C471" s="46"/>
      <c r="D471" s="1"/>
      <c r="E471" s="197"/>
      <c r="F471" s="46"/>
      <c r="G471" s="1"/>
      <c r="H471" s="1"/>
      <c r="I471" s="1"/>
      <c r="J471" s="197"/>
      <c r="K471" s="1"/>
      <c r="L471" s="1"/>
      <c r="M471" s="1"/>
      <c r="N471" s="1"/>
      <c r="O471" s="1"/>
      <c r="P471" s="197"/>
      <c r="Q471" s="1"/>
      <c r="R471" s="1"/>
      <c r="S471" s="1"/>
      <c r="T471" s="197"/>
      <c r="U471" s="1"/>
      <c r="V471" s="1"/>
      <c r="W471" s="1"/>
      <c r="X471" s="1"/>
      <c r="Y471" s="1"/>
      <c r="Z471" s="1"/>
      <c r="AA471" s="1"/>
      <c r="AB471" s="1"/>
      <c r="AC471" s="1"/>
      <c r="AD471" s="1"/>
      <c r="AE471" s="1"/>
      <c r="AF471" s="1"/>
      <c r="AG471" s="1"/>
      <c r="AH471" s="1"/>
    </row>
    <row r="472">
      <c r="A472" s="1"/>
      <c r="B472" s="197"/>
      <c r="C472" s="46"/>
      <c r="D472" s="1"/>
      <c r="E472" s="197"/>
      <c r="F472" s="46"/>
      <c r="G472" s="1"/>
      <c r="H472" s="1"/>
      <c r="I472" s="1"/>
      <c r="J472" s="197"/>
      <c r="K472" s="1"/>
      <c r="L472" s="1"/>
      <c r="M472" s="1"/>
      <c r="N472" s="1"/>
      <c r="O472" s="1"/>
      <c r="P472" s="197"/>
      <c r="Q472" s="1"/>
      <c r="R472" s="1"/>
      <c r="S472" s="1"/>
      <c r="T472" s="197"/>
      <c r="U472" s="1"/>
      <c r="V472" s="1"/>
      <c r="W472" s="1"/>
      <c r="X472" s="1"/>
      <c r="Y472" s="1"/>
      <c r="Z472" s="1"/>
      <c r="AA472" s="1"/>
      <c r="AB472" s="1"/>
      <c r="AC472" s="1"/>
      <c r="AD472" s="1"/>
      <c r="AE472" s="1"/>
      <c r="AF472" s="1"/>
      <c r="AG472" s="1"/>
      <c r="AH472" s="1"/>
    </row>
    <row r="473">
      <c r="A473" s="1"/>
      <c r="B473" s="197"/>
      <c r="C473" s="46"/>
      <c r="D473" s="1"/>
      <c r="E473" s="197"/>
      <c r="F473" s="46"/>
      <c r="G473" s="1"/>
      <c r="H473" s="1"/>
      <c r="I473" s="1"/>
      <c r="J473" s="197"/>
      <c r="K473" s="1"/>
      <c r="L473" s="1"/>
      <c r="M473" s="1"/>
      <c r="N473" s="1"/>
      <c r="O473" s="1"/>
      <c r="P473" s="197"/>
      <c r="Q473" s="1"/>
      <c r="R473" s="1"/>
      <c r="S473" s="1"/>
      <c r="T473" s="197"/>
      <c r="U473" s="1"/>
      <c r="V473" s="1"/>
      <c r="W473" s="1"/>
      <c r="X473" s="1"/>
      <c r="Y473" s="1"/>
      <c r="Z473" s="1"/>
      <c r="AA473" s="1"/>
      <c r="AB473" s="1"/>
      <c r="AC473" s="1"/>
      <c r="AD473" s="1"/>
      <c r="AE473" s="1"/>
      <c r="AF473" s="1"/>
      <c r="AG473" s="1"/>
      <c r="AH473" s="1"/>
    </row>
    <row r="474">
      <c r="A474" s="1"/>
      <c r="B474" s="197"/>
      <c r="C474" s="46"/>
      <c r="D474" s="1"/>
      <c r="E474" s="197"/>
      <c r="F474" s="46"/>
      <c r="G474" s="1"/>
      <c r="H474" s="1"/>
      <c r="I474" s="1"/>
      <c r="J474" s="197"/>
      <c r="K474" s="1"/>
      <c r="L474" s="1"/>
      <c r="M474" s="1"/>
      <c r="N474" s="1"/>
      <c r="O474" s="1"/>
      <c r="P474" s="197"/>
      <c r="Q474" s="1"/>
      <c r="R474" s="1"/>
      <c r="S474" s="1"/>
      <c r="T474" s="197"/>
      <c r="U474" s="1"/>
      <c r="V474" s="1"/>
      <c r="W474" s="1"/>
      <c r="X474" s="1"/>
      <c r="Y474" s="1"/>
      <c r="Z474" s="1"/>
      <c r="AA474" s="1"/>
      <c r="AB474" s="1"/>
      <c r="AC474" s="1"/>
      <c r="AD474" s="1"/>
      <c r="AE474" s="1"/>
      <c r="AF474" s="1"/>
      <c r="AG474" s="1"/>
      <c r="AH474" s="1"/>
    </row>
    <row r="475">
      <c r="A475" s="1"/>
      <c r="B475" s="197"/>
      <c r="C475" s="46"/>
      <c r="D475" s="1"/>
      <c r="E475" s="197"/>
      <c r="F475" s="46"/>
      <c r="G475" s="1"/>
      <c r="H475" s="1"/>
      <c r="I475" s="1"/>
      <c r="J475" s="197"/>
      <c r="K475" s="1"/>
      <c r="L475" s="1"/>
      <c r="M475" s="1"/>
      <c r="N475" s="1"/>
      <c r="O475" s="1"/>
      <c r="P475" s="197"/>
      <c r="Q475" s="1"/>
      <c r="R475" s="1"/>
      <c r="S475" s="1"/>
      <c r="T475" s="197"/>
      <c r="U475" s="1"/>
      <c r="V475" s="1"/>
      <c r="W475" s="1"/>
      <c r="X475" s="1"/>
      <c r="Y475" s="1"/>
      <c r="Z475" s="1"/>
      <c r="AA475" s="1"/>
      <c r="AB475" s="1"/>
      <c r="AC475" s="1"/>
      <c r="AD475" s="1"/>
      <c r="AE475" s="1"/>
      <c r="AF475" s="1"/>
      <c r="AG475" s="1"/>
      <c r="AH475" s="1"/>
    </row>
    <row r="476">
      <c r="A476" s="1"/>
      <c r="B476" s="197"/>
      <c r="C476" s="46"/>
      <c r="D476" s="1"/>
      <c r="E476" s="197"/>
      <c r="F476" s="46"/>
      <c r="G476" s="1"/>
      <c r="H476" s="1"/>
      <c r="I476" s="1"/>
      <c r="J476" s="197"/>
      <c r="K476" s="1"/>
      <c r="L476" s="1"/>
      <c r="M476" s="1"/>
      <c r="N476" s="1"/>
      <c r="O476" s="1"/>
      <c r="P476" s="197"/>
      <c r="Q476" s="1"/>
      <c r="R476" s="1"/>
      <c r="S476" s="1"/>
      <c r="T476" s="197"/>
      <c r="U476" s="1"/>
      <c r="V476" s="1"/>
      <c r="W476" s="1"/>
      <c r="X476" s="1"/>
      <c r="Y476" s="1"/>
      <c r="Z476" s="1"/>
      <c r="AA476" s="1"/>
      <c r="AB476" s="1"/>
      <c r="AC476" s="1"/>
      <c r="AD476" s="1"/>
      <c r="AE476" s="1"/>
      <c r="AF476" s="1"/>
      <c r="AG476" s="1"/>
      <c r="AH476" s="1"/>
    </row>
    <row r="477">
      <c r="A477" s="1"/>
      <c r="B477" s="197"/>
      <c r="C477" s="46"/>
      <c r="D477" s="1"/>
      <c r="E477" s="197"/>
      <c r="F477" s="46"/>
      <c r="G477" s="1"/>
      <c r="H477" s="1"/>
      <c r="I477" s="1"/>
      <c r="J477" s="197"/>
      <c r="K477" s="1"/>
      <c r="L477" s="1"/>
      <c r="M477" s="1"/>
      <c r="N477" s="1"/>
      <c r="O477" s="1"/>
      <c r="P477" s="197"/>
      <c r="Q477" s="1"/>
      <c r="R477" s="1"/>
      <c r="S477" s="1"/>
      <c r="T477" s="197"/>
      <c r="U477" s="1"/>
      <c r="V477" s="1"/>
      <c r="W477" s="1"/>
      <c r="X477" s="1"/>
      <c r="Y477" s="1"/>
      <c r="Z477" s="1"/>
      <c r="AA477" s="1"/>
      <c r="AB477" s="1"/>
      <c r="AC477" s="1"/>
      <c r="AD477" s="1"/>
      <c r="AE477" s="1"/>
      <c r="AF477" s="1"/>
      <c r="AG477" s="1"/>
      <c r="AH477" s="1"/>
    </row>
    <row r="478">
      <c r="A478" s="1"/>
      <c r="B478" s="197"/>
      <c r="C478" s="46"/>
      <c r="D478" s="1"/>
      <c r="E478" s="197"/>
      <c r="F478" s="46"/>
      <c r="G478" s="1"/>
      <c r="H478" s="1"/>
      <c r="I478" s="1"/>
      <c r="J478" s="197"/>
      <c r="K478" s="1"/>
      <c r="L478" s="1"/>
      <c r="M478" s="1"/>
      <c r="N478" s="1"/>
      <c r="O478" s="1"/>
      <c r="P478" s="197"/>
      <c r="Q478" s="1"/>
      <c r="R478" s="1"/>
      <c r="S478" s="1"/>
      <c r="T478" s="197"/>
      <c r="U478" s="1"/>
      <c r="V478" s="1"/>
      <c r="W478" s="1"/>
      <c r="X478" s="1"/>
      <c r="Y478" s="1"/>
      <c r="Z478" s="1"/>
      <c r="AA478" s="1"/>
      <c r="AB478" s="1"/>
      <c r="AC478" s="1"/>
      <c r="AD478" s="1"/>
      <c r="AE478" s="1"/>
      <c r="AF478" s="1"/>
      <c r="AG478" s="1"/>
      <c r="AH478" s="1"/>
    </row>
    <row r="479">
      <c r="A479" s="1"/>
      <c r="B479" s="197"/>
      <c r="C479" s="46"/>
      <c r="D479" s="1"/>
      <c r="E479" s="197"/>
      <c r="F479" s="46"/>
      <c r="G479" s="1"/>
      <c r="H479" s="1"/>
      <c r="I479" s="1"/>
      <c r="J479" s="197"/>
      <c r="K479" s="1"/>
      <c r="L479" s="1"/>
      <c r="M479" s="1"/>
      <c r="N479" s="1"/>
      <c r="O479" s="1"/>
      <c r="P479" s="197"/>
      <c r="Q479" s="1"/>
      <c r="R479" s="1"/>
      <c r="S479" s="1"/>
      <c r="T479" s="197"/>
      <c r="U479" s="1"/>
      <c r="V479" s="1"/>
      <c r="W479" s="1"/>
      <c r="X479" s="1"/>
      <c r="Y479" s="1"/>
      <c r="Z479" s="1"/>
      <c r="AA479" s="1"/>
      <c r="AB479" s="1"/>
      <c r="AC479" s="1"/>
      <c r="AD479" s="1"/>
      <c r="AE479" s="1"/>
      <c r="AF479" s="1"/>
      <c r="AG479" s="1"/>
      <c r="AH479" s="1"/>
    </row>
    <row r="480">
      <c r="A480" s="1"/>
      <c r="B480" s="197"/>
      <c r="C480" s="46"/>
      <c r="D480" s="1"/>
      <c r="E480" s="197"/>
      <c r="F480" s="46"/>
      <c r="G480" s="1"/>
      <c r="H480" s="1"/>
      <c r="I480" s="1"/>
      <c r="J480" s="197"/>
      <c r="K480" s="1"/>
      <c r="L480" s="1"/>
      <c r="M480" s="1"/>
      <c r="N480" s="1"/>
      <c r="O480" s="1"/>
      <c r="P480" s="197"/>
      <c r="Q480" s="1"/>
      <c r="R480" s="1"/>
      <c r="S480" s="1"/>
      <c r="T480" s="197"/>
      <c r="U480" s="1"/>
      <c r="V480" s="1"/>
      <c r="W480" s="1"/>
      <c r="X480" s="1"/>
      <c r="Y480" s="1"/>
      <c r="Z480" s="1"/>
      <c r="AA480" s="1"/>
      <c r="AB480" s="1"/>
      <c r="AC480" s="1"/>
      <c r="AD480" s="1"/>
      <c r="AE480" s="1"/>
      <c r="AF480" s="1"/>
      <c r="AG480" s="1"/>
      <c r="AH480" s="1"/>
    </row>
    <row r="481">
      <c r="A481" s="1"/>
      <c r="B481" s="197"/>
      <c r="C481" s="46"/>
      <c r="D481" s="1"/>
      <c r="E481" s="197"/>
      <c r="F481" s="46"/>
      <c r="G481" s="1"/>
      <c r="H481" s="1"/>
      <c r="I481" s="1"/>
      <c r="J481" s="197"/>
      <c r="K481" s="1"/>
      <c r="L481" s="1"/>
      <c r="M481" s="1"/>
      <c r="N481" s="1"/>
      <c r="O481" s="1"/>
      <c r="P481" s="197"/>
      <c r="Q481" s="1"/>
      <c r="R481" s="1"/>
      <c r="S481" s="1"/>
      <c r="T481" s="197"/>
      <c r="U481" s="1"/>
      <c r="V481" s="1"/>
      <c r="W481" s="1"/>
      <c r="X481" s="1"/>
      <c r="Y481" s="1"/>
      <c r="Z481" s="1"/>
      <c r="AA481" s="1"/>
      <c r="AB481" s="1"/>
      <c r="AC481" s="1"/>
      <c r="AD481" s="1"/>
      <c r="AE481" s="1"/>
      <c r="AF481" s="1"/>
      <c r="AG481" s="1"/>
      <c r="AH481" s="1"/>
    </row>
    <row r="482">
      <c r="A482" s="1"/>
      <c r="B482" s="197"/>
      <c r="C482" s="46"/>
      <c r="D482" s="1"/>
      <c r="E482" s="197"/>
      <c r="F482" s="46"/>
      <c r="G482" s="1"/>
      <c r="H482" s="1"/>
      <c r="I482" s="1"/>
      <c r="J482" s="197"/>
      <c r="K482" s="1"/>
      <c r="L482" s="1"/>
      <c r="M482" s="1"/>
      <c r="N482" s="1"/>
      <c r="O482" s="1"/>
      <c r="P482" s="197"/>
      <c r="Q482" s="1"/>
      <c r="R482" s="1"/>
      <c r="S482" s="1"/>
      <c r="T482" s="197"/>
      <c r="U482" s="1"/>
      <c r="V482" s="1"/>
      <c r="W482" s="1"/>
      <c r="X482" s="1"/>
      <c r="Y482" s="1"/>
      <c r="Z482" s="1"/>
      <c r="AA482" s="1"/>
      <c r="AB482" s="1"/>
      <c r="AC482" s="1"/>
      <c r="AD482" s="1"/>
      <c r="AE482" s="1"/>
      <c r="AF482" s="1"/>
      <c r="AG482" s="1"/>
      <c r="AH482" s="1"/>
    </row>
    <row r="483">
      <c r="A483" s="1"/>
      <c r="B483" s="197"/>
      <c r="C483" s="46"/>
      <c r="D483" s="1"/>
      <c r="E483" s="197"/>
      <c r="F483" s="46"/>
      <c r="G483" s="1"/>
      <c r="H483" s="1"/>
      <c r="I483" s="1"/>
      <c r="J483" s="197"/>
      <c r="K483" s="1"/>
      <c r="L483" s="1"/>
      <c r="M483" s="1"/>
      <c r="N483" s="1"/>
      <c r="O483" s="1"/>
      <c r="P483" s="197"/>
      <c r="Q483" s="1"/>
      <c r="R483" s="1"/>
      <c r="S483" s="1"/>
      <c r="T483" s="197"/>
      <c r="U483" s="1"/>
      <c r="V483" s="1"/>
      <c r="W483" s="1"/>
      <c r="X483" s="1"/>
      <c r="Y483" s="1"/>
      <c r="Z483" s="1"/>
      <c r="AA483" s="1"/>
      <c r="AB483" s="1"/>
      <c r="AC483" s="1"/>
      <c r="AD483" s="1"/>
      <c r="AE483" s="1"/>
      <c r="AF483" s="1"/>
      <c r="AG483" s="1"/>
      <c r="AH483" s="1"/>
    </row>
    <row r="484">
      <c r="A484" s="1"/>
      <c r="B484" s="197"/>
      <c r="C484" s="46"/>
      <c r="D484" s="1"/>
      <c r="E484" s="197"/>
      <c r="F484" s="46"/>
      <c r="G484" s="1"/>
      <c r="H484" s="1"/>
      <c r="I484" s="1"/>
      <c r="J484" s="197"/>
      <c r="K484" s="1"/>
      <c r="L484" s="1"/>
      <c r="M484" s="1"/>
      <c r="N484" s="1"/>
      <c r="O484" s="1"/>
      <c r="P484" s="197"/>
      <c r="Q484" s="1"/>
      <c r="R484" s="1"/>
      <c r="S484" s="1"/>
      <c r="T484" s="197"/>
      <c r="U484" s="1"/>
      <c r="V484" s="1"/>
      <c r="W484" s="1"/>
      <c r="X484" s="1"/>
      <c r="Y484" s="1"/>
      <c r="Z484" s="1"/>
      <c r="AA484" s="1"/>
      <c r="AB484" s="1"/>
      <c r="AC484" s="1"/>
      <c r="AD484" s="1"/>
      <c r="AE484" s="1"/>
      <c r="AF484" s="1"/>
      <c r="AG484" s="1"/>
      <c r="AH484" s="1"/>
    </row>
    <row r="485">
      <c r="A485" s="1"/>
      <c r="B485" s="197"/>
      <c r="C485" s="46"/>
      <c r="D485" s="1"/>
      <c r="E485" s="197"/>
      <c r="F485" s="46"/>
      <c r="G485" s="1"/>
      <c r="H485" s="1"/>
      <c r="I485" s="1"/>
      <c r="J485" s="197"/>
      <c r="K485" s="1"/>
      <c r="L485" s="1"/>
      <c r="M485" s="1"/>
      <c r="N485" s="1"/>
      <c r="O485" s="1"/>
      <c r="P485" s="197"/>
      <c r="Q485" s="1"/>
      <c r="R485" s="1"/>
      <c r="S485" s="1"/>
      <c r="T485" s="197"/>
      <c r="U485" s="1"/>
      <c r="V485" s="1"/>
      <c r="W485" s="1"/>
      <c r="X485" s="1"/>
      <c r="Y485" s="1"/>
      <c r="Z485" s="1"/>
      <c r="AA485" s="1"/>
      <c r="AB485" s="1"/>
      <c r="AC485" s="1"/>
      <c r="AD485" s="1"/>
      <c r="AE485" s="1"/>
      <c r="AF485" s="1"/>
      <c r="AG485" s="1"/>
      <c r="AH485" s="1"/>
    </row>
    <row r="486">
      <c r="A486" s="1"/>
      <c r="B486" s="197"/>
      <c r="C486" s="46"/>
      <c r="D486" s="1"/>
      <c r="E486" s="197"/>
      <c r="F486" s="46"/>
      <c r="G486" s="1"/>
      <c r="H486" s="1"/>
      <c r="I486" s="1"/>
      <c r="J486" s="197"/>
      <c r="K486" s="1"/>
      <c r="L486" s="1"/>
      <c r="M486" s="1"/>
      <c r="N486" s="1"/>
      <c r="O486" s="1"/>
      <c r="P486" s="197"/>
      <c r="Q486" s="1"/>
      <c r="R486" s="1"/>
      <c r="S486" s="1"/>
      <c r="T486" s="197"/>
      <c r="U486" s="1"/>
      <c r="V486" s="1"/>
      <c r="W486" s="1"/>
      <c r="X486" s="1"/>
      <c r="Y486" s="1"/>
      <c r="Z486" s="1"/>
      <c r="AA486" s="1"/>
      <c r="AB486" s="1"/>
      <c r="AC486" s="1"/>
      <c r="AD486" s="1"/>
      <c r="AE486" s="1"/>
      <c r="AF486" s="1"/>
      <c r="AG486" s="1"/>
      <c r="AH486" s="1"/>
    </row>
    <row r="487">
      <c r="A487" s="1"/>
      <c r="B487" s="197"/>
      <c r="C487" s="46"/>
      <c r="D487" s="1"/>
      <c r="E487" s="197"/>
      <c r="F487" s="46"/>
      <c r="G487" s="1"/>
      <c r="H487" s="1"/>
      <c r="I487" s="1"/>
      <c r="J487" s="197"/>
      <c r="K487" s="1"/>
      <c r="L487" s="1"/>
      <c r="M487" s="1"/>
      <c r="N487" s="1"/>
      <c r="O487" s="1"/>
      <c r="P487" s="197"/>
      <c r="Q487" s="1"/>
      <c r="R487" s="1"/>
      <c r="S487" s="1"/>
      <c r="T487" s="197"/>
      <c r="U487" s="1"/>
      <c r="V487" s="1"/>
      <c r="W487" s="1"/>
      <c r="X487" s="1"/>
      <c r="Y487" s="1"/>
      <c r="Z487" s="1"/>
      <c r="AA487" s="1"/>
      <c r="AB487" s="1"/>
      <c r="AC487" s="1"/>
      <c r="AD487" s="1"/>
      <c r="AE487" s="1"/>
      <c r="AF487" s="1"/>
      <c r="AG487" s="1"/>
      <c r="AH487" s="1"/>
    </row>
    <row r="488">
      <c r="A488" s="1"/>
      <c r="B488" s="197"/>
      <c r="C488" s="46"/>
      <c r="D488" s="1"/>
      <c r="E488" s="197"/>
      <c r="F488" s="46"/>
      <c r="G488" s="1"/>
      <c r="H488" s="1"/>
      <c r="I488" s="1"/>
      <c r="J488" s="197"/>
      <c r="K488" s="1"/>
      <c r="L488" s="1"/>
      <c r="M488" s="1"/>
      <c r="N488" s="1"/>
      <c r="O488" s="1"/>
      <c r="P488" s="197"/>
      <c r="Q488" s="1"/>
      <c r="R488" s="1"/>
      <c r="S488" s="1"/>
      <c r="T488" s="197"/>
      <c r="U488" s="1"/>
      <c r="V488" s="1"/>
      <c r="W488" s="1"/>
      <c r="X488" s="1"/>
      <c r="Y488" s="1"/>
      <c r="Z488" s="1"/>
      <c r="AA488" s="1"/>
      <c r="AB488" s="1"/>
      <c r="AC488" s="1"/>
      <c r="AD488" s="1"/>
      <c r="AE488" s="1"/>
      <c r="AF488" s="1"/>
      <c r="AG488" s="1"/>
      <c r="AH488" s="1"/>
    </row>
    <row r="489">
      <c r="A489" s="1"/>
      <c r="B489" s="197"/>
      <c r="C489" s="46"/>
      <c r="D489" s="1"/>
      <c r="E489" s="197"/>
      <c r="F489" s="46"/>
      <c r="G489" s="1"/>
      <c r="H489" s="1"/>
      <c r="I489" s="1"/>
      <c r="J489" s="197"/>
      <c r="K489" s="1"/>
      <c r="L489" s="1"/>
      <c r="M489" s="1"/>
      <c r="N489" s="1"/>
      <c r="O489" s="1"/>
      <c r="P489" s="197"/>
      <c r="Q489" s="1"/>
      <c r="R489" s="1"/>
      <c r="S489" s="1"/>
      <c r="T489" s="197"/>
      <c r="U489" s="1"/>
      <c r="V489" s="1"/>
      <c r="W489" s="1"/>
      <c r="X489" s="1"/>
      <c r="Y489" s="1"/>
      <c r="Z489" s="1"/>
      <c r="AA489" s="1"/>
      <c r="AB489" s="1"/>
      <c r="AC489" s="1"/>
      <c r="AD489" s="1"/>
      <c r="AE489" s="1"/>
      <c r="AF489" s="1"/>
      <c r="AG489" s="1"/>
      <c r="AH489" s="1"/>
    </row>
    <row r="490">
      <c r="A490" s="1"/>
      <c r="B490" s="197"/>
      <c r="C490" s="46"/>
      <c r="D490" s="1"/>
      <c r="E490" s="197"/>
      <c r="F490" s="46"/>
      <c r="G490" s="1"/>
      <c r="H490" s="1"/>
      <c r="I490" s="1"/>
      <c r="J490" s="197"/>
      <c r="K490" s="1"/>
      <c r="L490" s="1"/>
      <c r="M490" s="1"/>
      <c r="N490" s="1"/>
      <c r="O490" s="1"/>
      <c r="P490" s="197"/>
      <c r="Q490" s="1"/>
      <c r="R490" s="1"/>
      <c r="S490" s="1"/>
      <c r="T490" s="197"/>
      <c r="U490" s="1"/>
      <c r="V490" s="1"/>
      <c r="W490" s="1"/>
      <c r="X490" s="1"/>
      <c r="Y490" s="1"/>
      <c r="Z490" s="1"/>
      <c r="AA490" s="1"/>
      <c r="AB490" s="1"/>
      <c r="AC490" s="1"/>
      <c r="AD490" s="1"/>
      <c r="AE490" s="1"/>
      <c r="AF490" s="1"/>
      <c r="AG490" s="1"/>
      <c r="AH490" s="1"/>
    </row>
    <row r="491">
      <c r="A491" s="1"/>
      <c r="B491" s="197"/>
      <c r="C491" s="46"/>
      <c r="D491" s="1"/>
      <c r="E491" s="197"/>
      <c r="F491" s="46"/>
      <c r="G491" s="1"/>
      <c r="H491" s="1"/>
      <c r="I491" s="1"/>
      <c r="J491" s="197"/>
      <c r="K491" s="1"/>
      <c r="L491" s="1"/>
      <c r="M491" s="1"/>
      <c r="N491" s="1"/>
      <c r="O491" s="1"/>
      <c r="P491" s="197"/>
      <c r="Q491" s="1"/>
      <c r="R491" s="1"/>
      <c r="S491" s="1"/>
      <c r="T491" s="197"/>
      <c r="U491" s="1"/>
      <c r="V491" s="1"/>
      <c r="W491" s="1"/>
      <c r="X491" s="1"/>
      <c r="Y491" s="1"/>
      <c r="Z491" s="1"/>
      <c r="AA491" s="1"/>
      <c r="AB491" s="1"/>
      <c r="AC491" s="1"/>
      <c r="AD491" s="1"/>
      <c r="AE491" s="1"/>
      <c r="AF491" s="1"/>
      <c r="AG491" s="1"/>
      <c r="AH491" s="1"/>
    </row>
    <row r="492">
      <c r="A492" s="1"/>
      <c r="B492" s="197"/>
      <c r="C492" s="46"/>
      <c r="D492" s="1"/>
      <c r="E492" s="197"/>
      <c r="F492" s="46"/>
      <c r="G492" s="1"/>
      <c r="H492" s="1"/>
      <c r="I492" s="1"/>
      <c r="J492" s="197"/>
      <c r="K492" s="1"/>
      <c r="L492" s="1"/>
      <c r="M492" s="1"/>
      <c r="N492" s="1"/>
      <c r="O492" s="1"/>
      <c r="P492" s="197"/>
      <c r="Q492" s="1"/>
      <c r="R492" s="1"/>
      <c r="S492" s="1"/>
      <c r="T492" s="197"/>
      <c r="U492" s="1"/>
      <c r="V492" s="1"/>
      <c r="W492" s="1"/>
      <c r="X492" s="1"/>
      <c r="Y492" s="1"/>
      <c r="Z492" s="1"/>
      <c r="AA492" s="1"/>
      <c r="AB492" s="1"/>
      <c r="AC492" s="1"/>
      <c r="AD492" s="1"/>
      <c r="AE492" s="1"/>
      <c r="AF492" s="1"/>
      <c r="AG492" s="1"/>
      <c r="AH492" s="1"/>
    </row>
    <row r="493">
      <c r="A493" s="1"/>
      <c r="B493" s="197"/>
      <c r="C493" s="46"/>
      <c r="D493" s="1"/>
      <c r="E493" s="197"/>
      <c r="F493" s="46"/>
      <c r="G493" s="1"/>
      <c r="H493" s="1"/>
      <c r="I493" s="1"/>
      <c r="J493" s="197"/>
      <c r="K493" s="1"/>
      <c r="L493" s="1"/>
      <c r="M493" s="1"/>
      <c r="N493" s="1"/>
      <c r="O493" s="1"/>
      <c r="P493" s="197"/>
      <c r="Q493" s="1"/>
      <c r="R493" s="1"/>
      <c r="S493" s="1"/>
      <c r="T493" s="197"/>
      <c r="U493" s="1"/>
      <c r="V493" s="1"/>
      <c r="W493" s="1"/>
      <c r="X493" s="1"/>
      <c r="Y493" s="1"/>
      <c r="Z493" s="1"/>
      <c r="AA493" s="1"/>
      <c r="AB493" s="1"/>
      <c r="AC493" s="1"/>
      <c r="AD493" s="1"/>
      <c r="AE493" s="1"/>
      <c r="AF493" s="1"/>
      <c r="AG493" s="1"/>
      <c r="AH493" s="1"/>
    </row>
    <row r="494">
      <c r="A494" s="1"/>
      <c r="B494" s="197"/>
      <c r="C494" s="46"/>
      <c r="D494" s="1"/>
      <c r="E494" s="197"/>
      <c r="F494" s="46"/>
      <c r="G494" s="1"/>
      <c r="H494" s="1"/>
      <c r="I494" s="1"/>
      <c r="J494" s="197"/>
      <c r="K494" s="1"/>
      <c r="L494" s="1"/>
      <c r="M494" s="1"/>
      <c r="N494" s="1"/>
      <c r="O494" s="1"/>
      <c r="P494" s="197"/>
      <c r="Q494" s="1"/>
      <c r="R494" s="1"/>
      <c r="S494" s="1"/>
      <c r="T494" s="197"/>
      <c r="U494" s="1"/>
      <c r="V494" s="1"/>
      <c r="W494" s="1"/>
      <c r="X494" s="1"/>
      <c r="Y494" s="1"/>
      <c r="Z494" s="1"/>
      <c r="AA494" s="1"/>
      <c r="AB494" s="1"/>
      <c r="AC494" s="1"/>
      <c r="AD494" s="1"/>
      <c r="AE494" s="1"/>
      <c r="AF494" s="1"/>
      <c r="AG494" s="1"/>
      <c r="AH494" s="1"/>
    </row>
    <row r="495">
      <c r="A495" s="1"/>
      <c r="B495" s="197"/>
      <c r="C495" s="46"/>
      <c r="D495" s="1"/>
      <c r="E495" s="197"/>
      <c r="F495" s="46"/>
      <c r="G495" s="1"/>
      <c r="H495" s="1"/>
      <c r="I495" s="1"/>
      <c r="J495" s="197"/>
      <c r="K495" s="1"/>
      <c r="L495" s="1"/>
      <c r="M495" s="1"/>
      <c r="N495" s="1"/>
      <c r="O495" s="1"/>
      <c r="P495" s="197"/>
      <c r="Q495" s="1"/>
      <c r="R495" s="1"/>
      <c r="S495" s="1"/>
      <c r="T495" s="197"/>
      <c r="U495" s="1"/>
      <c r="V495" s="1"/>
      <c r="W495" s="1"/>
      <c r="X495" s="1"/>
      <c r="Y495" s="1"/>
      <c r="Z495" s="1"/>
      <c r="AA495" s="1"/>
      <c r="AB495" s="1"/>
      <c r="AC495" s="1"/>
      <c r="AD495" s="1"/>
      <c r="AE495" s="1"/>
      <c r="AF495" s="1"/>
      <c r="AG495" s="1"/>
      <c r="AH495" s="1"/>
    </row>
    <row r="496">
      <c r="A496" s="1"/>
      <c r="B496" s="197"/>
      <c r="C496" s="46"/>
      <c r="D496" s="1"/>
      <c r="E496" s="197"/>
      <c r="F496" s="46"/>
      <c r="G496" s="1"/>
      <c r="H496" s="1"/>
      <c r="I496" s="1"/>
      <c r="J496" s="197"/>
      <c r="K496" s="1"/>
      <c r="L496" s="1"/>
      <c r="M496" s="1"/>
      <c r="N496" s="1"/>
      <c r="O496" s="1"/>
      <c r="P496" s="197"/>
      <c r="Q496" s="1"/>
      <c r="R496" s="1"/>
      <c r="S496" s="1"/>
      <c r="T496" s="197"/>
      <c r="U496" s="1"/>
      <c r="V496" s="1"/>
      <c r="W496" s="1"/>
      <c r="X496" s="1"/>
      <c r="Y496" s="1"/>
      <c r="Z496" s="1"/>
      <c r="AA496" s="1"/>
      <c r="AB496" s="1"/>
      <c r="AC496" s="1"/>
      <c r="AD496" s="1"/>
      <c r="AE496" s="1"/>
      <c r="AF496" s="1"/>
      <c r="AG496" s="1"/>
      <c r="AH496" s="1"/>
    </row>
    <row r="497">
      <c r="A497" s="1"/>
      <c r="B497" s="197"/>
      <c r="C497" s="46"/>
      <c r="D497" s="1"/>
      <c r="E497" s="197"/>
      <c r="F497" s="46"/>
      <c r="G497" s="1"/>
      <c r="H497" s="1"/>
      <c r="I497" s="1"/>
      <c r="J497" s="197"/>
      <c r="K497" s="1"/>
      <c r="L497" s="1"/>
      <c r="M497" s="1"/>
      <c r="N497" s="1"/>
      <c r="O497" s="1"/>
      <c r="P497" s="197"/>
      <c r="Q497" s="1"/>
      <c r="R497" s="1"/>
      <c r="S497" s="1"/>
      <c r="T497" s="197"/>
      <c r="U497" s="1"/>
      <c r="V497" s="1"/>
      <c r="W497" s="1"/>
      <c r="X497" s="1"/>
      <c r="Y497" s="1"/>
      <c r="Z497" s="1"/>
      <c r="AA497" s="1"/>
      <c r="AB497" s="1"/>
      <c r="AC497" s="1"/>
      <c r="AD497" s="1"/>
      <c r="AE497" s="1"/>
      <c r="AF497" s="1"/>
      <c r="AG497" s="1"/>
      <c r="AH497" s="1"/>
    </row>
    <row r="498">
      <c r="A498" s="1"/>
      <c r="B498" s="197"/>
      <c r="C498" s="46"/>
      <c r="D498" s="1"/>
      <c r="E498" s="197"/>
      <c r="F498" s="46"/>
      <c r="G498" s="1"/>
      <c r="H498" s="1"/>
      <c r="I498" s="1"/>
      <c r="J498" s="197"/>
      <c r="K498" s="1"/>
      <c r="L498" s="1"/>
      <c r="M498" s="1"/>
      <c r="N498" s="1"/>
      <c r="O498" s="1"/>
      <c r="P498" s="197"/>
      <c r="Q498" s="1"/>
      <c r="R498" s="1"/>
      <c r="S498" s="1"/>
      <c r="T498" s="197"/>
      <c r="U498" s="1"/>
      <c r="V498" s="1"/>
      <c r="W498" s="1"/>
      <c r="X498" s="1"/>
      <c r="Y498" s="1"/>
      <c r="Z498" s="1"/>
      <c r="AA498" s="1"/>
      <c r="AB498" s="1"/>
      <c r="AC498" s="1"/>
      <c r="AD498" s="1"/>
      <c r="AE498" s="1"/>
      <c r="AF498" s="1"/>
      <c r="AG498" s="1"/>
      <c r="AH498" s="1"/>
    </row>
    <row r="499">
      <c r="A499" s="1"/>
      <c r="B499" s="197"/>
      <c r="C499" s="46"/>
      <c r="D499" s="1"/>
      <c r="E499" s="197"/>
      <c r="F499" s="46"/>
      <c r="G499" s="1"/>
      <c r="H499" s="1"/>
      <c r="I499" s="1"/>
      <c r="J499" s="197"/>
      <c r="K499" s="1"/>
      <c r="L499" s="1"/>
      <c r="M499" s="1"/>
      <c r="N499" s="1"/>
      <c r="O499" s="1"/>
      <c r="P499" s="197"/>
      <c r="Q499" s="1"/>
      <c r="R499" s="1"/>
      <c r="S499" s="1"/>
      <c r="T499" s="197"/>
      <c r="U499" s="1"/>
      <c r="V499" s="1"/>
      <c r="W499" s="1"/>
      <c r="X499" s="1"/>
      <c r="Y499" s="1"/>
      <c r="Z499" s="1"/>
      <c r="AA499" s="1"/>
      <c r="AB499" s="1"/>
      <c r="AC499" s="1"/>
      <c r="AD499" s="1"/>
      <c r="AE499" s="1"/>
      <c r="AF499" s="1"/>
      <c r="AG499" s="1"/>
      <c r="AH499" s="1"/>
    </row>
    <row r="500">
      <c r="A500" s="1"/>
      <c r="B500" s="197"/>
      <c r="C500" s="46"/>
      <c r="D500" s="1"/>
      <c r="E500" s="197"/>
      <c r="F500" s="46"/>
      <c r="G500" s="1"/>
      <c r="H500" s="1"/>
      <c r="I500" s="1"/>
      <c r="J500" s="197"/>
      <c r="K500" s="1"/>
      <c r="L500" s="1"/>
      <c r="M500" s="1"/>
      <c r="N500" s="1"/>
      <c r="O500" s="1"/>
      <c r="P500" s="197"/>
      <c r="Q500" s="1"/>
      <c r="R500" s="1"/>
      <c r="S500" s="1"/>
      <c r="T500" s="197"/>
      <c r="U500" s="1"/>
      <c r="V500" s="1"/>
      <c r="W500" s="1"/>
      <c r="X500" s="1"/>
      <c r="Y500" s="1"/>
      <c r="Z500" s="1"/>
      <c r="AA500" s="1"/>
      <c r="AB500" s="1"/>
      <c r="AC500" s="1"/>
      <c r="AD500" s="1"/>
      <c r="AE500" s="1"/>
      <c r="AF500" s="1"/>
      <c r="AG500" s="1"/>
      <c r="AH500" s="1"/>
    </row>
    <row r="501">
      <c r="A501" s="1"/>
      <c r="B501" s="197"/>
      <c r="C501" s="46"/>
      <c r="D501" s="1"/>
      <c r="E501" s="197"/>
      <c r="F501" s="46"/>
      <c r="G501" s="1"/>
      <c r="H501" s="1"/>
      <c r="I501" s="1"/>
      <c r="J501" s="197"/>
      <c r="K501" s="1"/>
      <c r="L501" s="1"/>
      <c r="M501" s="1"/>
      <c r="N501" s="1"/>
      <c r="O501" s="1"/>
      <c r="P501" s="197"/>
      <c r="Q501" s="1"/>
      <c r="R501" s="1"/>
      <c r="S501" s="1"/>
      <c r="T501" s="197"/>
      <c r="U501" s="1"/>
      <c r="V501" s="1"/>
      <c r="W501" s="1"/>
      <c r="X501" s="1"/>
      <c r="Y501" s="1"/>
      <c r="Z501" s="1"/>
      <c r="AA501" s="1"/>
      <c r="AB501" s="1"/>
      <c r="AC501" s="1"/>
      <c r="AD501" s="1"/>
      <c r="AE501" s="1"/>
      <c r="AF501" s="1"/>
      <c r="AG501" s="1"/>
      <c r="AH501" s="1"/>
    </row>
    <row r="502">
      <c r="A502" s="1"/>
      <c r="B502" s="197"/>
      <c r="C502" s="46"/>
      <c r="D502" s="1"/>
      <c r="E502" s="197"/>
      <c r="F502" s="46"/>
      <c r="G502" s="1"/>
      <c r="H502" s="1"/>
      <c r="I502" s="1"/>
      <c r="J502" s="197"/>
      <c r="K502" s="1"/>
      <c r="L502" s="1"/>
      <c r="M502" s="1"/>
      <c r="N502" s="1"/>
      <c r="O502" s="1"/>
      <c r="P502" s="197"/>
      <c r="Q502" s="1"/>
      <c r="R502" s="1"/>
      <c r="S502" s="1"/>
      <c r="T502" s="197"/>
      <c r="U502" s="1"/>
      <c r="V502" s="1"/>
      <c r="W502" s="1"/>
      <c r="X502" s="1"/>
      <c r="Y502" s="1"/>
      <c r="Z502" s="1"/>
      <c r="AA502" s="1"/>
      <c r="AB502" s="1"/>
      <c r="AC502" s="1"/>
      <c r="AD502" s="1"/>
      <c r="AE502" s="1"/>
      <c r="AF502" s="1"/>
      <c r="AG502" s="1"/>
      <c r="AH502" s="1"/>
    </row>
    <row r="503">
      <c r="A503" s="1"/>
      <c r="B503" s="197"/>
      <c r="C503" s="46"/>
      <c r="D503" s="1"/>
      <c r="E503" s="197"/>
      <c r="F503" s="46"/>
      <c r="G503" s="1"/>
      <c r="H503" s="1"/>
      <c r="I503" s="1"/>
      <c r="J503" s="197"/>
      <c r="K503" s="1"/>
      <c r="L503" s="1"/>
      <c r="M503" s="1"/>
      <c r="N503" s="1"/>
      <c r="O503" s="1"/>
      <c r="P503" s="197"/>
      <c r="Q503" s="1"/>
      <c r="R503" s="1"/>
      <c r="S503" s="1"/>
      <c r="T503" s="197"/>
      <c r="U503" s="1"/>
      <c r="V503" s="1"/>
      <c r="W503" s="1"/>
      <c r="X503" s="1"/>
      <c r="Y503" s="1"/>
      <c r="Z503" s="1"/>
      <c r="AA503" s="1"/>
      <c r="AB503" s="1"/>
      <c r="AC503" s="1"/>
      <c r="AD503" s="1"/>
      <c r="AE503" s="1"/>
      <c r="AF503" s="1"/>
      <c r="AG503" s="1"/>
      <c r="AH503" s="1"/>
    </row>
    <row r="504">
      <c r="A504" s="1"/>
      <c r="B504" s="197"/>
      <c r="C504" s="46"/>
      <c r="D504" s="1"/>
      <c r="E504" s="197"/>
      <c r="F504" s="46"/>
      <c r="G504" s="1"/>
      <c r="H504" s="1"/>
      <c r="I504" s="1"/>
      <c r="J504" s="197"/>
      <c r="K504" s="1"/>
      <c r="L504" s="1"/>
      <c r="M504" s="1"/>
      <c r="N504" s="1"/>
      <c r="O504" s="1"/>
      <c r="P504" s="197"/>
      <c r="Q504" s="1"/>
      <c r="R504" s="1"/>
      <c r="S504" s="1"/>
      <c r="T504" s="197"/>
      <c r="U504" s="1"/>
      <c r="V504" s="1"/>
      <c r="W504" s="1"/>
      <c r="X504" s="1"/>
      <c r="Y504" s="1"/>
      <c r="Z504" s="1"/>
      <c r="AA504" s="1"/>
      <c r="AB504" s="1"/>
      <c r="AC504" s="1"/>
      <c r="AD504" s="1"/>
      <c r="AE504" s="1"/>
      <c r="AF504" s="1"/>
      <c r="AG504" s="1"/>
      <c r="AH504" s="1"/>
    </row>
    <row r="505">
      <c r="A505" s="1"/>
      <c r="B505" s="197"/>
      <c r="C505" s="46"/>
      <c r="D505" s="1"/>
      <c r="E505" s="197"/>
      <c r="F505" s="46"/>
      <c r="G505" s="1"/>
      <c r="H505" s="1"/>
      <c r="I505" s="1"/>
      <c r="J505" s="197"/>
      <c r="K505" s="1"/>
      <c r="L505" s="1"/>
      <c r="M505" s="1"/>
      <c r="N505" s="1"/>
      <c r="O505" s="1"/>
      <c r="P505" s="197"/>
      <c r="Q505" s="1"/>
      <c r="R505" s="1"/>
      <c r="S505" s="1"/>
      <c r="T505" s="197"/>
      <c r="U505" s="1"/>
      <c r="V505" s="1"/>
      <c r="W505" s="1"/>
      <c r="X505" s="1"/>
      <c r="Y505" s="1"/>
      <c r="Z505" s="1"/>
      <c r="AA505" s="1"/>
      <c r="AB505" s="1"/>
      <c r="AC505" s="1"/>
      <c r="AD505" s="1"/>
      <c r="AE505" s="1"/>
      <c r="AF505" s="1"/>
      <c r="AG505" s="1"/>
      <c r="AH505" s="1"/>
    </row>
    <row r="506">
      <c r="A506" s="1"/>
      <c r="B506" s="197"/>
      <c r="C506" s="46"/>
      <c r="D506" s="1"/>
      <c r="E506" s="197"/>
      <c r="F506" s="46"/>
      <c r="G506" s="1"/>
      <c r="H506" s="1"/>
      <c r="I506" s="1"/>
      <c r="J506" s="197"/>
      <c r="K506" s="1"/>
      <c r="L506" s="1"/>
      <c r="M506" s="1"/>
      <c r="N506" s="1"/>
      <c r="O506" s="1"/>
      <c r="P506" s="197"/>
      <c r="Q506" s="1"/>
      <c r="R506" s="1"/>
      <c r="S506" s="1"/>
      <c r="T506" s="197"/>
      <c r="U506" s="1"/>
      <c r="V506" s="1"/>
      <c r="W506" s="1"/>
      <c r="X506" s="1"/>
      <c r="Y506" s="1"/>
      <c r="Z506" s="1"/>
      <c r="AA506" s="1"/>
      <c r="AB506" s="1"/>
      <c r="AC506" s="1"/>
      <c r="AD506" s="1"/>
      <c r="AE506" s="1"/>
      <c r="AF506" s="1"/>
      <c r="AG506" s="1"/>
      <c r="AH506" s="1"/>
    </row>
    <row r="507">
      <c r="A507" s="1"/>
      <c r="B507" s="197"/>
      <c r="C507" s="46"/>
      <c r="D507" s="1"/>
      <c r="E507" s="197"/>
      <c r="F507" s="46"/>
      <c r="G507" s="1"/>
      <c r="H507" s="1"/>
      <c r="I507" s="1"/>
      <c r="J507" s="197"/>
      <c r="K507" s="1"/>
      <c r="L507" s="1"/>
      <c r="M507" s="1"/>
      <c r="N507" s="1"/>
      <c r="O507" s="1"/>
      <c r="P507" s="197"/>
      <c r="Q507" s="1"/>
      <c r="R507" s="1"/>
      <c r="S507" s="1"/>
      <c r="T507" s="197"/>
      <c r="U507" s="1"/>
      <c r="V507" s="1"/>
      <c r="W507" s="1"/>
      <c r="X507" s="1"/>
      <c r="Y507" s="1"/>
      <c r="Z507" s="1"/>
      <c r="AA507" s="1"/>
      <c r="AB507" s="1"/>
      <c r="AC507" s="1"/>
      <c r="AD507" s="1"/>
      <c r="AE507" s="1"/>
      <c r="AF507" s="1"/>
      <c r="AG507" s="1"/>
      <c r="AH507" s="1"/>
    </row>
    <row r="508">
      <c r="A508" s="1"/>
      <c r="B508" s="197"/>
      <c r="C508" s="46"/>
      <c r="D508" s="1"/>
      <c r="E508" s="197"/>
      <c r="F508" s="46"/>
      <c r="G508" s="1"/>
      <c r="H508" s="1"/>
      <c r="I508" s="1"/>
      <c r="J508" s="197"/>
      <c r="K508" s="1"/>
      <c r="L508" s="1"/>
      <c r="M508" s="1"/>
      <c r="N508" s="1"/>
      <c r="O508" s="1"/>
      <c r="P508" s="197"/>
      <c r="Q508" s="1"/>
      <c r="R508" s="1"/>
      <c r="S508" s="1"/>
      <c r="T508" s="197"/>
      <c r="U508" s="1"/>
      <c r="V508" s="1"/>
      <c r="W508" s="1"/>
      <c r="X508" s="1"/>
      <c r="Y508" s="1"/>
      <c r="Z508" s="1"/>
      <c r="AA508" s="1"/>
      <c r="AB508" s="1"/>
      <c r="AC508" s="1"/>
      <c r="AD508" s="1"/>
      <c r="AE508" s="1"/>
      <c r="AF508" s="1"/>
      <c r="AG508" s="1"/>
      <c r="AH508" s="1"/>
    </row>
    <row r="509">
      <c r="A509" s="1"/>
      <c r="B509" s="197"/>
      <c r="C509" s="46"/>
      <c r="D509" s="1"/>
      <c r="E509" s="197"/>
      <c r="F509" s="46"/>
      <c r="G509" s="1"/>
      <c r="H509" s="1"/>
      <c r="I509" s="1"/>
      <c r="J509" s="197"/>
      <c r="K509" s="1"/>
      <c r="L509" s="1"/>
      <c r="M509" s="1"/>
      <c r="N509" s="1"/>
      <c r="O509" s="1"/>
      <c r="P509" s="197"/>
      <c r="Q509" s="1"/>
      <c r="R509" s="1"/>
      <c r="S509" s="1"/>
      <c r="T509" s="197"/>
      <c r="U509" s="1"/>
      <c r="V509" s="1"/>
      <c r="W509" s="1"/>
      <c r="X509" s="1"/>
      <c r="Y509" s="1"/>
      <c r="Z509" s="1"/>
      <c r="AA509" s="1"/>
      <c r="AB509" s="1"/>
      <c r="AC509" s="1"/>
      <c r="AD509" s="1"/>
      <c r="AE509" s="1"/>
      <c r="AF509" s="1"/>
      <c r="AG509" s="1"/>
      <c r="AH509" s="1"/>
    </row>
    <row r="510">
      <c r="A510" s="1"/>
      <c r="B510" s="197"/>
      <c r="C510" s="46"/>
      <c r="D510" s="1"/>
      <c r="E510" s="197"/>
      <c r="F510" s="46"/>
      <c r="G510" s="1"/>
      <c r="H510" s="1"/>
      <c r="I510" s="1"/>
      <c r="J510" s="197"/>
      <c r="K510" s="1"/>
      <c r="L510" s="1"/>
      <c r="M510" s="1"/>
      <c r="N510" s="1"/>
      <c r="O510" s="1"/>
      <c r="P510" s="197"/>
      <c r="Q510" s="1"/>
      <c r="R510" s="1"/>
      <c r="S510" s="1"/>
      <c r="T510" s="197"/>
      <c r="U510" s="1"/>
      <c r="V510" s="1"/>
      <c r="W510" s="1"/>
      <c r="X510" s="1"/>
      <c r="Y510" s="1"/>
      <c r="Z510" s="1"/>
      <c r="AA510" s="1"/>
      <c r="AB510" s="1"/>
      <c r="AC510" s="1"/>
      <c r="AD510" s="1"/>
      <c r="AE510" s="1"/>
      <c r="AF510" s="1"/>
      <c r="AG510" s="1"/>
      <c r="AH510" s="1"/>
    </row>
    <row r="511">
      <c r="A511" s="1"/>
      <c r="B511" s="197"/>
      <c r="C511" s="46"/>
      <c r="D511" s="1"/>
      <c r="E511" s="197"/>
      <c r="F511" s="46"/>
      <c r="G511" s="1"/>
      <c r="H511" s="1"/>
      <c r="I511" s="1"/>
      <c r="J511" s="197"/>
      <c r="K511" s="1"/>
      <c r="L511" s="1"/>
      <c r="M511" s="1"/>
      <c r="N511" s="1"/>
      <c r="O511" s="1"/>
      <c r="P511" s="197"/>
      <c r="Q511" s="1"/>
      <c r="R511" s="1"/>
      <c r="S511" s="1"/>
      <c r="T511" s="197"/>
      <c r="U511" s="1"/>
      <c r="V511" s="1"/>
      <c r="W511" s="1"/>
      <c r="X511" s="1"/>
      <c r="Y511" s="1"/>
      <c r="Z511" s="1"/>
      <c r="AA511" s="1"/>
      <c r="AB511" s="1"/>
      <c r="AC511" s="1"/>
      <c r="AD511" s="1"/>
      <c r="AE511" s="1"/>
      <c r="AF511" s="1"/>
      <c r="AG511" s="1"/>
      <c r="AH511" s="1"/>
    </row>
    <row r="512">
      <c r="A512" s="1"/>
      <c r="B512" s="197"/>
      <c r="C512" s="46"/>
      <c r="D512" s="1"/>
      <c r="E512" s="197"/>
      <c r="F512" s="46"/>
      <c r="G512" s="1"/>
      <c r="H512" s="1"/>
      <c r="I512" s="1"/>
      <c r="J512" s="197"/>
      <c r="K512" s="1"/>
      <c r="L512" s="1"/>
      <c r="M512" s="1"/>
      <c r="N512" s="1"/>
      <c r="O512" s="1"/>
      <c r="P512" s="197"/>
      <c r="Q512" s="1"/>
      <c r="R512" s="1"/>
      <c r="S512" s="1"/>
      <c r="T512" s="197"/>
      <c r="U512" s="1"/>
      <c r="V512" s="1"/>
      <c r="W512" s="1"/>
      <c r="X512" s="1"/>
      <c r="Y512" s="1"/>
      <c r="Z512" s="1"/>
      <c r="AA512" s="1"/>
      <c r="AB512" s="1"/>
      <c r="AC512" s="1"/>
      <c r="AD512" s="1"/>
      <c r="AE512" s="1"/>
      <c r="AF512" s="1"/>
      <c r="AG512" s="1"/>
      <c r="AH512" s="1"/>
    </row>
    <row r="513">
      <c r="A513" s="1"/>
      <c r="B513" s="197"/>
      <c r="C513" s="46"/>
      <c r="D513" s="1"/>
      <c r="E513" s="197"/>
      <c r="F513" s="46"/>
      <c r="G513" s="1"/>
      <c r="H513" s="1"/>
      <c r="I513" s="1"/>
      <c r="J513" s="197"/>
      <c r="K513" s="1"/>
      <c r="L513" s="1"/>
      <c r="M513" s="1"/>
      <c r="N513" s="1"/>
      <c r="O513" s="1"/>
      <c r="P513" s="197"/>
      <c r="Q513" s="1"/>
      <c r="R513" s="1"/>
      <c r="S513" s="1"/>
      <c r="T513" s="197"/>
      <c r="U513" s="1"/>
      <c r="V513" s="1"/>
      <c r="W513" s="1"/>
      <c r="X513" s="1"/>
      <c r="Y513" s="1"/>
      <c r="Z513" s="1"/>
      <c r="AA513" s="1"/>
      <c r="AB513" s="1"/>
      <c r="AC513" s="1"/>
      <c r="AD513" s="1"/>
      <c r="AE513" s="1"/>
      <c r="AF513" s="1"/>
      <c r="AG513" s="1"/>
      <c r="AH513" s="1"/>
    </row>
    <row r="514">
      <c r="A514" s="1"/>
      <c r="B514" s="197"/>
      <c r="C514" s="46"/>
      <c r="D514" s="1"/>
      <c r="E514" s="197"/>
      <c r="F514" s="46"/>
      <c r="G514" s="1"/>
      <c r="H514" s="1"/>
      <c r="I514" s="1"/>
      <c r="J514" s="197"/>
      <c r="K514" s="1"/>
      <c r="L514" s="1"/>
      <c r="M514" s="1"/>
      <c r="N514" s="1"/>
      <c r="O514" s="1"/>
      <c r="P514" s="197"/>
      <c r="Q514" s="1"/>
      <c r="R514" s="1"/>
      <c r="S514" s="1"/>
      <c r="T514" s="197"/>
      <c r="U514" s="1"/>
      <c r="V514" s="1"/>
      <c r="W514" s="1"/>
      <c r="X514" s="1"/>
      <c r="Y514" s="1"/>
      <c r="Z514" s="1"/>
      <c r="AA514" s="1"/>
      <c r="AB514" s="1"/>
      <c r="AC514" s="1"/>
      <c r="AD514" s="1"/>
      <c r="AE514" s="1"/>
      <c r="AF514" s="1"/>
      <c r="AG514" s="1"/>
      <c r="AH514" s="1"/>
    </row>
    <row r="515">
      <c r="A515" s="1"/>
      <c r="B515" s="197"/>
      <c r="C515" s="46"/>
      <c r="D515" s="1"/>
      <c r="E515" s="197"/>
      <c r="F515" s="46"/>
      <c r="G515" s="1"/>
      <c r="H515" s="1"/>
      <c r="I515" s="1"/>
      <c r="J515" s="197"/>
      <c r="K515" s="1"/>
      <c r="L515" s="1"/>
      <c r="M515" s="1"/>
      <c r="N515" s="1"/>
      <c r="O515" s="1"/>
      <c r="P515" s="197"/>
      <c r="Q515" s="1"/>
      <c r="R515" s="1"/>
      <c r="S515" s="1"/>
      <c r="T515" s="197"/>
      <c r="U515" s="1"/>
      <c r="V515" s="1"/>
      <c r="W515" s="1"/>
      <c r="X515" s="1"/>
      <c r="Y515" s="1"/>
      <c r="Z515" s="1"/>
      <c r="AA515" s="1"/>
      <c r="AB515" s="1"/>
      <c r="AC515" s="1"/>
      <c r="AD515" s="1"/>
      <c r="AE515" s="1"/>
      <c r="AF515" s="1"/>
      <c r="AG515" s="1"/>
      <c r="AH515" s="1"/>
    </row>
    <row r="516">
      <c r="A516" s="1"/>
      <c r="B516" s="197"/>
      <c r="C516" s="46"/>
      <c r="D516" s="1"/>
      <c r="E516" s="197"/>
      <c r="F516" s="46"/>
      <c r="G516" s="1"/>
      <c r="H516" s="1"/>
      <c r="I516" s="1"/>
      <c r="J516" s="197"/>
      <c r="K516" s="1"/>
      <c r="L516" s="1"/>
      <c r="M516" s="1"/>
      <c r="N516" s="1"/>
      <c r="O516" s="1"/>
      <c r="P516" s="197"/>
      <c r="Q516" s="1"/>
      <c r="R516" s="1"/>
      <c r="S516" s="1"/>
      <c r="T516" s="197"/>
      <c r="U516" s="1"/>
      <c r="V516" s="1"/>
      <c r="W516" s="1"/>
      <c r="X516" s="1"/>
      <c r="Y516" s="1"/>
      <c r="Z516" s="1"/>
      <c r="AA516" s="1"/>
      <c r="AB516" s="1"/>
      <c r="AC516" s="1"/>
      <c r="AD516" s="1"/>
      <c r="AE516" s="1"/>
      <c r="AF516" s="1"/>
      <c r="AG516" s="1"/>
      <c r="AH516" s="1"/>
    </row>
    <row r="517">
      <c r="A517" s="1"/>
      <c r="B517" s="197"/>
      <c r="C517" s="46"/>
      <c r="D517" s="1"/>
      <c r="E517" s="197"/>
      <c r="F517" s="46"/>
      <c r="G517" s="1"/>
      <c r="H517" s="1"/>
      <c r="I517" s="1"/>
      <c r="J517" s="197"/>
      <c r="K517" s="1"/>
      <c r="L517" s="1"/>
      <c r="M517" s="1"/>
      <c r="N517" s="1"/>
      <c r="O517" s="1"/>
      <c r="P517" s="197"/>
      <c r="Q517" s="1"/>
      <c r="R517" s="1"/>
      <c r="S517" s="1"/>
      <c r="T517" s="197"/>
      <c r="U517" s="1"/>
      <c r="V517" s="1"/>
      <c r="W517" s="1"/>
      <c r="X517" s="1"/>
      <c r="Y517" s="1"/>
      <c r="Z517" s="1"/>
      <c r="AA517" s="1"/>
      <c r="AB517" s="1"/>
      <c r="AC517" s="1"/>
      <c r="AD517" s="1"/>
      <c r="AE517" s="1"/>
      <c r="AF517" s="1"/>
      <c r="AG517" s="1"/>
      <c r="AH517" s="1"/>
    </row>
    <row r="518">
      <c r="A518" s="1"/>
      <c r="B518" s="197"/>
      <c r="C518" s="46"/>
      <c r="D518" s="1"/>
      <c r="E518" s="197"/>
      <c r="F518" s="46"/>
      <c r="G518" s="1"/>
      <c r="H518" s="1"/>
      <c r="I518" s="1"/>
      <c r="J518" s="197"/>
      <c r="K518" s="1"/>
      <c r="L518" s="1"/>
      <c r="M518" s="1"/>
      <c r="N518" s="1"/>
      <c r="O518" s="1"/>
      <c r="P518" s="197"/>
      <c r="Q518" s="1"/>
      <c r="R518" s="1"/>
      <c r="S518" s="1"/>
      <c r="T518" s="197"/>
      <c r="U518" s="1"/>
      <c r="V518" s="1"/>
      <c r="W518" s="1"/>
      <c r="X518" s="1"/>
      <c r="Y518" s="1"/>
      <c r="Z518" s="1"/>
      <c r="AA518" s="1"/>
      <c r="AB518" s="1"/>
      <c r="AC518" s="1"/>
      <c r="AD518" s="1"/>
      <c r="AE518" s="1"/>
      <c r="AF518" s="1"/>
      <c r="AG518" s="1"/>
      <c r="AH518" s="1"/>
    </row>
    <row r="519">
      <c r="A519" s="1"/>
      <c r="B519" s="197"/>
      <c r="C519" s="46"/>
      <c r="D519" s="1"/>
      <c r="E519" s="197"/>
      <c r="F519" s="46"/>
      <c r="G519" s="1"/>
      <c r="H519" s="1"/>
      <c r="I519" s="1"/>
      <c r="J519" s="197"/>
      <c r="K519" s="1"/>
      <c r="L519" s="1"/>
      <c r="M519" s="1"/>
      <c r="N519" s="1"/>
      <c r="O519" s="1"/>
      <c r="P519" s="197"/>
      <c r="Q519" s="1"/>
      <c r="R519" s="1"/>
      <c r="S519" s="1"/>
      <c r="T519" s="197"/>
      <c r="U519" s="1"/>
      <c r="V519" s="1"/>
      <c r="W519" s="1"/>
      <c r="X519" s="1"/>
      <c r="Y519" s="1"/>
      <c r="Z519" s="1"/>
      <c r="AA519" s="1"/>
      <c r="AB519" s="1"/>
      <c r="AC519" s="1"/>
      <c r="AD519" s="1"/>
      <c r="AE519" s="1"/>
      <c r="AF519" s="1"/>
      <c r="AG519" s="1"/>
      <c r="AH519" s="1"/>
    </row>
    <row r="520">
      <c r="A520" s="1"/>
      <c r="B520" s="197"/>
      <c r="C520" s="46"/>
      <c r="D520" s="1"/>
      <c r="E520" s="197"/>
      <c r="F520" s="46"/>
      <c r="G520" s="1"/>
      <c r="H520" s="1"/>
      <c r="I520" s="1"/>
      <c r="J520" s="197"/>
      <c r="K520" s="1"/>
      <c r="L520" s="1"/>
      <c r="M520" s="1"/>
      <c r="N520" s="1"/>
      <c r="O520" s="1"/>
      <c r="P520" s="197"/>
      <c r="Q520" s="1"/>
      <c r="R520" s="1"/>
      <c r="S520" s="1"/>
      <c r="T520" s="197"/>
      <c r="U520" s="1"/>
      <c r="V520" s="1"/>
      <c r="W520" s="1"/>
      <c r="X520" s="1"/>
      <c r="Y520" s="1"/>
      <c r="Z520" s="1"/>
      <c r="AA520" s="1"/>
      <c r="AB520" s="1"/>
      <c r="AC520" s="1"/>
      <c r="AD520" s="1"/>
      <c r="AE520" s="1"/>
      <c r="AF520" s="1"/>
      <c r="AG520" s="1"/>
      <c r="AH520" s="1"/>
    </row>
    <row r="521">
      <c r="A521" s="1"/>
      <c r="B521" s="197"/>
      <c r="C521" s="46"/>
      <c r="D521" s="1"/>
      <c r="E521" s="197"/>
      <c r="F521" s="46"/>
      <c r="G521" s="1"/>
      <c r="H521" s="1"/>
      <c r="I521" s="1"/>
      <c r="J521" s="197"/>
      <c r="K521" s="1"/>
      <c r="L521" s="1"/>
      <c r="M521" s="1"/>
      <c r="N521" s="1"/>
      <c r="O521" s="1"/>
      <c r="P521" s="197"/>
      <c r="Q521" s="1"/>
      <c r="R521" s="1"/>
      <c r="S521" s="1"/>
      <c r="T521" s="197"/>
      <c r="U521" s="1"/>
      <c r="V521" s="1"/>
      <c r="W521" s="1"/>
      <c r="X521" s="1"/>
      <c r="Y521" s="1"/>
      <c r="Z521" s="1"/>
      <c r="AA521" s="1"/>
      <c r="AB521" s="1"/>
      <c r="AC521" s="1"/>
      <c r="AD521" s="1"/>
      <c r="AE521" s="1"/>
      <c r="AF521" s="1"/>
      <c r="AG521" s="1"/>
      <c r="AH521" s="1"/>
    </row>
    <row r="522">
      <c r="A522" s="1"/>
      <c r="B522" s="197"/>
      <c r="C522" s="46"/>
      <c r="D522" s="1"/>
      <c r="E522" s="197"/>
      <c r="F522" s="46"/>
      <c r="G522" s="1"/>
      <c r="H522" s="1"/>
      <c r="I522" s="1"/>
      <c r="J522" s="197"/>
      <c r="K522" s="1"/>
      <c r="L522" s="1"/>
      <c r="M522" s="1"/>
      <c r="N522" s="1"/>
      <c r="O522" s="1"/>
      <c r="P522" s="197"/>
      <c r="Q522" s="1"/>
      <c r="R522" s="1"/>
      <c r="S522" s="1"/>
      <c r="T522" s="197"/>
      <c r="U522" s="1"/>
      <c r="V522" s="1"/>
      <c r="W522" s="1"/>
      <c r="X522" s="1"/>
      <c r="Y522" s="1"/>
      <c r="Z522" s="1"/>
      <c r="AA522" s="1"/>
      <c r="AB522" s="1"/>
      <c r="AC522" s="1"/>
      <c r="AD522" s="1"/>
      <c r="AE522" s="1"/>
      <c r="AF522" s="1"/>
      <c r="AG522" s="1"/>
      <c r="AH522" s="1"/>
    </row>
    <row r="523">
      <c r="A523" s="1"/>
      <c r="B523" s="197"/>
      <c r="C523" s="46"/>
      <c r="D523" s="1"/>
      <c r="E523" s="197"/>
      <c r="F523" s="46"/>
      <c r="G523" s="1"/>
      <c r="H523" s="1"/>
      <c r="I523" s="1"/>
      <c r="J523" s="197"/>
      <c r="K523" s="1"/>
      <c r="L523" s="1"/>
      <c r="M523" s="1"/>
      <c r="N523" s="1"/>
      <c r="O523" s="1"/>
      <c r="P523" s="197"/>
      <c r="Q523" s="1"/>
      <c r="R523" s="1"/>
      <c r="S523" s="1"/>
      <c r="T523" s="197"/>
      <c r="U523" s="1"/>
      <c r="V523" s="1"/>
      <c r="W523" s="1"/>
      <c r="X523" s="1"/>
      <c r="Y523" s="1"/>
      <c r="Z523" s="1"/>
      <c r="AA523" s="1"/>
      <c r="AB523" s="1"/>
      <c r="AC523" s="1"/>
      <c r="AD523" s="1"/>
      <c r="AE523" s="1"/>
      <c r="AF523" s="1"/>
      <c r="AG523" s="1"/>
      <c r="AH523" s="1"/>
    </row>
    <row r="524">
      <c r="A524" s="1"/>
      <c r="B524" s="197"/>
      <c r="C524" s="46"/>
      <c r="D524" s="1"/>
      <c r="E524" s="197"/>
      <c r="F524" s="46"/>
      <c r="G524" s="1"/>
      <c r="H524" s="1"/>
      <c r="I524" s="1"/>
      <c r="J524" s="197"/>
      <c r="K524" s="1"/>
      <c r="L524" s="1"/>
      <c r="M524" s="1"/>
      <c r="N524" s="1"/>
      <c r="O524" s="1"/>
      <c r="P524" s="197"/>
      <c r="Q524" s="1"/>
      <c r="R524" s="1"/>
      <c r="S524" s="1"/>
      <c r="T524" s="197"/>
      <c r="U524" s="1"/>
      <c r="V524" s="1"/>
      <c r="W524" s="1"/>
      <c r="X524" s="1"/>
      <c r="Y524" s="1"/>
      <c r="Z524" s="1"/>
      <c r="AA524" s="1"/>
      <c r="AB524" s="1"/>
      <c r="AC524" s="1"/>
      <c r="AD524" s="1"/>
      <c r="AE524" s="1"/>
      <c r="AF524" s="1"/>
      <c r="AG524" s="1"/>
      <c r="AH524" s="1"/>
    </row>
    <row r="525">
      <c r="A525" s="1"/>
      <c r="B525" s="197"/>
      <c r="C525" s="46"/>
      <c r="D525" s="1"/>
      <c r="E525" s="197"/>
      <c r="F525" s="46"/>
      <c r="G525" s="1"/>
      <c r="H525" s="1"/>
      <c r="I525" s="1"/>
      <c r="J525" s="197"/>
      <c r="K525" s="1"/>
      <c r="L525" s="1"/>
      <c r="M525" s="1"/>
      <c r="N525" s="1"/>
      <c r="O525" s="1"/>
      <c r="P525" s="197"/>
      <c r="Q525" s="1"/>
      <c r="R525" s="1"/>
      <c r="S525" s="1"/>
      <c r="T525" s="197"/>
      <c r="U525" s="1"/>
      <c r="V525" s="1"/>
      <c r="W525" s="1"/>
      <c r="X525" s="1"/>
      <c r="Y525" s="1"/>
      <c r="Z525" s="1"/>
      <c r="AA525" s="1"/>
      <c r="AB525" s="1"/>
      <c r="AC525" s="1"/>
      <c r="AD525" s="1"/>
      <c r="AE525" s="1"/>
      <c r="AF525" s="1"/>
      <c r="AG525" s="1"/>
      <c r="AH525" s="1"/>
    </row>
    <row r="526">
      <c r="A526" s="1"/>
      <c r="B526" s="197"/>
      <c r="C526" s="46"/>
      <c r="D526" s="1"/>
      <c r="E526" s="197"/>
      <c r="F526" s="46"/>
      <c r="G526" s="1"/>
      <c r="H526" s="1"/>
      <c r="I526" s="1"/>
      <c r="J526" s="197"/>
      <c r="K526" s="1"/>
      <c r="L526" s="1"/>
      <c r="M526" s="1"/>
      <c r="N526" s="1"/>
      <c r="O526" s="1"/>
      <c r="P526" s="197"/>
      <c r="Q526" s="1"/>
      <c r="R526" s="1"/>
      <c r="S526" s="1"/>
      <c r="T526" s="197"/>
      <c r="U526" s="1"/>
      <c r="V526" s="1"/>
      <c r="W526" s="1"/>
      <c r="X526" s="1"/>
      <c r="Y526" s="1"/>
      <c r="Z526" s="1"/>
      <c r="AA526" s="1"/>
      <c r="AB526" s="1"/>
      <c r="AC526" s="1"/>
      <c r="AD526" s="1"/>
      <c r="AE526" s="1"/>
      <c r="AF526" s="1"/>
      <c r="AG526" s="1"/>
      <c r="AH526" s="1"/>
    </row>
    <row r="527">
      <c r="A527" s="1"/>
      <c r="B527" s="197"/>
      <c r="C527" s="46"/>
      <c r="D527" s="1"/>
      <c r="E527" s="197"/>
      <c r="F527" s="46"/>
      <c r="G527" s="1"/>
      <c r="H527" s="1"/>
      <c r="I527" s="1"/>
      <c r="J527" s="197"/>
      <c r="K527" s="1"/>
      <c r="L527" s="1"/>
      <c r="M527" s="1"/>
      <c r="N527" s="1"/>
      <c r="O527" s="1"/>
      <c r="P527" s="197"/>
      <c r="Q527" s="1"/>
      <c r="R527" s="1"/>
      <c r="S527" s="1"/>
      <c r="T527" s="197"/>
      <c r="U527" s="1"/>
      <c r="V527" s="1"/>
      <c r="W527" s="1"/>
      <c r="X527" s="1"/>
      <c r="Y527" s="1"/>
      <c r="Z527" s="1"/>
      <c r="AA527" s="1"/>
      <c r="AB527" s="1"/>
      <c r="AC527" s="1"/>
      <c r="AD527" s="1"/>
      <c r="AE527" s="1"/>
      <c r="AF527" s="1"/>
      <c r="AG527" s="1"/>
      <c r="AH527" s="1"/>
    </row>
    <row r="528">
      <c r="A528" s="1"/>
      <c r="B528" s="197"/>
      <c r="C528" s="46"/>
      <c r="D528" s="1"/>
      <c r="E528" s="197"/>
      <c r="F528" s="46"/>
      <c r="G528" s="1"/>
      <c r="H528" s="1"/>
      <c r="I528" s="1"/>
      <c r="J528" s="197"/>
      <c r="K528" s="1"/>
      <c r="L528" s="1"/>
      <c r="M528" s="1"/>
      <c r="N528" s="1"/>
      <c r="O528" s="1"/>
      <c r="P528" s="197"/>
      <c r="Q528" s="1"/>
      <c r="R528" s="1"/>
      <c r="S528" s="1"/>
      <c r="T528" s="197"/>
      <c r="U528" s="1"/>
      <c r="V528" s="1"/>
      <c r="W528" s="1"/>
      <c r="X528" s="1"/>
      <c r="Y528" s="1"/>
      <c r="Z528" s="1"/>
      <c r="AA528" s="1"/>
      <c r="AB528" s="1"/>
      <c r="AC528" s="1"/>
      <c r="AD528" s="1"/>
      <c r="AE528" s="1"/>
      <c r="AF528" s="1"/>
      <c r="AG528" s="1"/>
      <c r="AH528" s="1"/>
    </row>
    <row r="529">
      <c r="A529" s="1"/>
      <c r="B529" s="197"/>
      <c r="C529" s="46"/>
      <c r="D529" s="1"/>
      <c r="E529" s="197"/>
      <c r="F529" s="46"/>
      <c r="G529" s="1"/>
      <c r="H529" s="1"/>
      <c r="I529" s="1"/>
      <c r="J529" s="197"/>
      <c r="K529" s="1"/>
      <c r="L529" s="1"/>
      <c r="M529" s="1"/>
      <c r="N529" s="1"/>
      <c r="O529" s="1"/>
      <c r="P529" s="197"/>
      <c r="Q529" s="1"/>
      <c r="R529" s="1"/>
      <c r="S529" s="1"/>
      <c r="T529" s="197"/>
      <c r="U529" s="1"/>
      <c r="V529" s="1"/>
      <c r="W529" s="1"/>
      <c r="X529" s="1"/>
      <c r="Y529" s="1"/>
      <c r="Z529" s="1"/>
      <c r="AA529" s="1"/>
      <c r="AB529" s="1"/>
      <c r="AC529" s="1"/>
      <c r="AD529" s="1"/>
      <c r="AE529" s="1"/>
      <c r="AF529" s="1"/>
      <c r="AG529" s="1"/>
      <c r="AH529" s="1"/>
    </row>
    <row r="530">
      <c r="A530" s="1"/>
      <c r="B530" s="197"/>
      <c r="C530" s="46"/>
      <c r="D530" s="1"/>
      <c r="E530" s="197"/>
      <c r="F530" s="46"/>
      <c r="G530" s="1"/>
      <c r="H530" s="1"/>
      <c r="I530" s="1"/>
      <c r="J530" s="197"/>
      <c r="K530" s="1"/>
      <c r="L530" s="1"/>
      <c r="M530" s="1"/>
      <c r="N530" s="1"/>
      <c r="O530" s="1"/>
      <c r="P530" s="197"/>
      <c r="Q530" s="1"/>
      <c r="R530" s="1"/>
      <c r="S530" s="1"/>
      <c r="T530" s="197"/>
      <c r="U530" s="1"/>
      <c r="V530" s="1"/>
      <c r="W530" s="1"/>
      <c r="X530" s="1"/>
      <c r="Y530" s="1"/>
      <c r="Z530" s="1"/>
      <c r="AA530" s="1"/>
      <c r="AB530" s="1"/>
      <c r="AC530" s="1"/>
      <c r="AD530" s="1"/>
      <c r="AE530" s="1"/>
      <c r="AF530" s="1"/>
      <c r="AG530" s="1"/>
      <c r="AH530" s="1"/>
    </row>
    <row r="531">
      <c r="A531" s="1"/>
      <c r="B531" s="197"/>
      <c r="C531" s="46"/>
      <c r="D531" s="1"/>
      <c r="E531" s="197"/>
      <c r="F531" s="46"/>
      <c r="G531" s="1"/>
      <c r="H531" s="1"/>
      <c r="I531" s="1"/>
      <c r="J531" s="197"/>
      <c r="K531" s="1"/>
      <c r="L531" s="1"/>
      <c r="M531" s="1"/>
      <c r="N531" s="1"/>
      <c r="O531" s="1"/>
      <c r="P531" s="197"/>
      <c r="Q531" s="1"/>
      <c r="R531" s="1"/>
      <c r="S531" s="1"/>
      <c r="T531" s="197"/>
      <c r="U531" s="1"/>
      <c r="V531" s="1"/>
      <c r="W531" s="1"/>
      <c r="X531" s="1"/>
      <c r="Y531" s="1"/>
      <c r="Z531" s="1"/>
      <c r="AA531" s="1"/>
      <c r="AB531" s="1"/>
      <c r="AC531" s="1"/>
      <c r="AD531" s="1"/>
      <c r="AE531" s="1"/>
      <c r="AF531" s="1"/>
      <c r="AG531" s="1"/>
      <c r="AH531" s="1"/>
    </row>
    <row r="532">
      <c r="A532" s="1"/>
      <c r="B532" s="197"/>
      <c r="C532" s="46"/>
      <c r="D532" s="1"/>
      <c r="E532" s="197"/>
      <c r="F532" s="46"/>
      <c r="G532" s="1"/>
      <c r="H532" s="1"/>
      <c r="I532" s="1"/>
      <c r="J532" s="197"/>
      <c r="K532" s="1"/>
      <c r="L532" s="1"/>
      <c r="M532" s="1"/>
      <c r="N532" s="1"/>
      <c r="O532" s="1"/>
      <c r="P532" s="197"/>
      <c r="Q532" s="1"/>
      <c r="R532" s="1"/>
      <c r="S532" s="1"/>
      <c r="T532" s="197"/>
      <c r="U532" s="1"/>
      <c r="V532" s="1"/>
      <c r="W532" s="1"/>
      <c r="X532" s="1"/>
      <c r="Y532" s="1"/>
      <c r="Z532" s="1"/>
      <c r="AA532" s="1"/>
      <c r="AB532" s="1"/>
      <c r="AC532" s="1"/>
      <c r="AD532" s="1"/>
      <c r="AE532" s="1"/>
      <c r="AF532" s="1"/>
      <c r="AG532" s="1"/>
      <c r="AH532" s="1"/>
    </row>
    <row r="533">
      <c r="A533" s="1"/>
      <c r="B533" s="197"/>
      <c r="C533" s="46"/>
      <c r="D533" s="1"/>
      <c r="E533" s="197"/>
      <c r="F533" s="46"/>
      <c r="G533" s="1"/>
      <c r="H533" s="1"/>
      <c r="I533" s="1"/>
      <c r="J533" s="197"/>
      <c r="K533" s="1"/>
      <c r="L533" s="1"/>
      <c r="M533" s="1"/>
      <c r="N533" s="1"/>
      <c r="O533" s="1"/>
      <c r="P533" s="197"/>
      <c r="Q533" s="1"/>
      <c r="R533" s="1"/>
      <c r="S533" s="1"/>
      <c r="T533" s="197"/>
      <c r="U533" s="1"/>
      <c r="V533" s="1"/>
      <c r="W533" s="1"/>
      <c r="X533" s="1"/>
      <c r="Y533" s="1"/>
      <c r="Z533" s="1"/>
      <c r="AA533" s="1"/>
      <c r="AB533" s="1"/>
      <c r="AC533" s="1"/>
      <c r="AD533" s="1"/>
      <c r="AE533" s="1"/>
      <c r="AF533" s="1"/>
      <c r="AG533" s="1"/>
      <c r="AH533" s="1"/>
    </row>
    <row r="534">
      <c r="A534" s="1"/>
      <c r="B534" s="197"/>
      <c r="C534" s="46"/>
      <c r="D534" s="1"/>
      <c r="E534" s="197"/>
      <c r="F534" s="46"/>
      <c r="G534" s="1"/>
      <c r="H534" s="1"/>
      <c r="I534" s="1"/>
      <c r="J534" s="197"/>
      <c r="K534" s="1"/>
      <c r="L534" s="1"/>
      <c r="M534" s="1"/>
      <c r="N534" s="1"/>
      <c r="O534" s="1"/>
      <c r="P534" s="197"/>
      <c r="Q534" s="1"/>
      <c r="R534" s="1"/>
      <c r="S534" s="1"/>
      <c r="T534" s="197"/>
      <c r="U534" s="1"/>
      <c r="V534" s="1"/>
      <c r="W534" s="1"/>
      <c r="X534" s="1"/>
      <c r="Y534" s="1"/>
      <c r="Z534" s="1"/>
      <c r="AA534" s="1"/>
      <c r="AB534" s="1"/>
      <c r="AC534" s="1"/>
      <c r="AD534" s="1"/>
      <c r="AE534" s="1"/>
      <c r="AF534" s="1"/>
      <c r="AG534" s="1"/>
      <c r="AH534" s="1"/>
    </row>
    <row r="535">
      <c r="A535" s="1"/>
      <c r="B535" s="197"/>
      <c r="C535" s="46"/>
      <c r="D535" s="1"/>
      <c r="E535" s="197"/>
      <c r="F535" s="46"/>
      <c r="G535" s="1"/>
      <c r="H535" s="1"/>
      <c r="I535" s="1"/>
      <c r="J535" s="197"/>
      <c r="K535" s="1"/>
      <c r="L535" s="1"/>
      <c r="M535" s="1"/>
      <c r="N535" s="1"/>
      <c r="O535" s="1"/>
      <c r="P535" s="197"/>
      <c r="Q535" s="1"/>
      <c r="R535" s="1"/>
      <c r="S535" s="1"/>
      <c r="T535" s="197"/>
      <c r="U535" s="1"/>
      <c r="V535" s="1"/>
      <c r="W535" s="1"/>
      <c r="X535" s="1"/>
      <c r="Y535" s="1"/>
      <c r="Z535" s="1"/>
      <c r="AA535" s="1"/>
      <c r="AB535" s="1"/>
      <c r="AC535" s="1"/>
      <c r="AD535" s="1"/>
      <c r="AE535" s="1"/>
      <c r="AF535" s="1"/>
      <c r="AG535" s="1"/>
      <c r="AH535" s="1"/>
    </row>
    <row r="536">
      <c r="A536" s="1"/>
      <c r="B536" s="197"/>
      <c r="C536" s="46"/>
      <c r="D536" s="1"/>
      <c r="E536" s="197"/>
      <c r="F536" s="46"/>
      <c r="G536" s="1"/>
      <c r="H536" s="1"/>
      <c r="I536" s="1"/>
      <c r="J536" s="197"/>
      <c r="K536" s="1"/>
      <c r="L536" s="1"/>
      <c r="M536" s="1"/>
      <c r="N536" s="1"/>
      <c r="O536" s="1"/>
      <c r="P536" s="197"/>
      <c r="Q536" s="1"/>
      <c r="R536" s="1"/>
      <c r="S536" s="1"/>
      <c r="T536" s="197"/>
      <c r="U536" s="1"/>
      <c r="V536" s="1"/>
      <c r="W536" s="1"/>
      <c r="X536" s="1"/>
      <c r="Y536" s="1"/>
      <c r="Z536" s="1"/>
      <c r="AA536" s="1"/>
      <c r="AB536" s="1"/>
      <c r="AC536" s="1"/>
      <c r="AD536" s="1"/>
      <c r="AE536" s="1"/>
      <c r="AF536" s="1"/>
      <c r="AG536" s="1"/>
      <c r="AH536" s="1"/>
    </row>
    <row r="537">
      <c r="A537" s="1"/>
      <c r="B537" s="197"/>
      <c r="C537" s="46"/>
      <c r="D537" s="1"/>
      <c r="E537" s="197"/>
      <c r="F537" s="46"/>
      <c r="G537" s="1"/>
      <c r="H537" s="1"/>
      <c r="I537" s="1"/>
      <c r="J537" s="197"/>
      <c r="K537" s="1"/>
      <c r="L537" s="1"/>
      <c r="M537" s="1"/>
      <c r="N537" s="1"/>
      <c r="O537" s="1"/>
      <c r="P537" s="197"/>
      <c r="Q537" s="1"/>
      <c r="R537" s="1"/>
      <c r="S537" s="1"/>
      <c r="T537" s="197"/>
      <c r="U537" s="1"/>
      <c r="V537" s="1"/>
      <c r="W537" s="1"/>
      <c r="X537" s="1"/>
      <c r="Y537" s="1"/>
      <c r="Z537" s="1"/>
      <c r="AA537" s="1"/>
      <c r="AB537" s="1"/>
      <c r="AC537" s="1"/>
      <c r="AD537" s="1"/>
      <c r="AE537" s="1"/>
      <c r="AF537" s="1"/>
      <c r="AG537" s="1"/>
      <c r="AH537" s="1"/>
    </row>
    <row r="538">
      <c r="A538" s="1"/>
      <c r="B538" s="197"/>
      <c r="C538" s="46"/>
      <c r="D538" s="1"/>
      <c r="E538" s="197"/>
      <c r="F538" s="46"/>
      <c r="G538" s="1"/>
      <c r="H538" s="1"/>
      <c r="I538" s="1"/>
      <c r="J538" s="197"/>
      <c r="K538" s="1"/>
      <c r="L538" s="1"/>
      <c r="M538" s="1"/>
      <c r="N538" s="1"/>
      <c r="O538" s="1"/>
      <c r="P538" s="197"/>
      <c r="Q538" s="1"/>
      <c r="R538" s="1"/>
      <c r="S538" s="1"/>
      <c r="T538" s="197"/>
      <c r="U538" s="1"/>
      <c r="V538" s="1"/>
      <c r="W538" s="1"/>
      <c r="X538" s="1"/>
      <c r="Y538" s="1"/>
      <c r="Z538" s="1"/>
      <c r="AA538" s="1"/>
      <c r="AB538" s="1"/>
      <c r="AC538" s="1"/>
      <c r="AD538" s="1"/>
      <c r="AE538" s="1"/>
      <c r="AF538" s="1"/>
      <c r="AG538" s="1"/>
      <c r="AH538" s="1"/>
    </row>
    <row r="539">
      <c r="A539" s="1"/>
      <c r="B539" s="197"/>
      <c r="C539" s="46"/>
      <c r="D539" s="1"/>
      <c r="E539" s="197"/>
      <c r="F539" s="46"/>
      <c r="G539" s="1"/>
      <c r="H539" s="1"/>
      <c r="I539" s="1"/>
      <c r="J539" s="197"/>
      <c r="K539" s="1"/>
      <c r="L539" s="1"/>
      <c r="M539" s="1"/>
      <c r="N539" s="1"/>
      <c r="O539" s="1"/>
      <c r="P539" s="197"/>
      <c r="Q539" s="1"/>
      <c r="R539" s="1"/>
      <c r="S539" s="1"/>
      <c r="T539" s="197"/>
      <c r="U539" s="1"/>
      <c r="V539" s="1"/>
      <c r="W539" s="1"/>
      <c r="X539" s="1"/>
      <c r="Y539" s="1"/>
      <c r="Z539" s="1"/>
      <c r="AA539" s="1"/>
      <c r="AB539" s="1"/>
      <c r="AC539" s="1"/>
      <c r="AD539" s="1"/>
      <c r="AE539" s="1"/>
      <c r="AF539" s="1"/>
      <c r="AG539" s="1"/>
      <c r="AH539" s="1"/>
    </row>
    <row r="540">
      <c r="A540" s="1"/>
      <c r="B540" s="197"/>
      <c r="C540" s="46"/>
      <c r="D540" s="1"/>
      <c r="E540" s="197"/>
      <c r="F540" s="46"/>
      <c r="G540" s="1"/>
      <c r="H540" s="1"/>
      <c r="I540" s="1"/>
      <c r="J540" s="197"/>
      <c r="K540" s="1"/>
      <c r="L540" s="1"/>
      <c r="M540" s="1"/>
      <c r="N540" s="1"/>
      <c r="O540" s="1"/>
      <c r="P540" s="197"/>
      <c r="Q540" s="1"/>
      <c r="R540" s="1"/>
      <c r="S540" s="1"/>
      <c r="T540" s="197"/>
      <c r="U540" s="1"/>
      <c r="V540" s="1"/>
      <c r="W540" s="1"/>
      <c r="X540" s="1"/>
      <c r="Y540" s="1"/>
      <c r="Z540" s="1"/>
      <c r="AA540" s="1"/>
      <c r="AB540" s="1"/>
      <c r="AC540" s="1"/>
      <c r="AD540" s="1"/>
      <c r="AE540" s="1"/>
      <c r="AF540" s="1"/>
      <c r="AG540" s="1"/>
      <c r="AH540" s="1"/>
    </row>
    <row r="541">
      <c r="A541" s="1"/>
      <c r="B541" s="197"/>
      <c r="C541" s="46"/>
      <c r="D541" s="1"/>
      <c r="E541" s="197"/>
      <c r="F541" s="46"/>
      <c r="G541" s="1"/>
      <c r="H541" s="1"/>
      <c r="I541" s="1"/>
      <c r="J541" s="197"/>
      <c r="K541" s="1"/>
      <c r="L541" s="1"/>
      <c r="M541" s="1"/>
      <c r="N541" s="1"/>
      <c r="O541" s="1"/>
      <c r="P541" s="197"/>
      <c r="Q541" s="1"/>
      <c r="R541" s="1"/>
      <c r="S541" s="1"/>
      <c r="T541" s="197"/>
      <c r="U541" s="1"/>
      <c r="V541" s="1"/>
      <c r="W541" s="1"/>
      <c r="X541" s="1"/>
      <c r="Y541" s="1"/>
      <c r="Z541" s="1"/>
      <c r="AA541" s="1"/>
      <c r="AB541" s="1"/>
      <c r="AC541" s="1"/>
      <c r="AD541" s="1"/>
      <c r="AE541" s="1"/>
      <c r="AF541" s="1"/>
      <c r="AG541" s="1"/>
      <c r="AH541" s="1"/>
    </row>
    <row r="542">
      <c r="A542" s="1"/>
      <c r="B542" s="197"/>
      <c r="C542" s="46"/>
      <c r="D542" s="1"/>
      <c r="E542" s="197"/>
      <c r="F542" s="46"/>
      <c r="G542" s="1"/>
      <c r="H542" s="1"/>
      <c r="I542" s="1"/>
      <c r="J542" s="197"/>
      <c r="K542" s="1"/>
      <c r="L542" s="1"/>
      <c r="M542" s="1"/>
      <c r="N542" s="1"/>
      <c r="O542" s="1"/>
      <c r="P542" s="197"/>
      <c r="Q542" s="1"/>
      <c r="R542" s="1"/>
      <c r="S542" s="1"/>
      <c r="T542" s="197"/>
      <c r="U542" s="1"/>
      <c r="V542" s="1"/>
      <c r="W542" s="1"/>
      <c r="X542" s="1"/>
      <c r="Y542" s="1"/>
      <c r="Z542" s="1"/>
      <c r="AA542" s="1"/>
      <c r="AB542" s="1"/>
      <c r="AC542" s="1"/>
      <c r="AD542" s="1"/>
      <c r="AE542" s="1"/>
      <c r="AF542" s="1"/>
      <c r="AG542" s="1"/>
      <c r="AH542" s="1"/>
    </row>
    <row r="543">
      <c r="A543" s="1"/>
      <c r="B543" s="197"/>
      <c r="C543" s="46"/>
      <c r="D543" s="1"/>
      <c r="E543" s="197"/>
      <c r="F543" s="46"/>
      <c r="G543" s="1"/>
      <c r="H543" s="1"/>
      <c r="I543" s="1"/>
      <c r="J543" s="197"/>
      <c r="K543" s="1"/>
      <c r="L543" s="1"/>
      <c r="M543" s="1"/>
      <c r="N543" s="1"/>
      <c r="O543" s="1"/>
      <c r="P543" s="197"/>
      <c r="Q543" s="1"/>
      <c r="R543" s="1"/>
      <c r="S543" s="1"/>
      <c r="T543" s="197"/>
      <c r="U543" s="1"/>
      <c r="V543" s="1"/>
      <c r="W543" s="1"/>
      <c r="X543" s="1"/>
      <c r="Y543" s="1"/>
      <c r="Z543" s="1"/>
      <c r="AA543" s="1"/>
      <c r="AB543" s="1"/>
      <c r="AC543" s="1"/>
      <c r="AD543" s="1"/>
      <c r="AE543" s="1"/>
      <c r="AF543" s="1"/>
      <c r="AG543" s="1"/>
      <c r="AH543" s="1"/>
    </row>
    <row r="544">
      <c r="A544" s="1"/>
      <c r="B544" s="197"/>
      <c r="C544" s="46"/>
      <c r="D544" s="1"/>
      <c r="E544" s="197"/>
      <c r="F544" s="46"/>
      <c r="G544" s="1"/>
      <c r="H544" s="1"/>
      <c r="I544" s="1"/>
      <c r="J544" s="197"/>
      <c r="K544" s="1"/>
      <c r="L544" s="1"/>
      <c r="M544" s="1"/>
      <c r="N544" s="1"/>
      <c r="O544" s="1"/>
      <c r="P544" s="197"/>
      <c r="Q544" s="1"/>
      <c r="R544" s="1"/>
      <c r="S544" s="1"/>
      <c r="T544" s="197"/>
      <c r="U544" s="1"/>
      <c r="V544" s="1"/>
      <c r="W544" s="1"/>
      <c r="X544" s="1"/>
      <c r="Y544" s="1"/>
      <c r="Z544" s="1"/>
      <c r="AA544" s="1"/>
      <c r="AB544" s="1"/>
      <c r="AC544" s="1"/>
      <c r="AD544" s="1"/>
      <c r="AE544" s="1"/>
      <c r="AF544" s="1"/>
      <c r="AG544" s="1"/>
      <c r="AH544" s="1"/>
    </row>
    <row r="545">
      <c r="A545" s="1"/>
      <c r="B545" s="197"/>
      <c r="C545" s="46"/>
      <c r="D545" s="1"/>
      <c r="E545" s="197"/>
      <c r="F545" s="46"/>
      <c r="G545" s="1"/>
      <c r="H545" s="1"/>
      <c r="I545" s="1"/>
      <c r="J545" s="197"/>
      <c r="K545" s="1"/>
      <c r="L545" s="1"/>
      <c r="M545" s="1"/>
      <c r="N545" s="1"/>
      <c r="O545" s="1"/>
      <c r="P545" s="197"/>
      <c r="Q545" s="1"/>
      <c r="R545" s="1"/>
      <c r="S545" s="1"/>
      <c r="T545" s="197"/>
      <c r="U545" s="1"/>
      <c r="V545" s="1"/>
      <c r="W545" s="1"/>
      <c r="X545" s="1"/>
      <c r="Y545" s="1"/>
      <c r="Z545" s="1"/>
      <c r="AA545" s="1"/>
      <c r="AB545" s="1"/>
      <c r="AC545" s="1"/>
      <c r="AD545" s="1"/>
      <c r="AE545" s="1"/>
      <c r="AF545" s="1"/>
      <c r="AG545" s="1"/>
      <c r="AH545" s="1"/>
    </row>
    <row r="546">
      <c r="A546" s="1"/>
      <c r="B546" s="197"/>
      <c r="C546" s="46"/>
      <c r="D546" s="1"/>
      <c r="E546" s="197"/>
      <c r="F546" s="46"/>
      <c r="G546" s="1"/>
      <c r="H546" s="1"/>
      <c r="I546" s="1"/>
      <c r="J546" s="197"/>
      <c r="K546" s="1"/>
      <c r="L546" s="1"/>
      <c r="M546" s="1"/>
      <c r="N546" s="1"/>
      <c r="O546" s="1"/>
      <c r="P546" s="197"/>
      <c r="Q546" s="1"/>
      <c r="R546" s="1"/>
      <c r="S546" s="1"/>
      <c r="T546" s="197"/>
      <c r="U546" s="1"/>
      <c r="V546" s="1"/>
      <c r="W546" s="1"/>
      <c r="X546" s="1"/>
      <c r="Y546" s="1"/>
      <c r="Z546" s="1"/>
      <c r="AA546" s="1"/>
      <c r="AB546" s="1"/>
      <c r="AC546" s="1"/>
      <c r="AD546" s="1"/>
      <c r="AE546" s="1"/>
      <c r="AF546" s="1"/>
      <c r="AG546" s="1"/>
      <c r="AH546" s="1"/>
    </row>
    <row r="547">
      <c r="A547" s="1"/>
      <c r="B547" s="197"/>
      <c r="C547" s="46"/>
      <c r="D547" s="1"/>
      <c r="E547" s="197"/>
      <c r="F547" s="46"/>
      <c r="G547" s="1"/>
      <c r="H547" s="1"/>
      <c r="I547" s="1"/>
      <c r="J547" s="197"/>
      <c r="K547" s="1"/>
      <c r="L547" s="1"/>
      <c r="M547" s="1"/>
      <c r="N547" s="1"/>
      <c r="O547" s="1"/>
      <c r="P547" s="197"/>
      <c r="Q547" s="1"/>
      <c r="R547" s="1"/>
      <c r="S547" s="1"/>
      <c r="T547" s="197"/>
      <c r="U547" s="1"/>
      <c r="V547" s="1"/>
      <c r="W547" s="1"/>
      <c r="X547" s="1"/>
      <c r="Y547" s="1"/>
      <c r="Z547" s="1"/>
      <c r="AA547" s="1"/>
      <c r="AB547" s="1"/>
      <c r="AC547" s="1"/>
      <c r="AD547" s="1"/>
      <c r="AE547" s="1"/>
      <c r="AF547" s="1"/>
      <c r="AG547" s="1"/>
      <c r="AH547" s="1"/>
    </row>
    <row r="548">
      <c r="A548" s="1"/>
      <c r="B548" s="197"/>
      <c r="C548" s="46"/>
      <c r="D548" s="1"/>
      <c r="E548" s="197"/>
      <c r="F548" s="46"/>
      <c r="G548" s="1"/>
      <c r="H548" s="1"/>
      <c r="I548" s="1"/>
      <c r="J548" s="197"/>
      <c r="K548" s="1"/>
      <c r="L548" s="1"/>
      <c r="M548" s="1"/>
      <c r="N548" s="1"/>
      <c r="O548" s="1"/>
      <c r="P548" s="197"/>
      <c r="Q548" s="1"/>
      <c r="R548" s="1"/>
      <c r="S548" s="1"/>
      <c r="T548" s="197"/>
      <c r="U548" s="1"/>
      <c r="V548" s="1"/>
      <c r="W548" s="1"/>
      <c r="X548" s="1"/>
      <c r="Y548" s="1"/>
      <c r="Z548" s="1"/>
      <c r="AA548" s="1"/>
      <c r="AB548" s="1"/>
      <c r="AC548" s="1"/>
      <c r="AD548" s="1"/>
      <c r="AE548" s="1"/>
      <c r="AF548" s="1"/>
      <c r="AG548" s="1"/>
      <c r="AH548" s="1"/>
    </row>
    <row r="549">
      <c r="A549" s="1"/>
      <c r="B549" s="197"/>
      <c r="C549" s="46"/>
      <c r="D549" s="1"/>
      <c r="E549" s="197"/>
      <c r="F549" s="46"/>
      <c r="G549" s="1"/>
      <c r="H549" s="1"/>
      <c r="I549" s="1"/>
      <c r="J549" s="197"/>
      <c r="K549" s="1"/>
      <c r="L549" s="1"/>
      <c r="M549" s="1"/>
      <c r="N549" s="1"/>
      <c r="O549" s="1"/>
      <c r="P549" s="197"/>
      <c r="Q549" s="1"/>
      <c r="R549" s="1"/>
      <c r="S549" s="1"/>
      <c r="T549" s="197"/>
      <c r="U549" s="1"/>
      <c r="V549" s="1"/>
      <c r="W549" s="1"/>
      <c r="X549" s="1"/>
      <c r="Y549" s="1"/>
      <c r="Z549" s="1"/>
      <c r="AA549" s="1"/>
      <c r="AB549" s="1"/>
      <c r="AC549" s="1"/>
      <c r="AD549" s="1"/>
      <c r="AE549" s="1"/>
      <c r="AF549" s="1"/>
      <c r="AG549" s="1"/>
      <c r="AH549" s="1"/>
    </row>
    <row r="550">
      <c r="A550" s="1"/>
      <c r="B550" s="197"/>
      <c r="C550" s="46"/>
      <c r="D550" s="1"/>
      <c r="E550" s="197"/>
      <c r="F550" s="46"/>
      <c r="G550" s="1"/>
      <c r="H550" s="1"/>
      <c r="I550" s="1"/>
      <c r="J550" s="197"/>
      <c r="K550" s="1"/>
      <c r="L550" s="1"/>
      <c r="M550" s="1"/>
      <c r="N550" s="1"/>
      <c r="O550" s="1"/>
      <c r="P550" s="197"/>
      <c r="Q550" s="1"/>
      <c r="R550" s="1"/>
      <c r="S550" s="1"/>
      <c r="T550" s="197"/>
      <c r="U550" s="1"/>
      <c r="V550" s="1"/>
      <c r="W550" s="1"/>
      <c r="X550" s="1"/>
      <c r="Y550" s="1"/>
      <c r="Z550" s="1"/>
      <c r="AA550" s="1"/>
      <c r="AB550" s="1"/>
      <c r="AC550" s="1"/>
      <c r="AD550" s="1"/>
      <c r="AE550" s="1"/>
      <c r="AF550" s="1"/>
      <c r="AG550" s="1"/>
      <c r="AH550" s="1"/>
    </row>
    <row r="551">
      <c r="A551" s="1"/>
      <c r="B551" s="197"/>
      <c r="C551" s="46"/>
      <c r="D551" s="1"/>
      <c r="E551" s="197"/>
      <c r="F551" s="46"/>
      <c r="G551" s="1"/>
      <c r="H551" s="1"/>
      <c r="I551" s="1"/>
      <c r="J551" s="197"/>
      <c r="K551" s="1"/>
      <c r="L551" s="1"/>
      <c r="M551" s="1"/>
      <c r="N551" s="1"/>
      <c r="O551" s="1"/>
      <c r="P551" s="197"/>
      <c r="Q551" s="1"/>
      <c r="R551" s="1"/>
      <c r="S551" s="1"/>
      <c r="T551" s="197"/>
      <c r="U551" s="1"/>
      <c r="V551" s="1"/>
      <c r="W551" s="1"/>
      <c r="X551" s="1"/>
      <c r="Y551" s="1"/>
      <c r="Z551" s="1"/>
      <c r="AA551" s="1"/>
      <c r="AB551" s="1"/>
      <c r="AC551" s="1"/>
      <c r="AD551" s="1"/>
      <c r="AE551" s="1"/>
      <c r="AF551" s="1"/>
      <c r="AG551" s="1"/>
      <c r="AH551" s="1"/>
    </row>
    <row r="552">
      <c r="A552" s="1"/>
      <c r="B552" s="197"/>
      <c r="C552" s="46"/>
      <c r="D552" s="1"/>
      <c r="E552" s="197"/>
      <c r="F552" s="46"/>
      <c r="G552" s="1"/>
      <c r="H552" s="1"/>
      <c r="I552" s="1"/>
      <c r="J552" s="197"/>
      <c r="K552" s="1"/>
      <c r="L552" s="1"/>
      <c r="M552" s="1"/>
      <c r="N552" s="1"/>
      <c r="O552" s="1"/>
      <c r="P552" s="197"/>
      <c r="Q552" s="1"/>
      <c r="R552" s="1"/>
      <c r="S552" s="1"/>
      <c r="T552" s="197"/>
      <c r="U552" s="1"/>
      <c r="V552" s="1"/>
      <c r="W552" s="1"/>
      <c r="X552" s="1"/>
      <c r="Y552" s="1"/>
      <c r="Z552" s="1"/>
      <c r="AA552" s="1"/>
      <c r="AB552" s="1"/>
      <c r="AC552" s="1"/>
      <c r="AD552" s="1"/>
      <c r="AE552" s="1"/>
      <c r="AF552" s="1"/>
      <c r="AG552" s="1"/>
      <c r="AH552" s="1"/>
    </row>
    <row r="553">
      <c r="A553" s="1"/>
      <c r="B553" s="197"/>
      <c r="C553" s="46"/>
      <c r="D553" s="1"/>
      <c r="E553" s="197"/>
      <c r="F553" s="46"/>
      <c r="G553" s="1"/>
      <c r="H553" s="1"/>
      <c r="I553" s="1"/>
      <c r="J553" s="197"/>
      <c r="K553" s="1"/>
      <c r="L553" s="1"/>
      <c r="M553" s="1"/>
      <c r="N553" s="1"/>
      <c r="O553" s="1"/>
      <c r="P553" s="197"/>
      <c r="Q553" s="1"/>
      <c r="R553" s="1"/>
      <c r="S553" s="1"/>
      <c r="T553" s="197"/>
      <c r="U553" s="1"/>
      <c r="V553" s="1"/>
      <c r="W553" s="1"/>
      <c r="X553" s="1"/>
      <c r="Y553" s="1"/>
      <c r="Z553" s="1"/>
      <c r="AA553" s="1"/>
      <c r="AB553" s="1"/>
      <c r="AC553" s="1"/>
      <c r="AD553" s="1"/>
      <c r="AE553" s="1"/>
      <c r="AF553" s="1"/>
      <c r="AG553" s="1"/>
      <c r="AH553" s="1"/>
    </row>
    <row r="554">
      <c r="A554" s="1"/>
      <c r="B554" s="197"/>
      <c r="C554" s="46"/>
      <c r="D554" s="1"/>
      <c r="E554" s="197"/>
      <c r="F554" s="46"/>
      <c r="G554" s="1"/>
      <c r="H554" s="1"/>
      <c r="I554" s="1"/>
      <c r="J554" s="197"/>
      <c r="K554" s="1"/>
      <c r="L554" s="1"/>
      <c r="M554" s="1"/>
      <c r="N554" s="1"/>
      <c r="O554" s="1"/>
      <c r="P554" s="197"/>
      <c r="Q554" s="1"/>
      <c r="R554" s="1"/>
      <c r="S554" s="1"/>
      <c r="T554" s="197"/>
      <c r="U554" s="1"/>
      <c r="V554" s="1"/>
      <c r="W554" s="1"/>
      <c r="X554" s="1"/>
      <c r="Y554" s="1"/>
      <c r="Z554" s="1"/>
      <c r="AA554" s="1"/>
      <c r="AB554" s="1"/>
      <c r="AC554" s="1"/>
      <c r="AD554" s="1"/>
      <c r="AE554" s="1"/>
      <c r="AF554" s="1"/>
      <c r="AG554" s="1"/>
      <c r="AH554" s="1"/>
    </row>
    <row r="555">
      <c r="A555" s="1"/>
      <c r="B555" s="197"/>
      <c r="C555" s="46"/>
      <c r="D555" s="1"/>
      <c r="E555" s="197"/>
      <c r="F555" s="46"/>
      <c r="G555" s="1"/>
      <c r="H555" s="1"/>
      <c r="I555" s="1"/>
      <c r="J555" s="197"/>
      <c r="K555" s="1"/>
      <c r="L555" s="1"/>
      <c r="M555" s="1"/>
      <c r="N555" s="1"/>
      <c r="O555" s="1"/>
      <c r="P555" s="197"/>
      <c r="Q555" s="1"/>
      <c r="R555" s="1"/>
      <c r="S555" s="1"/>
      <c r="T555" s="197"/>
      <c r="U555" s="1"/>
      <c r="V555" s="1"/>
      <c r="W555" s="1"/>
      <c r="X555" s="1"/>
      <c r="Y555" s="1"/>
      <c r="Z555" s="1"/>
      <c r="AA555" s="1"/>
      <c r="AB555" s="1"/>
      <c r="AC555" s="1"/>
      <c r="AD555" s="1"/>
      <c r="AE555" s="1"/>
      <c r="AF555" s="1"/>
      <c r="AG555" s="1"/>
      <c r="AH555" s="1"/>
    </row>
    <row r="556">
      <c r="A556" s="1"/>
      <c r="B556" s="197"/>
      <c r="C556" s="46"/>
      <c r="D556" s="1"/>
      <c r="E556" s="197"/>
      <c r="F556" s="46"/>
      <c r="G556" s="1"/>
      <c r="H556" s="1"/>
      <c r="I556" s="1"/>
      <c r="J556" s="197"/>
      <c r="K556" s="1"/>
      <c r="L556" s="1"/>
      <c r="M556" s="1"/>
      <c r="N556" s="1"/>
      <c r="O556" s="1"/>
      <c r="P556" s="197"/>
      <c r="Q556" s="1"/>
      <c r="R556" s="1"/>
      <c r="S556" s="1"/>
      <c r="T556" s="197"/>
      <c r="U556" s="1"/>
      <c r="V556" s="1"/>
      <c r="W556" s="1"/>
      <c r="X556" s="1"/>
      <c r="Y556" s="1"/>
      <c r="Z556" s="1"/>
      <c r="AA556" s="1"/>
      <c r="AB556" s="1"/>
      <c r="AC556" s="1"/>
      <c r="AD556" s="1"/>
      <c r="AE556" s="1"/>
      <c r="AF556" s="1"/>
      <c r="AG556" s="1"/>
      <c r="AH556" s="1"/>
    </row>
    <row r="557">
      <c r="A557" s="1"/>
      <c r="B557" s="197"/>
      <c r="C557" s="46"/>
      <c r="D557" s="1"/>
      <c r="E557" s="197"/>
      <c r="F557" s="46"/>
      <c r="G557" s="1"/>
      <c r="H557" s="1"/>
      <c r="I557" s="1"/>
      <c r="J557" s="197"/>
      <c r="K557" s="1"/>
      <c r="L557" s="1"/>
      <c r="M557" s="1"/>
      <c r="N557" s="1"/>
      <c r="O557" s="1"/>
      <c r="P557" s="197"/>
      <c r="Q557" s="1"/>
      <c r="R557" s="1"/>
      <c r="S557" s="1"/>
      <c r="T557" s="197"/>
      <c r="U557" s="1"/>
      <c r="V557" s="1"/>
      <c r="W557" s="1"/>
      <c r="X557" s="1"/>
      <c r="Y557" s="1"/>
      <c r="Z557" s="1"/>
      <c r="AA557" s="1"/>
      <c r="AB557" s="1"/>
      <c r="AC557" s="1"/>
      <c r="AD557" s="1"/>
      <c r="AE557" s="1"/>
      <c r="AF557" s="1"/>
      <c r="AG557" s="1"/>
      <c r="AH557" s="1"/>
    </row>
    <row r="558">
      <c r="A558" s="1"/>
      <c r="B558" s="197"/>
      <c r="C558" s="46"/>
      <c r="D558" s="1"/>
      <c r="E558" s="197"/>
      <c r="F558" s="46"/>
      <c r="G558" s="1"/>
      <c r="H558" s="1"/>
      <c r="I558" s="1"/>
      <c r="J558" s="197"/>
      <c r="K558" s="1"/>
      <c r="L558" s="1"/>
      <c r="M558" s="1"/>
      <c r="N558" s="1"/>
      <c r="O558" s="1"/>
      <c r="P558" s="197"/>
      <c r="Q558" s="1"/>
      <c r="R558" s="1"/>
      <c r="S558" s="1"/>
      <c r="T558" s="197"/>
      <c r="U558" s="1"/>
      <c r="V558" s="1"/>
      <c r="W558" s="1"/>
      <c r="X558" s="1"/>
      <c r="Y558" s="1"/>
      <c r="Z558" s="1"/>
      <c r="AA558" s="1"/>
      <c r="AB558" s="1"/>
      <c r="AC558" s="1"/>
      <c r="AD558" s="1"/>
      <c r="AE558" s="1"/>
      <c r="AF558" s="1"/>
      <c r="AG558" s="1"/>
      <c r="AH558" s="1"/>
    </row>
    <row r="559">
      <c r="A559" s="1"/>
      <c r="B559" s="197"/>
      <c r="C559" s="46"/>
      <c r="D559" s="1"/>
      <c r="E559" s="197"/>
      <c r="F559" s="46"/>
      <c r="G559" s="1"/>
      <c r="H559" s="1"/>
      <c r="I559" s="1"/>
      <c r="J559" s="197"/>
      <c r="K559" s="1"/>
      <c r="L559" s="1"/>
      <c r="M559" s="1"/>
      <c r="N559" s="1"/>
      <c r="O559" s="1"/>
      <c r="P559" s="197"/>
      <c r="Q559" s="1"/>
      <c r="R559" s="1"/>
      <c r="S559" s="1"/>
      <c r="T559" s="197"/>
      <c r="U559" s="1"/>
      <c r="V559" s="1"/>
      <c r="W559" s="1"/>
      <c r="X559" s="1"/>
      <c r="Y559" s="1"/>
      <c r="Z559" s="1"/>
      <c r="AA559" s="1"/>
      <c r="AB559" s="1"/>
      <c r="AC559" s="1"/>
      <c r="AD559" s="1"/>
      <c r="AE559" s="1"/>
      <c r="AF559" s="1"/>
      <c r="AG559" s="1"/>
      <c r="AH559" s="1"/>
    </row>
    <row r="560">
      <c r="A560" s="1"/>
      <c r="B560" s="197"/>
      <c r="C560" s="46"/>
      <c r="D560" s="1"/>
      <c r="E560" s="197"/>
      <c r="F560" s="46"/>
      <c r="G560" s="1"/>
      <c r="H560" s="1"/>
      <c r="I560" s="1"/>
      <c r="J560" s="197"/>
      <c r="K560" s="1"/>
      <c r="L560" s="1"/>
      <c r="M560" s="1"/>
      <c r="N560" s="1"/>
      <c r="O560" s="1"/>
      <c r="P560" s="197"/>
      <c r="Q560" s="1"/>
      <c r="R560" s="1"/>
      <c r="S560" s="1"/>
      <c r="T560" s="197"/>
      <c r="U560" s="1"/>
      <c r="V560" s="1"/>
      <c r="W560" s="1"/>
      <c r="X560" s="1"/>
      <c r="Y560" s="1"/>
      <c r="Z560" s="1"/>
      <c r="AA560" s="1"/>
      <c r="AB560" s="1"/>
      <c r="AC560" s="1"/>
      <c r="AD560" s="1"/>
      <c r="AE560" s="1"/>
      <c r="AF560" s="1"/>
      <c r="AG560" s="1"/>
      <c r="AH560" s="1"/>
    </row>
    <row r="561">
      <c r="A561" s="1"/>
      <c r="B561" s="197"/>
      <c r="C561" s="46"/>
      <c r="D561" s="1"/>
      <c r="E561" s="197"/>
      <c r="F561" s="46"/>
      <c r="G561" s="1"/>
      <c r="H561" s="1"/>
      <c r="I561" s="1"/>
      <c r="J561" s="197"/>
      <c r="K561" s="1"/>
      <c r="L561" s="1"/>
      <c r="M561" s="1"/>
      <c r="N561" s="1"/>
      <c r="O561" s="1"/>
      <c r="P561" s="197"/>
      <c r="Q561" s="1"/>
      <c r="R561" s="1"/>
      <c r="S561" s="1"/>
      <c r="T561" s="197"/>
      <c r="U561" s="1"/>
      <c r="V561" s="1"/>
      <c r="W561" s="1"/>
      <c r="X561" s="1"/>
      <c r="Y561" s="1"/>
      <c r="Z561" s="1"/>
      <c r="AA561" s="1"/>
      <c r="AB561" s="1"/>
      <c r="AC561" s="1"/>
      <c r="AD561" s="1"/>
      <c r="AE561" s="1"/>
      <c r="AF561" s="1"/>
      <c r="AG561" s="1"/>
      <c r="AH561" s="1"/>
    </row>
    <row r="562">
      <c r="A562" s="1"/>
      <c r="B562" s="197"/>
      <c r="C562" s="46"/>
      <c r="D562" s="1"/>
      <c r="E562" s="197"/>
      <c r="F562" s="46"/>
      <c r="G562" s="1"/>
      <c r="H562" s="1"/>
      <c r="I562" s="1"/>
      <c r="J562" s="197"/>
      <c r="K562" s="1"/>
      <c r="L562" s="1"/>
      <c r="M562" s="1"/>
      <c r="N562" s="1"/>
      <c r="O562" s="1"/>
      <c r="P562" s="197"/>
      <c r="Q562" s="1"/>
      <c r="R562" s="1"/>
      <c r="S562" s="1"/>
      <c r="T562" s="197"/>
      <c r="U562" s="1"/>
      <c r="V562" s="1"/>
      <c r="W562" s="1"/>
      <c r="X562" s="1"/>
      <c r="Y562" s="1"/>
      <c r="Z562" s="1"/>
      <c r="AA562" s="1"/>
      <c r="AB562" s="1"/>
      <c r="AC562" s="1"/>
      <c r="AD562" s="1"/>
      <c r="AE562" s="1"/>
      <c r="AF562" s="1"/>
      <c r="AG562" s="1"/>
      <c r="AH562" s="1"/>
    </row>
    <row r="563">
      <c r="A563" s="1"/>
      <c r="B563" s="197"/>
      <c r="C563" s="46"/>
      <c r="D563" s="1"/>
      <c r="E563" s="197"/>
      <c r="F563" s="46"/>
      <c r="G563" s="1"/>
      <c r="H563" s="1"/>
      <c r="I563" s="1"/>
      <c r="J563" s="197"/>
      <c r="K563" s="1"/>
      <c r="L563" s="1"/>
      <c r="M563" s="1"/>
      <c r="N563" s="1"/>
      <c r="O563" s="1"/>
      <c r="P563" s="197"/>
      <c r="Q563" s="1"/>
      <c r="R563" s="1"/>
      <c r="S563" s="1"/>
      <c r="T563" s="197"/>
      <c r="U563" s="1"/>
      <c r="V563" s="1"/>
      <c r="W563" s="1"/>
      <c r="X563" s="1"/>
      <c r="Y563" s="1"/>
      <c r="Z563" s="1"/>
      <c r="AA563" s="1"/>
      <c r="AB563" s="1"/>
      <c r="AC563" s="1"/>
      <c r="AD563" s="1"/>
      <c r="AE563" s="1"/>
      <c r="AF563" s="1"/>
      <c r="AG563" s="1"/>
      <c r="AH563" s="1"/>
    </row>
    <row r="564">
      <c r="A564" s="1"/>
      <c r="B564" s="197"/>
      <c r="C564" s="46"/>
      <c r="D564" s="1"/>
      <c r="E564" s="197"/>
      <c r="F564" s="46"/>
      <c r="G564" s="1"/>
      <c r="H564" s="1"/>
      <c r="I564" s="1"/>
      <c r="J564" s="197"/>
      <c r="K564" s="1"/>
      <c r="L564" s="1"/>
      <c r="M564" s="1"/>
      <c r="N564" s="1"/>
      <c r="O564" s="1"/>
      <c r="P564" s="197"/>
      <c r="Q564" s="1"/>
      <c r="R564" s="1"/>
      <c r="S564" s="1"/>
      <c r="T564" s="197"/>
      <c r="U564" s="1"/>
      <c r="V564" s="1"/>
      <c r="W564" s="1"/>
      <c r="X564" s="1"/>
      <c r="Y564" s="1"/>
      <c r="Z564" s="1"/>
      <c r="AA564" s="1"/>
      <c r="AB564" s="1"/>
      <c r="AC564" s="1"/>
      <c r="AD564" s="1"/>
      <c r="AE564" s="1"/>
      <c r="AF564" s="1"/>
      <c r="AG564" s="1"/>
      <c r="AH564" s="1"/>
    </row>
    <row r="565">
      <c r="A565" s="1"/>
      <c r="B565" s="197"/>
      <c r="C565" s="46"/>
      <c r="D565" s="1"/>
      <c r="E565" s="197"/>
      <c r="F565" s="46"/>
      <c r="G565" s="1"/>
      <c r="H565" s="1"/>
      <c r="I565" s="1"/>
      <c r="J565" s="197"/>
      <c r="K565" s="1"/>
      <c r="L565" s="1"/>
      <c r="M565" s="1"/>
      <c r="N565" s="1"/>
      <c r="O565" s="1"/>
      <c r="P565" s="197"/>
      <c r="Q565" s="1"/>
      <c r="R565" s="1"/>
      <c r="S565" s="1"/>
      <c r="T565" s="197"/>
      <c r="U565" s="1"/>
      <c r="V565" s="1"/>
      <c r="W565" s="1"/>
      <c r="X565" s="1"/>
      <c r="Y565" s="1"/>
      <c r="Z565" s="1"/>
      <c r="AA565" s="1"/>
      <c r="AB565" s="1"/>
      <c r="AC565" s="1"/>
      <c r="AD565" s="1"/>
      <c r="AE565" s="1"/>
      <c r="AF565" s="1"/>
      <c r="AG565" s="1"/>
      <c r="AH565" s="1"/>
    </row>
    <row r="566">
      <c r="A566" s="1"/>
      <c r="B566" s="197"/>
      <c r="C566" s="46"/>
      <c r="D566" s="1"/>
      <c r="E566" s="197"/>
      <c r="F566" s="46"/>
      <c r="G566" s="1"/>
      <c r="H566" s="1"/>
      <c r="I566" s="1"/>
      <c r="J566" s="197"/>
      <c r="K566" s="1"/>
      <c r="L566" s="1"/>
      <c r="M566" s="1"/>
      <c r="N566" s="1"/>
      <c r="O566" s="1"/>
      <c r="P566" s="197"/>
      <c r="Q566" s="1"/>
      <c r="R566" s="1"/>
      <c r="S566" s="1"/>
      <c r="T566" s="197"/>
      <c r="U566" s="1"/>
      <c r="V566" s="1"/>
      <c r="W566" s="1"/>
      <c r="X566" s="1"/>
      <c r="Y566" s="1"/>
      <c r="Z566" s="1"/>
      <c r="AA566" s="1"/>
      <c r="AB566" s="1"/>
      <c r="AC566" s="1"/>
      <c r="AD566" s="1"/>
      <c r="AE566" s="1"/>
      <c r="AF566" s="1"/>
      <c r="AG566" s="1"/>
      <c r="AH566" s="1"/>
    </row>
    <row r="567">
      <c r="A567" s="1"/>
      <c r="B567" s="197"/>
      <c r="C567" s="46"/>
      <c r="D567" s="1"/>
      <c r="E567" s="197"/>
      <c r="F567" s="46"/>
      <c r="G567" s="1"/>
      <c r="H567" s="1"/>
      <c r="I567" s="1"/>
      <c r="J567" s="197"/>
      <c r="K567" s="1"/>
      <c r="L567" s="1"/>
      <c r="M567" s="1"/>
      <c r="N567" s="1"/>
      <c r="O567" s="1"/>
      <c r="P567" s="197"/>
      <c r="Q567" s="1"/>
      <c r="R567" s="1"/>
      <c r="S567" s="1"/>
      <c r="T567" s="197"/>
      <c r="U567" s="1"/>
      <c r="V567" s="1"/>
      <c r="W567" s="1"/>
      <c r="X567" s="1"/>
      <c r="Y567" s="1"/>
      <c r="Z567" s="1"/>
      <c r="AA567" s="1"/>
      <c r="AB567" s="1"/>
      <c r="AC567" s="1"/>
      <c r="AD567" s="1"/>
      <c r="AE567" s="1"/>
      <c r="AF567" s="1"/>
      <c r="AG567" s="1"/>
      <c r="AH567" s="1"/>
    </row>
    <row r="568">
      <c r="A568" s="1"/>
      <c r="B568" s="197"/>
      <c r="C568" s="46"/>
      <c r="D568" s="1"/>
      <c r="E568" s="197"/>
      <c r="F568" s="46"/>
      <c r="G568" s="1"/>
      <c r="H568" s="1"/>
      <c r="I568" s="1"/>
      <c r="J568" s="197"/>
      <c r="K568" s="1"/>
      <c r="L568" s="1"/>
      <c r="M568" s="1"/>
      <c r="N568" s="1"/>
      <c r="O568" s="1"/>
      <c r="P568" s="197"/>
      <c r="Q568" s="1"/>
      <c r="R568" s="1"/>
      <c r="S568" s="1"/>
      <c r="T568" s="197"/>
      <c r="U568" s="1"/>
      <c r="V568" s="1"/>
      <c r="W568" s="1"/>
      <c r="X568" s="1"/>
      <c r="Y568" s="1"/>
      <c r="Z568" s="1"/>
      <c r="AA568" s="1"/>
      <c r="AB568" s="1"/>
      <c r="AC568" s="1"/>
      <c r="AD568" s="1"/>
      <c r="AE568" s="1"/>
      <c r="AF568" s="1"/>
      <c r="AG568" s="1"/>
      <c r="AH568" s="1"/>
    </row>
    <row r="569">
      <c r="A569" s="1"/>
      <c r="B569" s="197"/>
      <c r="C569" s="46"/>
      <c r="D569" s="1"/>
      <c r="E569" s="197"/>
      <c r="F569" s="46"/>
      <c r="G569" s="1"/>
      <c r="H569" s="1"/>
      <c r="I569" s="1"/>
      <c r="J569" s="197"/>
      <c r="K569" s="1"/>
      <c r="L569" s="1"/>
      <c r="M569" s="1"/>
      <c r="N569" s="1"/>
      <c r="O569" s="1"/>
      <c r="P569" s="197"/>
      <c r="Q569" s="1"/>
      <c r="R569" s="1"/>
      <c r="S569" s="1"/>
      <c r="T569" s="197"/>
      <c r="U569" s="1"/>
      <c r="V569" s="1"/>
      <c r="W569" s="1"/>
      <c r="X569" s="1"/>
      <c r="Y569" s="1"/>
      <c r="Z569" s="1"/>
      <c r="AA569" s="1"/>
      <c r="AB569" s="1"/>
      <c r="AC569" s="1"/>
      <c r="AD569" s="1"/>
      <c r="AE569" s="1"/>
      <c r="AF569" s="1"/>
      <c r="AG569" s="1"/>
      <c r="AH569" s="1"/>
    </row>
    <row r="570">
      <c r="A570" s="1"/>
      <c r="B570" s="197"/>
      <c r="C570" s="46"/>
      <c r="D570" s="1"/>
      <c r="E570" s="197"/>
      <c r="F570" s="46"/>
      <c r="G570" s="1"/>
      <c r="H570" s="1"/>
      <c r="I570" s="1"/>
      <c r="J570" s="197"/>
      <c r="K570" s="1"/>
      <c r="L570" s="1"/>
      <c r="M570" s="1"/>
      <c r="N570" s="1"/>
      <c r="O570" s="1"/>
      <c r="P570" s="197"/>
      <c r="Q570" s="1"/>
      <c r="R570" s="1"/>
      <c r="S570" s="1"/>
      <c r="T570" s="197"/>
      <c r="U570" s="1"/>
      <c r="V570" s="1"/>
      <c r="W570" s="1"/>
      <c r="X570" s="1"/>
      <c r="Y570" s="1"/>
      <c r="Z570" s="1"/>
      <c r="AA570" s="1"/>
      <c r="AB570" s="1"/>
      <c r="AC570" s="1"/>
      <c r="AD570" s="1"/>
      <c r="AE570" s="1"/>
      <c r="AF570" s="1"/>
      <c r="AG570" s="1"/>
      <c r="AH570" s="1"/>
    </row>
    <row r="571">
      <c r="A571" s="1"/>
      <c r="B571" s="197"/>
      <c r="C571" s="46"/>
      <c r="D571" s="1"/>
      <c r="E571" s="197"/>
      <c r="F571" s="46"/>
      <c r="G571" s="1"/>
      <c r="H571" s="1"/>
      <c r="I571" s="1"/>
      <c r="J571" s="197"/>
      <c r="K571" s="1"/>
      <c r="L571" s="1"/>
      <c r="M571" s="1"/>
      <c r="N571" s="1"/>
      <c r="O571" s="1"/>
      <c r="P571" s="197"/>
      <c r="Q571" s="1"/>
      <c r="R571" s="1"/>
      <c r="S571" s="1"/>
      <c r="T571" s="197"/>
      <c r="U571" s="1"/>
      <c r="V571" s="1"/>
      <c r="W571" s="1"/>
      <c r="X571" s="1"/>
      <c r="Y571" s="1"/>
      <c r="Z571" s="1"/>
      <c r="AA571" s="1"/>
      <c r="AB571" s="1"/>
      <c r="AC571" s="1"/>
      <c r="AD571" s="1"/>
      <c r="AE571" s="1"/>
      <c r="AF571" s="1"/>
      <c r="AG571" s="1"/>
      <c r="AH571" s="1"/>
    </row>
    <row r="572">
      <c r="A572" s="1"/>
      <c r="B572" s="197"/>
      <c r="C572" s="46"/>
      <c r="D572" s="1"/>
      <c r="E572" s="197"/>
      <c r="F572" s="46"/>
      <c r="G572" s="1"/>
      <c r="H572" s="1"/>
      <c r="I572" s="1"/>
      <c r="J572" s="197"/>
      <c r="K572" s="1"/>
      <c r="L572" s="1"/>
      <c r="M572" s="1"/>
      <c r="N572" s="1"/>
      <c r="O572" s="1"/>
      <c r="P572" s="197"/>
      <c r="Q572" s="1"/>
      <c r="R572" s="1"/>
      <c r="S572" s="1"/>
      <c r="T572" s="197"/>
      <c r="U572" s="1"/>
      <c r="V572" s="1"/>
      <c r="W572" s="1"/>
      <c r="X572" s="1"/>
      <c r="Y572" s="1"/>
      <c r="Z572" s="1"/>
      <c r="AA572" s="1"/>
      <c r="AB572" s="1"/>
      <c r="AC572" s="1"/>
      <c r="AD572" s="1"/>
      <c r="AE572" s="1"/>
      <c r="AF572" s="1"/>
      <c r="AG572" s="1"/>
      <c r="AH572" s="1"/>
    </row>
    <row r="573">
      <c r="A573" s="1"/>
      <c r="B573" s="197"/>
      <c r="C573" s="46"/>
      <c r="D573" s="1"/>
      <c r="E573" s="197"/>
      <c r="F573" s="46"/>
      <c r="G573" s="1"/>
      <c r="H573" s="1"/>
      <c r="I573" s="1"/>
      <c r="J573" s="197"/>
      <c r="K573" s="1"/>
      <c r="L573" s="1"/>
      <c r="M573" s="1"/>
      <c r="N573" s="1"/>
      <c r="O573" s="1"/>
      <c r="P573" s="197"/>
      <c r="Q573" s="1"/>
      <c r="R573" s="1"/>
      <c r="S573" s="1"/>
      <c r="T573" s="197"/>
      <c r="U573" s="1"/>
      <c r="V573" s="1"/>
      <c r="W573" s="1"/>
      <c r="X573" s="1"/>
      <c r="Y573" s="1"/>
      <c r="Z573" s="1"/>
      <c r="AA573" s="1"/>
      <c r="AB573" s="1"/>
      <c r="AC573" s="1"/>
      <c r="AD573" s="1"/>
      <c r="AE573" s="1"/>
      <c r="AF573" s="1"/>
      <c r="AG573" s="1"/>
      <c r="AH573" s="1"/>
    </row>
    <row r="574">
      <c r="A574" s="1"/>
      <c r="B574" s="197"/>
      <c r="C574" s="46"/>
      <c r="D574" s="1"/>
      <c r="E574" s="197"/>
      <c r="F574" s="46"/>
      <c r="G574" s="1"/>
      <c r="H574" s="1"/>
      <c r="I574" s="1"/>
      <c r="J574" s="197"/>
      <c r="K574" s="1"/>
      <c r="L574" s="1"/>
      <c r="M574" s="1"/>
      <c r="N574" s="1"/>
      <c r="O574" s="1"/>
      <c r="P574" s="197"/>
      <c r="Q574" s="1"/>
      <c r="R574" s="1"/>
      <c r="S574" s="1"/>
      <c r="T574" s="197"/>
      <c r="U574" s="1"/>
      <c r="V574" s="1"/>
      <c r="W574" s="1"/>
      <c r="X574" s="1"/>
      <c r="Y574" s="1"/>
      <c r="Z574" s="1"/>
      <c r="AA574" s="1"/>
      <c r="AB574" s="1"/>
      <c r="AC574" s="1"/>
      <c r="AD574" s="1"/>
      <c r="AE574" s="1"/>
      <c r="AF574" s="1"/>
      <c r="AG574" s="1"/>
      <c r="AH574" s="1"/>
    </row>
    <row r="575">
      <c r="A575" s="1"/>
      <c r="B575" s="197"/>
      <c r="C575" s="46"/>
      <c r="D575" s="1"/>
      <c r="E575" s="197"/>
      <c r="F575" s="46"/>
      <c r="G575" s="1"/>
      <c r="H575" s="1"/>
      <c r="I575" s="1"/>
      <c r="J575" s="197"/>
      <c r="K575" s="1"/>
      <c r="L575" s="1"/>
      <c r="M575" s="1"/>
      <c r="N575" s="1"/>
      <c r="O575" s="1"/>
      <c r="P575" s="197"/>
      <c r="Q575" s="1"/>
      <c r="R575" s="1"/>
      <c r="S575" s="1"/>
      <c r="T575" s="197"/>
      <c r="U575" s="1"/>
      <c r="V575" s="1"/>
      <c r="W575" s="1"/>
      <c r="X575" s="1"/>
      <c r="Y575" s="1"/>
      <c r="Z575" s="1"/>
      <c r="AA575" s="1"/>
      <c r="AB575" s="1"/>
      <c r="AC575" s="1"/>
      <c r="AD575" s="1"/>
      <c r="AE575" s="1"/>
      <c r="AF575" s="1"/>
      <c r="AG575" s="1"/>
      <c r="AH575" s="1"/>
    </row>
    <row r="576">
      <c r="A576" s="1"/>
      <c r="B576" s="197"/>
      <c r="C576" s="46"/>
      <c r="D576" s="1"/>
      <c r="E576" s="197"/>
      <c r="F576" s="46"/>
      <c r="G576" s="1"/>
      <c r="H576" s="1"/>
      <c r="I576" s="1"/>
      <c r="J576" s="197"/>
      <c r="K576" s="1"/>
      <c r="L576" s="1"/>
      <c r="M576" s="1"/>
      <c r="N576" s="1"/>
      <c r="O576" s="1"/>
      <c r="P576" s="197"/>
      <c r="Q576" s="1"/>
      <c r="R576" s="1"/>
      <c r="S576" s="1"/>
      <c r="T576" s="197"/>
      <c r="U576" s="1"/>
      <c r="V576" s="1"/>
      <c r="W576" s="1"/>
      <c r="X576" s="1"/>
      <c r="Y576" s="1"/>
      <c r="Z576" s="1"/>
      <c r="AA576" s="1"/>
      <c r="AB576" s="1"/>
      <c r="AC576" s="1"/>
      <c r="AD576" s="1"/>
      <c r="AE576" s="1"/>
      <c r="AF576" s="1"/>
      <c r="AG576" s="1"/>
      <c r="AH576" s="1"/>
    </row>
    <row r="577">
      <c r="A577" s="1"/>
      <c r="B577" s="197"/>
      <c r="C577" s="46"/>
      <c r="D577" s="1"/>
      <c r="E577" s="197"/>
      <c r="F577" s="46"/>
      <c r="G577" s="1"/>
      <c r="H577" s="1"/>
      <c r="I577" s="1"/>
      <c r="J577" s="197"/>
      <c r="K577" s="1"/>
      <c r="L577" s="1"/>
      <c r="M577" s="1"/>
      <c r="N577" s="1"/>
      <c r="O577" s="1"/>
      <c r="P577" s="197"/>
      <c r="Q577" s="1"/>
      <c r="R577" s="1"/>
      <c r="S577" s="1"/>
      <c r="T577" s="197"/>
      <c r="U577" s="1"/>
      <c r="V577" s="1"/>
      <c r="W577" s="1"/>
      <c r="X577" s="1"/>
      <c r="Y577" s="1"/>
      <c r="Z577" s="1"/>
      <c r="AA577" s="1"/>
      <c r="AB577" s="1"/>
      <c r="AC577" s="1"/>
      <c r="AD577" s="1"/>
      <c r="AE577" s="1"/>
      <c r="AF577" s="1"/>
      <c r="AG577" s="1"/>
      <c r="AH577" s="1"/>
    </row>
    <row r="578">
      <c r="A578" s="1"/>
      <c r="B578" s="197"/>
      <c r="C578" s="46"/>
      <c r="D578" s="1"/>
      <c r="E578" s="197"/>
      <c r="F578" s="46"/>
      <c r="G578" s="1"/>
      <c r="H578" s="1"/>
      <c r="I578" s="1"/>
      <c r="J578" s="197"/>
      <c r="K578" s="1"/>
      <c r="L578" s="1"/>
      <c r="M578" s="1"/>
      <c r="N578" s="1"/>
      <c r="O578" s="1"/>
      <c r="P578" s="197"/>
      <c r="Q578" s="1"/>
      <c r="R578" s="1"/>
      <c r="S578" s="1"/>
      <c r="T578" s="197"/>
      <c r="U578" s="1"/>
      <c r="V578" s="1"/>
      <c r="W578" s="1"/>
      <c r="X578" s="1"/>
      <c r="Y578" s="1"/>
      <c r="Z578" s="1"/>
      <c r="AA578" s="1"/>
      <c r="AB578" s="1"/>
      <c r="AC578" s="1"/>
      <c r="AD578" s="1"/>
      <c r="AE578" s="1"/>
      <c r="AF578" s="1"/>
      <c r="AG578" s="1"/>
      <c r="AH578" s="1"/>
    </row>
    <row r="579">
      <c r="A579" s="1"/>
      <c r="B579" s="197"/>
      <c r="C579" s="46"/>
      <c r="D579" s="1"/>
      <c r="E579" s="197"/>
      <c r="F579" s="46"/>
      <c r="G579" s="1"/>
      <c r="H579" s="1"/>
      <c r="I579" s="1"/>
      <c r="J579" s="197"/>
      <c r="K579" s="1"/>
      <c r="L579" s="1"/>
      <c r="M579" s="1"/>
      <c r="N579" s="1"/>
      <c r="O579" s="1"/>
      <c r="P579" s="197"/>
      <c r="Q579" s="1"/>
      <c r="R579" s="1"/>
      <c r="S579" s="1"/>
      <c r="T579" s="197"/>
      <c r="U579" s="1"/>
      <c r="V579" s="1"/>
      <c r="W579" s="1"/>
      <c r="X579" s="1"/>
      <c r="Y579" s="1"/>
      <c r="Z579" s="1"/>
      <c r="AA579" s="1"/>
      <c r="AB579" s="1"/>
      <c r="AC579" s="1"/>
      <c r="AD579" s="1"/>
      <c r="AE579" s="1"/>
      <c r="AF579" s="1"/>
      <c r="AG579" s="1"/>
      <c r="AH579" s="1"/>
    </row>
    <row r="580">
      <c r="A580" s="1"/>
      <c r="B580" s="197"/>
      <c r="C580" s="46"/>
      <c r="D580" s="1"/>
      <c r="E580" s="197"/>
      <c r="F580" s="46"/>
      <c r="G580" s="1"/>
      <c r="H580" s="1"/>
      <c r="I580" s="1"/>
      <c r="J580" s="197"/>
      <c r="K580" s="1"/>
      <c r="L580" s="1"/>
      <c r="M580" s="1"/>
      <c r="N580" s="1"/>
      <c r="O580" s="1"/>
      <c r="P580" s="197"/>
      <c r="Q580" s="1"/>
      <c r="R580" s="1"/>
      <c r="S580" s="1"/>
      <c r="T580" s="197"/>
      <c r="U580" s="1"/>
      <c r="V580" s="1"/>
      <c r="W580" s="1"/>
      <c r="X580" s="1"/>
      <c r="Y580" s="1"/>
      <c r="Z580" s="1"/>
      <c r="AA580" s="1"/>
      <c r="AB580" s="1"/>
      <c r="AC580" s="1"/>
      <c r="AD580" s="1"/>
      <c r="AE580" s="1"/>
      <c r="AF580" s="1"/>
      <c r="AG580" s="1"/>
      <c r="AH580" s="1"/>
    </row>
    <row r="581">
      <c r="A581" s="1"/>
      <c r="B581" s="197"/>
      <c r="C581" s="46"/>
      <c r="D581" s="1"/>
      <c r="E581" s="197"/>
      <c r="F581" s="46"/>
      <c r="G581" s="1"/>
      <c r="H581" s="1"/>
      <c r="I581" s="1"/>
      <c r="J581" s="197"/>
      <c r="K581" s="1"/>
      <c r="L581" s="1"/>
      <c r="M581" s="1"/>
      <c r="N581" s="1"/>
      <c r="O581" s="1"/>
      <c r="P581" s="197"/>
      <c r="Q581" s="1"/>
      <c r="R581" s="1"/>
      <c r="S581" s="1"/>
      <c r="T581" s="197"/>
      <c r="U581" s="1"/>
      <c r="V581" s="1"/>
      <c r="W581" s="1"/>
      <c r="X581" s="1"/>
      <c r="Y581" s="1"/>
      <c r="Z581" s="1"/>
      <c r="AA581" s="1"/>
      <c r="AB581" s="1"/>
      <c r="AC581" s="1"/>
      <c r="AD581" s="1"/>
      <c r="AE581" s="1"/>
      <c r="AF581" s="1"/>
      <c r="AG581" s="1"/>
      <c r="AH581" s="1"/>
    </row>
    <row r="582">
      <c r="A582" s="1"/>
      <c r="B582" s="197"/>
      <c r="C582" s="46"/>
      <c r="D582" s="1"/>
      <c r="E582" s="197"/>
      <c r="F582" s="46"/>
      <c r="G582" s="1"/>
      <c r="H582" s="1"/>
      <c r="I582" s="1"/>
      <c r="J582" s="197"/>
      <c r="K582" s="1"/>
      <c r="L582" s="1"/>
      <c r="M582" s="1"/>
      <c r="N582" s="1"/>
      <c r="O582" s="1"/>
      <c r="P582" s="197"/>
      <c r="Q582" s="1"/>
      <c r="R582" s="1"/>
      <c r="S582" s="1"/>
      <c r="T582" s="197"/>
      <c r="U582" s="1"/>
      <c r="V582" s="1"/>
      <c r="W582" s="1"/>
      <c r="X582" s="1"/>
      <c r="Y582" s="1"/>
      <c r="Z582" s="1"/>
      <c r="AA582" s="1"/>
      <c r="AB582" s="1"/>
      <c r="AC582" s="1"/>
      <c r="AD582" s="1"/>
      <c r="AE582" s="1"/>
      <c r="AF582" s="1"/>
      <c r="AG582" s="1"/>
      <c r="AH582" s="1"/>
    </row>
    <row r="583">
      <c r="A583" s="1"/>
      <c r="B583" s="197"/>
      <c r="C583" s="46"/>
      <c r="D583" s="1"/>
      <c r="E583" s="197"/>
      <c r="F583" s="46"/>
      <c r="G583" s="1"/>
      <c r="H583" s="1"/>
      <c r="I583" s="1"/>
      <c r="J583" s="197"/>
      <c r="K583" s="1"/>
      <c r="L583" s="1"/>
      <c r="M583" s="1"/>
      <c r="N583" s="1"/>
      <c r="O583" s="1"/>
      <c r="P583" s="197"/>
      <c r="Q583" s="1"/>
      <c r="R583" s="1"/>
      <c r="S583" s="1"/>
      <c r="T583" s="197"/>
      <c r="U583" s="1"/>
      <c r="V583" s="1"/>
      <c r="W583" s="1"/>
      <c r="X583" s="1"/>
      <c r="Y583" s="1"/>
      <c r="Z583" s="1"/>
      <c r="AA583" s="1"/>
      <c r="AB583" s="1"/>
      <c r="AC583" s="1"/>
      <c r="AD583" s="1"/>
      <c r="AE583" s="1"/>
      <c r="AF583" s="1"/>
      <c r="AG583" s="1"/>
      <c r="AH583" s="1"/>
    </row>
    <row r="584">
      <c r="A584" s="1"/>
      <c r="B584" s="197"/>
      <c r="C584" s="46"/>
      <c r="D584" s="1"/>
      <c r="E584" s="197"/>
      <c r="F584" s="46"/>
      <c r="G584" s="1"/>
      <c r="H584" s="1"/>
      <c r="I584" s="1"/>
      <c r="J584" s="197"/>
      <c r="K584" s="1"/>
      <c r="L584" s="1"/>
      <c r="M584" s="1"/>
      <c r="N584" s="1"/>
      <c r="O584" s="1"/>
      <c r="P584" s="197"/>
      <c r="Q584" s="1"/>
      <c r="R584" s="1"/>
      <c r="S584" s="1"/>
      <c r="T584" s="197"/>
      <c r="U584" s="1"/>
      <c r="V584" s="1"/>
      <c r="W584" s="1"/>
      <c r="X584" s="1"/>
      <c r="Y584" s="1"/>
      <c r="Z584" s="1"/>
      <c r="AA584" s="1"/>
      <c r="AB584" s="1"/>
      <c r="AC584" s="1"/>
      <c r="AD584" s="1"/>
      <c r="AE584" s="1"/>
      <c r="AF584" s="1"/>
      <c r="AG584" s="1"/>
      <c r="AH584" s="1"/>
    </row>
    <row r="585">
      <c r="A585" s="1"/>
      <c r="B585" s="197"/>
      <c r="C585" s="46"/>
      <c r="D585" s="1"/>
      <c r="E585" s="197"/>
      <c r="F585" s="46"/>
      <c r="G585" s="1"/>
      <c r="H585" s="1"/>
      <c r="I585" s="1"/>
      <c r="J585" s="197"/>
      <c r="K585" s="1"/>
      <c r="L585" s="1"/>
      <c r="M585" s="1"/>
      <c r="N585" s="1"/>
      <c r="O585" s="1"/>
      <c r="P585" s="197"/>
      <c r="Q585" s="1"/>
      <c r="R585" s="1"/>
      <c r="S585" s="1"/>
      <c r="T585" s="197"/>
      <c r="U585" s="1"/>
      <c r="V585" s="1"/>
      <c r="W585" s="1"/>
      <c r="X585" s="1"/>
      <c r="Y585" s="1"/>
      <c r="Z585" s="1"/>
      <c r="AA585" s="1"/>
      <c r="AB585" s="1"/>
      <c r="AC585" s="1"/>
      <c r="AD585" s="1"/>
      <c r="AE585" s="1"/>
      <c r="AF585" s="1"/>
      <c r="AG585" s="1"/>
      <c r="AH585" s="1"/>
    </row>
    <row r="586">
      <c r="A586" s="1"/>
      <c r="B586" s="197"/>
      <c r="C586" s="46"/>
      <c r="D586" s="1"/>
      <c r="E586" s="197"/>
      <c r="F586" s="46"/>
      <c r="G586" s="1"/>
      <c r="H586" s="1"/>
      <c r="I586" s="1"/>
      <c r="J586" s="197"/>
      <c r="K586" s="1"/>
      <c r="L586" s="1"/>
      <c r="M586" s="1"/>
      <c r="N586" s="1"/>
      <c r="O586" s="1"/>
      <c r="P586" s="197"/>
      <c r="Q586" s="1"/>
      <c r="R586" s="1"/>
      <c r="S586" s="1"/>
      <c r="T586" s="197"/>
      <c r="U586" s="1"/>
      <c r="V586" s="1"/>
      <c r="W586" s="1"/>
      <c r="X586" s="1"/>
      <c r="Y586" s="1"/>
      <c r="Z586" s="1"/>
      <c r="AA586" s="1"/>
      <c r="AB586" s="1"/>
      <c r="AC586" s="1"/>
      <c r="AD586" s="1"/>
      <c r="AE586" s="1"/>
      <c r="AF586" s="1"/>
      <c r="AG586" s="1"/>
      <c r="AH586" s="1"/>
    </row>
    <row r="587">
      <c r="A587" s="1"/>
      <c r="B587" s="197"/>
      <c r="C587" s="46"/>
      <c r="D587" s="1"/>
      <c r="E587" s="197"/>
      <c r="F587" s="46"/>
      <c r="G587" s="1"/>
      <c r="H587" s="1"/>
      <c r="I587" s="1"/>
      <c r="J587" s="197"/>
      <c r="K587" s="1"/>
      <c r="L587" s="1"/>
      <c r="M587" s="1"/>
      <c r="N587" s="1"/>
      <c r="O587" s="1"/>
      <c r="P587" s="197"/>
      <c r="Q587" s="1"/>
      <c r="R587" s="1"/>
      <c r="S587" s="1"/>
      <c r="T587" s="197"/>
      <c r="U587" s="1"/>
      <c r="V587" s="1"/>
      <c r="W587" s="1"/>
      <c r="X587" s="1"/>
      <c r="Y587" s="1"/>
      <c r="Z587" s="1"/>
      <c r="AA587" s="1"/>
      <c r="AB587" s="1"/>
      <c r="AC587" s="1"/>
      <c r="AD587" s="1"/>
      <c r="AE587" s="1"/>
      <c r="AF587" s="1"/>
      <c r="AG587" s="1"/>
      <c r="AH587" s="1"/>
    </row>
    <row r="588">
      <c r="A588" s="1"/>
      <c r="B588" s="197"/>
      <c r="C588" s="46"/>
      <c r="D588" s="1"/>
      <c r="E588" s="197"/>
      <c r="F588" s="46"/>
      <c r="G588" s="1"/>
      <c r="H588" s="1"/>
      <c r="I588" s="1"/>
      <c r="J588" s="197"/>
      <c r="K588" s="1"/>
      <c r="L588" s="1"/>
      <c r="M588" s="1"/>
      <c r="N588" s="1"/>
      <c r="O588" s="1"/>
      <c r="P588" s="197"/>
      <c r="Q588" s="1"/>
      <c r="R588" s="1"/>
      <c r="S588" s="1"/>
      <c r="T588" s="197"/>
      <c r="U588" s="1"/>
      <c r="V588" s="1"/>
      <c r="W588" s="1"/>
      <c r="X588" s="1"/>
      <c r="Y588" s="1"/>
      <c r="Z588" s="1"/>
      <c r="AA588" s="1"/>
      <c r="AB588" s="1"/>
      <c r="AC588" s="1"/>
      <c r="AD588" s="1"/>
      <c r="AE588" s="1"/>
      <c r="AF588" s="1"/>
      <c r="AG588" s="1"/>
      <c r="AH588" s="1"/>
    </row>
    <row r="589">
      <c r="A589" s="1"/>
      <c r="B589" s="197"/>
      <c r="C589" s="46"/>
      <c r="D589" s="1"/>
      <c r="E589" s="197"/>
      <c r="F589" s="46"/>
      <c r="G589" s="1"/>
      <c r="H589" s="1"/>
      <c r="I589" s="1"/>
      <c r="J589" s="197"/>
      <c r="K589" s="1"/>
      <c r="L589" s="1"/>
      <c r="M589" s="1"/>
      <c r="N589" s="1"/>
      <c r="O589" s="1"/>
      <c r="P589" s="197"/>
      <c r="Q589" s="1"/>
      <c r="R589" s="1"/>
      <c r="S589" s="1"/>
      <c r="T589" s="197"/>
      <c r="U589" s="1"/>
      <c r="V589" s="1"/>
      <c r="W589" s="1"/>
      <c r="X589" s="1"/>
      <c r="Y589" s="1"/>
      <c r="Z589" s="1"/>
      <c r="AA589" s="1"/>
      <c r="AB589" s="1"/>
      <c r="AC589" s="1"/>
      <c r="AD589" s="1"/>
      <c r="AE589" s="1"/>
      <c r="AF589" s="1"/>
      <c r="AG589" s="1"/>
      <c r="AH589" s="1"/>
    </row>
    <row r="590">
      <c r="A590" s="1"/>
      <c r="B590" s="197"/>
      <c r="C590" s="46"/>
      <c r="D590" s="1"/>
      <c r="E590" s="197"/>
      <c r="F590" s="46"/>
      <c r="G590" s="1"/>
      <c r="H590" s="1"/>
      <c r="I590" s="1"/>
      <c r="J590" s="197"/>
      <c r="K590" s="1"/>
      <c r="L590" s="1"/>
      <c r="M590" s="1"/>
      <c r="N590" s="1"/>
      <c r="O590" s="1"/>
      <c r="P590" s="197"/>
      <c r="Q590" s="1"/>
      <c r="R590" s="1"/>
      <c r="S590" s="1"/>
      <c r="T590" s="197"/>
      <c r="U590" s="1"/>
      <c r="V590" s="1"/>
      <c r="W590" s="1"/>
      <c r="X590" s="1"/>
      <c r="Y590" s="1"/>
      <c r="Z590" s="1"/>
      <c r="AA590" s="1"/>
      <c r="AB590" s="1"/>
      <c r="AC590" s="1"/>
      <c r="AD590" s="1"/>
      <c r="AE590" s="1"/>
      <c r="AF590" s="1"/>
      <c r="AG590" s="1"/>
      <c r="AH590" s="1"/>
    </row>
    <row r="591">
      <c r="A591" s="1"/>
      <c r="B591" s="197"/>
      <c r="C591" s="46"/>
      <c r="D591" s="1"/>
      <c r="E591" s="197"/>
      <c r="F591" s="46"/>
      <c r="G591" s="1"/>
      <c r="H591" s="1"/>
      <c r="I591" s="1"/>
      <c r="J591" s="197"/>
      <c r="K591" s="1"/>
      <c r="L591" s="1"/>
      <c r="M591" s="1"/>
      <c r="N591" s="1"/>
      <c r="O591" s="1"/>
      <c r="P591" s="197"/>
      <c r="Q591" s="1"/>
      <c r="R591" s="1"/>
      <c r="S591" s="1"/>
      <c r="T591" s="197"/>
      <c r="U591" s="1"/>
      <c r="V591" s="1"/>
      <c r="W591" s="1"/>
      <c r="X591" s="1"/>
      <c r="Y591" s="1"/>
      <c r="Z591" s="1"/>
      <c r="AA591" s="1"/>
      <c r="AB591" s="1"/>
      <c r="AC591" s="1"/>
      <c r="AD591" s="1"/>
      <c r="AE591" s="1"/>
      <c r="AF591" s="1"/>
      <c r="AG591" s="1"/>
      <c r="AH591" s="1"/>
    </row>
    <row r="592">
      <c r="A592" s="1"/>
      <c r="B592" s="197"/>
      <c r="C592" s="46"/>
      <c r="D592" s="1"/>
      <c r="E592" s="197"/>
      <c r="F592" s="46"/>
      <c r="G592" s="1"/>
      <c r="H592" s="1"/>
      <c r="I592" s="1"/>
      <c r="J592" s="197"/>
      <c r="K592" s="1"/>
      <c r="L592" s="1"/>
      <c r="M592" s="1"/>
      <c r="N592" s="1"/>
      <c r="O592" s="1"/>
      <c r="P592" s="197"/>
      <c r="Q592" s="1"/>
      <c r="R592" s="1"/>
      <c r="S592" s="1"/>
      <c r="T592" s="197"/>
      <c r="U592" s="1"/>
      <c r="V592" s="1"/>
      <c r="W592" s="1"/>
      <c r="X592" s="1"/>
      <c r="Y592" s="1"/>
      <c r="Z592" s="1"/>
      <c r="AA592" s="1"/>
      <c r="AB592" s="1"/>
      <c r="AC592" s="1"/>
      <c r="AD592" s="1"/>
      <c r="AE592" s="1"/>
      <c r="AF592" s="1"/>
      <c r="AG592" s="1"/>
      <c r="AH592" s="1"/>
    </row>
    <row r="593">
      <c r="A593" s="1"/>
      <c r="B593" s="197"/>
      <c r="C593" s="46"/>
      <c r="D593" s="1"/>
      <c r="E593" s="197"/>
      <c r="F593" s="46"/>
      <c r="G593" s="1"/>
      <c r="H593" s="1"/>
      <c r="I593" s="1"/>
      <c r="J593" s="197"/>
      <c r="K593" s="1"/>
      <c r="L593" s="1"/>
      <c r="M593" s="1"/>
      <c r="N593" s="1"/>
      <c r="O593" s="1"/>
      <c r="P593" s="197"/>
      <c r="Q593" s="1"/>
      <c r="R593" s="1"/>
      <c r="S593" s="1"/>
      <c r="T593" s="197"/>
      <c r="U593" s="1"/>
      <c r="V593" s="1"/>
      <c r="W593" s="1"/>
      <c r="X593" s="1"/>
      <c r="Y593" s="1"/>
      <c r="Z593" s="1"/>
      <c r="AA593" s="1"/>
      <c r="AB593" s="1"/>
      <c r="AC593" s="1"/>
      <c r="AD593" s="1"/>
      <c r="AE593" s="1"/>
      <c r="AF593" s="1"/>
      <c r="AG593" s="1"/>
      <c r="AH593" s="1"/>
    </row>
    <row r="594">
      <c r="A594" s="1"/>
      <c r="B594" s="197"/>
      <c r="C594" s="46"/>
      <c r="D594" s="1"/>
      <c r="E594" s="197"/>
      <c r="F594" s="46"/>
      <c r="G594" s="1"/>
      <c r="H594" s="1"/>
      <c r="I594" s="1"/>
      <c r="J594" s="197"/>
      <c r="K594" s="1"/>
      <c r="L594" s="1"/>
      <c r="M594" s="1"/>
      <c r="N594" s="1"/>
      <c r="O594" s="1"/>
      <c r="P594" s="197"/>
      <c r="Q594" s="1"/>
      <c r="R594" s="1"/>
      <c r="S594" s="1"/>
      <c r="T594" s="197"/>
      <c r="U594" s="1"/>
      <c r="V594" s="1"/>
      <c r="W594" s="1"/>
      <c r="X594" s="1"/>
      <c r="Y594" s="1"/>
      <c r="Z594" s="1"/>
      <c r="AA594" s="1"/>
      <c r="AB594" s="1"/>
      <c r="AC594" s="1"/>
      <c r="AD594" s="1"/>
      <c r="AE594" s="1"/>
      <c r="AF594" s="1"/>
      <c r="AG594" s="1"/>
      <c r="AH594" s="1"/>
    </row>
    <row r="595">
      <c r="A595" s="1"/>
      <c r="B595" s="197"/>
      <c r="C595" s="46"/>
      <c r="D595" s="1"/>
      <c r="E595" s="197"/>
      <c r="F595" s="46"/>
      <c r="G595" s="1"/>
      <c r="H595" s="1"/>
      <c r="I595" s="1"/>
      <c r="J595" s="197"/>
      <c r="K595" s="1"/>
      <c r="L595" s="1"/>
      <c r="M595" s="1"/>
      <c r="N595" s="1"/>
      <c r="O595" s="1"/>
      <c r="P595" s="197"/>
      <c r="Q595" s="1"/>
      <c r="R595" s="1"/>
      <c r="S595" s="1"/>
      <c r="T595" s="197"/>
      <c r="U595" s="1"/>
      <c r="V595" s="1"/>
      <c r="W595" s="1"/>
      <c r="X595" s="1"/>
      <c r="Y595" s="1"/>
      <c r="Z595" s="1"/>
      <c r="AA595" s="1"/>
      <c r="AB595" s="1"/>
      <c r="AC595" s="1"/>
      <c r="AD595" s="1"/>
      <c r="AE595" s="1"/>
      <c r="AF595" s="1"/>
      <c r="AG595" s="1"/>
      <c r="AH595" s="1"/>
    </row>
    <row r="596">
      <c r="A596" s="1"/>
      <c r="B596" s="197"/>
      <c r="C596" s="46"/>
      <c r="D596" s="1"/>
      <c r="E596" s="197"/>
      <c r="F596" s="46"/>
      <c r="G596" s="1"/>
      <c r="H596" s="1"/>
      <c r="I596" s="1"/>
      <c r="J596" s="197"/>
      <c r="K596" s="1"/>
      <c r="L596" s="1"/>
      <c r="M596" s="1"/>
      <c r="N596" s="1"/>
      <c r="O596" s="1"/>
      <c r="P596" s="197"/>
      <c r="Q596" s="1"/>
      <c r="R596" s="1"/>
      <c r="S596" s="1"/>
      <c r="T596" s="197"/>
      <c r="U596" s="1"/>
      <c r="V596" s="1"/>
      <c r="W596" s="1"/>
      <c r="X596" s="1"/>
      <c r="Y596" s="1"/>
      <c r="Z596" s="1"/>
      <c r="AA596" s="1"/>
      <c r="AB596" s="1"/>
      <c r="AC596" s="1"/>
      <c r="AD596" s="1"/>
      <c r="AE596" s="1"/>
      <c r="AF596" s="1"/>
      <c r="AG596" s="1"/>
      <c r="AH596" s="1"/>
    </row>
    <row r="597">
      <c r="A597" s="1"/>
      <c r="B597" s="197"/>
      <c r="C597" s="46"/>
      <c r="D597" s="1"/>
      <c r="E597" s="197"/>
      <c r="F597" s="46"/>
      <c r="G597" s="1"/>
      <c r="H597" s="1"/>
      <c r="I597" s="1"/>
      <c r="J597" s="197"/>
      <c r="K597" s="1"/>
      <c r="L597" s="1"/>
      <c r="M597" s="1"/>
      <c r="N597" s="1"/>
      <c r="O597" s="1"/>
      <c r="P597" s="197"/>
      <c r="Q597" s="1"/>
      <c r="R597" s="1"/>
      <c r="S597" s="1"/>
      <c r="T597" s="197"/>
      <c r="U597" s="1"/>
      <c r="V597" s="1"/>
      <c r="W597" s="1"/>
      <c r="X597" s="1"/>
      <c r="Y597" s="1"/>
      <c r="Z597" s="1"/>
      <c r="AA597" s="1"/>
      <c r="AB597" s="1"/>
      <c r="AC597" s="1"/>
      <c r="AD597" s="1"/>
      <c r="AE597" s="1"/>
      <c r="AF597" s="1"/>
      <c r="AG597" s="1"/>
      <c r="AH597" s="1"/>
    </row>
    <row r="598">
      <c r="A598" s="1"/>
      <c r="B598" s="197"/>
      <c r="C598" s="46"/>
      <c r="D598" s="1"/>
      <c r="E598" s="197"/>
      <c r="F598" s="46"/>
      <c r="G598" s="1"/>
      <c r="H598" s="1"/>
      <c r="I598" s="1"/>
      <c r="J598" s="197"/>
      <c r="K598" s="1"/>
      <c r="L598" s="1"/>
      <c r="M598" s="1"/>
      <c r="N598" s="1"/>
      <c r="O598" s="1"/>
      <c r="P598" s="197"/>
      <c r="Q598" s="1"/>
      <c r="R598" s="1"/>
      <c r="S598" s="1"/>
      <c r="T598" s="197"/>
      <c r="U598" s="1"/>
      <c r="V598" s="1"/>
      <c r="W598" s="1"/>
      <c r="X598" s="1"/>
      <c r="Y598" s="1"/>
      <c r="Z598" s="1"/>
      <c r="AA598" s="1"/>
      <c r="AB598" s="1"/>
      <c r="AC598" s="1"/>
      <c r="AD598" s="1"/>
      <c r="AE598" s="1"/>
      <c r="AF598" s="1"/>
      <c r="AG598" s="1"/>
      <c r="AH598" s="1"/>
    </row>
    <row r="599">
      <c r="A599" s="1"/>
      <c r="B599" s="197"/>
      <c r="C599" s="46"/>
      <c r="D599" s="1"/>
      <c r="E599" s="197"/>
      <c r="F599" s="46"/>
      <c r="G599" s="1"/>
      <c r="H599" s="1"/>
      <c r="I599" s="1"/>
      <c r="J599" s="197"/>
      <c r="K599" s="1"/>
      <c r="L599" s="1"/>
      <c r="M599" s="1"/>
      <c r="N599" s="1"/>
      <c r="O599" s="1"/>
      <c r="P599" s="197"/>
      <c r="Q599" s="1"/>
      <c r="R599" s="1"/>
      <c r="S599" s="1"/>
      <c r="T599" s="197"/>
      <c r="U599" s="1"/>
      <c r="V599" s="1"/>
      <c r="W599" s="1"/>
      <c r="X599" s="1"/>
      <c r="Y599" s="1"/>
      <c r="Z599" s="1"/>
      <c r="AA599" s="1"/>
      <c r="AB599" s="1"/>
      <c r="AC599" s="1"/>
      <c r="AD599" s="1"/>
      <c r="AE599" s="1"/>
      <c r="AF599" s="1"/>
      <c r="AG599" s="1"/>
      <c r="AH599" s="1"/>
    </row>
    <row r="600">
      <c r="A600" s="1"/>
      <c r="B600" s="197"/>
      <c r="C600" s="46"/>
      <c r="D600" s="1"/>
      <c r="E600" s="197"/>
      <c r="F600" s="46"/>
      <c r="G600" s="1"/>
      <c r="H600" s="1"/>
      <c r="I600" s="1"/>
      <c r="J600" s="197"/>
      <c r="K600" s="1"/>
      <c r="L600" s="1"/>
      <c r="M600" s="1"/>
      <c r="N600" s="1"/>
      <c r="O600" s="1"/>
      <c r="P600" s="197"/>
      <c r="Q600" s="1"/>
      <c r="R600" s="1"/>
      <c r="S600" s="1"/>
      <c r="T600" s="197"/>
      <c r="U600" s="1"/>
      <c r="V600" s="1"/>
      <c r="W600" s="1"/>
      <c r="X600" s="1"/>
      <c r="Y600" s="1"/>
      <c r="Z600" s="1"/>
      <c r="AA600" s="1"/>
      <c r="AB600" s="1"/>
      <c r="AC600" s="1"/>
      <c r="AD600" s="1"/>
      <c r="AE600" s="1"/>
      <c r="AF600" s="1"/>
      <c r="AG600" s="1"/>
      <c r="AH600" s="1"/>
    </row>
    <row r="601">
      <c r="A601" s="1"/>
      <c r="B601" s="197"/>
      <c r="C601" s="46"/>
      <c r="D601" s="1"/>
      <c r="E601" s="197"/>
      <c r="F601" s="46"/>
      <c r="G601" s="1"/>
      <c r="H601" s="1"/>
      <c r="I601" s="1"/>
      <c r="J601" s="197"/>
      <c r="K601" s="1"/>
      <c r="L601" s="1"/>
      <c r="M601" s="1"/>
      <c r="N601" s="1"/>
      <c r="O601" s="1"/>
      <c r="P601" s="197"/>
      <c r="Q601" s="1"/>
      <c r="R601" s="1"/>
      <c r="S601" s="1"/>
      <c r="T601" s="197"/>
      <c r="U601" s="1"/>
      <c r="V601" s="1"/>
      <c r="W601" s="1"/>
      <c r="X601" s="1"/>
      <c r="Y601" s="1"/>
      <c r="Z601" s="1"/>
      <c r="AA601" s="1"/>
      <c r="AB601" s="1"/>
      <c r="AC601" s="1"/>
      <c r="AD601" s="1"/>
      <c r="AE601" s="1"/>
      <c r="AF601" s="1"/>
      <c r="AG601" s="1"/>
      <c r="AH601" s="1"/>
    </row>
    <row r="602">
      <c r="A602" s="1"/>
      <c r="B602" s="197"/>
      <c r="C602" s="46"/>
      <c r="D602" s="1"/>
      <c r="E602" s="197"/>
      <c r="F602" s="46"/>
      <c r="G602" s="1"/>
      <c r="H602" s="1"/>
      <c r="I602" s="1"/>
      <c r="J602" s="197"/>
      <c r="K602" s="1"/>
      <c r="L602" s="1"/>
      <c r="M602" s="1"/>
      <c r="N602" s="1"/>
      <c r="O602" s="1"/>
      <c r="P602" s="197"/>
      <c r="Q602" s="1"/>
      <c r="R602" s="1"/>
      <c r="S602" s="1"/>
      <c r="T602" s="197"/>
      <c r="U602" s="1"/>
      <c r="V602" s="1"/>
      <c r="W602" s="1"/>
      <c r="X602" s="1"/>
      <c r="Y602" s="1"/>
      <c r="Z602" s="1"/>
      <c r="AA602" s="1"/>
      <c r="AB602" s="1"/>
      <c r="AC602" s="1"/>
      <c r="AD602" s="1"/>
      <c r="AE602" s="1"/>
      <c r="AF602" s="1"/>
      <c r="AG602" s="1"/>
      <c r="AH602" s="1"/>
    </row>
    <row r="603">
      <c r="A603" s="1"/>
      <c r="B603" s="197"/>
      <c r="C603" s="46"/>
      <c r="D603" s="1"/>
      <c r="E603" s="197"/>
      <c r="F603" s="46"/>
      <c r="G603" s="1"/>
      <c r="H603" s="1"/>
      <c r="I603" s="1"/>
      <c r="J603" s="197"/>
      <c r="K603" s="1"/>
      <c r="L603" s="1"/>
      <c r="M603" s="1"/>
      <c r="N603" s="1"/>
      <c r="O603" s="1"/>
      <c r="P603" s="197"/>
      <c r="Q603" s="1"/>
      <c r="R603" s="1"/>
      <c r="S603" s="1"/>
      <c r="T603" s="197"/>
      <c r="U603" s="1"/>
      <c r="V603" s="1"/>
      <c r="W603" s="1"/>
      <c r="X603" s="1"/>
      <c r="Y603" s="1"/>
      <c r="Z603" s="1"/>
      <c r="AA603" s="1"/>
      <c r="AB603" s="1"/>
      <c r="AC603" s="1"/>
      <c r="AD603" s="1"/>
      <c r="AE603" s="1"/>
      <c r="AF603" s="1"/>
      <c r="AG603" s="1"/>
      <c r="AH603" s="1"/>
    </row>
    <row r="604">
      <c r="A604" s="1"/>
      <c r="B604" s="197"/>
      <c r="C604" s="46"/>
      <c r="D604" s="1"/>
      <c r="E604" s="197"/>
      <c r="F604" s="46"/>
      <c r="G604" s="1"/>
      <c r="H604" s="1"/>
      <c r="I604" s="1"/>
      <c r="J604" s="197"/>
      <c r="K604" s="1"/>
      <c r="L604" s="1"/>
      <c r="M604" s="1"/>
      <c r="N604" s="1"/>
      <c r="O604" s="1"/>
      <c r="P604" s="197"/>
      <c r="Q604" s="1"/>
      <c r="R604" s="1"/>
      <c r="S604" s="1"/>
      <c r="T604" s="197"/>
      <c r="U604" s="1"/>
      <c r="V604" s="1"/>
      <c r="W604" s="1"/>
      <c r="X604" s="1"/>
      <c r="Y604" s="1"/>
      <c r="Z604" s="1"/>
      <c r="AA604" s="1"/>
      <c r="AB604" s="1"/>
      <c r="AC604" s="1"/>
      <c r="AD604" s="1"/>
      <c r="AE604" s="1"/>
      <c r="AF604" s="1"/>
      <c r="AG604" s="1"/>
      <c r="AH604" s="1"/>
    </row>
    <row r="605">
      <c r="A605" s="1"/>
      <c r="B605" s="197"/>
      <c r="C605" s="46"/>
      <c r="D605" s="1"/>
      <c r="E605" s="197"/>
      <c r="F605" s="46"/>
      <c r="G605" s="1"/>
      <c r="H605" s="1"/>
      <c r="I605" s="1"/>
      <c r="J605" s="197"/>
      <c r="K605" s="1"/>
      <c r="L605" s="1"/>
      <c r="M605" s="1"/>
      <c r="N605" s="1"/>
      <c r="O605" s="1"/>
      <c r="P605" s="197"/>
      <c r="Q605" s="1"/>
      <c r="R605" s="1"/>
      <c r="S605" s="1"/>
      <c r="T605" s="197"/>
      <c r="U605" s="1"/>
      <c r="V605" s="1"/>
      <c r="W605" s="1"/>
      <c r="X605" s="1"/>
      <c r="Y605" s="1"/>
      <c r="Z605" s="1"/>
      <c r="AA605" s="1"/>
      <c r="AB605" s="1"/>
      <c r="AC605" s="1"/>
      <c r="AD605" s="1"/>
      <c r="AE605" s="1"/>
      <c r="AF605" s="1"/>
      <c r="AG605" s="1"/>
      <c r="AH605" s="1"/>
    </row>
    <row r="606">
      <c r="A606" s="1"/>
      <c r="B606" s="197"/>
      <c r="C606" s="46"/>
      <c r="D606" s="1"/>
      <c r="E606" s="197"/>
      <c r="F606" s="46"/>
      <c r="G606" s="1"/>
      <c r="H606" s="1"/>
      <c r="I606" s="1"/>
      <c r="J606" s="197"/>
      <c r="K606" s="1"/>
      <c r="L606" s="1"/>
      <c r="M606" s="1"/>
      <c r="N606" s="1"/>
      <c r="O606" s="1"/>
      <c r="P606" s="197"/>
      <c r="Q606" s="1"/>
      <c r="R606" s="1"/>
      <c r="S606" s="1"/>
      <c r="T606" s="197"/>
      <c r="U606" s="1"/>
      <c r="V606" s="1"/>
      <c r="W606" s="1"/>
      <c r="X606" s="1"/>
      <c r="Y606" s="1"/>
      <c r="Z606" s="1"/>
      <c r="AA606" s="1"/>
      <c r="AB606" s="1"/>
      <c r="AC606" s="1"/>
      <c r="AD606" s="1"/>
      <c r="AE606" s="1"/>
      <c r="AF606" s="1"/>
      <c r="AG606" s="1"/>
      <c r="AH606" s="1"/>
    </row>
    <row r="607">
      <c r="A607" s="1"/>
      <c r="B607" s="197"/>
      <c r="C607" s="46"/>
      <c r="D607" s="1"/>
      <c r="E607" s="197"/>
      <c r="F607" s="46"/>
      <c r="G607" s="1"/>
      <c r="H607" s="1"/>
      <c r="I607" s="1"/>
      <c r="J607" s="197"/>
      <c r="K607" s="1"/>
      <c r="L607" s="1"/>
      <c r="M607" s="1"/>
      <c r="N607" s="1"/>
      <c r="O607" s="1"/>
      <c r="P607" s="197"/>
      <c r="Q607" s="1"/>
      <c r="R607" s="1"/>
      <c r="S607" s="1"/>
      <c r="T607" s="197"/>
      <c r="U607" s="1"/>
      <c r="V607" s="1"/>
      <c r="W607" s="1"/>
      <c r="X607" s="1"/>
      <c r="Y607" s="1"/>
      <c r="Z607" s="1"/>
      <c r="AA607" s="1"/>
      <c r="AB607" s="1"/>
      <c r="AC607" s="1"/>
      <c r="AD607" s="1"/>
      <c r="AE607" s="1"/>
      <c r="AF607" s="1"/>
      <c r="AG607" s="1"/>
      <c r="AH607" s="1"/>
    </row>
    <row r="608">
      <c r="A608" s="1"/>
      <c r="B608" s="197"/>
      <c r="C608" s="46"/>
      <c r="D608" s="1"/>
      <c r="E608" s="197"/>
      <c r="F608" s="46"/>
      <c r="G608" s="1"/>
      <c r="H608" s="1"/>
      <c r="I608" s="1"/>
      <c r="J608" s="197"/>
      <c r="K608" s="1"/>
      <c r="L608" s="1"/>
      <c r="M608" s="1"/>
      <c r="N608" s="1"/>
      <c r="O608" s="1"/>
      <c r="P608" s="197"/>
      <c r="Q608" s="1"/>
      <c r="R608" s="1"/>
      <c r="S608" s="1"/>
      <c r="T608" s="197"/>
      <c r="U608" s="1"/>
      <c r="V608" s="1"/>
      <c r="W608" s="1"/>
      <c r="X608" s="1"/>
      <c r="Y608" s="1"/>
      <c r="Z608" s="1"/>
      <c r="AA608" s="1"/>
      <c r="AB608" s="1"/>
      <c r="AC608" s="1"/>
      <c r="AD608" s="1"/>
      <c r="AE608" s="1"/>
      <c r="AF608" s="1"/>
      <c r="AG608" s="1"/>
      <c r="AH608" s="1"/>
    </row>
    <row r="609">
      <c r="A609" s="1"/>
      <c r="B609" s="197"/>
      <c r="C609" s="46"/>
      <c r="D609" s="1"/>
      <c r="E609" s="197"/>
      <c r="F609" s="46"/>
      <c r="G609" s="1"/>
      <c r="H609" s="1"/>
      <c r="I609" s="1"/>
      <c r="J609" s="197"/>
      <c r="K609" s="1"/>
      <c r="L609" s="1"/>
      <c r="M609" s="1"/>
      <c r="N609" s="1"/>
      <c r="O609" s="1"/>
      <c r="P609" s="197"/>
      <c r="Q609" s="1"/>
      <c r="R609" s="1"/>
      <c r="S609" s="1"/>
      <c r="T609" s="197"/>
      <c r="U609" s="1"/>
      <c r="V609" s="1"/>
      <c r="W609" s="1"/>
      <c r="X609" s="1"/>
      <c r="Y609" s="1"/>
      <c r="Z609" s="1"/>
      <c r="AA609" s="1"/>
      <c r="AB609" s="1"/>
      <c r="AC609" s="1"/>
      <c r="AD609" s="1"/>
      <c r="AE609" s="1"/>
      <c r="AF609" s="1"/>
      <c r="AG609" s="1"/>
      <c r="AH609" s="1"/>
    </row>
    <row r="610">
      <c r="A610" s="1"/>
      <c r="B610" s="197"/>
      <c r="C610" s="46"/>
      <c r="D610" s="1"/>
      <c r="E610" s="197"/>
      <c r="F610" s="46"/>
      <c r="G610" s="1"/>
      <c r="H610" s="1"/>
      <c r="I610" s="1"/>
      <c r="J610" s="197"/>
      <c r="K610" s="1"/>
      <c r="L610" s="1"/>
      <c r="M610" s="1"/>
      <c r="N610" s="1"/>
      <c r="O610" s="1"/>
      <c r="P610" s="197"/>
      <c r="Q610" s="1"/>
      <c r="R610" s="1"/>
      <c r="S610" s="1"/>
      <c r="T610" s="197"/>
      <c r="U610" s="1"/>
      <c r="V610" s="1"/>
      <c r="W610" s="1"/>
      <c r="X610" s="1"/>
      <c r="Y610" s="1"/>
      <c r="Z610" s="1"/>
      <c r="AA610" s="1"/>
      <c r="AB610" s="1"/>
      <c r="AC610" s="1"/>
      <c r="AD610" s="1"/>
      <c r="AE610" s="1"/>
      <c r="AF610" s="1"/>
      <c r="AG610" s="1"/>
      <c r="AH610" s="1"/>
    </row>
    <row r="611">
      <c r="A611" s="1"/>
      <c r="B611" s="197"/>
      <c r="C611" s="46"/>
      <c r="D611" s="1"/>
      <c r="E611" s="197"/>
      <c r="F611" s="46"/>
      <c r="G611" s="1"/>
      <c r="H611" s="1"/>
      <c r="I611" s="1"/>
      <c r="J611" s="197"/>
      <c r="K611" s="1"/>
      <c r="L611" s="1"/>
      <c r="M611" s="1"/>
      <c r="N611" s="1"/>
      <c r="O611" s="1"/>
      <c r="P611" s="197"/>
      <c r="Q611" s="1"/>
      <c r="R611" s="1"/>
      <c r="S611" s="1"/>
      <c r="T611" s="197"/>
      <c r="U611" s="1"/>
      <c r="V611" s="1"/>
      <c r="W611" s="1"/>
      <c r="X611" s="1"/>
      <c r="Y611" s="1"/>
      <c r="Z611" s="1"/>
      <c r="AA611" s="1"/>
      <c r="AB611" s="1"/>
      <c r="AC611" s="1"/>
      <c r="AD611" s="1"/>
      <c r="AE611" s="1"/>
      <c r="AF611" s="1"/>
      <c r="AG611" s="1"/>
      <c r="AH611" s="1"/>
    </row>
    <row r="612">
      <c r="A612" s="1"/>
      <c r="B612" s="197"/>
      <c r="C612" s="46"/>
      <c r="D612" s="1"/>
      <c r="E612" s="197"/>
      <c r="F612" s="46"/>
      <c r="G612" s="1"/>
      <c r="H612" s="1"/>
      <c r="I612" s="1"/>
      <c r="J612" s="197"/>
      <c r="K612" s="1"/>
      <c r="L612" s="1"/>
      <c r="M612" s="1"/>
      <c r="N612" s="1"/>
      <c r="O612" s="1"/>
      <c r="P612" s="197"/>
      <c r="Q612" s="1"/>
      <c r="R612" s="1"/>
      <c r="S612" s="1"/>
      <c r="T612" s="197"/>
      <c r="U612" s="1"/>
      <c r="V612" s="1"/>
      <c r="W612" s="1"/>
      <c r="X612" s="1"/>
      <c r="Y612" s="1"/>
      <c r="Z612" s="1"/>
      <c r="AA612" s="1"/>
      <c r="AB612" s="1"/>
      <c r="AC612" s="1"/>
      <c r="AD612" s="1"/>
      <c r="AE612" s="1"/>
      <c r="AF612" s="1"/>
      <c r="AG612" s="1"/>
      <c r="AH612" s="1"/>
    </row>
    <row r="613">
      <c r="A613" s="1"/>
      <c r="B613" s="197"/>
      <c r="C613" s="46"/>
      <c r="D613" s="1"/>
      <c r="E613" s="197"/>
      <c r="F613" s="46"/>
      <c r="G613" s="1"/>
      <c r="H613" s="1"/>
      <c r="I613" s="1"/>
      <c r="J613" s="197"/>
      <c r="K613" s="1"/>
      <c r="L613" s="1"/>
      <c r="M613" s="1"/>
      <c r="N613" s="1"/>
      <c r="O613" s="1"/>
      <c r="P613" s="197"/>
      <c r="Q613" s="1"/>
      <c r="R613" s="1"/>
      <c r="S613" s="1"/>
      <c r="T613" s="197"/>
      <c r="U613" s="1"/>
      <c r="V613" s="1"/>
      <c r="W613" s="1"/>
      <c r="X613" s="1"/>
      <c r="Y613" s="1"/>
      <c r="Z613" s="1"/>
      <c r="AA613" s="1"/>
      <c r="AB613" s="1"/>
      <c r="AC613" s="1"/>
      <c r="AD613" s="1"/>
      <c r="AE613" s="1"/>
      <c r="AF613" s="1"/>
      <c r="AG613" s="1"/>
      <c r="AH613" s="1"/>
    </row>
    <row r="614">
      <c r="A614" s="1"/>
      <c r="B614" s="197"/>
      <c r="C614" s="46"/>
      <c r="D614" s="1"/>
      <c r="E614" s="197"/>
      <c r="F614" s="46"/>
      <c r="G614" s="1"/>
      <c r="H614" s="1"/>
      <c r="I614" s="1"/>
      <c r="J614" s="197"/>
      <c r="K614" s="1"/>
      <c r="L614" s="1"/>
      <c r="M614" s="1"/>
      <c r="N614" s="1"/>
      <c r="O614" s="1"/>
      <c r="P614" s="197"/>
      <c r="Q614" s="1"/>
      <c r="R614" s="1"/>
      <c r="S614" s="1"/>
      <c r="T614" s="197"/>
      <c r="U614" s="1"/>
      <c r="V614" s="1"/>
      <c r="W614" s="1"/>
      <c r="X614" s="1"/>
      <c r="Y614" s="1"/>
      <c r="Z614" s="1"/>
      <c r="AA614" s="1"/>
      <c r="AB614" s="1"/>
      <c r="AC614" s="1"/>
      <c r="AD614" s="1"/>
      <c r="AE614" s="1"/>
      <c r="AF614" s="1"/>
      <c r="AG614" s="1"/>
      <c r="AH614" s="1"/>
    </row>
    <row r="615">
      <c r="A615" s="1"/>
      <c r="B615" s="197"/>
      <c r="C615" s="46"/>
      <c r="D615" s="1"/>
      <c r="E615" s="197"/>
      <c r="F615" s="46"/>
      <c r="G615" s="1"/>
      <c r="H615" s="1"/>
      <c r="I615" s="1"/>
      <c r="J615" s="197"/>
      <c r="K615" s="1"/>
      <c r="L615" s="1"/>
      <c r="M615" s="1"/>
      <c r="N615" s="1"/>
      <c r="O615" s="1"/>
      <c r="P615" s="197"/>
      <c r="Q615" s="1"/>
      <c r="R615" s="1"/>
      <c r="S615" s="1"/>
      <c r="T615" s="197"/>
      <c r="U615" s="1"/>
      <c r="V615" s="1"/>
      <c r="W615" s="1"/>
      <c r="X615" s="1"/>
      <c r="Y615" s="1"/>
      <c r="Z615" s="1"/>
      <c r="AA615" s="1"/>
      <c r="AB615" s="1"/>
      <c r="AC615" s="1"/>
      <c r="AD615" s="1"/>
      <c r="AE615" s="1"/>
      <c r="AF615" s="1"/>
      <c r="AG615" s="1"/>
      <c r="AH615" s="1"/>
    </row>
    <row r="616">
      <c r="A616" s="1"/>
      <c r="B616" s="197"/>
      <c r="C616" s="46"/>
      <c r="D616" s="1"/>
      <c r="E616" s="197"/>
      <c r="F616" s="46"/>
      <c r="G616" s="1"/>
      <c r="H616" s="1"/>
      <c r="I616" s="1"/>
      <c r="J616" s="197"/>
      <c r="K616" s="1"/>
      <c r="L616" s="1"/>
      <c r="M616" s="1"/>
      <c r="N616" s="1"/>
      <c r="O616" s="1"/>
      <c r="P616" s="197"/>
      <c r="Q616" s="1"/>
      <c r="R616" s="1"/>
      <c r="S616" s="1"/>
      <c r="T616" s="197"/>
      <c r="U616" s="1"/>
      <c r="V616" s="1"/>
      <c r="W616" s="1"/>
      <c r="X616" s="1"/>
      <c r="Y616" s="1"/>
      <c r="Z616" s="1"/>
      <c r="AA616" s="1"/>
      <c r="AB616" s="1"/>
      <c r="AC616" s="1"/>
      <c r="AD616" s="1"/>
      <c r="AE616" s="1"/>
      <c r="AF616" s="1"/>
      <c r="AG616" s="1"/>
      <c r="AH616" s="1"/>
    </row>
    <row r="617">
      <c r="A617" s="1"/>
      <c r="B617" s="197"/>
      <c r="C617" s="46"/>
      <c r="D617" s="1"/>
      <c r="E617" s="197"/>
      <c r="F617" s="46"/>
      <c r="G617" s="1"/>
      <c r="H617" s="1"/>
      <c r="I617" s="1"/>
      <c r="J617" s="197"/>
      <c r="K617" s="1"/>
      <c r="L617" s="1"/>
      <c r="M617" s="1"/>
      <c r="N617" s="1"/>
      <c r="O617" s="1"/>
      <c r="P617" s="197"/>
      <c r="Q617" s="1"/>
      <c r="R617" s="1"/>
      <c r="S617" s="1"/>
      <c r="T617" s="197"/>
      <c r="U617" s="1"/>
      <c r="V617" s="1"/>
      <c r="W617" s="1"/>
      <c r="X617" s="1"/>
      <c r="Y617" s="1"/>
      <c r="Z617" s="1"/>
      <c r="AA617" s="1"/>
      <c r="AB617" s="1"/>
      <c r="AC617" s="1"/>
      <c r="AD617" s="1"/>
      <c r="AE617" s="1"/>
      <c r="AF617" s="1"/>
      <c r="AG617" s="1"/>
      <c r="AH617" s="1"/>
    </row>
    <row r="618">
      <c r="A618" s="1"/>
      <c r="B618" s="197"/>
      <c r="C618" s="46"/>
      <c r="D618" s="1"/>
      <c r="E618" s="197"/>
      <c r="F618" s="46"/>
      <c r="G618" s="1"/>
      <c r="H618" s="1"/>
      <c r="I618" s="1"/>
      <c r="J618" s="197"/>
      <c r="K618" s="1"/>
      <c r="L618" s="1"/>
      <c r="M618" s="1"/>
      <c r="N618" s="1"/>
      <c r="O618" s="1"/>
      <c r="P618" s="197"/>
      <c r="Q618" s="1"/>
      <c r="R618" s="1"/>
      <c r="S618" s="1"/>
      <c r="T618" s="197"/>
      <c r="U618" s="1"/>
      <c r="V618" s="1"/>
      <c r="W618" s="1"/>
      <c r="X618" s="1"/>
      <c r="Y618" s="1"/>
      <c r="Z618" s="1"/>
      <c r="AA618" s="1"/>
      <c r="AB618" s="1"/>
      <c r="AC618" s="1"/>
      <c r="AD618" s="1"/>
      <c r="AE618" s="1"/>
      <c r="AF618" s="1"/>
      <c r="AG618" s="1"/>
      <c r="AH618" s="1"/>
    </row>
    <row r="619">
      <c r="A619" s="1"/>
      <c r="B619" s="197"/>
      <c r="C619" s="46"/>
      <c r="D619" s="1"/>
      <c r="E619" s="197"/>
      <c r="F619" s="46"/>
      <c r="G619" s="1"/>
      <c r="H619" s="1"/>
      <c r="I619" s="1"/>
      <c r="J619" s="197"/>
      <c r="K619" s="1"/>
      <c r="L619" s="1"/>
      <c r="M619" s="1"/>
      <c r="N619" s="1"/>
      <c r="O619" s="1"/>
      <c r="P619" s="197"/>
      <c r="Q619" s="1"/>
      <c r="R619" s="1"/>
      <c r="S619" s="1"/>
      <c r="T619" s="197"/>
      <c r="U619" s="1"/>
      <c r="V619" s="1"/>
      <c r="W619" s="1"/>
      <c r="X619" s="1"/>
      <c r="Y619" s="1"/>
      <c r="Z619" s="1"/>
      <c r="AA619" s="1"/>
      <c r="AB619" s="1"/>
      <c r="AC619" s="1"/>
      <c r="AD619" s="1"/>
      <c r="AE619" s="1"/>
      <c r="AF619" s="1"/>
      <c r="AG619" s="1"/>
      <c r="AH619" s="1"/>
    </row>
    <row r="620">
      <c r="A620" s="1"/>
      <c r="B620" s="197"/>
      <c r="C620" s="46"/>
      <c r="D620" s="1"/>
      <c r="E620" s="197"/>
      <c r="F620" s="46"/>
      <c r="G620" s="1"/>
      <c r="H620" s="1"/>
      <c r="I620" s="1"/>
      <c r="J620" s="197"/>
      <c r="K620" s="1"/>
      <c r="L620" s="1"/>
      <c r="M620" s="1"/>
      <c r="N620" s="1"/>
      <c r="O620" s="1"/>
      <c r="P620" s="197"/>
      <c r="Q620" s="1"/>
      <c r="R620" s="1"/>
      <c r="S620" s="1"/>
      <c r="T620" s="197"/>
      <c r="U620" s="1"/>
      <c r="V620" s="1"/>
      <c r="W620" s="1"/>
      <c r="X620" s="1"/>
      <c r="Y620" s="1"/>
      <c r="Z620" s="1"/>
      <c r="AA620" s="1"/>
      <c r="AB620" s="1"/>
      <c r="AC620" s="1"/>
      <c r="AD620" s="1"/>
      <c r="AE620" s="1"/>
      <c r="AF620" s="1"/>
      <c r="AG620" s="1"/>
      <c r="AH620" s="1"/>
    </row>
    <row r="621">
      <c r="A621" s="1"/>
      <c r="B621" s="197"/>
      <c r="C621" s="46"/>
      <c r="D621" s="1"/>
      <c r="E621" s="197"/>
      <c r="F621" s="46"/>
      <c r="G621" s="1"/>
      <c r="H621" s="1"/>
      <c r="I621" s="1"/>
      <c r="J621" s="197"/>
      <c r="K621" s="1"/>
      <c r="L621" s="1"/>
      <c r="M621" s="1"/>
      <c r="N621" s="1"/>
      <c r="O621" s="1"/>
      <c r="P621" s="197"/>
      <c r="Q621" s="1"/>
      <c r="R621" s="1"/>
      <c r="S621" s="1"/>
      <c r="T621" s="197"/>
      <c r="U621" s="1"/>
      <c r="V621" s="1"/>
      <c r="W621" s="1"/>
      <c r="X621" s="1"/>
      <c r="Y621" s="1"/>
      <c r="Z621" s="1"/>
      <c r="AA621" s="1"/>
      <c r="AB621" s="1"/>
      <c r="AC621" s="1"/>
      <c r="AD621" s="1"/>
      <c r="AE621" s="1"/>
      <c r="AF621" s="1"/>
      <c r="AG621" s="1"/>
      <c r="AH621" s="1"/>
    </row>
    <row r="622">
      <c r="A622" s="1"/>
      <c r="B622" s="197"/>
      <c r="C622" s="46"/>
      <c r="D622" s="1"/>
      <c r="E622" s="197"/>
      <c r="F622" s="46"/>
      <c r="G622" s="1"/>
      <c r="H622" s="1"/>
      <c r="I622" s="1"/>
      <c r="J622" s="197"/>
      <c r="K622" s="1"/>
      <c r="L622" s="1"/>
      <c r="M622" s="1"/>
      <c r="N622" s="1"/>
      <c r="O622" s="1"/>
      <c r="P622" s="197"/>
      <c r="Q622" s="1"/>
      <c r="R622" s="1"/>
      <c r="S622" s="1"/>
      <c r="T622" s="197"/>
      <c r="U622" s="1"/>
      <c r="V622" s="1"/>
      <c r="W622" s="1"/>
      <c r="X622" s="1"/>
      <c r="Y622" s="1"/>
      <c r="Z622" s="1"/>
      <c r="AA622" s="1"/>
      <c r="AB622" s="1"/>
      <c r="AC622" s="1"/>
      <c r="AD622" s="1"/>
      <c r="AE622" s="1"/>
      <c r="AF622" s="1"/>
      <c r="AG622" s="1"/>
      <c r="AH622" s="1"/>
    </row>
    <row r="623">
      <c r="A623" s="1"/>
      <c r="B623" s="197"/>
      <c r="C623" s="46"/>
      <c r="D623" s="1"/>
      <c r="E623" s="197"/>
      <c r="F623" s="46"/>
      <c r="G623" s="1"/>
      <c r="H623" s="1"/>
      <c r="I623" s="1"/>
      <c r="J623" s="197"/>
      <c r="K623" s="1"/>
      <c r="L623" s="1"/>
      <c r="M623" s="1"/>
      <c r="N623" s="1"/>
      <c r="O623" s="1"/>
      <c r="P623" s="197"/>
      <c r="Q623" s="1"/>
      <c r="R623" s="1"/>
      <c r="S623" s="1"/>
      <c r="T623" s="197"/>
      <c r="U623" s="1"/>
      <c r="V623" s="1"/>
      <c r="W623" s="1"/>
      <c r="X623" s="1"/>
      <c r="Y623" s="1"/>
      <c r="Z623" s="1"/>
      <c r="AA623" s="1"/>
      <c r="AB623" s="1"/>
      <c r="AC623" s="1"/>
      <c r="AD623" s="1"/>
      <c r="AE623" s="1"/>
      <c r="AF623" s="1"/>
      <c r="AG623" s="1"/>
      <c r="AH623" s="1"/>
    </row>
    <row r="624">
      <c r="A624" s="1"/>
      <c r="B624" s="197"/>
      <c r="C624" s="46"/>
      <c r="D624" s="1"/>
      <c r="E624" s="197"/>
      <c r="F624" s="46"/>
      <c r="G624" s="1"/>
      <c r="H624" s="1"/>
      <c r="I624" s="1"/>
      <c r="J624" s="197"/>
      <c r="K624" s="1"/>
      <c r="L624" s="1"/>
      <c r="M624" s="1"/>
      <c r="N624" s="1"/>
      <c r="O624" s="1"/>
      <c r="P624" s="197"/>
      <c r="Q624" s="1"/>
      <c r="R624" s="1"/>
      <c r="S624" s="1"/>
      <c r="T624" s="197"/>
      <c r="U624" s="1"/>
      <c r="V624" s="1"/>
      <c r="W624" s="1"/>
      <c r="X624" s="1"/>
      <c r="Y624" s="1"/>
      <c r="Z624" s="1"/>
      <c r="AA624" s="1"/>
      <c r="AB624" s="1"/>
      <c r="AC624" s="1"/>
      <c r="AD624" s="1"/>
      <c r="AE624" s="1"/>
      <c r="AF624" s="1"/>
      <c r="AG624" s="1"/>
      <c r="AH624" s="1"/>
    </row>
    <row r="625">
      <c r="A625" s="1"/>
      <c r="B625" s="197"/>
      <c r="C625" s="46"/>
      <c r="D625" s="1"/>
      <c r="E625" s="197"/>
      <c r="F625" s="46"/>
      <c r="G625" s="1"/>
      <c r="H625" s="1"/>
      <c r="I625" s="1"/>
      <c r="J625" s="197"/>
      <c r="K625" s="1"/>
      <c r="L625" s="1"/>
      <c r="M625" s="1"/>
      <c r="N625" s="1"/>
      <c r="O625" s="1"/>
      <c r="P625" s="197"/>
      <c r="Q625" s="1"/>
      <c r="R625" s="1"/>
      <c r="S625" s="1"/>
      <c r="T625" s="197"/>
      <c r="U625" s="1"/>
      <c r="V625" s="1"/>
      <c r="W625" s="1"/>
      <c r="X625" s="1"/>
      <c r="Y625" s="1"/>
      <c r="Z625" s="1"/>
      <c r="AA625" s="1"/>
      <c r="AB625" s="1"/>
      <c r="AC625" s="1"/>
      <c r="AD625" s="1"/>
      <c r="AE625" s="1"/>
      <c r="AF625" s="1"/>
      <c r="AG625" s="1"/>
      <c r="AH625" s="1"/>
    </row>
    <row r="626">
      <c r="A626" s="1"/>
      <c r="B626" s="197"/>
      <c r="C626" s="46"/>
      <c r="D626" s="1"/>
      <c r="E626" s="197"/>
      <c r="F626" s="46"/>
      <c r="G626" s="1"/>
      <c r="H626" s="1"/>
      <c r="I626" s="1"/>
      <c r="J626" s="197"/>
      <c r="K626" s="1"/>
      <c r="L626" s="1"/>
      <c r="M626" s="1"/>
      <c r="N626" s="1"/>
      <c r="O626" s="1"/>
      <c r="P626" s="197"/>
      <c r="Q626" s="1"/>
      <c r="R626" s="1"/>
      <c r="S626" s="1"/>
      <c r="T626" s="197"/>
      <c r="U626" s="1"/>
      <c r="V626" s="1"/>
      <c r="W626" s="1"/>
      <c r="X626" s="1"/>
      <c r="Y626" s="1"/>
      <c r="Z626" s="1"/>
      <c r="AA626" s="1"/>
      <c r="AB626" s="1"/>
      <c r="AC626" s="1"/>
      <c r="AD626" s="1"/>
      <c r="AE626" s="1"/>
      <c r="AF626" s="1"/>
      <c r="AG626" s="1"/>
      <c r="AH626" s="1"/>
    </row>
    <row r="627">
      <c r="A627" s="1"/>
      <c r="B627" s="197"/>
      <c r="C627" s="46"/>
      <c r="D627" s="1"/>
      <c r="E627" s="197"/>
      <c r="F627" s="46"/>
      <c r="G627" s="1"/>
      <c r="H627" s="1"/>
      <c r="I627" s="1"/>
      <c r="J627" s="197"/>
      <c r="K627" s="1"/>
      <c r="L627" s="1"/>
      <c r="M627" s="1"/>
      <c r="N627" s="1"/>
      <c r="O627" s="1"/>
      <c r="P627" s="197"/>
      <c r="Q627" s="1"/>
      <c r="R627" s="1"/>
      <c r="S627" s="1"/>
      <c r="T627" s="197"/>
      <c r="U627" s="1"/>
      <c r="V627" s="1"/>
      <c r="W627" s="1"/>
      <c r="X627" s="1"/>
      <c r="Y627" s="1"/>
      <c r="Z627" s="1"/>
      <c r="AA627" s="1"/>
      <c r="AB627" s="1"/>
      <c r="AC627" s="1"/>
      <c r="AD627" s="1"/>
      <c r="AE627" s="1"/>
      <c r="AF627" s="1"/>
      <c r="AG627" s="1"/>
      <c r="AH627" s="1"/>
    </row>
    <row r="628">
      <c r="A628" s="1"/>
      <c r="B628" s="197"/>
      <c r="C628" s="46"/>
      <c r="D628" s="1"/>
      <c r="E628" s="197"/>
      <c r="F628" s="46"/>
      <c r="G628" s="1"/>
      <c r="H628" s="1"/>
      <c r="I628" s="1"/>
      <c r="J628" s="197"/>
      <c r="K628" s="1"/>
      <c r="L628" s="1"/>
      <c r="M628" s="1"/>
      <c r="N628" s="1"/>
      <c r="O628" s="1"/>
      <c r="P628" s="197"/>
      <c r="Q628" s="1"/>
      <c r="R628" s="1"/>
      <c r="S628" s="1"/>
      <c r="T628" s="197"/>
      <c r="U628" s="1"/>
      <c r="V628" s="1"/>
      <c r="W628" s="1"/>
      <c r="X628" s="1"/>
      <c r="Y628" s="1"/>
      <c r="Z628" s="1"/>
      <c r="AA628" s="1"/>
      <c r="AB628" s="1"/>
      <c r="AC628" s="1"/>
      <c r="AD628" s="1"/>
      <c r="AE628" s="1"/>
      <c r="AF628" s="1"/>
      <c r="AG628" s="1"/>
      <c r="AH628" s="1"/>
    </row>
    <row r="629">
      <c r="A629" s="1"/>
      <c r="B629" s="197"/>
      <c r="C629" s="46"/>
      <c r="D629" s="1"/>
      <c r="E629" s="197"/>
      <c r="F629" s="46"/>
      <c r="G629" s="1"/>
      <c r="H629" s="1"/>
      <c r="I629" s="1"/>
      <c r="J629" s="197"/>
      <c r="K629" s="1"/>
      <c r="L629" s="1"/>
      <c r="M629" s="1"/>
      <c r="N629" s="1"/>
      <c r="O629" s="1"/>
      <c r="P629" s="197"/>
      <c r="Q629" s="1"/>
      <c r="R629" s="1"/>
      <c r="S629" s="1"/>
      <c r="T629" s="197"/>
      <c r="U629" s="1"/>
      <c r="V629" s="1"/>
      <c r="W629" s="1"/>
      <c r="X629" s="1"/>
      <c r="Y629" s="1"/>
      <c r="Z629" s="1"/>
      <c r="AA629" s="1"/>
      <c r="AB629" s="1"/>
      <c r="AC629" s="1"/>
      <c r="AD629" s="1"/>
      <c r="AE629" s="1"/>
      <c r="AF629" s="1"/>
      <c r="AG629" s="1"/>
      <c r="AH629" s="1"/>
    </row>
    <row r="630">
      <c r="A630" s="1"/>
      <c r="B630" s="197"/>
      <c r="C630" s="46"/>
      <c r="D630" s="1"/>
      <c r="E630" s="197"/>
      <c r="F630" s="46"/>
      <c r="G630" s="1"/>
      <c r="H630" s="1"/>
      <c r="I630" s="1"/>
      <c r="J630" s="197"/>
      <c r="K630" s="1"/>
      <c r="L630" s="1"/>
      <c r="M630" s="1"/>
      <c r="N630" s="1"/>
      <c r="O630" s="1"/>
      <c r="P630" s="197"/>
      <c r="Q630" s="1"/>
      <c r="R630" s="1"/>
      <c r="S630" s="1"/>
      <c r="T630" s="197"/>
      <c r="U630" s="1"/>
      <c r="V630" s="1"/>
      <c r="W630" s="1"/>
      <c r="X630" s="1"/>
      <c r="Y630" s="1"/>
      <c r="Z630" s="1"/>
      <c r="AA630" s="1"/>
      <c r="AB630" s="1"/>
      <c r="AC630" s="1"/>
      <c r="AD630" s="1"/>
      <c r="AE630" s="1"/>
      <c r="AF630" s="1"/>
      <c r="AG630" s="1"/>
      <c r="AH630" s="1"/>
    </row>
    <row r="631">
      <c r="A631" s="1"/>
      <c r="B631" s="197"/>
      <c r="C631" s="46"/>
      <c r="D631" s="1"/>
      <c r="E631" s="197"/>
      <c r="F631" s="46"/>
      <c r="G631" s="1"/>
      <c r="H631" s="1"/>
      <c r="I631" s="1"/>
      <c r="J631" s="197"/>
      <c r="K631" s="1"/>
      <c r="L631" s="1"/>
      <c r="M631" s="1"/>
      <c r="N631" s="1"/>
      <c r="O631" s="1"/>
      <c r="P631" s="197"/>
      <c r="Q631" s="1"/>
      <c r="R631" s="1"/>
      <c r="S631" s="1"/>
      <c r="T631" s="197"/>
      <c r="U631" s="1"/>
      <c r="V631" s="1"/>
      <c r="W631" s="1"/>
      <c r="X631" s="1"/>
      <c r="Y631" s="1"/>
      <c r="Z631" s="1"/>
      <c r="AA631" s="1"/>
      <c r="AB631" s="1"/>
      <c r="AC631" s="1"/>
      <c r="AD631" s="1"/>
      <c r="AE631" s="1"/>
      <c r="AF631" s="1"/>
      <c r="AG631" s="1"/>
      <c r="AH631" s="1"/>
    </row>
    <row r="632">
      <c r="A632" s="1"/>
      <c r="B632" s="197"/>
      <c r="C632" s="46"/>
      <c r="D632" s="1"/>
      <c r="E632" s="197"/>
      <c r="F632" s="46"/>
      <c r="G632" s="1"/>
      <c r="H632" s="1"/>
      <c r="I632" s="1"/>
      <c r="J632" s="197"/>
      <c r="K632" s="1"/>
      <c r="L632" s="1"/>
      <c r="M632" s="1"/>
      <c r="N632" s="1"/>
      <c r="O632" s="1"/>
      <c r="P632" s="197"/>
      <c r="Q632" s="1"/>
      <c r="R632" s="1"/>
      <c r="S632" s="1"/>
      <c r="T632" s="197"/>
      <c r="U632" s="1"/>
      <c r="V632" s="1"/>
      <c r="W632" s="1"/>
      <c r="X632" s="1"/>
      <c r="Y632" s="1"/>
      <c r="Z632" s="1"/>
      <c r="AA632" s="1"/>
      <c r="AB632" s="1"/>
      <c r="AC632" s="1"/>
      <c r="AD632" s="1"/>
      <c r="AE632" s="1"/>
      <c r="AF632" s="1"/>
      <c r="AG632" s="1"/>
      <c r="AH632" s="1"/>
    </row>
    <row r="633">
      <c r="A633" s="1"/>
      <c r="B633" s="197"/>
      <c r="C633" s="46"/>
      <c r="D633" s="1"/>
      <c r="E633" s="197"/>
      <c r="F633" s="46"/>
      <c r="G633" s="1"/>
      <c r="H633" s="1"/>
      <c r="I633" s="1"/>
      <c r="J633" s="197"/>
      <c r="K633" s="1"/>
      <c r="L633" s="1"/>
      <c r="M633" s="1"/>
      <c r="N633" s="1"/>
      <c r="O633" s="1"/>
      <c r="P633" s="197"/>
      <c r="Q633" s="1"/>
      <c r="R633" s="1"/>
      <c r="S633" s="1"/>
      <c r="T633" s="197"/>
      <c r="U633" s="1"/>
      <c r="V633" s="1"/>
      <c r="W633" s="1"/>
      <c r="X633" s="1"/>
      <c r="Y633" s="1"/>
      <c r="Z633" s="1"/>
      <c r="AA633" s="1"/>
      <c r="AB633" s="1"/>
      <c r="AC633" s="1"/>
      <c r="AD633" s="1"/>
      <c r="AE633" s="1"/>
      <c r="AF633" s="1"/>
      <c r="AG633" s="1"/>
      <c r="AH633" s="1"/>
    </row>
    <row r="634">
      <c r="A634" s="1"/>
      <c r="B634" s="197"/>
      <c r="C634" s="46"/>
      <c r="D634" s="1"/>
      <c r="E634" s="197"/>
      <c r="F634" s="46"/>
      <c r="G634" s="1"/>
      <c r="H634" s="1"/>
      <c r="I634" s="1"/>
      <c r="J634" s="197"/>
      <c r="K634" s="1"/>
      <c r="L634" s="1"/>
      <c r="M634" s="1"/>
      <c r="N634" s="1"/>
      <c r="O634" s="1"/>
      <c r="P634" s="197"/>
      <c r="Q634" s="1"/>
      <c r="R634" s="1"/>
      <c r="S634" s="1"/>
      <c r="T634" s="197"/>
      <c r="U634" s="1"/>
      <c r="V634" s="1"/>
      <c r="W634" s="1"/>
      <c r="X634" s="1"/>
      <c r="Y634" s="1"/>
      <c r="Z634" s="1"/>
      <c r="AA634" s="1"/>
      <c r="AB634" s="1"/>
      <c r="AC634" s="1"/>
      <c r="AD634" s="1"/>
      <c r="AE634" s="1"/>
      <c r="AF634" s="1"/>
      <c r="AG634" s="1"/>
      <c r="AH634" s="1"/>
    </row>
    <row r="635">
      <c r="A635" s="1"/>
      <c r="B635" s="197"/>
      <c r="C635" s="46"/>
      <c r="D635" s="1"/>
      <c r="E635" s="197"/>
      <c r="F635" s="46"/>
      <c r="G635" s="1"/>
      <c r="H635" s="1"/>
      <c r="I635" s="1"/>
      <c r="J635" s="197"/>
      <c r="K635" s="1"/>
      <c r="L635" s="1"/>
      <c r="M635" s="1"/>
      <c r="N635" s="1"/>
      <c r="O635" s="1"/>
      <c r="P635" s="197"/>
      <c r="Q635" s="1"/>
      <c r="R635" s="1"/>
      <c r="S635" s="1"/>
      <c r="T635" s="197"/>
      <c r="U635" s="1"/>
      <c r="V635" s="1"/>
      <c r="W635" s="1"/>
      <c r="X635" s="1"/>
      <c r="Y635" s="1"/>
      <c r="Z635" s="1"/>
      <c r="AA635" s="1"/>
      <c r="AB635" s="1"/>
      <c r="AC635" s="1"/>
      <c r="AD635" s="1"/>
      <c r="AE635" s="1"/>
      <c r="AF635" s="1"/>
      <c r="AG635" s="1"/>
      <c r="AH635" s="1"/>
    </row>
    <row r="636">
      <c r="A636" s="1"/>
      <c r="B636" s="197"/>
      <c r="C636" s="46"/>
      <c r="D636" s="1"/>
      <c r="E636" s="197"/>
      <c r="F636" s="46"/>
      <c r="G636" s="1"/>
      <c r="H636" s="1"/>
      <c r="I636" s="1"/>
      <c r="J636" s="197"/>
      <c r="K636" s="1"/>
      <c r="L636" s="1"/>
      <c r="M636" s="1"/>
      <c r="N636" s="1"/>
      <c r="O636" s="1"/>
      <c r="P636" s="197"/>
      <c r="Q636" s="1"/>
      <c r="R636" s="1"/>
      <c r="S636" s="1"/>
      <c r="T636" s="197"/>
      <c r="U636" s="1"/>
      <c r="V636" s="1"/>
      <c r="W636" s="1"/>
      <c r="X636" s="1"/>
      <c r="Y636" s="1"/>
      <c r="Z636" s="1"/>
      <c r="AA636" s="1"/>
      <c r="AB636" s="1"/>
      <c r="AC636" s="1"/>
      <c r="AD636" s="1"/>
      <c r="AE636" s="1"/>
      <c r="AF636" s="1"/>
      <c r="AG636" s="1"/>
      <c r="AH636" s="1"/>
    </row>
    <row r="637">
      <c r="A637" s="1"/>
      <c r="B637" s="197"/>
      <c r="C637" s="46"/>
      <c r="D637" s="1"/>
      <c r="E637" s="197"/>
      <c r="F637" s="46"/>
      <c r="G637" s="1"/>
      <c r="H637" s="1"/>
      <c r="I637" s="1"/>
      <c r="J637" s="197"/>
      <c r="K637" s="1"/>
      <c r="L637" s="1"/>
      <c r="M637" s="1"/>
      <c r="N637" s="1"/>
      <c r="O637" s="1"/>
      <c r="P637" s="197"/>
      <c r="Q637" s="1"/>
      <c r="R637" s="1"/>
      <c r="S637" s="1"/>
      <c r="T637" s="197"/>
      <c r="U637" s="1"/>
      <c r="V637" s="1"/>
      <c r="W637" s="1"/>
      <c r="X637" s="1"/>
      <c r="Y637" s="1"/>
      <c r="Z637" s="1"/>
      <c r="AA637" s="1"/>
      <c r="AB637" s="1"/>
      <c r="AC637" s="1"/>
      <c r="AD637" s="1"/>
      <c r="AE637" s="1"/>
      <c r="AF637" s="1"/>
      <c r="AG637" s="1"/>
      <c r="AH637" s="1"/>
    </row>
    <row r="638">
      <c r="A638" s="1"/>
      <c r="B638" s="197"/>
      <c r="C638" s="46"/>
      <c r="D638" s="1"/>
      <c r="E638" s="197"/>
      <c r="F638" s="46"/>
      <c r="G638" s="1"/>
      <c r="H638" s="1"/>
      <c r="I638" s="1"/>
      <c r="J638" s="197"/>
      <c r="K638" s="1"/>
      <c r="L638" s="1"/>
      <c r="M638" s="1"/>
      <c r="N638" s="1"/>
      <c r="O638" s="1"/>
      <c r="P638" s="197"/>
      <c r="Q638" s="1"/>
      <c r="R638" s="1"/>
      <c r="S638" s="1"/>
      <c r="T638" s="197"/>
      <c r="U638" s="1"/>
      <c r="V638" s="1"/>
      <c r="W638" s="1"/>
      <c r="X638" s="1"/>
      <c r="Y638" s="1"/>
      <c r="Z638" s="1"/>
      <c r="AA638" s="1"/>
      <c r="AB638" s="1"/>
      <c r="AC638" s="1"/>
      <c r="AD638" s="1"/>
      <c r="AE638" s="1"/>
      <c r="AF638" s="1"/>
      <c r="AG638" s="1"/>
      <c r="AH638" s="1"/>
    </row>
    <row r="639">
      <c r="A639" s="1"/>
      <c r="B639" s="197"/>
      <c r="C639" s="46"/>
      <c r="D639" s="1"/>
      <c r="E639" s="197"/>
      <c r="F639" s="46"/>
      <c r="G639" s="1"/>
      <c r="H639" s="1"/>
      <c r="I639" s="1"/>
      <c r="J639" s="197"/>
      <c r="K639" s="1"/>
      <c r="L639" s="1"/>
      <c r="M639" s="1"/>
      <c r="N639" s="1"/>
      <c r="O639" s="1"/>
      <c r="P639" s="197"/>
      <c r="Q639" s="1"/>
      <c r="R639" s="1"/>
      <c r="S639" s="1"/>
      <c r="T639" s="197"/>
      <c r="U639" s="1"/>
      <c r="V639" s="1"/>
      <c r="W639" s="1"/>
      <c r="X639" s="1"/>
      <c r="Y639" s="1"/>
      <c r="Z639" s="1"/>
      <c r="AA639" s="1"/>
      <c r="AB639" s="1"/>
      <c r="AC639" s="1"/>
      <c r="AD639" s="1"/>
      <c r="AE639" s="1"/>
      <c r="AF639" s="1"/>
      <c r="AG639" s="1"/>
      <c r="AH639" s="1"/>
    </row>
    <row r="640">
      <c r="A640" s="1"/>
      <c r="B640" s="197"/>
      <c r="C640" s="46"/>
      <c r="D640" s="1"/>
      <c r="E640" s="197"/>
      <c r="F640" s="46"/>
      <c r="G640" s="1"/>
      <c r="H640" s="1"/>
      <c r="I640" s="1"/>
      <c r="J640" s="197"/>
      <c r="K640" s="1"/>
      <c r="L640" s="1"/>
      <c r="M640" s="1"/>
      <c r="N640" s="1"/>
      <c r="O640" s="1"/>
      <c r="P640" s="197"/>
      <c r="Q640" s="1"/>
      <c r="R640" s="1"/>
      <c r="S640" s="1"/>
      <c r="T640" s="197"/>
      <c r="U640" s="1"/>
      <c r="V640" s="1"/>
      <c r="W640" s="1"/>
      <c r="X640" s="1"/>
      <c r="Y640" s="1"/>
      <c r="Z640" s="1"/>
      <c r="AA640" s="1"/>
      <c r="AB640" s="1"/>
      <c r="AC640" s="1"/>
      <c r="AD640" s="1"/>
      <c r="AE640" s="1"/>
      <c r="AF640" s="1"/>
      <c r="AG640" s="1"/>
      <c r="AH640" s="1"/>
    </row>
    <row r="641">
      <c r="A641" s="1"/>
      <c r="B641" s="197"/>
      <c r="C641" s="46"/>
      <c r="D641" s="1"/>
      <c r="E641" s="197"/>
      <c r="F641" s="46"/>
      <c r="G641" s="1"/>
      <c r="H641" s="1"/>
      <c r="I641" s="1"/>
      <c r="J641" s="197"/>
      <c r="K641" s="1"/>
      <c r="L641" s="1"/>
      <c r="M641" s="1"/>
      <c r="N641" s="1"/>
      <c r="O641" s="1"/>
      <c r="P641" s="197"/>
      <c r="Q641" s="1"/>
      <c r="R641" s="1"/>
      <c r="S641" s="1"/>
      <c r="T641" s="197"/>
      <c r="U641" s="1"/>
      <c r="V641" s="1"/>
      <c r="W641" s="1"/>
      <c r="X641" s="1"/>
      <c r="Y641" s="1"/>
      <c r="Z641" s="1"/>
      <c r="AA641" s="1"/>
      <c r="AB641" s="1"/>
      <c r="AC641" s="1"/>
      <c r="AD641" s="1"/>
      <c r="AE641" s="1"/>
      <c r="AF641" s="1"/>
      <c r="AG641" s="1"/>
      <c r="AH641" s="1"/>
    </row>
    <row r="642">
      <c r="A642" s="1"/>
      <c r="B642" s="197"/>
      <c r="C642" s="46"/>
      <c r="D642" s="1"/>
      <c r="E642" s="197"/>
      <c r="F642" s="46"/>
      <c r="G642" s="1"/>
      <c r="H642" s="1"/>
      <c r="I642" s="1"/>
      <c r="J642" s="197"/>
      <c r="K642" s="1"/>
      <c r="L642" s="1"/>
      <c r="M642" s="1"/>
      <c r="N642" s="1"/>
      <c r="O642" s="1"/>
      <c r="P642" s="197"/>
      <c r="Q642" s="1"/>
      <c r="R642" s="1"/>
      <c r="S642" s="1"/>
      <c r="T642" s="197"/>
      <c r="U642" s="1"/>
      <c r="V642" s="1"/>
      <c r="W642" s="1"/>
      <c r="X642" s="1"/>
      <c r="Y642" s="1"/>
      <c r="Z642" s="1"/>
      <c r="AA642" s="1"/>
      <c r="AB642" s="1"/>
      <c r="AC642" s="1"/>
      <c r="AD642" s="1"/>
      <c r="AE642" s="1"/>
      <c r="AF642" s="1"/>
      <c r="AG642" s="1"/>
      <c r="AH642" s="1"/>
    </row>
    <row r="643">
      <c r="A643" s="1"/>
      <c r="B643" s="197"/>
      <c r="C643" s="46"/>
      <c r="D643" s="1"/>
      <c r="E643" s="197"/>
      <c r="F643" s="46"/>
      <c r="G643" s="1"/>
      <c r="H643" s="1"/>
      <c r="I643" s="1"/>
      <c r="J643" s="197"/>
      <c r="K643" s="1"/>
      <c r="L643" s="1"/>
      <c r="M643" s="1"/>
      <c r="N643" s="1"/>
      <c r="O643" s="1"/>
      <c r="P643" s="197"/>
      <c r="Q643" s="1"/>
      <c r="R643" s="1"/>
      <c r="S643" s="1"/>
      <c r="T643" s="197"/>
      <c r="U643" s="1"/>
      <c r="V643" s="1"/>
      <c r="W643" s="1"/>
      <c r="X643" s="1"/>
      <c r="Y643" s="1"/>
      <c r="Z643" s="1"/>
      <c r="AA643" s="1"/>
      <c r="AB643" s="1"/>
      <c r="AC643" s="1"/>
      <c r="AD643" s="1"/>
      <c r="AE643" s="1"/>
      <c r="AF643" s="1"/>
      <c r="AG643" s="1"/>
      <c r="AH643" s="1"/>
    </row>
    <row r="644">
      <c r="A644" s="1"/>
      <c r="B644" s="197"/>
      <c r="C644" s="46"/>
      <c r="D644" s="1"/>
      <c r="E644" s="197"/>
      <c r="F644" s="46"/>
      <c r="G644" s="1"/>
      <c r="H644" s="1"/>
      <c r="I644" s="1"/>
      <c r="J644" s="197"/>
      <c r="K644" s="1"/>
      <c r="L644" s="1"/>
      <c r="M644" s="1"/>
      <c r="N644" s="1"/>
      <c r="O644" s="1"/>
      <c r="P644" s="197"/>
      <c r="Q644" s="1"/>
      <c r="R644" s="1"/>
      <c r="S644" s="1"/>
      <c r="T644" s="197"/>
      <c r="U644" s="1"/>
      <c r="V644" s="1"/>
      <c r="W644" s="1"/>
      <c r="X644" s="1"/>
      <c r="Y644" s="1"/>
      <c r="Z644" s="1"/>
      <c r="AA644" s="1"/>
      <c r="AB644" s="1"/>
      <c r="AC644" s="1"/>
      <c r="AD644" s="1"/>
      <c r="AE644" s="1"/>
      <c r="AF644" s="1"/>
      <c r="AG644" s="1"/>
      <c r="AH644" s="1"/>
    </row>
    <row r="645">
      <c r="A645" s="1"/>
      <c r="B645" s="197"/>
      <c r="C645" s="46"/>
      <c r="D645" s="1"/>
      <c r="E645" s="197"/>
      <c r="F645" s="46"/>
      <c r="G645" s="1"/>
      <c r="H645" s="1"/>
      <c r="I645" s="1"/>
      <c r="J645" s="197"/>
      <c r="K645" s="1"/>
      <c r="L645" s="1"/>
      <c r="M645" s="1"/>
      <c r="N645" s="1"/>
      <c r="O645" s="1"/>
      <c r="P645" s="197"/>
      <c r="Q645" s="1"/>
      <c r="R645" s="1"/>
      <c r="S645" s="1"/>
      <c r="T645" s="197"/>
      <c r="U645" s="1"/>
      <c r="V645" s="1"/>
      <c r="W645" s="1"/>
      <c r="X645" s="1"/>
      <c r="Y645" s="1"/>
      <c r="Z645" s="1"/>
      <c r="AA645" s="1"/>
      <c r="AB645" s="1"/>
      <c r="AC645" s="1"/>
      <c r="AD645" s="1"/>
      <c r="AE645" s="1"/>
      <c r="AF645" s="1"/>
      <c r="AG645" s="1"/>
      <c r="AH645" s="1"/>
    </row>
    <row r="646">
      <c r="A646" s="1"/>
      <c r="B646" s="197"/>
      <c r="C646" s="46"/>
      <c r="D646" s="1"/>
      <c r="E646" s="197"/>
      <c r="F646" s="46"/>
      <c r="G646" s="1"/>
      <c r="H646" s="1"/>
      <c r="I646" s="1"/>
      <c r="J646" s="197"/>
      <c r="K646" s="1"/>
      <c r="L646" s="1"/>
      <c r="M646" s="1"/>
      <c r="N646" s="1"/>
      <c r="O646" s="1"/>
      <c r="P646" s="197"/>
      <c r="Q646" s="1"/>
      <c r="R646" s="1"/>
      <c r="S646" s="1"/>
      <c r="T646" s="197"/>
      <c r="U646" s="1"/>
      <c r="V646" s="1"/>
      <c r="W646" s="1"/>
      <c r="X646" s="1"/>
      <c r="Y646" s="1"/>
      <c r="Z646" s="1"/>
      <c r="AA646" s="1"/>
      <c r="AB646" s="1"/>
      <c r="AC646" s="1"/>
      <c r="AD646" s="1"/>
      <c r="AE646" s="1"/>
      <c r="AF646" s="1"/>
      <c r="AG646" s="1"/>
      <c r="AH646" s="1"/>
    </row>
    <row r="647">
      <c r="A647" s="1"/>
      <c r="B647" s="197"/>
      <c r="C647" s="46"/>
      <c r="D647" s="1"/>
      <c r="E647" s="197"/>
      <c r="F647" s="46"/>
      <c r="G647" s="1"/>
      <c r="H647" s="1"/>
      <c r="I647" s="1"/>
      <c r="J647" s="197"/>
      <c r="K647" s="1"/>
      <c r="L647" s="1"/>
      <c r="M647" s="1"/>
      <c r="N647" s="1"/>
      <c r="O647" s="1"/>
      <c r="P647" s="197"/>
      <c r="Q647" s="1"/>
      <c r="R647" s="1"/>
      <c r="S647" s="1"/>
      <c r="T647" s="197"/>
      <c r="U647" s="1"/>
      <c r="V647" s="1"/>
      <c r="W647" s="1"/>
      <c r="X647" s="1"/>
      <c r="Y647" s="1"/>
      <c r="Z647" s="1"/>
      <c r="AA647" s="1"/>
      <c r="AB647" s="1"/>
      <c r="AC647" s="1"/>
      <c r="AD647" s="1"/>
      <c r="AE647" s="1"/>
      <c r="AF647" s="1"/>
      <c r="AG647" s="1"/>
      <c r="AH647" s="1"/>
    </row>
    <row r="648">
      <c r="A648" s="1"/>
      <c r="B648" s="197"/>
      <c r="C648" s="46"/>
      <c r="D648" s="1"/>
      <c r="E648" s="197"/>
      <c r="F648" s="46"/>
      <c r="G648" s="1"/>
      <c r="H648" s="1"/>
      <c r="I648" s="1"/>
      <c r="J648" s="197"/>
      <c r="K648" s="1"/>
      <c r="L648" s="1"/>
      <c r="M648" s="1"/>
      <c r="N648" s="1"/>
      <c r="O648" s="1"/>
      <c r="P648" s="197"/>
      <c r="Q648" s="1"/>
      <c r="R648" s="1"/>
      <c r="S648" s="1"/>
      <c r="T648" s="197"/>
      <c r="U648" s="1"/>
      <c r="V648" s="1"/>
      <c r="W648" s="1"/>
      <c r="X648" s="1"/>
      <c r="Y648" s="1"/>
      <c r="Z648" s="1"/>
      <c r="AA648" s="1"/>
      <c r="AB648" s="1"/>
      <c r="AC648" s="1"/>
      <c r="AD648" s="1"/>
      <c r="AE648" s="1"/>
      <c r="AF648" s="1"/>
      <c r="AG648" s="1"/>
      <c r="AH648" s="1"/>
    </row>
    <row r="649">
      <c r="A649" s="1"/>
      <c r="B649" s="197"/>
      <c r="C649" s="46"/>
      <c r="D649" s="1"/>
      <c r="E649" s="197"/>
      <c r="F649" s="46"/>
      <c r="G649" s="1"/>
      <c r="H649" s="1"/>
      <c r="I649" s="1"/>
      <c r="J649" s="197"/>
      <c r="K649" s="1"/>
      <c r="L649" s="1"/>
      <c r="M649" s="1"/>
      <c r="N649" s="1"/>
      <c r="O649" s="1"/>
      <c r="P649" s="197"/>
      <c r="Q649" s="1"/>
      <c r="R649" s="1"/>
      <c r="S649" s="1"/>
      <c r="T649" s="197"/>
      <c r="U649" s="1"/>
      <c r="V649" s="1"/>
      <c r="W649" s="1"/>
      <c r="X649" s="1"/>
      <c r="Y649" s="1"/>
      <c r="Z649" s="1"/>
      <c r="AA649" s="1"/>
      <c r="AB649" s="1"/>
      <c r="AC649" s="1"/>
      <c r="AD649" s="1"/>
      <c r="AE649" s="1"/>
      <c r="AF649" s="1"/>
      <c r="AG649" s="1"/>
      <c r="AH649" s="1"/>
    </row>
    <row r="650">
      <c r="A650" s="1"/>
      <c r="B650" s="197"/>
      <c r="C650" s="46"/>
      <c r="D650" s="1"/>
      <c r="E650" s="197"/>
      <c r="F650" s="46"/>
      <c r="G650" s="1"/>
      <c r="H650" s="1"/>
      <c r="I650" s="1"/>
      <c r="J650" s="197"/>
      <c r="K650" s="1"/>
      <c r="L650" s="1"/>
      <c r="M650" s="1"/>
      <c r="N650" s="1"/>
      <c r="O650" s="1"/>
      <c r="P650" s="197"/>
      <c r="Q650" s="1"/>
      <c r="R650" s="1"/>
      <c r="S650" s="1"/>
      <c r="T650" s="197"/>
      <c r="U650" s="1"/>
      <c r="V650" s="1"/>
      <c r="W650" s="1"/>
      <c r="X650" s="1"/>
      <c r="Y650" s="1"/>
      <c r="Z650" s="1"/>
      <c r="AA650" s="1"/>
      <c r="AB650" s="1"/>
      <c r="AC650" s="1"/>
      <c r="AD650" s="1"/>
      <c r="AE650" s="1"/>
      <c r="AF650" s="1"/>
      <c r="AG650" s="1"/>
      <c r="AH650" s="1"/>
    </row>
    <row r="651">
      <c r="A651" s="1"/>
      <c r="B651" s="197"/>
      <c r="C651" s="46"/>
      <c r="D651" s="1"/>
      <c r="E651" s="197"/>
      <c r="F651" s="46"/>
      <c r="G651" s="1"/>
      <c r="H651" s="1"/>
      <c r="I651" s="1"/>
      <c r="J651" s="197"/>
      <c r="K651" s="1"/>
      <c r="L651" s="1"/>
      <c r="M651" s="1"/>
      <c r="N651" s="1"/>
      <c r="O651" s="1"/>
      <c r="P651" s="197"/>
      <c r="Q651" s="1"/>
      <c r="R651" s="1"/>
      <c r="S651" s="1"/>
      <c r="T651" s="197"/>
      <c r="U651" s="1"/>
      <c r="V651" s="1"/>
      <c r="W651" s="1"/>
      <c r="X651" s="1"/>
      <c r="Y651" s="1"/>
      <c r="Z651" s="1"/>
      <c r="AA651" s="1"/>
      <c r="AB651" s="1"/>
      <c r="AC651" s="1"/>
      <c r="AD651" s="1"/>
      <c r="AE651" s="1"/>
      <c r="AF651" s="1"/>
      <c r="AG651" s="1"/>
      <c r="AH651" s="1"/>
    </row>
    <row r="652">
      <c r="A652" s="1"/>
      <c r="B652" s="197"/>
      <c r="C652" s="46"/>
      <c r="D652" s="1"/>
      <c r="E652" s="197"/>
      <c r="F652" s="46"/>
      <c r="G652" s="1"/>
      <c r="H652" s="1"/>
      <c r="I652" s="1"/>
      <c r="J652" s="197"/>
      <c r="K652" s="1"/>
      <c r="L652" s="1"/>
      <c r="M652" s="1"/>
      <c r="N652" s="1"/>
      <c r="O652" s="1"/>
      <c r="P652" s="197"/>
      <c r="Q652" s="1"/>
      <c r="R652" s="1"/>
      <c r="S652" s="1"/>
      <c r="T652" s="197"/>
      <c r="U652" s="1"/>
      <c r="V652" s="1"/>
      <c r="W652" s="1"/>
      <c r="X652" s="1"/>
      <c r="Y652" s="1"/>
      <c r="Z652" s="1"/>
      <c r="AA652" s="1"/>
      <c r="AB652" s="1"/>
      <c r="AC652" s="1"/>
      <c r="AD652" s="1"/>
      <c r="AE652" s="1"/>
      <c r="AF652" s="1"/>
      <c r="AG652" s="1"/>
      <c r="AH652" s="1"/>
    </row>
    <row r="653">
      <c r="A653" s="1"/>
      <c r="B653" s="197"/>
      <c r="C653" s="46"/>
      <c r="D653" s="1"/>
      <c r="E653" s="197"/>
      <c r="F653" s="46"/>
      <c r="G653" s="1"/>
      <c r="H653" s="1"/>
      <c r="I653" s="1"/>
      <c r="J653" s="197"/>
      <c r="K653" s="1"/>
      <c r="L653" s="1"/>
      <c r="M653" s="1"/>
      <c r="N653" s="1"/>
      <c r="O653" s="1"/>
      <c r="P653" s="197"/>
      <c r="Q653" s="1"/>
      <c r="R653" s="1"/>
      <c r="S653" s="1"/>
      <c r="T653" s="197"/>
      <c r="U653" s="1"/>
      <c r="V653" s="1"/>
      <c r="W653" s="1"/>
      <c r="X653" s="1"/>
      <c r="Y653" s="1"/>
      <c r="Z653" s="1"/>
      <c r="AA653" s="1"/>
      <c r="AB653" s="1"/>
      <c r="AC653" s="1"/>
      <c r="AD653" s="1"/>
      <c r="AE653" s="1"/>
      <c r="AF653" s="1"/>
      <c r="AG653" s="1"/>
      <c r="AH653" s="1"/>
    </row>
    <row r="654">
      <c r="A654" s="1"/>
      <c r="B654" s="197"/>
      <c r="C654" s="46"/>
      <c r="D654" s="1"/>
      <c r="E654" s="197"/>
      <c r="F654" s="46"/>
      <c r="G654" s="1"/>
      <c r="H654" s="1"/>
      <c r="I654" s="1"/>
      <c r="J654" s="197"/>
      <c r="K654" s="1"/>
      <c r="L654" s="1"/>
      <c r="M654" s="1"/>
      <c r="N654" s="1"/>
      <c r="O654" s="1"/>
      <c r="P654" s="197"/>
      <c r="Q654" s="1"/>
      <c r="R654" s="1"/>
      <c r="S654" s="1"/>
      <c r="T654" s="197"/>
      <c r="U654" s="1"/>
      <c r="V654" s="1"/>
      <c r="W654" s="1"/>
      <c r="X654" s="1"/>
      <c r="Y654" s="1"/>
      <c r="Z654" s="1"/>
      <c r="AA654" s="1"/>
      <c r="AB654" s="1"/>
      <c r="AC654" s="1"/>
      <c r="AD654" s="1"/>
      <c r="AE654" s="1"/>
      <c r="AF654" s="1"/>
      <c r="AG654" s="1"/>
      <c r="AH654" s="1"/>
    </row>
    <row r="655">
      <c r="A655" s="1"/>
      <c r="B655" s="197"/>
      <c r="C655" s="46"/>
      <c r="D655" s="1"/>
      <c r="E655" s="197"/>
      <c r="F655" s="46"/>
      <c r="G655" s="1"/>
      <c r="H655" s="1"/>
      <c r="I655" s="1"/>
      <c r="J655" s="197"/>
      <c r="K655" s="1"/>
      <c r="L655" s="1"/>
      <c r="M655" s="1"/>
      <c r="N655" s="1"/>
      <c r="O655" s="1"/>
      <c r="P655" s="197"/>
      <c r="Q655" s="1"/>
      <c r="R655" s="1"/>
      <c r="S655" s="1"/>
      <c r="T655" s="197"/>
      <c r="U655" s="1"/>
      <c r="V655" s="1"/>
      <c r="W655" s="1"/>
      <c r="X655" s="1"/>
      <c r="Y655" s="1"/>
      <c r="Z655" s="1"/>
      <c r="AA655" s="1"/>
      <c r="AB655" s="1"/>
      <c r="AC655" s="1"/>
      <c r="AD655" s="1"/>
      <c r="AE655" s="1"/>
      <c r="AF655" s="1"/>
      <c r="AG655" s="1"/>
      <c r="AH655" s="1"/>
    </row>
    <row r="656">
      <c r="A656" s="1"/>
      <c r="B656" s="197"/>
      <c r="C656" s="46"/>
      <c r="D656" s="1"/>
      <c r="E656" s="197"/>
      <c r="F656" s="46"/>
      <c r="G656" s="1"/>
      <c r="H656" s="1"/>
      <c r="I656" s="1"/>
      <c r="J656" s="197"/>
      <c r="K656" s="1"/>
      <c r="L656" s="1"/>
      <c r="M656" s="1"/>
      <c r="N656" s="1"/>
      <c r="O656" s="1"/>
      <c r="P656" s="197"/>
      <c r="Q656" s="1"/>
      <c r="R656" s="1"/>
      <c r="S656" s="1"/>
      <c r="T656" s="197"/>
      <c r="U656" s="1"/>
      <c r="V656" s="1"/>
      <c r="W656" s="1"/>
      <c r="X656" s="1"/>
      <c r="Y656" s="1"/>
      <c r="Z656" s="1"/>
      <c r="AA656" s="1"/>
      <c r="AB656" s="1"/>
      <c r="AC656" s="1"/>
      <c r="AD656" s="1"/>
      <c r="AE656" s="1"/>
      <c r="AF656" s="1"/>
      <c r="AG656" s="1"/>
      <c r="AH656" s="1"/>
    </row>
    <row r="657">
      <c r="A657" s="1"/>
      <c r="B657" s="197"/>
      <c r="C657" s="46"/>
      <c r="D657" s="1"/>
      <c r="E657" s="197"/>
      <c r="F657" s="46"/>
      <c r="G657" s="1"/>
      <c r="H657" s="1"/>
      <c r="I657" s="1"/>
      <c r="J657" s="197"/>
      <c r="K657" s="1"/>
      <c r="L657" s="1"/>
      <c r="M657" s="1"/>
      <c r="N657" s="1"/>
      <c r="O657" s="1"/>
      <c r="P657" s="197"/>
      <c r="Q657" s="1"/>
      <c r="R657" s="1"/>
      <c r="S657" s="1"/>
      <c r="T657" s="197"/>
      <c r="U657" s="1"/>
      <c r="V657" s="1"/>
      <c r="W657" s="1"/>
      <c r="X657" s="1"/>
      <c r="Y657" s="1"/>
      <c r="Z657" s="1"/>
      <c r="AA657" s="1"/>
      <c r="AB657" s="1"/>
      <c r="AC657" s="1"/>
      <c r="AD657" s="1"/>
      <c r="AE657" s="1"/>
      <c r="AF657" s="1"/>
      <c r="AG657" s="1"/>
      <c r="AH657" s="1"/>
    </row>
    <row r="658">
      <c r="A658" s="1"/>
      <c r="B658" s="197"/>
      <c r="C658" s="46"/>
      <c r="D658" s="1"/>
      <c r="E658" s="197"/>
      <c r="F658" s="46"/>
      <c r="G658" s="1"/>
      <c r="H658" s="1"/>
      <c r="I658" s="1"/>
      <c r="J658" s="197"/>
      <c r="K658" s="1"/>
      <c r="L658" s="1"/>
      <c r="M658" s="1"/>
      <c r="N658" s="1"/>
      <c r="O658" s="1"/>
      <c r="P658" s="197"/>
      <c r="Q658" s="1"/>
      <c r="R658" s="1"/>
      <c r="S658" s="1"/>
      <c r="T658" s="197"/>
      <c r="U658" s="1"/>
      <c r="V658" s="1"/>
      <c r="W658" s="1"/>
      <c r="X658" s="1"/>
      <c r="Y658" s="1"/>
      <c r="Z658" s="1"/>
      <c r="AA658" s="1"/>
      <c r="AB658" s="1"/>
      <c r="AC658" s="1"/>
      <c r="AD658" s="1"/>
      <c r="AE658" s="1"/>
      <c r="AF658" s="1"/>
      <c r="AG658" s="1"/>
      <c r="AH658" s="1"/>
    </row>
    <row r="659">
      <c r="A659" s="1"/>
      <c r="B659" s="197"/>
      <c r="C659" s="46"/>
      <c r="D659" s="1"/>
      <c r="E659" s="197"/>
      <c r="F659" s="46"/>
      <c r="G659" s="1"/>
      <c r="H659" s="1"/>
      <c r="I659" s="1"/>
      <c r="J659" s="197"/>
      <c r="K659" s="1"/>
      <c r="L659" s="1"/>
      <c r="M659" s="1"/>
      <c r="N659" s="1"/>
      <c r="O659" s="1"/>
      <c r="P659" s="197"/>
      <c r="Q659" s="1"/>
      <c r="R659" s="1"/>
      <c r="S659" s="1"/>
      <c r="T659" s="197"/>
      <c r="U659" s="1"/>
      <c r="V659" s="1"/>
      <c r="W659" s="1"/>
      <c r="X659" s="1"/>
      <c r="Y659" s="1"/>
      <c r="Z659" s="1"/>
      <c r="AA659" s="1"/>
      <c r="AB659" s="1"/>
      <c r="AC659" s="1"/>
      <c r="AD659" s="1"/>
      <c r="AE659" s="1"/>
      <c r="AF659" s="1"/>
      <c r="AG659" s="1"/>
      <c r="AH659" s="1"/>
    </row>
    <row r="660">
      <c r="A660" s="1"/>
      <c r="B660" s="197"/>
      <c r="C660" s="46"/>
      <c r="D660" s="1"/>
      <c r="E660" s="197"/>
      <c r="F660" s="46"/>
      <c r="G660" s="1"/>
      <c r="H660" s="1"/>
      <c r="I660" s="1"/>
      <c r="J660" s="197"/>
      <c r="K660" s="1"/>
      <c r="L660" s="1"/>
      <c r="M660" s="1"/>
      <c r="N660" s="1"/>
      <c r="O660" s="1"/>
      <c r="P660" s="197"/>
      <c r="Q660" s="1"/>
      <c r="R660" s="1"/>
      <c r="S660" s="1"/>
      <c r="T660" s="197"/>
      <c r="U660" s="1"/>
      <c r="V660" s="1"/>
      <c r="W660" s="1"/>
      <c r="X660" s="1"/>
      <c r="Y660" s="1"/>
      <c r="Z660" s="1"/>
      <c r="AA660" s="1"/>
      <c r="AB660" s="1"/>
      <c r="AC660" s="1"/>
      <c r="AD660" s="1"/>
      <c r="AE660" s="1"/>
      <c r="AF660" s="1"/>
      <c r="AG660" s="1"/>
      <c r="AH660" s="1"/>
    </row>
    <row r="661">
      <c r="A661" s="1"/>
      <c r="B661" s="197"/>
      <c r="C661" s="46"/>
      <c r="D661" s="1"/>
      <c r="E661" s="197"/>
      <c r="F661" s="46"/>
      <c r="G661" s="1"/>
      <c r="H661" s="1"/>
      <c r="I661" s="1"/>
      <c r="J661" s="197"/>
      <c r="K661" s="1"/>
      <c r="L661" s="1"/>
      <c r="M661" s="1"/>
      <c r="N661" s="1"/>
      <c r="O661" s="1"/>
      <c r="P661" s="197"/>
      <c r="Q661" s="1"/>
      <c r="R661" s="1"/>
      <c r="S661" s="1"/>
      <c r="T661" s="197"/>
      <c r="U661" s="1"/>
      <c r="V661" s="1"/>
      <c r="W661" s="1"/>
      <c r="X661" s="1"/>
      <c r="Y661" s="1"/>
      <c r="Z661" s="1"/>
      <c r="AA661" s="1"/>
      <c r="AB661" s="1"/>
      <c r="AC661" s="1"/>
      <c r="AD661" s="1"/>
      <c r="AE661" s="1"/>
      <c r="AF661" s="1"/>
      <c r="AG661" s="1"/>
      <c r="AH661" s="1"/>
    </row>
    <row r="662">
      <c r="A662" s="1"/>
      <c r="B662" s="197"/>
      <c r="C662" s="46"/>
      <c r="D662" s="1"/>
      <c r="E662" s="197"/>
      <c r="F662" s="46"/>
      <c r="G662" s="1"/>
      <c r="H662" s="1"/>
      <c r="I662" s="1"/>
      <c r="J662" s="197"/>
      <c r="K662" s="1"/>
      <c r="L662" s="1"/>
      <c r="M662" s="1"/>
      <c r="N662" s="1"/>
      <c r="O662" s="1"/>
      <c r="P662" s="197"/>
      <c r="Q662" s="1"/>
      <c r="R662" s="1"/>
      <c r="S662" s="1"/>
      <c r="T662" s="197"/>
      <c r="U662" s="1"/>
      <c r="V662" s="1"/>
      <c r="W662" s="1"/>
      <c r="X662" s="1"/>
      <c r="Y662" s="1"/>
      <c r="Z662" s="1"/>
      <c r="AA662" s="1"/>
      <c r="AB662" s="1"/>
      <c r="AC662" s="1"/>
      <c r="AD662" s="1"/>
      <c r="AE662" s="1"/>
      <c r="AF662" s="1"/>
      <c r="AG662" s="1"/>
      <c r="AH662" s="1"/>
    </row>
    <row r="663">
      <c r="A663" s="1"/>
      <c r="B663" s="197"/>
      <c r="C663" s="46"/>
      <c r="D663" s="1"/>
      <c r="E663" s="197"/>
      <c r="F663" s="46"/>
      <c r="G663" s="1"/>
      <c r="H663" s="1"/>
      <c r="I663" s="1"/>
      <c r="J663" s="197"/>
      <c r="K663" s="1"/>
      <c r="L663" s="1"/>
      <c r="M663" s="1"/>
      <c r="N663" s="1"/>
      <c r="O663" s="1"/>
      <c r="P663" s="197"/>
      <c r="Q663" s="1"/>
      <c r="R663" s="1"/>
      <c r="S663" s="1"/>
      <c r="T663" s="197"/>
      <c r="U663" s="1"/>
      <c r="V663" s="1"/>
      <c r="W663" s="1"/>
      <c r="X663" s="1"/>
      <c r="Y663" s="1"/>
      <c r="Z663" s="1"/>
      <c r="AA663" s="1"/>
      <c r="AB663" s="1"/>
      <c r="AC663" s="1"/>
      <c r="AD663" s="1"/>
      <c r="AE663" s="1"/>
      <c r="AF663" s="1"/>
      <c r="AG663" s="1"/>
      <c r="AH663" s="1"/>
    </row>
    <row r="664">
      <c r="A664" s="1"/>
      <c r="B664" s="197"/>
      <c r="C664" s="46"/>
      <c r="D664" s="1"/>
      <c r="E664" s="197"/>
      <c r="F664" s="46"/>
      <c r="G664" s="1"/>
      <c r="H664" s="1"/>
      <c r="I664" s="1"/>
      <c r="J664" s="197"/>
      <c r="K664" s="1"/>
      <c r="L664" s="1"/>
      <c r="M664" s="1"/>
      <c r="N664" s="1"/>
      <c r="O664" s="1"/>
      <c r="P664" s="197"/>
      <c r="Q664" s="1"/>
      <c r="R664" s="1"/>
      <c r="S664" s="1"/>
      <c r="T664" s="197"/>
      <c r="U664" s="1"/>
      <c r="V664" s="1"/>
      <c r="W664" s="1"/>
      <c r="X664" s="1"/>
      <c r="Y664" s="1"/>
      <c r="Z664" s="1"/>
      <c r="AA664" s="1"/>
      <c r="AB664" s="1"/>
      <c r="AC664" s="1"/>
      <c r="AD664" s="1"/>
      <c r="AE664" s="1"/>
      <c r="AF664" s="1"/>
      <c r="AG664" s="1"/>
      <c r="AH664" s="1"/>
    </row>
    <row r="665">
      <c r="A665" s="1"/>
      <c r="B665" s="197"/>
      <c r="C665" s="46"/>
      <c r="D665" s="1"/>
      <c r="E665" s="197"/>
      <c r="F665" s="46"/>
      <c r="G665" s="1"/>
      <c r="H665" s="1"/>
      <c r="I665" s="1"/>
      <c r="J665" s="197"/>
      <c r="K665" s="1"/>
      <c r="L665" s="1"/>
      <c r="M665" s="1"/>
      <c r="N665" s="1"/>
      <c r="O665" s="1"/>
      <c r="P665" s="197"/>
      <c r="Q665" s="1"/>
      <c r="R665" s="1"/>
      <c r="S665" s="1"/>
      <c r="T665" s="197"/>
      <c r="U665" s="1"/>
      <c r="V665" s="1"/>
      <c r="W665" s="1"/>
      <c r="X665" s="1"/>
      <c r="Y665" s="1"/>
      <c r="Z665" s="1"/>
      <c r="AA665" s="1"/>
      <c r="AB665" s="1"/>
      <c r="AC665" s="1"/>
      <c r="AD665" s="1"/>
      <c r="AE665" s="1"/>
      <c r="AF665" s="1"/>
      <c r="AG665" s="1"/>
      <c r="AH665" s="1"/>
    </row>
    <row r="666">
      <c r="A666" s="1"/>
      <c r="B666" s="197"/>
      <c r="C666" s="46"/>
      <c r="D666" s="1"/>
      <c r="E666" s="197"/>
      <c r="F666" s="46"/>
      <c r="G666" s="1"/>
      <c r="H666" s="1"/>
      <c r="I666" s="1"/>
      <c r="J666" s="197"/>
      <c r="K666" s="1"/>
      <c r="L666" s="1"/>
      <c r="M666" s="1"/>
      <c r="N666" s="1"/>
      <c r="O666" s="1"/>
      <c r="P666" s="197"/>
      <c r="Q666" s="1"/>
      <c r="R666" s="1"/>
      <c r="S666" s="1"/>
      <c r="T666" s="197"/>
      <c r="U666" s="1"/>
      <c r="V666" s="1"/>
      <c r="W666" s="1"/>
      <c r="X666" s="1"/>
      <c r="Y666" s="1"/>
      <c r="Z666" s="1"/>
      <c r="AA666" s="1"/>
      <c r="AB666" s="1"/>
      <c r="AC666" s="1"/>
      <c r="AD666" s="1"/>
      <c r="AE666" s="1"/>
      <c r="AF666" s="1"/>
      <c r="AG666" s="1"/>
      <c r="AH666" s="1"/>
    </row>
    <row r="667">
      <c r="A667" s="1"/>
      <c r="B667" s="197"/>
      <c r="C667" s="46"/>
      <c r="D667" s="1"/>
      <c r="E667" s="197"/>
      <c r="F667" s="46"/>
      <c r="G667" s="1"/>
      <c r="H667" s="1"/>
      <c r="I667" s="1"/>
      <c r="J667" s="197"/>
      <c r="K667" s="1"/>
      <c r="L667" s="1"/>
      <c r="M667" s="1"/>
      <c r="N667" s="1"/>
      <c r="O667" s="1"/>
      <c r="P667" s="197"/>
      <c r="Q667" s="1"/>
      <c r="R667" s="1"/>
      <c r="S667" s="1"/>
      <c r="T667" s="197"/>
      <c r="U667" s="1"/>
      <c r="V667" s="1"/>
      <c r="W667" s="1"/>
      <c r="X667" s="1"/>
      <c r="Y667" s="1"/>
      <c r="Z667" s="1"/>
      <c r="AA667" s="1"/>
      <c r="AB667" s="1"/>
      <c r="AC667" s="1"/>
      <c r="AD667" s="1"/>
      <c r="AE667" s="1"/>
      <c r="AF667" s="1"/>
      <c r="AG667" s="1"/>
      <c r="AH667" s="1"/>
    </row>
    <row r="668">
      <c r="A668" s="1"/>
      <c r="B668" s="197"/>
      <c r="C668" s="46"/>
      <c r="D668" s="1"/>
      <c r="E668" s="197"/>
      <c r="F668" s="46"/>
      <c r="G668" s="1"/>
      <c r="H668" s="1"/>
      <c r="I668" s="1"/>
      <c r="J668" s="197"/>
      <c r="K668" s="1"/>
      <c r="L668" s="1"/>
      <c r="M668" s="1"/>
      <c r="N668" s="1"/>
      <c r="O668" s="1"/>
      <c r="P668" s="197"/>
      <c r="Q668" s="1"/>
      <c r="R668" s="1"/>
      <c r="S668" s="1"/>
      <c r="T668" s="197"/>
      <c r="U668" s="1"/>
      <c r="V668" s="1"/>
      <c r="W668" s="1"/>
      <c r="X668" s="1"/>
      <c r="Y668" s="1"/>
      <c r="Z668" s="1"/>
      <c r="AA668" s="1"/>
      <c r="AB668" s="1"/>
      <c r="AC668" s="1"/>
      <c r="AD668" s="1"/>
      <c r="AE668" s="1"/>
      <c r="AF668" s="1"/>
      <c r="AG668" s="1"/>
      <c r="AH668" s="1"/>
    </row>
    <row r="669">
      <c r="A669" s="1"/>
      <c r="B669" s="197"/>
      <c r="C669" s="46"/>
      <c r="D669" s="1"/>
      <c r="E669" s="197"/>
      <c r="F669" s="46"/>
      <c r="G669" s="1"/>
      <c r="H669" s="1"/>
      <c r="I669" s="1"/>
      <c r="J669" s="197"/>
      <c r="K669" s="1"/>
      <c r="L669" s="1"/>
      <c r="M669" s="1"/>
      <c r="N669" s="1"/>
      <c r="O669" s="1"/>
      <c r="P669" s="197"/>
      <c r="Q669" s="1"/>
      <c r="R669" s="1"/>
      <c r="S669" s="1"/>
      <c r="T669" s="197"/>
      <c r="U669" s="1"/>
      <c r="V669" s="1"/>
      <c r="W669" s="1"/>
      <c r="X669" s="1"/>
      <c r="Y669" s="1"/>
      <c r="Z669" s="1"/>
      <c r="AA669" s="1"/>
      <c r="AB669" s="1"/>
      <c r="AC669" s="1"/>
      <c r="AD669" s="1"/>
      <c r="AE669" s="1"/>
      <c r="AF669" s="1"/>
      <c r="AG669" s="1"/>
      <c r="AH669" s="1"/>
    </row>
    <row r="670">
      <c r="A670" s="1"/>
      <c r="B670" s="197"/>
      <c r="C670" s="46"/>
      <c r="D670" s="1"/>
      <c r="E670" s="197"/>
      <c r="F670" s="46"/>
      <c r="G670" s="1"/>
      <c r="H670" s="1"/>
      <c r="I670" s="1"/>
      <c r="J670" s="197"/>
      <c r="K670" s="1"/>
      <c r="L670" s="1"/>
      <c r="M670" s="1"/>
      <c r="N670" s="1"/>
      <c r="O670" s="1"/>
      <c r="P670" s="197"/>
      <c r="Q670" s="1"/>
      <c r="R670" s="1"/>
      <c r="S670" s="1"/>
      <c r="T670" s="197"/>
      <c r="U670" s="1"/>
      <c r="V670" s="1"/>
      <c r="W670" s="1"/>
      <c r="X670" s="1"/>
      <c r="Y670" s="1"/>
      <c r="Z670" s="1"/>
      <c r="AA670" s="1"/>
      <c r="AB670" s="1"/>
      <c r="AC670" s="1"/>
      <c r="AD670" s="1"/>
      <c r="AE670" s="1"/>
      <c r="AF670" s="1"/>
      <c r="AG670" s="1"/>
      <c r="AH670" s="1"/>
    </row>
    <row r="671">
      <c r="A671" s="1"/>
      <c r="B671" s="197"/>
      <c r="C671" s="46"/>
      <c r="D671" s="1"/>
      <c r="E671" s="197"/>
      <c r="F671" s="46"/>
      <c r="G671" s="1"/>
      <c r="H671" s="1"/>
      <c r="I671" s="1"/>
      <c r="J671" s="197"/>
      <c r="K671" s="1"/>
      <c r="L671" s="1"/>
      <c r="M671" s="1"/>
      <c r="N671" s="1"/>
      <c r="O671" s="1"/>
      <c r="P671" s="197"/>
      <c r="Q671" s="1"/>
      <c r="R671" s="1"/>
      <c r="S671" s="1"/>
      <c r="T671" s="197"/>
      <c r="U671" s="1"/>
      <c r="V671" s="1"/>
      <c r="W671" s="1"/>
      <c r="X671" s="1"/>
      <c r="Y671" s="1"/>
      <c r="Z671" s="1"/>
      <c r="AA671" s="1"/>
      <c r="AB671" s="1"/>
      <c r="AC671" s="1"/>
      <c r="AD671" s="1"/>
      <c r="AE671" s="1"/>
      <c r="AF671" s="1"/>
      <c r="AG671" s="1"/>
      <c r="AH671" s="1"/>
    </row>
    <row r="672">
      <c r="A672" s="1"/>
      <c r="B672" s="197"/>
      <c r="C672" s="46"/>
      <c r="D672" s="1"/>
      <c r="E672" s="197"/>
      <c r="F672" s="46"/>
      <c r="G672" s="1"/>
      <c r="H672" s="1"/>
      <c r="I672" s="1"/>
      <c r="J672" s="197"/>
      <c r="K672" s="1"/>
      <c r="L672" s="1"/>
      <c r="M672" s="1"/>
      <c r="N672" s="1"/>
      <c r="O672" s="1"/>
      <c r="P672" s="197"/>
      <c r="Q672" s="1"/>
      <c r="R672" s="1"/>
      <c r="S672" s="1"/>
      <c r="T672" s="197"/>
      <c r="U672" s="1"/>
      <c r="V672" s="1"/>
      <c r="W672" s="1"/>
      <c r="X672" s="1"/>
      <c r="Y672" s="1"/>
      <c r="Z672" s="1"/>
      <c r="AA672" s="1"/>
      <c r="AB672" s="1"/>
      <c r="AC672" s="1"/>
      <c r="AD672" s="1"/>
      <c r="AE672" s="1"/>
      <c r="AF672" s="1"/>
      <c r="AG672" s="1"/>
      <c r="AH672" s="1"/>
    </row>
    <row r="673">
      <c r="A673" s="1"/>
      <c r="B673" s="197"/>
      <c r="C673" s="46"/>
      <c r="D673" s="1"/>
      <c r="E673" s="197"/>
      <c r="F673" s="46"/>
      <c r="G673" s="1"/>
      <c r="H673" s="1"/>
      <c r="I673" s="1"/>
      <c r="J673" s="197"/>
      <c r="K673" s="1"/>
      <c r="L673" s="1"/>
      <c r="M673" s="1"/>
      <c r="N673" s="1"/>
      <c r="O673" s="1"/>
      <c r="P673" s="197"/>
      <c r="Q673" s="1"/>
      <c r="R673" s="1"/>
      <c r="S673" s="1"/>
      <c r="T673" s="197"/>
      <c r="U673" s="1"/>
      <c r="V673" s="1"/>
      <c r="W673" s="1"/>
      <c r="X673" s="1"/>
      <c r="Y673" s="1"/>
      <c r="Z673" s="1"/>
      <c r="AA673" s="1"/>
      <c r="AB673" s="1"/>
      <c r="AC673" s="1"/>
      <c r="AD673" s="1"/>
      <c r="AE673" s="1"/>
      <c r="AF673" s="1"/>
      <c r="AG673" s="1"/>
      <c r="AH673" s="1"/>
    </row>
    <row r="674">
      <c r="A674" s="1"/>
      <c r="B674" s="197"/>
      <c r="C674" s="46"/>
      <c r="D674" s="1"/>
      <c r="E674" s="197"/>
      <c r="F674" s="46"/>
      <c r="G674" s="1"/>
      <c r="H674" s="1"/>
      <c r="I674" s="1"/>
      <c r="J674" s="197"/>
      <c r="K674" s="1"/>
      <c r="L674" s="1"/>
      <c r="M674" s="1"/>
      <c r="N674" s="1"/>
      <c r="O674" s="1"/>
      <c r="P674" s="197"/>
      <c r="Q674" s="1"/>
      <c r="R674" s="1"/>
      <c r="S674" s="1"/>
      <c r="T674" s="197"/>
      <c r="U674" s="1"/>
      <c r="V674" s="1"/>
      <c r="W674" s="1"/>
      <c r="X674" s="1"/>
      <c r="Y674" s="1"/>
      <c r="Z674" s="1"/>
      <c r="AA674" s="1"/>
      <c r="AB674" s="1"/>
      <c r="AC674" s="1"/>
      <c r="AD674" s="1"/>
      <c r="AE674" s="1"/>
      <c r="AF674" s="1"/>
      <c r="AG674" s="1"/>
      <c r="AH674" s="1"/>
    </row>
    <row r="675">
      <c r="A675" s="1"/>
      <c r="B675" s="197"/>
      <c r="C675" s="46"/>
      <c r="D675" s="1"/>
      <c r="E675" s="197"/>
      <c r="F675" s="46"/>
      <c r="G675" s="1"/>
      <c r="H675" s="1"/>
      <c r="I675" s="1"/>
      <c r="J675" s="197"/>
      <c r="K675" s="1"/>
      <c r="L675" s="1"/>
      <c r="M675" s="1"/>
      <c r="N675" s="1"/>
      <c r="O675" s="1"/>
      <c r="P675" s="197"/>
      <c r="Q675" s="1"/>
      <c r="R675" s="1"/>
      <c r="S675" s="1"/>
      <c r="T675" s="197"/>
      <c r="U675" s="1"/>
      <c r="V675" s="1"/>
      <c r="W675" s="1"/>
      <c r="X675" s="1"/>
      <c r="Y675" s="1"/>
      <c r="Z675" s="1"/>
      <c r="AA675" s="1"/>
      <c r="AB675" s="1"/>
      <c r="AC675" s="1"/>
      <c r="AD675" s="1"/>
      <c r="AE675" s="1"/>
      <c r="AF675" s="1"/>
      <c r="AG675" s="1"/>
      <c r="AH675" s="1"/>
    </row>
    <row r="676">
      <c r="A676" s="1"/>
      <c r="B676" s="197"/>
      <c r="C676" s="46"/>
      <c r="D676" s="1"/>
      <c r="E676" s="197"/>
      <c r="F676" s="46"/>
      <c r="G676" s="1"/>
      <c r="H676" s="1"/>
      <c r="I676" s="1"/>
      <c r="J676" s="197"/>
      <c r="K676" s="1"/>
      <c r="L676" s="1"/>
      <c r="M676" s="1"/>
      <c r="N676" s="1"/>
      <c r="O676" s="1"/>
      <c r="P676" s="197"/>
      <c r="Q676" s="1"/>
      <c r="R676" s="1"/>
      <c r="S676" s="1"/>
      <c r="T676" s="197"/>
      <c r="U676" s="1"/>
      <c r="V676" s="1"/>
      <c r="W676" s="1"/>
      <c r="X676" s="1"/>
      <c r="Y676" s="1"/>
      <c r="Z676" s="1"/>
      <c r="AA676" s="1"/>
      <c r="AB676" s="1"/>
      <c r="AC676" s="1"/>
      <c r="AD676" s="1"/>
      <c r="AE676" s="1"/>
      <c r="AF676" s="1"/>
      <c r="AG676" s="1"/>
      <c r="AH676" s="1"/>
    </row>
    <row r="677">
      <c r="A677" s="1"/>
      <c r="B677" s="197"/>
      <c r="C677" s="46"/>
      <c r="D677" s="1"/>
      <c r="E677" s="197"/>
      <c r="F677" s="46"/>
      <c r="G677" s="1"/>
      <c r="H677" s="1"/>
      <c r="I677" s="1"/>
      <c r="J677" s="197"/>
      <c r="K677" s="1"/>
      <c r="L677" s="1"/>
      <c r="M677" s="1"/>
      <c r="N677" s="1"/>
      <c r="O677" s="1"/>
      <c r="P677" s="197"/>
      <c r="Q677" s="1"/>
      <c r="R677" s="1"/>
      <c r="S677" s="1"/>
      <c r="T677" s="197"/>
      <c r="U677" s="1"/>
      <c r="V677" s="1"/>
      <c r="W677" s="1"/>
      <c r="X677" s="1"/>
      <c r="Y677" s="1"/>
      <c r="Z677" s="1"/>
      <c r="AA677" s="1"/>
      <c r="AB677" s="1"/>
      <c r="AC677" s="1"/>
      <c r="AD677" s="1"/>
      <c r="AE677" s="1"/>
      <c r="AF677" s="1"/>
      <c r="AG677" s="1"/>
      <c r="AH677" s="1"/>
    </row>
    <row r="678">
      <c r="A678" s="1"/>
      <c r="B678" s="197"/>
      <c r="C678" s="46"/>
      <c r="D678" s="1"/>
      <c r="E678" s="197"/>
      <c r="F678" s="46"/>
      <c r="G678" s="1"/>
      <c r="H678" s="1"/>
      <c r="I678" s="1"/>
      <c r="J678" s="197"/>
      <c r="K678" s="1"/>
      <c r="L678" s="1"/>
      <c r="M678" s="1"/>
      <c r="N678" s="1"/>
      <c r="O678" s="1"/>
      <c r="P678" s="197"/>
      <c r="Q678" s="1"/>
      <c r="R678" s="1"/>
      <c r="S678" s="1"/>
      <c r="T678" s="197"/>
      <c r="U678" s="1"/>
      <c r="V678" s="1"/>
      <c r="W678" s="1"/>
      <c r="X678" s="1"/>
      <c r="Y678" s="1"/>
      <c r="Z678" s="1"/>
      <c r="AA678" s="1"/>
      <c r="AB678" s="1"/>
      <c r="AC678" s="1"/>
      <c r="AD678" s="1"/>
      <c r="AE678" s="1"/>
      <c r="AF678" s="1"/>
      <c r="AG678" s="1"/>
      <c r="AH678" s="1"/>
    </row>
    <row r="679">
      <c r="A679" s="1"/>
      <c r="B679" s="197"/>
      <c r="C679" s="46"/>
      <c r="D679" s="1"/>
      <c r="E679" s="197"/>
      <c r="F679" s="46"/>
      <c r="G679" s="1"/>
      <c r="H679" s="1"/>
      <c r="I679" s="1"/>
      <c r="J679" s="197"/>
      <c r="K679" s="1"/>
      <c r="L679" s="1"/>
      <c r="M679" s="1"/>
      <c r="N679" s="1"/>
      <c r="O679" s="1"/>
      <c r="P679" s="197"/>
      <c r="Q679" s="1"/>
      <c r="R679" s="1"/>
      <c r="S679" s="1"/>
      <c r="T679" s="197"/>
      <c r="U679" s="1"/>
      <c r="V679" s="1"/>
      <c r="W679" s="1"/>
      <c r="X679" s="1"/>
      <c r="Y679" s="1"/>
      <c r="Z679" s="1"/>
      <c r="AA679" s="1"/>
      <c r="AB679" s="1"/>
      <c r="AC679" s="1"/>
      <c r="AD679" s="1"/>
      <c r="AE679" s="1"/>
      <c r="AF679" s="1"/>
      <c r="AG679" s="1"/>
      <c r="AH679" s="1"/>
    </row>
    <row r="680">
      <c r="A680" s="1"/>
      <c r="B680" s="197"/>
      <c r="C680" s="46"/>
      <c r="D680" s="1"/>
      <c r="E680" s="197"/>
      <c r="F680" s="46"/>
      <c r="G680" s="1"/>
      <c r="H680" s="1"/>
      <c r="I680" s="1"/>
      <c r="J680" s="197"/>
      <c r="K680" s="1"/>
      <c r="L680" s="1"/>
      <c r="M680" s="1"/>
      <c r="N680" s="1"/>
      <c r="O680" s="1"/>
      <c r="P680" s="197"/>
      <c r="Q680" s="1"/>
      <c r="R680" s="1"/>
      <c r="S680" s="1"/>
      <c r="T680" s="197"/>
      <c r="U680" s="1"/>
      <c r="V680" s="1"/>
      <c r="W680" s="1"/>
      <c r="X680" s="1"/>
      <c r="Y680" s="1"/>
      <c r="Z680" s="1"/>
      <c r="AA680" s="1"/>
      <c r="AB680" s="1"/>
      <c r="AC680" s="1"/>
      <c r="AD680" s="1"/>
      <c r="AE680" s="1"/>
      <c r="AF680" s="1"/>
      <c r="AG680" s="1"/>
      <c r="AH680" s="1"/>
    </row>
    <row r="681">
      <c r="A681" s="1"/>
      <c r="B681" s="197"/>
      <c r="C681" s="46"/>
      <c r="D681" s="1"/>
      <c r="E681" s="197"/>
      <c r="F681" s="46"/>
      <c r="G681" s="1"/>
      <c r="H681" s="1"/>
      <c r="I681" s="1"/>
      <c r="J681" s="197"/>
      <c r="K681" s="1"/>
      <c r="L681" s="1"/>
      <c r="M681" s="1"/>
      <c r="N681" s="1"/>
      <c r="O681" s="1"/>
      <c r="P681" s="197"/>
      <c r="Q681" s="1"/>
      <c r="R681" s="1"/>
      <c r="S681" s="1"/>
      <c r="T681" s="197"/>
      <c r="U681" s="1"/>
      <c r="V681" s="1"/>
      <c r="W681" s="1"/>
      <c r="X681" s="1"/>
      <c r="Y681" s="1"/>
      <c r="Z681" s="1"/>
      <c r="AA681" s="1"/>
      <c r="AB681" s="1"/>
      <c r="AC681" s="1"/>
      <c r="AD681" s="1"/>
      <c r="AE681" s="1"/>
      <c r="AF681" s="1"/>
      <c r="AG681" s="1"/>
      <c r="AH681" s="1"/>
    </row>
    <row r="682">
      <c r="A682" s="1"/>
      <c r="B682" s="197"/>
      <c r="C682" s="46"/>
      <c r="D682" s="1"/>
      <c r="E682" s="197"/>
      <c r="F682" s="46"/>
      <c r="G682" s="1"/>
      <c r="H682" s="1"/>
      <c r="I682" s="1"/>
      <c r="J682" s="197"/>
      <c r="K682" s="1"/>
      <c r="L682" s="1"/>
      <c r="M682" s="1"/>
      <c r="N682" s="1"/>
      <c r="O682" s="1"/>
      <c r="P682" s="197"/>
      <c r="Q682" s="1"/>
      <c r="R682" s="1"/>
      <c r="S682" s="1"/>
      <c r="T682" s="197"/>
      <c r="U682" s="1"/>
      <c r="V682" s="1"/>
      <c r="W682" s="1"/>
      <c r="X682" s="1"/>
      <c r="Y682" s="1"/>
      <c r="Z682" s="1"/>
      <c r="AA682" s="1"/>
      <c r="AB682" s="1"/>
      <c r="AC682" s="1"/>
      <c r="AD682" s="1"/>
      <c r="AE682" s="1"/>
      <c r="AF682" s="1"/>
      <c r="AG682" s="1"/>
      <c r="AH682" s="1"/>
    </row>
    <row r="683">
      <c r="A683" s="1"/>
      <c r="B683" s="197"/>
      <c r="C683" s="46"/>
      <c r="D683" s="1"/>
      <c r="E683" s="197"/>
      <c r="F683" s="46"/>
      <c r="G683" s="1"/>
      <c r="H683" s="1"/>
      <c r="I683" s="1"/>
      <c r="J683" s="197"/>
      <c r="K683" s="1"/>
      <c r="L683" s="1"/>
      <c r="M683" s="1"/>
      <c r="N683" s="1"/>
      <c r="O683" s="1"/>
      <c r="P683" s="197"/>
      <c r="Q683" s="1"/>
      <c r="R683" s="1"/>
      <c r="S683" s="1"/>
      <c r="T683" s="197"/>
      <c r="U683" s="1"/>
      <c r="V683" s="1"/>
      <c r="W683" s="1"/>
      <c r="X683" s="1"/>
      <c r="Y683" s="1"/>
      <c r="Z683" s="1"/>
      <c r="AA683" s="1"/>
      <c r="AB683" s="1"/>
      <c r="AC683" s="1"/>
      <c r="AD683" s="1"/>
      <c r="AE683" s="1"/>
      <c r="AF683" s="1"/>
      <c r="AG683" s="1"/>
      <c r="AH683" s="1"/>
    </row>
    <row r="684">
      <c r="A684" s="1"/>
      <c r="B684" s="197"/>
      <c r="C684" s="46"/>
      <c r="D684" s="1"/>
      <c r="E684" s="197"/>
      <c r="F684" s="46"/>
      <c r="G684" s="1"/>
      <c r="H684" s="1"/>
      <c r="I684" s="1"/>
      <c r="J684" s="197"/>
      <c r="K684" s="1"/>
      <c r="L684" s="1"/>
      <c r="M684" s="1"/>
      <c r="N684" s="1"/>
      <c r="O684" s="1"/>
      <c r="P684" s="197"/>
      <c r="Q684" s="1"/>
      <c r="R684" s="1"/>
      <c r="S684" s="1"/>
      <c r="T684" s="197"/>
      <c r="U684" s="1"/>
      <c r="V684" s="1"/>
      <c r="W684" s="1"/>
      <c r="X684" s="1"/>
      <c r="Y684" s="1"/>
      <c r="Z684" s="1"/>
      <c r="AA684" s="1"/>
      <c r="AB684" s="1"/>
      <c r="AC684" s="1"/>
      <c r="AD684" s="1"/>
      <c r="AE684" s="1"/>
      <c r="AF684" s="1"/>
      <c r="AG684" s="1"/>
      <c r="AH684" s="1"/>
    </row>
    <row r="685">
      <c r="A685" s="1"/>
      <c r="B685" s="197"/>
      <c r="C685" s="46"/>
      <c r="D685" s="1"/>
      <c r="E685" s="197"/>
      <c r="F685" s="46"/>
      <c r="G685" s="1"/>
      <c r="H685" s="1"/>
      <c r="I685" s="1"/>
      <c r="J685" s="197"/>
      <c r="K685" s="1"/>
      <c r="L685" s="1"/>
      <c r="M685" s="1"/>
      <c r="N685" s="1"/>
      <c r="O685" s="1"/>
      <c r="P685" s="197"/>
      <c r="Q685" s="1"/>
      <c r="R685" s="1"/>
      <c r="S685" s="1"/>
      <c r="T685" s="197"/>
      <c r="U685" s="1"/>
      <c r="V685" s="1"/>
      <c r="W685" s="1"/>
      <c r="X685" s="1"/>
      <c r="Y685" s="1"/>
      <c r="Z685" s="1"/>
      <c r="AA685" s="1"/>
      <c r="AB685" s="1"/>
      <c r="AC685" s="1"/>
      <c r="AD685" s="1"/>
      <c r="AE685" s="1"/>
      <c r="AF685" s="1"/>
      <c r="AG685" s="1"/>
      <c r="AH685" s="1"/>
    </row>
    <row r="686">
      <c r="A686" s="1"/>
      <c r="B686" s="197"/>
      <c r="C686" s="46"/>
      <c r="D686" s="1"/>
      <c r="E686" s="197"/>
      <c r="F686" s="46"/>
      <c r="G686" s="1"/>
      <c r="H686" s="1"/>
      <c r="I686" s="1"/>
      <c r="J686" s="197"/>
      <c r="K686" s="1"/>
      <c r="L686" s="1"/>
      <c r="M686" s="1"/>
      <c r="N686" s="1"/>
      <c r="O686" s="1"/>
      <c r="P686" s="197"/>
      <c r="Q686" s="1"/>
      <c r="R686" s="1"/>
      <c r="S686" s="1"/>
      <c r="T686" s="197"/>
      <c r="U686" s="1"/>
      <c r="V686" s="1"/>
      <c r="W686" s="1"/>
      <c r="X686" s="1"/>
      <c r="Y686" s="1"/>
      <c r="Z686" s="1"/>
      <c r="AA686" s="1"/>
      <c r="AB686" s="1"/>
      <c r="AC686" s="1"/>
      <c r="AD686" s="1"/>
      <c r="AE686" s="1"/>
      <c r="AF686" s="1"/>
      <c r="AG686" s="1"/>
      <c r="AH686" s="1"/>
    </row>
    <row r="687">
      <c r="A687" s="1"/>
      <c r="B687" s="197"/>
      <c r="C687" s="46"/>
      <c r="D687" s="1"/>
      <c r="E687" s="197"/>
      <c r="F687" s="46"/>
      <c r="G687" s="1"/>
      <c r="H687" s="1"/>
      <c r="I687" s="1"/>
      <c r="J687" s="197"/>
      <c r="K687" s="1"/>
      <c r="L687" s="1"/>
      <c r="M687" s="1"/>
      <c r="N687" s="1"/>
      <c r="O687" s="1"/>
      <c r="P687" s="197"/>
      <c r="Q687" s="1"/>
      <c r="R687" s="1"/>
      <c r="S687" s="1"/>
      <c r="T687" s="197"/>
      <c r="U687" s="1"/>
      <c r="V687" s="1"/>
      <c r="W687" s="1"/>
      <c r="X687" s="1"/>
      <c r="Y687" s="1"/>
      <c r="Z687" s="1"/>
      <c r="AA687" s="1"/>
      <c r="AB687" s="1"/>
      <c r="AC687" s="1"/>
      <c r="AD687" s="1"/>
      <c r="AE687" s="1"/>
      <c r="AF687" s="1"/>
      <c r="AG687" s="1"/>
      <c r="AH687" s="1"/>
    </row>
    <row r="688">
      <c r="A688" s="1"/>
      <c r="B688" s="197"/>
      <c r="C688" s="46"/>
      <c r="D688" s="1"/>
      <c r="E688" s="197"/>
      <c r="F688" s="46"/>
      <c r="G688" s="1"/>
      <c r="H688" s="1"/>
      <c r="I688" s="1"/>
      <c r="J688" s="197"/>
      <c r="K688" s="1"/>
      <c r="L688" s="1"/>
      <c r="M688" s="1"/>
      <c r="N688" s="1"/>
      <c r="O688" s="1"/>
      <c r="P688" s="197"/>
      <c r="Q688" s="1"/>
      <c r="R688" s="1"/>
      <c r="S688" s="1"/>
      <c r="T688" s="197"/>
      <c r="U688" s="1"/>
      <c r="V688" s="1"/>
      <c r="W688" s="1"/>
      <c r="X688" s="1"/>
      <c r="Y688" s="1"/>
      <c r="Z688" s="1"/>
      <c r="AA688" s="1"/>
      <c r="AB688" s="1"/>
      <c r="AC688" s="1"/>
      <c r="AD688" s="1"/>
      <c r="AE688" s="1"/>
      <c r="AF688" s="1"/>
      <c r="AG688" s="1"/>
      <c r="AH688" s="1"/>
    </row>
    <row r="689">
      <c r="A689" s="1"/>
      <c r="B689" s="197"/>
      <c r="C689" s="46"/>
      <c r="D689" s="1"/>
      <c r="E689" s="197"/>
      <c r="F689" s="46"/>
      <c r="G689" s="1"/>
      <c r="H689" s="1"/>
      <c r="I689" s="1"/>
      <c r="J689" s="197"/>
      <c r="K689" s="1"/>
      <c r="L689" s="1"/>
      <c r="M689" s="1"/>
      <c r="N689" s="1"/>
      <c r="O689" s="1"/>
      <c r="P689" s="197"/>
      <c r="Q689" s="1"/>
      <c r="R689" s="1"/>
      <c r="S689" s="1"/>
      <c r="T689" s="197"/>
      <c r="U689" s="1"/>
      <c r="V689" s="1"/>
      <c r="W689" s="1"/>
      <c r="X689" s="1"/>
      <c r="Y689" s="1"/>
      <c r="Z689" s="1"/>
      <c r="AA689" s="1"/>
      <c r="AB689" s="1"/>
      <c r="AC689" s="1"/>
      <c r="AD689" s="1"/>
      <c r="AE689" s="1"/>
      <c r="AF689" s="1"/>
      <c r="AG689" s="1"/>
      <c r="AH689" s="1"/>
    </row>
    <row r="690">
      <c r="A690" s="1"/>
      <c r="B690" s="197"/>
      <c r="C690" s="46"/>
      <c r="D690" s="1"/>
      <c r="E690" s="197"/>
      <c r="F690" s="46"/>
      <c r="G690" s="1"/>
      <c r="H690" s="1"/>
      <c r="I690" s="1"/>
      <c r="J690" s="197"/>
      <c r="K690" s="1"/>
      <c r="L690" s="1"/>
      <c r="M690" s="1"/>
      <c r="N690" s="1"/>
      <c r="O690" s="1"/>
      <c r="P690" s="197"/>
      <c r="Q690" s="1"/>
      <c r="R690" s="1"/>
      <c r="S690" s="1"/>
      <c r="T690" s="197"/>
      <c r="U690" s="1"/>
      <c r="V690" s="1"/>
      <c r="W690" s="1"/>
      <c r="X690" s="1"/>
      <c r="Y690" s="1"/>
      <c r="Z690" s="1"/>
      <c r="AA690" s="1"/>
      <c r="AB690" s="1"/>
      <c r="AC690" s="1"/>
      <c r="AD690" s="1"/>
      <c r="AE690" s="1"/>
      <c r="AF690" s="1"/>
      <c r="AG690" s="1"/>
      <c r="AH690" s="1"/>
    </row>
    <row r="691">
      <c r="A691" s="1"/>
      <c r="B691" s="197"/>
      <c r="C691" s="46"/>
      <c r="D691" s="1"/>
      <c r="E691" s="197"/>
      <c r="F691" s="46"/>
      <c r="G691" s="1"/>
      <c r="H691" s="1"/>
      <c r="I691" s="1"/>
      <c r="J691" s="197"/>
      <c r="K691" s="1"/>
      <c r="L691" s="1"/>
      <c r="M691" s="1"/>
      <c r="N691" s="1"/>
      <c r="O691" s="1"/>
      <c r="P691" s="197"/>
      <c r="Q691" s="1"/>
      <c r="R691" s="1"/>
      <c r="S691" s="1"/>
      <c r="T691" s="197"/>
      <c r="U691" s="1"/>
      <c r="V691" s="1"/>
      <c r="W691" s="1"/>
      <c r="X691" s="1"/>
      <c r="Y691" s="1"/>
      <c r="Z691" s="1"/>
      <c r="AA691" s="1"/>
      <c r="AB691" s="1"/>
      <c r="AC691" s="1"/>
      <c r="AD691" s="1"/>
      <c r="AE691" s="1"/>
      <c r="AF691" s="1"/>
      <c r="AG691" s="1"/>
      <c r="AH691" s="1"/>
    </row>
    <row r="692">
      <c r="A692" s="1"/>
      <c r="B692" s="197"/>
      <c r="C692" s="46"/>
      <c r="D692" s="1"/>
      <c r="E692" s="197"/>
      <c r="F692" s="46"/>
      <c r="G692" s="1"/>
      <c r="H692" s="1"/>
      <c r="I692" s="1"/>
      <c r="J692" s="197"/>
      <c r="K692" s="1"/>
      <c r="L692" s="1"/>
      <c r="M692" s="1"/>
      <c r="N692" s="1"/>
      <c r="O692" s="1"/>
      <c r="P692" s="197"/>
      <c r="Q692" s="1"/>
      <c r="R692" s="1"/>
      <c r="S692" s="1"/>
      <c r="T692" s="197"/>
      <c r="U692" s="1"/>
      <c r="V692" s="1"/>
      <c r="W692" s="1"/>
      <c r="X692" s="1"/>
      <c r="Y692" s="1"/>
      <c r="Z692" s="1"/>
      <c r="AA692" s="1"/>
      <c r="AB692" s="1"/>
      <c r="AC692" s="1"/>
      <c r="AD692" s="1"/>
      <c r="AE692" s="1"/>
      <c r="AF692" s="1"/>
      <c r="AG692" s="1"/>
      <c r="AH692" s="1"/>
    </row>
    <row r="693">
      <c r="A693" s="1"/>
      <c r="B693" s="197"/>
      <c r="C693" s="46"/>
      <c r="D693" s="1"/>
      <c r="E693" s="197"/>
      <c r="F693" s="46"/>
      <c r="G693" s="1"/>
      <c r="H693" s="1"/>
      <c r="I693" s="1"/>
      <c r="J693" s="197"/>
      <c r="K693" s="1"/>
      <c r="L693" s="1"/>
      <c r="M693" s="1"/>
      <c r="N693" s="1"/>
      <c r="O693" s="1"/>
      <c r="P693" s="197"/>
      <c r="Q693" s="1"/>
      <c r="R693" s="1"/>
      <c r="S693" s="1"/>
      <c r="T693" s="197"/>
      <c r="U693" s="1"/>
      <c r="V693" s="1"/>
      <c r="W693" s="1"/>
      <c r="X693" s="1"/>
      <c r="Y693" s="1"/>
      <c r="Z693" s="1"/>
      <c r="AA693" s="1"/>
      <c r="AB693" s="1"/>
      <c r="AC693" s="1"/>
      <c r="AD693" s="1"/>
      <c r="AE693" s="1"/>
      <c r="AF693" s="1"/>
      <c r="AG693" s="1"/>
      <c r="AH693" s="1"/>
    </row>
    <row r="694">
      <c r="A694" s="1"/>
      <c r="B694" s="197"/>
      <c r="C694" s="46"/>
      <c r="D694" s="1"/>
      <c r="E694" s="197"/>
      <c r="F694" s="46"/>
      <c r="G694" s="1"/>
      <c r="H694" s="1"/>
      <c r="I694" s="1"/>
      <c r="J694" s="197"/>
      <c r="K694" s="1"/>
      <c r="L694" s="1"/>
      <c r="M694" s="1"/>
      <c r="N694" s="1"/>
      <c r="O694" s="1"/>
      <c r="P694" s="197"/>
      <c r="Q694" s="1"/>
      <c r="R694" s="1"/>
      <c r="S694" s="1"/>
      <c r="T694" s="197"/>
      <c r="U694" s="1"/>
      <c r="V694" s="1"/>
      <c r="W694" s="1"/>
      <c r="X694" s="1"/>
      <c r="Y694" s="1"/>
      <c r="Z694" s="1"/>
      <c r="AA694" s="1"/>
      <c r="AB694" s="1"/>
      <c r="AC694" s="1"/>
      <c r="AD694" s="1"/>
      <c r="AE694" s="1"/>
      <c r="AF694" s="1"/>
      <c r="AG694" s="1"/>
      <c r="AH694" s="1"/>
    </row>
    <row r="695">
      <c r="A695" s="1"/>
      <c r="B695" s="197"/>
      <c r="C695" s="46"/>
      <c r="D695" s="1"/>
      <c r="E695" s="197"/>
      <c r="F695" s="46"/>
      <c r="G695" s="1"/>
      <c r="H695" s="1"/>
      <c r="I695" s="1"/>
      <c r="J695" s="197"/>
      <c r="K695" s="1"/>
      <c r="L695" s="1"/>
      <c r="M695" s="1"/>
      <c r="N695" s="1"/>
      <c r="O695" s="1"/>
      <c r="P695" s="197"/>
      <c r="Q695" s="1"/>
      <c r="R695" s="1"/>
      <c r="S695" s="1"/>
      <c r="T695" s="197"/>
      <c r="U695" s="1"/>
      <c r="V695" s="1"/>
      <c r="W695" s="1"/>
      <c r="X695" s="1"/>
      <c r="Y695" s="1"/>
      <c r="Z695" s="1"/>
      <c r="AA695" s="1"/>
      <c r="AB695" s="1"/>
      <c r="AC695" s="1"/>
      <c r="AD695" s="1"/>
      <c r="AE695" s="1"/>
      <c r="AF695" s="1"/>
      <c r="AG695" s="1"/>
      <c r="AH695" s="1"/>
    </row>
    <row r="696">
      <c r="A696" s="1"/>
      <c r="B696" s="197"/>
      <c r="C696" s="46"/>
      <c r="D696" s="1"/>
      <c r="E696" s="197"/>
      <c r="F696" s="46"/>
      <c r="G696" s="1"/>
      <c r="H696" s="1"/>
      <c r="I696" s="1"/>
      <c r="J696" s="197"/>
      <c r="K696" s="1"/>
      <c r="L696" s="1"/>
      <c r="M696" s="1"/>
      <c r="N696" s="1"/>
      <c r="O696" s="1"/>
      <c r="P696" s="197"/>
      <c r="Q696" s="1"/>
      <c r="R696" s="1"/>
      <c r="S696" s="1"/>
      <c r="T696" s="197"/>
      <c r="U696" s="1"/>
      <c r="V696" s="1"/>
      <c r="W696" s="1"/>
      <c r="X696" s="1"/>
      <c r="Y696" s="1"/>
      <c r="Z696" s="1"/>
      <c r="AA696" s="1"/>
      <c r="AB696" s="1"/>
      <c r="AC696" s="1"/>
      <c r="AD696" s="1"/>
      <c r="AE696" s="1"/>
      <c r="AF696" s="1"/>
      <c r="AG696" s="1"/>
      <c r="AH696" s="1"/>
    </row>
    <row r="697">
      <c r="A697" s="1"/>
      <c r="B697" s="197"/>
      <c r="C697" s="46"/>
      <c r="D697" s="1"/>
      <c r="E697" s="197"/>
      <c r="F697" s="46"/>
      <c r="G697" s="1"/>
      <c r="H697" s="1"/>
      <c r="I697" s="1"/>
      <c r="J697" s="197"/>
      <c r="K697" s="1"/>
      <c r="L697" s="1"/>
      <c r="M697" s="1"/>
      <c r="N697" s="1"/>
      <c r="O697" s="1"/>
      <c r="P697" s="197"/>
      <c r="Q697" s="1"/>
      <c r="R697" s="1"/>
      <c r="S697" s="1"/>
      <c r="T697" s="197"/>
      <c r="U697" s="1"/>
      <c r="V697" s="1"/>
      <c r="W697" s="1"/>
      <c r="X697" s="1"/>
      <c r="Y697" s="1"/>
      <c r="Z697" s="1"/>
      <c r="AA697" s="1"/>
      <c r="AB697" s="1"/>
      <c r="AC697" s="1"/>
      <c r="AD697" s="1"/>
      <c r="AE697" s="1"/>
      <c r="AF697" s="1"/>
      <c r="AG697" s="1"/>
      <c r="AH697" s="1"/>
    </row>
    <row r="698">
      <c r="A698" s="1"/>
      <c r="B698" s="197"/>
      <c r="C698" s="46"/>
      <c r="D698" s="1"/>
      <c r="E698" s="197"/>
      <c r="F698" s="46"/>
      <c r="G698" s="1"/>
      <c r="H698" s="1"/>
      <c r="I698" s="1"/>
      <c r="J698" s="197"/>
      <c r="K698" s="1"/>
      <c r="L698" s="1"/>
      <c r="M698" s="1"/>
      <c r="N698" s="1"/>
      <c r="O698" s="1"/>
      <c r="P698" s="197"/>
      <c r="Q698" s="1"/>
      <c r="R698" s="1"/>
      <c r="S698" s="1"/>
      <c r="T698" s="197"/>
      <c r="U698" s="1"/>
      <c r="V698" s="1"/>
      <c r="W698" s="1"/>
      <c r="X698" s="1"/>
      <c r="Y698" s="1"/>
      <c r="Z698" s="1"/>
      <c r="AA698" s="1"/>
      <c r="AB698" s="1"/>
      <c r="AC698" s="1"/>
      <c r="AD698" s="1"/>
      <c r="AE698" s="1"/>
      <c r="AF698" s="1"/>
      <c r="AG698" s="1"/>
      <c r="AH698" s="1"/>
    </row>
    <row r="699">
      <c r="A699" s="1"/>
      <c r="B699" s="197"/>
      <c r="C699" s="46"/>
      <c r="D699" s="1"/>
      <c r="E699" s="197"/>
      <c r="F699" s="46"/>
      <c r="G699" s="1"/>
      <c r="H699" s="1"/>
      <c r="I699" s="1"/>
      <c r="J699" s="197"/>
      <c r="K699" s="1"/>
      <c r="L699" s="1"/>
      <c r="M699" s="1"/>
      <c r="N699" s="1"/>
      <c r="O699" s="1"/>
      <c r="P699" s="197"/>
      <c r="Q699" s="1"/>
      <c r="R699" s="1"/>
      <c r="S699" s="1"/>
      <c r="T699" s="197"/>
      <c r="U699" s="1"/>
      <c r="V699" s="1"/>
      <c r="W699" s="1"/>
      <c r="X699" s="1"/>
      <c r="Y699" s="1"/>
      <c r="Z699" s="1"/>
      <c r="AA699" s="1"/>
      <c r="AB699" s="1"/>
      <c r="AC699" s="1"/>
      <c r="AD699" s="1"/>
      <c r="AE699" s="1"/>
      <c r="AF699" s="1"/>
      <c r="AG699" s="1"/>
      <c r="AH699" s="1"/>
    </row>
    <row r="700">
      <c r="A700" s="1"/>
      <c r="B700" s="197"/>
      <c r="C700" s="46"/>
      <c r="D700" s="1"/>
      <c r="E700" s="197"/>
      <c r="F700" s="46"/>
      <c r="G700" s="1"/>
      <c r="H700" s="1"/>
      <c r="I700" s="1"/>
      <c r="J700" s="197"/>
      <c r="K700" s="1"/>
      <c r="L700" s="1"/>
      <c r="M700" s="1"/>
      <c r="N700" s="1"/>
      <c r="O700" s="1"/>
      <c r="P700" s="197"/>
      <c r="Q700" s="1"/>
      <c r="R700" s="1"/>
      <c r="S700" s="1"/>
      <c r="T700" s="197"/>
      <c r="U700" s="1"/>
      <c r="V700" s="1"/>
      <c r="W700" s="1"/>
      <c r="X700" s="1"/>
      <c r="Y700" s="1"/>
      <c r="Z700" s="1"/>
      <c r="AA700" s="1"/>
      <c r="AB700" s="1"/>
      <c r="AC700" s="1"/>
      <c r="AD700" s="1"/>
      <c r="AE700" s="1"/>
      <c r="AF700" s="1"/>
      <c r="AG700" s="1"/>
      <c r="AH700" s="1"/>
    </row>
    <row r="701">
      <c r="A701" s="1"/>
      <c r="B701" s="197"/>
      <c r="C701" s="46"/>
      <c r="D701" s="1"/>
      <c r="E701" s="197"/>
      <c r="F701" s="46"/>
      <c r="G701" s="1"/>
      <c r="H701" s="1"/>
      <c r="I701" s="1"/>
      <c r="J701" s="197"/>
      <c r="K701" s="1"/>
      <c r="L701" s="1"/>
      <c r="M701" s="1"/>
      <c r="N701" s="1"/>
      <c r="O701" s="1"/>
      <c r="P701" s="197"/>
      <c r="Q701" s="1"/>
      <c r="R701" s="1"/>
      <c r="S701" s="1"/>
      <c r="T701" s="197"/>
      <c r="U701" s="1"/>
      <c r="V701" s="1"/>
      <c r="W701" s="1"/>
      <c r="X701" s="1"/>
      <c r="Y701" s="1"/>
      <c r="Z701" s="1"/>
      <c r="AA701" s="1"/>
      <c r="AB701" s="1"/>
      <c r="AC701" s="1"/>
      <c r="AD701" s="1"/>
      <c r="AE701" s="1"/>
      <c r="AF701" s="1"/>
      <c r="AG701" s="1"/>
      <c r="AH701" s="1"/>
    </row>
    <row r="702">
      <c r="A702" s="1"/>
      <c r="B702" s="197"/>
      <c r="C702" s="46"/>
      <c r="D702" s="1"/>
      <c r="E702" s="197"/>
      <c r="F702" s="46"/>
      <c r="G702" s="1"/>
      <c r="H702" s="1"/>
      <c r="I702" s="1"/>
      <c r="J702" s="197"/>
      <c r="K702" s="1"/>
      <c r="L702" s="1"/>
      <c r="M702" s="1"/>
      <c r="N702" s="1"/>
      <c r="O702" s="1"/>
      <c r="P702" s="197"/>
      <c r="Q702" s="1"/>
      <c r="R702" s="1"/>
      <c r="S702" s="1"/>
      <c r="T702" s="197"/>
      <c r="U702" s="1"/>
      <c r="V702" s="1"/>
      <c r="W702" s="1"/>
      <c r="X702" s="1"/>
      <c r="Y702" s="1"/>
      <c r="Z702" s="1"/>
      <c r="AA702" s="1"/>
      <c r="AB702" s="1"/>
      <c r="AC702" s="1"/>
      <c r="AD702" s="1"/>
      <c r="AE702" s="1"/>
      <c r="AF702" s="1"/>
      <c r="AG702" s="1"/>
      <c r="AH702" s="1"/>
    </row>
    <row r="703">
      <c r="A703" s="1"/>
      <c r="B703" s="197"/>
      <c r="C703" s="46"/>
      <c r="D703" s="1"/>
      <c r="E703" s="197"/>
      <c r="F703" s="46"/>
      <c r="G703" s="1"/>
      <c r="H703" s="1"/>
      <c r="I703" s="1"/>
      <c r="J703" s="197"/>
      <c r="K703" s="1"/>
      <c r="L703" s="1"/>
      <c r="M703" s="1"/>
      <c r="N703" s="1"/>
      <c r="O703" s="1"/>
      <c r="P703" s="197"/>
      <c r="Q703" s="1"/>
      <c r="R703" s="1"/>
      <c r="S703" s="1"/>
      <c r="T703" s="197"/>
      <c r="U703" s="1"/>
      <c r="V703" s="1"/>
      <c r="W703" s="1"/>
      <c r="X703" s="1"/>
      <c r="Y703" s="1"/>
      <c r="Z703" s="1"/>
      <c r="AA703" s="1"/>
      <c r="AB703" s="1"/>
      <c r="AC703" s="1"/>
      <c r="AD703" s="1"/>
      <c r="AE703" s="1"/>
      <c r="AF703" s="1"/>
      <c r="AG703" s="1"/>
      <c r="AH703" s="1"/>
    </row>
    <row r="704">
      <c r="A704" s="1"/>
      <c r="B704" s="197"/>
      <c r="C704" s="46"/>
      <c r="D704" s="1"/>
      <c r="E704" s="197"/>
      <c r="F704" s="46"/>
      <c r="G704" s="1"/>
      <c r="H704" s="1"/>
      <c r="I704" s="1"/>
      <c r="J704" s="197"/>
      <c r="K704" s="1"/>
      <c r="L704" s="1"/>
      <c r="M704" s="1"/>
      <c r="N704" s="1"/>
      <c r="O704" s="1"/>
      <c r="P704" s="197"/>
      <c r="Q704" s="1"/>
      <c r="R704" s="1"/>
      <c r="S704" s="1"/>
      <c r="T704" s="197"/>
      <c r="U704" s="1"/>
      <c r="V704" s="1"/>
      <c r="W704" s="1"/>
      <c r="X704" s="1"/>
      <c r="Y704" s="1"/>
      <c r="Z704" s="1"/>
      <c r="AA704" s="1"/>
      <c r="AB704" s="1"/>
      <c r="AC704" s="1"/>
      <c r="AD704" s="1"/>
      <c r="AE704" s="1"/>
      <c r="AF704" s="1"/>
      <c r="AG704" s="1"/>
      <c r="AH704" s="1"/>
    </row>
    <row r="705">
      <c r="A705" s="1"/>
      <c r="B705" s="197"/>
      <c r="C705" s="46"/>
      <c r="D705" s="1"/>
      <c r="E705" s="197"/>
      <c r="F705" s="46"/>
      <c r="G705" s="1"/>
      <c r="H705" s="1"/>
      <c r="I705" s="1"/>
      <c r="J705" s="197"/>
      <c r="K705" s="1"/>
      <c r="L705" s="1"/>
      <c r="M705" s="1"/>
      <c r="N705" s="1"/>
      <c r="O705" s="1"/>
      <c r="P705" s="197"/>
      <c r="Q705" s="1"/>
      <c r="R705" s="1"/>
      <c r="S705" s="1"/>
      <c r="T705" s="197"/>
      <c r="U705" s="1"/>
      <c r="V705" s="1"/>
      <c r="W705" s="1"/>
      <c r="X705" s="1"/>
      <c r="Y705" s="1"/>
      <c r="Z705" s="1"/>
      <c r="AA705" s="1"/>
      <c r="AB705" s="1"/>
      <c r="AC705" s="1"/>
      <c r="AD705" s="1"/>
      <c r="AE705" s="1"/>
      <c r="AF705" s="1"/>
      <c r="AG705" s="1"/>
      <c r="AH705" s="1"/>
    </row>
    <row r="706">
      <c r="A706" s="1"/>
      <c r="B706" s="197"/>
      <c r="C706" s="46"/>
      <c r="D706" s="1"/>
      <c r="E706" s="197"/>
      <c r="F706" s="46"/>
      <c r="G706" s="1"/>
      <c r="H706" s="1"/>
      <c r="I706" s="1"/>
      <c r="J706" s="197"/>
      <c r="K706" s="1"/>
      <c r="L706" s="1"/>
      <c r="M706" s="1"/>
      <c r="N706" s="1"/>
      <c r="O706" s="1"/>
      <c r="P706" s="197"/>
      <c r="Q706" s="1"/>
      <c r="R706" s="1"/>
      <c r="S706" s="1"/>
      <c r="T706" s="197"/>
      <c r="U706" s="1"/>
      <c r="V706" s="1"/>
      <c r="W706" s="1"/>
      <c r="X706" s="1"/>
      <c r="Y706" s="1"/>
      <c r="Z706" s="1"/>
      <c r="AA706" s="1"/>
      <c r="AB706" s="1"/>
      <c r="AC706" s="1"/>
      <c r="AD706" s="1"/>
      <c r="AE706" s="1"/>
      <c r="AF706" s="1"/>
      <c r="AG706" s="1"/>
      <c r="AH706" s="1"/>
    </row>
    <row r="707">
      <c r="A707" s="1"/>
      <c r="B707" s="197"/>
      <c r="C707" s="46"/>
      <c r="D707" s="1"/>
      <c r="E707" s="197"/>
      <c r="F707" s="46"/>
      <c r="G707" s="1"/>
      <c r="H707" s="1"/>
      <c r="I707" s="1"/>
      <c r="J707" s="197"/>
      <c r="K707" s="1"/>
      <c r="L707" s="1"/>
      <c r="M707" s="1"/>
      <c r="N707" s="1"/>
      <c r="O707" s="1"/>
      <c r="P707" s="197"/>
      <c r="Q707" s="1"/>
      <c r="R707" s="1"/>
      <c r="S707" s="1"/>
      <c r="T707" s="197"/>
      <c r="U707" s="1"/>
      <c r="V707" s="1"/>
      <c r="W707" s="1"/>
      <c r="X707" s="1"/>
      <c r="Y707" s="1"/>
      <c r="Z707" s="1"/>
      <c r="AA707" s="1"/>
      <c r="AB707" s="1"/>
      <c r="AC707" s="1"/>
      <c r="AD707" s="1"/>
      <c r="AE707" s="1"/>
      <c r="AF707" s="1"/>
      <c r="AG707" s="1"/>
      <c r="AH707" s="1"/>
    </row>
    <row r="708">
      <c r="A708" s="1"/>
      <c r="B708" s="197"/>
      <c r="C708" s="46"/>
      <c r="D708" s="1"/>
      <c r="E708" s="197"/>
      <c r="F708" s="46"/>
      <c r="G708" s="1"/>
      <c r="H708" s="1"/>
      <c r="I708" s="1"/>
      <c r="J708" s="197"/>
      <c r="K708" s="1"/>
      <c r="L708" s="1"/>
      <c r="M708" s="1"/>
      <c r="N708" s="1"/>
      <c r="O708" s="1"/>
      <c r="P708" s="197"/>
      <c r="Q708" s="1"/>
      <c r="R708" s="1"/>
      <c r="S708" s="1"/>
      <c r="T708" s="197"/>
      <c r="U708" s="1"/>
      <c r="V708" s="1"/>
      <c r="W708" s="1"/>
      <c r="X708" s="1"/>
      <c r="Y708" s="1"/>
      <c r="Z708" s="1"/>
      <c r="AA708" s="1"/>
      <c r="AB708" s="1"/>
      <c r="AC708" s="1"/>
      <c r="AD708" s="1"/>
      <c r="AE708" s="1"/>
      <c r="AF708" s="1"/>
      <c r="AG708" s="1"/>
      <c r="AH708" s="1"/>
    </row>
    <row r="709">
      <c r="A709" s="1"/>
      <c r="B709" s="197"/>
      <c r="C709" s="46"/>
      <c r="D709" s="1"/>
      <c r="E709" s="197"/>
      <c r="F709" s="46"/>
      <c r="G709" s="1"/>
      <c r="H709" s="1"/>
      <c r="I709" s="1"/>
      <c r="J709" s="197"/>
      <c r="K709" s="1"/>
      <c r="L709" s="1"/>
      <c r="M709" s="1"/>
      <c r="N709" s="1"/>
      <c r="O709" s="1"/>
      <c r="P709" s="197"/>
      <c r="Q709" s="1"/>
      <c r="R709" s="1"/>
      <c r="S709" s="1"/>
      <c r="T709" s="197"/>
      <c r="U709" s="1"/>
      <c r="V709" s="1"/>
      <c r="W709" s="1"/>
      <c r="X709" s="1"/>
      <c r="Y709" s="1"/>
      <c r="Z709" s="1"/>
      <c r="AA709" s="1"/>
      <c r="AB709" s="1"/>
      <c r="AC709" s="1"/>
      <c r="AD709" s="1"/>
      <c r="AE709" s="1"/>
      <c r="AF709" s="1"/>
      <c r="AG709" s="1"/>
      <c r="AH709" s="1"/>
    </row>
    <row r="710">
      <c r="A710" s="1"/>
      <c r="B710" s="197"/>
      <c r="C710" s="46"/>
      <c r="D710" s="1"/>
      <c r="E710" s="197"/>
      <c r="F710" s="46"/>
      <c r="G710" s="1"/>
      <c r="H710" s="1"/>
      <c r="I710" s="1"/>
      <c r="J710" s="197"/>
      <c r="K710" s="1"/>
      <c r="L710" s="1"/>
      <c r="M710" s="1"/>
      <c r="N710" s="1"/>
      <c r="O710" s="1"/>
      <c r="P710" s="197"/>
      <c r="Q710" s="1"/>
      <c r="R710" s="1"/>
      <c r="S710" s="1"/>
      <c r="T710" s="197"/>
      <c r="U710" s="1"/>
      <c r="V710" s="1"/>
      <c r="W710" s="1"/>
      <c r="X710" s="1"/>
      <c r="Y710" s="1"/>
      <c r="Z710" s="1"/>
      <c r="AA710" s="1"/>
      <c r="AB710" s="1"/>
      <c r="AC710" s="1"/>
      <c r="AD710" s="1"/>
      <c r="AE710" s="1"/>
      <c r="AF710" s="1"/>
      <c r="AG710" s="1"/>
      <c r="AH710" s="1"/>
    </row>
    <row r="711">
      <c r="A711" s="1"/>
      <c r="B711" s="197"/>
      <c r="C711" s="46"/>
      <c r="D711" s="1"/>
      <c r="E711" s="197"/>
      <c r="F711" s="46"/>
      <c r="G711" s="1"/>
      <c r="H711" s="1"/>
      <c r="I711" s="1"/>
      <c r="J711" s="197"/>
      <c r="K711" s="1"/>
      <c r="L711" s="1"/>
      <c r="M711" s="1"/>
      <c r="N711" s="1"/>
      <c r="O711" s="1"/>
      <c r="P711" s="197"/>
      <c r="Q711" s="1"/>
      <c r="R711" s="1"/>
      <c r="S711" s="1"/>
      <c r="T711" s="197"/>
      <c r="U711" s="1"/>
      <c r="V711" s="1"/>
      <c r="W711" s="1"/>
      <c r="X711" s="1"/>
      <c r="Y711" s="1"/>
      <c r="Z711" s="1"/>
      <c r="AA711" s="1"/>
      <c r="AB711" s="1"/>
      <c r="AC711" s="1"/>
      <c r="AD711" s="1"/>
      <c r="AE711" s="1"/>
      <c r="AF711" s="1"/>
      <c r="AG711" s="1"/>
      <c r="AH711" s="1"/>
    </row>
    <row r="712">
      <c r="A712" s="1"/>
      <c r="B712" s="197"/>
      <c r="C712" s="46"/>
      <c r="D712" s="1"/>
      <c r="E712" s="197"/>
      <c r="F712" s="46"/>
      <c r="G712" s="1"/>
      <c r="H712" s="1"/>
      <c r="I712" s="1"/>
      <c r="J712" s="197"/>
      <c r="K712" s="1"/>
      <c r="L712" s="1"/>
      <c r="M712" s="1"/>
      <c r="N712" s="1"/>
      <c r="O712" s="1"/>
      <c r="P712" s="197"/>
      <c r="Q712" s="1"/>
      <c r="R712" s="1"/>
      <c r="S712" s="1"/>
      <c r="T712" s="197"/>
      <c r="U712" s="1"/>
      <c r="V712" s="1"/>
      <c r="W712" s="1"/>
      <c r="X712" s="1"/>
      <c r="Y712" s="1"/>
      <c r="Z712" s="1"/>
      <c r="AA712" s="1"/>
      <c r="AB712" s="1"/>
      <c r="AC712" s="1"/>
      <c r="AD712" s="1"/>
      <c r="AE712" s="1"/>
      <c r="AF712" s="1"/>
      <c r="AG712" s="1"/>
      <c r="AH712" s="1"/>
    </row>
    <row r="713">
      <c r="A713" s="1"/>
      <c r="B713" s="197"/>
      <c r="C713" s="46"/>
      <c r="D713" s="1"/>
      <c r="E713" s="197"/>
      <c r="F713" s="46"/>
      <c r="G713" s="1"/>
      <c r="H713" s="1"/>
      <c r="I713" s="1"/>
      <c r="J713" s="197"/>
      <c r="K713" s="1"/>
      <c r="L713" s="1"/>
      <c r="M713" s="1"/>
      <c r="N713" s="1"/>
      <c r="O713" s="1"/>
      <c r="P713" s="197"/>
      <c r="Q713" s="1"/>
      <c r="R713" s="1"/>
      <c r="S713" s="1"/>
      <c r="T713" s="197"/>
      <c r="U713" s="1"/>
      <c r="V713" s="1"/>
      <c r="W713" s="1"/>
      <c r="X713" s="1"/>
      <c r="Y713" s="1"/>
      <c r="Z713" s="1"/>
      <c r="AA713" s="1"/>
      <c r="AB713" s="1"/>
      <c r="AC713" s="1"/>
      <c r="AD713" s="1"/>
      <c r="AE713" s="1"/>
      <c r="AF713" s="1"/>
      <c r="AG713" s="1"/>
      <c r="AH713" s="1"/>
    </row>
    <row r="714">
      <c r="A714" s="1"/>
      <c r="B714" s="197"/>
      <c r="C714" s="46"/>
      <c r="D714" s="1"/>
      <c r="E714" s="197"/>
      <c r="F714" s="46"/>
      <c r="G714" s="1"/>
      <c r="H714" s="1"/>
      <c r="I714" s="1"/>
      <c r="J714" s="197"/>
      <c r="K714" s="1"/>
      <c r="L714" s="1"/>
      <c r="M714" s="1"/>
      <c r="N714" s="1"/>
      <c r="O714" s="1"/>
      <c r="P714" s="197"/>
      <c r="Q714" s="1"/>
      <c r="R714" s="1"/>
      <c r="S714" s="1"/>
      <c r="T714" s="197"/>
      <c r="U714" s="1"/>
      <c r="V714" s="1"/>
      <c r="W714" s="1"/>
      <c r="X714" s="1"/>
      <c r="Y714" s="1"/>
      <c r="Z714" s="1"/>
      <c r="AA714" s="1"/>
      <c r="AB714" s="1"/>
      <c r="AC714" s="1"/>
      <c r="AD714" s="1"/>
      <c r="AE714" s="1"/>
      <c r="AF714" s="1"/>
      <c r="AG714" s="1"/>
      <c r="AH714" s="1"/>
    </row>
    <row r="715">
      <c r="A715" s="1"/>
      <c r="B715" s="197"/>
      <c r="C715" s="46"/>
      <c r="D715" s="1"/>
      <c r="E715" s="197"/>
      <c r="F715" s="46"/>
      <c r="G715" s="1"/>
      <c r="H715" s="1"/>
      <c r="I715" s="1"/>
      <c r="J715" s="197"/>
      <c r="K715" s="1"/>
      <c r="L715" s="1"/>
      <c r="M715" s="1"/>
      <c r="N715" s="1"/>
      <c r="O715" s="1"/>
      <c r="P715" s="197"/>
      <c r="Q715" s="1"/>
      <c r="R715" s="1"/>
      <c r="S715" s="1"/>
      <c r="T715" s="197"/>
      <c r="U715" s="1"/>
      <c r="V715" s="1"/>
      <c r="W715" s="1"/>
      <c r="X715" s="1"/>
      <c r="Y715" s="1"/>
      <c r="Z715" s="1"/>
      <c r="AA715" s="1"/>
      <c r="AB715" s="1"/>
      <c r="AC715" s="1"/>
      <c r="AD715" s="1"/>
      <c r="AE715" s="1"/>
      <c r="AF715" s="1"/>
      <c r="AG715" s="1"/>
      <c r="AH715" s="1"/>
    </row>
    <row r="716">
      <c r="A716" s="1"/>
      <c r="B716" s="197"/>
      <c r="C716" s="46"/>
      <c r="D716" s="1"/>
      <c r="E716" s="197"/>
      <c r="F716" s="46"/>
      <c r="G716" s="1"/>
      <c r="H716" s="1"/>
      <c r="I716" s="1"/>
      <c r="J716" s="197"/>
      <c r="K716" s="1"/>
      <c r="L716" s="1"/>
      <c r="M716" s="1"/>
      <c r="N716" s="1"/>
      <c r="O716" s="1"/>
      <c r="P716" s="197"/>
      <c r="Q716" s="1"/>
      <c r="R716" s="1"/>
      <c r="S716" s="1"/>
      <c r="T716" s="197"/>
      <c r="U716" s="1"/>
      <c r="V716" s="1"/>
      <c r="W716" s="1"/>
      <c r="X716" s="1"/>
      <c r="Y716" s="1"/>
      <c r="Z716" s="1"/>
      <c r="AA716" s="1"/>
      <c r="AB716" s="1"/>
      <c r="AC716" s="1"/>
      <c r="AD716" s="1"/>
      <c r="AE716" s="1"/>
      <c r="AF716" s="1"/>
      <c r="AG716" s="1"/>
      <c r="AH716" s="1"/>
    </row>
    <row r="717">
      <c r="A717" s="1"/>
      <c r="B717" s="197"/>
      <c r="C717" s="46"/>
      <c r="D717" s="1"/>
      <c r="E717" s="197"/>
      <c r="F717" s="46"/>
      <c r="G717" s="1"/>
      <c r="H717" s="1"/>
      <c r="I717" s="1"/>
      <c r="J717" s="197"/>
      <c r="K717" s="1"/>
      <c r="L717" s="1"/>
      <c r="M717" s="1"/>
      <c r="N717" s="1"/>
      <c r="O717" s="1"/>
      <c r="P717" s="197"/>
      <c r="Q717" s="1"/>
      <c r="R717" s="1"/>
      <c r="S717" s="1"/>
      <c r="T717" s="197"/>
      <c r="U717" s="1"/>
      <c r="V717" s="1"/>
      <c r="W717" s="1"/>
      <c r="X717" s="1"/>
      <c r="Y717" s="1"/>
      <c r="Z717" s="1"/>
      <c r="AA717" s="1"/>
      <c r="AB717" s="1"/>
      <c r="AC717" s="1"/>
      <c r="AD717" s="1"/>
      <c r="AE717" s="1"/>
      <c r="AF717" s="1"/>
      <c r="AG717" s="1"/>
      <c r="AH717" s="1"/>
    </row>
    <row r="718">
      <c r="A718" s="1"/>
      <c r="B718" s="197"/>
      <c r="C718" s="46"/>
      <c r="D718" s="1"/>
      <c r="E718" s="197"/>
      <c r="F718" s="46"/>
      <c r="G718" s="1"/>
      <c r="H718" s="1"/>
      <c r="I718" s="1"/>
      <c r="J718" s="197"/>
      <c r="K718" s="1"/>
      <c r="L718" s="1"/>
      <c r="M718" s="1"/>
      <c r="N718" s="1"/>
      <c r="O718" s="1"/>
      <c r="P718" s="197"/>
      <c r="Q718" s="1"/>
      <c r="R718" s="1"/>
      <c r="S718" s="1"/>
      <c r="T718" s="197"/>
      <c r="U718" s="1"/>
      <c r="V718" s="1"/>
      <c r="W718" s="1"/>
      <c r="X718" s="1"/>
      <c r="Y718" s="1"/>
      <c r="Z718" s="1"/>
      <c r="AA718" s="1"/>
      <c r="AB718" s="1"/>
      <c r="AC718" s="1"/>
      <c r="AD718" s="1"/>
      <c r="AE718" s="1"/>
      <c r="AF718" s="1"/>
      <c r="AG718" s="1"/>
      <c r="AH718" s="1"/>
    </row>
    <row r="719">
      <c r="A719" s="1"/>
      <c r="B719" s="197"/>
      <c r="C719" s="46"/>
      <c r="D719" s="1"/>
      <c r="E719" s="197"/>
      <c r="F719" s="46"/>
      <c r="G719" s="1"/>
      <c r="H719" s="1"/>
      <c r="I719" s="1"/>
      <c r="J719" s="197"/>
      <c r="K719" s="1"/>
      <c r="L719" s="1"/>
      <c r="M719" s="1"/>
      <c r="N719" s="1"/>
      <c r="O719" s="1"/>
      <c r="P719" s="197"/>
      <c r="Q719" s="1"/>
      <c r="R719" s="1"/>
      <c r="S719" s="1"/>
      <c r="T719" s="197"/>
      <c r="U719" s="1"/>
      <c r="V719" s="1"/>
      <c r="W719" s="1"/>
      <c r="X719" s="1"/>
      <c r="Y719" s="1"/>
      <c r="Z719" s="1"/>
      <c r="AA719" s="1"/>
      <c r="AB719" s="1"/>
      <c r="AC719" s="1"/>
      <c r="AD719" s="1"/>
      <c r="AE719" s="1"/>
      <c r="AF719" s="1"/>
      <c r="AG719" s="1"/>
      <c r="AH719" s="1"/>
    </row>
    <row r="720">
      <c r="A720" s="1"/>
      <c r="B720" s="197"/>
      <c r="C720" s="46"/>
      <c r="D720" s="1"/>
      <c r="E720" s="197"/>
      <c r="F720" s="46"/>
      <c r="G720" s="1"/>
      <c r="H720" s="1"/>
      <c r="I720" s="1"/>
      <c r="J720" s="197"/>
      <c r="K720" s="1"/>
      <c r="L720" s="1"/>
      <c r="M720" s="1"/>
      <c r="N720" s="1"/>
      <c r="O720" s="1"/>
      <c r="P720" s="197"/>
      <c r="Q720" s="1"/>
      <c r="R720" s="1"/>
      <c r="S720" s="1"/>
      <c r="T720" s="197"/>
      <c r="U720" s="1"/>
      <c r="V720" s="1"/>
      <c r="W720" s="1"/>
      <c r="X720" s="1"/>
      <c r="Y720" s="1"/>
      <c r="Z720" s="1"/>
      <c r="AA720" s="1"/>
      <c r="AB720" s="1"/>
      <c r="AC720" s="1"/>
      <c r="AD720" s="1"/>
      <c r="AE720" s="1"/>
      <c r="AF720" s="1"/>
      <c r="AG720" s="1"/>
      <c r="AH720" s="1"/>
    </row>
    <row r="721">
      <c r="A721" s="1"/>
      <c r="B721" s="197"/>
      <c r="C721" s="46"/>
      <c r="D721" s="1"/>
      <c r="E721" s="197"/>
      <c r="F721" s="46"/>
      <c r="G721" s="1"/>
      <c r="H721" s="1"/>
      <c r="I721" s="1"/>
      <c r="J721" s="197"/>
      <c r="K721" s="1"/>
      <c r="L721" s="1"/>
      <c r="M721" s="1"/>
      <c r="N721" s="1"/>
      <c r="O721" s="1"/>
      <c r="P721" s="197"/>
      <c r="Q721" s="1"/>
      <c r="R721" s="1"/>
      <c r="S721" s="1"/>
      <c r="T721" s="197"/>
      <c r="U721" s="1"/>
      <c r="V721" s="1"/>
      <c r="W721" s="1"/>
      <c r="X721" s="1"/>
      <c r="Y721" s="1"/>
      <c r="Z721" s="1"/>
      <c r="AA721" s="1"/>
      <c r="AB721" s="1"/>
      <c r="AC721" s="1"/>
      <c r="AD721" s="1"/>
      <c r="AE721" s="1"/>
      <c r="AF721" s="1"/>
      <c r="AG721" s="1"/>
      <c r="AH721" s="1"/>
    </row>
    <row r="722">
      <c r="A722" s="1"/>
      <c r="B722" s="197"/>
      <c r="C722" s="46"/>
      <c r="D722" s="1"/>
      <c r="E722" s="197"/>
      <c r="F722" s="46"/>
      <c r="G722" s="1"/>
      <c r="H722" s="1"/>
      <c r="I722" s="1"/>
      <c r="J722" s="197"/>
      <c r="K722" s="1"/>
      <c r="L722" s="1"/>
      <c r="M722" s="1"/>
      <c r="N722" s="1"/>
      <c r="O722" s="1"/>
      <c r="P722" s="197"/>
      <c r="Q722" s="1"/>
      <c r="R722" s="1"/>
      <c r="S722" s="1"/>
      <c r="T722" s="197"/>
      <c r="U722" s="1"/>
      <c r="V722" s="1"/>
      <c r="W722" s="1"/>
      <c r="X722" s="1"/>
      <c r="Y722" s="1"/>
      <c r="Z722" s="1"/>
      <c r="AA722" s="1"/>
      <c r="AB722" s="1"/>
      <c r="AC722" s="1"/>
      <c r="AD722" s="1"/>
      <c r="AE722" s="1"/>
      <c r="AF722" s="1"/>
      <c r="AG722" s="1"/>
      <c r="AH722" s="1"/>
    </row>
    <row r="723">
      <c r="A723" s="1"/>
      <c r="B723" s="197"/>
      <c r="C723" s="46"/>
      <c r="D723" s="1"/>
      <c r="E723" s="197"/>
      <c r="F723" s="46"/>
      <c r="G723" s="1"/>
      <c r="H723" s="1"/>
      <c r="I723" s="1"/>
      <c r="J723" s="197"/>
      <c r="K723" s="1"/>
      <c r="L723" s="1"/>
      <c r="M723" s="1"/>
      <c r="N723" s="1"/>
      <c r="O723" s="1"/>
      <c r="P723" s="197"/>
      <c r="Q723" s="1"/>
      <c r="R723" s="1"/>
      <c r="S723" s="1"/>
      <c r="T723" s="197"/>
      <c r="U723" s="1"/>
      <c r="V723" s="1"/>
      <c r="W723" s="1"/>
      <c r="X723" s="1"/>
      <c r="Y723" s="1"/>
      <c r="Z723" s="1"/>
      <c r="AA723" s="1"/>
      <c r="AB723" s="1"/>
      <c r="AC723" s="1"/>
      <c r="AD723" s="1"/>
      <c r="AE723" s="1"/>
      <c r="AF723" s="1"/>
      <c r="AG723" s="1"/>
      <c r="AH723" s="1"/>
    </row>
    <row r="724">
      <c r="A724" s="1"/>
      <c r="B724" s="197"/>
      <c r="C724" s="46"/>
      <c r="D724" s="1"/>
      <c r="E724" s="197"/>
      <c r="F724" s="46"/>
      <c r="G724" s="1"/>
      <c r="H724" s="1"/>
      <c r="I724" s="1"/>
      <c r="J724" s="197"/>
      <c r="K724" s="1"/>
      <c r="L724" s="1"/>
      <c r="M724" s="1"/>
      <c r="N724" s="1"/>
      <c r="O724" s="1"/>
      <c r="P724" s="197"/>
      <c r="Q724" s="1"/>
      <c r="R724" s="1"/>
      <c r="S724" s="1"/>
      <c r="T724" s="197"/>
      <c r="U724" s="1"/>
      <c r="V724" s="1"/>
      <c r="W724" s="1"/>
      <c r="X724" s="1"/>
      <c r="Y724" s="1"/>
      <c r="Z724" s="1"/>
      <c r="AA724" s="1"/>
      <c r="AB724" s="1"/>
      <c r="AC724" s="1"/>
      <c r="AD724" s="1"/>
      <c r="AE724" s="1"/>
      <c r="AF724" s="1"/>
      <c r="AG724" s="1"/>
      <c r="AH724" s="1"/>
    </row>
    <row r="725">
      <c r="A725" s="1"/>
      <c r="B725" s="197"/>
      <c r="C725" s="46"/>
      <c r="D725" s="1"/>
      <c r="E725" s="197"/>
      <c r="F725" s="46"/>
      <c r="G725" s="1"/>
      <c r="H725" s="1"/>
      <c r="I725" s="1"/>
      <c r="J725" s="197"/>
      <c r="K725" s="1"/>
      <c r="L725" s="1"/>
      <c r="M725" s="1"/>
      <c r="N725" s="1"/>
      <c r="O725" s="1"/>
      <c r="P725" s="197"/>
      <c r="Q725" s="1"/>
      <c r="R725" s="1"/>
      <c r="S725" s="1"/>
      <c r="T725" s="197"/>
      <c r="U725" s="1"/>
      <c r="V725" s="1"/>
      <c r="W725" s="1"/>
      <c r="X725" s="1"/>
      <c r="Y725" s="1"/>
      <c r="Z725" s="1"/>
      <c r="AA725" s="1"/>
      <c r="AB725" s="1"/>
      <c r="AC725" s="1"/>
      <c r="AD725" s="1"/>
      <c r="AE725" s="1"/>
      <c r="AF725" s="1"/>
      <c r="AG725" s="1"/>
      <c r="AH725" s="1"/>
    </row>
    <row r="726">
      <c r="A726" s="1"/>
      <c r="B726" s="197"/>
      <c r="C726" s="46"/>
      <c r="D726" s="1"/>
      <c r="E726" s="197"/>
      <c r="F726" s="46"/>
      <c r="G726" s="1"/>
      <c r="H726" s="1"/>
      <c r="I726" s="1"/>
      <c r="J726" s="197"/>
      <c r="K726" s="1"/>
      <c r="L726" s="1"/>
      <c r="M726" s="1"/>
      <c r="N726" s="1"/>
      <c r="O726" s="1"/>
      <c r="P726" s="197"/>
      <c r="Q726" s="1"/>
      <c r="R726" s="1"/>
      <c r="S726" s="1"/>
      <c r="T726" s="197"/>
      <c r="U726" s="1"/>
      <c r="V726" s="1"/>
      <c r="W726" s="1"/>
      <c r="X726" s="1"/>
      <c r="Y726" s="1"/>
      <c r="Z726" s="1"/>
      <c r="AA726" s="1"/>
      <c r="AB726" s="1"/>
      <c r="AC726" s="1"/>
      <c r="AD726" s="1"/>
      <c r="AE726" s="1"/>
      <c r="AF726" s="1"/>
      <c r="AG726" s="1"/>
      <c r="AH726" s="1"/>
    </row>
    <row r="727">
      <c r="A727" s="1"/>
      <c r="B727" s="197"/>
      <c r="C727" s="46"/>
      <c r="D727" s="1"/>
      <c r="E727" s="197"/>
      <c r="F727" s="46"/>
      <c r="G727" s="1"/>
      <c r="H727" s="1"/>
      <c r="I727" s="1"/>
      <c r="J727" s="197"/>
      <c r="K727" s="1"/>
      <c r="L727" s="1"/>
      <c r="M727" s="1"/>
      <c r="N727" s="1"/>
      <c r="O727" s="1"/>
      <c r="P727" s="197"/>
      <c r="Q727" s="1"/>
      <c r="R727" s="1"/>
      <c r="S727" s="1"/>
      <c r="T727" s="197"/>
      <c r="U727" s="1"/>
      <c r="V727" s="1"/>
      <c r="W727" s="1"/>
      <c r="X727" s="1"/>
      <c r="Y727" s="1"/>
      <c r="Z727" s="1"/>
      <c r="AA727" s="1"/>
      <c r="AB727" s="1"/>
      <c r="AC727" s="1"/>
      <c r="AD727" s="1"/>
      <c r="AE727" s="1"/>
      <c r="AF727" s="1"/>
      <c r="AG727" s="1"/>
      <c r="AH727" s="1"/>
    </row>
    <row r="728">
      <c r="A728" s="1"/>
      <c r="B728" s="197"/>
      <c r="C728" s="46"/>
      <c r="D728" s="1"/>
      <c r="E728" s="197"/>
      <c r="F728" s="46"/>
      <c r="G728" s="1"/>
      <c r="H728" s="1"/>
      <c r="I728" s="1"/>
      <c r="J728" s="197"/>
      <c r="K728" s="1"/>
      <c r="L728" s="1"/>
      <c r="M728" s="1"/>
      <c r="N728" s="1"/>
      <c r="O728" s="1"/>
      <c r="P728" s="197"/>
      <c r="Q728" s="1"/>
      <c r="R728" s="1"/>
      <c r="S728" s="1"/>
      <c r="T728" s="197"/>
      <c r="U728" s="1"/>
      <c r="V728" s="1"/>
      <c r="W728" s="1"/>
      <c r="X728" s="1"/>
      <c r="Y728" s="1"/>
      <c r="Z728" s="1"/>
      <c r="AA728" s="1"/>
      <c r="AB728" s="1"/>
      <c r="AC728" s="1"/>
      <c r="AD728" s="1"/>
      <c r="AE728" s="1"/>
      <c r="AF728" s="1"/>
      <c r="AG728" s="1"/>
      <c r="AH728" s="1"/>
    </row>
    <row r="729">
      <c r="A729" s="1"/>
      <c r="B729" s="197"/>
      <c r="C729" s="46"/>
      <c r="D729" s="1"/>
      <c r="E729" s="197"/>
      <c r="F729" s="46"/>
      <c r="G729" s="1"/>
      <c r="H729" s="1"/>
      <c r="I729" s="1"/>
      <c r="J729" s="197"/>
      <c r="K729" s="1"/>
      <c r="L729" s="1"/>
      <c r="M729" s="1"/>
      <c r="N729" s="1"/>
      <c r="O729" s="1"/>
      <c r="P729" s="197"/>
      <c r="Q729" s="1"/>
      <c r="R729" s="1"/>
      <c r="S729" s="1"/>
      <c r="T729" s="197"/>
      <c r="U729" s="1"/>
      <c r="V729" s="1"/>
      <c r="W729" s="1"/>
      <c r="X729" s="1"/>
      <c r="Y729" s="1"/>
      <c r="Z729" s="1"/>
      <c r="AA729" s="1"/>
      <c r="AB729" s="1"/>
      <c r="AC729" s="1"/>
      <c r="AD729" s="1"/>
      <c r="AE729" s="1"/>
      <c r="AF729" s="1"/>
      <c r="AG729" s="1"/>
      <c r="AH729" s="1"/>
    </row>
    <row r="730">
      <c r="A730" s="1"/>
      <c r="B730" s="197"/>
      <c r="C730" s="46"/>
      <c r="D730" s="1"/>
      <c r="E730" s="197"/>
      <c r="F730" s="46"/>
      <c r="G730" s="1"/>
      <c r="H730" s="1"/>
      <c r="I730" s="1"/>
      <c r="J730" s="197"/>
      <c r="K730" s="1"/>
      <c r="L730" s="1"/>
      <c r="M730" s="1"/>
      <c r="N730" s="1"/>
      <c r="O730" s="1"/>
      <c r="P730" s="197"/>
      <c r="Q730" s="1"/>
      <c r="R730" s="1"/>
      <c r="S730" s="1"/>
      <c r="T730" s="197"/>
      <c r="U730" s="1"/>
      <c r="V730" s="1"/>
      <c r="W730" s="1"/>
      <c r="X730" s="1"/>
      <c r="Y730" s="1"/>
      <c r="Z730" s="1"/>
      <c r="AA730" s="1"/>
      <c r="AB730" s="1"/>
      <c r="AC730" s="1"/>
      <c r="AD730" s="1"/>
      <c r="AE730" s="1"/>
      <c r="AF730" s="1"/>
      <c r="AG730" s="1"/>
      <c r="AH730" s="1"/>
    </row>
    <row r="731">
      <c r="A731" s="1"/>
      <c r="B731" s="197"/>
      <c r="C731" s="46"/>
      <c r="D731" s="1"/>
      <c r="E731" s="197"/>
      <c r="F731" s="46"/>
      <c r="G731" s="1"/>
      <c r="H731" s="1"/>
      <c r="I731" s="1"/>
      <c r="J731" s="197"/>
      <c r="K731" s="1"/>
      <c r="L731" s="1"/>
      <c r="M731" s="1"/>
      <c r="N731" s="1"/>
      <c r="O731" s="1"/>
      <c r="P731" s="197"/>
      <c r="Q731" s="1"/>
      <c r="R731" s="1"/>
      <c r="S731" s="1"/>
      <c r="T731" s="197"/>
      <c r="U731" s="1"/>
      <c r="V731" s="1"/>
      <c r="W731" s="1"/>
      <c r="X731" s="1"/>
      <c r="Y731" s="1"/>
      <c r="Z731" s="1"/>
      <c r="AA731" s="1"/>
      <c r="AB731" s="1"/>
      <c r="AC731" s="1"/>
      <c r="AD731" s="1"/>
      <c r="AE731" s="1"/>
      <c r="AF731" s="1"/>
      <c r="AG731" s="1"/>
      <c r="AH731" s="1"/>
    </row>
    <row r="732">
      <c r="A732" s="1"/>
      <c r="B732" s="197"/>
      <c r="C732" s="46"/>
      <c r="D732" s="1"/>
      <c r="E732" s="197"/>
      <c r="F732" s="46"/>
      <c r="G732" s="1"/>
      <c r="H732" s="1"/>
      <c r="I732" s="1"/>
      <c r="J732" s="197"/>
      <c r="K732" s="1"/>
      <c r="L732" s="1"/>
      <c r="M732" s="1"/>
      <c r="N732" s="1"/>
      <c r="O732" s="1"/>
      <c r="P732" s="197"/>
      <c r="Q732" s="1"/>
      <c r="R732" s="1"/>
      <c r="S732" s="1"/>
      <c r="T732" s="197"/>
      <c r="U732" s="1"/>
      <c r="V732" s="1"/>
      <c r="W732" s="1"/>
      <c r="X732" s="1"/>
      <c r="Y732" s="1"/>
      <c r="Z732" s="1"/>
      <c r="AA732" s="1"/>
      <c r="AB732" s="1"/>
      <c r="AC732" s="1"/>
      <c r="AD732" s="1"/>
      <c r="AE732" s="1"/>
      <c r="AF732" s="1"/>
      <c r="AG732" s="1"/>
      <c r="AH732" s="1"/>
    </row>
    <row r="733">
      <c r="A733" s="1"/>
      <c r="B733" s="197"/>
      <c r="C733" s="46"/>
      <c r="D733" s="1"/>
      <c r="E733" s="197"/>
      <c r="F733" s="46"/>
      <c r="G733" s="1"/>
      <c r="H733" s="1"/>
      <c r="I733" s="1"/>
      <c r="J733" s="197"/>
      <c r="K733" s="1"/>
      <c r="L733" s="1"/>
      <c r="M733" s="1"/>
      <c r="N733" s="1"/>
      <c r="O733" s="1"/>
      <c r="P733" s="197"/>
      <c r="Q733" s="1"/>
      <c r="R733" s="1"/>
      <c r="S733" s="1"/>
      <c r="T733" s="197"/>
      <c r="U733" s="1"/>
      <c r="V733" s="1"/>
      <c r="W733" s="1"/>
      <c r="X733" s="1"/>
      <c r="Y733" s="1"/>
      <c r="Z733" s="1"/>
      <c r="AA733" s="1"/>
      <c r="AB733" s="1"/>
      <c r="AC733" s="1"/>
      <c r="AD733" s="1"/>
      <c r="AE733" s="1"/>
      <c r="AF733" s="1"/>
      <c r="AG733" s="1"/>
      <c r="AH733" s="1"/>
    </row>
    <row r="734">
      <c r="A734" s="1"/>
      <c r="B734" s="197"/>
      <c r="C734" s="46"/>
      <c r="D734" s="1"/>
      <c r="E734" s="197"/>
      <c r="F734" s="46"/>
      <c r="G734" s="1"/>
      <c r="H734" s="1"/>
      <c r="I734" s="1"/>
      <c r="J734" s="197"/>
      <c r="K734" s="1"/>
      <c r="L734" s="1"/>
      <c r="M734" s="1"/>
      <c r="N734" s="1"/>
      <c r="O734" s="1"/>
      <c r="P734" s="197"/>
      <c r="Q734" s="1"/>
      <c r="R734" s="1"/>
      <c r="S734" s="1"/>
      <c r="T734" s="197"/>
      <c r="U734" s="1"/>
      <c r="V734" s="1"/>
      <c r="W734" s="1"/>
      <c r="X734" s="1"/>
      <c r="Y734" s="1"/>
      <c r="Z734" s="1"/>
      <c r="AA734" s="1"/>
      <c r="AB734" s="1"/>
      <c r="AC734" s="1"/>
      <c r="AD734" s="1"/>
      <c r="AE734" s="1"/>
      <c r="AF734" s="1"/>
      <c r="AG734" s="1"/>
      <c r="AH734" s="1"/>
    </row>
    <row r="735">
      <c r="A735" s="1"/>
      <c r="B735" s="197"/>
      <c r="C735" s="46"/>
      <c r="D735" s="1"/>
      <c r="E735" s="197"/>
      <c r="F735" s="46"/>
      <c r="G735" s="1"/>
      <c r="H735" s="1"/>
      <c r="I735" s="1"/>
      <c r="J735" s="197"/>
      <c r="K735" s="1"/>
      <c r="L735" s="1"/>
      <c r="M735" s="1"/>
      <c r="N735" s="1"/>
      <c r="O735" s="1"/>
      <c r="P735" s="197"/>
      <c r="Q735" s="1"/>
      <c r="R735" s="1"/>
      <c r="S735" s="1"/>
      <c r="T735" s="197"/>
      <c r="U735" s="1"/>
      <c r="V735" s="1"/>
      <c r="W735" s="1"/>
      <c r="X735" s="1"/>
      <c r="Y735" s="1"/>
      <c r="Z735" s="1"/>
      <c r="AA735" s="1"/>
      <c r="AB735" s="1"/>
      <c r="AC735" s="1"/>
      <c r="AD735" s="1"/>
      <c r="AE735" s="1"/>
      <c r="AF735" s="1"/>
      <c r="AG735" s="1"/>
      <c r="AH735" s="1"/>
    </row>
    <row r="736">
      <c r="A736" s="1"/>
      <c r="B736" s="197"/>
      <c r="C736" s="46"/>
      <c r="D736" s="1"/>
      <c r="E736" s="197"/>
      <c r="F736" s="46"/>
      <c r="G736" s="1"/>
      <c r="H736" s="1"/>
      <c r="I736" s="1"/>
      <c r="J736" s="197"/>
      <c r="K736" s="1"/>
      <c r="L736" s="1"/>
      <c r="M736" s="1"/>
      <c r="N736" s="1"/>
      <c r="O736" s="1"/>
      <c r="P736" s="197"/>
      <c r="Q736" s="1"/>
      <c r="R736" s="1"/>
      <c r="S736" s="1"/>
      <c r="T736" s="197"/>
      <c r="U736" s="1"/>
      <c r="V736" s="1"/>
      <c r="W736" s="1"/>
      <c r="X736" s="1"/>
      <c r="Y736" s="1"/>
      <c r="Z736" s="1"/>
      <c r="AA736" s="1"/>
      <c r="AB736" s="1"/>
      <c r="AC736" s="1"/>
      <c r="AD736" s="1"/>
      <c r="AE736" s="1"/>
      <c r="AF736" s="1"/>
      <c r="AG736" s="1"/>
      <c r="AH736" s="1"/>
    </row>
    <row r="737">
      <c r="A737" s="1"/>
      <c r="B737" s="197"/>
      <c r="C737" s="46"/>
      <c r="D737" s="1"/>
      <c r="E737" s="197"/>
      <c r="F737" s="46"/>
      <c r="G737" s="1"/>
      <c r="H737" s="1"/>
      <c r="I737" s="1"/>
      <c r="J737" s="197"/>
      <c r="K737" s="1"/>
      <c r="L737" s="1"/>
      <c r="M737" s="1"/>
      <c r="N737" s="1"/>
      <c r="O737" s="1"/>
      <c r="P737" s="197"/>
      <c r="Q737" s="1"/>
      <c r="R737" s="1"/>
      <c r="S737" s="1"/>
      <c r="T737" s="197"/>
      <c r="U737" s="1"/>
      <c r="V737" s="1"/>
      <c r="W737" s="1"/>
      <c r="X737" s="1"/>
      <c r="Y737" s="1"/>
      <c r="Z737" s="1"/>
      <c r="AA737" s="1"/>
      <c r="AB737" s="1"/>
      <c r="AC737" s="1"/>
      <c r="AD737" s="1"/>
      <c r="AE737" s="1"/>
      <c r="AF737" s="1"/>
      <c r="AG737" s="1"/>
      <c r="AH737" s="1"/>
    </row>
    <row r="738">
      <c r="A738" s="1"/>
      <c r="B738" s="197"/>
      <c r="C738" s="46"/>
      <c r="D738" s="1"/>
      <c r="E738" s="197"/>
      <c r="F738" s="46"/>
      <c r="G738" s="1"/>
      <c r="H738" s="1"/>
      <c r="I738" s="1"/>
      <c r="J738" s="197"/>
      <c r="K738" s="1"/>
      <c r="L738" s="1"/>
      <c r="M738" s="1"/>
      <c r="N738" s="1"/>
      <c r="O738" s="1"/>
      <c r="P738" s="197"/>
      <c r="Q738" s="1"/>
      <c r="R738" s="1"/>
      <c r="S738" s="1"/>
      <c r="T738" s="197"/>
      <c r="U738" s="1"/>
      <c r="V738" s="1"/>
      <c r="W738" s="1"/>
      <c r="X738" s="1"/>
      <c r="Y738" s="1"/>
      <c r="Z738" s="1"/>
      <c r="AA738" s="1"/>
      <c r="AB738" s="1"/>
      <c r="AC738" s="1"/>
      <c r="AD738" s="1"/>
      <c r="AE738" s="1"/>
      <c r="AF738" s="1"/>
      <c r="AG738" s="1"/>
      <c r="AH738" s="1"/>
    </row>
    <row r="739">
      <c r="A739" s="1"/>
      <c r="B739" s="197"/>
      <c r="C739" s="46"/>
      <c r="D739" s="1"/>
      <c r="E739" s="197"/>
      <c r="F739" s="46"/>
      <c r="G739" s="1"/>
      <c r="H739" s="1"/>
      <c r="I739" s="1"/>
      <c r="J739" s="197"/>
      <c r="K739" s="1"/>
      <c r="L739" s="1"/>
      <c r="M739" s="1"/>
      <c r="N739" s="1"/>
      <c r="O739" s="1"/>
      <c r="P739" s="197"/>
      <c r="Q739" s="1"/>
      <c r="R739" s="1"/>
      <c r="S739" s="1"/>
      <c r="T739" s="197"/>
      <c r="U739" s="1"/>
      <c r="V739" s="1"/>
      <c r="W739" s="1"/>
      <c r="X739" s="1"/>
      <c r="Y739" s="1"/>
      <c r="Z739" s="1"/>
      <c r="AA739" s="1"/>
      <c r="AB739" s="1"/>
      <c r="AC739" s="1"/>
      <c r="AD739" s="1"/>
      <c r="AE739" s="1"/>
      <c r="AF739" s="1"/>
      <c r="AG739" s="1"/>
      <c r="AH739" s="1"/>
    </row>
    <row r="740">
      <c r="A740" s="1"/>
      <c r="B740" s="197"/>
      <c r="C740" s="46"/>
      <c r="D740" s="1"/>
      <c r="E740" s="197"/>
      <c r="F740" s="46"/>
      <c r="G740" s="1"/>
      <c r="H740" s="1"/>
      <c r="I740" s="1"/>
      <c r="J740" s="197"/>
      <c r="K740" s="1"/>
      <c r="L740" s="1"/>
      <c r="M740" s="1"/>
      <c r="N740" s="1"/>
      <c r="O740" s="1"/>
      <c r="P740" s="197"/>
      <c r="Q740" s="1"/>
      <c r="R740" s="1"/>
      <c r="S740" s="1"/>
      <c r="T740" s="197"/>
      <c r="U740" s="1"/>
      <c r="V740" s="1"/>
      <c r="W740" s="1"/>
      <c r="X740" s="1"/>
      <c r="Y740" s="1"/>
      <c r="Z740" s="1"/>
      <c r="AA740" s="1"/>
      <c r="AB740" s="1"/>
      <c r="AC740" s="1"/>
      <c r="AD740" s="1"/>
      <c r="AE740" s="1"/>
      <c r="AF740" s="1"/>
      <c r="AG740" s="1"/>
      <c r="AH740" s="1"/>
    </row>
    <row r="741">
      <c r="A741" s="1"/>
      <c r="B741" s="197"/>
      <c r="C741" s="46"/>
      <c r="D741" s="1"/>
      <c r="E741" s="197"/>
      <c r="F741" s="46"/>
      <c r="G741" s="1"/>
      <c r="H741" s="1"/>
      <c r="I741" s="1"/>
      <c r="J741" s="197"/>
      <c r="K741" s="1"/>
      <c r="L741" s="1"/>
      <c r="M741" s="1"/>
      <c r="N741" s="1"/>
      <c r="O741" s="1"/>
      <c r="P741" s="197"/>
      <c r="Q741" s="1"/>
      <c r="R741" s="1"/>
      <c r="S741" s="1"/>
      <c r="T741" s="197"/>
      <c r="U741" s="1"/>
      <c r="V741" s="1"/>
      <c r="W741" s="1"/>
      <c r="X741" s="1"/>
      <c r="Y741" s="1"/>
      <c r="Z741" s="1"/>
      <c r="AA741" s="1"/>
      <c r="AB741" s="1"/>
      <c r="AC741" s="1"/>
      <c r="AD741" s="1"/>
      <c r="AE741" s="1"/>
      <c r="AF741" s="1"/>
      <c r="AG741" s="1"/>
      <c r="AH741" s="1"/>
    </row>
    <row r="742">
      <c r="A742" s="1"/>
      <c r="B742" s="197"/>
      <c r="C742" s="46"/>
      <c r="D742" s="1"/>
      <c r="E742" s="197"/>
      <c r="F742" s="46"/>
      <c r="G742" s="1"/>
      <c r="H742" s="1"/>
      <c r="I742" s="1"/>
      <c r="J742" s="197"/>
      <c r="K742" s="1"/>
      <c r="L742" s="1"/>
      <c r="M742" s="1"/>
      <c r="N742" s="1"/>
      <c r="O742" s="1"/>
      <c r="P742" s="197"/>
      <c r="Q742" s="1"/>
      <c r="R742" s="1"/>
      <c r="S742" s="1"/>
      <c r="T742" s="197"/>
      <c r="U742" s="1"/>
      <c r="V742" s="1"/>
      <c r="W742" s="1"/>
      <c r="X742" s="1"/>
      <c r="Y742" s="1"/>
      <c r="Z742" s="1"/>
      <c r="AA742" s="1"/>
      <c r="AB742" s="1"/>
      <c r="AC742" s="1"/>
      <c r="AD742" s="1"/>
      <c r="AE742" s="1"/>
      <c r="AF742" s="1"/>
      <c r="AG742" s="1"/>
      <c r="AH742" s="1"/>
    </row>
    <row r="743">
      <c r="A743" s="1"/>
      <c r="B743" s="197"/>
      <c r="C743" s="46"/>
      <c r="D743" s="1"/>
      <c r="E743" s="197"/>
      <c r="F743" s="46"/>
      <c r="G743" s="1"/>
      <c r="H743" s="1"/>
      <c r="I743" s="1"/>
      <c r="J743" s="197"/>
      <c r="K743" s="1"/>
      <c r="L743" s="1"/>
      <c r="M743" s="1"/>
      <c r="N743" s="1"/>
      <c r="O743" s="1"/>
      <c r="P743" s="197"/>
      <c r="Q743" s="1"/>
      <c r="R743" s="1"/>
      <c r="S743" s="1"/>
      <c r="T743" s="197"/>
      <c r="U743" s="1"/>
      <c r="V743" s="1"/>
      <c r="W743" s="1"/>
      <c r="X743" s="1"/>
      <c r="Y743" s="1"/>
      <c r="Z743" s="1"/>
      <c r="AA743" s="1"/>
      <c r="AB743" s="1"/>
      <c r="AC743" s="1"/>
      <c r="AD743" s="1"/>
      <c r="AE743" s="1"/>
      <c r="AF743" s="1"/>
      <c r="AG743" s="1"/>
      <c r="AH743" s="1"/>
    </row>
    <row r="744">
      <c r="A744" s="1"/>
      <c r="B744" s="197"/>
      <c r="C744" s="46"/>
      <c r="D744" s="1"/>
      <c r="E744" s="197"/>
      <c r="F744" s="46"/>
      <c r="G744" s="1"/>
      <c r="H744" s="1"/>
      <c r="I744" s="1"/>
      <c r="J744" s="197"/>
      <c r="K744" s="1"/>
      <c r="L744" s="1"/>
      <c r="M744" s="1"/>
      <c r="N744" s="1"/>
      <c r="O744" s="1"/>
      <c r="P744" s="197"/>
      <c r="Q744" s="1"/>
      <c r="R744" s="1"/>
      <c r="S744" s="1"/>
      <c r="T744" s="197"/>
      <c r="U744" s="1"/>
      <c r="V744" s="1"/>
      <c r="W744" s="1"/>
      <c r="X744" s="1"/>
      <c r="Y744" s="1"/>
      <c r="Z744" s="1"/>
      <c r="AA744" s="1"/>
      <c r="AB744" s="1"/>
      <c r="AC744" s="1"/>
      <c r="AD744" s="1"/>
      <c r="AE744" s="1"/>
      <c r="AF744" s="1"/>
      <c r="AG744" s="1"/>
      <c r="AH744" s="1"/>
    </row>
    <row r="745">
      <c r="A745" s="1"/>
      <c r="B745" s="197"/>
      <c r="C745" s="46"/>
      <c r="D745" s="1"/>
      <c r="E745" s="197"/>
      <c r="F745" s="46"/>
      <c r="G745" s="1"/>
      <c r="H745" s="1"/>
      <c r="I745" s="1"/>
      <c r="J745" s="197"/>
      <c r="K745" s="1"/>
      <c r="L745" s="1"/>
      <c r="M745" s="1"/>
      <c r="N745" s="1"/>
      <c r="O745" s="1"/>
      <c r="P745" s="197"/>
      <c r="Q745" s="1"/>
      <c r="R745" s="1"/>
      <c r="S745" s="1"/>
      <c r="T745" s="197"/>
      <c r="U745" s="1"/>
      <c r="V745" s="1"/>
      <c r="W745" s="1"/>
      <c r="X745" s="1"/>
      <c r="Y745" s="1"/>
      <c r="Z745" s="1"/>
      <c r="AA745" s="1"/>
      <c r="AB745" s="1"/>
      <c r="AC745" s="1"/>
      <c r="AD745" s="1"/>
      <c r="AE745" s="1"/>
      <c r="AF745" s="1"/>
      <c r="AG745" s="1"/>
      <c r="AH745" s="1"/>
    </row>
    <row r="746">
      <c r="A746" s="1"/>
      <c r="B746" s="197"/>
      <c r="C746" s="46"/>
      <c r="D746" s="1"/>
      <c r="E746" s="197"/>
      <c r="F746" s="46"/>
      <c r="G746" s="1"/>
      <c r="H746" s="1"/>
      <c r="I746" s="1"/>
      <c r="J746" s="197"/>
      <c r="K746" s="1"/>
      <c r="L746" s="1"/>
      <c r="M746" s="1"/>
      <c r="N746" s="1"/>
      <c r="O746" s="1"/>
      <c r="P746" s="197"/>
      <c r="Q746" s="1"/>
      <c r="R746" s="1"/>
      <c r="S746" s="1"/>
      <c r="T746" s="197"/>
      <c r="U746" s="1"/>
      <c r="V746" s="1"/>
      <c r="W746" s="1"/>
      <c r="X746" s="1"/>
      <c r="Y746" s="1"/>
      <c r="Z746" s="1"/>
      <c r="AA746" s="1"/>
      <c r="AB746" s="1"/>
      <c r="AC746" s="1"/>
      <c r="AD746" s="1"/>
      <c r="AE746" s="1"/>
      <c r="AF746" s="1"/>
      <c r="AG746" s="1"/>
      <c r="AH746" s="1"/>
    </row>
    <row r="747">
      <c r="A747" s="1"/>
      <c r="B747" s="197"/>
      <c r="C747" s="46"/>
      <c r="D747" s="1"/>
      <c r="E747" s="197"/>
      <c r="F747" s="46"/>
      <c r="G747" s="1"/>
      <c r="H747" s="1"/>
      <c r="I747" s="1"/>
      <c r="J747" s="197"/>
      <c r="K747" s="1"/>
      <c r="L747" s="1"/>
      <c r="M747" s="1"/>
      <c r="N747" s="1"/>
      <c r="O747" s="1"/>
      <c r="P747" s="197"/>
      <c r="Q747" s="1"/>
      <c r="R747" s="1"/>
      <c r="S747" s="1"/>
      <c r="T747" s="197"/>
      <c r="U747" s="1"/>
      <c r="V747" s="1"/>
      <c r="W747" s="1"/>
      <c r="X747" s="1"/>
      <c r="Y747" s="1"/>
      <c r="Z747" s="1"/>
      <c r="AA747" s="1"/>
      <c r="AB747" s="1"/>
      <c r="AC747" s="1"/>
      <c r="AD747" s="1"/>
      <c r="AE747" s="1"/>
      <c r="AF747" s="1"/>
      <c r="AG747" s="1"/>
      <c r="AH747" s="1"/>
    </row>
    <row r="748">
      <c r="A748" s="1"/>
      <c r="B748" s="197"/>
      <c r="C748" s="46"/>
      <c r="D748" s="1"/>
      <c r="E748" s="197"/>
      <c r="F748" s="46"/>
      <c r="G748" s="1"/>
      <c r="H748" s="1"/>
      <c r="I748" s="1"/>
      <c r="J748" s="197"/>
      <c r="K748" s="1"/>
      <c r="L748" s="1"/>
      <c r="M748" s="1"/>
      <c r="N748" s="1"/>
      <c r="O748" s="1"/>
      <c r="P748" s="197"/>
      <c r="Q748" s="1"/>
      <c r="R748" s="1"/>
      <c r="S748" s="1"/>
      <c r="T748" s="197"/>
      <c r="U748" s="1"/>
      <c r="V748" s="1"/>
      <c r="W748" s="1"/>
      <c r="X748" s="1"/>
      <c r="Y748" s="1"/>
      <c r="Z748" s="1"/>
      <c r="AA748" s="1"/>
      <c r="AB748" s="1"/>
      <c r="AC748" s="1"/>
      <c r="AD748" s="1"/>
      <c r="AE748" s="1"/>
      <c r="AF748" s="1"/>
      <c r="AG748" s="1"/>
      <c r="AH748" s="1"/>
    </row>
    <row r="749">
      <c r="A749" s="1"/>
      <c r="B749" s="197"/>
      <c r="C749" s="46"/>
      <c r="D749" s="1"/>
      <c r="E749" s="197"/>
      <c r="F749" s="46"/>
      <c r="G749" s="1"/>
      <c r="H749" s="1"/>
      <c r="I749" s="1"/>
      <c r="J749" s="197"/>
      <c r="K749" s="1"/>
      <c r="L749" s="1"/>
      <c r="M749" s="1"/>
      <c r="N749" s="1"/>
      <c r="O749" s="1"/>
      <c r="P749" s="197"/>
      <c r="Q749" s="1"/>
      <c r="R749" s="1"/>
      <c r="S749" s="1"/>
      <c r="T749" s="197"/>
      <c r="U749" s="1"/>
      <c r="V749" s="1"/>
      <c r="W749" s="1"/>
      <c r="X749" s="1"/>
      <c r="Y749" s="1"/>
      <c r="Z749" s="1"/>
      <c r="AA749" s="1"/>
      <c r="AB749" s="1"/>
      <c r="AC749" s="1"/>
      <c r="AD749" s="1"/>
      <c r="AE749" s="1"/>
      <c r="AF749" s="1"/>
      <c r="AG749" s="1"/>
      <c r="AH749" s="1"/>
    </row>
    <row r="750">
      <c r="A750" s="1"/>
      <c r="B750" s="197"/>
      <c r="C750" s="46"/>
      <c r="D750" s="1"/>
      <c r="E750" s="197"/>
      <c r="F750" s="46"/>
      <c r="G750" s="1"/>
      <c r="H750" s="1"/>
      <c r="I750" s="1"/>
      <c r="J750" s="197"/>
      <c r="K750" s="1"/>
      <c r="L750" s="1"/>
      <c r="M750" s="1"/>
      <c r="N750" s="1"/>
      <c r="O750" s="1"/>
      <c r="P750" s="197"/>
      <c r="Q750" s="1"/>
      <c r="R750" s="1"/>
      <c r="S750" s="1"/>
      <c r="T750" s="197"/>
      <c r="U750" s="1"/>
      <c r="V750" s="1"/>
      <c r="W750" s="1"/>
      <c r="X750" s="1"/>
      <c r="Y750" s="1"/>
      <c r="Z750" s="1"/>
      <c r="AA750" s="1"/>
      <c r="AB750" s="1"/>
      <c r="AC750" s="1"/>
      <c r="AD750" s="1"/>
      <c r="AE750" s="1"/>
      <c r="AF750" s="1"/>
      <c r="AG750" s="1"/>
      <c r="AH750" s="1"/>
    </row>
    <row r="751">
      <c r="A751" s="1"/>
      <c r="B751" s="197"/>
      <c r="C751" s="46"/>
      <c r="D751" s="1"/>
      <c r="E751" s="197"/>
      <c r="F751" s="46"/>
      <c r="G751" s="1"/>
      <c r="H751" s="1"/>
      <c r="I751" s="1"/>
      <c r="J751" s="197"/>
      <c r="K751" s="1"/>
      <c r="L751" s="1"/>
      <c r="M751" s="1"/>
      <c r="N751" s="1"/>
      <c r="O751" s="1"/>
      <c r="P751" s="197"/>
      <c r="Q751" s="1"/>
      <c r="R751" s="1"/>
      <c r="S751" s="1"/>
      <c r="T751" s="197"/>
      <c r="U751" s="1"/>
      <c r="V751" s="1"/>
      <c r="W751" s="1"/>
      <c r="X751" s="1"/>
      <c r="Y751" s="1"/>
      <c r="Z751" s="1"/>
      <c r="AA751" s="1"/>
      <c r="AB751" s="1"/>
      <c r="AC751" s="1"/>
      <c r="AD751" s="1"/>
      <c r="AE751" s="1"/>
      <c r="AF751" s="1"/>
      <c r="AG751" s="1"/>
      <c r="AH751" s="1"/>
    </row>
    <row r="752">
      <c r="A752" s="1"/>
      <c r="B752" s="197"/>
      <c r="C752" s="46"/>
      <c r="D752" s="1"/>
      <c r="E752" s="197"/>
      <c r="F752" s="46"/>
      <c r="G752" s="1"/>
      <c r="H752" s="1"/>
      <c r="I752" s="1"/>
      <c r="J752" s="197"/>
      <c r="K752" s="1"/>
      <c r="L752" s="1"/>
      <c r="M752" s="1"/>
      <c r="N752" s="1"/>
      <c r="O752" s="1"/>
      <c r="P752" s="197"/>
      <c r="Q752" s="1"/>
      <c r="R752" s="1"/>
      <c r="S752" s="1"/>
      <c r="T752" s="197"/>
      <c r="U752" s="1"/>
      <c r="V752" s="1"/>
      <c r="W752" s="1"/>
      <c r="X752" s="1"/>
      <c r="Y752" s="1"/>
      <c r="Z752" s="1"/>
      <c r="AA752" s="1"/>
      <c r="AB752" s="1"/>
      <c r="AC752" s="1"/>
      <c r="AD752" s="1"/>
      <c r="AE752" s="1"/>
      <c r="AF752" s="1"/>
      <c r="AG752" s="1"/>
      <c r="AH752" s="1"/>
    </row>
    <row r="753">
      <c r="A753" s="1"/>
      <c r="B753" s="197"/>
      <c r="C753" s="46"/>
      <c r="D753" s="1"/>
      <c r="E753" s="197"/>
      <c r="F753" s="46"/>
      <c r="G753" s="1"/>
      <c r="H753" s="1"/>
      <c r="I753" s="1"/>
      <c r="J753" s="197"/>
      <c r="K753" s="1"/>
      <c r="L753" s="1"/>
      <c r="M753" s="1"/>
      <c r="N753" s="1"/>
      <c r="O753" s="1"/>
      <c r="P753" s="197"/>
      <c r="Q753" s="1"/>
      <c r="R753" s="1"/>
      <c r="S753" s="1"/>
      <c r="T753" s="197"/>
      <c r="U753" s="1"/>
      <c r="V753" s="1"/>
      <c r="W753" s="1"/>
      <c r="X753" s="1"/>
      <c r="Y753" s="1"/>
      <c r="Z753" s="1"/>
      <c r="AA753" s="1"/>
      <c r="AB753" s="1"/>
      <c r="AC753" s="1"/>
      <c r="AD753" s="1"/>
      <c r="AE753" s="1"/>
      <c r="AF753" s="1"/>
      <c r="AG753" s="1"/>
      <c r="AH753" s="1"/>
    </row>
    <row r="754">
      <c r="A754" s="1"/>
      <c r="B754" s="197"/>
      <c r="C754" s="46"/>
      <c r="D754" s="1"/>
      <c r="E754" s="197"/>
      <c r="F754" s="46"/>
      <c r="G754" s="1"/>
      <c r="H754" s="1"/>
      <c r="I754" s="1"/>
      <c r="J754" s="197"/>
      <c r="K754" s="1"/>
      <c r="L754" s="1"/>
      <c r="M754" s="1"/>
      <c r="N754" s="1"/>
      <c r="O754" s="1"/>
      <c r="P754" s="197"/>
      <c r="Q754" s="1"/>
      <c r="R754" s="1"/>
      <c r="S754" s="1"/>
      <c r="T754" s="197"/>
      <c r="U754" s="1"/>
      <c r="V754" s="1"/>
      <c r="W754" s="1"/>
      <c r="X754" s="1"/>
      <c r="Y754" s="1"/>
      <c r="Z754" s="1"/>
      <c r="AA754" s="1"/>
      <c r="AB754" s="1"/>
      <c r="AC754" s="1"/>
      <c r="AD754" s="1"/>
      <c r="AE754" s="1"/>
      <c r="AF754" s="1"/>
      <c r="AG754" s="1"/>
      <c r="AH754" s="1"/>
    </row>
    <row r="755">
      <c r="A755" s="1"/>
      <c r="B755" s="197"/>
      <c r="C755" s="46"/>
      <c r="D755" s="1"/>
      <c r="E755" s="197"/>
      <c r="F755" s="46"/>
      <c r="G755" s="1"/>
      <c r="H755" s="1"/>
      <c r="I755" s="1"/>
      <c r="J755" s="197"/>
      <c r="K755" s="1"/>
      <c r="L755" s="1"/>
      <c r="M755" s="1"/>
      <c r="N755" s="1"/>
      <c r="O755" s="1"/>
      <c r="P755" s="197"/>
      <c r="Q755" s="1"/>
      <c r="R755" s="1"/>
      <c r="S755" s="1"/>
      <c r="T755" s="197"/>
      <c r="U755" s="1"/>
      <c r="V755" s="1"/>
      <c r="W755" s="1"/>
      <c r="X755" s="1"/>
      <c r="Y755" s="1"/>
      <c r="Z755" s="1"/>
      <c r="AA755" s="1"/>
      <c r="AB755" s="1"/>
      <c r="AC755" s="1"/>
      <c r="AD755" s="1"/>
      <c r="AE755" s="1"/>
      <c r="AF755" s="1"/>
      <c r="AG755" s="1"/>
      <c r="AH755" s="1"/>
    </row>
    <row r="756">
      <c r="A756" s="1"/>
      <c r="B756" s="197"/>
      <c r="C756" s="46"/>
      <c r="D756" s="1"/>
      <c r="E756" s="197"/>
      <c r="F756" s="46"/>
      <c r="G756" s="1"/>
      <c r="H756" s="1"/>
      <c r="I756" s="1"/>
      <c r="J756" s="197"/>
      <c r="K756" s="1"/>
      <c r="L756" s="1"/>
      <c r="M756" s="1"/>
      <c r="N756" s="1"/>
      <c r="O756" s="1"/>
      <c r="P756" s="197"/>
      <c r="Q756" s="1"/>
      <c r="R756" s="1"/>
      <c r="S756" s="1"/>
      <c r="T756" s="197"/>
      <c r="U756" s="1"/>
      <c r="V756" s="1"/>
      <c r="W756" s="1"/>
      <c r="X756" s="1"/>
      <c r="Y756" s="1"/>
      <c r="Z756" s="1"/>
      <c r="AA756" s="1"/>
      <c r="AB756" s="1"/>
      <c r="AC756" s="1"/>
      <c r="AD756" s="1"/>
      <c r="AE756" s="1"/>
      <c r="AF756" s="1"/>
      <c r="AG756" s="1"/>
      <c r="AH756" s="1"/>
    </row>
    <row r="757">
      <c r="A757" s="1"/>
      <c r="B757" s="197"/>
      <c r="C757" s="46"/>
      <c r="D757" s="1"/>
      <c r="E757" s="197"/>
      <c r="F757" s="46"/>
      <c r="G757" s="1"/>
      <c r="H757" s="1"/>
      <c r="I757" s="1"/>
      <c r="J757" s="197"/>
      <c r="K757" s="1"/>
      <c r="L757" s="1"/>
      <c r="M757" s="1"/>
      <c r="N757" s="1"/>
      <c r="O757" s="1"/>
      <c r="P757" s="197"/>
      <c r="Q757" s="1"/>
      <c r="R757" s="1"/>
      <c r="S757" s="1"/>
      <c r="T757" s="197"/>
      <c r="U757" s="1"/>
      <c r="V757" s="1"/>
      <c r="W757" s="1"/>
      <c r="X757" s="1"/>
      <c r="Y757" s="1"/>
      <c r="Z757" s="1"/>
      <c r="AA757" s="1"/>
      <c r="AB757" s="1"/>
      <c r="AC757" s="1"/>
      <c r="AD757" s="1"/>
      <c r="AE757" s="1"/>
      <c r="AF757" s="1"/>
      <c r="AG757" s="1"/>
      <c r="AH757" s="1"/>
    </row>
    <row r="758">
      <c r="A758" s="1"/>
      <c r="B758" s="197"/>
      <c r="C758" s="46"/>
      <c r="D758" s="1"/>
      <c r="E758" s="197"/>
      <c r="F758" s="46"/>
      <c r="G758" s="1"/>
      <c r="H758" s="1"/>
      <c r="I758" s="1"/>
      <c r="J758" s="197"/>
      <c r="K758" s="1"/>
      <c r="L758" s="1"/>
      <c r="M758" s="1"/>
      <c r="N758" s="1"/>
      <c r="O758" s="1"/>
      <c r="P758" s="197"/>
      <c r="Q758" s="1"/>
      <c r="R758" s="1"/>
      <c r="S758" s="1"/>
      <c r="T758" s="197"/>
      <c r="U758" s="1"/>
      <c r="V758" s="1"/>
      <c r="W758" s="1"/>
      <c r="X758" s="1"/>
      <c r="Y758" s="1"/>
      <c r="Z758" s="1"/>
      <c r="AA758" s="1"/>
      <c r="AB758" s="1"/>
      <c r="AC758" s="1"/>
      <c r="AD758" s="1"/>
      <c r="AE758" s="1"/>
      <c r="AF758" s="1"/>
      <c r="AG758" s="1"/>
      <c r="AH758" s="1"/>
    </row>
    <row r="759">
      <c r="A759" s="1"/>
      <c r="B759" s="197"/>
      <c r="C759" s="46"/>
      <c r="D759" s="1"/>
      <c r="E759" s="197"/>
      <c r="F759" s="46"/>
      <c r="G759" s="1"/>
      <c r="H759" s="1"/>
      <c r="I759" s="1"/>
      <c r="J759" s="197"/>
      <c r="K759" s="1"/>
      <c r="L759" s="1"/>
      <c r="M759" s="1"/>
      <c r="N759" s="1"/>
      <c r="O759" s="1"/>
      <c r="P759" s="197"/>
      <c r="Q759" s="1"/>
      <c r="R759" s="1"/>
      <c r="S759" s="1"/>
      <c r="T759" s="197"/>
      <c r="U759" s="1"/>
      <c r="V759" s="1"/>
      <c r="W759" s="1"/>
      <c r="X759" s="1"/>
      <c r="Y759" s="1"/>
      <c r="Z759" s="1"/>
      <c r="AA759" s="1"/>
      <c r="AB759" s="1"/>
      <c r="AC759" s="1"/>
      <c r="AD759" s="1"/>
      <c r="AE759" s="1"/>
      <c r="AF759" s="1"/>
      <c r="AG759" s="1"/>
      <c r="AH759" s="1"/>
    </row>
    <row r="760">
      <c r="A760" s="1"/>
      <c r="B760" s="197"/>
      <c r="C760" s="46"/>
      <c r="D760" s="1"/>
      <c r="E760" s="197"/>
      <c r="F760" s="46"/>
      <c r="G760" s="1"/>
      <c r="H760" s="1"/>
      <c r="I760" s="1"/>
      <c r="J760" s="197"/>
      <c r="K760" s="1"/>
      <c r="L760" s="1"/>
      <c r="M760" s="1"/>
      <c r="N760" s="1"/>
      <c r="O760" s="1"/>
      <c r="P760" s="197"/>
      <c r="Q760" s="1"/>
      <c r="R760" s="1"/>
      <c r="S760" s="1"/>
      <c r="T760" s="197"/>
      <c r="U760" s="1"/>
      <c r="V760" s="1"/>
      <c r="W760" s="1"/>
      <c r="X760" s="1"/>
      <c r="Y760" s="1"/>
      <c r="Z760" s="1"/>
      <c r="AA760" s="1"/>
      <c r="AB760" s="1"/>
      <c r="AC760" s="1"/>
      <c r="AD760" s="1"/>
      <c r="AE760" s="1"/>
      <c r="AF760" s="1"/>
      <c r="AG760" s="1"/>
      <c r="AH760" s="1"/>
    </row>
    <row r="761">
      <c r="A761" s="1"/>
      <c r="B761" s="197"/>
      <c r="C761" s="46"/>
      <c r="D761" s="1"/>
      <c r="E761" s="197"/>
      <c r="F761" s="46"/>
      <c r="G761" s="1"/>
      <c r="H761" s="1"/>
      <c r="I761" s="1"/>
      <c r="J761" s="197"/>
      <c r="K761" s="1"/>
      <c r="L761" s="1"/>
      <c r="M761" s="1"/>
      <c r="N761" s="1"/>
      <c r="O761" s="1"/>
      <c r="P761" s="197"/>
      <c r="Q761" s="1"/>
      <c r="R761" s="1"/>
      <c r="S761" s="1"/>
      <c r="T761" s="197"/>
      <c r="U761" s="1"/>
      <c r="V761" s="1"/>
      <c r="W761" s="1"/>
      <c r="X761" s="1"/>
      <c r="Y761" s="1"/>
      <c r="Z761" s="1"/>
      <c r="AA761" s="1"/>
      <c r="AB761" s="1"/>
      <c r="AC761" s="1"/>
      <c r="AD761" s="1"/>
      <c r="AE761" s="1"/>
      <c r="AF761" s="1"/>
      <c r="AG761" s="1"/>
      <c r="AH761" s="1"/>
    </row>
    <row r="762">
      <c r="A762" s="1"/>
      <c r="B762" s="197"/>
      <c r="C762" s="46"/>
      <c r="D762" s="1"/>
      <c r="E762" s="197"/>
      <c r="F762" s="46"/>
      <c r="G762" s="1"/>
      <c r="H762" s="1"/>
      <c r="I762" s="1"/>
      <c r="J762" s="197"/>
      <c r="K762" s="1"/>
      <c r="L762" s="1"/>
      <c r="M762" s="1"/>
      <c r="N762" s="1"/>
      <c r="O762" s="1"/>
      <c r="P762" s="197"/>
      <c r="Q762" s="1"/>
      <c r="R762" s="1"/>
      <c r="S762" s="1"/>
      <c r="T762" s="197"/>
      <c r="U762" s="1"/>
      <c r="V762" s="1"/>
      <c r="W762" s="1"/>
      <c r="X762" s="1"/>
      <c r="Y762" s="1"/>
      <c r="Z762" s="1"/>
      <c r="AA762" s="1"/>
      <c r="AB762" s="1"/>
      <c r="AC762" s="1"/>
      <c r="AD762" s="1"/>
      <c r="AE762" s="1"/>
      <c r="AF762" s="1"/>
      <c r="AG762" s="1"/>
      <c r="AH762" s="1"/>
    </row>
    <row r="763">
      <c r="A763" s="1"/>
      <c r="B763" s="197"/>
      <c r="C763" s="46"/>
      <c r="D763" s="1"/>
      <c r="E763" s="197"/>
      <c r="F763" s="46"/>
      <c r="G763" s="1"/>
      <c r="H763" s="1"/>
      <c r="I763" s="1"/>
      <c r="J763" s="197"/>
      <c r="K763" s="1"/>
      <c r="L763" s="1"/>
      <c r="M763" s="1"/>
      <c r="N763" s="1"/>
      <c r="O763" s="1"/>
      <c r="P763" s="197"/>
      <c r="Q763" s="1"/>
      <c r="R763" s="1"/>
      <c r="S763" s="1"/>
      <c r="T763" s="197"/>
      <c r="U763" s="1"/>
      <c r="V763" s="1"/>
      <c r="W763" s="1"/>
      <c r="X763" s="1"/>
      <c r="Y763" s="1"/>
      <c r="Z763" s="1"/>
      <c r="AA763" s="1"/>
      <c r="AB763" s="1"/>
      <c r="AC763" s="1"/>
      <c r="AD763" s="1"/>
      <c r="AE763" s="1"/>
      <c r="AF763" s="1"/>
      <c r="AG763" s="1"/>
      <c r="AH763" s="1"/>
    </row>
    <row r="764">
      <c r="A764" s="1"/>
      <c r="B764" s="197"/>
      <c r="C764" s="46"/>
      <c r="D764" s="1"/>
      <c r="E764" s="197"/>
      <c r="F764" s="46"/>
      <c r="G764" s="1"/>
      <c r="H764" s="1"/>
      <c r="I764" s="1"/>
      <c r="J764" s="197"/>
      <c r="K764" s="1"/>
      <c r="L764" s="1"/>
      <c r="M764" s="1"/>
      <c r="N764" s="1"/>
      <c r="O764" s="1"/>
      <c r="P764" s="197"/>
      <c r="Q764" s="1"/>
      <c r="R764" s="1"/>
      <c r="S764" s="1"/>
      <c r="T764" s="197"/>
      <c r="U764" s="1"/>
      <c r="V764" s="1"/>
      <c r="W764" s="1"/>
      <c r="X764" s="1"/>
      <c r="Y764" s="1"/>
      <c r="Z764" s="1"/>
      <c r="AA764" s="1"/>
      <c r="AB764" s="1"/>
      <c r="AC764" s="1"/>
      <c r="AD764" s="1"/>
      <c r="AE764" s="1"/>
      <c r="AF764" s="1"/>
      <c r="AG764" s="1"/>
      <c r="AH764" s="1"/>
    </row>
    <row r="765">
      <c r="A765" s="1"/>
      <c r="B765" s="197"/>
      <c r="C765" s="46"/>
      <c r="D765" s="1"/>
      <c r="E765" s="197"/>
      <c r="F765" s="46"/>
      <c r="G765" s="1"/>
      <c r="H765" s="1"/>
      <c r="I765" s="1"/>
      <c r="J765" s="197"/>
      <c r="K765" s="1"/>
      <c r="L765" s="1"/>
      <c r="M765" s="1"/>
      <c r="N765" s="1"/>
      <c r="O765" s="1"/>
      <c r="P765" s="197"/>
      <c r="Q765" s="1"/>
      <c r="R765" s="1"/>
      <c r="S765" s="1"/>
      <c r="T765" s="197"/>
      <c r="U765" s="1"/>
      <c r="V765" s="1"/>
      <c r="W765" s="1"/>
      <c r="X765" s="1"/>
      <c r="Y765" s="1"/>
      <c r="Z765" s="1"/>
      <c r="AA765" s="1"/>
      <c r="AB765" s="1"/>
      <c r="AC765" s="1"/>
      <c r="AD765" s="1"/>
      <c r="AE765" s="1"/>
      <c r="AF765" s="1"/>
      <c r="AG765" s="1"/>
      <c r="AH765" s="1"/>
    </row>
    <row r="766">
      <c r="A766" s="1"/>
      <c r="B766" s="197"/>
      <c r="C766" s="46"/>
      <c r="D766" s="1"/>
      <c r="E766" s="197"/>
      <c r="F766" s="46"/>
      <c r="G766" s="1"/>
      <c r="H766" s="1"/>
      <c r="I766" s="1"/>
      <c r="J766" s="197"/>
      <c r="K766" s="1"/>
      <c r="L766" s="1"/>
      <c r="M766" s="1"/>
      <c r="N766" s="1"/>
      <c r="O766" s="1"/>
      <c r="P766" s="197"/>
      <c r="Q766" s="1"/>
      <c r="R766" s="1"/>
      <c r="S766" s="1"/>
      <c r="T766" s="197"/>
      <c r="U766" s="1"/>
      <c r="V766" s="1"/>
      <c r="W766" s="1"/>
      <c r="X766" s="1"/>
      <c r="Y766" s="1"/>
      <c r="Z766" s="1"/>
      <c r="AA766" s="1"/>
      <c r="AB766" s="1"/>
      <c r="AC766" s="1"/>
      <c r="AD766" s="1"/>
      <c r="AE766" s="1"/>
      <c r="AF766" s="1"/>
      <c r="AG766" s="1"/>
      <c r="AH766" s="1"/>
    </row>
    <row r="767">
      <c r="A767" s="1"/>
      <c r="B767" s="197"/>
      <c r="C767" s="46"/>
      <c r="D767" s="1"/>
      <c r="E767" s="197"/>
      <c r="F767" s="46"/>
      <c r="G767" s="1"/>
      <c r="H767" s="1"/>
      <c r="I767" s="1"/>
      <c r="J767" s="197"/>
      <c r="K767" s="1"/>
      <c r="L767" s="1"/>
      <c r="M767" s="1"/>
      <c r="N767" s="1"/>
      <c r="O767" s="1"/>
      <c r="P767" s="197"/>
      <c r="Q767" s="1"/>
      <c r="R767" s="1"/>
      <c r="S767" s="1"/>
      <c r="T767" s="197"/>
      <c r="U767" s="1"/>
      <c r="V767" s="1"/>
      <c r="W767" s="1"/>
      <c r="X767" s="1"/>
      <c r="Y767" s="1"/>
      <c r="Z767" s="1"/>
      <c r="AA767" s="1"/>
      <c r="AB767" s="1"/>
      <c r="AC767" s="1"/>
      <c r="AD767" s="1"/>
      <c r="AE767" s="1"/>
      <c r="AF767" s="1"/>
      <c r="AG767" s="1"/>
      <c r="AH767" s="1"/>
    </row>
    <row r="768">
      <c r="A768" s="1"/>
      <c r="B768" s="197"/>
      <c r="C768" s="46"/>
      <c r="D768" s="1"/>
      <c r="E768" s="197"/>
      <c r="F768" s="46"/>
      <c r="G768" s="1"/>
      <c r="H768" s="1"/>
      <c r="I768" s="1"/>
      <c r="J768" s="197"/>
      <c r="K768" s="1"/>
      <c r="L768" s="1"/>
      <c r="M768" s="1"/>
      <c r="N768" s="1"/>
      <c r="O768" s="1"/>
      <c r="P768" s="197"/>
      <c r="Q768" s="1"/>
      <c r="R768" s="1"/>
      <c r="S768" s="1"/>
      <c r="T768" s="197"/>
      <c r="U768" s="1"/>
      <c r="V768" s="1"/>
      <c r="W768" s="1"/>
      <c r="X768" s="1"/>
      <c r="Y768" s="1"/>
      <c r="Z768" s="1"/>
      <c r="AA768" s="1"/>
      <c r="AB768" s="1"/>
      <c r="AC768" s="1"/>
      <c r="AD768" s="1"/>
      <c r="AE768" s="1"/>
      <c r="AF768" s="1"/>
      <c r="AG768" s="1"/>
      <c r="AH768" s="1"/>
    </row>
    <row r="769">
      <c r="A769" s="1"/>
      <c r="B769" s="197"/>
      <c r="C769" s="46"/>
      <c r="D769" s="1"/>
      <c r="E769" s="197"/>
      <c r="F769" s="46"/>
      <c r="G769" s="1"/>
      <c r="H769" s="1"/>
      <c r="I769" s="1"/>
      <c r="J769" s="197"/>
      <c r="K769" s="1"/>
      <c r="L769" s="1"/>
      <c r="M769" s="1"/>
      <c r="N769" s="1"/>
      <c r="O769" s="1"/>
      <c r="P769" s="197"/>
      <c r="Q769" s="1"/>
      <c r="R769" s="1"/>
      <c r="S769" s="1"/>
      <c r="T769" s="197"/>
      <c r="U769" s="1"/>
      <c r="V769" s="1"/>
      <c r="W769" s="1"/>
      <c r="X769" s="1"/>
      <c r="Y769" s="1"/>
      <c r="Z769" s="1"/>
      <c r="AA769" s="1"/>
      <c r="AB769" s="1"/>
      <c r="AC769" s="1"/>
      <c r="AD769" s="1"/>
      <c r="AE769" s="1"/>
      <c r="AF769" s="1"/>
      <c r="AG769" s="1"/>
      <c r="AH769" s="1"/>
    </row>
    <row r="770">
      <c r="A770" s="1"/>
      <c r="B770" s="197"/>
      <c r="C770" s="46"/>
      <c r="D770" s="1"/>
      <c r="E770" s="197"/>
      <c r="F770" s="46"/>
      <c r="G770" s="1"/>
      <c r="H770" s="1"/>
      <c r="I770" s="1"/>
      <c r="J770" s="197"/>
      <c r="K770" s="1"/>
      <c r="L770" s="1"/>
      <c r="M770" s="1"/>
      <c r="N770" s="1"/>
      <c r="O770" s="1"/>
      <c r="P770" s="197"/>
      <c r="Q770" s="1"/>
      <c r="R770" s="1"/>
      <c r="S770" s="1"/>
      <c r="T770" s="197"/>
      <c r="U770" s="1"/>
      <c r="V770" s="1"/>
      <c r="W770" s="1"/>
      <c r="X770" s="1"/>
      <c r="Y770" s="1"/>
      <c r="Z770" s="1"/>
      <c r="AA770" s="1"/>
      <c r="AB770" s="1"/>
      <c r="AC770" s="1"/>
      <c r="AD770" s="1"/>
      <c r="AE770" s="1"/>
      <c r="AF770" s="1"/>
      <c r="AG770" s="1"/>
      <c r="AH770" s="1"/>
    </row>
    <row r="771">
      <c r="A771" s="1"/>
      <c r="B771" s="197"/>
      <c r="C771" s="46"/>
      <c r="D771" s="1"/>
      <c r="E771" s="197"/>
      <c r="F771" s="46"/>
      <c r="G771" s="1"/>
      <c r="H771" s="1"/>
      <c r="I771" s="1"/>
      <c r="J771" s="197"/>
      <c r="K771" s="1"/>
      <c r="L771" s="1"/>
      <c r="M771" s="1"/>
      <c r="N771" s="1"/>
      <c r="O771" s="1"/>
      <c r="P771" s="197"/>
      <c r="Q771" s="1"/>
      <c r="R771" s="1"/>
      <c r="S771" s="1"/>
      <c r="T771" s="197"/>
      <c r="U771" s="1"/>
      <c r="V771" s="1"/>
      <c r="W771" s="1"/>
      <c r="X771" s="1"/>
      <c r="Y771" s="1"/>
      <c r="Z771" s="1"/>
      <c r="AA771" s="1"/>
      <c r="AB771" s="1"/>
      <c r="AC771" s="1"/>
      <c r="AD771" s="1"/>
      <c r="AE771" s="1"/>
      <c r="AF771" s="1"/>
      <c r="AG771" s="1"/>
      <c r="AH771" s="1"/>
    </row>
    <row r="772">
      <c r="A772" s="1"/>
      <c r="B772" s="197"/>
      <c r="C772" s="46"/>
      <c r="D772" s="1"/>
      <c r="E772" s="197"/>
      <c r="F772" s="46"/>
      <c r="G772" s="1"/>
      <c r="H772" s="1"/>
      <c r="I772" s="1"/>
      <c r="J772" s="197"/>
      <c r="K772" s="1"/>
      <c r="L772" s="1"/>
      <c r="M772" s="1"/>
      <c r="N772" s="1"/>
      <c r="O772" s="1"/>
      <c r="P772" s="197"/>
      <c r="Q772" s="1"/>
      <c r="R772" s="1"/>
      <c r="S772" s="1"/>
      <c r="T772" s="197"/>
      <c r="U772" s="1"/>
      <c r="V772" s="1"/>
      <c r="W772" s="1"/>
      <c r="X772" s="1"/>
      <c r="Y772" s="1"/>
      <c r="Z772" s="1"/>
      <c r="AA772" s="1"/>
      <c r="AB772" s="1"/>
      <c r="AC772" s="1"/>
      <c r="AD772" s="1"/>
      <c r="AE772" s="1"/>
      <c r="AF772" s="1"/>
      <c r="AG772" s="1"/>
      <c r="AH772" s="1"/>
    </row>
    <row r="773">
      <c r="A773" s="1"/>
      <c r="B773" s="197"/>
      <c r="C773" s="46"/>
      <c r="D773" s="1"/>
      <c r="E773" s="197"/>
      <c r="F773" s="46"/>
      <c r="G773" s="1"/>
      <c r="H773" s="1"/>
      <c r="I773" s="1"/>
      <c r="J773" s="197"/>
      <c r="K773" s="1"/>
      <c r="L773" s="1"/>
      <c r="M773" s="1"/>
      <c r="N773" s="1"/>
      <c r="O773" s="1"/>
      <c r="P773" s="197"/>
      <c r="Q773" s="1"/>
      <c r="R773" s="1"/>
      <c r="S773" s="1"/>
      <c r="T773" s="197"/>
      <c r="U773" s="1"/>
      <c r="V773" s="1"/>
      <c r="W773" s="1"/>
      <c r="X773" s="1"/>
      <c r="Y773" s="1"/>
      <c r="Z773" s="1"/>
      <c r="AA773" s="1"/>
      <c r="AB773" s="1"/>
      <c r="AC773" s="1"/>
      <c r="AD773" s="1"/>
      <c r="AE773" s="1"/>
      <c r="AF773" s="1"/>
      <c r="AG773" s="1"/>
      <c r="AH773" s="1"/>
    </row>
    <row r="774">
      <c r="A774" s="1"/>
      <c r="B774" s="197"/>
      <c r="C774" s="46"/>
      <c r="D774" s="1"/>
      <c r="E774" s="197"/>
      <c r="F774" s="46"/>
      <c r="G774" s="1"/>
      <c r="H774" s="1"/>
      <c r="I774" s="1"/>
      <c r="J774" s="197"/>
      <c r="K774" s="1"/>
      <c r="L774" s="1"/>
      <c r="M774" s="1"/>
      <c r="N774" s="1"/>
      <c r="O774" s="1"/>
      <c r="P774" s="197"/>
      <c r="Q774" s="1"/>
      <c r="R774" s="1"/>
      <c r="S774" s="1"/>
      <c r="T774" s="197"/>
      <c r="U774" s="1"/>
      <c r="V774" s="1"/>
      <c r="W774" s="1"/>
      <c r="X774" s="1"/>
      <c r="Y774" s="1"/>
      <c r="Z774" s="1"/>
      <c r="AA774" s="1"/>
      <c r="AB774" s="1"/>
      <c r="AC774" s="1"/>
      <c r="AD774" s="1"/>
      <c r="AE774" s="1"/>
      <c r="AF774" s="1"/>
      <c r="AG774" s="1"/>
      <c r="AH774" s="1"/>
    </row>
    <row r="775">
      <c r="A775" s="1"/>
      <c r="B775" s="197"/>
      <c r="C775" s="46"/>
      <c r="D775" s="1"/>
      <c r="E775" s="197"/>
      <c r="F775" s="46"/>
      <c r="G775" s="1"/>
      <c r="H775" s="1"/>
      <c r="I775" s="1"/>
      <c r="J775" s="197"/>
      <c r="K775" s="1"/>
      <c r="L775" s="1"/>
      <c r="M775" s="1"/>
      <c r="N775" s="1"/>
      <c r="O775" s="1"/>
      <c r="P775" s="197"/>
      <c r="Q775" s="1"/>
      <c r="R775" s="1"/>
      <c r="S775" s="1"/>
      <c r="T775" s="197"/>
      <c r="U775" s="1"/>
      <c r="V775" s="1"/>
      <c r="W775" s="1"/>
      <c r="X775" s="1"/>
      <c r="Y775" s="1"/>
      <c r="Z775" s="1"/>
      <c r="AA775" s="1"/>
      <c r="AB775" s="1"/>
      <c r="AC775" s="1"/>
      <c r="AD775" s="1"/>
      <c r="AE775" s="1"/>
      <c r="AF775" s="1"/>
      <c r="AG775" s="1"/>
      <c r="AH775" s="1"/>
    </row>
    <row r="776">
      <c r="A776" s="1"/>
      <c r="B776" s="197"/>
      <c r="C776" s="46"/>
      <c r="D776" s="1"/>
      <c r="E776" s="197"/>
      <c r="F776" s="46"/>
      <c r="G776" s="1"/>
      <c r="H776" s="1"/>
      <c r="I776" s="1"/>
      <c r="J776" s="197"/>
      <c r="K776" s="1"/>
      <c r="L776" s="1"/>
      <c r="M776" s="1"/>
      <c r="N776" s="1"/>
      <c r="O776" s="1"/>
      <c r="P776" s="197"/>
      <c r="Q776" s="1"/>
      <c r="R776" s="1"/>
      <c r="S776" s="1"/>
      <c r="T776" s="197"/>
      <c r="U776" s="1"/>
      <c r="V776" s="1"/>
      <c r="W776" s="1"/>
      <c r="X776" s="1"/>
      <c r="Y776" s="1"/>
      <c r="Z776" s="1"/>
      <c r="AA776" s="1"/>
      <c r="AB776" s="1"/>
      <c r="AC776" s="1"/>
      <c r="AD776" s="1"/>
      <c r="AE776" s="1"/>
      <c r="AF776" s="1"/>
      <c r="AG776" s="1"/>
      <c r="AH776" s="1"/>
    </row>
    <row r="777">
      <c r="A777" s="1"/>
      <c r="B777" s="197"/>
      <c r="C777" s="46"/>
      <c r="D777" s="1"/>
      <c r="E777" s="197"/>
      <c r="F777" s="46"/>
      <c r="G777" s="1"/>
      <c r="H777" s="1"/>
      <c r="I777" s="1"/>
      <c r="J777" s="197"/>
      <c r="K777" s="1"/>
      <c r="L777" s="1"/>
      <c r="M777" s="1"/>
      <c r="N777" s="1"/>
      <c r="O777" s="1"/>
      <c r="P777" s="197"/>
      <c r="Q777" s="1"/>
      <c r="R777" s="1"/>
      <c r="S777" s="1"/>
      <c r="T777" s="197"/>
      <c r="U777" s="1"/>
      <c r="V777" s="1"/>
      <c r="W777" s="1"/>
      <c r="X777" s="1"/>
      <c r="Y777" s="1"/>
      <c r="Z777" s="1"/>
      <c r="AA777" s="1"/>
      <c r="AB777" s="1"/>
      <c r="AC777" s="1"/>
      <c r="AD777" s="1"/>
      <c r="AE777" s="1"/>
      <c r="AF777" s="1"/>
      <c r="AG777" s="1"/>
      <c r="AH777" s="1"/>
    </row>
    <row r="778">
      <c r="A778" s="1"/>
      <c r="B778" s="197"/>
      <c r="C778" s="46"/>
      <c r="D778" s="1"/>
      <c r="E778" s="197"/>
      <c r="F778" s="46"/>
      <c r="G778" s="1"/>
      <c r="H778" s="1"/>
      <c r="I778" s="1"/>
      <c r="J778" s="197"/>
      <c r="K778" s="1"/>
      <c r="L778" s="1"/>
      <c r="M778" s="1"/>
      <c r="N778" s="1"/>
      <c r="O778" s="1"/>
      <c r="P778" s="197"/>
      <c r="Q778" s="1"/>
      <c r="R778" s="1"/>
      <c r="S778" s="1"/>
      <c r="T778" s="197"/>
      <c r="U778" s="1"/>
      <c r="V778" s="1"/>
      <c r="W778" s="1"/>
      <c r="X778" s="1"/>
      <c r="Y778" s="1"/>
      <c r="Z778" s="1"/>
      <c r="AA778" s="1"/>
      <c r="AB778" s="1"/>
      <c r="AC778" s="1"/>
      <c r="AD778" s="1"/>
      <c r="AE778" s="1"/>
      <c r="AF778" s="1"/>
      <c r="AG778" s="1"/>
      <c r="AH778" s="1"/>
    </row>
    <row r="779">
      <c r="A779" s="1"/>
      <c r="B779" s="197"/>
      <c r="C779" s="46"/>
      <c r="D779" s="1"/>
      <c r="E779" s="197"/>
      <c r="F779" s="46"/>
      <c r="G779" s="1"/>
      <c r="H779" s="1"/>
      <c r="I779" s="1"/>
      <c r="J779" s="197"/>
      <c r="K779" s="1"/>
      <c r="L779" s="1"/>
      <c r="M779" s="1"/>
      <c r="N779" s="1"/>
      <c r="O779" s="1"/>
      <c r="P779" s="197"/>
      <c r="Q779" s="1"/>
      <c r="R779" s="1"/>
      <c r="S779" s="1"/>
      <c r="T779" s="197"/>
      <c r="U779" s="1"/>
      <c r="V779" s="1"/>
      <c r="W779" s="1"/>
      <c r="X779" s="1"/>
      <c r="Y779" s="1"/>
      <c r="Z779" s="1"/>
      <c r="AA779" s="1"/>
      <c r="AB779" s="1"/>
      <c r="AC779" s="1"/>
      <c r="AD779" s="1"/>
      <c r="AE779" s="1"/>
      <c r="AF779" s="1"/>
      <c r="AG779" s="1"/>
      <c r="AH779" s="1"/>
    </row>
    <row r="780">
      <c r="A780" s="1"/>
      <c r="B780" s="197"/>
      <c r="C780" s="46"/>
      <c r="D780" s="1"/>
      <c r="E780" s="197"/>
      <c r="F780" s="46"/>
      <c r="G780" s="1"/>
      <c r="H780" s="1"/>
      <c r="I780" s="1"/>
      <c r="J780" s="197"/>
      <c r="K780" s="1"/>
      <c r="L780" s="1"/>
      <c r="M780" s="1"/>
      <c r="N780" s="1"/>
      <c r="O780" s="1"/>
      <c r="P780" s="197"/>
      <c r="Q780" s="1"/>
      <c r="R780" s="1"/>
      <c r="S780" s="1"/>
      <c r="T780" s="197"/>
      <c r="U780" s="1"/>
      <c r="V780" s="1"/>
      <c r="W780" s="1"/>
      <c r="X780" s="1"/>
      <c r="Y780" s="1"/>
      <c r="Z780" s="1"/>
      <c r="AA780" s="1"/>
      <c r="AB780" s="1"/>
      <c r="AC780" s="1"/>
      <c r="AD780" s="1"/>
      <c r="AE780" s="1"/>
      <c r="AF780" s="1"/>
      <c r="AG780" s="1"/>
      <c r="AH780" s="1"/>
    </row>
    <row r="781">
      <c r="A781" s="1"/>
      <c r="B781" s="197"/>
      <c r="C781" s="46"/>
      <c r="D781" s="1"/>
      <c r="E781" s="197"/>
      <c r="F781" s="46"/>
      <c r="G781" s="1"/>
      <c r="H781" s="1"/>
      <c r="I781" s="1"/>
      <c r="J781" s="197"/>
      <c r="K781" s="1"/>
      <c r="L781" s="1"/>
      <c r="M781" s="1"/>
      <c r="N781" s="1"/>
      <c r="O781" s="1"/>
      <c r="P781" s="197"/>
      <c r="Q781" s="1"/>
      <c r="R781" s="1"/>
      <c r="S781" s="1"/>
      <c r="T781" s="197"/>
      <c r="U781" s="1"/>
      <c r="V781" s="1"/>
      <c r="W781" s="1"/>
      <c r="X781" s="1"/>
      <c r="Y781" s="1"/>
      <c r="Z781" s="1"/>
      <c r="AA781" s="1"/>
      <c r="AB781" s="1"/>
      <c r="AC781" s="1"/>
      <c r="AD781" s="1"/>
      <c r="AE781" s="1"/>
      <c r="AF781" s="1"/>
      <c r="AG781" s="1"/>
      <c r="AH781" s="1"/>
    </row>
    <row r="782">
      <c r="A782" s="1"/>
      <c r="B782" s="197"/>
      <c r="C782" s="46"/>
      <c r="D782" s="1"/>
      <c r="E782" s="197"/>
      <c r="F782" s="46"/>
      <c r="G782" s="1"/>
      <c r="H782" s="1"/>
      <c r="I782" s="1"/>
      <c r="J782" s="197"/>
      <c r="K782" s="1"/>
      <c r="L782" s="1"/>
      <c r="M782" s="1"/>
      <c r="N782" s="1"/>
      <c r="O782" s="1"/>
      <c r="P782" s="197"/>
      <c r="Q782" s="1"/>
      <c r="R782" s="1"/>
      <c r="S782" s="1"/>
      <c r="T782" s="197"/>
      <c r="U782" s="1"/>
      <c r="V782" s="1"/>
      <c r="W782" s="1"/>
      <c r="X782" s="1"/>
      <c r="Y782" s="1"/>
      <c r="Z782" s="1"/>
      <c r="AA782" s="1"/>
      <c r="AB782" s="1"/>
      <c r="AC782" s="1"/>
      <c r="AD782" s="1"/>
      <c r="AE782" s="1"/>
      <c r="AF782" s="1"/>
      <c r="AG782" s="1"/>
      <c r="AH782" s="1"/>
    </row>
    <row r="783">
      <c r="A783" s="1"/>
      <c r="B783" s="197"/>
      <c r="C783" s="46"/>
      <c r="D783" s="1"/>
      <c r="E783" s="197"/>
      <c r="F783" s="46"/>
      <c r="G783" s="1"/>
      <c r="H783" s="1"/>
      <c r="I783" s="1"/>
      <c r="J783" s="197"/>
      <c r="K783" s="1"/>
      <c r="L783" s="1"/>
      <c r="M783" s="1"/>
      <c r="N783" s="1"/>
      <c r="O783" s="1"/>
      <c r="P783" s="197"/>
      <c r="Q783" s="1"/>
      <c r="R783" s="1"/>
      <c r="S783" s="1"/>
      <c r="T783" s="197"/>
      <c r="U783" s="1"/>
      <c r="V783" s="1"/>
      <c r="W783" s="1"/>
      <c r="X783" s="1"/>
      <c r="Y783" s="1"/>
      <c r="Z783" s="1"/>
      <c r="AA783" s="1"/>
      <c r="AB783" s="1"/>
      <c r="AC783" s="1"/>
      <c r="AD783" s="1"/>
      <c r="AE783" s="1"/>
      <c r="AF783" s="1"/>
      <c r="AG783" s="1"/>
      <c r="AH783" s="1"/>
    </row>
    <row r="784">
      <c r="A784" s="1"/>
      <c r="B784" s="197"/>
      <c r="C784" s="46"/>
      <c r="D784" s="1"/>
      <c r="E784" s="197"/>
      <c r="F784" s="46"/>
      <c r="G784" s="1"/>
      <c r="H784" s="1"/>
      <c r="I784" s="1"/>
      <c r="J784" s="197"/>
      <c r="K784" s="1"/>
      <c r="L784" s="1"/>
      <c r="M784" s="1"/>
      <c r="N784" s="1"/>
      <c r="O784" s="1"/>
      <c r="P784" s="197"/>
      <c r="Q784" s="1"/>
      <c r="R784" s="1"/>
      <c r="S784" s="1"/>
      <c r="T784" s="197"/>
      <c r="U784" s="1"/>
      <c r="V784" s="1"/>
      <c r="W784" s="1"/>
      <c r="X784" s="1"/>
      <c r="Y784" s="1"/>
      <c r="Z784" s="1"/>
      <c r="AA784" s="1"/>
      <c r="AB784" s="1"/>
      <c r="AC784" s="1"/>
      <c r="AD784" s="1"/>
      <c r="AE784" s="1"/>
      <c r="AF784" s="1"/>
      <c r="AG784" s="1"/>
      <c r="AH784" s="1"/>
    </row>
    <row r="785">
      <c r="A785" s="1"/>
      <c r="B785" s="197"/>
      <c r="C785" s="46"/>
      <c r="D785" s="1"/>
      <c r="E785" s="197"/>
      <c r="F785" s="46"/>
      <c r="G785" s="1"/>
      <c r="H785" s="1"/>
      <c r="I785" s="1"/>
      <c r="J785" s="197"/>
      <c r="K785" s="1"/>
      <c r="L785" s="1"/>
      <c r="M785" s="1"/>
      <c r="N785" s="1"/>
      <c r="O785" s="1"/>
      <c r="P785" s="197"/>
      <c r="Q785" s="1"/>
      <c r="R785" s="1"/>
      <c r="S785" s="1"/>
      <c r="T785" s="197"/>
      <c r="U785" s="1"/>
      <c r="V785" s="1"/>
      <c r="W785" s="1"/>
      <c r="X785" s="1"/>
      <c r="Y785" s="1"/>
      <c r="Z785" s="1"/>
      <c r="AA785" s="1"/>
      <c r="AB785" s="1"/>
      <c r="AC785" s="1"/>
      <c r="AD785" s="1"/>
      <c r="AE785" s="1"/>
      <c r="AF785" s="1"/>
      <c r="AG785" s="1"/>
      <c r="AH785" s="1"/>
    </row>
    <row r="786">
      <c r="A786" s="1"/>
      <c r="B786" s="197"/>
      <c r="C786" s="46"/>
      <c r="D786" s="1"/>
      <c r="E786" s="197"/>
      <c r="F786" s="46"/>
      <c r="G786" s="1"/>
      <c r="H786" s="1"/>
      <c r="I786" s="1"/>
      <c r="J786" s="197"/>
      <c r="K786" s="1"/>
      <c r="L786" s="1"/>
      <c r="M786" s="1"/>
      <c r="N786" s="1"/>
      <c r="O786" s="1"/>
      <c r="P786" s="197"/>
      <c r="Q786" s="1"/>
      <c r="R786" s="1"/>
      <c r="S786" s="1"/>
      <c r="T786" s="197"/>
      <c r="U786" s="1"/>
      <c r="V786" s="1"/>
      <c r="W786" s="1"/>
      <c r="X786" s="1"/>
      <c r="Y786" s="1"/>
      <c r="Z786" s="1"/>
      <c r="AA786" s="1"/>
      <c r="AB786" s="1"/>
      <c r="AC786" s="1"/>
      <c r="AD786" s="1"/>
      <c r="AE786" s="1"/>
      <c r="AF786" s="1"/>
      <c r="AG786" s="1"/>
      <c r="AH786" s="1"/>
    </row>
    <row r="787">
      <c r="A787" s="1"/>
      <c r="B787" s="197"/>
      <c r="C787" s="46"/>
      <c r="D787" s="1"/>
      <c r="E787" s="197"/>
      <c r="F787" s="46"/>
      <c r="G787" s="1"/>
      <c r="H787" s="1"/>
      <c r="I787" s="1"/>
      <c r="J787" s="197"/>
      <c r="K787" s="1"/>
      <c r="L787" s="1"/>
      <c r="M787" s="1"/>
      <c r="N787" s="1"/>
      <c r="O787" s="1"/>
      <c r="P787" s="197"/>
      <c r="Q787" s="1"/>
      <c r="R787" s="1"/>
      <c r="S787" s="1"/>
      <c r="T787" s="197"/>
      <c r="U787" s="1"/>
      <c r="V787" s="1"/>
      <c r="W787" s="1"/>
      <c r="X787" s="1"/>
      <c r="Y787" s="1"/>
      <c r="Z787" s="1"/>
      <c r="AA787" s="1"/>
      <c r="AB787" s="1"/>
      <c r="AC787" s="1"/>
      <c r="AD787" s="1"/>
      <c r="AE787" s="1"/>
      <c r="AF787" s="1"/>
      <c r="AG787" s="1"/>
      <c r="AH787" s="1"/>
    </row>
    <row r="788">
      <c r="A788" s="1"/>
      <c r="B788" s="197"/>
      <c r="C788" s="46"/>
      <c r="D788" s="1"/>
      <c r="E788" s="197"/>
      <c r="F788" s="46"/>
      <c r="G788" s="1"/>
      <c r="H788" s="1"/>
      <c r="I788" s="1"/>
      <c r="J788" s="197"/>
      <c r="K788" s="1"/>
      <c r="L788" s="1"/>
      <c r="M788" s="1"/>
      <c r="N788" s="1"/>
      <c r="O788" s="1"/>
      <c r="P788" s="197"/>
      <c r="Q788" s="1"/>
      <c r="R788" s="1"/>
      <c r="S788" s="1"/>
      <c r="T788" s="197"/>
      <c r="U788" s="1"/>
      <c r="V788" s="1"/>
      <c r="W788" s="1"/>
      <c r="X788" s="1"/>
      <c r="Y788" s="1"/>
      <c r="Z788" s="1"/>
      <c r="AA788" s="1"/>
      <c r="AB788" s="1"/>
      <c r="AC788" s="1"/>
      <c r="AD788" s="1"/>
      <c r="AE788" s="1"/>
      <c r="AF788" s="1"/>
      <c r="AG788" s="1"/>
      <c r="AH788" s="1"/>
    </row>
    <row r="789">
      <c r="A789" s="1"/>
      <c r="B789" s="197"/>
      <c r="C789" s="46"/>
      <c r="D789" s="1"/>
      <c r="E789" s="197"/>
      <c r="F789" s="46"/>
      <c r="G789" s="1"/>
      <c r="H789" s="1"/>
      <c r="I789" s="1"/>
      <c r="J789" s="197"/>
      <c r="K789" s="1"/>
      <c r="L789" s="1"/>
      <c r="M789" s="1"/>
      <c r="N789" s="1"/>
      <c r="O789" s="1"/>
      <c r="P789" s="197"/>
      <c r="Q789" s="1"/>
      <c r="R789" s="1"/>
      <c r="S789" s="1"/>
      <c r="T789" s="197"/>
      <c r="U789" s="1"/>
      <c r="V789" s="1"/>
      <c r="W789" s="1"/>
      <c r="X789" s="1"/>
      <c r="Y789" s="1"/>
      <c r="Z789" s="1"/>
      <c r="AA789" s="1"/>
      <c r="AB789" s="1"/>
      <c r="AC789" s="1"/>
      <c r="AD789" s="1"/>
      <c r="AE789" s="1"/>
      <c r="AF789" s="1"/>
      <c r="AG789" s="1"/>
      <c r="AH789" s="1"/>
    </row>
    <row r="790">
      <c r="A790" s="1"/>
      <c r="B790" s="197"/>
      <c r="C790" s="46"/>
      <c r="D790" s="1"/>
      <c r="E790" s="197"/>
      <c r="F790" s="46"/>
      <c r="G790" s="1"/>
      <c r="H790" s="1"/>
      <c r="I790" s="1"/>
      <c r="J790" s="197"/>
      <c r="K790" s="1"/>
      <c r="L790" s="1"/>
      <c r="M790" s="1"/>
      <c r="N790" s="1"/>
      <c r="O790" s="1"/>
      <c r="P790" s="197"/>
      <c r="Q790" s="1"/>
      <c r="R790" s="1"/>
      <c r="S790" s="1"/>
      <c r="T790" s="197"/>
      <c r="U790" s="1"/>
      <c r="V790" s="1"/>
      <c r="W790" s="1"/>
      <c r="X790" s="1"/>
      <c r="Y790" s="1"/>
      <c r="Z790" s="1"/>
      <c r="AA790" s="1"/>
      <c r="AB790" s="1"/>
      <c r="AC790" s="1"/>
      <c r="AD790" s="1"/>
      <c r="AE790" s="1"/>
      <c r="AF790" s="1"/>
      <c r="AG790" s="1"/>
      <c r="AH790" s="1"/>
    </row>
    <row r="791">
      <c r="A791" s="1"/>
      <c r="B791" s="197"/>
      <c r="C791" s="46"/>
      <c r="D791" s="1"/>
      <c r="E791" s="197"/>
      <c r="F791" s="46"/>
      <c r="G791" s="1"/>
      <c r="H791" s="1"/>
      <c r="I791" s="1"/>
      <c r="J791" s="197"/>
      <c r="K791" s="1"/>
      <c r="L791" s="1"/>
      <c r="M791" s="1"/>
      <c r="N791" s="1"/>
      <c r="O791" s="1"/>
      <c r="P791" s="197"/>
      <c r="Q791" s="1"/>
      <c r="R791" s="1"/>
      <c r="S791" s="1"/>
      <c r="T791" s="197"/>
      <c r="U791" s="1"/>
      <c r="V791" s="1"/>
      <c r="W791" s="1"/>
      <c r="X791" s="1"/>
      <c r="Y791" s="1"/>
      <c r="Z791" s="1"/>
      <c r="AA791" s="1"/>
      <c r="AB791" s="1"/>
      <c r="AC791" s="1"/>
      <c r="AD791" s="1"/>
      <c r="AE791" s="1"/>
      <c r="AF791" s="1"/>
      <c r="AG791" s="1"/>
      <c r="AH791" s="1"/>
    </row>
    <row r="792">
      <c r="A792" s="1"/>
      <c r="B792" s="197"/>
      <c r="C792" s="46"/>
      <c r="D792" s="1"/>
      <c r="E792" s="197"/>
      <c r="F792" s="46"/>
      <c r="G792" s="1"/>
      <c r="H792" s="1"/>
      <c r="I792" s="1"/>
      <c r="J792" s="197"/>
      <c r="K792" s="1"/>
      <c r="L792" s="1"/>
      <c r="M792" s="1"/>
      <c r="N792" s="1"/>
      <c r="O792" s="1"/>
      <c r="P792" s="197"/>
      <c r="Q792" s="1"/>
      <c r="R792" s="1"/>
      <c r="S792" s="1"/>
      <c r="T792" s="197"/>
      <c r="U792" s="1"/>
      <c r="V792" s="1"/>
      <c r="W792" s="1"/>
      <c r="X792" s="1"/>
      <c r="Y792" s="1"/>
      <c r="Z792" s="1"/>
      <c r="AA792" s="1"/>
      <c r="AB792" s="1"/>
      <c r="AC792" s="1"/>
      <c r="AD792" s="1"/>
      <c r="AE792" s="1"/>
      <c r="AF792" s="1"/>
      <c r="AG792" s="1"/>
      <c r="AH792" s="1"/>
    </row>
    <row r="793">
      <c r="A793" s="1"/>
      <c r="B793" s="197"/>
      <c r="C793" s="46"/>
      <c r="D793" s="1"/>
      <c r="E793" s="197"/>
      <c r="F793" s="46"/>
      <c r="G793" s="1"/>
      <c r="H793" s="1"/>
      <c r="I793" s="1"/>
      <c r="J793" s="197"/>
      <c r="K793" s="1"/>
      <c r="L793" s="1"/>
      <c r="M793" s="1"/>
      <c r="N793" s="1"/>
      <c r="O793" s="1"/>
      <c r="P793" s="197"/>
      <c r="Q793" s="1"/>
      <c r="R793" s="1"/>
      <c r="S793" s="1"/>
      <c r="T793" s="197"/>
      <c r="U793" s="1"/>
      <c r="V793" s="1"/>
      <c r="W793" s="1"/>
      <c r="X793" s="1"/>
      <c r="Y793" s="1"/>
      <c r="Z793" s="1"/>
      <c r="AA793" s="1"/>
      <c r="AB793" s="1"/>
      <c r="AC793" s="1"/>
      <c r="AD793" s="1"/>
      <c r="AE793" s="1"/>
      <c r="AF793" s="1"/>
      <c r="AG793" s="1"/>
      <c r="AH793" s="1"/>
    </row>
    <row r="794">
      <c r="A794" s="1"/>
      <c r="B794" s="197"/>
      <c r="C794" s="46"/>
      <c r="D794" s="1"/>
      <c r="E794" s="197"/>
      <c r="F794" s="46"/>
      <c r="G794" s="1"/>
      <c r="H794" s="1"/>
      <c r="I794" s="1"/>
      <c r="J794" s="197"/>
      <c r="K794" s="1"/>
      <c r="L794" s="1"/>
      <c r="M794" s="1"/>
      <c r="N794" s="1"/>
      <c r="O794" s="1"/>
      <c r="P794" s="197"/>
      <c r="Q794" s="1"/>
      <c r="R794" s="1"/>
      <c r="S794" s="1"/>
      <c r="T794" s="197"/>
      <c r="U794" s="1"/>
      <c r="V794" s="1"/>
      <c r="W794" s="1"/>
      <c r="X794" s="1"/>
      <c r="Y794" s="1"/>
      <c r="Z794" s="1"/>
      <c r="AA794" s="1"/>
      <c r="AB794" s="1"/>
      <c r="AC794" s="1"/>
      <c r="AD794" s="1"/>
      <c r="AE794" s="1"/>
      <c r="AF794" s="1"/>
      <c r="AG794" s="1"/>
      <c r="AH794" s="1"/>
    </row>
    <row r="795">
      <c r="A795" s="1"/>
      <c r="B795" s="197"/>
      <c r="C795" s="46"/>
      <c r="D795" s="1"/>
      <c r="E795" s="197"/>
      <c r="F795" s="46"/>
      <c r="G795" s="1"/>
      <c r="H795" s="1"/>
      <c r="I795" s="1"/>
      <c r="J795" s="197"/>
      <c r="K795" s="1"/>
      <c r="L795" s="1"/>
      <c r="M795" s="1"/>
      <c r="N795" s="1"/>
      <c r="O795" s="1"/>
      <c r="P795" s="197"/>
      <c r="Q795" s="1"/>
      <c r="R795" s="1"/>
      <c r="S795" s="1"/>
      <c r="T795" s="197"/>
      <c r="U795" s="1"/>
      <c r="V795" s="1"/>
      <c r="W795" s="1"/>
      <c r="X795" s="1"/>
      <c r="Y795" s="1"/>
      <c r="Z795" s="1"/>
      <c r="AA795" s="1"/>
      <c r="AB795" s="1"/>
      <c r="AC795" s="1"/>
      <c r="AD795" s="1"/>
      <c r="AE795" s="1"/>
      <c r="AF795" s="1"/>
      <c r="AG795" s="1"/>
      <c r="AH795" s="1"/>
    </row>
    <row r="796">
      <c r="A796" s="1"/>
      <c r="B796" s="197"/>
      <c r="C796" s="46"/>
      <c r="D796" s="1"/>
      <c r="E796" s="197"/>
      <c r="F796" s="46"/>
      <c r="G796" s="1"/>
      <c r="H796" s="1"/>
      <c r="I796" s="1"/>
      <c r="J796" s="197"/>
      <c r="K796" s="1"/>
      <c r="L796" s="1"/>
      <c r="M796" s="1"/>
      <c r="N796" s="1"/>
      <c r="O796" s="1"/>
      <c r="P796" s="197"/>
      <c r="Q796" s="1"/>
      <c r="R796" s="1"/>
      <c r="S796" s="1"/>
      <c r="T796" s="197"/>
      <c r="U796" s="1"/>
      <c r="V796" s="1"/>
      <c r="W796" s="1"/>
      <c r="X796" s="1"/>
      <c r="Y796" s="1"/>
      <c r="Z796" s="1"/>
      <c r="AA796" s="1"/>
      <c r="AB796" s="1"/>
      <c r="AC796" s="1"/>
      <c r="AD796" s="1"/>
      <c r="AE796" s="1"/>
      <c r="AF796" s="1"/>
      <c r="AG796" s="1"/>
      <c r="AH796" s="1"/>
    </row>
    <row r="797">
      <c r="A797" s="1"/>
      <c r="B797" s="197"/>
      <c r="C797" s="46"/>
      <c r="D797" s="1"/>
      <c r="E797" s="197"/>
      <c r="F797" s="46"/>
      <c r="G797" s="1"/>
      <c r="H797" s="1"/>
      <c r="I797" s="1"/>
      <c r="J797" s="197"/>
      <c r="K797" s="1"/>
      <c r="L797" s="1"/>
      <c r="M797" s="1"/>
      <c r="N797" s="1"/>
      <c r="O797" s="1"/>
      <c r="P797" s="197"/>
      <c r="Q797" s="1"/>
      <c r="R797" s="1"/>
      <c r="S797" s="1"/>
      <c r="T797" s="197"/>
      <c r="U797" s="1"/>
      <c r="V797" s="1"/>
      <c r="W797" s="1"/>
      <c r="X797" s="1"/>
      <c r="Y797" s="1"/>
      <c r="Z797" s="1"/>
      <c r="AA797" s="1"/>
      <c r="AB797" s="1"/>
      <c r="AC797" s="1"/>
      <c r="AD797" s="1"/>
      <c r="AE797" s="1"/>
      <c r="AF797" s="1"/>
      <c r="AG797" s="1"/>
      <c r="AH797" s="1"/>
    </row>
    <row r="798">
      <c r="A798" s="1"/>
      <c r="B798" s="197"/>
      <c r="C798" s="46"/>
      <c r="D798" s="1"/>
      <c r="E798" s="197"/>
      <c r="F798" s="46"/>
      <c r="G798" s="1"/>
      <c r="H798" s="1"/>
      <c r="I798" s="1"/>
      <c r="J798" s="197"/>
      <c r="K798" s="1"/>
      <c r="L798" s="1"/>
      <c r="M798" s="1"/>
      <c r="N798" s="1"/>
      <c r="O798" s="1"/>
      <c r="P798" s="197"/>
      <c r="Q798" s="1"/>
      <c r="R798" s="1"/>
      <c r="S798" s="1"/>
      <c r="T798" s="197"/>
      <c r="U798" s="1"/>
      <c r="V798" s="1"/>
      <c r="W798" s="1"/>
      <c r="X798" s="1"/>
      <c r="Y798" s="1"/>
      <c r="Z798" s="1"/>
      <c r="AA798" s="1"/>
      <c r="AB798" s="1"/>
      <c r="AC798" s="1"/>
      <c r="AD798" s="1"/>
      <c r="AE798" s="1"/>
      <c r="AF798" s="1"/>
      <c r="AG798" s="1"/>
      <c r="AH798" s="1"/>
    </row>
    <row r="799">
      <c r="A799" s="1"/>
      <c r="B799" s="197"/>
      <c r="C799" s="46"/>
      <c r="D799" s="1"/>
      <c r="E799" s="197"/>
      <c r="F799" s="46"/>
      <c r="G799" s="1"/>
      <c r="H799" s="1"/>
      <c r="I799" s="1"/>
      <c r="J799" s="197"/>
      <c r="K799" s="1"/>
      <c r="L799" s="1"/>
      <c r="M799" s="1"/>
      <c r="N799" s="1"/>
      <c r="O799" s="1"/>
      <c r="P799" s="197"/>
      <c r="Q799" s="1"/>
      <c r="R799" s="1"/>
      <c r="S799" s="1"/>
      <c r="T799" s="197"/>
      <c r="U799" s="1"/>
      <c r="V799" s="1"/>
      <c r="W799" s="1"/>
      <c r="X799" s="1"/>
      <c r="Y799" s="1"/>
      <c r="Z799" s="1"/>
      <c r="AA799" s="1"/>
      <c r="AB799" s="1"/>
      <c r="AC799" s="1"/>
      <c r="AD799" s="1"/>
      <c r="AE799" s="1"/>
      <c r="AF799" s="1"/>
      <c r="AG799" s="1"/>
      <c r="AH799" s="1"/>
    </row>
    <row r="800">
      <c r="A800" s="1"/>
      <c r="B800" s="197"/>
      <c r="C800" s="46"/>
      <c r="D800" s="1"/>
      <c r="E800" s="197"/>
      <c r="F800" s="46"/>
      <c r="G800" s="1"/>
      <c r="H800" s="1"/>
      <c r="I800" s="1"/>
      <c r="J800" s="197"/>
      <c r="K800" s="1"/>
      <c r="L800" s="1"/>
      <c r="M800" s="1"/>
      <c r="N800" s="1"/>
      <c r="O800" s="1"/>
      <c r="P800" s="197"/>
      <c r="Q800" s="1"/>
      <c r="R800" s="1"/>
      <c r="S800" s="1"/>
      <c r="T800" s="197"/>
      <c r="U800" s="1"/>
      <c r="V800" s="1"/>
      <c r="W800" s="1"/>
      <c r="X800" s="1"/>
      <c r="Y800" s="1"/>
      <c r="Z800" s="1"/>
      <c r="AA800" s="1"/>
      <c r="AB800" s="1"/>
      <c r="AC800" s="1"/>
      <c r="AD800" s="1"/>
      <c r="AE800" s="1"/>
      <c r="AF800" s="1"/>
      <c r="AG800" s="1"/>
      <c r="AH800" s="1"/>
    </row>
    <row r="801">
      <c r="A801" s="1"/>
      <c r="B801" s="197"/>
      <c r="C801" s="46"/>
      <c r="D801" s="1"/>
      <c r="E801" s="197"/>
      <c r="F801" s="46"/>
      <c r="G801" s="1"/>
      <c r="H801" s="1"/>
      <c r="I801" s="1"/>
      <c r="J801" s="197"/>
      <c r="K801" s="1"/>
      <c r="L801" s="1"/>
      <c r="M801" s="1"/>
      <c r="N801" s="1"/>
      <c r="O801" s="1"/>
      <c r="P801" s="197"/>
      <c r="Q801" s="1"/>
      <c r="R801" s="1"/>
      <c r="S801" s="1"/>
      <c r="T801" s="197"/>
      <c r="U801" s="1"/>
      <c r="V801" s="1"/>
      <c r="W801" s="1"/>
      <c r="X801" s="1"/>
      <c r="Y801" s="1"/>
      <c r="Z801" s="1"/>
      <c r="AA801" s="1"/>
      <c r="AB801" s="1"/>
      <c r="AC801" s="1"/>
      <c r="AD801" s="1"/>
      <c r="AE801" s="1"/>
      <c r="AF801" s="1"/>
      <c r="AG801" s="1"/>
      <c r="AH801" s="1"/>
    </row>
    <row r="802">
      <c r="A802" s="1"/>
      <c r="B802" s="197"/>
      <c r="C802" s="46"/>
      <c r="D802" s="1"/>
      <c r="E802" s="197"/>
      <c r="F802" s="46"/>
      <c r="G802" s="1"/>
      <c r="H802" s="1"/>
      <c r="I802" s="1"/>
      <c r="J802" s="197"/>
      <c r="K802" s="1"/>
      <c r="L802" s="1"/>
      <c r="M802" s="1"/>
      <c r="N802" s="1"/>
      <c r="O802" s="1"/>
      <c r="P802" s="197"/>
      <c r="Q802" s="1"/>
      <c r="R802" s="1"/>
      <c r="S802" s="1"/>
      <c r="T802" s="197"/>
      <c r="U802" s="1"/>
      <c r="V802" s="1"/>
      <c r="W802" s="1"/>
      <c r="X802" s="1"/>
      <c r="Y802" s="1"/>
      <c r="Z802" s="1"/>
      <c r="AA802" s="1"/>
      <c r="AB802" s="1"/>
      <c r="AC802" s="1"/>
      <c r="AD802" s="1"/>
      <c r="AE802" s="1"/>
      <c r="AF802" s="1"/>
      <c r="AG802" s="1"/>
      <c r="AH802" s="1"/>
    </row>
    <row r="803">
      <c r="A803" s="1"/>
      <c r="B803" s="197"/>
      <c r="C803" s="46"/>
      <c r="D803" s="1"/>
      <c r="E803" s="197"/>
      <c r="F803" s="46"/>
      <c r="G803" s="1"/>
      <c r="H803" s="1"/>
      <c r="I803" s="1"/>
      <c r="J803" s="197"/>
      <c r="K803" s="1"/>
      <c r="L803" s="1"/>
      <c r="M803" s="1"/>
      <c r="N803" s="1"/>
      <c r="O803" s="1"/>
      <c r="P803" s="197"/>
      <c r="Q803" s="1"/>
      <c r="R803" s="1"/>
      <c r="S803" s="1"/>
      <c r="T803" s="197"/>
      <c r="U803" s="1"/>
      <c r="V803" s="1"/>
      <c r="W803" s="1"/>
      <c r="X803" s="1"/>
      <c r="Y803" s="1"/>
      <c r="Z803" s="1"/>
      <c r="AA803" s="1"/>
      <c r="AB803" s="1"/>
      <c r="AC803" s="1"/>
      <c r="AD803" s="1"/>
      <c r="AE803" s="1"/>
      <c r="AF803" s="1"/>
      <c r="AG803" s="1"/>
      <c r="AH803" s="1"/>
    </row>
    <row r="804">
      <c r="A804" s="1"/>
      <c r="B804" s="197"/>
      <c r="C804" s="46"/>
      <c r="D804" s="1"/>
      <c r="E804" s="197"/>
      <c r="F804" s="46"/>
      <c r="G804" s="1"/>
      <c r="H804" s="1"/>
      <c r="I804" s="1"/>
      <c r="J804" s="197"/>
      <c r="K804" s="1"/>
      <c r="L804" s="1"/>
      <c r="M804" s="1"/>
      <c r="N804" s="1"/>
      <c r="O804" s="1"/>
      <c r="P804" s="197"/>
      <c r="Q804" s="1"/>
      <c r="R804" s="1"/>
      <c r="S804" s="1"/>
      <c r="T804" s="197"/>
      <c r="U804" s="1"/>
      <c r="V804" s="1"/>
      <c r="W804" s="1"/>
      <c r="X804" s="1"/>
      <c r="Y804" s="1"/>
      <c r="Z804" s="1"/>
      <c r="AA804" s="1"/>
      <c r="AB804" s="1"/>
      <c r="AC804" s="1"/>
      <c r="AD804" s="1"/>
      <c r="AE804" s="1"/>
      <c r="AF804" s="1"/>
      <c r="AG804" s="1"/>
      <c r="AH804" s="1"/>
    </row>
    <row r="805">
      <c r="A805" s="1"/>
      <c r="B805" s="197"/>
      <c r="C805" s="46"/>
      <c r="D805" s="1"/>
      <c r="E805" s="197"/>
      <c r="F805" s="46"/>
      <c r="G805" s="1"/>
      <c r="H805" s="1"/>
      <c r="I805" s="1"/>
      <c r="J805" s="197"/>
      <c r="K805" s="1"/>
      <c r="L805" s="1"/>
      <c r="M805" s="1"/>
      <c r="N805" s="1"/>
      <c r="O805" s="1"/>
      <c r="P805" s="197"/>
      <c r="Q805" s="1"/>
      <c r="R805" s="1"/>
      <c r="S805" s="1"/>
      <c r="T805" s="197"/>
      <c r="U805" s="1"/>
      <c r="V805" s="1"/>
      <c r="W805" s="1"/>
      <c r="X805" s="1"/>
      <c r="Y805" s="1"/>
      <c r="Z805" s="1"/>
      <c r="AA805" s="1"/>
      <c r="AB805" s="1"/>
      <c r="AC805" s="1"/>
      <c r="AD805" s="1"/>
      <c r="AE805" s="1"/>
      <c r="AF805" s="1"/>
      <c r="AG805" s="1"/>
      <c r="AH805" s="1"/>
    </row>
    <row r="806">
      <c r="A806" s="1"/>
      <c r="B806" s="197"/>
      <c r="C806" s="46"/>
      <c r="D806" s="1"/>
      <c r="E806" s="197"/>
      <c r="F806" s="46"/>
      <c r="G806" s="1"/>
      <c r="H806" s="1"/>
      <c r="I806" s="1"/>
      <c r="J806" s="197"/>
      <c r="K806" s="1"/>
      <c r="L806" s="1"/>
      <c r="M806" s="1"/>
      <c r="N806" s="1"/>
      <c r="O806" s="1"/>
      <c r="P806" s="197"/>
      <c r="Q806" s="1"/>
      <c r="R806" s="1"/>
      <c r="S806" s="1"/>
      <c r="T806" s="197"/>
      <c r="U806" s="1"/>
      <c r="V806" s="1"/>
      <c r="W806" s="1"/>
      <c r="X806" s="1"/>
      <c r="Y806" s="1"/>
      <c r="Z806" s="1"/>
      <c r="AA806" s="1"/>
      <c r="AB806" s="1"/>
      <c r="AC806" s="1"/>
      <c r="AD806" s="1"/>
      <c r="AE806" s="1"/>
      <c r="AF806" s="1"/>
      <c r="AG806" s="1"/>
      <c r="AH806" s="1"/>
    </row>
    <row r="807">
      <c r="A807" s="1"/>
      <c r="B807" s="197"/>
      <c r="C807" s="46"/>
      <c r="D807" s="1"/>
      <c r="E807" s="197"/>
      <c r="F807" s="46"/>
      <c r="G807" s="1"/>
      <c r="H807" s="1"/>
      <c r="I807" s="1"/>
      <c r="J807" s="197"/>
      <c r="K807" s="1"/>
      <c r="L807" s="1"/>
      <c r="M807" s="1"/>
      <c r="N807" s="1"/>
      <c r="O807" s="1"/>
      <c r="P807" s="197"/>
      <c r="Q807" s="1"/>
      <c r="R807" s="1"/>
      <c r="S807" s="1"/>
      <c r="T807" s="197"/>
      <c r="U807" s="1"/>
      <c r="V807" s="1"/>
      <c r="W807" s="1"/>
      <c r="X807" s="1"/>
      <c r="Y807" s="1"/>
      <c r="Z807" s="1"/>
      <c r="AA807" s="1"/>
      <c r="AB807" s="1"/>
      <c r="AC807" s="1"/>
      <c r="AD807" s="1"/>
      <c r="AE807" s="1"/>
      <c r="AF807" s="1"/>
      <c r="AG807" s="1"/>
      <c r="AH807" s="1"/>
    </row>
    <row r="808">
      <c r="A808" s="1"/>
      <c r="B808" s="197"/>
      <c r="C808" s="46"/>
      <c r="D808" s="1"/>
      <c r="E808" s="197"/>
      <c r="F808" s="46"/>
      <c r="G808" s="1"/>
      <c r="H808" s="1"/>
      <c r="I808" s="1"/>
      <c r="J808" s="197"/>
      <c r="K808" s="1"/>
      <c r="L808" s="1"/>
      <c r="M808" s="1"/>
      <c r="N808" s="1"/>
      <c r="O808" s="1"/>
      <c r="P808" s="197"/>
      <c r="Q808" s="1"/>
      <c r="R808" s="1"/>
      <c r="S808" s="1"/>
      <c r="T808" s="197"/>
      <c r="U808" s="1"/>
      <c r="V808" s="1"/>
      <c r="W808" s="1"/>
      <c r="X808" s="1"/>
      <c r="Y808" s="1"/>
      <c r="Z808" s="1"/>
      <c r="AA808" s="1"/>
      <c r="AB808" s="1"/>
      <c r="AC808" s="1"/>
      <c r="AD808" s="1"/>
      <c r="AE808" s="1"/>
      <c r="AF808" s="1"/>
      <c r="AG808" s="1"/>
      <c r="AH808" s="1"/>
    </row>
    <row r="809">
      <c r="A809" s="1"/>
      <c r="B809" s="197"/>
      <c r="C809" s="46"/>
      <c r="D809" s="1"/>
      <c r="E809" s="197"/>
      <c r="F809" s="46"/>
      <c r="G809" s="1"/>
      <c r="H809" s="1"/>
      <c r="I809" s="1"/>
      <c r="J809" s="197"/>
      <c r="K809" s="1"/>
      <c r="L809" s="1"/>
      <c r="M809" s="1"/>
      <c r="N809" s="1"/>
      <c r="O809" s="1"/>
      <c r="P809" s="197"/>
      <c r="Q809" s="1"/>
      <c r="R809" s="1"/>
      <c r="S809" s="1"/>
      <c r="T809" s="197"/>
      <c r="U809" s="1"/>
      <c r="V809" s="1"/>
      <c r="W809" s="1"/>
      <c r="X809" s="1"/>
      <c r="Y809" s="1"/>
      <c r="Z809" s="1"/>
      <c r="AA809" s="1"/>
      <c r="AB809" s="1"/>
      <c r="AC809" s="1"/>
      <c r="AD809" s="1"/>
      <c r="AE809" s="1"/>
      <c r="AF809" s="1"/>
      <c r="AG809" s="1"/>
      <c r="AH809" s="1"/>
    </row>
    <row r="810">
      <c r="A810" s="1"/>
      <c r="B810" s="197"/>
      <c r="C810" s="46"/>
      <c r="D810" s="1"/>
      <c r="E810" s="197"/>
      <c r="F810" s="46"/>
      <c r="G810" s="1"/>
      <c r="H810" s="1"/>
      <c r="I810" s="1"/>
      <c r="J810" s="197"/>
      <c r="K810" s="1"/>
      <c r="L810" s="1"/>
      <c r="M810" s="1"/>
      <c r="N810" s="1"/>
      <c r="O810" s="1"/>
      <c r="P810" s="197"/>
      <c r="Q810" s="1"/>
      <c r="R810" s="1"/>
      <c r="S810" s="1"/>
      <c r="T810" s="197"/>
      <c r="U810" s="1"/>
      <c r="V810" s="1"/>
      <c r="W810" s="1"/>
      <c r="X810" s="1"/>
      <c r="Y810" s="1"/>
      <c r="Z810" s="1"/>
      <c r="AA810" s="1"/>
      <c r="AB810" s="1"/>
      <c r="AC810" s="1"/>
      <c r="AD810" s="1"/>
      <c r="AE810" s="1"/>
      <c r="AF810" s="1"/>
      <c r="AG810" s="1"/>
      <c r="AH810" s="1"/>
    </row>
    <row r="811">
      <c r="A811" s="1"/>
      <c r="B811" s="197"/>
      <c r="C811" s="46"/>
      <c r="D811" s="1"/>
      <c r="E811" s="197"/>
      <c r="F811" s="46"/>
      <c r="G811" s="1"/>
      <c r="H811" s="1"/>
      <c r="I811" s="1"/>
      <c r="J811" s="197"/>
      <c r="K811" s="1"/>
      <c r="L811" s="1"/>
      <c r="M811" s="1"/>
      <c r="N811" s="1"/>
      <c r="O811" s="1"/>
      <c r="P811" s="197"/>
      <c r="Q811" s="1"/>
      <c r="R811" s="1"/>
      <c r="S811" s="1"/>
      <c r="T811" s="197"/>
      <c r="U811" s="1"/>
      <c r="V811" s="1"/>
      <c r="W811" s="1"/>
      <c r="X811" s="1"/>
      <c r="Y811" s="1"/>
      <c r="Z811" s="1"/>
      <c r="AA811" s="1"/>
      <c r="AB811" s="1"/>
      <c r="AC811" s="1"/>
      <c r="AD811" s="1"/>
      <c r="AE811" s="1"/>
      <c r="AF811" s="1"/>
      <c r="AG811" s="1"/>
      <c r="AH811" s="1"/>
    </row>
    <row r="812">
      <c r="A812" s="1"/>
      <c r="B812" s="197"/>
      <c r="C812" s="46"/>
      <c r="D812" s="1"/>
      <c r="E812" s="197"/>
      <c r="F812" s="46"/>
      <c r="G812" s="1"/>
      <c r="H812" s="1"/>
      <c r="I812" s="1"/>
      <c r="J812" s="197"/>
      <c r="K812" s="1"/>
      <c r="L812" s="1"/>
      <c r="M812" s="1"/>
      <c r="N812" s="1"/>
      <c r="O812" s="1"/>
      <c r="P812" s="197"/>
      <c r="Q812" s="1"/>
      <c r="R812" s="1"/>
      <c r="S812" s="1"/>
      <c r="T812" s="197"/>
      <c r="U812" s="1"/>
      <c r="V812" s="1"/>
      <c r="W812" s="1"/>
      <c r="X812" s="1"/>
      <c r="Y812" s="1"/>
      <c r="Z812" s="1"/>
      <c r="AA812" s="1"/>
      <c r="AB812" s="1"/>
      <c r="AC812" s="1"/>
      <c r="AD812" s="1"/>
      <c r="AE812" s="1"/>
      <c r="AF812" s="1"/>
      <c r="AG812" s="1"/>
      <c r="AH812" s="1"/>
    </row>
    <row r="813">
      <c r="A813" s="1"/>
      <c r="B813" s="197"/>
      <c r="C813" s="46"/>
      <c r="D813" s="1"/>
      <c r="E813" s="197"/>
      <c r="F813" s="46"/>
      <c r="G813" s="1"/>
      <c r="H813" s="1"/>
      <c r="I813" s="1"/>
      <c r="J813" s="197"/>
      <c r="K813" s="1"/>
      <c r="L813" s="1"/>
      <c r="M813" s="1"/>
      <c r="N813" s="1"/>
      <c r="O813" s="1"/>
      <c r="P813" s="197"/>
      <c r="Q813" s="1"/>
      <c r="R813" s="1"/>
      <c r="S813" s="1"/>
      <c r="T813" s="197"/>
      <c r="U813" s="1"/>
      <c r="V813" s="1"/>
      <c r="W813" s="1"/>
      <c r="X813" s="1"/>
      <c r="Y813" s="1"/>
      <c r="Z813" s="1"/>
      <c r="AA813" s="1"/>
      <c r="AB813" s="1"/>
      <c r="AC813" s="1"/>
      <c r="AD813" s="1"/>
      <c r="AE813" s="1"/>
      <c r="AF813" s="1"/>
      <c r="AG813" s="1"/>
      <c r="AH813" s="1"/>
    </row>
    <row r="814">
      <c r="A814" s="1"/>
      <c r="B814" s="197"/>
      <c r="C814" s="46"/>
      <c r="D814" s="1"/>
      <c r="E814" s="197"/>
      <c r="F814" s="46"/>
      <c r="G814" s="1"/>
      <c r="H814" s="1"/>
      <c r="I814" s="1"/>
      <c r="J814" s="197"/>
      <c r="K814" s="1"/>
      <c r="L814" s="1"/>
      <c r="M814" s="1"/>
      <c r="N814" s="1"/>
      <c r="O814" s="1"/>
      <c r="P814" s="197"/>
      <c r="Q814" s="1"/>
      <c r="R814" s="1"/>
      <c r="S814" s="1"/>
      <c r="T814" s="197"/>
      <c r="U814" s="1"/>
      <c r="V814" s="1"/>
      <c r="W814" s="1"/>
      <c r="X814" s="1"/>
      <c r="Y814" s="1"/>
      <c r="Z814" s="1"/>
      <c r="AA814" s="1"/>
      <c r="AB814" s="1"/>
      <c r="AC814" s="1"/>
      <c r="AD814" s="1"/>
      <c r="AE814" s="1"/>
      <c r="AF814" s="1"/>
      <c r="AG814" s="1"/>
      <c r="AH814" s="1"/>
    </row>
    <row r="815">
      <c r="A815" s="1"/>
      <c r="B815" s="197"/>
      <c r="C815" s="46"/>
      <c r="D815" s="1"/>
      <c r="E815" s="197"/>
      <c r="F815" s="46"/>
      <c r="G815" s="1"/>
      <c r="H815" s="1"/>
      <c r="I815" s="1"/>
      <c r="J815" s="197"/>
      <c r="K815" s="1"/>
      <c r="L815" s="1"/>
      <c r="M815" s="1"/>
      <c r="N815" s="1"/>
      <c r="O815" s="1"/>
      <c r="P815" s="197"/>
      <c r="Q815" s="1"/>
      <c r="R815" s="1"/>
      <c r="S815" s="1"/>
      <c r="T815" s="197"/>
      <c r="U815" s="1"/>
      <c r="V815" s="1"/>
      <c r="W815" s="1"/>
      <c r="X815" s="1"/>
      <c r="Y815" s="1"/>
      <c r="Z815" s="1"/>
      <c r="AA815" s="1"/>
      <c r="AB815" s="1"/>
      <c r="AC815" s="1"/>
      <c r="AD815" s="1"/>
      <c r="AE815" s="1"/>
      <c r="AF815" s="1"/>
      <c r="AG815" s="1"/>
      <c r="AH815" s="1"/>
    </row>
    <row r="816">
      <c r="A816" s="1"/>
      <c r="B816" s="197"/>
      <c r="C816" s="46"/>
      <c r="D816" s="1"/>
      <c r="E816" s="197"/>
      <c r="F816" s="46"/>
      <c r="G816" s="1"/>
      <c r="H816" s="1"/>
      <c r="I816" s="1"/>
      <c r="J816" s="197"/>
      <c r="K816" s="1"/>
      <c r="L816" s="1"/>
      <c r="M816" s="1"/>
      <c r="N816" s="1"/>
      <c r="O816" s="1"/>
      <c r="P816" s="197"/>
      <c r="Q816" s="1"/>
      <c r="R816" s="1"/>
      <c r="S816" s="1"/>
      <c r="T816" s="197"/>
      <c r="U816" s="1"/>
      <c r="V816" s="1"/>
      <c r="W816" s="1"/>
      <c r="X816" s="1"/>
      <c r="Y816" s="1"/>
      <c r="Z816" s="1"/>
      <c r="AA816" s="1"/>
      <c r="AB816" s="1"/>
      <c r="AC816" s="1"/>
      <c r="AD816" s="1"/>
      <c r="AE816" s="1"/>
      <c r="AF816" s="1"/>
      <c r="AG816" s="1"/>
      <c r="AH816" s="1"/>
    </row>
    <row r="817">
      <c r="A817" s="1"/>
      <c r="B817" s="197"/>
      <c r="C817" s="46"/>
      <c r="D817" s="1"/>
      <c r="E817" s="197"/>
      <c r="F817" s="46"/>
      <c r="G817" s="1"/>
      <c r="H817" s="1"/>
      <c r="I817" s="1"/>
      <c r="J817" s="197"/>
      <c r="K817" s="1"/>
      <c r="L817" s="1"/>
      <c r="M817" s="1"/>
      <c r="N817" s="1"/>
      <c r="O817" s="1"/>
      <c r="P817" s="197"/>
      <c r="Q817" s="1"/>
      <c r="R817" s="1"/>
      <c r="S817" s="1"/>
      <c r="T817" s="197"/>
      <c r="U817" s="1"/>
      <c r="V817" s="1"/>
      <c r="W817" s="1"/>
      <c r="X817" s="1"/>
      <c r="Y817" s="1"/>
      <c r="Z817" s="1"/>
      <c r="AA817" s="1"/>
      <c r="AB817" s="1"/>
      <c r="AC817" s="1"/>
      <c r="AD817" s="1"/>
      <c r="AE817" s="1"/>
      <c r="AF817" s="1"/>
      <c r="AG817" s="1"/>
      <c r="AH817" s="1"/>
    </row>
    <row r="818">
      <c r="A818" s="1"/>
      <c r="B818" s="197"/>
      <c r="C818" s="46"/>
      <c r="D818" s="1"/>
      <c r="E818" s="197"/>
      <c r="F818" s="46"/>
      <c r="G818" s="1"/>
      <c r="H818" s="1"/>
      <c r="I818" s="1"/>
      <c r="J818" s="197"/>
      <c r="K818" s="1"/>
      <c r="L818" s="1"/>
      <c r="M818" s="1"/>
      <c r="N818" s="1"/>
      <c r="O818" s="1"/>
      <c r="P818" s="197"/>
      <c r="Q818" s="1"/>
      <c r="R818" s="1"/>
      <c r="S818" s="1"/>
      <c r="T818" s="197"/>
      <c r="U818" s="1"/>
      <c r="V818" s="1"/>
      <c r="W818" s="1"/>
      <c r="X818" s="1"/>
      <c r="Y818" s="1"/>
      <c r="Z818" s="1"/>
      <c r="AA818" s="1"/>
      <c r="AB818" s="1"/>
      <c r="AC818" s="1"/>
      <c r="AD818" s="1"/>
      <c r="AE818" s="1"/>
      <c r="AF818" s="1"/>
      <c r="AG818" s="1"/>
      <c r="AH818" s="1"/>
    </row>
    <row r="819">
      <c r="A819" s="1"/>
      <c r="B819" s="197"/>
      <c r="C819" s="46"/>
      <c r="D819" s="1"/>
      <c r="E819" s="197"/>
      <c r="F819" s="46"/>
      <c r="G819" s="1"/>
      <c r="H819" s="1"/>
      <c r="I819" s="1"/>
      <c r="J819" s="197"/>
      <c r="K819" s="1"/>
      <c r="L819" s="1"/>
      <c r="M819" s="1"/>
      <c r="N819" s="1"/>
      <c r="O819" s="1"/>
      <c r="P819" s="197"/>
      <c r="Q819" s="1"/>
      <c r="R819" s="1"/>
      <c r="S819" s="1"/>
      <c r="T819" s="197"/>
      <c r="U819" s="1"/>
      <c r="V819" s="1"/>
      <c r="W819" s="1"/>
      <c r="X819" s="1"/>
      <c r="Y819" s="1"/>
      <c r="Z819" s="1"/>
      <c r="AA819" s="1"/>
      <c r="AB819" s="1"/>
      <c r="AC819" s="1"/>
      <c r="AD819" s="1"/>
      <c r="AE819" s="1"/>
      <c r="AF819" s="1"/>
      <c r="AG819" s="1"/>
      <c r="AH819" s="1"/>
    </row>
    <row r="820">
      <c r="A820" s="1"/>
      <c r="B820" s="197"/>
      <c r="C820" s="46"/>
      <c r="D820" s="1"/>
      <c r="E820" s="197"/>
      <c r="F820" s="46"/>
      <c r="G820" s="1"/>
      <c r="H820" s="1"/>
      <c r="I820" s="1"/>
      <c r="J820" s="197"/>
      <c r="K820" s="1"/>
      <c r="L820" s="1"/>
      <c r="M820" s="1"/>
      <c r="N820" s="1"/>
      <c r="O820" s="1"/>
      <c r="P820" s="197"/>
      <c r="Q820" s="1"/>
      <c r="R820" s="1"/>
      <c r="S820" s="1"/>
      <c r="T820" s="197"/>
      <c r="U820" s="1"/>
      <c r="V820" s="1"/>
      <c r="W820" s="1"/>
      <c r="X820" s="1"/>
      <c r="Y820" s="1"/>
      <c r="Z820" s="1"/>
      <c r="AA820" s="1"/>
      <c r="AB820" s="1"/>
      <c r="AC820" s="1"/>
      <c r="AD820" s="1"/>
      <c r="AE820" s="1"/>
      <c r="AF820" s="1"/>
      <c r="AG820" s="1"/>
      <c r="AH820" s="1"/>
    </row>
    <row r="821">
      <c r="A821" s="1"/>
      <c r="B821" s="197"/>
      <c r="C821" s="46"/>
      <c r="D821" s="1"/>
      <c r="E821" s="197"/>
      <c r="F821" s="46"/>
      <c r="G821" s="1"/>
      <c r="H821" s="1"/>
      <c r="I821" s="1"/>
      <c r="J821" s="197"/>
      <c r="K821" s="1"/>
      <c r="L821" s="1"/>
      <c r="M821" s="1"/>
      <c r="N821" s="1"/>
      <c r="O821" s="1"/>
      <c r="P821" s="197"/>
      <c r="Q821" s="1"/>
      <c r="R821" s="1"/>
      <c r="S821" s="1"/>
      <c r="T821" s="197"/>
      <c r="U821" s="1"/>
      <c r="V821" s="1"/>
      <c r="W821" s="1"/>
      <c r="X821" s="1"/>
      <c r="Y821" s="1"/>
      <c r="Z821" s="1"/>
      <c r="AA821" s="1"/>
      <c r="AB821" s="1"/>
      <c r="AC821" s="1"/>
      <c r="AD821" s="1"/>
      <c r="AE821" s="1"/>
      <c r="AF821" s="1"/>
      <c r="AG821" s="1"/>
      <c r="AH821" s="1"/>
    </row>
    <row r="822">
      <c r="A822" s="1"/>
      <c r="B822" s="197"/>
      <c r="C822" s="46"/>
      <c r="D822" s="1"/>
      <c r="E822" s="197"/>
      <c r="F822" s="46"/>
      <c r="G822" s="1"/>
      <c r="H822" s="1"/>
      <c r="I822" s="1"/>
      <c r="J822" s="197"/>
      <c r="K822" s="1"/>
      <c r="L822" s="1"/>
      <c r="M822" s="1"/>
      <c r="N822" s="1"/>
      <c r="O822" s="1"/>
      <c r="P822" s="197"/>
      <c r="Q822" s="1"/>
      <c r="R822" s="1"/>
      <c r="S822" s="1"/>
      <c r="T822" s="197"/>
      <c r="U822" s="1"/>
      <c r="V822" s="1"/>
      <c r="W822" s="1"/>
      <c r="X822" s="1"/>
      <c r="Y822" s="1"/>
      <c r="Z822" s="1"/>
      <c r="AA822" s="1"/>
      <c r="AB822" s="1"/>
      <c r="AC822" s="1"/>
      <c r="AD822" s="1"/>
      <c r="AE822" s="1"/>
      <c r="AF822" s="1"/>
      <c r="AG822" s="1"/>
      <c r="AH822" s="1"/>
    </row>
    <row r="823">
      <c r="A823" s="1"/>
      <c r="B823" s="197"/>
      <c r="C823" s="46"/>
      <c r="D823" s="1"/>
      <c r="E823" s="197"/>
      <c r="F823" s="46"/>
      <c r="G823" s="1"/>
      <c r="H823" s="1"/>
      <c r="I823" s="1"/>
      <c r="J823" s="197"/>
      <c r="K823" s="1"/>
      <c r="L823" s="1"/>
      <c r="M823" s="1"/>
      <c r="N823" s="1"/>
      <c r="O823" s="1"/>
      <c r="P823" s="197"/>
      <c r="Q823" s="1"/>
      <c r="R823" s="1"/>
      <c r="S823" s="1"/>
      <c r="T823" s="197"/>
      <c r="U823" s="1"/>
      <c r="V823" s="1"/>
      <c r="W823" s="1"/>
      <c r="X823" s="1"/>
      <c r="Y823" s="1"/>
      <c r="Z823" s="1"/>
      <c r="AA823" s="1"/>
      <c r="AB823" s="1"/>
      <c r="AC823" s="1"/>
      <c r="AD823" s="1"/>
      <c r="AE823" s="1"/>
      <c r="AF823" s="1"/>
      <c r="AG823" s="1"/>
      <c r="AH823" s="1"/>
    </row>
    <row r="824">
      <c r="A824" s="1"/>
      <c r="B824" s="197"/>
      <c r="C824" s="46"/>
      <c r="D824" s="1"/>
      <c r="E824" s="197"/>
      <c r="F824" s="46"/>
      <c r="G824" s="1"/>
      <c r="H824" s="1"/>
      <c r="I824" s="1"/>
      <c r="J824" s="197"/>
      <c r="K824" s="1"/>
      <c r="L824" s="1"/>
      <c r="M824" s="1"/>
      <c r="N824" s="1"/>
      <c r="O824" s="1"/>
      <c r="P824" s="197"/>
      <c r="Q824" s="1"/>
      <c r="R824" s="1"/>
      <c r="S824" s="1"/>
      <c r="T824" s="197"/>
      <c r="U824" s="1"/>
      <c r="V824" s="1"/>
      <c r="W824" s="1"/>
      <c r="X824" s="1"/>
      <c r="Y824" s="1"/>
      <c r="Z824" s="1"/>
      <c r="AA824" s="1"/>
      <c r="AB824" s="1"/>
      <c r="AC824" s="1"/>
      <c r="AD824" s="1"/>
      <c r="AE824" s="1"/>
      <c r="AF824" s="1"/>
      <c r="AG824" s="1"/>
      <c r="AH824" s="1"/>
    </row>
    <row r="825">
      <c r="A825" s="1"/>
      <c r="B825" s="197"/>
      <c r="C825" s="46"/>
      <c r="D825" s="1"/>
      <c r="E825" s="197"/>
      <c r="F825" s="46"/>
      <c r="G825" s="1"/>
      <c r="H825" s="1"/>
      <c r="I825" s="1"/>
      <c r="J825" s="197"/>
      <c r="K825" s="1"/>
      <c r="L825" s="1"/>
      <c r="M825" s="1"/>
      <c r="N825" s="1"/>
      <c r="O825" s="1"/>
      <c r="P825" s="197"/>
      <c r="Q825" s="1"/>
      <c r="R825" s="1"/>
      <c r="S825" s="1"/>
      <c r="T825" s="197"/>
      <c r="U825" s="1"/>
      <c r="V825" s="1"/>
      <c r="W825" s="1"/>
      <c r="X825" s="1"/>
      <c r="Y825" s="1"/>
      <c r="Z825" s="1"/>
      <c r="AA825" s="1"/>
      <c r="AB825" s="1"/>
      <c r="AC825" s="1"/>
      <c r="AD825" s="1"/>
      <c r="AE825" s="1"/>
      <c r="AF825" s="1"/>
      <c r="AG825" s="1"/>
      <c r="AH825" s="1"/>
    </row>
    <row r="826">
      <c r="A826" s="1"/>
      <c r="B826" s="197"/>
      <c r="C826" s="46"/>
      <c r="D826" s="1"/>
      <c r="E826" s="197"/>
      <c r="F826" s="46"/>
      <c r="G826" s="1"/>
      <c r="H826" s="1"/>
      <c r="I826" s="1"/>
      <c r="J826" s="197"/>
      <c r="K826" s="1"/>
      <c r="L826" s="1"/>
      <c r="M826" s="1"/>
      <c r="N826" s="1"/>
      <c r="O826" s="1"/>
      <c r="P826" s="197"/>
      <c r="Q826" s="1"/>
      <c r="R826" s="1"/>
      <c r="S826" s="1"/>
      <c r="T826" s="197"/>
      <c r="U826" s="1"/>
      <c r="V826" s="1"/>
      <c r="W826" s="1"/>
      <c r="X826" s="1"/>
      <c r="Y826" s="1"/>
      <c r="Z826" s="1"/>
      <c r="AA826" s="1"/>
      <c r="AB826" s="1"/>
      <c r="AC826" s="1"/>
      <c r="AD826" s="1"/>
      <c r="AE826" s="1"/>
      <c r="AF826" s="1"/>
      <c r="AG826" s="1"/>
      <c r="AH826" s="1"/>
    </row>
    <row r="827">
      <c r="A827" s="1"/>
      <c r="B827" s="197"/>
      <c r="C827" s="46"/>
      <c r="D827" s="1"/>
      <c r="E827" s="197"/>
      <c r="F827" s="46"/>
      <c r="G827" s="1"/>
      <c r="H827" s="1"/>
      <c r="I827" s="1"/>
      <c r="J827" s="197"/>
      <c r="K827" s="1"/>
      <c r="L827" s="1"/>
      <c r="M827" s="1"/>
      <c r="N827" s="1"/>
      <c r="O827" s="1"/>
      <c r="P827" s="197"/>
      <c r="Q827" s="1"/>
      <c r="R827" s="1"/>
      <c r="S827" s="1"/>
      <c r="T827" s="197"/>
      <c r="U827" s="1"/>
      <c r="V827" s="1"/>
      <c r="W827" s="1"/>
      <c r="X827" s="1"/>
      <c r="Y827" s="1"/>
      <c r="Z827" s="1"/>
      <c r="AA827" s="1"/>
      <c r="AB827" s="1"/>
      <c r="AC827" s="1"/>
      <c r="AD827" s="1"/>
      <c r="AE827" s="1"/>
      <c r="AF827" s="1"/>
      <c r="AG827" s="1"/>
      <c r="AH827" s="1"/>
    </row>
    <row r="828">
      <c r="A828" s="1"/>
      <c r="B828" s="197"/>
      <c r="C828" s="46"/>
      <c r="D828" s="1"/>
      <c r="E828" s="197"/>
      <c r="F828" s="46"/>
      <c r="G828" s="1"/>
      <c r="H828" s="1"/>
      <c r="I828" s="1"/>
      <c r="J828" s="197"/>
      <c r="K828" s="1"/>
      <c r="L828" s="1"/>
      <c r="M828" s="1"/>
      <c r="N828" s="1"/>
      <c r="O828" s="1"/>
      <c r="P828" s="197"/>
      <c r="Q828" s="1"/>
      <c r="R828" s="1"/>
      <c r="S828" s="1"/>
      <c r="T828" s="197"/>
      <c r="U828" s="1"/>
      <c r="V828" s="1"/>
      <c r="W828" s="1"/>
      <c r="X828" s="1"/>
      <c r="Y828" s="1"/>
      <c r="Z828" s="1"/>
      <c r="AA828" s="1"/>
      <c r="AB828" s="1"/>
      <c r="AC828" s="1"/>
      <c r="AD828" s="1"/>
      <c r="AE828" s="1"/>
      <c r="AF828" s="1"/>
      <c r="AG828" s="1"/>
      <c r="AH828" s="1"/>
    </row>
    <row r="829">
      <c r="A829" s="1"/>
      <c r="B829" s="197"/>
      <c r="C829" s="46"/>
      <c r="D829" s="1"/>
      <c r="E829" s="197"/>
      <c r="F829" s="46"/>
      <c r="G829" s="1"/>
      <c r="H829" s="1"/>
      <c r="I829" s="1"/>
      <c r="J829" s="197"/>
      <c r="K829" s="1"/>
      <c r="L829" s="1"/>
      <c r="M829" s="1"/>
      <c r="N829" s="1"/>
      <c r="O829" s="1"/>
      <c r="P829" s="197"/>
      <c r="Q829" s="1"/>
      <c r="R829" s="1"/>
      <c r="S829" s="1"/>
      <c r="T829" s="197"/>
      <c r="U829" s="1"/>
      <c r="V829" s="1"/>
      <c r="W829" s="1"/>
      <c r="X829" s="1"/>
      <c r="Y829" s="1"/>
      <c r="Z829" s="1"/>
      <c r="AA829" s="1"/>
      <c r="AB829" s="1"/>
      <c r="AC829" s="1"/>
      <c r="AD829" s="1"/>
      <c r="AE829" s="1"/>
      <c r="AF829" s="1"/>
      <c r="AG829" s="1"/>
      <c r="AH829" s="1"/>
    </row>
    <row r="830">
      <c r="A830" s="1"/>
      <c r="B830" s="197"/>
      <c r="C830" s="46"/>
      <c r="D830" s="1"/>
      <c r="E830" s="197"/>
      <c r="F830" s="46"/>
      <c r="G830" s="1"/>
      <c r="H830" s="1"/>
      <c r="I830" s="1"/>
      <c r="J830" s="197"/>
      <c r="K830" s="1"/>
      <c r="L830" s="1"/>
      <c r="M830" s="1"/>
      <c r="N830" s="1"/>
      <c r="O830" s="1"/>
      <c r="P830" s="197"/>
      <c r="Q830" s="1"/>
      <c r="R830" s="1"/>
      <c r="S830" s="1"/>
      <c r="T830" s="197"/>
      <c r="U830" s="1"/>
      <c r="V830" s="1"/>
      <c r="W830" s="1"/>
      <c r="X830" s="1"/>
      <c r="Y830" s="1"/>
      <c r="Z830" s="1"/>
      <c r="AA830" s="1"/>
      <c r="AB830" s="1"/>
      <c r="AC830" s="1"/>
      <c r="AD830" s="1"/>
      <c r="AE830" s="1"/>
      <c r="AF830" s="1"/>
      <c r="AG830" s="1"/>
      <c r="AH830" s="1"/>
    </row>
    <row r="831">
      <c r="A831" s="1"/>
      <c r="B831" s="197"/>
      <c r="C831" s="46"/>
      <c r="D831" s="1"/>
      <c r="E831" s="197"/>
      <c r="F831" s="46"/>
      <c r="G831" s="1"/>
      <c r="H831" s="1"/>
      <c r="I831" s="1"/>
      <c r="J831" s="197"/>
      <c r="K831" s="1"/>
      <c r="L831" s="1"/>
      <c r="M831" s="1"/>
      <c r="N831" s="1"/>
      <c r="O831" s="1"/>
      <c r="P831" s="197"/>
      <c r="Q831" s="1"/>
      <c r="R831" s="1"/>
      <c r="S831" s="1"/>
      <c r="T831" s="197"/>
      <c r="U831" s="1"/>
      <c r="V831" s="1"/>
      <c r="W831" s="1"/>
      <c r="X831" s="1"/>
      <c r="Y831" s="1"/>
      <c r="Z831" s="1"/>
      <c r="AA831" s="1"/>
      <c r="AB831" s="1"/>
      <c r="AC831" s="1"/>
      <c r="AD831" s="1"/>
      <c r="AE831" s="1"/>
      <c r="AF831" s="1"/>
      <c r="AG831" s="1"/>
      <c r="AH831" s="1"/>
    </row>
    <row r="832">
      <c r="A832" s="1"/>
      <c r="B832" s="197"/>
      <c r="C832" s="46"/>
      <c r="D832" s="1"/>
      <c r="E832" s="197"/>
      <c r="F832" s="46"/>
      <c r="G832" s="1"/>
      <c r="H832" s="1"/>
      <c r="I832" s="1"/>
      <c r="J832" s="197"/>
      <c r="K832" s="1"/>
      <c r="L832" s="1"/>
      <c r="M832" s="1"/>
      <c r="N832" s="1"/>
      <c r="O832" s="1"/>
      <c r="P832" s="197"/>
      <c r="Q832" s="1"/>
      <c r="R832" s="1"/>
      <c r="S832" s="1"/>
      <c r="T832" s="197"/>
      <c r="U832" s="1"/>
      <c r="V832" s="1"/>
      <c r="W832" s="1"/>
      <c r="X832" s="1"/>
      <c r="Y832" s="1"/>
      <c r="Z832" s="1"/>
      <c r="AA832" s="1"/>
      <c r="AB832" s="1"/>
      <c r="AC832" s="1"/>
      <c r="AD832" s="1"/>
      <c r="AE832" s="1"/>
      <c r="AF832" s="1"/>
      <c r="AG832" s="1"/>
      <c r="AH832" s="1"/>
    </row>
    <row r="833">
      <c r="A833" s="1"/>
      <c r="B833" s="197"/>
      <c r="C833" s="46"/>
      <c r="D833" s="1"/>
      <c r="E833" s="197"/>
      <c r="F833" s="46"/>
      <c r="G833" s="1"/>
      <c r="H833" s="1"/>
      <c r="I833" s="1"/>
      <c r="J833" s="197"/>
      <c r="K833" s="1"/>
      <c r="L833" s="1"/>
      <c r="M833" s="1"/>
      <c r="N833" s="1"/>
      <c r="O833" s="1"/>
      <c r="P833" s="197"/>
      <c r="Q833" s="1"/>
      <c r="R833" s="1"/>
      <c r="S833" s="1"/>
      <c r="T833" s="197"/>
      <c r="U833" s="1"/>
      <c r="V833" s="1"/>
      <c r="W833" s="1"/>
      <c r="X833" s="1"/>
      <c r="Y833" s="1"/>
      <c r="Z833" s="1"/>
      <c r="AA833" s="1"/>
      <c r="AB833" s="1"/>
      <c r="AC833" s="1"/>
      <c r="AD833" s="1"/>
      <c r="AE833" s="1"/>
      <c r="AF833" s="1"/>
      <c r="AG833" s="1"/>
      <c r="AH833" s="1"/>
    </row>
    <row r="834">
      <c r="A834" s="1"/>
      <c r="B834" s="197"/>
      <c r="C834" s="46"/>
      <c r="D834" s="1"/>
      <c r="E834" s="197"/>
      <c r="F834" s="46"/>
      <c r="G834" s="1"/>
      <c r="H834" s="1"/>
      <c r="I834" s="1"/>
      <c r="J834" s="197"/>
      <c r="K834" s="1"/>
      <c r="L834" s="1"/>
      <c r="M834" s="1"/>
      <c r="N834" s="1"/>
      <c r="O834" s="1"/>
      <c r="P834" s="197"/>
      <c r="Q834" s="1"/>
      <c r="R834" s="1"/>
      <c r="S834" s="1"/>
      <c r="T834" s="197"/>
      <c r="U834" s="1"/>
      <c r="V834" s="1"/>
      <c r="W834" s="1"/>
      <c r="X834" s="1"/>
      <c r="Y834" s="1"/>
      <c r="Z834" s="1"/>
      <c r="AA834" s="1"/>
      <c r="AB834" s="1"/>
      <c r="AC834" s="1"/>
      <c r="AD834" s="1"/>
      <c r="AE834" s="1"/>
      <c r="AF834" s="1"/>
      <c r="AG834" s="1"/>
      <c r="AH834" s="1"/>
    </row>
    <row r="835">
      <c r="A835" s="1"/>
      <c r="B835" s="197"/>
      <c r="C835" s="46"/>
      <c r="D835" s="1"/>
      <c r="E835" s="197"/>
      <c r="F835" s="46"/>
      <c r="G835" s="1"/>
      <c r="H835" s="1"/>
      <c r="I835" s="1"/>
      <c r="J835" s="197"/>
      <c r="K835" s="1"/>
      <c r="L835" s="1"/>
      <c r="M835" s="1"/>
      <c r="N835" s="1"/>
      <c r="O835" s="1"/>
      <c r="P835" s="197"/>
      <c r="Q835" s="1"/>
      <c r="R835" s="1"/>
      <c r="S835" s="1"/>
      <c r="T835" s="197"/>
      <c r="U835" s="1"/>
      <c r="V835" s="1"/>
      <c r="W835" s="1"/>
      <c r="X835" s="1"/>
      <c r="Y835" s="1"/>
      <c r="Z835" s="1"/>
      <c r="AA835" s="1"/>
      <c r="AB835" s="1"/>
      <c r="AC835" s="1"/>
      <c r="AD835" s="1"/>
      <c r="AE835" s="1"/>
      <c r="AF835" s="1"/>
      <c r="AG835" s="1"/>
      <c r="AH835" s="1"/>
    </row>
    <row r="836">
      <c r="A836" s="1"/>
      <c r="B836" s="197"/>
      <c r="C836" s="46"/>
      <c r="D836" s="1"/>
      <c r="E836" s="197"/>
      <c r="F836" s="46"/>
      <c r="G836" s="1"/>
      <c r="H836" s="1"/>
      <c r="I836" s="1"/>
      <c r="J836" s="197"/>
      <c r="K836" s="1"/>
      <c r="L836" s="1"/>
      <c r="M836" s="1"/>
      <c r="N836" s="1"/>
      <c r="O836" s="1"/>
      <c r="P836" s="197"/>
      <c r="Q836" s="1"/>
      <c r="R836" s="1"/>
      <c r="S836" s="1"/>
      <c r="T836" s="197"/>
      <c r="U836" s="1"/>
      <c r="V836" s="1"/>
      <c r="W836" s="1"/>
      <c r="X836" s="1"/>
      <c r="Y836" s="1"/>
      <c r="Z836" s="1"/>
      <c r="AA836" s="1"/>
      <c r="AB836" s="1"/>
      <c r="AC836" s="1"/>
      <c r="AD836" s="1"/>
      <c r="AE836" s="1"/>
      <c r="AF836" s="1"/>
      <c r="AG836" s="1"/>
      <c r="AH836" s="1"/>
    </row>
    <row r="837">
      <c r="A837" s="1"/>
      <c r="B837" s="197"/>
      <c r="C837" s="46"/>
      <c r="D837" s="1"/>
      <c r="E837" s="197"/>
      <c r="F837" s="46"/>
      <c r="G837" s="1"/>
      <c r="H837" s="1"/>
      <c r="I837" s="1"/>
      <c r="J837" s="197"/>
      <c r="K837" s="1"/>
      <c r="L837" s="1"/>
      <c r="M837" s="1"/>
      <c r="N837" s="1"/>
      <c r="O837" s="1"/>
      <c r="P837" s="197"/>
      <c r="Q837" s="1"/>
      <c r="R837" s="1"/>
      <c r="S837" s="1"/>
      <c r="T837" s="197"/>
      <c r="U837" s="1"/>
      <c r="V837" s="1"/>
      <c r="W837" s="1"/>
      <c r="X837" s="1"/>
      <c r="Y837" s="1"/>
      <c r="Z837" s="1"/>
      <c r="AA837" s="1"/>
      <c r="AB837" s="1"/>
      <c r="AC837" s="1"/>
      <c r="AD837" s="1"/>
      <c r="AE837" s="1"/>
      <c r="AF837" s="1"/>
      <c r="AG837" s="1"/>
      <c r="AH837" s="1"/>
    </row>
    <row r="838">
      <c r="A838" s="1"/>
      <c r="B838" s="197"/>
      <c r="C838" s="46"/>
      <c r="D838" s="1"/>
      <c r="E838" s="197"/>
      <c r="F838" s="46"/>
      <c r="G838" s="1"/>
      <c r="H838" s="1"/>
      <c r="I838" s="1"/>
      <c r="J838" s="197"/>
      <c r="K838" s="1"/>
      <c r="L838" s="1"/>
      <c r="M838" s="1"/>
      <c r="N838" s="1"/>
      <c r="O838" s="1"/>
      <c r="P838" s="197"/>
      <c r="Q838" s="1"/>
      <c r="R838" s="1"/>
      <c r="S838" s="1"/>
      <c r="T838" s="197"/>
      <c r="U838" s="1"/>
      <c r="V838" s="1"/>
      <c r="W838" s="1"/>
      <c r="X838" s="1"/>
      <c r="Y838" s="1"/>
      <c r="Z838" s="1"/>
      <c r="AA838" s="1"/>
      <c r="AB838" s="1"/>
      <c r="AC838" s="1"/>
      <c r="AD838" s="1"/>
      <c r="AE838" s="1"/>
      <c r="AF838" s="1"/>
      <c r="AG838" s="1"/>
      <c r="AH838" s="1"/>
    </row>
    <row r="839">
      <c r="A839" s="1"/>
      <c r="B839" s="197"/>
      <c r="C839" s="46"/>
      <c r="D839" s="1"/>
      <c r="E839" s="197"/>
      <c r="F839" s="46"/>
      <c r="G839" s="1"/>
      <c r="H839" s="1"/>
      <c r="I839" s="1"/>
      <c r="J839" s="197"/>
      <c r="K839" s="1"/>
      <c r="L839" s="1"/>
      <c r="M839" s="1"/>
      <c r="N839" s="1"/>
      <c r="O839" s="1"/>
      <c r="P839" s="197"/>
      <c r="Q839" s="1"/>
      <c r="R839" s="1"/>
      <c r="S839" s="1"/>
      <c r="T839" s="197"/>
      <c r="U839" s="1"/>
      <c r="V839" s="1"/>
      <c r="W839" s="1"/>
      <c r="X839" s="1"/>
      <c r="Y839" s="1"/>
      <c r="Z839" s="1"/>
      <c r="AA839" s="1"/>
      <c r="AB839" s="1"/>
      <c r="AC839" s="1"/>
      <c r="AD839" s="1"/>
      <c r="AE839" s="1"/>
      <c r="AF839" s="1"/>
      <c r="AG839" s="1"/>
      <c r="AH839" s="1"/>
    </row>
    <row r="840">
      <c r="A840" s="1"/>
      <c r="B840" s="197"/>
      <c r="C840" s="46"/>
      <c r="D840" s="1"/>
      <c r="E840" s="197"/>
      <c r="F840" s="46"/>
      <c r="G840" s="1"/>
      <c r="H840" s="1"/>
      <c r="I840" s="1"/>
      <c r="J840" s="197"/>
      <c r="K840" s="1"/>
      <c r="L840" s="1"/>
      <c r="M840" s="1"/>
      <c r="N840" s="1"/>
      <c r="O840" s="1"/>
      <c r="P840" s="197"/>
      <c r="Q840" s="1"/>
      <c r="R840" s="1"/>
      <c r="S840" s="1"/>
      <c r="T840" s="197"/>
      <c r="U840" s="1"/>
      <c r="V840" s="1"/>
      <c r="W840" s="1"/>
      <c r="X840" s="1"/>
      <c r="Y840" s="1"/>
      <c r="Z840" s="1"/>
      <c r="AA840" s="1"/>
      <c r="AB840" s="1"/>
      <c r="AC840" s="1"/>
      <c r="AD840" s="1"/>
      <c r="AE840" s="1"/>
      <c r="AF840" s="1"/>
      <c r="AG840" s="1"/>
      <c r="AH840" s="1"/>
    </row>
    <row r="841">
      <c r="A841" s="1"/>
      <c r="B841" s="197"/>
      <c r="C841" s="46"/>
      <c r="D841" s="1"/>
      <c r="E841" s="197"/>
      <c r="F841" s="46"/>
      <c r="G841" s="1"/>
      <c r="H841" s="1"/>
      <c r="I841" s="1"/>
      <c r="J841" s="197"/>
      <c r="K841" s="1"/>
      <c r="L841" s="1"/>
      <c r="M841" s="1"/>
      <c r="N841" s="1"/>
      <c r="O841" s="1"/>
      <c r="P841" s="197"/>
      <c r="Q841" s="1"/>
      <c r="R841" s="1"/>
      <c r="S841" s="1"/>
      <c r="T841" s="197"/>
      <c r="U841" s="1"/>
      <c r="V841" s="1"/>
      <c r="W841" s="1"/>
      <c r="X841" s="1"/>
      <c r="Y841" s="1"/>
      <c r="Z841" s="1"/>
      <c r="AA841" s="1"/>
      <c r="AB841" s="1"/>
      <c r="AC841" s="1"/>
      <c r="AD841" s="1"/>
      <c r="AE841" s="1"/>
      <c r="AF841" s="1"/>
      <c r="AG841" s="1"/>
      <c r="AH841" s="1"/>
    </row>
    <row r="842">
      <c r="A842" s="1"/>
      <c r="B842" s="197"/>
      <c r="C842" s="46"/>
      <c r="D842" s="1"/>
      <c r="E842" s="197"/>
      <c r="F842" s="46"/>
      <c r="G842" s="1"/>
      <c r="H842" s="1"/>
      <c r="I842" s="1"/>
      <c r="J842" s="197"/>
      <c r="K842" s="1"/>
      <c r="L842" s="1"/>
      <c r="M842" s="1"/>
      <c r="N842" s="1"/>
      <c r="O842" s="1"/>
      <c r="P842" s="197"/>
      <c r="Q842" s="1"/>
      <c r="R842" s="1"/>
      <c r="S842" s="1"/>
      <c r="T842" s="197"/>
      <c r="U842" s="1"/>
      <c r="V842" s="1"/>
      <c r="W842" s="1"/>
      <c r="X842" s="1"/>
      <c r="Y842" s="1"/>
      <c r="Z842" s="1"/>
      <c r="AA842" s="1"/>
      <c r="AB842" s="1"/>
      <c r="AC842" s="1"/>
      <c r="AD842" s="1"/>
      <c r="AE842" s="1"/>
      <c r="AF842" s="1"/>
      <c r="AG842" s="1"/>
      <c r="AH842" s="1"/>
    </row>
    <row r="843">
      <c r="A843" s="1"/>
      <c r="B843" s="197"/>
      <c r="C843" s="46"/>
      <c r="D843" s="1"/>
      <c r="E843" s="197"/>
      <c r="F843" s="46"/>
      <c r="G843" s="1"/>
      <c r="H843" s="1"/>
      <c r="I843" s="1"/>
      <c r="J843" s="197"/>
      <c r="K843" s="1"/>
      <c r="L843" s="1"/>
      <c r="M843" s="1"/>
      <c r="N843" s="1"/>
      <c r="O843" s="1"/>
      <c r="P843" s="197"/>
      <c r="Q843" s="1"/>
      <c r="R843" s="1"/>
      <c r="S843" s="1"/>
      <c r="T843" s="197"/>
      <c r="U843" s="1"/>
      <c r="V843" s="1"/>
      <c r="W843" s="1"/>
      <c r="X843" s="1"/>
      <c r="Y843" s="1"/>
      <c r="Z843" s="1"/>
      <c r="AA843" s="1"/>
      <c r="AB843" s="1"/>
      <c r="AC843" s="1"/>
      <c r="AD843" s="1"/>
      <c r="AE843" s="1"/>
      <c r="AF843" s="1"/>
      <c r="AG843" s="1"/>
      <c r="AH843" s="1"/>
    </row>
    <row r="844">
      <c r="A844" s="1"/>
      <c r="B844" s="197"/>
      <c r="C844" s="46"/>
      <c r="D844" s="1"/>
      <c r="E844" s="197"/>
      <c r="F844" s="46"/>
      <c r="G844" s="1"/>
      <c r="H844" s="1"/>
      <c r="I844" s="1"/>
      <c r="J844" s="197"/>
      <c r="K844" s="1"/>
      <c r="L844" s="1"/>
      <c r="M844" s="1"/>
      <c r="N844" s="1"/>
      <c r="O844" s="1"/>
      <c r="P844" s="197"/>
      <c r="Q844" s="1"/>
      <c r="R844" s="1"/>
      <c r="S844" s="1"/>
      <c r="T844" s="197"/>
      <c r="U844" s="1"/>
      <c r="V844" s="1"/>
      <c r="W844" s="1"/>
      <c r="X844" s="1"/>
      <c r="Y844" s="1"/>
      <c r="Z844" s="1"/>
      <c r="AA844" s="1"/>
      <c r="AB844" s="1"/>
      <c r="AC844" s="1"/>
      <c r="AD844" s="1"/>
      <c r="AE844" s="1"/>
      <c r="AF844" s="1"/>
      <c r="AG844" s="1"/>
      <c r="AH844" s="1"/>
    </row>
    <row r="845">
      <c r="A845" s="1"/>
      <c r="B845" s="197"/>
      <c r="C845" s="46"/>
      <c r="D845" s="1"/>
      <c r="E845" s="197"/>
      <c r="F845" s="46"/>
      <c r="G845" s="1"/>
      <c r="H845" s="1"/>
      <c r="I845" s="1"/>
      <c r="J845" s="197"/>
      <c r="K845" s="1"/>
      <c r="L845" s="1"/>
      <c r="M845" s="1"/>
      <c r="N845" s="1"/>
      <c r="O845" s="1"/>
      <c r="P845" s="197"/>
      <c r="Q845" s="1"/>
      <c r="R845" s="1"/>
      <c r="S845" s="1"/>
      <c r="T845" s="197"/>
      <c r="U845" s="1"/>
      <c r="V845" s="1"/>
      <c r="W845" s="1"/>
      <c r="X845" s="1"/>
      <c r="Y845" s="1"/>
      <c r="Z845" s="1"/>
      <c r="AA845" s="1"/>
      <c r="AB845" s="1"/>
      <c r="AC845" s="1"/>
      <c r="AD845" s="1"/>
      <c r="AE845" s="1"/>
      <c r="AF845" s="1"/>
      <c r="AG845" s="1"/>
      <c r="AH845" s="1"/>
    </row>
    <row r="846">
      <c r="A846" s="1"/>
      <c r="B846" s="197"/>
      <c r="C846" s="46"/>
      <c r="D846" s="1"/>
      <c r="E846" s="197"/>
      <c r="F846" s="46"/>
      <c r="G846" s="1"/>
      <c r="H846" s="1"/>
      <c r="I846" s="1"/>
      <c r="J846" s="197"/>
      <c r="K846" s="1"/>
      <c r="L846" s="1"/>
      <c r="M846" s="1"/>
      <c r="N846" s="1"/>
      <c r="O846" s="1"/>
      <c r="P846" s="197"/>
      <c r="Q846" s="1"/>
      <c r="R846" s="1"/>
      <c r="S846" s="1"/>
      <c r="T846" s="197"/>
      <c r="U846" s="1"/>
      <c r="V846" s="1"/>
      <c r="W846" s="1"/>
      <c r="X846" s="1"/>
      <c r="Y846" s="1"/>
      <c r="Z846" s="1"/>
      <c r="AA846" s="1"/>
      <c r="AB846" s="1"/>
      <c r="AC846" s="1"/>
      <c r="AD846" s="1"/>
      <c r="AE846" s="1"/>
      <c r="AF846" s="1"/>
      <c r="AG846" s="1"/>
      <c r="AH846" s="1"/>
    </row>
    <row r="847">
      <c r="A847" s="1"/>
      <c r="B847" s="197"/>
      <c r="C847" s="46"/>
      <c r="D847" s="1"/>
      <c r="E847" s="197"/>
      <c r="F847" s="46"/>
      <c r="G847" s="1"/>
      <c r="H847" s="1"/>
      <c r="I847" s="1"/>
      <c r="J847" s="197"/>
      <c r="K847" s="1"/>
      <c r="L847" s="1"/>
      <c r="M847" s="1"/>
      <c r="N847" s="1"/>
      <c r="O847" s="1"/>
      <c r="P847" s="197"/>
      <c r="Q847" s="1"/>
      <c r="R847" s="1"/>
      <c r="S847" s="1"/>
      <c r="T847" s="197"/>
      <c r="U847" s="1"/>
      <c r="V847" s="1"/>
      <c r="W847" s="1"/>
      <c r="X847" s="1"/>
      <c r="Y847" s="1"/>
      <c r="Z847" s="1"/>
      <c r="AA847" s="1"/>
      <c r="AB847" s="1"/>
      <c r="AC847" s="1"/>
      <c r="AD847" s="1"/>
      <c r="AE847" s="1"/>
      <c r="AF847" s="1"/>
      <c r="AG847" s="1"/>
      <c r="AH847" s="1"/>
    </row>
    <row r="848">
      <c r="A848" s="1"/>
      <c r="B848" s="197"/>
      <c r="C848" s="46"/>
      <c r="D848" s="1"/>
      <c r="E848" s="197"/>
      <c r="F848" s="46"/>
      <c r="G848" s="1"/>
      <c r="H848" s="1"/>
      <c r="I848" s="1"/>
      <c r="J848" s="197"/>
      <c r="K848" s="1"/>
      <c r="L848" s="1"/>
      <c r="M848" s="1"/>
      <c r="N848" s="1"/>
      <c r="O848" s="1"/>
      <c r="P848" s="197"/>
      <c r="Q848" s="1"/>
      <c r="R848" s="1"/>
      <c r="S848" s="1"/>
      <c r="T848" s="197"/>
      <c r="U848" s="1"/>
      <c r="V848" s="1"/>
      <c r="W848" s="1"/>
      <c r="X848" s="1"/>
      <c r="Y848" s="1"/>
      <c r="Z848" s="1"/>
      <c r="AA848" s="1"/>
      <c r="AB848" s="1"/>
      <c r="AC848" s="1"/>
      <c r="AD848" s="1"/>
      <c r="AE848" s="1"/>
      <c r="AF848" s="1"/>
      <c r="AG848" s="1"/>
      <c r="AH848" s="1"/>
    </row>
    <row r="849">
      <c r="A849" s="1"/>
      <c r="B849" s="197"/>
      <c r="C849" s="46"/>
      <c r="D849" s="1"/>
      <c r="E849" s="197"/>
      <c r="F849" s="46"/>
      <c r="G849" s="1"/>
      <c r="H849" s="1"/>
      <c r="I849" s="1"/>
      <c r="J849" s="197"/>
      <c r="K849" s="1"/>
      <c r="L849" s="1"/>
      <c r="M849" s="1"/>
      <c r="N849" s="1"/>
      <c r="O849" s="1"/>
      <c r="P849" s="197"/>
      <c r="Q849" s="1"/>
      <c r="R849" s="1"/>
      <c r="S849" s="1"/>
      <c r="T849" s="197"/>
      <c r="U849" s="1"/>
      <c r="V849" s="1"/>
      <c r="W849" s="1"/>
      <c r="X849" s="1"/>
      <c r="Y849" s="1"/>
      <c r="Z849" s="1"/>
      <c r="AA849" s="1"/>
      <c r="AB849" s="1"/>
      <c r="AC849" s="1"/>
      <c r="AD849" s="1"/>
      <c r="AE849" s="1"/>
      <c r="AF849" s="1"/>
      <c r="AG849" s="1"/>
      <c r="AH849" s="1"/>
    </row>
    <row r="850">
      <c r="A850" s="1"/>
      <c r="B850" s="197"/>
      <c r="C850" s="46"/>
      <c r="D850" s="1"/>
      <c r="E850" s="197"/>
      <c r="F850" s="46"/>
      <c r="G850" s="1"/>
      <c r="H850" s="1"/>
      <c r="I850" s="1"/>
      <c r="J850" s="197"/>
      <c r="K850" s="1"/>
      <c r="L850" s="1"/>
      <c r="M850" s="1"/>
      <c r="N850" s="1"/>
      <c r="O850" s="1"/>
      <c r="P850" s="197"/>
      <c r="Q850" s="1"/>
      <c r="R850" s="1"/>
      <c r="S850" s="1"/>
      <c r="T850" s="197"/>
      <c r="U850" s="1"/>
      <c r="V850" s="1"/>
      <c r="W850" s="1"/>
      <c r="X850" s="1"/>
      <c r="Y850" s="1"/>
      <c r="Z850" s="1"/>
      <c r="AA850" s="1"/>
      <c r="AB850" s="1"/>
      <c r="AC850" s="1"/>
      <c r="AD850" s="1"/>
      <c r="AE850" s="1"/>
      <c r="AF850" s="1"/>
      <c r="AG850" s="1"/>
      <c r="AH850" s="1"/>
    </row>
    <row r="851">
      <c r="A851" s="1"/>
      <c r="B851" s="197"/>
      <c r="C851" s="46"/>
      <c r="D851" s="1"/>
      <c r="E851" s="197"/>
      <c r="F851" s="46"/>
      <c r="G851" s="1"/>
      <c r="H851" s="1"/>
      <c r="I851" s="1"/>
      <c r="J851" s="197"/>
      <c r="K851" s="1"/>
      <c r="L851" s="1"/>
      <c r="M851" s="1"/>
      <c r="N851" s="1"/>
      <c r="O851" s="1"/>
      <c r="P851" s="197"/>
      <c r="Q851" s="1"/>
      <c r="R851" s="1"/>
      <c r="S851" s="1"/>
      <c r="T851" s="197"/>
      <c r="U851" s="1"/>
      <c r="V851" s="1"/>
      <c r="W851" s="1"/>
      <c r="X851" s="1"/>
      <c r="Y851" s="1"/>
      <c r="Z851" s="1"/>
      <c r="AA851" s="1"/>
      <c r="AB851" s="1"/>
      <c r="AC851" s="1"/>
      <c r="AD851" s="1"/>
      <c r="AE851" s="1"/>
      <c r="AF851" s="1"/>
      <c r="AG851" s="1"/>
      <c r="AH851" s="1"/>
    </row>
    <row r="852">
      <c r="A852" s="1"/>
      <c r="B852" s="197"/>
      <c r="C852" s="46"/>
      <c r="D852" s="1"/>
      <c r="E852" s="197"/>
      <c r="F852" s="46"/>
      <c r="G852" s="1"/>
      <c r="H852" s="1"/>
      <c r="I852" s="1"/>
      <c r="J852" s="197"/>
      <c r="K852" s="1"/>
      <c r="L852" s="1"/>
      <c r="M852" s="1"/>
      <c r="N852" s="1"/>
      <c r="O852" s="1"/>
      <c r="P852" s="197"/>
      <c r="Q852" s="1"/>
      <c r="R852" s="1"/>
      <c r="S852" s="1"/>
      <c r="T852" s="197"/>
      <c r="U852" s="1"/>
      <c r="V852" s="1"/>
      <c r="W852" s="1"/>
      <c r="X852" s="1"/>
      <c r="Y852" s="1"/>
      <c r="Z852" s="1"/>
      <c r="AA852" s="1"/>
      <c r="AB852" s="1"/>
      <c r="AC852" s="1"/>
      <c r="AD852" s="1"/>
      <c r="AE852" s="1"/>
      <c r="AF852" s="1"/>
      <c r="AG852" s="1"/>
      <c r="AH852" s="1"/>
    </row>
    <row r="853">
      <c r="A853" s="1"/>
      <c r="B853" s="197"/>
      <c r="C853" s="46"/>
      <c r="D853" s="1"/>
      <c r="E853" s="197"/>
      <c r="F853" s="46"/>
      <c r="G853" s="1"/>
      <c r="H853" s="1"/>
      <c r="I853" s="1"/>
      <c r="J853" s="197"/>
      <c r="K853" s="1"/>
      <c r="L853" s="1"/>
      <c r="M853" s="1"/>
      <c r="N853" s="1"/>
      <c r="O853" s="1"/>
      <c r="P853" s="197"/>
      <c r="Q853" s="1"/>
      <c r="R853" s="1"/>
      <c r="S853" s="1"/>
      <c r="T853" s="197"/>
      <c r="U853" s="1"/>
      <c r="V853" s="1"/>
      <c r="W853" s="1"/>
      <c r="X853" s="1"/>
      <c r="Y853" s="1"/>
      <c r="Z853" s="1"/>
      <c r="AA853" s="1"/>
      <c r="AB853" s="1"/>
      <c r="AC853" s="1"/>
      <c r="AD853" s="1"/>
      <c r="AE853" s="1"/>
      <c r="AF853" s="1"/>
      <c r="AG853" s="1"/>
      <c r="AH853" s="1"/>
    </row>
    <row r="854">
      <c r="A854" s="1"/>
      <c r="B854" s="197"/>
      <c r="C854" s="46"/>
      <c r="D854" s="1"/>
      <c r="E854" s="197"/>
      <c r="F854" s="46"/>
      <c r="G854" s="1"/>
      <c r="H854" s="1"/>
      <c r="I854" s="1"/>
      <c r="J854" s="197"/>
      <c r="K854" s="1"/>
      <c r="L854" s="1"/>
      <c r="M854" s="1"/>
      <c r="N854" s="1"/>
      <c r="O854" s="1"/>
      <c r="P854" s="197"/>
      <c r="Q854" s="1"/>
      <c r="R854" s="1"/>
      <c r="S854" s="1"/>
      <c r="T854" s="197"/>
      <c r="U854" s="1"/>
      <c r="V854" s="1"/>
      <c r="W854" s="1"/>
      <c r="X854" s="1"/>
      <c r="Y854" s="1"/>
      <c r="Z854" s="1"/>
      <c r="AA854" s="1"/>
      <c r="AB854" s="1"/>
      <c r="AC854" s="1"/>
      <c r="AD854" s="1"/>
      <c r="AE854" s="1"/>
      <c r="AF854" s="1"/>
      <c r="AG854" s="1"/>
      <c r="AH854" s="1"/>
    </row>
    <row r="855">
      <c r="A855" s="1"/>
      <c r="B855" s="197"/>
      <c r="C855" s="46"/>
      <c r="D855" s="1"/>
      <c r="E855" s="197"/>
      <c r="F855" s="46"/>
      <c r="G855" s="1"/>
      <c r="H855" s="1"/>
      <c r="I855" s="1"/>
      <c r="J855" s="197"/>
      <c r="K855" s="1"/>
      <c r="L855" s="1"/>
      <c r="M855" s="1"/>
      <c r="N855" s="1"/>
      <c r="O855" s="1"/>
      <c r="P855" s="197"/>
      <c r="Q855" s="1"/>
      <c r="R855" s="1"/>
      <c r="S855" s="1"/>
      <c r="T855" s="197"/>
      <c r="U855" s="1"/>
      <c r="V855" s="1"/>
      <c r="W855" s="1"/>
      <c r="X855" s="1"/>
      <c r="Y855" s="1"/>
      <c r="Z855" s="1"/>
      <c r="AA855" s="1"/>
      <c r="AB855" s="1"/>
      <c r="AC855" s="1"/>
      <c r="AD855" s="1"/>
      <c r="AE855" s="1"/>
      <c r="AF855" s="1"/>
      <c r="AG855" s="1"/>
      <c r="AH855" s="1"/>
    </row>
    <row r="856">
      <c r="A856" s="1"/>
      <c r="B856" s="197"/>
      <c r="C856" s="46"/>
      <c r="D856" s="1"/>
      <c r="E856" s="197"/>
      <c r="F856" s="46"/>
      <c r="G856" s="1"/>
      <c r="H856" s="1"/>
      <c r="I856" s="1"/>
      <c r="J856" s="197"/>
      <c r="K856" s="1"/>
      <c r="L856" s="1"/>
      <c r="M856" s="1"/>
      <c r="N856" s="1"/>
      <c r="O856" s="1"/>
      <c r="P856" s="197"/>
      <c r="Q856" s="1"/>
      <c r="R856" s="1"/>
      <c r="S856" s="1"/>
      <c r="T856" s="197"/>
      <c r="U856" s="1"/>
      <c r="V856" s="1"/>
      <c r="W856" s="1"/>
      <c r="X856" s="1"/>
      <c r="Y856" s="1"/>
      <c r="Z856" s="1"/>
      <c r="AA856" s="1"/>
      <c r="AB856" s="1"/>
      <c r="AC856" s="1"/>
      <c r="AD856" s="1"/>
      <c r="AE856" s="1"/>
      <c r="AF856" s="1"/>
      <c r="AG856" s="1"/>
      <c r="AH856" s="1"/>
    </row>
    <row r="857">
      <c r="A857" s="1"/>
      <c r="B857" s="197"/>
      <c r="C857" s="46"/>
      <c r="D857" s="1"/>
      <c r="E857" s="197"/>
      <c r="F857" s="46"/>
      <c r="G857" s="1"/>
      <c r="H857" s="1"/>
      <c r="I857" s="1"/>
      <c r="J857" s="197"/>
      <c r="K857" s="1"/>
      <c r="L857" s="1"/>
      <c r="M857" s="1"/>
      <c r="N857" s="1"/>
      <c r="O857" s="1"/>
      <c r="P857" s="197"/>
      <c r="Q857" s="1"/>
      <c r="R857" s="1"/>
      <c r="S857" s="1"/>
      <c r="T857" s="197"/>
      <c r="U857" s="1"/>
      <c r="V857" s="1"/>
      <c r="W857" s="1"/>
      <c r="X857" s="1"/>
      <c r="Y857" s="1"/>
      <c r="Z857" s="1"/>
      <c r="AA857" s="1"/>
      <c r="AB857" s="1"/>
      <c r="AC857" s="1"/>
      <c r="AD857" s="1"/>
      <c r="AE857" s="1"/>
      <c r="AF857" s="1"/>
      <c r="AG857" s="1"/>
      <c r="AH857" s="1"/>
    </row>
    <row r="858">
      <c r="A858" s="1"/>
      <c r="B858" s="197"/>
      <c r="C858" s="46"/>
      <c r="D858" s="1"/>
      <c r="E858" s="197"/>
      <c r="F858" s="46"/>
      <c r="G858" s="1"/>
      <c r="H858" s="1"/>
      <c r="I858" s="1"/>
      <c r="J858" s="197"/>
      <c r="K858" s="1"/>
      <c r="L858" s="1"/>
      <c r="M858" s="1"/>
      <c r="N858" s="1"/>
      <c r="O858" s="1"/>
      <c r="P858" s="197"/>
      <c r="Q858" s="1"/>
      <c r="R858" s="1"/>
      <c r="S858" s="1"/>
      <c r="T858" s="197"/>
      <c r="U858" s="1"/>
      <c r="V858" s="1"/>
      <c r="W858" s="1"/>
      <c r="X858" s="1"/>
      <c r="Y858" s="1"/>
      <c r="Z858" s="1"/>
      <c r="AA858" s="1"/>
      <c r="AB858" s="1"/>
      <c r="AC858" s="1"/>
      <c r="AD858" s="1"/>
      <c r="AE858" s="1"/>
      <c r="AF858" s="1"/>
      <c r="AG858" s="1"/>
      <c r="AH858" s="1"/>
    </row>
    <row r="859">
      <c r="A859" s="1"/>
      <c r="B859" s="197"/>
      <c r="C859" s="46"/>
      <c r="D859" s="1"/>
      <c r="E859" s="197"/>
      <c r="F859" s="46"/>
      <c r="G859" s="1"/>
      <c r="H859" s="1"/>
      <c r="I859" s="1"/>
      <c r="J859" s="197"/>
      <c r="K859" s="1"/>
      <c r="L859" s="1"/>
      <c r="M859" s="1"/>
      <c r="N859" s="1"/>
      <c r="O859" s="1"/>
      <c r="P859" s="197"/>
      <c r="Q859" s="1"/>
      <c r="R859" s="1"/>
      <c r="S859" s="1"/>
      <c r="T859" s="197"/>
      <c r="U859" s="1"/>
      <c r="V859" s="1"/>
      <c r="W859" s="1"/>
      <c r="X859" s="1"/>
      <c r="Y859" s="1"/>
      <c r="Z859" s="1"/>
      <c r="AA859" s="1"/>
      <c r="AB859" s="1"/>
      <c r="AC859" s="1"/>
      <c r="AD859" s="1"/>
      <c r="AE859" s="1"/>
      <c r="AF859" s="1"/>
      <c r="AG859" s="1"/>
      <c r="AH859" s="1"/>
    </row>
    <row r="860">
      <c r="A860" s="1"/>
      <c r="B860" s="197"/>
      <c r="C860" s="46"/>
      <c r="D860" s="1"/>
      <c r="E860" s="197"/>
      <c r="F860" s="46"/>
      <c r="G860" s="1"/>
      <c r="H860" s="1"/>
      <c r="I860" s="1"/>
      <c r="J860" s="197"/>
      <c r="K860" s="1"/>
      <c r="L860" s="1"/>
      <c r="M860" s="1"/>
      <c r="N860" s="1"/>
      <c r="O860" s="1"/>
      <c r="P860" s="197"/>
      <c r="Q860" s="1"/>
      <c r="R860" s="1"/>
      <c r="S860" s="1"/>
      <c r="T860" s="197"/>
      <c r="U860" s="1"/>
      <c r="V860" s="1"/>
      <c r="W860" s="1"/>
      <c r="X860" s="1"/>
      <c r="Y860" s="1"/>
      <c r="Z860" s="1"/>
      <c r="AA860" s="1"/>
      <c r="AB860" s="1"/>
      <c r="AC860" s="1"/>
      <c r="AD860" s="1"/>
      <c r="AE860" s="1"/>
      <c r="AF860" s="1"/>
      <c r="AG860" s="1"/>
      <c r="AH860" s="1"/>
    </row>
    <row r="861">
      <c r="A861" s="1"/>
      <c r="B861" s="197"/>
      <c r="C861" s="46"/>
      <c r="D861" s="1"/>
      <c r="E861" s="197"/>
      <c r="F861" s="46"/>
      <c r="G861" s="1"/>
      <c r="H861" s="1"/>
      <c r="I861" s="1"/>
      <c r="J861" s="197"/>
      <c r="K861" s="1"/>
      <c r="L861" s="1"/>
      <c r="M861" s="1"/>
      <c r="N861" s="1"/>
      <c r="O861" s="1"/>
      <c r="P861" s="197"/>
      <c r="Q861" s="1"/>
      <c r="R861" s="1"/>
      <c r="S861" s="1"/>
      <c r="T861" s="197"/>
      <c r="U861" s="1"/>
      <c r="V861" s="1"/>
      <c r="W861" s="1"/>
      <c r="X861" s="1"/>
      <c r="Y861" s="1"/>
      <c r="Z861" s="1"/>
      <c r="AA861" s="1"/>
      <c r="AB861" s="1"/>
      <c r="AC861" s="1"/>
      <c r="AD861" s="1"/>
      <c r="AE861" s="1"/>
      <c r="AF861" s="1"/>
      <c r="AG861" s="1"/>
      <c r="AH861" s="1"/>
    </row>
    <row r="862">
      <c r="A862" s="1"/>
      <c r="B862" s="197"/>
      <c r="C862" s="46"/>
      <c r="D862" s="1"/>
      <c r="E862" s="197"/>
      <c r="F862" s="46"/>
      <c r="G862" s="1"/>
      <c r="H862" s="1"/>
      <c r="I862" s="1"/>
      <c r="J862" s="197"/>
      <c r="K862" s="1"/>
      <c r="L862" s="1"/>
      <c r="M862" s="1"/>
      <c r="N862" s="1"/>
      <c r="O862" s="1"/>
      <c r="P862" s="197"/>
      <c r="Q862" s="1"/>
      <c r="R862" s="1"/>
      <c r="S862" s="1"/>
      <c r="T862" s="197"/>
      <c r="U862" s="1"/>
      <c r="V862" s="1"/>
      <c r="W862" s="1"/>
      <c r="X862" s="1"/>
      <c r="Y862" s="1"/>
      <c r="Z862" s="1"/>
      <c r="AA862" s="1"/>
      <c r="AB862" s="1"/>
      <c r="AC862" s="1"/>
      <c r="AD862" s="1"/>
      <c r="AE862" s="1"/>
      <c r="AF862" s="1"/>
      <c r="AG862" s="1"/>
      <c r="AH862" s="1"/>
    </row>
    <row r="863">
      <c r="A863" s="1"/>
      <c r="B863" s="197"/>
      <c r="C863" s="46"/>
      <c r="D863" s="1"/>
      <c r="E863" s="197"/>
      <c r="F863" s="46"/>
      <c r="G863" s="1"/>
      <c r="H863" s="1"/>
      <c r="I863" s="1"/>
      <c r="J863" s="197"/>
      <c r="K863" s="1"/>
      <c r="L863" s="1"/>
      <c r="M863" s="1"/>
      <c r="N863" s="1"/>
      <c r="O863" s="1"/>
      <c r="P863" s="197"/>
      <c r="Q863" s="1"/>
      <c r="R863" s="1"/>
      <c r="S863" s="1"/>
      <c r="T863" s="197"/>
      <c r="U863" s="1"/>
      <c r="V863" s="1"/>
      <c r="W863" s="1"/>
      <c r="X863" s="1"/>
      <c r="Y863" s="1"/>
      <c r="Z863" s="1"/>
      <c r="AA863" s="1"/>
      <c r="AB863" s="1"/>
      <c r="AC863" s="1"/>
      <c r="AD863" s="1"/>
      <c r="AE863" s="1"/>
      <c r="AF863" s="1"/>
      <c r="AG863" s="1"/>
      <c r="AH863" s="1"/>
    </row>
    <row r="864">
      <c r="A864" s="1"/>
      <c r="B864" s="197"/>
      <c r="C864" s="46"/>
      <c r="D864" s="1"/>
      <c r="E864" s="197"/>
      <c r="F864" s="46"/>
      <c r="G864" s="1"/>
      <c r="H864" s="1"/>
      <c r="I864" s="1"/>
      <c r="J864" s="197"/>
      <c r="K864" s="1"/>
      <c r="L864" s="1"/>
      <c r="M864" s="1"/>
      <c r="N864" s="1"/>
      <c r="O864" s="1"/>
      <c r="P864" s="197"/>
      <c r="Q864" s="1"/>
      <c r="R864" s="1"/>
      <c r="S864" s="1"/>
      <c r="T864" s="197"/>
      <c r="U864" s="1"/>
      <c r="V864" s="1"/>
      <c r="W864" s="1"/>
      <c r="X864" s="1"/>
      <c r="Y864" s="1"/>
      <c r="Z864" s="1"/>
      <c r="AA864" s="1"/>
      <c r="AB864" s="1"/>
      <c r="AC864" s="1"/>
      <c r="AD864" s="1"/>
      <c r="AE864" s="1"/>
      <c r="AF864" s="1"/>
      <c r="AG864" s="1"/>
      <c r="AH864" s="1"/>
    </row>
    <row r="865">
      <c r="A865" s="1"/>
      <c r="B865" s="197"/>
      <c r="C865" s="46"/>
      <c r="D865" s="1"/>
      <c r="E865" s="197"/>
      <c r="F865" s="46"/>
      <c r="G865" s="1"/>
      <c r="H865" s="1"/>
      <c r="I865" s="1"/>
      <c r="J865" s="197"/>
      <c r="K865" s="1"/>
      <c r="L865" s="1"/>
      <c r="M865" s="1"/>
      <c r="N865" s="1"/>
      <c r="O865" s="1"/>
      <c r="P865" s="197"/>
      <c r="Q865" s="1"/>
      <c r="R865" s="1"/>
      <c r="S865" s="1"/>
      <c r="T865" s="197"/>
      <c r="U865" s="1"/>
      <c r="V865" s="1"/>
      <c r="W865" s="1"/>
      <c r="X865" s="1"/>
      <c r="Y865" s="1"/>
      <c r="Z865" s="1"/>
      <c r="AA865" s="1"/>
      <c r="AB865" s="1"/>
      <c r="AC865" s="1"/>
      <c r="AD865" s="1"/>
      <c r="AE865" s="1"/>
      <c r="AF865" s="1"/>
      <c r="AG865" s="1"/>
      <c r="AH865" s="1"/>
    </row>
    <row r="866">
      <c r="A866" s="1"/>
      <c r="B866" s="197"/>
      <c r="C866" s="46"/>
      <c r="D866" s="1"/>
      <c r="E866" s="197"/>
      <c r="F866" s="46"/>
      <c r="G866" s="1"/>
      <c r="H866" s="1"/>
      <c r="I866" s="1"/>
      <c r="J866" s="197"/>
      <c r="K866" s="1"/>
      <c r="L866" s="1"/>
      <c r="M866" s="1"/>
      <c r="N866" s="1"/>
      <c r="O866" s="1"/>
      <c r="P866" s="197"/>
      <c r="Q866" s="1"/>
      <c r="R866" s="1"/>
      <c r="S866" s="1"/>
      <c r="T866" s="197"/>
      <c r="U866" s="1"/>
      <c r="V866" s="1"/>
      <c r="W866" s="1"/>
      <c r="X866" s="1"/>
      <c r="Y866" s="1"/>
      <c r="Z866" s="1"/>
      <c r="AA866" s="1"/>
      <c r="AB866" s="1"/>
      <c r="AC866" s="1"/>
      <c r="AD866" s="1"/>
      <c r="AE866" s="1"/>
      <c r="AF866" s="1"/>
      <c r="AG866" s="1"/>
      <c r="AH866" s="1"/>
    </row>
    <row r="867">
      <c r="A867" s="1"/>
      <c r="B867" s="197"/>
      <c r="C867" s="46"/>
      <c r="D867" s="1"/>
      <c r="E867" s="197"/>
      <c r="F867" s="46"/>
      <c r="G867" s="1"/>
      <c r="H867" s="1"/>
      <c r="I867" s="1"/>
      <c r="J867" s="197"/>
      <c r="K867" s="1"/>
      <c r="L867" s="1"/>
      <c r="M867" s="1"/>
      <c r="N867" s="1"/>
      <c r="O867" s="1"/>
      <c r="P867" s="197"/>
      <c r="Q867" s="1"/>
      <c r="R867" s="1"/>
      <c r="S867" s="1"/>
      <c r="T867" s="197"/>
      <c r="U867" s="1"/>
      <c r="V867" s="1"/>
      <c r="W867" s="1"/>
      <c r="X867" s="1"/>
      <c r="Y867" s="1"/>
      <c r="Z867" s="1"/>
      <c r="AA867" s="1"/>
      <c r="AB867" s="1"/>
      <c r="AC867" s="1"/>
      <c r="AD867" s="1"/>
      <c r="AE867" s="1"/>
      <c r="AF867" s="1"/>
      <c r="AG867" s="1"/>
      <c r="AH867" s="1"/>
    </row>
    <row r="868">
      <c r="A868" s="1"/>
      <c r="B868" s="197"/>
      <c r="C868" s="46"/>
      <c r="D868" s="1"/>
      <c r="E868" s="197"/>
      <c r="F868" s="46"/>
      <c r="G868" s="1"/>
      <c r="H868" s="1"/>
      <c r="I868" s="1"/>
      <c r="J868" s="197"/>
      <c r="K868" s="1"/>
      <c r="L868" s="1"/>
      <c r="M868" s="1"/>
      <c r="N868" s="1"/>
      <c r="O868" s="1"/>
      <c r="P868" s="197"/>
      <c r="Q868" s="1"/>
      <c r="R868" s="1"/>
      <c r="S868" s="1"/>
      <c r="T868" s="197"/>
      <c r="U868" s="1"/>
      <c r="V868" s="1"/>
      <c r="W868" s="1"/>
      <c r="X868" s="1"/>
      <c r="Y868" s="1"/>
      <c r="Z868" s="1"/>
      <c r="AA868" s="1"/>
      <c r="AB868" s="1"/>
      <c r="AC868" s="1"/>
      <c r="AD868" s="1"/>
      <c r="AE868" s="1"/>
      <c r="AF868" s="1"/>
      <c r="AG868" s="1"/>
      <c r="AH868" s="1"/>
    </row>
    <row r="869">
      <c r="A869" s="1"/>
      <c r="B869" s="197"/>
      <c r="C869" s="46"/>
      <c r="D869" s="1"/>
      <c r="E869" s="197"/>
      <c r="F869" s="46"/>
      <c r="G869" s="1"/>
      <c r="H869" s="1"/>
      <c r="I869" s="1"/>
      <c r="J869" s="197"/>
      <c r="K869" s="1"/>
      <c r="L869" s="1"/>
      <c r="M869" s="1"/>
      <c r="N869" s="1"/>
      <c r="O869" s="1"/>
      <c r="P869" s="197"/>
      <c r="Q869" s="1"/>
      <c r="R869" s="1"/>
      <c r="S869" s="1"/>
      <c r="T869" s="197"/>
      <c r="U869" s="1"/>
      <c r="V869" s="1"/>
      <c r="W869" s="1"/>
      <c r="X869" s="1"/>
      <c r="Y869" s="1"/>
      <c r="Z869" s="1"/>
      <c r="AA869" s="1"/>
      <c r="AB869" s="1"/>
      <c r="AC869" s="1"/>
      <c r="AD869" s="1"/>
      <c r="AE869" s="1"/>
      <c r="AF869" s="1"/>
      <c r="AG869" s="1"/>
      <c r="AH869" s="1"/>
    </row>
    <row r="870">
      <c r="A870" s="1"/>
      <c r="B870" s="197"/>
      <c r="C870" s="46"/>
      <c r="D870" s="1"/>
      <c r="E870" s="197"/>
      <c r="F870" s="46"/>
      <c r="G870" s="1"/>
      <c r="H870" s="1"/>
      <c r="I870" s="1"/>
      <c r="J870" s="197"/>
      <c r="K870" s="1"/>
      <c r="L870" s="1"/>
      <c r="M870" s="1"/>
      <c r="N870" s="1"/>
      <c r="O870" s="1"/>
      <c r="P870" s="197"/>
      <c r="Q870" s="1"/>
      <c r="R870" s="1"/>
      <c r="S870" s="1"/>
      <c r="T870" s="197"/>
      <c r="U870" s="1"/>
      <c r="V870" s="1"/>
      <c r="W870" s="1"/>
      <c r="X870" s="1"/>
      <c r="Y870" s="1"/>
      <c r="Z870" s="1"/>
      <c r="AA870" s="1"/>
      <c r="AB870" s="1"/>
      <c r="AC870" s="1"/>
      <c r="AD870" s="1"/>
      <c r="AE870" s="1"/>
      <c r="AF870" s="1"/>
      <c r="AG870" s="1"/>
      <c r="AH870" s="1"/>
    </row>
    <row r="871">
      <c r="A871" s="1"/>
      <c r="B871" s="197"/>
      <c r="C871" s="46"/>
      <c r="D871" s="1"/>
      <c r="E871" s="197"/>
      <c r="F871" s="46"/>
      <c r="G871" s="1"/>
      <c r="H871" s="1"/>
      <c r="I871" s="1"/>
      <c r="J871" s="197"/>
      <c r="K871" s="1"/>
      <c r="L871" s="1"/>
      <c r="M871" s="1"/>
      <c r="N871" s="1"/>
      <c r="O871" s="1"/>
      <c r="P871" s="197"/>
      <c r="Q871" s="1"/>
      <c r="R871" s="1"/>
      <c r="S871" s="1"/>
      <c r="T871" s="197"/>
      <c r="U871" s="1"/>
      <c r="V871" s="1"/>
      <c r="W871" s="1"/>
      <c r="X871" s="1"/>
      <c r="Y871" s="1"/>
      <c r="Z871" s="1"/>
      <c r="AA871" s="1"/>
      <c r="AB871" s="1"/>
      <c r="AC871" s="1"/>
      <c r="AD871" s="1"/>
      <c r="AE871" s="1"/>
      <c r="AF871" s="1"/>
      <c r="AG871" s="1"/>
      <c r="AH871" s="1"/>
    </row>
    <row r="872">
      <c r="A872" s="1"/>
      <c r="B872" s="197"/>
      <c r="C872" s="46"/>
      <c r="D872" s="1"/>
      <c r="E872" s="197"/>
      <c r="F872" s="46"/>
      <c r="G872" s="1"/>
      <c r="H872" s="1"/>
      <c r="I872" s="1"/>
      <c r="J872" s="197"/>
      <c r="K872" s="1"/>
      <c r="L872" s="1"/>
      <c r="M872" s="1"/>
      <c r="N872" s="1"/>
      <c r="O872" s="1"/>
      <c r="P872" s="197"/>
      <c r="Q872" s="1"/>
      <c r="R872" s="1"/>
      <c r="S872" s="1"/>
      <c r="T872" s="197"/>
      <c r="U872" s="1"/>
      <c r="V872" s="1"/>
      <c r="W872" s="1"/>
      <c r="X872" s="1"/>
      <c r="Y872" s="1"/>
      <c r="Z872" s="1"/>
      <c r="AA872" s="1"/>
      <c r="AB872" s="1"/>
      <c r="AC872" s="1"/>
      <c r="AD872" s="1"/>
      <c r="AE872" s="1"/>
      <c r="AF872" s="1"/>
      <c r="AG872" s="1"/>
      <c r="AH872" s="1"/>
    </row>
    <row r="873">
      <c r="A873" s="1"/>
      <c r="B873" s="197"/>
      <c r="C873" s="46"/>
      <c r="D873" s="1"/>
      <c r="E873" s="197"/>
      <c r="F873" s="46"/>
      <c r="G873" s="1"/>
      <c r="H873" s="1"/>
      <c r="I873" s="1"/>
      <c r="J873" s="197"/>
      <c r="K873" s="1"/>
      <c r="L873" s="1"/>
      <c r="M873" s="1"/>
      <c r="N873" s="1"/>
      <c r="O873" s="1"/>
      <c r="P873" s="197"/>
      <c r="Q873" s="1"/>
      <c r="R873" s="1"/>
      <c r="S873" s="1"/>
      <c r="T873" s="197"/>
      <c r="U873" s="1"/>
      <c r="V873" s="1"/>
      <c r="W873" s="1"/>
      <c r="X873" s="1"/>
      <c r="Y873" s="1"/>
      <c r="Z873" s="1"/>
      <c r="AA873" s="1"/>
      <c r="AB873" s="1"/>
      <c r="AC873" s="1"/>
      <c r="AD873" s="1"/>
      <c r="AE873" s="1"/>
      <c r="AF873" s="1"/>
      <c r="AG873" s="1"/>
      <c r="AH873" s="1"/>
    </row>
    <row r="874">
      <c r="A874" s="1"/>
      <c r="B874" s="197"/>
      <c r="C874" s="46"/>
      <c r="D874" s="1"/>
      <c r="E874" s="197"/>
      <c r="F874" s="46"/>
      <c r="G874" s="1"/>
      <c r="H874" s="1"/>
      <c r="I874" s="1"/>
      <c r="J874" s="197"/>
      <c r="K874" s="1"/>
      <c r="L874" s="1"/>
      <c r="M874" s="1"/>
      <c r="N874" s="1"/>
      <c r="O874" s="1"/>
      <c r="P874" s="197"/>
      <c r="Q874" s="1"/>
      <c r="R874" s="1"/>
      <c r="S874" s="1"/>
      <c r="T874" s="197"/>
      <c r="U874" s="1"/>
      <c r="V874" s="1"/>
      <c r="W874" s="1"/>
      <c r="X874" s="1"/>
      <c r="Y874" s="1"/>
      <c r="Z874" s="1"/>
      <c r="AA874" s="1"/>
      <c r="AB874" s="1"/>
      <c r="AC874" s="1"/>
      <c r="AD874" s="1"/>
      <c r="AE874" s="1"/>
      <c r="AF874" s="1"/>
      <c r="AG874" s="1"/>
      <c r="AH874" s="1"/>
    </row>
    <row r="875">
      <c r="A875" s="1"/>
      <c r="B875" s="197"/>
      <c r="C875" s="46"/>
      <c r="D875" s="1"/>
      <c r="E875" s="197"/>
      <c r="F875" s="46"/>
      <c r="G875" s="1"/>
      <c r="H875" s="1"/>
      <c r="I875" s="1"/>
      <c r="J875" s="197"/>
      <c r="K875" s="1"/>
      <c r="L875" s="1"/>
      <c r="M875" s="1"/>
      <c r="N875" s="1"/>
      <c r="O875" s="1"/>
      <c r="P875" s="197"/>
      <c r="Q875" s="1"/>
      <c r="R875" s="1"/>
      <c r="S875" s="1"/>
      <c r="T875" s="197"/>
      <c r="U875" s="1"/>
      <c r="V875" s="1"/>
      <c r="W875" s="1"/>
      <c r="X875" s="1"/>
      <c r="Y875" s="1"/>
      <c r="Z875" s="1"/>
      <c r="AA875" s="1"/>
      <c r="AB875" s="1"/>
      <c r="AC875" s="1"/>
      <c r="AD875" s="1"/>
      <c r="AE875" s="1"/>
      <c r="AF875" s="1"/>
      <c r="AG875" s="1"/>
      <c r="AH875" s="1"/>
    </row>
    <row r="876">
      <c r="A876" s="1"/>
      <c r="B876" s="197"/>
      <c r="C876" s="46"/>
      <c r="D876" s="1"/>
      <c r="E876" s="197"/>
      <c r="F876" s="46"/>
      <c r="G876" s="1"/>
      <c r="H876" s="1"/>
      <c r="I876" s="1"/>
      <c r="J876" s="197"/>
      <c r="K876" s="1"/>
      <c r="L876" s="1"/>
      <c r="M876" s="1"/>
      <c r="N876" s="1"/>
      <c r="O876" s="1"/>
      <c r="P876" s="197"/>
      <c r="Q876" s="1"/>
      <c r="R876" s="1"/>
      <c r="S876" s="1"/>
      <c r="T876" s="197"/>
      <c r="U876" s="1"/>
      <c r="V876" s="1"/>
      <c r="W876" s="1"/>
      <c r="X876" s="1"/>
      <c r="Y876" s="1"/>
      <c r="Z876" s="1"/>
      <c r="AA876" s="1"/>
      <c r="AB876" s="1"/>
      <c r="AC876" s="1"/>
      <c r="AD876" s="1"/>
      <c r="AE876" s="1"/>
      <c r="AF876" s="1"/>
      <c r="AG876" s="1"/>
      <c r="AH876" s="1"/>
    </row>
    <row r="877">
      <c r="A877" s="1"/>
      <c r="B877" s="197"/>
      <c r="C877" s="46"/>
      <c r="D877" s="1"/>
      <c r="E877" s="197"/>
      <c r="F877" s="46"/>
      <c r="G877" s="1"/>
      <c r="H877" s="1"/>
      <c r="I877" s="1"/>
      <c r="J877" s="197"/>
      <c r="K877" s="1"/>
      <c r="L877" s="1"/>
      <c r="M877" s="1"/>
      <c r="N877" s="1"/>
      <c r="O877" s="1"/>
      <c r="P877" s="197"/>
      <c r="Q877" s="1"/>
      <c r="R877" s="1"/>
      <c r="S877" s="1"/>
      <c r="T877" s="197"/>
      <c r="U877" s="1"/>
      <c r="V877" s="1"/>
      <c r="W877" s="1"/>
      <c r="X877" s="1"/>
      <c r="Y877" s="1"/>
      <c r="Z877" s="1"/>
      <c r="AA877" s="1"/>
      <c r="AB877" s="1"/>
      <c r="AC877" s="1"/>
      <c r="AD877" s="1"/>
      <c r="AE877" s="1"/>
      <c r="AF877" s="1"/>
      <c r="AG877" s="1"/>
      <c r="AH877" s="1"/>
    </row>
    <row r="878">
      <c r="A878" s="1"/>
      <c r="B878" s="197"/>
      <c r="C878" s="46"/>
      <c r="D878" s="1"/>
      <c r="E878" s="197"/>
      <c r="F878" s="46"/>
      <c r="G878" s="1"/>
      <c r="H878" s="1"/>
      <c r="I878" s="1"/>
      <c r="J878" s="197"/>
      <c r="K878" s="1"/>
      <c r="L878" s="1"/>
      <c r="M878" s="1"/>
      <c r="N878" s="1"/>
      <c r="O878" s="1"/>
      <c r="P878" s="197"/>
      <c r="Q878" s="1"/>
      <c r="R878" s="1"/>
      <c r="S878" s="1"/>
      <c r="T878" s="197"/>
      <c r="U878" s="1"/>
      <c r="V878" s="1"/>
      <c r="W878" s="1"/>
      <c r="X878" s="1"/>
      <c r="Y878" s="1"/>
      <c r="Z878" s="1"/>
      <c r="AA878" s="1"/>
      <c r="AB878" s="1"/>
      <c r="AC878" s="1"/>
      <c r="AD878" s="1"/>
      <c r="AE878" s="1"/>
      <c r="AF878" s="1"/>
      <c r="AG878" s="1"/>
      <c r="AH878" s="1"/>
    </row>
    <row r="879">
      <c r="A879" s="1"/>
      <c r="B879" s="197"/>
      <c r="C879" s="46"/>
      <c r="D879" s="1"/>
      <c r="E879" s="197"/>
      <c r="F879" s="46"/>
      <c r="G879" s="1"/>
      <c r="H879" s="1"/>
      <c r="I879" s="1"/>
      <c r="J879" s="197"/>
      <c r="K879" s="1"/>
      <c r="L879" s="1"/>
      <c r="M879" s="1"/>
      <c r="N879" s="1"/>
      <c r="O879" s="1"/>
      <c r="P879" s="197"/>
      <c r="Q879" s="1"/>
      <c r="R879" s="1"/>
      <c r="S879" s="1"/>
      <c r="T879" s="197"/>
      <c r="U879" s="1"/>
      <c r="V879" s="1"/>
      <c r="W879" s="1"/>
      <c r="X879" s="1"/>
      <c r="Y879" s="1"/>
      <c r="Z879" s="1"/>
      <c r="AA879" s="1"/>
      <c r="AB879" s="1"/>
      <c r="AC879" s="1"/>
      <c r="AD879" s="1"/>
      <c r="AE879" s="1"/>
      <c r="AF879" s="1"/>
      <c r="AG879" s="1"/>
      <c r="AH879" s="1"/>
    </row>
    <row r="880">
      <c r="A880" s="1"/>
      <c r="B880" s="197"/>
      <c r="C880" s="46"/>
      <c r="D880" s="1"/>
      <c r="E880" s="197"/>
      <c r="F880" s="46"/>
      <c r="G880" s="1"/>
      <c r="H880" s="1"/>
      <c r="I880" s="1"/>
      <c r="J880" s="197"/>
      <c r="K880" s="1"/>
      <c r="L880" s="1"/>
      <c r="M880" s="1"/>
      <c r="N880" s="1"/>
      <c r="O880" s="1"/>
      <c r="P880" s="197"/>
      <c r="Q880" s="1"/>
      <c r="R880" s="1"/>
      <c r="S880" s="1"/>
      <c r="T880" s="197"/>
      <c r="U880" s="1"/>
      <c r="V880" s="1"/>
      <c r="W880" s="1"/>
      <c r="X880" s="1"/>
      <c r="Y880" s="1"/>
      <c r="Z880" s="1"/>
      <c r="AA880" s="1"/>
      <c r="AB880" s="1"/>
      <c r="AC880" s="1"/>
      <c r="AD880" s="1"/>
      <c r="AE880" s="1"/>
      <c r="AF880" s="1"/>
      <c r="AG880" s="1"/>
      <c r="AH880" s="1"/>
    </row>
    <row r="881">
      <c r="A881" s="1"/>
      <c r="B881" s="197"/>
      <c r="C881" s="46"/>
      <c r="D881" s="1"/>
      <c r="E881" s="197"/>
      <c r="F881" s="46"/>
      <c r="G881" s="1"/>
      <c r="H881" s="1"/>
      <c r="I881" s="1"/>
      <c r="J881" s="197"/>
      <c r="K881" s="1"/>
      <c r="L881" s="1"/>
      <c r="M881" s="1"/>
      <c r="N881" s="1"/>
      <c r="O881" s="1"/>
      <c r="P881" s="197"/>
      <c r="Q881" s="1"/>
      <c r="R881" s="1"/>
      <c r="S881" s="1"/>
      <c r="T881" s="197"/>
      <c r="U881" s="1"/>
      <c r="V881" s="1"/>
      <c r="W881" s="1"/>
      <c r="X881" s="1"/>
      <c r="Y881" s="1"/>
      <c r="Z881" s="1"/>
      <c r="AA881" s="1"/>
      <c r="AB881" s="1"/>
      <c r="AC881" s="1"/>
      <c r="AD881" s="1"/>
      <c r="AE881" s="1"/>
      <c r="AF881" s="1"/>
      <c r="AG881" s="1"/>
      <c r="AH881" s="1"/>
    </row>
    <row r="882">
      <c r="A882" s="1"/>
      <c r="B882" s="197"/>
      <c r="C882" s="46"/>
      <c r="D882" s="1"/>
      <c r="E882" s="197"/>
      <c r="F882" s="46"/>
      <c r="G882" s="1"/>
      <c r="H882" s="1"/>
      <c r="I882" s="1"/>
      <c r="J882" s="197"/>
      <c r="K882" s="1"/>
      <c r="L882" s="1"/>
      <c r="M882" s="1"/>
      <c r="N882" s="1"/>
      <c r="O882" s="1"/>
      <c r="P882" s="197"/>
      <c r="Q882" s="1"/>
      <c r="R882" s="1"/>
      <c r="S882" s="1"/>
      <c r="T882" s="197"/>
      <c r="U882" s="1"/>
      <c r="V882" s="1"/>
      <c r="W882" s="1"/>
      <c r="X882" s="1"/>
      <c r="Y882" s="1"/>
      <c r="Z882" s="1"/>
      <c r="AA882" s="1"/>
      <c r="AB882" s="1"/>
      <c r="AC882" s="1"/>
      <c r="AD882" s="1"/>
      <c r="AE882" s="1"/>
      <c r="AF882" s="1"/>
      <c r="AG882" s="1"/>
      <c r="AH882" s="1"/>
    </row>
    <row r="883">
      <c r="A883" s="1"/>
      <c r="B883" s="197"/>
      <c r="C883" s="46"/>
      <c r="D883" s="1"/>
      <c r="E883" s="197"/>
      <c r="F883" s="46"/>
      <c r="G883" s="1"/>
      <c r="H883" s="1"/>
      <c r="I883" s="1"/>
      <c r="J883" s="197"/>
      <c r="K883" s="1"/>
      <c r="L883" s="1"/>
      <c r="M883" s="1"/>
      <c r="N883" s="1"/>
      <c r="O883" s="1"/>
      <c r="P883" s="197"/>
      <c r="Q883" s="1"/>
      <c r="R883" s="1"/>
      <c r="S883" s="1"/>
      <c r="T883" s="197"/>
      <c r="U883" s="1"/>
      <c r="V883" s="1"/>
      <c r="W883" s="1"/>
      <c r="X883" s="1"/>
      <c r="Y883" s="1"/>
      <c r="Z883" s="1"/>
      <c r="AA883" s="1"/>
      <c r="AB883" s="1"/>
      <c r="AC883" s="1"/>
      <c r="AD883" s="1"/>
      <c r="AE883" s="1"/>
      <c r="AF883" s="1"/>
      <c r="AG883" s="1"/>
      <c r="AH883" s="1"/>
    </row>
    <row r="884">
      <c r="A884" s="1"/>
      <c r="B884" s="197"/>
      <c r="C884" s="46"/>
      <c r="D884" s="1"/>
      <c r="E884" s="197"/>
      <c r="F884" s="46"/>
      <c r="G884" s="1"/>
      <c r="H884" s="1"/>
      <c r="I884" s="1"/>
      <c r="J884" s="197"/>
      <c r="K884" s="1"/>
      <c r="L884" s="1"/>
      <c r="M884" s="1"/>
      <c r="N884" s="1"/>
      <c r="O884" s="1"/>
      <c r="P884" s="197"/>
      <c r="Q884" s="1"/>
      <c r="R884" s="1"/>
      <c r="S884" s="1"/>
      <c r="T884" s="197"/>
      <c r="U884" s="1"/>
      <c r="V884" s="1"/>
      <c r="W884" s="1"/>
      <c r="X884" s="1"/>
      <c r="Y884" s="1"/>
      <c r="Z884" s="1"/>
      <c r="AA884" s="1"/>
      <c r="AB884" s="1"/>
      <c r="AC884" s="1"/>
      <c r="AD884" s="1"/>
      <c r="AE884" s="1"/>
      <c r="AF884" s="1"/>
      <c r="AG884" s="1"/>
      <c r="AH884" s="1"/>
    </row>
    <row r="885">
      <c r="A885" s="1"/>
      <c r="B885" s="197"/>
      <c r="C885" s="46"/>
      <c r="D885" s="1"/>
      <c r="E885" s="197"/>
      <c r="F885" s="46"/>
      <c r="G885" s="1"/>
      <c r="H885" s="1"/>
      <c r="I885" s="1"/>
      <c r="J885" s="197"/>
      <c r="K885" s="1"/>
      <c r="L885" s="1"/>
      <c r="M885" s="1"/>
      <c r="N885" s="1"/>
      <c r="O885" s="1"/>
      <c r="P885" s="197"/>
      <c r="Q885" s="1"/>
      <c r="R885" s="1"/>
      <c r="S885" s="1"/>
      <c r="T885" s="197"/>
      <c r="U885" s="1"/>
      <c r="V885" s="1"/>
      <c r="W885" s="1"/>
      <c r="X885" s="1"/>
      <c r="Y885" s="1"/>
      <c r="Z885" s="1"/>
      <c r="AA885" s="1"/>
      <c r="AB885" s="1"/>
      <c r="AC885" s="1"/>
      <c r="AD885" s="1"/>
      <c r="AE885" s="1"/>
      <c r="AF885" s="1"/>
      <c r="AG885" s="1"/>
      <c r="AH885" s="1"/>
    </row>
    <row r="886">
      <c r="A886" s="1"/>
      <c r="B886" s="197"/>
      <c r="C886" s="46"/>
      <c r="D886" s="1"/>
      <c r="E886" s="197"/>
      <c r="F886" s="46"/>
      <c r="G886" s="1"/>
      <c r="H886" s="1"/>
      <c r="I886" s="1"/>
      <c r="J886" s="197"/>
      <c r="K886" s="1"/>
      <c r="L886" s="1"/>
      <c r="M886" s="1"/>
      <c r="N886" s="1"/>
      <c r="O886" s="1"/>
      <c r="P886" s="197"/>
      <c r="Q886" s="1"/>
      <c r="R886" s="1"/>
      <c r="S886" s="1"/>
      <c r="T886" s="197"/>
      <c r="U886" s="1"/>
      <c r="V886" s="1"/>
      <c r="W886" s="1"/>
      <c r="X886" s="1"/>
      <c r="Y886" s="1"/>
      <c r="Z886" s="1"/>
      <c r="AA886" s="1"/>
      <c r="AB886" s="1"/>
      <c r="AC886" s="1"/>
      <c r="AD886" s="1"/>
      <c r="AE886" s="1"/>
      <c r="AF886" s="1"/>
      <c r="AG886" s="1"/>
      <c r="AH886" s="1"/>
    </row>
    <row r="887">
      <c r="A887" s="1"/>
      <c r="B887" s="197"/>
      <c r="C887" s="46"/>
      <c r="D887" s="1"/>
      <c r="E887" s="197"/>
      <c r="F887" s="46"/>
      <c r="G887" s="1"/>
      <c r="H887" s="1"/>
      <c r="I887" s="1"/>
      <c r="J887" s="197"/>
      <c r="K887" s="1"/>
      <c r="L887" s="1"/>
      <c r="M887" s="1"/>
      <c r="N887" s="1"/>
      <c r="O887" s="1"/>
      <c r="P887" s="197"/>
      <c r="Q887" s="1"/>
      <c r="R887" s="1"/>
      <c r="S887" s="1"/>
      <c r="T887" s="197"/>
      <c r="U887" s="1"/>
      <c r="V887" s="1"/>
      <c r="W887" s="1"/>
      <c r="X887" s="1"/>
      <c r="Y887" s="1"/>
      <c r="Z887" s="1"/>
      <c r="AA887" s="1"/>
      <c r="AB887" s="1"/>
      <c r="AC887" s="1"/>
      <c r="AD887" s="1"/>
      <c r="AE887" s="1"/>
      <c r="AF887" s="1"/>
      <c r="AG887" s="1"/>
      <c r="AH887" s="1"/>
    </row>
    <row r="888">
      <c r="A888" s="1"/>
      <c r="B888" s="197"/>
      <c r="C888" s="46"/>
      <c r="D888" s="1"/>
      <c r="E888" s="197"/>
      <c r="F888" s="46"/>
      <c r="G888" s="1"/>
      <c r="H888" s="1"/>
      <c r="I888" s="1"/>
      <c r="J888" s="197"/>
      <c r="K888" s="1"/>
      <c r="L888" s="1"/>
      <c r="M888" s="1"/>
      <c r="N888" s="1"/>
      <c r="O888" s="1"/>
      <c r="P888" s="197"/>
      <c r="Q888" s="1"/>
      <c r="R888" s="1"/>
      <c r="S888" s="1"/>
      <c r="T888" s="197"/>
      <c r="U888" s="1"/>
      <c r="V888" s="1"/>
      <c r="W888" s="1"/>
      <c r="X888" s="1"/>
      <c r="Y888" s="1"/>
      <c r="Z888" s="1"/>
      <c r="AA888" s="1"/>
      <c r="AB888" s="1"/>
      <c r="AC888" s="1"/>
      <c r="AD888" s="1"/>
      <c r="AE888" s="1"/>
      <c r="AF888" s="1"/>
      <c r="AG888" s="1"/>
      <c r="AH888" s="1"/>
    </row>
    <row r="889">
      <c r="A889" s="1"/>
      <c r="B889" s="197"/>
      <c r="C889" s="46"/>
      <c r="D889" s="1"/>
      <c r="E889" s="197"/>
      <c r="F889" s="46"/>
      <c r="G889" s="1"/>
      <c r="H889" s="1"/>
      <c r="I889" s="1"/>
      <c r="J889" s="197"/>
      <c r="K889" s="1"/>
      <c r="L889" s="1"/>
      <c r="M889" s="1"/>
      <c r="N889" s="1"/>
      <c r="O889" s="1"/>
      <c r="P889" s="197"/>
      <c r="Q889" s="1"/>
      <c r="R889" s="1"/>
      <c r="S889" s="1"/>
      <c r="T889" s="197"/>
      <c r="U889" s="1"/>
      <c r="V889" s="1"/>
      <c r="W889" s="1"/>
      <c r="X889" s="1"/>
      <c r="Y889" s="1"/>
      <c r="Z889" s="1"/>
      <c r="AA889" s="1"/>
      <c r="AB889" s="1"/>
      <c r="AC889" s="1"/>
      <c r="AD889" s="1"/>
      <c r="AE889" s="1"/>
      <c r="AF889" s="1"/>
      <c r="AG889" s="1"/>
      <c r="AH889" s="1"/>
    </row>
    <row r="890">
      <c r="A890" s="1"/>
      <c r="B890" s="197"/>
      <c r="C890" s="46"/>
      <c r="D890" s="1"/>
      <c r="E890" s="197"/>
      <c r="F890" s="46"/>
      <c r="G890" s="1"/>
      <c r="H890" s="1"/>
      <c r="I890" s="1"/>
      <c r="J890" s="197"/>
      <c r="K890" s="1"/>
      <c r="L890" s="1"/>
      <c r="M890" s="1"/>
      <c r="N890" s="1"/>
      <c r="O890" s="1"/>
      <c r="P890" s="197"/>
      <c r="Q890" s="1"/>
      <c r="R890" s="1"/>
      <c r="S890" s="1"/>
      <c r="T890" s="197"/>
      <c r="U890" s="1"/>
      <c r="V890" s="1"/>
      <c r="W890" s="1"/>
      <c r="X890" s="1"/>
      <c r="Y890" s="1"/>
      <c r="Z890" s="1"/>
      <c r="AA890" s="1"/>
      <c r="AB890" s="1"/>
      <c r="AC890" s="1"/>
      <c r="AD890" s="1"/>
      <c r="AE890" s="1"/>
      <c r="AF890" s="1"/>
      <c r="AG890" s="1"/>
      <c r="AH890" s="1"/>
    </row>
    <row r="891">
      <c r="A891" s="1"/>
      <c r="B891" s="197"/>
      <c r="C891" s="46"/>
      <c r="D891" s="1"/>
      <c r="E891" s="197"/>
      <c r="F891" s="46"/>
      <c r="G891" s="1"/>
      <c r="H891" s="1"/>
      <c r="I891" s="1"/>
      <c r="J891" s="197"/>
      <c r="K891" s="1"/>
      <c r="L891" s="1"/>
      <c r="M891" s="1"/>
      <c r="N891" s="1"/>
      <c r="O891" s="1"/>
      <c r="P891" s="197"/>
      <c r="Q891" s="1"/>
      <c r="R891" s="1"/>
      <c r="S891" s="1"/>
      <c r="T891" s="197"/>
      <c r="U891" s="1"/>
      <c r="V891" s="1"/>
      <c r="W891" s="1"/>
      <c r="X891" s="1"/>
      <c r="Y891" s="1"/>
      <c r="Z891" s="1"/>
      <c r="AA891" s="1"/>
      <c r="AB891" s="1"/>
      <c r="AC891" s="1"/>
      <c r="AD891" s="1"/>
      <c r="AE891" s="1"/>
      <c r="AF891" s="1"/>
      <c r="AG891" s="1"/>
      <c r="AH891" s="1"/>
    </row>
    <row r="892">
      <c r="A892" s="1"/>
      <c r="B892" s="197"/>
      <c r="C892" s="46"/>
      <c r="D892" s="1"/>
      <c r="E892" s="197"/>
      <c r="F892" s="46"/>
      <c r="G892" s="1"/>
      <c r="H892" s="1"/>
      <c r="I892" s="1"/>
      <c r="J892" s="197"/>
      <c r="K892" s="1"/>
      <c r="L892" s="1"/>
      <c r="M892" s="1"/>
      <c r="N892" s="1"/>
      <c r="O892" s="1"/>
      <c r="P892" s="197"/>
      <c r="Q892" s="1"/>
      <c r="R892" s="1"/>
      <c r="S892" s="1"/>
      <c r="T892" s="197"/>
      <c r="U892" s="1"/>
      <c r="V892" s="1"/>
      <c r="W892" s="1"/>
      <c r="X892" s="1"/>
      <c r="Y892" s="1"/>
      <c r="Z892" s="1"/>
      <c r="AA892" s="1"/>
      <c r="AB892" s="1"/>
      <c r="AC892" s="1"/>
      <c r="AD892" s="1"/>
      <c r="AE892" s="1"/>
      <c r="AF892" s="1"/>
      <c r="AG892" s="1"/>
      <c r="AH892" s="1"/>
    </row>
    <row r="893">
      <c r="A893" s="1"/>
      <c r="B893" s="197"/>
      <c r="C893" s="46"/>
      <c r="D893" s="1"/>
      <c r="E893" s="197"/>
      <c r="F893" s="46"/>
      <c r="G893" s="1"/>
      <c r="H893" s="1"/>
      <c r="I893" s="1"/>
      <c r="J893" s="197"/>
      <c r="K893" s="1"/>
      <c r="L893" s="1"/>
      <c r="M893" s="1"/>
      <c r="N893" s="1"/>
      <c r="O893" s="1"/>
      <c r="P893" s="197"/>
      <c r="Q893" s="1"/>
      <c r="R893" s="1"/>
      <c r="S893" s="1"/>
      <c r="T893" s="197"/>
      <c r="U893" s="1"/>
      <c r="V893" s="1"/>
      <c r="W893" s="1"/>
      <c r="X893" s="1"/>
      <c r="Y893" s="1"/>
      <c r="Z893" s="1"/>
      <c r="AA893" s="1"/>
      <c r="AB893" s="1"/>
      <c r="AC893" s="1"/>
      <c r="AD893" s="1"/>
      <c r="AE893" s="1"/>
      <c r="AF893" s="1"/>
      <c r="AG893" s="1"/>
      <c r="AH893" s="1"/>
    </row>
    <row r="894">
      <c r="A894" s="1"/>
      <c r="B894" s="197"/>
      <c r="C894" s="46"/>
      <c r="D894" s="1"/>
      <c r="E894" s="197"/>
      <c r="F894" s="46"/>
      <c r="G894" s="1"/>
      <c r="H894" s="1"/>
      <c r="I894" s="1"/>
      <c r="J894" s="197"/>
      <c r="K894" s="1"/>
      <c r="L894" s="1"/>
      <c r="M894" s="1"/>
      <c r="N894" s="1"/>
      <c r="O894" s="1"/>
      <c r="P894" s="197"/>
      <c r="Q894" s="1"/>
      <c r="R894" s="1"/>
      <c r="S894" s="1"/>
      <c r="T894" s="197"/>
      <c r="U894" s="1"/>
      <c r="V894" s="1"/>
      <c r="W894" s="1"/>
      <c r="X894" s="1"/>
      <c r="Y894" s="1"/>
      <c r="Z894" s="1"/>
      <c r="AA894" s="1"/>
      <c r="AB894" s="1"/>
      <c r="AC894" s="1"/>
      <c r="AD894" s="1"/>
      <c r="AE894" s="1"/>
      <c r="AF894" s="1"/>
      <c r="AG894" s="1"/>
      <c r="AH894" s="1"/>
    </row>
    <row r="895">
      <c r="A895" s="1"/>
      <c r="B895" s="197"/>
      <c r="C895" s="46"/>
      <c r="D895" s="1"/>
      <c r="E895" s="197"/>
      <c r="F895" s="46"/>
      <c r="G895" s="1"/>
      <c r="H895" s="1"/>
      <c r="I895" s="1"/>
      <c r="J895" s="197"/>
      <c r="K895" s="1"/>
      <c r="L895" s="1"/>
      <c r="M895" s="1"/>
      <c r="N895" s="1"/>
      <c r="O895" s="1"/>
      <c r="P895" s="197"/>
      <c r="Q895" s="1"/>
      <c r="R895" s="1"/>
      <c r="S895" s="1"/>
      <c r="T895" s="197"/>
      <c r="U895" s="1"/>
      <c r="V895" s="1"/>
      <c r="W895" s="1"/>
      <c r="X895" s="1"/>
      <c r="Y895" s="1"/>
      <c r="Z895" s="1"/>
      <c r="AA895" s="1"/>
      <c r="AB895" s="1"/>
      <c r="AC895" s="1"/>
      <c r="AD895" s="1"/>
      <c r="AE895" s="1"/>
      <c r="AF895" s="1"/>
      <c r="AG895" s="1"/>
      <c r="AH895" s="1"/>
    </row>
    <row r="896">
      <c r="A896" s="1"/>
      <c r="B896" s="197"/>
      <c r="C896" s="46"/>
      <c r="D896" s="1"/>
      <c r="E896" s="197"/>
      <c r="F896" s="46"/>
      <c r="G896" s="1"/>
      <c r="H896" s="1"/>
      <c r="I896" s="1"/>
      <c r="J896" s="197"/>
      <c r="K896" s="1"/>
      <c r="L896" s="1"/>
      <c r="M896" s="1"/>
      <c r="N896" s="1"/>
      <c r="O896" s="1"/>
      <c r="P896" s="197"/>
      <c r="Q896" s="1"/>
      <c r="R896" s="1"/>
      <c r="S896" s="1"/>
      <c r="T896" s="197"/>
      <c r="U896" s="1"/>
      <c r="V896" s="1"/>
      <c r="W896" s="1"/>
      <c r="X896" s="1"/>
      <c r="Y896" s="1"/>
      <c r="Z896" s="1"/>
      <c r="AA896" s="1"/>
      <c r="AB896" s="1"/>
      <c r="AC896" s="1"/>
      <c r="AD896" s="1"/>
      <c r="AE896" s="1"/>
      <c r="AF896" s="1"/>
      <c r="AG896" s="1"/>
      <c r="AH896" s="1"/>
    </row>
    <row r="897">
      <c r="A897" s="1"/>
      <c r="B897" s="197"/>
      <c r="C897" s="46"/>
      <c r="D897" s="1"/>
      <c r="E897" s="197"/>
      <c r="F897" s="46"/>
      <c r="G897" s="1"/>
      <c r="H897" s="1"/>
      <c r="I897" s="1"/>
      <c r="J897" s="197"/>
      <c r="K897" s="1"/>
      <c r="L897" s="1"/>
      <c r="M897" s="1"/>
      <c r="N897" s="1"/>
      <c r="O897" s="1"/>
      <c r="P897" s="197"/>
      <c r="Q897" s="1"/>
      <c r="R897" s="1"/>
      <c r="S897" s="1"/>
      <c r="T897" s="197"/>
      <c r="U897" s="1"/>
      <c r="V897" s="1"/>
      <c r="W897" s="1"/>
      <c r="X897" s="1"/>
      <c r="Y897" s="1"/>
      <c r="Z897" s="1"/>
      <c r="AA897" s="1"/>
      <c r="AB897" s="1"/>
      <c r="AC897" s="1"/>
      <c r="AD897" s="1"/>
      <c r="AE897" s="1"/>
      <c r="AF897" s="1"/>
      <c r="AG897" s="1"/>
      <c r="AH897" s="1"/>
    </row>
    <row r="898">
      <c r="A898" s="1"/>
      <c r="B898" s="197"/>
      <c r="C898" s="46"/>
      <c r="D898" s="1"/>
      <c r="E898" s="197"/>
      <c r="F898" s="46"/>
      <c r="G898" s="1"/>
      <c r="H898" s="1"/>
      <c r="I898" s="1"/>
      <c r="J898" s="197"/>
      <c r="K898" s="1"/>
      <c r="L898" s="1"/>
      <c r="M898" s="1"/>
      <c r="N898" s="1"/>
      <c r="O898" s="1"/>
      <c r="P898" s="197"/>
      <c r="Q898" s="1"/>
      <c r="R898" s="1"/>
      <c r="S898" s="1"/>
      <c r="T898" s="197"/>
      <c r="U898" s="1"/>
      <c r="V898" s="1"/>
      <c r="W898" s="1"/>
      <c r="X898" s="1"/>
      <c r="Y898" s="1"/>
      <c r="Z898" s="1"/>
      <c r="AA898" s="1"/>
      <c r="AB898" s="1"/>
      <c r="AC898" s="1"/>
      <c r="AD898" s="1"/>
      <c r="AE898" s="1"/>
      <c r="AF898" s="1"/>
      <c r="AG898" s="1"/>
      <c r="AH898" s="1"/>
    </row>
    <row r="899">
      <c r="A899" s="1"/>
      <c r="B899" s="197"/>
      <c r="C899" s="46"/>
      <c r="D899" s="1"/>
      <c r="E899" s="197"/>
      <c r="F899" s="46"/>
      <c r="G899" s="1"/>
      <c r="H899" s="1"/>
      <c r="I899" s="1"/>
      <c r="J899" s="197"/>
      <c r="K899" s="1"/>
      <c r="L899" s="1"/>
      <c r="M899" s="1"/>
      <c r="N899" s="1"/>
      <c r="O899" s="1"/>
      <c r="P899" s="197"/>
      <c r="Q899" s="1"/>
      <c r="R899" s="1"/>
      <c r="S899" s="1"/>
      <c r="T899" s="197"/>
      <c r="U899" s="1"/>
      <c r="V899" s="1"/>
      <c r="W899" s="1"/>
      <c r="X899" s="1"/>
      <c r="Y899" s="1"/>
      <c r="Z899" s="1"/>
      <c r="AA899" s="1"/>
      <c r="AB899" s="1"/>
      <c r="AC899" s="1"/>
      <c r="AD899" s="1"/>
      <c r="AE899" s="1"/>
      <c r="AF899" s="1"/>
      <c r="AG899" s="1"/>
      <c r="AH899" s="1"/>
    </row>
    <row r="900">
      <c r="A900" s="1"/>
      <c r="B900" s="197"/>
      <c r="C900" s="46"/>
      <c r="D900" s="1"/>
      <c r="E900" s="197"/>
      <c r="F900" s="46"/>
      <c r="G900" s="1"/>
      <c r="H900" s="1"/>
      <c r="I900" s="1"/>
      <c r="J900" s="197"/>
      <c r="K900" s="1"/>
      <c r="L900" s="1"/>
      <c r="M900" s="1"/>
      <c r="N900" s="1"/>
      <c r="O900" s="1"/>
      <c r="P900" s="197"/>
      <c r="Q900" s="1"/>
      <c r="R900" s="1"/>
      <c r="S900" s="1"/>
      <c r="T900" s="197"/>
      <c r="U900" s="1"/>
      <c r="V900" s="1"/>
      <c r="W900" s="1"/>
      <c r="X900" s="1"/>
      <c r="Y900" s="1"/>
      <c r="Z900" s="1"/>
      <c r="AA900" s="1"/>
      <c r="AB900" s="1"/>
      <c r="AC900" s="1"/>
      <c r="AD900" s="1"/>
      <c r="AE900" s="1"/>
      <c r="AF900" s="1"/>
      <c r="AG900" s="1"/>
      <c r="AH900" s="1"/>
    </row>
    <row r="901">
      <c r="A901" s="1"/>
      <c r="B901" s="197"/>
      <c r="C901" s="46"/>
      <c r="D901" s="1"/>
      <c r="E901" s="197"/>
      <c r="F901" s="46"/>
      <c r="G901" s="1"/>
      <c r="H901" s="1"/>
      <c r="I901" s="1"/>
      <c r="J901" s="197"/>
      <c r="K901" s="1"/>
      <c r="L901" s="1"/>
      <c r="M901" s="1"/>
      <c r="N901" s="1"/>
      <c r="O901" s="1"/>
      <c r="P901" s="197"/>
      <c r="Q901" s="1"/>
      <c r="R901" s="1"/>
      <c r="S901" s="1"/>
      <c r="T901" s="197"/>
      <c r="U901" s="1"/>
      <c r="V901" s="1"/>
      <c r="W901" s="1"/>
      <c r="X901" s="1"/>
      <c r="Y901" s="1"/>
      <c r="Z901" s="1"/>
      <c r="AA901" s="1"/>
      <c r="AB901" s="1"/>
      <c r="AC901" s="1"/>
      <c r="AD901" s="1"/>
      <c r="AE901" s="1"/>
      <c r="AF901" s="1"/>
      <c r="AG901" s="1"/>
      <c r="AH901" s="1"/>
    </row>
    <row r="902">
      <c r="A902" s="1"/>
      <c r="B902" s="197"/>
      <c r="C902" s="46"/>
      <c r="D902" s="1"/>
      <c r="E902" s="197"/>
      <c r="F902" s="46"/>
      <c r="G902" s="1"/>
      <c r="H902" s="1"/>
      <c r="I902" s="1"/>
      <c r="J902" s="197"/>
      <c r="K902" s="1"/>
      <c r="L902" s="1"/>
      <c r="M902" s="1"/>
      <c r="N902" s="1"/>
      <c r="O902" s="1"/>
      <c r="P902" s="197"/>
      <c r="Q902" s="1"/>
      <c r="R902" s="1"/>
      <c r="S902" s="1"/>
      <c r="T902" s="197"/>
      <c r="U902" s="1"/>
      <c r="V902" s="1"/>
      <c r="W902" s="1"/>
      <c r="X902" s="1"/>
      <c r="Y902" s="1"/>
      <c r="Z902" s="1"/>
      <c r="AA902" s="1"/>
      <c r="AB902" s="1"/>
      <c r="AC902" s="1"/>
      <c r="AD902" s="1"/>
      <c r="AE902" s="1"/>
      <c r="AF902" s="1"/>
      <c r="AG902" s="1"/>
      <c r="AH902" s="1"/>
    </row>
    <row r="903">
      <c r="A903" s="1"/>
      <c r="B903" s="197"/>
      <c r="C903" s="46"/>
      <c r="D903" s="1"/>
      <c r="E903" s="197"/>
      <c r="F903" s="46"/>
      <c r="G903" s="1"/>
      <c r="H903" s="1"/>
      <c r="I903" s="1"/>
      <c r="J903" s="197"/>
      <c r="K903" s="1"/>
      <c r="L903" s="1"/>
      <c r="M903" s="1"/>
      <c r="N903" s="1"/>
      <c r="O903" s="1"/>
      <c r="P903" s="197"/>
      <c r="Q903" s="1"/>
      <c r="R903" s="1"/>
      <c r="S903" s="1"/>
      <c r="T903" s="197"/>
      <c r="U903" s="1"/>
      <c r="V903" s="1"/>
      <c r="W903" s="1"/>
      <c r="X903" s="1"/>
      <c r="Y903" s="1"/>
      <c r="Z903" s="1"/>
      <c r="AA903" s="1"/>
      <c r="AB903" s="1"/>
      <c r="AC903" s="1"/>
      <c r="AD903" s="1"/>
      <c r="AE903" s="1"/>
      <c r="AF903" s="1"/>
      <c r="AG903" s="1"/>
      <c r="AH903" s="1"/>
    </row>
    <row r="904">
      <c r="A904" s="1"/>
      <c r="B904" s="197"/>
      <c r="C904" s="46"/>
      <c r="D904" s="1"/>
      <c r="E904" s="197"/>
      <c r="F904" s="46"/>
      <c r="G904" s="1"/>
      <c r="H904" s="1"/>
      <c r="I904" s="1"/>
      <c r="J904" s="197"/>
      <c r="K904" s="1"/>
      <c r="L904" s="1"/>
      <c r="M904" s="1"/>
      <c r="N904" s="1"/>
      <c r="O904" s="1"/>
      <c r="P904" s="197"/>
      <c r="Q904" s="1"/>
      <c r="R904" s="1"/>
      <c r="S904" s="1"/>
      <c r="T904" s="197"/>
      <c r="U904" s="1"/>
      <c r="V904" s="1"/>
      <c r="W904" s="1"/>
      <c r="X904" s="1"/>
      <c r="Y904" s="1"/>
      <c r="Z904" s="1"/>
      <c r="AA904" s="1"/>
      <c r="AB904" s="1"/>
      <c r="AC904" s="1"/>
      <c r="AD904" s="1"/>
      <c r="AE904" s="1"/>
      <c r="AF904" s="1"/>
      <c r="AG904" s="1"/>
      <c r="AH904" s="1"/>
    </row>
    <row r="905">
      <c r="A905" s="1"/>
      <c r="B905" s="197"/>
      <c r="C905" s="46"/>
      <c r="D905" s="1"/>
      <c r="E905" s="197"/>
      <c r="F905" s="46"/>
      <c r="G905" s="1"/>
      <c r="H905" s="1"/>
      <c r="I905" s="1"/>
      <c r="J905" s="197"/>
      <c r="K905" s="1"/>
      <c r="L905" s="1"/>
      <c r="M905" s="1"/>
      <c r="N905" s="1"/>
      <c r="O905" s="1"/>
      <c r="P905" s="197"/>
      <c r="Q905" s="1"/>
      <c r="R905" s="1"/>
      <c r="S905" s="1"/>
      <c r="T905" s="197"/>
      <c r="U905" s="1"/>
      <c r="V905" s="1"/>
      <c r="W905" s="1"/>
      <c r="X905" s="1"/>
      <c r="Y905" s="1"/>
      <c r="Z905" s="1"/>
      <c r="AA905" s="1"/>
      <c r="AB905" s="1"/>
      <c r="AC905" s="1"/>
      <c r="AD905" s="1"/>
      <c r="AE905" s="1"/>
      <c r="AF905" s="1"/>
      <c r="AG905" s="1"/>
      <c r="AH905" s="1"/>
    </row>
    <row r="906">
      <c r="A906" s="1"/>
      <c r="B906" s="197"/>
      <c r="C906" s="46"/>
      <c r="D906" s="1"/>
      <c r="E906" s="197"/>
      <c r="F906" s="46"/>
      <c r="G906" s="1"/>
      <c r="H906" s="1"/>
      <c r="I906" s="1"/>
      <c r="J906" s="197"/>
      <c r="K906" s="1"/>
      <c r="L906" s="1"/>
      <c r="M906" s="1"/>
      <c r="N906" s="1"/>
      <c r="O906" s="1"/>
      <c r="P906" s="197"/>
      <c r="Q906" s="1"/>
      <c r="R906" s="1"/>
      <c r="S906" s="1"/>
      <c r="T906" s="197"/>
      <c r="U906" s="1"/>
      <c r="V906" s="1"/>
      <c r="W906" s="1"/>
      <c r="X906" s="1"/>
      <c r="Y906" s="1"/>
      <c r="Z906" s="1"/>
      <c r="AA906" s="1"/>
      <c r="AB906" s="1"/>
      <c r="AC906" s="1"/>
      <c r="AD906" s="1"/>
      <c r="AE906" s="1"/>
      <c r="AF906" s="1"/>
      <c r="AG906" s="1"/>
      <c r="AH906" s="1"/>
    </row>
    <row r="907">
      <c r="A907" s="1"/>
      <c r="B907" s="197"/>
      <c r="C907" s="46"/>
      <c r="D907" s="1"/>
      <c r="E907" s="197"/>
      <c r="F907" s="46"/>
      <c r="G907" s="1"/>
      <c r="H907" s="1"/>
      <c r="I907" s="1"/>
      <c r="J907" s="197"/>
      <c r="K907" s="1"/>
      <c r="L907" s="1"/>
      <c r="M907" s="1"/>
      <c r="N907" s="1"/>
      <c r="O907" s="1"/>
      <c r="P907" s="197"/>
      <c r="Q907" s="1"/>
      <c r="R907" s="1"/>
      <c r="S907" s="1"/>
      <c r="T907" s="197"/>
      <c r="U907" s="1"/>
      <c r="V907" s="1"/>
      <c r="W907" s="1"/>
      <c r="X907" s="1"/>
      <c r="Y907" s="1"/>
      <c r="Z907" s="1"/>
      <c r="AA907" s="1"/>
      <c r="AB907" s="1"/>
      <c r="AC907" s="1"/>
      <c r="AD907" s="1"/>
      <c r="AE907" s="1"/>
      <c r="AF907" s="1"/>
      <c r="AG907" s="1"/>
      <c r="AH907" s="1"/>
    </row>
    <row r="908">
      <c r="A908" s="1"/>
      <c r="B908" s="197"/>
      <c r="C908" s="46"/>
      <c r="D908" s="1"/>
      <c r="E908" s="197"/>
      <c r="F908" s="46"/>
      <c r="G908" s="1"/>
      <c r="H908" s="1"/>
      <c r="I908" s="1"/>
      <c r="J908" s="197"/>
      <c r="K908" s="1"/>
      <c r="L908" s="1"/>
      <c r="M908" s="1"/>
      <c r="N908" s="1"/>
      <c r="O908" s="1"/>
      <c r="P908" s="197"/>
      <c r="Q908" s="1"/>
      <c r="R908" s="1"/>
      <c r="S908" s="1"/>
      <c r="T908" s="197"/>
      <c r="U908" s="1"/>
      <c r="V908" s="1"/>
      <c r="W908" s="1"/>
      <c r="X908" s="1"/>
      <c r="Y908" s="1"/>
      <c r="Z908" s="1"/>
      <c r="AA908" s="1"/>
      <c r="AB908" s="1"/>
      <c r="AC908" s="1"/>
      <c r="AD908" s="1"/>
      <c r="AE908" s="1"/>
      <c r="AF908" s="1"/>
      <c r="AG908" s="1"/>
      <c r="AH908" s="1"/>
    </row>
    <row r="909">
      <c r="A909" s="1"/>
      <c r="B909" s="197"/>
      <c r="C909" s="46"/>
      <c r="D909" s="1"/>
      <c r="E909" s="197"/>
      <c r="F909" s="46"/>
      <c r="G909" s="1"/>
      <c r="H909" s="1"/>
      <c r="I909" s="1"/>
      <c r="J909" s="197"/>
      <c r="K909" s="1"/>
      <c r="L909" s="1"/>
      <c r="M909" s="1"/>
      <c r="N909" s="1"/>
      <c r="O909" s="1"/>
      <c r="P909" s="197"/>
      <c r="Q909" s="1"/>
      <c r="R909" s="1"/>
      <c r="S909" s="1"/>
      <c r="T909" s="197"/>
      <c r="U909" s="1"/>
      <c r="V909" s="1"/>
      <c r="W909" s="1"/>
      <c r="X909" s="1"/>
      <c r="Y909" s="1"/>
      <c r="Z909" s="1"/>
      <c r="AA909" s="1"/>
      <c r="AB909" s="1"/>
      <c r="AC909" s="1"/>
      <c r="AD909" s="1"/>
      <c r="AE909" s="1"/>
      <c r="AF909" s="1"/>
      <c r="AG909" s="1"/>
      <c r="AH909" s="1"/>
    </row>
    <row r="910">
      <c r="A910" s="1"/>
      <c r="B910" s="197"/>
      <c r="C910" s="46"/>
      <c r="D910" s="1"/>
      <c r="E910" s="197"/>
      <c r="F910" s="46"/>
      <c r="G910" s="1"/>
      <c r="H910" s="1"/>
      <c r="I910" s="1"/>
      <c r="J910" s="197"/>
      <c r="K910" s="1"/>
      <c r="L910" s="1"/>
      <c r="M910" s="1"/>
      <c r="N910" s="1"/>
      <c r="O910" s="1"/>
      <c r="P910" s="197"/>
      <c r="Q910" s="1"/>
      <c r="R910" s="1"/>
      <c r="S910" s="1"/>
      <c r="T910" s="197"/>
      <c r="U910" s="1"/>
      <c r="V910" s="1"/>
      <c r="W910" s="1"/>
      <c r="X910" s="1"/>
      <c r="Y910" s="1"/>
      <c r="Z910" s="1"/>
      <c r="AA910" s="1"/>
      <c r="AB910" s="1"/>
      <c r="AC910" s="1"/>
      <c r="AD910" s="1"/>
      <c r="AE910" s="1"/>
      <c r="AF910" s="1"/>
      <c r="AG910" s="1"/>
      <c r="AH910" s="1"/>
    </row>
    <row r="911">
      <c r="A911" s="1"/>
      <c r="B911" s="197"/>
      <c r="C911" s="46"/>
      <c r="D911" s="1"/>
      <c r="E911" s="197"/>
      <c r="F911" s="46"/>
      <c r="G911" s="1"/>
      <c r="H911" s="1"/>
      <c r="I911" s="1"/>
      <c r="J911" s="197"/>
      <c r="K911" s="1"/>
      <c r="L911" s="1"/>
      <c r="M911" s="1"/>
      <c r="N911" s="1"/>
      <c r="O911" s="1"/>
      <c r="P911" s="197"/>
      <c r="Q911" s="1"/>
      <c r="R911" s="1"/>
      <c r="S911" s="1"/>
      <c r="T911" s="197"/>
      <c r="U911" s="1"/>
      <c r="V911" s="1"/>
      <c r="W911" s="1"/>
      <c r="X911" s="1"/>
      <c r="Y911" s="1"/>
      <c r="Z911" s="1"/>
      <c r="AA911" s="1"/>
      <c r="AB911" s="1"/>
      <c r="AC911" s="1"/>
      <c r="AD911" s="1"/>
      <c r="AE911" s="1"/>
      <c r="AF911" s="1"/>
      <c r="AG911" s="1"/>
      <c r="AH911" s="1"/>
    </row>
    <row r="912">
      <c r="A912" s="1"/>
      <c r="B912" s="197"/>
      <c r="C912" s="46"/>
      <c r="D912" s="1"/>
      <c r="E912" s="197"/>
      <c r="F912" s="46"/>
      <c r="G912" s="1"/>
      <c r="H912" s="1"/>
      <c r="I912" s="1"/>
      <c r="J912" s="197"/>
      <c r="K912" s="1"/>
      <c r="L912" s="1"/>
      <c r="M912" s="1"/>
      <c r="N912" s="1"/>
      <c r="O912" s="1"/>
      <c r="P912" s="197"/>
      <c r="Q912" s="1"/>
      <c r="R912" s="1"/>
      <c r="S912" s="1"/>
      <c r="T912" s="197"/>
      <c r="U912" s="1"/>
      <c r="V912" s="1"/>
      <c r="W912" s="1"/>
      <c r="X912" s="1"/>
      <c r="Y912" s="1"/>
      <c r="Z912" s="1"/>
      <c r="AA912" s="1"/>
      <c r="AB912" s="1"/>
      <c r="AC912" s="1"/>
      <c r="AD912" s="1"/>
      <c r="AE912" s="1"/>
      <c r="AF912" s="1"/>
      <c r="AG912" s="1"/>
      <c r="AH912" s="1"/>
    </row>
    <row r="913">
      <c r="A913" s="1"/>
      <c r="B913" s="197"/>
      <c r="C913" s="46"/>
      <c r="D913" s="1"/>
      <c r="E913" s="197"/>
      <c r="F913" s="46"/>
      <c r="G913" s="1"/>
      <c r="H913" s="1"/>
      <c r="I913" s="1"/>
      <c r="J913" s="197"/>
      <c r="K913" s="1"/>
      <c r="L913" s="1"/>
      <c r="M913" s="1"/>
      <c r="N913" s="1"/>
      <c r="O913" s="1"/>
      <c r="P913" s="197"/>
      <c r="Q913" s="1"/>
      <c r="R913" s="1"/>
      <c r="S913" s="1"/>
      <c r="T913" s="197"/>
      <c r="U913" s="1"/>
      <c r="V913" s="1"/>
      <c r="W913" s="1"/>
      <c r="X913" s="1"/>
      <c r="Y913" s="1"/>
      <c r="Z913" s="1"/>
      <c r="AA913" s="1"/>
      <c r="AB913" s="1"/>
      <c r="AC913" s="1"/>
      <c r="AD913" s="1"/>
      <c r="AE913" s="1"/>
      <c r="AF913" s="1"/>
      <c r="AG913" s="1"/>
      <c r="AH913" s="1"/>
    </row>
    <row r="914">
      <c r="A914" s="1"/>
      <c r="B914" s="197"/>
      <c r="C914" s="46"/>
      <c r="D914" s="1"/>
      <c r="E914" s="197"/>
      <c r="F914" s="46"/>
      <c r="G914" s="1"/>
      <c r="H914" s="1"/>
      <c r="I914" s="1"/>
      <c r="J914" s="197"/>
      <c r="K914" s="1"/>
      <c r="L914" s="1"/>
      <c r="M914" s="1"/>
      <c r="N914" s="1"/>
      <c r="O914" s="1"/>
      <c r="P914" s="197"/>
      <c r="Q914" s="1"/>
      <c r="R914" s="1"/>
      <c r="S914" s="1"/>
      <c r="T914" s="197"/>
      <c r="U914" s="1"/>
      <c r="V914" s="1"/>
      <c r="W914" s="1"/>
      <c r="X914" s="1"/>
      <c r="Y914" s="1"/>
      <c r="Z914" s="1"/>
      <c r="AA914" s="1"/>
      <c r="AB914" s="1"/>
      <c r="AC914" s="1"/>
      <c r="AD914" s="1"/>
      <c r="AE914" s="1"/>
      <c r="AF914" s="1"/>
      <c r="AG914" s="1"/>
      <c r="AH914" s="1"/>
    </row>
    <row r="915">
      <c r="A915" s="1"/>
      <c r="B915" s="197"/>
      <c r="C915" s="46"/>
      <c r="D915" s="1"/>
      <c r="E915" s="197"/>
      <c r="F915" s="46"/>
      <c r="G915" s="1"/>
      <c r="H915" s="1"/>
      <c r="I915" s="1"/>
      <c r="J915" s="197"/>
      <c r="K915" s="1"/>
      <c r="L915" s="1"/>
      <c r="M915" s="1"/>
      <c r="N915" s="1"/>
      <c r="O915" s="1"/>
      <c r="P915" s="197"/>
      <c r="Q915" s="1"/>
      <c r="R915" s="1"/>
      <c r="S915" s="1"/>
      <c r="T915" s="197"/>
      <c r="U915" s="1"/>
      <c r="V915" s="1"/>
      <c r="W915" s="1"/>
      <c r="X915" s="1"/>
      <c r="Y915" s="1"/>
      <c r="Z915" s="1"/>
      <c r="AA915" s="1"/>
      <c r="AB915" s="1"/>
      <c r="AC915" s="1"/>
      <c r="AD915" s="1"/>
      <c r="AE915" s="1"/>
      <c r="AF915" s="1"/>
      <c r="AG915" s="1"/>
      <c r="AH915" s="1"/>
    </row>
    <row r="916">
      <c r="A916" s="1"/>
      <c r="B916" s="197"/>
      <c r="C916" s="46"/>
      <c r="D916" s="1"/>
      <c r="E916" s="197"/>
      <c r="F916" s="46"/>
      <c r="G916" s="1"/>
      <c r="H916" s="1"/>
      <c r="I916" s="1"/>
      <c r="J916" s="197"/>
      <c r="K916" s="1"/>
      <c r="L916" s="1"/>
      <c r="M916" s="1"/>
      <c r="N916" s="1"/>
      <c r="O916" s="1"/>
      <c r="P916" s="197"/>
      <c r="Q916" s="1"/>
      <c r="R916" s="1"/>
      <c r="S916" s="1"/>
      <c r="T916" s="197"/>
      <c r="U916" s="1"/>
      <c r="V916" s="1"/>
      <c r="W916" s="1"/>
      <c r="X916" s="1"/>
      <c r="Y916" s="1"/>
      <c r="Z916" s="1"/>
      <c r="AA916" s="1"/>
      <c r="AB916" s="1"/>
      <c r="AC916" s="1"/>
      <c r="AD916" s="1"/>
      <c r="AE916" s="1"/>
      <c r="AF916" s="1"/>
      <c r="AG916" s="1"/>
      <c r="AH916" s="1"/>
    </row>
    <row r="917">
      <c r="A917" s="1"/>
      <c r="B917" s="197"/>
      <c r="C917" s="46"/>
      <c r="D917" s="1"/>
      <c r="E917" s="197"/>
      <c r="F917" s="46"/>
      <c r="G917" s="1"/>
      <c r="H917" s="1"/>
      <c r="I917" s="1"/>
      <c r="J917" s="197"/>
      <c r="K917" s="1"/>
      <c r="L917" s="1"/>
      <c r="M917" s="1"/>
      <c r="N917" s="1"/>
      <c r="O917" s="1"/>
      <c r="P917" s="197"/>
      <c r="Q917" s="1"/>
      <c r="R917" s="1"/>
      <c r="S917" s="1"/>
      <c r="T917" s="197"/>
      <c r="U917" s="1"/>
      <c r="V917" s="1"/>
      <c r="W917" s="1"/>
      <c r="X917" s="1"/>
      <c r="Y917" s="1"/>
      <c r="Z917" s="1"/>
      <c r="AA917" s="1"/>
      <c r="AB917" s="1"/>
      <c r="AC917" s="1"/>
      <c r="AD917" s="1"/>
      <c r="AE917" s="1"/>
      <c r="AF917" s="1"/>
      <c r="AG917" s="1"/>
      <c r="AH917" s="1"/>
    </row>
    <row r="918">
      <c r="A918" s="1"/>
      <c r="B918" s="197"/>
      <c r="C918" s="46"/>
      <c r="D918" s="1"/>
      <c r="E918" s="197"/>
      <c r="F918" s="46"/>
      <c r="G918" s="1"/>
      <c r="H918" s="1"/>
      <c r="I918" s="1"/>
      <c r="J918" s="197"/>
      <c r="K918" s="1"/>
      <c r="L918" s="1"/>
      <c r="M918" s="1"/>
      <c r="N918" s="1"/>
      <c r="O918" s="1"/>
      <c r="P918" s="197"/>
      <c r="Q918" s="1"/>
      <c r="R918" s="1"/>
      <c r="S918" s="1"/>
      <c r="T918" s="197"/>
      <c r="U918" s="1"/>
      <c r="V918" s="1"/>
      <c r="W918" s="1"/>
      <c r="X918" s="1"/>
      <c r="Y918" s="1"/>
      <c r="Z918" s="1"/>
      <c r="AA918" s="1"/>
      <c r="AB918" s="1"/>
      <c r="AC918" s="1"/>
      <c r="AD918" s="1"/>
      <c r="AE918" s="1"/>
      <c r="AF918" s="1"/>
      <c r="AG918" s="1"/>
      <c r="AH918" s="1"/>
    </row>
    <row r="919">
      <c r="A919" s="1"/>
      <c r="B919" s="197"/>
      <c r="C919" s="46"/>
      <c r="D919" s="1"/>
      <c r="E919" s="197"/>
      <c r="F919" s="46"/>
      <c r="G919" s="1"/>
      <c r="H919" s="1"/>
      <c r="I919" s="1"/>
      <c r="J919" s="197"/>
      <c r="K919" s="1"/>
      <c r="L919" s="1"/>
      <c r="M919" s="1"/>
      <c r="N919" s="1"/>
      <c r="O919" s="1"/>
      <c r="P919" s="197"/>
      <c r="Q919" s="1"/>
      <c r="R919" s="1"/>
      <c r="S919" s="1"/>
      <c r="T919" s="197"/>
      <c r="U919" s="1"/>
      <c r="V919" s="1"/>
      <c r="W919" s="1"/>
      <c r="X919" s="1"/>
      <c r="Y919" s="1"/>
      <c r="Z919" s="1"/>
      <c r="AA919" s="1"/>
      <c r="AB919" s="1"/>
      <c r="AC919" s="1"/>
      <c r="AD919" s="1"/>
      <c r="AE919" s="1"/>
      <c r="AF919" s="1"/>
      <c r="AG919" s="1"/>
      <c r="AH919" s="1"/>
    </row>
    <row r="920">
      <c r="A920" s="1"/>
      <c r="B920" s="197"/>
      <c r="C920" s="46"/>
      <c r="D920" s="1"/>
      <c r="E920" s="197"/>
      <c r="F920" s="46"/>
      <c r="G920" s="1"/>
      <c r="H920" s="1"/>
      <c r="I920" s="1"/>
      <c r="J920" s="197"/>
      <c r="K920" s="1"/>
      <c r="L920" s="1"/>
      <c r="M920" s="1"/>
      <c r="N920" s="1"/>
      <c r="O920" s="1"/>
      <c r="P920" s="197"/>
      <c r="Q920" s="1"/>
      <c r="R920" s="1"/>
      <c r="S920" s="1"/>
      <c r="T920" s="197"/>
      <c r="U920" s="1"/>
      <c r="V920" s="1"/>
      <c r="W920" s="1"/>
      <c r="X920" s="1"/>
      <c r="Y920" s="1"/>
      <c r="Z920" s="1"/>
      <c r="AA920" s="1"/>
      <c r="AB920" s="1"/>
      <c r="AC920" s="1"/>
      <c r="AD920" s="1"/>
      <c r="AE920" s="1"/>
      <c r="AF920" s="1"/>
      <c r="AG920" s="1"/>
      <c r="AH920" s="1"/>
    </row>
    <row r="921">
      <c r="A921" s="1"/>
      <c r="B921" s="197"/>
      <c r="C921" s="46"/>
      <c r="D921" s="1"/>
      <c r="E921" s="197"/>
      <c r="F921" s="46"/>
      <c r="G921" s="1"/>
      <c r="H921" s="1"/>
      <c r="I921" s="1"/>
      <c r="J921" s="197"/>
      <c r="K921" s="1"/>
      <c r="L921" s="1"/>
      <c r="M921" s="1"/>
      <c r="N921" s="1"/>
      <c r="O921" s="1"/>
      <c r="P921" s="197"/>
      <c r="Q921" s="1"/>
      <c r="R921" s="1"/>
      <c r="S921" s="1"/>
      <c r="T921" s="197"/>
      <c r="U921" s="1"/>
      <c r="V921" s="1"/>
      <c r="W921" s="1"/>
      <c r="X921" s="1"/>
      <c r="Y921" s="1"/>
      <c r="Z921" s="1"/>
      <c r="AA921" s="1"/>
      <c r="AB921" s="1"/>
      <c r="AC921" s="1"/>
      <c r="AD921" s="1"/>
      <c r="AE921" s="1"/>
      <c r="AF921" s="1"/>
      <c r="AG921" s="1"/>
      <c r="AH921" s="1"/>
    </row>
    <row r="922">
      <c r="A922" s="1"/>
      <c r="B922" s="197"/>
      <c r="C922" s="46"/>
      <c r="D922" s="1"/>
      <c r="E922" s="197"/>
      <c r="F922" s="46"/>
      <c r="G922" s="1"/>
      <c r="H922" s="1"/>
      <c r="I922" s="1"/>
      <c r="J922" s="197"/>
      <c r="K922" s="1"/>
      <c r="L922" s="1"/>
      <c r="M922" s="1"/>
      <c r="N922" s="1"/>
      <c r="O922" s="1"/>
      <c r="P922" s="197"/>
      <c r="Q922" s="1"/>
      <c r="R922" s="1"/>
      <c r="S922" s="1"/>
      <c r="T922" s="197"/>
      <c r="U922" s="1"/>
      <c r="V922" s="1"/>
      <c r="W922" s="1"/>
      <c r="X922" s="1"/>
      <c r="Y922" s="1"/>
      <c r="Z922" s="1"/>
      <c r="AA922" s="1"/>
      <c r="AB922" s="1"/>
      <c r="AC922" s="1"/>
      <c r="AD922" s="1"/>
      <c r="AE922" s="1"/>
      <c r="AF922" s="1"/>
      <c r="AG922" s="1"/>
      <c r="AH922" s="1"/>
    </row>
    <row r="923">
      <c r="A923" s="1"/>
      <c r="B923" s="197"/>
      <c r="C923" s="46"/>
      <c r="D923" s="1"/>
      <c r="E923" s="197"/>
      <c r="F923" s="46"/>
      <c r="G923" s="1"/>
      <c r="H923" s="1"/>
      <c r="I923" s="1"/>
      <c r="J923" s="197"/>
      <c r="K923" s="1"/>
      <c r="L923" s="1"/>
      <c r="M923" s="1"/>
      <c r="N923" s="1"/>
      <c r="O923" s="1"/>
      <c r="P923" s="197"/>
      <c r="Q923" s="1"/>
      <c r="R923" s="1"/>
      <c r="S923" s="1"/>
      <c r="T923" s="197"/>
      <c r="U923" s="1"/>
      <c r="V923" s="1"/>
      <c r="W923" s="1"/>
      <c r="X923" s="1"/>
      <c r="Y923" s="1"/>
      <c r="Z923" s="1"/>
      <c r="AA923" s="1"/>
      <c r="AB923" s="1"/>
      <c r="AC923" s="1"/>
      <c r="AD923" s="1"/>
      <c r="AE923" s="1"/>
      <c r="AF923" s="1"/>
      <c r="AG923" s="1"/>
      <c r="AH923" s="1"/>
    </row>
    <row r="924">
      <c r="A924" s="1"/>
      <c r="B924" s="197"/>
      <c r="C924" s="46"/>
      <c r="D924" s="1"/>
      <c r="E924" s="197"/>
      <c r="F924" s="46"/>
      <c r="G924" s="1"/>
      <c r="H924" s="1"/>
      <c r="I924" s="1"/>
      <c r="J924" s="197"/>
      <c r="K924" s="1"/>
      <c r="L924" s="1"/>
      <c r="M924" s="1"/>
      <c r="N924" s="1"/>
      <c r="O924" s="1"/>
      <c r="P924" s="197"/>
      <c r="Q924" s="1"/>
      <c r="R924" s="1"/>
      <c r="S924" s="1"/>
      <c r="T924" s="197"/>
      <c r="U924" s="1"/>
      <c r="V924" s="1"/>
      <c r="W924" s="1"/>
      <c r="X924" s="1"/>
      <c r="Y924" s="1"/>
      <c r="Z924" s="1"/>
      <c r="AA924" s="1"/>
      <c r="AB924" s="1"/>
      <c r="AC924" s="1"/>
      <c r="AD924" s="1"/>
      <c r="AE924" s="1"/>
      <c r="AF924" s="1"/>
      <c r="AG924" s="1"/>
      <c r="AH924" s="1"/>
    </row>
    <row r="925">
      <c r="A925" s="1"/>
      <c r="B925" s="197"/>
      <c r="C925" s="46"/>
      <c r="D925" s="1"/>
      <c r="E925" s="197"/>
      <c r="F925" s="46"/>
      <c r="G925" s="1"/>
      <c r="H925" s="1"/>
      <c r="I925" s="1"/>
      <c r="J925" s="197"/>
      <c r="K925" s="1"/>
      <c r="L925" s="1"/>
      <c r="M925" s="1"/>
      <c r="N925" s="1"/>
      <c r="O925" s="1"/>
      <c r="P925" s="197"/>
      <c r="Q925" s="1"/>
      <c r="R925" s="1"/>
      <c r="S925" s="1"/>
      <c r="T925" s="197"/>
      <c r="U925" s="1"/>
      <c r="V925" s="1"/>
      <c r="W925" s="1"/>
      <c r="X925" s="1"/>
      <c r="Y925" s="1"/>
      <c r="Z925" s="1"/>
      <c r="AA925" s="1"/>
      <c r="AB925" s="1"/>
      <c r="AC925" s="1"/>
      <c r="AD925" s="1"/>
      <c r="AE925" s="1"/>
      <c r="AF925" s="1"/>
      <c r="AG925" s="1"/>
      <c r="AH925" s="1"/>
    </row>
    <row r="926">
      <c r="A926" s="1"/>
      <c r="B926" s="197"/>
      <c r="C926" s="46"/>
      <c r="D926" s="1"/>
      <c r="E926" s="197"/>
      <c r="F926" s="46"/>
      <c r="G926" s="1"/>
      <c r="H926" s="1"/>
      <c r="I926" s="1"/>
      <c r="J926" s="197"/>
      <c r="K926" s="1"/>
      <c r="L926" s="1"/>
      <c r="M926" s="1"/>
      <c r="N926" s="1"/>
      <c r="O926" s="1"/>
      <c r="P926" s="197"/>
      <c r="Q926" s="1"/>
      <c r="R926" s="1"/>
      <c r="S926" s="1"/>
      <c r="T926" s="197"/>
      <c r="U926" s="1"/>
      <c r="V926" s="1"/>
      <c r="W926" s="1"/>
      <c r="X926" s="1"/>
      <c r="Y926" s="1"/>
      <c r="Z926" s="1"/>
      <c r="AA926" s="1"/>
      <c r="AB926" s="1"/>
      <c r="AC926" s="1"/>
      <c r="AD926" s="1"/>
      <c r="AE926" s="1"/>
      <c r="AF926" s="1"/>
      <c r="AG926" s="1"/>
      <c r="AH926" s="1"/>
    </row>
    <row r="927">
      <c r="A927" s="1"/>
      <c r="B927" s="197"/>
      <c r="C927" s="46"/>
      <c r="D927" s="1"/>
      <c r="E927" s="197"/>
      <c r="F927" s="46"/>
      <c r="G927" s="1"/>
      <c r="H927" s="1"/>
      <c r="I927" s="1"/>
      <c r="J927" s="197"/>
      <c r="K927" s="1"/>
      <c r="L927" s="1"/>
      <c r="M927" s="1"/>
      <c r="N927" s="1"/>
      <c r="O927" s="1"/>
      <c r="P927" s="197"/>
      <c r="Q927" s="1"/>
      <c r="R927" s="1"/>
      <c r="S927" s="1"/>
      <c r="T927" s="197"/>
      <c r="U927" s="1"/>
      <c r="V927" s="1"/>
      <c r="W927" s="1"/>
      <c r="X927" s="1"/>
      <c r="Y927" s="1"/>
      <c r="Z927" s="1"/>
      <c r="AA927" s="1"/>
      <c r="AB927" s="1"/>
      <c r="AC927" s="1"/>
      <c r="AD927" s="1"/>
      <c r="AE927" s="1"/>
      <c r="AF927" s="1"/>
      <c r="AG927" s="1"/>
      <c r="AH927" s="1"/>
    </row>
    <row r="928">
      <c r="A928" s="1"/>
      <c r="B928" s="197"/>
      <c r="C928" s="46"/>
      <c r="D928" s="1"/>
      <c r="E928" s="197"/>
      <c r="F928" s="46"/>
      <c r="G928" s="1"/>
      <c r="H928" s="1"/>
      <c r="I928" s="1"/>
      <c r="J928" s="197"/>
      <c r="K928" s="1"/>
      <c r="L928" s="1"/>
      <c r="M928" s="1"/>
      <c r="N928" s="1"/>
      <c r="O928" s="1"/>
      <c r="P928" s="197"/>
      <c r="Q928" s="1"/>
      <c r="R928" s="1"/>
      <c r="S928" s="1"/>
      <c r="T928" s="197"/>
      <c r="U928" s="1"/>
      <c r="V928" s="1"/>
      <c r="W928" s="1"/>
      <c r="X928" s="1"/>
      <c r="Y928" s="1"/>
      <c r="Z928" s="1"/>
      <c r="AA928" s="1"/>
      <c r="AB928" s="1"/>
      <c r="AC928" s="1"/>
      <c r="AD928" s="1"/>
      <c r="AE928" s="1"/>
      <c r="AF928" s="1"/>
      <c r="AG928" s="1"/>
      <c r="AH928" s="1"/>
    </row>
    <row r="929">
      <c r="A929" s="1"/>
      <c r="B929" s="197"/>
      <c r="C929" s="46"/>
      <c r="D929" s="1"/>
      <c r="E929" s="197"/>
      <c r="F929" s="46"/>
      <c r="G929" s="1"/>
      <c r="H929" s="1"/>
      <c r="I929" s="1"/>
      <c r="J929" s="197"/>
      <c r="K929" s="1"/>
      <c r="L929" s="1"/>
      <c r="M929" s="1"/>
      <c r="N929" s="1"/>
      <c r="O929" s="1"/>
      <c r="P929" s="197"/>
      <c r="Q929" s="1"/>
      <c r="R929" s="1"/>
      <c r="S929" s="1"/>
      <c r="T929" s="197"/>
      <c r="U929" s="1"/>
      <c r="V929" s="1"/>
      <c r="W929" s="1"/>
      <c r="X929" s="1"/>
      <c r="Y929" s="1"/>
      <c r="Z929" s="1"/>
      <c r="AA929" s="1"/>
      <c r="AB929" s="1"/>
      <c r="AC929" s="1"/>
      <c r="AD929" s="1"/>
      <c r="AE929" s="1"/>
      <c r="AF929" s="1"/>
      <c r="AG929" s="1"/>
      <c r="AH929" s="1"/>
    </row>
    <row r="930">
      <c r="A930" s="1"/>
      <c r="B930" s="197"/>
      <c r="C930" s="46"/>
      <c r="D930" s="1"/>
      <c r="E930" s="197"/>
      <c r="F930" s="46"/>
      <c r="G930" s="1"/>
      <c r="H930" s="1"/>
      <c r="I930" s="1"/>
      <c r="J930" s="197"/>
      <c r="K930" s="1"/>
      <c r="L930" s="1"/>
      <c r="M930" s="1"/>
      <c r="N930" s="1"/>
      <c r="O930" s="1"/>
      <c r="P930" s="197"/>
      <c r="Q930" s="1"/>
      <c r="R930" s="1"/>
      <c r="S930" s="1"/>
      <c r="T930" s="197"/>
      <c r="U930" s="1"/>
      <c r="V930" s="1"/>
      <c r="W930" s="1"/>
      <c r="X930" s="1"/>
      <c r="Y930" s="1"/>
      <c r="Z930" s="1"/>
      <c r="AA930" s="1"/>
      <c r="AB930" s="1"/>
      <c r="AC930" s="1"/>
      <c r="AD930" s="1"/>
      <c r="AE930" s="1"/>
      <c r="AF930" s="1"/>
      <c r="AG930" s="1"/>
      <c r="AH930" s="1"/>
    </row>
    <row r="931">
      <c r="A931" s="1"/>
      <c r="B931" s="197"/>
      <c r="C931" s="46"/>
      <c r="D931" s="1"/>
      <c r="E931" s="197"/>
      <c r="F931" s="46"/>
      <c r="G931" s="1"/>
      <c r="H931" s="1"/>
      <c r="I931" s="1"/>
      <c r="J931" s="197"/>
      <c r="K931" s="1"/>
      <c r="L931" s="1"/>
      <c r="M931" s="1"/>
      <c r="N931" s="1"/>
      <c r="O931" s="1"/>
      <c r="P931" s="197"/>
      <c r="Q931" s="1"/>
      <c r="R931" s="1"/>
      <c r="S931" s="1"/>
      <c r="T931" s="197"/>
      <c r="U931" s="1"/>
      <c r="V931" s="1"/>
      <c r="W931" s="1"/>
      <c r="X931" s="1"/>
      <c r="Y931" s="1"/>
      <c r="Z931" s="1"/>
      <c r="AA931" s="1"/>
      <c r="AB931" s="1"/>
      <c r="AC931" s="1"/>
      <c r="AD931" s="1"/>
      <c r="AE931" s="1"/>
      <c r="AF931" s="1"/>
      <c r="AG931" s="1"/>
      <c r="AH931" s="1"/>
    </row>
    <row r="932">
      <c r="A932" s="1"/>
      <c r="B932" s="197"/>
      <c r="C932" s="46"/>
      <c r="D932" s="1"/>
      <c r="E932" s="197"/>
      <c r="F932" s="46"/>
      <c r="G932" s="1"/>
      <c r="H932" s="1"/>
      <c r="I932" s="1"/>
      <c r="J932" s="197"/>
      <c r="K932" s="1"/>
      <c r="L932" s="1"/>
      <c r="M932" s="1"/>
      <c r="N932" s="1"/>
      <c r="O932" s="1"/>
      <c r="P932" s="197"/>
      <c r="Q932" s="1"/>
      <c r="R932" s="1"/>
      <c r="S932" s="1"/>
      <c r="T932" s="197"/>
      <c r="U932" s="1"/>
      <c r="V932" s="1"/>
      <c r="W932" s="1"/>
      <c r="X932" s="1"/>
      <c r="Y932" s="1"/>
      <c r="Z932" s="1"/>
      <c r="AA932" s="1"/>
      <c r="AB932" s="1"/>
      <c r="AC932" s="1"/>
      <c r="AD932" s="1"/>
      <c r="AE932" s="1"/>
      <c r="AF932" s="1"/>
      <c r="AG932" s="1"/>
      <c r="AH932" s="1"/>
    </row>
    <row r="933">
      <c r="A933" s="1"/>
      <c r="B933" s="197"/>
      <c r="C933" s="46"/>
      <c r="D933" s="1"/>
      <c r="E933" s="197"/>
      <c r="F933" s="46"/>
      <c r="G933" s="1"/>
      <c r="H933" s="1"/>
      <c r="I933" s="1"/>
      <c r="J933" s="197"/>
      <c r="K933" s="1"/>
      <c r="L933" s="1"/>
      <c r="M933" s="1"/>
      <c r="N933" s="1"/>
      <c r="O933" s="1"/>
      <c r="P933" s="197"/>
      <c r="Q933" s="1"/>
      <c r="R933" s="1"/>
      <c r="S933" s="1"/>
      <c r="T933" s="197"/>
      <c r="U933" s="1"/>
      <c r="V933" s="1"/>
      <c r="W933" s="1"/>
      <c r="X933" s="1"/>
      <c r="Y933" s="1"/>
      <c r="Z933" s="1"/>
      <c r="AA933" s="1"/>
      <c r="AB933" s="1"/>
      <c r="AC933" s="1"/>
      <c r="AD933" s="1"/>
      <c r="AE933" s="1"/>
      <c r="AF933" s="1"/>
      <c r="AG933" s="1"/>
      <c r="AH933" s="1"/>
    </row>
    <row r="934">
      <c r="A934" s="1"/>
      <c r="B934" s="197"/>
      <c r="C934" s="46"/>
      <c r="D934" s="1"/>
      <c r="E934" s="197"/>
      <c r="F934" s="46"/>
      <c r="G934" s="1"/>
      <c r="H934" s="1"/>
      <c r="I934" s="1"/>
      <c r="J934" s="197"/>
      <c r="K934" s="1"/>
      <c r="L934" s="1"/>
      <c r="M934" s="1"/>
      <c r="N934" s="1"/>
      <c r="O934" s="1"/>
      <c r="P934" s="197"/>
      <c r="Q934" s="1"/>
      <c r="R934" s="1"/>
      <c r="S934" s="1"/>
      <c r="T934" s="197"/>
      <c r="U934" s="1"/>
      <c r="V934" s="1"/>
      <c r="W934" s="1"/>
      <c r="X934" s="1"/>
      <c r="Y934" s="1"/>
      <c r="Z934" s="1"/>
      <c r="AA934" s="1"/>
      <c r="AB934" s="1"/>
      <c r="AC934" s="1"/>
      <c r="AD934" s="1"/>
      <c r="AE934" s="1"/>
      <c r="AF934" s="1"/>
      <c r="AG934" s="1"/>
      <c r="AH934" s="1"/>
    </row>
    <row r="935">
      <c r="A935" s="1"/>
      <c r="B935" s="197"/>
      <c r="C935" s="46"/>
      <c r="D935" s="1"/>
      <c r="E935" s="197"/>
      <c r="F935" s="46"/>
      <c r="G935" s="1"/>
      <c r="H935" s="1"/>
      <c r="I935" s="1"/>
      <c r="J935" s="197"/>
      <c r="K935" s="1"/>
      <c r="L935" s="1"/>
      <c r="M935" s="1"/>
      <c r="N935" s="1"/>
      <c r="O935" s="1"/>
      <c r="P935" s="197"/>
      <c r="Q935" s="1"/>
      <c r="R935" s="1"/>
      <c r="S935" s="1"/>
      <c r="T935" s="197"/>
      <c r="U935" s="1"/>
      <c r="V935" s="1"/>
      <c r="W935" s="1"/>
      <c r="X935" s="1"/>
      <c r="Y935" s="1"/>
      <c r="Z935" s="1"/>
      <c r="AA935" s="1"/>
      <c r="AB935" s="1"/>
      <c r="AC935" s="1"/>
      <c r="AD935" s="1"/>
      <c r="AE935" s="1"/>
      <c r="AF935" s="1"/>
      <c r="AG935" s="1"/>
      <c r="AH935" s="1"/>
    </row>
    <row r="936">
      <c r="A936" s="1"/>
      <c r="B936" s="197"/>
      <c r="C936" s="46"/>
      <c r="D936" s="1"/>
      <c r="E936" s="197"/>
      <c r="F936" s="46"/>
      <c r="G936" s="1"/>
      <c r="H936" s="1"/>
      <c r="I936" s="1"/>
      <c r="J936" s="197"/>
      <c r="K936" s="1"/>
      <c r="L936" s="1"/>
      <c r="M936" s="1"/>
      <c r="N936" s="1"/>
      <c r="O936" s="1"/>
      <c r="P936" s="197"/>
      <c r="Q936" s="1"/>
      <c r="R936" s="1"/>
      <c r="S936" s="1"/>
      <c r="T936" s="197"/>
      <c r="U936" s="1"/>
      <c r="V936" s="1"/>
      <c r="W936" s="1"/>
      <c r="X936" s="1"/>
      <c r="Y936" s="1"/>
      <c r="Z936" s="1"/>
      <c r="AA936" s="1"/>
      <c r="AB936" s="1"/>
      <c r="AC936" s="1"/>
      <c r="AD936" s="1"/>
      <c r="AE936" s="1"/>
      <c r="AF936" s="1"/>
      <c r="AG936" s="1"/>
      <c r="AH936" s="1"/>
    </row>
    <row r="937">
      <c r="A937" s="1"/>
      <c r="B937" s="197"/>
      <c r="C937" s="46"/>
      <c r="D937" s="1"/>
      <c r="E937" s="197"/>
      <c r="F937" s="46"/>
      <c r="G937" s="1"/>
      <c r="H937" s="1"/>
      <c r="I937" s="1"/>
      <c r="J937" s="197"/>
      <c r="K937" s="1"/>
      <c r="L937" s="1"/>
      <c r="M937" s="1"/>
      <c r="N937" s="1"/>
      <c r="O937" s="1"/>
      <c r="P937" s="197"/>
      <c r="Q937" s="1"/>
      <c r="R937" s="1"/>
      <c r="S937" s="1"/>
      <c r="T937" s="197"/>
      <c r="U937" s="1"/>
      <c r="V937" s="1"/>
      <c r="W937" s="1"/>
      <c r="X937" s="1"/>
      <c r="Y937" s="1"/>
      <c r="Z937" s="1"/>
      <c r="AA937" s="1"/>
      <c r="AB937" s="1"/>
      <c r="AC937" s="1"/>
      <c r="AD937" s="1"/>
      <c r="AE937" s="1"/>
      <c r="AF937" s="1"/>
      <c r="AG937" s="1"/>
      <c r="AH937" s="1"/>
    </row>
    <row r="938">
      <c r="A938" s="1"/>
      <c r="B938" s="197"/>
      <c r="C938" s="46"/>
      <c r="D938" s="1"/>
      <c r="E938" s="197"/>
      <c r="F938" s="46"/>
      <c r="G938" s="1"/>
      <c r="H938" s="1"/>
      <c r="I938" s="1"/>
      <c r="J938" s="197"/>
      <c r="K938" s="1"/>
      <c r="L938" s="1"/>
      <c r="M938" s="1"/>
      <c r="N938" s="1"/>
      <c r="O938" s="1"/>
      <c r="P938" s="197"/>
      <c r="Q938" s="1"/>
      <c r="R938" s="1"/>
      <c r="S938" s="1"/>
      <c r="T938" s="197"/>
      <c r="U938" s="1"/>
      <c r="V938" s="1"/>
      <c r="W938" s="1"/>
      <c r="X938" s="1"/>
      <c r="Y938" s="1"/>
      <c r="Z938" s="1"/>
      <c r="AA938" s="1"/>
      <c r="AB938" s="1"/>
      <c r="AC938" s="1"/>
      <c r="AD938" s="1"/>
      <c r="AE938" s="1"/>
      <c r="AF938" s="1"/>
      <c r="AG938" s="1"/>
      <c r="AH938" s="1"/>
    </row>
    <row r="939">
      <c r="A939" s="1"/>
      <c r="B939" s="197"/>
      <c r="C939" s="46"/>
      <c r="D939" s="1"/>
      <c r="E939" s="197"/>
      <c r="F939" s="46"/>
      <c r="G939" s="1"/>
      <c r="H939" s="1"/>
      <c r="I939" s="1"/>
      <c r="J939" s="197"/>
      <c r="K939" s="1"/>
      <c r="L939" s="1"/>
      <c r="M939" s="1"/>
      <c r="N939" s="1"/>
      <c r="O939" s="1"/>
      <c r="P939" s="197"/>
      <c r="Q939" s="1"/>
      <c r="R939" s="1"/>
      <c r="S939" s="1"/>
      <c r="T939" s="197"/>
      <c r="U939" s="1"/>
      <c r="V939" s="1"/>
      <c r="W939" s="1"/>
      <c r="X939" s="1"/>
      <c r="Y939" s="1"/>
      <c r="Z939" s="1"/>
      <c r="AA939" s="1"/>
      <c r="AB939" s="1"/>
      <c r="AC939" s="1"/>
      <c r="AD939" s="1"/>
      <c r="AE939" s="1"/>
      <c r="AF939" s="1"/>
      <c r="AG939" s="1"/>
      <c r="AH939" s="1"/>
    </row>
    <row r="940">
      <c r="A940" s="1"/>
      <c r="B940" s="197"/>
      <c r="C940" s="46"/>
      <c r="D940" s="1"/>
      <c r="E940" s="197"/>
      <c r="F940" s="46"/>
      <c r="G940" s="1"/>
      <c r="H940" s="1"/>
      <c r="I940" s="1"/>
      <c r="J940" s="197"/>
      <c r="K940" s="1"/>
      <c r="L940" s="1"/>
      <c r="M940" s="1"/>
      <c r="N940" s="1"/>
      <c r="O940" s="1"/>
      <c r="P940" s="197"/>
      <c r="Q940" s="1"/>
      <c r="R940" s="1"/>
      <c r="S940" s="1"/>
      <c r="T940" s="197"/>
      <c r="U940" s="1"/>
      <c r="V940" s="1"/>
      <c r="W940" s="1"/>
      <c r="X940" s="1"/>
      <c r="Y940" s="1"/>
      <c r="Z940" s="1"/>
      <c r="AA940" s="1"/>
      <c r="AB940" s="1"/>
      <c r="AC940" s="1"/>
      <c r="AD940" s="1"/>
      <c r="AE940" s="1"/>
      <c r="AF940" s="1"/>
      <c r="AG940" s="1"/>
      <c r="AH940" s="1"/>
    </row>
    <row r="941">
      <c r="A941" s="1"/>
      <c r="B941" s="197"/>
      <c r="C941" s="46"/>
      <c r="D941" s="1"/>
      <c r="E941" s="197"/>
      <c r="F941" s="46"/>
      <c r="G941" s="1"/>
      <c r="H941" s="1"/>
      <c r="I941" s="1"/>
      <c r="J941" s="197"/>
      <c r="K941" s="1"/>
      <c r="L941" s="1"/>
      <c r="M941" s="1"/>
      <c r="N941" s="1"/>
      <c r="O941" s="1"/>
      <c r="P941" s="197"/>
      <c r="Q941" s="1"/>
      <c r="R941" s="1"/>
      <c r="S941" s="1"/>
      <c r="T941" s="197"/>
      <c r="U941" s="1"/>
      <c r="V941" s="1"/>
      <c r="W941" s="1"/>
      <c r="X941" s="1"/>
      <c r="Y941" s="1"/>
      <c r="Z941" s="1"/>
      <c r="AA941" s="1"/>
      <c r="AB941" s="1"/>
      <c r="AC941" s="1"/>
      <c r="AD941" s="1"/>
      <c r="AE941" s="1"/>
      <c r="AF941" s="1"/>
      <c r="AG941" s="1"/>
      <c r="AH941" s="1"/>
    </row>
    <row r="942">
      <c r="A942" s="1"/>
      <c r="B942" s="197"/>
      <c r="C942" s="46"/>
      <c r="D942" s="1"/>
      <c r="E942" s="197"/>
      <c r="F942" s="46"/>
      <c r="G942" s="1"/>
      <c r="H942" s="1"/>
      <c r="I942" s="1"/>
      <c r="J942" s="197"/>
      <c r="K942" s="1"/>
      <c r="L942" s="1"/>
      <c r="M942" s="1"/>
      <c r="N942" s="1"/>
      <c r="O942" s="1"/>
      <c r="P942" s="197"/>
      <c r="Q942" s="1"/>
      <c r="R942" s="1"/>
      <c r="S942" s="1"/>
      <c r="T942" s="197"/>
      <c r="U942" s="1"/>
      <c r="V942" s="1"/>
      <c r="W942" s="1"/>
      <c r="X942" s="1"/>
      <c r="Y942" s="1"/>
      <c r="Z942" s="1"/>
      <c r="AA942" s="1"/>
      <c r="AB942" s="1"/>
      <c r="AC942" s="1"/>
      <c r="AD942" s="1"/>
      <c r="AE942" s="1"/>
      <c r="AF942" s="1"/>
      <c r="AG942" s="1"/>
      <c r="AH942" s="1"/>
    </row>
    <row r="943">
      <c r="A943" s="1"/>
      <c r="B943" s="197"/>
      <c r="C943" s="46"/>
      <c r="D943" s="1"/>
      <c r="E943" s="197"/>
      <c r="F943" s="46"/>
      <c r="G943" s="1"/>
      <c r="H943" s="1"/>
      <c r="I943" s="1"/>
      <c r="J943" s="197"/>
      <c r="K943" s="1"/>
      <c r="L943" s="1"/>
      <c r="M943" s="1"/>
      <c r="N943" s="1"/>
      <c r="O943" s="1"/>
      <c r="P943" s="197"/>
      <c r="Q943" s="1"/>
      <c r="R943" s="1"/>
      <c r="S943" s="1"/>
      <c r="T943" s="197"/>
      <c r="U943" s="1"/>
      <c r="V943" s="1"/>
      <c r="W943" s="1"/>
      <c r="X943" s="1"/>
      <c r="Y943" s="1"/>
      <c r="Z943" s="1"/>
      <c r="AA943" s="1"/>
      <c r="AB943" s="1"/>
      <c r="AC943" s="1"/>
      <c r="AD943" s="1"/>
      <c r="AE943" s="1"/>
      <c r="AF943" s="1"/>
      <c r="AG943" s="1"/>
      <c r="AH943" s="1"/>
    </row>
    <row r="944">
      <c r="A944" s="1"/>
      <c r="B944" s="197"/>
      <c r="C944" s="46"/>
      <c r="D944" s="1"/>
      <c r="E944" s="197"/>
      <c r="F944" s="46"/>
      <c r="G944" s="1"/>
      <c r="H944" s="1"/>
      <c r="I944" s="1"/>
      <c r="J944" s="197"/>
      <c r="K944" s="1"/>
      <c r="L944" s="1"/>
      <c r="M944" s="1"/>
      <c r="N944" s="1"/>
      <c r="O944" s="1"/>
      <c r="P944" s="197"/>
      <c r="Q944" s="1"/>
      <c r="R944" s="1"/>
      <c r="S944" s="1"/>
      <c r="T944" s="197"/>
      <c r="U944" s="1"/>
      <c r="V944" s="1"/>
      <c r="W944" s="1"/>
      <c r="X944" s="1"/>
      <c r="Y944" s="1"/>
      <c r="Z944" s="1"/>
      <c r="AA944" s="1"/>
      <c r="AB944" s="1"/>
      <c r="AC944" s="1"/>
      <c r="AD944" s="1"/>
      <c r="AE944" s="1"/>
      <c r="AF944" s="1"/>
      <c r="AG944" s="1"/>
      <c r="AH944" s="1"/>
    </row>
    <row r="945">
      <c r="A945" s="1"/>
      <c r="B945" s="197"/>
      <c r="C945" s="46"/>
      <c r="D945" s="1"/>
      <c r="E945" s="197"/>
      <c r="F945" s="46"/>
      <c r="G945" s="1"/>
      <c r="H945" s="1"/>
      <c r="I945" s="1"/>
      <c r="J945" s="197"/>
      <c r="K945" s="1"/>
      <c r="L945" s="1"/>
      <c r="M945" s="1"/>
      <c r="N945" s="1"/>
      <c r="O945" s="1"/>
      <c r="P945" s="197"/>
      <c r="Q945" s="1"/>
      <c r="R945" s="1"/>
      <c r="S945" s="1"/>
      <c r="T945" s="197"/>
      <c r="U945" s="1"/>
      <c r="V945" s="1"/>
      <c r="W945" s="1"/>
      <c r="X945" s="1"/>
      <c r="Y945" s="1"/>
      <c r="Z945" s="1"/>
      <c r="AA945" s="1"/>
      <c r="AB945" s="1"/>
      <c r="AC945" s="1"/>
      <c r="AD945" s="1"/>
      <c r="AE945" s="1"/>
      <c r="AF945" s="1"/>
      <c r="AG945" s="1"/>
      <c r="AH945" s="1"/>
    </row>
    <row r="946">
      <c r="A946" s="1"/>
      <c r="B946" s="197"/>
      <c r="C946" s="46"/>
      <c r="D946" s="1"/>
      <c r="E946" s="197"/>
      <c r="F946" s="46"/>
      <c r="G946" s="1"/>
      <c r="H946" s="1"/>
      <c r="I946" s="1"/>
      <c r="J946" s="197"/>
      <c r="K946" s="1"/>
      <c r="L946" s="1"/>
      <c r="M946" s="1"/>
      <c r="N946" s="1"/>
      <c r="O946" s="1"/>
      <c r="P946" s="197"/>
      <c r="Q946" s="1"/>
      <c r="R946" s="1"/>
      <c r="S946" s="1"/>
      <c r="T946" s="197"/>
      <c r="U946" s="1"/>
      <c r="V946" s="1"/>
      <c r="W946" s="1"/>
      <c r="X946" s="1"/>
      <c r="Y946" s="1"/>
      <c r="Z946" s="1"/>
      <c r="AA946" s="1"/>
      <c r="AB946" s="1"/>
      <c r="AC946" s="1"/>
      <c r="AD946" s="1"/>
      <c r="AE946" s="1"/>
      <c r="AF946" s="1"/>
      <c r="AG946" s="1"/>
      <c r="AH946" s="1"/>
    </row>
    <row r="947">
      <c r="A947" s="1"/>
      <c r="B947" s="197"/>
      <c r="C947" s="46"/>
      <c r="D947" s="1"/>
      <c r="E947" s="197"/>
      <c r="F947" s="46"/>
      <c r="G947" s="1"/>
      <c r="H947" s="1"/>
      <c r="I947" s="1"/>
      <c r="J947" s="197"/>
      <c r="K947" s="1"/>
      <c r="L947" s="1"/>
      <c r="M947" s="1"/>
      <c r="N947" s="1"/>
      <c r="O947" s="1"/>
      <c r="P947" s="197"/>
      <c r="Q947" s="1"/>
      <c r="R947" s="1"/>
      <c r="S947" s="1"/>
      <c r="T947" s="197"/>
      <c r="U947" s="1"/>
      <c r="V947" s="1"/>
      <c r="W947" s="1"/>
      <c r="X947" s="1"/>
      <c r="Y947" s="1"/>
      <c r="Z947" s="1"/>
      <c r="AA947" s="1"/>
      <c r="AB947" s="1"/>
      <c r="AC947" s="1"/>
      <c r="AD947" s="1"/>
      <c r="AE947" s="1"/>
      <c r="AF947" s="1"/>
      <c r="AG947" s="1"/>
      <c r="AH947" s="1"/>
    </row>
    <row r="948">
      <c r="A948" s="1"/>
      <c r="B948" s="197"/>
      <c r="C948" s="46"/>
      <c r="D948" s="1"/>
      <c r="E948" s="197"/>
      <c r="F948" s="46"/>
      <c r="G948" s="1"/>
      <c r="H948" s="1"/>
      <c r="I948" s="1"/>
      <c r="J948" s="197"/>
      <c r="K948" s="1"/>
      <c r="L948" s="1"/>
      <c r="M948" s="1"/>
      <c r="N948" s="1"/>
      <c r="O948" s="1"/>
      <c r="P948" s="197"/>
      <c r="Q948" s="1"/>
      <c r="R948" s="1"/>
      <c r="S948" s="1"/>
      <c r="T948" s="197"/>
      <c r="U948" s="1"/>
      <c r="V948" s="1"/>
      <c r="W948" s="1"/>
      <c r="X948" s="1"/>
      <c r="Y948" s="1"/>
      <c r="Z948" s="1"/>
      <c r="AA948" s="1"/>
      <c r="AB948" s="1"/>
      <c r="AC948" s="1"/>
      <c r="AD948" s="1"/>
      <c r="AE948" s="1"/>
      <c r="AF948" s="1"/>
      <c r="AG948" s="1"/>
      <c r="AH948" s="1"/>
    </row>
    <row r="949">
      <c r="A949" s="1"/>
      <c r="B949" s="197"/>
      <c r="C949" s="46"/>
      <c r="D949" s="1"/>
      <c r="E949" s="197"/>
      <c r="F949" s="46"/>
      <c r="G949" s="1"/>
      <c r="H949" s="1"/>
      <c r="I949" s="1"/>
      <c r="J949" s="197"/>
      <c r="K949" s="1"/>
      <c r="L949" s="1"/>
      <c r="M949" s="1"/>
      <c r="N949" s="1"/>
      <c r="O949" s="1"/>
      <c r="P949" s="197"/>
      <c r="Q949" s="1"/>
      <c r="R949" s="1"/>
      <c r="S949" s="1"/>
      <c r="T949" s="197"/>
      <c r="U949" s="1"/>
      <c r="V949" s="1"/>
      <c r="W949" s="1"/>
      <c r="X949" s="1"/>
      <c r="Y949" s="1"/>
      <c r="Z949" s="1"/>
      <c r="AA949" s="1"/>
      <c r="AB949" s="1"/>
      <c r="AC949" s="1"/>
      <c r="AD949" s="1"/>
      <c r="AE949" s="1"/>
      <c r="AF949" s="1"/>
      <c r="AG949" s="1"/>
      <c r="AH949" s="1"/>
    </row>
    <row r="950">
      <c r="A950" s="1"/>
      <c r="B950" s="197"/>
      <c r="C950" s="46"/>
      <c r="D950" s="1"/>
      <c r="E950" s="197"/>
      <c r="F950" s="46"/>
      <c r="G950" s="1"/>
      <c r="H950" s="1"/>
      <c r="I950" s="1"/>
      <c r="J950" s="197"/>
      <c r="K950" s="1"/>
      <c r="L950" s="1"/>
      <c r="M950" s="1"/>
      <c r="N950" s="1"/>
      <c r="O950" s="1"/>
      <c r="P950" s="197"/>
      <c r="Q950" s="1"/>
      <c r="R950" s="1"/>
      <c r="S950" s="1"/>
      <c r="T950" s="197"/>
      <c r="U950" s="1"/>
      <c r="V950" s="1"/>
      <c r="W950" s="1"/>
      <c r="X950" s="1"/>
      <c r="Y950" s="1"/>
      <c r="Z950" s="1"/>
      <c r="AA950" s="1"/>
      <c r="AB950" s="1"/>
      <c r="AC950" s="1"/>
      <c r="AD950" s="1"/>
      <c r="AE950" s="1"/>
      <c r="AF950" s="1"/>
      <c r="AG950" s="1"/>
      <c r="AH950" s="1"/>
    </row>
    <row r="951">
      <c r="A951" s="1"/>
      <c r="B951" s="197"/>
      <c r="C951" s="46"/>
      <c r="D951" s="1"/>
      <c r="E951" s="197"/>
      <c r="F951" s="46"/>
      <c r="G951" s="1"/>
      <c r="H951" s="1"/>
      <c r="I951" s="1"/>
      <c r="J951" s="197"/>
      <c r="K951" s="1"/>
      <c r="L951" s="1"/>
      <c r="M951" s="1"/>
      <c r="N951" s="1"/>
      <c r="O951" s="1"/>
      <c r="P951" s="197"/>
      <c r="Q951" s="1"/>
      <c r="R951" s="1"/>
      <c r="S951" s="1"/>
      <c r="T951" s="197"/>
      <c r="U951" s="1"/>
      <c r="V951" s="1"/>
      <c r="W951" s="1"/>
      <c r="X951" s="1"/>
      <c r="Y951" s="1"/>
      <c r="Z951" s="1"/>
      <c r="AA951" s="1"/>
      <c r="AB951" s="1"/>
      <c r="AC951" s="1"/>
      <c r="AD951" s="1"/>
      <c r="AE951" s="1"/>
      <c r="AF951" s="1"/>
      <c r="AG951" s="1"/>
      <c r="AH951" s="1"/>
    </row>
    <row r="952">
      <c r="A952" s="1"/>
      <c r="B952" s="197"/>
      <c r="C952" s="46"/>
      <c r="D952" s="1"/>
      <c r="E952" s="197"/>
      <c r="F952" s="46"/>
      <c r="G952" s="1"/>
      <c r="H952" s="1"/>
      <c r="I952" s="1"/>
      <c r="J952" s="197"/>
      <c r="K952" s="1"/>
      <c r="L952" s="1"/>
      <c r="M952" s="1"/>
      <c r="N952" s="1"/>
      <c r="O952" s="1"/>
      <c r="P952" s="197"/>
      <c r="Q952" s="1"/>
      <c r="R952" s="1"/>
      <c r="S952" s="1"/>
      <c r="T952" s="197"/>
      <c r="U952" s="1"/>
      <c r="V952" s="1"/>
      <c r="W952" s="1"/>
      <c r="X952" s="1"/>
      <c r="Y952" s="1"/>
      <c r="Z952" s="1"/>
      <c r="AA952" s="1"/>
      <c r="AB952" s="1"/>
      <c r="AC952" s="1"/>
      <c r="AD952" s="1"/>
      <c r="AE952" s="1"/>
      <c r="AF952" s="1"/>
      <c r="AG952" s="1"/>
      <c r="AH952" s="1"/>
    </row>
    <row r="953">
      <c r="A953" s="1"/>
      <c r="B953" s="197"/>
      <c r="C953" s="46"/>
      <c r="D953" s="1"/>
      <c r="E953" s="197"/>
      <c r="F953" s="46"/>
      <c r="G953" s="1"/>
      <c r="H953" s="1"/>
      <c r="I953" s="1"/>
      <c r="J953" s="197"/>
      <c r="K953" s="1"/>
      <c r="L953" s="1"/>
      <c r="M953" s="1"/>
      <c r="N953" s="1"/>
      <c r="O953" s="1"/>
      <c r="P953" s="197"/>
      <c r="Q953" s="1"/>
      <c r="R953" s="1"/>
      <c r="S953" s="1"/>
      <c r="T953" s="197"/>
      <c r="U953" s="1"/>
      <c r="V953" s="1"/>
      <c r="W953" s="1"/>
      <c r="X953" s="1"/>
      <c r="Y953" s="1"/>
      <c r="Z953" s="1"/>
      <c r="AA953" s="1"/>
      <c r="AB953" s="1"/>
      <c r="AC953" s="1"/>
      <c r="AD953" s="1"/>
      <c r="AE953" s="1"/>
      <c r="AF953" s="1"/>
      <c r="AG953" s="1"/>
      <c r="AH953" s="1"/>
    </row>
    <row r="954">
      <c r="A954" s="1"/>
      <c r="B954" s="197"/>
      <c r="C954" s="46"/>
      <c r="D954" s="1"/>
      <c r="E954" s="197"/>
      <c r="F954" s="46"/>
      <c r="G954" s="1"/>
      <c r="H954" s="1"/>
      <c r="I954" s="1"/>
      <c r="J954" s="197"/>
      <c r="K954" s="1"/>
      <c r="L954" s="1"/>
      <c r="M954" s="1"/>
      <c r="N954" s="1"/>
      <c r="O954" s="1"/>
      <c r="P954" s="197"/>
      <c r="Q954" s="1"/>
      <c r="R954" s="1"/>
      <c r="S954" s="1"/>
      <c r="T954" s="197"/>
      <c r="U954" s="1"/>
      <c r="V954" s="1"/>
      <c r="W954" s="1"/>
      <c r="X954" s="1"/>
      <c r="Y954" s="1"/>
      <c r="Z954" s="1"/>
      <c r="AA954" s="1"/>
      <c r="AB954" s="1"/>
      <c r="AC954" s="1"/>
      <c r="AD954" s="1"/>
      <c r="AE954" s="1"/>
      <c r="AF954" s="1"/>
      <c r="AG954" s="1"/>
      <c r="AH954" s="1"/>
    </row>
    <row r="955">
      <c r="A955" s="1"/>
      <c r="B955" s="197"/>
      <c r="C955" s="46"/>
      <c r="D955" s="1"/>
      <c r="E955" s="197"/>
      <c r="F955" s="46"/>
      <c r="G955" s="1"/>
      <c r="H955" s="1"/>
      <c r="I955" s="1"/>
      <c r="J955" s="197"/>
      <c r="K955" s="1"/>
      <c r="L955" s="1"/>
      <c r="M955" s="1"/>
      <c r="N955" s="1"/>
      <c r="O955" s="1"/>
      <c r="P955" s="197"/>
      <c r="Q955" s="1"/>
      <c r="R955" s="1"/>
      <c r="S955" s="1"/>
      <c r="T955" s="197"/>
      <c r="U955" s="1"/>
      <c r="V955" s="1"/>
      <c r="W955" s="1"/>
      <c r="X955" s="1"/>
      <c r="Y955" s="1"/>
      <c r="Z955" s="1"/>
      <c r="AA955" s="1"/>
      <c r="AB955" s="1"/>
      <c r="AC955" s="1"/>
      <c r="AD955" s="1"/>
      <c r="AE955" s="1"/>
      <c r="AF955" s="1"/>
      <c r="AG955" s="1"/>
      <c r="AH955" s="1"/>
    </row>
    <row r="956">
      <c r="A956" s="1"/>
      <c r="B956" s="197"/>
      <c r="C956" s="46"/>
      <c r="D956" s="1"/>
      <c r="E956" s="197"/>
      <c r="F956" s="46"/>
      <c r="G956" s="1"/>
      <c r="H956" s="1"/>
      <c r="I956" s="1"/>
      <c r="J956" s="197"/>
      <c r="K956" s="1"/>
      <c r="L956" s="1"/>
      <c r="M956" s="1"/>
      <c r="N956" s="1"/>
      <c r="O956" s="1"/>
      <c r="P956" s="197"/>
      <c r="Q956" s="1"/>
      <c r="R956" s="1"/>
      <c r="S956" s="1"/>
      <c r="T956" s="197"/>
      <c r="U956" s="1"/>
      <c r="V956" s="1"/>
      <c r="W956" s="1"/>
      <c r="X956" s="1"/>
      <c r="Y956" s="1"/>
      <c r="Z956" s="1"/>
      <c r="AA956" s="1"/>
      <c r="AB956" s="1"/>
      <c r="AC956" s="1"/>
      <c r="AD956" s="1"/>
      <c r="AE956" s="1"/>
      <c r="AF956" s="1"/>
      <c r="AG956" s="1"/>
      <c r="AH956" s="1"/>
    </row>
    <row r="957">
      <c r="A957" s="1"/>
      <c r="B957" s="197"/>
      <c r="C957" s="46"/>
      <c r="D957" s="1"/>
      <c r="E957" s="197"/>
      <c r="F957" s="46"/>
      <c r="G957" s="1"/>
      <c r="H957" s="1"/>
      <c r="I957" s="1"/>
      <c r="J957" s="197"/>
      <c r="K957" s="1"/>
      <c r="L957" s="1"/>
      <c r="M957" s="1"/>
      <c r="N957" s="1"/>
      <c r="O957" s="1"/>
      <c r="P957" s="197"/>
      <c r="Q957" s="1"/>
      <c r="R957" s="1"/>
      <c r="S957" s="1"/>
      <c r="T957" s="197"/>
      <c r="U957" s="1"/>
      <c r="V957" s="1"/>
      <c r="W957" s="1"/>
      <c r="X957" s="1"/>
      <c r="Y957" s="1"/>
      <c r="Z957" s="1"/>
      <c r="AA957" s="1"/>
      <c r="AB957" s="1"/>
      <c r="AC957" s="1"/>
      <c r="AD957" s="1"/>
      <c r="AE957" s="1"/>
      <c r="AF957" s="1"/>
      <c r="AG957" s="1"/>
      <c r="AH957" s="1"/>
    </row>
    <row r="958">
      <c r="A958" s="1"/>
      <c r="B958" s="197"/>
      <c r="C958" s="46"/>
      <c r="D958" s="1"/>
      <c r="E958" s="197"/>
      <c r="F958" s="46"/>
      <c r="G958" s="1"/>
      <c r="H958" s="1"/>
      <c r="I958" s="1"/>
      <c r="J958" s="197"/>
      <c r="K958" s="1"/>
      <c r="L958" s="1"/>
      <c r="M958" s="1"/>
      <c r="N958" s="1"/>
      <c r="O958" s="1"/>
      <c r="P958" s="197"/>
      <c r="Q958" s="1"/>
      <c r="R958" s="1"/>
      <c r="S958" s="1"/>
      <c r="T958" s="197"/>
      <c r="U958" s="1"/>
      <c r="V958" s="1"/>
      <c r="W958" s="1"/>
      <c r="X958" s="1"/>
      <c r="Y958" s="1"/>
      <c r="Z958" s="1"/>
      <c r="AA958" s="1"/>
      <c r="AB958" s="1"/>
      <c r="AC958" s="1"/>
      <c r="AD958" s="1"/>
      <c r="AE958" s="1"/>
      <c r="AF958" s="1"/>
      <c r="AG958" s="1"/>
      <c r="AH958" s="1"/>
    </row>
    <row r="959">
      <c r="A959" s="1"/>
      <c r="B959" s="197"/>
      <c r="C959" s="46"/>
      <c r="D959" s="1"/>
      <c r="E959" s="197"/>
      <c r="F959" s="46"/>
      <c r="G959" s="1"/>
      <c r="H959" s="1"/>
      <c r="I959" s="1"/>
      <c r="J959" s="197"/>
      <c r="K959" s="1"/>
      <c r="L959" s="1"/>
      <c r="M959" s="1"/>
      <c r="N959" s="1"/>
      <c r="O959" s="1"/>
      <c r="P959" s="197"/>
      <c r="Q959" s="1"/>
      <c r="R959" s="1"/>
      <c r="S959" s="1"/>
      <c r="T959" s="197"/>
      <c r="U959" s="1"/>
      <c r="V959" s="1"/>
      <c r="W959" s="1"/>
      <c r="X959" s="1"/>
      <c r="Y959" s="1"/>
      <c r="Z959" s="1"/>
      <c r="AA959" s="1"/>
      <c r="AB959" s="1"/>
      <c r="AC959" s="1"/>
      <c r="AD959" s="1"/>
      <c r="AE959" s="1"/>
      <c r="AF959" s="1"/>
      <c r="AG959" s="1"/>
      <c r="AH959" s="1"/>
    </row>
    <row r="960">
      <c r="A960" s="1"/>
      <c r="B960" s="197"/>
      <c r="C960" s="46"/>
      <c r="D960" s="1"/>
      <c r="E960" s="197"/>
      <c r="F960" s="46"/>
      <c r="G960" s="1"/>
      <c r="H960" s="1"/>
      <c r="I960" s="1"/>
      <c r="J960" s="197"/>
      <c r="K960" s="1"/>
      <c r="L960" s="1"/>
      <c r="M960" s="1"/>
      <c r="N960" s="1"/>
      <c r="O960" s="1"/>
      <c r="P960" s="197"/>
      <c r="Q960" s="1"/>
      <c r="R960" s="1"/>
      <c r="S960" s="1"/>
      <c r="T960" s="197"/>
      <c r="U960" s="1"/>
      <c r="V960" s="1"/>
      <c r="W960" s="1"/>
      <c r="X960" s="1"/>
      <c r="Y960" s="1"/>
      <c r="Z960" s="1"/>
      <c r="AA960" s="1"/>
      <c r="AB960" s="1"/>
      <c r="AC960" s="1"/>
      <c r="AD960" s="1"/>
      <c r="AE960" s="1"/>
      <c r="AF960" s="1"/>
      <c r="AG960" s="1"/>
      <c r="AH960" s="1"/>
    </row>
    <row r="961">
      <c r="A961" s="1"/>
      <c r="B961" s="197"/>
      <c r="C961" s="46"/>
      <c r="D961" s="1"/>
      <c r="E961" s="197"/>
      <c r="F961" s="46"/>
      <c r="G961" s="1"/>
      <c r="H961" s="1"/>
      <c r="I961" s="1"/>
      <c r="J961" s="197"/>
      <c r="K961" s="1"/>
      <c r="L961" s="1"/>
      <c r="M961" s="1"/>
      <c r="N961" s="1"/>
      <c r="O961" s="1"/>
      <c r="P961" s="197"/>
      <c r="Q961" s="1"/>
      <c r="R961" s="1"/>
      <c r="S961" s="1"/>
      <c r="T961" s="197"/>
      <c r="U961" s="1"/>
      <c r="V961" s="1"/>
      <c r="W961" s="1"/>
      <c r="X961" s="1"/>
      <c r="Y961" s="1"/>
      <c r="Z961" s="1"/>
      <c r="AA961" s="1"/>
      <c r="AB961" s="1"/>
      <c r="AC961" s="1"/>
      <c r="AD961" s="1"/>
      <c r="AE961" s="1"/>
      <c r="AF961" s="1"/>
      <c r="AG961" s="1"/>
      <c r="AH961" s="1"/>
    </row>
    <row r="962">
      <c r="A962" s="1"/>
      <c r="B962" s="197"/>
      <c r="C962" s="46"/>
      <c r="D962" s="1"/>
      <c r="E962" s="197"/>
      <c r="F962" s="46"/>
      <c r="G962" s="1"/>
      <c r="H962" s="1"/>
      <c r="I962" s="1"/>
      <c r="J962" s="197"/>
      <c r="K962" s="1"/>
      <c r="L962" s="1"/>
      <c r="M962" s="1"/>
      <c r="N962" s="1"/>
      <c r="O962" s="1"/>
      <c r="P962" s="197"/>
      <c r="Q962" s="1"/>
      <c r="R962" s="1"/>
      <c r="S962" s="1"/>
      <c r="T962" s="197"/>
      <c r="U962" s="1"/>
      <c r="V962" s="1"/>
      <c r="W962" s="1"/>
      <c r="X962" s="1"/>
      <c r="Y962" s="1"/>
      <c r="Z962" s="1"/>
      <c r="AA962" s="1"/>
      <c r="AB962" s="1"/>
      <c r="AC962" s="1"/>
      <c r="AD962" s="1"/>
      <c r="AE962" s="1"/>
      <c r="AF962" s="1"/>
      <c r="AG962" s="1"/>
      <c r="AH962" s="1"/>
    </row>
    <row r="963">
      <c r="A963" s="1"/>
      <c r="B963" s="197"/>
      <c r="C963" s="46"/>
      <c r="D963" s="1"/>
      <c r="E963" s="197"/>
      <c r="F963" s="46"/>
      <c r="G963" s="1"/>
      <c r="H963" s="1"/>
      <c r="I963" s="1"/>
      <c r="J963" s="197"/>
      <c r="K963" s="1"/>
      <c r="L963" s="1"/>
      <c r="M963" s="1"/>
      <c r="N963" s="1"/>
      <c r="O963" s="1"/>
      <c r="P963" s="197"/>
      <c r="Q963" s="1"/>
      <c r="R963" s="1"/>
      <c r="S963" s="1"/>
      <c r="T963" s="197"/>
      <c r="U963" s="1"/>
      <c r="V963" s="1"/>
      <c r="W963" s="1"/>
      <c r="X963" s="1"/>
      <c r="Y963" s="1"/>
      <c r="Z963" s="1"/>
      <c r="AA963" s="1"/>
      <c r="AB963" s="1"/>
      <c r="AC963" s="1"/>
      <c r="AD963" s="1"/>
      <c r="AE963" s="1"/>
      <c r="AF963" s="1"/>
      <c r="AG963" s="1"/>
      <c r="AH963" s="1"/>
    </row>
    <row r="964">
      <c r="A964" s="1"/>
      <c r="B964" s="197"/>
      <c r="C964" s="46"/>
      <c r="D964" s="1"/>
      <c r="E964" s="197"/>
      <c r="F964" s="46"/>
      <c r="G964" s="1"/>
      <c r="H964" s="1"/>
      <c r="I964" s="1"/>
      <c r="J964" s="197"/>
      <c r="K964" s="1"/>
      <c r="L964" s="1"/>
      <c r="M964" s="1"/>
      <c r="N964" s="1"/>
      <c r="O964" s="1"/>
      <c r="P964" s="197"/>
      <c r="Q964" s="1"/>
      <c r="R964" s="1"/>
      <c r="S964" s="1"/>
      <c r="T964" s="197"/>
      <c r="U964" s="1"/>
      <c r="V964" s="1"/>
      <c r="W964" s="1"/>
      <c r="X964" s="1"/>
      <c r="Y964" s="1"/>
      <c r="Z964" s="1"/>
      <c r="AA964" s="1"/>
      <c r="AB964" s="1"/>
      <c r="AC964" s="1"/>
      <c r="AD964" s="1"/>
      <c r="AE964" s="1"/>
      <c r="AF964" s="1"/>
      <c r="AG964" s="1"/>
      <c r="AH964" s="1"/>
    </row>
    <row r="965">
      <c r="A965" s="1"/>
      <c r="B965" s="197"/>
      <c r="C965" s="46"/>
      <c r="D965" s="1"/>
      <c r="E965" s="197"/>
      <c r="F965" s="46"/>
      <c r="G965" s="1"/>
      <c r="H965" s="1"/>
      <c r="I965" s="1"/>
      <c r="J965" s="197"/>
      <c r="K965" s="1"/>
      <c r="L965" s="1"/>
      <c r="M965" s="1"/>
      <c r="N965" s="1"/>
      <c r="O965" s="1"/>
      <c r="P965" s="197"/>
      <c r="Q965" s="1"/>
      <c r="R965" s="1"/>
      <c r="S965" s="1"/>
      <c r="T965" s="197"/>
      <c r="U965" s="1"/>
      <c r="V965" s="1"/>
      <c r="W965" s="1"/>
      <c r="X965" s="1"/>
      <c r="Y965" s="1"/>
      <c r="Z965" s="1"/>
      <c r="AA965" s="1"/>
      <c r="AB965" s="1"/>
      <c r="AC965" s="1"/>
      <c r="AD965" s="1"/>
      <c r="AE965" s="1"/>
      <c r="AF965" s="1"/>
      <c r="AG965" s="1"/>
      <c r="AH965" s="1"/>
    </row>
    <row r="966">
      <c r="A966" s="1"/>
      <c r="B966" s="197"/>
      <c r="C966" s="46"/>
      <c r="D966" s="1"/>
      <c r="E966" s="197"/>
      <c r="F966" s="46"/>
      <c r="G966" s="1"/>
      <c r="H966" s="1"/>
      <c r="I966" s="1"/>
      <c r="J966" s="197"/>
      <c r="K966" s="1"/>
      <c r="L966" s="1"/>
      <c r="M966" s="1"/>
      <c r="N966" s="1"/>
      <c r="O966" s="1"/>
      <c r="P966" s="197"/>
      <c r="Q966" s="1"/>
      <c r="R966" s="1"/>
      <c r="S966" s="1"/>
      <c r="T966" s="197"/>
      <c r="U966" s="1"/>
      <c r="V966" s="1"/>
      <c r="W966" s="1"/>
      <c r="X966" s="1"/>
      <c r="Y966" s="1"/>
      <c r="Z966" s="1"/>
      <c r="AA966" s="1"/>
      <c r="AB966" s="1"/>
      <c r="AC966" s="1"/>
      <c r="AD966" s="1"/>
      <c r="AE966" s="1"/>
      <c r="AF966" s="1"/>
      <c r="AG966" s="1"/>
      <c r="AH966" s="1"/>
    </row>
    <row r="967">
      <c r="A967" s="1"/>
      <c r="B967" s="197"/>
      <c r="C967" s="46"/>
      <c r="D967" s="1"/>
      <c r="E967" s="197"/>
      <c r="F967" s="46"/>
      <c r="G967" s="1"/>
      <c r="H967" s="1"/>
      <c r="I967" s="1"/>
      <c r="J967" s="197"/>
      <c r="K967" s="1"/>
      <c r="L967" s="1"/>
      <c r="M967" s="1"/>
      <c r="N967" s="1"/>
      <c r="O967" s="1"/>
      <c r="P967" s="197"/>
      <c r="Q967" s="1"/>
      <c r="R967" s="1"/>
      <c r="S967" s="1"/>
      <c r="T967" s="197"/>
      <c r="U967" s="1"/>
      <c r="V967" s="1"/>
      <c r="W967" s="1"/>
      <c r="X967" s="1"/>
      <c r="Y967" s="1"/>
      <c r="Z967" s="1"/>
      <c r="AA967" s="1"/>
      <c r="AB967" s="1"/>
      <c r="AC967" s="1"/>
      <c r="AD967" s="1"/>
      <c r="AE967" s="1"/>
      <c r="AF967" s="1"/>
      <c r="AG967" s="1"/>
      <c r="AH967" s="1"/>
    </row>
    <row r="968">
      <c r="A968" s="1"/>
      <c r="B968" s="197"/>
      <c r="C968" s="46"/>
      <c r="D968" s="1"/>
      <c r="E968" s="197"/>
      <c r="F968" s="46"/>
      <c r="G968" s="1"/>
      <c r="H968" s="1"/>
      <c r="I968" s="1"/>
      <c r="J968" s="197"/>
      <c r="K968" s="1"/>
      <c r="L968" s="1"/>
      <c r="M968" s="1"/>
      <c r="N968" s="1"/>
      <c r="O968" s="1"/>
      <c r="P968" s="197"/>
      <c r="Q968" s="1"/>
      <c r="R968" s="1"/>
      <c r="S968" s="1"/>
      <c r="T968" s="197"/>
      <c r="U968" s="1"/>
      <c r="V968" s="1"/>
      <c r="W968" s="1"/>
      <c r="X968" s="1"/>
      <c r="Y968" s="1"/>
      <c r="Z968" s="1"/>
      <c r="AA968" s="1"/>
      <c r="AB968" s="1"/>
      <c r="AC968" s="1"/>
      <c r="AD968" s="1"/>
      <c r="AE968" s="1"/>
      <c r="AF968" s="1"/>
      <c r="AG968" s="1"/>
      <c r="AH968" s="1"/>
    </row>
    <row r="969">
      <c r="A969" s="1"/>
      <c r="B969" s="197"/>
      <c r="C969" s="46"/>
      <c r="D969" s="1"/>
      <c r="E969" s="197"/>
      <c r="F969" s="46"/>
      <c r="G969" s="1"/>
      <c r="H969" s="1"/>
      <c r="I969" s="1"/>
      <c r="J969" s="197"/>
      <c r="K969" s="1"/>
      <c r="L969" s="1"/>
      <c r="M969" s="1"/>
      <c r="N969" s="1"/>
      <c r="O969" s="1"/>
      <c r="P969" s="197"/>
      <c r="Q969" s="1"/>
      <c r="R969" s="1"/>
      <c r="S969" s="1"/>
      <c r="T969" s="197"/>
      <c r="U969" s="1"/>
      <c r="V969" s="1"/>
      <c r="W969" s="1"/>
      <c r="X969" s="1"/>
      <c r="Y969" s="1"/>
      <c r="Z969" s="1"/>
      <c r="AA969" s="1"/>
      <c r="AB969" s="1"/>
      <c r="AC969" s="1"/>
      <c r="AD969" s="1"/>
      <c r="AE969" s="1"/>
      <c r="AF969" s="1"/>
      <c r="AG969" s="1"/>
      <c r="AH969" s="1"/>
    </row>
    <row r="970">
      <c r="A970" s="1"/>
      <c r="B970" s="197"/>
      <c r="C970" s="46"/>
      <c r="D970" s="1"/>
      <c r="E970" s="197"/>
      <c r="F970" s="46"/>
      <c r="G970" s="1"/>
      <c r="H970" s="1"/>
      <c r="I970" s="1"/>
      <c r="J970" s="197"/>
      <c r="K970" s="1"/>
      <c r="L970" s="1"/>
      <c r="M970" s="1"/>
      <c r="N970" s="1"/>
      <c r="O970" s="1"/>
      <c r="P970" s="197"/>
      <c r="Q970" s="1"/>
      <c r="R970" s="1"/>
      <c r="S970" s="1"/>
      <c r="T970" s="197"/>
      <c r="U970" s="1"/>
      <c r="V970" s="1"/>
      <c r="W970" s="1"/>
      <c r="X970" s="1"/>
      <c r="Y970" s="1"/>
      <c r="Z970" s="1"/>
      <c r="AA970" s="1"/>
      <c r="AB970" s="1"/>
      <c r="AC970" s="1"/>
      <c r="AD970" s="1"/>
      <c r="AE970" s="1"/>
      <c r="AF970" s="1"/>
      <c r="AG970" s="1"/>
      <c r="AH970" s="1"/>
    </row>
    <row r="971">
      <c r="A971" s="1"/>
      <c r="B971" s="197"/>
      <c r="C971" s="46"/>
      <c r="D971" s="1"/>
      <c r="E971" s="197"/>
      <c r="F971" s="46"/>
      <c r="G971" s="1"/>
      <c r="H971" s="1"/>
      <c r="I971" s="1"/>
      <c r="J971" s="197"/>
      <c r="K971" s="1"/>
      <c r="L971" s="1"/>
      <c r="M971" s="1"/>
      <c r="N971" s="1"/>
      <c r="O971" s="1"/>
      <c r="P971" s="197"/>
      <c r="Q971" s="1"/>
      <c r="R971" s="1"/>
      <c r="S971" s="1"/>
      <c r="T971" s="197"/>
      <c r="U971" s="1"/>
      <c r="V971" s="1"/>
      <c r="W971" s="1"/>
      <c r="X971" s="1"/>
      <c r="Y971" s="1"/>
      <c r="Z971" s="1"/>
      <c r="AA971" s="1"/>
      <c r="AB971" s="1"/>
      <c r="AC971" s="1"/>
      <c r="AD971" s="1"/>
      <c r="AE971" s="1"/>
      <c r="AF971" s="1"/>
      <c r="AG971" s="1"/>
      <c r="AH971" s="1"/>
    </row>
    <row r="972">
      <c r="A972" s="1"/>
      <c r="B972" s="197"/>
      <c r="C972" s="46"/>
      <c r="D972" s="1"/>
      <c r="E972" s="197"/>
      <c r="F972" s="46"/>
      <c r="G972" s="1"/>
      <c r="H972" s="1"/>
      <c r="I972" s="1"/>
      <c r="J972" s="197"/>
      <c r="K972" s="1"/>
      <c r="L972" s="1"/>
      <c r="M972" s="1"/>
      <c r="N972" s="1"/>
      <c r="O972" s="1"/>
      <c r="P972" s="197"/>
      <c r="Q972" s="1"/>
      <c r="R972" s="1"/>
      <c r="S972" s="1"/>
      <c r="T972" s="197"/>
      <c r="U972" s="1"/>
      <c r="V972" s="1"/>
      <c r="W972" s="1"/>
      <c r="X972" s="1"/>
      <c r="Y972" s="1"/>
      <c r="Z972" s="1"/>
      <c r="AA972" s="1"/>
      <c r="AB972" s="1"/>
      <c r="AC972" s="1"/>
      <c r="AD972" s="1"/>
      <c r="AE972" s="1"/>
      <c r="AF972" s="1"/>
      <c r="AG972" s="1"/>
      <c r="AH972" s="1"/>
    </row>
    <row r="973">
      <c r="A973" s="1"/>
      <c r="B973" s="197"/>
      <c r="C973" s="46"/>
      <c r="D973" s="1"/>
      <c r="E973" s="197"/>
      <c r="F973" s="46"/>
      <c r="G973" s="1"/>
      <c r="H973" s="1"/>
      <c r="I973" s="1"/>
      <c r="J973" s="197"/>
      <c r="K973" s="1"/>
      <c r="L973" s="1"/>
      <c r="M973" s="1"/>
      <c r="N973" s="1"/>
      <c r="O973" s="1"/>
      <c r="P973" s="197"/>
      <c r="Q973" s="1"/>
      <c r="R973" s="1"/>
      <c r="S973" s="1"/>
      <c r="T973" s="197"/>
      <c r="U973" s="1"/>
      <c r="V973" s="1"/>
      <c r="W973" s="1"/>
      <c r="X973" s="1"/>
      <c r="Y973" s="1"/>
      <c r="Z973" s="1"/>
      <c r="AA973" s="1"/>
      <c r="AB973" s="1"/>
      <c r="AC973" s="1"/>
      <c r="AD973" s="1"/>
      <c r="AE973" s="1"/>
      <c r="AF973" s="1"/>
      <c r="AG973" s="1"/>
      <c r="AH973" s="1"/>
    </row>
    <row r="974">
      <c r="A974" s="1"/>
      <c r="B974" s="197"/>
      <c r="C974" s="46"/>
      <c r="D974" s="1"/>
      <c r="E974" s="197"/>
      <c r="F974" s="46"/>
      <c r="G974" s="1"/>
      <c r="H974" s="1"/>
      <c r="I974" s="1"/>
      <c r="J974" s="197"/>
      <c r="K974" s="1"/>
      <c r="L974" s="1"/>
      <c r="M974" s="1"/>
      <c r="N974" s="1"/>
      <c r="O974" s="1"/>
      <c r="P974" s="197"/>
      <c r="Q974" s="1"/>
      <c r="R974" s="1"/>
      <c r="S974" s="1"/>
      <c r="T974" s="197"/>
      <c r="U974" s="1"/>
      <c r="V974" s="1"/>
      <c r="W974" s="1"/>
      <c r="X974" s="1"/>
      <c r="Y974" s="1"/>
      <c r="Z974" s="1"/>
      <c r="AA974" s="1"/>
      <c r="AB974" s="1"/>
      <c r="AC974" s="1"/>
      <c r="AD974" s="1"/>
      <c r="AE974" s="1"/>
      <c r="AF974" s="1"/>
      <c r="AG974" s="1"/>
      <c r="AH974" s="1"/>
    </row>
    <row r="975">
      <c r="A975" s="1"/>
      <c r="B975" s="197"/>
      <c r="C975" s="46"/>
      <c r="D975" s="1"/>
      <c r="E975" s="197"/>
      <c r="F975" s="46"/>
      <c r="G975" s="1"/>
      <c r="H975" s="1"/>
      <c r="I975" s="1"/>
      <c r="J975" s="197"/>
      <c r="K975" s="1"/>
      <c r="L975" s="1"/>
      <c r="M975" s="1"/>
      <c r="N975" s="1"/>
      <c r="O975" s="1"/>
      <c r="P975" s="197"/>
      <c r="Q975" s="1"/>
      <c r="R975" s="1"/>
      <c r="S975" s="1"/>
      <c r="T975" s="197"/>
      <c r="U975" s="1"/>
      <c r="V975" s="1"/>
      <c r="W975" s="1"/>
      <c r="X975" s="1"/>
      <c r="Y975" s="1"/>
      <c r="Z975" s="1"/>
      <c r="AA975" s="1"/>
      <c r="AB975" s="1"/>
      <c r="AC975" s="1"/>
      <c r="AD975" s="1"/>
      <c r="AE975" s="1"/>
      <c r="AF975" s="1"/>
      <c r="AG975" s="1"/>
      <c r="AH975" s="1"/>
    </row>
    <row r="976">
      <c r="A976" s="1"/>
      <c r="B976" s="197"/>
      <c r="C976" s="46"/>
      <c r="D976" s="1"/>
      <c r="E976" s="197"/>
      <c r="F976" s="46"/>
      <c r="G976" s="1"/>
      <c r="H976" s="1"/>
      <c r="I976" s="1"/>
      <c r="J976" s="197"/>
      <c r="K976" s="1"/>
      <c r="L976" s="1"/>
      <c r="M976" s="1"/>
      <c r="N976" s="1"/>
      <c r="O976" s="1"/>
      <c r="P976" s="197"/>
      <c r="Q976" s="1"/>
      <c r="R976" s="1"/>
      <c r="S976" s="1"/>
      <c r="T976" s="197"/>
      <c r="U976" s="1"/>
      <c r="V976" s="1"/>
      <c r="W976" s="1"/>
      <c r="X976" s="1"/>
      <c r="Y976" s="1"/>
      <c r="Z976" s="1"/>
      <c r="AA976" s="1"/>
      <c r="AB976" s="1"/>
      <c r="AC976" s="1"/>
      <c r="AD976" s="1"/>
      <c r="AE976" s="1"/>
      <c r="AF976" s="1"/>
      <c r="AG976" s="1"/>
      <c r="AH976" s="1"/>
    </row>
    <row r="977">
      <c r="A977" s="1"/>
      <c r="B977" s="197"/>
      <c r="C977" s="46"/>
      <c r="D977" s="1"/>
      <c r="E977" s="197"/>
      <c r="F977" s="46"/>
      <c r="G977" s="1"/>
      <c r="H977" s="1"/>
      <c r="I977" s="1"/>
      <c r="J977" s="197"/>
      <c r="K977" s="1"/>
      <c r="L977" s="1"/>
      <c r="M977" s="1"/>
      <c r="N977" s="1"/>
      <c r="O977" s="1"/>
      <c r="P977" s="197"/>
      <c r="Q977" s="1"/>
      <c r="R977" s="1"/>
      <c r="S977" s="1"/>
      <c r="T977" s="197"/>
      <c r="U977" s="1"/>
      <c r="V977" s="1"/>
      <c r="W977" s="1"/>
      <c r="X977" s="1"/>
      <c r="Y977" s="1"/>
      <c r="Z977" s="1"/>
      <c r="AA977" s="1"/>
      <c r="AB977" s="1"/>
      <c r="AC977" s="1"/>
      <c r="AD977" s="1"/>
      <c r="AE977" s="1"/>
      <c r="AF977" s="1"/>
      <c r="AG977" s="1"/>
      <c r="AH977" s="1"/>
    </row>
    <row r="978">
      <c r="A978" s="1"/>
      <c r="B978" s="197"/>
      <c r="C978" s="46"/>
      <c r="D978" s="1"/>
      <c r="E978" s="197"/>
      <c r="F978" s="46"/>
      <c r="G978" s="1"/>
      <c r="H978" s="1"/>
      <c r="I978" s="1"/>
      <c r="J978" s="197"/>
      <c r="K978" s="1"/>
      <c r="L978" s="1"/>
      <c r="M978" s="1"/>
      <c r="N978" s="1"/>
      <c r="O978" s="1"/>
      <c r="P978" s="197"/>
      <c r="Q978" s="1"/>
      <c r="R978" s="1"/>
      <c r="S978" s="1"/>
      <c r="T978" s="197"/>
      <c r="U978" s="1"/>
      <c r="V978" s="1"/>
      <c r="W978" s="1"/>
      <c r="X978" s="1"/>
      <c r="Y978" s="1"/>
      <c r="Z978" s="1"/>
      <c r="AA978" s="1"/>
      <c r="AB978" s="1"/>
      <c r="AC978" s="1"/>
      <c r="AD978" s="1"/>
      <c r="AE978" s="1"/>
      <c r="AF978" s="1"/>
      <c r="AG978" s="1"/>
      <c r="AH978" s="1"/>
    </row>
    <row r="979">
      <c r="A979" s="1"/>
      <c r="B979" s="197"/>
      <c r="C979" s="46"/>
      <c r="D979" s="1"/>
      <c r="E979" s="197"/>
      <c r="F979" s="46"/>
      <c r="G979" s="1"/>
      <c r="H979" s="1"/>
      <c r="I979" s="1"/>
      <c r="J979" s="197"/>
      <c r="K979" s="1"/>
      <c r="L979" s="1"/>
      <c r="M979" s="1"/>
      <c r="N979" s="1"/>
      <c r="O979" s="1"/>
      <c r="P979" s="197"/>
      <c r="Q979" s="1"/>
      <c r="R979" s="1"/>
      <c r="S979" s="1"/>
      <c r="T979" s="197"/>
      <c r="U979" s="1"/>
      <c r="V979" s="1"/>
      <c r="W979" s="1"/>
      <c r="X979" s="1"/>
      <c r="Y979" s="1"/>
      <c r="Z979" s="1"/>
      <c r="AA979" s="1"/>
      <c r="AB979" s="1"/>
      <c r="AC979" s="1"/>
      <c r="AD979" s="1"/>
      <c r="AE979" s="1"/>
      <c r="AF979" s="1"/>
      <c r="AG979" s="1"/>
      <c r="AH979" s="1"/>
    </row>
    <row r="980">
      <c r="A980" s="1"/>
      <c r="B980" s="197"/>
      <c r="C980" s="46"/>
      <c r="D980" s="1"/>
      <c r="E980" s="197"/>
      <c r="F980" s="46"/>
      <c r="G980" s="1"/>
      <c r="H980" s="1"/>
      <c r="I980" s="1"/>
      <c r="J980" s="197"/>
      <c r="K980" s="1"/>
      <c r="L980" s="1"/>
      <c r="M980" s="1"/>
      <c r="N980" s="1"/>
      <c r="O980" s="1"/>
      <c r="P980" s="197"/>
      <c r="Q980" s="1"/>
      <c r="R980" s="1"/>
      <c r="S980" s="1"/>
      <c r="T980" s="197"/>
      <c r="U980" s="1"/>
      <c r="V980" s="1"/>
      <c r="W980" s="1"/>
      <c r="X980" s="1"/>
      <c r="Y980" s="1"/>
      <c r="Z980" s="1"/>
      <c r="AA980" s="1"/>
      <c r="AB980" s="1"/>
      <c r="AC980" s="1"/>
      <c r="AD980" s="1"/>
      <c r="AE980" s="1"/>
      <c r="AF980" s="1"/>
      <c r="AG980" s="1"/>
      <c r="AH980" s="1"/>
    </row>
    <row r="981">
      <c r="A981" s="1"/>
      <c r="B981" s="197"/>
      <c r="C981" s="46"/>
      <c r="D981" s="1"/>
      <c r="E981" s="197"/>
      <c r="F981" s="46"/>
      <c r="G981" s="1"/>
      <c r="H981" s="1"/>
      <c r="I981" s="1"/>
      <c r="J981" s="197"/>
      <c r="K981" s="1"/>
      <c r="L981" s="1"/>
      <c r="M981" s="1"/>
      <c r="N981" s="1"/>
      <c r="O981" s="1"/>
      <c r="P981" s="197"/>
      <c r="Q981" s="1"/>
      <c r="R981" s="1"/>
      <c r="S981" s="1"/>
      <c r="T981" s="197"/>
      <c r="U981" s="1"/>
      <c r="V981" s="1"/>
      <c r="W981" s="1"/>
      <c r="X981" s="1"/>
      <c r="Y981" s="1"/>
      <c r="Z981" s="1"/>
      <c r="AA981" s="1"/>
      <c r="AB981" s="1"/>
      <c r="AC981" s="1"/>
      <c r="AD981" s="1"/>
      <c r="AE981" s="1"/>
      <c r="AF981" s="1"/>
      <c r="AG981" s="1"/>
      <c r="AH981" s="1"/>
    </row>
    <row r="982">
      <c r="A982" s="1"/>
      <c r="B982" s="197"/>
      <c r="C982" s="46"/>
      <c r="D982" s="1"/>
      <c r="E982" s="197"/>
      <c r="F982" s="46"/>
      <c r="G982" s="1"/>
      <c r="H982" s="1"/>
      <c r="I982" s="1"/>
      <c r="J982" s="197"/>
      <c r="K982" s="1"/>
      <c r="L982" s="1"/>
      <c r="M982" s="1"/>
      <c r="N982" s="1"/>
      <c r="O982" s="1"/>
      <c r="P982" s="197"/>
      <c r="Q982" s="1"/>
      <c r="R982" s="1"/>
      <c r="S982" s="1"/>
      <c r="T982" s="197"/>
      <c r="U982" s="1"/>
      <c r="V982" s="1"/>
      <c r="W982" s="1"/>
      <c r="X982" s="1"/>
      <c r="Y982" s="1"/>
      <c r="Z982" s="1"/>
      <c r="AA982" s="1"/>
      <c r="AB982" s="1"/>
      <c r="AC982" s="1"/>
      <c r="AD982" s="1"/>
      <c r="AE982" s="1"/>
      <c r="AF982" s="1"/>
      <c r="AG982" s="1"/>
      <c r="AH982" s="1"/>
    </row>
    <row r="983">
      <c r="A983" s="1"/>
      <c r="B983" s="197"/>
      <c r="C983" s="46"/>
      <c r="D983" s="1"/>
      <c r="E983" s="197"/>
      <c r="F983" s="46"/>
      <c r="G983" s="1"/>
      <c r="H983" s="1"/>
      <c r="I983" s="1"/>
      <c r="J983" s="197"/>
      <c r="K983" s="1"/>
      <c r="L983" s="1"/>
      <c r="M983" s="1"/>
      <c r="N983" s="1"/>
      <c r="O983" s="1"/>
      <c r="P983" s="197"/>
      <c r="Q983" s="1"/>
      <c r="R983" s="1"/>
      <c r="S983" s="1"/>
      <c r="T983" s="197"/>
      <c r="U983" s="1"/>
      <c r="V983" s="1"/>
      <c r="W983" s="1"/>
      <c r="X983" s="1"/>
      <c r="Y983" s="1"/>
      <c r="Z983" s="1"/>
      <c r="AA983" s="1"/>
      <c r="AB983" s="1"/>
      <c r="AC983" s="1"/>
      <c r="AD983" s="1"/>
      <c r="AE983" s="1"/>
      <c r="AF983" s="1"/>
      <c r="AG983" s="1"/>
      <c r="AH983" s="1"/>
    </row>
    <row r="984">
      <c r="A984" s="1"/>
      <c r="B984" s="197"/>
      <c r="C984" s="46"/>
      <c r="D984" s="1"/>
      <c r="E984" s="197"/>
      <c r="F984" s="46"/>
      <c r="G984" s="1"/>
      <c r="H984" s="1"/>
      <c r="I984" s="1"/>
      <c r="J984" s="197"/>
      <c r="K984" s="1"/>
      <c r="L984" s="1"/>
      <c r="M984" s="1"/>
      <c r="N984" s="1"/>
      <c r="O984" s="1"/>
      <c r="P984" s="197"/>
      <c r="Q984" s="1"/>
      <c r="R984" s="1"/>
      <c r="S984" s="1"/>
      <c r="T984" s="197"/>
      <c r="U984" s="1"/>
      <c r="V984" s="1"/>
      <c r="W984" s="1"/>
      <c r="X984" s="1"/>
      <c r="Y984" s="1"/>
      <c r="Z984" s="1"/>
      <c r="AA984" s="1"/>
      <c r="AB984" s="1"/>
      <c r="AC984" s="1"/>
      <c r="AD984" s="1"/>
      <c r="AE984" s="1"/>
      <c r="AF984" s="1"/>
      <c r="AG984" s="1"/>
      <c r="AH984" s="1"/>
    </row>
    <row r="985">
      <c r="A985" s="1"/>
      <c r="B985" s="197"/>
      <c r="C985" s="46"/>
      <c r="D985" s="1"/>
      <c r="E985" s="197"/>
      <c r="F985" s="46"/>
      <c r="G985" s="1"/>
      <c r="H985" s="1"/>
      <c r="I985" s="1"/>
      <c r="J985" s="197"/>
      <c r="K985" s="1"/>
      <c r="L985" s="1"/>
      <c r="M985" s="1"/>
      <c r="N985" s="1"/>
      <c r="O985" s="1"/>
      <c r="P985" s="197"/>
      <c r="Q985" s="1"/>
      <c r="R985" s="1"/>
      <c r="S985" s="1"/>
      <c r="T985" s="197"/>
      <c r="U985" s="1"/>
      <c r="V985" s="1"/>
      <c r="W985" s="1"/>
      <c r="X985" s="1"/>
      <c r="Y985" s="1"/>
      <c r="Z985" s="1"/>
      <c r="AA985" s="1"/>
      <c r="AB985" s="1"/>
      <c r="AC985" s="1"/>
      <c r="AD985" s="1"/>
      <c r="AE985" s="1"/>
      <c r="AF985" s="1"/>
      <c r="AG985" s="1"/>
      <c r="AH985" s="1"/>
    </row>
    <row r="986">
      <c r="A986" s="1"/>
      <c r="B986" s="197"/>
      <c r="C986" s="46"/>
      <c r="D986" s="1"/>
      <c r="E986" s="197"/>
      <c r="F986" s="46"/>
      <c r="G986" s="1"/>
      <c r="H986" s="1"/>
      <c r="I986" s="1"/>
      <c r="J986" s="197"/>
      <c r="K986" s="1"/>
      <c r="L986" s="1"/>
      <c r="M986" s="1"/>
      <c r="N986" s="1"/>
      <c r="O986" s="1"/>
      <c r="P986" s="197"/>
      <c r="Q986" s="1"/>
      <c r="R986" s="1"/>
      <c r="S986" s="1"/>
      <c r="T986" s="197"/>
      <c r="U986" s="1"/>
      <c r="V986" s="1"/>
      <c r="W986" s="1"/>
      <c r="X986" s="1"/>
      <c r="Y986" s="1"/>
      <c r="Z986" s="1"/>
      <c r="AA986" s="1"/>
      <c r="AB986" s="1"/>
      <c r="AC986" s="1"/>
      <c r="AD986" s="1"/>
      <c r="AE986" s="1"/>
      <c r="AF986" s="1"/>
      <c r="AG986" s="1"/>
      <c r="AH986" s="1"/>
    </row>
    <row r="987">
      <c r="A987" s="1"/>
      <c r="B987" s="197"/>
      <c r="C987" s="46"/>
      <c r="D987" s="1"/>
      <c r="E987" s="197"/>
      <c r="F987" s="46"/>
      <c r="G987" s="1"/>
      <c r="H987" s="1"/>
      <c r="I987" s="1"/>
      <c r="J987" s="197"/>
      <c r="K987" s="1"/>
      <c r="L987" s="1"/>
      <c r="M987" s="1"/>
      <c r="N987" s="1"/>
      <c r="O987" s="1"/>
      <c r="P987" s="197"/>
      <c r="Q987" s="1"/>
      <c r="R987" s="1"/>
      <c r="S987" s="1"/>
      <c r="T987" s="197"/>
      <c r="U987" s="1"/>
      <c r="V987" s="1"/>
      <c r="W987" s="1"/>
      <c r="X987" s="1"/>
      <c r="Y987" s="1"/>
      <c r="Z987" s="1"/>
      <c r="AA987" s="1"/>
      <c r="AB987" s="1"/>
      <c r="AC987" s="1"/>
      <c r="AD987" s="1"/>
      <c r="AE987" s="1"/>
      <c r="AF987" s="1"/>
      <c r="AG987" s="1"/>
      <c r="AH987" s="1"/>
    </row>
    <row r="988">
      <c r="A988" s="1"/>
      <c r="B988" s="197"/>
      <c r="C988" s="46"/>
      <c r="D988" s="1"/>
      <c r="E988" s="197"/>
      <c r="F988" s="46"/>
      <c r="G988" s="1"/>
      <c r="H988" s="1"/>
      <c r="I988" s="1"/>
      <c r="J988" s="197"/>
      <c r="K988" s="1"/>
      <c r="L988" s="1"/>
      <c r="M988" s="1"/>
      <c r="N988" s="1"/>
      <c r="O988" s="1"/>
      <c r="P988" s="197"/>
      <c r="Q988" s="1"/>
      <c r="R988" s="1"/>
      <c r="S988" s="1"/>
      <c r="T988" s="197"/>
      <c r="U988" s="1"/>
      <c r="V988" s="1"/>
      <c r="W988" s="1"/>
      <c r="X988" s="1"/>
      <c r="Y988" s="1"/>
      <c r="Z988" s="1"/>
      <c r="AA988" s="1"/>
      <c r="AB988" s="1"/>
      <c r="AC988" s="1"/>
      <c r="AD988" s="1"/>
      <c r="AE988" s="1"/>
      <c r="AF988" s="1"/>
      <c r="AG988" s="1"/>
      <c r="AH988" s="1"/>
    </row>
    <row r="989">
      <c r="A989" s="1"/>
      <c r="B989" s="197"/>
      <c r="C989" s="46"/>
      <c r="D989" s="1"/>
      <c r="E989" s="197"/>
      <c r="F989" s="46"/>
      <c r="G989" s="1"/>
      <c r="H989" s="1"/>
      <c r="I989" s="1"/>
      <c r="J989" s="197"/>
      <c r="K989" s="1"/>
      <c r="L989" s="1"/>
      <c r="M989" s="1"/>
      <c r="N989" s="1"/>
      <c r="O989" s="1"/>
      <c r="P989" s="197"/>
      <c r="Q989" s="1"/>
      <c r="R989" s="1"/>
      <c r="S989" s="1"/>
      <c r="T989" s="197"/>
      <c r="U989" s="1"/>
      <c r="V989" s="1"/>
      <c r="W989" s="1"/>
      <c r="X989" s="1"/>
      <c r="Y989" s="1"/>
      <c r="Z989" s="1"/>
      <c r="AA989" s="1"/>
      <c r="AB989" s="1"/>
      <c r="AC989" s="1"/>
      <c r="AD989" s="1"/>
      <c r="AE989" s="1"/>
      <c r="AF989" s="1"/>
      <c r="AG989" s="1"/>
      <c r="AH989" s="1"/>
    </row>
    <row r="990">
      <c r="A990" s="1"/>
      <c r="B990" s="197"/>
      <c r="C990" s="46"/>
      <c r="D990" s="1"/>
      <c r="E990" s="197"/>
      <c r="F990" s="46"/>
      <c r="G990" s="1"/>
      <c r="H990" s="1"/>
      <c r="I990" s="1"/>
      <c r="J990" s="197"/>
      <c r="K990" s="1"/>
      <c r="L990" s="1"/>
      <c r="M990" s="1"/>
      <c r="N990" s="1"/>
      <c r="O990" s="1"/>
      <c r="P990" s="197"/>
      <c r="Q990" s="1"/>
      <c r="R990" s="1"/>
      <c r="S990" s="1"/>
      <c r="T990" s="197"/>
      <c r="U990" s="1"/>
      <c r="V990" s="1"/>
      <c r="W990" s="1"/>
      <c r="X990" s="1"/>
      <c r="Y990" s="1"/>
      <c r="Z990" s="1"/>
      <c r="AA990" s="1"/>
      <c r="AB990" s="1"/>
      <c r="AC990" s="1"/>
      <c r="AD990" s="1"/>
      <c r="AE990" s="1"/>
      <c r="AF990" s="1"/>
      <c r="AG990" s="1"/>
      <c r="AH990" s="1"/>
    </row>
    <row r="991">
      <c r="A991" s="1"/>
      <c r="B991" s="197"/>
      <c r="C991" s="46"/>
      <c r="D991" s="1"/>
      <c r="E991" s="197"/>
      <c r="F991" s="46"/>
      <c r="G991" s="1"/>
      <c r="H991" s="1"/>
      <c r="I991" s="1"/>
      <c r="J991" s="197"/>
      <c r="K991" s="1"/>
      <c r="L991" s="1"/>
      <c r="M991" s="1"/>
      <c r="N991" s="1"/>
      <c r="O991" s="1"/>
      <c r="P991" s="197"/>
      <c r="Q991" s="1"/>
      <c r="R991" s="1"/>
      <c r="S991" s="1"/>
      <c r="T991" s="197"/>
      <c r="U991" s="1"/>
      <c r="V991" s="1"/>
      <c r="W991" s="1"/>
      <c r="X991" s="1"/>
      <c r="Y991" s="1"/>
      <c r="Z991" s="1"/>
      <c r="AA991" s="1"/>
      <c r="AB991" s="1"/>
      <c r="AC991" s="1"/>
      <c r="AD991" s="1"/>
      <c r="AE991" s="1"/>
      <c r="AF991" s="1"/>
      <c r="AG991" s="1"/>
      <c r="AH991" s="1"/>
    </row>
    <row r="992">
      <c r="A992" s="1"/>
      <c r="B992" s="197"/>
      <c r="C992" s="46"/>
      <c r="D992" s="1"/>
      <c r="E992" s="197"/>
      <c r="F992" s="46"/>
      <c r="G992" s="1"/>
      <c r="H992" s="1"/>
      <c r="I992" s="1"/>
      <c r="J992" s="197"/>
      <c r="K992" s="1"/>
      <c r="L992" s="1"/>
      <c r="M992" s="1"/>
      <c r="N992" s="1"/>
      <c r="O992" s="1"/>
      <c r="P992" s="197"/>
      <c r="Q992" s="1"/>
      <c r="R992" s="1"/>
      <c r="S992" s="1"/>
      <c r="T992" s="197"/>
      <c r="U992" s="1"/>
      <c r="V992" s="1"/>
      <c r="W992" s="1"/>
      <c r="X992" s="1"/>
      <c r="Y992" s="1"/>
      <c r="Z992" s="1"/>
      <c r="AA992" s="1"/>
      <c r="AB992" s="1"/>
      <c r="AC992" s="1"/>
      <c r="AD992" s="1"/>
      <c r="AE992" s="1"/>
      <c r="AF992" s="1"/>
      <c r="AG992" s="1"/>
      <c r="AH992" s="1"/>
    </row>
    <row r="993">
      <c r="A993" s="1"/>
      <c r="B993" s="197"/>
      <c r="C993" s="46"/>
      <c r="D993" s="1"/>
      <c r="E993" s="197"/>
      <c r="F993" s="46"/>
      <c r="G993" s="1"/>
      <c r="H993" s="1"/>
      <c r="I993" s="1"/>
      <c r="J993" s="197"/>
      <c r="K993" s="1"/>
      <c r="L993" s="1"/>
      <c r="M993" s="1"/>
      <c r="N993" s="1"/>
      <c r="O993" s="1"/>
      <c r="P993" s="197"/>
      <c r="Q993" s="1"/>
      <c r="R993" s="1"/>
      <c r="S993" s="1"/>
      <c r="T993" s="197"/>
      <c r="U993" s="1"/>
      <c r="V993" s="1"/>
      <c r="W993" s="1"/>
      <c r="X993" s="1"/>
      <c r="Y993" s="1"/>
      <c r="Z993" s="1"/>
      <c r="AA993" s="1"/>
      <c r="AB993" s="1"/>
      <c r="AC993" s="1"/>
      <c r="AD993" s="1"/>
      <c r="AE993" s="1"/>
      <c r="AF993" s="1"/>
      <c r="AG993" s="1"/>
      <c r="AH993" s="1"/>
    </row>
    <row r="994">
      <c r="A994" s="1"/>
      <c r="B994" s="197"/>
      <c r="C994" s="46"/>
      <c r="D994" s="1"/>
      <c r="E994" s="197"/>
      <c r="F994" s="46"/>
      <c r="G994" s="1"/>
      <c r="H994" s="1"/>
      <c r="I994" s="1"/>
      <c r="J994" s="197"/>
      <c r="K994" s="1"/>
      <c r="L994" s="1"/>
      <c r="M994" s="1"/>
      <c r="N994" s="1"/>
      <c r="O994" s="1"/>
      <c r="P994" s="197"/>
      <c r="Q994" s="1"/>
      <c r="R994" s="1"/>
      <c r="S994" s="1"/>
      <c r="T994" s="197"/>
      <c r="U994" s="1"/>
      <c r="V994" s="1"/>
      <c r="W994" s="1"/>
      <c r="X994" s="1"/>
      <c r="Y994" s="1"/>
      <c r="Z994" s="1"/>
      <c r="AA994" s="1"/>
      <c r="AB994" s="1"/>
      <c r="AC994" s="1"/>
      <c r="AD994" s="1"/>
      <c r="AE994" s="1"/>
      <c r="AF994" s="1"/>
      <c r="AG994" s="1"/>
      <c r="AH994" s="1"/>
    </row>
    <row r="995">
      <c r="A995" s="1"/>
      <c r="B995" s="197"/>
      <c r="C995" s="46"/>
      <c r="D995" s="1"/>
      <c r="E995" s="197"/>
      <c r="F995" s="46"/>
      <c r="G995" s="1"/>
      <c r="H995" s="1"/>
      <c r="I995" s="1"/>
      <c r="J995" s="197"/>
      <c r="K995" s="1"/>
      <c r="L995" s="1"/>
      <c r="M995" s="1"/>
      <c r="N995" s="1"/>
      <c r="O995" s="1"/>
      <c r="P995" s="197"/>
      <c r="Q995" s="1"/>
      <c r="R995" s="1"/>
      <c r="S995" s="1"/>
      <c r="T995" s="197"/>
      <c r="U995" s="1"/>
      <c r="V995" s="1"/>
      <c r="W995" s="1"/>
      <c r="X995" s="1"/>
      <c r="Y995" s="1"/>
      <c r="Z995" s="1"/>
      <c r="AA995" s="1"/>
      <c r="AB995" s="1"/>
      <c r="AC995" s="1"/>
      <c r="AD995" s="1"/>
      <c r="AE995" s="1"/>
      <c r="AF995" s="1"/>
      <c r="AG995" s="1"/>
      <c r="AH995" s="1"/>
    </row>
    <row r="996">
      <c r="A996" s="1"/>
      <c r="B996" s="197"/>
      <c r="C996" s="46"/>
      <c r="D996" s="1"/>
      <c r="E996" s="197"/>
      <c r="F996" s="46"/>
      <c r="G996" s="1"/>
      <c r="H996" s="1"/>
      <c r="I996" s="1"/>
      <c r="J996" s="197"/>
      <c r="K996" s="1"/>
      <c r="L996" s="1"/>
      <c r="M996" s="1"/>
      <c r="N996" s="1"/>
      <c r="O996" s="1"/>
      <c r="P996" s="197"/>
      <c r="Q996" s="1"/>
      <c r="R996" s="1"/>
      <c r="S996" s="1"/>
      <c r="T996" s="197"/>
      <c r="U996" s="1"/>
      <c r="V996" s="1"/>
      <c r="W996" s="1"/>
      <c r="X996" s="1"/>
      <c r="Y996" s="1"/>
      <c r="Z996" s="1"/>
      <c r="AA996" s="1"/>
      <c r="AB996" s="1"/>
      <c r="AC996" s="1"/>
      <c r="AD996" s="1"/>
      <c r="AE996" s="1"/>
      <c r="AF996" s="1"/>
      <c r="AG996" s="1"/>
      <c r="AH996" s="1"/>
    </row>
    <row r="997">
      <c r="A997" s="1"/>
      <c r="B997" s="197"/>
      <c r="C997" s="46"/>
      <c r="D997" s="1"/>
      <c r="E997" s="197"/>
      <c r="F997" s="46"/>
      <c r="G997" s="1"/>
      <c r="H997" s="1"/>
      <c r="I997" s="1"/>
      <c r="J997" s="197"/>
      <c r="K997" s="1"/>
      <c r="L997" s="1"/>
      <c r="M997" s="1"/>
      <c r="N997" s="1"/>
      <c r="O997" s="1"/>
      <c r="P997" s="197"/>
      <c r="Q997" s="1"/>
      <c r="R997" s="1"/>
      <c r="S997" s="1"/>
      <c r="T997" s="197"/>
      <c r="U997" s="1"/>
      <c r="V997" s="1"/>
      <c r="W997" s="1"/>
      <c r="X997" s="1"/>
      <c r="Y997" s="1"/>
      <c r="Z997" s="1"/>
      <c r="AA997" s="1"/>
      <c r="AB997" s="1"/>
      <c r="AC997" s="1"/>
      <c r="AD997" s="1"/>
      <c r="AE997" s="1"/>
      <c r="AF997" s="1"/>
      <c r="AG997" s="1"/>
      <c r="AH997" s="1"/>
    </row>
    <row r="998">
      <c r="A998" s="1"/>
      <c r="B998" s="197"/>
      <c r="C998" s="46"/>
      <c r="D998" s="1"/>
      <c r="E998" s="197"/>
      <c r="F998" s="46"/>
      <c r="G998" s="1"/>
      <c r="H998" s="1"/>
      <c r="I998" s="1"/>
      <c r="J998" s="197"/>
      <c r="K998" s="1"/>
      <c r="L998" s="1"/>
      <c r="M998" s="1"/>
      <c r="N998" s="1"/>
      <c r="O998" s="1"/>
      <c r="P998" s="197"/>
      <c r="Q998" s="1"/>
      <c r="R998" s="1"/>
      <c r="S998" s="1"/>
      <c r="T998" s="197"/>
      <c r="U998" s="1"/>
      <c r="V998" s="1"/>
      <c r="W998" s="1"/>
      <c r="X998" s="1"/>
      <c r="Y998" s="1"/>
      <c r="Z998" s="1"/>
      <c r="AA998" s="1"/>
      <c r="AB998" s="1"/>
      <c r="AC998" s="1"/>
      <c r="AD998" s="1"/>
      <c r="AE998" s="1"/>
      <c r="AF998" s="1"/>
      <c r="AG998" s="1"/>
      <c r="AH998" s="1"/>
    </row>
    <row r="999">
      <c r="A999" s="1"/>
      <c r="B999" s="197"/>
      <c r="C999" s="46"/>
      <c r="D999" s="1"/>
      <c r="E999" s="197"/>
      <c r="F999" s="46"/>
      <c r="G999" s="1"/>
      <c r="H999" s="1"/>
      <c r="I999" s="1"/>
      <c r="J999" s="197"/>
      <c r="K999" s="1"/>
      <c r="L999" s="1"/>
      <c r="M999" s="1"/>
      <c r="N999" s="1"/>
      <c r="O999" s="1"/>
      <c r="P999" s="197"/>
      <c r="Q999" s="1"/>
      <c r="R999" s="1"/>
      <c r="S999" s="1"/>
      <c r="T999" s="197"/>
      <c r="U999" s="1"/>
      <c r="V999" s="1"/>
      <c r="W999" s="1"/>
      <c r="X999" s="1"/>
      <c r="Y999" s="1"/>
      <c r="Z999" s="1"/>
      <c r="AA999" s="1"/>
      <c r="AB999" s="1"/>
      <c r="AC999" s="1"/>
      <c r="AD999" s="1"/>
      <c r="AE999" s="1"/>
      <c r="AF999" s="1"/>
      <c r="AG999" s="1"/>
      <c r="AH999" s="1"/>
    </row>
    <row r="1000">
      <c r="A1000" s="1"/>
      <c r="B1000" s="197"/>
      <c r="C1000" s="46"/>
      <c r="D1000" s="1"/>
      <c r="E1000" s="197"/>
      <c r="F1000" s="46"/>
      <c r="G1000" s="1"/>
      <c r="H1000" s="1"/>
      <c r="I1000" s="1"/>
      <c r="J1000" s="197"/>
      <c r="K1000" s="1"/>
      <c r="L1000" s="1"/>
      <c r="M1000" s="1"/>
      <c r="N1000" s="1"/>
      <c r="O1000" s="1"/>
      <c r="P1000" s="197"/>
      <c r="Q1000" s="1"/>
      <c r="R1000" s="1"/>
      <c r="S1000" s="1"/>
      <c r="T1000" s="197"/>
      <c r="U1000" s="1"/>
      <c r="V1000" s="1"/>
      <c r="W1000" s="1"/>
      <c r="X1000" s="1"/>
      <c r="Y1000" s="1"/>
      <c r="Z1000" s="1"/>
      <c r="AA1000" s="1"/>
      <c r="AB1000" s="1"/>
      <c r="AC1000" s="1"/>
      <c r="AD1000" s="1"/>
      <c r="AE1000" s="1"/>
      <c r="AF1000" s="1"/>
      <c r="AG1000" s="1"/>
      <c r="AH1000" s="1"/>
    </row>
    <row r="1001">
      <c r="A1001" s="1"/>
      <c r="B1001" s="197"/>
      <c r="C1001" s="46"/>
      <c r="D1001" s="1"/>
      <c r="E1001" s="197"/>
      <c r="F1001" s="46"/>
      <c r="G1001" s="1"/>
      <c r="H1001" s="1"/>
      <c r="I1001" s="1"/>
      <c r="J1001" s="197"/>
      <c r="K1001" s="1"/>
      <c r="L1001" s="1"/>
      <c r="M1001" s="1"/>
      <c r="N1001" s="1"/>
      <c r="O1001" s="1"/>
      <c r="P1001" s="197"/>
      <c r="Q1001" s="1"/>
      <c r="R1001" s="1"/>
      <c r="S1001" s="1"/>
      <c r="T1001" s="197"/>
      <c r="U1001" s="1"/>
      <c r="V1001" s="1"/>
      <c r="W1001" s="1"/>
      <c r="X1001" s="1"/>
      <c r="Y1001" s="1"/>
      <c r="Z1001" s="1"/>
      <c r="AA1001" s="1"/>
      <c r="AB1001" s="1"/>
      <c r="AC1001" s="1"/>
      <c r="AD1001" s="1"/>
      <c r="AE1001" s="1"/>
      <c r="AF1001" s="1"/>
      <c r="AG1001" s="1"/>
      <c r="AH1001" s="1"/>
    </row>
    <row r="1002">
      <c r="A1002" s="1"/>
      <c r="B1002" s="197"/>
      <c r="C1002" s="46"/>
      <c r="D1002" s="1"/>
      <c r="E1002" s="197"/>
      <c r="F1002" s="46"/>
      <c r="G1002" s="1"/>
      <c r="H1002" s="1"/>
      <c r="I1002" s="1"/>
      <c r="J1002" s="197"/>
      <c r="K1002" s="1"/>
      <c r="L1002" s="1"/>
      <c r="M1002" s="1"/>
      <c r="N1002" s="1"/>
      <c r="O1002" s="1"/>
      <c r="P1002" s="197"/>
      <c r="Q1002" s="1"/>
      <c r="R1002" s="1"/>
      <c r="S1002" s="1"/>
      <c r="T1002" s="197"/>
      <c r="U1002" s="1"/>
      <c r="V1002" s="1"/>
      <c r="W1002" s="1"/>
      <c r="X1002" s="1"/>
      <c r="Y1002" s="1"/>
      <c r="Z1002" s="1"/>
      <c r="AA1002" s="1"/>
      <c r="AB1002" s="1"/>
      <c r="AC1002" s="1"/>
      <c r="AD1002" s="1"/>
      <c r="AE1002" s="1"/>
      <c r="AF1002" s="1"/>
      <c r="AG1002" s="1"/>
      <c r="AH1002" s="1"/>
    </row>
    <row r="1003">
      <c r="A1003" s="1"/>
      <c r="B1003" s="197"/>
      <c r="C1003" s="46"/>
      <c r="D1003" s="1"/>
      <c r="E1003" s="197"/>
      <c r="F1003" s="46"/>
      <c r="G1003" s="1"/>
      <c r="H1003" s="1"/>
      <c r="I1003" s="1"/>
      <c r="J1003" s="197"/>
      <c r="K1003" s="1"/>
      <c r="L1003" s="1"/>
      <c r="M1003" s="1"/>
      <c r="N1003" s="1"/>
      <c r="O1003" s="1"/>
      <c r="P1003" s="197"/>
      <c r="Q1003" s="1"/>
      <c r="R1003" s="1"/>
      <c r="S1003" s="1"/>
      <c r="T1003" s="197"/>
      <c r="U1003" s="1"/>
      <c r="V1003" s="1"/>
      <c r="W1003" s="1"/>
      <c r="X1003" s="1"/>
      <c r="Y1003" s="1"/>
      <c r="Z1003" s="1"/>
      <c r="AA1003" s="1"/>
      <c r="AB1003" s="1"/>
      <c r="AC1003" s="1"/>
      <c r="AD1003" s="1"/>
      <c r="AE1003" s="1"/>
      <c r="AF1003" s="1"/>
      <c r="AG1003" s="1"/>
      <c r="AH1003" s="1"/>
    </row>
    <row r="1004">
      <c r="A1004" s="1"/>
      <c r="B1004" s="197"/>
      <c r="C1004" s="46"/>
      <c r="D1004" s="1"/>
      <c r="E1004" s="197"/>
      <c r="F1004" s="46"/>
      <c r="G1004" s="1"/>
      <c r="H1004" s="1"/>
      <c r="I1004" s="1"/>
      <c r="J1004" s="197"/>
      <c r="K1004" s="1"/>
      <c r="L1004" s="1"/>
      <c r="M1004" s="1"/>
      <c r="N1004" s="1"/>
      <c r="O1004" s="1"/>
      <c r="P1004" s="197"/>
      <c r="Q1004" s="1"/>
      <c r="R1004" s="1"/>
      <c r="S1004" s="1"/>
      <c r="T1004" s="197"/>
      <c r="U1004" s="1"/>
      <c r="V1004" s="1"/>
      <c r="W1004" s="1"/>
      <c r="X1004" s="1"/>
      <c r="Y1004" s="1"/>
      <c r="Z1004" s="1"/>
      <c r="AA1004" s="1"/>
      <c r="AB1004" s="1"/>
      <c r="AC1004" s="1"/>
      <c r="AD1004" s="1"/>
      <c r="AE1004" s="1"/>
      <c r="AF1004" s="1"/>
      <c r="AG1004" s="1"/>
      <c r="AH1004" s="1"/>
    </row>
  </sheetData>
  <mergeCells count="5">
    <mergeCell ref="D1:L1"/>
    <mergeCell ref="A4:A21"/>
    <mergeCell ref="A23:A42"/>
    <mergeCell ref="A44:A49"/>
    <mergeCell ref="D44:L4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7" t="s">
        <v>3744</v>
      </c>
      <c r="B1" s="277" t="s">
        <v>3747</v>
      </c>
    </row>
    <row r="2">
      <c r="A2" s="19" t="s">
        <v>3750</v>
      </c>
      <c r="B2" s="19" t="s">
        <v>3751</v>
      </c>
    </row>
    <row r="3">
      <c r="A3" s="19" t="s">
        <v>3753</v>
      </c>
      <c r="B3" s="19" t="s">
        <v>3755</v>
      </c>
    </row>
    <row r="4">
      <c r="A4" s="19" t="s">
        <v>3756</v>
      </c>
      <c r="B4" s="19" t="s">
        <v>3758</v>
      </c>
    </row>
    <row r="5">
      <c r="A5" s="19" t="s">
        <v>3759</v>
      </c>
      <c r="B5" s="19" t="s">
        <v>3761</v>
      </c>
    </row>
    <row r="6">
      <c r="A6" s="19" t="s">
        <v>3762</v>
      </c>
      <c r="B6" s="19" t="s">
        <v>3755</v>
      </c>
    </row>
    <row r="7">
      <c r="A7" s="19" t="s">
        <v>3765</v>
      </c>
      <c r="B7" s="19" t="s">
        <v>3767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79" t="s">
        <v>3784</v>
      </c>
    </row>
    <row r="3">
      <c r="B3" s="279" t="s">
        <v>3804</v>
      </c>
    </row>
  </sheetData>
  <hyperlinks>
    <hyperlink r:id="rId1" ref="B2"/>
    <hyperlink r:id="rId2" location="gid=0" ref="B3"/>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8.38"/>
  </cols>
  <sheetData>
    <row r="1" hidden="1">
      <c r="B1" s="17"/>
    </row>
    <row r="2" hidden="1">
      <c r="B2" s="17"/>
      <c r="C2" s="294" t="s">
        <v>4357</v>
      </c>
    </row>
    <row r="3" hidden="1">
      <c r="B3" s="17"/>
      <c r="C3" s="295" t="s">
        <v>4376</v>
      </c>
    </row>
    <row r="4" hidden="1">
      <c r="B4" s="17"/>
      <c r="C4" s="296"/>
    </row>
    <row r="5" hidden="1">
      <c r="B5" s="17"/>
      <c r="C5" s="297" t="s">
        <v>4393</v>
      </c>
    </row>
    <row r="6" hidden="1">
      <c r="B6" s="17"/>
      <c r="C6" s="298">
        <v>43993.0</v>
      </c>
    </row>
    <row r="7" hidden="1">
      <c r="B7" s="17"/>
      <c r="C7" s="299" t="s">
        <v>4402</v>
      </c>
    </row>
    <row r="8" hidden="1">
      <c r="B8" s="17"/>
      <c r="C8" s="299" t="s">
        <v>4423</v>
      </c>
    </row>
    <row r="9" hidden="1">
      <c r="B9" s="17"/>
      <c r="C9" s="299" t="s">
        <v>4445</v>
      </c>
    </row>
    <row r="10" hidden="1">
      <c r="B10" s="17"/>
      <c r="C10" s="299" t="s">
        <v>4456</v>
      </c>
    </row>
    <row r="11" hidden="1">
      <c r="B11" s="17"/>
      <c r="C11" s="299" t="s">
        <v>4475</v>
      </c>
    </row>
    <row r="12" hidden="1">
      <c r="B12" s="17"/>
      <c r="C12" s="299" t="s">
        <v>4485</v>
      </c>
    </row>
    <row r="13" hidden="1">
      <c r="B13" s="17"/>
      <c r="C13" s="299" t="s">
        <v>4507</v>
      </c>
    </row>
    <row r="14" hidden="1">
      <c r="B14" s="17"/>
      <c r="C14" s="299" t="s">
        <v>4524</v>
      </c>
    </row>
    <row r="15" hidden="1">
      <c r="B15" s="17"/>
      <c r="C15" s="299" t="s">
        <v>4540</v>
      </c>
    </row>
    <row r="16" hidden="1">
      <c r="B16" s="17"/>
      <c r="C16" s="304" t="s">
        <v>4549</v>
      </c>
    </row>
    <row r="17" hidden="1">
      <c r="B17" s="17"/>
      <c r="C17" s="304" t="s">
        <v>4577</v>
      </c>
    </row>
    <row r="18" hidden="1">
      <c r="B18" s="17"/>
      <c r="C18" s="305" t="s">
        <v>4596</v>
      </c>
    </row>
    <row r="19" hidden="1">
      <c r="B19" s="17"/>
      <c r="C19" s="306" t="s">
        <v>4605</v>
      </c>
    </row>
    <row r="20">
      <c r="A20" s="19"/>
      <c r="B20" s="16" t="s">
        <v>4619</v>
      </c>
      <c r="C20" s="307" t="s">
        <v>4622</v>
      </c>
    </row>
    <row r="21">
      <c r="A21" s="19">
        <v>6.0</v>
      </c>
      <c r="B21" s="16">
        <v>1.0</v>
      </c>
      <c r="C21" s="308" t="s">
        <v>4629</v>
      </c>
    </row>
    <row r="22">
      <c r="A22" s="19">
        <v>12.0</v>
      </c>
      <c r="B22" s="16">
        <v>2.0</v>
      </c>
      <c r="C22" s="308" t="s">
        <v>4634</v>
      </c>
    </row>
    <row r="23">
      <c r="A23" s="19">
        <v>18.0</v>
      </c>
      <c r="B23" s="16">
        <v>3.0</v>
      </c>
      <c r="C23" s="308" t="s">
        <v>4638</v>
      </c>
    </row>
    <row r="24">
      <c r="A24" s="19">
        <v>24.0</v>
      </c>
      <c r="B24" s="16">
        <v>4.0</v>
      </c>
      <c r="C24" s="308" t="s">
        <v>4642</v>
      </c>
    </row>
    <row r="25">
      <c r="A25" s="19">
        <v>30.0</v>
      </c>
      <c r="B25" s="16">
        <v>5.0</v>
      </c>
      <c r="C25" s="308" t="s">
        <v>4646</v>
      </c>
    </row>
    <row r="26">
      <c r="A26" s="19">
        <v>36.0</v>
      </c>
      <c r="B26" s="16">
        <v>6.0</v>
      </c>
      <c r="C26" s="308" t="s">
        <v>4649</v>
      </c>
    </row>
    <row r="27">
      <c r="A27" s="19">
        <v>42.0</v>
      </c>
      <c r="B27" s="16">
        <v>7.0</v>
      </c>
      <c r="C27" s="308" t="s">
        <v>4652</v>
      </c>
    </row>
    <row r="28">
      <c r="A28" s="19">
        <v>48.0</v>
      </c>
      <c r="B28" s="16">
        <v>8.0</v>
      </c>
      <c r="C28" s="308" t="s">
        <v>4655</v>
      </c>
    </row>
    <row r="29">
      <c r="A29" s="19">
        <v>54.0</v>
      </c>
      <c r="B29" s="16">
        <v>9.0</v>
      </c>
      <c r="C29" s="308" t="s">
        <v>4657</v>
      </c>
    </row>
    <row r="30">
      <c r="A30" s="19">
        <v>60.0</v>
      </c>
      <c r="B30" s="16">
        <v>10.0</v>
      </c>
      <c r="C30" s="308" t="s">
        <v>4658</v>
      </c>
    </row>
    <row r="31">
      <c r="A31" s="19">
        <v>66.0</v>
      </c>
      <c r="B31" s="16">
        <v>11.0</v>
      </c>
      <c r="C31" s="308" t="s">
        <v>4660</v>
      </c>
    </row>
    <row r="32">
      <c r="A32" s="19">
        <v>72.0</v>
      </c>
      <c r="B32" s="16">
        <v>12.0</v>
      </c>
      <c r="C32" s="308" t="s">
        <v>4662</v>
      </c>
    </row>
    <row r="33">
      <c r="A33" s="19">
        <v>78.0</v>
      </c>
      <c r="B33" s="16">
        <v>13.0</v>
      </c>
      <c r="C33" s="308" t="s">
        <v>4666</v>
      </c>
    </row>
    <row r="34">
      <c r="A34" s="19">
        <v>84.0</v>
      </c>
      <c r="B34" s="16">
        <v>14.0</v>
      </c>
      <c r="C34" s="308" t="s">
        <v>4670</v>
      </c>
    </row>
    <row r="35">
      <c r="A35" s="19">
        <v>90.0</v>
      </c>
      <c r="B35" s="16">
        <v>15.0</v>
      </c>
      <c r="C35" s="308" t="s">
        <v>4675</v>
      </c>
    </row>
    <row r="36">
      <c r="A36" s="19">
        <v>96.0</v>
      </c>
      <c r="B36" s="16">
        <v>16.0</v>
      </c>
      <c r="C36" s="308" t="s">
        <v>4677</v>
      </c>
    </row>
    <row r="37">
      <c r="A37" s="19">
        <v>102.0</v>
      </c>
      <c r="B37" s="16">
        <v>17.0</v>
      </c>
      <c r="C37" s="308" t="s">
        <v>4679</v>
      </c>
    </row>
    <row r="38">
      <c r="A38" s="19">
        <v>108.0</v>
      </c>
      <c r="B38" s="16">
        <v>18.0</v>
      </c>
      <c r="C38" s="308" t="s">
        <v>4684</v>
      </c>
    </row>
    <row r="39">
      <c r="A39" s="19">
        <v>114.0</v>
      </c>
      <c r="B39" s="16">
        <v>19.0</v>
      </c>
      <c r="C39" s="308" t="s">
        <v>4687</v>
      </c>
    </row>
    <row r="40">
      <c r="A40" s="19">
        <v>120.0</v>
      </c>
      <c r="B40" s="16">
        <v>20.0</v>
      </c>
      <c r="C40" s="308" t="s">
        <v>4692</v>
      </c>
    </row>
    <row r="41">
      <c r="A41" s="19">
        <v>126.0</v>
      </c>
      <c r="B41" s="16">
        <v>21.0</v>
      </c>
      <c r="C41" s="308" t="s">
        <v>4694</v>
      </c>
    </row>
    <row r="42">
      <c r="A42" s="19">
        <v>132.0</v>
      </c>
      <c r="B42" s="16">
        <v>22.0</v>
      </c>
      <c r="C42" s="308" t="s">
        <v>4697</v>
      </c>
    </row>
    <row r="43">
      <c r="A43" s="19">
        <v>138.0</v>
      </c>
      <c r="B43" s="16">
        <v>23.0</v>
      </c>
      <c r="C43" s="308" t="s">
        <v>4701</v>
      </c>
    </row>
    <row r="44">
      <c r="A44" s="19">
        <v>144.0</v>
      </c>
      <c r="B44" s="16">
        <v>24.0</v>
      </c>
      <c r="C44" s="308" t="s">
        <v>4707</v>
      </c>
    </row>
    <row r="45">
      <c r="A45" s="19">
        <v>150.0</v>
      </c>
      <c r="B45" s="16">
        <v>25.0</v>
      </c>
      <c r="C45" s="308" t="s">
        <v>4712</v>
      </c>
    </row>
    <row r="46">
      <c r="A46" s="19">
        <v>156.0</v>
      </c>
      <c r="B46" s="16">
        <v>26.0</v>
      </c>
      <c r="C46" s="308" t="s">
        <v>4714</v>
      </c>
    </row>
    <row r="47">
      <c r="A47" s="19">
        <v>162.0</v>
      </c>
      <c r="B47" s="16">
        <v>27.0</v>
      </c>
      <c r="C47" s="308" t="s">
        <v>4717</v>
      </c>
    </row>
    <row r="48">
      <c r="A48" s="19">
        <v>168.0</v>
      </c>
      <c r="B48" s="16">
        <v>28.0</v>
      </c>
      <c r="C48" s="308" t="s">
        <v>4718</v>
      </c>
    </row>
    <row r="49">
      <c r="A49" s="19">
        <v>174.0</v>
      </c>
      <c r="B49" s="16">
        <v>29.0</v>
      </c>
      <c r="C49" s="308" t="s">
        <v>4721</v>
      </c>
    </row>
    <row r="50">
      <c r="A50" s="19">
        <v>180.0</v>
      </c>
      <c r="B50" s="16">
        <v>30.0</v>
      </c>
      <c r="C50" s="308" t="s">
        <v>4727</v>
      </c>
    </row>
    <row r="51">
      <c r="A51" s="19">
        <v>186.0</v>
      </c>
      <c r="B51" s="16">
        <v>31.0</v>
      </c>
      <c r="C51" s="308" t="s">
        <v>4733</v>
      </c>
    </row>
    <row r="52">
      <c r="A52" s="19">
        <v>192.0</v>
      </c>
      <c r="B52" s="16">
        <v>32.0</v>
      </c>
      <c r="C52" s="308" t="s">
        <v>4740</v>
      </c>
    </row>
    <row r="53">
      <c r="A53" s="19">
        <v>198.0</v>
      </c>
      <c r="B53" s="16">
        <v>33.0</v>
      </c>
      <c r="C53" s="308" t="s">
        <v>4743</v>
      </c>
    </row>
    <row r="54">
      <c r="A54" s="19">
        <v>204.0</v>
      </c>
      <c r="B54" s="16">
        <v>34.0</v>
      </c>
      <c r="C54" s="308" t="s">
        <v>4747</v>
      </c>
    </row>
    <row r="55">
      <c r="A55" s="19">
        <v>210.0</v>
      </c>
      <c r="B55" s="16">
        <v>35.0</v>
      </c>
      <c r="C55" s="308" t="s">
        <v>4751</v>
      </c>
    </row>
    <row r="56">
      <c r="A56" s="19">
        <v>216.0</v>
      </c>
      <c r="B56" s="16">
        <v>36.0</v>
      </c>
      <c r="C56" s="308" t="s">
        <v>4755</v>
      </c>
    </row>
    <row r="57">
      <c r="A57" s="19">
        <v>222.0</v>
      </c>
      <c r="B57" s="16">
        <v>37.0</v>
      </c>
      <c r="C57" s="308" t="s">
        <v>4757</v>
      </c>
    </row>
    <row r="58">
      <c r="A58" s="19">
        <v>228.0</v>
      </c>
      <c r="B58" s="16">
        <v>38.0</v>
      </c>
      <c r="C58" s="308" t="s">
        <v>4759</v>
      </c>
    </row>
    <row r="59">
      <c r="A59" s="19">
        <v>234.0</v>
      </c>
      <c r="B59" s="16">
        <v>39.0</v>
      </c>
      <c r="C59" s="308" t="s">
        <v>4760</v>
      </c>
    </row>
    <row r="60">
      <c r="A60" s="19">
        <v>240.0</v>
      </c>
      <c r="B60" s="16">
        <v>40.0</v>
      </c>
      <c r="C60" s="308" t="s">
        <v>4766</v>
      </c>
    </row>
    <row r="61">
      <c r="A61" s="19">
        <v>246.0</v>
      </c>
      <c r="B61" s="16">
        <v>41.0</v>
      </c>
      <c r="C61" s="308" t="s">
        <v>4770</v>
      </c>
    </row>
    <row r="62">
      <c r="A62" s="19">
        <v>252.0</v>
      </c>
      <c r="B62" s="16">
        <v>42.0</v>
      </c>
      <c r="C62" s="308" t="s">
        <v>4772</v>
      </c>
    </row>
    <row r="63">
      <c r="A63" s="19">
        <v>258.0</v>
      </c>
      <c r="B63" s="16">
        <v>43.0</v>
      </c>
      <c r="C63" s="308" t="s">
        <v>4777</v>
      </c>
    </row>
    <row r="64">
      <c r="A64" s="19">
        <v>264.0</v>
      </c>
      <c r="B64" s="16">
        <v>44.0</v>
      </c>
      <c r="C64" s="308" t="s">
        <v>4781</v>
      </c>
    </row>
    <row r="65">
      <c r="A65" s="19">
        <v>270.0</v>
      </c>
      <c r="B65" s="16">
        <v>45.0</v>
      </c>
      <c r="C65" s="308" t="s">
        <v>4785</v>
      </c>
    </row>
    <row r="66">
      <c r="A66" s="19">
        <v>276.0</v>
      </c>
      <c r="B66" s="16">
        <v>46.0</v>
      </c>
      <c r="C66" s="308" t="s">
        <v>4789</v>
      </c>
    </row>
    <row r="67">
      <c r="A67" s="19">
        <v>282.0</v>
      </c>
      <c r="B67" s="16">
        <v>47.0</v>
      </c>
      <c r="C67" s="308" t="s">
        <v>4796</v>
      </c>
    </row>
    <row r="68">
      <c r="A68" s="19">
        <v>288.0</v>
      </c>
      <c r="B68" s="16">
        <v>48.0</v>
      </c>
      <c r="C68" s="308" t="s">
        <v>4797</v>
      </c>
    </row>
    <row r="69">
      <c r="A69" s="19">
        <v>294.0</v>
      </c>
      <c r="B69" s="16">
        <v>49.0</v>
      </c>
      <c r="C69" s="308" t="s">
        <v>4798</v>
      </c>
    </row>
    <row r="70">
      <c r="A70" s="19">
        <v>300.0</v>
      </c>
      <c r="B70" s="16">
        <v>50.0</v>
      </c>
      <c r="C70" s="308" t="s">
        <v>4800</v>
      </c>
    </row>
    <row r="71">
      <c r="A71" s="19">
        <v>306.0</v>
      </c>
      <c r="B71" s="16">
        <v>51.0</v>
      </c>
      <c r="C71" s="308" t="s">
        <v>4803</v>
      </c>
    </row>
    <row r="72">
      <c r="A72" s="19">
        <v>312.0</v>
      </c>
      <c r="B72" s="16">
        <v>52.0</v>
      </c>
      <c r="C72" s="308" t="s">
        <v>4811</v>
      </c>
    </row>
    <row r="73">
      <c r="A73" s="19">
        <v>318.0</v>
      </c>
      <c r="B73" s="16">
        <v>53.0</v>
      </c>
      <c r="C73" s="308" t="s">
        <v>4817</v>
      </c>
    </row>
    <row r="74">
      <c r="A74" s="19">
        <v>324.0</v>
      </c>
      <c r="B74" s="16">
        <v>54.0</v>
      </c>
      <c r="C74" s="308" t="s">
        <v>4822</v>
      </c>
    </row>
    <row r="75">
      <c r="A75" s="19">
        <v>330.0</v>
      </c>
      <c r="B75" s="16">
        <v>55.0</v>
      </c>
      <c r="C75" s="308" t="s">
        <v>4825</v>
      </c>
    </row>
    <row r="76">
      <c r="A76" s="19">
        <v>336.0</v>
      </c>
      <c r="B76" s="16">
        <v>56.0</v>
      </c>
      <c r="C76" s="308" t="s">
        <v>4828</v>
      </c>
    </row>
    <row r="77">
      <c r="A77" s="19">
        <v>342.0</v>
      </c>
      <c r="B77" s="16">
        <v>57.0</v>
      </c>
      <c r="C77" s="308" t="s">
        <v>4834</v>
      </c>
    </row>
    <row r="78">
      <c r="A78" s="19">
        <v>348.0</v>
      </c>
      <c r="B78" s="16">
        <v>58.0</v>
      </c>
      <c r="C78" s="308" t="s">
        <v>4839</v>
      </c>
    </row>
    <row r="79">
      <c r="A79" s="19">
        <v>354.0</v>
      </c>
      <c r="B79" s="16">
        <v>59.0</v>
      </c>
      <c r="C79" s="308" t="s">
        <v>4845</v>
      </c>
    </row>
    <row r="80">
      <c r="A80" s="19">
        <v>360.0</v>
      </c>
      <c r="B80" s="16">
        <v>60.0</v>
      </c>
      <c r="C80" s="308" t="s">
        <v>4848</v>
      </c>
    </row>
    <row r="81">
      <c r="A81" s="19">
        <v>366.0</v>
      </c>
      <c r="B81" s="16">
        <v>61.0</v>
      </c>
      <c r="C81" s="308" t="s">
        <v>4849</v>
      </c>
    </row>
    <row r="82">
      <c r="A82" s="19">
        <v>372.0</v>
      </c>
      <c r="B82" s="16">
        <v>62.0</v>
      </c>
      <c r="C82" s="308" t="s">
        <v>4850</v>
      </c>
    </row>
    <row r="83">
      <c r="A83" s="19">
        <v>378.0</v>
      </c>
      <c r="B83" s="16">
        <v>63.0</v>
      </c>
      <c r="C83" s="308" t="s">
        <v>4854</v>
      </c>
    </row>
    <row r="84">
      <c r="A84" s="19">
        <v>384.0</v>
      </c>
      <c r="B84" s="16">
        <v>64.0</v>
      </c>
      <c r="C84" s="308" t="s">
        <v>4856</v>
      </c>
    </row>
    <row r="85">
      <c r="A85" s="19">
        <v>390.0</v>
      </c>
      <c r="B85" s="16">
        <v>65.0</v>
      </c>
      <c r="C85" s="308" t="s">
        <v>4860</v>
      </c>
    </row>
    <row r="86">
      <c r="A86" s="19">
        <v>396.0</v>
      </c>
      <c r="B86" s="16">
        <v>66.0</v>
      </c>
      <c r="C86" s="308" t="s">
        <v>4865</v>
      </c>
    </row>
    <row r="87">
      <c r="A87" s="19">
        <v>402.0</v>
      </c>
      <c r="B87" s="16">
        <v>67.0</v>
      </c>
      <c r="C87" s="308" t="s">
        <v>4871</v>
      </c>
    </row>
    <row r="88">
      <c r="A88" s="19">
        <v>408.0</v>
      </c>
      <c r="B88" s="16">
        <v>68.0</v>
      </c>
      <c r="C88" s="308" t="s">
        <v>4875</v>
      </c>
    </row>
    <row r="89">
      <c r="A89" s="19">
        <v>414.0</v>
      </c>
      <c r="B89" s="16">
        <v>69.0</v>
      </c>
      <c r="C89" s="308" t="s">
        <v>4879</v>
      </c>
    </row>
    <row r="90">
      <c r="A90" s="19">
        <v>420.0</v>
      </c>
      <c r="B90" s="16">
        <v>70.0</v>
      </c>
      <c r="C90" s="308" t="s">
        <v>4882</v>
      </c>
    </row>
    <row r="91">
      <c r="A91" s="19">
        <v>426.0</v>
      </c>
      <c r="B91" s="16">
        <v>71.0</v>
      </c>
      <c r="C91" s="308" t="s">
        <v>4883</v>
      </c>
    </row>
    <row r="92">
      <c r="A92" s="19">
        <v>432.0</v>
      </c>
      <c r="B92" s="16">
        <v>72.0</v>
      </c>
      <c r="C92" s="308" t="s">
        <v>4884</v>
      </c>
    </row>
    <row r="93">
      <c r="A93" s="19">
        <v>438.0</v>
      </c>
      <c r="B93" s="16">
        <v>73.0</v>
      </c>
      <c r="C93" s="308" t="s">
        <v>4888</v>
      </c>
    </row>
    <row r="94">
      <c r="A94" s="19">
        <v>444.0</v>
      </c>
      <c r="B94" s="16">
        <v>74.0</v>
      </c>
      <c r="C94" s="308" t="s">
        <v>4894</v>
      </c>
    </row>
    <row r="95">
      <c r="A95" s="19">
        <v>450.0</v>
      </c>
      <c r="B95" s="16">
        <v>75.0</v>
      </c>
      <c r="C95" s="308" t="s">
        <v>4901</v>
      </c>
    </row>
    <row r="96">
      <c r="A96" s="19">
        <v>456.0</v>
      </c>
      <c r="B96" s="16">
        <v>76.0</v>
      </c>
      <c r="C96" s="308" t="s">
        <v>4906</v>
      </c>
    </row>
    <row r="97">
      <c r="A97" s="19">
        <v>462.0</v>
      </c>
      <c r="B97" s="16">
        <v>77.0</v>
      </c>
      <c r="C97" s="308" t="s">
        <v>4910</v>
      </c>
    </row>
    <row r="98">
      <c r="A98" s="19">
        <v>468.0</v>
      </c>
      <c r="B98" s="16">
        <v>78.0</v>
      </c>
      <c r="C98" s="308" t="s">
        <v>4916</v>
      </c>
    </row>
    <row r="99">
      <c r="A99" s="19">
        <v>474.0</v>
      </c>
      <c r="B99" s="16">
        <v>79.0</v>
      </c>
      <c r="C99" s="308" t="s">
        <v>4921</v>
      </c>
    </row>
    <row r="100">
      <c r="A100" s="19">
        <v>480.0</v>
      </c>
      <c r="B100" s="16">
        <v>80.0</v>
      </c>
      <c r="C100" s="308" t="s">
        <v>4925</v>
      </c>
    </row>
    <row r="101">
      <c r="A101" s="19">
        <v>486.0</v>
      </c>
      <c r="B101" s="16">
        <v>81.0</v>
      </c>
      <c r="C101" s="308" t="s">
        <v>4929</v>
      </c>
    </row>
    <row r="102">
      <c r="A102" s="19">
        <v>492.0</v>
      </c>
      <c r="B102" s="16">
        <v>82.0</v>
      </c>
      <c r="C102" s="308" t="s">
        <v>4931</v>
      </c>
    </row>
    <row r="103">
      <c r="A103" s="19">
        <v>498.0</v>
      </c>
      <c r="B103" s="16">
        <v>83.0</v>
      </c>
      <c r="C103" s="308" t="s">
        <v>4933</v>
      </c>
    </row>
    <row r="104">
      <c r="A104" s="19">
        <v>504.0</v>
      </c>
      <c r="B104" s="16">
        <v>84.0</v>
      </c>
      <c r="C104" s="308" t="s">
        <v>4936</v>
      </c>
    </row>
    <row r="105">
      <c r="A105" s="19">
        <v>510.0</v>
      </c>
      <c r="B105" s="16">
        <v>85.0</v>
      </c>
      <c r="C105" s="308" t="s">
        <v>4942</v>
      </c>
    </row>
    <row r="106">
      <c r="A106" s="19">
        <v>516.0</v>
      </c>
      <c r="B106" s="16">
        <v>86.0</v>
      </c>
      <c r="C106" s="308" t="s">
        <v>4946</v>
      </c>
    </row>
    <row r="107">
      <c r="A107" s="19">
        <v>522.0</v>
      </c>
      <c r="B107" s="16">
        <v>87.0</v>
      </c>
      <c r="C107" s="308" t="s">
        <v>4947</v>
      </c>
    </row>
    <row r="108">
      <c r="A108" s="19">
        <v>528.0</v>
      </c>
      <c r="B108" s="16">
        <v>88.0</v>
      </c>
      <c r="C108" s="308" t="s">
        <v>4952</v>
      </c>
    </row>
    <row r="109">
      <c r="A109" s="19">
        <v>534.0</v>
      </c>
      <c r="B109" s="16">
        <v>89.0</v>
      </c>
      <c r="C109" s="308" t="s">
        <v>4957</v>
      </c>
    </row>
    <row r="110">
      <c r="A110" s="19">
        <v>540.0</v>
      </c>
      <c r="B110" s="16">
        <v>90.0</v>
      </c>
      <c r="C110" s="308" t="s">
        <v>4963</v>
      </c>
    </row>
    <row r="111">
      <c r="A111" s="19">
        <v>546.0</v>
      </c>
      <c r="B111" s="16">
        <v>91.0</v>
      </c>
      <c r="C111" s="308" t="s">
        <v>4968</v>
      </c>
    </row>
    <row r="112">
      <c r="A112" s="19">
        <v>552.0</v>
      </c>
      <c r="B112" s="16">
        <v>92.0</v>
      </c>
      <c r="C112" s="308" t="s">
        <v>4971</v>
      </c>
    </row>
    <row r="113">
      <c r="A113" s="19">
        <v>558.0</v>
      </c>
      <c r="B113" s="16">
        <v>93.0</v>
      </c>
      <c r="C113" s="308" t="s">
        <v>4972</v>
      </c>
    </row>
    <row r="114">
      <c r="A114" s="19">
        <v>564.0</v>
      </c>
      <c r="B114" s="16">
        <v>94.0</v>
      </c>
      <c r="C114" s="308" t="s">
        <v>4973</v>
      </c>
    </row>
    <row r="115">
      <c r="A115" s="19">
        <v>570.0</v>
      </c>
      <c r="B115" s="16">
        <v>95.0</v>
      </c>
      <c r="C115" s="308" t="s">
        <v>4976</v>
      </c>
    </row>
    <row r="116">
      <c r="A116" s="19">
        <v>576.0</v>
      </c>
      <c r="B116" s="16">
        <v>96.0</v>
      </c>
      <c r="C116" s="308" t="s">
        <v>4980</v>
      </c>
    </row>
    <row r="117">
      <c r="A117" s="19">
        <v>582.0</v>
      </c>
      <c r="B117" s="16">
        <v>97.0</v>
      </c>
      <c r="C117" s="308" t="s">
        <v>4985</v>
      </c>
    </row>
    <row r="118">
      <c r="A118" s="19">
        <v>588.0</v>
      </c>
      <c r="B118" s="16">
        <v>98.0</v>
      </c>
      <c r="C118" s="308" t="s">
        <v>4989</v>
      </c>
    </row>
    <row r="119">
      <c r="A119" s="19">
        <v>594.0</v>
      </c>
      <c r="B119" s="16">
        <v>99.0</v>
      </c>
      <c r="C119" s="308" t="s">
        <v>4993</v>
      </c>
    </row>
    <row r="120">
      <c r="A120" s="19">
        <v>600.0</v>
      </c>
      <c r="B120" s="16">
        <v>100.0</v>
      </c>
      <c r="C120" s="308" t="s">
        <v>4996</v>
      </c>
    </row>
    <row r="121">
      <c r="A121" s="19">
        <v>606.0</v>
      </c>
      <c r="B121" s="16">
        <v>101.0</v>
      </c>
      <c r="C121" s="308" t="s">
        <v>5002</v>
      </c>
    </row>
    <row r="122">
      <c r="A122" s="19">
        <v>612.0</v>
      </c>
      <c r="B122" s="16">
        <v>102.0</v>
      </c>
      <c r="C122" s="308" t="s">
        <v>5006</v>
      </c>
    </row>
    <row r="123">
      <c r="A123" s="19">
        <v>618.0</v>
      </c>
      <c r="B123" s="16">
        <v>103.0</v>
      </c>
      <c r="C123" s="308" t="s">
        <v>5011</v>
      </c>
    </row>
    <row r="124">
      <c r="A124" s="19">
        <v>624.0</v>
      </c>
      <c r="B124" s="16">
        <v>104.0</v>
      </c>
      <c r="C124" s="308" t="s">
        <v>5013</v>
      </c>
    </row>
    <row r="125">
      <c r="A125" s="19">
        <v>630.0</v>
      </c>
      <c r="B125" s="16">
        <v>105.0</v>
      </c>
      <c r="C125" s="308" t="s">
        <v>5015</v>
      </c>
    </row>
    <row r="126">
      <c r="A126" s="19">
        <v>636.0</v>
      </c>
      <c r="B126" s="16">
        <v>106.0</v>
      </c>
      <c r="C126" s="308" t="s">
        <v>5018</v>
      </c>
    </row>
    <row r="127">
      <c r="A127" s="19">
        <v>642.0</v>
      </c>
      <c r="B127" s="16">
        <v>107.0</v>
      </c>
      <c r="C127" s="308" t="s">
        <v>5026</v>
      </c>
    </row>
    <row r="128">
      <c r="A128" s="19">
        <v>648.0</v>
      </c>
      <c r="B128" s="16">
        <v>108.0</v>
      </c>
      <c r="C128" s="308" t="s">
        <v>5029</v>
      </c>
    </row>
    <row r="129">
      <c r="A129" s="19">
        <v>654.0</v>
      </c>
      <c r="B129" s="16">
        <v>109.0</v>
      </c>
      <c r="C129" s="308" t="s">
        <v>5031</v>
      </c>
    </row>
    <row r="130">
      <c r="A130" s="19">
        <v>660.0</v>
      </c>
      <c r="B130" s="16">
        <v>110.0</v>
      </c>
      <c r="C130" s="308" t="s">
        <v>5034</v>
      </c>
    </row>
    <row r="131">
      <c r="A131" s="19">
        <v>666.0</v>
      </c>
      <c r="B131" s="16">
        <v>111.0</v>
      </c>
      <c r="C131" s="308" t="s">
        <v>5037</v>
      </c>
    </row>
    <row r="132">
      <c r="A132" s="19">
        <v>672.0</v>
      </c>
      <c r="B132" s="16">
        <v>112.0</v>
      </c>
      <c r="C132" s="308" t="s">
        <v>5043</v>
      </c>
    </row>
    <row r="133">
      <c r="A133" s="19">
        <v>678.0</v>
      </c>
      <c r="B133" s="16">
        <v>113.0</v>
      </c>
      <c r="C133" s="308" t="s">
        <v>5050</v>
      </c>
    </row>
    <row r="134">
      <c r="A134" s="19">
        <v>684.0</v>
      </c>
      <c r="B134" s="16">
        <v>114.0</v>
      </c>
      <c r="C134" s="308" t="s">
        <v>5053</v>
      </c>
    </row>
    <row r="135">
      <c r="A135" s="19">
        <v>690.0</v>
      </c>
      <c r="B135" s="16">
        <v>115.0</v>
      </c>
      <c r="C135" s="308" t="s">
        <v>5054</v>
      </c>
    </row>
    <row r="136">
      <c r="A136" s="19">
        <v>696.0</v>
      </c>
      <c r="B136" s="16">
        <v>116.0</v>
      </c>
      <c r="C136" s="308" t="s">
        <v>5055</v>
      </c>
    </row>
    <row r="137">
      <c r="A137" s="19">
        <v>702.0</v>
      </c>
      <c r="B137" s="16">
        <v>117.0</v>
      </c>
      <c r="C137" s="308" t="s">
        <v>5057</v>
      </c>
    </row>
    <row r="138">
      <c r="A138" s="19">
        <v>708.0</v>
      </c>
      <c r="B138" s="16">
        <v>118.0</v>
      </c>
      <c r="C138" s="308" t="s">
        <v>5064</v>
      </c>
    </row>
    <row r="139">
      <c r="A139" s="19">
        <v>714.0</v>
      </c>
      <c r="B139" s="16">
        <v>119.0</v>
      </c>
      <c r="C139" s="308" t="s">
        <v>5070</v>
      </c>
    </row>
    <row r="140">
      <c r="A140" s="19">
        <v>720.0</v>
      </c>
      <c r="B140" s="16">
        <v>120.0</v>
      </c>
      <c r="C140" s="308" t="s">
        <v>5075</v>
      </c>
    </row>
    <row r="141">
      <c r="A141" s="19">
        <v>726.0</v>
      </c>
      <c r="B141" s="16">
        <v>121.0</v>
      </c>
      <c r="C141" s="308" t="s">
        <v>5080</v>
      </c>
    </row>
    <row r="142">
      <c r="A142" s="19">
        <v>732.0</v>
      </c>
      <c r="B142" s="16">
        <v>122.0</v>
      </c>
      <c r="C142" s="308" t="s">
        <v>5084</v>
      </c>
    </row>
    <row r="143">
      <c r="A143" s="19">
        <v>738.0</v>
      </c>
      <c r="B143" s="16">
        <v>123.0</v>
      </c>
      <c r="C143" s="308" t="s">
        <v>5088</v>
      </c>
    </row>
    <row r="144">
      <c r="A144" s="19">
        <v>744.0</v>
      </c>
      <c r="B144" s="16">
        <v>124.0</v>
      </c>
      <c r="C144" s="308" t="s">
        <v>5093</v>
      </c>
    </row>
    <row r="145">
      <c r="A145" s="19">
        <v>750.0</v>
      </c>
      <c r="B145" s="16">
        <v>125.0</v>
      </c>
      <c r="C145" s="308" t="s">
        <v>5098</v>
      </c>
    </row>
    <row r="146">
      <c r="A146" s="19">
        <v>756.0</v>
      </c>
      <c r="B146" s="16">
        <v>126.0</v>
      </c>
      <c r="C146" s="308" t="s">
        <v>5102</v>
      </c>
    </row>
    <row r="147">
      <c r="A147" s="19">
        <v>762.0</v>
      </c>
      <c r="B147" s="16">
        <v>127.0</v>
      </c>
      <c r="C147" s="308" t="s">
        <v>5104</v>
      </c>
    </row>
    <row r="148">
      <c r="A148" s="19">
        <v>768.0</v>
      </c>
      <c r="B148" s="16">
        <v>128.0</v>
      </c>
      <c r="C148" s="308" t="s">
        <v>5106</v>
      </c>
    </row>
    <row r="149">
      <c r="A149" s="19">
        <v>774.0</v>
      </c>
      <c r="B149" s="16">
        <v>129.0</v>
      </c>
      <c r="C149" s="308" t="s">
        <v>5108</v>
      </c>
    </row>
    <row r="150">
      <c r="A150" s="19">
        <v>780.0</v>
      </c>
      <c r="B150" s="16">
        <v>130.0</v>
      </c>
      <c r="C150" s="308" t="s">
        <v>5111</v>
      </c>
    </row>
    <row r="151">
      <c r="A151" s="19">
        <v>786.0</v>
      </c>
      <c r="B151" s="16">
        <v>131.0</v>
      </c>
      <c r="C151" s="308" t="s">
        <v>5113</v>
      </c>
    </row>
    <row r="152">
      <c r="A152" s="19">
        <v>792.0</v>
      </c>
      <c r="B152" s="16">
        <v>132.0</v>
      </c>
      <c r="C152" s="308" t="s">
        <v>5116</v>
      </c>
    </row>
    <row r="153">
      <c r="A153" s="19">
        <v>798.0</v>
      </c>
      <c r="B153" s="16">
        <v>133.0</v>
      </c>
      <c r="C153" s="308" t="s">
        <v>5120</v>
      </c>
    </row>
    <row r="154">
      <c r="A154" s="19">
        <v>804.0</v>
      </c>
      <c r="B154" s="16">
        <v>134.0</v>
      </c>
      <c r="C154" s="308" t="s">
        <v>5124</v>
      </c>
    </row>
    <row r="155">
      <c r="A155" s="19">
        <v>810.0</v>
      </c>
      <c r="B155" s="16">
        <v>135.0</v>
      </c>
      <c r="C155" s="308" t="s">
        <v>5129</v>
      </c>
    </row>
    <row r="156">
      <c r="A156" s="19">
        <v>816.0</v>
      </c>
      <c r="B156" s="16">
        <v>136.0</v>
      </c>
      <c r="C156" s="308" t="s">
        <v>5134</v>
      </c>
    </row>
    <row r="157">
      <c r="A157" s="19">
        <v>822.0</v>
      </c>
      <c r="B157" s="16">
        <v>137.0</v>
      </c>
      <c r="C157" s="308" t="s">
        <v>5135</v>
      </c>
    </row>
    <row r="158">
      <c r="A158" s="19">
        <v>828.0</v>
      </c>
      <c r="B158" s="16">
        <v>138.0</v>
      </c>
      <c r="C158" s="308" t="s">
        <v>5137</v>
      </c>
    </row>
    <row r="159">
      <c r="A159" s="19">
        <v>834.0</v>
      </c>
      <c r="B159" s="16">
        <v>139.0</v>
      </c>
      <c r="C159" s="308" t="s">
        <v>5139</v>
      </c>
    </row>
    <row r="160">
      <c r="A160" s="19">
        <v>840.0</v>
      </c>
      <c r="B160" s="16">
        <v>140.0</v>
      </c>
      <c r="C160" s="308" t="s">
        <v>5144</v>
      </c>
    </row>
    <row r="161">
      <c r="A161" s="19">
        <v>846.0</v>
      </c>
      <c r="B161" s="16">
        <v>141.0</v>
      </c>
      <c r="C161" s="308" t="s">
        <v>5149</v>
      </c>
    </row>
    <row r="162">
      <c r="A162" s="19">
        <v>852.0</v>
      </c>
      <c r="B162" s="16">
        <v>142.0</v>
      </c>
      <c r="C162" s="308" t="s">
        <v>5155</v>
      </c>
    </row>
    <row r="163">
      <c r="A163" s="19">
        <v>858.0</v>
      </c>
      <c r="B163" s="16">
        <v>143.0</v>
      </c>
      <c r="C163" s="308" t="s">
        <v>5160</v>
      </c>
    </row>
    <row r="164">
      <c r="A164" s="19">
        <v>864.0</v>
      </c>
      <c r="B164" s="16">
        <v>144.0</v>
      </c>
      <c r="C164" s="308" t="s">
        <v>5165</v>
      </c>
    </row>
    <row r="165">
      <c r="A165" s="19">
        <v>870.0</v>
      </c>
      <c r="B165" s="16">
        <v>145.0</v>
      </c>
      <c r="C165" s="308" t="s">
        <v>5167</v>
      </c>
    </row>
    <row r="166">
      <c r="A166" s="19">
        <v>876.0</v>
      </c>
      <c r="B166" s="16">
        <v>146.0</v>
      </c>
      <c r="C166" s="308" t="s">
        <v>5172</v>
      </c>
    </row>
    <row r="167">
      <c r="A167" s="19">
        <v>882.0</v>
      </c>
      <c r="B167" s="16">
        <v>147.0</v>
      </c>
      <c r="C167" s="308" t="s">
        <v>5177</v>
      </c>
    </row>
    <row r="168">
      <c r="A168" s="19">
        <v>888.0</v>
      </c>
      <c r="B168" s="16">
        <v>148.0</v>
      </c>
      <c r="C168" s="308" t="s">
        <v>5183</v>
      </c>
    </row>
    <row r="169">
      <c r="A169" s="19">
        <v>894.0</v>
      </c>
      <c r="B169" s="16">
        <v>149.0</v>
      </c>
      <c r="C169" s="308" t="s">
        <v>5184</v>
      </c>
    </row>
    <row r="170">
      <c r="A170" s="19">
        <v>900.0</v>
      </c>
      <c r="B170" s="16">
        <v>150.0</v>
      </c>
      <c r="C170" s="308" t="s">
        <v>5185</v>
      </c>
    </row>
    <row r="171">
      <c r="A171" s="19">
        <v>906.0</v>
      </c>
      <c r="B171" s="16">
        <v>151.0</v>
      </c>
      <c r="C171" s="308" t="s">
        <v>5187</v>
      </c>
    </row>
    <row r="172">
      <c r="A172" s="19">
        <v>912.0</v>
      </c>
      <c r="B172" s="16">
        <v>152.0</v>
      </c>
      <c r="C172" s="308" t="s">
        <v>5192</v>
      </c>
    </row>
    <row r="173">
      <c r="A173" s="19">
        <v>918.0</v>
      </c>
      <c r="B173" s="16">
        <v>153.0</v>
      </c>
      <c r="C173" s="308" t="s">
        <v>5194</v>
      </c>
    </row>
    <row r="174">
      <c r="A174" s="19">
        <v>924.0</v>
      </c>
      <c r="B174" s="16">
        <v>154.0</v>
      </c>
      <c r="C174" s="308" t="s">
        <v>5197</v>
      </c>
    </row>
    <row r="175">
      <c r="A175" s="19">
        <v>930.0</v>
      </c>
      <c r="B175" s="16">
        <v>155.0</v>
      </c>
      <c r="C175" s="308" t="s">
        <v>5200</v>
      </c>
    </row>
    <row r="176">
      <c r="A176" s="19">
        <v>936.0</v>
      </c>
      <c r="B176" s="16">
        <v>156.0</v>
      </c>
      <c r="C176" s="308" t="s">
        <v>5204</v>
      </c>
    </row>
    <row r="177">
      <c r="A177" s="19">
        <v>942.0</v>
      </c>
      <c r="B177" s="16">
        <v>157.0</v>
      </c>
      <c r="C177" s="308" t="s">
        <v>5210</v>
      </c>
    </row>
    <row r="178">
      <c r="A178" s="19">
        <v>948.0</v>
      </c>
      <c r="B178" s="16">
        <v>158.0</v>
      </c>
      <c r="C178" s="308" t="s">
        <v>5214</v>
      </c>
    </row>
    <row r="179">
      <c r="A179" s="19">
        <v>954.0</v>
      </c>
      <c r="B179" s="16">
        <v>159.0</v>
      </c>
      <c r="C179" s="308" t="s">
        <v>5215</v>
      </c>
    </row>
    <row r="180">
      <c r="A180" s="19">
        <v>960.0</v>
      </c>
      <c r="B180" s="16">
        <v>160.0</v>
      </c>
      <c r="C180" s="308" t="s">
        <v>5216</v>
      </c>
    </row>
    <row r="181">
      <c r="A181" s="19">
        <v>966.0</v>
      </c>
      <c r="B181" s="16">
        <v>161.0</v>
      </c>
      <c r="C181" s="308" t="s">
        <v>5217</v>
      </c>
    </row>
    <row r="182">
      <c r="A182" s="19">
        <v>972.0</v>
      </c>
      <c r="B182" s="16">
        <v>162.0</v>
      </c>
      <c r="C182" s="308" t="s">
        <v>5221</v>
      </c>
    </row>
    <row r="183">
      <c r="A183" s="19">
        <v>978.0</v>
      </c>
      <c r="B183" s="16">
        <v>163.0</v>
      </c>
      <c r="C183" s="308" t="s">
        <v>5228</v>
      </c>
    </row>
    <row r="184">
      <c r="A184" s="19">
        <v>984.0</v>
      </c>
      <c r="B184" s="16">
        <v>164.0</v>
      </c>
      <c r="C184" s="308" t="s">
        <v>5236</v>
      </c>
    </row>
    <row r="185">
      <c r="A185" s="19">
        <v>990.0</v>
      </c>
      <c r="B185" s="16">
        <v>165.0</v>
      </c>
      <c r="C185" s="308" t="s">
        <v>5244</v>
      </c>
    </row>
    <row r="186">
      <c r="A186" s="19">
        <v>996.0</v>
      </c>
      <c r="B186" s="16">
        <v>166.0</v>
      </c>
      <c r="C186" s="308" t="s">
        <v>5251</v>
      </c>
    </row>
    <row r="187">
      <c r="A187" s="19">
        <v>1002.0</v>
      </c>
      <c r="B187" s="16">
        <v>167.0</v>
      </c>
      <c r="C187" s="308" t="s">
        <v>5255</v>
      </c>
    </row>
    <row r="188">
      <c r="A188" s="19">
        <v>1008.0</v>
      </c>
      <c r="B188" s="16">
        <v>168.0</v>
      </c>
      <c r="C188" s="308" t="s">
        <v>5258</v>
      </c>
    </row>
    <row r="189">
      <c r="A189" s="19">
        <v>1014.0</v>
      </c>
      <c r="B189" s="16">
        <v>169.0</v>
      </c>
      <c r="C189" s="308" t="s">
        <v>5260</v>
      </c>
    </row>
    <row r="190">
      <c r="A190" s="19">
        <v>1020.0</v>
      </c>
      <c r="B190" s="16">
        <v>170.0</v>
      </c>
      <c r="C190" s="308" t="s">
        <v>5263</v>
      </c>
    </row>
    <row r="191">
      <c r="A191" s="19">
        <v>1026.0</v>
      </c>
      <c r="B191" s="16">
        <v>171.0</v>
      </c>
      <c r="C191" s="308" t="s">
        <v>5267</v>
      </c>
    </row>
    <row r="192">
      <c r="A192" s="19">
        <v>1032.0</v>
      </c>
      <c r="B192" s="16">
        <v>172.0</v>
      </c>
      <c r="C192" s="308" t="s">
        <v>5268</v>
      </c>
    </row>
    <row r="193">
      <c r="A193" s="19">
        <v>1038.0</v>
      </c>
      <c r="B193" s="16">
        <v>173.0</v>
      </c>
      <c r="C193" s="308" t="s">
        <v>5273</v>
      </c>
    </row>
    <row r="194">
      <c r="A194" s="19">
        <v>1044.0</v>
      </c>
      <c r="B194" s="16">
        <v>174.0</v>
      </c>
      <c r="C194" s="308" t="s">
        <v>5278</v>
      </c>
    </row>
    <row r="195">
      <c r="A195" s="19">
        <v>1050.0</v>
      </c>
      <c r="B195" s="16">
        <v>175.0</v>
      </c>
      <c r="C195" s="308" t="s">
        <v>5281</v>
      </c>
    </row>
    <row r="196">
      <c r="A196" s="19">
        <v>1056.0</v>
      </c>
      <c r="B196" s="16">
        <v>176.0</v>
      </c>
      <c r="C196" s="308" t="s">
        <v>5285</v>
      </c>
    </row>
    <row r="197">
      <c r="A197" s="19">
        <v>1062.0</v>
      </c>
      <c r="B197" s="16">
        <v>177.0</v>
      </c>
      <c r="C197" s="308" t="s">
        <v>5289</v>
      </c>
    </row>
    <row r="198">
      <c r="A198" s="19">
        <v>1068.0</v>
      </c>
      <c r="B198" s="16">
        <v>178.0</v>
      </c>
      <c r="C198" s="308" t="s">
        <v>5293</v>
      </c>
    </row>
    <row r="199">
      <c r="A199" s="19">
        <v>1074.0</v>
      </c>
      <c r="B199" s="16">
        <v>179.0</v>
      </c>
      <c r="C199" s="308" t="s">
        <v>5297</v>
      </c>
    </row>
    <row r="200">
      <c r="A200" s="19">
        <v>1080.0</v>
      </c>
      <c r="B200" s="16">
        <v>180.0</v>
      </c>
      <c r="C200" s="308" t="s">
        <v>5302</v>
      </c>
    </row>
    <row r="201">
      <c r="A201" s="19">
        <v>1086.0</v>
      </c>
      <c r="B201" s="16">
        <v>181.0</v>
      </c>
      <c r="C201" s="308" t="s">
        <v>5303</v>
      </c>
    </row>
    <row r="202">
      <c r="A202" s="19">
        <v>1092.0</v>
      </c>
      <c r="B202" s="16">
        <v>182.0</v>
      </c>
      <c r="C202" s="308" t="s">
        <v>5304</v>
      </c>
    </row>
    <row r="203">
      <c r="A203" s="19">
        <v>1098.0</v>
      </c>
      <c r="B203" s="16">
        <v>183.0</v>
      </c>
      <c r="C203" s="308" t="s">
        <v>5308</v>
      </c>
    </row>
    <row r="204">
      <c r="A204" s="19">
        <v>1104.0</v>
      </c>
      <c r="B204" s="16">
        <v>184.0</v>
      </c>
      <c r="C204" s="308" t="s">
        <v>5313</v>
      </c>
    </row>
    <row r="205">
      <c r="A205" s="19">
        <v>1110.0</v>
      </c>
      <c r="B205" s="16">
        <v>185.0</v>
      </c>
      <c r="C205" s="308" t="s">
        <v>5321</v>
      </c>
    </row>
    <row r="206">
      <c r="A206" s="19">
        <v>1116.0</v>
      </c>
      <c r="B206" s="16">
        <v>186.0</v>
      </c>
      <c r="C206" s="308" t="s">
        <v>5327</v>
      </c>
    </row>
    <row r="207">
      <c r="A207" s="19">
        <v>1122.0</v>
      </c>
      <c r="B207" s="16">
        <v>187.0</v>
      </c>
      <c r="C207" s="308" t="s">
        <v>5332</v>
      </c>
    </row>
    <row r="208">
      <c r="A208" s="19">
        <v>1128.0</v>
      </c>
      <c r="B208" s="16">
        <v>188.0</v>
      </c>
      <c r="C208" s="308" t="s">
        <v>5337</v>
      </c>
    </row>
    <row r="209">
      <c r="A209" s="19">
        <v>1134.0</v>
      </c>
      <c r="B209" s="16">
        <v>189.0</v>
      </c>
      <c r="C209" s="308" t="s">
        <v>5342</v>
      </c>
    </row>
    <row r="210">
      <c r="A210" s="19">
        <v>1140.0</v>
      </c>
      <c r="B210" s="16">
        <v>190.0</v>
      </c>
      <c r="C210" s="308" t="s">
        <v>5346</v>
      </c>
    </row>
    <row r="211">
      <c r="A211" s="19">
        <v>1146.0</v>
      </c>
      <c r="B211" s="16">
        <v>191.0</v>
      </c>
      <c r="C211" s="308" t="s">
        <v>5349</v>
      </c>
    </row>
    <row r="212">
      <c r="A212" s="19">
        <v>1152.0</v>
      </c>
      <c r="B212" s="16">
        <v>192.0</v>
      </c>
      <c r="C212" s="308" t="s">
        <v>5350</v>
      </c>
    </row>
    <row r="213">
      <c r="A213" s="19">
        <v>1158.0</v>
      </c>
      <c r="B213" s="16">
        <v>193.0</v>
      </c>
      <c r="C213" s="308" t="s">
        <v>5353</v>
      </c>
    </row>
    <row r="214">
      <c r="A214" s="19">
        <v>1164.0</v>
      </c>
      <c r="B214" s="16">
        <v>194.0</v>
      </c>
      <c r="C214" s="308" t="s">
        <v>5356</v>
      </c>
    </row>
    <row r="215">
      <c r="A215" s="19">
        <v>1170.0</v>
      </c>
      <c r="B215" s="16">
        <v>195.0</v>
      </c>
      <c r="C215" s="308" t="s">
        <v>5362</v>
      </c>
    </row>
    <row r="216">
      <c r="A216" s="19">
        <v>1176.0</v>
      </c>
      <c r="B216" s="16">
        <v>196.0</v>
      </c>
      <c r="C216" s="308" t="s">
        <v>5363</v>
      </c>
    </row>
    <row r="217">
      <c r="A217" s="19">
        <v>1182.0</v>
      </c>
      <c r="B217" s="16">
        <v>197.0</v>
      </c>
      <c r="C217" s="308" t="s">
        <v>5367</v>
      </c>
    </row>
    <row r="218">
      <c r="A218" s="19">
        <v>1188.0</v>
      </c>
      <c r="B218" s="16">
        <v>198.0</v>
      </c>
      <c r="C218" s="308" t="s">
        <v>5371</v>
      </c>
    </row>
    <row r="219">
      <c r="A219" s="19">
        <v>1194.0</v>
      </c>
      <c r="B219" s="16">
        <v>199.0</v>
      </c>
      <c r="C219" s="308" t="s">
        <v>5376</v>
      </c>
    </row>
    <row r="220">
      <c r="A220" s="19">
        <v>1200.0</v>
      </c>
      <c r="B220" s="16">
        <v>200.0</v>
      </c>
      <c r="C220" s="308" t="s">
        <v>5380</v>
      </c>
    </row>
    <row r="221">
      <c r="A221" s="19">
        <v>1206.0</v>
      </c>
      <c r="B221" s="16">
        <v>201.0</v>
      </c>
      <c r="C221" s="308" t="s">
        <v>5384</v>
      </c>
    </row>
    <row r="222">
      <c r="A222" s="19">
        <v>1212.0</v>
      </c>
      <c r="B222" s="16">
        <v>202.0</v>
      </c>
      <c r="C222" s="308" t="s">
        <v>5386</v>
      </c>
    </row>
    <row r="223">
      <c r="A223" s="19">
        <v>1218.0</v>
      </c>
      <c r="B223" s="16">
        <v>203.0</v>
      </c>
      <c r="C223" s="308" t="s">
        <v>5387</v>
      </c>
    </row>
    <row r="224">
      <c r="A224" s="19">
        <v>1224.0</v>
      </c>
      <c r="B224" s="16">
        <v>204.0</v>
      </c>
      <c r="C224" s="308" t="s">
        <v>5390</v>
      </c>
    </row>
    <row r="225">
      <c r="A225" s="19">
        <v>1230.0</v>
      </c>
      <c r="B225" s="16">
        <v>205.0</v>
      </c>
      <c r="C225" s="308" t="s">
        <v>5396</v>
      </c>
    </row>
    <row r="226">
      <c r="A226" s="19">
        <v>1236.0</v>
      </c>
      <c r="B226" s="16">
        <v>206.0</v>
      </c>
      <c r="C226" s="308" t="s">
        <v>5403</v>
      </c>
    </row>
    <row r="227">
      <c r="A227" s="19">
        <v>1242.0</v>
      </c>
      <c r="B227" s="16">
        <v>207.0</v>
      </c>
      <c r="C227" s="308" t="s">
        <v>5410</v>
      </c>
    </row>
    <row r="228">
      <c r="A228" s="19">
        <v>1248.0</v>
      </c>
      <c r="B228" s="16">
        <v>208.0</v>
      </c>
      <c r="C228" s="308" t="s">
        <v>5415</v>
      </c>
    </row>
    <row r="229">
      <c r="A229" s="19">
        <v>1254.0</v>
      </c>
      <c r="B229" s="16">
        <v>209.0</v>
      </c>
      <c r="C229" s="308" t="s">
        <v>5419</v>
      </c>
    </row>
    <row r="230">
      <c r="A230" s="19">
        <v>1260.0</v>
      </c>
      <c r="B230" s="16">
        <v>210.0</v>
      </c>
      <c r="C230" s="308" t="s">
        <v>5422</v>
      </c>
    </row>
    <row r="231">
      <c r="A231" s="19">
        <v>1266.0</v>
      </c>
      <c r="B231" s="16">
        <v>211.0</v>
      </c>
      <c r="C231" s="308" t="s">
        <v>5426</v>
      </c>
    </row>
    <row r="232">
      <c r="A232" s="19">
        <v>1272.0</v>
      </c>
      <c r="B232" s="16">
        <v>212.0</v>
      </c>
      <c r="C232" s="308" t="s">
        <v>5432</v>
      </c>
    </row>
    <row r="233">
      <c r="A233" s="19">
        <v>1278.0</v>
      </c>
      <c r="B233" s="16">
        <v>213.0</v>
      </c>
      <c r="C233" s="308" t="s">
        <v>5435</v>
      </c>
    </row>
    <row r="234">
      <c r="A234" s="19">
        <v>1284.0</v>
      </c>
      <c r="B234" s="16">
        <v>214.0</v>
      </c>
      <c r="C234" s="308" t="s">
        <v>5439</v>
      </c>
    </row>
    <row r="235">
      <c r="A235" s="19">
        <v>1290.0</v>
      </c>
      <c r="B235" s="16">
        <v>215.0</v>
      </c>
      <c r="C235" s="308" t="s">
        <v>5441</v>
      </c>
    </row>
    <row r="236">
      <c r="A236" s="19">
        <v>1296.0</v>
      </c>
      <c r="B236" s="16">
        <v>216.0</v>
      </c>
      <c r="C236" s="308" t="s">
        <v>5442</v>
      </c>
    </row>
    <row r="237">
      <c r="A237" s="19">
        <v>1302.0</v>
      </c>
      <c r="B237" s="16">
        <v>217.0</v>
      </c>
      <c r="C237" s="308" t="s">
        <v>5447</v>
      </c>
    </row>
    <row r="238">
      <c r="A238" s="19">
        <v>1308.0</v>
      </c>
      <c r="B238" s="16">
        <v>218.0</v>
      </c>
      <c r="C238" s="308" t="s">
        <v>5451</v>
      </c>
    </row>
    <row r="239">
      <c r="A239" s="19">
        <v>1314.0</v>
      </c>
      <c r="B239" s="16">
        <v>219.0</v>
      </c>
      <c r="C239" s="308" t="s">
        <v>5453</v>
      </c>
    </row>
    <row r="240">
      <c r="A240" s="19">
        <v>1320.0</v>
      </c>
      <c r="B240" s="16">
        <v>220.0</v>
      </c>
      <c r="C240" s="308" t="s">
        <v>5458</v>
      </c>
    </row>
    <row r="241">
      <c r="A241" s="19">
        <v>1326.0</v>
      </c>
      <c r="B241" s="16">
        <v>221.0</v>
      </c>
      <c r="C241" s="308" t="s">
        <v>5463</v>
      </c>
    </row>
    <row r="242">
      <c r="A242" s="19">
        <v>1332.0</v>
      </c>
      <c r="B242" s="16">
        <v>222.0</v>
      </c>
      <c r="C242" s="308" t="s">
        <v>5469</v>
      </c>
    </row>
    <row r="243">
      <c r="A243" s="19">
        <v>1338.0</v>
      </c>
      <c r="B243" s="16">
        <v>223.0</v>
      </c>
      <c r="C243" s="308" t="s">
        <v>5476</v>
      </c>
    </row>
    <row r="244">
      <c r="A244" s="19">
        <v>1344.0</v>
      </c>
      <c r="B244" s="16">
        <v>224.0</v>
      </c>
      <c r="C244" s="308" t="s">
        <v>5482</v>
      </c>
    </row>
    <row r="245">
      <c r="A245" s="19">
        <v>1350.0</v>
      </c>
      <c r="B245" s="16">
        <v>225.0</v>
      </c>
      <c r="C245" s="308" t="s">
        <v>5488</v>
      </c>
    </row>
    <row r="246">
      <c r="A246" s="19">
        <v>1356.0</v>
      </c>
      <c r="B246" s="16">
        <v>226.0</v>
      </c>
      <c r="C246" s="308" t="s">
        <v>5492</v>
      </c>
    </row>
    <row r="247">
      <c r="A247" s="19">
        <v>1362.0</v>
      </c>
      <c r="B247" s="16">
        <v>227.0</v>
      </c>
      <c r="C247" s="308" t="s">
        <v>5497</v>
      </c>
    </row>
    <row r="248">
      <c r="A248" s="19">
        <v>1368.0</v>
      </c>
      <c r="B248" s="16">
        <v>228.0</v>
      </c>
      <c r="C248" s="308" t="s">
        <v>5502</v>
      </c>
    </row>
    <row r="249">
      <c r="A249" s="19">
        <v>1374.0</v>
      </c>
      <c r="B249" s="16">
        <v>229.0</v>
      </c>
      <c r="C249" s="308" t="s">
        <v>5503</v>
      </c>
    </row>
    <row r="250">
      <c r="A250" s="19">
        <v>1380.0</v>
      </c>
      <c r="B250" s="16">
        <v>230.0</v>
      </c>
      <c r="C250" s="308" t="s">
        <v>5505</v>
      </c>
    </row>
    <row r="251">
      <c r="A251" s="19">
        <v>1386.0</v>
      </c>
      <c r="B251" s="16">
        <v>231.0</v>
      </c>
      <c r="C251" s="308" t="s">
        <v>5510</v>
      </c>
    </row>
    <row r="252">
      <c r="A252" s="19">
        <v>1392.0</v>
      </c>
      <c r="B252" s="16">
        <v>232.0</v>
      </c>
      <c r="C252" s="308" t="s">
        <v>5513</v>
      </c>
    </row>
    <row r="253">
      <c r="A253" s="19">
        <v>1398.0</v>
      </c>
      <c r="B253" s="16">
        <v>233.0</v>
      </c>
      <c r="C253" s="308" t="s">
        <v>5517</v>
      </c>
    </row>
    <row r="254">
      <c r="A254" s="19">
        <v>1404.0</v>
      </c>
      <c r="B254" s="16">
        <v>234.0</v>
      </c>
      <c r="C254" s="308" t="s">
        <v>5522</v>
      </c>
    </row>
    <row r="255">
      <c r="A255" s="19">
        <v>1410.0</v>
      </c>
      <c r="B255" s="16">
        <v>235.0</v>
      </c>
      <c r="C255" s="308" t="s">
        <v>5528</v>
      </c>
    </row>
    <row r="256">
      <c r="A256" s="19">
        <v>1416.0</v>
      </c>
      <c r="B256" s="16">
        <v>236.0</v>
      </c>
      <c r="C256" s="308" t="s">
        <v>5531</v>
      </c>
    </row>
    <row r="257">
      <c r="A257" s="19">
        <v>1422.0</v>
      </c>
      <c r="B257" s="16">
        <v>237.0</v>
      </c>
      <c r="C257" s="308" t="s">
        <v>5532</v>
      </c>
    </row>
    <row r="258">
      <c r="A258" s="19">
        <v>1428.0</v>
      </c>
      <c r="B258" s="16">
        <v>238.0</v>
      </c>
      <c r="C258" s="308" t="s">
        <v>5537</v>
      </c>
    </row>
    <row r="259">
      <c r="A259" s="19">
        <v>1434.0</v>
      </c>
      <c r="B259" s="16">
        <v>239.0</v>
      </c>
      <c r="C259" s="308" t="s">
        <v>5546</v>
      </c>
    </row>
    <row r="260">
      <c r="A260" s="19">
        <v>1440.0</v>
      </c>
      <c r="B260" s="16">
        <v>240.0</v>
      </c>
      <c r="C260" s="308" t="s">
        <v>5553</v>
      </c>
    </row>
    <row r="261">
      <c r="A261" s="19">
        <v>1446.0</v>
      </c>
      <c r="B261" s="16">
        <v>241.0</v>
      </c>
      <c r="C261" s="308" t="s">
        <v>5557</v>
      </c>
    </row>
    <row r="262">
      <c r="A262" s="19">
        <v>1452.0</v>
      </c>
      <c r="B262" s="16">
        <v>242.0</v>
      </c>
      <c r="C262" s="308" t="s">
        <v>5563</v>
      </c>
    </row>
    <row r="263">
      <c r="A263" s="19">
        <v>1458.0</v>
      </c>
      <c r="B263" s="16">
        <v>243.0</v>
      </c>
      <c r="C263" s="308" t="s">
        <v>5568</v>
      </c>
    </row>
    <row r="264">
      <c r="A264" s="19">
        <v>1464.0</v>
      </c>
      <c r="B264" s="16">
        <v>244.0</v>
      </c>
      <c r="C264" s="308" t="s">
        <v>5569</v>
      </c>
    </row>
    <row r="265">
      <c r="A265" s="19">
        <v>1470.0</v>
      </c>
      <c r="B265" s="16">
        <v>245.0</v>
      </c>
      <c r="C265" s="308" t="s">
        <v>5570</v>
      </c>
    </row>
    <row r="266">
      <c r="A266" s="19">
        <v>1476.0</v>
      </c>
      <c r="B266" s="16">
        <v>246.0</v>
      </c>
      <c r="C266" s="308" t="s">
        <v>5574</v>
      </c>
    </row>
    <row r="267">
      <c r="A267" s="311">
        <v>1482.0</v>
      </c>
      <c r="B267" s="312">
        <v>247.0</v>
      </c>
      <c r="C267" s="313" t="s">
        <v>5581</v>
      </c>
      <c r="D267" s="314"/>
      <c r="E267" s="314"/>
      <c r="F267" s="314"/>
      <c r="G267" s="314"/>
      <c r="H267" s="314"/>
      <c r="I267" s="314"/>
      <c r="J267" s="314"/>
      <c r="K267" s="314"/>
      <c r="L267" s="314"/>
      <c r="M267" s="314"/>
      <c r="N267" s="314"/>
      <c r="O267" s="314"/>
      <c r="P267" s="314"/>
      <c r="Q267" s="314"/>
      <c r="R267" s="314"/>
      <c r="S267" s="314"/>
      <c r="T267" s="314"/>
      <c r="U267" s="314"/>
      <c r="V267" s="314"/>
      <c r="W267" s="314"/>
      <c r="X267" s="314"/>
      <c r="Y267" s="314"/>
      <c r="Z267" s="314"/>
      <c r="AA267" s="314"/>
    </row>
    <row r="268">
      <c r="A268" s="19">
        <v>1488.0</v>
      </c>
      <c r="B268" s="16">
        <v>248.0</v>
      </c>
      <c r="C268" s="308" t="s">
        <v>5581</v>
      </c>
    </row>
    <row r="269">
      <c r="A269" s="19">
        <v>1494.0</v>
      </c>
      <c r="B269" s="16">
        <v>249.0</v>
      </c>
      <c r="C269" s="308" t="s">
        <v>5601</v>
      </c>
    </row>
    <row r="270">
      <c r="A270" s="19">
        <v>1500.0</v>
      </c>
      <c r="B270" s="16">
        <v>250.0</v>
      </c>
      <c r="C270" s="308" t="s">
        <v>5606</v>
      </c>
    </row>
    <row r="271">
      <c r="A271" s="19">
        <v>1506.0</v>
      </c>
      <c r="B271" s="16">
        <v>251.0</v>
      </c>
      <c r="C271" s="308" t="s">
        <v>5613</v>
      </c>
    </row>
    <row r="272">
      <c r="A272" s="19">
        <v>1512.0</v>
      </c>
      <c r="B272" s="16">
        <v>252.0</v>
      </c>
      <c r="C272" s="308" t="s">
        <v>5619</v>
      </c>
    </row>
    <row r="273">
      <c r="A273" s="19">
        <v>1518.0</v>
      </c>
      <c r="B273" s="16">
        <v>253.0</v>
      </c>
      <c r="C273" s="308" t="s">
        <v>5626</v>
      </c>
    </row>
    <row r="274">
      <c r="A274" s="19">
        <v>1524.0</v>
      </c>
      <c r="B274" s="16">
        <v>254.0</v>
      </c>
      <c r="C274" s="308" t="s">
        <v>5634</v>
      </c>
    </row>
    <row r="275">
      <c r="A275" s="19">
        <v>1530.0</v>
      </c>
      <c r="B275" s="16">
        <v>255.0</v>
      </c>
      <c r="C275" s="308" t="s">
        <v>5635</v>
      </c>
    </row>
    <row r="276">
      <c r="A276" s="19">
        <v>1536.0</v>
      </c>
      <c r="B276" s="16">
        <v>256.0</v>
      </c>
      <c r="C276" s="308" t="s">
        <v>5636</v>
      </c>
    </row>
    <row r="277">
      <c r="A277" s="19">
        <v>1542.0</v>
      </c>
      <c r="B277" s="16">
        <v>257.0</v>
      </c>
      <c r="C277" s="308" t="s">
        <v>5638</v>
      </c>
    </row>
    <row r="278">
      <c r="A278" s="19">
        <v>1548.0</v>
      </c>
      <c r="B278" s="16">
        <v>258.0</v>
      </c>
      <c r="C278" s="308" t="s">
        <v>5643</v>
      </c>
    </row>
    <row r="279">
      <c r="A279" s="19">
        <v>1554.0</v>
      </c>
      <c r="B279" s="16">
        <v>259.0</v>
      </c>
      <c r="C279" s="308" t="s">
        <v>5648</v>
      </c>
    </row>
    <row r="280">
      <c r="A280" s="19">
        <v>1560.0</v>
      </c>
      <c r="B280" s="16">
        <v>260.0</v>
      </c>
      <c r="C280" s="308" t="s">
        <v>5649</v>
      </c>
    </row>
    <row r="281">
      <c r="A281" s="19">
        <v>1566.0</v>
      </c>
      <c r="B281" s="16">
        <v>261.0</v>
      </c>
      <c r="C281" s="308" t="s">
        <v>5652</v>
      </c>
    </row>
    <row r="282">
      <c r="A282" s="19">
        <v>1572.0</v>
      </c>
      <c r="B282" s="16">
        <v>262.0</v>
      </c>
      <c r="C282" s="308" t="s">
        <v>5655</v>
      </c>
    </row>
    <row r="283">
      <c r="A283" s="19">
        <v>1578.0</v>
      </c>
      <c r="B283" s="16">
        <v>263.0</v>
      </c>
      <c r="C283" s="308" t="s">
        <v>5658</v>
      </c>
    </row>
    <row r="284">
      <c r="A284" s="19">
        <v>1584.0</v>
      </c>
      <c r="B284" s="16">
        <v>264.0</v>
      </c>
      <c r="C284" s="308" t="s">
        <v>5664</v>
      </c>
    </row>
    <row r="285">
      <c r="A285" s="19">
        <v>1590.0</v>
      </c>
      <c r="B285" s="16">
        <v>265.0</v>
      </c>
      <c r="C285" s="308" t="s">
        <v>5668</v>
      </c>
    </row>
    <row r="286">
      <c r="A286" s="19">
        <v>1596.0</v>
      </c>
      <c r="B286" s="16">
        <v>266.0</v>
      </c>
      <c r="C286" s="308" t="s">
        <v>5674</v>
      </c>
    </row>
    <row r="287">
      <c r="A287" s="19">
        <v>1602.0</v>
      </c>
      <c r="B287" s="16">
        <v>267.0</v>
      </c>
      <c r="C287" s="308" t="s">
        <v>5676</v>
      </c>
    </row>
    <row r="288">
      <c r="A288" s="19">
        <v>1608.0</v>
      </c>
      <c r="B288" s="16">
        <v>268.0</v>
      </c>
      <c r="C288" s="308" t="s">
        <v>5677</v>
      </c>
    </row>
    <row r="289">
      <c r="A289" s="19">
        <v>1614.0</v>
      </c>
      <c r="B289" s="16">
        <v>269.0</v>
      </c>
      <c r="C289" s="308" t="s">
        <v>5680</v>
      </c>
    </row>
    <row r="290">
      <c r="A290" s="19">
        <v>1620.0</v>
      </c>
      <c r="B290" s="16">
        <v>270.0</v>
      </c>
      <c r="C290" s="308" t="s">
        <v>5686</v>
      </c>
    </row>
    <row r="291">
      <c r="A291" s="19">
        <v>1626.0</v>
      </c>
      <c r="B291" s="16">
        <v>271.0</v>
      </c>
      <c r="C291" s="308" t="s">
        <v>5692</v>
      </c>
    </row>
    <row r="292">
      <c r="A292" s="19">
        <v>1632.0</v>
      </c>
      <c r="B292" s="16">
        <v>272.0</v>
      </c>
      <c r="C292" s="308" t="s">
        <v>5697</v>
      </c>
    </row>
    <row r="293">
      <c r="A293" s="19">
        <v>1638.0</v>
      </c>
      <c r="B293" s="16">
        <v>273.0</v>
      </c>
      <c r="C293" s="308" t="s">
        <v>5702</v>
      </c>
    </row>
    <row r="294">
      <c r="A294" s="19">
        <v>1644.0</v>
      </c>
      <c r="B294" s="16">
        <v>274.0</v>
      </c>
      <c r="C294" s="308" t="s">
        <v>5707</v>
      </c>
    </row>
    <row r="295">
      <c r="A295" s="19">
        <v>1650.0</v>
      </c>
      <c r="B295" s="16">
        <v>275.0</v>
      </c>
      <c r="C295" s="308" t="s">
        <v>5711</v>
      </c>
    </row>
    <row r="296">
      <c r="A296" s="19">
        <v>1656.0</v>
      </c>
      <c r="B296" s="16">
        <v>276.0</v>
      </c>
      <c r="C296" s="308" t="s">
        <v>5715</v>
      </c>
    </row>
    <row r="297">
      <c r="A297" s="19">
        <v>1662.0</v>
      </c>
      <c r="B297" s="16">
        <v>277.0</v>
      </c>
      <c r="C297" s="308" t="s">
        <v>5718</v>
      </c>
    </row>
    <row r="298">
      <c r="A298" s="19">
        <v>1668.0</v>
      </c>
      <c r="B298" s="16">
        <v>278.0</v>
      </c>
      <c r="C298" s="308" t="s">
        <v>5719</v>
      </c>
    </row>
    <row r="299">
      <c r="A299" s="19">
        <v>1674.0</v>
      </c>
      <c r="B299" s="16">
        <v>279.0</v>
      </c>
      <c r="C299" s="308" t="s">
        <v>5720</v>
      </c>
    </row>
    <row r="300">
      <c r="A300" s="19">
        <v>1680.0</v>
      </c>
      <c r="B300" s="16">
        <v>280.0</v>
      </c>
      <c r="C300" s="308" t="s">
        <v>5723</v>
      </c>
    </row>
    <row r="301">
      <c r="A301" s="19">
        <v>1686.0</v>
      </c>
      <c r="B301" s="16">
        <v>281.0</v>
      </c>
      <c r="C301" s="308" t="s">
        <v>5730</v>
      </c>
    </row>
    <row r="302">
      <c r="A302" s="19">
        <v>1692.0</v>
      </c>
      <c r="B302" s="16">
        <v>282.0</v>
      </c>
      <c r="C302" s="308" t="s">
        <v>5735</v>
      </c>
    </row>
    <row r="303">
      <c r="A303" s="19">
        <v>1698.0</v>
      </c>
      <c r="B303" s="16">
        <v>283.0</v>
      </c>
      <c r="C303" s="308" t="s">
        <v>5736</v>
      </c>
    </row>
    <row r="304">
      <c r="A304" s="19">
        <v>1704.0</v>
      </c>
      <c r="B304" s="16">
        <v>284.0</v>
      </c>
      <c r="C304" s="308" t="s">
        <v>5741</v>
      </c>
    </row>
    <row r="305">
      <c r="A305" s="19">
        <v>1.0</v>
      </c>
      <c r="B305" s="17"/>
      <c r="C305" s="305"/>
    </row>
    <row r="306">
      <c r="A306" s="19">
        <v>2.0</v>
      </c>
      <c r="B306" s="17"/>
      <c r="C306" s="304" t="s">
        <v>5749</v>
      </c>
    </row>
    <row r="307">
      <c r="A307" s="19">
        <v>3.0</v>
      </c>
      <c r="B307" s="17"/>
      <c r="C307" s="305" t="s">
        <v>5772</v>
      </c>
    </row>
    <row r="308">
      <c r="A308" s="19">
        <v>4.0</v>
      </c>
      <c r="B308" s="17"/>
      <c r="C308" s="299" t="s">
        <v>5778</v>
      </c>
    </row>
    <row r="309">
      <c r="A309" s="19">
        <v>5.0</v>
      </c>
      <c r="B309" s="17"/>
      <c r="C309" s="315"/>
    </row>
    <row r="310">
      <c r="A310" s="19">
        <v>7.0</v>
      </c>
      <c r="B310" s="17"/>
      <c r="C310" s="316"/>
    </row>
    <row r="311">
      <c r="A311" s="19">
        <v>8.0</v>
      </c>
      <c r="B311" s="17"/>
      <c r="C311" s="304" t="s">
        <v>5800</v>
      </c>
    </row>
    <row r="312">
      <c r="A312" s="19">
        <v>9.0</v>
      </c>
      <c r="B312" s="17"/>
      <c r="C312" s="305" t="s">
        <v>5812</v>
      </c>
    </row>
    <row r="313">
      <c r="A313" s="19">
        <v>10.0</v>
      </c>
      <c r="B313" s="17"/>
      <c r="C313" s="299" t="s">
        <v>5778</v>
      </c>
    </row>
    <row r="314">
      <c r="A314" s="19">
        <v>11.0</v>
      </c>
      <c r="B314" s="17"/>
      <c r="C314" s="315"/>
    </row>
    <row r="315">
      <c r="A315" s="19">
        <v>13.0</v>
      </c>
      <c r="B315" s="17"/>
      <c r="C315" s="316"/>
    </row>
    <row r="316">
      <c r="A316" s="19">
        <v>14.0</v>
      </c>
      <c r="B316" s="17"/>
      <c r="C316" s="304" t="s">
        <v>5847</v>
      </c>
    </row>
    <row r="317">
      <c r="A317" s="19">
        <v>15.0</v>
      </c>
      <c r="B317" s="17"/>
      <c r="C317" s="305" t="s">
        <v>5862</v>
      </c>
    </row>
    <row r="318">
      <c r="A318" s="19">
        <v>16.0</v>
      </c>
      <c r="B318" s="17"/>
      <c r="C318" s="299" t="s">
        <v>5778</v>
      </c>
    </row>
    <row r="319">
      <c r="A319" s="19">
        <v>17.0</v>
      </c>
      <c r="B319" s="17"/>
      <c r="C319" s="315"/>
    </row>
    <row r="320">
      <c r="A320" s="19">
        <v>19.0</v>
      </c>
      <c r="B320" s="17"/>
      <c r="C320" s="316"/>
    </row>
    <row r="321">
      <c r="A321" s="19">
        <v>20.0</v>
      </c>
      <c r="B321" s="17"/>
      <c r="C321" s="304" t="s">
        <v>5886</v>
      </c>
    </row>
    <row r="322">
      <c r="A322" s="19">
        <v>21.0</v>
      </c>
      <c r="B322" s="17"/>
      <c r="C322" s="305" t="s">
        <v>5910</v>
      </c>
    </row>
    <row r="323">
      <c r="A323" s="19">
        <v>22.0</v>
      </c>
      <c r="B323" s="17"/>
      <c r="C323" s="299" t="s">
        <v>5778</v>
      </c>
    </row>
    <row r="324">
      <c r="A324" s="19">
        <v>23.0</v>
      </c>
      <c r="B324" s="17"/>
      <c r="C324" s="315"/>
    </row>
    <row r="325">
      <c r="A325" s="19">
        <v>25.0</v>
      </c>
      <c r="B325" s="17"/>
      <c r="C325" s="316"/>
    </row>
    <row r="326">
      <c r="A326" s="19">
        <v>26.0</v>
      </c>
      <c r="B326" s="17"/>
      <c r="C326" s="304" t="s">
        <v>5928</v>
      </c>
    </row>
    <row r="327">
      <c r="A327" s="19">
        <v>27.0</v>
      </c>
      <c r="B327" s="17"/>
      <c r="C327" s="305" t="s">
        <v>5947</v>
      </c>
    </row>
    <row r="328">
      <c r="A328" s="19">
        <v>28.0</v>
      </c>
      <c r="B328" s="17"/>
      <c r="C328" s="299" t="s">
        <v>5778</v>
      </c>
    </row>
    <row r="329">
      <c r="A329" s="19">
        <v>29.0</v>
      </c>
      <c r="B329" s="17"/>
      <c r="C329" s="315"/>
    </row>
    <row r="330">
      <c r="A330" s="19">
        <v>31.0</v>
      </c>
      <c r="B330" s="17"/>
      <c r="C330" s="316"/>
    </row>
    <row r="331">
      <c r="A331" s="19">
        <v>32.0</v>
      </c>
      <c r="B331" s="17"/>
      <c r="C331" s="304" t="s">
        <v>5975</v>
      </c>
    </row>
    <row r="332">
      <c r="A332" s="19">
        <v>33.0</v>
      </c>
      <c r="B332" s="17"/>
      <c r="C332" s="305" t="s">
        <v>5982</v>
      </c>
    </row>
    <row r="333">
      <c r="A333" s="19">
        <v>34.0</v>
      </c>
      <c r="B333" s="17"/>
      <c r="C333" s="299" t="s">
        <v>5778</v>
      </c>
    </row>
    <row r="334">
      <c r="A334" s="19">
        <v>35.0</v>
      </c>
      <c r="B334" s="17"/>
      <c r="C334" s="315"/>
    </row>
    <row r="335">
      <c r="A335" s="19">
        <v>37.0</v>
      </c>
      <c r="B335" s="17"/>
      <c r="C335" s="316"/>
    </row>
    <row r="336">
      <c r="A336" s="19">
        <v>38.0</v>
      </c>
      <c r="B336" s="17"/>
      <c r="C336" s="304" t="s">
        <v>6000</v>
      </c>
    </row>
    <row r="337">
      <c r="A337" s="19">
        <v>39.0</v>
      </c>
      <c r="B337" s="17"/>
      <c r="C337" s="305" t="s">
        <v>6015</v>
      </c>
    </row>
    <row r="338">
      <c r="A338" s="19">
        <v>40.0</v>
      </c>
      <c r="B338" s="17"/>
      <c r="C338" s="299" t="s">
        <v>5778</v>
      </c>
    </row>
    <row r="339">
      <c r="A339" s="19">
        <v>41.0</v>
      </c>
      <c r="B339" s="17"/>
      <c r="C339" s="315"/>
    </row>
    <row r="340">
      <c r="A340" s="19">
        <v>43.0</v>
      </c>
      <c r="B340" s="17"/>
      <c r="C340" s="316"/>
    </row>
    <row r="341">
      <c r="A341" s="19">
        <v>44.0</v>
      </c>
      <c r="B341" s="17"/>
      <c r="C341" s="304" t="s">
        <v>6047</v>
      </c>
    </row>
    <row r="342">
      <c r="A342" s="19">
        <v>45.0</v>
      </c>
      <c r="B342" s="17"/>
      <c r="C342" s="305" t="s">
        <v>6067</v>
      </c>
    </row>
    <row r="343">
      <c r="A343" s="19">
        <v>46.0</v>
      </c>
      <c r="B343" s="17"/>
      <c r="C343" s="299" t="s">
        <v>5778</v>
      </c>
    </row>
    <row r="344">
      <c r="A344" s="19">
        <v>47.0</v>
      </c>
      <c r="B344" s="17"/>
      <c r="C344" s="315"/>
    </row>
    <row r="345">
      <c r="A345" s="19">
        <v>49.0</v>
      </c>
      <c r="B345" s="17"/>
      <c r="C345" s="316"/>
    </row>
    <row r="346">
      <c r="A346" s="19">
        <v>50.0</v>
      </c>
      <c r="B346" s="17"/>
      <c r="C346" s="304" t="s">
        <v>6098</v>
      </c>
    </row>
    <row r="347">
      <c r="A347" s="19">
        <v>51.0</v>
      </c>
      <c r="B347" s="17"/>
      <c r="C347" s="305" t="s">
        <v>6114</v>
      </c>
    </row>
    <row r="348">
      <c r="A348" s="19">
        <v>52.0</v>
      </c>
      <c r="B348" s="17"/>
      <c r="C348" s="299" t="s">
        <v>5778</v>
      </c>
    </row>
    <row r="349">
      <c r="A349" s="19">
        <v>53.0</v>
      </c>
      <c r="B349" s="17"/>
      <c r="C349" s="315"/>
    </row>
    <row r="350">
      <c r="A350" s="19">
        <v>55.0</v>
      </c>
      <c r="B350" s="17"/>
      <c r="C350" s="316"/>
    </row>
    <row r="351">
      <c r="A351" s="19">
        <v>56.0</v>
      </c>
      <c r="B351" s="17"/>
      <c r="C351" s="304" t="s">
        <v>6138</v>
      </c>
    </row>
    <row r="352">
      <c r="A352" s="19">
        <v>57.0</v>
      </c>
      <c r="B352" s="17"/>
      <c r="C352" s="305" t="s">
        <v>6159</v>
      </c>
    </row>
    <row r="353">
      <c r="A353" s="19">
        <v>58.0</v>
      </c>
      <c r="B353" s="17"/>
      <c r="C353" s="299" t="s">
        <v>5778</v>
      </c>
    </row>
    <row r="354">
      <c r="A354" s="19">
        <v>59.0</v>
      </c>
      <c r="B354" s="17"/>
      <c r="C354" s="315"/>
    </row>
    <row r="355">
      <c r="A355" s="19">
        <v>61.0</v>
      </c>
      <c r="B355" s="17"/>
      <c r="C355" s="316"/>
    </row>
    <row r="356">
      <c r="A356" s="19">
        <v>62.0</v>
      </c>
      <c r="B356" s="17"/>
      <c r="C356" s="304" t="s">
        <v>6184</v>
      </c>
    </row>
    <row r="357">
      <c r="A357" s="19">
        <v>63.0</v>
      </c>
      <c r="B357" s="17"/>
      <c r="C357" s="305" t="s">
        <v>6210</v>
      </c>
    </row>
    <row r="358">
      <c r="A358" s="19">
        <v>64.0</v>
      </c>
      <c r="B358" s="17"/>
      <c r="C358" s="299" t="s">
        <v>5778</v>
      </c>
    </row>
    <row r="359">
      <c r="A359" s="19">
        <v>65.0</v>
      </c>
      <c r="B359" s="17"/>
      <c r="C359" s="315"/>
    </row>
    <row r="360">
      <c r="A360" s="19">
        <v>67.0</v>
      </c>
      <c r="B360" s="17"/>
      <c r="C360" s="316"/>
    </row>
    <row r="361">
      <c r="A361" s="19">
        <v>68.0</v>
      </c>
      <c r="B361" s="17"/>
      <c r="C361" s="304" t="s">
        <v>6233</v>
      </c>
    </row>
    <row r="362">
      <c r="A362" s="19">
        <v>69.0</v>
      </c>
      <c r="B362" s="17"/>
      <c r="C362" s="305" t="s">
        <v>6251</v>
      </c>
    </row>
    <row r="363">
      <c r="A363" s="19">
        <v>70.0</v>
      </c>
      <c r="B363" s="17"/>
      <c r="C363" s="299" t="s">
        <v>5778</v>
      </c>
    </row>
    <row r="364">
      <c r="A364" s="19">
        <v>71.0</v>
      </c>
      <c r="B364" s="17"/>
      <c r="C364" s="315"/>
    </row>
    <row r="365">
      <c r="A365" s="19">
        <v>73.0</v>
      </c>
      <c r="B365" s="17"/>
      <c r="C365" s="316"/>
    </row>
    <row r="366">
      <c r="A366" s="19">
        <v>74.0</v>
      </c>
      <c r="B366" s="17"/>
      <c r="C366" s="304" t="s">
        <v>6282</v>
      </c>
    </row>
    <row r="367">
      <c r="A367" s="19">
        <v>75.0</v>
      </c>
      <c r="B367" s="17"/>
      <c r="C367" s="305" t="s">
        <v>6297</v>
      </c>
    </row>
    <row r="368">
      <c r="A368" s="19">
        <v>76.0</v>
      </c>
      <c r="B368" s="17"/>
      <c r="C368" s="299" t="s">
        <v>5778</v>
      </c>
    </row>
    <row r="369">
      <c r="A369" s="19">
        <v>77.0</v>
      </c>
      <c r="B369" s="17"/>
      <c r="C369" s="315"/>
    </row>
    <row r="370">
      <c r="A370" s="19">
        <v>79.0</v>
      </c>
      <c r="B370" s="17"/>
      <c r="C370" s="316"/>
    </row>
    <row r="371">
      <c r="A371" s="19">
        <v>80.0</v>
      </c>
      <c r="B371" s="17"/>
      <c r="C371" s="304" t="s">
        <v>6316</v>
      </c>
    </row>
    <row r="372">
      <c r="A372" s="19">
        <v>81.0</v>
      </c>
      <c r="B372" s="17"/>
      <c r="C372" s="305" t="s">
        <v>6342</v>
      </c>
    </row>
    <row r="373">
      <c r="A373" s="19">
        <v>82.0</v>
      </c>
      <c r="B373" s="17"/>
      <c r="C373" s="299" t="s">
        <v>5778</v>
      </c>
    </row>
    <row r="374">
      <c r="A374" s="19">
        <v>83.0</v>
      </c>
      <c r="B374" s="17"/>
      <c r="C374" s="315"/>
    </row>
    <row r="375">
      <c r="A375" s="19">
        <v>85.0</v>
      </c>
      <c r="B375" s="17"/>
      <c r="C375" s="316"/>
    </row>
    <row r="376">
      <c r="A376" s="19">
        <v>86.0</v>
      </c>
      <c r="B376" s="17"/>
      <c r="C376" s="304" t="s">
        <v>6364</v>
      </c>
    </row>
    <row r="377">
      <c r="A377" s="19">
        <v>87.0</v>
      </c>
      <c r="B377" s="17"/>
      <c r="C377" s="305" t="s">
        <v>6385</v>
      </c>
    </row>
    <row r="378">
      <c r="A378" s="19">
        <v>88.0</v>
      </c>
      <c r="B378" s="17"/>
      <c r="C378" s="299" t="s">
        <v>5778</v>
      </c>
    </row>
    <row r="379">
      <c r="A379" s="19">
        <v>89.0</v>
      </c>
      <c r="B379" s="17"/>
      <c r="C379" s="315"/>
    </row>
    <row r="380">
      <c r="A380" s="19">
        <v>91.0</v>
      </c>
      <c r="B380" s="17"/>
      <c r="C380" s="316"/>
    </row>
    <row r="381">
      <c r="A381" s="19">
        <v>92.0</v>
      </c>
      <c r="B381" s="17"/>
      <c r="C381" s="304" t="s">
        <v>6422</v>
      </c>
    </row>
    <row r="382">
      <c r="A382" s="19">
        <v>93.0</v>
      </c>
      <c r="B382" s="17"/>
      <c r="C382" s="305" t="s">
        <v>6438</v>
      </c>
    </row>
    <row r="383">
      <c r="A383" s="19">
        <v>94.0</v>
      </c>
      <c r="B383" s="17"/>
      <c r="C383" s="299" t="s">
        <v>5778</v>
      </c>
    </row>
    <row r="384">
      <c r="A384" s="19">
        <v>95.0</v>
      </c>
      <c r="B384" s="17"/>
      <c r="C384" s="315"/>
    </row>
    <row r="385">
      <c r="A385" s="19">
        <v>97.0</v>
      </c>
      <c r="B385" s="17"/>
      <c r="C385" s="316"/>
    </row>
    <row r="386">
      <c r="A386" s="19">
        <v>98.0</v>
      </c>
      <c r="B386" s="17"/>
      <c r="C386" s="304" t="s">
        <v>6463</v>
      </c>
    </row>
    <row r="387">
      <c r="A387" s="19">
        <v>99.0</v>
      </c>
      <c r="B387" s="17"/>
      <c r="C387" s="305" t="s">
        <v>6486</v>
      </c>
    </row>
    <row r="388">
      <c r="A388" s="19">
        <v>100.0</v>
      </c>
      <c r="B388" s="17"/>
      <c r="C388" s="299" t="s">
        <v>5778</v>
      </c>
    </row>
    <row r="389">
      <c r="A389" s="19">
        <v>101.0</v>
      </c>
      <c r="B389" s="17"/>
      <c r="C389" s="315"/>
    </row>
    <row r="390">
      <c r="A390" s="19">
        <v>103.0</v>
      </c>
      <c r="B390" s="17"/>
      <c r="C390" s="316"/>
    </row>
    <row r="391">
      <c r="A391" s="19">
        <v>104.0</v>
      </c>
      <c r="B391" s="17"/>
      <c r="C391" s="304" t="s">
        <v>6517</v>
      </c>
    </row>
    <row r="392">
      <c r="A392" s="19">
        <v>105.0</v>
      </c>
      <c r="B392" s="17"/>
      <c r="C392" s="305" t="s">
        <v>6537</v>
      </c>
    </row>
    <row r="393">
      <c r="A393" s="19">
        <v>106.0</v>
      </c>
      <c r="B393" s="17"/>
      <c r="C393" s="299" t="s">
        <v>5778</v>
      </c>
    </row>
    <row r="394">
      <c r="A394" s="19">
        <v>107.0</v>
      </c>
      <c r="B394" s="17"/>
      <c r="C394" s="315"/>
    </row>
    <row r="395">
      <c r="A395" s="19">
        <v>109.0</v>
      </c>
      <c r="B395" s="17"/>
      <c r="C395" s="316"/>
    </row>
    <row r="396">
      <c r="A396" s="19">
        <v>110.0</v>
      </c>
      <c r="B396" s="17"/>
      <c r="C396" s="304" t="s">
        <v>6568</v>
      </c>
    </row>
    <row r="397">
      <c r="A397" s="19">
        <v>111.0</v>
      </c>
      <c r="B397" s="17"/>
      <c r="C397" s="305" t="s">
        <v>6586</v>
      </c>
    </row>
    <row r="398">
      <c r="A398" s="19">
        <v>112.0</v>
      </c>
      <c r="B398" s="17"/>
      <c r="C398" s="299" t="s">
        <v>5778</v>
      </c>
    </row>
    <row r="399">
      <c r="A399" s="19">
        <v>113.0</v>
      </c>
      <c r="B399" s="17"/>
      <c r="C399" s="315"/>
    </row>
    <row r="400">
      <c r="A400" s="19">
        <v>115.0</v>
      </c>
      <c r="B400" s="17"/>
      <c r="C400" s="316"/>
    </row>
    <row r="401">
      <c r="A401" s="19">
        <v>116.0</v>
      </c>
      <c r="B401" s="17"/>
      <c r="C401" s="304" t="s">
        <v>6622</v>
      </c>
    </row>
    <row r="402">
      <c r="A402" s="19">
        <v>117.0</v>
      </c>
      <c r="B402" s="17"/>
      <c r="C402" s="305" t="s">
        <v>6628</v>
      </c>
    </row>
    <row r="403">
      <c r="A403" s="19">
        <v>118.0</v>
      </c>
      <c r="B403" s="17"/>
      <c r="C403" s="299" t="s">
        <v>5778</v>
      </c>
    </row>
    <row r="404">
      <c r="A404" s="19">
        <v>119.0</v>
      </c>
      <c r="B404" s="17"/>
      <c r="C404" s="315"/>
    </row>
    <row r="405">
      <c r="A405" s="19">
        <v>121.0</v>
      </c>
      <c r="B405" s="17"/>
      <c r="C405" s="316"/>
    </row>
    <row r="406">
      <c r="A406" s="19">
        <v>122.0</v>
      </c>
      <c r="B406" s="17"/>
      <c r="C406" s="304" t="s">
        <v>6652</v>
      </c>
    </row>
    <row r="407">
      <c r="A407" s="19">
        <v>123.0</v>
      </c>
      <c r="B407" s="17"/>
      <c r="C407" s="305" t="s">
        <v>6671</v>
      </c>
    </row>
    <row r="408">
      <c r="A408" s="19">
        <v>124.0</v>
      </c>
      <c r="B408" s="17"/>
      <c r="C408" s="299" t="s">
        <v>5778</v>
      </c>
    </row>
    <row r="409">
      <c r="A409" s="19">
        <v>125.0</v>
      </c>
      <c r="B409" s="17"/>
      <c r="C409" s="315"/>
    </row>
    <row r="410">
      <c r="A410" s="19">
        <v>127.0</v>
      </c>
      <c r="B410" s="17"/>
      <c r="C410" s="316"/>
    </row>
    <row r="411">
      <c r="A411" s="19">
        <v>128.0</v>
      </c>
      <c r="B411" s="17"/>
      <c r="C411" s="304" t="s">
        <v>6691</v>
      </c>
    </row>
    <row r="412">
      <c r="A412" s="19">
        <v>129.0</v>
      </c>
      <c r="B412" s="17"/>
      <c r="C412" s="305" t="s">
        <v>6709</v>
      </c>
    </row>
    <row r="413">
      <c r="A413" s="19">
        <v>130.0</v>
      </c>
      <c r="B413" s="17"/>
      <c r="C413" s="299" t="s">
        <v>5778</v>
      </c>
    </row>
    <row r="414">
      <c r="A414" s="19">
        <v>131.0</v>
      </c>
      <c r="B414" s="17"/>
      <c r="C414" s="315"/>
    </row>
    <row r="415">
      <c r="A415" s="19">
        <v>133.0</v>
      </c>
      <c r="B415" s="17"/>
      <c r="C415" s="316"/>
    </row>
    <row r="416">
      <c r="A416" s="19">
        <v>134.0</v>
      </c>
      <c r="B416" s="17"/>
      <c r="C416" s="304" t="s">
        <v>6733</v>
      </c>
    </row>
    <row r="417">
      <c r="A417" s="19">
        <v>135.0</v>
      </c>
      <c r="B417" s="17"/>
      <c r="C417" s="305" t="s">
        <v>6746</v>
      </c>
    </row>
    <row r="418">
      <c r="A418" s="19">
        <v>136.0</v>
      </c>
      <c r="B418" s="17"/>
      <c r="C418" s="299" t="s">
        <v>5778</v>
      </c>
    </row>
    <row r="419">
      <c r="A419" s="19">
        <v>137.0</v>
      </c>
      <c r="B419" s="17"/>
      <c r="C419" s="315"/>
    </row>
    <row r="420">
      <c r="A420" s="19">
        <v>139.0</v>
      </c>
      <c r="B420" s="17"/>
      <c r="C420" s="316"/>
    </row>
    <row r="421">
      <c r="A421" s="19">
        <v>140.0</v>
      </c>
      <c r="B421" s="17"/>
      <c r="C421" s="304" t="s">
        <v>6764</v>
      </c>
    </row>
    <row r="422">
      <c r="A422" s="19">
        <v>141.0</v>
      </c>
      <c r="B422" s="17"/>
      <c r="C422" s="305" t="s">
        <v>6788</v>
      </c>
    </row>
    <row r="423">
      <c r="A423" s="19">
        <v>142.0</v>
      </c>
      <c r="B423" s="17"/>
      <c r="C423" s="299" t="s">
        <v>5778</v>
      </c>
    </row>
    <row r="424">
      <c r="A424" s="19">
        <v>143.0</v>
      </c>
      <c r="B424" s="17"/>
      <c r="C424" s="315"/>
    </row>
    <row r="425">
      <c r="A425" s="19">
        <v>145.0</v>
      </c>
      <c r="B425" s="17"/>
      <c r="C425" s="316"/>
    </row>
    <row r="426">
      <c r="A426" s="19">
        <v>146.0</v>
      </c>
      <c r="B426" s="17"/>
      <c r="C426" s="304" t="s">
        <v>6811</v>
      </c>
    </row>
    <row r="427">
      <c r="A427" s="19">
        <v>147.0</v>
      </c>
      <c r="B427" s="17"/>
      <c r="C427" s="305" t="s">
        <v>6828</v>
      </c>
    </row>
    <row r="428">
      <c r="A428" s="19">
        <v>148.0</v>
      </c>
      <c r="B428" s="17"/>
      <c r="C428" s="299" t="s">
        <v>5778</v>
      </c>
    </row>
    <row r="429">
      <c r="A429" s="19">
        <v>149.0</v>
      </c>
      <c r="B429" s="17"/>
      <c r="C429" s="315"/>
    </row>
    <row r="430">
      <c r="A430" s="19">
        <v>151.0</v>
      </c>
      <c r="B430" s="17"/>
      <c r="C430" s="316"/>
    </row>
    <row r="431">
      <c r="A431" s="19">
        <v>152.0</v>
      </c>
      <c r="B431" s="17"/>
      <c r="C431" s="304" t="s">
        <v>6848</v>
      </c>
    </row>
    <row r="432">
      <c r="A432" s="19">
        <v>153.0</v>
      </c>
      <c r="B432" s="17"/>
      <c r="C432" s="305" t="s">
        <v>6861</v>
      </c>
    </row>
    <row r="433">
      <c r="A433" s="19">
        <v>154.0</v>
      </c>
      <c r="B433" s="17"/>
      <c r="C433" s="299" t="s">
        <v>5778</v>
      </c>
    </row>
    <row r="434">
      <c r="A434" s="19">
        <v>155.0</v>
      </c>
      <c r="B434" s="17"/>
      <c r="C434" s="315"/>
    </row>
    <row r="435">
      <c r="A435" s="19">
        <v>157.0</v>
      </c>
      <c r="B435" s="17"/>
      <c r="C435" s="316"/>
    </row>
    <row r="436">
      <c r="A436" s="19">
        <v>158.0</v>
      </c>
      <c r="B436" s="17"/>
      <c r="C436" s="304" t="s">
        <v>6892</v>
      </c>
    </row>
    <row r="437">
      <c r="A437" s="19">
        <v>159.0</v>
      </c>
      <c r="B437" s="17"/>
      <c r="C437" s="305" t="s">
        <v>6915</v>
      </c>
    </row>
    <row r="438">
      <c r="A438" s="19">
        <v>160.0</v>
      </c>
      <c r="B438" s="17"/>
      <c r="C438" s="299" t="s">
        <v>5778</v>
      </c>
    </row>
    <row r="439">
      <c r="A439" s="19">
        <v>161.0</v>
      </c>
      <c r="B439" s="17"/>
      <c r="C439" s="315"/>
    </row>
    <row r="440">
      <c r="A440" s="19">
        <v>163.0</v>
      </c>
      <c r="B440" s="17"/>
      <c r="C440" s="316"/>
    </row>
    <row r="441">
      <c r="A441" s="19">
        <v>164.0</v>
      </c>
      <c r="B441" s="17"/>
      <c r="C441" s="304" t="s">
        <v>6933</v>
      </c>
    </row>
    <row r="442">
      <c r="A442" s="19">
        <v>165.0</v>
      </c>
      <c r="B442" s="17"/>
      <c r="C442" s="305" t="s">
        <v>6950</v>
      </c>
    </row>
    <row r="443">
      <c r="A443" s="19">
        <v>166.0</v>
      </c>
      <c r="B443" s="17"/>
      <c r="C443" s="299" t="s">
        <v>5778</v>
      </c>
    </row>
    <row r="444">
      <c r="A444" s="19">
        <v>167.0</v>
      </c>
      <c r="B444" s="17"/>
      <c r="C444" s="315"/>
    </row>
    <row r="445">
      <c r="A445" s="19">
        <v>169.0</v>
      </c>
      <c r="B445" s="17"/>
      <c r="C445" s="316"/>
    </row>
    <row r="446">
      <c r="A446" s="19">
        <v>170.0</v>
      </c>
      <c r="B446" s="17"/>
      <c r="C446" s="304" t="s">
        <v>6985</v>
      </c>
    </row>
    <row r="447">
      <c r="A447" s="19">
        <v>171.0</v>
      </c>
      <c r="B447" s="17"/>
      <c r="C447" s="305" t="s">
        <v>6995</v>
      </c>
    </row>
    <row r="448">
      <c r="A448" s="19">
        <v>172.0</v>
      </c>
      <c r="B448" s="17"/>
      <c r="C448" s="299" t="s">
        <v>5778</v>
      </c>
    </row>
    <row r="449">
      <c r="A449" s="19">
        <v>173.0</v>
      </c>
      <c r="B449" s="17"/>
      <c r="C449" s="315"/>
    </row>
    <row r="450">
      <c r="A450" s="19">
        <v>175.0</v>
      </c>
      <c r="B450" s="17"/>
      <c r="C450" s="316"/>
    </row>
    <row r="451">
      <c r="A451" s="19">
        <v>176.0</v>
      </c>
      <c r="B451" s="17"/>
      <c r="C451" s="304" t="s">
        <v>7014</v>
      </c>
    </row>
    <row r="452">
      <c r="A452" s="19">
        <v>177.0</v>
      </c>
      <c r="B452" s="17"/>
      <c r="C452" s="305" t="s">
        <v>7038</v>
      </c>
    </row>
    <row r="453">
      <c r="A453" s="19">
        <v>178.0</v>
      </c>
      <c r="B453" s="17"/>
      <c r="C453" s="299" t="s">
        <v>5778</v>
      </c>
    </row>
    <row r="454">
      <c r="A454" s="19">
        <v>179.0</v>
      </c>
      <c r="B454" s="17"/>
      <c r="C454" s="315"/>
    </row>
    <row r="455">
      <c r="A455" s="19">
        <v>181.0</v>
      </c>
      <c r="B455" s="17"/>
      <c r="C455" s="316"/>
    </row>
    <row r="456">
      <c r="A456" s="19">
        <v>182.0</v>
      </c>
      <c r="B456" s="17"/>
      <c r="C456" s="304" t="s">
        <v>7059</v>
      </c>
    </row>
    <row r="457">
      <c r="A457" s="19">
        <v>183.0</v>
      </c>
      <c r="B457" s="17"/>
      <c r="C457" s="305" t="s">
        <v>7071</v>
      </c>
    </row>
    <row r="458">
      <c r="A458" s="19">
        <v>184.0</v>
      </c>
      <c r="B458" s="17"/>
      <c r="C458" s="299" t="s">
        <v>5778</v>
      </c>
    </row>
    <row r="459">
      <c r="A459" s="19">
        <v>185.0</v>
      </c>
      <c r="B459" s="17"/>
      <c r="C459" s="315"/>
    </row>
    <row r="460">
      <c r="A460" s="19">
        <v>187.0</v>
      </c>
      <c r="B460" s="17"/>
      <c r="C460" s="316"/>
    </row>
    <row r="461">
      <c r="A461" s="19">
        <v>188.0</v>
      </c>
      <c r="B461" s="17"/>
      <c r="C461" s="304" t="s">
        <v>7102</v>
      </c>
    </row>
    <row r="462">
      <c r="A462" s="19">
        <v>189.0</v>
      </c>
      <c r="B462" s="17"/>
      <c r="C462" s="305" t="s">
        <v>7109</v>
      </c>
    </row>
    <row r="463">
      <c r="A463" s="19">
        <v>190.0</v>
      </c>
      <c r="B463" s="17"/>
      <c r="C463" s="299" t="s">
        <v>5778</v>
      </c>
    </row>
    <row r="464">
      <c r="A464" s="19">
        <v>191.0</v>
      </c>
      <c r="B464" s="17"/>
      <c r="C464" s="315"/>
    </row>
    <row r="465">
      <c r="A465" s="19">
        <v>193.0</v>
      </c>
      <c r="B465" s="17"/>
      <c r="C465" s="316"/>
    </row>
    <row r="466">
      <c r="A466" s="19">
        <v>194.0</v>
      </c>
      <c r="B466" s="17"/>
      <c r="C466" s="304" t="s">
        <v>7134</v>
      </c>
    </row>
    <row r="467">
      <c r="A467" s="19">
        <v>195.0</v>
      </c>
      <c r="B467" s="17"/>
      <c r="C467" s="305" t="s">
        <v>7153</v>
      </c>
    </row>
    <row r="468">
      <c r="A468" s="19">
        <v>196.0</v>
      </c>
      <c r="B468" s="17"/>
      <c r="C468" s="299" t="s">
        <v>5778</v>
      </c>
    </row>
    <row r="469">
      <c r="A469" s="19">
        <v>197.0</v>
      </c>
      <c r="B469" s="17"/>
      <c r="C469" s="315"/>
    </row>
    <row r="470">
      <c r="A470" s="19">
        <v>199.0</v>
      </c>
      <c r="B470" s="17"/>
      <c r="C470" s="316"/>
    </row>
    <row r="471">
      <c r="A471" s="19">
        <v>200.0</v>
      </c>
      <c r="B471" s="17"/>
      <c r="C471" s="304" t="s">
        <v>7177</v>
      </c>
    </row>
    <row r="472">
      <c r="A472" s="19">
        <v>201.0</v>
      </c>
      <c r="B472" s="17"/>
      <c r="C472" s="305" t="s">
        <v>7194</v>
      </c>
    </row>
    <row r="473">
      <c r="A473" s="19">
        <v>202.0</v>
      </c>
      <c r="B473" s="17"/>
      <c r="C473" s="299" t="s">
        <v>5778</v>
      </c>
    </row>
    <row r="474">
      <c r="A474" s="19">
        <v>203.0</v>
      </c>
      <c r="B474" s="17"/>
      <c r="C474" s="315"/>
    </row>
    <row r="475">
      <c r="A475" s="19">
        <v>205.0</v>
      </c>
      <c r="B475" s="17"/>
      <c r="C475" s="316"/>
    </row>
    <row r="476">
      <c r="A476" s="19">
        <v>206.0</v>
      </c>
      <c r="B476" s="17"/>
      <c r="C476" s="304" t="s">
        <v>7218</v>
      </c>
    </row>
    <row r="477">
      <c r="A477" s="19">
        <v>207.0</v>
      </c>
      <c r="B477" s="17"/>
      <c r="C477" s="305" t="s">
        <v>7236</v>
      </c>
    </row>
    <row r="478">
      <c r="A478" s="19">
        <v>208.0</v>
      </c>
      <c r="B478" s="17"/>
      <c r="C478" s="299" t="s">
        <v>5778</v>
      </c>
    </row>
    <row r="479">
      <c r="A479" s="19">
        <v>209.0</v>
      </c>
      <c r="B479" s="17"/>
      <c r="C479" s="315"/>
    </row>
    <row r="480">
      <c r="A480" s="19">
        <v>211.0</v>
      </c>
      <c r="B480" s="17"/>
      <c r="C480" s="316"/>
    </row>
    <row r="481">
      <c r="A481" s="19">
        <v>212.0</v>
      </c>
      <c r="B481" s="17"/>
      <c r="C481" s="304" t="s">
        <v>7259</v>
      </c>
    </row>
    <row r="482">
      <c r="A482" s="19">
        <v>213.0</v>
      </c>
      <c r="B482" s="17"/>
      <c r="C482" s="305" t="s">
        <v>7280</v>
      </c>
    </row>
    <row r="483">
      <c r="A483" s="19">
        <v>214.0</v>
      </c>
      <c r="B483" s="17"/>
      <c r="C483" s="299" t="s">
        <v>5778</v>
      </c>
    </row>
    <row r="484">
      <c r="A484" s="19">
        <v>215.0</v>
      </c>
      <c r="B484" s="17"/>
      <c r="C484" s="315"/>
    </row>
    <row r="485">
      <c r="A485" s="19">
        <v>217.0</v>
      </c>
      <c r="B485" s="17"/>
      <c r="C485" s="316"/>
    </row>
    <row r="486">
      <c r="A486" s="19">
        <v>218.0</v>
      </c>
      <c r="B486" s="17"/>
      <c r="C486" s="304" t="s">
        <v>7298</v>
      </c>
    </row>
    <row r="487">
      <c r="A487" s="19">
        <v>219.0</v>
      </c>
      <c r="B487" s="17"/>
      <c r="C487" s="305" t="s">
        <v>7310</v>
      </c>
    </row>
    <row r="488">
      <c r="A488" s="19">
        <v>220.0</v>
      </c>
      <c r="B488" s="17"/>
      <c r="C488" s="299" t="s">
        <v>5778</v>
      </c>
    </row>
    <row r="489">
      <c r="A489" s="19">
        <v>221.0</v>
      </c>
      <c r="B489" s="17"/>
      <c r="C489" s="315"/>
    </row>
    <row r="490">
      <c r="A490" s="19">
        <v>223.0</v>
      </c>
      <c r="B490" s="17"/>
      <c r="C490" s="316"/>
    </row>
    <row r="491">
      <c r="A491" s="19">
        <v>224.0</v>
      </c>
      <c r="B491" s="17"/>
      <c r="C491" s="304" t="s">
        <v>7334</v>
      </c>
    </row>
    <row r="492">
      <c r="A492" s="19">
        <v>225.0</v>
      </c>
      <c r="B492" s="17"/>
      <c r="C492" s="305" t="s">
        <v>7348</v>
      </c>
    </row>
    <row r="493">
      <c r="A493" s="19">
        <v>226.0</v>
      </c>
      <c r="B493" s="17"/>
      <c r="C493" s="299" t="s">
        <v>5778</v>
      </c>
    </row>
    <row r="494">
      <c r="A494" s="19">
        <v>227.0</v>
      </c>
      <c r="B494" s="17"/>
      <c r="C494" s="315"/>
    </row>
    <row r="495">
      <c r="A495" s="19">
        <v>229.0</v>
      </c>
      <c r="B495" s="17"/>
      <c r="C495" s="316"/>
    </row>
    <row r="496">
      <c r="A496" s="19">
        <v>230.0</v>
      </c>
      <c r="B496" s="17"/>
      <c r="C496" s="304" t="s">
        <v>7362</v>
      </c>
    </row>
    <row r="497">
      <c r="A497" s="19">
        <v>231.0</v>
      </c>
      <c r="B497" s="17"/>
      <c r="C497" s="305" t="s">
        <v>7382</v>
      </c>
    </row>
    <row r="498">
      <c r="A498" s="19">
        <v>232.0</v>
      </c>
      <c r="B498" s="17"/>
      <c r="C498" s="299" t="s">
        <v>5778</v>
      </c>
    </row>
    <row r="499">
      <c r="A499" s="19">
        <v>233.0</v>
      </c>
      <c r="B499" s="17"/>
      <c r="C499" s="315"/>
    </row>
    <row r="500">
      <c r="A500" s="19">
        <v>235.0</v>
      </c>
      <c r="B500" s="17"/>
      <c r="C500" s="316"/>
    </row>
    <row r="501">
      <c r="A501" s="19">
        <v>236.0</v>
      </c>
      <c r="B501" s="17"/>
      <c r="C501" s="304" t="s">
        <v>7399</v>
      </c>
    </row>
    <row r="502">
      <c r="A502" s="19">
        <v>237.0</v>
      </c>
      <c r="B502" s="17"/>
      <c r="C502" s="305" t="s">
        <v>7414</v>
      </c>
    </row>
    <row r="503">
      <c r="A503" s="19">
        <v>238.0</v>
      </c>
      <c r="B503" s="17"/>
      <c r="C503" s="299" t="s">
        <v>5778</v>
      </c>
    </row>
    <row r="504">
      <c r="A504" s="19">
        <v>239.0</v>
      </c>
      <c r="B504" s="17"/>
      <c r="C504" s="315"/>
    </row>
    <row r="505">
      <c r="A505" s="19">
        <v>241.0</v>
      </c>
      <c r="B505" s="17"/>
      <c r="C505" s="316"/>
    </row>
    <row r="506">
      <c r="A506" s="19">
        <v>242.0</v>
      </c>
      <c r="B506" s="17"/>
      <c r="C506" s="304" t="s">
        <v>7445</v>
      </c>
    </row>
    <row r="507">
      <c r="A507" s="19">
        <v>243.0</v>
      </c>
      <c r="B507" s="17"/>
      <c r="C507" s="305" t="s">
        <v>7456</v>
      </c>
    </row>
    <row r="508">
      <c r="A508" s="19">
        <v>244.0</v>
      </c>
      <c r="B508" s="17"/>
      <c r="C508" s="299" t="s">
        <v>5778</v>
      </c>
    </row>
    <row r="509">
      <c r="A509" s="19">
        <v>245.0</v>
      </c>
      <c r="B509" s="17"/>
      <c r="C509" s="315"/>
    </row>
    <row r="510">
      <c r="A510" s="19">
        <v>247.0</v>
      </c>
      <c r="B510" s="17"/>
      <c r="C510" s="316"/>
    </row>
    <row r="511">
      <c r="A511" s="19">
        <v>248.0</v>
      </c>
      <c r="B511" s="17"/>
      <c r="C511" s="304" t="s">
        <v>7473</v>
      </c>
    </row>
    <row r="512">
      <c r="A512" s="19">
        <v>249.0</v>
      </c>
      <c r="B512" s="17"/>
      <c r="C512" s="305" t="s">
        <v>7487</v>
      </c>
    </row>
    <row r="513">
      <c r="A513" s="19">
        <v>250.0</v>
      </c>
      <c r="B513" s="17"/>
      <c r="C513" s="299" t="s">
        <v>5778</v>
      </c>
    </row>
    <row r="514">
      <c r="A514" s="19">
        <v>251.0</v>
      </c>
      <c r="B514" s="17"/>
      <c r="C514" s="315"/>
    </row>
    <row r="515">
      <c r="A515" s="19">
        <v>253.0</v>
      </c>
      <c r="B515" s="17"/>
      <c r="C515" s="316"/>
    </row>
    <row r="516">
      <c r="A516" s="19">
        <v>254.0</v>
      </c>
      <c r="B516" s="17"/>
      <c r="C516" s="304" t="s">
        <v>7506</v>
      </c>
    </row>
    <row r="517">
      <c r="A517" s="19">
        <v>255.0</v>
      </c>
      <c r="B517" s="17"/>
      <c r="C517" s="305" t="s">
        <v>7527</v>
      </c>
    </row>
    <row r="518">
      <c r="A518" s="19">
        <v>256.0</v>
      </c>
      <c r="B518" s="17"/>
      <c r="C518" s="299" t="s">
        <v>5778</v>
      </c>
    </row>
    <row r="519">
      <c r="A519" s="19">
        <v>257.0</v>
      </c>
      <c r="B519" s="17"/>
      <c r="C519" s="315"/>
    </row>
    <row r="520">
      <c r="A520" s="19">
        <v>259.0</v>
      </c>
      <c r="B520" s="17"/>
      <c r="C520" s="316"/>
    </row>
    <row r="521">
      <c r="A521" s="19">
        <v>260.0</v>
      </c>
      <c r="B521" s="17"/>
      <c r="C521" s="304" t="s">
        <v>7546</v>
      </c>
    </row>
    <row r="522">
      <c r="A522" s="19">
        <v>261.0</v>
      </c>
      <c r="B522" s="17"/>
      <c r="C522" s="305" t="s">
        <v>7569</v>
      </c>
    </row>
    <row r="523">
      <c r="A523" s="19">
        <v>262.0</v>
      </c>
      <c r="B523" s="17"/>
      <c r="C523" s="299" t="s">
        <v>5778</v>
      </c>
    </row>
    <row r="524">
      <c r="A524" s="19">
        <v>263.0</v>
      </c>
      <c r="B524" s="17"/>
      <c r="C524" s="315"/>
    </row>
    <row r="525">
      <c r="A525" s="19">
        <v>265.0</v>
      </c>
      <c r="B525" s="17"/>
      <c r="C525" s="316"/>
    </row>
    <row r="526">
      <c r="A526" s="19">
        <v>266.0</v>
      </c>
      <c r="B526" s="17"/>
      <c r="C526" s="304" t="s">
        <v>7580</v>
      </c>
    </row>
    <row r="527">
      <c r="A527" s="19">
        <v>267.0</v>
      </c>
      <c r="B527" s="17"/>
      <c r="C527" s="305" t="s">
        <v>7594</v>
      </c>
    </row>
    <row r="528">
      <c r="A528" s="19">
        <v>268.0</v>
      </c>
      <c r="B528" s="17"/>
      <c r="C528" s="299" t="s">
        <v>5778</v>
      </c>
    </row>
    <row r="529">
      <c r="A529" s="19">
        <v>269.0</v>
      </c>
      <c r="B529" s="17"/>
      <c r="C529" s="315"/>
    </row>
    <row r="530">
      <c r="A530" s="19">
        <v>271.0</v>
      </c>
      <c r="B530" s="17"/>
      <c r="C530" s="316"/>
    </row>
    <row r="531">
      <c r="A531" s="19">
        <v>272.0</v>
      </c>
      <c r="B531" s="17"/>
      <c r="C531" s="304" t="s">
        <v>7623</v>
      </c>
    </row>
    <row r="532">
      <c r="A532" s="19">
        <v>273.0</v>
      </c>
      <c r="B532" s="17"/>
      <c r="C532" s="305" t="s">
        <v>7637</v>
      </c>
    </row>
    <row r="533">
      <c r="A533" s="19">
        <v>274.0</v>
      </c>
      <c r="B533" s="17"/>
      <c r="C533" s="299" t="s">
        <v>5778</v>
      </c>
    </row>
    <row r="534">
      <c r="A534" s="19">
        <v>275.0</v>
      </c>
      <c r="B534" s="17"/>
      <c r="C534" s="315"/>
    </row>
    <row r="535">
      <c r="A535" s="19">
        <v>277.0</v>
      </c>
      <c r="B535" s="17"/>
      <c r="C535" s="316"/>
    </row>
    <row r="536">
      <c r="A536" s="19">
        <v>278.0</v>
      </c>
      <c r="B536" s="17"/>
      <c r="C536" s="304" t="s">
        <v>7672</v>
      </c>
    </row>
    <row r="537">
      <c r="A537" s="19">
        <v>279.0</v>
      </c>
      <c r="B537" s="17"/>
      <c r="C537" s="305" t="s">
        <v>7692</v>
      </c>
    </row>
    <row r="538">
      <c r="A538" s="19">
        <v>280.0</v>
      </c>
      <c r="B538" s="17"/>
      <c r="C538" s="299" t="s">
        <v>5778</v>
      </c>
    </row>
    <row r="539">
      <c r="A539" s="19">
        <v>281.0</v>
      </c>
      <c r="B539" s="17"/>
      <c r="C539" s="315"/>
    </row>
    <row r="540">
      <c r="A540" s="19">
        <v>283.0</v>
      </c>
      <c r="B540" s="17"/>
      <c r="C540" s="316"/>
    </row>
    <row r="541">
      <c r="A541" s="19">
        <v>284.0</v>
      </c>
      <c r="B541" s="17"/>
      <c r="C541" s="304" t="s">
        <v>7716</v>
      </c>
    </row>
    <row r="542">
      <c r="A542" s="19">
        <v>285.0</v>
      </c>
      <c r="B542" s="17"/>
      <c r="C542" s="305" t="s">
        <v>7730</v>
      </c>
    </row>
    <row r="543">
      <c r="A543" s="19">
        <v>286.0</v>
      </c>
      <c r="B543" s="17"/>
      <c r="C543" s="299" t="s">
        <v>5778</v>
      </c>
    </row>
    <row r="544">
      <c r="A544" s="19">
        <v>287.0</v>
      </c>
      <c r="B544" s="17"/>
      <c r="C544" s="315"/>
    </row>
    <row r="545">
      <c r="A545" s="19">
        <v>289.0</v>
      </c>
      <c r="B545" s="17"/>
      <c r="C545" s="316"/>
    </row>
    <row r="546">
      <c r="A546" s="19">
        <v>290.0</v>
      </c>
      <c r="B546" s="17"/>
      <c r="C546" s="304" t="s">
        <v>7748</v>
      </c>
    </row>
    <row r="547">
      <c r="A547" s="19">
        <v>291.0</v>
      </c>
      <c r="B547" s="17"/>
      <c r="C547" s="305" t="s">
        <v>7760</v>
      </c>
    </row>
    <row r="548">
      <c r="A548" s="19">
        <v>292.0</v>
      </c>
      <c r="B548" s="17"/>
      <c r="C548" s="299" t="s">
        <v>5778</v>
      </c>
    </row>
    <row r="549">
      <c r="A549" s="19">
        <v>293.0</v>
      </c>
      <c r="B549" s="17"/>
      <c r="C549" s="315"/>
    </row>
    <row r="550">
      <c r="A550" s="19">
        <v>295.0</v>
      </c>
      <c r="B550" s="17"/>
      <c r="C550" s="316"/>
    </row>
    <row r="551">
      <c r="A551" s="19">
        <v>296.0</v>
      </c>
      <c r="B551" s="17"/>
      <c r="C551" s="304" t="s">
        <v>7798</v>
      </c>
    </row>
    <row r="552">
      <c r="A552" s="19">
        <v>297.0</v>
      </c>
      <c r="B552" s="17"/>
      <c r="C552" s="305" t="s">
        <v>7810</v>
      </c>
    </row>
    <row r="553">
      <c r="A553" s="19">
        <v>298.0</v>
      </c>
      <c r="B553" s="17"/>
      <c r="C553" s="299" t="s">
        <v>5778</v>
      </c>
    </row>
    <row r="554">
      <c r="A554" s="19">
        <v>299.0</v>
      </c>
      <c r="B554" s="17"/>
      <c r="C554" s="315"/>
    </row>
    <row r="555">
      <c r="A555" s="19">
        <v>301.0</v>
      </c>
      <c r="B555" s="17"/>
      <c r="C555" s="316"/>
    </row>
    <row r="556">
      <c r="A556" s="19">
        <v>302.0</v>
      </c>
      <c r="B556" s="17"/>
      <c r="C556" s="304" t="s">
        <v>7831</v>
      </c>
    </row>
    <row r="557">
      <c r="A557" s="19">
        <v>303.0</v>
      </c>
      <c r="B557" s="17"/>
      <c r="C557" s="305" t="s">
        <v>7853</v>
      </c>
    </row>
    <row r="558">
      <c r="A558" s="19">
        <v>304.0</v>
      </c>
      <c r="B558" s="17"/>
      <c r="C558" s="299" t="s">
        <v>5778</v>
      </c>
    </row>
    <row r="559">
      <c r="A559" s="19">
        <v>305.0</v>
      </c>
      <c r="B559" s="17"/>
      <c r="C559" s="315"/>
    </row>
    <row r="560">
      <c r="A560" s="19">
        <v>307.0</v>
      </c>
      <c r="B560" s="17"/>
      <c r="C560" s="316"/>
    </row>
    <row r="561">
      <c r="A561" s="19">
        <v>308.0</v>
      </c>
      <c r="B561" s="17"/>
      <c r="C561" s="304" t="s">
        <v>7862</v>
      </c>
    </row>
    <row r="562">
      <c r="A562" s="19">
        <v>309.0</v>
      </c>
      <c r="B562" s="17"/>
      <c r="C562" s="305" t="s">
        <v>7877</v>
      </c>
    </row>
    <row r="563">
      <c r="A563" s="19">
        <v>310.0</v>
      </c>
      <c r="B563" s="17"/>
      <c r="C563" s="299" t="s">
        <v>5778</v>
      </c>
    </row>
    <row r="564">
      <c r="A564" s="19">
        <v>311.0</v>
      </c>
      <c r="B564" s="17"/>
      <c r="C564" s="315"/>
    </row>
    <row r="565">
      <c r="A565" s="19">
        <v>313.0</v>
      </c>
      <c r="B565" s="17"/>
      <c r="C565" s="316"/>
    </row>
    <row r="566">
      <c r="A566" s="19">
        <v>314.0</v>
      </c>
      <c r="B566" s="17"/>
      <c r="C566" s="304" t="s">
        <v>7897</v>
      </c>
    </row>
    <row r="567">
      <c r="A567" s="19">
        <v>315.0</v>
      </c>
      <c r="B567" s="17"/>
      <c r="C567" s="305" t="s">
        <v>7910</v>
      </c>
    </row>
    <row r="568">
      <c r="A568" s="19">
        <v>316.0</v>
      </c>
      <c r="B568" s="17"/>
      <c r="C568" s="299" t="s">
        <v>5778</v>
      </c>
    </row>
    <row r="569">
      <c r="A569" s="19">
        <v>317.0</v>
      </c>
      <c r="B569" s="17"/>
      <c r="C569" s="315"/>
    </row>
    <row r="570">
      <c r="A570" s="19">
        <v>319.0</v>
      </c>
      <c r="B570" s="17"/>
      <c r="C570" s="316"/>
    </row>
    <row r="571">
      <c r="A571" s="19">
        <v>320.0</v>
      </c>
      <c r="B571" s="17"/>
      <c r="C571" s="304" t="s">
        <v>7933</v>
      </c>
    </row>
    <row r="572">
      <c r="A572" s="19">
        <v>321.0</v>
      </c>
      <c r="B572" s="17"/>
      <c r="C572" s="305" t="s">
        <v>7953</v>
      </c>
    </row>
    <row r="573">
      <c r="A573" s="19">
        <v>322.0</v>
      </c>
      <c r="B573" s="17"/>
      <c r="C573" s="299" t="s">
        <v>5778</v>
      </c>
    </row>
    <row r="574">
      <c r="A574" s="19">
        <v>323.0</v>
      </c>
      <c r="B574" s="17"/>
      <c r="C574" s="315"/>
    </row>
    <row r="575">
      <c r="A575" s="19">
        <v>325.0</v>
      </c>
      <c r="B575" s="17"/>
      <c r="C575" s="316"/>
    </row>
    <row r="576">
      <c r="A576" s="19">
        <v>326.0</v>
      </c>
      <c r="B576" s="17"/>
      <c r="C576" s="304" t="s">
        <v>7969</v>
      </c>
    </row>
    <row r="577">
      <c r="A577" s="19">
        <v>327.0</v>
      </c>
      <c r="B577" s="17"/>
      <c r="C577" s="305" t="s">
        <v>7987</v>
      </c>
    </row>
    <row r="578">
      <c r="A578" s="19">
        <v>328.0</v>
      </c>
      <c r="B578" s="17"/>
      <c r="C578" s="299" t="s">
        <v>5778</v>
      </c>
    </row>
    <row r="579">
      <c r="A579" s="19">
        <v>329.0</v>
      </c>
      <c r="B579" s="17"/>
      <c r="C579" s="315"/>
    </row>
    <row r="580">
      <c r="A580" s="19">
        <v>331.0</v>
      </c>
      <c r="B580" s="17"/>
      <c r="C580" s="316"/>
    </row>
    <row r="581">
      <c r="A581" s="19">
        <v>332.0</v>
      </c>
      <c r="B581" s="17"/>
      <c r="C581" s="304" t="s">
        <v>8015</v>
      </c>
    </row>
    <row r="582">
      <c r="A582" s="19">
        <v>333.0</v>
      </c>
      <c r="B582" s="17"/>
      <c r="C582" s="305" t="s">
        <v>8025</v>
      </c>
    </row>
    <row r="583">
      <c r="A583" s="19">
        <v>334.0</v>
      </c>
      <c r="B583" s="17"/>
      <c r="C583" s="299" t="s">
        <v>5778</v>
      </c>
    </row>
    <row r="584">
      <c r="A584" s="19">
        <v>335.0</v>
      </c>
      <c r="B584" s="17"/>
      <c r="C584" s="315"/>
    </row>
    <row r="585">
      <c r="A585" s="19">
        <v>337.0</v>
      </c>
      <c r="B585" s="17"/>
      <c r="C585" s="316"/>
    </row>
    <row r="586">
      <c r="A586" s="19">
        <v>338.0</v>
      </c>
      <c r="B586" s="17"/>
      <c r="C586" s="304" t="s">
        <v>8049</v>
      </c>
    </row>
    <row r="587">
      <c r="A587" s="19">
        <v>339.0</v>
      </c>
      <c r="B587" s="17"/>
      <c r="C587" s="305" t="s">
        <v>8059</v>
      </c>
    </row>
    <row r="588">
      <c r="A588" s="19">
        <v>340.0</v>
      </c>
      <c r="B588" s="17"/>
      <c r="C588" s="299" t="s">
        <v>5778</v>
      </c>
    </row>
    <row r="589">
      <c r="A589" s="19">
        <v>341.0</v>
      </c>
      <c r="B589" s="17"/>
      <c r="C589" s="315"/>
    </row>
    <row r="590">
      <c r="A590" s="19">
        <v>343.0</v>
      </c>
      <c r="B590" s="17"/>
      <c r="C590" s="316"/>
    </row>
    <row r="591">
      <c r="A591" s="19">
        <v>344.0</v>
      </c>
      <c r="B591" s="17"/>
      <c r="C591" s="304" t="s">
        <v>8078</v>
      </c>
    </row>
    <row r="592">
      <c r="A592" s="19">
        <v>345.0</v>
      </c>
      <c r="B592" s="17"/>
      <c r="C592" s="305" t="s">
        <v>8119</v>
      </c>
    </row>
    <row r="593">
      <c r="A593" s="19">
        <v>346.0</v>
      </c>
      <c r="B593" s="17"/>
      <c r="C593" s="299" t="s">
        <v>5778</v>
      </c>
    </row>
    <row r="594">
      <c r="A594" s="19">
        <v>347.0</v>
      </c>
      <c r="B594" s="17"/>
      <c r="C594" s="315"/>
    </row>
    <row r="595">
      <c r="A595" s="19">
        <v>349.0</v>
      </c>
      <c r="B595" s="17"/>
      <c r="C595" s="316"/>
    </row>
    <row r="596">
      <c r="A596" s="19">
        <v>350.0</v>
      </c>
      <c r="B596" s="17"/>
      <c r="C596" s="304" t="s">
        <v>8142</v>
      </c>
    </row>
    <row r="597">
      <c r="A597" s="19">
        <v>351.0</v>
      </c>
      <c r="B597" s="17"/>
      <c r="C597" s="305" t="s">
        <v>8160</v>
      </c>
    </row>
    <row r="598">
      <c r="A598" s="19">
        <v>352.0</v>
      </c>
      <c r="B598" s="17"/>
      <c r="C598" s="299" t="s">
        <v>5778</v>
      </c>
    </row>
    <row r="599">
      <c r="A599" s="19">
        <v>353.0</v>
      </c>
      <c r="B599" s="17"/>
      <c r="C599" s="315"/>
    </row>
    <row r="600">
      <c r="A600" s="19">
        <v>355.0</v>
      </c>
      <c r="B600" s="17"/>
      <c r="C600" s="316"/>
    </row>
    <row r="601">
      <c r="A601" s="19">
        <v>356.0</v>
      </c>
      <c r="B601" s="17"/>
      <c r="C601" s="304" t="s">
        <v>8190</v>
      </c>
    </row>
    <row r="602">
      <c r="A602" s="19">
        <v>357.0</v>
      </c>
      <c r="B602" s="17"/>
      <c r="C602" s="305" t="s">
        <v>8212</v>
      </c>
    </row>
    <row r="603">
      <c r="A603" s="19">
        <v>358.0</v>
      </c>
      <c r="B603" s="17"/>
      <c r="C603" s="299" t="s">
        <v>5778</v>
      </c>
    </row>
    <row r="604">
      <c r="A604" s="19">
        <v>359.0</v>
      </c>
      <c r="B604" s="17"/>
      <c r="C604" s="315"/>
    </row>
    <row r="605">
      <c r="A605" s="19">
        <v>361.0</v>
      </c>
      <c r="B605" s="17"/>
      <c r="C605" s="316"/>
    </row>
    <row r="606">
      <c r="A606" s="19">
        <v>362.0</v>
      </c>
      <c r="B606" s="17"/>
      <c r="C606" s="304" t="s">
        <v>8234</v>
      </c>
    </row>
    <row r="607">
      <c r="A607" s="19">
        <v>363.0</v>
      </c>
      <c r="B607" s="17"/>
      <c r="C607" s="305" t="s">
        <v>8259</v>
      </c>
    </row>
    <row r="608">
      <c r="A608" s="19">
        <v>364.0</v>
      </c>
      <c r="B608" s="17"/>
      <c r="C608" s="299" t="s">
        <v>5778</v>
      </c>
    </row>
    <row r="609">
      <c r="A609" s="19">
        <v>365.0</v>
      </c>
      <c r="B609" s="17"/>
      <c r="C609" s="315"/>
    </row>
    <row r="610">
      <c r="A610" s="19">
        <v>367.0</v>
      </c>
      <c r="B610" s="17"/>
      <c r="C610" s="316"/>
    </row>
    <row r="611">
      <c r="A611" s="19">
        <v>368.0</v>
      </c>
      <c r="B611" s="17"/>
      <c r="C611" s="304" t="s">
        <v>8278</v>
      </c>
    </row>
    <row r="612">
      <c r="A612" s="19">
        <v>369.0</v>
      </c>
      <c r="B612" s="17"/>
      <c r="C612" s="305" t="s">
        <v>8305</v>
      </c>
    </row>
    <row r="613">
      <c r="A613" s="19">
        <v>370.0</v>
      </c>
      <c r="B613" s="17"/>
      <c r="C613" s="299" t="s">
        <v>5778</v>
      </c>
    </row>
    <row r="614">
      <c r="A614" s="19">
        <v>371.0</v>
      </c>
      <c r="B614" s="17"/>
      <c r="C614" s="315"/>
    </row>
    <row r="615">
      <c r="A615" s="19">
        <v>373.0</v>
      </c>
      <c r="B615" s="17"/>
      <c r="C615" s="316"/>
    </row>
    <row r="616">
      <c r="A616" s="19">
        <v>374.0</v>
      </c>
      <c r="B616" s="17"/>
      <c r="C616" s="304" t="s">
        <v>8330</v>
      </c>
    </row>
    <row r="617">
      <c r="A617" s="19">
        <v>375.0</v>
      </c>
      <c r="B617" s="17"/>
      <c r="C617" s="305" t="s">
        <v>8348</v>
      </c>
    </row>
    <row r="618">
      <c r="A618" s="19">
        <v>376.0</v>
      </c>
      <c r="B618" s="17"/>
      <c r="C618" s="299" t="s">
        <v>5778</v>
      </c>
    </row>
    <row r="619">
      <c r="A619" s="19">
        <v>377.0</v>
      </c>
      <c r="B619" s="17"/>
      <c r="C619" s="315"/>
    </row>
    <row r="620">
      <c r="A620" s="19">
        <v>379.0</v>
      </c>
      <c r="B620" s="17"/>
      <c r="C620" s="316"/>
    </row>
    <row r="621">
      <c r="A621" s="19">
        <v>380.0</v>
      </c>
      <c r="B621" s="17"/>
      <c r="C621" s="304" t="s">
        <v>8377</v>
      </c>
    </row>
    <row r="622">
      <c r="A622" s="19">
        <v>381.0</v>
      </c>
      <c r="B622" s="17"/>
      <c r="C622" s="305" t="s">
        <v>8396</v>
      </c>
    </row>
    <row r="623">
      <c r="A623" s="19">
        <v>382.0</v>
      </c>
      <c r="B623" s="17"/>
      <c r="C623" s="299" t="s">
        <v>5778</v>
      </c>
    </row>
    <row r="624">
      <c r="A624" s="19">
        <v>383.0</v>
      </c>
      <c r="B624" s="17"/>
      <c r="C624" s="315"/>
    </row>
    <row r="625">
      <c r="A625" s="19">
        <v>385.0</v>
      </c>
      <c r="B625" s="17"/>
      <c r="C625" s="316"/>
    </row>
    <row r="626">
      <c r="A626" s="19">
        <v>386.0</v>
      </c>
      <c r="B626" s="17"/>
      <c r="C626" s="304" t="s">
        <v>8429</v>
      </c>
    </row>
    <row r="627">
      <c r="A627" s="19">
        <v>387.0</v>
      </c>
      <c r="B627" s="17"/>
      <c r="C627" s="305" t="s">
        <v>8455</v>
      </c>
    </row>
    <row r="628">
      <c r="A628" s="19">
        <v>388.0</v>
      </c>
      <c r="B628" s="17"/>
      <c r="C628" s="299" t="s">
        <v>5778</v>
      </c>
    </row>
    <row r="629">
      <c r="A629" s="19">
        <v>389.0</v>
      </c>
      <c r="B629" s="17"/>
      <c r="C629" s="315"/>
    </row>
    <row r="630">
      <c r="A630" s="19">
        <v>391.0</v>
      </c>
      <c r="B630" s="17"/>
      <c r="C630" s="316"/>
    </row>
    <row r="631">
      <c r="A631" s="19">
        <v>392.0</v>
      </c>
      <c r="B631" s="17"/>
      <c r="C631" s="304" t="s">
        <v>8485</v>
      </c>
    </row>
    <row r="632">
      <c r="A632" s="19">
        <v>393.0</v>
      </c>
      <c r="B632" s="17"/>
      <c r="C632" s="305" t="s">
        <v>8504</v>
      </c>
    </row>
    <row r="633">
      <c r="A633" s="19">
        <v>394.0</v>
      </c>
      <c r="B633" s="17"/>
      <c r="C633" s="299" t="s">
        <v>5778</v>
      </c>
    </row>
    <row r="634">
      <c r="A634" s="19">
        <v>395.0</v>
      </c>
      <c r="B634" s="17"/>
      <c r="C634" s="315"/>
    </row>
    <row r="635">
      <c r="A635" s="19">
        <v>397.0</v>
      </c>
      <c r="B635" s="17"/>
      <c r="C635" s="316"/>
    </row>
    <row r="636">
      <c r="A636" s="19">
        <v>398.0</v>
      </c>
      <c r="B636" s="17"/>
      <c r="C636" s="304" t="s">
        <v>8524</v>
      </c>
    </row>
    <row r="637">
      <c r="A637" s="19">
        <v>399.0</v>
      </c>
      <c r="B637" s="17"/>
      <c r="C637" s="305" t="s">
        <v>8539</v>
      </c>
    </row>
    <row r="638">
      <c r="A638" s="19">
        <v>400.0</v>
      </c>
      <c r="B638" s="17"/>
      <c r="C638" s="299" t="s">
        <v>5778</v>
      </c>
    </row>
    <row r="639">
      <c r="A639" s="19">
        <v>401.0</v>
      </c>
      <c r="B639" s="17"/>
      <c r="C639" s="315"/>
    </row>
    <row r="640">
      <c r="A640" s="19">
        <v>403.0</v>
      </c>
      <c r="B640" s="17"/>
      <c r="C640" s="316"/>
    </row>
    <row r="641">
      <c r="A641" s="19">
        <v>404.0</v>
      </c>
      <c r="B641" s="17"/>
      <c r="C641" s="304" t="s">
        <v>8566</v>
      </c>
    </row>
    <row r="642">
      <c r="A642" s="19">
        <v>405.0</v>
      </c>
      <c r="B642" s="17"/>
      <c r="C642" s="305" t="s">
        <v>8579</v>
      </c>
    </row>
    <row r="643">
      <c r="A643" s="19">
        <v>406.0</v>
      </c>
      <c r="B643" s="17"/>
      <c r="C643" s="299" t="s">
        <v>5778</v>
      </c>
    </row>
    <row r="644">
      <c r="A644" s="19">
        <v>407.0</v>
      </c>
      <c r="B644" s="17"/>
      <c r="C644" s="315"/>
    </row>
    <row r="645">
      <c r="A645" s="19">
        <v>409.0</v>
      </c>
      <c r="B645" s="17"/>
      <c r="C645" s="316"/>
    </row>
    <row r="646">
      <c r="A646" s="19">
        <v>410.0</v>
      </c>
      <c r="B646" s="17"/>
      <c r="C646" s="304" t="s">
        <v>8602</v>
      </c>
    </row>
    <row r="647">
      <c r="A647" s="19">
        <v>411.0</v>
      </c>
      <c r="B647" s="17"/>
      <c r="C647" s="305" t="s">
        <v>8616</v>
      </c>
    </row>
    <row r="648">
      <c r="A648" s="19">
        <v>412.0</v>
      </c>
      <c r="B648" s="17"/>
      <c r="C648" s="299" t="s">
        <v>5778</v>
      </c>
    </row>
    <row r="649">
      <c r="A649" s="19">
        <v>413.0</v>
      </c>
      <c r="B649" s="17"/>
      <c r="C649" s="315"/>
    </row>
    <row r="650">
      <c r="A650" s="19">
        <v>415.0</v>
      </c>
      <c r="B650" s="17"/>
      <c r="C650" s="316"/>
    </row>
    <row r="651">
      <c r="A651" s="19">
        <v>416.0</v>
      </c>
      <c r="B651" s="17"/>
      <c r="C651" s="304" t="s">
        <v>8646</v>
      </c>
    </row>
    <row r="652">
      <c r="A652" s="19">
        <v>417.0</v>
      </c>
      <c r="B652" s="17"/>
      <c r="C652" s="305" t="s">
        <v>8664</v>
      </c>
    </row>
    <row r="653">
      <c r="A653" s="19">
        <v>418.0</v>
      </c>
      <c r="B653" s="17"/>
      <c r="C653" s="299" t="s">
        <v>5778</v>
      </c>
    </row>
    <row r="654">
      <c r="A654" s="19">
        <v>419.0</v>
      </c>
      <c r="B654" s="17"/>
      <c r="C654" s="315"/>
    </row>
    <row r="655">
      <c r="A655" s="19">
        <v>421.0</v>
      </c>
      <c r="B655" s="17"/>
      <c r="C655" s="316"/>
    </row>
    <row r="656">
      <c r="A656" s="19">
        <v>422.0</v>
      </c>
      <c r="B656" s="17"/>
      <c r="C656" s="304" t="s">
        <v>8697</v>
      </c>
    </row>
    <row r="657">
      <c r="A657" s="19">
        <v>423.0</v>
      </c>
      <c r="B657" s="17"/>
      <c r="C657" s="305" t="s">
        <v>8716</v>
      </c>
    </row>
    <row r="658">
      <c r="A658" s="19">
        <v>424.0</v>
      </c>
      <c r="B658" s="17"/>
      <c r="C658" s="299" t="s">
        <v>5778</v>
      </c>
    </row>
    <row r="659">
      <c r="A659" s="19">
        <v>425.0</v>
      </c>
      <c r="B659" s="17"/>
      <c r="C659" s="315"/>
    </row>
    <row r="660">
      <c r="A660" s="19">
        <v>427.0</v>
      </c>
      <c r="B660" s="17"/>
      <c r="C660" s="316"/>
    </row>
    <row r="661">
      <c r="A661" s="19">
        <v>428.0</v>
      </c>
      <c r="B661" s="17"/>
      <c r="C661" s="304" t="s">
        <v>8770</v>
      </c>
    </row>
    <row r="662">
      <c r="A662" s="19">
        <v>429.0</v>
      </c>
      <c r="B662" s="17"/>
      <c r="C662" s="305" t="s">
        <v>8782</v>
      </c>
    </row>
    <row r="663">
      <c r="A663" s="19">
        <v>430.0</v>
      </c>
      <c r="B663" s="17"/>
      <c r="C663" s="299" t="s">
        <v>5778</v>
      </c>
    </row>
    <row r="664">
      <c r="A664" s="19">
        <v>431.0</v>
      </c>
      <c r="B664" s="17"/>
      <c r="C664" s="315"/>
    </row>
    <row r="665">
      <c r="A665" s="19">
        <v>433.0</v>
      </c>
      <c r="B665" s="17"/>
      <c r="C665" s="316"/>
    </row>
    <row r="666">
      <c r="A666" s="19">
        <v>434.0</v>
      </c>
      <c r="B666" s="17"/>
      <c r="C666" s="304" t="s">
        <v>8804</v>
      </c>
    </row>
    <row r="667">
      <c r="A667" s="19">
        <v>435.0</v>
      </c>
      <c r="B667" s="17"/>
      <c r="C667" s="305" t="s">
        <v>8823</v>
      </c>
    </row>
    <row r="668">
      <c r="A668" s="19">
        <v>436.0</v>
      </c>
      <c r="B668" s="17"/>
      <c r="C668" s="299" t="s">
        <v>5778</v>
      </c>
    </row>
    <row r="669">
      <c r="A669" s="19">
        <v>437.0</v>
      </c>
      <c r="B669" s="17"/>
      <c r="C669" s="315"/>
    </row>
    <row r="670">
      <c r="A670" s="19">
        <v>439.0</v>
      </c>
      <c r="B670" s="17"/>
      <c r="C670" s="316"/>
    </row>
    <row r="671">
      <c r="A671" s="19">
        <v>440.0</v>
      </c>
      <c r="B671" s="17"/>
      <c r="C671" s="304" t="s">
        <v>8842</v>
      </c>
    </row>
    <row r="672">
      <c r="A672" s="19">
        <v>441.0</v>
      </c>
      <c r="B672" s="17"/>
      <c r="C672" s="305" t="s">
        <v>8857</v>
      </c>
    </row>
    <row r="673">
      <c r="A673" s="19">
        <v>442.0</v>
      </c>
      <c r="B673" s="17"/>
      <c r="C673" s="299" t="s">
        <v>5778</v>
      </c>
    </row>
    <row r="674">
      <c r="A674" s="19">
        <v>443.0</v>
      </c>
      <c r="B674" s="17"/>
      <c r="C674" s="315"/>
    </row>
    <row r="675">
      <c r="A675" s="19">
        <v>445.0</v>
      </c>
      <c r="B675" s="17"/>
      <c r="C675" s="316"/>
    </row>
    <row r="676">
      <c r="A676" s="19">
        <v>446.0</v>
      </c>
      <c r="B676" s="17"/>
      <c r="C676" s="304" t="s">
        <v>8885</v>
      </c>
    </row>
    <row r="677">
      <c r="A677" s="19">
        <v>447.0</v>
      </c>
      <c r="B677" s="17"/>
      <c r="C677" s="305" t="s">
        <v>8892</v>
      </c>
    </row>
    <row r="678">
      <c r="A678" s="19">
        <v>448.0</v>
      </c>
      <c r="B678" s="17"/>
      <c r="C678" s="299" t="s">
        <v>5778</v>
      </c>
    </row>
    <row r="679">
      <c r="A679" s="19">
        <v>449.0</v>
      </c>
      <c r="B679" s="17"/>
      <c r="C679" s="315"/>
    </row>
    <row r="680">
      <c r="A680" s="19">
        <v>451.0</v>
      </c>
      <c r="B680" s="17"/>
      <c r="C680" s="316"/>
    </row>
    <row r="681">
      <c r="A681" s="19">
        <v>452.0</v>
      </c>
      <c r="B681" s="17"/>
      <c r="C681" s="304" t="s">
        <v>8915</v>
      </c>
    </row>
    <row r="682">
      <c r="A682" s="19">
        <v>453.0</v>
      </c>
      <c r="B682" s="17"/>
      <c r="C682" s="305" t="s">
        <v>8937</v>
      </c>
    </row>
    <row r="683">
      <c r="A683" s="19">
        <v>454.0</v>
      </c>
      <c r="B683" s="17"/>
      <c r="C683" s="299" t="s">
        <v>5778</v>
      </c>
    </row>
    <row r="684">
      <c r="A684" s="19">
        <v>455.0</v>
      </c>
      <c r="B684" s="17"/>
      <c r="C684" s="315"/>
    </row>
    <row r="685">
      <c r="A685" s="19">
        <v>457.0</v>
      </c>
      <c r="B685" s="17"/>
      <c r="C685" s="316"/>
    </row>
    <row r="686">
      <c r="A686" s="19">
        <v>458.0</v>
      </c>
      <c r="B686" s="17"/>
      <c r="C686" s="304" t="s">
        <v>8953</v>
      </c>
    </row>
    <row r="687">
      <c r="A687" s="19">
        <v>459.0</v>
      </c>
      <c r="B687" s="17"/>
      <c r="C687" s="305" t="s">
        <v>8967</v>
      </c>
    </row>
    <row r="688">
      <c r="A688" s="19">
        <v>460.0</v>
      </c>
      <c r="B688" s="17"/>
      <c r="C688" s="299" t="s">
        <v>5778</v>
      </c>
    </row>
    <row r="689">
      <c r="A689" s="19">
        <v>461.0</v>
      </c>
      <c r="B689" s="17"/>
      <c r="C689" s="315"/>
    </row>
    <row r="690">
      <c r="A690" s="19">
        <v>463.0</v>
      </c>
      <c r="B690" s="17"/>
      <c r="C690" s="316"/>
    </row>
    <row r="691">
      <c r="A691" s="19">
        <v>464.0</v>
      </c>
      <c r="B691" s="17"/>
      <c r="C691" s="304" t="s">
        <v>8998</v>
      </c>
    </row>
    <row r="692">
      <c r="A692" s="19">
        <v>465.0</v>
      </c>
      <c r="B692" s="17"/>
      <c r="C692" s="305" t="s">
        <v>9012</v>
      </c>
    </row>
    <row r="693">
      <c r="A693" s="19">
        <v>466.0</v>
      </c>
      <c r="B693" s="17"/>
      <c r="C693" s="299" t="s">
        <v>5778</v>
      </c>
    </row>
    <row r="694">
      <c r="A694" s="19">
        <v>467.0</v>
      </c>
      <c r="B694" s="17"/>
      <c r="C694" s="315"/>
    </row>
    <row r="695">
      <c r="A695" s="19">
        <v>469.0</v>
      </c>
      <c r="B695" s="17"/>
      <c r="C695" s="316"/>
    </row>
    <row r="696">
      <c r="A696" s="19">
        <v>470.0</v>
      </c>
      <c r="B696" s="17"/>
      <c r="C696" s="304" t="s">
        <v>9032</v>
      </c>
    </row>
    <row r="697">
      <c r="A697" s="19">
        <v>471.0</v>
      </c>
      <c r="B697" s="17"/>
      <c r="C697" s="305" t="s">
        <v>9054</v>
      </c>
    </row>
    <row r="698">
      <c r="A698" s="19">
        <v>472.0</v>
      </c>
      <c r="B698" s="17"/>
      <c r="C698" s="299" t="s">
        <v>5778</v>
      </c>
    </row>
    <row r="699">
      <c r="A699" s="19">
        <v>473.0</v>
      </c>
      <c r="B699" s="17"/>
      <c r="C699" s="315"/>
    </row>
    <row r="700">
      <c r="A700" s="19">
        <v>475.0</v>
      </c>
      <c r="B700" s="17"/>
      <c r="C700" s="316"/>
    </row>
    <row r="701">
      <c r="A701" s="19">
        <v>476.0</v>
      </c>
      <c r="B701" s="17"/>
      <c r="C701" s="304" t="s">
        <v>9072</v>
      </c>
    </row>
    <row r="702">
      <c r="A702" s="19">
        <v>477.0</v>
      </c>
      <c r="B702" s="17"/>
      <c r="C702" s="305" t="s">
        <v>9088</v>
      </c>
    </row>
    <row r="703">
      <c r="A703" s="19">
        <v>478.0</v>
      </c>
      <c r="B703" s="17"/>
      <c r="C703" s="299" t="s">
        <v>5778</v>
      </c>
    </row>
    <row r="704">
      <c r="A704" s="19">
        <v>479.0</v>
      </c>
      <c r="B704" s="17"/>
      <c r="C704" s="315"/>
    </row>
    <row r="705">
      <c r="A705" s="19">
        <v>481.0</v>
      </c>
      <c r="B705" s="17"/>
      <c r="C705" s="316"/>
    </row>
    <row r="706">
      <c r="A706" s="19">
        <v>482.0</v>
      </c>
      <c r="B706" s="17"/>
      <c r="C706" s="304" t="s">
        <v>9118</v>
      </c>
    </row>
    <row r="707">
      <c r="A707" s="19">
        <v>483.0</v>
      </c>
      <c r="B707" s="17"/>
      <c r="C707" s="305" t="s">
        <v>9131</v>
      </c>
    </row>
    <row r="708">
      <c r="A708" s="19">
        <v>484.0</v>
      </c>
      <c r="B708" s="17"/>
      <c r="C708" s="299" t="s">
        <v>5778</v>
      </c>
    </row>
    <row r="709">
      <c r="A709" s="19">
        <v>485.0</v>
      </c>
      <c r="B709" s="17"/>
      <c r="C709" s="315"/>
    </row>
    <row r="710">
      <c r="A710" s="19">
        <v>487.0</v>
      </c>
      <c r="B710" s="17"/>
      <c r="C710" s="316"/>
    </row>
    <row r="711">
      <c r="A711" s="19">
        <v>488.0</v>
      </c>
      <c r="B711" s="17"/>
      <c r="C711" s="304" t="s">
        <v>9150</v>
      </c>
    </row>
    <row r="712">
      <c r="A712" s="19">
        <v>489.0</v>
      </c>
      <c r="B712" s="17"/>
      <c r="C712" s="305" t="s">
        <v>9180</v>
      </c>
    </row>
    <row r="713">
      <c r="A713" s="19">
        <v>490.0</v>
      </c>
      <c r="B713" s="17"/>
      <c r="C713" s="299" t="s">
        <v>5778</v>
      </c>
    </row>
    <row r="714">
      <c r="A714" s="19">
        <v>491.0</v>
      </c>
      <c r="B714" s="17"/>
      <c r="C714" s="315"/>
    </row>
    <row r="715">
      <c r="A715" s="19">
        <v>493.0</v>
      </c>
      <c r="B715" s="17"/>
      <c r="C715" s="316"/>
    </row>
    <row r="716">
      <c r="A716" s="19">
        <v>494.0</v>
      </c>
      <c r="B716" s="17"/>
      <c r="C716" s="304" t="s">
        <v>9210</v>
      </c>
    </row>
    <row r="717">
      <c r="A717" s="19">
        <v>495.0</v>
      </c>
      <c r="B717" s="17"/>
      <c r="C717" s="305" t="s">
        <v>9237</v>
      </c>
    </row>
    <row r="718">
      <c r="A718" s="19">
        <v>496.0</v>
      </c>
      <c r="B718" s="17"/>
      <c r="C718" s="299" t="s">
        <v>5778</v>
      </c>
    </row>
    <row r="719">
      <c r="A719" s="19">
        <v>497.0</v>
      </c>
      <c r="B719" s="17"/>
      <c r="C719" s="315"/>
    </row>
    <row r="720">
      <c r="A720" s="19">
        <v>499.0</v>
      </c>
      <c r="B720" s="17"/>
      <c r="C720" s="316"/>
    </row>
    <row r="721">
      <c r="A721" s="19">
        <v>500.0</v>
      </c>
      <c r="B721" s="17"/>
      <c r="C721" s="304" t="s">
        <v>9269</v>
      </c>
    </row>
    <row r="722">
      <c r="A722" s="19">
        <v>501.0</v>
      </c>
      <c r="B722" s="17"/>
      <c r="C722" s="305" t="s">
        <v>9291</v>
      </c>
    </row>
    <row r="723">
      <c r="A723" s="19">
        <v>502.0</v>
      </c>
      <c r="B723" s="17"/>
      <c r="C723" s="299" t="s">
        <v>5778</v>
      </c>
    </row>
    <row r="724">
      <c r="A724" s="19">
        <v>503.0</v>
      </c>
      <c r="B724" s="17"/>
      <c r="C724" s="315"/>
    </row>
    <row r="725">
      <c r="A725" s="19">
        <v>505.0</v>
      </c>
      <c r="B725" s="17"/>
      <c r="C725" s="316"/>
    </row>
    <row r="726">
      <c r="A726" s="19">
        <v>506.0</v>
      </c>
      <c r="B726" s="17"/>
      <c r="C726" s="304" t="s">
        <v>9322</v>
      </c>
    </row>
    <row r="727">
      <c r="A727" s="19">
        <v>507.0</v>
      </c>
      <c r="B727" s="17"/>
      <c r="C727" s="305" t="s">
        <v>9340</v>
      </c>
    </row>
    <row r="728">
      <c r="A728" s="19">
        <v>508.0</v>
      </c>
      <c r="B728" s="17"/>
      <c r="C728" s="299" t="s">
        <v>5778</v>
      </c>
    </row>
    <row r="729">
      <c r="A729" s="19">
        <v>509.0</v>
      </c>
      <c r="B729" s="17"/>
      <c r="C729" s="315"/>
    </row>
    <row r="730">
      <c r="A730" s="19">
        <v>511.0</v>
      </c>
      <c r="B730" s="17"/>
      <c r="C730" s="316"/>
    </row>
    <row r="731">
      <c r="A731" s="19">
        <v>512.0</v>
      </c>
      <c r="B731" s="17"/>
      <c r="C731" s="304" t="s">
        <v>9368</v>
      </c>
    </row>
    <row r="732">
      <c r="A732" s="19">
        <v>513.0</v>
      </c>
      <c r="B732" s="17"/>
      <c r="C732" s="305" t="s">
        <v>9377</v>
      </c>
    </row>
    <row r="733">
      <c r="A733" s="19">
        <v>514.0</v>
      </c>
      <c r="B733" s="17"/>
      <c r="C733" s="299" t="s">
        <v>5778</v>
      </c>
    </row>
    <row r="734">
      <c r="A734" s="19">
        <v>515.0</v>
      </c>
      <c r="B734" s="17"/>
      <c r="C734" s="315"/>
    </row>
    <row r="735">
      <c r="A735" s="19">
        <v>517.0</v>
      </c>
      <c r="B735" s="17"/>
      <c r="C735" s="316"/>
    </row>
    <row r="736">
      <c r="A736" s="19">
        <v>518.0</v>
      </c>
      <c r="B736" s="17"/>
      <c r="C736" s="304" t="s">
        <v>9397</v>
      </c>
    </row>
    <row r="737">
      <c r="A737" s="19">
        <v>519.0</v>
      </c>
      <c r="B737" s="17"/>
      <c r="C737" s="305" t="s">
        <v>9424</v>
      </c>
    </row>
    <row r="738">
      <c r="A738" s="19">
        <v>520.0</v>
      </c>
      <c r="B738" s="17"/>
      <c r="C738" s="299" t="s">
        <v>5778</v>
      </c>
    </row>
    <row r="739">
      <c r="A739" s="19">
        <v>521.0</v>
      </c>
      <c r="B739" s="17"/>
      <c r="C739" s="315"/>
    </row>
    <row r="740">
      <c r="A740" s="19">
        <v>523.0</v>
      </c>
      <c r="B740" s="17"/>
      <c r="C740" s="316"/>
    </row>
    <row r="741">
      <c r="A741" s="19">
        <v>524.0</v>
      </c>
      <c r="B741" s="17"/>
      <c r="C741" s="304" t="s">
        <v>9438</v>
      </c>
    </row>
    <row r="742">
      <c r="A742" s="19">
        <v>525.0</v>
      </c>
      <c r="B742" s="17"/>
      <c r="C742" s="305" t="s">
        <v>9456</v>
      </c>
    </row>
    <row r="743">
      <c r="A743" s="19">
        <v>526.0</v>
      </c>
      <c r="B743" s="17"/>
      <c r="C743" s="299" t="s">
        <v>5778</v>
      </c>
    </row>
    <row r="744">
      <c r="A744" s="19">
        <v>527.0</v>
      </c>
      <c r="B744" s="17"/>
      <c r="C744" s="315"/>
    </row>
    <row r="745">
      <c r="A745" s="19">
        <v>529.0</v>
      </c>
      <c r="B745" s="17"/>
      <c r="C745" s="316"/>
    </row>
    <row r="746">
      <c r="A746" s="19">
        <v>530.0</v>
      </c>
      <c r="B746" s="17"/>
      <c r="C746" s="304" t="s">
        <v>9479</v>
      </c>
    </row>
    <row r="747">
      <c r="A747" s="19">
        <v>531.0</v>
      </c>
      <c r="B747" s="17"/>
      <c r="C747" s="305" t="s">
        <v>9497</v>
      </c>
    </row>
    <row r="748">
      <c r="A748" s="19">
        <v>532.0</v>
      </c>
      <c r="B748" s="17"/>
      <c r="C748" s="299" t="s">
        <v>5778</v>
      </c>
    </row>
    <row r="749">
      <c r="A749" s="19">
        <v>533.0</v>
      </c>
      <c r="B749" s="17"/>
      <c r="C749" s="315"/>
    </row>
    <row r="750">
      <c r="A750" s="19">
        <v>535.0</v>
      </c>
      <c r="B750" s="17"/>
      <c r="C750" s="316"/>
    </row>
    <row r="751">
      <c r="A751" s="19">
        <v>536.0</v>
      </c>
      <c r="B751" s="17"/>
      <c r="C751" s="304" t="s">
        <v>9522</v>
      </c>
    </row>
    <row r="752">
      <c r="A752" s="19">
        <v>537.0</v>
      </c>
      <c r="B752" s="17"/>
      <c r="C752" s="305" t="s">
        <v>9545</v>
      </c>
    </row>
    <row r="753">
      <c r="A753" s="19">
        <v>538.0</v>
      </c>
      <c r="B753" s="17"/>
      <c r="C753" s="299" t="s">
        <v>5778</v>
      </c>
    </row>
    <row r="754">
      <c r="A754" s="19">
        <v>539.0</v>
      </c>
      <c r="B754" s="17"/>
      <c r="C754" s="315"/>
    </row>
    <row r="755">
      <c r="A755" s="19">
        <v>541.0</v>
      </c>
      <c r="B755" s="17"/>
      <c r="C755" s="316"/>
    </row>
    <row r="756">
      <c r="A756" s="19">
        <v>542.0</v>
      </c>
      <c r="B756" s="17"/>
      <c r="C756" s="304" t="s">
        <v>9566</v>
      </c>
    </row>
    <row r="757">
      <c r="A757" s="19">
        <v>543.0</v>
      </c>
      <c r="B757" s="17"/>
      <c r="C757" s="305" t="s">
        <v>9580</v>
      </c>
    </row>
    <row r="758">
      <c r="A758" s="19">
        <v>544.0</v>
      </c>
      <c r="B758" s="17"/>
      <c r="C758" s="299" t="s">
        <v>5778</v>
      </c>
    </row>
    <row r="759">
      <c r="A759" s="19">
        <v>545.0</v>
      </c>
      <c r="B759" s="17"/>
      <c r="C759" s="315"/>
    </row>
    <row r="760">
      <c r="A760" s="19">
        <v>547.0</v>
      </c>
      <c r="B760" s="17"/>
      <c r="C760" s="316"/>
    </row>
    <row r="761">
      <c r="A761" s="19">
        <v>548.0</v>
      </c>
      <c r="B761" s="17"/>
      <c r="C761" s="304" t="s">
        <v>9594</v>
      </c>
    </row>
    <row r="762">
      <c r="A762" s="19">
        <v>549.0</v>
      </c>
      <c r="B762" s="17"/>
      <c r="C762" s="305" t="s">
        <v>9613</v>
      </c>
    </row>
    <row r="763">
      <c r="A763" s="19">
        <v>550.0</v>
      </c>
      <c r="B763" s="17"/>
      <c r="C763" s="299" t="s">
        <v>5778</v>
      </c>
    </row>
    <row r="764">
      <c r="A764" s="19">
        <v>551.0</v>
      </c>
      <c r="B764" s="17"/>
      <c r="C764" s="315"/>
    </row>
    <row r="765">
      <c r="A765" s="19">
        <v>553.0</v>
      </c>
      <c r="B765" s="17"/>
      <c r="C765" s="316"/>
    </row>
    <row r="766">
      <c r="A766" s="19">
        <v>554.0</v>
      </c>
      <c r="B766" s="17"/>
      <c r="C766" s="304" t="s">
        <v>9632</v>
      </c>
    </row>
    <row r="767">
      <c r="A767" s="19">
        <v>555.0</v>
      </c>
      <c r="B767" s="17"/>
      <c r="C767" s="305" t="s">
        <v>9638</v>
      </c>
    </row>
    <row r="768">
      <c r="A768" s="19">
        <v>556.0</v>
      </c>
      <c r="B768" s="17"/>
      <c r="C768" s="299" t="s">
        <v>5778</v>
      </c>
    </row>
    <row r="769">
      <c r="A769" s="19">
        <v>557.0</v>
      </c>
      <c r="B769" s="17"/>
      <c r="C769" s="315"/>
    </row>
    <row r="770">
      <c r="A770" s="19">
        <v>559.0</v>
      </c>
      <c r="B770" s="17"/>
      <c r="C770" s="316"/>
    </row>
    <row r="771">
      <c r="A771" s="19">
        <v>560.0</v>
      </c>
      <c r="B771" s="17"/>
      <c r="C771" s="304" t="s">
        <v>9652</v>
      </c>
    </row>
    <row r="772">
      <c r="A772" s="19">
        <v>561.0</v>
      </c>
      <c r="B772" s="17"/>
      <c r="C772" s="305" t="s">
        <v>9667</v>
      </c>
    </row>
    <row r="773">
      <c r="A773" s="19">
        <v>562.0</v>
      </c>
      <c r="B773" s="17"/>
      <c r="C773" s="299" t="s">
        <v>5778</v>
      </c>
    </row>
    <row r="774">
      <c r="A774" s="19">
        <v>563.0</v>
      </c>
      <c r="B774" s="17"/>
      <c r="C774" s="315"/>
    </row>
    <row r="775">
      <c r="A775" s="19">
        <v>565.0</v>
      </c>
      <c r="B775" s="17"/>
      <c r="C775" s="316"/>
    </row>
    <row r="776">
      <c r="A776" s="19">
        <v>566.0</v>
      </c>
      <c r="B776" s="17"/>
      <c r="C776" s="304" t="s">
        <v>9688</v>
      </c>
    </row>
    <row r="777">
      <c r="A777" s="19">
        <v>567.0</v>
      </c>
      <c r="B777" s="17"/>
      <c r="C777" s="305" t="s">
        <v>9697</v>
      </c>
    </row>
    <row r="778">
      <c r="A778" s="19">
        <v>568.0</v>
      </c>
      <c r="B778" s="17"/>
      <c r="C778" s="299" t="s">
        <v>5778</v>
      </c>
    </row>
    <row r="779">
      <c r="A779" s="19">
        <v>569.0</v>
      </c>
      <c r="B779" s="17"/>
      <c r="C779" s="315"/>
    </row>
    <row r="780">
      <c r="A780" s="19">
        <v>571.0</v>
      </c>
      <c r="B780" s="17"/>
      <c r="C780" s="316"/>
    </row>
    <row r="781">
      <c r="A781" s="19">
        <v>572.0</v>
      </c>
      <c r="B781" s="17"/>
      <c r="C781" s="304" t="s">
        <v>9711</v>
      </c>
    </row>
    <row r="782">
      <c r="A782" s="19">
        <v>573.0</v>
      </c>
      <c r="B782" s="17"/>
      <c r="C782" s="305" t="s">
        <v>9734</v>
      </c>
    </row>
    <row r="783">
      <c r="A783" s="19">
        <v>574.0</v>
      </c>
      <c r="B783" s="17"/>
      <c r="C783" s="299" t="s">
        <v>5778</v>
      </c>
    </row>
    <row r="784">
      <c r="A784" s="19">
        <v>575.0</v>
      </c>
      <c r="B784" s="17"/>
      <c r="C784" s="315"/>
    </row>
    <row r="785">
      <c r="A785" s="19">
        <v>577.0</v>
      </c>
      <c r="B785" s="17"/>
      <c r="C785" s="316"/>
    </row>
    <row r="786">
      <c r="A786" s="19">
        <v>578.0</v>
      </c>
      <c r="B786" s="17"/>
      <c r="C786" s="304" t="s">
        <v>9749</v>
      </c>
    </row>
    <row r="787">
      <c r="A787" s="19">
        <v>579.0</v>
      </c>
      <c r="B787" s="17"/>
      <c r="C787" s="305" t="s">
        <v>9763</v>
      </c>
    </row>
    <row r="788">
      <c r="A788" s="19">
        <v>580.0</v>
      </c>
      <c r="B788" s="17"/>
      <c r="C788" s="299" t="s">
        <v>5778</v>
      </c>
    </row>
    <row r="789">
      <c r="A789" s="19">
        <v>581.0</v>
      </c>
      <c r="B789" s="17"/>
      <c r="C789" s="315"/>
    </row>
    <row r="790">
      <c r="A790" s="19">
        <v>583.0</v>
      </c>
      <c r="B790" s="17"/>
      <c r="C790" s="316"/>
    </row>
    <row r="791">
      <c r="A791" s="19">
        <v>584.0</v>
      </c>
      <c r="B791" s="17"/>
      <c r="C791" s="304" t="s">
        <v>9789</v>
      </c>
    </row>
    <row r="792">
      <c r="A792" s="19">
        <v>585.0</v>
      </c>
      <c r="B792" s="17"/>
      <c r="C792" s="305" t="s">
        <v>9800</v>
      </c>
    </row>
    <row r="793">
      <c r="A793" s="19">
        <v>586.0</v>
      </c>
      <c r="B793" s="17"/>
      <c r="C793" s="299" t="s">
        <v>5778</v>
      </c>
    </row>
    <row r="794">
      <c r="A794" s="19">
        <v>587.0</v>
      </c>
      <c r="B794" s="17"/>
      <c r="C794" s="315"/>
    </row>
    <row r="795">
      <c r="A795" s="19">
        <v>589.0</v>
      </c>
      <c r="B795" s="17"/>
      <c r="C795" s="316"/>
    </row>
    <row r="796">
      <c r="A796" s="19">
        <v>590.0</v>
      </c>
      <c r="B796" s="17"/>
      <c r="C796" s="304" t="s">
        <v>9817</v>
      </c>
    </row>
    <row r="797">
      <c r="A797" s="19">
        <v>591.0</v>
      </c>
      <c r="B797" s="17"/>
      <c r="C797" s="305" t="s">
        <v>9842</v>
      </c>
    </row>
    <row r="798">
      <c r="A798" s="19">
        <v>592.0</v>
      </c>
      <c r="B798" s="17"/>
      <c r="C798" s="299" t="s">
        <v>5778</v>
      </c>
    </row>
    <row r="799">
      <c r="A799" s="19">
        <v>593.0</v>
      </c>
      <c r="B799" s="17"/>
      <c r="C799" s="315"/>
    </row>
    <row r="800">
      <c r="A800" s="19">
        <v>595.0</v>
      </c>
      <c r="B800" s="17"/>
      <c r="C800" s="316"/>
    </row>
    <row r="801">
      <c r="A801" s="19">
        <v>596.0</v>
      </c>
      <c r="B801" s="17"/>
      <c r="C801" s="304" t="s">
        <v>9868</v>
      </c>
    </row>
    <row r="802">
      <c r="A802" s="19">
        <v>597.0</v>
      </c>
      <c r="B802" s="17"/>
      <c r="C802" s="305" t="s">
        <v>9885</v>
      </c>
    </row>
    <row r="803">
      <c r="A803" s="19">
        <v>598.0</v>
      </c>
      <c r="B803" s="17"/>
      <c r="C803" s="299" t="s">
        <v>5778</v>
      </c>
    </row>
    <row r="804">
      <c r="A804" s="19">
        <v>599.0</v>
      </c>
      <c r="B804" s="17"/>
      <c r="C804" s="315"/>
    </row>
    <row r="805">
      <c r="A805" s="19">
        <v>601.0</v>
      </c>
      <c r="B805" s="17"/>
      <c r="C805" s="316"/>
    </row>
    <row r="806">
      <c r="A806" s="19">
        <v>602.0</v>
      </c>
      <c r="B806" s="17"/>
      <c r="C806" s="304" t="s">
        <v>9917</v>
      </c>
    </row>
    <row r="807">
      <c r="A807" s="19">
        <v>603.0</v>
      </c>
      <c r="B807" s="17"/>
      <c r="C807" s="305" t="s">
        <v>9931</v>
      </c>
    </row>
    <row r="808">
      <c r="A808" s="19">
        <v>604.0</v>
      </c>
      <c r="B808" s="17"/>
      <c r="C808" s="299" t="s">
        <v>5778</v>
      </c>
    </row>
    <row r="809">
      <c r="A809" s="19">
        <v>605.0</v>
      </c>
      <c r="B809" s="17"/>
      <c r="C809" s="315"/>
    </row>
    <row r="810">
      <c r="A810" s="19">
        <v>607.0</v>
      </c>
      <c r="B810" s="17"/>
      <c r="C810" s="316"/>
    </row>
    <row r="811">
      <c r="A811" s="19">
        <v>608.0</v>
      </c>
      <c r="B811" s="17"/>
      <c r="C811" s="304" t="s">
        <v>9948</v>
      </c>
    </row>
    <row r="812">
      <c r="A812" s="19">
        <v>609.0</v>
      </c>
      <c r="B812" s="17"/>
      <c r="C812" s="305" t="s">
        <v>9975</v>
      </c>
    </row>
    <row r="813">
      <c r="A813" s="19">
        <v>610.0</v>
      </c>
      <c r="B813" s="17"/>
      <c r="C813" s="299" t="s">
        <v>5778</v>
      </c>
    </row>
    <row r="814">
      <c r="A814" s="19">
        <v>611.0</v>
      </c>
      <c r="B814" s="17"/>
      <c r="C814" s="315"/>
    </row>
    <row r="815">
      <c r="A815" s="19">
        <v>613.0</v>
      </c>
      <c r="B815" s="17"/>
      <c r="C815" s="316"/>
    </row>
    <row r="816">
      <c r="A816" s="19">
        <v>614.0</v>
      </c>
      <c r="B816" s="17"/>
      <c r="C816" s="304" t="s">
        <v>9999</v>
      </c>
    </row>
    <row r="817">
      <c r="A817" s="19">
        <v>615.0</v>
      </c>
      <c r="B817" s="17"/>
      <c r="C817" s="305" t="s">
        <v>10011</v>
      </c>
    </row>
    <row r="818">
      <c r="A818" s="19">
        <v>616.0</v>
      </c>
      <c r="B818" s="17"/>
      <c r="C818" s="299" t="s">
        <v>5778</v>
      </c>
    </row>
    <row r="819">
      <c r="A819" s="19">
        <v>617.0</v>
      </c>
      <c r="B819" s="17"/>
      <c r="C819" s="315"/>
    </row>
    <row r="820">
      <c r="A820" s="19">
        <v>619.0</v>
      </c>
      <c r="B820" s="17"/>
      <c r="C820" s="316"/>
    </row>
    <row r="821">
      <c r="A821" s="19">
        <v>620.0</v>
      </c>
      <c r="B821" s="17"/>
      <c r="C821" s="304" t="s">
        <v>10048</v>
      </c>
    </row>
    <row r="822">
      <c r="A822" s="19">
        <v>621.0</v>
      </c>
      <c r="B822" s="17"/>
      <c r="C822" s="305" t="s">
        <v>10052</v>
      </c>
    </row>
    <row r="823">
      <c r="A823" s="19">
        <v>622.0</v>
      </c>
      <c r="B823" s="17"/>
      <c r="C823" s="299" t="s">
        <v>5778</v>
      </c>
    </row>
    <row r="824">
      <c r="A824" s="19">
        <v>623.0</v>
      </c>
      <c r="B824" s="17"/>
      <c r="C824" s="315"/>
    </row>
    <row r="825">
      <c r="A825" s="19">
        <v>625.0</v>
      </c>
      <c r="B825" s="17"/>
      <c r="C825" s="316"/>
    </row>
    <row r="826">
      <c r="A826" s="19">
        <v>626.0</v>
      </c>
      <c r="B826" s="17"/>
      <c r="C826" s="304" t="s">
        <v>10070</v>
      </c>
    </row>
    <row r="827">
      <c r="A827" s="19">
        <v>627.0</v>
      </c>
      <c r="B827" s="17"/>
      <c r="C827" s="305" t="s">
        <v>10081</v>
      </c>
    </row>
    <row r="828">
      <c r="A828" s="19">
        <v>628.0</v>
      </c>
      <c r="B828" s="17"/>
      <c r="C828" s="299" t="s">
        <v>5778</v>
      </c>
    </row>
    <row r="829">
      <c r="A829" s="19">
        <v>629.0</v>
      </c>
      <c r="B829" s="17"/>
      <c r="C829" s="315"/>
    </row>
    <row r="830">
      <c r="A830" s="19">
        <v>631.0</v>
      </c>
      <c r="B830" s="17"/>
      <c r="C830" s="316"/>
    </row>
    <row r="831">
      <c r="A831" s="19">
        <v>632.0</v>
      </c>
      <c r="B831" s="17"/>
      <c r="C831" s="304" t="s">
        <v>10106</v>
      </c>
    </row>
    <row r="832">
      <c r="A832" s="19">
        <v>633.0</v>
      </c>
      <c r="B832" s="17"/>
      <c r="C832" s="305" t="s">
        <v>10125</v>
      </c>
    </row>
    <row r="833">
      <c r="A833" s="19">
        <v>634.0</v>
      </c>
      <c r="B833" s="17"/>
      <c r="C833" s="299" t="s">
        <v>5778</v>
      </c>
    </row>
    <row r="834">
      <c r="A834" s="19">
        <v>635.0</v>
      </c>
      <c r="B834" s="17"/>
      <c r="C834" s="315"/>
    </row>
    <row r="835">
      <c r="A835" s="19">
        <v>637.0</v>
      </c>
      <c r="B835" s="17"/>
      <c r="C835" s="316"/>
    </row>
    <row r="836">
      <c r="A836" s="19">
        <v>638.0</v>
      </c>
      <c r="B836" s="17"/>
      <c r="C836" s="304" t="s">
        <v>10148</v>
      </c>
    </row>
    <row r="837">
      <c r="A837" s="19">
        <v>639.0</v>
      </c>
      <c r="B837" s="17"/>
      <c r="C837" s="305" t="s">
        <v>10175</v>
      </c>
    </row>
    <row r="838">
      <c r="A838" s="19">
        <v>640.0</v>
      </c>
      <c r="B838" s="17"/>
      <c r="C838" s="299" t="s">
        <v>5778</v>
      </c>
    </row>
    <row r="839">
      <c r="A839" s="19">
        <v>641.0</v>
      </c>
      <c r="B839" s="17"/>
      <c r="C839" s="315"/>
    </row>
    <row r="840">
      <c r="A840" s="19">
        <v>643.0</v>
      </c>
      <c r="B840" s="17"/>
      <c r="C840" s="316"/>
    </row>
    <row r="841">
      <c r="A841" s="19">
        <v>644.0</v>
      </c>
      <c r="B841" s="17"/>
      <c r="C841" s="304" t="s">
        <v>10191</v>
      </c>
    </row>
    <row r="842">
      <c r="A842" s="19">
        <v>645.0</v>
      </c>
      <c r="B842" s="17"/>
      <c r="C842" s="305" t="s">
        <v>10205</v>
      </c>
    </row>
    <row r="843">
      <c r="A843" s="19">
        <v>646.0</v>
      </c>
      <c r="B843" s="17"/>
      <c r="C843" s="299" t="s">
        <v>5778</v>
      </c>
    </row>
    <row r="844">
      <c r="A844" s="19">
        <v>647.0</v>
      </c>
      <c r="B844" s="17"/>
      <c r="C844" s="315"/>
    </row>
    <row r="845">
      <c r="A845" s="19">
        <v>649.0</v>
      </c>
      <c r="B845" s="17"/>
      <c r="C845" s="316"/>
    </row>
    <row r="846">
      <c r="A846" s="19">
        <v>650.0</v>
      </c>
      <c r="B846" s="17"/>
      <c r="C846" s="304" t="s">
        <v>10235</v>
      </c>
    </row>
    <row r="847">
      <c r="A847" s="19">
        <v>651.0</v>
      </c>
      <c r="B847" s="17"/>
      <c r="C847" s="305" t="s">
        <v>10244</v>
      </c>
    </row>
    <row r="848">
      <c r="A848" s="19">
        <v>652.0</v>
      </c>
      <c r="B848" s="17"/>
      <c r="C848" s="299" t="s">
        <v>5778</v>
      </c>
    </row>
    <row r="849">
      <c r="A849" s="19">
        <v>653.0</v>
      </c>
      <c r="B849" s="17"/>
      <c r="C849" s="315"/>
    </row>
    <row r="850">
      <c r="A850" s="19">
        <v>655.0</v>
      </c>
      <c r="B850" s="17"/>
      <c r="C850" s="316"/>
    </row>
    <row r="851">
      <c r="A851" s="19">
        <v>656.0</v>
      </c>
      <c r="B851" s="17"/>
      <c r="C851" s="304" t="s">
        <v>10268</v>
      </c>
    </row>
    <row r="852">
      <c r="A852" s="19">
        <v>657.0</v>
      </c>
      <c r="B852" s="17"/>
      <c r="C852" s="305" t="s">
        <v>10289</v>
      </c>
    </row>
    <row r="853">
      <c r="A853" s="19">
        <v>658.0</v>
      </c>
      <c r="B853" s="17"/>
      <c r="C853" s="299" t="s">
        <v>5778</v>
      </c>
    </row>
    <row r="854">
      <c r="A854" s="19">
        <v>659.0</v>
      </c>
      <c r="B854" s="17"/>
      <c r="C854" s="315"/>
    </row>
    <row r="855">
      <c r="A855" s="19">
        <v>661.0</v>
      </c>
      <c r="B855" s="17"/>
      <c r="C855" s="316"/>
    </row>
    <row r="856">
      <c r="A856" s="19">
        <v>662.0</v>
      </c>
      <c r="B856" s="17"/>
      <c r="C856" s="304" t="s">
        <v>10306</v>
      </c>
    </row>
    <row r="857">
      <c r="A857" s="19">
        <v>663.0</v>
      </c>
      <c r="B857" s="17"/>
      <c r="C857" s="305" t="s">
        <v>10321</v>
      </c>
    </row>
    <row r="858">
      <c r="A858" s="19">
        <v>664.0</v>
      </c>
      <c r="B858" s="17"/>
      <c r="C858" s="299" t="s">
        <v>5778</v>
      </c>
    </row>
    <row r="859">
      <c r="A859" s="19">
        <v>665.0</v>
      </c>
      <c r="B859" s="17"/>
      <c r="C859" s="315"/>
    </row>
    <row r="860">
      <c r="A860" s="19">
        <v>667.0</v>
      </c>
      <c r="B860" s="17"/>
      <c r="C860" s="316"/>
    </row>
    <row r="861">
      <c r="A861" s="19">
        <v>668.0</v>
      </c>
      <c r="B861" s="17"/>
      <c r="C861" s="304" t="s">
        <v>10343</v>
      </c>
    </row>
    <row r="862">
      <c r="A862" s="19">
        <v>669.0</v>
      </c>
      <c r="B862" s="17"/>
      <c r="C862" s="305" t="s">
        <v>10359</v>
      </c>
    </row>
    <row r="863">
      <c r="A863" s="19">
        <v>670.0</v>
      </c>
      <c r="B863" s="17"/>
      <c r="C863" s="299" t="s">
        <v>5778</v>
      </c>
    </row>
    <row r="864">
      <c r="A864" s="19">
        <v>671.0</v>
      </c>
      <c r="B864" s="17"/>
      <c r="C864" s="315"/>
    </row>
    <row r="865">
      <c r="A865" s="19">
        <v>673.0</v>
      </c>
      <c r="B865" s="17"/>
      <c r="C865" s="316"/>
    </row>
    <row r="866">
      <c r="A866" s="19">
        <v>674.0</v>
      </c>
      <c r="B866" s="17"/>
      <c r="C866" s="304" t="s">
        <v>10374</v>
      </c>
    </row>
    <row r="867">
      <c r="A867" s="19">
        <v>675.0</v>
      </c>
      <c r="B867" s="17"/>
      <c r="C867" s="305" t="s">
        <v>10393</v>
      </c>
    </row>
    <row r="868">
      <c r="A868" s="19">
        <v>676.0</v>
      </c>
      <c r="B868" s="17"/>
      <c r="C868" s="299" t="s">
        <v>5778</v>
      </c>
    </row>
    <row r="869">
      <c r="A869" s="19">
        <v>677.0</v>
      </c>
      <c r="B869" s="17"/>
      <c r="C869" s="315"/>
    </row>
    <row r="870">
      <c r="A870" s="19">
        <v>679.0</v>
      </c>
      <c r="B870" s="17"/>
      <c r="C870" s="316"/>
    </row>
    <row r="871">
      <c r="A871" s="19">
        <v>680.0</v>
      </c>
      <c r="B871" s="17"/>
      <c r="C871" s="304" t="s">
        <v>10414</v>
      </c>
    </row>
    <row r="872">
      <c r="A872" s="19">
        <v>681.0</v>
      </c>
      <c r="B872" s="17"/>
      <c r="C872" s="305" t="s">
        <v>10440</v>
      </c>
    </row>
    <row r="873">
      <c r="A873" s="19">
        <v>682.0</v>
      </c>
      <c r="B873" s="17"/>
      <c r="C873" s="299" t="s">
        <v>5778</v>
      </c>
    </row>
    <row r="874">
      <c r="A874" s="19">
        <v>683.0</v>
      </c>
      <c r="B874" s="17"/>
      <c r="C874" s="315"/>
    </row>
    <row r="875">
      <c r="A875" s="19">
        <v>685.0</v>
      </c>
      <c r="B875" s="17"/>
      <c r="C875" s="316"/>
    </row>
    <row r="876">
      <c r="A876" s="19">
        <v>686.0</v>
      </c>
      <c r="B876" s="17"/>
      <c r="C876" s="304" t="s">
        <v>10465</v>
      </c>
    </row>
    <row r="877">
      <c r="A877" s="19">
        <v>687.0</v>
      </c>
      <c r="B877" s="17"/>
      <c r="C877" s="305" t="s">
        <v>10488</v>
      </c>
    </row>
    <row r="878">
      <c r="A878" s="19">
        <v>688.0</v>
      </c>
      <c r="B878" s="17"/>
      <c r="C878" s="299" t="s">
        <v>5778</v>
      </c>
    </row>
    <row r="879">
      <c r="A879" s="19">
        <v>689.0</v>
      </c>
      <c r="B879" s="17"/>
      <c r="C879" s="315"/>
    </row>
    <row r="880">
      <c r="A880" s="19">
        <v>691.0</v>
      </c>
      <c r="B880" s="17"/>
      <c r="C880" s="316"/>
    </row>
    <row r="881">
      <c r="A881" s="19">
        <v>692.0</v>
      </c>
      <c r="B881" s="17"/>
      <c r="C881" s="304" t="s">
        <v>10509</v>
      </c>
    </row>
    <row r="882">
      <c r="A882" s="19">
        <v>693.0</v>
      </c>
      <c r="B882" s="17"/>
      <c r="C882" s="305" t="s">
        <v>10532</v>
      </c>
    </row>
    <row r="883">
      <c r="A883" s="19">
        <v>694.0</v>
      </c>
      <c r="B883" s="17"/>
      <c r="C883" s="299" t="s">
        <v>5778</v>
      </c>
    </row>
    <row r="884">
      <c r="A884" s="19">
        <v>695.0</v>
      </c>
      <c r="B884" s="17"/>
      <c r="C884" s="315"/>
    </row>
    <row r="885">
      <c r="A885" s="19">
        <v>697.0</v>
      </c>
      <c r="B885" s="17"/>
      <c r="C885" s="316"/>
    </row>
    <row r="886">
      <c r="A886" s="19">
        <v>698.0</v>
      </c>
      <c r="B886" s="17"/>
      <c r="C886" s="304" t="s">
        <v>10554</v>
      </c>
    </row>
    <row r="887">
      <c r="A887" s="19">
        <v>699.0</v>
      </c>
      <c r="B887" s="17"/>
      <c r="C887" s="305" t="s">
        <v>10567</v>
      </c>
    </row>
    <row r="888">
      <c r="A888" s="19">
        <v>700.0</v>
      </c>
      <c r="B888" s="17"/>
      <c r="C888" s="299" t="s">
        <v>5778</v>
      </c>
    </row>
    <row r="889">
      <c r="A889" s="19">
        <v>701.0</v>
      </c>
      <c r="B889" s="17"/>
      <c r="C889" s="315"/>
    </row>
    <row r="890">
      <c r="A890" s="19">
        <v>703.0</v>
      </c>
      <c r="B890" s="17"/>
      <c r="C890" s="316"/>
    </row>
    <row r="891">
      <c r="A891" s="19">
        <v>704.0</v>
      </c>
      <c r="B891" s="17"/>
      <c r="C891" s="304" t="s">
        <v>10601</v>
      </c>
    </row>
    <row r="892">
      <c r="A892" s="19">
        <v>705.0</v>
      </c>
      <c r="B892" s="17"/>
      <c r="C892" s="305" t="s">
        <v>10613</v>
      </c>
    </row>
    <row r="893">
      <c r="A893" s="19">
        <v>706.0</v>
      </c>
      <c r="B893" s="17"/>
      <c r="C893" s="299" t="s">
        <v>5778</v>
      </c>
    </row>
    <row r="894">
      <c r="A894" s="19">
        <v>707.0</v>
      </c>
      <c r="B894" s="17"/>
      <c r="C894" s="315"/>
    </row>
    <row r="895">
      <c r="A895" s="19">
        <v>709.0</v>
      </c>
      <c r="B895" s="17"/>
      <c r="C895" s="316"/>
    </row>
    <row r="896">
      <c r="A896" s="19">
        <v>710.0</v>
      </c>
      <c r="B896" s="17"/>
      <c r="C896" s="304" t="s">
        <v>10629</v>
      </c>
    </row>
    <row r="897">
      <c r="A897" s="19">
        <v>711.0</v>
      </c>
      <c r="B897" s="17"/>
      <c r="C897" s="305" t="s">
        <v>10651</v>
      </c>
    </row>
    <row r="898">
      <c r="A898" s="19">
        <v>712.0</v>
      </c>
      <c r="B898" s="17"/>
      <c r="C898" s="299" t="s">
        <v>5778</v>
      </c>
    </row>
    <row r="899">
      <c r="A899" s="19">
        <v>713.0</v>
      </c>
      <c r="B899" s="17"/>
      <c r="C899" s="315"/>
    </row>
    <row r="900">
      <c r="A900" s="19">
        <v>715.0</v>
      </c>
      <c r="B900" s="17"/>
      <c r="C900" s="316"/>
    </row>
    <row r="901">
      <c r="A901" s="19">
        <v>716.0</v>
      </c>
      <c r="B901" s="17"/>
      <c r="C901" s="304" t="s">
        <v>10669</v>
      </c>
    </row>
    <row r="902">
      <c r="A902" s="19">
        <v>717.0</v>
      </c>
      <c r="B902" s="17"/>
      <c r="C902" s="305" t="s">
        <v>10679</v>
      </c>
    </row>
    <row r="903">
      <c r="A903" s="19">
        <v>718.0</v>
      </c>
      <c r="B903" s="17"/>
      <c r="C903" s="299" t="s">
        <v>5778</v>
      </c>
    </row>
    <row r="904">
      <c r="A904" s="19">
        <v>719.0</v>
      </c>
      <c r="B904" s="17"/>
      <c r="C904" s="315"/>
    </row>
    <row r="905">
      <c r="A905" s="19">
        <v>721.0</v>
      </c>
      <c r="B905" s="17"/>
      <c r="C905" s="316"/>
    </row>
    <row r="906">
      <c r="A906" s="19">
        <v>722.0</v>
      </c>
      <c r="B906" s="17"/>
      <c r="C906" s="304" t="s">
        <v>10694</v>
      </c>
    </row>
    <row r="907">
      <c r="A907" s="19">
        <v>723.0</v>
      </c>
      <c r="B907" s="17"/>
      <c r="C907" s="305" t="s">
        <v>7637</v>
      </c>
    </row>
    <row r="908">
      <c r="A908" s="19">
        <v>724.0</v>
      </c>
      <c r="B908" s="17"/>
      <c r="C908" s="299" t="s">
        <v>5778</v>
      </c>
    </row>
    <row r="909">
      <c r="A909" s="19">
        <v>725.0</v>
      </c>
      <c r="B909" s="17"/>
      <c r="C909" s="315"/>
    </row>
    <row r="910">
      <c r="A910" s="19">
        <v>727.0</v>
      </c>
      <c r="B910" s="17"/>
      <c r="C910" s="316"/>
    </row>
    <row r="911">
      <c r="A911" s="19">
        <v>728.0</v>
      </c>
      <c r="B911" s="17"/>
      <c r="C911" s="304" t="s">
        <v>10716</v>
      </c>
    </row>
    <row r="912">
      <c r="A912" s="19">
        <v>729.0</v>
      </c>
      <c r="B912" s="17"/>
      <c r="C912" s="305" t="s">
        <v>10728</v>
      </c>
    </row>
    <row r="913">
      <c r="A913" s="19">
        <v>730.0</v>
      </c>
      <c r="B913" s="17"/>
      <c r="C913" s="299" t="s">
        <v>5778</v>
      </c>
    </row>
    <row r="914">
      <c r="A914" s="19">
        <v>731.0</v>
      </c>
      <c r="B914" s="17"/>
      <c r="C914" s="315"/>
    </row>
    <row r="915">
      <c r="A915" s="19">
        <v>733.0</v>
      </c>
      <c r="B915" s="17"/>
      <c r="C915" s="316"/>
    </row>
    <row r="916">
      <c r="A916" s="19">
        <v>734.0</v>
      </c>
      <c r="B916" s="17"/>
      <c r="C916" s="304" t="s">
        <v>10756</v>
      </c>
    </row>
    <row r="917">
      <c r="A917" s="19">
        <v>735.0</v>
      </c>
      <c r="B917" s="17"/>
      <c r="C917" s="305" t="s">
        <v>10773</v>
      </c>
    </row>
    <row r="918">
      <c r="A918" s="19">
        <v>736.0</v>
      </c>
      <c r="B918" s="17"/>
      <c r="C918" s="299" t="s">
        <v>5778</v>
      </c>
    </row>
    <row r="919">
      <c r="A919" s="19">
        <v>737.0</v>
      </c>
      <c r="B919" s="17"/>
      <c r="C919" s="315"/>
    </row>
    <row r="920">
      <c r="A920" s="19">
        <v>739.0</v>
      </c>
      <c r="B920" s="17"/>
      <c r="C920" s="316"/>
    </row>
    <row r="921">
      <c r="A921" s="19">
        <v>740.0</v>
      </c>
      <c r="B921" s="17"/>
      <c r="C921" s="304" t="s">
        <v>10795</v>
      </c>
    </row>
    <row r="922">
      <c r="A922" s="19">
        <v>741.0</v>
      </c>
      <c r="B922" s="17"/>
      <c r="C922" s="305" t="s">
        <v>10812</v>
      </c>
    </row>
    <row r="923">
      <c r="A923" s="19">
        <v>742.0</v>
      </c>
      <c r="B923" s="17"/>
      <c r="C923" s="299" t="s">
        <v>5778</v>
      </c>
    </row>
    <row r="924">
      <c r="A924" s="19">
        <v>743.0</v>
      </c>
      <c r="B924" s="17"/>
      <c r="C924" s="315"/>
    </row>
    <row r="925">
      <c r="A925" s="19">
        <v>745.0</v>
      </c>
      <c r="B925" s="17"/>
      <c r="C925" s="316"/>
    </row>
    <row r="926">
      <c r="A926" s="19">
        <v>746.0</v>
      </c>
      <c r="B926" s="17"/>
      <c r="C926" s="304" t="s">
        <v>10833</v>
      </c>
    </row>
    <row r="927">
      <c r="A927" s="19">
        <v>747.0</v>
      </c>
      <c r="B927" s="17"/>
      <c r="C927" s="305" t="s">
        <v>10848</v>
      </c>
    </row>
    <row r="928">
      <c r="A928" s="19">
        <v>748.0</v>
      </c>
      <c r="B928" s="17"/>
      <c r="C928" s="299" t="s">
        <v>5778</v>
      </c>
    </row>
    <row r="929">
      <c r="A929" s="19">
        <v>749.0</v>
      </c>
      <c r="B929" s="17"/>
      <c r="C929" s="315"/>
    </row>
    <row r="930">
      <c r="A930" s="19">
        <v>751.0</v>
      </c>
      <c r="B930" s="17"/>
      <c r="C930" s="316"/>
    </row>
    <row r="931">
      <c r="A931" s="19">
        <v>752.0</v>
      </c>
      <c r="B931" s="17"/>
      <c r="C931" s="304" t="s">
        <v>10873</v>
      </c>
    </row>
    <row r="932">
      <c r="A932" s="19">
        <v>753.0</v>
      </c>
      <c r="B932" s="17"/>
      <c r="C932" s="305" t="s">
        <v>10888</v>
      </c>
    </row>
    <row r="933">
      <c r="A933" s="19">
        <v>754.0</v>
      </c>
      <c r="B933" s="17"/>
      <c r="C933" s="299" t="s">
        <v>5778</v>
      </c>
    </row>
    <row r="934">
      <c r="A934" s="19">
        <v>755.0</v>
      </c>
      <c r="B934" s="17"/>
      <c r="C934" s="315"/>
    </row>
    <row r="935">
      <c r="A935" s="19">
        <v>757.0</v>
      </c>
      <c r="B935" s="17"/>
      <c r="C935" s="316"/>
    </row>
    <row r="936">
      <c r="A936" s="19">
        <v>758.0</v>
      </c>
      <c r="B936" s="17"/>
      <c r="C936" s="304" t="s">
        <v>10904</v>
      </c>
    </row>
    <row r="937">
      <c r="A937" s="19">
        <v>759.0</v>
      </c>
      <c r="B937" s="17"/>
      <c r="C937" s="305" t="s">
        <v>10929</v>
      </c>
    </row>
    <row r="938">
      <c r="A938" s="19">
        <v>760.0</v>
      </c>
      <c r="B938" s="17"/>
      <c r="C938" s="299" t="s">
        <v>5778</v>
      </c>
    </row>
    <row r="939">
      <c r="A939" s="19">
        <v>761.0</v>
      </c>
      <c r="B939" s="17"/>
      <c r="C939" s="315"/>
    </row>
    <row r="940">
      <c r="A940" s="19">
        <v>763.0</v>
      </c>
      <c r="B940" s="17"/>
      <c r="C940" s="316"/>
    </row>
    <row r="941">
      <c r="A941" s="19">
        <v>764.0</v>
      </c>
      <c r="B941" s="17"/>
      <c r="C941" s="304" t="s">
        <v>10947</v>
      </c>
    </row>
    <row r="942">
      <c r="A942" s="19">
        <v>765.0</v>
      </c>
      <c r="B942" s="17"/>
      <c r="C942" s="305" t="s">
        <v>10958</v>
      </c>
    </row>
    <row r="943">
      <c r="A943" s="19">
        <v>766.0</v>
      </c>
      <c r="B943" s="17"/>
      <c r="C943" s="299" t="s">
        <v>5778</v>
      </c>
    </row>
    <row r="944">
      <c r="A944" s="19">
        <v>767.0</v>
      </c>
      <c r="B944" s="17"/>
      <c r="C944" s="315"/>
    </row>
    <row r="945">
      <c r="A945" s="19">
        <v>769.0</v>
      </c>
      <c r="B945" s="17"/>
      <c r="C945" s="316"/>
    </row>
    <row r="946">
      <c r="A946" s="19">
        <v>770.0</v>
      </c>
      <c r="B946" s="17"/>
      <c r="C946" s="304" t="s">
        <v>10978</v>
      </c>
    </row>
    <row r="947">
      <c r="A947" s="19">
        <v>771.0</v>
      </c>
      <c r="B947" s="17"/>
      <c r="C947" s="305" t="s">
        <v>10991</v>
      </c>
    </row>
    <row r="948">
      <c r="A948" s="19">
        <v>772.0</v>
      </c>
      <c r="B948" s="17"/>
      <c r="C948" s="299" t="s">
        <v>5778</v>
      </c>
    </row>
    <row r="949">
      <c r="A949" s="19">
        <v>773.0</v>
      </c>
      <c r="B949" s="17"/>
      <c r="C949" s="315"/>
    </row>
    <row r="950">
      <c r="A950" s="19">
        <v>775.0</v>
      </c>
      <c r="B950" s="17"/>
      <c r="C950" s="316"/>
    </row>
    <row r="951">
      <c r="A951" s="19">
        <v>776.0</v>
      </c>
      <c r="B951" s="17"/>
      <c r="C951" s="304" t="s">
        <v>11016</v>
      </c>
    </row>
    <row r="952">
      <c r="A952" s="19">
        <v>777.0</v>
      </c>
      <c r="B952" s="17"/>
      <c r="C952" s="305" t="s">
        <v>11041</v>
      </c>
    </row>
    <row r="953">
      <c r="A953" s="19">
        <v>778.0</v>
      </c>
      <c r="B953" s="17"/>
      <c r="C953" s="299" t="s">
        <v>5778</v>
      </c>
    </row>
    <row r="954">
      <c r="A954" s="19">
        <v>779.0</v>
      </c>
      <c r="B954" s="17"/>
      <c r="C954" s="315"/>
    </row>
    <row r="955">
      <c r="A955" s="19">
        <v>781.0</v>
      </c>
      <c r="B955" s="17"/>
      <c r="C955" s="316"/>
    </row>
    <row r="956">
      <c r="A956" s="19">
        <v>782.0</v>
      </c>
      <c r="B956" s="17"/>
      <c r="C956" s="304" t="s">
        <v>11057</v>
      </c>
    </row>
    <row r="957">
      <c r="A957" s="19">
        <v>783.0</v>
      </c>
      <c r="B957" s="17"/>
      <c r="C957" s="305" t="s">
        <v>11072</v>
      </c>
    </row>
    <row r="958">
      <c r="A958" s="19">
        <v>784.0</v>
      </c>
      <c r="B958" s="17"/>
      <c r="C958" s="299" t="s">
        <v>5778</v>
      </c>
    </row>
    <row r="959">
      <c r="A959" s="19">
        <v>785.0</v>
      </c>
      <c r="B959" s="17"/>
      <c r="C959" s="315"/>
    </row>
    <row r="960">
      <c r="A960" s="19">
        <v>787.0</v>
      </c>
      <c r="B960" s="17"/>
      <c r="C960" s="316"/>
    </row>
    <row r="961">
      <c r="A961" s="19">
        <v>788.0</v>
      </c>
      <c r="B961" s="17"/>
      <c r="C961" s="304" t="s">
        <v>11107</v>
      </c>
    </row>
    <row r="962">
      <c r="A962" s="19">
        <v>789.0</v>
      </c>
      <c r="B962" s="17"/>
      <c r="C962" s="305" t="s">
        <v>11116</v>
      </c>
    </row>
    <row r="963">
      <c r="A963" s="19">
        <v>790.0</v>
      </c>
      <c r="B963" s="17"/>
      <c r="C963" s="299" t="s">
        <v>5778</v>
      </c>
    </row>
    <row r="964">
      <c r="A964" s="19">
        <v>791.0</v>
      </c>
      <c r="B964" s="17"/>
      <c r="C964" s="315"/>
    </row>
    <row r="965">
      <c r="A965" s="19">
        <v>793.0</v>
      </c>
      <c r="B965" s="17"/>
      <c r="C965" s="316"/>
    </row>
    <row r="966">
      <c r="A966" s="19">
        <v>794.0</v>
      </c>
      <c r="B966" s="17"/>
      <c r="C966" s="304" t="s">
        <v>11132</v>
      </c>
    </row>
    <row r="967">
      <c r="A967" s="19">
        <v>795.0</v>
      </c>
      <c r="B967" s="17"/>
      <c r="C967" s="305" t="s">
        <v>11155</v>
      </c>
    </row>
    <row r="968">
      <c r="A968" s="19">
        <v>796.0</v>
      </c>
      <c r="B968" s="17"/>
      <c r="C968" s="299" t="s">
        <v>5778</v>
      </c>
    </row>
    <row r="969">
      <c r="A969" s="19">
        <v>797.0</v>
      </c>
      <c r="B969" s="17"/>
      <c r="C969" s="315"/>
    </row>
    <row r="970">
      <c r="A970" s="19">
        <v>799.0</v>
      </c>
      <c r="B970" s="17"/>
      <c r="C970" s="316"/>
    </row>
    <row r="971">
      <c r="A971" s="19">
        <v>800.0</v>
      </c>
      <c r="B971" s="17"/>
      <c r="C971" s="304" t="s">
        <v>11177</v>
      </c>
    </row>
    <row r="972">
      <c r="A972" s="19">
        <v>801.0</v>
      </c>
      <c r="B972" s="17"/>
      <c r="C972" s="305" t="s">
        <v>11190</v>
      </c>
    </row>
    <row r="973">
      <c r="A973" s="19">
        <v>802.0</v>
      </c>
      <c r="B973" s="17"/>
      <c r="C973" s="299" t="s">
        <v>5778</v>
      </c>
    </row>
    <row r="974">
      <c r="A974" s="19">
        <v>803.0</v>
      </c>
      <c r="B974" s="17"/>
      <c r="C974" s="315"/>
    </row>
    <row r="975">
      <c r="A975" s="19">
        <v>805.0</v>
      </c>
      <c r="B975" s="17"/>
      <c r="C975" s="316"/>
    </row>
    <row r="976">
      <c r="A976" s="19">
        <v>806.0</v>
      </c>
      <c r="B976" s="17"/>
      <c r="C976" s="304" t="s">
        <v>11221</v>
      </c>
    </row>
    <row r="977">
      <c r="A977" s="19">
        <v>807.0</v>
      </c>
      <c r="B977" s="17"/>
      <c r="C977" s="305" t="s">
        <v>11227</v>
      </c>
    </row>
    <row r="978">
      <c r="A978" s="19">
        <v>808.0</v>
      </c>
      <c r="B978" s="17"/>
      <c r="C978" s="299" t="s">
        <v>5778</v>
      </c>
    </row>
    <row r="979">
      <c r="A979" s="19">
        <v>809.0</v>
      </c>
      <c r="B979" s="17"/>
      <c r="C979" s="315"/>
    </row>
    <row r="980">
      <c r="A980" s="19">
        <v>811.0</v>
      </c>
      <c r="B980" s="17"/>
      <c r="C980" s="316"/>
    </row>
    <row r="981">
      <c r="A981" s="19">
        <v>812.0</v>
      </c>
      <c r="B981" s="17"/>
      <c r="C981" s="304" t="s">
        <v>11247</v>
      </c>
    </row>
    <row r="982">
      <c r="A982" s="19">
        <v>813.0</v>
      </c>
      <c r="B982" s="17"/>
      <c r="C982" s="305" t="s">
        <v>11270</v>
      </c>
    </row>
    <row r="983">
      <c r="A983" s="19">
        <v>814.0</v>
      </c>
      <c r="B983" s="17"/>
      <c r="C983" s="299" t="s">
        <v>5778</v>
      </c>
    </row>
    <row r="984">
      <c r="A984" s="19">
        <v>815.0</v>
      </c>
      <c r="B984" s="17"/>
      <c r="C984" s="315"/>
    </row>
    <row r="985">
      <c r="A985" s="19">
        <v>817.0</v>
      </c>
      <c r="B985" s="17"/>
      <c r="C985" s="316"/>
    </row>
    <row r="986">
      <c r="A986" s="19">
        <v>818.0</v>
      </c>
      <c r="B986" s="17"/>
      <c r="C986" s="304" t="s">
        <v>11285</v>
      </c>
    </row>
    <row r="987">
      <c r="A987" s="19">
        <v>819.0</v>
      </c>
      <c r="B987" s="17"/>
      <c r="C987" s="305" t="s">
        <v>11299</v>
      </c>
    </row>
    <row r="988">
      <c r="A988" s="19">
        <v>820.0</v>
      </c>
      <c r="B988" s="17"/>
      <c r="C988" s="299" t="s">
        <v>5778</v>
      </c>
    </row>
    <row r="989">
      <c r="A989" s="19">
        <v>821.0</v>
      </c>
      <c r="B989" s="17"/>
      <c r="C989" s="315"/>
    </row>
    <row r="990">
      <c r="A990" s="19">
        <v>823.0</v>
      </c>
      <c r="B990" s="17"/>
      <c r="C990" s="316"/>
    </row>
    <row r="991">
      <c r="A991" s="19">
        <v>824.0</v>
      </c>
      <c r="B991" s="17"/>
      <c r="C991" s="304" t="s">
        <v>11320</v>
      </c>
    </row>
    <row r="992">
      <c r="A992" s="19">
        <v>825.0</v>
      </c>
      <c r="B992" s="17"/>
      <c r="C992" s="305" t="s">
        <v>11338</v>
      </c>
    </row>
    <row r="993">
      <c r="A993" s="19">
        <v>826.0</v>
      </c>
      <c r="B993" s="17"/>
      <c r="C993" s="299" t="s">
        <v>5778</v>
      </c>
    </row>
    <row r="994">
      <c r="A994" s="19">
        <v>827.0</v>
      </c>
      <c r="B994" s="17"/>
      <c r="C994" s="315"/>
    </row>
    <row r="995">
      <c r="A995" s="19">
        <v>829.0</v>
      </c>
      <c r="B995" s="17"/>
      <c r="C995" s="316"/>
    </row>
    <row r="996">
      <c r="A996" s="19">
        <v>830.0</v>
      </c>
      <c r="B996" s="17"/>
      <c r="C996" s="304" t="s">
        <v>11360</v>
      </c>
    </row>
    <row r="997">
      <c r="A997" s="19">
        <v>831.0</v>
      </c>
      <c r="B997" s="17"/>
      <c r="C997" s="305" t="s">
        <v>11382</v>
      </c>
    </row>
    <row r="998">
      <c r="A998" s="19">
        <v>832.0</v>
      </c>
      <c r="B998" s="17"/>
      <c r="C998" s="299" t="s">
        <v>5778</v>
      </c>
    </row>
    <row r="999">
      <c r="A999" s="19">
        <v>833.0</v>
      </c>
      <c r="B999" s="17"/>
      <c r="C999" s="315"/>
    </row>
    <row r="1000">
      <c r="A1000" s="19">
        <v>835.0</v>
      </c>
      <c r="B1000" s="17"/>
      <c r="C1000" s="316"/>
    </row>
    <row r="1001">
      <c r="A1001" s="19">
        <v>836.0</v>
      </c>
      <c r="B1001" s="17"/>
      <c r="C1001" s="304" t="s">
        <v>11399</v>
      </c>
    </row>
    <row r="1002">
      <c r="A1002" s="19">
        <v>837.0</v>
      </c>
      <c r="B1002" s="17"/>
      <c r="C1002" s="305" t="s">
        <v>11417</v>
      </c>
    </row>
    <row r="1003">
      <c r="A1003" s="19">
        <v>838.0</v>
      </c>
      <c r="B1003" s="17"/>
      <c r="C1003" s="299" t="s">
        <v>5778</v>
      </c>
    </row>
    <row r="1004">
      <c r="A1004" s="19">
        <v>839.0</v>
      </c>
      <c r="B1004" s="17"/>
      <c r="C1004" s="315"/>
    </row>
    <row r="1005">
      <c r="A1005" s="19">
        <v>841.0</v>
      </c>
      <c r="B1005" s="17"/>
      <c r="C1005" s="316"/>
    </row>
    <row r="1006">
      <c r="A1006" s="19">
        <v>842.0</v>
      </c>
      <c r="B1006" s="17"/>
      <c r="C1006" s="304" t="s">
        <v>11446</v>
      </c>
    </row>
    <row r="1007">
      <c r="A1007" s="19">
        <v>843.0</v>
      </c>
      <c r="B1007" s="17"/>
      <c r="C1007" s="305" t="s">
        <v>11458</v>
      </c>
    </row>
    <row r="1008">
      <c r="A1008" s="19">
        <v>844.0</v>
      </c>
      <c r="B1008" s="17"/>
      <c r="C1008" s="299" t="s">
        <v>5778</v>
      </c>
    </row>
    <row r="1009">
      <c r="A1009" s="19">
        <v>845.0</v>
      </c>
      <c r="B1009" s="17"/>
      <c r="C1009" s="315"/>
    </row>
    <row r="1010">
      <c r="A1010" s="19">
        <v>847.0</v>
      </c>
      <c r="B1010" s="17"/>
      <c r="C1010" s="316"/>
    </row>
    <row r="1011">
      <c r="A1011" s="19">
        <v>848.0</v>
      </c>
      <c r="B1011" s="17"/>
      <c r="C1011" s="304" t="s">
        <v>11478</v>
      </c>
    </row>
    <row r="1012">
      <c r="A1012" s="19">
        <v>849.0</v>
      </c>
      <c r="B1012" s="17"/>
      <c r="C1012" s="305" t="s">
        <v>11493</v>
      </c>
    </row>
    <row r="1013">
      <c r="A1013" s="19">
        <v>850.0</v>
      </c>
      <c r="B1013" s="17"/>
      <c r="C1013" s="299" t="s">
        <v>5778</v>
      </c>
    </row>
    <row r="1014">
      <c r="A1014" s="19">
        <v>851.0</v>
      </c>
      <c r="B1014" s="17"/>
      <c r="C1014" s="315"/>
    </row>
    <row r="1015">
      <c r="A1015" s="19">
        <v>853.0</v>
      </c>
      <c r="B1015" s="17"/>
      <c r="C1015" s="316"/>
    </row>
    <row r="1016">
      <c r="A1016" s="19">
        <v>854.0</v>
      </c>
      <c r="B1016" s="17"/>
      <c r="C1016" s="304" t="s">
        <v>11516</v>
      </c>
    </row>
    <row r="1017">
      <c r="A1017" s="19">
        <v>855.0</v>
      </c>
      <c r="B1017" s="17"/>
      <c r="C1017" s="305" t="s">
        <v>11532</v>
      </c>
    </row>
    <row r="1018">
      <c r="A1018" s="19">
        <v>856.0</v>
      </c>
      <c r="B1018" s="17"/>
      <c r="C1018" s="299" t="s">
        <v>5778</v>
      </c>
    </row>
    <row r="1019">
      <c r="A1019" s="19">
        <v>857.0</v>
      </c>
      <c r="B1019" s="17"/>
      <c r="C1019" s="315"/>
    </row>
    <row r="1020">
      <c r="A1020" s="19">
        <v>859.0</v>
      </c>
      <c r="B1020" s="17"/>
      <c r="C1020" s="316"/>
    </row>
    <row r="1021">
      <c r="A1021" s="19">
        <v>860.0</v>
      </c>
      <c r="B1021" s="17"/>
      <c r="C1021" s="304" t="s">
        <v>11561</v>
      </c>
    </row>
    <row r="1022">
      <c r="A1022" s="19">
        <v>861.0</v>
      </c>
      <c r="B1022" s="17"/>
      <c r="C1022" s="305" t="s">
        <v>11567</v>
      </c>
    </row>
    <row r="1023">
      <c r="A1023" s="19">
        <v>862.0</v>
      </c>
      <c r="B1023" s="17"/>
      <c r="C1023" s="299" t="s">
        <v>5778</v>
      </c>
    </row>
    <row r="1024">
      <c r="A1024" s="19">
        <v>863.0</v>
      </c>
      <c r="B1024" s="17"/>
      <c r="C1024" s="315"/>
    </row>
    <row r="1025">
      <c r="A1025" s="19">
        <v>865.0</v>
      </c>
      <c r="B1025" s="17"/>
      <c r="C1025" s="316"/>
    </row>
    <row r="1026">
      <c r="A1026" s="19">
        <v>866.0</v>
      </c>
      <c r="B1026" s="17"/>
      <c r="C1026" s="304" t="s">
        <v>11586</v>
      </c>
    </row>
    <row r="1027">
      <c r="A1027" s="19">
        <v>867.0</v>
      </c>
      <c r="B1027" s="17"/>
      <c r="C1027" s="305" t="s">
        <v>11599</v>
      </c>
    </row>
    <row r="1028">
      <c r="A1028" s="19">
        <v>868.0</v>
      </c>
      <c r="B1028" s="17"/>
      <c r="C1028" s="299" t="s">
        <v>5778</v>
      </c>
    </row>
    <row r="1029">
      <c r="A1029" s="19">
        <v>869.0</v>
      </c>
      <c r="B1029" s="17"/>
      <c r="C1029" s="315"/>
    </row>
    <row r="1030">
      <c r="A1030" s="19">
        <v>871.0</v>
      </c>
      <c r="B1030" s="17"/>
      <c r="C1030" s="316"/>
    </row>
    <row r="1031">
      <c r="A1031" s="19">
        <v>872.0</v>
      </c>
      <c r="B1031" s="17"/>
      <c r="C1031" s="304" t="s">
        <v>11627</v>
      </c>
    </row>
    <row r="1032">
      <c r="A1032" s="19">
        <v>873.0</v>
      </c>
      <c r="B1032" s="17"/>
      <c r="C1032" s="305" t="s">
        <v>11642</v>
      </c>
    </row>
    <row r="1033">
      <c r="A1033" s="19">
        <v>874.0</v>
      </c>
      <c r="B1033" s="17"/>
      <c r="C1033" s="299" t="s">
        <v>5778</v>
      </c>
    </row>
    <row r="1034">
      <c r="A1034" s="19">
        <v>875.0</v>
      </c>
      <c r="B1034" s="17"/>
      <c r="C1034" s="315"/>
    </row>
    <row r="1035">
      <c r="A1035" s="19">
        <v>877.0</v>
      </c>
      <c r="B1035" s="17"/>
      <c r="C1035" s="316"/>
    </row>
    <row r="1036">
      <c r="A1036" s="19">
        <v>878.0</v>
      </c>
      <c r="B1036" s="17"/>
      <c r="C1036" s="304" t="s">
        <v>11662</v>
      </c>
    </row>
    <row r="1037">
      <c r="A1037" s="19">
        <v>879.0</v>
      </c>
      <c r="B1037" s="17"/>
      <c r="C1037" s="305" t="s">
        <v>11679</v>
      </c>
    </row>
    <row r="1038">
      <c r="A1038" s="19">
        <v>880.0</v>
      </c>
      <c r="B1038" s="17"/>
      <c r="C1038" s="299" t="s">
        <v>5778</v>
      </c>
    </row>
    <row r="1039">
      <c r="A1039" s="19">
        <v>881.0</v>
      </c>
      <c r="B1039" s="17"/>
      <c r="C1039" s="315"/>
    </row>
    <row r="1040">
      <c r="A1040" s="19">
        <v>883.0</v>
      </c>
      <c r="B1040" s="17"/>
      <c r="C1040" s="316"/>
    </row>
    <row r="1041">
      <c r="A1041" s="19">
        <v>884.0</v>
      </c>
      <c r="B1041" s="17"/>
      <c r="C1041" s="304" t="s">
        <v>11699</v>
      </c>
    </row>
    <row r="1042">
      <c r="A1042" s="19">
        <v>885.0</v>
      </c>
      <c r="B1042" s="17"/>
      <c r="C1042" s="305" t="s">
        <v>11712</v>
      </c>
    </row>
    <row r="1043">
      <c r="A1043" s="19">
        <v>886.0</v>
      </c>
      <c r="B1043" s="17"/>
      <c r="C1043" s="299" t="s">
        <v>5778</v>
      </c>
    </row>
    <row r="1044">
      <c r="A1044" s="19">
        <v>887.0</v>
      </c>
      <c r="B1044" s="17"/>
      <c r="C1044" s="315"/>
    </row>
    <row r="1045">
      <c r="A1045" s="19">
        <v>889.0</v>
      </c>
      <c r="B1045" s="17"/>
      <c r="C1045" s="316"/>
    </row>
    <row r="1046">
      <c r="A1046" s="19">
        <v>890.0</v>
      </c>
      <c r="B1046" s="17"/>
      <c r="C1046" s="304" t="s">
        <v>11744</v>
      </c>
    </row>
    <row r="1047">
      <c r="A1047" s="19">
        <v>891.0</v>
      </c>
      <c r="B1047" s="17"/>
      <c r="C1047" s="305" t="s">
        <v>11751</v>
      </c>
    </row>
    <row r="1048">
      <c r="A1048" s="19">
        <v>892.0</v>
      </c>
      <c r="B1048" s="17"/>
      <c r="C1048" s="299" t="s">
        <v>5778</v>
      </c>
    </row>
    <row r="1049">
      <c r="A1049" s="19">
        <v>893.0</v>
      </c>
      <c r="B1049" s="17"/>
      <c r="C1049" s="315"/>
    </row>
    <row r="1050">
      <c r="A1050" s="19">
        <v>895.0</v>
      </c>
      <c r="B1050" s="17"/>
      <c r="C1050" s="316"/>
    </row>
    <row r="1051">
      <c r="A1051" s="19">
        <v>896.0</v>
      </c>
      <c r="B1051" s="17"/>
      <c r="C1051" s="304" t="s">
        <v>11771</v>
      </c>
    </row>
    <row r="1052">
      <c r="A1052" s="19">
        <v>897.0</v>
      </c>
      <c r="B1052" s="17"/>
      <c r="C1052" s="305" t="s">
        <v>11794</v>
      </c>
    </row>
    <row r="1053">
      <c r="A1053" s="19">
        <v>898.0</v>
      </c>
      <c r="B1053" s="17"/>
      <c r="C1053" s="299" t="s">
        <v>5778</v>
      </c>
    </row>
    <row r="1054">
      <c r="A1054" s="19">
        <v>899.0</v>
      </c>
      <c r="B1054" s="17"/>
      <c r="C1054" s="315"/>
    </row>
    <row r="1055">
      <c r="A1055" s="19">
        <v>901.0</v>
      </c>
      <c r="B1055" s="17"/>
      <c r="C1055" s="316"/>
    </row>
    <row r="1056">
      <c r="A1056" s="19">
        <v>902.0</v>
      </c>
      <c r="B1056" s="17"/>
      <c r="C1056" s="304" t="s">
        <v>11811</v>
      </c>
    </row>
    <row r="1057">
      <c r="A1057" s="19">
        <v>903.0</v>
      </c>
      <c r="B1057" s="17"/>
      <c r="C1057" s="305" t="s">
        <v>11824</v>
      </c>
    </row>
    <row r="1058">
      <c r="A1058" s="19">
        <v>904.0</v>
      </c>
      <c r="B1058" s="17"/>
      <c r="C1058" s="299" t="s">
        <v>5778</v>
      </c>
    </row>
    <row r="1059">
      <c r="A1059" s="19">
        <v>905.0</v>
      </c>
      <c r="B1059" s="17"/>
      <c r="C1059" s="315"/>
    </row>
    <row r="1060">
      <c r="A1060" s="19">
        <v>907.0</v>
      </c>
      <c r="B1060" s="17"/>
      <c r="C1060" s="316"/>
    </row>
    <row r="1061">
      <c r="A1061" s="19">
        <v>908.0</v>
      </c>
      <c r="B1061" s="17"/>
      <c r="C1061" s="304" t="s">
        <v>11853</v>
      </c>
    </row>
    <row r="1062">
      <c r="A1062" s="19">
        <v>909.0</v>
      </c>
      <c r="B1062" s="17"/>
      <c r="C1062" s="305" t="s">
        <v>11868</v>
      </c>
    </row>
    <row r="1063">
      <c r="A1063" s="19">
        <v>910.0</v>
      </c>
      <c r="B1063" s="17"/>
      <c r="C1063" s="299" t="s">
        <v>5778</v>
      </c>
    </row>
    <row r="1064">
      <c r="A1064" s="19">
        <v>911.0</v>
      </c>
      <c r="B1064" s="17"/>
      <c r="C1064" s="315"/>
    </row>
    <row r="1065">
      <c r="A1065" s="19">
        <v>913.0</v>
      </c>
      <c r="B1065" s="17"/>
      <c r="C1065" s="316"/>
    </row>
    <row r="1066">
      <c r="A1066" s="19">
        <v>914.0</v>
      </c>
      <c r="B1066" s="17"/>
      <c r="C1066" s="304" t="s">
        <v>11899</v>
      </c>
    </row>
    <row r="1067">
      <c r="A1067" s="19">
        <v>915.0</v>
      </c>
      <c r="B1067" s="17"/>
      <c r="C1067" s="305" t="s">
        <v>11927</v>
      </c>
    </row>
    <row r="1068">
      <c r="A1068" s="19">
        <v>916.0</v>
      </c>
      <c r="B1068" s="17"/>
      <c r="C1068" s="299" t="s">
        <v>5778</v>
      </c>
    </row>
    <row r="1069">
      <c r="A1069" s="19">
        <v>917.0</v>
      </c>
      <c r="B1069" s="17"/>
      <c r="C1069" s="315"/>
    </row>
    <row r="1070">
      <c r="A1070" s="19">
        <v>919.0</v>
      </c>
      <c r="B1070" s="17"/>
      <c r="C1070" s="316"/>
    </row>
    <row r="1071">
      <c r="A1071" s="19">
        <v>920.0</v>
      </c>
      <c r="B1071" s="17"/>
      <c r="C1071" s="304" t="s">
        <v>11944</v>
      </c>
    </row>
    <row r="1072">
      <c r="A1072" s="19">
        <v>921.0</v>
      </c>
      <c r="B1072" s="17"/>
      <c r="C1072" s="305" t="s">
        <v>11965</v>
      </c>
    </row>
    <row r="1073">
      <c r="A1073" s="19">
        <v>922.0</v>
      </c>
      <c r="B1073" s="17"/>
      <c r="C1073" s="299" t="s">
        <v>5778</v>
      </c>
    </row>
    <row r="1074">
      <c r="A1074" s="19">
        <v>923.0</v>
      </c>
      <c r="B1074" s="17"/>
      <c r="C1074" s="315"/>
    </row>
    <row r="1075">
      <c r="A1075" s="19">
        <v>925.0</v>
      </c>
      <c r="B1075" s="17"/>
      <c r="C1075" s="316"/>
    </row>
    <row r="1076">
      <c r="A1076" s="19">
        <v>926.0</v>
      </c>
      <c r="B1076" s="17"/>
      <c r="C1076" s="304" t="s">
        <v>11998</v>
      </c>
    </row>
    <row r="1077">
      <c r="A1077" s="19">
        <v>927.0</v>
      </c>
      <c r="B1077" s="17"/>
      <c r="C1077" s="305" t="s">
        <v>12012</v>
      </c>
    </row>
    <row r="1078">
      <c r="A1078" s="19">
        <v>928.0</v>
      </c>
      <c r="B1078" s="17"/>
      <c r="C1078" s="299" t="s">
        <v>5778</v>
      </c>
    </row>
    <row r="1079">
      <c r="A1079" s="19">
        <v>929.0</v>
      </c>
      <c r="B1079" s="17"/>
      <c r="C1079" s="315"/>
    </row>
    <row r="1080">
      <c r="A1080" s="19">
        <v>931.0</v>
      </c>
      <c r="B1080" s="17"/>
      <c r="C1080" s="316"/>
    </row>
    <row r="1081">
      <c r="A1081" s="19">
        <v>932.0</v>
      </c>
      <c r="B1081" s="17"/>
      <c r="C1081" s="304" t="s">
        <v>12035</v>
      </c>
    </row>
    <row r="1082">
      <c r="A1082" s="19">
        <v>933.0</v>
      </c>
      <c r="B1082" s="17"/>
      <c r="C1082" s="305" t="s">
        <v>12057</v>
      </c>
    </row>
    <row r="1083">
      <c r="A1083" s="19">
        <v>934.0</v>
      </c>
      <c r="B1083" s="17"/>
      <c r="C1083" s="299" t="s">
        <v>5778</v>
      </c>
    </row>
    <row r="1084">
      <c r="A1084" s="19">
        <v>935.0</v>
      </c>
      <c r="B1084" s="17"/>
      <c r="C1084" s="315"/>
    </row>
    <row r="1085">
      <c r="A1085" s="19">
        <v>937.0</v>
      </c>
      <c r="B1085" s="17"/>
      <c r="C1085" s="316"/>
    </row>
    <row r="1086">
      <c r="A1086" s="19">
        <v>938.0</v>
      </c>
      <c r="B1086" s="17"/>
      <c r="C1086" s="304" t="s">
        <v>12083</v>
      </c>
    </row>
    <row r="1087">
      <c r="A1087" s="19">
        <v>939.0</v>
      </c>
      <c r="B1087" s="17"/>
      <c r="C1087" s="305" t="s">
        <v>12097</v>
      </c>
    </row>
    <row r="1088">
      <c r="A1088" s="19">
        <v>940.0</v>
      </c>
      <c r="B1088" s="17"/>
      <c r="C1088" s="299" t="s">
        <v>5778</v>
      </c>
    </row>
    <row r="1089">
      <c r="A1089" s="19">
        <v>941.0</v>
      </c>
      <c r="B1089" s="17"/>
      <c r="C1089" s="315"/>
    </row>
    <row r="1090">
      <c r="A1090" s="19">
        <v>943.0</v>
      </c>
      <c r="B1090" s="17"/>
      <c r="C1090" s="316"/>
    </row>
    <row r="1091">
      <c r="A1091" s="19">
        <v>944.0</v>
      </c>
      <c r="B1091" s="17"/>
      <c r="C1091" s="304" t="s">
        <v>12124</v>
      </c>
    </row>
    <row r="1092">
      <c r="A1092" s="19">
        <v>945.0</v>
      </c>
      <c r="B1092" s="17"/>
      <c r="C1092" s="305" t="s">
        <v>12133</v>
      </c>
    </row>
    <row r="1093">
      <c r="A1093" s="19">
        <v>946.0</v>
      </c>
      <c r="B1093" s="17"/>
      <c r="C1093" s="299" t="s">
        <v>5778</v>
      </c>
    </row>
    <row r="1094">
      <c r="A1094" s="19">
        <v>947.0</v>
      </c>
      <c r="B1094" s="17"/>
      <c r="C1094" s="315"/>
    </row>
    <row r="1095">
      <c r="A1095" s="19">
        <v>949.0</v>
      </c>
      <c r="B1095" s="17"/>
      <c r="C1095" s="316"/>
    </row>
    <row r="1096">
      <c r="A1096" s="19">
        <v>950.0</v>
      </c>
      <c r="B1096" s="17"/>
      <c r="C1096" s="304" t="s">
        <v>12148</v>
      </c>
    </row>
    <row r="1097">
      <c r="A1097" s="19">
        <v>951.0</v>
      </c>
      <c r="B1097" s="17"/>
      <c r="C1097" s="305" t="s">
        <v>12169</v>
      </c>
    </row>
    <row r="1098">
      <c r="A1098" s="19">
        <v>952.0</v>
      </c>
      <c r="B1098" s="17"/>
      <c r="C1098" s="299" t="s">
        <v>5778</v>
      </c>
    </row>
    <row r="1099">
      <c r="A1099" s="19">
        <v>953.0</v>
      </c>
      <c r="B1099" s="17"/>
      <c r="C1099" s="315"/>
    </row>
    <row r="1100">
      <c r="A1100" s="19">
        <v>955.0</v>
      </c>
      <c r="B1100" s="17"/>
      <c r="C1100" s="316"/>
    </row>
    <row r="1101">
      <c r="A1101" s="19">
        <v>956.0</v>
      </c>
      <c r="B1101" s="17"/>
      <c r="C1101" s="304" t="s">
        <v>12189</v>
      </c>
    </row>
    <row r="1102">
      <c r="A1102" s="19">
        <v>957.0</v>
      </c>
      <c r="B1102" s="17"/>
      <c r="C1102" s="305" t="s">
        <v>12204</v>
      </c>
    </row>
    <row r="1103">
      <c r="A1103" s="19">
        <v>958.0</v>
      </c>
      <c r="B1103" s="17"/>
      <c r="C1103" s="299" t="s">
        <v>5778</v>
      </c>
    </row>
    <row r="1104">
      <c r="A1104" s="19">
        <v>959.0</v>
      </c>
      <c r="B1104" s="17"/>
      <c r="C1104" s="315"/>
    </row>
    <row r="1105">
      <c r="A1105" s="19">
        <v>961.0</v>
      </c>
      <c r="B1105" s="17"/>
      <c r="C1105" s="316"/>
    </row>
    <row r="1106">
      <c r="A1106" s="19">
        <v>962.0</v>
      </c>
      <c r="B1106" s="17"/>
      <c r="C1106" s="304" t="s">
        <v>12227</v>
      </c>
    </row>
    <row r="1107">
      <c r="A1107" s="19">
        <v>963.0</v>
      </c>
      <c r="B1107" s="17"/>
      <c r="C1107" s="305" t="s">
        <v>12242</v>
      </c>
    </row>
    <row r="1108">
      <c r="A1108" s="19">
        <v>964.0</v>
      </c>
      <c r="B1108" s="17"/>
      <c r="C1108" s="299" t="s">
        <v>5778</v>
      </c>
    </row>
    <row r="1109">
      <c r="A1109" s="19">
        <v>965.0</v>
      </c>
      <c r="B1109" s="17"/>
      <c r="C1109" s="315"/>
    </row>
    <row r="1110">
      <c r="A1110" s="19">
        <v>967.0</v>
      </c>
      <c r="B1110" s="17"/>
      <c r="C1110" s="316"/>
    </row>
    <row r="1111">
      <c r="A1111" s="19">
        <v>968.0</v>
      </c>
      <c r="B1111" s="17"/>
      <c r="C1111" s="304" t="s">
        <v>12263</v>
      </c>
    </row>
    <row r="1112">
      <c r="A1112" s="19">
        <v>969.0</v>
      </c>
      <c r="B1112" s="17"/>
      <c r="C1112" s="305" t="s">
        <v>12275</v>
      </c>
    </row>
    <row r="1113">
      <c r="A1113" s="19">
        <v>970.0</v>
      </c>
      <c r="B1113" s="17"/>
      <c r="C1113" s="299" t="s">
        <v>5778</v>
      </c>
    </row>
    <row r="1114">
      <c r="A1114" s="19">
        <v>971.0</v>
      </c>
      <c r="B1114" s="17"/>
      <c r="C1114" s="315"/>
    </row>
    <row r="1115">
      <c r="A1115" s="19">
        <v>973.0</v>
      </c>
      <c r="B1115" s="17"/>
      <c r="C1115" s="316"/>
    </row>
    <row r="1116">
      <c r="A1116" s="19">
        <v>974.0</v>
      </c>
      <c r="B1116" s="17"/>
      <c r="C1116" s="304" t="s">
        <v>12297</v>
      </c>
    </row>
    <row r="1117">
      <c r="A1117" s="19">
        <v>975.0</v>
      </c>
      <c r="B1117" s="17"/>
      <c r="C1117" s="305" t="s">
        <v>12321</v>
      </c>
    </row>
    <row r="1118">
      <c r="A1118" s="19">
        <v>976.0</v>
      </c>
      <c r="B1118" s="17"/>
      <c r="C1118" s="299" t="s">
        <v>5778</v>
      </c>
    </row>
    <row r="1119">
      <c r="A1119" s="19">
        <v>977.0</v>
      </c>
      <c r="B1119" s="17"/>
      <c r="C1119" s="315"/>
    </row>
    <row r="1120">
      <c r="A1120" s="19">
        <v>979.0</v>
      </c>
      <c r="B1120" s="17"/>
      <c r="C1120" s="316"/>
    </row>
    <row r="1121">
      <c r="A1121" s="19">
        <v>980.0</v>
      </c>
      <c r="B1121" s="17"/>
      <c r="C1121" s="304" t="s">
        <v>12368</v>
      </c>
    </row>
    <row r="1122">
      <c r="A1122" s="19">
        <v>981.0</v>
      </c>
      <c r="B1122" s="17"/>
      <c r="C1122" s="305" t="s">
        <v>12385</v>
      </c>
    </row>
    <row r="1123">
      <c r="A1123" s="19">
        <v>982.0</v>
      </c>
      <c r="B1123" s="17"/>
      <c r="C1123" s="299" t="s">
        <v>5778</v>
      </c>
    </row>
    <row r="1124">
      <c r="A1124" s="19">
        <v>983.0</v>
      </c>
      <c r="B1124" s="17"/>
      <c r="C1124" s="315"/>
    </row>
    <row r="1125">
      <c r="A1125" s="19">
        <v>985.0</v>
      </c>
      <c r="B1125" s="17"/>
      <c r="C1125" s="316"/>
    </row>
    <row r="1126">
      <c r="A1126" s="19">
        <v>986.0</v>
      </c>
      <c r="B1126" s="17"/>
      <c r="C1126" s="304" t="s">
        <v>12424</v>
      </c>
    </row>
    <row r="1127">
      <c r="A1127" s="19">
        <v>987.0</v>
      </c>
      <c r="B1127" s="17"/>
      <c r="C1127" s="305" t="s">
        <v>12440</v>
      </c>
    </row>
    <row r="1128">
      <c r="A1128" s="19">
        <v>988.0</v>
      </c>
      <c r="B1128" s="17"/>
      <c r="C1128" s="299" t="s">
        <v>5778</v>
      </c>
    </row>
    <row r="1129">
      <c r="A1129" s="19">
        <v>989.0</v>
      </c>
      <c r="B1129" s="17"/>
      <c r="C1129" s="315"/>
    </row>
    <row r="1130">
      <c r="A1130" s="19">
        <v>991.0</v>
      </c>
      <c r="B1130" s="17"/>
      <c r="C1130" s="316"/>
    </row>
    <row r="1131">
      <c r="A1131" s="19">
        <v>992.0</v>
      </c>
      <c r="B1131" s="17"/>
      <c r="C1131" s="304" t="s">
        <v>12476</v>
      </c>
    </row>
    <row r="1132">
      <c r="A1132" s="19">
        <v>993.0</v>
      </c>
      <c r="B1132" s="17"/>
      <c r="C1132" s="305" t="s">
        <v>12496</v>
      </c>
    </row>
    <row r="1133">
      <c r="A1133" s="19">
        <v>994.0</v>
      </c>
      <c r="B1133" s="17"/>
      <c r="C1133" s="299" t="s">
        <v>5778</v>
      </c>
    </row>
    <row r="1134">
      <c r="A1134" s="19">
        <v>995.0</v>
      </c>
      <c r="B1134" s="17"/>
      <c r="C1134" s="315"/>
    </row>
    <row r="1135">
      <c r="A1135" s="19">
        <v>997.0</v>
      </c>
      <c r="B1135" s="17"/>
      <c r="C1135" s="316"/>
    </row>
    <row r="1136">
      <c r="A1136" s="19">
        <v>998.0</v>
      </c>
      <c r="B1136" s="17"/>
      <c r="C1136" s="304" t="s">
        <v>12528</v>
      </c>
    </row>
    <row r="1137">
      <c r="A1137" s="19">
        <v>999.0</v>
      </c>
      <c r="B1137" s="17"/>
      <c r="C1137" s="305" t="s">
        <v>12545</v>
      </c>
    </row>
    <row r="1138">
      <c r="A1138" s="19">
        <v>1000.0</v>
      </c>
      <c r="B1138" s="17"/>
      <c r="C1138" s="299" t="s">
        <v>5778</v>
      </c>
    </row>
    <row r="1139">
      <c r="A1139" s="19">
        <v>1001.0</v>
      </c>
      <c r="B1139" s="17"/>
      <c r="C1139" s="315"/>
    </row>
    <row r="1140">
      <c r="A1140" s="19">
        <v>1003.0</v>
      </c>
      <c r="B1140" s="17"/>
      <c r="C1140" s="316"/>
    </row>
    <row r="1141">
      <c r="A1141" s="19">
        <v>1004.0</v>
      </c>
      <c r="B1141" s="17"/>
      <c r="C1141" s="304" t="s">
        <v>12562</v>
      </c>
    </row>
    <row r="1142">
      <c r="A1142" s="19">
        <v>1005.0</v>
      </c>
      <c r="B1142" s="17"/>
      <c r="C1142" s="305" t="s">
        <v>12582</v>
      </c>
    </row>
    <row r="1143">
      <c r="A1143" s="19">
        <v>1006.0</v>
      </c>
      <c r="B1143" s="17"/>
      <c r="C1143" s="299" t="s">
        <v>5778</v>
      </c>
    </row>
    <row r="1144">
      <c r="A1144" s="19">
        <v>1007.0</v>
      </c>
      <c r="B1144" s="17"/>
      <c r="C1144" s="315"/>
    </row>
    <row r="1145">
      <c r="A1145" s="19">
        <v>1009.0</v>
      </c>
      <c r="B1145" s="17"/>
      <c r="C1145" s="316"/>
    </row>
    <row r="1146">
      <c r="A1146" s="19">
        <v>1010.0</v>
      </c>
      <c r="B1146" s="17"/>
      <c r="C1146" s="304" t="s">
        <v>12624</v>
      </c>
    </row>
    <row r="1147">
      <c r="A1147" s="19">
        <v>1011.0</v>
      </c>
      <c r="B1147" s="17"/>
      <c r="C1147" s="305" t="s">
        <v>12650</v>
      </c>
    </row>
    <row r="1148">
      <c r="A1148" s="19">
        <v>1012.0</v>
      </c>
      <c r="B1148" s="17"/>
      <c r="C1148" s="299" t="s">
        <v>5778</v>
      </c>
    </row>
    <row r="1149">
      <c r="A1149" s="19">
        <v>1013.0</v>
      </c>
      <c r="B1149" s="17"/>
      <c r="C1149" s="315"/>
    </row>
    <row r="1150">
      <c r="A1150" s="19">
        <v>1015.0</v>
      </c>
      <c r="B1150" s="17"/>
      <c r="C1150" s="316"/>
    </row>
    <row r="1151">
      <c r="A1151" s="19">
        <v>1016.0</v>
      </c>
      <c r="B1151" s="17"/>
      <c r="C1151" s="304" t="s">
        <v>12674</v>
      </c>
    </row>
    <row r="1152">
      <c r="A1152" s="19">
        <v>1017.0</v>
      </c>
      <c r="B1152" s="17"/>
      <c r="C1152" s="305" t="s">
        <v>12705</v>
      </c>
    </row>
    <row r="1153">
      <c r="A1153" s="19">
        <v>1018.0</v>
      </c>
      <c r="B1153" s="17"/>
      <c r="C1153" s="299" t="s">
        <v>5778</v>
      </c>
    </row>
    <row r="1154">
      <c r="A1154" s="19">
        <v>1019.0</v>
      </c>
      <c r="B1154" s="17"/>
      <c r="C1154" s="315"/>
    </row>
    <row r="1155">
      <c r="A1155" s="19">
        <v>1021.0</v>
      </c>
      <c r="B1155" s="17"/>
      <c r="C1155" s="316"/>
    </row>
    <row r="1156">
      <c r="A1156" s="19">
        <v>1022.0</v>
      </c>
      <c r="B1156" s="17"/>
      <c r="C1156" s="304" t="s">
        <v>12735</v>
      </c>
    </row>
    <row r="1157">
      <c r="A1157" s="19">
        <v>1023.0</v>
      </c>
      <c r="B1157" s="17"/>
      <c r="C1157" s="305" t="s">
        <v>12755</v>
      </c>
    </row>
    <row r="1158">
      <c r="A1158" s="19">
        <v>1024.0</v>
      </c>
      <c r="B1158" s="17"/>
      <c r="C1158" s="299" t="s">
        <v>5778</v>
      </c>
    </row>
    <row r="1159">
      <c r="A1159" s="19">
        <v>1025.0</v>
      </c>
      <c r="B1159" s="17"/>
      <c r="C1159" s="315"/>
    </row>
    <row r="1160">
      <c r="A1160" s="19">
        <v>1027.0</v>
      </c>
      <c r="B1160" s="17"/>
      <c r="C1160" s="316"/>
    </row>
    <row r="1161">
      <c r="A1161" s="19">
        <v>1028.0</v>
      </c>
      <c r="B1161" s="17"/>
      <c r="C1161" s="304" t="s">
        <v>12789</v>
      </c>
    </row>
    <row r="1162">
      <c r="A1162" s="19">
        <v>1029.0</v>
      </c>
      <c r="B1162" s="17"/>
      <c r="C1162" s="305" t="s">
        <v>12806</v>
      </c>
    </row>
    <row r="1163">
      <c r="A1163" s="19">
        <v>1030.0</v>
      </c>
      <c r="B1163" s="17"/>
      <c r="C1163" s="299" t="s">
        <v>5778</v>
      </c>
    </row>
    <row r="1164">
      <c r="A1164" s="19">
        <v>1031.0</v>
      </c>
      <c r="B1164" s="17"/>
      <c r="C1164" s="315"/>
    </row>
    <row r="1165">
      <c r="A1165" s="19">
        <v>1033.0</v>
      </c>
      <c r="B1165" s="17"/>
      <c r="C1165" s="316"/>
    </row>
    <row r="1166">
      <c r="A1166" s="19">
        <v>1034.0</v>
      </c>
      <c r="B1166" s="17"/>
      <c r="C1166" s="304" t="s">
        <v>12841</v>
      </c>
    </row>
    <row r="1167">
      <c r="A1167" s="19">
        <v>1035.0</v>
      </c>
      <c r="B1167" s="17"/>
      <c r="C1167" s="305" t="s">
        <v>12857</v>
      </c>
    </row>
    <row r="1168">
      <c r="A1168" s="19">
        <v>1036.0</v>
      </c>
      <c r="B1168" s="17"/>
      <c r="C1168" s="299" t="s">
        <v>5778</v>
      </c>
    </row>
    <row r="1169">
      <c r="A1169" s="19">
        <v>1037.0</v>
      </c>
      <c r="B1169" s="17"/>
      <c r="C1169" s="315"/>
    </row>
    <row r="1170">
      <c r="A1170" s="19">
        <v>1039.0</v>
      </c>
      <c r="B1170" s="17"/>
      <c r="C1170" s="316"/>
    </row>
    <row r="1171">
      <c r="A1171" s="19">
        <v>1040.0</v>
      </c>
      <c r="B1171" s="17"/>
      <c r="C1171" s="304" t="s">
        <v>12892</v>
      </c>
    </row>
    <row r="1172">
      <c r="A1172" s="19">
        <v>1041.0</v>
      </c>
      <c r="B1172" s="17"/>
      <c r="C1172" s="305" t="s">
        <v>12907</v>
      </c>
    </row>
    <row r="1173">
      <c r="A1173" s="19">
        <v>1042.0</v>
      </c>
      <c r="B1173" s="17"/>
      <c r="C1173" s="299" t="s">
        <v>5778</v>
      </c>
    </row>
    <row r="1174">
      <c r="A1174" s="19">
        <v>1043.0</v>
      </c>
      <c r="B1174" s="17"/>
      <c r="C1174" s="315"/>
    </row>
    <row r="1175">
      <c r="A1175" s="19">
        <v>1045.0</v>
      </c>
      <c r="B1175" s="17"/>
      <c r="C1175" s="316"/>
    </row>
    <row r="1176">
      <c r="A1176" s="19">
        <v>1046.0</v>
      </c>
      <c r="B1176" s="17"/>
      <c r="C1176" s="304" t="s">
        <v>12930</v>
      </c>
    </row>
    <row r="1177">
      <c r="A1177" s="19">
        <v>1047.0</v>
      </c>
      <c r="B1177" s="17"/>
      <c r="C1177" s="305" t="s">
        <v>12942</v>
      </c>
    </row>
    <row r="1178">
      <c r="A1178" s="19">
        <v>1048.0</v>
      </c>
      <c r="B1178" s="17"/>
      <c r="C1178" s="299" t="s">
        <v>5778</v>
      </c>
    </row>
    <row r="1179">
      <c r="A1179" s="19">
        <v>1049.0</v>
      </c>
      <c r="B1179" s="17"/>
      <c r="C1179" s="315"/>
    </row>
    <row r="1180">
      <c r="A1180" s="19">
        <v>1051.0</v>
      </c>
      <c r="B1180" s="17"/>
      <c r="C1180" s="316"/>
    </row>
    <row r="1181">
      <c r="A1181" s="19">
        <v>1052.0</v>
      </c>
      <c r="B1181" s="17"/>
      <c r="C1181" s="304" t="s">
        <v>12969</v>
      </c>
    </row>
    <row r="1182">
      <c r="A1182" s="19">
        <v>1053.0</v>
      </c>
      <c r="B1182" s="17"/>
      <c r="C1182" s="305" t="s">
        <v>12987</v>
      </c>
    </row>
    <row r="1183">
      <c r="A1183" s="19">
        <v>1054.0</v>
      </c>
      <c r="B1183" s="17"/>
      <c r="C1183" s="299" t="s">
        <v>5778</v>
      </c>
    </row>
    <row r="1184">
      <c r="A1184" s="19">
        <v>1055.0</v>
      </c>
      <c r="B1184" s="17"/>
      <c r="C1184" s="315"/>
    </row>
    <row r="1185">
      <c r="A1185" s="19">
        <v>1057.0</v>
      </c>
      <c r="B1185" s="17"/>
      <c r="C1185" s="316"/>
    </row>
    <row r="1186">
      <c r="A1186" s="19">
        <v>1058.0</v>
      </c>
      <c r="B1186" s="17"/>
      <c r="C1186" s="304" t="s">
        <v>13001</v>
      </c>
    </row>
    <row r="1187">
      <c r="A1187" s="19">
        <v>1059.0</v>
      </c>
      <c r="B1187" s="17"/>
      <c r="C1187" s="305" t="s">
        <v>13017</v>
      </c>
    </row>
    <row r="1188">
      <c r="A1188" s="19">
        <v>1060.0</v>
      </c>
      <c r="B1188" s="17"/>
      <c r="C1188" s="299" t="s">
        <v>5778</v>
      </c>
    </row>
    <row r="1189">
      <c r="A1189" s="19">
        <v>1061.0</v>
      </c>
      <c r="B1189" s="17"/>
      <c r="C1189" s="315"/>
    </row>
    <row r="1190">
      <c r="A1190" s="19">
        <v>1063.0</v>
      </c>
      <c r="B1190" s="17"/>
      <c r="C1190" s="316"/>
    </row>
    <row r="1191">
      <c r="A1191" s="19">
        <v>1064.0</v>
      </c>
      <c r="B1191" s="17"/>
      <c r="C1191" s="304" t="s">
        <v>13040</v>
      </c>
    </row>
    <row r="1192">
      <c r="A1192" s="19">
        <v>1065.0</v>
      </c>
      <c r="B1192" s="17"/>
      <c r="C1192" s="305" t="s">
        <v>13055</v>
      </c>
    </row>
    <row r="1193">
      <c r="A1193" s="19">
        <v>1066.0</v>
      </c>
      <c r="B1193" s="17"/>
      <c r="C1193" s="299" t="s">
        <v>5778</v>
      </c>
    </row>
    <row r="1194">
      <c r="A1194" s="19">
        <v>1067.0</v>
      </c>
      <c r="B1194" s="17"/>
      <c r="C1194" s="315"/>
    </row>
    <row r="1195">
      <c r="A1195" s="19">
        <v>1069.0</v>
      </c>
      <c r="B1195" s="17"/>
      <c r="C1195" s="316"/>
    </row>
    <row r="1196">
      <c r="A1196" s="19">
        <v>1070.0</v>
      </c>
      <c r="B1196" s="17"/>
      <c r="C1196" s="304" t="s">
        <v>13079</v>
      </c>
    </row>
    <row r="1197">
      <c r="A1197" s="19">
        <v>1071.0</v>
      </c>
      <c r="B1197" s="17"/>
      <c r="C1197" s="305" t="s">
        <v>13090</v>
      </c>
    </row>
    <row r="1198">
      <c r="A1198" s="19">
        <v>1072.0</v>
      </c>
      <c r="B1198" s="17"/>
      <c r="C1198" s="299" t="s">
        <v>5778</v>
      </c>
    </row>
    <row r="1199">
      <c r="A1199" s="19">
        <v>1073.0</v>
      </c>
      <c r="B1199" s="17"/>
      <c r="C1199" s="315"/>
    </row>
    <row r="1200">
      <c r="A1200" s="19">
        <v>1075.0</v>
      </c>
      <c r="B1200" s="17"/>
      <c r="C1200" s="316"/>
    </row>
    <row r="1201">
      <c r="A1201" s="19">
        <v>1076.0</v>
      </c>
      <c r="B1201" s="17"/>
      <c r="C1201" s="304" t="s">
        <v>13109</v>
      </c>
    </row>
    <row r="1202">
      <c r="A1202" s="19">
        <v>1077.0</v>
      </c>
      <c r="B1202" s="17"/>
      <c r="C1202" s="305" t="s">
        <v>13137</v>
      </c>
    </row>
    <row r="1203">
      <c r="A1203" s="19">
        <v>1078.0</v>
      </c>
      <c r="B1203" s="17"/>
      <c r="C1203" s="299" t="s">
        <v>5778</v>
      </c>
    </row>
    <row r="1204">
      <c r="A1204" s="19">
        <v>1079.0</v>
      </c>
      <c r="B1204" s="17"/>
      <c r="C1204" s="315"/>
    </row>
    <row r="1205">
      <c r="A1205" s="19">
        <v>1081.0</v>
      </c>
      <c r="B1205" s="17"/>
      <c r="C1205" s="316"/>
    </row>
    <row r="1206">
      <c r="A1206" s="19">
        <v>1082.0</v>
      </c>
      <c r="B1206" s="17"/>
      <c r="C1206" s="304" t="s">
        <v>13159</v>
      </c>
    </row>
    <row r="1207">
      <c r="A1207" s="19">
        <v>1083.0</v>
      </c>
      <c r="B1207" s="17"/>
      <c r="C1207" s="305" t="s">
        <v>13183</v>
      </c>
    </row>
    <row r="1208">
      <c r="A1208" s="19">
        <v>1084.0</v>
      </c>
      <c r="B1208" s="17"/>
      <c r="C1208" s="299" t="s">
        <v>5778</v>
      </c>
    </row>
    <row r="1209">
      <c r="A1209" s="19">
        <v>1085.0</v>
      </c>
      <c r="B1209" s="17"/>
      <c r="C1209" s="315"/>
    </row>
    <row r="1210">
      <c r="A1210" s="19">
        <v>1087.0</v>
      </c>
      <c r="B1210" s="17"/>
      <c r="C1210" s="316"/>
    </row>
    <row r="1211">
      <c r="A1211" s="19">
        <v>1088.0</v>
      </c>
      <c r="B1211" s="17"/>
      <c r="C1211" s="304" t="s">
        <v>13202</v>
      </c>
    </row>
    <row r="1212">
      <c r="A1212" s="19">
        <v>1089.0</v>
      </c>
      <c r="B1212" s="17"/>
      <c r="C1212" s="305" t="s">
        <v>13217</v>
      </c>
    </row>
    <row r="1213">
      <c r="A1213" s="19">
        <v>1090.0</v>
      </c>
      <c r="B1213" s="17"/>
      <c r="C1213" s="299" t="s">
        <v>5778</v>
      </c>
    </row>
    <row r="1214">
      <c r="A1214" s="19">
        <v>1091.0</v>
      </c>
      <c r="B1214" s="17"/>
      <c r="C1214" s="315"/>
    </row>
    <row r="1215">
      <c r="A1215" s="19">
        <v>1093.0</v>
      </c>
      <c r="B1215" s="17"/>
      <c r="C1215" s="316"/>
    </row>
    <row r="1216">
      <c r="A1216" s="19">
        <v>1094.0</v>
      </c>
      <c r="B1216" s="17"/>
      <c r="C1216" s="304" t="s">
        <v>13247</v>
      </c>
    </row>
    <row r="1217">
      <c r="A1217" s="19">
        <v>1095.0</v>
      </c>
      <c r="B1217" s="17"/>
      <c r="C1217" s="305" t="s">
        <v>13274</v>
      </c>
    </row>
    <row r="1218">
      <c r="A1218" s="19">
        <v>1096.0</v>
      </c>
      <c r="B1218" s="17"/>
      <c r="C1218" s="299" t="s">
        <v>5778</v>
      </c>
    </row>
    <row r="1219">
      <c r="A1219" s="19">
        <v>1097.0</v>
      </c>
      <c r="B1219" s="17"/>
      <c r="C1219" s="315"/>
    </row>
    <row r="1220">
      <c r="A1220" s="19">
        <v>1099.0</v>
      </c>
      <c r="B1220" s="17"/>
      <c r="C1220" s="316"/>
    </row>
    <row r="1221">
      <c r="A1221" s="19">
        <v>1100.0</v>
      </c>
      <c r="B1221" s="17"/>
      <c r="C1221" s="304" t="s">
        <v>13291</v>
      </c>
    </row>
    <row r="1222">
      <c r="A1222" s="19">
        <v>1101.0</v>
      </c>
      <c r="B1222" s="17"/>
      <c r="C1222" s="305" t="s">
        <v>13306</v>
      </c>
    </row>
    <row r="1223">
      <c r="A1223" s="19">
        <v>1102.0</v>
      </c>
      <c r="B1223" s="17"/>
      <c r="C1223" s="299" t="s">
        <v>5778</v>
      </c>
    </row>
    <row r="1224">
      <c r="A1224" s="19">
        <v>1103.0</v>
      </c>
      <c r="B1224" s="17"/>
      <c r="C1224" s="315"/>
    </row>
    <row r="1225">
      <c r="A1225" s="19">
        <v>1105.0</v>
      </c>
      <c r="B1225" s="17"/>
      <c r="C1225" s="316"/>
    </row>
    <row r="1226">
      <c r="A1226" s="19">
        <v>1106.0</v>
      </c>
      <c r="B1226" s="17"/>
      <c r="C1226" s="304" t="s">
        <v>13337</v>
      </c>
    </row>
    <row r="1227">
      <c r="A1227" s="19">
        <v>1107.0</v>
      </c>
      <c r="B1227" s="17"/>
      <c r="C1227" s="305" t="s">
        <v>13355</v>
      </c>
    </row>
    <row r="1228">
      <c r="A1228" s="19">
        <v>1108.0</v>
      </c>
      <c r="B1228" s="17"/>
      <c r="C1228" s="299" t="s">
        <v>5778</v>
      </c>
    </row>
    <row r="1229">
      <c r="A1229" s="19">
        <v>1109.0</v>
      </c>
      <c r="B1229" s="17"/>
      <c r="C1229" s="315"/>
    </row>
    <row r="1230">
      <c r="A1230" s="19">
        <v>1111.0</v>
      </c>
      <c r="B1230" s="17"/>
      <c r="C1230" s="316"/>
    </row>
    <row r="1231">
      <c r="A1231" s="19">
        <v>1112.0</v>
      </c>
      <c r="B1231" s="17"/>
      <c r="C1231" s="304" t="s">
        <v>13398</v>
      </c>
    </row>
    <row r="1232">
      <c r="A1232" s="19">
        <v>1113.0</v>
      </c>
      <c r="B1232" s="17"/>
      <c r="C1232" s="305" t="s">
        <v>13434</v>
      </c>
    </row>
    <row r="1233">
      <c r="A1233" s="19">
        <v>1114.0</v>
      </c>
      <c r="B1233" s="17"/>
      <c r="C1233" s="299" t="s">
        <v>5778</v>
      </c>
    </row>
    <row r="1234">
      <c r="A1234" s="19">
        <v>1115.0</v>
      </c>
      <c r="B1234" s="17"/>
      <c r="C1234" s="315"/>
    </row>
    <row r="1235">
      <c r="A1235" s="19">
        <v>1117.0</v>
      </c>
      <c r="B1235" s="17"/>
      <c r="C1235" s="316"/>
    </row>
    <row r="1236">
      <c r="A1236" s="19">
        <v>1118.0</v>
      </c>
      <c r="B1236" s="17"/>
      <c r="C1236" s="304" t="s">
        <v>13461</v>
      </c>
    </row>
    <row r="1237">
      <c r="A1237" s="19">
        <v>1119.0</v>
      </c>
      <c r="B1237" s="17"/>
      <c r="C1237" s="305" t="s">
        <v>13485</v>
      </c>
    </row>
    <row r="1238">
      <c r="A1238" s="19">
        <v>1120.0</v>
      </c>
      <c r="B1238" s="17"/>
      <c r="C1238" s="299" t="s">
        <v>5778</v>
      </c>
    </row>
    <row r="1239">
      <c r="A1239" s="19">
        <v>1121.0</v>
      </c>
      <c r="B1239" s="17"/>
      <c r="C1239" s="315"/>
    </row>
    <row r="1240">
      <c r="A1240" s="19">
        <v>1123.0</v>
      </c>
      <c r="B1240" s="17"/>
      <c r="C1240" s="316"/>
    </row>
    <row r="1241">
      <c r="A1241" s="19">
        <v>1124.0</v>
      </c>
      <c r="B1241" s="17"/>
      <c r="C1241" s="304" t="s">
        <v>13520</v>
      </c>
    </row>
    <row r="1242">
      <c r="A1242" s="19">
        <v>1125.0</v>
      </c>
      <c r="B1242" s="17"/>
      <c r="C1242" s="305" t="s">
        <v>13540</v>
      </c>
    </row>
    <row r="1243">
      <c r="A1243" s="19">
        <v>1126.0</v>
      </c>
      <c r="B1243" s="17"/>
      <c r="C1243" s="299" t="s">
        <v>5778</v>
      </c>
    </row>
    <row r="1244">
      <c r="A1244" s="19">
        <v>1127.0</v>
      </c>
      <c r="B1244" s="17"/>
      <c r="C1244" s="315"/>
    </row>
    <row r="1245">
      <c r="A1245" s="19">
        <v>1129.0</v>
      </c>
      <c r="B1245" s="17"/>
      <c r="C1245" s="316"/>
    </row>
    <row r="1246">
      <c r="A1246" s="19">
        <v>1130.0</v>
      </c>
      <c r="B1246" s="17"/>
      <c r="C1246" s="304" t="s">
        <v>13576</v>
      </c>
    </row>
    <row r="1247">
      <c r="A1247" s="19">
        <v>1131.0</v>
      </c>
      <c r="B1247" s="17"/>
      <c r="C1247" s="305" t="s">
        <v>13593</v>
      </c>
    </row>
    <row r="1248">
      <c r="A1248" s="19">
        <v>1132.0</v>
      </c>
      <c r="B1248" s="17"/>
      <c r="C1248" s="299" t="s">
        <v>5778</v>
      </c>
    </row>
    <row r="1249">
      <c r="A1249" s="19">
        <v>1133.0</v>
      </c>
      <c r="B1249" s="17"/>
      <c r="C1249" s="315"/>
    </row>
    <row r="1250">
      <c r="A1250" s="19">
        <v>1135.0</v>
      </c>
      <c r="B1250" s="17"/>
      <c r="C1250" s="316"/>
    </row>
    <row r="1251">
      <c r="A1251" s="19">
        <v>1136.0</v>
      </c>
      <c r="B1251" s="17"/>
      <c r="C1251" s="304" t="s">
        <v>13626</v>
      </c>
    </row>
    <row r="1252">
      <c r="A1252" s="19">
        <v>1137.0</v>
      </c>
      <c r="B1252" s="17"/>
      <c r="C1252" s="305" t="s">
        <v>13647</v>
      </c>
    </row>
    <row r="1253">
      <c r="A1253" s="19">
        <v>1138.0</v>
      </c>
      <c r="B1253" s="17"/>
      <c r="C1253" s="299" t="s">
        <v>5778</v>
      </c>
    </row>
    <row r="1254">
      <c r="A1254" s="19">
        <v>1139.0</v>
      </c>
      <c r="B1254" s="17"/>
      <c r="C1254" s="315"/>
    </row>
    <row r="1255">
      <c r="A1255" s="19">
        <v>1141.0</v>
      </c>
      <c r="B1255" s="17"/>
      <c r="C1255" s="316"/>
    </row>
    <row r="1256">
      <c r="A1256" s="19">
        <v>1142.0</v>
      </c>
      <c r="B1256" s="17"/>
      <c r="C1256" s="304" t="s">
        <v>13674</v>
      </c>
    </row>
    <row r="1257">
      <c r="A1257" s="19">
        <v>1143.0</v>
      </c>
      <c r="B1257" s="17"/>
      <c r="C1257" s="305" t="s">
        <v>13696</v>
      </c>
    </row>
    <row r="1258">
      <c r="A1258" s="19">
        <v>1144.0</v>
      </c>
      <c r="B1258" s="17"/>
      <c r="C1258" s="299" t="s">
        <v>5778</v>
      </c>
    </row>
    <row r="1259">
      <c r="A1259" s="19">
        <v>1145.0</v>
      </c>
      <c r="B1259" s="17"/>
      <c r="C1259" s="315"/>
    </row>
    <row r="1260">
      <c r="A1260" s="19">
        <v>1147.0</v>
      </c>
      <c r="B1260" s="17"/>
      <c r="C1260" s="316"/>
    </row>
    <row r="1261">
      <c r="A1261" s="19">
        <v>1148.0</v>
      </c>
      <c r="B1261" s="17"/>
      <c r="C1261" s="304" t="s">
        <v>13725</v>
      </c>
    </row>
    <row r="1262">
      <c r="A1262" s="19">
        <v>1149.0</v>
      </c>
      <c r="B1262" s="17"/>
      <c r="C1262" s="305" t="s">
        <v>13742</v>
      </c>
    </row>
    <row r="1263">
      <c r="A1263" s="19">
        <v>1150.0</v>
      </c>
      <c r="B1263" s="17"/>
      <c r="C1263" s="299" t="s">
        <v>5778</v>
      </c>
    </row>
    <row r="1264">
      <c r="A1264" s="19">
        <v>1151.0</v>
      </c>
      <c r="B1264" s="17"/>
      <c r="C1264" s="315"/>
    </row>
    <row r="1265">
      <c r="A1265" s="19">
        <v>1153.0</v>
      </c>
      <c r="B1265" s="17"/>
      <c r="C1265" s="316"/>
    </row>
    <row r="1266">
      <c r="A1266" s="19">
        <v>1154.0</v>
      </c>
      <c r="B1266" s="17"/>
      <c r="C1266" s="304" t="s">
        <v>13778</v>
      </c>
    </row>
    <row r="1267">
      <c r="A1267" s="19">
        <v>1155.0</v>
      </c>
      <c r="B1267" s="17"/>
      <c r="C1267" s="305" t="s">
        <v>13799</v>
      </c>
    </row>
    <row r="1268">
      <c r="A1268" s="19">
        <v>1156.0</v>
      </c>
      <c r="B1268" s="17"/>
      <c r="C1268" s="299" t="s">
        <v>5778</v>
      </c>
    </row>
    <row r="1269">
      <c r="A1269" s="19">
        <v>1157.0</v>
      </c>
      <c r="B1269" s="17"/>
      <c r="C1269" s="315"/>
    </row>
    <row r="1270">
      <c r="A1270" s="19">
        <v>1159.0</v>
      </c>
      <c r="B1270" s="17"/>
      <c r="C1270" s="316"/>
    </row>
    <row r="1271">
      <c r="A1271" s="19">
        <v>1160.0</v>
      </c>
      <c r="B1271" s="17"/>
      <c r="C1271" s="304" t="s">
        <v>13826</v>
      </c>
    </row>
    <row r="1272">
      <c r="A1272" s="19">
        <v>1161.0</v>
      </c>
      <c r="B1272" s="17"/>
      <c r="C1272" s="305" t="s">
        <v>13847</v>
      </c>
    </row>
    <row r="1273">
      <c r="A1273" s="19">
        <v>1162.0</v>
      </c>
      <c r="B1273" s="17"/>
      <c r="C1273" s="299" t="s">
        <v>5778</v>
      </c>
    </row>
    <row r="1274">
      <c r="A1274" s="19">
        <v>1163.0</v>
      </c>
      <c r="B1274" s="17"/>
      <c r="C1274" s="315"/>
    </row>
    <row r="1275">
      <c r="A1275" s="19">
        <v>1165.0</v>
      </c>
      <c r="B1275" s="17"/>
      <c r="C1275" s="316"/>
    </row>
    <row r="1276">
      <c r="A1276" s="19">
        <v>1166.0</v>
      </c>
      <c r="B1276" s="17"/>
      <c r="C1276" s="304" t="s">
        <v>13873</v>
      </c>
    </row>
    <row r="1277">
      <c r="A1277" s="19">
        <v>1167.0</v>
      </c>
      <c r="B1277" s="17"/>
      <c r="C1277" s="305" t="s">
        <v>13883</v>
      </c>
    </row>
    <row r="1278">
      <c r="A1278" s="19">
        <v>1168.0</v>
      </c>
      <c r="B1278" s="17"/>
      <c r="C1278" s="299" t="s">
        <v>5778</v>
      </c>
    </row>
    <row r="1279">
      <c r="A1279" s="19">
        <v>1169.0</v>
      </c>
      <c r="B1279" s="17"/>
      <c r="C1279" s="315"/>
    </row>
    <row r="1280">
      <c r="A1280" s="19">
        <v>1171.0</v>
      </c>
      <c r="B1280" s="17"/>
      <c r="C1280" s="316"/>
    </row>
    <row r="1281">
      <c r="A1281" s="19">
        <v>1172.0</v>
      </c>
      <c r="B1281" s="17"/>
      <c r="C1281" s="304" t="s">
        <v>13902</v>
      </c>
    </row>
    <row r="1282">
      <c r="A1282" s="19">
        <v>1173.0</v>
      </c>
      <c r="B1282" s="17"/>
      <c r="C1282" s="305" t="s">
        <v>13929</v>
      </c>
    </row>
    <row r="1283">
      <c r="A1283" s="19">
        <v>1174.0</v>
      </c>
      <c r="B1283" s="17"/>
      <c r="C1283" s="299" t="s">
        <v>5778</v>
      </c>
    </row>
    <row r="1284">
      <c r="A1284" s="19">
        <v>1175.0</v>
      </c>
      <c r="B1284" s="17"/>
      <c r="C1284" s="315"/>
    </row>
    <row r="1285">
      <c r="A1285" s="19">
        <v>1177.0</v>
      </c>
      <c r="B1285" s="17"/>
      <c r="C1285" s="316"/>
    </row>
    <row r="1286">
      <c r="A1286" s="19">
        <v>1178.0</v>
      </c>
      <c r="B1286" s="17"/>
      <c r="C1286" s="304" t="s">
        <v>13958</v>
      </c>
    </row>
    <row r="1287">
      <c r="A1287" s="19">
        <v>1179.0</v>
      </c>
      <c r="B1287" s="17"/>
      <c r="C1287" s="305" t="s">
        <v>13980</v>
      </c>
    </row>
    <row r="1288">
      <c r="A1288" s="19">
        <v>1180.0</v>
      </c>
      <c r="B1288" s="17"/>
      <c r="C1288" s="299" t="s">
        <v>5778</v>
      </c>
    </row>
    <row r="1289">
      <c r="A1289" s="19">
        <v>1181.0</v>
      </c>
      <c r="B1289" s="17"/>
      <c r="C1289" s="315"/>
    </row>
    <row r="1290">
      <c r="A1290" s="19">
        <v>1183.0</v>
      </c>
      <c r="B1290" s="17"/>
      <c r="C1290" s="316"/>
    </row>
    <row r="1291">
      <c r="A1291" s="19">
        <v>1184.0</v>
      </c>
      <c r="B1291" s="17"/>
      <c r="C1291" s="304" t="s">
        <v>14002</v>
      </c>
    </row>
    <row r="1292">
      <c r="A1292" s="19">
        <v>1185.0</v>
      </c>
      <c r="B1292" s="17"/>
      <c r="C1292" s="305" t="s">
        <v>14026</v>
      </c>
    </row>
    <row r="1293">
      <c r="A1293" s="19">
        <v>1186.0</v>
      </c>
      <c r="B1293" s="17"/>
      <c r="C1293" s="299" t="s">
        <v>5778</v>
      </c>
    </row>
    <row r="1294">
      <c r="A1294" s="19">
        <v>1187.0</v>
      </c>
      <c r="B1294" s="17"/>
      <c r="C1294" s="315"/>
    </row>
    <row r="1295">
      <c r="A1295" s="19">
        <v>1189.0</v>
      </c>
      <c r="B1295" s="17"/>
      <c r="C1295" s="316"/>
    </row>
    <row r="1296">
      <c r="A1296" s="19">
        <v>1190.0</v>
      </c>
      <c r="B1296" s="17"/>
      <c r="C1296" s="304" t="s">
        <v>14046</v>
      </c>
    </row>
    <row r="1297">
      <c r="A1297" s="19">
        <v>1191.0</v>
      </c>
      <c r="B1297" s="17"/>
      <c r="C1297" s="305" t="s">
        <v>14069</v>
      </c>
    </row>
    <row r="1298">
      <c r="A1298" s="19">
        <v>1192.0</v>
      </c>
      <c r="B1298" s="17"/>
      <c r="C1298" s="299" t="s">
        <v>5778</v>
      </c>
    </row>
    <row r="1299">
      <c r="A1299" s="19">
        <v>1193.0</v>
      </c>
      <c r="B1299" s="17"/>
      <c r="C1299" s="315"/>
    </row>
    <row r="1300">
      <c r="A1300" s="19">
        <v>1195.0</v>
      </c>
      <c r="B1300" s="17"/>
      <c r="C1300" s="316"/>
    </row>
    <row r="1301">
      <c r="A1301" s="19">
        <v>1196.0</v>
      </c>
      <c r="B1301" s="17"/>
      <c r="C1301" s="304" t="s">
        <v>14085</v>
      </c>
    </row>
    <row r="1302">
      <c r="A1302" s="19">
        <v>1197.0</v>
      </c>
      <c r="B1302" s="17"/>
      <c r="C1302" s="305" t="s">
        <v>14104</v>
      </c>
    </row>
    <row r="1303">
      <c r="A1303" s="19">
        <v>1198.0</v>
      </c>
      <c r="B1303" s="17"/>
      <c r="C1303" s="299" t="s">
        <v>5778</v>
      </c>
    </row>
    <row r="1304">
      <c r="A1304" s="19">
        <v>1199.0</v>
      </c>
      <c r="B1304" s="17"/>
      <c r="C1304" s="315"/>
    </row>
    <row r="1305">
      <c r="A1305" s="19">
        <v>1201.0</v>
      </c>
      <c r="B1305" s="17"/>
      <c r="C1305" s="316"/>
    </row>
    <row r="1306">
      <c r="A1306" s="19">
        <v>1202.0</v>
      </c>
      <c r="B1306" s="17"/>
      <c r="C1306" s="304" t="s">
        <v>14135</v>
      </c>
    </row>
    <row r="1307">
      <c r="A1307" s="19">
        <v>1203.0</v>
      </c>
      <c r="B1307" s="17"/>
      <c r="C1307" s="305" t="s">
        <v>14157</v>
      </c>
    </row>
    <row r="1308">
      <c r="A1308" s="19">
        <v>1204.0</v>
      </c>
      <c r="B1308" s="17"/>
      <c r="C1308" s="299" t="s">
        <v>5778</v>
      </c>
    </row>
    <row r="1309">
      <c r="A1309" s="19">
        <v>1205.0</v>
      </c>
      <c r="B1309" s="17"/>
      <c r="C1309" s="315"/>
    </row>
    <row r="1310">
      <c r="A1310" s="19">
        <v>1207.0</v>
      </c>
      <c r="B1310" s="17"/>
      <c r="C1310" s="316"/>
    </row>
    <row r="1311">
      <c r="A1311" s="19">
        <v>1208.0</v>
      </c>
      <c r="B1311" s="17"/>
      <c r="C1311" s="304" t="s">
        <v>14188</v>
      </c>
    </row>
    <row r="1312">
      <c r="A1312" s="19">
        <v>1209.0</v>
      </c>
      <c r="B1312" s="17"/>
      <c r="C1312" s="305" t="s">
        <v>14207</v>
      </c>
    </row>
    <row r="1313">
      <c r="A1313" s="19">
        <v>1210.0</v>
      </c>
      <c r="B1313" s="17"/>
      <c r="C1313" s="299" t="s">
        <v>5778</v>
      </c>
    </row>
    <row r="1314">
      <c r="A1314" s="19">
        <v>1211.0</v>
      </c>
      <c r="B1314" s="17"/>
      <c r="C1314" s="315"/>
    </row>
    <row r="1315">
      <c r="A1315" s="19">
        <v>1213.0</v>
      </c>
      <c r="B1315" s="17"/>
      <c r="C1315" s="316"/>
    </row>
    <row r="1316">
      <c r="A1316" s="19">
        <v>1214.0</v>
      </c>
      <c r="B1316" s="17"/>
      <c r="C1316" s="304" t="s">
        <v>14237</v>
      </c>
    </row>
    <row r="1317">
      <c r="A1317" s="19">
        <v>1215.0</v>
      </c>
      <c r="B1317" s="17"/>
      <c r="C1317" s="305" t="s">
        <v>14254</v>
      </c>
    </row>
    <row r="1318">
      <c r="A1318" s="19">
        <v>1216.0</v>
      </c>
      <c r="B1318" s="17"/>
      <c r="C1318" s="299" t="s">
        <v>5778</v>
      </c>
    </row>
    <row r="1319">
      <c r="A1319" s="19">
        <v>1217.0</v>
      </c>
      <c r="B1319" s="17"/>
      <c r="C1319" s="315"/>
    </row>
    <row r="1320">
      <c r="A1320" s="19">
        <v>1219.0</v>
      </c>
      <c r="B1320" s="17"/>
      <c r="C1320" s="316"/>
    </row>
    <row r="1321">
      <c r="A1321" s="19">
        <v>1220.0</v>
      </c>
      <c r="B1321" s="17"/>
      <c r="C1321" s="304" t="s">
        <v>14286</v>
      </c>
    </row>
    <row r="1322">
      <c r="A1322" s="19">
        <v>1221.0</v>
      </c>
      <c r="B1322" s="17"/>
      <c r="C1322" s="305" t="s">
        <v>14306</v>
      </c>
    </row>
    <row r="1323">
      <c r="A1323" s="19">
        <v>1222.0</v>
      </c>
      <c r="B1323" s="17"/>
      <c r="C1323" s="299" t="s">
        <v>5778</v>
      </c>
    </row>
    <row r="1324">
      <c r="A1324" s="19">
        <v>1223.0</v>
      </c>
      <c r="B1324" s="17"/>
      <c r="C1324" s="315"/>
    </row>
    <row r="1325">
      <c r="A1325" s="19">
        <v>1225.0</v>
      </c>
      <c r="B1325" s="17"/>
      <c r="C1325" s="316"/>
    </row>
    <row r="1326">
      <c r="A1326" s="19">
        <v>1226.0</v>
      </c>
      <c r="B1326" s="17"/>
      <c r="C1326" s="304" t="s">
        <v>14339</v>
      </c>
    </row>
    <row r="1327">
      <c r="A1327" s="19">
        <v>1227.0</v>
      </c>
      <c r="B1327" s="17"/>
      <c r="C1327" s="305" t="s">
        <v>14365</v>
      </c>
    </row>
    <row r="1328">
      <c r="A1328" s="19">
        <v>1228.0</v>
      </c>
      <c r="B1328" s="17"/>
      <c r="C1328" s="299" t="s">
        <v>5778</v>
      </c>
    </row>
    <row r="1329">
      <c r="A1329" s="19">
        <v>1229.0</v>
      </c>
      <c r="B1329" s="17"/>
      <c r="C1329" s="315"/>
    </row>
    <row r="1330">
      <c r="A1330" s="19">
        <v>1231.0</v>
      </c>
      <c r="B1330" s="17"/>
      <c r="C1330" s="316"/>
    </row>
    <row r="1331">
      <c r="A1331" s="19">
        <v>1232.0</v>
      </c>
      <c r="B1331" s="17"/>
      <c r="C1331" s="304" t="s">
        <v>14401</v>
      </c>
    </row>
    <row r="1332">
      <c r="A1332" s="19">
        <v>1233.0</v>
      </c>
      <c r="B1332" s="17"/>
      <c r="C1332" s="305" t="s">
        <v>14429</v>
      </c>
    </row>
    <row r="1333">
      <c r="A1333" s="19">
        <v>1234.0</v>
      </c>
      <c r="B1333" s="17"/>
      <c r="C1333" s="299" t="s">
        <v>5778</v>
      </c>
    </row>
    <row r="1334">
      <c r="A1334" s="19">
        <v>1235.0</v>
      </c>
      <c r="B1334" s="17"/>
      <c r="C1334" s="315"/>
    </row>
    <row r="1335">
      <c r="A1335" s="19">
        <v>1237.0</v>
      </c>
      <c r="B1335" s="17"/>
      <c r="C1335" s="316"/>
    </row>
    <row r="1336">
      <c r="A1336" s="19">
        <v>1238.0</v>
      </c>
      <c r="B1336" s="17"/>
      <c r="C1336" s="304" t="s">
        <v>14457</v>
      </c>
    </row>
    <row r="1337">
      <c r="A1337" s="19">
        <v>1239.0</v>
      </c>
      <c r="B1337" s="17"/>
      <c r="C1337" s="305" t="s">
        <v>14486</v>
      </c>
    </row>
    <row r="1338">
      <c r="A1338" s="19">
        <v>1240.0</v>
      </c>
      <c r="B1338" s="17"/>
      <c r="C1338" s="299" t="s">
        <v>5778</v>
      </c>
    </row>
    <row r="1339">
      <c r="A1339" s="19">
        <v>1241.0</v>
      </c>
      <c r="B1339" s="17"/>
      <c r="C1339" s="315"/>
    </row>
    <row r="1340">
      <c r="A1340" s="19">
        <v>1243.0</v>
      </c>
      <c r="B1340" s="17"/>
      <c r="C1340" s="316"/>
    </row>
    <row r="1341">
      <c r="A1341" s="19">
        <v>1244.0</v>
      </c>
      <c r="B1341" s="17"/>
      <c r="C1341" s="304" t="s">
        <v>14525</v>
      </c>
    </row>
    <row r="1342">
      <c r="A1342" s="19">
        <v>1245.0</v>
      </c>
      <c r="B1342" s="17"/>
      <c r="C1342" s="305" t="s">
        <v>14547</v>
      </c>
    </row>
    <row r="1343">
      <c r="A1343" s="19">
        <v>1246.0</v>
      </c>
      <c r="B1343" s="17"/>
      <c r="C1343" s="299" t="s">
        <v>5778</v>
      </c>
    </row>
    <row r="1344">
      <c r="A1344" s="19">
        <v>1247.0</v>
      </c>
      <c r="B1344" s="17"/>
      <c r="C1344" s="315"/>
    </row>
    <row r="1345">
      <c r="A1345" s="19">
        <v>1249.0</v>
      </c>
      <c r="B1345" s="17"/>
      <c r="C1345" s="316"/>
    </row>
    <row r="1346">
      <c r="A1346" s="19">
        <v>1250.0</v>
      </c>
      <c r="B1346" s="17"/>
      <c r="C1346" s="304" t="s">
        <v>14586</v>
      </c>
    </row>
    <row r="1347">
      <c r="A1347" s="19">
        <v>1251.0</v>
      </c>
      <c r="B1347" s="17"/>
      <c r="C1347" s="305" t="s">
        <v>14604</v>
      </c>
    </row>
    <row r="1348">
      <c r="A1348" s="19">
        <v>1252.0</v>
      </c>
      <c r="B1348" s="17"/>
      <c r="C1348" s="299" t="s">
        <v>5778</v>
      </c>
    </row>
    <row r="1349">
      <c r="A1349" s="19">
        <v>1253.0</v>
      </c>
      <c r="B1349" s="17"/>
      <c r="C1349" s="315"/>
    </row>
    <row r="1350">
      <c r="A1350" s="19">
        <v>1255.0</v>
      </c>
      <c r="B1350" s="17"/>
      <c r="C1350" s="316"/>
    </row>
    <row r="1351">
      <c r="A1351" s="19">
        <v>1256.0</v>
      </c>
      <c r="B1351" s="17"/>
      <c r="C1351" s="304" t="s">
        <v>14637</v>
      </c>
    </row>
    <row r="1352">
      <c r="A1352" s="19">
        <v>1257.0</v>
      </c>
      <c r="B1352" s="17"/>
      <c r="C1352" s="305" t="s">
        <v>14665</v>
      </c>
    </row>
    <row r="1353">
      <c r="A1353" s="19">
        <v>1258.0</v>
      </c>
      <c r="B1353" s="17"/>
      <c r="C1353" s="299" t="s">
        <v>5778</v>
      </c>
    </row>
    <row r="1354">
      <c r="A1354" s="19">
        <v>1259.0</v>
      </c>
      <c r="B1354" s="17"/>
      <c r="C1354" s="315"/>
    </row>
    <row r="1355">
      <c r="A1355" s="19">
        <v>1261.0</v>
      </c>
      <c r="B1355" s="17"/>
      <c r="C1355" s="316"/>
    </row>
    <row r="1356">
      <c r="A1356" s="19">
        <v>1262.0</v>
      </c>
      <c r="B1356" s="17"/>
      <c r="C1356" s="304" t="s">
        <v>14695</v>
      </c>
    </row>
    <row r="1357">
      <c r="A1357" s="19">
        <v>1263.0</v>
      </c>
      <c r="B1357" s="17"/>
      <c r="C1357" s="305" t="s">
        <v>14722</v>
      </c>
    </row>
    <row r="1358">
      <c r="A1358" s="19">
        <v>1264.0</v>
      </c>
      <c r="B1358" s="17"/>
      <c r="C1358" s="299" t="s">
        <v>5778</v>
      </c>
    </row>
    <row r="1359">
      <c r="A1359" s="19">
        <v>1265.0</v>
      </c>
      <c r="B1359" s="17"/>
      <c r="C1359" s="315"/>
    </row>
    <row r="1360">
      <c r="A1360" s="19">
        <v>1267.0</v>
      </c>
      <c r="B1360" s="17"/>
      <c r="C1360" s="316"/>
    </row>
    <row r="1361">
      <c r="A1361" s="19">
        <v>1268.0</v>
      </c>
      <c r="B1361" s="17"/>
      <c r="C1361" s="304" t="s">
        <v>14752</v>
      </c>
    </row>
    <row r="1362">
      <c r="A1362" s="19">
        <v>1269.0</v>
      </c>
      <c r="B1362" s="17"/>
      <c r="C1362" s="305" t="s">
        <v>14779</v>
      </c>
    </row>
    <row r="1363">
      <c r="A1363" s="19">
        <v>1270.0</v>
      </c>
      <c r="B1363" s="17"/>
      <c r="C1363" s="299" t="s">
        <v>5778</v>
      </c>
    </row>
    <row r="1364">
      <c r="A1364" s="19">
        <v>1271.0</v>
      </c>
      <c r="B1364" s="17"/>
      <c r="C1364" s="315"/>
    </row>
    <row r="1365">
      <c r="A1365" s="19">
        <v>1273.0</v>
      </c>
      <c r="B1365" s="17"/>
      <c r="C1365" s="316"/>
    </row>
    <row r="1366">
      <c r="A1366" s="19">
        <v>1274.0</v>
      </c>
      <c r="B1366" s="17"/>
      <c r="C1366" s="304" t="s">
        <v>14803</v>
      </c>
    </row>
    <row r="1367">
      <c r="A1367" s="19">
        <v>1275.0</v>
      </c>
      <c r="B1367" s="17"/>
      <c r="C1367" s="305" t="s">
        <v>14825</v>
      </c>
    </row>
    <row r="1368">
      <c r="A1368" s="19">
        <v>1276.0</v>
      </c>
      <c r="B1368" s="17"/>
      <c r="C1368" s="299" t="s">
        <v>5778</v>
      </c>
    </row>
    <row r="1369">
      <c r="A1369" s="19">
        <v>1277.0</v>
      </c>
      <c r="B1369" s="17"/>
      <c r="C1369" s="315"/>
    </row>
    <row r="1370">
      <c r="A1370" s="19">
        <v>1279.0</v>
      </c>
      <c r="B1370" s="17"/>
      <c r="C1370" s="316"/>
    </row>
    <row r="1371">
      <c r="A1371" s="19">
        <v>1280.0</v>
      </c>
      <c r="B1371" s="17"/>
      <c r="C1371" s="304" t="s">
        <v>14851</v>
      </c>
    </row>
    <row r="1372">
      <c r="A1372" s="19">
        <v>1281.0</v>
      </c>
      <c r="B1372" s="17"/>
      <c r="C1372" s="305" t="s">
        <v>14867</v>
      </c>
    </row>
    <row r="1373">
      <c r="A1373" s="19">
        <v>1282.0</v>
      </c>
      <c r="B1373" s="17"/>
      <c r="C1373" s="299" t="s">
        <v>5778</v>
      </c>
    </row>
    <row r="1374">
      <c r="A1374" s="19">
        <v>1283.0</v>
      </c>
      <c r="B1374" s="17"/>
      <c r="C1374" s="315"/>
    </row>
    <row r="1375">
      <c r="A1375" s="19">
        <v>1285.0</v>
      </c>
      <c r="B1375" s="17"/>
      <c r="C1375" s="316"/>
    </row>
    <row r="1376">
      <c r="A1376" s="19">
        <v>1286.0</v>
      </c>
      <c r="B1376" s="17"/>
      <c r="C1376" s="304" t="s">
        <v>14896</v>
      </c>
    </row>
    <row r="1377">
      <c r="A1377" s="19">
        <v>1287.0</v>
      </c>
      <c r="B1377" s="17"/>
      <c r="C1377" s="305" t="s">
        <v>14918</v>
      </c>
    </row>
    <row r="1378">
      <c r="A1378" s="19">
        <v>1288.0</v>
      </c>
      <c r="B1378" s="17"/>
      <c r="C1378" s="299" t="s">
        <v>5778</v>
      </c>
    </row>
    <row r="1379">
      <c r="A1379" s="19">
        <v>1289.0</v>
      </c>
      <c r="B1379" s="17"/>
      <c r="C1379" s="315"/>
    </row>
    <row r="1380">
      <c r="A1380" s="19">
        <v>1291.0</v>
      </c>
      <c r="B1380" s="17"/>
      <c r="C1380" s="316"/>
    </row>
    <row r="1381">
      <c r="A1381" s="19">
        <v>1292.0</v>
      </c>
      <c r="B1381" s="17"/>
      <c r="C1381" s="304" t="s">
        <v>14937</v>
      </c>
    </row>
    <row r="1382">
      <c r="A1382" s="19">
        <v>1293.0</v>
      </c>
      <c r="B1382" s="17"/>
      <c r="C1382" s="305" t="s">
        <v>14951</v>
      </c>
    </row>
    <row r="1383">
      <c r="A1383" s="19">
        <v>1294.0</v>
      </c>
      <c r="B1383" s="17"/>
      <c r="C1383" s="299" t="s">
        <v>5778</v>
      </c>
    </row>
    <row r="1384">
      <c r="A1384" s="19">
        <v>1295.0</v>
      </c>
      <c r="B1384" s="17"/>
      <c r="C1384" s="315"/>
    </row>
    <row r="1385">
      <c r="A1385" s="19">
        <v>1297.0</v>
      </c>
      <c r="B1385" s="17"/>
      <c r="C1385" s="316"/>
    </row>
    <row r="1386">
      <c r="A1386" s="19">
        <v>1298.0</v>
      </c>
      <c r="B1386" s="17"/>
      <c r="C1386" s="304" t="s">
        <v>14984</v>
      </c>
    </row>
    <row r="1387">
      <c r="A1387" s="19">
        <v>1299.0</v>
      </c>
      <c r="B1387" s="17"/>
      <c r="C1387" s="305" t="s">
        <v>15004</v>
      </c>
    </row>
    <row r="1388">
      <c r="A1388" s="19">
        <v>1300.0</v>
      </c>
      <c r="B1388" s="17"/>
      <c r="C1388" s="299" t="s">
        <v>5778</v>
      </c>
    </row>
    <row r="1389">
      <c r="A1389" s="19">
        <v>1301.0</v>
      </c>
      <c r="B1389" s="17"/>
      <c r="C1389" s="315"/>
    </row>
    <row r="1390">
      <c r="A1390" s="19">
        <v>1303.0</v>
      </c>
      <c r="B1390" s="17"/>
      <c r="C1390" s="316"/>
    </row>
    <row r="1391">
      <c r="A1391" s="19">
        <v>1304.0</v>
      </c>
      <c r="B1391" s="17"/>
      <c r="C1391" s="304" t="s">
        <v>15027</v>
      </c>
    </row>
    <row r="1392">
      <c r="A1392" s="19">
        <v>1305.0</v>
      </c>
      <c r="B1392" s="17"/>
      <c r="C1392" s="305" t="s">
        <v>15044</v>
      </c>
    </row>
    <row r="1393">
      <c r="A1393" s="19">
        <v>1306.0</v>
      </c>
      <c r="B1393" s="17"/>
      <c r="C1393" s="299" t="s">
        <v>5778</v>
      </c>
    </row>
    <row r="1394">
      <c r="A1394" s="19">
        <v>1307.0</v>
      </c>
      <c r="B1394" s="17"/>
      <c r="C1394" s="315"/>
    </row>
    <row r="1395">
      <c r="A1395" s="19">
        <v>1309.0</v>
      </c>
      <c r="B1395" s="17"/>
      <c r="C1395" s="316"/>
    </row>
    <row r="1396">
      <c r="A1396" s="19">
        <v>1310.0</v>
      </c>
      <c r="B1396" s="17"/>
      <c r="C1396" s="304" t="s">
        <v>15077</v>
      </c>
    </row>
    <row r="1397">
      <c r="A1397" s="19">
        <v>1311.0</v>
      </c>
      <c r="B1397" s="17"/>
      <c r="C1397" s="305" t="s">
        <v>15091</v>
      </c>
    </row>
    <row r="1398">
      <c r="A1398" s="19">
        <v>1312.0</v>
      </c>
      <c r="B1398" s="17"/>
      <c r="C1398" s="299" t="s">
        <v>5778</v>
      </c>
    </row>
    <row r="1399">
      <c r="A1399" s="19">
        <v>1313.0</v>
      </c>
      <c r="B1399" s="17"/>
      <c r="C1399" s="315"/>
    </row>
    <row r="1400">
      <c r="A1400" s="19">
        <v>1315.0</v>
      </c>
      <c r="B1400" s="17"/>
      <c r="C1400" s="316"/>
    </row>
    <row r="1401">
      <c r="A1401" s="19">
        <v>1316.0</v>
      </c>
      <c r="B1401" s="17"/>
      <c r="C1401" s="304" t="s">
        <v>15126</v>
      </c>
    </row>
    <row r="1402">
      <c r="A1402" s="19">
        <v>1317.0</v>
      </c>
      <c r="B1402" s="17"/>
      <c r="C1402" s="305" t="s">
        <v>15141</v>
      </c>
    </row>
    <row r="1403">
      <c r="A1403" s="19">
        <v>1318.0</v>
      </c>
      <c r="B1403" s="17"/>
      <c r="C1403" s="299" t="s">
        <v>5778</v>
      </c>
    </row>
    <row r="1404">
      <c r="A1404" s="19">
        <v>1319.0</v>
      </c>
      <c r="B1404" s="17"/>
      <c r="C1404" s="315"/>
    </row>
    <row r="1405">
      <c r="A1405" s="19">
        <v>1321.0</v>
      </c>
      <c r="B1405" s="17"/>
      <c r="C1405" s="316"/>
    </row>
    <row r="1406">
      <c r="A1406" s="19">
        <v>1322.0</v>
      </c>
      <c r="B1406" s="17"/>
      <c r="C1406" s="304" t="s">
        <v>15171</v>
      </c>
    </row>
    <row r="1407">
      <c r="A1407" s="19">
        <v>1323.0</v>
      </c>
      <c r="B1407" s="17"/>
      <c r="C1407" s="305" t="s">
        <v>15191</v>
      </c>
    </row>
    <row r="1408">
      <c r="A1408" s="19">
        <v>1324.0</v>
      </c>
      <c r="B1408" s="17"/>
      <c r="C1408" s="299" t="s">
        <v>5778</v>
      </c>
    </row>
    <row r="1409">
      <c r="A1409" s="19">
        <v>1325.0</v>
      </c>
      <c r="B1409" s="17"/>
      <c r="C1409" s="315"/>
    </row>
    <row r="1410">
      <c r="A1410" s="19">
        <v>1327.0</v>
      </c>
      <c r="B1410" s="17"/>
      <c r="C1410" s="316"/>
    </row>
    <row r="1411">
      <c r="A1411" s="19">
        <v>1328.0</v>
      </c>
      <c r="B1411" s="17"/>
      <c r="C1411" s="304" t="s">
        <v>15227</v>
      </c>
    </row>
    <row r="1412">
      <c r="A1412" s="19">
        <v>1329.0</v>
      </c>
      <c r="B1412" s="17"/>
      <c r="C1412" s="305" t="s">
        <v>15240</v>
      </c>
    </row>
    <row r="1413">
      <c r="A1413" s="19">
        <v>1330.0</v>
      </c>
      <c r="B1413" s="17"/>
      <c r="C1413" s="299" t="s">
        <v>5778</v>
      </c>
    </row>
    <row r="1414">
      <c r="A1414" s="19">
        <v>1331.0</v>
      </c>
      <c r="B1414" s="17"/>
      <c r="C1414" s="315"/>
    </row>
    <row r="1415">
      <c r="A1415" s="19">
        <v>1333.0</v>
      </c>
      <c r="B1415" s="17"/>
      <c r="C1415" s="316"/>
    </row>
    <row r="1416">
      <c r="A1416" s="19">
        <v>1334.0</v>
      </c>
      <c r="B1416" s="17"/>
      <c r="C1416" s="304" t="s">
        <v>15271</v>
      </c>
    </row>
    <row r="1417">
      <c r="A1417" s="19">
        <v>1335.0</v>
      </c>
      <c r="B1417" s="17"/>
      <c r="C1417" s="305" t="s">
        <v>15290</v>
      </c>
    </row>
    <row r="1418">
      <c r="A1418" s="19">
        <v>1336.0</v>
      </c>
      <c r="B1418" s="17"/>
      <c r="C1418" s="299" t="s">
        <v>5778</v>
      </c>
    </row>
    <row r="1419">
      <c r="A1419" s="19">
        <v>1337.0</v>
      </c>
      <c r="B1419" s="17"/>
      <c r="C1419" s="315"/>
    </row>
    <row r="1420">
      <c r="A1420" s="19">
        <v>1339.0</v>
      </c>
      <c r="B1420" s="17"/>
      <c r="C1420" s="316"/>
    </row>
    <row r="1421">
      <c r="A1421" s="19">
        <v>1340.0</v>
      </c>
      <c r="B1421" s="17"/>
      <c r="C1421" s="304" t="s">
        <v>15314</v>
      </c>
    </row>
    <row r="1422">
      <c r="A1422" s="19">
        <v>1341.0</v>
      </c>
      <c r="B1422" s="17"/>
      <c r="C1422" s="305" t="s">
        <v>15334</v>
      </c>
    </row>
    <row r="1423">
      <c r="A1423" s="19">
        <v>1342.0</v>
      </c>
      <c r="B1423" s="17"/>
      <c r="C1423" s="299" t="s">
        <v>5778</v>
      </c>
    </row>
    <row r="1424">
      <c r="A1424" s="19">
        <v>1343.0</v>
      </c>
      <c r="B1424" s="17"/>
      <c r="C1424" s="315"/>
    </row>
    <row r="1425">
      <c r="A1425" s="19">
        <v>1345.0</v>
      </c>
      <c r="B1425" s="17"/>
      <c r="C1425" s="316"/>
    </row>
    <row r="1426">
      <c r="A1426" s="19">
        <v>1346.0</v>
      </c>
      <c r="B1426" s="17"/>
      <c r="C1426" s="304" t="s">
        <v>15367</v>
      </c>
    </row>
    <row r="1427">
      <c r="A1427" s="19">
        <v>1347.0</v>
      </c>
      <c r="B1427" s="17"/>
      <c r="C1427" s="305" t="s">
        <v>15386</v>
      </c>
    </row>
    <row r="1428">
      <c r="A1428" s="19">
        <v>1348.0</v>
      </c>
      <c r="B1428" s="17"/>
      <c r="C1428" s="299" t="s">
        <v>5778</v>
      </c>
    </row>
    <row r="1429">
      <c r="A1429" s="19">
        <v>1349.0</v>
      </c>
      <c r="B1429" s="17"/>
      <c r="C1429" s="315"/>
    </row>
    <row r="1430">
      <c r="A1430" s="19">
        <v>1351.0</v>
      </c>
      <c r="B1430" s="17"/>
      <c r="C1430" s="316"/>
    </row>
    <row r="1431">
      <c r="A1431" s="19">
        <v>1352.0</v>
      </c>
      <c r="B1431" s="17"/>
      <c r="C1431" s="304" t="s">
        <v>15403</v>
      </c>
    </row>
    <row r="1432">
      <c r="A1432" s="19">
        <v>1353.0</v>
      </c>
      <c r="B1432" s="17"/>
      <c r="C1432" s="305" t="s">
        <v>15427</v>
      </c>
    </row>
    <row r="1433">
      <c r="A1433" s="19">
        <v>1354.0</v>
      </c>
      <c r="B1433" s="17"/>
      <c r="C1433" s="299" t="s">
        <v>5778</v>
      </c>
    </row>
    <row r="1434">
      <c r="A1434" s="19">
        <v>1355.0</v>
      </c>
      <c r="B1434" s="17"/>
      <c r="C1434" s="315"/>
    </row>
    <row r="1435">
      <c r="A1435" s="19">
        <v>1357.0</v>
      </c>
      <c r="B1435" s="17"/>
      <c r="C1435" s="316"/>
    </row>
    <row r="1436">
      <c r="A1436" s="19">
        <v>1358.0</v>
      </c>
      <c r="B1436" s="17"/>
      <c r="C1436" s="304" t="s">
        <v>15439</v>
      </c>
    </row>
    <row r="1437">
      <c r="A1437" s="19">
        <v>1359.0</v>
      </c>
      <c r="B1437" s="17"/>
      <c r="C1437" s="305" t="s">
        <v>15448</v>
      </c>
    </row>
    <row r="1438">
      <c r="A1438" s="19">
        <v>1360.0</v>
      </c>
      <c r="B1438" s="17"/>
      <c r="C1438" s="299" t="s">
        <v>5778</v>
      </c>
    </row>
    <row r="1439">
      <c r="A1439" s="19">
        <v>1361.0</v>
      </c>
      <c r="B1439" s="17"/>
      <c r="C1439" s="315"/>
    </row>
    <row r="1440">
      <c r="A1440" s="19">
        <v>1363.0</v>
      </c>
      <c r="B1440" s="17"/>
      <c r="C1440" s="316"/>
    </row>
    <row r="1441">
      <c r="A1441" s="19">
        <v>1364.0</v>
      </c>
      <c r="B1441" s="17"/>
      <c r="C1441" s="304" t="s">
        <v>15460</v>
      </c>
    </row>
    <row r="1442">
      <c r="A1442" s="19">
        <v>1365.0</v>
      </c>
      <c r="B1442" s="17"/>
      <c r="C1442" s="305" t="s">
        <v>15477</v>
      </c>
    </row>
    <row r="1443">
      <c r="A1443" s="19">
        <v>1366.0</v>
      </c>
      <c r="B1443" s="17"/>
      <c r="C1443" s="299" t="s">
        <v>5778</v>
      </c>
    </row>
    <row r="1444">
      <c r="A1444" s="19">
        <v>1367.0</v>
      </c>
      <c r="B1444" s="17"/>
      <c r="C1444" s="315"/>
    </row>
    <row r="1445">
      <c r="A1445" s="19">
        <v>1369.0</v>
      </c>
      <c r="B1445" s="17"/>
      <c r="C1445" s="316"/>
    </row>
    <row r="1446">
      <c r="A1446" s="19">
        <v>1370.0</v>
      </c>
      <c r="B1446" s="17"/>
      <c r="C1446" s="304" t="s">
        <v>15500</v>
      </c>
    </row>
    <row r="1447">
      <c r="A1447" s="19">
        <v>1371.0</v>
      </c>
      <c r="B1447" s="17"/>
      <c r="C1447" s="305" t="s">
        <v>15524</v>
      </c>
    </row>
    <row r="1448">
      <c r="A1448" s="19">
        <v>1372.0</v>
      </c>
      <c r="B1448" s="17"/>
      <c r="C1448" s="299" t="s">
        <v>5778</v>
      </c>
    </row>
    <row r="1449">
      <c r="A1449" s="19">
        <v>1373.0</v>
      </c>
      <c r="B1449" s="17"/>
      <c r="C1449" s="315"/>
    </row>
    <row r="1450">
      <c r="A1450" s="19">
        <v>1375.0</v>
      </c>
      <c r="B1450" s="17"/>
      <c r="C1450" s="316"/>
    </row>
    <row r="1451">
      <c r="A1451" s="19">
        <v>1376.0</v>
      </c>
      <c r="B1451" s="17"/>
      <c r="C1451" s="304" t="s">
        <v>15546</v>
      </c>
    </row>
    <row r="1452">
      <c r="A1452" s="19">
        <v>1377.0</v>
      </c>
      <c r="B1452" s="17"/>
      <c r="C1452" s="305" t="s">
        <v>15570</v>
      </c>
    </row>
    <row r="1453">
      <c r="A1453" s="19">
        <v>1378.0</v>
      </c>
      <c r="B1453" s="17"/>
      <c r="C1453" s="299" t="s">
        <v>5778</v>
      </c>
    </row>
    <row r="1454">
      <c r="A1454" s="19">
        <v>1379.0</v>
      </c>
      <c r="B1454" s="17"/>
      <c r="C1454" s="315"/>
    </row>
    <row r="1455">
      <c r="A1455" s="19">
        <v>1381.0</v>
      </c>
      <c r="B1455" s="17"/>
      <c r="C1455" s="316"/>
    </row>
    <row r="1456">
      <c r="A1456" s="19">
        <v>1382.0</v>
      </c>
      <c r="B1456" s="17"/>
      <c r="C1456" s="304" t="s">
        <v>15596</v>
      </c>
    </row>
    <row r="1457">
      <c r="A1457" s="19">
        <v>1383.0</v>
      </c>
      <c r="B1457" s="17"/>
      <c r="C1457" s="305" t="s">
        <v>15623</v>
      </c>
    </row>
    <row r="1458">
      <c r="A1458" s="19">
        <v>1384.0</v>
      </c>
      <c r="B1458" s="17"/>
      <c r="C1458" s="299" t="s">
        <v>5778</v>
      </c>
    </row>
    <row r="1459">
      <c r="A1459" s="19">
        <v>1385.0</v>
      </c>
      <c r="B1459" s="17"/>
      <c r="C1459" s="315"/>
    </row>
    <row r="1460">
      <c r="A1460" s="19">
        <v>1387.0</v>
      </c>
      <c r="B1460" s="17"/>
      <c r="C1460" s="316"/>
    </row>
    <row r="1461">
      <c r="A1461" s="19">
        <v>1388.0</v>
      </c>
      <c r="B1461" s="17"/>
      <c r="C1461" s="304" t="s">
        <v>15648</v>
      </c>
    </row>
    <row r="1462">
      <c r="A1462" s="19">
        <v>1389.0</v>
      </c>
      <c r="B1462" s="17"/>
      <c r="C1462" s="305" t="s">
        <v>15669</v>
      </c>
    </row>
    <row r="1463">
      <c r="A1463" s="19">
        <v>1390.0</v>
      </c>
      <c r="B1463" s="17"/>
      <c r="C1463" s="299" t="s">
        <v>5778</v>
      </c>
    </row>
    <row r="1464">
      <c r="A1464" s="19">
        <v>1391.0</v>
      </c>
      <c r="B1464" s="17"/>
      <c r="C1464" s="315"/>
    </row>
    <row r="1465">
      <c r="A1465" s="19">
        <v>1393.0</v>
      </c>
      <c r="B1465" s="17"/>
      <c r="C1465" s="316"/>
    </row>
    <row r="1466">
      <c r="A1466" s="19">
        <v>1394.0</v>
      </c>
      <c r="B1466" s="17"/>
      <c r="C1466" s="304" t="s">
        <v>15684</v>
      </c>
    </row>
    <row r="1467">
      <c r="A1467" s="19">
        <v>1395.0</v>
      </c>
      <c r="B1467" s="17"/>
      <c r="C1467" s="305" t="s">
        <v>15690</v>
      </c>
    </row>
    <row r="1468">
      <c r="A1468" s="19">
        <v>1396.0</v>
      </c>
      <c r="B1468" s="17"/>
      <c r="C1468" s="299" t="s">
        <v>5778</v>
      </c>
    </row>
    <row r="1469">
      <c r="A1469" s="19">
        <v>1397.0</v>
      </c>
      <c r="B1469" s="17"/>
      <c r="C1469" s="315"/>
    </row>
    <row r="1470">
      <c r="A1470" s="19">
        <v>1399.0</v>
      </c>
      <c r="B1470" s="17"/>
      <c r="C1470" s="316"/>
    </row>
    <row r="1471">
      <c r="A1471" s="19">
        <v>1400.0</v>
      </c>
      <c r="B1471" s="17"/>
      <c r="C1471" s="304" t="s">
        <v>15723</v>
      </c>
    </row>
    <row r="1472">
      <c r="A1472" s="19">
        <v>1401.0</v>
      </c>
      <c r="B1472" s="17"/>
      <c r="C1472" s="305" t="s">
        <v>15734</v>
      </c>
    </row>
    <row r="1473">
      <c r="A1473" s="19">
        <v>1402.0</v>
      </c>
      <c r="B1473" s="17"/>
      <c r="C1473" s="299" t="s">
        <v>5778</v>
      </c>
    </row>
    <row r="1474">
      <c r="A1474" s="19">
        <v>1403.0</v>
      </c>
      <c r="B1474" s="17"/>
      <c r="C1474" s="315"/>
    </row>
    <row r="1475">
      <c r="A1475" s="19">
        <v>1405.0</v>
      </c>
      <c r="B1475" s="17"/>
      <c r="C1475" s="316"/>
    </row>
    <row r="1476">
      <c r="A1476" s="19">
        <v>1406.0</v>
      </c>
      <c r="B1476" s="17"/>
      <c r="C1476" s="304" t="s">
        <v>15752</v>
      </c>
    </row>
    <row r="1477">
      <c r="A1477" s="19">
        <v>1407.0</v>
      </c>
      <c r="B1477" s="17"/>
      <c r="C1477" s="305" t="s">
        <v>15777</v>
      </c>
    </row>
    <row r="1478">
      <c r="A1478" s="19">
        <v>1408.0</v>
      </c>
      <c r="B1478" s="17"/>
      <c r="C1478" s="299" t="s">
        <v>5778</v>
      </c>
    </row>
    <row r="1479">
      <c r="A1479" s="19">
        <v>1409.0</v>
      </c>
      <c r="B1479" s="17"/>
      <c r="C1479" s="315"/>
    </row>
    <row r="1480">
      <c r="A1480" s="19">
        <v>1411.0</v>
      </c>
      <c r="B1480" s="17"/>
      <c r="C1480" s="316"/>
    </row>
    <row r="1481">
      <c r="A1481" s="19">
        <v>1412.0</v>
      </c>
      <c r="B1481" s="17"/>
      <c r="C1481" s="304" t="s">
        <v>15797</v>
      </c>
    </row>
    <row r="1482">
      <c r="A1482" s="19">
        <v>1413.0</v>
      </c>
      <c r="B1482" s="17"/>
      <c r="C1482" s="305" t="s">
        <v>15823</v>
      </c>
    </row>
    <row r="1483">
      <c r="A1483" s="19">
        <v>1414.0</v>
      </c>
      <c r="B1483" s="17"/>
      <c r="C1483" s="299" t="s">
        <v>5778</v>
      </c>
    </row>
    <row r="1484">
      <c r="A1484" s="19">
        <v>1415.0</v>
      </c>
      <c r="B1484" s="17"/>
      <c r="C1484" s="315"/>
    </row>
    <row r="1485">
      <c r="A1485" s="19">
        <v>1417.0</v>
      </c>
      <c r="B1485" s="17"/>
      <c r="C1485" s="316"/>
    </row>
    <row r="1486">
      <c r="A1486" s="19">
        <v>1418.0</v>
      </c>
      <c r="B1486" s="17"/>
      <c r="C1486" s="304" t="s">
        <v>15848</v>
      </c>
    </row>
    <row r="1487">
      <c r="A1487" s="19">
        <v>1419.0</v>
      </c>
      <c r="B1487" s="17"/>
      <c r="C1487" s="305" t="s">
        <v>15872</v>
      </c>
    </row>
    <row r="1488">
      <c r="A1488" s="19">
        <v>1420.0</v>
      </c>
      <c r="B1488" s="17"/>
      <c r="C1488" s="299" t="s">
        <v>5778</v>
      </c>
    </row>
    <row r="1489">
      <c r="A1489" s="19">
        <v>1421.0</v>
      </c>
      <c r="B1489" s="17"/>
      <c r="C1489" s="315"/>
    </row>
    <row r="1490">
      <c r="A1490" s="19">
        <v>1423.0</v>
      </c>
      <c r="B1490" s="17"/>
      <c r="C1490" s="316"/>
    </row>
    <row r="1491">
      <c r="A1491" s="19">
        <v>1424.0</v>
      </c>
      <c r="B1491" s="17"/>
      <c r="C1491" s="304" t="s">
        <v>15897</v>
      </c>
    </row>
    <row r="1492">
      <c r="A1492" s="19">
        <v>1425.0</v>
      </c>
      <c r="B1492" s="17"/>
      <c r="C1492" s="305" t="s">
        <v>15925</v>
      </c>
    </row>
    <row r="1493">
      <c r="A1493" s="19">
        <v>1426.0</v>
      </c>
      <c r="B1493" s="17"/>
      <c r="C1493" s="299" t="s">
        <v>5778</v>
      </c>
    </row>
    <row r="1494">
      <c r="A1494" s="19">
        <v>1427.0</v>
      </c>
      <c r="B1494" s="17"/>
      <c r="C1494" s="315"/>
    </row>
    <row r="1495">
      <c r="A1495" s="19">
        <v>1429.0</v>
      </c>
      <c r="B1495" s="17"/>
      <c r="C1495" s="316"/>
    </row>
    <row r="1496">
      <c r="A1496" s="19">
        <v>1430.0</v>
      </c>
      <c r="B1496" s="17"/>
      <c r="C1496" s="304" t="s">
        <v>15943</v>
      </c>
    </row>
    <row r="1497">
      <c r="A1497" s="19">
        <v>1431.0</v>
      </c>
      <c r="B1497" s="17"/>
      <c r="C1497" s="305" t="s">
        <v>15960</v>
      </c>
    </row>
    <row r="1498">
      <c r="A1498" s="19">
        <v>1432.0</v>
      </c>
      <c r="B1498" s="17"/>
      <c r="C1498" s="299" t="s">
        <v>5778</v>
      </c>
    </row>
    <row r="1499">
      <c r="A1499" s="19">
        <v>1433.0</v>
      </c>
      <c r="B1499" s="17"/>
      <c r="C1499" s="315"/>
    </row>
    <row r="1500">
      <c r="A1500" s="19">
        <v>1435.0</v>
      </c>
      <c r="B1500" s="17"/>
      <c r="C1500" s="316"/>
    </row>
    <row r="1501">
      <c r="A1501" s="19">
        <v>1436.0</v>
      </c>
      <c r="B1501" s="17"/>
      <c r="C1501" s="304" t="s">
        <v>16001</v>
      </c>
    </row>
    <row r="1502">
      <c r="A1502" s="19">
        <v>1437.0</v>
      </c>
      <c r="B1502" s="17"/>
      <c r="C1502" s="442" t="s">
        <v>16040</v>
      </c>
    </row>
    <row r="1503">
      <c r="A1503" s="19">
        <v>1438.0</v>
      </c>
      <c r="B1503" s="17"/>
      <c r="C1503" s="299" t="s">
        <v>5778</v>
      </c>
    </row>
    <row r="1504">
      <c r="A1504" s="19">
        <v>1439.0</v>
      </c>
      <c r="B1504" s="17"/>
      <c r="C1504" s="315"/>
    </row>
    <row r="1505">
      <c r="A1505" s="19">
        <v>1441.0</v>
      </c>
      <c r="B1505" s="17"/>
      <c r="C1505" s="316"/>
    </row>
    <row r="1506">
      <c r="A1506" s="19">
        <v>1442.0</v>
      </c>
      <c r="B1506" s="17"/>
      <c r="C1506" s="304" t="s">
        <v>16091</v>
      </c>
    </row>
    <row r="1507">
      <c r="A1507" s="19">
        <v>1443.0</v>
      </c>
      <c r="B1507" s="17"/>
      <c r="C1507" s="305" t="s">
        <v>16124</v>
      </c>
    </row>
    <row r="1508">
      <c r="A1508" s="19">
        <v>1444.0</v>
      </c>
      <c r="B1508" s="17"/>
      <c r="C1508" s="299" t="s">
        <v>5778</v>
      </c>
    </row>
    <row r="1509">
      <c r="A1509" s="19">
        <v>1445.0</v>
      </c>
      <c r="B1509" s="17"/>
      <c r="C1509" s="315"/>
    </row>
    <row r="1510">
      <c r="A1510" s="19">
        <v>1447.0</v>
      </c>
      <c r="B1510" s="17"/>
      <c r="C1510" s="316"/>
    </row>
    <row r="1511">
      <c r="A1511" s="19">
        <v>1448.0</v>
      </c>
      <c r="B1511" s="17"/>
      <c r="C1511" s="304" t="s">
        <v>16168</v>
      </c>
    </row>
    <row r="1512">
      <c r="A1512" s="19">
        <v>1449.0</v>
      </c>
      <c r="B1512" s="17"/>
      <c r="C1512" s="305" t="s">
        <v>16189</v>
      </c>
    </row>
    <row r="1513">
      <c r="A1513" s="19">
        <v>1450.0</v>
      </c>
      <c r="B1513" s="17"/>
      <c r="C1513" s="299" t="s">
        <v>5778</v>
      </c>
    </row>
    <row r="1514">
      <c r="A1514" s="19">
        <v>1451.0</v>
      </c>
      <c r="B1514" s="17"/>
      <c r="C1514" s="315"/>
    </row>
    <row r="1515">
      <c r="A1515" s="19">
        <v>1453.0</v>
      </c>
      <c r="B1515" s="17"/>
      <c r="C1515" s="316"/>
    </row>
    <row r="1516">
      <c r="A1516" s="19">
        <v>1454.0</v>
      </c>
      <c r="B1516" s="17"/>
      <c r="C1516" s="304" t="s">
        <v>16224</v>
      </c>
    </row>
    <row r="1517">
      <c r="A1517" s="19">
        <v>1455.0</v>
      </c>
      <c r="B1517" s="17"/>
      <c r="C1517" s="305" t="s">
        <v>16247</v>
      </c>
    </row>
    <row r="1518">
      <c r="A1518" s="19">
        <v>1456.0</v>
      </c>
      <c r="B1518" s="17"/>
      <c r="C1518" s="299" t="s">
        <v>5778</v>
      </c>
    </row>
    <row r="1519">
      <c r="A1519" s="19">
        <v>1457.0</v>
      </c>
      <c r="B1519" s="17"/>
      <c r="C1519" s="315"/>
    </row>
    <row r="1520">
      <c r="A1520" s="19">
        <v>1459.0</v>
      </c>
      <c r="B1520" s="17"/>
      <c r="C1520" s="316"/>
    </row>
    <row r="1521">
      <c r="A1521" s="19">
        <v>1460.0</v>
      </c>
      <c r="B1521" s="17"/>
      <c r="C1521" s="304" t="s">
        <v>16287</v>
      </c>
    </row>
    <row r="1522">
      <c r="A1522" s="19">
        <v>1461.0</v>
      </c>
      <c r="B1522" s="17"/>
      <c r="C1522" s="305" t="s">
        <v>16307</v>
      </c>
    </row>
    <row r="1523">
      <c r="A1523" s="19">
        <v>1462.0</v>
      </c>
      <c r="B1523" s="17"/>
      <c r="C1523" s="299" t="s">
        <v>5778</v>
      </c>
    </row>
    <row r="1524">
      <c r="A1524" s="19">
        <v>1463.0</v>
      </c>
      <c r="B1524" s="17"/>
      <c r="C1524" s="315"/>
    </row>
    <row r="1525">
      <c r="A1525" s="19">
        <v>1465.0</v>
      </c>
      <c r="B1525" s="17"/>
      <c r="C1525" s="316"/>
    </row>
    <row r="1526">
      <c r="A1526" s="19">
        <v>1466.0</v>
      </c>
      <c r="B1526" s="17"/>
      <c r="C1526" s="304" t="s">
        <v>16342</v>
      </c>
    </row>
    <row r="1527">
      <c r="A1527" s="19">
        <v>1467.0</v>
      </c>
      <c r="B1527" s="17"/>
      <c r="C1527" s="305" t="s">
        <v>16378</v>
      </c>
    </row>
    <row r="1528">
      <c r="A1528" s="19">
        <v>1468.0</v>
      </c>
      <c r="B1528" s="17"/>
      <c r="C1528" s="299" t="s">
        <v>5778</v>
      </c>
    </row>
    <row r="1529">
      <c r="A1529" s="19">
        <v>1469.0</v>
      </c>
      <c r="B1529" s="17"/>
      <c r="C1529" s="315"/>
    </row>
    <row r="1530">
      <c r="A1530" s="19">
        <v>1471.0</v>
      </c>
      <c r="B1530" s="17"/>
      <c r="C1530" s="316"/>
    </row>
    <row r="1531">
      <c r="A1531" s="19">
        <v>1472.0</v>
      </c>
      <c r="B1531" s="17"/>
      <c r="C1531" s="304" t="s">
        <v>16413</v>
      </c>
    </row>
    <row r="1532">
      <c r="A1532" s="19">
        <v>1473.0</v>
      </c>
      <c r="B1532" s="17"/>
      <c r="C1532" s="305" t="s">
        <v>16438</v>
      </c>
    </row>
    <row r="1533">
      <c r="A1533" s="19">
        <v>1474.0</v>
      </c>
      <c r="B1533" s="17"/>
      <c r="C1533" s="299" t="s">
        <v>5778</v>
      </c>
    </row>
    <row r="1534">
      <c r="A1534" s="19">
        <v>1475.0</v>
      </c>
      <c r="B1534" s="17"/>
      <c r="C1534" s="315"/>
    </row>
    <row r="1535">
      <c r="A1535" s="19">
        <v>1477.0</v>
      </c>
      <c r="B1535" s="17"/>
      <c r="C1535" s="316"/>
    </row>
    <row r="1536">
      <c r="A1536" s="19">
        <v>1478.0</v>
      </c>
      <c r="B1536" s="17"/>
      <c r="C1536" s="304" t="s">
        <v>16471</v>
      </c>
    </row>
    <row r="1537">
      <c r="A1537" s="19">
        <v>1479.0</v>
      </c>
      <c r="B1537" s="17"/>
      <c r="C1537" s="305" t="s">
        <v>16502</v>
      </c>
    </row>
    <row r="1538">
      <c r="A1538" s="19">
        <v>1480.0</v>
      </c>
      <c r="B1538" s="17"/>
      <c r="C1538" s="299" t="s">
        <v>5778</v>
      </c>
    </row>
    <row r="1539">
      <c r="A1539" s="19">
        <v>1481.0</v>
      </c>
      <c r="B1539" s="17"/>
      <c r="C1539" s="315"/>
    </row>
    <row r="1540">
      <c r="A1540" s="19">
        <v>1483.0</v>
      </c>
      <c r="B1540" s="17"/>
      <c r="C1540" s="316"/>
    </row>
    <row r="1541">
      <c r="A1541" s="19">
        <v>1484.0</v>
      </c>
      <c r="B1541" s="17"/>
      <c r="C1541" s="304" t="s">
        <v>16527</v>
      </c>
    </row>
    <row r="1542">
      <c r="A1542" s="19">
        <v>1485.0</v>
      </c>
      <c r="B1542" s="17"/>
      <c r="C1542" s="305" t="s">
        <v>16558</v>
      </c>
    </row>
    <row r="1543">
      <c r="A1543" s="19">
        <v>1486.0</v>
      </c>
      <c r="B1543" s="17"/>
      <c r="C1543" s="299" t="s">
        <v>5778</v>
      </c>
    </row>
    <row r="1544">
      <c r="A1544" s="19">
        <v>1487.0</v>
      </c>
      <c r="B1544" s="17"/>
      <c r="C1544" s="315"/>
    </row>
    <row r="1545">
      <c r="A1545" s="19">
        <v>1489.0</v>
      </c>
      <c r="B1545" s="17"/>
      <c r="C1545" s="316"/>
    </row>
    <row r="1546">
      <c r="A1546" s="19">
        <v>1490.0</v>
      </c>
      <c r="B1546" s="17"/>
      <c r="C1546" s="304" t="s">
        <v>16580</v>
      </c>
    </row>
    <row r="1547">
      <c r="A1547" s="19">
        <v>1491.0</v>
      </c>
      <c r="B1547" s="17"/>
      <c r="C1547" s="305" t="s">
        <v>16603</v>
      </c>
    </row>
    <row r="1548">
      <c r="A1548" s="19">
        <v>1492.0</v>
      </c>
      <c r="B1548" s="17"/>
      <c r="C1548" s="299" t="s">
        <v>5778</v>
      </c>
    </row>
    <row r="1549">
      <c r="A1549" s="19">
        <v>1493.0</v>
      </c>
      <c r="B1549" s="17"/>
      <c r="C1549" s="315"/>
    </row>
    <row r="1550">
      <c r="A1550" s="19">
        <v>1495.0</v>
      </c>
      <c r="B1550" s="17"/>
      <c r="C1550" s="316"/>
    </row>
    <row r="1551">
      <c r="A1551" s="19">
        <v>1496.0</v>
      </c>
      <c r="B1551" s="17"/>
      <c r="C1551" s="304" t="s">
        <v>16630</v>
      </c>
    </row>
    <row r="1552">
      <c r="A1552" s="19">
        <v>1497.0</v>
      </c>
      <c r="B1552" s="17"/>
      <c r="C1552" s="305" t="s">
        <v>16658</v>
      </c>
    </row>
    <row r="1553">
      <c r="A1553" s="19">
        <v>1498.0</v>
      </c>
      <c r="B1553" s="17"/>
      <c r="C1553" s="299" t="s">
        <v>5778</v>
      </c>
    </row>
    <row r="1554">
      <c r="A1554" s="19">
        <v>1499.0</v>
      </c>
      <c r="B1554" s="17"/>
      <c r="C1554" s="315"/>
    </row>
    <row r="1555">
      <c r="A1555" s="19">
        <v>1501.0</v>
      </c>
      <c r="B1555" s="17"/>
      <c r="C1555" s="316"/>
    </row>
    <row r="1556">
      <c r="A1556" s="19">
        <v>1502.0</v>
      </c>
      <c r="B1556" s="17"/>
      <c r="C1556" s="304" t="s">
        <v>16684</v>
      </c>
    </row>
    <row r="1557">
      <c r="A1557" s="19">
        <v>1503.0</v>
      </c>
      <c r="B1557" s="17"/>
      <c r="C1557" s="305" t="s">
        <v>16711</v>
      </c>
    </row>
    <row r="1558">
      <c r="A1558" s="19">
        <v>1504.0</v>
      </c>
      <c r="B1558" s="17"/>
      <c r="C1558" s="299" t="s">
        <v>5778</v>
      </c>
    </row>
    <row r="1559">
      <c r="A1559" s="19">
        <v>1505.0</v>
      </c>
      <c r="B1559" s="17"/>
      <c r="C1559" s="315"/>
    </row>
    <row r="1560">
      <c r="A1560" s="19">
        <v>1507.0</v>
      </c>
      <c r="B1560" s="17"/>
      <c r="C1560" s="316"/>
    </row>
    <row r="1561">
      <c r="A1561" s="19">
        <v>1508.0</v>
      </c>
      <c r="B1561" s="17"/>
      <c r="C1561" s="304" t="s">
        <v>16733</v>
      </c>
    </row>
    <row r="1562">
      <c r="A1562" s="19">
        <v>1509.0</v>
      </c>
      <c r="B1562" s="17"/>
      <c r="C1562" s="305" t="s">
        <v>16750</v>
      </c>
    </row>
    <row r="1563">
      <c r="A1563" s="19">
        <v>1510.0</v>
      </c>
      <c r="B1563" s="17"/>
      <c r="C1563" s="299" t="s">
        <v>5778</v>
      </c>
    </row>
    <row r="1564">
      <c r="A1564" s="19">
        <v>1511.0</v>
      </c>
      <c r="B1564" s="17"/>
      <c r="C1564" s="315"/>
    </row>
    <row r="1565">
      <c r="A1565" s="19">
        <v>1513.0</v>
      </c>
      <c r="B1565" s="17"/>
      <c r="C1565" s="316"/>
    </row>
    <row r="1566">
      <c r="A1566" s="19">
        <v>1514.0</v>
      </c>
      <c r="B1566" s="17"/>
      <c r="C1566" s="304" t="s">
        <v>16786</v>
      </c>
    </row>
    <row r="1567">
      <c r="A1567" s="19">
        <v>1515.0</v>
      </c>
      <c r="B1567" s="17"/>
      <c r="C1567" s="305" t="s">
        <v>7637</v>
      </c>
    </row>
    <row r="1568">
      <c r="A1568" s="19">
        <v>1516.0</v>
      </c>
      <c r="B1568" s="17"/>
      <c r="C1568" s="299" t="s">
        <v>5778</v>
      </c>
    </row>
    <row r="1569">
      <c r="A1569" s="19">
        <v>1517.0</v>
      </c>
      <c r="B1569" s="17"/>
      <c r="C1569" s="315"/>
    </row>
    <row r="1570">
      <c r="A1570" s="19">
        <v>1519.0</v>
      </c>
      <c r="B1570" s="17"/>
      <c r="C1570" s="316"/>
    </row>
    <row r="1571">
      <c r="A1571" s="19">
        <v>1520.0</v>
      </c>
      <c r="B1571" s="17"/>
      <c r="C1571" s="304" t="s">
        <v>16816</v>
      </c>
    </row>
    <row r="1572">
      <c r="A1572" s="19">
        <v>1521.0</v>
      </c>
      <c r="B1572" s="17"/>
      <c r="C1572" s="305" t="s">
        <v>16830</v>
      </c>
    </row>
    <row r="1573">
      <c r="A1573" s="19">
        <v>1522.0</v>
      </c>
      <c r="B1573" s="17"/>
      <c r="C1573" s="299" t="s">
        <v>5778</v>
      </c>
    </row>
    <row r="1574">
      <c r="A1574" s="19">
        <v>1523.0</v>
      </c>
      <c r="B1574" s="17"/>
      <c r="C1574" s="315"/>
    </row>
    <row r="1575">
      <c r="A1575" s="19">
        <v>1525.0</v>
      </c>
      <c r="B1575" s="17"/>
      <c r="C1575" s="316"/>
    </row>
    <row r="1576">
      <c r="A1576" s="19">
        <v>1526.0</v>
      </c>
      <c r="B1576" s="17"/>
      <c r="C1576" s="304" t="s">
        <v>16853</v>
      </c>
    </row>
    <row r="1577">
      <c r="A1577" s="19">
        <v>1527.0</v>
      </c>
      <c r="B1577" s="17"/>
      <c r="C1577" s="305" t="s">
        <v>16863</v>
      </c>
    </row>
    <row r="1578">
      <c r="A1578" s="19">
        <v>1528.0</v>
      </c>
      <c r="B1578" s="17"/>
      <c r="C1578" s="299" t="s">
        <v>5778</v>
      </c>
    </row>
    <row r="1579">
      <c r="A1579" s="19">
        <v>1529.0</v>
      </c>
      <c r="B1579" s="17"/>
      <c r="C1579" s="315"/>
    </row>
    <row r="1580">
      <c r="A1580" s="19">
        <v>1531.0</v>
      </c>
      <c r="B1580" s="17"/>
      <c r="C1580" s="316"/>
    </row>
    <row r="1581">
      <c r="A1581" s="19">
        <v>1532.0</v>
      </c>
      <c r="B1581" s="17"/>
      <c r="C1581" s="304" t="s">
        <v>16885</v>
      </c>
    </row>
    <row r="1582">
      <c r="A1582" s="19">
        <v>1533.0</v>
      </c>
      <c r="B1582" s="17"/>
      <c r="C1582" s="305" t="s">
        <v>16910</v>
      </c>
    </row>
    <row r="1583">
      <c r="A1583" s="19">
        <v>1534.0</v>
      </c>
      <c r="B1583" s="17"/>
      <c r="C1583" s="299" t="s">
        <v>5778</v>
      </c>
    </row>
    <row r="1584">
      <c r="A1584" s="19">
        <v>1535.0</v>
      </c>
      <c r="B1584" s="17"/>
      <c r="C1584" s="315"/>
    </row>
    <row r="1585">
      <c r="A1585" s="19">
        <v>1537.0</v>
      </c>
      <c r="B1585" s="17"/>
      <c r="C1585" s="316"/>
    </row>
    <row r="1586">
      <c r="A1586" s="19">
        <v>1538.0</v>
      </c>
      <c r="B1586" s="17"/>
      <c r="C1586" s="304" t="s">
        <v>16932</v>
      </c>
    </row>
    <row r="1587">
      <c r="A1587" s="19">
        <v>1539.0</v>
      </c>
      <c r="B1587" s="17"/>
      <c r="C1587" s="305" t="s">
        <v>16957</v>
      </c>
    </row>
    <row r="1588">
      <c r="A1588" s="19">
        <v>1540.0</v>
      </c>
      <c r="B1588" s="17"/>
      <c r="C1588" s="299" t="s">
        <v>5778</v>
      </c>
    </row>
    <row r="1589">
      <c r="A1589" s="19">
        <v>1541.0</v>
      </c>
      <c r="B1589" s="17"/>
      <c r="C1589" s="315"/>
    </row>
    <row r="1590">
      <c r="A1590" s="19">
        <v>1543.0</v>
      </c>
      <c r="B1590" s="17"/>
      <c r="C1590" s="316"/>
    </row>
    <row r="1591">
      <c r="A1591" s="19">
        <v>1544.0</v>
      </c>
      <c r="B1591" s="17"/>
      <c r="C1591" s="304" t="s">
        <v>16988</v>
      </c>
    </row>
    <row r="1592">
      <c r="A1592" s="19">
        <v>1545.0</v>
      </c>
      <c r="B1592" s="17"/>
      <c r="C1592" s="305" t="s">
        <v>17009</v>
      </c>
    </row>
    <row r="1593">
      <c r="A1593" s="19">
        <v>1546.0</v>
      </c>
      <c r="B1593" s="17"/>
      <c r="C1593" s="299" t="s">
        <v>5778</v>
      </c>
    </row>
    <row r="1594">
      <c r="A1594" s="19">
        <v>1547.0</v>
      </c>
      <c r="B1594" s="17"/>
      <c r="C1594" s="315"/>
    </row>
    <row r="1595">
      <c r="A1595" s="19">
        <v>1549.0</v>
      </c>
      <c r="B1595" s="17"/>
      <c r="C1595" s="316"/>
    </row>
    <row r="1596">
      <c r="A1596" s="19">
        <v>1550.0</v>
      </c>
      <c r="B1596" s="17"/>
      <c r="C1596" s="304" t="s">
        <v>17037</v>
      </c>
    </row>
    <row r="1597">
      <c r="A1597" s="19">
        <v>1551.0</v>
      </c>
      <c r="B1597" s="17"/>
      <c r="C1597" s="305" t="s">
        <v>17060</v>
      </c>
    </row>
    <row r="1598">
      <c r="A1598" s="19">
        <v>1552.0</v>
      </c>
      <c r="B1598" s="17"/>
      <c r="C1598" s="299" t="s">
        <v>5778</v>
      </c>
    </row>
    <row r="1599">
      <c r="A1599" s="19">
        <v>1553.0</v>
      </c>
      <c r="B1599" s="17"/>
      <c r="C1599" s="315"/>
    </row>
    <row r="1600">
      <c r="A1600" s="19">
        <v>1555.0</v>
      </c>
      <c r="B1600" s="17"/>
      <c r="C1600" s="316"/>
    </row>
    <row r="1601">
      <c r="A1601" s="19">
        <v>1556.0</v>
      </c>
      <c r="B1601" s="17"/>
      <c r="C1601" s="304" t="s">
        <v>17088</v>
      </c>
    </row>
    <row r="1602">
      <c r="A1602" s="19">
        <v>1557.0</v>
      </c>
      <c r="B1602" s="17"/>
      <c r="C1602" s="305" t="s">
        <v>17109</v>
      </c>
    </row>
    <row r="1603">
      <c r="A1603" s="19">
        <v>1558.0</v>
      </c>
      <c r="B1603" s="17"/>
      <c r="C1603" s="299" t="s">
        <v>5778</v>
      </c>
    </row>
    <row r="1604">
      <c r="A1604" s="19">
        <v>1559.0</v>
      </c>
      <c r="B1604" s="17"/>
      <c r="C1604" s="315"/>
    </row>
    <row r="1605">
      <c r="A1605" s="19">
        <v>1561.0</v>
      </c>
      <c r="B1605" s="17"/>
      <c r="C1605" s="316"/>
    </row>
    <row r="1606">
      <c r="A1606" s="19">
        <v>1562.0</v>
      </c>
      <c r="B1606" s="17"/>
      <c r="C1606" s="304" t="s">
        <v>17131</v>
      </c>
    </row>
    <row r="1607">
      <c r="A1607" s="19">
        <v>1563.0</v>
      </c>
      <c r="B1607" s="17"/>
      <c r="C1607" s="305" t="s">
        <v>17162</v>
      </c>
    </row>
    <row r="1608">
      <c r="A1608" s="19">
        <v>1564.0</v>
      </c>
      <c r="B1608" s="17"/>
      <c r="C1608" s="299" t="s">
        <v>5778</v>
      </c>
    </row>
    <row r="1609">
      <c r="A1609" s="19">
        <v>1565.0</v>
      </c>
      <c r="B1609" s="17"/>
      <c r="C1609" s="315"/>
    </row>
    <row r="1610">
      <c r="A1610" s="19">
        <v>1567.0</v>
      </c>
      <c r="B1610" s="17"/>
      <c r="C1610" s="316"/>
    </row>
    <row r="1611">
      <c r="A1611" s="19">
        <v>1568.0</v>
      </c>
      <c r="B1611" s="17"/>
      <c r="C1611" s="304" t="s">
        <v>17183</v>
      </c>
    </row>
    <row r="1612">
      <c r="A1612" s="19">
        <v>1569.0</v>
      </c>
      <c r="B1612" s="17"/>
      <c r="C1612" s="305" t="s">
        <v>17206</v>
      </c>
    </row>
    <row r="1613">
      <c r="A1613" s="19">
        <v>1570.0</v>
      </c>
      <c r="B1613" s="17"/>
      <c r="C1613" s="299" t="s">
        <v>5778</v>
      </c>
    </row>
    <row r="1614">
      <c r="A1614" s="19">
        <v>1571.0</v>
      </c>
      <c r="B1614" s="17"/>
      <c r="C1614" s="315"/>
    </row>
    <row r="1615">
      <c r="A1615" s="19">
        <v>1573.0</v>
      </c>
      <c r="B1615" s="17"/>
      <c r="C1615" s="316"/>
    </row>
    <row r="1616">
      <c r="A1616" s="19">
        <v>1574.0</v>
      </c>
      <c r="B1616" s="17"/>
      <c r="C1616" s="316"/>
    </row>
    <row r="1617">
      <c r="A1617" s="19">
        <v>1575.0</v>
      </c>
      <c r="B1617" s="17"/>
      <c r="C1617" s="316"/>
    </row>
    <row r="1618">
      <c r="A1618" s="19">
        <v>1576.0</v>
      </c>
      <c r="B1618" s="17"/>
      <c r="C1618" s="299" t="s">
        <v>5778</v>
      </c>
    </row>
    <row r="1619">
      <c r="A1619" s="19">
        <v>1577.0</v>
      </c>
      <c r="B1619" s="17"/>
      <c r="C1619" s="315"/>
    </row>
    <row r="1620">
      <c r="A1620" s="19">
        <v>1579.0</v>
      </c>
      <c r="B1620" s="17"/>
      <c r="C1620" s="316"/>
    </row>
    <row r="1621">
      <c r="A1621" s="19">
        <v>1580.0</v>
      </c>
      <c r="B1621" s="17"/>
      <c r="C1621" s="304" t="s">
        <v>17263</v>
      </c>
    </row>
    <row r="1622">
      <c r="A1622" s="19">
        <v>1581.0</v>
      </c>
      <c r="B1622" s="17"/>
      <c r="C1622" s="305" t="s">
        <v>17291</v>
      </c>
    </row>
    <row r="1623">
      <c r="A1623" s="19">
        <v>1582.0</v>
      </c>
      <c r="B1623" s="17"/>
      <c r="C1623" s="299" t="s">
        <v>5778</v>
      </c>
    </row>
    <row r="1624">
      <c r="A1624" s="19">
        <v>1583.0</v>
      </c>
      <c r="B1624" s="17"/>
      <c r="C1624" s="315"/>
    </row>
    <row r="1625">
      <c r="A1625" s="19">
        <v>1585.0</v>
      </c>
      <c r="B1625" s="17"/>
      <c r="C1625" s="316"/>
    </row>
    <row r="1626">
      <c r="A1626" s="19">
        <v>1586.0</v>
      </c>
      <c r="B1626" s="17"/>
      <c r="C1626" s="304" t="s">
        <v>17318</v>
      </c>
    </row>
    <row r="1627">
      <c r="A1627" s="19">
        <v>1587.0</v>
      </c>
      <c r="B1627" s="17"/>
      <c r="C1627" s="305" t="s">
        <v>17343</v>
      </c>
    </row>
    <row r="1628">
      <c r="A1628" s="19">
        <v>1588.0</v>
      </c>
      <c r="B1628" s="17"/>
      <c r="C1628" s="299" t="s">
        <v>5778</v>
      </c>
    </row>
    <row r="1629">
      <c r="A1629" s="19">
        <v>1589.0</v>
      </c>
      <c r="B1629" s="17"/>
      <c r="C1629" s="315"/>
    </row>
    <row r="1630">
      <c r="A1630" s="19">
        <v>1591.0</v>
      </c>
      <c r="B1630" s="17"/>
      <c r="C1630" s="316"/>
    </row>
    <row r="1631">
      <c r="A1631" s="19">
        <v>1592.0</v>
      </c>
      <c r="B1631" s="17"/>
      <c r="C1631" s="304" t="s">
        <v>17360</v>
      </c>
    </row>
    <row r="1632">
      <c r="A1632" s="19">
        <v>1593.0</v>
      </c>
      <c r="B1632" s="17"/>
      <c r="C1632" s="305" t="s">
        <v>17385</v>
      </c>
    </row>
    <row r="1633">
      <c r="A1633" s="19">
        <v>1594.0</v>
      </c>
      <c r="B1633" s="17"/>
      <c r="C1633" s="299" t="s">
        <v>5778</v>
      </c>
    </row>
    <row r="1634">
      <c r="A1634" s="19">
        <v>1595.0</v>
      </c>
      <c r="B1634" s="17"/>
      <c r="C1634" s="315"/>
    </row>
    <row r="1635">
      <c r="A1635" s="19">
        <v>1597.0</v>
      </c>
      <c r="B1635" s="17"/>
      <c r="C1635" s="316"/>
    </row>
    <row r="1636">
      <c r="A1636" s="19">
        <v>1598.0</v>
      </c>
      <c r="B1636" s="17"/>
      <c r="C1636" s="304" t="s">
        <v>17415</v>
      </c>
    </row>
    <row r="1637">
      <c r="A1637" s="19">
        <v>1599.0</v>
      </c>
      <c r="B1637" s="17"/>
      <c r="C1637" s="305" t="s">
        <v>17433</v>
      </c>
    </row>
    <row r="1638">
      <c r="A1638" s="19">
        <v>1600.0</v>
      </c>
      <c r="B1638" s="17"/>
      <c r="C1638" s="299" t="s">
        <v>5778</v>
      </c>
    </row>
    <row r="1639">
      <c r="A1639" s="19">
        <v>1601.0</v>
      </c>
      <c r="B1639" s="17"/>
      <c r="C1639" s="315"/>
    </row>
    <row r="1640">
      <c r="A1640" s="19">
        <v>1603.0</v>
      </c>
      <c r="B1640" s="17"/>
      <c r="C1640" s="316"/>
    </row>
    <row r="1641">
      <c r="A1641" s="19">
        <v>1604.0</v>
      </c>
      <c r="B1641" s="17"/>
      <c r="C1641" s="304" t="s">
        <v>17465</v>
      </c>
    </row>
    <row r="1642">
      <c r="A1642" s="19">
        <v>1605.0</v>
      </c>
      <c r="B1642" s="17"/>
      <c r="C1642" s="305" t="s">
        <v>17486</v>
      </c>
    </row>
    <row r="1643">
      <c r="A1643" s="19">
        <v>1606.0</v>
      </c>
      <c r="B1643" s="17"/>
      <c r="C1643" s="299" t="s">
        <v>5778</v>
      </c>
    </row>
    <row r="1644">
      <c r="A1644" s="19">
        <v>1607.0</v>
      </c>
      <c r="B1644" s="17"/>
      <c r="C1644" s="315"/>
    </row>
    <row r="1645">
      <c r="A1645" s="19">
        <v>1609.0</v>
      </c>
      <c r="B1645" s="17"/>
      <c r="C1645" s="316"/>
    </row>
    <row r="1646">
      <c r="A1646" s="19">
        <v>1610.0</v>
      </c>
      <c r="B1646" s="17"/>
      <c r="C1646" s="304" t="s">
        <v>17516</v>
      </c>
    </row>
    <row r="1647">
      <c r="A1647" s="19">
        <v>1611.0</v>
      </c>
      <c r="B1647" s="17"/>
      <c r="C1647" s="305" t="s">
        <v>17541</v>
      </c>
    </row>
    <row r="1648">
      <c r="A1648" s="19">
        <v>1612.0</v>
      </c>
      <c r="B1648" s="17"/>
      <c r="C1648" s="299" t="s">
        <v>5778</v>
      </c>
    </row>
    <row r="1649">
      <c r="A1649" s="19">
        <v>1613.0</v>
      </c>
      <c r="B1649" s="17"/>
      <c r="C1649" s="315"/>
    </row>
    <row r="1650">
      <c r="A1650" s="19">
        <v>1615.0</v>
      </c>
      <c r="B1650" s="17"/>
      <c r="C1650" s="316"/>
    </row>
    <row r="1651">
      <c r="A1651" s="19">
        <v>1616.0</v>
      </c>
      <c r="B1651" s="17"/>
      <c r="C1651" s="304" t="s">
        <v>17576</v>
      </c>
    </row>
    <row r="1652">
      <c r="A1652" s="19">
        <v>1617.0</v>
      </c>
      <c r="B1652" s="17"/>
      <c r="C1652" s="305" t="s">
        <v>17596</v>
      </c>
    </row>
    <row r="1653">
      <c r="A1653" s="19">
        <v>1618.0</v>
      </c>
      <c r="B1653" s="17"/>
      <c r="C1653" s="299" t="s">
        <v>5778</v>
      </c>
    </row>
    <row r="1654">
      <c r="A1654" s="19">
        <v>1619.0</v>
      </c>
      <c r="B1654" s="17"/>
      <c r="C1654" s="315"/>
    </row>
    <row r="1655">
      <c r="A1655" s="19">
        <v>1621.0</v>
      </c>
      <c r="B1655" s="17"/>
      <c r="C1655" s="316"/>
    </row>
    <row r="1656">
      <c r="A1656" s="19">
        <v>1622.0</v>
      </c>
      <c r="B1656" s="17"/>
      <c r="C1656" s="304" t="s">
        <v>17629</v>
      </c>
    </row>
    <row r="1657">
      <c r="A1657" s="19">
        <v>1623.0</v>
      </c>
      <c r="B1657" s="17"/>
      <c r="C1657" s="305" t="s">
        <v>17645</v>
      </c>
    </row>
    <row r="1658">
      <c r="A1658" s="19">
        <v>1624.0</v>
      </c>
      <c r="B1658" s="17"/>
      <c r="C1658" s="299" t="s">
        <v>5778</v>
      </c>
    </row>
    <row r="1659">
      <c r="A1659" s="19">
        <v>1625.0</v>
      </c>
      <c r="B1659" s="17"/>
      <c r="C1659" s="315"/>
    </row>
    <row r="1660">
      <c r="A1660" s="19">
        <v>1627.0</v>
      </c>
      <c r="B1660" s="17"/>
      <c r="C1660" s="316"/>
    </row>
    <row r="1661">
      <c r="A1661" s="19">
        <v>1628.0</v>
      </c>
      <c r="B1661" s="17"/>
      <c r="C1661" s="304" t="s">
        <v>17678</v>
      </c>
    </row>
    <row r="1662">
      <c r="A1662" s="19">
        <v>1629.0</v>
      </c>
      <c r="B1662" s="17"/>
      <c r="C1662" s="305" t="s">
        <v>17701</v>
      </c>
    </row>
    <row r="1663">
      <c r="A1663" s="19">
        <v>1630.0</v>
      </c>
      <c r="B1663" s="17"/>
      <c r="C1663" s="299" t="s">
        <v>5778</v>
      </c>
    </row>
    <row r="1664">
      <c r="A1664" s="19">
        <v>1631.0</v>
      </c>
      <c r="B1664" s="17"/>
      <c r="C1664" s="315"/>
    </row>
    <row r="1665">
      <c r="A1665" s="19">
        <v>1633.0</v>
      </c>
      <c r="B1665" s="17"/>
      <c r="C1665" s="316"/>
    </row>
    <row r="1666">
      <c r="A1666" s="19">
        <v>1634.0</v>
      </c>
      <c r="B1666" s="17"/>
      <c r="C1666" s="304" t="s">
        <v>17733</v>
      </c>
    </row>
    <row r="1667">
      <c r="A1667" s="19">
        <v>1635.0</v>
      </c>
      <c r="B1667" s="17"/>
      <c r="C1667" s="305" t="s">
        <v>17752</v>
      </c>
    </row>
    <row r="1668">
      <c r="A1668" s="19">
        <v>1636.0</v>
      </c>
      <c r="B1668" s="17"/>
      <c r="C1668" s="299" t="s">
        <v>5778</v>
      </c>
    </row>
    <row r="1669">
      <c r="A1669" s="19">
        <v>1637.0</v>
      </c>
      <c r="B1669" s="17"/>
      <c r="C1669" s="315"/>
    </row>
    <row r="1670">
      <c r="A1670" s="19">
        <v>1639.0</v>
      </c>
      <c r="B1670" s="17"/>
      <c r="C1670" s="316"/>
    </row>
    <row r="1671">
      <c r="A1671" s="19">
        <v>1640.0</v>
      </c>
      <c r="B1671" s="17"/>
      <c r="C1671" s="304" t="s">
        <v>17790</v>
      </c>
    </row>
    <row r="1672">
      <c r="A1672" s="19">
        <v>1641.0</v>
      </c>
      <c r="B1672" s="17"/>
      <c r="C1672" s="305" t="s">
        <v>17813</v>
      </c>
    </row>
    <row r="1673">
      <c r="A1673" s="19">
        <v>1642.0</v>
      </c>
      <c r="B1673" s="17"/>
      <c r="C1673" s="299" t="s">
        <v>5778</v>
      </c>
    </row>
    <row r="1674">
      <c r="A1674" s="19">
        <v>1643.0</v>
      </c>
      <c r="B1674" s="17"/>
      <c r="C1674" s="315"/>
    </row>
    <row r="1675">
      <c r="A1675" s="19">
        <v>1645.0</v>
      </c>
      <c r="B1675" s="17"/>
      <c r="C1675" s="316"/>
    </row>
    <row r="1676">
      <c r="A1676" s="19">
        <v>1646.0</v>
      </c>
      <c r="B1676" s="17"/>
      <c r="C1676" s="304" t="s">
        <v>17848</v>
      </c>
    </row>
    <row r="1677">
      <c r="A1677" s="19">
        <v>1647.0</v>
      </c>
      <c r="B1677" s="17"/>
      <c r="C1677" s="305" t="s">
        <v>17873</v>
      </c>
    </row>
    <row r="1678">
      <c r="A1678" s="19">
        <v>1648.0</v>
      </c>
      <c r="B1678" s="17"/>
      <c r="C1678" s="299" t="s">
        <v>5778</v>
      </c>
    </row>
    <row r="1679">
      <c r="A1679" s="19">
        <v>1649.0</v>
      </c>
      <c r="B1679" s="17"/>
      <c r="C1679" s="315"/>
    </row>
    <row r="1680">
      <c r="A1680" s="19">
        <v>1651.0</v>
      </c>
      <c r="B1680" s="17"/>
      <c r="C1680" s="316"/>
    </row>
    <row r="1681">
      <c r="A1681" s="19">
        <v>1652.0</v>
      </c>
      <c r="B1681" s="17"/>
      <c r="C1681" s="304" t="s">
        <v>17902</v>
      </c>
    </row>
    <row r="1682">
      <c r="A1682" s="19">
        <v>1653.0</v>
      </c>
      <c r="B1682" s="17"/>
      <c r="C1682" s="305" t="s">
        <v>17912</v>
      </c>
    </row>
    <row r="1683">
      <c r="A1683" s="19">
        <v>1654.0</v>
      </c>
      <c r="B1683" s="17"/>
      <c r="C1683" s="299" t="s">
        <v>5778</v>
      </c>
    </row>
    <row r="1684">
      <c r="A1684" s="19">
        <v>1655.0</v>
      </c>
      <c r="B1684" s="17"/>
      <c r="C1684" s="315"/>
    </row>
    <row r="1685">
      <c r="A1685" s="19">
        <v>1657.0</v>
      </c>
      <c r="B1685" s="17"/>
      <c r="C1685" s="316"/>
    </row>
    <row r="1686">
      <c r="A1686" s="19">
        <v>1658.0</v>
      </c>
      <c r="B1686" s="17"/>
      <c r="C1686" s="304" t="s">
        <v>17944</v>
      </c>
    </row>
    <row r="1687">
      <c r="A1687" s="19">
        <v>1659.0</v>
      </c>
      <c r="B1687" s="17"/>
      <c r="C1687" s="305" t="s">
        <v>17967</v>
      </c>
    </row>
    <row r="1688">
      <c r="A1688" s="19">
        <v>1660.0</v>
      </c>
      <c r="B1688" s="17"/>
      <c r="C1688" s="299" t="s">
        <v>5778</v>
      </c>
    </row>
    <row r="1689">
      <c r="A1689" s="19">
        <v>1661.0</v>
      </c>
      <c r="B1689" s="17"/>
      <c r="C1689" s="315"/>
    </row>
    <row r="1690">
      <c r="A1690" s="19">
        <v>1663.0</v>
      </c>
      <c r="B1690" s="17"/>
      <c r="C1690" s="316"/>
    </row>
    <row r="1691">
      <c r="A1691" s="19">
        <v>1664.0</v>
      </c>
      <c r="B1691" s="17"/>
      <c r="C1691" s="304" t="s">
        <v>18007</v>
      </c>
    </row>
    <row r="1692">
      <c r="A1692" s="19">
        <v>1665.0</v>
      </c>
      <c r="B1692" s="17"/>
      <c r="C1692" s="305" t="s">
        <v>18029</v>
      </c>
    </row>
    <row r="1693">
      <c r="A1693" s="19">
        <v>1666.0</v>
      </c>
      <c r="B1693" s="17"/>
      <c r="C1693" s="299" t="s">
        <v>5778</v>
      </c>
    </row>
    <row r="1694">
      <c r="A1694" s="19">
        <v>1667.0</v>
      </c>
      <c r="B1694" s="17"/>
      <c r="C1694" s="315"/>
    </row>
    <row r="1695">
      <c r="A1695" s="19">
        <v>1669.0</v>
      </c>
      <c r="B1695" s="17"/>
      <c r="C1695" s="316"/>
    </row>
    <row r="1696">
      <c r="A1696" s="19">
        <v>1670.0</v>
      </c>
      <c r="B1696" s="17"/>
      <c r="C1696" s="304" t="s">
        <v>18069</v>
      </c>
    </row>
    <row r="1697">
      <c r="A1697" s="19">
        <v>1671.0</v>
      </c>
      <c r="B1697" s="17"/>
      <c r="C1697" s="305" t="s">
        <v>18092</v>
      </c>
    </row>
    <row r="1698">
      <c r="A1698" s="19">
        <v>1672.0</v>
      </c>
      <c r="B1698" s="17"/>
      <c r="C1698" s="299" t="s">
        <v>5778</v>
      </c>
    </row>
    <row r="1699">
      <c r="A1699" s="19">
        <v>1673.0</v>
      </c>
      <c r="B1699" s="17"/>
      <c r="C1699" s="315"/>
    </row>
    <row r="1700">
      <c r="A1700" s="19">
        <v>1675.0</v>
      </c>
      <c r="B1700" s="17"/>
      <c r="C1700" s="316"/>
    </row>
    <row r="1701">
      <c r="A1701" s="19">
        <v>1676.0</v>
      </c>
      <c r="B1701" s="17"/>
      <c r="C1701" s="304" t="s">
        <v>18126</v>
      </c>
    </row>
    <row r="1702">
      <c r="A1702" s="19">
        <v>1677.0</v>
      </c>
      <c r="B1702" s="17"/>
      <c r="C1702" s="305" t="s">
        <v>18149</v>
      </c>
    </row>
    <row r="1703">
      <c r="A1703" s="19">
        <v>1678.0</v>
      </c>
      <c r="B1703" s="17"/>
      <c r="C1703" s="299" t="s">
        <v>5778</v>
      </c>
    </row>
    <row r="1704">
      <c r="A1704" s="19">
        <v>1679.0</v>
      </c>
      <c r="B1704" s="17"/>
      <c r="C1704" s="315"/>
    </row>
    <row r="1705">
      <c r="A1705" s="19">
        <v>1681.0</v>
      </c>
      <c r="B1705" s="17"/>
      <c r="C1705" s="316"/>
    </row>
    <row r="1706">
      <c r="A1706" s="19">
        <v>1682.0</v>
      </c>
      <c r="B1706" s="17"/>
      <c r="C1706" s="304" t="s">
        <v>18183</v>
      </c>
    </row>
    <row r="1707">
      <c r="A1707" s="19">
        <v>1683.0</v>
      </c>
      <c r="B1707" s="17"/>
      <c r="C1707" s="305" t="s">
        <v>18206</v>
      </c>
    </row>
    <row r="1708">
      <c r="A1708" s="19">
        <v>1684.0</v>
      </c>
      <c r="B1708" s="17"/>
      <c r="C1708" s="299" t="s">
        <v>5778</v>
      </c>
    </row>
    <row r="1709">
      <c r="A1709" s="19">
        <v>1685.0</v>
      </c>
      <c r="B1709" s="17"/>
      <c r="C1709" s="315"/>
    </row>
    <row r="1710">
      <c r="A1710" s="19">
        <v>1687.0</v>
      </c>
      <c r="B1710" s="17"/>
      <c r="C1710" s="316"/>
    </row>
    <row r="1711">
      <c r="A1711" s="19">
        <v>1688.0</v>
      </c>
      <c r="B1711" s="17"/>
      <c r="C1711" s="304" t="s">
        <v>18230</v>
      </c>
    </row>
    <row r="1712">
      <c r="A1712" s="19">
        <v>1689.0</v>
      </c>
      <c r="B1712" s="17"/>
      <c r="C1712" s="305" t="s">
        <v>18259</v>
      </c>
    </row>
    <row r="1713">
      <c r="A1713" s="19">
        <v>1690.0</v>
      </c>
      <c r="B1713" s="17"/>
      <c r="C1713" s="299" t="s">
        <v>5778</v>
      </c>
    </row>
    <row r="1714">
      <c r="A1714" s="19">
        <v>1691.0</v>
      </c>
      <c r="B1714" s="17"/>
      <c r="C1714" s="315"/>
    </row>
    <row r="1715">
      <c r="A1715" s="19">
        <v>1693.0</v>
      </c>
      <c r="B1715" s="17"/>
      <c r="C1715" s="316"/>
    </row>
    <row r="1716">
      <c r="A1716" s="19">
        <v>1694.0</v>
      </c>
      <c r="B1716" s="17"/>
      <c r="C1716" s="304" t="s">
        <v>18291</v>
      </c>
    </row>
    <row r="1717">
      <c r="A1717" s="19">
        <v>1695.0</v>
      </c>
      <c r="B1717" s="17"/>
      <c r="C1717" s="305" t="s">
        <v>18313</v>
      </c>
    </row>
    <row r="1718">
      <c r="A1718" s="19">
        <v>1696.0</v>
      </c>
      <c r="B1718" s="17"/>
      <c r="C1718" s="299" t="s">
        <v>5778</v>
      </c>
    </row>
    <row r="1719">
      <c r="A1719" s="19">
        <v>1697.0</v>
      </c>
      <c r="B1719" s="17"/>
      <c r="C1719" s="315"/>
    </row>
    <row r="1720">
      <c r="A1720" s="19">
        <v>1699.0</v>
      </c>
      <c r="B1720" s="17"/>
      <c r="C1720" s="316"/>
    </row>
    <row r="1721">
      <c r="A1721" s="19">
        <v>1700.0</v>
      </c>
      <c r="B1721" s="17"/>
      <c r="C1721" s="304" t="s">
        <v>18337</v>
      </c>
    </row>
    <row r="1722">
      <c r="A1722" s="19">
        <v>1701.0</v>
      </c>
      <c r="B1722" s="17"/>
      <c r="C1722" s="305" t="s">
        <v>18348</v>
      </c>
    </row>
    <row r="1723">
      <c r="A1723" s="19">
        <v>1702.0</v>
      </c>
      <c r="B1723" s="17"/>
      <c r="C1723" s="299" t="s">
        <v>5778</v>
      </c>
    </row>
    <row r="1724">
      <c r="A1724" s="19">
        <v>1703.0</v>
      </c>
      <c r="B1724" s="17"/>
      <c r="C1724" s="315"/>
    </row>
    <row r="1725">
      <c r="A1725" s="19">
        <v>1705.0</v>
      </c>
      <c r="B1725" s="17"/>
      <c r="C1725" s="316"/>
    </row>
    <row r="1726">
      <c r="A1726" s="19">
        <v>1706.0</v>
      </c>
      <c r="B1726" s="17"/>
      <c r="C1726" s="304" t="s">
        <v>4549</v>
      </c>
    </row>
    <row r="1727">
      <c r="A1727" s="19">
        <v>1707.0</v>
      </c>
      <c r="B1727" s="17"/>
      <c r="C1727" s="304" t="s">
        <v>18380</v>
      </c>
    </row>
    <row r="1728">
      <c r="A1728" s="19">
        <v>1708.0</v>
      </c>
      <c r="B1728" s="17"/>
      <c r="C1728" s="304" t="s">
        <v>18395</v>
      </c>
    </row>
    <row r="1729">
      <c r="A1729" s="19">
        <v>1709.0</v>
      </c>
      <c r="B1729" s="17"/>
      <c r="C1729" s="304" t="s">
        <v>18418</v>
      </c>
    </row>
    <row r="1730">
      <c r="A1730" s="19">
        <v>1710.0</v>
      </c>
      <c r="B1730" s="17"/>
      <c r="C1730" s="304" t="s">
        <v>18434</v>
      </c>
    </row>
    <row r="1731">
      <c r="A1731" s="19">
        <v>1711.0</v>
      </c>
      <c r="B1731" s="17"/>
      <c r="C1731" s="304" t="s">
        <v>18447</v>
      </c>
    </row>
    <row r="1732">
      <c r="A1732" s="19">
        <v>1712.0</v>
      </c>
      <c r="B1732" s="17"/>
      <c r="C1732" s="304" t="s">
        <v>18472</v>
      </c>
    </row>
    <row r="1733">
      <c r="A1733" s="19">
        <v>1713.0</v>
      </c>
      <c r="B1733" s="17"/>
      <c r="C1733" s="304" t="s">
        <v>18494</v>
      </c>
    </row>
    <row r="1734">
      <c r="A1734" s="19">
        <v>1714.0</v>
      </c>
      <c r="B1734" s="17"/>
      <c r="C1734" s="304" t="s">
        <v>18526</v>
      </c>
    </row>
    <row r="1735">
      <c r="A1735" s="19">
        <v>1715.0</v>
      </c>
      <c r="B1735" s="17"/>
      <c r="C1735" s="304" t="s">
        <v>18543</v>
      </c>
    </row>
    <row r="1736">
      <c r="A1736" s="19">
        <v>1716.0</v>
      </c>
      <c r="B1736" s="17"/>
      <c r="C1736" s="304" t="s">
        <v>18573</v>
      </c>
    </row>
    <row r="1737">
      <c r="A1737" s="19">
        <v>1717.0</v>
      </c>
      <c r="B1737" s="17"/>
      <c r="C1737" s="304" t="s">
        <v>18593</v>
      </c>
    </row>
    <row r="1738">
      <c r="A1738" s="19">
        <v>1718.0</v>
      </c>
      <c r="B1738" s="17"/>
      <c r="C1738" s="304" t="s">
        <v>18619</v>
      </c>
    </row>
    <row r="1739">
      <c r="A1739" s="19">
        <v>1719.0</v>
      </c>
      <c r="B1739" s="17"/>
      <c r="C1739" s="304" t="s">
        <v>18639</v>
      </c>
    </row>
    <row r="1740">
      <c r="A1740" s="19">
        <v>1720.0</v>
      </c>
      <c r="B1740" s="17"/>
      <c r="C1740" s="304" t="s">
        <v>18668</v>
      </c>
    </row>
    <row r="1741">
      <c r="A1741" s="19">
        <v>1721.0</v>
      </c>
      <c r="B1741" s="17"/>
      <c r="C1741" s="304" t="s">
        <v>18681</v>
      </c>
    </row>
    <row r="1742">
      <c r="A1742" s="19">
        <v>1722.0</v>
      </c>
      <c r="B1742" s="17"/>
      <c r="C1742" s="304" t="s">
        <v>18715</v>
      </c>
    </row>
    <row r="1743">
      <c r="A1743" s="19">
        <v>1723.0</v>
      </c>
      <c r="B1743" s="17"/>
      <c r="C1743" s="304" t="s">
        <v>18736</v>
      </c>
    </row>
    <row r="1744">
      <c r="A1744" s="19">
        <v>1724.0</v>
      </c>
      <c r="B1744" s="17"/>
      <c r="C1744" s="304" t="s">
        <v>18768</v>
      </c>
    </row>
    <row r="1745">
      <c r="A1745" s="19">
        <v>1725.0</v>
      </c>
      <c r="B1745" s="17"/>
      <c r="C1745" s="304" t="s">
        <v>18785</v>
      </c>
    </row>
    <row r="1746">
      <c r="A1746" s="19">
        <v>1726.0</v>
      </c>
      <c r="B1746" s="17"/>
      <c r="C1746" s="304" t="s">
        <v>18808</v>
      </c>
    </row>
    <row r="1747">
      <c r="A1747" s="19">
        <v>1727.0</v>
      </c>
      <c r="B1747" s="17"/>
      <c r="C1747" s="304" t="s">
        <v>18824</v>
      </c>
    </row>
    <row r="1748">
      <c r="A1748" s="19">
        <v>1728.0</v>
      </c>
      <c r="B1748" s="17"/>
      <c r="C1748" s="304" t="s">
        <v>18836</v>
      </c>
    </row>
    <row r="1749">
      <c r="A1749" s="19">
        <v>1729.0</v>
      </c>
      <c r="B1749" s="17"/>
      <c r="C1749" s="304" t="s">
        <v>18861</v>
      </c>
    </row>
    <row r="1750">
      <c r="A1750" s="19">
        <v>1730.0</v>
      </c>
      <c r="B1750" s="17"/>
      <c r="C1750" s="304" t="s">
        <v>18875</v>
      </c>
    </row>
    <row r="1751">
      <c r="A1751" s="19">
        <v>1731.0</v>
      </c>
      <c r="B1751" s="17"/>
      <c r="C1751" s="304" t="s">
        <v>18878</v>
      </c>
    </row>
    <row r="1752">
      <c r="A1752" s="19">
        <v>1732.0</v>
      </c>
      <c r="B1752" s="17"/>
      <c r="C1752" s="304" t="s">
        <v>18908</v>
      </c>
    </row>
    <row r="1753">
      <c r="A1753" s="19">
        <v>1733.0</v>
      </c>
      <c r="B1753" s="17"/>
      <c r="C1753" s="304" t="s">
        <v>18921</v>
      </c>
    </row>
    <row r="1754">
      <c r="A1754" s="19">
        <v>1734.0</v>
      </c>
      <c r="B1754" s="17"/>
      <c r="C1754" s="305" t="s">
        <v>18938</v>
      </c>
    </row>
    <row r="1755">
      <c r="A1755" s="19">
        <v>1735.0</v>
      </c>
      <c r="B1755" s="17"/>
      <c r="C1755" s="305" t="s">
        <v>18942</v>
      </c>
    </row>
    <row r="1756">
      <c r="B1756" s="17"/>
      <c r="C1756" s="467"/>
    </row>
  </sheetData>
  <hyperlinks>
    <hyperlink r:id="rId1" location="main-content" ref="C2"/>
    <hyperlink r:id="rId2" ref="C3"/>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9"/>
    <hyperlink r:id="rId15" ref="C306"/>
    <hyperlink r:id="rId16" ref="C308"/>
    <hyperlink r:id="rId17" ref="C311"/>
    <hyperlink r:id="rId18" ref="C313"/>
    <hyperlink r:id="rId19" ref="C316"/>
    <hyperlink r:id="rId20" ref="C318"/>
    <hyperlink r:id="rId21" ref="C321"/>
    <hyperlink r:id="rId22" ref="C323"/>
    <hyperlink r:id="rId23" ref="C326"/>
    <hyperlink r:id="rId24" ref="C328"/>
    <hyperlink r:id="rId25" ref="C331"/>
    <hyperlink r:id="rId26" ref="C333"/>
    <hyperlink r:id="rId27" ref="C336"/>
    <hyperlink r:id="rId28" ref="C338"/>
    <hyperlink r:id="rId29" ref="C341"/>
    <hyperlink r:id="rId30" ref="C343"/>
    <hyperlink r:id="rId31" ref="C346"/>
    <hyperlink r:id="rId32" ref="C348"/>
    <hyperlink r:id="rId33" ref="C351"/>
    <hyperlink r:id="rId34" ref="C353"/>
    <hyperlink r:id="rId35" ref="C356"/>
    <hyperlink r:id="rId36" ref="C358"/>
    <hyperlink r:id="rId37" ref="C361"/>
    <hyperlink r:id="rId38" ref="C363"/>
    <hyperlink r:id="rId39" ref="C366"/>
    <hyperlink r:id="rId40" ref="C368"/>
    <hyperlink r:id="rId41" ref="C371"/>
    <hyperlink r:id="rId42" ref="C373"/>
    <hyperlink r:id="rId43" ref="C376"/>
    <hyperlink r:id="rId44" ref="C378"/>
    <hyperlink r:id="rId45" ref="C381"/>
    <hyperlink r:id="rId46" ref="C383"/>
    <hyperlink r:id="rId47" ref="C386"/>
    <hyperlink r:id="rId48" ref="C388"/>
    <hyperlink r:id="rId49" ref="C391"/>
    <hyperlink r:id="rId50" ref="C393"/>
    <hyperlink r:id="rId51" ref="C396"/>
    <hyperlink r:id="rId52" ref="C398"/>
    <hyperlink r:id="rId53" ref="C401"/>
    <hyperlink r:id="rId54" ref="C403"/>
    <hyperlink r:id="rId55" ref="C406"/>
    <hyperlink r:id="rId56" ref="C408"/>
    <hyperlink r:id="rId57" ref="C411"/>
    <hyperlink r:id="rId58" ref="C413"/>
    <hyperlink r:id="rId59" ref="C416"/>
    <hyperlink r:id="rId60" ref="C418"/>
    <hyperlink r:id="rId61" ref="C421"/>
    <hyperlink r:id="rId62" ref="C423"/>
    <hyperlink r:id="rId63" ref="C426"/>
    <hyperlink r:id="rId64" ref="C428"/>
    <hyperlink r:id="rId65" ref="C431"/>
    <hyperlink r:id="rId66" ref="C433"/>
    <hyperlink r:id="rId67" ref="C436"/>
    <hyperlink r:id="rId68" ref="C438"/>
    <hyperlink r:id="rId69" ref="C441"/>
    <hyperlink r:id="rId70" ref="C443"/>
    <hyperlink r:id="rId71" ref="C446"/>
    <hyperlink r:id="rId72" ref="C448"/>
    <hyperlink r:id="rId73" ref="C451"/>
    <hyperlink r:id="rId74" ref="C453"/>
    <hyperlink r:id="rId75" ref="C456"/>
    <hyperlink r:id="rId76" ref="C458"/>
    <hyperlink r:id="rId77" ref="C461"/>
    <hyperlink r:id="rId78" ref="C463"/>
    <hyperlink r:id="rId79" ref="C466"/>
    <hyperlink r:id="rId80" ref="C468"/>
    <hyperlink r:id="rId81" ref="C471"/>
    <hyperlink r:id="rId82" ref="C473"/>
    <hyperlink r:id="rId83" ref="C476"/>
    <hyperlink r:id="rId84" ref="C478"/>
    <hyperlink r:id="rId85" ref="C481"/>
    <hyperlink r:id="rId86" ref="C483"/>
    <hyperlink r:id="rId87" ref="C486"/>
    <hyperlink r:id="rId88" ref="C488"/>
    <hyperlink r:id="rId89" ref="C491"/>
    <hyperlink r:id="rId90" ref="C493"/>
    <hyperlink r:id="rId91" ref="C496"/>
    <hyperlink r:id="rId92" ref="C498"/>
    <hyperlink r:id="rId93" ref="C501"/>
    <hyperlink r:id="rId94" ref="C503"/>
    <hyperlink r:id="rId95" ref="C506"/>
    <hyperlink r:id="rId96" ref="C508"/>
    <hyperlink r:id="rId97" ref="C511"/>
    <hyperlink r:id="rId98" ref="C513"/>
    <hyperlink r:id="rId99" ref="C516"/>
    <hyperlink r:id="rId100" ref="C518"/>
    <hyperlink r:id="rId101" ref="C521"/>
    <hyperlink r:id="rId102" ref="C523"/>
    <hyperlink r:id="rId103" ref="C526"/>
    <hyperlink r:id="rId104" ref="C528"/>
    <hyperlink r:id="rId105" ref="C531"/>
    <hyperlink r:id="rId106" ref="C533"/>
    <hyperlink r:id="rId107" ref="C536"/>
    <hyperlink r:id="rId108" ref="C538"/>
    <hyperlink r:id="rId109" ref="C541"/>
    <hyperlink r:id="rId110" ref="C543"/>
    <hyperlink r:id="rId111" ref="C546"/>
    <hyperlink r:id="rId112" ref="C548"/>
    <hyperlink r:id="rId113" ref="C551"/>
    <hyperlink r:id="rId114" ref="C553"/>
    <hyperlink r:id="rId115" ref="C556"/>
    <hyperlink r:id="rId116" ref="C558"/>
    <hyperlink r:id="rId117" ref="C561"/>
    <hyperlink r:id="rId118" ref="C563"/>
    <hyperlink r:id="rId119" ref="C566"/>
    <hyperlink r:id="rId120" ref="C568"/>
    <hyperlink r:id="rId121" ref="C571"/>
    <hyperlink r:id="rId122" ref="C573"/>
    <hyperlink r:id="rId123" ref="C576"/>
    <hyperlink r:id="rId124" ref="C578"/>
    <hyperlink r:id="rId125" ref="C581"/>
    <hyperlink r:id="rId126" ref="C583"/>
    <hyperlink r:id="rId127" ref="C586"/>
    <hyperlink r:id="rId128" ref="C588"/>
    <hyperlink r:id="rId129" ref="C591"/>
    <hyperlink r:id="rId130" ref="C593"/>
    <hyperlink r:id="rId131" ref="C596"/>
    <hyperlink r:id="rId132" ref="C598"/>
    <hyperlink r:id="rId133" ref="C601"/>
    <hyperlink r:id="rId134" ref="C603"/>
    <hyperlink r:id="rId135" ref="C606"/>
    <hyperlink r:id="rId136" ref="C608"/>
    <hyperlink r:id="rId137" ref="C611"/>
    <hyperlink r:id="rId138" ref="C613"/>
    <hyperlink r:id="rId139" ref="C616"/>
    <hyperlink r:id="rId140" ref="C618"/>
    <hyperlink r:id="rId141" ref="C621"/>
    <hyperlink r:id="rId142" ref="C623"/>
    <hyperlink r:id="rId143" ref="C626"/>
    <hyperlink r:id="rId144" ref="C628"/>
    <hyperlink r:id="rId145" ref="C631"/>
    <hyperlink r:id="rId146" ref="C633"/>
    <hyperlink r:id="rId147" ref="C636"/>
    <hyperlink r:id="rId148" ref="C638"/>
    <hyperlink r:id="rId149" ref="C641"/>
    <hyperlink r:id="rId150" ref="C643"/>
    <hyperlink r:id="rId151" ref="C646"/>
    <hyperlink r:id="rId152" ref="C648"/>
    <hyperlink r:id="rId153" ref="C651"/>
    <hyperlink r:id="rId154" ref="C653"/>
    <hyperlink r:id="rId155" ref="C656"/>
    <hyperlink r:id="rId156" ref="C658"/>
    <hyperlink r:id="rId157" ref="C661"/>
    <hyperlink r:id="rId158" ref="C663"/>
    <hyperlink r:id="rId159" ref="C666"/>
    <hyperlink r:id="rId160" ref="C668"/>
    <hyperlink r:id="rId161" ref="C671"/>
    <hyperlink r:id="rId162" ref="C673"/>
    <hyperlink r:id="rId163" ref="C676"/>
    <hyperlink r:id="rId164" ref="C678"/>
    <hyperlink r:id="rId165" ref="C681"/>
    <hyperlink r:id="rId166" ref="C683"/>
    <hyperlink r:id="rId167" ref="C686"/>
    <hyperlink r:id="rId168" ref="C688"/>
    <hyperlink r:id="rId169" ref="C691"/>
    <hyperlink r:id="rId170" ref="C693"/>
    <hyperlink r:id="rId171" ref="C696"/>
    <hyperlink r:id="rId172" ref="C698"/>
    <hyperlink r:id="rId173" ref="C701"/>
    <hyperlink r:id="rId174" ref="C703"/>
    <hyperlink r:id="rId175" ref="C706"/>
    <hyperlink r:id="rId176" ref="C708"/>
    <hyperlink r:id="rId177" ref="C711"/>
    <hyperlink r:id="rId178" ref="C713"/>
    <hyperlink r:id="rId179" ref="C716"/>
    <hyperlink r:id="rId180" ref="C718"/>
    <hyperlink r:id="rId181" ref="C721"/>
    <hyperlink r:id="rId182" ref="C723"/>
    <hyperlink r:id="rId183" ref="C726"/>
    <hyperlink r:id="rId184" ref="C728"/>
    <hyperlink r:id="rId185" ref="C731"/>
    <hyperlink r:id="rId186" ref="C733"/>
    <hyperlink r:id="rId187" ref="C736"/>
    <hyperlink r:id="rId188" ref="C738"/>
    <hyperlink r:id="rId189" ref="C741"/>
    <hyperlink r:id="rId190" ref="C743"/>
    <hyperlink r:id="rId191" ref="C746"/>
    <hyperlink r:id="rId192" ref="C748"/>
    <hyperlink r:id="rId193" ref="C751"/>
    <hyperlink r:id="rId194" ref="C753"/>
    <hyperlink r:id="rId195" ref="C756"/>
    <hyperlink r:id="rId196" ref="C758"/>
    <hyperlink r:id="rId197" ref="C761"/>
    <hyperlink r:id="rId198" ref="C763"/>
    <hyperlink r:id="rId199" ref="C766"/>
    <hyperlink r:id="rId200" ref="C768"/>
    <hyperlink r:id="rId201" ref="C771"/>
    <hyperlink r:id="rId202" ref="C773"/>
    <hyperlink r:id="rId203" ref="C776"/>
    <hyperlink r:id="rId204" ref="C778"/>
    <hyperlink r:id="rId205" ref="C781"/>
    <hyperlink r:id="rId206" ref="C783"/>
    <hyperlink r:id="rId207" ref="C786"/>
    <hyperlink r:id="rId208" ref="C788"/>
    <hyperlink r:id="rId209" ref="C791"/>
    <hyperlink r:id="rId210" ref="C793"/>
    <hyperlink r:id="rId211" ref="C796"/>
    <hyperlink r:id="rId212" ref="C798"/>
    <hyperlink r:id="rId213" ref="C801"/>
    <hyperlink r:id="rId214" ref="C803"/>
    <hyperlink r:id="rId215" ref="C806"/>
    <hyperlink r:id="rId216" ref="C808"/>
    <hyperlink r:id="rId217" ref="C811"/>
    <hyperlink r:id="rId218" ref="C813"/>
    <hyperlink r:id="rId219" ref="C816"/>
    <hyperlink r:id="rId220" ref="C818"/>
    <hyperlink r:id="rId221" ref="C821"/>
    <hyperlink r:id="rId222" ref="C823"/>
    <hyperlink r:id="rId223" ref="C826"/>
    <hyperlink r:id="rId224" ref="C828"/>
    <hyperlink r:id="rId225" ref="C831"/>
    <hyperlink r:id="rId226" ref="C833"/>
    <hyperlink r:id="rId227" ref="C836"/>
    <hyperlink r:id="rId228" ref="C838"/>
    <hyperlink r:id="rId229" ref="C841"/>
    <hyperlink r:id="rId230" ref="C843"/>
    <hyperlink r:id="rId231" ref="C846"/>
    <hyperlink r:id="rId232" ref="C848"/>
    <hyperlink r:id="rId233" ref="C851"/>
    <hyperlink r:id="rId234" ref="C853"/>
    <hyperlink r:id="rId235" ref="C856"/>
    <hyperlink r:id="rId236" ref="C858"/>
    <hyperlink r:id="rId237" ref="C861"/>
    <hyperlink r:id="rId238" ref="C863"/>
    <hyperlink r:id="rId239" ref="C866"/>
    <hyperlink r:id="rId240" ref="C868"/>
    <hyperlink r:id="rId241" ref="C871"/>
    <hyperlink r:id="rId242" ref="C873"/>
    <hyperlink r:id="rId243" ref="C876"/>
    <hyperlink r:id="rId244" ref="C878"/>
    <hyperlink r:id="rId245" ref="C881"/>
    <hyperlink r:id="rId246" ref="C883"/>
    <hyperlink r:id="rId247" ref="C886"/>
    <hyperlink r:id="rId248" ref="C888"/>
    <hyperlink r:id="rId249" ref="C891"/>
    <hyperlink r:id="rId250" ref="C893"/>
    <hyperlink r:id="rId251" ref="C896"/>
    <hyperlink r:id="rId252" ref="C898"/>
    <hyperlink r:id="rId253" ref="C901"/>
    <hyperlink r:id="rId254" ref="C903"/>
    <hyperlink r:id="rId255" ref="C906"/>
    <hyperlink r:id="rId256" ref="C908"/>
    <hyperlink r:id="rId257" ref="C911"/>
    <hyperlink r:id="rId258" ref="C913"/>
    <hyperlink r:id="rId259" ref="C916"/>
    <hyperlink r:id="rId260" ref="C918"/>
    <hyperlink r:id="rId261" ref="C921"/>
    <hyperlink r:id="rId262" ref="C923"/>
    <hyperlink r:id="rId263" ref="C926"/>
    <hyperlink r:id="rId264" ref="C928"/>
    <hyperlink r:id="rId265" ref="C931"/>
    <hyperlink r:id="rId266" ref="C933"/>
    <hyperlink r:id="rId267" ref="C936"/>
    <hyperlink r:id="rId268" ref="C938"/>
    <hyperlink r:id="rId269" ref="C941"/>
    <hyperlink r:id="rId270" ref="C943"/>
    <hyperlink r:id="rId271" ref="C946"/>
    <hyperlink r:id="rId272" ref="C948"/>
    <hyperlink r:id="rId273" ref="C951"/>
    <hyperlink r:id="rId274" ref="C953"/>
    <hyperlink r:id="rId275" ref="C956"/>
    <hyperlink r:id="rId276" ref="C958"/>
    <hyperlink r:id="rId277" ref="C961"/>
    <hyperlink r:id="rId278" ref="C963"/>
    <hyperlink r:id="rId279" ref="C966"/>
    <hyperlink r:id="rId280" ref="C968"/>
    <hyperlink r:id="rId281" ref="C971"/>
    <hyperlink r:id="rId282" ref="C973"/>
    <hyperlink r:id="rId283" ref="C976"/>
    <hyperlink r:id="rId284" ref="C978"/>
    <hyperlink r:id="rId285" ref="C981"/>
    <hyperlink r:id="rId286" ref="C983"/>
    <hyperlink r:id="rId287" ref="C986"/>
    <hyperlink r:id="rId288" ref="C988"/>
    <hyperlink r:id="rId289" ref="C991"/>
    <hyperlink r:id="rId290" ref="C993"/>
    <hyperlink r:id="rId291" ref="C996"/>
    <hyperlink r:id="rId292" ref="C998"/>
    <hyperlink r:id="rId293" ref="C1001"/>
    <hyperlink r:id="rId294" ref="C1003"/>
    <hyperlink r:id="rId295" ref="C1006"/>
    <hyperlink r:id="rId296" ref="C1008"/>
    <hyperlink r:id="rId297" ref="C1011"/>
    <hyperlink r:id="rId298" ref="C1013"/>
    <hyperlink r:id="rId299" ref="C1016"/>
    <hyperlink r:id="rId300" ref="C1018"/>
    <hyperlink r:id="rId301" ref="C1021"/>
    <hyperlink r:id="rId302" ref="C1023"/>
    <hyperlink r:id="rId303" ref="C1026"/>
    <hyperlink r:id="rId304" ref="C1028"/>
    <hyperlink r:id="rId305" ref="C1031"/>
    <hyperlink r:id="rId306" ref="C1033"/>
    <hyperlink r:id="rId307" ref="C1036"/>
    <hyperlink r:id="rId308" ref="C1038"/>
    <hyperlink r:id="rId309" ref="C1041"/>
    <hyperlink r:id="rId310" ref="C1043"/>
    <hyperlink r:id="rId311" ref="C1046"/>
    <hyperlink r:id="rId312" ref="C1048"/>
    <hyperlink r:id="rId313" ref="C1051"/>
    <hyperlink r:id="rId314" ref="C1053"/>
    <hyperlink r:id="rId315" ref="C1056"/>
    <hyperlink r:id="rId316" ref="C1058"/>
    <hyperlink r:id="rId317" ref="C1061"/>
    <hyperlink r:id="rId318" ref="C1063"/>
    <hyperlink r:id="rId319" ref="C1066"/>
    <hyperlink r:id="rId320" ref="C1068"/>
    <hyperlink r:id="rId321" ref="C1071"/>
    <hyperlink r:id="rId322" ref="C1073"/>
    <hyperlink r:id="rId323" ref="C1076"/>
    <hyperlink r:id="rId324" ref="C1078"/>
    <hyperlink r:id="rId325" ref="C1081"/>
    <hyperlink r:id="rId326" ref="C1083"/>
    <hyperlink r:id="rId327" ref="C1086"/>
    <hyperlink r:id="rId328" ref="C1088"/>
    <hyperlink r:id="rId329" ref="C1091"/>
    <hyperlink r:id="rId330" ref="C1093"/>
    <hyperlink r:id="rId331" ref="C1096"/>
    <hyperlink r:id="rId332" ref="C1098"/>
    <hyperlink r:id="rId333" ref="C1101"/>
    <hyperlink r:id="rId334" ref="C1103"/>
    <hyperlink r:id="rId335" ref="C1106"/>
    <hyperlink r:id="rId336" ref="C1108"/>
    <hyperlink r:id="rId337" ref="C1111"/>
    <hyperlink r:id="rId338" ref="C1113"/>
    <hyperlink r:id="rId339" ref="C1116"/>
    <hyperlink r:id="rId340" ref="C1118"/>
    <hyperlink r:id="rId341" ref="C1121"/>
    <hyperlink r:id="rId342" ref="C1123"/>
    <hyperlink r:id="rId343" ref="C1126"/>
    <hyperlink r:id="rId344" ref="C1128"/>
    <hyperlink r:id="rId345" ref="C1131"/>
    <hyperlink r:id="rId346" ref="C1133"/>
    <hyperlink r:id="rId347" ref="C1136"/>
    <hyperlink r:id="rId348" ref="C1138"/>
    <hyperlink r:id="rId349" ref="C1141"/>
    <hyperlink r:id="rId350" ref="C1143"/>
    <hyperlink r:id="rId351" ref="C1146"/>
    <hyperlink r:id="rId352" ref="C1148"/>
    <hyperlink r:id="rId353" ref="C1151"/>
    <hyperlink r:id="rId354" ref="C1153"/>
    <hyperlink r:id="rId355" ref="C1156"/>
    <hyperlink r:id="rId356" ref="C1158"/>
    <hyperlink r:id="rId357" ref="C1161"/>
    <hyperlink r:id="rId358" ref="C1163"/>
    <hyperlink r:id="rId359" ref="C1166"/>
    <hyperlink r:id="rId360" ref="C1168"/>
    <hyperlink r:id="rId361" ref="C1171"/>
    <hyperlink r:id="rId362" ref="C1173"/>
    <hyperlink r:id="rId363" ref="C1176"/>
    <hyperlink r:id="rId364" ref="C1178"/>
    <hyperlink r:id="rId365" ref="C1181"/>
    <hyperlink r:id="rId366" ref="C1183"/>
    <hyperlink r:id="rId367" ref="C1186"/>
    <hyperlink r:id="rId368" ref="C1188"/>
    <hyperlink r:id="rId369" ref="C1191"/>
    <hyperlink r:id="rId370" ref="C1193"/>
    <hyperlink r:id="rId371" ref="C1196"/>
    <hyperlink r:id="rId372" ref="C1198"/>
    <hyperlink r:id="rId373" ref="C1201"/>
    <hyperlink r:id="rId374" ref="C1203"/>
    <hyperlink r:id="rId375" ref="C1206"/>
    <hyperlink r:id="rId376" ref="C1208"/>
    <hyperlink r:id="rId377" ref="C1211"/>
    <hyperlink r:id="rId378" ref="C1213"/>
    <hyperlink r:id="rId379" ref="C1216"/>
    <hyperlink r:id="rId380" ref="C1218"/>
    <hyperlink r:id="rId381" ref="C1221"/>
    <hyperlink r:id="rId382" ref="C1223"/>
    <hyperlink r:id="rId383" ref="C1226"/>
    <hyperlink r:id="rId384" ref="C1228"/>
    <hyperlink r:id="rId385" ref="C1231"/>
    <hyperlink r:id="rId386" ref="C1233"/>
    <hyperlink r:id="rId387" ref="C1236"/>
    <hyperlink r:id="rId388" ref="C1238"/>
    <hyperlink r:id="rId389" ref="C1241"/>
    <hyperlink r:id="rId390" ref="C1243"/>
    <hyperlink r:id="rId391" ref="C1246"/>
    <hyperlink r:id="rId392" ref="C1248"/>
    <hyperlink r:id="rId393" ref="C1251"/>
    <hyperlink r:id="rId394" ref="C1253"/>
    <hyperlink r:id="rId395" ref="C1256"/>
    <hyperlink r:id="rId396" ref="C1258"/>
    <hyperlink r:id="rId397" ref="C1261"/>
    <hyperlink r:id="rId398" ref="C1263"/>
    <hyperlink r:id="rId399" ref="C1266"/>
    <hyperlink r:id="rId400" ref="C1268"/>
    <hyperlink r:id="rId401" ref="C1271"/>
    <hyperlink r:id="rId402" ref="C1273"/>
    <hyperlink r:id="rId403" ref="C1276"/>
    <hyperlink r:id="rId404" ref="C1278"/>
    <hyperlink r:id="rId405" ref="C1281"/>
    <hyperlink r:id="rId406" ref="C1283"/>
    <hyperlink r:id="rId407" ref="C1286"/>
    <hyperlink r:id="rId408" ref="C1288"/>
    <hyperlink r:id="rId409" ref="C1291"/>
    <hyperlink r:id="rId410" ref="C1293"/>
    <hyperlink r:id="rId411" ref="C1296"/>
    <hyperlink r:id="rId412" ref="C1298"/>
    <hyperlink r:id="rId413" ref="C1301"/>
    <hyperlink r:id="rId414" ref="C1303"/>
    <hyperlink r:id="rId415" ref="C1306"/>
    <hyperlink r:id="rId416" ref="C1308"/>
    <hyperlink r:id="rId417" ref="C1311"/>
    <hyperlink r:id="rId418" ref="C1313"/>
    <hyperlink r:id="rId419" ref="C1316"/>
    <hyperlink r:id="rId420" ref="C1318"/>
    <hyperlink r:id="rId421" ref="C1321"/>
    <hyperlink r:id="rId422" ref="C1323"/>
    <hyperlink r:id="rId423" ref="C1326"/>
    <hyperlink r:id="rId424" ref="C1328"/>
    <hyperlink r:id="rId425" ref="C1331"/>
    <hyperlink r:id="rId426" ref="C1333"/>
    <hyperlink r:id="rId427" ref="C1336"/>
    <hyperlink r:id="rId428" ref="C1338"/>
    <hyperlink r:id="rId429" ref="C1341"/>
    <hyperlink r:id="rId430" ref="C1343"/>
    <hyperlink r:id="rId431" ref="C1346"/>
    <hyperlink r:id="rId432" ref="C1348"/>
    <hyperlink r:id="rId433" ref="C1351"/>
    <hyperlink r:id="rId434" ref="C1353"/>
    <hyperlink r:id="rId435" ref="C1356"/>
    <hyperlink r:id="rId436" ref="C1358"/>
    <hyperlink r:id="rId437" ref="C1361"/>
    <hyperlink r:id="rId438" ref="C1363"/>
    <hyperlink r:id="rId439" ref="C1366"/>
    <hyperlink r:id="rId440" ref="C1368"/>
    <hyperlink r:id="rId441" ref="C1371"/>
    <hyperlink r:id="rId442" ref="C1373"/>
    <hyperlink r:id="rId443" ref="C1376"/>
    <hyperlink r:id="rId444" ref="C1378"/>
    <hyperlink r:id="rId445" ref="C1381"/>
    <hyperlink r:id="rId446" ref="C1383"/>
    <hyperlink r:id="rId447" ref="C1386"/>
    <hyperlink r:id="rId448" ref="C1388"/>
    <hyperlink r:id="rId449" ref="C1391"/>
    <hyperlink r:id="rId450" ref="C1393"/>
    <hyperlink r:id="rId451" ref="C1396"/>
    <hyperlink r:id="rId452" ref="C1398"/>
    <hyperlink r:id="rId453" ref="C1401"/>
    <hyperlink r:id="rId454" ref="C1403"/>
    <hyperlink r:id="rId455" ref="C1406"/>
    <hyperlink r:id="rId456" ref="C1408"/>
    <hyperlink r:id="rId457" ref="C1411"/>
    <hyperlink r:id="rId458" ref="C1413"/>
    <hyperlink r:id="rId459" ref="C1416"/>
    <hyperlink r:id="rId460" ref="C1418"/>
    <hyperlink r:id="rId461" ref="C1421"/>
    <hyperlink r:id="rId462" ref="C1423"/>
    <hyperlink r:id="rId463" ref="C1426"/>
    <hyperlink r:id="rId464" ref="C1428"/>
    <hyperlink r:id="rId465" ref="C1431"/>
    <hyperlink r:id="rId466" ref="C1433"/>
    <hyperlink r:id="rId467" ref="C1436"/>
    <hyperlink r:id="rId468" ref="C1438"/>
    <hyperlink r:id="rId469" ref="C1441"/>
    <hyperlink r:id="rId470" ref="C1443"/>
    <hyperlink r:id="rId471" ref="C1446"/>
    <hyperlink r:id="rId472" ref="C1448"/>
    <hyperlink r:id="rId473" ref="C1451"/>
    <hyperlink r:id="rId474" ref="C1453"/>
    <hyperlink r:id="rId475" ref="C1456"/>
    <hyperlink r:id="rId476" ref="C1458"/>
    <hyperlink r:id="rId477" ref="C1461"/>
    <hyperlink r:id="rId478" ref="C1463"/>
    <hyperlink r:id="rId479" ref="C1466"/>
    <hyperlink r:id="rId480" ref="C1468"/>
    <hyperlink r:id="rId481" ref="C1471"/>
    <hyperlink r:id="rId482" ref="C1473"/>
    <hyperlink r:id="rId483" ref="C1476"/>
    <hyperlink r:id="rId484" ref="C1478"/>
    <hyperlink r:id="rId485" ref="C1481"/>
    <hyperlink r:id="rId486" ref="C1483"/>
    <hyperlink r:id="rId487" ref="C1486"/>
    <hyperlink r:id="rId488" ref="C1488"/>
    <hyperlink r:id="rId489" ref="C1491"/>
    <hyperlink r:id="rId490" ref="C1493"/>
    <hyperlink r:id="rId491" ref="C1496"/>
    <hyperlink r:id="rId492" ref="C1498"/>
    <hyperlink r:id="rId493" ref="C1501"/>
    <hyperlink r:id="rId494" ref="C1503"/>
    <hyperlink r:id="rId495" ref="C1506"/>
    <hyperlink r:id="rId496" ref="C1508"/>
    <hyperlink r:id="rId497" ref="C1511"/>
    <hyperlink r:id="rId498" ref="C1513"/>
    <hyperlink r:id="rId499" ref="C1516"/>
    <hyperlink r:id="rId500" ref="C1518"/>
    <hyperlink r:id="rId501" ref="C1521"/>
    <hyperlink r:id="rId502" ref="C1523"/>
    <hyperlink r:id="rId503" ref="C1526"/>
    <hyperlink r:id="rId504" ref="C1528"/>
    <hyperlink r:id="rId505" ref="C1531"/>
    <hyperlink r:id="rId506" ref="C1533"/>
    <hyperlink r:id="rId507" ref="C1536"/>
    <hyperlink r:id="rId508" ref="C1538"/>
    <hyperlink r:id="rId509" ref="C1541"/>
    <hyperlink r:id="rId510" ref="C1543"/>
    <hyperlink r:id="rId511" ref="C1546"/>
    <hyperlink r:id="rId512" ref="C1548"/>
    <hyperlink r:id="rId513" ref="C1551"/>
    <hyperlink r:id="rId514" ref="C1553"/>
    <hyperlink r:id="rId515" ref="C1556"/>
    <hyperlink r:id="rId516" ref="C1558"/>
    <hyperlink r:id="rId517" ref="C1561"/>
    <hyperlink r:id="rId518" ref="C1563"/>
    <hyperlink r:id="rId519" ref="C1566"/>
    <hyperlink r:id="rId520" ref="C1568"/>
    <hyperlink r:id="rId521" ref="C1571"/>
    <hyperlink r:id="rId522" ref="C1573"/>
    <hyperlink r:id="rId523" ref="C1576"/>
    <hyperlink r:id="rId524" ref="C1578"/>
    <hyperlink r:id="rId525" ref="C1581"/>
    <hyperlink r:id="rId526" ref="C1583"/>
    <hyperlink r:id="rId527" ref="C1586"/>
    <hyperlink r:id="rId528" ref="C1588"/>
    <hyperlink r:id="rId529" ref="C1591"/>
    <hyperlink r:id="rId530" ref="C1593"/>
    <hyperlink r:id="rId531" ref="C1596"/>
    <hyperlink r:id="rId532" ref="C1598"/>
    <hyperlink r:id="rId533" ref="C1601"/>
    <hyperlink r:id="rId534" ref="C1603"/>
    <hyperlink r:id="rId535" ref="C1606"/>
    <hyperlink r:id="rId536" ref="C1608"/>
    <hyperlink r:id="rId537" ref="C1611"/>
    <hyperlink r:id="rId538" ref="C1613"/>
    <hyperlink r:id="rId539" ref="C1618"/>
    <hyperlink r:id="rId540" ref="C1621"/>
    <hyperlink r:id="rId541" ref="C1623"/>
    <hyperlink r:id="rId542" ref="C1626"/>
    <hyperlink r:id="rId543" ref="C1628"/>
    <hyperlink r:id="rId544" ref="C1631"/>
    <hyperlink r:id="rId545" ref="C1633"/>
    <hyperlink r:id="rId546" ref="C1636"/>
    <hyperlink r:id="rId547" ref="C1638"/>
    <hyperlink r:id="rId548" ref="C1641"/>
    <hyperlink r:id="rId549" ref="C1643"/>
    <hyperlink r:id="rId550" ref="C1646"/>
    <hyperlink r:id="rId551" ref="C1648"/>
    <hyperlink r:id="rId552" ref="C1651"/>
    <hyperlink r:id="rId553" ref="C1653"/>
    <hyperlink r:id="rId554" ref="C1656"/>
    <hyperlink r:id="rId555" ref="C1658"/>
    <hyperlink r:id="rId556" ref="C1661"/>
    <hyperlink r:id="rId557" ref="C1663"/>
    <hyperlink r:id="rId558" ref="C1666"/>
    <hyperlink r:id="rId559" ref="C1668"/>
    <hyperlink r:id="rId560" ref="C1671"/>
    <hyperlink r:id="rId561" ref="C1673"/>
    <hyperlink r:id="rId562" ref="C1676"/>
    <hyperlink r:id="rId563" ref="C1678"/>
    <hyperlink r:id="rId564" ref="C1681"/>
    <hyperlink r:id="rId565" ref="C1683"/>
    <hyperlink r:id="rId566" ref="C1686"/>
    <hyperlink r:id="rId567" ref="C1688"/>
    <hyperlink r:id="rId568" ref="C1691"/>
    <hyperlink r:id="rId569" ref="C1693"/>
    <hyperlink r:id="rId570" ref="C1696"/>
    <hyperlink r:id="rId571" ref="C1698"/>
    <hyperlink r:id="rId572" ref="C1701"/>
    <hyperlink r:id="rId573" ref="C1703"/>
    <hyperlink r:id="rId574" ref="C1706"/>
    <hyperlink r:id="rId575" ref="C1708"/>
    <hyperlink r:id="rId576" ref="C1711"/>
    <hyperlink r:id="rId577" ref="C1713"/>
    <hyperlink r:id="rId578" ref="C1716"/>
    <hyperlink r:id="rId579" ref="C1718"/>
    <hyperlink r:id="rId580" ref="C1721"/>
    <hyperlink r:id="rId581" ref="C1723"/>
    <hyperlink r:id="rId582" ref="C1726"/>
    <hyperlink r:id="rId583" ref="C1727"/>
    <hyperlink r:id="rId584" ref="C1728"/>
    <hyperlink r:id="rId585" ref="C1729"/>
    <hyperlink r:id="rId586" ref="C1730"/>
    <hyperlink r:id="rId587" ref="C1731"/>
    <hyperlink r:id="rId588" ref="C1732"/>
    <hyperlink r:id="rId589" ref="C1733"/>
    <hyperlink r:id="rId590" ref="C1734"/>
    <hyperlink r:id="rId591" ref="C1735"/>
    <hyperlink r:id="rId592" ref="C1736"/>
    <hyperlink r:id="rId593" ref="C1737"/>
    <hyperlink r:id="rId594" ref="C1738"/>
    <hyperlink r:id="rId595" ref="C1739"/>
    <hyperlink r:id="rId596" ref="C1740"/>
    <hyperlink r:id="rId597" ref="C1741"/>
    <hyperlink r:id="rId598" ref="C1742"/>
    <hyperlink r:id="rId599" ref="C1743"/>
    <hyperlink r:id="rId600" ref="C1744"/>
    <hyperlink r:id="rId601" ref="C1745"/>
    <hyperlink r:id="rId602" ref="C1746"/>
    <hyperlink r:id="rId603" ref="C1747"/>
    <hyperlink r:id="rId604" ref="C1748"/>
    <hyperlink r:id="rId605" ref="C1749"/>
    <hyperlink r:id="rId606" ref="C1750"/>
    <hyperlink r:id="rId607" ref="C1751"/>
    <hyperlink r:id="rId608" ref="C1752"/>
    <hyperlink r:id="rId609" ref="C1753"/>
  </hyperlinks>
  <drawing r:id="rId61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t="str">
        <f>IFERROR(__xludf.DUMMYFUNCTION("QUERY({'TL sandbox'!C8:Z960},""select Col1 label Col1 'WC rows 1-300'"",0)"),"WC rows 1-300")</f>
        <v>WC rows 1-300</v>
      </c>
    </row>
    <row r="3">
      <c r="B3">
        <f>IFERROR(__xludf.DUMMYFUNCTION("""COMPUTED_VALUE"""),1.0)</f>
        <v>1</v>
      </c>
    </row>
    <row r="4">
      <c r="B4">
        <f>IFERROR(__xludf.DUMMYFUNCTION("""COMPUTED_VALUE"""),33.0)</f>
        <v>33</v>
      </c>
    </row>
    <row r="5">
      <c r="B5">
        <f>IFERROR(__xludf.DUMMYFUNCTION("""COMPUTED_VALUE"""),1.0)</f>
        <v>1</v>
      </c>
    </row>
    <row r="6">
      <c r="B6">
        <f>IFERROR(__xludf.DUMMYFUNCTION("""COMPUTED_VALUE"""),1.0)</f>
        <v>1</v>
      </c>
    </row>
    <row r="7">
      <c r="B7">
        <f>IFERROR(__xludf.DUMMYFUNCTION("""COMPUTED_VALUE"""),1.0)</f>
        <v>1</v>
      </c>
    </row>
    <row r="8">
      <c r="B8">
        <f>IFERROR(__xludf.DUMMYFUNCTION("""COMPUTED_VALUE"""),18.0)</f>
        <v>18</v>
      </c>
    </row>
    <row r="9">
      <c r="B9">
        <f>IFERROR(__xludf.DUMMYFUNCTION("""COMPUTED_VALUE"""),18.0)</f>
        <v>18</v>
      </c>
    </row>
    <row r="10">
      <c r="B10">
        <f>IFERROR(__xludf.DUMMYFUNCTION("""COMPUTED_VALUE"""),7.0)</f>
        <v>7</v>
      </c>
    </row>
    <row r="11">
      <c r="B11">
        <f>IFERROR(__xludf.DUMMYFUNCTION("""COMPUTED_VALUE"""),29.0)</f>
        <v>29</v>
      </c>
    </row>
    <row r="12">
      <c r="B12">
        <f>IFERROR(__xludf.DUMMYFUNCTION("""COMPUTED_VALUE"""),25.0)</f>
        <v>25</v>
      </c>
    </row>
    <row r="13">
      <c r="B13">
        <f>IFERROR(__xludf.DUMMYFUNCTION("""COMPUTED_VALUE"""),455.0)</f>
        <v>455</v>
      </c>
    </row>
    <row r="14">
      <c r="B14">
        <f>IFERROR(__xludf.DUMMYFUNCTION("""COMPUTED_VALUE"""),85.0)</f>
        <v>85</v>
      </c>
    </row>
    <row r="15">
      <c r="B15">
        <f>IFERROR(__xludf.DUMMYFUNCTION("""COMPUTED_VALUE"""),134.0)</f>
        <v>134</v>
      </c>
    </row>
    <row r="16">
      <c r="B16">
        <f>IFERROR(__xludf.DUMMYFUNCTION("""COMPUTED_VALUE"""),35.0)</f>
        <v>35</v>
      </c>
    </row>
    <row r="17">
      <c r="B17">
        <f>IFERROR(__xludf.DUMMYFUNCTION("""COMPUTED_VALUE"""),147.0)</f>
        <v>147</v>
      </c>
    </row>
    <row r="18">
      <c r="B18">
        <f>IFERROR(__xludf.DUMMYFUNCTION("""COMPUTED_VALUE"""),7.0)</f>
        <v>7</v>
      </c>
    </row>
    <row r="19">
      <c r="B19">
        <f>IFERROR(__xludf.DUMMYFUNCTION("""COMPUTED_VALUE"""),48.0)</f>
        <v>48</v>
      </c>
    </row>
    <row r="20">
      <c r="B20">
        <f>IFERROR(__xludf.DUMMYFUNCTION("""COMPUTED_VALUE"""),438.0)</f>
        <v>438</v>
      </c>
    </row>
    <row r="21">
      <c r="B21">
        <f>IFERROR(__xludf.DUMMYFUNCTION("""COMPUTED_VALUE"""),14.0)</f>
        <v>14</v>
      </c>
    </row>
    <row r="22">
      <c r="B22">
        <f>IFERROR(__xludf.DUMMYFUNCTION("""COMPUTED_VALUE"""),56.0)</f>
        <v>56</v>
      </c>
    </row>
    <row r="23">
      <c r="B23">
        <f>IFERROR(__xludf.DUMMYFUNCTION("""COMPUTED_VALUE"""),287.0)</f>
        <v>287</v>
      </c>
    </row>
    <row r="24">
      <c r="B24">
        <f>IFERROR(__xludf.DUMMYFUNCTION("""COMPUTED_VALUE"""),111.0)</f>
        <v>111</v>
      </c>
    </row>
    <row r="25">
      <c r="B25">
        <f>IFERROR(__xludf.DUMMYFUNCTION("""COMPUTED_VALUE"""),102.0)</f>
        <v>102</v>
      </c>
    </row>
    <row r="26">
      <c r="B26">
        <f>IFERROR(__xludf.DUMMYFUNCTION("""COMPUTED_VALUE"""),32.0)</f>
        <v>32</v>
      </c>
    </row>
    <row r="27">
      <c r="B27">
        <f>IFERROR(__xludf.DUMMYFUNCTION("""COMPUTED_VALUE"""),12.0)</f>
        <v>12</v>
      </c>
    </row>
    <row r="28">
      <c r="B28">
        <f>IFERROR(__xludf.DUMMYFUNCTION("""COMPUTED_VALUE"""),651.0)</f>
        <v>651</v>
      </c>
    </row>
    <row r="29">
      <c r="B29">
        <f>IFERROR(__xludf.DUMMYFUNCTION("""COMPUTED_VALUE"""),128.0)</f>
        <v>128</v>
      </c>
    </row>
    <row r="30">
      <c r="B30">
        <f>IFERROR(__xludf.DUMMYFUNCTION("""COMPUTED_VALUE"""),114.0)</f>
        <v>114</v>
      </c>
    </row>
    <row r="31">
      <c r="B31">
        <f>IFERROR(__xludf.DUMMYFUNCTION("""COMPUTED_VALUE"""),28.0)</f>
        <v>28</v>
      </c>
    </row>
    <row r="32">
      <c r="B32">
        <f>IFERROR(__xludf.DUMMYFUNCTION("""COMPUTED_VALUE"""),1.0)</f>
        <v>1</v>
      </c>
    </row>
    <row r="33">
      <c r="B33">
        <f>IFERROR(__xludf.DUMMYFUNCTION("""COMPUTED_VALUE"""),184.0)</f>
        <v>184</v>
      </c>
    </row>
    <row r="34">
      <c r="B34">
        <f>IFERROR(__xludf.DUMMYFUNCTION("""COMPUTED_VALUE"""),152.0)</f>
        <v>152</v>
      </c>
    </row>
    <row r="35">
      <c r="B35">
        <f>IFERROR(__xludf.DUMMYFUNCTION("""COMPUTED_VALUE"""),115.0)</f>
        <v>115</v>
      </c>
    </row>
    <row r="36">
      <c r="B36">
        <f>IFERROR(__xludf.DUMMYFUNCTION("""COMPUTED_VALUE"""),334.0)</f>
        <v>334</v>
      </c>
    </row>
    <row r="37">
      <c r="B37">
        <f>IFERROR(__xludf.DUMMYFUNCTION("""COMPUTED_VALUE"""),167.0)</f>
        <v>167</v>
      </c>
    </row>
    <row r="38">
      <c r="B38">
        <f>IFERROR(__xludf.DUMMYFUNCTION("""COMPUTED_VALUE"""),191.0)</f>
        <v>191</v>
      </c>
    </row>
    <row r="39">
      <c r="B39">
        <f>IFERROR(__xludf.DUMMYFUNCTION("""COMPUTED_VALUE"""),256.0)</f>
        <v>256</v>
      </c>
    </row>
    <row r="40">
      <c r="B40">
        <f>IFERROR(__xludf.DUMMYFUNCTION("""COMPUTED_VALUE"""),193.0)</f>
        <v>193</v>
      </c>
    </row>
    <row r="41">
      <c r="B41">
        <f>IFERROR(__xludf.DUMMYFUNCTION("""COMPUTED_VALUE"""),329.0)</f>
        <v>329</v>
      </c>
    </row>
    <row r="42">
      <c r="B42">
        <f>IFERROR(__xludf.DUMMYFUNCTION("""COMPUTED_VALUE"""),27.0)</f>
        <v>27</v>
      </c>
    </row>
    <row r="43">
      <c r="B43">
        <f>IFERROR(__xludf.DUMMYFUNCTION("""COMPUTED_VALUE"""),6.0)</f>
        <v>6</v>
      </c>
    </row>
    <row r="44">
      <c r="B44">
        <f>IFERROR(__xludf.DUMMYFUNCTION("""COMPUTED_VALUE"""),129.0)</f>
        <v>129</v>
      </c>
    </row>
    <row r="45">
      <c r="B45">
        <f>IFERROR(__xludf.DUMMYFUNCTION("""COMPUTED_VALUE"""),147.0)</f>
        <v>147</v>
      </c>
    </row>
    <row r="46">
      <c r="B46">
        <f>IFERROR(__xludf.DUMMYFUNCTION("""COMPUTED_VALUE"""),169.0)</f>
        <v>169</v>
      </c>
    </row>
    <row r="47">
      <c r="B47">
        <f>IFERROR(__xludf.DUMMYFUNCTION("""COMPUTED_VALUE"""),71.0)</f>
        <v>71</v>
      </c>
    </row>
    <row r="48">
      <c r="B48">
        <f>IFERROR(__xludf.DUMMYFUNCTION("""COMPUTED_VALUE"""),29.0)</f>
        <v>29</v>
      </c>
    </row>
    <row r="49">
      <c r="B49">
        <f>IFERROR(__xludf.DUMMYFUNCTION("""COMPUTED_VALUE"""),19.0)</f>
        <v>19</v>
      </c>
    </row>
    <row r="50">
      <c r="B50">
        <f>IFERROR(__xludf.DUMMYFUNCTION("""COMPUTED_VALUE"""),86.0)</f>
        <v>86</v>
      </c>
    </row>
    <row r="51">
      <c r="B51">
        <f>IFERROR(__xludf.DUMMYFUNCTION("""COMPUTED_VALUE"""),2.0)</f>
        <v>2</v>
      </c>
    </row>
    <row r="52">
      <c r="B52">
        <f>IFERROR(__xludf.DUMMYFUNCTION("""COMPUTED_VALUE"""),2.0)</f>
        <v>2</v>
      </c>
    </row>
    <row r="53">
      <c r="B53">
        <f>IFERROR(__xludf.DUMMYFUNCTION("""COMPUTED_VALUE"""),29.0)</f>
        <v>29</v>
      </c>
    </row>
    <row r="54">
      <c r="B54">
        <f>IFERROR(__xludf.DUMMYFUNCTION("""COMPUTED_VALUE"""),31.0)</f>
        <v>31</v>
      </c>
    </row>
    <row r="55">
      <c r="B55">
        <f>IFERROR(__xludf.DUMMYFUNCTION("""COMPUTED_VALUE"""),7.0)</f>
        <v>7</v>
      </c>
    </row>
    <row r="56">
      <c r="B56">
        <f>IFERROR(__xludf.DUMMYFUNCTION("""COMPUTED_VALUE"""),2.0)</f>
        <v>2</v>
      </c>
    </row>
    <row r="57">
      <c r="B57">
        <f>IFERROR(__xludf.DUMMYFUNCTION("""COMPUTED_VALUE"""),6.0)</f>
        <v>6</v>
      </c>
    </row>
    <row r="58">
      <c r="B58">
        <f>IFERROR(__xludf.DUMMYFUNCTION("""COMPUTED_VALUE"""),3.0)</f>
        <v>3</v>
      </c>
    </row>
    <row r="59">
      <c r="B59">
        <f>IFERROR(__xludf.DUMMYFUNCTION("""COMPUTED_VALUE"""),4.0)</f>
        <v>4</v>
      </c>
    </row>
    <row r="60">
      <c r="B60">
        <f>IFERROR(__xludf.DUMMYFUNCTION("""COMPUTED_VALUE"""),1.0)</f>
        <v>1</v>
      </c>
    </row>
    <row r="61">
      <c r="B61">
        <f>IFERROR(__xludf.DUMMYFUNCTION("""COMPUTED_VALUE"""),1.0)</f>
        <v>1</v>
      </c>
    </row>
    <row r="62">
      <c r="B62">
        <f>IFERROR(__xludf.DUMMYFUNCTION("""COMPUTED_VALUE"""),2.0)</f>
        <v>2</v>
      </c>
    </row>
    <row r="63">
      <c r="B63">
        <f>IFERROR(__xludf.DUMMYFUNCTION("""COMPUTED_VALUE"""),2.0)</f>
        <v>2</v>
      </c>
    </row>
    <row r="64">
      <c r="B64">
        <f>IFERROR(__xludf.DUMMYFUNCTION("""COMPUTED_VALUE"""),5.0)</f>
        <v>5</v>
      </c>
    </row>
    <row r="65">
      <c r="B65">
        <f>IFERROR(__xludf.DUMMYFUNCTION("""COMPUTED_VALUE"""),4.0)</f>
        <v>4</v>
      </c>
    </row>
    <row r="66">
      <c r="B66">
        <f>IFERROR(__xludf.DUMMYFUNCTION("""COMPUTED_VALUE"""),3.0)</f>
        <v>3</v>
      </c>
    </row>
    <row r="67">
      <c r="B67">
        <f>IFERROR(__xludf.DUMMYFUNCTION("""COMPUTED_VALUE"""),2.0)</f>
        <v>2</v>
      </c>
    </row>
    <row r="68">
      <c r="B68">
        <f>IFERROR(__xludf.DUMMYFUNCTION("""COMPUTED_VALUE"""),8.0)</f>
        <v>8</v>
      </c>
    </row>
    <row r="69">
      <c r="B69">
        <f>IFERROR(__xludf.DUMMYFUNCTION("""COMPUTED_VALUE"""),58.0)</f>
        <v>58</v>
      </c>
    </row>
    <row r="70">
      <c r="B70">
        <f>IFERROR(__xludf.DUMMYFUNCTION("""COMPUTED_VALUE"""),64.0)</f>
        <v>64</v>
      </c>
    </row>
    <row r="71">
      <c r="B71">
        <f>IFERROR(__xludf.DUMMYFUNCTION("""COMPUTED_VALUE"""),40.0)</f>
        <v>40</v>
      </c>
    </row>
    <row r="72">
      <c r="B72">
        <f>IFERROR(__xludf.DUMMYFUNCTION("""COMPUTED_VALUE"""),60.0)</f>
        <v>60</v>
      </c>
    </row>
    <row r="73">
      <c r="B73">
        <f>IFERROR(__xludf.DUMMYFUNCTION("""COMPUTED_VALUE"""),72.0)</f>
        <v>72</v>
      </c>
    </row>
    <row r="74">
      <c r="B74">
        <f>IFERROR(__xludf.DUMMYFUNCTION("""COMPUTED_VALUE"""),129.0)</f>
        <v>129</v>
      </c>
    </row>
    <row r="75">
      <c r="B75">
        <f>IFERROR(__xludf.DUMMYFUNCTION("""COMPUTED_VALUE"""),255.0)</f>
        <v>255</v>
      </c>
    </row>
    <row r="76">
      <c r="B76">
        <f>IFERROR(__xludf.DUMMYFUNCTION("""COMPUTED_VALUE"""),3.0)</f>
        <v>3</v>
      </c>
    </row>
    <row r="77">
      <c r="B77">
        <f>IFERROR(__xludf.DUMMYFUNCTION("""COMPUTED_VALUE"""),72.0)</f>
        <v>72</v>
      </c>
    </row>
    <row r="78">
      <c r="B78">
        <f>IFERROR(__xludf.DUMMYFUNCTION("""COMPUTED_VALUE"""),37.0)</f>
        <v>37</v>
      </c>
    </row>
    <row r="79">
      <c r="B79">
        <f>IFERROR(__xludf.DUMMYFUNCTION("""COMPUTED_VALUE"""),3.0)</f>
        <v>3</v>
      </c>
    </row>
    <row r="80">
      <c r="B80">
        <f>IFERROR(__xludf.DUMMYFUNCTION("""COMPUTED_VALUE"""),128.0)</f>
        <v>128</v>
      </c>
    </row>
    <row r="81">
      <c r="B81">
        <f>IFERROR(__xludf.DUMMYFUNCTION("""COMPUTED_VALUE"""),205.0)</f>
        <v>205</v>
      </c>
    </row>
    <row r="82">
      <c r="B82">
        <f>IFERROR(__xludf.DUMMYFUNCTION("""COMPUTED_VALUE"""),16.0)</f>
        <v>16</v>
      </c>
    </row>
    <row r="83">
      <c r="B83">
        <f>IFERROR(__xludf.DUMMYFUNCTION("""COMPUTED_VALUE"""),1.0)</f>
        <v>1</v>
      </c>
    </row>
    <row r="84">
      <c r="B84">
        <f>IFERROR(__xludf.DUMMYFUNCTION("""COMPUTED_VALUE"""),1.0)</f>
        <v>1</v>
      </c>
    </row>
    <row r="85">
      <c r="B85">
        <f>IFERROR(__xludf.DUMMYFUNCTION("""COMPUTED_VALUE"""),144.0)</f>
        <v>144</v>
      </c>
    </row>
    <row r="86">
      <c r="B86">
        <f>IFERROR(__xludf.DUMMYFUNCTION("""COMPUTED_VALUE"""),1.0)</f>
        <v>1</v>
      </c>
    </row>
    <row r="87">
      <c r="B87">
        <f>IFERROR(__xludf.DUMMYFUNCTION("""COMPUTED_VALUE"""),41.0)</f>
        <v>41</v>
      </c>
    </row>
    <row r="88">
      <c r="B88">
        <f>IFERROR(__xludf.DUMMYFUNCTION("""COMPUTED_VALUE"""),150.0)</f>
        <v>150</v>
      </c>
    </row>
    <row r="89">
      <c r="B89">
        <f>IFERROR(__xludf.DUMMYFUNCTION("""COMPUTED_VALUE"""),32.0)</f>
        <v>32</v>
      </c>
    </row>
    <row r="90">
      <c r="B90">
        <f>IFERROR(__xludf.DUMMYFUNCTION("""COMPUTED_VALUE"""),89.0)</f>
        <v>89</v>
      </c>
    </row>
    <row r="91">
      <c r="B91">
        <f>IFERROR(__xludf.DUMMYFUNCTION("""COMPUTED_VALUE"""),167.0)</f>
        <v>167</v>
      </c>
    </row>
    <row r="92">
      <c r="B92">
        <f>IFERROR(__xludf.DUMMYFUNCTION("""COMPUTED_VALUE"""),113.0)</f>
        <v>113</v>
      </c>
    </row>
    <row r="93">
      <c r="B93">
        <f>IFERROR(__xludf.DUMMYFUNCTION("""COMPUTED_VALUE"""),10.0)</f>
        <v>10</v>
      </c>
    </row>
    <row r="94">
      <c r="B94">
        <f>IFERROR(__xludf.DUMMYFUNCTION("""COMPUTED_VALUE"""),59.0)</f>
        <v>59</v>
      </c>
    </row>
    <row r="95">
      <c r="B95">
        <f>IFERROR(__xludf.DUMMYFUNCTION("""COMPUTED_VALUE"""),19.0)</f>
        <v>19</v>
      </c>
    </row>
    <row r="96">
      <c r="B96">
        <f>IFERROR(__xludf.DUMMYFUNCTION("""COMPUTED_VALUE"""),79.0)</f>
        <v>79</v>
      </c>
    </row>
    <row r="97">
      <c r="B97">
        <f>IFERROR(__xludf.DUMMYFUNCTION("""COMPUTED_VALUE"""),4.0)</f>
        <v>4</v>
      </c>
    </row>
    <row r="98">
      <c r="B98">
        <f>IFERROR(__xludf.DUMMYFUNCTION("""COMPUTED_VALUE"""),24.0)</f>
        <v>24</v>
      </c>
    </row>
    <row r="99">
      <c r="B99">
        <f>IFERROR(__xludf.DUMMYFUNCTION("""COMPUTED_VALUE"""),36.0)</f>
        <v>36</v>
      </c>
    </row>
    <row r="100">
      <c r="B100">
        <f>IFERROR(__xludf.DUMMYFUNCTION("""COMPUTED_VALUE"""),22.0)</f>
        <v>22</v>
      </c>
    </row>
    <row r="101">
      <c r="B101">
        <f>IFERROR(__xludf.DUMMYFUNCTION("""COMPUTED_VALUE"""),14.0)</f>
        <v>14</v>
      </c>
    </row>
    <row r="102">
      <c r="B102">
        <f>IFERROR(__xludf.DUMMYFUNCTION("""COMPUTED_VALUE"""),629.0)</f>
        <v>629</v>
      </c>
    </row>
    <row r="103">
      <c r="B103">
        <f>IFERROR(__xludf.DUMMYFUNCTION("""COMPUTED_VALUE"""),339.0)</f>
        <v>339</v>
      </c>
    </row>
    <row r="104">
      <c r="B104">
        <f>IFERROR(__xludf.DUMMYFUNCTION("""COMPUTED_VALUE"""),81.0)</f>
        <v>81</v>
      </c>
    </row>
    <row r="105">
      <c r="B105">
        <f>IFERROR(__xludf.DUMMYFUNCTION("""COMPUTED_VALUE"""),95.0)</f>
        <v>95</v>
      </c>
    </row>
    <row r="106">
      <c r="B106">
        <f>IFERROR(__xludf.DUMMYFUNCTION("""COMPUTED_VALUE"""),224.0)</f>
        <v>224</v>
      </c>
    </row>
    <row r="107">
      <c r="B107">
        <f>IFERROR(__xludf.DUMMYFUNCTION("""COMPUTED_VALUE"""),23.0)</f>
        <v>23</v>
      </c>
    </row>
    <row r="108">
      <c r="B108">
        <f>IFERROR(__xludf.DUMMYFUNCTION("""COMPUTED_VALUE"""),51.0)</f>
        <v>51</v>
      </c>
    </row>
    <row r="109">
      <c r="B109">
        <f>IFERROR(__xludf.DUMMYFUNCTION("""COMPUTED_VALUE"""),118.0)</f>
        <v>118</v>
      </c>
    </row>
    <row r="110">
      <c r="B110">
        <f>IFERROR(__xludf.DUMMYFUNCTION("""COMPUTED_VALUE"""),3.0)</f>
        <v>3</v>
      </c>
    </row>
    <row r="111">
      <c r="B111">
        <f>IFERROR(__xludf.DUMMYFUNCTION("""COMPUTED_VALUE"""),57.0)</f>
        <v>57</v>
      </c>
    </row>
    <row r="112">
      <c r="B112">
        <f>IFERROR(__xludf.DUMMYFUNCTION("""COMPUTED_VALUE"""),51.0)</f>
        <v>51</v>
      </c>
    </row>
    <row r="113">
      <c r="B113">
        <f>IFERROR(__xludf.DUMMYFUNCTION("""COMPUTED_VALUE"""),16.0)</f>
        <v>16</v>
      </c>
    </row>
    <row r="114">
      <c r="B114">
        <f>IFERROR(__xludf.DUMMYFUNCTION("""COMPUTED_VALUE"""),28.0)</f>
        <v>28</v>
      </c>
    </row>
    <row r="115">
      <c r="B115">
        <f>IFERROR(__xludf.DUMMYFUNCTION("""COMPUTED_VALUE"""),5.0)</f>
        <v>5</v>
      </c>
    </row>
    <row r="116">
      <c r="B116">
        <f>IFERROR(__xludf.DUMMYFUNCTION("""COMPUTED_VALUE"""),7.0)</f>
        <v>7</v>
      </c>
    </row>
    <row r="117">
      <c r="B117">
        <f>IFERROR(__xludf.DUMMYFUNCTION("""COMPUTED_VALUE"""),2.0)</f>
        <v>2</v>
      </c>
    </row>
    <row r="118">
      <c r="B118">
        <f>IFERROR(__xludf.DUMMYFUNCTION("""COMPUTED_VALUE"""),1.0)</f>
        <v>1</v>
      </c>
    </row>
    <row r="119">
      <c r="B119">
        <f>IFERROR(__xludf.DUMMYFUNCTION("""COMPUTED_VALUE"""),6.0)</f>
        <v>6</v>
      </c>
    </row>
    <row r="120">
      <c r="B120">
        <f>IFERROR(__xludf.DUMMYFUNCTION("""COMPUTED_VALUE"""),6.0)</f>
        <v>6</v>
      </c>
    </row>
    <row r="121">
      <c r="B121">
        <f>IFERROR(__xludf.DUMMYFUNCTION("""COMPUTED_VALUE"""),1.0)</f>
        <v>1</v>
      </c>
    </row>
    <row r="122">
      <c r="B122">
        <f>IFERROR(__xludf.DUMMYFUNCTION("""COMPUTED_VALUE"""),1.0)</f>
        <v>1</v>
      </c>
    </row>
    <row r="123">
      <c r="B123">
        <f>IFERROR(__xludf.DUMMYFUNCTION("""COMPUTED_VALUE"""),1.0)</f>
        <v>1</v>
      </c>
    </row>
    <row r="124">
      <c r="B124">
        <f>IFERROR(__xludf.DUMMYFUNCTION("""COMPUTED_VALUE"""),113.0)</f>
        <v>113</v>
      </c>
    </row>
    <row r="125">
      <c r="B125">
        <f>IFERROR(__xludf.DUMMYFUNCTION("""COMPUTED_VALUE"""),98.0)</f>
        <v>98</v>
      </c>
    </row>
    <row r="126">
      <c r="B126">
        <f>IFERROR(__xludf.DUMMYFUNCTION("""COMPUTED_VALUE"""),8.0)</f>
        <v>8</v>
      </c>
    </row>
    <row r="127">
      <c r="B127">
        <f>IFERROR(__xludf.DUMMYFUNCTION("""COMPUTED_VALUE"""),265.0)</f>
        <v>265</v>
      </c>
    </row>
    <row r="128">
      <c r="B128">
        <f>IFERROR(__xludf.DUMMYFUNCTION("""COMPUTED_VALUE"""),405.0)</f>
        <v>405</v>
      </c>
    </row>
    <row r="129">
      <c r="B129">
        <f>IFERROR(__xludf.DUMMYFUNCTION("""COMPUTED_VALUE"""),287.0)</f>
        <v>287</v>
      </c>
    </row>
    <row r="130">
      <c r="B130">
        <f>IFERROR(__xludf.DUMMYFUNCTION("""COMPUTED_VALUE"""),382.0)</f>
        <v>382</v>
      </c>
    </row>
    <row r="131">
      <c r="B131">
        <f>IFERROR(__xludf.DUMMYFUNCTION("""COMPUTED_VALUE"""),105.0)</f>
        <v>105</v>
      </c>
    </row>
    <row r="132">
      <c r="B132">
        <f>IFERROR(__xludf.DUMMYFUNCTION("""COMPUTED_VALUE"""),1.0)</f>
        <v>1</v>
      </c>
    </row>
    <row r="133">
      <c r="B133">
        <f>IFERROR(__xludf.DUMMYFUNCTION("""COMPUTED_VALUE"""),1.0)</f>
        <v>1</v>
      </c>
    </row>
    <row r="134">
      <c r="B134">
        <f>IFERROR(__xludf.DUMMYFUNCTION("""COMPUTED_VALUE"""),1.0)</f>
        <v>1</v>
      </c>
    </row>
    <row r="135">
      <c r="B135">
        <f>IFERROR(__xludf.DUMMYFUNCTION("""COMPUTED_VALUE"""),1.0)</f>
        <v>1</v>
      </c>
    </row>
    <row r="136">
      <c r="B136">
        <f>IFERROR(__xludf.DUMMYFUNCTION("""COMPUTED_VALUE"""),31.0)</f>
        <v>31</v>
      </c>
    </row>
    <row r="137">
      <c r="B137">
        <f>IFERROR(__xludf.DUMMYFUNCTION("""COMPUTED_VALUE"""),28.0)</f>
        <v>28</v>
      </c>
    </row>
    <row r="138">
      <c r="B138">
        <f>IFERROR(__xludf.DUMMYFUNCTION("""COMPUTED_VALUE"""),60.0)</f>
        <v>60</v>
      </c>
    </row>
    <row r="139">
      <c r="B139">
        <f>IFERROR(__xludf.DUMMYFUNCTION("""COMPUTED_VALUE"""),177.0)</f>
        <v>177</v>
      </c>
    </row>
    <row r="140">
      <c r="B140">
        <f>IFERROR(__xludf.DUMMYFUNCTION("""COMPUTED_VALUE"""),1.0)</f>
        <v>1</v>
      </c>
    </row>
    <row r="141">
      <c r="B141">
        <f>IFERROR(__xludf.DUMMYFUNCTION("""COMPUTED_VALUE"""),11.0)</f>
        <v>11</v>
      </c>
    </row>
    <row r="142">
      <c r="B142">
        <f>IFERROR(__xludf.DUMMYFUNCTION("""COMPUTED_VALUE"""),78.0)</f>
        <v>78</v>
      </c>
    </row>
    <row r="143">
      <c r="B143">
        <f>IFERROR(__xludf.DUMMYFUNCTION("""COMPUTED_VALUE"""),7.0)</f>
        <v>7</v>
      </c>
    </row>
    <row r="144">
      <c r="B144">
        <f>IFERROR(__xludf.DUMMYFUNCTION("""COMPUTED_VALUE"""),324.0)</f>
        <v>324</v>
      </c>
    </row>
    <row r="145">
      <c r="B145">
        <f>IFERROR(__xludf.DUMMYFUNCTION("""COMPUTED_VALUE"""),10.0)</f>
        <v>10</v>
      </c>
    </row>
    <row r="146">
      <c r="B146">
        <f>IFERROR(__xludf.DUMMYFUNCTION("""COMPUTED_VALUE"""),24.0)</f>
        <v>24</v>
      </c>
    </row>
    <row r="147">
      <c r="B147">
        <f>IFERROR(__xludf.DUMMYFUNCTION("""COMPUTED_VALUE"""),133.0)</f>
        <v>133</v>
      </c>
    </row>
    <row r="148">
      <c r="B148">
        <f>IFERROR(__xludf.DUMMYFUNCTION("""COMPUTED_VALUE"""),20.0)</f>
        <v>20</v>
      </c>
    </row>
    <row r="149">
      <c r="B149">
        <f>IFERROR(__xludf.DUMMYFUNCTION("""COMPUTED_VALUE"""),9.0)</f>
        <v>9</v>
      </c>
    </row>
    <row r="150">
      <c r="B150">
        <f>IFERROR(__xludf.DUMMYFUNCTION("""COMPUTED_VALUE"""),9.0)</f>
        <v>9</v>
      </c>
    </row>
    <row r="151">
      <c r="B151">
        <f>IFERROR(__xludf.DUMMYFUNCTION("""COMPUTED_VALUE"""),10.0)</f>
        <v>10</v>
      </c>
    </row>
    <row r="152">
      <c r="B152">
        <f>IFERROR(__xludf.DUMMYFUNCTION("""COMPUTED_VALUE"""),79.0)</f>
        <v>79</v>
      </c>
    </row>
    <row r="153">
      <c r="B153">
        <f>IFERROR(__xludf.DUMMYFUNCTION("""COMPUTED_VALUE"""),31.0)</f>
        <v>31</v>
      </c>
    </row>
    <row r="154">
      <c r="B154">
        <f>IFERROR(__xludf.DUMMYFUNCTION("""COMPUTED_VALUE"""),57.0)</f>
        <v>57</v>
      </c>
    </row>
    <row r="155">
      <c r="B155">
        <f>IFERROR(__xludf.DUMMYFUNCTION("""COMPUTED_VALUE"""),25.0)</f>
        <v>25</v>
      </c>
    </row>
    <row r="156">
      <c r="B156">
        <f>IFERROR(__xludf.DUMMYFUNCTION("""COMPUTED_VALUE"""),17.0)</f>
        <v>17</v>
      </c>
    </row>
    <row r="157">
      <c r="B157">
        <f>IFERROR(__xludf.DUMMYFUNCTION("""COMPUTED_VALUE"""),30.0)</f>
        <v>30</v>
      </c>
    </row>
    <row r="158">
      <c r="B158">
        <f>IFERROR(__xludf.DUMMYFUNCTION("""COMPUTED_VALUE"""),94.0)</f>
        <v>94</v>
      </c>
    </row>
    <row r="159">
      <c r="B159">
        <f>IFERROR(__xludf.DUMMYFUNCTION("""COMPUTED_VALUE"""),45.0)</f>
        <v>45</v>
      </c>
    </row>
    <row r="160">
      <c r="B160">
        <f>IFERROR(__xludf.DUMMYFUNCTION("""COMPUTED_VALUE"""),84.0)</f>
        <v>84</v>
      </c>
    </row>
    <row r="161">
      <c r="B161">
        <f>IFERROR(__xludf.DUMMYFUNCTION("""COMPUTED_VALUE"""),52.0)</f>
        <v>52</v>
      </c>
    </row>
    <row r="162">
      <c r="B162">
        <f>IFERROR(__xludf.DUMMYFUNCTION("""COMPUTED_VALUE"""),138.0)</f>
        <v>138</v>
      </c>
    </row>
    <row r="163">
      <c r="B163">
        <f>IFERROR(__xludf.DUMMYFUNCTION("""COMPUTED_VALUE"""),468.0)</f>
        <v>468</v>
      </c>
    </row>
    <row r="164">
      <c r="B164">
        <f>IFERROR(__xludf.DUMMYFUNCTION("""COMPUTED_VALUE"""),62.0)</f>
        <v>62</v>
      </c>
    </row>
    <row r="165">
      <c r="B165">
        <f>IFERROR(__xludf.DUMMYFUNCTION("""COMPUTED_VALUE"""),207.0)</f>
        <v>207</v>
      </c>
    </row>
    <row r="166">
      <c r="B166">
        <f>IFERROR(__xludf.DUMMYFUNCTION("""COMPUTED_VALUE"""),4.0)</f>
        <v>4</v>
      </c>
    </row>
    <row r="167">
      <c r="B167">
        <f>IFERROR(__xludf.DUMMYFUNCTION("""COMPUTED_VALUE"""),199.0)</f>
        <v>199</v>
      </c>
    </row>
    <row r="168">
      <c r="B168">
        <f>IFERROR(__xludf.DUMMYFUNCTION("""COMPUTED_VALUE"""),430.0)</f>
        <v>430</v>
      </c>
    </row>
    <row r="169">
      <c r="B169">
        <f>IFERROR(__xludf.DUMMYFUNCTION("""COMPUTED_VALUE"""),186.0)</f>
        <v>186</v>
      </c>
    </row>
    <row r="170">
      <c r="B170">
        <f>IFERROR(__xludf.DUMMYFUNCTION("""COMPUTED_VALUE"""),191.0)</f>
        <v>191</v>
      </c>
    </row>
    <row r="171">
      <c r="B171">
        <f>IFERROR(__xludf.DUMMYFUNCTION("""COMPUTED_VALUE"""),6.0)</f>
        <v>6</v>
      </c>
    </row>
    <row r="172">
      <c r="B172">
        <f>IFERROR(__xludf.DUMMYFUNCTION("""COMPUTED_VALUE"""),43.0)</f>
        <v>43</v>
      </c>
    </row>
    <row r="173">
      <c r="B173">
        <f>IFERROR(__xludf.DUMMYFUNCTION("""COMPUTED_VALUE"""),1.0)</f>
        <v>1</v>
      </c>
    </row>
    <row r="174">
      <c r="B174">
        <f>IFERROR(__xludf.DUMMYFUNCTION("""COMPUTED_VALUE"""),191.0)</f>
        <v>191</v>
      </c>
    </row>
    <row r="175">
      <c r="B175">
        <f>IFERROR(__xludf.DUMMYFUNCTION("""COMPUTED_VALUE"""),53.0)</f>
        <v>53</v>
      </c>
    </row>
    <row r="176">
      <c r="B176">
        <f>IFERROR(__xludf.DUMMYFUNCTION("""COMPUTED_VALUE"""),92.0)</f>
        <v>92</v>
      </c>
    </row>
    <row r="177">
      <c r="B177">
        <f>IFERROR(__xludf.DUMMYFUNCTION("""COMPUTED_VALUE"""),11.0)</f>
        <v>11</v>
      </c>
    </row>
    <row r="178">
      <c r="B178">
        <f>IFERROR(__xludf.DUMMYFUNCTION("""COMPUTED_VALUE"""),216.0)</f>
        <v>216</v>
      </c>
    </row>
    <row r="179">
      <c r="B179">
        <f>IFERROR(__xludf.DUMMYFUNCTION("""COMPUTED_VALUE"""),117.0)</f>
        <v>117</v>
      </c>
    </row>
    <row r="180">
      <c r="B180">
        <f>IFERROR(__xludf.DUMMYFUNCTION("""COMPUTED_VALUE"""),49.0)</f>
        <v>49</v>
      </c>
    </row>
    <row r="181">
      <c r="B181">
        <f>IFERROR(__xludf.DUMMYFUNCTION("""COMPUTED_VALUE"""),149.0)</f>
        <v>149</v>
      </c>
    </row>
    <row r="182">
      <c r="B182">
        <f>IFERROR(__xludf.DUMMYFUNCTION("""COMPUTED_VALUE"""),227.0)</f>
        <v>227</v>
      </c>
    </row>
    <row r="183">
      <c r="B183">
        <f>IFERROR(__xludf.DUMMYFUNCTION("""COMPUTED_VALUE"""),480.0)</f>
        <v>480</v>
      </c>
    </row>
    <row r="184">
      <c r="B184">
        <f>IFERROR(__xludf.DUMMYFUNCTION("""COMPUTED_VALUE"""),715.0)</f>
        <v>715</v>
      </c>
    </row>
    <row r="185">
      <c r="B185">
        <f>IFERROR(__xludf.DUMMYFUNCTION("""COMPUTED_VALUE"""),326.0)</f>
        <v>326</v>
      </c>
    </row>
    <row r="186">
      <c r="B186">
        <f>IFERROR(__xludf.DUMMYFUNCTION("""COMPUTED_VALUE"""),11.0)</f>
        <v>11</v>
      </c>
    </row>
    <row r="187">
      <c r="B187">
        <f>IFERROR(__xludf.DUMMYFUNCTION("""COMPUTED_VALUE"""),1.0)</f>
        <v>1</v>
      </c>
    </row>
    <row r="188">
      <c r="B188">
        <f>IFERROR(__xludf.DUMMYFUNCTION("""COMPUTED_VALUE"""),158.0)</f>
        <v>158</v>
      </c>
    </row>
    <row r="189">
      <c r="B189">
        <f>IFERROR(__xludf.DUMMYFUNCTION("""COMPUTED_VALUE"""),241.0)</f>
        <v>241</v>
      </c>
    </row>
    <row r="190">
      <c r="B190">
        <f>IFERROR(__xludf.DUMMYFUNCTION("""COMPUTED_VALUE"""),107.0)</f>
        <v>107</v>
      </c>
    </row>
    <row r="191">
      <c r="B191">
        <f>IFERROR(__xludf.DUMMYFUNCTION("""COMPUTED_VALUE"""),298.0)</f>
        <v>298</v>
      </c>
    </row>
    <row r="192">
      <c r="B192">
        <f>IFERROR(__xludf.DUMMYFUNCTION("""COMPUTED_VALUE"""),260.0)</f>
        <v>260</v>
      </c>
    </row>
    <row r="193">
      <c r="B193">
        <f>IFERROR(__xludf.DUMMYFUNCTION("""COMPUTED_VALUE"""),9.0)</f>
        <v>9</v>
      </c>
    </row>
    <row r="194">
      <c r="B194">
        <f>IFERROR(__xludf.DUMMYFUNCTION("""COMPUTED_VALUE"""),362.0)</f>
        <v>362</v>
      </c>
    </row>
    <row r="195">
      <c r="B195">
        <f>IFERROR(__xludf.DUMMYFUNCTION("""COMPUTED_VALUE"""),154.0)</f>
        <v>154</v>
      </c>
    </row>
    <row r="196">
      <c r="B196">
        <f>IFERROR(__xludf.DUMMYFUNCTION("""COMPUTED_VALUE"""),38.0)</f>
        <v>38</v>
      </c>
    </row>
    <row r="197">
      <c r="B197">
        <f>IFERROR(__xludf.DUMMYFUNCTION("""COMPUTED_VALUE"""),84.0)</f>
        <v>84</v>
      </c>
    </row>
    <row r="198">
      <c r="B198">
        <f>IFERROR(__xludf.DUMMYFUNCTION("""COMPUTED_VALUE"""),21.0)</f>
        <v>21</v>
      </c>
    </row>
    <row r="199">
      <c r="B199">
        <f>IFERROR(__xludf.DUMMYFUNCTION("""COMPUTED_VALUE"""),49.0)</f>
        <v>49</v>
      </c>
    </row>
    <row r="200">
      <c r="B200">
        <f>IFERROR(__xludf.DUMMYFUNCTION("""COMPUTED_VALUE"""),803.0)</f>
        <v>803</v>
      </c>
    </row>
    <row r="201">
      <c r="B201">
        <f>IFERROR(__xludf.DUMMYFUNCTION("""COMPUTED_VALUE"""),204.0)</f>
        <v>204</v>
      </c>
    </row>
    <row r="202">
      <c r="B202">
        <f>IFERROR(__xludf.DUMMYFUNCTION("""COMPUTED_VALUE"""),192.0)</f>
        <v>192</v>
      </c>
    </row>
    <row r="203">
      <c r="B203">
        <f>IFERROR(__xludf.DUMMYFUNCTION("""COMPUTED_VALUE"""),468.0)</f>
        <v>468</v>
      </c>
    </row>
    <row r="204">
      <c r="B204">
        <f>IFERROR(__xludf.DUMMYFUNCTION("""COMPUTED_VALUE"""),14.0)</f>
        <v>14</v>
      </c>
    </row>
    <row r="205">
      <c r="B205">
        <f>IFERROR(__xludf.DUMMYFUNCTION("""COMPUTED_VALUE"""),356.0)</f>
        <v>356</v>
      </c>
    </row>
    <row r="206">
      <c r="B206">
        <f>IFERROR(__xludf.DUMMYFUNCTION("""COMPUTED_VALUE"""),303.0)</f>
        <v>303</v>
      </c>
    </row>
    <row r="207">
      <c r="B207">
        <f>IFERROR(__xludf.DUMMYFUNCTION("""COMPUTED_VALUE"""),467.0)</f>
        <v>467</v>
      </c>
    </row>
    <row r="208">
      <c r="B208">
        <f>IFERROR(__xludf.DUMMYFUNCTION("""COMPUTED_VALUE"""),118.0)</f>
        <v>118</v>
      </c>
    </row>
    <row r="209">
      <c r="B209">
        <f>IFERROR(__xludf.DUMMYFUNCTION("""COMPUTED_VALUE"""),472.0)</f>
        <v>472</v>
      </c>
    </row>
    <row r="210">
      <c r="B210">
        <f>IFERROR(__xludf.DUMMYFUNCTION("""COMPUTED_VALUE"""),507.0)</f>
        <v>507</v>
      </c>
    </row>
    <row r="211">
      <c r="B211">
        <f>IFERROR(__xludf.DUMMYFUNCTION("""COMPUTED_VALUE"""),703.0)</f>
        <v>703</v>
      </c>
    </row>
    <row r="212">
      <c r="B212">
        <f>IFERROR(__xludf.DUMMYFUNCTION("""COMPUTED_VALUE"""),37.0)</f>
        <v>37</v>
      </c>
    </row>
    <row r="213">
      <c r="B213">
        <f>IFERROR(__xludf.DUMMYFUNCTION("""COMPUTED_VALUE"""),213.0)</f>
        <v>213</v>
      </c>
    </row>
    <row r="214">
      <c r="B214">
        <f>IFERROR(__xludf.DUMMYFUNCTION("""COMPUTED_VALUE"""),76.0)</f>
        <v>76</v>
      </c>
    </row>
    <row r="215">
      <c r="B215">
        <f>IFERROR(__xludf.DUMMYFUNCTION("""COMPUTED_VALUE"""),5.0)</f>
        <v>5</v>
      </c>
    </row>
    <row r="216">
      <c r="B216">
        <f>IFERROR(__xludf.DUMMYFUNCTION("""COMPUTED_VALUE"""),519.0)</f>
        <v>519</v>
      </c>
    </row>
    <row r="217">
      <c r="B217">
        <f>IFERROR(__xludf.DUMMYFUNCTION("""COMPUTED_VALUE"""),51.0)</f>
        <v>51</v>
      </c>
    </row>
    <row r="218">
      <c r="B218">
        <f>IFERROR(__xludf.DUMMYFUNCTION("""COMPUTED_VALUE"""),91.0)</f>
        <v>91</v>
      </c>
    </row>
    <row r="219">
      <c r="B219">
        <f>IFERROR(__xludf.DUMMYFUNCTION("""COMPUTED_VALUE"""),442.0)</f>
        <v>442</v>
      </c>
    </row>
    <row r="220">
      <c r="B220">
        <f>IFERROR(__xludf.DUMMYFUNCTION("""COMPUTED_VALUE"""),157.0)</f>
        <v>157</v>
      </c>
    </row>
    <row r="221">
      <c r="B221">
        <f>IFERROR(__xludf.DUMMYFUNCTION("""COMPUTED_VALUE"""),323.0)</f>
        <v>323</v>
      </c>
    </row>
    <row r="222">
      <c r="B222">
        <f>IFERROR(__xludf.DUMMYFUNCTION("""COMPUTED_VALUE"""),431.0)</f>
        <v>431</v>
      </c>
    </row>
    <row r="223">
      <c r="B223">
        <f>IFERROR(__xludf.DUMMYFUNCTION("""COMPUTED_VALUE"""),314.0)</f>
        <v>314</v>
      </c>
    </row>
    <row r="224">
      <c r="B224">
        <f>IFERROR(__xludf.DUMMYFUNCTION("""COMPUTED_VALUE"""),60.0)</f>
        <v>60</v>
      </c>
    </row>
    <row r="225">
      <c r="B225">
        <f>IFERROR(__xludf.DUMMYFUNCTION("""COMPUTED_VALUE"""),283.0)</f>
        <v>283</v>
      </c>
    </row>
    <row r="226">
      <c r="B226">
        <f>IFERROR(__xludf.DUMMYFUNCTION("""COMPUTED_VALUE"""),61.0)</f>
        <v>61</v>
      </c>
    </row>
    <row r="227">
      <c r="B227">
        <f>IFERROR(__xludf.DUMMYFUNCTION("""COMPUTED_VALUE"""),909.0)</f>
        <v>909</v>
      </c>
    </row>
    <row r="228">
      <c r="B228">
        <f>IFERROR(__xludf.DUMMYFUNCTION("""COMPUTED_VALUE"""),365.0)</f>
        <v>365</v>
      </c>
    </row>
    <row r="229">
      <c r="B229">
        <f>IFERROR(__xludf.DUMMYFUNCTION("""COMPUTED_VALUE"""),11.0)</f>
        <v>11</v>
      </c>
    </row>
    <row r="230">
      <c r="B230">
        <f>IFERROR(__xludf.DUMMYFUNCTION("""COMPUTED_VALUE"""),161.0)</f>
        <v>161</v>
      </c>
    </row>
    <row r="231">
      <c r="B231">
        <f>IFERROR(__xludf.DUMMYFUNCTION("""COMPUTED_VALUE"""),113.0)</f>
        <v>113</v>
      </c>
    </row>
    <row r="232">
      <c r="B232">
        <f>IFERROR(__xludf.DUMMYFUNCTION("""COMPUTED_VALUE"""),165.0)</f>
        <v>165</v>
      </c>
    </row>
    <row r="233">
      <c r="B233">
        <f>IFERROR(__xludf.DUMMYFUNCTION("""COMPUTED_VALUE"""),38.0)</f>
        <v>38</v>
      </c>
    </row>
    <row r="234">
      <c r="B234">
        <f>IFERROR(__xludf.DUMMYFUNCTION("""COMPUTED_VALUE"""),66.0)</f>
        <v>66</v>
      </c>
    </row>
    <row r="235">
      <c r="B235">
        <f>IFERROR(__xludf.DUMMYFUNCTION("""COMPUTED_VALUE"""),104.0)</f>
        <v>104</v>
      </c>
    </row>
    <row r="236">
      <c r="B236">
        <f>IFERROR(__xludf.DUMMYFUNCTION("""COMPUTED_VALUE"""),9.0)</f>
        <v>9</v>
      </c>
    </row>
    <row r="237">
      <c r="B237">
        <f>IFERROR(__xludf.DUMMYFUNCTION("""COMPUTED_VALUE"""),113.0)</f>
        <v>113</v>
      </c>
    </row>
    <row r="238">
      <c r="B238">
        <f>IFERROR(__xludf.DUMMYFUNCTION("""COMPUTED_VALUE"""),46.0)</f>
        <v>46</v>
      </c>
    </row>
    <row r="239">
      <c r="B239">
        <f>IFERROR(__xludf.DUMMYFUNCTION("""COMPUTED_VALUE"""),43.0)</f>
        <v>43</v>
      </c>
    </row>
    <row r="240">
      <c r="B240">
        <f>IFERROR(__xludf.DUMMYFUNCTION("""COMPUTED_VALUE"""),151.0)</f>
        <v>151</v>
      </c>
    </row>
    <row r="241">
      <c r="B241">
        <f>IFERROR(__xludf.DUMMYFUNCTION("""COMPUTED_VALUE"""),1.0)</f>
        <v>1</v>
      </c>
    </row>
    <row r="242">
      <c r="B242">
        <f>IFERROR(__xludf.DUMMYFUNCTION("""COMPUTED_VALUE"""),8.0)</f>
        <v>8</v>
      </c>
    </row>
    <row r="243">
      <c r="B243">
        <f>IFERROR(__xludf.DUMMYFUNCTION("""COMPUTED_VALUE"""),752.0)</f>
        <v>752</v>
      </c>
    </row>
    <row r="244">
      <c r="B244">
        <f>IFERROR(__xludf.DUMMYFUNCTION("""COMPUTED_VALUE"""),386.0)</f>
        <v>386</v>
      </c>
    </row>
    <row r="245">
      <c r="B245">
        <f>IFERROR(__xludf.DUMMYFUNCTION("""COMPUTED_VALUE"""),182.0)</f>
        <v>182</v>
      </c>
    </row>
    <row r="246">
      <c r="B246">
        <f>IFERROR(__xludf.DUMMYFUNCTION("""COMPUTED_VALUE"""),21.0)</f>
        <v>21</v>
      </c>
    </row>
    <row r="247">
      <c r="B247">
        <f>IFERROR(__xludf.DUMMYFUNCTION("""COMPUTED_VALUE"""),260.0)</f>
        <v>260</v>
      </c>
    </row>
    <row r="248">
      <c r="B248">
        <f>IFERROR(__xludf.DUMMYFUNCTION("""COMPUTED_VALUE"""),1.0)</f>
        <v>1</v>
      </c>
    </row>
    <row r="249">
      <c r="B249">
        <f>IFERROR(__xludf.DUMMYFUNCTION("""COMPUTED_VALUE"""),411.0)</f>
        <v>411</v>
      </c>
    </row>
    <row r="250">
      <c r="B250">
        <f>IFERROR(__xludf.DUMMYFUNCTION("""COMPUTED_VALUE"""),432.0)</f>
        <v>432</v>
      </c>
    </row>
    <row r="251">
      <c r="B251">
        <f>IFERROR(__xludf.DUMMYFUNCTION("""COMPUTED_VALUE"""),241.0)</f>
        <v>241</v>
      </c>
    </row>
    <row r="252">
      <c r="B252">
        <f>IFERROR(__xludf.DUMMYFUNCTION("""COMPUTED_VALUE"""),20.0)</f>
        <v>20</v>
      </c>
    </row>
    <row r="253">
      <c r="B253">
        <f>IFERROR(__xludf.DUMMYFUNCTION("""COMPUTED_VALUE"""),74.0)</f>
        <v>74</v>
      </c>
    </row>
    <row r="254">
      <c r="B254">
        <f>IFERROR(__xludf.DUMMYFUNCTION("""COMPUTED_VALUE"""),208.0)</f>
        <v>208</v>
      </c>
    </row>
    <row r="255">
      <c r="B255">
        <f>IFERROR(__xludf.DUMMYFUNCTION("""COMPUTED_VALUE"""),7.0)</f>
        <v>7</v>
      </c>
    </row>
    <row r="256">
      <c r="B256">
        <f>IFERROR(__xludf.DUMMYFUNCTION("""COMPUTED_VALUE"""),97.0)</f>
        <v>97</v>
      </c>
    </row>
    <row r="257">
      <c r="B257">
        <f>IFERROR(__xludf.DUMMYFUNCTION("""COMPUTED_VALUE"""),107.0)</f>
        <v>107</v>
      </c>
    </row>
    <row r="258">
      <c r="B258">
        <f>IFERROR(__xludf.DUMMYFUNCTION("""COMPUTED_VALUE"""),49.0)</f>
        <v>49</v>
      </c>
    </row>
    <row r="259">
      <c r="B259">
        <f>IFERROR(__xludf.DUMMYFUNCTION("""COMPUTED_VALUE"""),41.0)</f>
        <v>41</v>
      </c>
    </row>
    <row r="260">
      <c r="B260">
        <f>IFERROR(__xludf.DUMMYFUNCTION("""COMPUTED_VALUE"""),121.0)</f>
        <v>121</v>
      </c>
    </row>
    <row r="261">
      <c r="B261">
        <f>IFERROR(__xludf.DUMMYFUNCTION("""COMPUTED_VALUE"""),19.0)</f>
        <v>19</v>
      </c>
    </row>
    <row r="262">
      <c r="B262">
        <f>IFERROR(__xludf.DUMMYFUNCTION("""COMPUTED_VALUE"""),6.0)</f>
        <v>6</v>
      </c>
    </row>
    <row r="263">
      <c r="B263">
        <f>IFERROR(__xludf.DUMMYFUNCTION("""COMPUTED_VALUE"""),73.0)</f>
        <v>73</v>
      </c>
    </row>
    <row r="264">
      <c r="B264">
        <f>IFERROR(__xludf.DUMMYFUNCTION("""COMPUTED_VALUE"""),16.0)</f>
        <v>16</v>
      </c>
    </row>
    <row r="265">
      <c r="B265">
        <f>IFERROR(__xludf.DUMMYFUNCTION("""COMPUTED_VALUE"""),6.0)</f>
        <v>6</v>
      </c>
    </row>
    <row r="266">
      <c r="B266">
        <f>IFERROR(__xludf.DUMMYFUNCTION("""COMPUTED_VALUE"""),527.0)</f>
        <v>527</v>
      </c>
    </row>
    <row r="267">
      <c r="B267">
        <f>IFERROR(__xludf.DUMMYFUNCTION("""COMPUTED_VALUE"""),42.0)</f>
        <v>42</v>
      </c>
    </row>
    <row r="268">
      <c r="B268">
        <f>IFERROR(__xludf.DUMMYFUNCTION("""COMPUTED_VALUE"""),553.0)</f>
        <v>553</v>
      </c>
    </row>
    <row r="269">
      <c r="B269">
        <f>IFERROR(__xludf.DUMMYFUNCTION("""COMPUTED_VALUE"""),185.0)</f>
        <v>185</v>
      </c>
    </row>
    <row r="270">
      <c r="B270">
        <f>IFERROR(__xludf.DUMMYFUNCTION("""COMPUTED_VALUE"""),2.0)</f>
        <v>2</v>
      </c>
    </row>
    <row r="271">
      <c r="B271">
        <f>IFERROR(__xludf.DUMMYFUNCTION("""COMPUTED_VALUE"""),11.0)</f>
        <v>11</v>
      </c>
    </row>
    <row r="272">
      <c r="B272">
        <f>IFERROR(__xludf.DUMMYFUNCTION("""COMPUTED_VALUE"""),12.0)</f>
        <v>12</v>
      </c>
    </row>
    <row r="273">
      <c r="B273">
        <f>IFERROR(__xludf.DUMMYFUNCTION("""COMPUTED_VALUE"""),3.0)</f>
        <v>3</v>
      </c>
    </row>
    <row r="274">
      <c r="B274">
        <f>IFERROR(__xludf.DUMMYFUNCTION("""COMPUTED_VALUE"""),5.0)</f>
        <v>5</v>
      </c>
    </row>
    <row r="275">
      <c r="B275">
        <f>IFERROR(__xludf.DUMMYFUNCTION("""COMPUTED_VALUE"""),9.0)</f>
        <v>9</v>
      </c>
    </row>
    <row r="276">
      <c r="B276">
        <f>IFERROR(__xludf.DUMMYFUNCTION("""COMPUTED_VALUE"""),15.0)</f>
        <v>15</v>
      </c>
    </row>
    <row r="277">
      <c r="B277">
        <f>IFERROR(__xludf.DUMMYFUNCTION("""COMPUTED_VALUE"""),12.0)</f>
        <v>12</v>
      </c>
    </row>
    <row r="278">
      <c r="B278">
        <f>IFERROR(__xludf.DUMMYFUNCTION("""COMPUTED_VALUE"""),146.0)</f>
        <v>146</v>
      </c>
    </row>
    <row r="279">
      <c r="B279">
        <f>IFERROR(__xludf.DUMMYFUNCTION("""COMPUTED_VALUE"""),49.0)</f>
        <v>49</v>
      </c>
    </row>
    <row r="280">
      <c r="B280">
        <f>IFERROR(__xludf.DUMMYFUNCTION("""COMPUTED_VALUE"""),121.0)</f>
        <v>121</v>
      </c>
    </row>
    <row r="281">
      <c r="B281">
        <f>IFERROR(__xludf.DUMMYFUNCTION("""COMPUTED_VALUE"""),93.0)</f>
        <v>93</v>
      </c>
    </row>
    <row r="282">
      <c r="B282">
        <f>IFERROR(__xludf.DUMMYFUNCTION("""COMPUTED_VALUE"""),429.0)</f>
        <v>429</v>
      </c>
    </row>
    <row r="283">
      <c r="B283">
        <f>IFERROR(__xludf.DUMMYFUNCTION("""COMPUTED_VALUE"""),1.0)</f>
        <v>1</v>
      </c>
    </row>
    <row r="284">
      <c r="B284">
        <f>IFERROR(__xludf.DUMMYFUNCTION("""COMPUTED_VALUE"""),938.0)</f>
        <v>938</v>
      </c>
    </row>
    <row r="285">
      <c r="B285">
        <f>IFERROR(__xludf.DUMMYFUNCTION("""COMPUTED_VALUE"""),187.0)</f>
        <v>187</v>
      </c>
    </row>
    <row r="286">
      <c r="B286">
        <f>IFERROR(__xludf.DUMMYFUNCTION("""COMPUTED_VALUE"""),38.0)</f>
        <v>38</v>
      </c>
    </row>
    <row r="287">
      <c r="B287">
        <f>IFERROR(__xludf.DUMMYFUNCTION("""COMPUTED_VALUE"""),31.0)</f>
        <v>31</v>
      </c>
    </row>
    <row r="288">
      <c r="B288">
        <f>IFERROR(__xludf.DUMMYFUNCTION("""COMPUTED_VALUE"""),66.0)</f>
        <v>66</v>
      </c>
    </row>
    <row r="289">
      <c r="B289">
        <f>IFERROR(__xludf.DUMMYFUNCTION("""COMPUTED_VALUE"""),90.0)</f>
        <v>90</v>
      </c>
    </row>
    <row r="290">
      <c r="B290">
        <f>IFERROR(__xludf.DUMMYFUNCTION("""COMPUTED_VALUE"""),169.0)</f>
        <v>169</v>
      </c>
    </row>
    <row r="291">
      <c r="B291">
        <f>IFERROR(__xludf.DUMMYFUNCTION("""COMPUTED_VALUE"""),36.0)</f>
        <v>36</v>
      </c>
    </row>
    <row r="292">
      <c r="B292">
        <f>IFERROR(__xludf.DUMMYFUNCTION("""COMPUTED_VALUE"""),16.0)</f>
        <v>16</v>
      </c>
    </row>
    <row r="293">
      <c r="B293">
        <f>IFERROR(__xludf.DUMMYFUNCTION("""COMPUTED_VALUE"""),14.0)</f>
        <v>14</v>
      </c>
    </row>
    <row r="294">
      <c r="B294">
        <f>IFERROR(__xludf.DUMMYFUNCTION("""COMPUTED_VALUE"""),15.0)</f>
        <v>15</v>
      </c>
    </row>
    <row r="295">
      <c r="B295">
        <f>IFERROR(__xludf.DUMMYFUNCTION("""COMPUTED_VALUE"""),6.0)</f>
        <v>6</v>
      </c>
    </row>
    <row r="296">
      <c r="B296">
        <f>IFERROR(__xludf.DUMMYFUNCTION("""COMPUTED_VALUE"""),386.0)</f>
        <v>386</v>
      </c>
    </row>
    <row r="297">
      <c r="B297">
        <f>IFERROR(__xludf.DUMMYFUNCTION("""COMPUTED_VALUE"""),107.0)</f>
        <v>107</v>
      </c>
    </row>
    <row r="298">
      <c r="B298">
        <f>IFERROR(__xludf.DUMMYFUNCTION("""COMPUTED_VALUE"""),13.0)</f>
        <v>13</v>
      </c>
    </row>
    <row r="299">
      <c r="B299">
        <f>IFERROR(__xludf.DUMMYFUNCTION("""COMPUTED_VALUE"""),283.0)</f>
        <v>283</v>
      </c>
    </row>
    <row r="300">
      <c r="B300">
        <f>IFERROR(__xludf.DUMMYFUNCTION("""COMPUTED_VALUE"""),14.0)</f>
        <v>14</v>
      </c>
    </row>
    <row r="301">
      <c r="B301">
        <f>IFERROR(__xludf.DUMMYFUNCTION("""COMPUTED_VALUE"""),172.0)</f>
        <v>172</v>
      </c>
    </row>
    <row r="302">
      <c r="B302">
        <f>IFERROR(__xludf.DUMMYFUNCTION("""COMPUTED_VALUE"""),4.0)</f>
        <v>4</v>
      </c>
    </row>
    <row r="303">
      <c r="B303">
        <f>IFERROR(__xludf.DUMMYFUNCTION("""COMPUTED_VALUE"""),134.0)</f>
        <v>134</v>
      </c>
    </row>
    <row r="304">
      <c r="B304">
        <f>IFERROR(__xludf.DUMMYFUNCTION("""COMPUTED_VALUE"""),191.0)</f>
        <v>191</v>
      </c>
    </row>
    <row r="305">
      <c r="B305">
        <f>IFERROR(__xludf.DUMMYFUNCTION("""COMPUTED_VALUE"""),120.0)</f>
        <v>120</v>
      </c>
    </row>
    <row r="306">
      <c r="B306">
        <f>IFERROR(__xludf.DUMMYFUNCTION("""COMPUTED_VALUE"""),686.0)</f>
        <v>686</v>
      </c>
    </row>
    <row r="307">
      <c r="B307">
        <f>IFERROR(__xludf.DUMMYFUNCTION("""COMPUTED_VALUE"""),397.0)</f>
        <v>397</v>
      </c>
    </row>
    <row r="308">
      <c r="B308">
        <f>IFERROR(__xludf.DUMMYFUNCTION("""COMPUTED_VALUE"""),9.0)</f>
        <v>9</v>
      </c>
    </row>
    <row r="309">
      <c r="B309">
        <f>IFERROR(__xludf.DUMMYFUNCTION("""COMPUTED_VALUE"""),466.0)</f>
        <v>466</v>
      </c>
    </row>
    <row r="310">
      <c r="B310">
        <f>IFERROR(__xludf.DUMMYFUNCTION("""COMPUTED_VALUE"""),682.0)</f>
        <v>682</v>
      </c>
    </row>
    <row r="311">
      <c r="B311">
        <f>IFERROR(__xludf.DUMMYFUNCTION("""COMPUTED_VALUE"""),203.0)</f>
        <v>203</v>
      </c>
    </row>
    <row r="312">
      <c r="B312">
        <f>IFERROR(__xludf.DUMMYFUNCTION("""COMPUTED_VALUE"""),183.0)</f>
        <v>183</v>
      </c>
    </row>
    <row r="313">
      <c r="B313">
        <f>IFERROR(__xludf.DUMMYFUNCTION("""COMPUTED_VALUE"""),112.0)</f>
        <v>112</v>
      </c>
    </row>
    <row r="314">
      <c r="B314">
        <f>IFERROR(__xludf.DUMMYFUNCTION("""COMPUTED_VALUE"""),717.0)</f>
        <v>717</v>
      </c>
    </row>
    <row r="315">
      <c r="B315">
        <f>IFERROR(__xludf.DUMMYFUNCTION("""COMPUTED_VALUE"""),184.0)</f>
        <v>184</v>
      </c>
    </row>
    <row r="316">
      <c r="B316">
        <f>IFERROR(__xludf.DUMMYFUNCTION("""COMPUTED_VALUE"""),102.0)</f>
        <v>102</v>
      </c>
    </row>
    <row r="317">
      <c r="B317">
        <f>IFERROR(__xludf.DUMMYFUNCTION("""COMPUTED_VALUE"""),475.0)</f>
        <v>475</v>
      </c>
    </row>
    <row r="318">
      <c r="B318">
        <f>IFERROR(__xludf.DUMMYFUNCTION("""COMPUTED_VALUE"""),44.0)</f>
        <v>44</v>
      </c>
    </row>
    <row r="319">
      <c r="B319">
        <f>IFERROR(__xludf.DUMMYFUNCTION("""COMPUTED_VALUE"""),141.0)</f>
        <v>141</v>
      </c>
    </row>
    <row r="320">
      <c r="B320">
        <f>IFERROR(__xludf.DUMMYFUNCTION("""COMPUTED_VALUE"""),583.0)</f>
        <v>583</v>
      </c>
    </row>
    <row r="321">
      <c r="B321">
        <f>IFERROR(__xludf.DUMMYFUNCTION("""COMPUTED_VALUE"""),32.0)</f>
        <v>32</v>
      </c>
    </row>
    <row r="322">
      <c r="B322">
        <f>IFERROR(__xludf.DUMMYFUNCTION("""COMPUTED_VALUE"""),99.0)</f>
        <v>99</v>
      </c>
    </row>
    <row r="323">
      <c r="B323">
        <f>IFERROR(__xludf.DUMMYFUNCTION("""COMPUTED_VALUE"""),131.0)</f>
        <v>131</v>
      </c>
    </row>
    <row r="324">
      <c r="B324">
        <f>IFERROR(__xludf.DUMMYFUNCTION("""COMPUTED_VALUE"""),201.0)</f>
        <v>201</v>
      </c>
    </row>
    <row r="325">
      <c r="B325">
        <f>IFERROR(__xludf.DUMMYFUNCTION("""COMPUTED_VALUE"""),108.0)</f>
        <v>108</v>
      </c>
    </row>
    <row r="326">
      <c r="B326">
        <f>IFERROR(__xludf.DUMMYFUNCTION("""COMPUTED_VALUE"""),67.0)</f>
        <v>67</v>
      </c>
    </row>
    <row r="327">
      <c r="B327">
        <f>IFERROR(__xludf.DUMMYFUNCTION("""COMPUTED_VALUE"""),785.0)</f>
        <v>785</v>
      </c>
    </row>
    <row r="328">
      <c r="B328">
        <f>IFERROR(__xludf.DUMMYFUNCTION("""COMPUTED_VALUE"""),31.0)</f>
        <v>31</v>
      </c>
    </row>
    <row r="329">
      <c r="B329">
        <f>IFERROR(__xludf.DUMMYFUNCTION("""COMPUTED_VALUE"""),72.0)</f>
        <v>72</v>
      </c>
    </row>
    <row r="330">
      <c r="B330">
        <f>IFERROR(__xludf.DUMMYFUNCTION("""COMPUTED_VALUE"""),845.0)</f>
        <v>845</v>
      </c>
    </row>
    <row r="331">
      <c r="B331">
        <f>IFERROR(__xludf.DUMMYFUNCTION("""COMPUTED_VALUE"""),1.0)</f>
        <v>1</v>
      </c>
    </row>
    <row r="332">
      <c r="B332">
        <f>IFERROR(__xludf.DUMMYFUNCTION("""COMPUTED_VALUE"""),276.0)</f>
        <v>276</v>
      </c>
    </row>
    <row r="333">
      <c r="B333">
        <f>IFERROR(__xludf.DUMMYFUNCTION("""COMPUTED_VALUE"""),65.0)</f>
        <v>65</v>
      </c>
    </row>
    <row r="334">
      <c r="B334">
        <f>IFERROR(__xludf.DUMMYFUNCTION("""COMPUTED_VALUE"""),95.0)</f>
        <v>95</v>
      </c>
    </row>
    <row r="335">
      <c r="B335">
        <f>IFERROR(__xludf.DUMMYFUNCTION("""COMPUTED_VALUE"""),46.0)</f>
        <v>46</v>
      </c>
    </row>
    <row r="336">
      <c r="B336">
        <f>IFERROR(__xludf.DUMMYFUNCTION("""COMPUTED_VALUE"""),56.0)</f>
        <v>56</v>
      </c>
    </row>
    <row r="337">
      <c r="B337">
        <f>IFERROR(__xludf.DUMMYFUNCTION("""COMPUTED_VALUE"""),206.0)</f>
        <v>206</v>
      </c>
    </row>
    <row r="338">
      <c r="B338">
        <f>IFERROR(__xludf.DUMMYFUNCTION("""COMPUTED_VALUE"""),77.0)</f>
        <v>77</v>
      </c>
    </row>
    <row r="339">
      <c r="B339">
        <f>IFERROR(__xludf.DUMMYFUNCTION("""COMPUTED_VALUE"""),36.0)</f>
        <v>36</v>
      </c>
    </row>
    <row r="340">
      <c r="B340">
        <f>IFERROR(__xludf.DUMMYFUNCTION("""COMPUTED_VALUE"""),22.0)</f>
        <v>22</v>
      </c>
    </row>
    <row r="341">
      <c r="B341">
        <f>IFERROR(__xludf.DUMMYFUNCTION("""COMPUTED_VALUE"""),342.0)</f>
        <v>342</v>
      </c>
    </row>
    <row r="342">
      <c r="B342">
        <f>IFERROR(__xludf.DUMMYFUNCTION("""COMPUTED_VALUE"""),242.0)</f>
        <v>242</v>
      </c>
    </row>
    <row r="343">
      <c r="B343">
        <f>IFERROR(__xludf.DUMMYFUNCTION("""COMPUTED_VALUE"""),37.0)</f>
        <v>37</v>
      </c>
    </row>
    <row r="344">
      <c r="B344">
        <f>IFERROR(__xludf.DUMMYFUNCTION("""COMPUTED_VALUE"""),327.0)</f>
        <v>327</v>
      </c>
    </row>
    <row r="345">
      <c r="B345">
        <f>IFERROR(__xludf.DUMMYFUNCTION("""COMPUTED_VALUE"""),1314.0)</f>
        <v>1314</v>
      </c>
    </row>
    <row r="346">
      <c r="B346">
        <f>IFERROR(__xludf.DUMMYFUNCTION("""COMPUTED_VALUE"""),115.0)</f>
        <v>115</v>
      </c>
    </row>
    <row r="347">
      <c r="B347">
        <f>IFERROR(__xludf.DUMMYFUNCTION("""COMPUTED_VALUE"""),265.0)</f>
        <v>265</v>
      </c>
    </row>
    <row r="348">
      <c r="B348">
        <f>IFERROR(__xludf.DUMMYFUNCTION("""COMPUTED_VALUE"""),58.0)</f>
        <v>58</v>
      </c>
    </row>
    <row r="349">
      <c r="B349">
        <f>IFERROR(__xludf.DUMMYFUNCTION("""COMPUTED_VALUE"""),213.0)</f>
        <v>213</v>
      </c>
    </row>
    <row r="350">
      <c r="B350">
        <f>IFERROR(__xludf.DUMMYFUNCTION("""COMPUTED_VALUE"""),130.0)</f>
        <v>130</v>
      </c>
    </row>
    <row r="351">
      <c r="B351">
        <f>IFERROR(__xludf.DUMMYFUNCTION("""COMPUTED_VALUE"""),39.0)</f>
        <v>39</v>
      </c>
    </row>
    <row r="352">
      <c r="B352">
        <f>IFERROR(__xludf.DUMMYFUNCTION("""COMPUTED_VALUE"""),176.0)</f>
        <v>176</v>
      </c>
    </row>
    <row r="353">
      <c r="B353">
        <f>IFERROR(__xludf.DUMMYFUNCTION("""COMPUTED_VALUE"""),57.0)</f>
        <v>57</v>
      </c>
    </row>
    <row r="354">
      <c r="B354">
        <f>IFERROR(__xludf.DUMMYFUNCTION("""COMPUTED_VALUE"""),11.0)</f>
        <v>11</v>
      </c>
    </row>
    <row r="355">
      <c r="B355">
        <f>IFERROR(__xludf.DUMMYFUNCTION("""COMPUTED_VALUE"""),39.0)</f>
        <v>39</v>
      </c>
    </row>
    <row r="356">
      <c r="B356">
        <f>IFERROR(__xludf.DUMMYFUNCTION("""COMPUTED_VALUE"""),1342.0)</f>
        <v>1342</v>
      </c>
    </row>
    <row r="357">
      <c r="B357">
        <f>IFERROR(__xludf.DUMMYFUNCTION("""COMPUTED_VALUE"""),9.0)</f>
        <v>9</v>
      </c>
    </row>
    <row r="358">
      <c r="B358">
        <f>IFERROR(__xludf.DUMMYFUNCTION("""COMPUTED_VALUE"""),408.0)</f>
        <v>408</v>
      </c>
    </row>
    <row r="359">
      <c r="B359">
        <f>IFERROR(__xludf.DUMMYFUNCTION("""COMPUTED_VALUE"""),587.0)</f>
        <v>587</v>
      </c>
    </row>
    <row r="360">
      <c r="B360">
        <f>IFERROR(__xludf.DUMMYFUNCTION("""COMPUTED_VALUE"""),42.0)</f>
        <v>42</v>
      </c>
    </row>
    <row r="361">
      <c r="B361">
        <f>IFERROR(__xludf.DUMMYFUNCTION("""COMPUTED_VALUE"""),701.0)</f>
        <v>701</v>
      </c>
    </row>
    <row r="362">
      <c r="B362">
        <f>IFERROR(__xludf.DUMMYFUNCTION("""COMPUTED_VALUE"""),1031.0)</f>
        <v>1031</v>
      </c>
    </row>
    <row r="363">
      <c r="B363">
        <f>IFERROR(__xludf.DUMMYFUNCTION("""COMPUTED_VALUE"""),345.0)</f>
        <v>345</v>
      </c>
    </row>
    <row r="364">
      <c r="B364">
        <f>IFERROR(__xludf.DUMMYFUNCTION("""COMPUTED_VALUE"""),90.0)</f>
        <v>90</v>
      </c>
    </row>
    <row r="365">
      <c r="B365">
        <f>IFERROR(__xludf.DUMMYFUNCTION("""COMPUTED_VALUE"""),179.0)</f>
        <v>179</v>
      </c>
    </row>
    <row r="366">
      <c r="B366">
        <f>IFERROR(__xludf.DUMMYFUNCTION("""COMPUTED_VALUE"""),36.0)</f>
        <v>36</v>
      </c>
    </row>
    <row r="367">
      <c r="B367">
        <f>IFERROR(__xludf.DUMMYFUNCTION("""COMPUTED_VALUE"""),596.0)</f>
        <v>596</v>
      </c>
    </row>
    <row r="368">
      <c r="B368">
        <f>IFERROR(__xludf.DUMMYFUNCTION("""COMPUTED_VALUE"""),247.0)</f>
        <v>247</v>
      </c>
    </row>
    <row r="369">
      <c r="B369">
        <f>IFERROR(__xludf.DUMMYFUNCTION("""COMPUTED_VALUE"""),143.0)</f>
        <v>143</v>
      </c>
    </row>
    <row r="370">
      <c r="B370">
        <f>IFERROR(__xludf.DUMMYFUNCTION("""COMPUTED_VALUE"""),108.0)</f>
        <v>108</v>
      </c>
    </row>
    <row r="371">
      <c r="B371">
        <f>IFERROR(__xludf.DUMMYFUNCTION("""COMPUTED_VALUE"""),266.0)</f>
        <v>266</v>
      </c>
    </row>
    <row r="372">
      <c r="B372">
        <f>IFERROR(__xludf.DUMMYFUNCTION("""COMPUTED_VALUE"""),224.0)</f>
        <v>224</v>
      </c>
    </row>
    <row r="373">
      <c r="B373">
        <f>IFERROR(__xludf.DUMMYFUNCTION("""COMPUTED_VALUE"""),643.0)</f>
        <v>643</v>
      </c>
    </row>
    <row r="374">
      <c r="B374">
        <f>IFERROR(__xludf.DUMMYFUNCTION("""COMPUTED_VALUE"""),298.0)</f>
        <v>298</v>
      </c>
    </row>
    <row r="375">
      <c r="B375">
        <f>IFERROR(__xludf.DUMMYFUNCTION("""COMPUTED_VALUE"""),175.0)</f>
        <v>175</v>
      </c>
    </row>
    <row r="376">
      <c r="B376">
        <f>IFERROR(__xludf.DUMMYFUNCTION("""COMPUTED_VALUE"""),1164.0)</f>
        <v>1164</v>
      </c>
    </row>
    <row r="377">
      <c r="B377">
        <f>IFERROR(__xludf.DUMMYFUNCTION("""COMPUTED_VALUE"""),354.0)</f>
        <v>354</v>
      </c>
    </row>
    <row r="378">
      <c r="B378">
        <f>IFERROR(__xludf.DUMMYFUNCTION("""COMPUTED_VALUE"""),107.0)</f>
        <v>107</v>
      </c>
    </row>
    <row r="379">
      <c r="B379">
        <f>IFERROR(__xludf.DUMMYFUNCTION("""COMPUTED_VALUE"""),339.0)</f>
        <v>339</v>
      </c>
    </row>
    <row r="380">
      <c r="B380">
        <f>IFERROR(__xludf.DUMMYFUNCTION("""COMPUTED_VALUE"""),233.0)</f>
        <v>233</v>
      </c>
    </row>
    <row r="381">
      <c r="B381">
        <f>IFERROR(__xludf.DUMMYFUNCTION("""COMPUTED_VALUE"""),484.0)</f>
        <v>484</v>
      </c>
    </row>
    <row r="382">
      <c r="B382">
        <f>IFERROR(__xludf.DUMMYFUNCTION("""COMPUTED_VALUE"""),239.0)</f>
        <v>239</v>
      </c>
    </row>
    <row r="383">
      <c r="B383">
        <f>IFERROR(__xludf.DUMMYFUNCTION("""COMPUTED_VALUE"""),440.0)</f>
        <v>440</v>
      </c>
    </row>
    <row r="384">
      <c r="B384">
        <f>IFERROR(__xludf.DUMMYFUNCTION("""COMPUTED_VALUE"""),1099.0)</f>
        <v>1099</v>
      </c>
    </row>
    <row r="385">
      <c r="B385">
        <f>IFERROR(__xludf.DUMMYFUNCTION("""COMPUTED_VALUE"""),141.0)</f>
        <v>141</v>
      </c>
    </row>
    <row r="386">
      <c r="B386">
        <f>IFERROR(__xludf.DUMMYFUNCTION("""COMPUTED_VALUE"""),340.0)</f>
        <v>340</v>
      </c>
    </row>
    <row r="387">
      <c r="B387">
        <f>IFERROR(__xludf.DUMMYFUNCTION("""COMPUTED_VALUE"""),199.0)</f>
        <v>199</v>
      </c>
    </row>
    <row r="388">
      <c r="B388">
        <f>IFERROR(__xludf.DUMMYFUNCTION("""COMPUTED_VALUE"""),1989.0)</f>
        <v>1989</v>
      </c>
    </row>
    <row r="389">
      <c r="B389">
        <f>IFERROR(__xludf.DUMMYFUNCTION("""COMPUTED_VALUE"""),1430.0)</f>
        <v>1430</v>
      </c>
    </row>
    <row r="390">
      <c r="B390">
        <f>IFERROR(__xludf.DUMMYFUNCTION("""COMPUTED_VALUE"""),38.0)</f>
        <v>38</v>
      </c>
    </row>
    <row r="391">
      <c r="B391">
        <f>IFERROR(__xludf.DUMMYFUNCTION("""COMPUTED_VALUE"""),1604.0)</f>
        <v>1604</v>
      </c>
    </row>
    <row r="392">
      <c r="B392">
        <f>IFERROR(__xludf.DUMMYFUNCTION("""COMPUTED_VALUE"""),687.0)</f>
        <v>687</v>
      </c>
    </row>
    <row r="393">
      <c r="B393">
        <f>IFERROR(__xludf.DUMMYFUNCTION("""COMPUTED_VALUE"""),91.0)</f>
        <v>91</v>
      </c>
    </row>
    <row r="394">
      <c r="B394">
        <f>IFERROR(__xludf.DUMMYFUNCTION("""COMPUTED_VALUE"""),305.0)</f>
        <v>305</v>
      </c>
    </row>
    <row r="395">
      <c r="B395">
        <f>IFERROR(__xludf.DUMMYFUNCTION("""COMPUTED_VALUE"""),2159.0)</f>
        <v>2159</v>
      </c>
    </row>
    <row r="396">
      <c r="B396">
        <f>IFERROR(__xludf.DUMMYFUNCTION("""COMPUTED_VALUE"""),690.0)</f>
        <v>690</v>
      </c>
    </row>
    <row r="397">
      <c r="B397">
        <f>IFERROR(__xludf.DUMMYFUNCTION("""COMPUTED_VALUE"""),626.0)</f>
        <v>626</v>
      </c>
    </row>
    <row r="398">
      <c r="B398">
        <f>IFERROR(__xludf.DUMMYFUNCTION("""COMPUTED_VALUE"""),1152.0)</f>
        <v>1152</v>
      </c>
    </row>
    <row r="399">
      <c r="B399">
        <f>IFERROR(__xludf.DUMMYFUNCTION("""COMPUTED_VALUE"""),22.0)</f>
        <v>22</v>
      </c>
    </row>
    <row r="400">
      <c r="B400">
        <f>IFERROR(__xludf.DUMMYFUNCTION("""COMPUTED_VALUE"""),877.0)</f>
        <v>877</v>
      </c>
    </row>
    <row r="401">
      <c r="B401">
        <f>IFERROR(__xludf.DUMMYFUNCTION("""COMPUTED_VALUE"""),162.0)</f>
        <v>162</v>
      </c>
    </row>
    <row r="403">
      <c r="B403">
        <f>IFERROR(__xludf.DUMMYFUNCTION("""COMPUTED_VALUE"""),58.0)</f>
        <v>58</v>
      </c>
    </row>
    <row r="404">
      <c r="B404">
        <f>IFERROR(__xludf.DUMMYFUNCTION("""COMPUTED_VALUE"""),116.0)</f>
        <v>116</v>
      </c>
    </row>
    <row r="405">
      <c r="B405">
        <f>IFERROR(__xludf.DUMMYFUNCTION("""COMPUTED_VALUE"""),358.0)</f>
        <v>358</v>
      </c>
    </row>
    <row r="406">
      <c r="B406">
        <f>IFERROR(__xludf.DUMMYFUNCTION("""COMPUTED_VALUE"""),1.0)</f>
        <v>1</v>
      </c>
    </row>
    <row r="407">
      <c r="B407">
        <f>IFERROR(__xludf.DUMMYFUNCTION("""COMPUTED_VALUE"""),62.0)</f>
        <v>62</v>
      </c>
    </row>
    <row r="408">
      <c r="B408">
        <f>IFERROR(__xludf.DUMMYFUNCTION("""COMPUTED_VALUE"""),72.0)</f>
        <v>72</v>
      </c>
    </row>
    <row r="409">
      <c r="B409">
        <f>IFERROR(__xludf.DUMMYFUNCTION("""COMPUTED_VALUE"""),19.0)</f>
        <v>19</v>
      </c>
    </row>
    <row r="410">
      <c r="B410">
        <f>IFERROR(__xludf.DUMMYFUNCTION("""COMPUTED_VALUE"""),128.0)</f>
        <v>128</v>
      </c>
    </row>
    <row r="411">
      <c r="B411">
        <f>IFERROR(__xludf.DUMMYFUNCTION("""COMPUTED_VALUE"""),283.0)</f>
        <v>283</v>
      </c>
    </row>
    <row r="412">
      <c r="B412">
        <f>IFERROR(__xludf.DUMMYFUNCTION("""COMPUTED_VALUE"""),229.0)</f>
        <v>229</v>
      </c>
    </row>
    <row r="413">
      <c r="B413">
        <f>IFERROR(__xludf.DUMMYFUNCTION("""COMPUTED_VALUE"""),234.0)</f>
        <v>234</v>
      </c>
    </row>
    <row r="414">
      <c r="B414">
        <f>IFERROR(__xludf.DUMMYFUNCTION("""COMPUTED_VALUE"""),331.0)</f>
        <v>331</v>
      </c>
    </row>
    <row r="415">
      <c r="B415">
        <f>IFERROR(__xludf.DUMMYFUNCTION("""COMPUTED_VALUE"""),15.0)</f>
        <v>15</v>
      </c>
    </row>
    <row r="416">
      <c r="B416">
        <f>IFERROR(__xludf.DUMMYFUNCTION("""COMPUTED_VALUE"""),52.0)</f>
        <v>52</v>
      </c>
    </row>
    <row r="417">
      <c r="B417">
        <f>IFERROR(__xludf.DUMMYFUNCTION("""COMPUTED_VALUE"""),254.0)</f>
        <v>254</v>
      </c>
    </row>
    <row r="418">
      <c r="B418">
        <f>IFERROR(__xludf.DUMMYFUNCTION("""COMPUTED_VALUE"""),244.0)</f>
        <v>244</v>
      </c>
    </row>
    <row r="419">
      <c r="B419">
        <f>IFERROR(__xludf.DUMMYFUNCTION("""COMPUTED_VALUE"""),152.0)</f>
        <v>152</v>
      </c>
    </row>
    <row r="420">
      <c r="B420">
        <f>IFERROR(__xludf.DUMMYFUNCTION("""COMPUTED_VALUE"""),19.0)</f>
        <v>19</v>
      </c>
    </row>
    <row r="421">
      <c r="B421">
        <f>IFERROR(__xludf.DUMMYFUNCTION("""COMPUTED_VALUE"""),668.0)</f>
        <v>668</v>
      </c>
    </row>
    <row r="422">
      <c r="B422">
        <f>IFERROR(__xludf.DUMMYFUNCTION("""COMPUTED_VALUE"""),1010.0)</f>
        <v>1010</v>
      </c>
    </row>
    <row r="423">
      <c r="B423">
        <f>IFERROR(__xludf.DUMMYFUNCTION("""COMPUTED_VALUE"""),7.0)</f>
        <v>7</v>
      </c>
    </row>
    <row r="424">
      <c r="B424">
        <f>IFERROR(__xludf.DUMMYFUNCTION("""COMPUTED_VALUE"""),27.0)</f>
        <v>27</v>
      </c>
    </row>
    <row r="425">
      <c r="B425">
        <f>IFERROR(__xludf.DUMMYFUNCTION("""COMPUTED_VALUE"""),793.0)</f>
        <v>793</v>
      </c>
    </row>
    <row r="426">
      <c r="B426">
        <f>IFERROR(__xludf.DUMMYFUNCTION("""COMPUTED_VALUE"""),388.0)</f>
        <v>388</v>
      </c>
    </row>
    <row r="427">
      <c r="B427">
        <f>IFERROR(__xludf.DUMMYFUNCTION("""COMPUTED_VALUE"""),154.0)</f>
        <v>154</v>
      </c>
    </row>
    <row r="428">
      <c r="B428">
        <f>IFERROR(__xludf.DUMMYFUNCTION("""COMPUTED_VALUE"""),463.0)</f>
        <v>463</v>
      </c>
    </row>
    <row r="430">
      <c r="B430">
        <f>IFERROR(__xludf.DUMMYFUNCTION("""COMPUTED_VALUE"""),222.0)</f>
        <v>222</v>
      </c>
    </row>
    <row r="431">
      <c r="B431">
        <f>IFERROR(__xludf.DUMMYFUNCTION("""COMPUTED_VALUE"""),7.0)</f>
        <v>7</v>
      </c>
    </row>
    <row r="432">
      <c r="B432">
        <f>IFERROR(__xludf.DUMMYFUNCTION("""COMPUTED_VALUE"""),231.0)</f>
        <v>231</v>
      </c>
    </row>
    <row r="433">
      <c r="B433">
        <f>IFERROR(__xludf.DUMMYFUNCTION("""COMPUTED_VALUE"""),33.0)</f>
        <v>33</v>
      </c>
    </row>
    <row r="434">
      <c r="B434">
        <f>IFERROR(__xludf.DUMMYFUNCTION("""COMPUTED_VALUE"""),282.0)</f>
        <v>282</v>
      </c>
    </row>
    <row r="435">
      <c r="B435">
        <f>IFERROR(__xludf.DUMMYFUNCTION("""COMPUTED_VALUE"""),170.0)</f>
        <v>170</v>
      </c>
    </row>
    <row r="436">
      <c r="B436">
        <f>IFERROR(__xludf.DUMMYFUNCTION("""COMPUTED_VALUE"""),335.0)</f>
        <v>335</v>
      </c>
    </row>
    <row r="437">
      <c r="B437">
        <f>IFERROR(__xludf.DUMMYFUNCTION("""COMPUTED_VALUE"""),78.0)</f>
        <v>78</v>
      </c>
    </row>
    <row r="438">
      <c r="B438">
        <f>IFERROR(__xludf.DUMMYFUNCTION("""COMPUTED_VALUE"""),165.0)</f>
        <v>165</v>
      </c>
    </row>
    <row r="439">
      <c r="B439">
        <f>IFERROR(__xludf.DUMMYFUNCTION("""COMPUTED_VALUE"""),646.0)</f>
        <v>646</v>
      </c>
    </row>
    <row r="440">
      <c r="B440">
        <f>IFERROR(__xludf.DUMMYFUNCTION("""COMPUTED_VALUE"""),740.0)</f>
        <v>740</v>
      </c>
    </row>
    <row r="441">
      <c r="B441">
        <f>IFERROR(__xludf.DUMMYFUNCTION("""COMPUTED_VALUE"""),171.0)</f>
        <v>171</v>
      </c>
    </row>
    <row r="442">
      <c r="B442">
        <f>IFERROR(__xludf.DUMMYFUNCTION("""COMPUTED_VALUE"""),103.0)</f>
        <v>103</v>
      </c>
    </row>
    <row r="443">
      <c r="B443">
        <f>IFERROR(__xludf.DUMMYFUNCTION("""COMPUTED_VALUE"""),21.0)</f>
        <v>21</v>
      </c>
    </row>
    <row r="444">
      <c r="B444">
        <f>IFERROR(__xludf.DUMMYFUNCTION("""COMPUTED_VALUE"""),334.0)</f>
        <v>334</v>
      </c>
    </row>
    <row r="445">
      <c r="B445">
        <f>IFERROR(__xludf.DUMMYFUNCTION("""COMPUTED_VALUE"""),96.0)</f>
        <v>96</v>
      </c>
    </row>
    <row r="446">
      <c r="B446">
        <f>IFERROR(__xludf.DUMMYFUNCTION("""COMPUTED_VALUE"""),2.0)</f>
        <v>2</v>
      </c>
    </row>
    <row r="447">
      <c r="B447">
        <f>IFERROR(__xludf.DUMMYFUNCTION("""COMPUTED_VALUE"""),401.0)</f>
        <v>401</v>
      </c>
    </row>
    <row r="448">
      <c r="B448">
        <f>IFERROR(__xludf.DUMMYFUNCTION("""COMPUTED_VALUE"""),290.0)</f>
        <v>290</v>
      </c>
    </row>
    <row r="449">
      <c r="B449">
        <f>IFERROR(__xludf.DUMMYFUNCTION("""COMPUTED_VALUE"""),321.0)</f>
        <v>321</v>
      </c>
    </row>
    <row r="450">
      <c r="B450">
        <f>IFERROR(__xludf.DUMMYFUNCTION("""COMPUTED_VALUE"""),28.0)</f>
        <v>28</v>
      </c>
    </row>
    <row r="451">
      <c r="B451">
        <f>IFERROR(__xludf.DUMMYFUNCTION("""COMPUTED_VALUE"""),275.0)</f>
        <v>275</v>
      </c>
    </row>
    <row r="452">
      <c r="B452">
        <f>IFERROR(__xludf.DUMMYFUNCTION("""COMPUTED_VALUE"""),1014.0)</f>
        <v>1014</v>
      </c>
    </row>
    <row r="453">
      <c r="B453">
        <f>IFERROR(__xludf.DUMMYFUNCTION("""COMPUTED_VALUE"""),268.0)</f>
        <v>268</v>
      </c>
    </row>
    <row r="454">
      <c r="B454">
        <f>IFERROR(__xludf.DUMMYFUNCTION("""COMPUTED_VALUE"""),432.0)</f>
        <v>432</v>
      </c>
    </row>
    <row r="455">
      <c r="B455">
        <f>IFERROR(__xludf.DUMMYFUNCTION("""COMPUTED_VALUE"""),147.0)</f>
        <v>147</v>
      </c>
    </row>
    <row r="456">
      <c r="B456">
        <f>IFERROR(__xludf.DUMMYFUNCTION("""COMPUTED_VALUE"""),373.0)</f>
        <v>373</v>
      </c>
    </row>
    <row r="457">
      <c r="B457">
        <f>IFERROR(__xludf.DUMMYFUNCTION("""COMPUTED_VALUE"""),331.0)</f>
        <v>331</v>
      </c>
    </row>
    <row r="458">
      <c r="B458">
        <f>IFERROR(__xludf.DUMMYFUNCTION("""COMPUTED_VALUE"""),75.0)</f>
        <v>75</v>
      </c>
    </row>
    <row r="459">
      <c r="B459">
        <f>IFERROR(__xludf.DUMMYFUNCTION("""COMPUTED_VALUE"""),29.0)</f>
        <v>29</v>
      </c>
    </row>
    <row r="460">
      <c r="B460">
        <f>IFERROR(__xludf.DUMMYFUNCTION("""COMPUTED_VALUE"""),53.0)</f>
        <v>53</v>
      </c>
    </row>
    <row r="461">
      <c r="B461">
        <f>IFERROR(__xludf.DUMMYFUNCTION("""COMPUTED_VALUE"""),3.0)</f>
        <v>3</v>
      </c>
    </row>
    <row r="462">
      <c r="B462">
        <f>IFERROR(__xludf.DUMMYFUNCTION("""COMPUTED_VALUE"""),758.0)</f>
        <v>758</v>
      </c>
    </row>
    <row r="463">
      <c r="B463">
        <f>IFERROR(__xludf.DUMMYFUNCTION("""COMPUTED_VALUE"""),9.0)</f>
        <v>9</v>
      </c>
    </row>
    <row r="464">
      <c r="B464">
        <f>IFERROR(__xludf.DUMMYFUNCTION("""COMPUTED_VALUE"""),459.0)</f>
        <v>459</v>
      </c>
    </row>
    <row r="465">
      <c r="B465">
        <f>IFERROR(__xludf.DUMMYFUNCTION("""COMPUTED_VALUE"""),109.0)</f>
        <v>109</v>
      </c>
    </row>
    <row r="466">
      <c r="B466">
        <f>IFERROR(__xludf.DUMMYFUNCTION("""COMPUTED_VALUE"""),241.0)</f>
        <v>241</v>
      </c>
    </row>
    <row r="467">
      <c r="B467">
        <f>IFERROR(__xludf.DUMMYFUNCTION("""COMPUTED_VALUE"""),243.0)</f>
        <v>243</v>
      </c>
    </row>
    <row r="468">
      <c r="B468">
        <f>IFERROR(__xludf.DUMMYFUNCTION("""COMPUTED_VALUE"""),41.0)</f>
        <v>41</v>
      </c>
    </row>
    <row r="469">
      <c r="B469">
        <f>IFERROR(__xludf.DUMMYFUNCTION("""COMPUTED_VALUE"""),64.0)</f>
        <v>64</v>
      </c>
    </row>
    <row r="470">
      <c r="B470">
        <f>IFERROR(__xludf.DUMMYFUNCTION("""COMPUTED_VALUE"""),57.0)</f>
        <v>57</v>
      </c>
    </row>
    <row r="471">
      <c r="B471">
        <f>IFERROR(__xludf.DUMMYFUNCTION("""COMPUTED_VALUE"""),28.0)</f>
        <v>28</v>
      </c>
    </row>
    <row r="472">
      <c r="B472">
        <f>IFERROR(__xludf.DUMMYFUNCTION("""COMPUTED_VALUE"""),18.0)</f>
        <v>18</v>
      </c>
    </row>
    <row r="473">
      <c r="B473">
        <f>IFERROR(__xludf.DUMMYFUNCTION("""COMPUTED_VALUE"""),857.0)</f>
        <v>857</v>
      </c>
    </row>
    <row r="474">
      <c r="B474">
        <f>IFERROR(__xludf.DUMMYFUNCTION("""COMPUTED_VALUE"""),615.0)</f>
        <v>615</v>
      </c>
    </row>
    <row r="475">
      <c r="B475">
        <f>IFERROR(__xludf.DUMMYFUNCTION("""COMPUTED_VALUE"""),531.0)</f>
        <v>531</v>
      </c>
    </row>
    <row r="476">
      <c r="B476">
        <f>IFERROR(__xludf.DUMMYFUNCTION("""COMPUTED_VALUE"""),248.0)</f>
        <v>248</v>
      </c>
    </row>
    <row r="477">
      <c r="B477">
        <f>IFERROR(__xludf.DUMMYFUNCTION("""COMPUTED_VALUE"""),40.0)</f>
        <v>40</v>
      </c>
    </row>
    <row r="478">
      <c r="B478">
        <f>IFERROR(__xludf.DUMMYFUNCTION("""COMPUTED_VALUE"""),62.0)</f>
        <v>62</v>
      </c>
    </row>
    <row r="479">
      <c r="B479">
        <f>IFERROR(__xludf.DUMMYFUNCTION("""COMPUTED_VALUE"""),828.0)</f>
        <v>828</v>
      </c>
    </row>
    <row r="480">
      <c r="B480">
        <f>IFERROR(__xludf.DUMMYFUNCTION("""COMPUTED_VALUE"""),282.0)</f>
        <v>282</v>
      </c>
    </row>
    <row r="481">
      <c r="B481">
        <f>IFERROR(__xludf.DUMMYFUNCTION("""COMPUTED_VALUE"""),324.0)</f>
        <v>324</v>
      </c>
    </row>
    <row r="482">
      <c r="B482">
        <f>IFERROR(__xludf.DUMMYFUNCTION("""COMPUTED_VALUE"""),1219.0)</f>
        <v>1219</v>
      </c>
    </row>
    <row r="483">
      <c r="B483">
        <f>IFERROR(__xludf.DUMMYFUNCTION("""COMPUTED_VALUE"""),61.0)</f>
        <v>61</v>
      </c>
    </row>
    <row r="484">
      <c r="B484">
        <f>IFERROR(__xludf.DUMMYFUNCTION("""COMPUTED_VALUE"""),110.0)</f>
        <v>110</v>
      </c>
    </row>
    <row r="485">
      <c r="B485">
        <f>IFERROR(__xludf.DUMMYFUNCTION("""COMPUTED_VALUE"""),880.0)</f>
        <v>880</v>
      </c>
    </row>
    <row r="486">
      <c r="B486">
        <f>IFERROR(__xludf.DUMMYFUNCTION("""COMPUTED_VALUE"""),50.0)</f>
        <v>50</v>
      </c>
    </row>
    <row r="487">
      <c r="B487">
        <f>IFERROR(__xludf.DUMMYFUNCTION("""COMPUTED_VALUE"""),431.0)</f>
        <v>431</v>
      </c>
    </row>
    <row r="488">
      <c r="B488">
        <f>IFERROR(__xludf.DUMMYFUNCTION("""COMPUTED_VALUE"""),8.0)</f>
        <v>8</v>
      </c>
    </row>
    <row r="489">
      <c r="B489">
        <f>IFERROR(__xludf.DUMMYFUNCTION("""COMPUTED_VALUE"""),61.0)</f>
        <v>61</v>
      </c>
    </row>
    <row r="490">
      <c r="B490">
        <f>IFERROR(__xludf.DUMMYFUNCTION("""COMPUTED_VALUE"""),729.0)</f>
        <v>729</v>
      </c>
    </row>
    <row r="491">
      <c r="B491">
        <f>IFERROR(__xludf.DUMMYFUNCTION("""COMPUTED_VALUE"""),895.0)</f>
        <v>895</v>
      </c>
    </row>
    <row r="492">
      <c r="B492">
        <f>IFERROR(__xludf.DUMMYFUNCTION("""COMPUTED_VALUE"""),1766.0)</f>
        <v>1766</v>
      </c>
    </row>
    <row r="493">
      <c r="B493">
        <f>IFERROR(__xludf.DUMMYFUNCTION("""COMPUTED_VALUE"""),560.0)</f>
        <v>560</v>
      </c>
    </row>
    <row r="494">
      <c r="B494">
        <f>IFERROR(__xludf.DUMMYFUNCTION("""COMPUTED_VALUE"""),12.0)</f>
        <v>12</v>
      </c>
    </row>
    <row r="495">
      <c r="B495">
        <f>IFERROR(__xludf.DUMMYFUNCTION("""COMPUTED_VALUE"""),340.0)</f>
        <v>340</v>
      </c>
    </row>
    <row r="496">
      <c r="B496">
        <f>IFERROR(__xludf.DUMMYFUNCTION("""COMPUTED_VALUE"""),276.0)</f>
        <v>276</v>
      </c>
    </row>
    <row r="497">
      <c r="B497">
        <f>IFERROR(__xludf.DUMMYFUNCTION("""COMPUTED_VALUE"""),36.0)</f>
        <v>36</v>
      </c>
    </row>
    <row r="498">
      <c r="B498">
        <f>IFERROR(__xludf.DUMMYFUNCTION("""COMPUTED_VALUE"""),671.0)</f>
        <v>671</v>
      </c>
    </row>
    <row r="499">
      <c r="B499">
        <f>IFERROR(__xludf.DUMMYFUNCTION("""COMPUTED_VALUE"""),17.0)</f>
        <v>17</v>
      </c>
    </row>
    <row r="500">
      <c r="B500">
        <f>IFERROR(__xludf.DUMMYFUNCTION("""COMPUTED_VALUE"""),8.0)</f>
        <v>8</v>
      </c>
    </row>
    <row r="501">
      <c r="B501">
        <f>IFERROR(__xludf.DUMMYFUNCTION("""COMPUTED_VALUE"""),3.0)</f>
        <v>3</v>
      </c>
    </row>
    <row r="502">
      <c r="B502">
        <f>IFERROR(__xludf.DUMMYFUNCTION("""COMPUTED_VALUE"""),334.0)</f>
        <v>334</v>
      </c>
    </row>
    <row r="503">
      <c r="B503">
        <f>IFERROR(__xludf.DUMMYFUNCTION("""COMPUTED_VALUE"""),215.0)</f>
        <v>215</v>
      </c>
    </row>
    <row r="504">
      <c r="B504">
        <f>IFERROR(__xludf.DUMMYFUNCTION("""COMPUTED_VALUE"""),24.0)</f>
        <v>24</v>
      </c>
    </row>
    <row r="505">
      <c r="B505">
        <f>IFERROR(__xludf.DUMMYFUNCTION("""COMPUTED_VALUE"""),731.0)</f>
        <v>731</v>
      </c>
    </row>
    <row r="506">
      <c r="B506">
        <f>IFERROR(__xludf.DUMMYFUNCTION("""COMPUTED_VALUE"""),193.0)</f>
        <v>193</v>
      </c>
    </row>
    <row r="507">
      <c r="B507">
        <f>IFERROR(__xludf.DUMMYFUNCTION("""COMPUTED_VALUE"""),172.0)</f>
        <v>172</v>
      </c>
    </row>
    <row r="508">
      <c r="B508">
        <f>IFERROR(__xludf.DUMMYFUNCTION("""COMPUTED_VALUE"""),114.0)</f>
        <v>114</v>
      </c>
    </row>
    <row r="509">
      <c r="B509">
        <f>IFERROR(__xludf.DUMMYFUNCTION("""COMPUTED_VALUE"""),75.0)</f>
        <v>75</v>
      </c>
    </row>
    <row r="510">
      <c r="B510">
        <f>IFERROR(__xludf.DUMMYFUNCTION("""COMPUTED_VALUE"""),733.0)</f>
        <v>733</v>
      </c>
    </row>
    <row r="511">
      <c r="B511">
        <f>IFERROR(__xludf.DUMMYFUNCTION("""COMPUTED_VALUE"""),171.0)</f>
        <v>171</v>
      </c>
    </row>
    <row r="512">
      <c r="B512">
        <f>IFERROR(__xludf.DUMMYFUNCTION("""COMPUTED_VALUE"""),132.0)</f>
        <v>132</v>
      </c>
    </row>
    <row r="513">
      <c r="B513">
        <f>IFERROR(__xludf.DUMMYFUNCTION("""COMPUTED_VALUE"""),602.0)</f>
        <v>602</v>
      </c>
    </row>
    <row r="514">
      <c r="B514">
        <f>IFERROR(__xludf.DUMMYFUNCTION("""COMPUTED_VALUE"""),35.0)</f>
        <v>35</v>
      </c>
    </row>
    <row r="515">
      <c r="B515">
        <f>IFERROR(__xludf.DUMMYFUNCTION("""COMPUTED_VALUE"""),1260.0)</f>
        <v>1260</v>
      </c>
    </row>
    <row r="516">
      <c r="B516">
        <f>IFERROR(__xludf.DUMMYFUNCTION("""COMPUTED_VALUE"""),101.0)</f>
        <v>101</v>
      </c>
    </row>
    <row r="517">
      <c r="B517">
        <f>IFERROR(__xludf.DUMMYFUNCTION("""COMPUTED_VALUE"""),355.0)</f>
        <v>355</v>
      </c>
    </row>
    <row r="518">
      <c r="B518">
        <f>IFERROR(__xludf.DUMMYFUNCTION("""COMPUTED_VALUE"""),734.0)</f>
        <v>734</v>
      </c>
    </row>
    <row r="519">
      <c r="B519">
        <f>IFERROR(__xludf.DUMMYFUNCTION("""COMPUTED_VALUE"""),148.0)</f>
        <v>148</v>
      </c>
    </row>
    <row r="520">
      <c r="B520">
        <f>IFERROR(__xludf.DUMMYFUNCTION("""COMPUTED_VALUE"""),233.0)</f>
        <v>233</v>
      </c>
    </row>
    <row r="521">
      <c r="B521">
        <f>IFERROR(__xludf.DUMMYFUNCTION("""COMPUTED_VALUE"""),11.0)</f>
        <v>11</v>
      </c>
    </row>
    <row r="522">
      <c r="B522">
        <f>IFERROR(__xludf.DUMMYFUNCTION("""COMPUTED_VALUE"""),717.0)</f>
        <v>717</v>
      </c>
    </row>
    <row r="523">
      <c r="B523">
        <f>IFERROR(__xludf.DUMMYFUNCTION("""COMPUTED_VALUE"""),45.0)</f>
        <v>45</v>
      </c>
    </row>
    <row r="524">
      <c r="B524">
        <f>IFERROR(__xludf.DUMMYFUNCTION("""COMPUTED_VALUE"""),22.0)</f>
        <v>22</v>
      </c>
    </row>
    <row r="525">
      <c r="B525">
        <f>IFERROR(__xludf.DUMMYFUNCTION("""COMPUTED_VALUE"""),496.0)</f>
        <v>496</v>
      </c>
    </row>
    <row r="526">
      <c r="B526">
        <f>IFERROR(__xludf.DUMMYFUNCTION("""COMPUTED_VALUE"""),263.0)</f>
        <v>263</v>
      </c>
    </row>
    <row r="527">
      <c r="B527">
        <f>IFERROR(__xludf.DUMMYFUNCTION("""COMPUTED_VALUE"""),739.0)</f>
        <v>739</v>
      </c>
    </row>
    <row r="528">
      <c r="B528">
        <f>IFERROR(__xludf.DUMMYFUNCTION("""COMPUTED_VALUE"""),7.0)</f>
        <v>7</v>
      </c>
    </row>
    <row r="529">
      <c r="B529">
        <f>IFERROR(__xludf.DUMMYFUNCTION("""COMPUTED_VALUE"""),1209.0)</f>
        <v>1209</v>
      </c>
    </row>
    <row r="530">
      <c r="B530">
        <f>IFERROR(__xludf.DUMMYFUNCTION("""COMPUTED_VALUE"""),177.0)</f>
        <v>177</v>
      </c>
    </row>
    <row r="531">
      <c r="B531">
        <f>IFERROR(__xludf.DUMMYFUNCTION("""COMPUTED_VALUE"""),5.0)</f>
        <v>5</v>
      </c>
    </row>
    <row r="532">
      <c r="B532">
        <f>IFERROR(__xludf.DUMMYFUNCTION("""COMPUTED_VALUE"""),475.0)</f>
        <v>475</v>
      </c>
    </row>
    <row r="533">
      <c r="B533">
        <f>IFERROR(__xludf.DUMMYFUNCTION("""COMPUTED_VALUE"""),180.0)</f>
        <v>180</v>
      </c>
    </row>
    <row r="534">
      <c r="B534">
        <f>IFERROR(__xludf.DUMMYFUNCTION("""COMPUTED_VALUE"""),433.0)</f>
        <v>433</v>
      </c>
    </row>
    <row r="535">
      <c r="B535">
        <f>IFERROR(__xludf.DUMMYFUNCTION("""COMPUTED_VALUE"""),356.0)</f>
        <v>356</v>
      </c>
    </row>
    <row r="536">
      <c r="B536">
        <f>IFERROR(__xludf.DUMMYFUNCTION("""COMPUTED_VALUE"""),83.0)</f>
        <v>83</v>
      </c>
    </row>
    <row r="537">
      <c r="B537">
        <f>IFERROR(__xludf.DUMMYFUNCTION("""COMPUTED_VALUE"""),197.0)</f>
        <v>197</v>
      </c>
    </row>
    <row r="538">
      <c r="B538">
        <f>IFERROR(__xludf.DUMMYFUNCTION("""COMPUTED_VALUE"""),68.0)</f>
        <v>68</v>
      </c>
    </row>
    <row r="539">
      <c r="B539">
        <f>IFERROR(__xludf.DUMMYFUNCTION("""COMPUTED_VALUE"""),106.0)</f>
        <v>106</v>
      </c>
    </row>
    <row r="540">
      <c r="B540">
        <f>IFERROR(__xludf.DUMMYFUNCTION("""COMPUTED_VALUE"""),58.0)</f>
        <v>58</v>
      </c>
    </row>
    <row r="541">
      <c r="B541">
        <f>IFERROR(__xludf.DUMMYFUNCTION("""COMPUTED_VALUE"""),91.0)</f>
        <v>91</v>
      </c>
    </row>
    <row r="542">
      <c r="B542">
        <f>IFERROR(__xludf.DUMMYFUNCTION("""COMPUTED_VALUE"""),72.0)</f>
        <v>72</v>
      </c>
    </row>
    <row r="543">
      <c r="B543">
        <f>IFERROR(__xludf.DUMMYFUNCTION("""COMPUTED_VALUE"""),130.0)</f>
        <v>130</v>
      </c>
    </row>
    <row r="544">
      <c r="B544">
        <f>IFERROR(__xludf.DUMMYFUNCTION("""COMPUTED_VALUE"""),79.0)</f>
        <v>79</v>
      </c>
    </row>
    <row r="545">
      <c r="B545">
        <f>IFERROR(__xludf.DUMMYFUNCTION("""COMPUTED_VALUE"""),132.0)</f>
        <v>132</v>
      </c>
    </row>
    <row r="546">
      <c r="B546">
        <f>IFERROR(__xludf.DUMMYFUNCTION("""COMPUTED_VALUE"""),4.0)</f>
        <v>4</v>
      </c>
    </row>
    <row r="547">
      <c r="B547">
        <f>IFERROR(__xludf.DUMMYFUNCTION("""COMPUTED_VALUE"""),14.0)</f>
        <v>14</v>
      </c>
    </row>
    <row r="548">
      <c r="B548">
        <f>IFERROR(__xludf.DUMMYFUNCTION("""COMPUTED_VALUE"""),4.0)</f>
        <v>4</v>
      </c>
    </row>
    <row r="549">
      <c r="B549">
        <f>IFERROR(__xludf.DUMMYFUNCTION("""COMPUTED_VALUE"""),35.0)</f>
        <v>35</v>
      </c>
    </row>
    <row r="550">
      <c r="B550">
        <f>IFERROR(__xludf.DUMMYFUNCTION("""COMPUTED_VALUE"""),552.0)</f>
        <v>552</v>
      </c>
    </row>
    <row r="551">
      <c r="B551">
        <f>IFERROR(__xludf.DUMMYFUNCTION("""COMPUTED_VALUE"""),82.0)</f>
        <v>82</v>
      </c>
    </row>
    <row r="552">
      <c r="B552">
        <f>IFERROR(__xludf.DUMMYFUNCTION("""COMPUTED_VALUE"""),71.0)</f>
        <v>71</v>
      </c>
    </row>
    <row r="553">
      <c r="B553">
        <f>IFERROR(__xludf.DUMMYFUNCTION("""COMPUTED_VALUE"""),131.0)</f>
        <v>131</v>
      </c>
    </row>
    <row r="554">
      <c r="B554">
        <f>IFERROR(__xludf.DUMMYFUNCTION("""COMPUTED_VALUE"""),16.0)</f>
        <v>16</v>
      </c>
    </row>
    <row r="555">
      <c r="B555">
        <f>IFERROR(__xludf.DUMMYFUNCTION("""COMPUTED_VALUE"""),37.0)</f>
        <v>37</v>
      </c>
    </row>
    <row r="556">
      <c r="B556">
        <f>IFERROR(__xludf.DUMMYFUNCTION("""COMPUTED_VALUE"""),57.0)</f>
        <v>57</v>
      </c>
    </row>
    <row r="557">
      <c r="B557">
        <f>IFERROR(__xludf.DUMMYFUNCTION("""COMPUTED_VALUE"""),27.0)</f>
        <v>27</v>
      </c>
    </row>
    <row r="558">
      <c r="B558">
        <f>IFERROR(__xludf.DUMMYFUNCTION("""COMPUTED_VALUE"""),736.0)</f>
        <v>736</v>
      </c>
    </row>
    <row r="559">
      <c r="B559">
        <f>IFERROR(__xludf.DUMMYFUNCTION("""COMPUTED_VALUE"""),28.0)</f>
        <v>28</v>
      </c>
    </row>
    <row r="560">
      <c r="B560">
        <f>IFERROR(__xludf.DUMMYFUNCTION("""COMPUTED_VALUE"""),75.0)</f>
        <v>75</v>
      </c>
    </row>
    <row r="561">
      <c r="B561">
        <f>IFERROR(__xludf.DUMMYFUNCTION("""COMPUTED_VALUE"""),658.0)</f>
        <v>658</v>
      </c>
    </row>
    <row r="562">
      <c r="B562">
        <f>IFERROR(__xludf.DUMMYFUNCTION("""COMPUTED_VALUE"""),5130.0)</f>
        <v>5130</v>
      </c>
    </row>
    <row r="563">
      <c r="B563">
        <f>IFERROR(__xludf.DUMMYFUNCTION("""COMPUTED_VALUE"""),95.0)</f>
        <v>95</v>
      </c>
    </row>
    <row r="564">
      <c r="B564">
        <f>IFERROR(__xludf.DUMMYFUNCTION("""COMPUTED_VALUE"""),233.0)</f>
        <v>233</v>
      </c>
    </row>
    <row r="565">
      <c r="B565">
        <f>IFERROR(__xludf.DUMMYFUNCTION("""COMPUTED_VALUE"""),980.0)</f>
        <v>980</v>
      </c>
    </row>
    <row r="566">
      <c r="B566">
        <f>IFERROR(__xludf.DUMMYFUNCTION("""COMPUTED_VALUE"""),85.0)</f>
        <v>85</v>
      </c>
    </row>
    <row r="567">
      <c r="B567">
        <f>IFERROR(__xludf.DUMMYFUNCTION("""COMPUTED_VALUE"""),41.0)</f>
        <v>41</v>
      </c>
    </row>
    <row r="568">
      <c r="B568">
        <f>IFERROR(__xludf.DUMMYFUNCTION("""COMPUTED_VALUE"""),297.0)</f>
        <v>297</v>
      </c>
    </row>
    <row r="569">
      <c r="B569">
        <f>IFERROR(__xludf.DUMMYFUNCTION("""COMPUTED_VALUE"""),158.0)</f>
        <v>158</v>
      </c>
    </row>
    <row r="570">
      <c r="B570">
        <f>IFERROR(__xludf.DUMMYFUNCTION("""COMPUTED_VALUE"""),2.0)</f>
        <v>2</v>
      </c>
    </row>
    <row r="571">
      <c r="B571">
        <f>IFERROR(__xludf.DUMMYFUNCTION("""COMPUTED_VALUE"""),19.0)</f>
        <v>19</v>
      </c>
    </row>
    <row r="572">
      <c r="B572">
        <f>IFERROR(__xludf.DUMMYFUNCTION("""COMPUTED_VALUE"""),7.0)</f>
        <v>7</v>
      </c>
    </row>
    <row r="573">
      <c r="B573">
        <f>IFERROR(__xludf.DUMMYFUNCTION("""COMPUTED_VALUE"""),9.0)</f>
        <v>9</v>
      </c>
    </row>
    <row r="574">
      <c r="B574">
        <f>IFERROR(__xludf.DUMMYFUNCTION("""COMPUTED_VALUE"""),59.0)</f>
        <v>59</v>
      </c>
    </row>
    <row r="575">
      <c r="B575">
        <f>IFERROR(__xludf.DUMMYFUNCTION("""COMPUTED_VALUE"""),518.0)</f>
        <v>518</v>
      </c>
    </row>
    <row r="576">
      <c r="B576">
        <f>IFERROR(__xludf.DUMMYFUNCTION("""COMPUTED_VALUE"""),357.0)</f>
        <v>357</v>
      </c>
    </row>
    <row r="577">
      <c r="B577">
        <f>IFERROR(__xludf.DUMMYFUNCTION("""COMPUTED_VALUE"""),352.0)</f>
        <v>352</v>
      </c>
    </row>
    <row r="578">
      <c r="B578">
        <f>IFERROR(__xludf.DUMMYFUNCTION("""COMPUTED_VALUE"""),7.0)</f>
        <v>7</v>
      </c>
    </row>
    <row r="579">
      <c r="B579">
        <f>IFERROR(__xludf.DUMMYFUNCTION("""COMPUTED_VALUE"""),99.0)</f>
        <v>99</v>
      </c>
    </row>
    <row r="580">
      <c r="B580">
        <f>IFERROR(__xludf.DUMMYFUNCTION("""COMPUTED_VALUE"""),19.0)</f>
        <v>19</v>
      </c>
    </row>
    <row r="581">
      <c r="B581">
        <f>IFERROR(__xludf.DUMMYFUNCTION("""COMPUTED_VALUE"""),325.0)</f>
        <v>325</v>
      </c>
    </row>
    <row r="582">
      <c r="B582">
        <f>IFERROR(__xludf.DUMMYFUNCTION("""COMPUTED_VALUE"""),34.0)</f>
        <v>34</v>
      </c>
    </row>
    <row r="583">
      <c r="B583">
        <f>IFERROR(__xludf.DUMMYFUNCTION("""COMPUTED_VALUE"""),81.0)</f>
        <v>81</v>
      </c>
    </row>
    <row r="584">
      <c r="B584">
        <f>IFERROR(__xludf.DUMMYFUNCTION("""COMPUTED_VALUE"""),124.0)</f>
        <v>124</v>
      </c>
    </row>
    <row r="585">
      <c r="B585">
        <f>IFERROR(__xludf.DUMMYFUNCTION("""COMPUTED_VALUE"""),1646.0)</f>
        <v>1646</v>
      </c>
    </row>
    <row r="586">
      <c r="B586">
        <f>IFERROR(__xludf.DUMMYFUNCTION("""COMPUTED_VALUE"""),353.0)</f>
        <v>353</v>
      </c>
    </row>
    <row r="587">
      <c r="B587">
        <f>IFERROR(__xludf.DUMMYFUNCTION("""COMPUTED_VALUE"""),301.0)</f>
        <v>301</v>
      </c>
    </row>
    <row r="588">
      <c r="B588">
        <f>IFERROR(__xludf.DUMMYFUNCTION("""COMPUTED_VALUE"""),445.0)</f>
        <v>445</v>
      </c>
    </row>
    <row r="589">
      <c r="B589">
        <f>IFERROR(__xludf.DUMMYFUNCTION("""COMPUTED_VALUE"""),34.0)</f>
        <v>34</v>
      </c>
    </row>
    <row r="590">
      <c r="B590">
        <f>IFERROR(__xludf.DUMMYFUNCTION("""COMPUTED_VALUE"""),243.0)</f>
        <v>243</v>
      </c>
    </row>
    <row r="591">
      <c r="B591">
        <f>IFERROR(__xludf.DUMMYFUNCTION("""COMPUTED_VALUE"""),1125.0)</f>
        <v>1125</v>
      </c>
    </row>
    <row r="592">
      <c r="B592">
        <f>IFERROR(__xludf.DUMMYFUNCTION("""COMPUTED_VALUE"""),538.0)</f>
        <v>538</v>
      </c>
    </row>
    <row r="593">
      <c r="B593">
        <f>IFERROR(__xludf.DUMMYFUNCTION("""COMPUTED_VALUE"""),12.0)</f>
        <v>12</v>
      </c>
    </row>
    <row r="594">
      <c r="B594">
        <f>IFERROR(__xludf.DUMMYFUNCTION("""COMPUTED_VALUE"""),399.0)</f>
        <v>399</v>
      </c>
    </row>
    <row r="595">
      <c r="B595">
        <f>IFERROR(__xludf.DUMMYFUNCTION("""COMPUTED_VALUE"""),21.0)</f>
        <v>21</v>
      </c>
    </row>
    <row r="596">
      <c r="B596">
        <f>IFERROR(__xludf.DUMMYFUNCTION("""COMPUTED_VALUE"""),17.0)</f>
        <v>17</v>
      </c>
    </row>
    <row r="597">
      <c r="B597">
        <f>IFERROR(__xludf.DUMMYFUNCTION("""COMPUTED_VALUE"""),54.0)</f>
        <v>54</v>
      </c>
    </row>
    <row r="598">
      <c r="B598">
        <f>IFERROR(__xludf.DUMMYFUNCTION("""COMPUTED_VALUE"""),1262.0)</f>
        <v>1262</v>
      </c>
    </row>
    <row r="599">
      <c r="B599">
        <f>IFERROR(__xludf.DUMMYFUNCTION("""COMPUTED_VALUE"""),1.0)</f>
        <v>1</v>
      </c>
    </row>
    <row r="600">
      <c r="B600">
        <f>IFERROR(__xludf.DUMMYFUNCTION("""COMPUTED_VALUE"""),1.0)</f>
        <v>1</v>
      </c>
    </row>
    <row r="601">
      <c r="B601">
        <f>IFERROR(__xludf.DUMMYFUNCTION("""COMPUTED_VALUE"""),186.0)</f>
        <v>186</v>
      </c>
    </row>
    <row r="602">
      <c r="B602">
        <f>IFERROR(__xludf.DUMMYFUNCTION("""COMPUTED_VALUE"""),1.0)</f>
        <v>1</v>
      </c>
    </row>
    <row r="603">
      <c r="B603">
        <f>IFERROR(__xludf.DUMMYFUNCTION("""COMPUTED_VALUE"""),41.0)</f>
        <v>41</v>
      </c>
    </row>
    <row r="604">
      <c r="B604">
        <f>IFERROR(__xludf.DUMMYFUNCTION("""COMPUTED_VALUE"""),59.0)</f>
        <v>59</v>
      </c>
    </row>
    <row r="605">
      <c r="B605">
        <f>IFERROR(__xludf.DUMMYFUNCTION("""COMPUTED_VALUE"""),799.0)</f>
        <v>799</v>
      </c>
    </row>
    <row r="606">
      <c r="B606">
        <f>IFERROR(__xludf.DUMMYFUNCTION("""COMPUTED_VALUE"""),77.0)</f>
        <v>77</v>
      </c>
    </row>
    <row r="607">
      <c r="B607">
        <f>IFERROR(__xludf.DUMMYFUNCTION("""COMPUTED_VALUE"""),1.0)</f>
        <v>1</v>
      </c>
    </row>
    <row r="608">
      <c r="B608">
        <f>IFERROR(__xludf.DUMMYFUNCTION("""COMPUTED_VALUE"""),1094.0)</f>
        <v>1094</v>
      </c>
    </row>
    <row r="609">
      <c r="B609">
        <f>IFERROR(__xludf.DUMMYFUNCTION("""COMPUTED_VALUE"""),168.0)</f>
        <v>168</v>
      </c>
    </row>
    <row r="610">
      <c r="B610">
        <f>IFERROR(__xludf.DUMMYFUNCTION("""COMPUTED_VALUE"""),162.0)</f>
        <v>162</v>
      </c>
    </row>
    <row r="611">
      <c r="B611">
        <f>IFERROR(__xludf.DUMMYFUNCTION("""COMPUTED_VALUE"""),1844.0)</f>
        <v>1844</v>
      </c>
    </row>
    <row r="612">
      <c r="B612">
        <f>IFERROR(__xludf.DUMMYFUNCTION("""COMPUTED_VALUE"""),28.0)</f>
        <v>28</v>
      </c>
    </row>
    <row r="613">
      <c r="B613">
        <f>IFERROR(__xludf.DUMMYFUNCTION("""COMPUTED_VALUE"""),66.0)</f>
        <v>66</v>
      </c>
    </row>
    <row r="614">
      <c r="B614">
        <f>IFERROR(__xludf.DUMMYFUNCTION("""COMPUTED_VALUE"""),1.0)</f>
        <v>1</v>
      </c>
    </row>
    <row r="615">
      <c r="B615">
        <f>IFERROR(__xludf.DUMMYFUNCTION("""COMPUTED_VALUE"""),1.0)</f>
        <v>1</v>
      </c>
    </row>
    <row r="616">
      <c r="B616">
        <f>IFERROR(__xludf.DUMMYFUNCTION("""COMPUTED_VALUE"""),1.0)</f>
        <v>1</v>
      </c>
    </row>
    <row r="617">
      <c r="B617">
        <f>IFERROR(__xludf.DUMMYFUNCTION("""COMPUTED_VALUE"""),1.0)</f>
        <v>1</v>
      </c>
    </row>
    <row r="618">
      <c r="B618">
        <f>IFERROR(__xludf.DUMMYFUNCTION("""COMPUTED_VALUE"""),1.0)</f>
        <v>1</v>
      </c>
    </row>
    <row r="619">
      <c r="B619">
        <f>IFERROR(__xludf.DUMMYFUNCTION("""COMPUTED_VALUE"""),1.0)</f>
        <v>1</v>
      </c>
    </row>
    <row r="620">
      <c r="B620">
        <f>IFERROR(__xludf.DUMMYFUNCTION("""COMPUTED_VALUE"""),1.0)</f>
        <v>1</v>
      </c>
    </row>
    <row r="621">
      <c r="B621">
        <f>IFERROR(__xludf.DUMMYFUNCTION("""COMPUTED_VALUE"""),1.0)</f>
        <v>1</v>
      </c>
    </row>
    <row r="622">
      <c r="B622">
        <f>IFERROR(__xludf.DUMMYFUNCTION("""COMPUTED_VALUE"""),1.0)</f>
        <v>1</v>
      </c>
    </row>
    <row r="623">
      <c r="B623">
        <f>IFERROR(__xludf.DUMMYFUNCTION("""COMPUTED_VALUE"""),1.0)</f>
        <v>1</v>
      </c>
    </row>
    <row r="624">
      <c r="B624">
        <f>IFERROR(__xludf.DUMMYFUNCTION("""COMPUTED_VALUE"""),1.0)</f>
        <v>1</v>
      </c>
    </row>
    <row r="625">
      <c r="B625">
        <f>IFERROR(__xludf.DUMMYFUNCTION("""COMPUTED_VALUE"""),1.0)</f>
        <v>1</v>
      </c>
    </row>
    <row r="626">
      <c r="B626">
        <f>IFERROR(__xludf.DUMMYFUNCTION("""COMPUTED_VALUE"""),1.0)</f>
        <v>1</v>
      </c>
    </row>
    <row r="627">
      <c r="B627">
        <f>IFERROR(__xludf.DUMMYFUNCTION("""COMPUTED_VALUE"""),1.0)</f>
        <v>1</v>
      </c>
    </row>
    <row r="628">
      <c r="B628">
        <f>IFERROR(__xludf.DUMMYFUNCTION("""COMPUTED_VALUE"""),1.0)</f>
        <v>1</v>
      </c>
    </row>
    <row r="629">
      <c r="B629">
        <f>IFERROR(__xludf.DUMMYFUNCTION("""COMPUTED_VALUE"""),1.0)</f>
        <v>1</v>
      </c>
    </row>
    <row r="630">
      <c r="B630">
        <f>IFERROR(__xludf.DUMMYFUNCTION("""COMPUTED_VALUE"""),1.0)</f>
        <v>1</v>
      </c>
    </row>
    <row r="631">
      <c r="B631">
        <f>IFERROR(__xludf.DUMMYFUNCTION("""COMPUTED_VALUE"""),1.0)</f>
        <v>1</v>
      </c>
    </row>
    <row r="632">
      <c r="B632">
        <f>IFERROR(__xludf.DUMMYFUNCTION("""COMPUTED_VALUE"""),1.0)</f>
        <v>1</v>
      </c>
    </row>
    <row r="633">
      <c r="B633">
        <f>IFERROR(__xludf.DUMMYFUNCTION("""COMPUTED_VALUE"""),1.0)</f>
        <v>1</v>
      </c>
    </row>
    <row r="634">
      <c r="B634">
        <f>IFERROR(__xludf.DUMMYFUNCTION("""COMPUTED_VALUE"""),1.0)</f>
        <v>1</v>
      </c>
    </row>
    <row r="635">
      <c r="B635">
        <f>IFERROR(__xludf.DUMMYFUNCTION("""COMPUTED_VALUE"""),1.0)</f>
        <v>1</v>
      </c>
    </row>
    <row r="636">
      <c r="B636">
        <f>IFERROR(__xludf.DUMMYFUNCTION("""COMPUTED_VALUE"""),1.0)</f>
        <v>1</v>
      </c>
    </row>
    <row r="637">
      <c r="B637">
        <f>IFERROR(__xludf.DUMMYFUNCTION("""COMPUTED_VALUE"""),1.0)</f>
        <v>1</v>
      </c>
    </row>
    <row r="638">
      <c r="B638">
        <f>IFERROR(__xludf.DUMMYFUNCTION("""COMPUTED_VALUE"""),1.0)</f>
        <v>1</v>
      </c>
    </row>
    <row r="639">
      <c r="B639">
        <f>IFERROR(__xludf.DUMMYFUNCTION("""COMPUTED_VALUE"""),1.0)</f>
        <v>1</v>
      </c>
    </row>
    <row r="640">
      <c r="B640">
        <f>IFERROR(__xludf.DUMMYFUNCTION("""COMPUTED_VALUE"""),1.0)</f>
        <v>1</v>
      </c>
    </row>
    <row r="641">
      <c r="B641">
        <f>IFERROR(__xludf.DUMMYFUNCTION("""COMPUTED_VALUE"""),1.0)</f>
        <v>1</v>
      </c>
    </row>
    <row r="642">
      <c r="B642">
        <f>IFERROR(__xludf.DUMMYFUNCTION("""COMPUTED_VALUE"""),1.0)</f>
        <v>1</v>
      </c>
    </row>
    <row r="643">
      <c r="B643">
        <f>IFERROR(__xludf.DUMMYFUNCTION("""COMPUTED_VALUE"""),1.0)</f>
        <v>1</v>
      </c>
    </row>
    <row r="644">
      <c r="B644">
        <f>IFERROR(__xludf.DUMMYFUNCTION("""COMPUTED_VALUE"""),1.0)</f>
        <v>1</v>
      </c>
    </row>
    <row r="645">
      <c r="B645">
        <f>IFERROR(__xludf.DUMMYFUNCTION("""COMPUTED_VALUE"""),1.0)</f>
        <v>1</v>
      </c>
    </row>
    <row r="646">
      <c r="B646">
        <f>IFERROR(__xludf.DUMMYFUNCTION("""COMPUTED_VALUE"""),1.0)</f>
        <v>1</v>
      </c>
    </row>
    <row r="647">
      <c r="B647">
        <f>IFERROR(__xludf.DUMMYFUNCTION("""COMPUTED_VALUE"""),1.0)</f>
        <v>1</v>
      </c>
    </row>
    <row r="648">
      <c r="B648">
        <f>IFERROR(__xludf.DUMMYFUNCTION("""COMPUTED_VALUE"""),1.0)</f>
        <v>1</v>
      </c>
    </row>
    <row r="649">
      <c r="B649">
        <f>IFERROR(__xludf.DUMMYFUNCTION("""COMPUTED_VALUE"""),1.0)</f>
        <v>1</v>
      </c>
    </row>
    <row r="650">
      <c r="B650">
        <f>IFERROR(__xludf.DUMMYFUNCTION("""COMPUTED_VALUE"""),1.0)</f>
        <v>1</v>
      </c>
    </row>
    <row r="651">
      <c r="B651">
        <f>IFERROR(__xludf.DUMMYFUNCTION("""COMPUTED_VALUE"""),1.0)</f>
        <v>1</v>
      </c>
    </row>
    <row r="652">
      <c r="B652">
        <f>IFERROR(__xludf.DUMMYFUNCTION("""COMPUTED_VALUE"""),1.0)</f>
        <v>1</v>
      </c>
    </row>
    <row r="653">
      <c r="B653">
        <f>IFERROR(__xludf.DUMMYFUNCTION("""COMPUTED_VALUE"""),1.0)</f>
        <v>1</v>
      </c>
    </row>
    <row r="654">
      <c r="B654">
        <f>IFERROR(__xludf.DUMMYFUNCTION("""COMPUTED_VALUE"""),1.0)</f>
        <v>1</v>
      </c>
    </row>
    <row r="655">
      <c r="B655">
        <f>IFERROR(__xludf.DUMMYFUNCTION("""COMPUTED_VALUE"""),1.0)</f>
        <v>1</v>
      </c>
    </row>
    <row r="656">
      <c r="B656">
        <f>IFERROR(__xludf.DUMMYFUNCTION("""COMPUTED_VALUE"""),1.0)</f>
        <v>1</v>
      </c>
    </row>
    <row r="657">
      <c r="B657">
        <f>IFERROR(__xludf.DUMMYFUNCTION("""COMPUTED_VALUE"""),1.0)</f>
        <v>1</v>
      </c>
    </row>
    <row r="658">
      <c r="B658">
        <f>IFERROR(__xludf.DUMMYFUNCTION("""COMPUTED_VALUE"""),1.0)</f>
        <v>1</v>
      </c>
    </row>
    <row r="659">
      <c r="B659">
        <f>IFERROR(__xludf.DUMMYFUNCTION("""COMPUTED_VALUE"""),1.0)</f>
        <v>1</v>
      </c>
    </row>
    <row r="660">
      <c r="B660">
        <f>IFERROR(__xludf.DUMMYFUNCTION("""COMPUTED_VALUE"""),1.0)</f>
        <v>1</v>
      </c>
    </row>
    <row r="661">
      <c r="B661">
        <f>IFERROR(__xludf.DUMMYFUNCTION("""COMPUTED_VALUE"""),1.0)</f>
        <v>1</v>
      </c>
    </row>
    <row r="662">
      <c r="B662">
        <f>IFERROR(__xludf.DUMMYFUNCTION("""COMPUTED_VALUE"""),1.0)</f>
        <v>1</v>
      </c>
    </row>
    <row r="663">
      <c r="B663">
        <f>IFERROR(__xludf.DUMMYFUNCTION("""COMPUTED_VALUE"""),1.0)</f>
        <v>1</v>
      </c>
    </row>
    <row r="664">
      <c r="B664">
        <f>IFERROR(__xludf.DUMMYFUNCTION("""COMPUTED_VALUE"""),1.0)</f>
        <v>1</v>
      </c>
    </row>
    <row r="665">
      <c r="B665">
        <f>IFERROR(__xludf.DUMMYFUNCTION("""COMPUTED_VALUE"""),1.0)</f>
        <v>1</v>
      </c>
    </row>
    <row r="666">
      <c r="B666">
        <f>IFERROR(__xludf.DUMMYFUNCTION("""COMPUTED_VALUE"""),1.0)</f>
        <v>1</v>
      </c>
    </row>
    <row r="667">
      <c r="B667">
        <f>IFERROR(__xludf.DUMMYFUNCTION("""COMPUTED_VALUE"""),1.0)</f>
        <v>1</v>
      </c>
    </row>
    <row r="668">
      <c r="B668">
        <f>IFERROR(__xludf.DUMMYFUNCTION("""COMPUTED_VALUE"""),1.0)</f>
        <v>1</v>
      </c>
    </row>
    <row r="669">
      <c r="B669">
        <f>IFERROR(__xludf.DUMMYFUNCTION("""COMPUTED_VALUE"""),1.0)</f>
        <v>1</v>
      </c>
    </row>
    <row r="670">
      <c r="B670">
        <f>IFERROR(__xludf.DUMMYFUNCTION("""COMPUTED_VALUE"""),1.0)</f>
        <v>1</v>
      </c>
    </row>
    <row r="671">
      <c r="B671">
        <f>IFERROR(__xludf.DUMMYFUNCTION("""COMPUTED_VALUE"""),1.0)</f>
        <v>1</v>
      </c>
    </row>
    <row r="672">
      <c r="B672">
        <f>IFERROR(__xludf.DUMMYFUNCTION("""COMPUTED_VALUE"""),1.0)</f>
        <v>1</v>
      </c>
    </row>
    <row r="673">
      <c r="B673">
        <f>IFERROR(__xludf.DUMMYFUNCTION("""COMPUTED_VALUE"""),1.0)</f>
        <v>1</v>
      </c>
    </row>
    <row r="674">
      <c r="B674">
        <f>IFERROR(__xludf.DUMMYFUNCTION("""COMPUTED_VALUE"""),1.0)</f>
        <v>1</v>
      </c>
    </row>
    <row r="675">
      <c r="B675">
        <f>IFERROR(__xludf.DUMMYFUNCTION("""COMPUTED_VALUE"""),1.0)</f>
        <v>1</v>
      </c>
    </row>
    <row r="676">
      <c r="B676">
        <f>IFERROR(__xludf.DUMMYFUNCTION("""COMPUTED_VALUE"""),1.0)</f>
        <v>1</v>
      </c>
    </row>
    <row r="677">
      <c r="B677">
        <f>IFERROR(__xludf.DUMMYFUNCTION("""COMPUTED_VALUE"""),1.0)</f>
        <v>1</v>
      </c>
    </row>
    <row r="678">
      <c r="B678">
        <f>IFERROR(__xludf.DUMMYFUNCTION("""COMPUTED_VALUE"""),1.0)</f>
        <v>1</v>
      </c>
    </row>
    <row r="679">
      <c r="B679">
        <f>IFERROR(__xludf.DUMMYFUNCTION("""COMPUTED_VALUE"""),1.0)</f>
        <v>1</v>
      </c>
    </row>
    <row r="680">
      <c r="B680">
        <f>IFERROR(__xludf.DUMMYFUNCTION("""COMPUTED_VALUE"""),1.0)</f>
        <v>1</v>
      </c>
    </row>
    <row r="681">
      <c r="B681">
        <f>IFERROR(__xludf.DUMMYFUNCTION("""COMPUTED_VALUE"""),1.0)</f>
        <v>1</v>
      </c>
    </row>
    <row r="682">
      <c r="B682">
        <f>IFERROR(__xludf.DUMMYFUNCTION("""COMPUTED_VALUE"""),1.0)</f>
        <v>1</v>
      </c>
    </row>
    <row r="683">
      <c r="B683">
        <f>IFERROR(__xludf.DUMMYFUNCTION("""COMPUTED_VALUE"""),1.0)</f>
        <v>1</v>
      </c>
    </row>
    <row r="684">
      <c r="B684">
        <f>IFERROR(__xludf.DUMMYFUNCTION("""COMPUTED_VALUE"""),1.0)</f>
        <v>1</v>
      </c>
    </row>
    <row r="685">
      <c r="B685">
        <f>IFERROR(__xludf.DUMMYFUNCTION("""COMPUTED_VALUE"""),1.0)</f>
        <v>1</v>
      </c>
    </row>
    <row r="686">
      <c r="B686">
        <f>IFERROR(__xludf.DUMMYFUNCTION("""COMPUTED_VALUE"""),1.0)</f>
        <v>1</v>
      </c>
    </row>
    <row r="687">
      <c r="B687">
        <f>IFERROR(__xludf.DUMMYFUNCTION("""COMPUTED_VALUE"""),1.0)</f>
        <v>1</v>
      </c>
    </row>
    <row r="688">
      <c r="B688">
        <f>IFERROR(__xludf.DUMMYFUNCTION("""COMPUTED_VALUE"""),1.0)</f>
        <v>1</v>
      </c>
    </row>
    <row r="689">
      <c r="B689">
        <f>IFERROR(__xludf.DUMMYFUNCTION("""COMPUTED_VALUE"""),1.0)</f>
        <v>1</v>
      </c>
    </row>
    <row r="690">
      <c r="B690">
        <f>IFERROR(__xludf.DUMMYFUNCTION("""COMPUTED_VALUE"""),1.0)</f>
        <v>1</v>
      </c>
    </row>
    <row r="691">
      <c r="B691">
        <f>IFERROR(__xludf.DUMMYFUNCTION("""COMPUTED_VALUE"""),1.0)</f>
        <v>1</v>
      </c>
    </row>
    <row r="692">
      <c r="B692">
        <f>IFERROR(__xludf.DUMMYFUNCTION("""COMPUTED_VALUE"""),1.0)</f>
        <v>1</v>
      </c>
    </row>
    <row r="693">
      <c r="B693">
        <f>IFERROR(__xludf.DUMMYFUNCTION("""COMPUTED_VALUE"""),1.0)</f>
        <v>1</v>
      </c>
    </row>
    <row r="694">
      <c r="B694">
        <f>IFERROR(__xludf.DUMMYFUNCTION("""COMPUTED_VALUE"""),1.0)</f>
        <v>1</v>
      </c>
    </row>
    <row r="695">
      <c r="B695">
        <f>IFERROR(__xludf.DUMMYFUNCTION("""COMPUTED_VALUE"""),1.0)</f>
        <v>1</v>
      </c>
    </row>
    <row r="696">
      <c r="B696">
        <f>IFERROR(__xludf.DUMMYFUNCTION("""COMPUTED_VALUE"""),1.0)</f>
        <v>1</v>
      </c>
    </row>
    <row r="697">
      <c r="B697">
        <f>IFERROR(__xludf.DUMMYFUNCTION("""COMPUTED_VALUE"""),1.0)</f>
        <v>1</v>
      </c>
    </row>
    <row r="698">
      <c r="B698">
        <f>IFERROR(__xludf.DUMMYFUNCTION("""COMPUTED_VALUE"""),1.0)</f>
        <v>1</v>
      </c>
    </row>
    <row r="699">
      <c r="B699">
        <f>IFERROR(__xludf.DUMMYFUNCTION("""COMPUTED_VALUE"""),1.0)</f>
        <v>1</v>
      </c>
    </row>
    <row r="700">
      <c r="B700">
        <f>IFERROR(__xludf.DUMMYFUNCTION("""COMPUTED_VALUE"""),1.0)</f>
        <v>1</v>
      </c>
    </row>
    <row r="701">
      <c r="B701">
        <f>IFERROR(__xludf.DUMMYFUNCTION("""COMPUTED_VALUE"""),1.0)</f>
        <v>1</v>
      </c>
    </row>
    <row r="702">
      <c r="B702">
        <f>IFERROR(__xludf.DUMMYFUNCTION("""COMPUTED_VALUE"""),1.0)</f>
        <v>1</v>
      </c>
    </row>
    <row r="703">
      <c r="B703">
        <f>IFERROR(__xludf.DUMMYFUNCTION("""COMPUTED_VALUE"""),1.0)</f>
        <v>1</v>
      </c>
    </row>
    <row r="704">
      <c r="B704">
        <f>IFERROR(__xludf.DUMMYFUNCTION("""COMPUTED_VALUE"""),1.0)</f>
        <v>1</v>
      </c>
    </row>
    <row r="705">
      <c r="B705">
        <f>IFERROR(__xludf.DUMMYFUNCTION("""COMPUTED_VALUE"""),1.0)</f>
        <v>1</v>
      </c>
    </row>
    <row r="706">
      <c r="B706">
        <f>IFERROR(__xludf.DUMMYFUNCTION("""COMPUTED_VALUE"""),1.0)</f>
        <v>1</v>
      </c>
    </row>
    <row r="707">
      <c r="B707">
        <f>IFERROR(__xludf.DUMMYFUNCTION("""COMPUTED_VALUE"""),1.0)</f>
        <v>1</v>
      </c>
    </row>
    <row r="708">
      <c r="B708">
        <f>IFERROR(__xludf.DUMMYFUNCTION("""COMPUTED_VALUE"""),1.0)</f>
        <v>1</v>
      </c>
    </row>
    <row r="709">
      <c r="B709">
        <f>IFERROR(__xludf.DUMMYFUNCTION("""COMPUTED_VALUE"""),1.0)</f>
        <v>1</v>
      </c>
    </row>
    <row r="710">
      <c r="B710">
        <f>IFERROR(__xludf.DUMMYFUNCTION("""COMPUTED_VALUE"""),1.0)</f>
        <v>1</v>
      </c>
    </row>
    <row r="711">
      <c r="B711">
        <f>IFERROR(__xludf.DUMMYFUNCTION("""COMPUTED_VALUE"""),1.0)</f>
        <v>1</v>
      </c>
    </row>
    <row r="712">
      <c r="B712">
        <f>IFERROR(__xludf.DUMMYFUNCTION("""COMPUTED_VALUE"""),1.0)</f>
        <v>1</v>
      </c>
    </row>
    <row r="713">
      <c r="B713">
        <f>IFERROR(__xludf.DUMMYFUNCTION("""COMPUTED_VALUE"""),1.0)</f>
        <v>1</v>
      </c>
    </row>
    <row r="714">
      <c r="B714">
        <f>IFERROR(__xludf.DUMMYFUNCTION("""COMPUTED_VALUE"""),1.0)</f>
        <v>1</v>
      </c>
    </row>
    <row r="715">
      <c r="B715">
        <f>IFERROR(__xludf.DUMMYFUNCTION("""COMPUTED_VALUE"""),1.0)</f>
        <v>1</v>
      </c>
    </row>
    <row r="716">
      <c r="B716">
        <f>IFERROR(__xludf.DUMMYFUNCTION("""COMPUTED_VALUE"""),1.0)</f>
        <v>1</v>
      </c>
    </row>
    <row r="717">
      <c r="B717">
        <f>IFERROR(__xludf.DUMMYFUNCTION("""COMPUTED_VALUE"""),1.0)</f>
        <v>1</v>
      </c>
    </row>
    <row r="718">
      <c r="B718">
        <f>IFERROR(__xludf.DUMMYFUNCTION("""COMPUTED_VALUE"""),1.0)</f>
        <v>1</v>
      </c>
    </row>
    <row r="719">
      <c r="B719">
        <f>IFERROR(__xludf.DUMMYFUNCTION("""COMPUTED_VALUE"""),1.0)</f>
        <v>1</v>
      </c>
    </row>
    <row r="720">
      <c r="B720">
        <f>IFERROR(__xludf.DUMMYFUNCTION("""COMPUTED_VALUE"""),1.0)</f>
        <v>1</v>
      </c>
    </row>
    <row r="721">
      <c r="B721">
        <f>IFERROR(__xludf.DUMMYFUNCTION("""COMPUTED_VALUE"""),1.0)</f>
        <v>1</v>
      </c>
    </row>
    <row r="722">
      <c r="B722">
        <f>IFERROR(__xludf.DUMMYFUNCTION("""COMPUTED_VALUE"""),1.0)</f>
        <v>1</v>
      </c>
    </row>
    <row r="723">
      <c r="B723">
        <f>IFERROR(__xludf.DUMMYFUNCTION("""COMPUTED_VALUE"""),1.0)</f>
        <v>1</v>
      </c>
    </row>
    <row r="724">
      <c r="B724">
        <f>IFERROR(__xludf.DUMMYFUNCTION("""COMPUTED_VALUE"""),1.0)</f>
        <v>1</v>
      </c>
    </row>
    <row r="725">
      <c r="B725">
        <f>IFERROR(__xludf.DUMMYFUNCTION("""COMPUTED_VALUE"""),1.0)</f>
        <v>1</v>
      </c>
    </row>
    <row r="726">
      <c r="B726">
        <f>IFERROR(__xludf.DUMMYFUNCTION("""COMPUTED_VALUE"""),1.0)</f>
        <v>1</v>
      </c>
    </row>
    <row r="727">
      <c r="B727">
        <f>IFERROR(__xludf.DUMMYFUNCTION("""COMPUTED_VALUE"""),1.0)</f>
        <v>1</v>
      </c>
    </row>
    <row r="728">
      <c r="B728">
        <f>IFERROR(__xludf.DUMMYFUNCTION("""COMPUTED_VALUE"""),1.0)</f>
        <v>1</v>
      </c>
    </row>
    <row r="729">
      <c r="B729">
        <f>IFERROR(__xludf.DUMMYFUNCTION("""COMPUTED_VALUE"""),1.0)</f>
        <v>1</v>
      </c>
    </row>
    <row r="730">
      <c r="B730">
        <f>IFERROR(__xludf.DUMMYFUNCTION("""COMPUTED_VALUE"""),1.0)</f>
        <v>1</v>
      </c>
    </row>
    <row r="731">
      <c r="B731">
        <f>IFERROR(__xludf.DUMMYFUNCTION("""COMPUTED_VALUE"""),1.0)</f>
        <v>1</v>
      </c>
    </row>
    <row r="732">
      <c r="B732">
        <f>IFERROR(__xludf.DUMMYFUNCTION("""COMPUTED_VALUE"""),1.0)</f>
        <v>1</v>
      </c>
    </row>
    <row r="733">
      <c r="B733">
        <f>IFERROR(__xludf.DUMMYFUNCTION("""COMPUTED_VALUE"""),1.0)</f>
        <v>1</v>
      </c>
    </row>
    <row r="734">
      <c r="B734">
        <f>IFERROR(__xludf.DUMMYFUNCTION("""COMPUTED_VALUE"""),1.0)</f>
        <v>1</v>
      </c>
    </row>
    <row r="735">
      <c r="B735">
        <f>IFERROR(__xludf.DUMMYFUNCTION("""COMPUTED_VALUE"""),1.0)</f>
        <v>1</v>
      </c>
    </row>
    <row r="736">
      <c r="B736">
        <f>IFERROR(__xludf.DUMMYFUNCTION("""COMPUTED_VALUE"""),1.0)</f>
        <v>1</v>
      </c>
    </row>
    <row r="737">
      <c r="B737">
        <f>IFERROR(__xludf.DUMMYFUNCTION("""COMPUTED_VALUE"""),1.0)</f>
        <v>1</v>
      </c>
    </row>
    <row r="738">
      <c r="B738">
        <f>IFERROR(__xludf.DUMMYFUNCTION("""COMPUTED_VALUE"""),1.0)</f>
        <v>1</v>
      </c>
    </row>
    <row r="739">
      <c r="B739">
        <f>IFERROR(__xludf.DUMMYFUNCTION("""COMPUTED_VALUE"""),1.0)</f>
        <v>1</v>
      </c>
    </row>
    <row r="740">
      <c r="B740">
        <f>IFERROR(__xludf.DUMMYFUNCTION("""COMPUTED_VALUE"""),1.0)</f>
        <v>1</v>
      </c>
    </row>
    <row r="741">
      <c r="B741">
        <f>IFERROR(__xludf.DUMMYFUNCTION("""COMPUTED_VALUE"""),1.0)</f>
        <v>1</v>
      </c>
    </row>
    <row r="742">
      <c r="B742">
        <f>IFERROR(__xludf.DUMMYFUNCTION("""COMPUTED_VALUE"""),1.0)</f>
        <v>1</v>
      </c>
    </row>
    <row r="743">
      <c r="B743">
        <f>IFERROR(__xludf.DUMMYFUNCTION("""COMPUTED_VALUE"""),1.0)</f>
        <v>1</v>
      </c>
    </row>
    <row r="744">
      <c r="B744">
        <f>IFERROR(__xludf.DUMMYFUNCTION("""COMPUTED_VALUE"""),1.0)</f>
        <v>1</v>
      </c>
    </row>
    <row r="745">
      <c r="B745">
        <f>IFERROR(__xludf.DUMMYFUNCTION("""COMPUTED_VALUE"""),1.0)</f>
        <v>1</v>
      </c>
    </row>
    <row r="746">
      <c r="B746">
        <f>IFERROR(__xludf.DUMMYFUNCTION("""COMPUTED_VALUE"""),1.0)</f>
        <v>1</v>
      </c>
    </row>
    <row r="747">
      <c r="B747">
        <f>IFERROR(__xludf.DUMMYFUNCTION("""COMPUTED_VALUE"""),1.0)</f>
        <v>1</v>
      </c>
    </row>
    <row r="748">
      <c r="B748">
        <f>IFERROR(__xludf.DUMMYFUNCTION("""COMPUTED_VALUE"""),1.0)</f>
        <v>1</v>
      </c>
    </row>
    <row r="749">
      <c r="B749">
        <f>IFERROR(__xludf.DUMMYFUNCTION("""COMPUTED_VALUE"""),1.0)</f>
        <v>1</v>
      </c>
    </row>
    <row r="750">
      <c r="B750">
        <f>IFERROR(__xludf.DUMMYFUNCTION("""COMPUTED_VALUE"""),1.0)</f>
        <v>1</v>
      </c>
    </row>
    <row r="751">
      <c r="B751">
        <f>IFERROR(__xludf.DUMMYFUNCTION("""COMPUTED_VALUE"""),1.0)</f>
        <v>1</v>
      </c>
    </row>
    <row r="752">
      <c r="B752">
        <f>IFERROR(__xludf.DUMMYFUNCTION("""COMPUTED_VALUE"""),1.0)</f>
        <v>1</v>
      </c>
    </row>
    <row r="753">
      <c r="B753">
        <f>IFERROR(__xludf.DUMMYFUNCTION("""COMPUTED_VALUE"""),1.0)</f>
        <v>1</v>
      </c>
    </row>
    <row r="754">
      <c r="B754">
        <f>IFERROR(__xludf.DUMMYFUNCTION("""COMPUTED_VALUE"""),1.0)</f>
        <v>1</v>
      </c>
    </row>
    <row r="755">
      <c r="B755">
        <f>IFERROR(__xludf.DUMMYFUNCTION("""COMPUTED_VALUE"""),1.0)</f>
        <v>1</v>
      </c>
    </row>
    <row r="756">
      <c r="B756">
        <f>IFERROR(__xludf.DUMMYFUNCTION("""COMPUTED_VALUE"""),1.0)</f>
        <v>1</v>
      </c>
    </row>
    <row r="757">
      <c r="B757">
        <f>IFERROR(__xludf.DUMMYFUNCTION("""COMPUTED_VALUE"""),1.0)</f>
        <v>1</v>
      </c>
    </row>
    <row r="758">
      <c r="B758">
        <f>IFERROR(__xludf.DUMMYFUNCTION("""COMPUTED_VALUE"""),1.0)</f>
        <v>1</v>
      </c>
    </row>
    <row r="759">
      <c r="B759">
        <f>IFERROR(__xludf.DUMMYFUNCTION("""COMPUTED_VALUE"""),1.0)</f>
        <v>1</v>
      </c>
    </row>
    <row r="760">
      <c r="B760">
        <f>IFERROR(__xludf.DUMMYFUNCTION("""COMPUTED_VALUE"""),1.0)</f>
        <v>1</v>
      </c>
    </row>
    <row r="761">
      <c r="B761">
        <f>IFERROR(__xludf.DUMMYFUNCTION("""COMPUTED_VALUE"""),1.0)</f>
        <v>1</v>
      </c>
    </row>
    <row r="762">
      <c r="B762">
        <f>IFERROR(__xludf.DUMMYFUNCTION("""COMPUTED_VALUE"""),1.0)</f>
        <v>1</v>
      </c>
    </row>
    <row r="763">
      <c r="B763">
        <f>IFERROR(__xludf.DUMMYFUNCTION("""COMPUTED_VALUE"""),1.0)</f>
        <v>1</v>
      </c>
    </row>
    <row r="764">
      <c r="B764">
        <f>IFERROR(__xludf.DUMMYFUNCTION("""COMPUTED_VALUE"""),1.0)</f>
        <v>1</v>
      </c>
    </row>
    <row r="765">
      <c r="B765">
        <f>IFERROR(__xludf.DUMMYFUNCTION("""COMPUTED_VALUE"""),1.0)</f>
        <v>1</v>
      </c>
    </row>
    <row r="766">
      <c r="B766">
        <f>IFERROR(__xludf.DUMMYFUNCTION("""COMPUTED_VALUE"""),1.0)</f>
        <v>1</v>
      </c>
    </row>
    <row r="767">
      <c r="B767">
        <f>IFERROR(__xludf.DUMMYFUNCTION("""COMPUTED_VALUE"""),1.0)</f>
        <v>1</v>
      </c>
    </row>
    <row r="768">
      <c r="B768">
        <f>IFERROR(__xludf.DUMMYFUNCTION("""COMPUTED_VALUE"""),1.0)</f>
        <v>1</v>
      </c>
    </row>
    <row r="769">
      <c r="B769">
        <f>IFERROR(__xludf.DUMMYFUNCTION("""COMPUTED_VALUE"""),1.0)</f>
        <v>1</v>
      </c>
    </row>
    <row r="770">
      <c r="B770">
        <f>IFERROR(__xludf.DUMMYFUNCTION("""COMPUTED_VALUE"""),1.0)</f>
        <v>1</v>
      </c>
    </row>
    <row r="771">
      <c r="B771">
        <f>IFERROR(__xludf.DUMMYFUNCTION("""COMPUTED_VALUE"""),1.0)</f>
        <v>1</v>
      </c>
    </row>
    <row r="772">
      <c r="B772">
        <f>IFERROR(__xludf.DUMMYFUNCTION("""COMPUTED_VALUE"""),1.0)</f>
        <v>1</v>
      </c>
    </row>
    <row r="773">
      <c r="B773">
        <f>IFERROR(__xludf.DUMMYFUNCTION("""COMPUTED_VALUE"""),1.0)</f>
        <v>1</v>
      </c>
    </row>
    <row r="774">
      <c r="B774">
        <f>IFERROR(__xludf.DUMMYFUNCTION("""COMPUTED_VALUE"""),1.0)</f>
        <v>1</v>
      </c>
    </row>
    <row r="775">
      <c r="B775">
        <f>IFERROR(__xludf.DUMMYFUNCTION("""COMPUTED_VALUE"""),1.0)</f>
        <v>1</v>
      </c>
    </row>
    <row r="776">
      <c r="B776">
        <f>IFERROR(__xludf.DUMMYFUNCTION("""COMPUTED_VALUE"""),1.0)</f>
        <v>1</v>
      </c>
    </row>
    <row r="777">
      <c r="B777">
        <f>IFERROR(__xludf.DUMMYFUNCTION("""COMPUTED_VALUE"""),1.0)</f>
        <v>1</v>
      </c>
    </row>
    <row r="778">
      <c r="B778">
        <f>IFERROR(__xludf.DUMMYFUNCTION("""COMPUTED_VALUE"""),1.0)</f>
        <v>1</v>
      </c>
    </row>
    <row r="779">
      <c r="B779">
        <f>IFERROR(__xludf.DUMMYFUNCTION("""COMPUTED_VALUE"""),1.0)</f>
        <v>1</v>
      </c>
    </row>
    <row r="780">
      <c r="B780">
        <f>IFERROR(__xludf.DUMMYFUNCTION("""COMPUTED_VALUE"""),1.0)</f>
        <v>1</v>
      </c>
    </row>
    <row r="781">
      <c r="B781">
        <f>IFERROR(__xludf.DUMMYFUNCTION("""COMPUTED_VALUE"""),1.0)</f>
        <v>1</v>
      </c>
    </row>
    <row r="782">
      <c r="B782">
        <f>IFERROR(__xludf.DUMMYFUNCTION("""COMPUTED_VALUE"""),1.0)</f>
        <v>1</v>
      </c>
    </row>
    <row r="783">
      <c r="B783">
        <f>IFERROR(__xludf.DUMMYFUNCTION("""COMPUTED_VALUE"""),1.0)</f>
        <v>1</v>
      </c>
    </row>
    <row r="784">
      <c r="B784">
        <f>IFERROR(__xludf.DUMMYFUNCTION("""COMPUTED_VALUE"""),1.0)</f>
        <v>1</v>
      </c>
    </row>
    <row r="785">
      <c r="B785">
        <f>IFERROR(__xludf.DUMMYFUNCTION("""COMPUTED_VALUE"""),1.0)</f>
        <v>1</v>
      </c>
    </row>
    <row r="786">
      <c r="B786">
        <f>IFERROR(__xludf.DUMMYFUNCTION("""COMPUTED_VALUE"""),1.0)</f>
        <v>1</v>
      </c>
    </row>
    <row r="787">
      <c r="B787">
        <f>IFERROR(__xludf.DUMMYFUNCTION("""COMPUTED_VALUE"""),1.0)</f>
        <v>1</v>
      </c>
    </row>
    <row r="788">
      <c r="B788">
        <f>IFERROR(__xludf.DUMMYFUNCTION("""COMPUTED_VALUE"""),1.0)</f>
        <v>1</v>
      </c>
    </row>
    <row r="789">
      <c r="B789">
        <f>IFERROR(__xludf.DUMMYFUNCTION("""COMPUTED_VALUE"""),1.0)</f>
        <v>1</v>
      </c>
    </row>
    <row r="790">
      <c r="B790">
        <f>IFERROR(__xludf.DUMMYFUNCTION("""COMPUTED_VALUE"""),1.0)</f>
        <v>1</v>
      </c>
    </row>
    <row r="791">
      <c r="B791">
        <f>IFERROR(__xludf.DUMMYFUNCTION("""COMPUTED_VALUE"""),1.0)</f>
        <v>1</v>
      </c>
    </row>
    <row r="792">
      <c r="B792">
        <f>IFERROR(__xludf.DUMMYFUNCTION("""COMPUTED_VALUE"""),1.0)</f>
        <v>1</v>
      </c>
    </row>
    <row r="793">
      <c r="B793">
        <f>IFERROR(__xludf.DUMMYFUNCTION("""COMPUTED_VALUE"""),1.0)</f>
        <v>1</v>
      </c>
    </row>
    <row r="794">
      <c r="B794">
        <f>IFERROR(__xludf.DUMMYFUNCTION("""COMPUTED_VALUE"""),1.0)</f>
        <v>1</v>
      </c>
    </row>
    <row r="795">
      <c r="B795">
        <f>IFERROR(__xludf.DUMMYFUNCTION("""COMPUTED_VALUE"""),1.0)</f>
        <v>1</v>
      </c>
    </row>
    <row r="796">
      <c r="B796">
        <f>IFERROR(__xludf.DUMMYFUNCTION("""COMPUTED_VALUE"""),1.0)</f>
        <v>1</v>
      </c>
    </row>
    <row r="797">
      <c r="B797">
        <f>IFERROR(__xludf.DUMMYFUNCTION("""COMPUTED_VALUE"""),1.0)</f>
        <v>1</v>
      </c>
    </row>
    <row r="798">
      <c r="B798">
        <f>IFERROR(__xludf.DUMMYFUNCTION("""COMPUTED_VALUE"""),1.0)</f>
        <v>1</v>
      </c>
    </row>
    <row r="799">
      <c r="B799">
        <f>IFERROR(__xludf.DUMMYFUNCTION("""COMPUTED_VALUE"""),1.0)</f>
        <v>1</v>
      </c>
    </row>
    <row r="800">
      <c r="B800">
        <f>IFERROR(__xludf.DUMMYFUNCTION("""COMPUTED_VALUE"""),1.0)</f>
        <v>1</v>
      </c>
    </row>
    <row r="801">
      <c r="B801">
        <f>IFERROR(__xludf.DUMMYFUNCTION("""COMPUTED_VALUE"""),1.0)</f>
        <v>1</v>
      </c>
    </row>
    <row r="802">
      <c r="B802">
        <f>IFERROR(__xludf.DUMMYFUNCTION("""COMPUTED_VALUE"""),1.0)</f>
        <v>1</v>
      </c>
    </row>
    <row r="803">
      <c r="B803">
        <f>IFERROR(__xludf.DUMMYFUNCTION("""COMPUTED_VALUE"""),1.0)</f>
        <v>1</v>
      </c>
    </row>
    <row r="804">
      <c r="B804">
        <f>IFERROR(__xludf.DUMMYFUNCTION("""COMPUTED_VALUE"""),1.0)</f>
        <v>1</v>
      </c>
    </row>
    <row r="805">
      <c r="B805">
        <f>IFERROR(__xludf.DUMMYFUNCTION("""COMPUTED_VALUE"""),1.0)</f>
        <v>1</v>
      </c>
    </row>
    <row r="806">
      <c r="B806">
        <f>IFERROR(__xludf.DUMMYFUNCTION("""COMPUTED_VALUE"""),1.0)</f>
        <v>1</v>
      </c>
    </row>
    <row r="807">
      <c r="B807">
        <f>IFERROR(__xludf.DUMMYFUNCTION("""COMPUTED_VALUE"""),1.0)</f>
        <v>1</v>
      </c>
    </row>
    <row r="808">
      <c r="B808">
        <f>IFERROR(__xludf.DUMMYFUNCTION("""COMPUTED_VALUE"""),1.0)</f>
        <v>1</v>
      </c>
    </row>
    <row r="809">
      <c r="B809">
        <f>IFERROR(__xludf.DUMMYFUNCTION("""COMPUTED_VALUE"""),1.0)</f>
        <v>1</v>
      </c>
    </row>
    <row r="810">
      <c r="B810">
        <f>IFERROR(__xludf.DUMMYFUNCTION("""COMPUTED_VALUE"""),1.0)</f>
        <v>1</v>
      </c>
    </row>
    <row r="811">
      <c r="B811">
        <f>IFERROR(__xludf.DUMMYFUNCTION("""COMPUTED_VALUE"""),1.0)</f>
        <v>1</v>
      </c>
    </row>
    <row r="812">
      <c r="B812">
        <f>IFERROR(__xludf.DUMMYFUNCTION("""COMPUTED_VALUE"""),1.0)</f>
        <v>1</v>
      </c>
    </row>
    <row r="813">
      <c r="B813">
        <f>IFERROR(__xludf.DUMMYFUNCTION("""COMPUTED_VALUE"""),1.0)</f>
        <v>1</v>
      </c>
    </row>
    <row r="814">
      <c r="B814">
        <f>IFERROR(__xludf.DUMMYFUNCTION("""COMPUTED_VALUE"""),1.0)</f>
        <v>1</v>
      </c>
    </row>
    <row r="815">
      <c r="B815">
        <f>IFERROR(__xludf.DUMMYFUNCTION("""COMPUTED_VALUE"""),1.0)</f>
        <v>1</v>
      </c>
    </row>
    <row r="816">
      <c r="B816">
        <f>IFERROR(__xludf.DUMMYFUNCTION("""COMPUTED_VALUE"""),1.0)</f>
        <v>1</v>
      </c>
    </row>
    <row r="817">
      <c r="B817">
        <f>IFERROR(__xludf.DUMMYFUNCTION("""COMPUTED_VALUE"""),1.0)</f>
        <v>1</v>
      </c>
    </row>
    <row r="818">
      <c r="B818">
        <f>IFERROR(__xludf.DUMMYFUNCTION("""COMPUTED_VALUE"""),1.0)</f>
        <v>1</v>
      </c>
    </row>
    <row r="819">
      <c r="B819">
        <f>IFERROR(__xludf.DUMMYFUNCTION("""COMPUTED_VALUE"""),1.0)</f>
        <v>1</v>
      </c>
    </row>
    <row r="820">
      <c r="B820">
        <f>IFERROR(__xludf.DUMMYFUNCTION("""COMPUTED_VALUE"""),1.0)</f>
        <v>1</v>
      </c>
    </row>
    <row r="821">
      <c r="B821">
        <f>IFERROR(__xludf.DUMMYFUNCTION("""COMPUTED_VALUE"""),1.0)</f>
        <v>1</v>
      </c>
    </row>
    <row r="822">
      <c r="B822">
        <f>IFERROR(__xludf.DUMMYFUNCTION("""COMPUTED_VALUE"""),1.0)</f>
        <v>1</v>
      </c>
    </row>
    <row r="823">
      <c r="B823">
        <f>IFERROR(__xludf.DUMMYFUNCTION("""COMPUTED_VALUE"""),1.0)</f>
        <v>1</v>
      </c>
    </row>
    <row r="824">
      <c r="B824">
        <f>IFERROR(__xludf.DUMMYFUNCTION("""COMPUTED_VALUE"""),1.0)</f>
        <v>1</v>
      </c>
    </row>
    <row r="825">
      <c r="B825">
        <f>IFERROR(__xludf.DUMMYFUNCTION("""COMPUTED_VALUE"""),1.0)</f>
        <v>1</v>
      </c>
    </row>
    <row r="826">
      <c r="B826">
        <f>IFERROR(__xludf.DUMMYFUNCTION("""COMPUTED_VALUE"""),1.0)</f>
        <v>1</v>
      </c>
    </row>
    <row r="827">
      <c r="B827">
        <f>IFERROR(__xludf.DUMMYFUNCTION("""COMPUTED_VALUE"""),1.0)</f>
        <v>1</v>
      </c>
    </row>
    <row r="828">
      <c r="B828">
        <f>IFERROR(__xludf.DUMMYFUNCTION("""COMPUTED_VALUE"""),1.0)</f>
        <v>1</v>
      </c>
    </row>
    <row r="829">
      <c r="B829">
        <f>IFERROR(__xludf.DUMMYFUNCTION("""COMPUTED_VALUE"""),1.0)</f>
        <v>1</v>
      </c>
    </row>
    <row r="830">
      <c r="B830">
        <f>IFERROR(__xludf.DUMMYFUNCTION("""COMPUTED_VALUE"""),1.0)</f>
        <v>1</v>
      </c>
    </row>
    <row r="831">
      <c r="B831">
        <f>IFERROR(__xludf.DUMMYFUNCTION("""COMPUTED_VALUE"""),1.0)</f>
        <v>1</v>
      </c>
    </row>
    <row r="832">
      <c r="B832">
        <f>IFERROR(__xludf.DUMMYFUNCTION("""COMPUTED_VALUE"""),1.0)</f>
        <v>1</v>
      </c>
    </row>
    <row r="833">
      <c r="B833">
        <f>IFERROR(__xludf.DUMMYFUNCTION("""COMPUTED_VALUE"""),1.0)</f>
        <v>1</v>
      </c>
    </row>
    <row r="834">
      <c r="B834">
        <f>IFERROR(__xludf.DUMMYFUNCTION("""COMPUTED_VALUE"""),1.0)</f>
        <v>1</v>
      </c>
    </row>
    <row r="835">
      <c r="B835">
        <f>IFERROR(__xludf.DUMMYFUNCTION("""COMPUTED_VALUE"""),1.0)</f>
        <v>1</v>
      </c>
    </row>
    <row r="836">
      <c r="B836">
        <f>IFERROR(__xludf.DUMMYFUNCTION("""COMPUTED_VALUE"""),1.0)</f>
        <v>1</v>
      </c>
    </row>
    <row r="837">
      <c r="B837">
        <f>IFERROR(__xludf.DUMMYFUNCTION("""COMPUTED_VALUE"""),1.0)</f>
        <v>1</v>
      </c>
    </row>
    <row r="838">
      <c r="B838">
        <f>IFERROR(__xludf.DUMMYFUNCTION("""COMPUTED_VALUE"""),1.0)</f>
        <v>1</v>
      </c>
    </row>
    <row r="839">
      <c r="B839">
        <f>IFERROR(__xludf.DUMMYFUNCTION("""COMPUTED_VALUE"""),1.0)</f>
        <v>1</v>
      </c>
    </row>
    <row r="840">
      <c r="B840">
        <f>IFERROR(__xludf.DUMMYFUNCTION("""COMPUTED_VALUE"""),1.0)</f>
        <v>1</v>
      </c>
    </row>
    <row r="841">
      <c r="B841">
        <f>IFERROR(__xludf.DUMMYFUNCTION("""COMPUTED_VALUE"""),1.0)</f>
        <v>1</v>
      </c>
    </row>
    <row r="842">
      <c r="B842">
        <f>IFERROR(__xludf.DUMMYFUNCTION("""COMPUTED_VALUE"""),1.0)</f>
        <v>1</v>
      </c>
    </row>
    <row r="843">
      <c r="B843">
        <f>IFERROR(__xludf.DUMMYFUNCTION("""COMPUTED_VALUE"""),1.0)</f>
        <v>1</v>
      </c>
    </row>
    <row r="844">
      <c r="B844">
        <f>IFERROR(__xludf.DUMMYFUNCTION("""COMPUTED_VALUE"""),1.0)</f>
        <v>1</v>
      </c>
    </row>
    <row r="845">
      <c r="B845">
        <f>IFERROR(__xludf.DUMMYFUNCTION("""COMPUTED_VALUE"""),1.0)</f>
        <v>1</v>
      </c>
    </row>
    <row r="846">
      <c r="B846">
        <f>IFERROR(__xludf.DUMMYFUNCTION("""COMPUTED_VALUE"""),1.0)</f>
        <v>1</v>
      </c>
    </row>
    <row r="847">
      <c r="B847">
        <f>IFERROR(__xludf.DUMMYFUNCTION("""COMPUTED_VALUE"""),1.0)</f>
        <v>1</v>
      </c>
    </row>
    <row r="848">
      <c r="B848">
        <f>IFERROR(__xludf.DUMMYFUNCTION("""COMPUTED_VALUE"""),1.0)</f>
        <v>1</v>
      </c>
    </row>
    <row r="849">
      <c r="B849">
        <f>IFERROR(__xludf.DUMMYFUNCTION("""COMPUTED_VALUE"""),1.0)</f>
        <v>1</v>
      </c>
    </row>
    <row r="850">
      <c r="B850">
        <f>IFERROR(__xludf.DUMMYFUNCTION("""COMPUTED_VALUE"""),1.0)</f>
        <v>1</v>
      </c>
    </row>
    <row r="851">
      <c r="B851">
        <f>IFERROR(__xludf.DUMMYFUNCTION("""COMPUTED_VALUE"""),1.0)</f>
        <v>1</v>
      </c>
    </row>
    <row r="852">
      <c r="B852">
        <f>IFERROR(__xludf.DUMMYFUNCTION("""COMPUTED_VALUE"""),1.0)</f>
        <v>1</v>
      </c>
    </row>
    <row r="853">
      <c r="B853">
        <f>IFERROR(__xludf.DUMMYFUNCTION("""COMPUTED_VALUE"""),1.0)</f>
        <v>1</v>
      </c>
    </row>
    <row r="854">
      <c r="B854">
        <f>IFERROR(__xludf.DUMMYFUNCTION("""COMPUTED_VALUE"""),1.0)</f>
        <v>1</v>
      </c>
    </row>
    <row r="855">
      <c r="B855">
        <f>IFERROR(__xludf.DUMMYFUNCTION("""COMPUTED_VALUE"""),1.0)</f>
        <v>1</v>
      </c>
    </row>
    <row r="856">
      <c r="B856">
        <f>IFERROR(__xludf.DUMMYFUNCTION("""COMPUTED_VALUE"""),1.0)</f>
        <v>1</v>
      </c>
    </row>
    <row r="857">
      <c r="B857">
        <f>IFERROR(__xludf.DUMMYFUNCTION("""COMPUTED_VALUE"""),1.0)</f>
        <v>1</v>
      </c>
    </row>
    <row r="858">
      <c r="B858">
        <f>IFERROR(__xludf.DUMMYFUNCTION("""COMPUTED_VALUE"""),1.0)</f>
        <v>1</v>
      </c>
    </row>
    <row r="859">
      <c r="B859">
        <f>IFERROR(__xludf.DUMMYFUNCTION("""COMPUTED_VALUE"""),1.0)</f>
        <v>1</v>
      </c>
    </row>
    <row r="860">
      <c r="B860">
        <f>IFERROR(__xludf.DUMMYFUNCTION("""COMPUTED_VALUE"""),1.0)</f>
        <v>1</v>
      </c>
    </row>
    <row r="861">
      <c r="B861">
        <f>IFERROR(__xludf.DUMMYFUNCTION("""COMPUTED_VALUE"""),1.0)</f>
        <v>1</v>
      </c>
    </row>
    <row r="862">
      <c r="B862">
        <f>IFERROR(__xludf.DUMMYFUNCTION("""COMPUTED_VALUE"""),1.0)</f>
        <v>1</v>
      </c>
    </row>
    <row r="863">
      <c r="B863">
        <f>IFERROR(__xludf.DUMMYFUNCTION("""COMPUTED_VALUE"""),1.0)</f>
        <v>1</v>
      </c>
    </row>
    <row r="864">
      <c r="B864">
        <f>IFERROR(__xludf.DUMMYFUNCTION("""COMPUTED_VALUE"""),1.0)</f>
        <v>1</v>
      </c>
    </row>
    <row r="865">
      <c r="B865">
        <f>IFERROR(__xludf.DUMMYFUNCTION("""COMPUTED_VALUE"""),1.0)</f>
        <v>1</v>
      </c>
    </row>
    <row r="866">
      <c r="B866">
        <f>IFERROR(__xludf.DUMMYFUNCTION("""COMPUTED_VALUE"""),1.0)</f>
        <v>1</v>
      </c>
    </row>
    <row r="867">
      <c r="B867">
        <f>IFERROR(__xludf.DUMMYFUNCTION("""COMPUTED_VALUE"""),1.0)</f>
        <v>1</v>
      </c>
    </row>
    <row r="868">
      <c r="B868">
        <f>IFERROR(__xludf.DUMMYFUNCTION("""COMPUTED_VALUE"""),1.0)</f>
        <v>1</v>
      </c>
    </row>
    <row r="869">
      <c r="B869">
        <f>IFERROR(__xludf.DUMMYFUNCTION("""COMPUTED_VALUE"""),1.0)</f>
        <v>1</v>
      </c>
    </row>
    <row r="870">
      <c r="B870">
        <f>IFERROR(__xludf.DUMMYFUNCTION("""COMPUTED_VALUE"""),1.0)</f>
        <v>1</v>
      </c>
    </row>
    <row r="871">
      <c r="B871">
        <f>IFERROR(__xludf.DUMMYFUNCTION("""COMPUTED_VALUE"""),1.0)</f>
        <v>1</v>
      </c>
    </row>
    <row r="872">
      <c r="B872">
        <f>IFERROR(__xludf.DUMMYFUNCTION("""COMPUTED_VALUE"""),1.0)</f>
        <v>1</v>
      </c>
    </row>
    <row r="873">
      <c r="B873">
        <f>IFERROR(__xludf.DUMMYFUNCTION("""COMPUTED_VALUE"""),1.0)</f>
        <v>1</v>
      </c>
    </row>
    <row r="874">
      <c r="B874">
        <f>IFERROR(__xludf.DUMMYFUNCTION("""COMPUTED_VALUE"""),1.0)</f>
        <v>1</v>
      </c>
    </row>
    <row r="875">
      <c r="B875">
        <f>IFERROR(__xludf.DUMMYFUNCTION("""COMPUTED_VALUE"""),1.0)</f>
        <v>1</v>
      </c>
    </row>
    <row r="876">
      <c r="B876">
        <f>IFERROR(__xludf.DUMMYFUNCTION("""COMPUTED_VALUE"""),1.0)</f>
        <v>1</v>
      </c>
    </row>
    <row r="877">
      <c r="B877">
        <f>IFERROR(__xludf.DUMMYFUNCTION("""COMPUTED_VALUE"""),1.0)</f>
        <v>1</v>
      </c>
    </row>
    <row r="878">
      <c r="B878">
        <f>IFERROR(__xludf.DUMMYFUNCTION("""COMPUTED_VALUE"""),1.0)</f>
        <v>1</v>
      </c>
    </row>
    <row r="879">
      <c r="B879">
        <f>IFERROR(__xludf.DUMMYFUNCTION("""COMPUTED_VALUE"""),1.0)</f>
        <v>1</v>
      </c>
    </row>
    <row r="880">
      <c r="B880">
        <f>IFERROR(__xludf.DUMMYFUNCTION("""COMPUTED_VALUE"""),1.0)</f>
        <v>1</v>
      </c>
    </row>
    <row r="881">
      <c r="B881">
        <f>IFERROR(__xludf.DUMMYFUNCTION("""COMPUTED_VALUE"""),1.0)</f>
        <v>1</v>
      </c>
    </row>
    <row r="882">
      <c r="B882">
        <f>IFERROR(__xludf.DUMMYFUNCTION("""COMPUTED_VALUE"""),1.0)</f>
        <v>1</v>
      </c>
    </row>
    <row r="883">
      <c r="B883">
        <f>IFERROR(__xludf.DUMMYFUNCTION("""COMPUTED_VALUE"""),1.0)</f>
        <v>1</v>
      </c>
    </row>
    <row r="884">
      <c r="B884">
        <f>IFERROR(__xludf.DUMMYFUNCTION("""COMPUTED_VALUE"""),1.0)</f>
        <v>1</v>
      </c>
    </row>
    <row r="885">
      <c r="B885">
        <f>IFERROR(__xludf.DUMMYFUNCTION("""COMPUTED_VALUE"""),1.0)</f>
        <v>1</v>
      </c>
    </row>
    <row r="886">
      <c r="B886">
        <f>IFERROR(__xludf.DUMMYFUNCTION("""COMPUTED_VALUE"""),1.0)</f>
        <v>1</v>
      </c>
    </row>
    <row r="887">
      <c r="B887">
        <f>IFERROR(__xludf.DUMMYFUNCTION("""COMPUTED_VALUE"""),1.0)</f>
        <v>1</v>
      </c>
    </row>
    <row r="888">
      <c r="B888">
        <f>IFERROR(__xludf.DUMMYFUNCTION("""COMPUTED_VALUE"""),1.0)</f>
        <v>1</v>
      </c>
    </row>
    <row r="889">
      <c r="B889">
        <f>IFERROR(__xludf.DUMMYFUNCTION("""COMPUTED_VALUE"""),1.0)</f>
        <v>1</v>
      </c>
    </row>
    <row r="890">
      <c r="B890">
        <f>IFERROR(__xludf.DUMMYFUNCTION("""COMPUTED_VALUE"""),1.0)</f>
        <v>1</v>
      </c>
    </row>
    <row r="891">
      <c r="B891">
        <f>IFERROR(__xludf.DUMMYFUNCTION("""COMPUTED_VALUE"""),1.0)</f>
        <v>1</v>
      </c>
    </row>
    <row r="892">
      <c r="B892">
        <f>IFERROR(__xludf.DUMMYFUNCTION("""COMPUTED_VALUE"""),1.0)</f>
        <v>1</v>
      </c>
    </row>
    <row r="893">
      <c r="B893">
        <f>IFERROR(__xludf.DUMMYFUNCTION("""COMPUTED_VALUE"""),1.0)</f>
        <v>1</v>
      </c>
    </row>
    <row r="894">
      <c r="B894">
        <f>IFERROR(__xludf.DUMMYFUNCTION("""COMPUTED_VALUE"""),1.0)</f>
        <v>1</v>
      </c>
    </row>
    <row r="895">
      <c r="B895">
        <f>IFERROR(__xludf.DUMMYFUNCTION("""COMPUTED_VALUE"""),1.0)</f>
        <v>1</v>
      </c>
    </row>
    <row r="896">
      <c r="B896">
        <f>IFERROR(__xludf.DUMMYFUNCTION("""COMPUTED_VALUE"""),1.0)</f>
        <v>1</v>
      </c>
    </row>
    <row r="897">
      <c r="B897">
        <f>IFERROR(__xludf.DUMMYFUNCTION("""COMPUTED_VALUE"""),1.0)</f>
        <v>1</v>
      </c>
    </row>
    <row r="898">
      <c r="B898">
        <f>IFERROR(__xludf.DUMMYFUNCTION("""COMPUTED_VALUE"""),1.0)</f>
        <v>1</v>
      </c>
    </row>
    <row r="899">
      <c r="B899">
        <f>IFERROR(__xludf.DUMMYFUNCTION("""COMPUTED_VALUE"""),1.0)</f>
        <v>1</v>
      </c>
    </row>
    <row r="900">
      <c r="B900">
        <f>IFERROR(__xludf.DUMMYFUNCTION("""COMPUTED_VALUE"""),1.0)</f>
        <v>1</v>
      </c>
    </row>
    <row r="901">
      <c r="B901">
        <f>IFERROR(__xludf.DUMMYFUNCTION("""COMPUTED_VALUE"""),1.0)</f>
        <v>1</v>
      </c>
    </row>
    <row r="902">
      <c r="B902">
        <f>IFERROR(__xludf.DUMMYFUNCTION("""COMPUTED_VALUE"""),1.0)</f>
        <v>1</v>
      </c>
    </row>
    <row r="903">
      <c r="B903">
        <f>IFERROR(__xludf.DUMMYFUNCTION("""COMPUTED_VALUE"""),1.0)</f>
        <v>1</v>
      </c>
    </row>
    <row r="904">
      <c r="B904">
        <f>IFERROR(__xludf.DUMMYFUNCTION("""COMPUTED_VALUE"""),1.0)</f>
        <v>1</v>
      </c>
    </row>
    <row r="905">
      <c r="B905">
        <f>IFERROR(__xludf.DUMMYFUNCTION("""COMPUTED_VALUE"""),1.0)</f>
        <v>1</v>
      </c>
    </row>
    <row r="906">
      <c r="B906">
        <f>IFERROR(__xludf.DUMMYFUNCTION("""COMPUTED_VALUE"""),1.0)</f>
        <v>1</v>
      </c>
    </row>
    <row r="907">
      <c r="B907">
        <f>IFERROR(__xludf.DUMMYFUNCTION("""COMPUTED_VALUE"""),1.0)</f>
        <v>1</v>
      </c>
    </row>
    <row r="908">
      <c r="B908">
        <f>IFERROR(__xludf.DUMMYFUNCTION("""COMPUTED_VALUE"""),1.0)</f>
        <v>1</v>
      </c>
    </row>
    <row r="909">
      <c r="B909">
        <f>IFERROR(__xludf.DUMMYFUNCTION("""COMPUTED_VALUE"""),1.0)</f>
        <v>1</v>
      </c>
    </row>
    <row r="910">
      <c r="B910">
        <f>IFERROR(__xludf.DUMMYFUNCTION("""COMPUTED_VALUE"""),1.0)</f>
        <v>1</v>
      </c>
    </row>
    <row r="911">
      <c r="B911">
        <f>IFERROR(__xludf.DUMMYFUNCTION("""COMPUTED_VALUE"""),1.0)</f>
        <v>1</v>
      </c>
    </row>
    <row r="912">
      <c r="B912">
        <f>IFERROR(__xludf.DUMMYFUNCTION("""COMPUTED_VALUE"""),1.0)</f>
        <v>1</v>
      </c>
    </row>
    <row r="913">
      <c r="B913">
        <f>IFERROR(__xludf.DUMMYFUNCTION("""COMPUTED_VALUE"""),1.0)</f>
        <v>1</v>
      </c>
    </row>
    <row r="914">
      <c r="B914">
        <f>IFERROR(__xludf.DUMMYFUNCTION("""COMPUTED_VALUE"""),1.0)</f>
        <v>1</v>
      </c>
    </row>
    <row r="915">
      <c r="B915">
        <f>IFERROR(__xludf.DUMMYFUNCTION("""COMPUTED_VALUE"""),1.0)</f>
        <v>1</v>
      </c>
    </row>
    <row r="916">
      <c r="B916">
        <f>IFERROR(__xludf.DUMMYFUNCTION("""COMPUTED_VALUE"""),1.0)</f>
        <v>1</v>
      </c>
    </row>
    <row r="917">
      <c r="B917">
        <f>IFERROR(__xludf.DUMMYFUNCTION("""COMPUTED_VALUE"""),1.0)</f>
        <v>1</v>
      </c>
    </row>
    <row r="918">
      <c r="B918">
        <f>IFERROR(__xludf.DUMMYFUNCTION("""COMPUTED_VALUE"""),1.0)</f>
        <v>1</v>
      </c>
    </row>
    <row r="919">
      <c r="B919">
        <f>IFERROR(__xludf.DUMMYFUNCTION("""COMPUTED_VALUE"""),1.0)</f>
        <v>1</v>
      </c>
    </row>
    <row r="920">
      <c r="B920">
        <f>IFERROR(__xludf.DUMMYFUNCTION("""COMPUTED_VALUE"""),1.0)</f>
        <v>1</v>
      </c>
    </row>
    <row r="921">
      <c r="B921">
        <f>IFERROR(__xludf.DUMMYFUNCTION("""COMPUTED_VALUE"""),1.0)</f>
        <v>1</v>
      </c>
    </row>
    <row r="922">
      <c r="B922">
        <f>IFERROR(__xludf.DUMMYFUNCTION("""COMPUTED_VALUE"""),1.0)</f>
        <v>1</v>
      </c>
    </row>
    <row r="923">
      <c r="B923">
        <f>IFERROR(__xludf.DUMMYFUNCTION("""COMPUTED_VALUE"""),1.0)</f>
        <v>1</v>
      </c>
    </row>
    <row r="924">
      <c r="B924">
        <f>IFERROR(__xludf.DUMMYFUNCTION("""COMPUTED_VALUE"""),1.0)</f>
        <v>1</v>
      </c>
    </row>
    <row r="925">
      <c r="B925">
        <f>IFERROR(__xludf.DUMMYFUNCTION("""COMPUTED_VALUE"""),1.0)</f>
        <v>1</v>
      </c>
    </row>
    <row r="926">
      <c r="B926">
        <f>IFERROR(__xludf.DUMMYFUNCTION("""COMPUTED_VALUE"""),1.0)</f>
        <v>1</v>
      </c>
    </row>
    <row r="927">
      <c r="B927">
        <f>IFERROR(__xludf.DUMMYFUNCTION("""COMPUTED_VALUE"""),1.0)</f>
        <v>1</v>
      </c>
    </row>
    <row r="928">
      <c r="B928">
        <f>IFERROR(__xludf.DUMMYFUNCTION("""COMPUTED_VALUE"""),1.0)</f>
        <v>1</v>
      </c>
    </row>
    <row r="929">
      <c r="B929">
        <f>IFERROR(__xludf.DUMMYFUNCTION("""COMPUTED_VALUE"""),1.0)</f>
        <v>1</v>
      </c>
    </row>
    <row r="930">
      <c r="B930">
        <f>IFERROR(__xludf.DUMMYFUNCTION("""COMPUTED_VALUE"""),1.0)</f>
        <v>1</v>
      </c>
    </row>
    <row r="931">
      <c r="B931">
        <f>IFERROR(__xludf.DUMMYFUNCTION("""COMPUTED_VALUE"""),1.0)</f>
        <v>1</v>
      </c>
    </row>
    <row r="932">
      <c r="B932">
        <f>IFERROR(__xludf.DUMMYFUNCTION("""COMPUTED_VALUE"""),1.0)</f>
        <v>1</v>
      </c>
    </row>
    <row r="933">
      <c r="B933">
        <f>IFERROR(__xludf.DUMMYFUNCTION("""COMPUTED_VALUE"""),1.0)</f>
        <v>1</v>
      </c>
    </row>
    <row r="934">
      <c r="B934">
        <f>IFERROR(__xludf.DUMMYFUNCTION("""COMPUTED_VALUE"""),1.0)</f>
        <v>1</v>
      </c>
    </row>
    <row r="935">
      <c r="B935">
        <f>IFERROR(__xludf.DUMMYFUNCTION("""COMPUTED_VALUE"""),1.0)</f>
        <v>1</v>
      </c>
    </row>
    <row r="936">
      <c r="B936">
        <f>IFERROR(__xludf.DUMMYFUNCTION("""COMPUTED_VALUE"""),1.0)</f>
        <v>1</v>
      </c>
    </row>
    <row r="937">
      <c r="B937">
        <f>IFERROR(__xludf.DUMMYFUNCTION("""COMPUTED_VALUE"""),1.0)</f>
        <v>1</v>
      </c>
    </row>
    <row r="938">
      <c r="B938">
        <f>IFERROR(__xludf.DUMMYFUNCTION("""COMPUTED_VALUE"""),1.0)</f>
        <v>1</v>
      </c>
    </row>
    <row r="939">
      <c r="B939">
        <f>IFERROR(__xludf.DUMMYFUNCTION("""COMPUTED_VALUE"""),1.0)</f>
        <v>1</v>
      </c>
    </row>
    <row r="940">
      <c r="B940">
        <f>IFERROR(__xludf.DUMMYFUNCTION("""COMPUTED_VALUE"""),1.0)</f>
        <v>1</v>
      </c>
    </row>
    <row r="941">
      <c r="B941">
        <f>IFERROR(__xludf.DUMMYFUNCTION("""COMPUTED_VALUE"""),1.0)</f>
        <v>1</v>
      </c>
    </row>
    <row r="942">
      <c r="B942">
        <f>IFERROR(__xludf.DUMMYFUNCTION("""COMPUTED_VALUE"""),1.0)</f>
        <v>1</v>
      </c>
    </row>
    <row r="943">
      <c r="B943">
        <f>IFERROR(__xludf.DUMMYFUNCTION("""COMPUTED_VALUE"""),1.0)</f>
        <v>1</v>
      </c>
    </row>
    <row r="944">
      <c r="B944">
        <f>IFERROR(__xludf.DUMMYFUNCTION("""COMPUTED_VALUE"""),1.0)</f>
        <v>1</v>
      </c>
    </row>
    <row r="945">
      <c r="B945">
        <f>IFERROR(__xludf.DUMMYFUNCTION("""COMPUTED_VALUE"""),1.0)</f>
        <v>1</v>
      </c>
    </row>
    <row r="946">
      <c r="B946">
        <f>IFERROR(__xludf.DUMMYFUNCTION("""COMPUTED_VALUE"""),1.0)</f>
        <v>1</v>
      </c>
    </row>
    <row r="947">
      <c r="B947">
        <f>IFERROR(__xludf.DUMMYFUNCTION("""COMPUTED_VALUE"""),1.0)</f>
        <v>1</v>
      </c>
    </row>
    <row r="948">
      <c r="B948">
        <f>IFERROR(__xludf.DUMMYFUNCTION("""COMPUTED_VALUE"""),1.0)</f>
        <v>1</v>
      </c>
    </row>
    <row r="949">
      <c r="B949">
        <f>IFERROR(__xludf.DUMMYFUNCTION("""COMPUTED_VALUE"""),1.0)</f>
        <v>1</v>
      </c>
    </row>
    <row r="950">
      <c r="B950">
        <f>IFERROR(__xludf.DUMMYFUNCTION("""COMPUTED_VALUE"""),1.0)</f>
        <v>1</v>
      </c>
    </row>
    <row r="951">
      <c r="B951">
        <f>IFERROR(__xludf.DUMMYFUNCTION("""COMPUTED_VALUE"""),1.0)</f>
        <v>1</v>
      </c>
    </row>
    <row r="952">
      <c r="B952">
        <f>IFERROR(__xludf.DUMMYFUNCTION("""COMPUTED_VALUE"""),1.0)</f>
        <v>1</v>
      </c>
    </row>
    <row r="953">
      <c r="B953">
        <f>IFERROR(__xludf.DUMMYFUNCTION("""COMPUTED_VALUE"""),1.0)</f>
        <v>1</v>
      </c>
    </row>
    <row r="954">
      <c r="B954">
        <f>IFERROR(__xludf.DUMMYFUNCTION("""COMPUTED_VALUE"""),1.0)</f>
        <v>1</v>
      </c>
    </row>
    <row r="955">
      <c r="B955">
        <f>IFERROR(__xludf.DUMMYFUNCTION("""COMPUTED_VALUE"""),1.0)</f>
        <v>1</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s>
  <sheetData>
    <row r="1">
      <c r="A1" s="1"/>
      <c r="B1" s="1"/>
      <c r="C1" s="420">
        <v>43818.0</v>
      </c>
      <c r="D1" s="420">
        <v>43485.0</v>
      </c>
      <c r="E1" s="420">
        <v>43516.0</v>
      </c>
      <c r="F1" s="421">
        <v>43544.0</v>
      </c>
      <c r="G1" s="421">
        <v>43575.0</v>
      </c>
      <c r="H1" s="1"/>
      <c r="I1" s="1"/>
      <c r="J1" s="1"/>
      <c r="K1" s="1"/>
      <c r="L1" s="1"/>
      <c r="M1" s="1"/>
      <c r="N1" s="1"/>
      <c r="O1" s="1"/>
      <c r="P1" s="1"/>
      <c r="Q1" s="1"/>
      <c r="R1" s="1"/>
      <c r="S1" s="1"/>
      <c r="T1" s="1"/>
      <c r="U1" s="1"/>
      <c r="V1" s="1"/>
      <c r="W1" s="1"/>
      <c r="X1" s="1"/>
      <c r="Y1" s="1"/>
      <c r="Z1" s="1"/>
    </row>
    <row r="2">
      <c r="A2" s="1"/>
      <c r="B2" s="2" t="s">
        <v>11869</v>
      </c>
      <c r="C2" s="1"/>
      <c r="D2" s="1"/>
      <c r="E2" s="1"/>
      <c r="F2" s="1"/>
      <c r="G2" s="1"/>
      <c r="H2" s="1"/>
      <c r="I2" s="1"/>
      <c r="J2" s="1"/>
      <c r="K2" s="1"/>
      <c r="L2" s="1"/>
      <c r="M2" s="1"/>
      <c r="N2" s="1"/>
      <c r="O2" s="1"/>
      <c r="P2" s="1"/>
      <c r="Q2" s="1"/>
      <c r="R2" s="1"/>
      <c r="S2" s="1"/>
      <c r="T2" s="1"/>
      <c r="U2" s="1"/>
      <c r="V2" s="1"/>
      <c r="W2" s="1"/>
      <c r="X2" s="1"/>
      <c r="Y2" s="1"/>
      <c r="Z2" s="1"/>
    </row>
    <row r="3">
      <c r="A3" s="1"/>
      <c r="B3" s="1"/>
      <c r="C3" s="2" t="s">
        <v>11879</v>
      </c>
      <c r="D3" s="2" t="s">
        <v>11880</v>
      </c>
      <c r="E3" s="2" t="s">
        <v>11882</v>
      </c>
      <c r="F3" s="2" t="s">
        <v>11884</v>
      </c>
      <c r="G3" s="2" t="s">
        <v>11886</v>
      </c>
      <c r="H3" s="1"/>
      <c r="I3" s="1"/>
      <c r="J3" s="1"/>
      <c r="K3" s="1"/>
      <c r="L3" s="1"/>
      <c r="M3" s="1"/>
      <c r="N3" s="1"/>
      <c r="O3" s="1"/>
      <c r="P3" s="1"/>
      <c r="Q3" s="1"/>
      <c r="R3" s="1"/>
      <c r="S3" s="1"/>
      <c r="T3" s="1"/>
      <c r="U3" s="1"/>
      <c r="V3" s="1"/>
      <c r="W3" s="1"/>
      <c r="X3" s="1"/>
      <c r="Y3" s="1"/>
      <c r="Z3" s="1"/>
    </row>
    <row r="4">
      <c r="A4" s="1"/>
      <c r="B4" s="2" t="s">
        <v>11892</v>
      </c>
      <c r="D4" s="1"/>
      <c r="E4" s="1"/>
      <c r="F4" s="1"/>
      <c r="G4" s="1"/>
      <c r="H4" s="1"/>
      <c r="I4" s="1"/>
      <c r="J4" s="1"/>
      <c r="K4" s="1"/>
      <c r="L4" s="1"/>
      <c r="M4" s="1"/>
      <c r="N4" s="1"/>
      <c r="O4" s="1"/>
      <c r="P4" s="1"/>
      <c r="Q4" s="1"/>
      <c r="R4" s="1"/>
      <c r="S4" s="1"/>
      <c r="T4" s="1"/>
      <c r="U4" s="1"/>
      <c r="V4" s="1"/>
      <c r="W4" s="1"/>
      <c r="X4" s="1"/>
      <c r="Y4" s="1"/>
      <c r="Z4" s="1"/>
    </row>
    <row r="5">
      <c r="A5" s="1"/>
      <c r="B5" s="2"/>
      <c r="C5" s="2" t="s">
        <v>11896</v>
      </c>
      <c r="D5" s="2" t="s">
        <v>11897</v>
      </c>
      <c r="E5" s="2" t="s">
        <v>11898</v>
      </c>
      <c r="F5" s="1"/>
      <c r="G5" s="1"/>
      <c r="H5" s="1"/>
      <c r="I5" s="1"/>
      <c r="J5" s="1"/>
      <c r="K5" s="1"/>
      <c r="L5" s="1"/>
      <c r="M5" s="1"/>
      <c r="N5" s="1"/>
      <c r="O5" s="1"/>
      <c r="P5" s="1"/>
      <c r="Q5" s="1"/>
      <c r="R5" s="1"/>
      <c r="S5" s="1"/>
      <c r="T5" s="1"/>
      <c r="U5" s="1"/>
      <c r="V5" s="1"/>
      <c r="W5" s="1"/>
      <c r="X5" s="1"/>
      <c r="Y5" s="1"/>
      <c r="Z5" s="1"/>
    </row>
    <row r="6">
      <c r="A6" s="1"/>
      <c r="B6" s="2" t="s">
        <v>11906</v>
      </c>
      <c r="C6" s="1"/>
      <c r="D6" s="1"/>
      <c r="E6" s="1"/>
      <c r="F6" s="1"/>
      <c r="G6" s="1"/>
      <c r="H6" s="1"/>
      <c r="I6" s="1"/>
      <c r="J6" s="1"/>
      <c r="K6" s="1"/>
      <c r="L6" s="1"/>
      <c r="M6" s="1"/>
      <c r="N6" s="1"/>
      <c r="O6" s="1"/>
      <c r="P6" s="1"/>
      <c r="Q6" s="1"/>
      <c r="R6" s="1"/>
      <c r="S6" s="1"/>
      <c r="T6" s="1"/>
      <c r="U6" s="1"/>
      <c r="V6" s="1"/>
      <c r="W6" s="1"/>
      <c r="X6" s="1"/>
      <c r="Y6" s="1"/>
      <c r="Z6" s="1"/>
    </row>
    <row r="7">
      <c r="A7" s="1"/>
      <c r="B7" s="2"/>
      <c r="C7" s="2" t="s">
        <v>11916</v>
      </c>
      <c r="D7" s="2" t="s">
        <v>11918</v>
      </c>
      <c r="E7" s="2" t="s">
        <v>11921</v>
      </c>
      <c r="F7" s="2" t="s">
        <v>11923</v>
      </c>
      <c r="G7" s="1"/>
      <c r="H7" s="1"/>
      <c r="I7" s="1"/>
      <c r="J7" s="1"/>
      <c r="K7" s="1"/>
      <c r="L7" s="1"/>
      <c r="M7" s="1"/>
      <c r="N7" s="1"/>
      <c r="O7" s="1"/>
      <c r="P7" s="1"/>
      <c r="Q7" s="1"/>
      <c r="R7" s="1"/>
      <c r="S7" s="1"/>
      <c r="T7" s="1"/>
      <c r="U7" s="1"/>
      <c r="V7" s="1"/>
      <c r="W7" s="1"/>
      <c r="X7" s="1"/>
      <c r="Y7" s="1"/>
      <c r="Z7" s="1"/>
    </row>
    <row r="8">
      <c r="A8" s="1"/>
      <c r="B8" s="2" t="s">
        <v>11931</v>
      </c>
      <c r="C8" s="1"/>
      <c r="D8" s="1"/>
      <c r="E8" s="1"/>
      <c r="F8" s="1"/>
      <c r="G8" s="1"/>
      <c r="H8" s="1"/>
      <c r="I8" s="1"/>
      <c r="J8" s="1"/>
      <c r="K8" s="1"/>
      <c r="L8" s="1"/>
      <c r="M8" s="1"/>
      <c r="N8" s="1"/>
      <c r="O8" s="1"/>
      <c r="P8" s="1"/>
      <c r="Q8" s="1"/>
      <c r="R8" s="1"/>
      <c r="S8" s="1"/>
      <c r="T8" s="1"/>
      <c r="U8" s="1"/>
      <c r="V8" s="1"/>
      <c r="W8" s="1"/>
      <c r="X8" s="1"/>
      <c r="Y8" s="1"/>
      <c r="Z8" s="1"/>
    </row>
    <row r="9">
      <c r="A9" s="1"/>
      <c r="B9" s="2"/>
      <c r="C9" s="2" t="s">
        <v>11937</v>
      </c>
      <c r="D9" s="2" t="s">
        <v>11938</v>
      </c>
      <c r="E9" s="1"/>
      <c r="F9" s="1"/>
      <c r="G9" s="1"/>
      <c r="H9" s="1"/>
      <c r="I9" s="1"/>
      <c r="J9" s="1"/>
      <c r="K9" s="1"/>
      <c r="L9" s="1"/>
      <c r="M9" s="1"/>
      <c r="N9" s="1"/>
      <c r="O9" s="1"/>
      <c r="P9" s="1"/>
      <c r="Q9" s="1"/>
      <c r="R9" s="1"/>
      <c r="S9" s="1"/>
      <c r="T9" s="1"/>
      <c r="U9" s="1"/>
      <c r="V9" s="1"/>
      <c r="W9" s="1"/>
      <c r="X9" s="1"/>
      <c r="Y9" s="1"/>
      <c r="Z9" s="1"/>
    </row>
    <row r="10">
      <c r="A10" s="1"/>
      <c r="B10" s="2" t="s">
        <v>11940</v>
      </c>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11948</v>
      </c>
      <c r="C12" s="1"/>
      <c r="D12" s="2" t="s">
        <v>11950</v>
      </c>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2" t="s">
        <v>11960</v>
      </c>
      <c r="C14" s="1"/>
      <c r="D14" s="2" t="s">
        <v>11962</v>
      </c>
      <c r="E14" s="2" t="s">
        <v>11963</v>
      </c>
      <c r="F14" s="1"/>
      <c r="G14" s="1"/>
      <c r="H14" s="1"/>
      <c r="I14" s="1"/>
      <c r="J14" s="1"/>
      <c r="K14" s="1"/>
      <c r="L14" s="1"/>
      <c r="M14" s="1"/>
      <c r="N14" s="1"/>
      <c r="O14" s="1"/>
      <c r="P14" s="1"/>
      <c r="Q14" s="1"/>
      <c r="R14" s="1"/>
      <c r="S14" s="1"/>
      <c r="T14" s="1"/>
      <c r="U14" s="1"/>
      <c r="V14" s="1"/>
      <c r="W14" s="1"/>
      <c r="X14" s="1"/>
      <c r="Y14" s="1"/>
      <c r="Z14" s="1"/>
    </row>
    <row r="15">
      <c r="A15" s="1"/>
      <c r="B15" s="1"/>
      <c r="C15" s="1"/>
      <c r="D15" s="2" t="s">
        <v>11966</v>
      </c>
      <c r="E15" s="2" t="s">
        <v>11967</v>
      </c>
      <c r="F15" s="1"/>
      <c r="G15" s="1"/>
      <c r="H15" s="1"/>
      <c r="I15" s="1"/>
      <c r="J15" s="1"/>
      <c r="K15" s="1"/>
      <c r="L15" s="1"/>
      <c r="M15" s="1"/>
      <c r="N15" s="1"/>
      <c r="O15" s="1"/>
      <c r="P15" s="1"/>
      <c r="Q15" s="1"/>
      <c r="R15" s="1"/>
      <c r="S15" s="1"/>
      <c r="T15" s="1"/>
      <c r="U15" s="1"/>
      <c r="V15" s="1"/>
      <c r="W15" s="1"/>
      <c r="X15" s="1"/>
      <c r="Y15" s="1"/>
      <c r="Z15" s="1"/>
    </row>
    <row r="16">
      <c r="A16" s="1"/>
      <c r="B16" s="2" t="s">
        <v>11970</v>
      </c>
      <c r="C16" s="1"/>
      <c r="D16" s="2" t="s">
        <v>11972</v>
      </c>
      <c r="E16" s="2" t="s">
        <v>11974</v>
      </c>
      <c r="F16" s="1"/>
      <c r="G16" s="1"/>
      <c r="H16" s="1"/>
      <c r="I16" s="1"/>
      <c r="J16" s="1"/>
      <c r="K16" s="1"/>
      <c r="L16" s="1"/>
      <c r="M16" s="1"/>
      <c r="N16" s="1"/>
      <c r="O16" s="1"/>
      <c r="P16" s="1"/>
      <c r="Q16" s="1"/>
      <c r="R16" s="1"/>
      <c r="S16" s="1"/>
      <c r="T16" s="1"/>
      <c r="U16" s="1"/>
      <c r="V16" s="1"/>
      <c r="W16" s="1"/>
      <c r="X16" s="1"/>
      <c r="Y16" s="1"/>
      <c r="Z16" s="1"/>
    </row>
    <row r="17">
      <c r="A17" s="1"/>
      <c r="B17" s="1"/>
      <c r="C17" s="1"/>
      <c r="D17" s="2" t="s">
        <v>11983</v>
      </c>
      <c r="E17" s="1"/>
      <c r="F17" s="1"/>
      <c r="G17" s="1"/>
      <c r="H17" s="1"/>
      <c r="I17" s="1"/>
      <c r="J17" s="1"/>
      <c r="K17" s="1"/>
      <c r="L17" s="1"/>
      <c r="M17" s="1"/>
      <c r="N17" s="1"/>
      <c r="O17" s="1"/>
      <c r="P17" s="1"/>
      <c r="Q17" s="1"/>
      <c r="R17" s="1"/>
      <c r="S17" s="1"/>
      <c r="T17" s="1"/>
      <c r="U17" s="1"/>
      <c r="V17" s="1"/>
      <c r="W17" s="1"/>
      <c r="X17" s="1"/>
      <c r="Y17" s="1"/>
      <c r="Z17" s="1"/>
    </row>
    <row r="18">
      <c r="A18" s="1"/>
      <c r="B18" s="2" t="s">
        <v>11991</v>
      </c>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sheetData>
    <row r="1">
      <c r="A1" s="1"/>
      <c r="B1" s="1"/>
      <c r="C1" s="1"/>
      <c r="D1" s="1"/>
      <c r="E1" s="1"/>
      <c r="F1" s="1"/>
      <c r="G1" s="1"/>
      <c r="H1" s="1"/>
      <c r="I1" s="1"/>
      <c r="J1" s="1"/>
      <c r="K1" s="1"/>
      <c r="L1" s="1"/>
      <c r="M1" s="1"/>
      <c r="N1" s="1"/>
      <c r="O1" s="1"/>
      <c r="P1" s="1"/>
      <c r="Q1" s="1"/>
      <c r="R1" s="1"/>
      <c r="S1" s="1"/>
      <c r="T1" s="1"/>
      <c r="U1" s="1"/>
      <c r="V1" s="1"/>
      <c r="W1" s="1"/>
      <c r="X1" s="1"/>
      <c r="Y1" s="1"/>
      <c r="Z1" s="1"/>
    </row>
    <row r="2">
      <c r="A2" s="55"/>
      <c r="B2" s="440">
        <v>43313.0</v>
      </c>
      <c r="C2" s="440">
        <v>43344.0</v>
      </c>
      <c r="D2" s="440">
        <v>43374.0</v>
      </c>
      <c r="E2" s="440">
        <v>43405.0</v>
      </c>
      <c r="F2" s="440">
        <v>43435.0</v>
      </c>
      <c r="G2" s="440">
        <v>43466.0</v>
      </c>
      <c r="H2" s="440">
        <v>43497.0</v>
      </c>
      <c r="I2" s="440">
        <v>43525.0</v>
      </c>
      <c r="J2" s="440">
        <v>43556.0</v>
      </c>
      <c r="K2" s="440">
        <v>43586.0</v>
      </c>
      <c r="L2" s="440">
        <v>43617.0</v>
      </c>
      <c r="M2" s="440">
        <v>43647.0</v>
      </c>
      <c r="N2" s="55"/>
      <c r="O2" s="55"/>
      <c r="P2" s="55"/>
      <c r="Q2" s="55"/>
      <c r="R2" s="55"/>
      <c r="S2" s="55"/>
      <c r="T2" s="55"/>
      <c r="U2" s="55"/>
      <c r="V2" s="55"/>
      <c r="W2" s="55"/>
      <c r="X2" s="55"/>
      <c r="Y2" s="55"/>
      <c r="Z2" s="55"/>
    </row>
    <row r="3" hidden="1">
      <c r="A3" s="55"/>
      <c r="B3" s="67" t="s">
        <v>15991</v>
      </c>
      <c r="C3" s="67" t="s">
        <v>15993</v>
      </c>
      <c r="D3" s="67" t="s">
        <v>15994</v>
      </c>
      <c r="E3" s="67" t="s">
        <v>15995</v>
      </c>
      <c r="F3" s="67" t="s">
        <v>15996</v>
      </c>
      <c r="G3" s="67" t="s">
        <v>15997</v>
      </c>
      <c r="H3" s="67" t="s">
        <v>15998</v>
      </c>
      <c r="I3" s="67" t="s">
        <v>15999</v>
      </c>
      <c r="J3" s="67" t="s">
        <v>16000</v>
      </c>
      <c r="K3" s="55"/>
      <c r="L3" s="55"/>
      <c r="M3" s="55"/>
      <c r="N3" s="55"/>
      <c r="O3" s="55"/>
      <c r="P3" s="55"/>
      <c r="Q3" s="55"/>
      <c r="R3" s="55"/>
      <c r="S3" s="55"/>
      <c r="T3" s="55"/>
      <c r="U3" s="55"/>
      <c r="V3" s="55"/>
      <c r="W3" s="55"/>
      <c r="X3" s="55"/>
      <c r="Y3" s="55"/>
      <c r="Z3" s="55"/>
    </row>
    <row r="4">
      <c r="A4" s="441" t="s">
        <v>16005</v>
      </c>
      <c r="O4" s="55"/>
      <c r="P4" s="55"/>
      <c r="Q4" s="55"/>
      <c r="R4" s="55"/>
      <c r="S4" s="55"/>
      <c r="T4" s="55"/>
      <c r="U4" s="55"/>
      <c r="V4" s="55"/>
      <c r="W4" s="55"/>
      <c r="X4" s="55"/>
      <c r="Y4" s="55"/>
      <c r="Z4" s="55"/>
    </row>
    <row r="5">
      <c r="A5" s="67" t="s">
        <v>16022</v>
      </c>
      <c r="B5" s="2" t="s">
        <v>16024</v>
      </c>
      <c r="C5" s="2" t="s">
        <v>16026</v>
      </c>
      <c r="D5" s="2" t="s">
        <v>16028</v>
      </c>
      <c r="E5" s="2" t="s">
        <v>16029</v>
      </c>
      <c r="F5" s="2"/>
      <c r="G5" s="2"/>
      <c r="H5" s="1"/>
      <c r="I5" s="1"/>
      <c r="J5" s="1"/>
      <c r="K5" s="1"/>
      <c r="L5" s="1"/>
      <c r="M5" s="1"/>
      <c r="N5" s="1"/>
      <c r="O5" s="1"/>
      <c r="P5" s="1"/>
      <c r="Q5" s="1"/>
      <c r="R5" s="1"/>
      <c r="S5" s="1"/>
      <c r="T5" s="1"/>
      <c r="U5" s="1"/>
      <c r="V5" s="1"/>
      <c r="W5" s="1"/>
      <c r="X5" s="1"/>
      <c r="Y5" s="1"/>
      <c r="Z5" s="1"/>
    </row>
    <row r="6">
      <c r="A6" s="67"/>
      <c r="B6" s="2"/>
      <c r="C6" s="2"/>
      <c r="D6" s="2"/>
      <c r="E6" s="2"/>
      <c r="F6" s="2"/>
      <c r="G6" s="2"/>
      <c r="H6" s="1"/>
      <c r="I6" s="1"/>
      <c r="J6" s="1"/>
      <c r="K6" s="1"/>
      <c r="L6" s="1"/>
      <c r="M6" s="1"/>
      <c r="N6" s="1"/>
      <c r="O6" s="1"/>
      <c r="P6" s="1"/>
      <c r="Q6" s="1"/>
      <c r="R6" s="1"/>
      <c r="S6" s="1"/>
      <c r="T6" s="1"/>
      <c r="U6" s="1"/>
      <c r="V6" s="1"/>
      <c r="W6" s="1"/>
      <c r="X6" s="1"/>
      <c r="Y6" s="1"/>
      <c r="Z6" s="1"/>
    </row>
    <row r="7">
      <c r="A7" s="2" t="s">
        <v>16041</v>
      </c>
      <c r="B7" s="1"/>
      <c r="O7" s="1"/>
      <c r="P7" s="1"/>
      <c r="Q7" s="1"/>
      <c r="R7" s="1"/>
      <c r="S7" s="1"/>
      <c r="T7" s="1"/>
      <c r="U7" s="1"/>
      <c r="V7" s="1"/>
      <c r="W7" s="1"/>
      <c r="X7" s="1"/>
      <c r="Y7" s="1"/>
      <c r="Z7" s="1"/>
    </row>
    <row r="8">
      <c r="B8" s="2">
        <v>1.0</v>
      </c>
      <c r="C8" s="2">
        <v>2.0</v>
      </c>
      <c r="D8" s="2">
        <v>3.0</v>
      </c>
      <c r="E8" s="2">
        <v>4.0</v>
      </c>
      <c r="F8" s="2">
        <v>5.0</v>
      </c>
      <c r="G8" s="2">
        <v>6.0</v>
      </c>
      <c r="H8" s="2">
        <v>7.0</v>
      </c>
      <c r="I8" s="2">
        <v>8.0</v>
      </c>
      <c r="J8" s="2">
        <v>9.0</v>
      </c>
      <c r="K8" s="2">
        <v>10.0</v>
      </c>
      <c r="L8" s="2">
        <v>11.0</v>
      </c>
      <c r="M8" s="2">
        <v>12.0</v>
      </c>
      <c r="N8" s="2">
        <v>13.0</v>
      </c>
      <c r="O8" s="2">
        <v>14.0</v>
      </c>
      <c r="P8" s="2">
        <v>15.0</v>
      </c>
      <c r="Q8" s="2">
        <v>16.0</v>
      </c>
      <c r="R8" s="2">
        <v>17.0</v>
      </c>
      <c r="S8" s="2">
        <v>18.0</v>
      </c>
      <c r="T8" s="2">
        <v>19.0</v>
      </c>
      <c r="U8" s="2">
        <v>20.0</v>
      </c>
      <c r="V8" s="2">
        <v>21.0</v>
      </c>
      <c r="W8" s="2">
        <v>22.0</v>
      </c>
      <c r="X8" s="2">
        <v>23.0</v>
      </c>
      <c r="Y8" s="2">
        <v>24.0</v>
      </c>
      <c r="Z8" s="2"/>
    </row>
    <row r="9">
      <c r="C9" s="7" t="s">
        <v>16053</v>
      </c>
      <c r="E9" s="7" t="s">
        <v>16055</v>
      </c>
      <c r="K9" s="13" t="s">
        <v>16057</v>
      </c>
      <c r="O9" s="1"/>
      <c r="P9" s="1"/>
      <c r="Q9" s="1"/>
      <c r="R9" s="1"/>
      <c r="S9" s="1"/>
      <c r="T9" s="1"/>
      <c r="U9" s="1"/>
      <c r="V9" s="1"/>
      <c r="W9" s="1"/>
      <c r="X9" s="1"/>
      <c r="Y9" s="1"/>
      <c r="Z9" s="1"/>
    </row>
    <row r="10">
      <c r="A10" s="1"/>
      <c r="B10" s="1"/>
      <c r="C10" s="13" t="s">
        <v>16064</v>
      </c>
      <c r="E10" s="13" t="s">
        <v>16065</v>
      </c>
      <c r="K10" s="13" t="s">
        <v>16066</v>
      </c>
      <c r="O10" s="1"/>
      <c r="P10" s="1"/>
      <c r="Q10" s="1"/>
      <c r="R10" s="1"/>
      <c r="S10" s="1"/>
      <c r="T10" s="1"/>
      <c r="U10" s="1"/>
      <c r="V10" s="1"/>
      <c r="W10" s="1"/>
      <c r="X10" s="1"/>
      <c r="Y10" s="1"/>
      <c r="Z10" s="1"/>
    </row>
    <row r="11">
      <c r="A11" s="1"/>
      <c r="B11" s="1"/>
      <c r="C11" s="13" t="s">
        <v>16067</v>
      </c>
      <c r="E11" s="13" t="s">
        <v>16069</v>
      </c>
      <c r="K11" s="13" t="s">
        <v>16072</v>
      </c>
      <c r="O11" s="1"/>
      <c r="P11" s="1"/>
      <c r="Q11" s="1"/>
      <c r="R11" s="1"/>
      <c r="S11" s="1"/>
      <c r="T11" s="1"/>
      <c r="U11" s="1"/>
      <c r="V11" s="1"/>
      <c r="W11" s="1"/>
      <c r="X11" s="1"/>
      <c r="Y11" s="1"/>
      <c r="Z11" s="1"/>
    </row>
    <row r="12">
      <c r="B12" s="1"/>
      <c r="C12" s="9" t="s">
        <v>16081</v>
      </c>
      <c r="E12" s="9" t="s">
        <v>16084</v>
      </c>
      <c r="K12" s="9" t="s">
        <v>16087</v>
      </c>
      <c r="M12" s="9" t="s">
        <v>16090</v>
      </c>
      <c r="O12" s="1"/>
      <c r="P12" s="1"/>
      <c r="Q12" s="1"/>
      <c r="R12" s="1"/>
      <c r="S12" s="1"/>
      <c r="T12" s="1"/>
      <c r="U12" s="1"/>
      <c r="V12" s="1"/>
      <c r="W12" s="1"/>
      <c r="X12" s="1"/>
      <c r="Y12" s="1"/>
      <c r="Z12" s="1"/>
    </row>
    <row r="13">
      <c r="A13" s="2" t="s">
        <v>16095</v>
      </c>
      <c r="B13" s="1"/>
      <c r="C13" s="2" t="s">
        <v>16097</v>
      </c>
      <c r="E13" s="2" t="s">
        <v>16100</v>
      </c>
      <c r="K13" s="2" t="s">
        <v>16102</v>
      </c>
      <c r="M13" s="2" t="s">
        <v>16104</v>
      </c>
      <c r="O13" s="1"/>
      <c r="P13" s="1"/>
      <c r="Q13" s="1"/>
      <c r="R13" s="1"/>
      <c r="S13" s="1"/>
      <c r="T13" s="1"/>
      <c r="U13" s="1"/>
      <c r="V13" s="1"/>
      <c r="W13" s="1"/>
      <c r="X13" s="1"/>
      <c r="Y13" s="1"/>
      <c r="Z13" s="1"/>
    </row>
    <row r="14">
      <c r="B14" s="2">
        <v>0.0</v>
      </c>
      <c r="C14" s="9">
        <v>1.0</v>
      </c>
      <c r="D14" s="9">
        <v>2.0</v>
      </c>
      <c r="E14" s="2">
        <v>3.0</v>
      </c>
      <c r="F14" s="9">
        <v>4.0</v>
      </c>
      <c r="G14" s="9">
        <v>5.0</v>
      </c>
      <c r="H14" s="2">
        <v>6.0</v>
      </c>
      <c r="I14" s="9">
        <v>7.0</v>
      </c>
      <c r="J14" s="9">
        <v>8.0</v>
      </c>
      <c r="K14" s="2">
        <v>9.0</v>
      </c>
      <c r="L14" s="9">
        <v>10.0</v>
      </c>
      <c r="M14" s="9">
        <v>11.0</v>
      </c>
      <c r="N14" s="2">
        <v>12.0</v>
      </c>
      <c r="O14" s="1"/>
      <c r="P14" s="1"/>
      <c r="Q14" s="1"/>
      <c r="R14" s="1"/>
      <c r="S14" s="1"/>
      <c r="T14" s="1"/>
      <c r="U14" s="1"/>
      <c r="V14" s="1"/>
      <c r="W14" s="1"/>
      <c r="X14" s="1"/>
      <c r="Y14" s="1"/>
      <c r="Z14" s="1"/>
    </row>
    <row r="15">
      <c r="A15" s="1"/>
      <c r="B15" s="2" t="s">
        <v>11937</v>
      </c>
      <c r="C15" s="2" t="s">
        <v>16112</v>
      </c>
      <c r="D15" s="2" t="s">
        <v>16114</v>
      </c>
      <c r="E15" s="2" t="s">
        <v>16116</v>
      </c>
      <c r="F15" s="2" t="s">
        <v>16117</v>
      </c>
      <c r="G15" s="2" t="s">
        <v>16119</v>
      </c>
      <c r="H15" s="2" t="s">
        <v>16120</v>
      </c>
      <c r="I15" s="2" t="s">
        <v>16122</v>
      </c>
      <c r="J15" s="2" t="s">
        <v>16123</v>
      </c>
      <c r="K15" s="1"/>
      <c r="M15" s="2"/>
      <c r="N15" s="1"/>
      <c r="O15" s="1"/>
      <c r="P15" s="1"/>
      <c r="Q15" s="1"/>
      <c r="R15" s="1"/>
      <c r="S15" s="1"/>
      <c r="T15" s="1"/>
      <c r="U15" s="1"/>
      <c r="V15" s="1"/>
      <c r="W15" s="1"/>
      <c r="X15" s="1"/>
      <c r="Y15" s="1"/>
      <c r="Z15" s="1"/>
    </row>
    <row r="16">
      <c r="A16" s="2" t="s">
        <v>16126</v>
      </c>
      <c r="B16" s="2"/>
      <c r="C16" s="2"/>
      <c r="D16" s="2"/>
      <c r="E16" s="2"/>
      <c r="F16" s="2"/>
      <c r="G16" s="2"/>
      <c r="H16" s="2"/>
      <c r="I16" s="2"/>
      <c r="J16" s="2"/>
      <c r="K16" s="1"/>
      <c r="L16" s="2"/>
      <c r="M16" s="1"/>
      <c r="N16" s="1"/>
      <c r="O16" s="1"/>
      <c r="P16" s="1"/>
      <c r="Q16" s="1"/>
      <c r="R16" s="1"/>
      <c r="S16" s="1"/>
      <c r="T16" s="1"/>
      <c r="U16" s="1"/>
      <c r="V16" s="1"/>
      <c r="W16" s="1"/>
      <c r="X16" s="1"/>
      <c r="Y16" s="1"/>
      <c r="Z16" s="1"/>
    </row>
    <row r="17">
      <c r="A17" s="1"/>
      <c r="B17" s="1"/>
      <c r="C17" s="2" t="s">
        <v>16135</v>
      </c>
      <c r="D17" s="1"/>
      <c r="F17" s="1"/>
      <c r="G17" s="1"/>
      <c r="H17" s="1"/>
      <c r="I17" s="1"/>
      <c r="J17" s="1"/>
      <c r="K17" s="2" t="s">
        <v>16139</v>
      </c>
      <c r="L17" s="1"/>
      <c r="M17" s="1"/>
      <c r="N17" s="1"/>
      <c r="O17" s="1"/>
      <c r="P17" s="1"/>
      <c r="Q17" s="1"/>
      <c r="R17" s="1"/>
      <c r="S17" s="1"/>
      <c r="T17" s="1"/>
      <c r="U17" s="1"/>
      <c r="V17" s="1"/>
      <c r="W17" s="1"/>
      <c r="X17" s="1"/>
      <c r="Y17" s="1"/>
      <c r="Z17" s="1"/>
    </row>
    <row r="18">
      <c r="A18" s="1"/>
      <c r="B18" s="1"/>
      <c r="C18" s="2" t="s">
        <v>16141</v>
      </c>
      <c r="D18" s="1"/>
      <c r="F18" s="1"/>
      <c r="G18" s="1"/>
      <c r="H18" s="1"/>
      <c r="I18" s="1"/>
      <c r="J18" s="1"/>
      <c r="K18" s="37" t="s">
        <v>16142</v>
      </c>
      <c r="L18" s="1"/>
      <c r="M18" s="1"/>
      <c r="N18" s="1"/>
      <c r="O18" s="1"/>
      <c r="P18" s="1"/>
      <c r="Q18" s="1"/>
      <c r="R18" s="1"/>
      <c r="S18" s="1"/>
      <c r="T18" s="1"/>
      <c r="U18" s="1"/>
      <c r="V18" s="1"/>
      <c r="W18" s="1"/>
      <c r="X18" s="1"/>
      <c r="Y18" s="1"/>
      <c r="Z18" s="1"/>
    </row>
    <row r="19">
      <c r="A19" s="1"/>
      <c r="B19" s="1"/>
      <c r="C19" s="2" t="s">
        <v>16147</v>
      </c>
      <c r="D19" s="1"/>
      <c r="F19" s="1"/>
      <c r="G19" s="1"/>
      <c r="H19" s="1"/>
      <c r="I19" s="1"/>
      <c r="J19" s="1"/>
      <c r="K19" s="19" t="s">
        <v>16152</v>
      </c>
      <c r="L19" s="1"/>
      <c r="M19" s="1"/>
      <c r="N19" s="1"/>
      <c r="O19" s="1"/>
      <c r="P19" s="1"/>
      <c r="Q19" s="1"/>
      <c r="R19" s="1"/>
      <c r="S19" s="1"/>
      <c r="T19" s="1"/>
      <c r="U19" s="1"/>
      <c r="V19" s="1"/>
      <c r="W19" s="1"/>
      <c r="X19" s="1"/>
      <c r="Y19" s="1"/>
      <c r="Z19" s="1"/>
    </row>
    <row r="20">
      <c r="A20" s="1"/>
      <c r="B20" s="1"/>
      <c r="C20" s="2" t="s">
        <v>16157</v>
      </c>
      <c r="D20" s="1"/>
      <c r="F20" s="1"/>
      <c r="G20" s="1"/>
      <c r="H20" s="1"/>
      <c r="I20" s="1"/>
      <c r="J20" s="1"/>
      <c r="K20" s="2" t="s">
        <v>16162</v>
      </c>
      <c r="L20" s="1"/>
      <c r="M20" s="1"/>
      <c r="N20" s="1"/>
      <c r="O20" s="1"/>
      <c r="P20" s="1"/>
      <c r="Q20" s="1"/>
      <c r="R20" s="1"/>
      <c r="S20" s="1"/>
      <c r="T20" s="1"/>
      <c r="U20" s="1"/>
      <c r="V20" s="1"/>
      <c r="W20" s="1"/>
      <c r="X20" s="1"/>
      <c r="Y20" s="1"/>
      <c r="Z20" s="1"/>
    </row>
    <row r="21">
      <c r="A21" s="1"/>
      <c r="B21" s="1"/>
      <c r="C21" s="2" t="s">
        <v>16170</v>
      </c>
      <c r="D21" s="1"/>
      <c r="F21" s="1"/>
      <c r="G21" s="1"/>
      <c r="H21" s="1"/>
      <c r="I21" s="1"/>
      <c r="J21" s="1"/>
      <c r="K21" s="2" t="s">
        <v>16172</v>
      </c>
      <c r="L21" s="1"/>
      <c r="M21" s="1"/>
      <c r="N21" s="1"/>
      <c r="O21" s="1"/>
      <c r="P21" s="1"/>
      <c r="Q21" s="1"/>
      <c r="R21" s="1"/>
      <c r="S21" s="1"/>
      <c r="T21" s="1"/>
      <c r="U21" s="1"/>
      <c r="V21" s="1"/>
      <c r="W21" s="1"/>
      <c r="X21" s="1"/>
      <c r="Y21" s="1"/>
      <c r="Z21" s="1"/>
    </row>
    <row r="22">
      <c r="A22" s="1"/>
      <c r="B22" s="1"/>
      <c r="C22" s="2" t="s">
        <v>16177</v>
      </c>
      <c r="D22" s="1"/>
      <c r="F22" s="1"/>
      <c r="G22" s="1"/>
      <c r="H22" s="1"/>
      <c r="I22" s="1"/>
      <c r="J22" s="1"/>
      <c r="K22" s="2" t="s">
        <v>16180</v>
      </c>
      <c r="L22" s="1"/>
      <c r="M22" s="1"/>
      <c r="N22" s="1"/>
      <c r="O22" s="1"/>
      <c r="P22" s="1"/>
      <c r="Q22" s="1"/>
      <c r="R22" s="1"/>
      <c r="S22" s="1"/>
      <c r="T22" s="1"/>
      <c r="U22" s="1"/>
      <c r="V22" s="1"/>
      <c r="W22" s="1"/>
      <c r="X22" s="1"/>
      <c r="Y22" s="1"/>
      <c r="Z22" s="1"/>
    </row>
    <row r="23">
      <c r="A23" s="1"/>
      <c r="B23" s="1"/>
      <c r="C23" s="1"/>
      <c r="D23" s="1"/>
      <c r="F23" s="1"/>
      <c r="G23" s="1"/>
      <c r="H23" s="1"/>
      <c r="I23" s="1"/>
      <c r="J23" s="1"/>
      <c r="K23" s="2" t="s">
        <v>16182</v>
      </c>
      <c r="L23" s="1"/>
      <c r="M23" s="1"/>
      <c r="N23" s="1"/>
      <c r="O23" s="1"/>
      <c r="P23" s="1"/>
      <c r="Q23" s="1"/>
      <c r="R23" s="1"/>
      <c r="S23" s="1"/>
      <c r="T23" s="1"/>
      <c r="U23" s="1"/>
      <c r="V23" s="1"/>
      <c r="W23" s="1"/>
      <c r="X23" s="1"/>
      <c r="Y23" s="1"/>
      <c r="Z23" s="1"/>
    </row>
    <row r="24">
      <c r="A24" s="1"/>
      <c r="B24" s="1"/>
      <c r="C24" s="1"/>
      <c r="D24" s="1"/>
      <c r="F24" s="1"/>
      <c r="G24" s="1"/>
      <c r="H24" s="1"/>
      <c r="I24" s="1"/>
      <c r="J24" s="1"/>
      <c r="K24" s="19" t="s">
        <v>16187</v>
      </c>
      <c r="L24" s="1"/>
      <c r="M24" s="1"/>
      <c r="N24" s="1"/>
      <c r="O24" s="1"/>
      <c r="P24" s="1"/>
      <c r="Q24" s="1"/>
      <c r="R24" s="1"/>
      <c r="S24" s="1"/>
      <c r="T24" s="1"/>
      <c r="U24" s="1"/>
      <c r="V24" s="1"/>
      <c r="W24" s="1"/>
      <c r="X24" s="1"/>
      <c r="Y24" s="1"/>
      <c r="Z24" s="1"/>
    </row>
    <row r="25">
      <c r="A25" s="1"/>
      <c r="B25" s="1"/>
      <c r="C25" s="1"/>
      <c r="D25" s="1"/>
      <c r="F25" s="1"/>
      <c r="G25" s="1"/>
      <c r="H25" s="1"/>
      <c r="I25" s="1"/>
      <c r="J25" s="1"/>
      <c r="K25" s="19" t="s">
        <v>16192</v>
      </c>
      <c r="L25" s="1"/>
      <c r="M25" s="1"/>
      <c r="N25" s="1"/>
      <c r="O25" s="1"/>
      <c r="P25" s="1"/>
      <c r="Q25" s="1"/>
      <c r="R25" s="1"/>
      <c r="S25" s="1"/>
      <c r="T25" s="1"/>
      <c r="U25" s="1"/>
      <c r="V25" s="1"/>
      <c r="W25" s="1"/>
      <c r="X25" s="1"/>
      <c r="Y25" s="1"/>
      <c r="Z25" s="1"/>
    </row>
    <row r="26">
      <c r="A26" s="1"/>
      <c r="B26" s="1"/>
      <c r="C26" s="1"/>
      <c r="D26" s="1"/>
      <c r="E26" s="1"/>
      <c r="F26" s="1"/>
      <c r="G26" s="1"/>
      <c r="H26" s="1"/>
      <c r="I26" s="1"/>
      <c r="J26" s="1"/>
      <c r="K26" s="2" t="s">
        <v>16201</v>
      </c>
      <c r="L26" s="1"/>
      <c r="M26" s="1"/>
      <c r="N26" s="1"/>
      <c r="O26" s="1"/>
      <c r="P26" s="1"/>
      <c r="Q26" s="1"/>
      <c r="R26" s="1"/>
      <c r="S26" s="1"/>
      <c r="T26" s="1"/>
      <c r="U26" s="1"/>
      <c r="V26" s="1"/>
      <c r="W26" s="1"/>
      <c r="X26" s="1"/>
      <c r="Y26" s="1"/>
      <c r="Z26" s="1"/>
    </row>
    <row r="27">
      <c r="A27" s="1"/>
      <c r="B27" s="1"/>
      <c r="C27" s="1"/>
      <c r="D27" s="1"/>
      <c r="E27" s="1"/>
      <c r="F27" s="1"/>
      <c r="G27" s="1"/>
      <c r="H27" s="1"/>
      <c r="I27" s="1"/>
      <c r="J27" s="1"/>
      <c r="K27" s="2" t="s">
        <v>16204</v>
      </c>
      <c r="L27" s="1"/>
      <c r="M27" s="1"/>
      <c r="N27" s="1"/>
      <c r="O27" s="1"/>
      <c r="P27" s="1"/>
      <c r="Q27" s="1"/>
      <c r="R27" s="1"/>
      <c r="S27" s="1"/>
      <c r="T27" s="1"/>
      <c r="U27" s="1"/>
      <c r="V27" s="1"/>
      <c r="W27" s="1"/>
      <c r="X27" s="1"/>
      <c r="Y27" s="1"/>
      <c r="Z27" s="1"/>
    </row>
    <row r="28">
      <c r="A28" s="1"/>
      <c r="B28" s="1"/>
      <c r="C28" s="1"/>
      <c r="D28" s="1"/>
      <c r="E28" s="1"/>
      <c r="F28" s="1"/>
      <c r="G28" s="1"/>
      <c r="H28" s="1"/>
      <c r="I28" s="1"/>
      <c r="J28" s="1"/>
      <c r="K28" s="2" t="s">
        <v>16209</v>
      </c>
      <c r="L28" s="1"/>
      <c r="M28" s="1"/>
      <c r="N28" s="1"/>
      <c r="O28" s="1"/>
      <c r="P28" s="1"/>
      <c r="Q28" s="1"/>
      <c r="R28" s="1"/>
      <c r="S28" s="1"/>
      <c r="T28" s="1"/>
      <c r="U28" s="1"/>
      <c r="V28" s="1"/>
      <c r="W28" s="1"/>
      <c r="X28" s="1"/>
      <c r="Y28" s="1"/>
      <c r="Z28" s="1"/>
    </row>
    <row r="29">
      <c r="A29" s="1"/>
      <c r="B29" s="1"/>
      <c r="C29" s="1"/>
      <c r="D29" s="1"/>
      <c r="E29" s="1"/>
      <c r="F29" s="1"/>
      <c r="G29" s="1"/>
      <c r="H29" s="1"/>
      <c r="I29" s="1"/>
      <c r="J29" s="1"/>
      <c r="K29" s="2" t="s">
        <v>16217</v>
      </c>
      <c r="L29" s="1"/>
      <c r="M29" s="1"/>
      <c r="N29" s="1"/>
      <c r="O29" s="1"/>
      <c r="P29" s="1"/>
      <c r="Q29" s="1"/>
      <c r="R29" s="1"/>
      <c r="S29" s="1"/>
      <c r="T29" s="1"/>
      <c r="U29" s="1"/>
      <c r="V29" s="1"/>
      <c r="W29" s="1"/>
      <c r="X29" s="1"/>
      <c r="Y29" s="1"/>
      <c r="Z29" s="1"/>
    </row>
    <row r="30">
      <c r="A30" s="1"/>
      <c r="B30" s="1"/>
      <c r="C30" s="1"/>
      <c r="D30" s="1"/>
      <c r="E30" s="1"/>
      <c r="F30" s="1"/>
      <c r="G30" s="1"/>
      <c r="H30" s="1"/>
      <c r="I30" s="1"/>
      <c r="J30" s="1"/>
      <c r="K30" s="2" t="s">
        <v>16227</v>
      </c>
      <c r="L30" s="1"/>
      <c r="M30" s="1"/>
      <c r="N30" s="1"/>
      <c r="O30" s="1"/>
      <c r="P30" s="1"/>
      <c r="Q30" s="1"/>
      <c r="R30" s="1"/>
      <c r="S30" s="1"/>
      <c r="T30" s="1"/>
      <c r="U30" s="1"/>
      <c r="V30" s="1"/>
      <c r="W30" s="1"/>
      <c r="X30" s="1"/>
      <c r="Y30" s="1"/>
      <c r="Z30" s="1"/>
    </row>
    <row r="31">
      <c r="A31" s="1"/>
      <c r="B31" s="1"/>
      <c r="C31" s="1"/>
      <c r="D31" s="1"/>
      <c r="E31" s="1"/>
      <c r="F31" s="1"/>
      <c r="G31" s="1"/>
      <c r="H31" s="1"/>
      <c r="I31" s="1"/>
      <c r="J31" s="1"/>
      <c r="K31" s="2" t="s">
        <v>16236</v>
      </c>
      <c r="L31" s="1"/>
      <c r="M31" s="1"/>
      <c r="N31" s="1"/>
      <c r="O31" s="1"/>
      <c r="P31" s="1"/>
      <c r="Q31" s="1"/>
      <c r="R31" s="1"/>
      <c r="S31" s="1"/>
      <c r="T31" s="1"/>
      <c r="U31" s="1"/>
      <c r="V31" s="1"/>
      <c r="W31" s="1"/>
      <c r="X31" s="1"/>
      <c r="Y31" s="1"/>
      <c r="Z31" s="1"/>
    </row>
    <row r="32">
      <c r="A32" s="1"/>
      <c r="B32" s="1"/>
      <c r="C32" s="1"/>
      <c r="D32" s="1"/>
      <c r="E32" s="1"/>
      <c r="F32" s="1"/>
      <c r="G32" s="1"/>
      <c r="H32" s="1"/>
      <c r="I32" s="1"/>
      <c r="J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19">
    <mergeCell ref="A4:N4"/>
    <mergeCell ref="B7:N7"/>
    <mergeCell ref="C9:D9"/>
    <mergeCell ref="E9:J9"/>
    <mergeCell ref="K9:N9"/>
    <mergeCell ref="E10:J10"/>
    <mergeCell ref="K10:N10"/>
    <mergeCell ref="C12:D12"/>
    <mergeCell ref="C13:D13"/>
    <mergeCell ref="E13:J13"/>
    <mergeCell ref="K13:L13"/>
    <mergeCell ref="M13:N13"/>
    <mergeCell ref="C10:D10"/>
    <mergeCell ref="C11:D11"/>
    <mergeCell ref="E11:J11"/>
    <mergeCell ref="K11:N11"/>
    <mergeCell ref="E12:J12"/>
    <mergeCell ref="K12:L12"/>
    <mergeCell ref="M12:N1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16395</v>
      </c>
      <c r="B1" s="2" t="s">
        <v>16397</v>
      </c>
      <c r="J1" s="19" t="s">
        <v>16399</v>
      </c>
      <c r="K1" s="19" t="s">
        <v>16401</v>
      </c>
    </row>
    <row r="3">
      <c r="B3" s="340" t="s">
        <v>16405</v>
      </c>
    </row>
    <row r="4">
      <c r="B4" s="340" t="s">
        <v>16409</v>
      </c>
    </row>
    <row r="5">
      <c r="B5" s="1"/>
    </row>
    <row r="6">
      <c r="B6" s="340" t="s">
        <v>16416</v>
      </c>
    </row>
    <row r="7">
      <c r="B7" s="1"/>
    </row>
    <row r="8">
      <c r="B8" s="340" t="s">
        <v>16419</v>
      </c>
    </row>
    <row r="9">
      <c r="B9" s="1"/>
    </row>
    <row r="10">
      <c r="B10" s="340" t="s">
        <v>16427</v>
      </c>
    </row>
    <row r="11">
      <c r="B11" s="1"/>
    </row>
    <row r="12">
      <c r="B12" s="340" t="s">
        <v>16435</v>
      </c>
    </row>
    <row r="13">
      <c r="B13" s="1"/>
    </row>
    <row r="14">
      <c r="B14" s="340" t="s">
        <v>16442</v>
      </c>
    </row>
    <row r="15">
      <c r="B15" s="1"/>
    </row>
    <row r="16">
      <c r="B16" s="340" t="s">
        <v>16448</v>
      </c>
    </row>
    <row r="17">
      <c r="B17" s="1"/>
    </row>
    <row r="18">
      <c r="B18" s="340" t="s">
        <v>16454</v>
      </c>
    </row>
    <row r="19">
      <c r="B19" s="1"/>
    </row>
    <row r="20">
      <c r="B20" s="340" t="s">
        <v>16458</v>
      </c>
    </row>
    <row r="21">
      <c r="B21" s="1"/>
    </row>
    <row r="22">
      <c r="B22" s="340" t="s">
        <v>16473</v>
      </c>
    </row>
    <row r="23">
      <c r="B23" s="1"/>
    </row>
    <row r="24">
      <c r="B24" s="340" t="s">
        <v>16475</v>
      </c>
    </row>
    <row r="25">
      <c r="B25" s="1"/>
    </row>
    <row r="26">
      <c r="B26" s="340" t="s">
        <v>16489</v>
      </c>
    </row>
    <row r="27">
      <c r="B27" s="1"/>
    </row>
    <row r="28">
      <c r="B28" s="340" t="s">
        <v>16496</v>
      </c>
    </row>
  </sheetData>
  <mergeCells count="27">
    <mergeCell ref="B1:I1"/>
    <mergeCell ref="B3:O3"/>
    <mergeCell ref="B4:O4"/>
    <mergeCell ref="B5:O5"/>
    <mergeCell ref="B6:O6"/>
    <mergeCell ref="B7:O7"/>
    <mergeCell ref="B8:O8"/>
    <mergeCell ref="B9:O9"/>
    <mergeCell ref="B10:O10"/>
    <mergeCell ref="B11:O11"/>
    <mergeCell ref="B12:O12"/>
    <mergeCell ref="B13:O13"/>
    <mergeCell ref="B14:O14"/>
    <mergeCell ref="B15:O15"/>
    <mergeCell ref="B23:O23"/>
    <mergeCell ref="B24:O24"/>
    <mergeCell ref="B25:O25"/>
    <mergeCell ref="B26:O26"/>
    <mergeCell ref="B27:O27"/>
    <mergeCell ref="B28:O28"/>
    <mergeCell ref="B16:O16"/>
    <mergeCell ref="B17:O17"/>
    <mergeCell ref="B18:O18"/>
    <mergeCell ref="B19:O19"/>
    <mergeCell ref="B20:O20"/>
    <mergeCell ref="B21:O21"/>
    <mergeCell ref="B22:O22"/>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3" width="38.38"/>
  </cols>
  <sheetData>
    <row r="1">
      <c r="A1" s="444"/>
      <c r="B1" s="445"/>
      <c r="D1" s="444"/>
      <c r="E1" s="444"/>
      <c r="F1" s="444"/>
      <c r="G1" s="444"/>
      <c r="H1" s="444"/>
      <c r="I1" s="444"/>
      <c r="J1" s="444"/>
      <c r="K1" s="444"/>
      <c r="L1" s="444"/>
      <c r="M1" s="444"/>
      <c r="N1" s="444"/>
      <c r="O1" s="444"/>
      <c r="P1" s="444"/>
      <c r="Q1" s="444"/>
      <c r="R1" s="444"/>
      <c r="S1" s="444"/>
      <c r="T1" s="444"/>
      <c r="U1" s="444"/>
      <c r="V1" s="444"/>
      <c r="W1" s="444"/>
      <c r="X1" s="444"/>
      <c r="Y1" s="444"/>
      <c r="Z1" s="444"/>
    </row>
    <row r="2">
      <c r="A2" s="444"/>
      <c r="B2" s="446" t="s">
        <v>17404</v>
      </c>
      <c r="D2" s="444"/>
      <c r="E2" s="444"/>
      <c r="F2" s="444"/>
      <c r="G2" s="444"/>
      <c r="H2" s="444"/>
      <c r="I2" s="444"/>
      <c r="J2" s="444"/>
      <c r="K2" s="444"/>
      <c r="L2" s="444"/>
      <c r="M2" s="444"/>
      <c r="N2" s="444"/>
      <c r="O2" s="444"/>
      <c r="P2" s="444"/>
      <c r="Q2" s="444"/>
      <c r="R2" s="444"/>
      <c r="S2" s="444"/>
      <c r="T2" s="444"/>
      <c r="U2" s="444"/>
      <c r="V2" s="444"/>
      <c r="W2" s="444"/>
      <c r="X2" s="444"/>
      <c r="Y2" s="444"/>
      <c r="Z2" s="444"/>
    </row>
    <row r="3">
      <c r="A3" s="447" t="s">
        <v>17408</v>
      </c>
      <c r="B3" s="448" t="s">
        <v>17410</v>
      </c>
      <c r="D3" s="444"/>
      <c r="E3" s="444"/>
      <c r="F3" s="444"/>
      <c r="G3" s="444"/>
      <c r="H3" s="444"/>
      <c r="I3" s="444"/>
      <c r="J3" s="444"/>
      <c r="K3" s="444"/>
      <c r="L3" s="444"/>
      <c r="M3" s="444"/>
      <c r="N3" s="444"/>
      <c r="O3" s="444"/>
      <c r="P3" s="444"/>
      <c r="Q3" s="444"/>
      <c r="R3" s="444"/>
      <c r="S3" s="444"/>
      <c r="T3" s="444"/>
      <c r="U3" s="444"/>
      <c r="V3" s="444"/>
      <c r="W3" s="444"/>
      <c r="X3" s="444"/>
      <c r="Y3" s="444"/>
      <c r="Z3" s="444"/>
    </row>
    <row r="4">
      <c r="C4" s="446" t="s">
        <v>17423</v>
      </c>
      <c r="J4" s="444"/>
      <c r="K4" s="444"/>
      <c r="L4" s="444"/>
      <c r="M4" s="444"/>
      <c r="N4" s="444"/>
      <c r="O4" s="444"/>
      <c r="P4" s="444"/>
      <c r="Q4" s="444"/>
      <c r="R4" s="444"/>
      <c r="S4" s="444"/>
      <c r="T4" s="444"/>
      <c r="U4" s="444"/>
      <c r="V4" s="444"/>
      <c r="W4" s="444"/>
      <c r="X4" s="444"/>
      <c r="Y4" s="444"/>
      <c r="Z4" s="444"/>
    </row>
    <row r="5">
      <c r="C5" s="446" t="s">
        <v>17429</v>
      </c>
      <c r="J5" s="444"/>
      <c r="K5" s="444"/>
      <c r="L5" s="444"/>
      <c r="M5" s="444"/>
      <c r="N5" s="444"/>
      <c r="O5" s="444"/>
      <c r="P5" s="444"/>
      <c r="Q5" s="444"/>
      <c r="R5" s="444"/>
      <c r="S5" s="444"/>
      <c r="T5" s="444"/>
      <c r="U5" s="444"/>
      <c r="V5" s="444"/>
      <c r="W5" s="444"/>
      <c r="X5" s="444"/>
      <c r="Y5" s="444"/>
      <c r="Z5" s="444"/>
    </row>
    <row r="6">
      <c r="A6" s="449" t="s">
        <v>17439</v>
      </c>
      <c r="B6" s="448" t="s">
        <v>17445</v>
      </c>
      <c r="D6" s="444"/>
      <c r="E6" s="444"/>
      <c r="F6" s="444"/>
      <c r="G6" s="444"/>
      <c r="H6" s="444"/>
      <c r="I6" s="444"/>
      <c r="J6" s="444"/>
      <c r="K6" s="444"/>
      <c r="L6" s="444"/>
      <c r="M6" s="444"/>
      <c r="N6" s="444"/>
      <c r="O6" s="444"/>
      <c r="P6" s="444"/>
      <c r="Q6" s="444"/>
      <c r="R6" s="444"/>
      <c r="S6" s="444"/>
      <c r="T6" s="444"/>
      <c r="U6" s="444"/>
      <c r="V6" s="444"/>
      <c r="W6" s="444"/>
      <c r="X6" s="444"/>
      <c r="Y6" s="444"/>
      <c r="Z6" s="444"/>
    </row>
    <row r="7">
      <c r="A7" s="450" t="s">
        <v>17455</v>
      </c>
      <c r="B7" s="448" t="s">
        <v>17457</v>
      </c>
      <c r="D7" s="444"/>
      <c r="E7" s="444"/>
      <c r="F7" s="444"/>
      <c r="G7" s="444"/>
      <c r="H7" s="444"/>
      <c r="I7" s="444"/>
      <c r="J7" s="444"/>
      <c r="K7" s="444"/>
      <c r="L7" s="444"/>
      <c r="M7" s="444"/>
      <c r="N7" s="444"/>
      <c r="O7" s="444"/>
      <c r="P7" s="444"/>
      <c r="Q7" s="444"/>
      <c r="R7" s="444"/>
      <c r="S7" s="444"/>
      <c r="T7" s="444"/>
      <c r="U7" s="444"/>
      <c r="V7" s="444"/>
      <c r="W7" s="444"/>
      <c r="X7" s="444"/>
      <c r="Y7" s="444"/>
      <c r="Z7" s="444"/>
    </row>
    <row r="8">
      <c r="A8" s="451" t="s">
        <v>17463</v>
      </c>
      <c r="B8" s="448" t="s">
        <v>17464</v>
      </c>
      <c r="D8" s="444"/>
      <c r="E8" s="444"/>
      <c r="F8" s="444"/>
      <c r="G8" s="444"/>
      <c r="H8" s="444"/>
      <c r="I8" s="444"/>
      <c r="J8" s="444"/>
      <c r="K8" s="444"/>
      <c r="L8" s="444"/>
      <c r="M8" s="444"/>
      <c r="N8" s="444"/>
      <c r="O8" s="444"/>
      <c r="P8" s="444"/>
      <c r="Q8" s="444"/>
      <c r="R8" s="444"/>
      <c r="S8" s="444"/>
      <c r="T8" s="444"/>
      <c r="U8" s="444"/>
      <c r="V8" s="444"/>
      <c r="W8" s="444"/>
      <c r="X8" s="444"/>
      <c r="Y8" s="444"/>
      <c r="Z8" s="444"/>
    </row>
    <row r="9">
      <c r="A9" s="444"/>
      <c r="B9" s="446" t="s">
        <v>17473</v>
      </c>
      <c r="D9" s="444"/>
      <c r="E9" s="444"/>
      <c r="F9" s="444"/>
      <c r="G9" s="444"/>
      <c r="H9" s="444"/>
      <c r="I9" s="444"/>
      <c r="J9" s="444"/>
      <c r="K9" s="444"/>
      <c r="L9" s="444"/>
      <c r="M9" s="444"/>
      <c r="N9" s="444"/>
      <c r="O9" s="444"/>
      <c r="P9" s="444"/>
      <c r="Q9" s="444"/>
      <c r="R9" s="444"/>
      <c r="S9" s="444"/>
      <c r="T9" s="444"/>
      <c r="U9" s="444"/>
      <c r="V9" s="444"/>
      <c r="W9" s="444"/>
      <c r="X9" s="444"/>
      <c r="Y9" s="444"/>
      <c r="Z9" s="444"/>
    </row>
    <row r="10">
      <c r="A10" s="444"/>
      <c r="B10" s="452"/>
      <c r="D10" s="444"/>
      <c r="E10" s="444"/>
      <c r="F10" s="444"/>
      <c r="G10" s="444"/>
      <c r="H10" s="444"/>
      <c r="I10" s="444"/>
      <c r="J10" s="444"/>
      <c r="K10" s="444"/>
      <c r="L10" s="444"/>
      <c r="M10" s="444"/>
      <c r="N10" s="444"/>
      <c r="O10" s="444"/>
      <c r="P10" s="444"/>
      <c r="Q10" s="444"/>
      <c r="R10" s="444"/>
      <c r="S10" s="444"/>
      <c r="T10" s="444"/>
      <c r="U10" s="444"/>
      <c r="V10" s="444"/>
      <c r="W10" s="444"/>
      <c r="X10" s="444"/>
      <c r="Y10" s="444"/>
      <c r="Z10" s="444"/>
    </row>
    <row r="11">
      <c r="A11" s="453" t="s">
        <v>17487</v>
      </c>
      <c r="B11" s="454" t="s">
        <v>17489</v>
      </c>
      <c r="C11" s="454"/>
      <c r="D11" s="444"/>
      <c r="E11" s="444"/>
      <c r="F11" s="444"/>
      <c r="G11" s="444"/>
      <c r="H11" s="444"/>
      <c r="I11" s="444"/>
      <c r="J11" s="444"/>
      <c r="K11" s="444"/>
      <c r="L11" s="444"/>
      <c r="M11" s="444"/>
      <c r="N11" s="444"/>
      <c r="O11" s="444"/>
      <c r="P11" s="444"/>
      <c r="Q11" s="444"/>
      <c r="R11" s="444"/>
      <c r="S11" s="444"/>
      <c r="T11" s="444"/>
      <c r="U11" s="444"/>
      <c r="V11" s="444"/>
      <c r="W11" s="444"/>
      <c r="X11" s="444"/>
      <c r="Y11" s="444"/>
      <c r="Z11" s="444"/>
    </row>
    <row r="12">
      <c r="D12" s="444"/>
      <c r="E12" s="444"/>
      <c r="F12" s="444"/>
      <c r="G12" s="444"/>
      <c r="H12" s="444"/>
      <c r="I12" s="444"/>
      <c r="J12" s="444"/>
      <c r="K12" s="444"/>
      <c r="L12" s="444"/>
      <c r="M12" s="444"/>
      <c r="N12" s="444"/>
      <c r="O12" s="444"/>
      <c r="P12" s="444"/>
      <c r="Q12" s="444"/>
      <c r="R12" s="444"/>
      <c r="S12" s="444"/>
      <c r="T12" s="444"/>
      <c r="U12" s="444"/>
      <c r="V12" s="444"/>
      <c r="W12" s="444"/>
      <c r="X12" s="444"/>
      <c r="Y12" s="444"/>
      <c r="Z12" s="444"/>
    </row>
    <row r="13">
      <c r="C13" s="455" t="s">
        <v>17505</v>
      </c>
      <c r="F13" s="444"/>
      <c r="G13" s="444"/>
      <c r="H13" s="444"/>
      <c r="I13" s="444"/>
      <c r="J13" s="444"/>
      <c r="K13" s="444"/>
      <c r="L13" s="444"/>
      <c r="M13" s="444"/>
      <c r="N13" s="444"/>
      <c r="O13" s="444"/>
      <c r="P13" s="444"/>
      <c r="Q13" s="444"/>
      <c r="R13" s="444"/>
      <c r="S13" s="444"/>
      <c r="T13" s="444"/>
      <c r="U13" s="444"/>
      <c r="V13" s="444"/>
      <c r="W13" s="444"/>
      <c r="X13" s="444"/>
      <c r="Y13" s="444"/>
      <c r="Z13" s="444"/>
    </row>
    <row r="14">
      <c r="D14" s="456"/>
      <c r="F14" s="444"/>
      <c r="G14" s="444"/>
      <c r="H14" s="444"/>
      <c r="I14" s="444"/>
      <c r="J14" s="444"/>
      <c r="K14" s="444"/>
      <c r="L14" s="444"/>
      <c r="M14" s="444"/>
      <c r="N14" s="444"/>
      <c r="O14" s="444"/>
      <c r="P14" s="444"/>
      <c r="Q14" s="444"/>
      <c r="R14" s="444"/>
      <c r="S14" s="444"/>
      <c r="T14" s="444"/>
      <c r="U14" s="444"/>
      <c r="V14" s="444"/>
      <c r="W14" s="444"/>
      <c r="X14" s="444"/>
      <c r="Y14" s="444"/>
      <c r="Z14" s="444"/>
    </row>
    <row r="15">
      <c r="C15" s="455" t="s">
        <v>17515</v>
      </c>
      <c r="F15" s="444"/>
      <c r="G15" s="444"/>
      <c r="H15" s="444"/>
      <c r="I15" s="444"/>
      <c r="J15" s="444"/>
      <c r="K15" s="444"/>
      <c r="L15" s="444"/>
      <c r="M15" s="444"/>
      <c r="N15" s="444"/>
      <c r="O15" s="444"/>
      <c r="P15" s="444"/>
      <c r="Q15" s="444"/>
      <c r="R15" s="444"/>
      <c r="S15" s="444"/>
      <c r="T15" s="444"/>
      <c r="U15" s="444"/>
      <c r="V15" s="444"/>
      <c r="W15" s="444"/>
      <c r="X15" s="444"/>
      <c r="Y15" s="444"/>
      <c r="Z15" s="444"/>
    </row>
    <row r="16">
      <c r="C16" s="456"/>
      <c r="F16" s="444"/>
      <c r="G16" s="444"/>
      <c r="H16" s="444"/>
      <c r="I16" s="444"/>
      <c r="J16" s="444"/>
      <c r="K16" s="444"/>
      <c r="L16" s="444"/>
      <c r="M16" s="444"/>
      <c r="N16" s="444"/>
      <c r="O16" s="444"/>
      <c r="P16" s="444"/>
      <c r="Q16" s="444"/>
      <c r="R16" s="444"/>
      <c r="S16" s="444"/>
      <c r="T16" s="444"/>
      <c r="U16" s="444"/>
      <c r="V16" s="444"/>
      <c r="W16" s="444"/>
      <c r="X16" s="444"/>
      <c r="Y16" s="444"/>
      <c r="Z16" s="444"/>
    </row>
    <row r="17">
      <c r="C17" s="455" t="s">
        <v>17528</v>
      </c>
      <c r="F17" s="444"/>
      <c r="G17" s="444"/>
      <c r="H17" s="444"/>
      <c r="I17" s="444"/>
      <c r="J17" s="444"/>
      <c r="K17" s="444"/>
      <c r="L17" s="444"/>
      <c r="M17" s="444"/>
      <c r="N17" s="444"/>
      <c r="O17" s="444"/>
      <c r="P17" s="444"/>
      <c r="Q17" s="444"/>
      <c r="R17" s="444"/>
      <c r="S17" s="444"/>
      <c r="T17" s="444"/>
      <c r="U17" s="444"/>
      <c r="V17" s="444"/>
      <c r="W17" s="444"/>
      <c r="X17" s="444"/>
      <c r="Y17" s="444"/>
      <c r="Z17" s="444"/>
    </row>
    <row r="18">
      <c r="C18" s="456"/>
      <c r="F18" s="444"/>
      <c r="G18" s="444"/>
      <c r="H18" s="444"/>
      <c r="I18" s="444"/>
      <c r="J18" s="444"/>
      <c r="K18" s="444"/>
      <c r="L18" s="444"/>
      <c r="M18" s="444"/>
      <c r="N18" s="444"/>
      <c r="O18" s="444"/>
      <c r="P18" s="444"/>
      <c r="Q18" s="444"/>
      <c r="R18" s="444"/>
      <c r="S18" s="444"/>
      <c r="T18" s="444"/>
      <c r="U18" s="444"/>
      <c r="V18" s="444"/>
      <c r="W18" s="444"/>
      <c r="X18" s="444"/>
      <c r="Y18" s="444"/>
      <c r="Z18" s="444"/>
    </row>
    <row r="19">
      <c r="C19" s="455" t="s">
        <v>17540</v>
      </c>
      <c r="F19" s="444"/>
      <c r="G19" s="444"/>
      <c r="H19" s="444"/>
      <c r="I19" s="444"/>
      <c r="J19" s="444"/>
      <c r="K19" s="444"/>
      <c r="L19" s="444"/>
      <c r="M19" s="444"/>
      <c r="N19" s="444"/>
      <c r="O19" s="444"/>
      <c r="P19" s="444"/>
      <c r="Q19" s="444"/>
      <c r="R19" s="444"/>
      <c r="S19" s="444"/>
      <c r="T19" s="444"/>
      <c r="U19" s="444"/>
      <c r="V19" s="444"/>
      <c r="W19" s="444"/>
      <c r="X19" s="444"/>
      <c r="Y19" s="444"/>
      <c r="Z19" s="444"/>
    </row>
    <row r="20">
      <c r="C20" s="456"/>
      <c r="F20" s="444"/>
      <c r="G20" s="444"/>
      <c r="H20" s="444"/>
      <c r="I20" s="444"/>
      <c r="J20" s="444"/>
      <c r="K20" s="444"/>
      <c r="L20" s="444"/>
      <c r="M20" s="444"/>
      <c r="N20" s="444"/>
      <c r="O20" s="444"/>
      <c r="P20" s="444"/>
      <c r="Q20" s="444"/>
      <c r="R20" s="444"/>
      <c r="S20" s="444"/>
      <c r="T20" s="444"/>
      <c r="U20" s="444"/>
      <c r="V20" s="444"/>
      <c r="W20" s="444"/>
      <c r="X20" s="444"/>
      <c r="Y20" s="444"/>
      <c r="Z20" s="444"/>
    </row>
    <row r="21">
      <c r="C21" s="455" t="s">
        <v>17555</v>
      </c>
      <c r="F21" s="444"/>
      <c r="G21" s="444"/>
      <c r="H21" s="444"/>
      <c r="I21" s="444"/>
      <c r="J21" s="444"/>
      <c r="K21" s="444"/>
      <c r="L21" s="444"/>
      <c r="M21" s="444"/>
      <c r="N21" s="444"/>
      <c r="O21" s="444"/>
      <c r="P21" s="444"/>
      <c r="Q21" s="444"/>
      <c r="R21" s="444"/>
      <c r="S21" s="444"/>
      <c r="T21" s="444"/>
      <c r="U21" s="444"/>
      <c r="V21" s="444"/>
      <c r="W21" s="444"/>
      <c r="X21" s="444"/>
      <c r="Y21" s="444"/>
      <c r="Z21" s="444"/>
    </row>
    <row r="22">
      <c r="C22" s="456"/>
      <c r="F22" s="444"/>
      <c r="G22" s="444"/>
      <c r="H22" s="444"/>
      <c r="I22" s="444"/>
      <c r="J22" s="444"/>
      <c r="K22" s="444"/>
      <c r="L22" s="444"/>
      <c r="M22" s="444"/>
      <c r="N22" s="444"/>
      <c r="O22" s="444"/>
      <c r="P22" s="444"/>
      <c r="Q22" s="444"/>
      <c r="R22" s="444"/>
      <c r="S22" s="444"/>
      <c r="T22" s="444"/>
      <c r="U22" s="444"/>
      <c r="V22" s="444"/>
      <c r="W22" s="444"/>
      <c r="X22" s="444"/>
      <c r="Y22" s="444"/>
      <c r="Z22" s="444"/>
    </row>
    <row r="23">
      <c r="C23" s="455" t="s">
        <v>17571</v>
      </c>
      <c r="F23" s="444"/>
      <c r="G23" s="444"/>
      <c r="H23" s="444"/>
      <c r="I23" s="444"/>
      <c r="J23" s="444"/>
      <c r="K23" s="444"/>
      <c r="L23" s="444"/>
      <c r="M23" s="444"/>
      <c r="N23" s="444"/>
      <c r="O23" s="444"/>
      <c r="P23" s="444"/>
      <c r="Q23" s="444"/>
      <c r="R23" s="444"/>
      <c r="S23" s="444"/>
      <c r="T23" s="444"/>
      <c r="U23" s="444"/>
      <c r="V23" s="444"/>
      <c r="W23" s="444"/>
      <c r="X23" s="444"/>
      <c r="Y23" s="444"/>
      <c r="Z23" s="444"/>
    </row>
    <row r="24">
      <c r="C24" s="456"/>
      <c r="F24" s="444"/>
      <c r="G24" s="444"/>
      <c r="H24" s="444"/>
      <c r="I24" s="444"/>
      <c r="J24" s="444"/>
      <c r="K24" s="444"/>
      <c r="L24" s="444"/>
      <c r="M24" s="444"/>
      <c r="N24" s="444"/>
      <c r="O24" s="444"/>
      <c r="P24" s="444"/>
      <c r="Q24" s="444"/>
      <c r="R24" s="444"/>
      <c r="S24" s="444"/>
      <c r="T24" s="444"/>
      <c r="U24" s="444"/>
      <c r="V24" s="444"/>
      <c r="W24" s="444"/>
      <c r="X24" s="444"/>
      <c r="Y24" s="444"/>
      <c r="Z24" s="444"/>
    </row>
    <row r="25">
      <c r="C25" s="455" t="s">
        <v>17581</v>
      </c>
      <c r="F25" s="444"/>
      <c r="G25" s="444"/>
      <c r="H25" s="444"/>
      <c r="I25" s="444"/>
      <c r="J25" s="444"/>
      <c r="K25" s="444"/>
      <c r="L25" s="444"/>
      <c r="M25" s="444"/>
      <c r="N25" s="444"/>
      <c r="O25" s="444"/>
      <c r="P25" s="444"/>
      <c r="Q25" s="444"/>
      <c r="R25" s="444"/>
      <c r="S25" s="444"/>
      <c r="T25" s="444"/>
      <c r="U25" s="444"/>
      <c r="V25" s="444"/>
      <c r="W25" s="444"/>
      <c r="X25" s="444"/>
      <c r="Y25" s="444"/>
      <c r="Z25" s="444"/>
    </row>
    <row r="26">
      <c r="C26" s="456"/>
      <c r="F26" s="444"/>
      <c r="G26" s="444"/>
      <c r="H26" s="444"/>
      <c r="I26" s="444"/>
      <c r="J26" s="444"/>
      <c r="K26" s="444"/>
      <c r="L26" s="444"/>
      <c r="M26" s="444"/>
      <c r="N26" s="444"/>
      <c r="O26" s="444"/>
      <c r="P26" s="444"/>
      <c r="Q26" s="444"/>
      <c r="R26" s="444"/>
      <c r="S26" s="444"/>
      <c r="T26" s="444"/>
      <c r="U26" s="444"/>
      <c r="V26" s="444"/>
      <c r="W26" s="444"/>
      <c r="X26" s="444"/>
      <c r="Y26" s="444"/>
      <c r="Z26" s="444"/>
    </row>
    <row r="27">
      <c r="C27" s="455" t="s">
        <v>17592</v>
      </c>
      <c r="F27" s="444"/>
      <c r="G27" s="444"/>
      <c r="H27" s="444"/>
      <c r="I27" s="444"/>
      <c r="J27" s="444"/>
      <c r="K27" s="444"/>
      <c r="L27" s="444"/>
      <c r="M27" s="444"/>
      <c r="N27" s="444"/>
      <c r="O27" s="444"/>
      <c r="P27" s="444"/>
      <c r="Q27" s="444"/>
      <c r="R27" s="444"/>
      <c r="S27" s="444"/>
      <c r="T27" s="444"/>
      <c r="U27" s="444"/>
      <c r="V27" s="444"/>
      <c r="W27" s="444"/>
      <c r="X27" s="444"/>
      <c r="Y27" s="444"/>
      <c r="Z27" s="444"/>
    </row>
    <row r="28">
      <c r="C28" s="456"/>
      <c r="F28" s="444"/>
      <c r="G28" s="444"/>
      <c r="H28" s="444"/>
      <c r="I28" s="444"/>
      <c r="J28" s="444"/>
      <c r="K28" s="444"/>
      <c r="L28" s="444"/>
      <c r="M28" s="444"/>
      <c r="N28" s="444"/>
      <c r="O28" s="444"/>
      <c r="P28" s="444"/>
      <c r="Q28" s="444"/>
      <c r="R28" s="444"/>
      <c r="S28" s="444"/>
      <c r="T28" s="444"/>
      <c r="U28" s="444"/>
      <c r="V28" s="444"/>
      <c r="W28" s="444"/>
      <c r="X28" s="444"/>
      <c r="Y28" s="444"/>
      <c r="Z28" s="444"/>
    </row>
    <row r="29">
      <c r="C29" s="455" t="s">
        <v>17605</v>
      </c>
      <c r="F29" s="444"/>
      <c r="G29" s="444"/>
      <c r="H29" s="444"/>
      <c r="I29" s="444"/>
      <c r="J29" s="444"/>
      <c r="K29" s="444"/>
      <c r="L29" s="444"/>
      <c r="M29" s="444"/>
      <c r="N29" s="444"/>
      <c r="O29" s="444"/>
      <c r="P29" s="444"/>
      <c r="Q29" s="444"/>
      <c r="R29" s="444"/>
      <c r="S29" s="444"/>
      <c r="T29" s="444"/>
      <c r="U29" s="444"/>
      <c r="V29" s="444"/>
      <c r="W29" s="444"/>
      <c r="X29" s="444"/>
      <c r="Y29" s="444"/>
      <c r="Z29" s="444"/>
    </row>
    <row r="30">
      <c r="C30" s="456"/>
      <c r="F30" s="444"/>
      <c r="G30" s="444"/>
      <c r="H30" s="444"/>
      <c r="I30" s="444"/>
      <c r="J30" s="444"/>
      <c r="K30" s="444"/>
      <c r="L30" s="444"/>
      <c r="M30" s="444"/>
      <c r="N30" s="444"/>
      <c r="O30" s="444"/>
      <c r="P30" s="444"/>
      <c r="Q30" s="444"/>
      <c r="R30" s="444"/>
      <c r="S30" s="444"/>
      <c r="T30" s="444"/>
      <c r="U30" s="444"/>
      <c r="V30" s="444"/>
      <c r="W30" s="444"/>
      <c r="X30" s="444"/>
      <c r="Y30" s="444"/>
      <c r="Z30" s="444"/>
    </row>
    <row r="31">
      <c r="C31" s="455" t="s">
        <v>17623</v>
      </c>
      <c r="F31" s="444"/>
      <c r="G31" s="444"/>
      <c r="H31" s="444"/>
      <c r="I31" s="444"/>
      <c r="J31" s="444"/>
      <c r="K31" s="444"/>
      <c r="L31" s="444"/>
      <c r="M31" s="444"/>
      <c r="N31" s="444"/>
      <c r="O31" s="444"/>
      <c r="P31" s="444"/>
      <c r="Q31" s="444"/>
      <c r="R31" s="444"/>
      <c r="S31" s="444"/>
      <c r="T31" s="444"/>
      <c r="U31" s="444"/>
      <c r="V31" s="444"/>
      <c r="W31" s="444"/>
      <c r="X31" s="444"/>
      <c r="Y31" s="444"/>
      <c r="Z31" s="444"/>
    </row>
    <row r="32">
      <c r="C32" s="456"/>
      <c r="F32" s="444"/>
      <c r="G32" s="444"/>
      <c r="H32" s="444"/>
      <c r="I32" s="444"/>
      <c r="J32" s="444"/>
      <c r="K32" s="444"/>
      <c r="L32" s="444"/>
      <c r="M32" s="444"/>
      <c r="N32" s="444"/>
      <c r="O32" s="444"/>
      <c r="P32" s="444"/>
      <c r="Q32" s="444"/>
      <c r="R32" s="444"/>
      <c r="S32" s="444"/>
      <c r="T32" s="444"/>
      <c r="U32" s="444"/>
      <c r="V32" s="444"/>
      <c r="W32" s="444"/>
      <c r="X32" s="444"/>
      <c r="Y32" s="444"/>
      <c r="Z32" s="444"/>
    </row>
    <row r="33">
      <c r="C33" s="455" t="s">
        <v>17636</v>
      </c>
      <c r="F33" s="444"/>
      <c r="G33" s="444"/>
      <c r="H33" s="444"/>
      <c r="I33" s="444"/>
      <c r="J33" s="444"/>
      <c r="K33" s="444"/>
      <c r="L33" s="444"/>
      <c r="M33" s="444"/>
      <c r="N33" s="444"/>
      <c r="O33" s="444"/>
      <c r="P33" s="444"/>
      <c r="Q33" s="444"/>
      <c r="R33" s="444"/>
      <c r="S33" s="444"/>
      <c r="T33" s="444"/>
      <c r="U33" s="444"/>
      <c r="V33" s="444"/>
      <c r="W33" s="444"/>
      <c r="X33" s="444"/>
      <c r="Y33" s="444"/>
      <c r="Z33" s="444"/>
    </row>
    <row r="34">
      <c r="C34" s="456"/>
      <c r="F34" s="444"/>
      <c r="G34" s="444"/>
      <c r="H34" s="444"/>
      <c r="I34" s="444"/>
      <c r="J34" s="444"/>
      <c r="K34" s="444"/>
      <c r="L34" s="444"/>
      <c r="M34" s="444"/>
      <c r="N34" s="444"/>
      <c r="O34" s="444"/>
      <c r="P34" s="444"/>
      <c r="Q34" s="444"/>
      <c r="R34" s="444"/>
      <c r="S34" s="444"/>
      <c r="T34" s="444"/>
      <c r="U34" s="444"/>
      <c r="V34" s="444"/>
      <c r="W34" s="444"/>
      <c r="X34" s="444"/>
      <c r="Y34" s="444"/>
      <c r="Z34" s="444"/>
    </row>
    <row r="35">
      <c r="C35" s="455" t="s">
        <v>17648</v>
      </c>
      <c r="F35" s="444"/>
      <c r="G35" s="444"/>
      <c r="H35" s="444"/>
      <c r="I35" s="444"/>
      <c r="J35" s="444"/>
      <c r="K35" s="444"/>
      <c r="L35" s="444"/>
      <c r="M35" s="444"/>
      <c r="N35" s="444"/>
      <c r="O35" s="444"/>
      <c r="P35" s="444"/>
      <c r="Q35" s="444"/>
      <c r="R35" s="444"/>
      <c r="S35" s="444"/>
      <c r="T35" s="444"/>
      <c r="U35" s="444"/>
      <c r="V35" s="444"/>
      <c r="W35" s="444"/>
      <c r="X35" s="444"/>
      <c r="Y35" s="444"/>
      <c r="Z35" s="444"/>
    </row>
    <row r="36">
      <c r="A36" s="457"/>
      <c r="B36" s="456"/>
      <c r="D36" s="444"/>
      <c r="E36" s="444"/>
      <c r="F36" s="444"/>
      <c r="G36" s="444"/>
      <c r="H36" s="444"/>
      <c r="I36" s="444"/>
      <c r="J36" s="444"/>
      <c r="K36" s="444"/>
      <c r="L36" s="444"/>
      <c r="M36" s="444"/>
      <c r="N36" s="444"/>
      <c r="O36" s="444"/>
      <c r="P36" s="444"/>
      <c r="Q36" s="444"/>
      <c r="R36" s="444"/>
      <c r="S36" s="444"/>
      <c r="T36" s="444"/>
      <c r="U36" s="444"/>
      <c r="V36" s="444"/>
      <c r="W36" s="444"/>
      <c r="X36" s="444"/>
      <c r="Y36" s="444"/>
      <c r="Z36" s="444"/>
    </row>
    <row r="37">
      <c r="A37" s="458" t="s">
        <v>17661</v>
      </c>
      <c r="B37" s="459" t="s">
        <v>17668</v>
      </c>
      <c r="D37" s="444"/>
      <c r="E37" s="444"/>
      <c r="F37" s="444"/>
      <c r="G37" s="444"/>
      <c r="H37" s="444"/>
      <c r="I37" s="444"/>
      <c r="J37" s="444"/>
      <c r="K37" s="444"/>
      <c r="L37" s="444"/>
      <c r="M37" s="444"/>
      <c r="N37" s="444"/>
      <c r="O37" s="444"/>
      <c r="P37" s="444"/>
      <c r="Q37" s="444"/>
      <c r="R37" s="444"/>
      <c r="S37" s="444"/>
      <c r="T37" s="444"/>
      <c r="U37" s="444"/>
      <c r="V37" s="444"/>
      <c r="W37" s="444"/>
      <c r="X37" s="444"/>
      <c r="Y37" s="444"/>
      <c r="Z37" s="444"/>
    </row>
    <row r="38">
      <c r="B38" s="456"/>
      <c r="D38" s="444"/>
      <c r="E38" s="444"/>
      <c r="F38" s="444"/>
      <c r="G38" s="444"/>
      <c r="H38" s="444"/>
      <c r="I38" s="444"/>
      <c r="J38" s="444"/>
      <c r="K38" s="444"/>
      <c r="L38" s="444"/>
      <c r="M38" s="444"/>
      <c r="N38" s="444"/>
      <c r="O38" s="444"/>
      <c r="P38" s="444"/>
      <c r="Q38" s="444"/>
      <c r="R38" s="444"/>
      <c r="S38" s="444"/>
      <c r="T38" s="444"/>
      <c r="U38" s="444"/>
      <c r="V38" s="444"/>
      <c r="W38" s="444"/>
      <c r="X38" s="444"/>
      <c r="Y38" s="444"/>
      <c r="Z38" s="444"/>
    </row>
    <row r="39">
      <c r="C39" s="455" t="s">
        <v>17685</v>
      </c>
      <c r="D39" s="444"/>
      <c r="E39" s="444"/>
      <c r="F39" s="444"/>
      <c r="G39" s="444"/>
      <c r="H39" s="444"/>
      <c r="I39" s="444"/>
      <c r="J39" s="444"/>
      <c r="K39" s="444"/>
      <c r="L39" s="444"/>
      <c r="M39" s="444"/>
      <c r="N39" s="444"/>
      <c r="O39" s="444"/>
      <c r="P39" s="444"/>
      <c r="Q39" s="444"/>
      <c r="R39" s="444"/>
      <c r="S39" s="444"/>
      <c r="T39" s="444"/>
      <c r="U39" s="444"/>
      <c r="V39" s="444"/>
      <c r="W39" s="444"/>
      <c r="X39" s="444"/>
      <c r="Y39" s="444"/>
      <c r="Z39" s="444"/>
    </row>
    <row r="40">
      <c r="B40" s="456"/>
      <c r="C40" s="456"/>
      <c r="D40" s="444"/>
      <c r="E40" s="444"/>
      <c r="F40" s="444"/>
      <c r="G40" s="444"/>
      <c r="H40" s="444"/>
      <c r="I40" s="444"/>
      <c r="J40" s="444"/>
      <c r="K40" s="444"/>
      <c r="L40" s="444"/>
      <c r="M40" s="444"/>
      <c r="N40" s="444"/>
      <c r="O40" s="444"/>
      <c r="P40" s="444"/>
      <c r="Q40" s="444"/>
      <c r="R40" s="444"/>
      <c r="S40" s="444"/>
      <c r="T40" s="444"/>
      <c r="U40" s="444"/>
      <c r="V40" s="444"/>
      <c r="W40" s="444"/>
      <c r="X40" s="444"/>
      <c r="Y40" s="444"/>
      <c r="Z40" s="444"/>
    </row>
    <row r="41">
      <c r="C41" s="455" t="s">
        <v>17695</v>
      </c>
      <c r="D41" s="444"/>
      <c r="E41" s="444"/>
      <c r="F41" s="444"/>
      <c r="G41" s="444"/>
      <c r="H41" s="444"/>
      <c r="I41" s="444"/>
      <c r="J41" s="444"/>
      <c r="K41" s="444"/>
      <c r="L41" s="444"/>
      <c r="M41" s="444"/>
      <c r="N41" s="444"/>
      <c r="O41" s="444"/>
      <c r="P41" s="444"/>
      <c r="Q41" s="444"/>
      <c r="R41" s="444"/>
      <c r="S41" s="444"/>
      <c r="T41" s="444"/>
      <c r="U41" s="444"/>
      <c r="V41" s="444"/>
      <c r="W41" s="444"/>
      <c r="X41" s="444"/>
      <c r="Y41" s="444"/>
      <c r="Z41" s="444"/>
    </row>
    <row r="42">
      <c r="C42" s="456"/>
      <c r="D42" s="444"/>
      <c r="E42" s="444"/>
      <c r="F42" s="444"/>
      <c r="G42" s="444"/>
      <c r="H42" s="444"/>
      <c r="I42" s="444"/>
      <c r="J42" s="444"/>
      <c r="K42" s="444"/>
      <c r="L42" s="444"/>
      <c r="M42" s="444"/>
      <c r="N42" s="444"/>
      <c r="O42" s="444"/>
      <c r="P42" s="444"/>
      <c r="Q42" s="444"/>
      <c r="R42" s="444"/>
      <c r="S42" s="444"/>
      <c r="T42" s="444"/>
      <c r="U42" s="444"/>
      <c r="V42" s="444"/>
      <c r="W42" s="444"/>
      <c r="X42" s="444"/>
      <c r="Y42" s="444"/>
      <c r="Z42" s="444"/>
    </row>
    <row r="43">
      <c r="C43" s="455" t="s">
        <v>17710</v>
      </c>
      <c r="D43" s="444"/>
      <c r="E43" s="444"/>
      <c r="F43" s="444"/>
      <c r="G43" s="444"/>
      <c r="H43" s="444"/>
      <c r="I43" s="444"/>
      <c r="J43" s="444"/>
      <c r="K43" s="444"/>
      <c r="L43" s="444"/>
      <c r="M43" s="444"/>
      <c r="N43" s="444"/>
      <c r="O43" s="444"/>
      <c r="P43" s="444"/>
      <c r="Q43" s="444"/>
      <c r="R43" s="444"/>
      <c r="S43" s="444"/>
      <c r="T43" s="444"/>
      <c r="U43" s="444"/>
      <c r="V43" s="444"/>
      <c r="W43" s="444"/>
      <c r="X43" s="444"/>
      <c r="Y43" s="444"/>
      <c r="Z43" s="444"/>
    </row>
    <row r="44">
      <c r="C44" s="456"/>
      <c r="D44" s="444"/>
      <c r="E44" s="444"/>
      <c r="F44" s="444"/>
      <c r="G44" s="444"/>
      <c r="H44" s="444"/>
      <c r="I44" s="444"/>
      <c r="J44" s="444"/>
      <c r="K44" s="444"/>
      <c r="L44" s="444"/>
      <c r="M44" s="444"/>
      <c r="N44" s="444"/>
      <c r="O44" s="444"/>
      <c r="P44" s="444"/>
      <c r="Q44" s="444"/>
      <c r="R44" s="444"/>
      <c r="S44" s="444"/>
      <c r="T44" s="444"/>
      <c r="U44" s="444"/>
      <c r="V44" s="444"/>
      <c r="W44" s="444"/>
      <c r="X44" s="444"/>
      <c r="Y44" s="444"/>
      <c r="Z44" s="444"/>
    </row>
    <row r="45">
      <c r="C45" s="455" t="s">
        <v>17726</v>
      </c>
      <c r="D45" s="444"/>
      <c r="E45" s="444"/>
      <c r="F45" s="444"/>
      <c r="G45" s="444"/>
      <c r="H45" s="444"/>
      <c r="I45" s="444"/>
      <c r="J45" s="444"/>
      <c r="K45" s="444"/>
      <c r="L45" s="444"/>
      <c r="M45" s="444"/>
      <c r="N45" s="444"/>
      <c r="O45" s="444"/>
      <c r="P45" s="444"/>
      <c r="Q45" s="444"/>
      <c r="R45" s="444"/>
      <c r="S45" s="444"/>
      <c r="T45" s="444"/>
      <c r="U45" s="444"/>
      <c r="V45" s="444"/>
      <c r="W45" s="444"/>
      <c r="X45" s="444"/>
      <c r="Y45" s="444"/>
      <c r="Z45" s="444"/>
    </row>
    <row r="46">
      <c r="C46" s="456"/>
      <c r="D46" s="444"/>
      <c r="E46" s="444"/>
      <c r="F46" s="444"/>
      <c r="G46" s="444"/>
      <c r="H46" s="444"/>
      <c r="I46" s="444"/>
      <c r="J46" s="444"/>
      <c r="K46" s="444"/>
      <c r="L46" s="444"/>
      <c r="M46" s="444"/>
      <c r="N46" s="444"/>
      <c r="O46" s="444"/>
      <c r="P46" s="444"/>
      <c r="Q46" s="444"/>
      <c r="R46" s="444"/>
      <c r="S46" s="444"/>
      <c r="T46" s="444"/>
      <c r="U46" s="444"/>
      <c r="V46" s="444"/>
      <c r="W46" s="444"/>
      <c r="X46" s="444"/>
      <c r="Y46" s="444"/>
      <c r="Z46" s="444"/>
    </row>
    <row r="47">
      <c r="C47" s="455" t="s">
        <v>17740</v>
      </c>
      <c r="D47" s="444"/>
      <c r="E47" s="444"/>
      <c r="F47" s="444"/>
      <c r="G47" s="444"/>
      <c r="H47" s="444"/>
      <c r="I47" s="444"/>
      <c r="J47" s="444"/>
      <c r="K47" s="444"/>
      <c r="L47" s="444"/>
      <c r="M47" s="444"/>
      <c r="N47" s="444"/>
      <c r="O47" s="444"/>
      <c r="P47" s="444"/>
      <c r="Q47" s="444"/>
      <c r="R47" s="444"/>
      <c r="S47" s="444"/>
      <c r="T47" s="444"/>
      <c r="U47" s="444"/>
      <c r="V47" s="444"/>
      <c r="W47" s="444"/>
      <c r="X47" s="444"/>
      <c r="Y47" s="444"/>
      <c r="Z47" s="444"/>
    </row>
    <row r="48">
      <c r="C48" s="456"/>
      <c r="D48" s="444"/>
      <c r="E48" s="444"/>
      <c r="F48" s="444"/>
      <c r="G48" s="444"/>
      <c r="H48" s="444"/>
      <c r="I48" s="444"/>
      <c r="J48" s="444"/>
      <c r="K48" s="444"/>
      <c r="L48" s="444"/>
      <c r="M48" s="444"/>
      <c r="N48" s="444"/>
      <c r="O48" s="444"/>
      <c r="P48" s="444"/>
      <c r="Q48" s="444"/>
      <c r="R48" s="444"/>
      <c r="S48" s="444"/>
      <c r="T48" s="444"/>
      <c r="U48" s="444"/>
      <c r="V48" s="444"/>
      <c r="W48" s="444"/>
      <c r="X48" s="444"/>
      <c r="Y48" s="444"/>
      <c r="Z48" s="444"/>
    </row>
    <row r="49">
      <c r="C49" s="455" t="s">
        <v>17748</v>
      </c>
      <c r="D49" s="444"/>
      <c r="E49" s="444"/>
      <c r="F49" s="444"/>
      <c r="G49" s="444"/>
      <c r="H49" s="444"/>
      <c r="I49" s="444"/>
      <c r="J49" s="444"/>
      <c r="K49" s="444"/>
      <c r="L49" s="444"/>
      <c r="M49" s="444"/>
      <c r="N49" s="444"/>
      <c r="O49" s="444"/>
      <c r="P49" s="444"/>
      <c r="Q49" s="444"/>
      <c r="R49" s="444"/>
      <c r="S49" s="444"/>
      <c r="T49" s="444"/>
      <c r="U49" s="444"/>
      <c r="V49" s="444"/>
      <c r="W49" s="444"/>
      <c r="X49" s="444"/>
      <c r="Y49" s="444"/>
      <c r="Z49" s="444"/>
    </row>
    <row r="50">
      <c r="C50" s="456"/>
      <c r="D50" s="444"/>
      <c r="E50" s="444"/>
      <c r="F50" s="444"/>
      <c r="G50" s="444"/>
      <c r="H50" s="444"/>
      <c r="I50" s="444"/>
      <c r="J50" s="444"/>
      <c r="K50" s="444"/>
      <c r="L50" s="444"/>
      <c r="M50" s="444"/>
      <c r="N50" s="444"/>
      <c r="O50" s="444"/>
      <c r="P50" s="444"/>
      <c r="Q50" s="444"/>
      <c r="R50" s="444"/>
      <c r="S50" s="444"/>
      <c r="T50" s="444"/>
      <c r="U50" s="444"/>
      <c r="V50" s="444"/>
      <c r="W50" s="444"/>
      <c r="X50" s="444"/>
      <c r="Y50" s="444"/>
      <c r="Z50" s="444"/>
    </row>
    <row r="51">
      <c r="C51" s="455" t="s">
        <v>17761</v>
      </c>
      <c r="D51" s="444"/>
      <c r="E51" s="444"/>
      <c r="F51" s="444"/>
      <c r="G51" s="444"/>
      <c r="H51" s="444"/>
      <c r="I51" s="444"/>
      <c r="J51" s="444"/>
      <c r="K51" s="444"/>
      <c r="L51" s="444"/>
      <c r="M51" s="444"/>
      <c r="N51" s="444"/>
      <c r="O51" s="444"/>
      <c r="P51" s="444"/>
      <c r="Q51" s="444"/>
      <c r="R51" s="444"/>
      <c r="S51" s="444"/>
      <c r="T51" s="444"/>
      <c r="U51" s="444"/>
      <c r="V51" s="444"/>
      <c r="W51" s="444"/>
      <c r="X51" s="444"/>
      <c r="Y51" s="444"/>
      <c r="Z51" s="444"/>
    </row>
    <row r="52">
      <c r="C52" s="456"/>
      <c r="D52" s="444"/>
      <c r="E52" s="444"/>
      <c r="F52" s="444"/>
      <c r="G52" s="444"/>
      <c r="H52" s="444"/>
      <c r="I52" s="444"/>
      <c r="J52" s="444"/>
      <c r="K52" s="444"/>
      <c r="L52" s="444"/>
      <c r="M52" s="444"/>
      <c r="N52" s="444"/>
      <c r="O52" s="444"/>
      <c r="P52" s="444"/>
      <c r="Q52" s="444"/>
      <c r="R52" s="444"/>
      <c r="S52" s="444"/>
      <c r="T52" s="444"/>
      <c r="U52" s="444"/>
      <c r="V52" s="444"/>
      <c r="W52" s="444"/>
      <c r="X52" s="444"/>
      <c r="Y52" s="444"/>
      <c r="Z52" s="444"/>
    </row>
    <row r="53">
      <c r="C53" s="455" t="s">
        <v>17784</v>
      </c>
      <c r="D53" s="444"/>
      <c r="E53" s="444"/>
      <c r="F53" s="444"/>
      <c r="G53" s="444"/>
      <c r="H53" s="444"/>
      <c r="I53" s="444"/>
      <c r="J53" s="444"/>
      <c r="K53" s="444"/>
      <c r="L53" s="444"/>
      <c r="M53" s="444"/>
      <c r="N53" s="444"/>
      <c r="O53" s="444"/>
      <c r="P53" s="444"/>
      <c r="Q53" s="444"/>
      <c r="R53" s="444"/>
      <c r="S53" s="444"/>
      <c r="T53" s="444"/>
      <c r="U53" s="444"/>
      <c r="V53" s="444"/>
      <c r="W53" s="444"/>
      <c r="X53" s="444"/>
      <c r="Y53" s="444"/>
      <c r="Z53" s="444"/>
    </row>
    <row r="54">
      <c r="A54" s="457"/>
      <c r="B54" s="456"/>
      <c r="D54" s="444"/>
      <c r="E54" s="444"/>
      <c r="F54" s="444"/>
      <c r="G54" s="444"/>
      <c r="H54" s="444"/>
      <c r="I54" s="444"/>
      <c r="J54" s="444"/>
      <c r="K54" s="444"/>
      <c r="L54" s="444"/>
      <c r="M54" s="444"/>
      <c r="N54" s="444"/>
      <c r="O54" s="444"/>
      <c r="P54" s="444"/>
      <c r="Q54" s="444"/>
      <c r="R54" s="444"/>
      <c r="S54" s="444"/>
      <c r="T54" s="444"/>
      <c r="U54" s="444"/>
      <c r="V54" s="444"/>
      <c r="W54" s="444"/>
      <c r="X54" s="444"/>
      <c r="Y54" s="444"/>
      <c r="Z54" s="444"/>
    </row>
    <row r="55">
      <c r="A55" s="460" t="s">
        <v>17796</v>
      </c>
      <c r="B55" s="461" t="s">
        <v>17800</v>
      </c>
      <c r="D55" s="444"/>
      <c r="E55" s="444"/>
      <c r="F55" s="444"/>
      <c r="G55" s="444"/>
      <c r="H55" s="444"/>
      <c r="I55" s="444"/>
      <c r="J55" s="444"/>
      <c r="K55" s="444"/>
      <c r="L55" s="444"/>
      <c r="M55" s="444"/>
      <c r="N55" s="444"/>
      <c r="O55" s="444"/>
      <c r="P55" s="444"/>
      <c r="Q55" s="444"/>
      <c r="R55" s="444"/>
      <c r="S55" s="444"/>
      <c r="T55" s="444"/>
      <c r="U55" s="444"/>
      <c r="V55" s="444"/>
      <c r="W55" s="444"/>
      <c r="X55" s="444"/>
      <c r="Y55" s="444"/>
      <c r="Z55" s="444"/>
    </row>
    <row r="56">
      <c r="B56" s="456"/>
      <c r="D56" s="444"/>
      <c r="E56" s="444"/>
      <c r="F56" s="444"/>
      <c r="G56" s="444"/>
      <c r="H56" s="444"/>
      <c r="I56" s="444"/>
      <c r="J56" s="444"/>
      <c r="K56" s="444"/>
      <c r="L56" s="444"/>
      <c r="M56" s="444"/>
      <c r="N56" s="444"/>
      <c r="O56" s="444"/>
      <c r="P56" s="444"/>
      <c r="Q56" s="444"/>
      <c r="R56" s="444"/>
      <c r="S56" s="444"/>
      <c r="T56" s="444"/>
      <c r="U56" s="444"/>
      <c r="V56" s="444"/>
      <c r="W56" s="444"/>
      <c r="X56" s="444"/>
      <c r="Y56" s="444"/>
      <c r="Z56" s="444"/>
    </row>
    <row r="57">
      <c r="B57" s="455"/>
      <c r="D57" s="444"/>
      <c r="E57" s="444"/>
      <c r="F57" s="444"/>
      <c r="G57" s="444"/>
      <c r="H57" s="444"/>
      <c r="I57" s="444"/>
      <c r="J57" s="444"/>
      <c r="K57" s="444"/>
      <c r="L57" s="444"/>
      <c r="M57" s="444"/>
      <c r="N57" s="444"/>
      <c r="O57" s="444"/>
      <c r="P57" s="444"/>
      <c r="Q57" s="444"/>
      <c r="R57" s="444"/>
      <c r="S57" s="444"/>
      <c r="T57" s="444"/>
      <c r="U57" s="444"/>
      <c r="V57" s="444"/>
      <c r="W57" s="444"/>
      <c r="X57" s="444"/>
      <c r="Y57" s="444"/>
      <c r="Z57" s="444"/>
    </row>
    <row r="58">
      <c r="B58" s="456"/>
      <c r="D58" s="444"/>
      <c r="E58" s="444"/>
      <c r="F58" s="444"/>
      <c r="G58" s="444"/>
      <c r="H58" s="444"/>
      <c r="I58" s="444"/>
      <c r="J58" s="444"/>
      <c r="K58" s="444"/>
      <c r="L58" s="444"/>
      <c r="M58" s="444"/>
      <c r="N58" s="444"/>
      <c r="O58" s="444"/>
      <c r="P58" s="444"/>
      <c r="Q58" s="444"/>
      <c r="R58" s="444"/>
      <c r="S58" s="444"/>
      <c r="T58" s="444"/>
      <c r="U58" s="444"/>
      <c r="V58" s="444"/>
      <c r="W58" s="444"/>
      <c r="X58" s="444"/>
      <c r="Y58" s="444"/>
      <c r="Z58" s="444"/>
    </row>
    <row r="59">
      <c r="C59" s="455" t="s">
        <v>17826</v>
      </c>
      <c r="D59" s="444"/>
      <c r="E59" s="444"/>
      <c r="F59" s="444"/>
      <c r="G59" s="444"/>
      <c r="H59" s="444"/>
      <c r="I59" s="444"/>
      <c r="J59" s="444"/>
      <c r="K59" s="444"/>
      <c r="L59" s="444"/>
      <c r="M59" s="444"/>
      <c r="N59" s="444"/>
      <c r="O59" s="444"/>
      <c r="P59" s="444"/>
      <c r="Q59" s="444"/>
      <c r="R59" s="444"/>
      <c r="S59" s="444"/>
      <c r="T59" s="444"/>
      <c r="U59" s="444"/>
      <c r="V59" s="444"/>
      <c r="W59" s="444"/>
      <c r="X59" s="444"/>
      <c r="Y59" s="444"/>
      <c r="Z59" s="444"/>
    </row>
    <row r="60">
      <c r="C60" s="456"/>
      <c r="D60" s="444"/>
      <c r="E60" s="444"/>
      <c r="F60" s="444"/>
      <c r="G60" s="444"/>
      <c r="H60" s="444"/>
      <c r="I60" s="444"/>
      <c r="J60" s="444"/>
      <c r="K60" s="444"/>
      <c r="L60" s="444"/>
      <c r="M60" s="444"/>
      <c r="N60" s="444"/>
      <c r="O60" s="444"/>
      <c r="P60" s="444"/>
      <c r="Q60" s="444"/>
      <c r="R60" s="444"/>
      <c r="S60" s="444"/>
      <c r="T60" s="444"/>
      <c r="U60" s="444"/>
      <c r="V60" s="444"/>
      <c r="W60" s="444"/>
      <c r="X60" s="444"/>
      <c r="Y60" s="444"/>
      <c r="Z60" s="444"/>
    </row>
    <row r="61">
      <c r="C61" s="455" t="s">
        <v>17843</v>
      </c>
      <c r="D61" s="444"/>
      <c r="E61" s="444"/>
      <c r="F61" s="444"/>
      <c r="G61" s="444"/>
      <c r="H61" s="444"/>
      <c r="I61" s="444"/>
      <c r="J61" s="444"/>
      <c r="K61" s="444"/>
      <c r="L61" s="444"/>
      <c r="M61" s="444"/>
      <c r="N61" s="444"/>
      <c r="O61" s="444"/>
      <c r="P61" s="444"/>
      <c r="Q61" s="444"/>
      <c r="R61" s="444"/>
      <c r="S61" s="444"/>
      <c r="T61" s="444"/>
      <c r="U61" s="444"/>
      <c r="V61" s="444"/>
      <c r="W61" s="444"/>
      <c r="X61" s="444"/>
      <c r="Y61" s="444"/>
      <c r="Z61" s="444"/>
    </row>
    <row r="62">
      <c r="C62" s="456"/>
      <c r="D62" s="444"/>
      <c r="E62" s="444"/>
      <c r="F62" s="444"/>
      <c r="G62" s="444"/>
      <c r="H62" s="444"/>
      <c r="I62" s="444"/>
      <c r="J62" s="444"/>
      <c r="K62" s="444"/>
      <c r="L62" s="444"/>
      <c r="M62" s="444"/>
      <c r="N62" s="444"/>
      <c r="O62" s="444"/>
      <c r="P62" s="444"/>
      <c r="Q62" s="444"/>
      <c r="R62" s="444"/>
      <c r="S62" s="444"/>
      <c r="T62" s="444"/>
      <c r="U62" s="444"/>
      <c r="V62" s="444"/>
      <c r="W62" s="444"/>
      <c r="X62" s="444"/>
      <c r="Y62" s="444"/>
      <c r="Z62" s="444"/>
    </row>
    <row r="63">
      <c r="C63" s="455" t="s">
        <v>17850</v>
      </c>
      <c r="D63" s="444"/>
      <c r="E63" s="444"/>
      <c r="F63" s="444"/>
      <c r="G63" s="444"/>
      <c r="H63" s="444"/>
      <c r="I63" s="444"/>
      <c r="J63" s="444"/>
      <c r="K63" s="444"/>
      <c r="L63" s="444"/>
      <c r="M63" s="444"/>
      <c r="N63" s="444"/>
      <c r="O63" s="444"/>
      <c r="P63" s="444"/>
      <c r="Q63" s="444"/>
      <c r="R63" s="444"/>
      <c r="S63" s="444"/>
      <c r="T63" s="444"/>
      <c r="U63" s="444"/>
      <c r="V63" s="444"/>
      <c r="W63" s="444"/>
      <c r="X63" s="444"/>
      <c r="Y63" s="444"/>
      <c r="Z63" s="444"/>
    </row>
    <row r="64">
      <c r="C64" s="456"/>
      <c r="D64" s="444"/>
      <c r="E64" s="444"/>
      <c r="F64" s="444"/>
      <c r="G64" s="444"/>
      <c r="H64" s="444"/>
      <c r="I64" s="444"/>
      <c r="J64" s="444"/>
      <c r="K64" s="444"/>
      <c r="L64" s="444"/>
      <c r="M64" s="444"/>
      <c r="N64" s="444"/>
      <c r="O64" s="444"/>
      <c r="P64" s="444"/>
      <c r="Q64" s="444"/>
      <c r="R64" s="444"/>
      <c r="S64" s="444"/>
      <c r="T64" s="444"/>
      <c r="U64" s="444"/>
      <c r="V64" s="444"/>
      <c r="W64" s="444"/>
      <c r="X64" s="444"/>
      <c r="Y64" s="444"/>
      <c r="Z64" s="444"/>
    </row>
    <row r="65">
      <c r="C65" s="455" t="s">
        <v>17863</v>
      </c>
      <c r="D65" s="444"/>
      <c r="E65" s="444"/>
      <c r="F65" s="444"/>
      <c r="G65" s="444"/>
      <c r="H65" s="444"/>
      <c r="I65" s="444"/>
      <c r="J65" s="444"/>
      <c r="K65" s="444"/>
      <c r="L65" s="444"/>
      <c r="M65" s="444"/>
      <c r="N65" s="444"/>
      <c r="O65" s="444"/>
      <c r="P65" s="444"/>
      <c r="Q65" s="444"/>
      <c r="R65" s="444"/>
      <c r="S65" s="444"/>
      <c r="T65" s="444"/>
      <c r="U65" s="444"/>
      <c r="V65" s="444"/>
      <c r="W65" s="444"/>
      <c r="X65" s="444"/>
      <c r="Y65" s="444"/>
      <c r="Z65" s="444"/>
    </row>
    <row r="66">
      <c r="C66" s="456"/>
      <c r="D66" s="444"/>
      <c r="E66" s="444"/>
      <c r="F66" s="444"/>
      <c r="G66" s="444"/>
      <c r="H66" s="444"/>
      <c r="I66" s="444"/>
      <c r="J66" s="444"/>
      <c r="K66" s="444"/>
      <c r="L66" s="444"/>
      <c r="M66" s="444"/>
      <c r="N66" s="444"/>
      <c r="O66" s="444"/>
      <c r="P66" s="444"/>
      <c r="Q66" s="444"/>
      <c r="R66" s="444"/>
      <c r="S66" s="444"/>
      <c r="T66" s="444"/>
      <c r="U66" s="444"/>
      <c r="V66" s="444"/>
      <c r="W66" s="444"/>
      <c r="X66" s="444"/>
      <c r="Y66" s="444"/>
      <c r="Z66" s="444"/>
    </row>
    <row r="67">
      <c r="C67" s="455" t="s">
        <v>17874</v>
      </c>
      <c r="D67" s="444"/>
      <c r="E67" s="444"/>
      <c r="F67" s="444"/>
      <c r="G67" s="444"/>
      <c r="H67" s="444"/>
      <c r="I67" s="444"/>
      <c r="J67" s="444"/>
      <c r="K67" s="444"/>
      <c r="L67" s="444"/>
      <c r="M67" s="444"/>
      <c r="N67" s="444"/>
      <c r="O67" s="444"/>
      <c r="P67" s="444"/>
      <c r="Q67" s="444"/>
      <c r="R67" s="444"/>
      <c r="S67" s="444"/>
      <c r="T67" s="444"/>
      <c r="U67" s="444"/>
      <c r="V67" s="444"/>
      <c r="W67" s="444"/>
      <c r="X67" s="444"/>
      <c r="Y67" s="444"/>
      <c r="Z67" s="444"/>
    </row>
    <row r="68">
      <c r="C68" s="456"/>
      <c r="D68" s="444"/>
      <c r="E68" s="444"/>
      <c r="F68" s="444"/>
      <c r="G68" s="444"/>
      <c r="H68" s="444"/>
      <c r="I68" s="444"/>
      <c r="J68" s="444"/>
      <c r="K68" s="444"/>
      <c r="L68" s="444"/>
      <c r="M68" s="444"/>
      <c r="N68" s="444"/>
      <c r="O68" s="444"/>
      <c r="P68" s="444"/>
      <c r="Q68" s="444"/>
      <c r="R68" s="444"/>
      <c r="S68" s="444"/>
      <c r="T68" s="444"/>
      <c r="U68" s="444"/>
      <c r="V68" s="444"/>
      <c r="W68" s="444"/>
      <c r="X68" s="444"/>
      <c r="Y68" s="444"/>
      <c r="Z68" s="444"/>
    </row>
    <row r="69">
      <c r="C69" s="455" t="s">
        <v>17889</v>
      </c>
      <c r="D69" s="444"/>
      <c r="E69" s="444"/>
      <c r="F69" s="444"/>
      <c r="G69" s="444"/>
      <c r="H69" s="444"/>
      <c r="I69" s="444"/>
      <c r="J69" s="444"/>
      <c r="K69" s="444"/>
      <c r="L69" s="444"/>
      <c r="M69" s="444"/>
      <c r="N69" s="444"/>
      <c r="O69" s="444"/>
      <c r="P69" s="444"/>
      <c r="Q69" s="444"/>
      <c r="R69" s="444"/>
      <c r="S69" s="444"/>
      <c r="T69" s="444"/>
      <c r="U69" s="444"/>
      <c r="V69" s="444"/>
      <c r="W69" s="444"/>
      <c r="X69" s="444"/>
      <c r="Y69" s="444"/>
      <c r="Z69" s="444"/>
    </row>
    <row r="70">
      <c r="C70" s="456"/>
      <c r="D70" s="444"/>
      <c r="E70" s="444"/>
      <c r="F70" s="444"/>
      <c r="G70" s="444"/>
      <c r="H70" s="444"/>
      <c r="I70" s="444"/>
      <c r="J70" s="444"/>
      <c r="K70" s="444"/>
      <c r="L70" s="444"/>
      <c r="M70" s="444"/>
      <c r="N70" s="444"/>
      <c r="O70" s="444"/>
      <c r="P70" s="444"/>
      <c r="Q70" s="444"/>
      <c r="R70" s="444"/>
      <c r="S70" s="444"/>
      <c r="T70" s="444"/>
      <c r="U70" s="444"/>
      <c r="V70" s="444"/>
      <c r="W70" s="444"/>
      <c r="X70" s="444"/>
      <c r="Y70" s="444"/>
      <c r="Z70" s="444"/>
    </row>
    <row r="71">
      <c r="C71" s="455" t="s">
        <v>17904</v>
      </c>
      <c r="D71" s="444"/>
      <c r="E71" s="444"/>
      <c r="F71" s="444"/>
      <c r="G71" s="444"/>
      <c r="H71" s="444"/>
      <c r="I71" s="444"/>
      <c r="J71" s="444"/>
      <c r="K71" s="444"/>
      <c r="L71" s="444"/>
      <c r="M71" s="444"/>
      <c r="N71" s="444"/>
      <c r="O71" s="444"/>
      <c r="P71" s="444"/>
      <c r="Q71" s="444"/>
      <c r="R71" s="444"/>
      <c r="S71" s="444"/>
      <c r="T71" s="444"/>
      <c r="U71" s="444"/>
      <c r="V71" s="444"/>
      <c r="W71" s="444"/>
      <c r="X71" s="444"/>
      <c r="Y71" s="444"/>
      <c r="Z71" s="444"/>
    </row>
    <row r="72">
      <c r="C72" s="456"/>
      <c r="D72" s="444"/>
      <c r="E72" s="444"/>
      <c r="F72" s="444"/>
      <c r="G72" s="444"/>
      <c r="H72" s="444"/>
      <c r="I72" s="444"/>
      <c r="J72" s="444"/>
      <c r="K72" s="444"/>
      <c r="L72" s="444"/>
      <c r="M72" s="444"/>
      <c r="N72" s="444"/>
      <c r="O72" s="444"/>
      <c r="P72" s="444"/>
      <c r="Q72" s="444"/>
      <c r="R72" s="444"/>
      <c r="S72" s="444"/>
      <c r="T72" s="444"/>
      <c r="U72" s="444"/>
      <c r="V72" s="444"/>
      <c r="W72" s="444"/>
      <c r="X72" s="444"/>
      <c r="Y72" s="444"/>
      <c r="Z72" s="444"/>
    </row>
    <row r="73">
      <c r="C73" s="455" t="s">
        <v>17907</v>
      </c>
      <c r="D73" s="444"/>
      <c r="E73" s="444"/>
      <c r="F73" s="444"/>
      <c r="G73" s="444"/>
      <c r="H73" s="444"/>
      <c r="I73" s="444"/>
      <c r="J73" s="444"/>
      <c r="K73" s="444"/>
      <c r="L73" s="444"/>
      <c r="M73" s="444"/>
      <c r="N73" s="444"/>
      <c r="O73" s="444"/>
      <c r="P73" s="444"/>
      <c r="Q73" s="444"/>
      <c r="R73" s="444"/>
      <c r="S73" s="444"/>
      <c r="T73" s="444"/>
      <c r="U73" s="444"/>
      <c r="V73" s="444"/>
      <c r="W73" s="444"/>
      <c r="X73" s="444"/>
      <c r="Y73" s="444"/>
      <c r="Z73" s="444"/>
    </row>
    <row r="74">
      <c r="C74" s="456"/>
      <c r="D74" s="444"/>
      <c r="E74" s="444"/>
      <c r="F74" s="444"/>
      <c r="G74" s="444"/>
      <c r="H74" s="444"/>
      <c r="I74" s="444"/>
      <c r="J74" s="444"/>
      <c r="K74" s="444"/>
      <c r="L74" s="444"/>
      <c r="M74" s="444"/>
      <c r="N74" s="444"/>
      <c r="O74" s="444"/>
      <c r="P74" s="444"/>
      <c r="Q74" s="444"/>
      <c r="R74" s="444"/>
      <c r="S74" s="444"/>
      <c r="T74" s="444"/>
      <c r="U74" s="444"/>
      <c r="V74" s="444"/>
      <c r="W74" s="444"/>
      <c r="X74" s="444"/>
      <c r="Y74" s="444"/>
      <c r="Z74" s="444"/>
    </row>
    <row r="75">
      <c r="C75" s="455" t="s">
        <v>17923</v>
      </c>
      <c r="D75" s="444"/>
      <c r="E75" s="444"/>
      <c r="F75" s="444"/>
      <c r="G75" s="444"/>
      <c r="H75" s="444"/>
      <c r="I75" s="444"/>
      <c r="J75" s="444"/>
      <c r="K75" s="444"/>
      <c r="L75" s="444"/>
      <c r="M75" s="444"/>
      <c r="N75" s="444"/>
      <c r="O75" s="444"/>
      <c r="P75" s="444"/>
      <c r="Q75" s="444"/>
      <c r="R75" s="444"/>
      <c r="S75" s="444"/>
      <c r="T75" s="444"/>
      <c r="U75" s="444"/>
      <c r="V75" s="444"/>
      <c r="W75" s="444"/>
      <c r="X75" s="444"/>
      <c r="Y75" s="444"/>
      <c r="Z75" s="444"/>
    </row>
    <row r="76">
      <c r="C76" s="456"/>
      <c r="D76" s="444"/>
      <c r="E76" s="444"/>
      <c r="F76" s="444"/>
      <c r="G76" s="444"/>
      <c r="H76" s="444"/>
      <c r="I76" s="444"/>
      <c r="J76" s="444"/>
      <c r="K76" s="444"/>
      <c r="L76" s="444"/>
      <c r="M76" s="444"/>
      <c r="N76" s="444"/>
      <c r="O76" s="444"/>
      <c r="P76" s="444"/>
      <c r="Q76" s="444"/>
      <c r="R76" s="444"/>
      <c r="S76" s="444"/>
      <c r="T76" s="444"/>
      <c r="U76" s="444"/>
      <c r="V76" s="444"/>
      <c r="W76" s="444"/>
      <c r="X76" s="444"/>
      <c r="Y76" s="444"/>
      <c r="Z76" s="444"/>
    </row>
    <row r="77">
      <c r="C77" s="455" t="s">
        <v>17937</v>
      </c>
      <c r="D77" s="444"/>
      <c r="E77" s="444"/>
      <c r="F77" s="444"/>
      <c r="G77" s="444"/>
      <c r="H77" s="444"/>
      <c r="I77" s="444"/>
      <c r="J77" s="444"/>
      <c r="K77" s="444"/>
      <c r="L77" s="444"/>
      <c r="M77" s="444"/>
      <c r="N77" s="444"/>
      <c r="O77" s="444"/>
      <c r="P77" s="444"/>
      <c r="Q77" s="444"/>
      <c r="R77" s="444"/>
      <c r="S77" s="444"/>
      <c r="T77" s="444"/>
      <c r="U77" s="444"/>
      <c r="V77" s="444"/>
      <c r="W77" s="444"/>
      <c r="X77" s="444"/>
      <c r="Y77" s="444"/>
      <c r="Z77" s="444"/>
    </row>
    <row r="78">
      <c r="C78" s="456"/>
      <c r="D78" s="444"/>
      <c r="E78" s="444"/>
      <c r="F78" s="444"/>
      <c r="G78" s="444"/>
      <c r="H78" s="444"/>
      <c r="I78" s="444"/>
      <c r="J78" s="444"/>
      <c r="K78" s="444"/>
      <c r="L78" s="444"/>
      <c r="M78" s="444"/>
      <c r="N78" s="444"/>
      <c r="O78" s="444"/>
      <c r="P78" s="444"/>
      <c r="Q78" s="444"/>
      <c r="R78" s="444"/>
      <c r="S78" s="444"/>
      <c r="T78" s="444"/>
      <c r="U78" s="444"/>
      <c r="V78" s="444"/>
      <c r="W78" s="444"/>
      <c r="X78" s="444"/>
      <c r="Y78" s="444"/>
      <c r="Z78" s="444"/>
    </row>
    <row r="79">
      <c r="C79" s="455" t="s">
        <v>17953</v>
      </c>
      <c r="D79" s="444"/>
      <c r="E79" s="444"/>
      <c r="F79" s="444"/>
      <c r="G79" s="444"/>
      <c r="H79" s="444"/>
      <c r="I79" s="444"/>
      <c r="J79" s="444"/>
      <c r="K79" s="444"/>
      <c r="L79" s="444"/>
      <c r="M79" s="444"/>
      <c r="N79" s="444"/>
      <c r="O79" s="444"/>
      <c r="P79" s="444"/>
      <c r="Q79" s="444"/>
      <c r="R79" s="444"/>
      <c r="S79" s="444"/>
      <c r="T79" s="444"/>
      <c r="U79" s="444"/>
      <c r="V79" s="444"/>
      <c r="W79" s="444"/>
      <c r="X79" s="444"/>
      <c r="Y79" s="444"/>
      <c r="Z79" s="444"/>
    </row>
    <row r="80">
      <c r="C80" s="456"/>
      <c r="D80" s="444"/>
      <c r="E80" s="444"/>
      <c r="F80" s="444"/>
      <c r="G80" s="444"/>
      <c r="H80" s="444"/>
      <c r="I80" s="444"/>
      <c r="J80" s="444"/>
      <c r="K80" s="444"/>
      <c r="L80" s="444"/>
      <c r="M80" s="444"/>
      <c r="N80" s="444"/>
      <c r="O80" s="444"/>
      <c r="P80" s="444"/>
      <c r="Q80" s="444"/>
      <c r="R80" s="444"/>
      <c r="S80" s="444"/>
      <c r="T80" s="444"/>
      <c r="U80" s="444"/>
      <c r="V80" s="444"/>
      <c r="W80" s="444"/>
      <c r="X80" s="444"/>
      <c r="Y80" s="444"/>
      <c r="Z80" s="444"/>
    </row>
    <row r="81">
      <c r="C81" s="455" t="s">
        <v>17964</v>
      </c>
      <c r="D81" s="444"/>
      <c r="E81" s="444"/>
      <c r="F81" s="444"/>
      <c r="G81" s="444"/>
      <c r="H81" s="444"/>
      <c r="I81" s="444"/>
      <c r="J81" s="444"/>
      <c r="K81" s="444"/>
      <c r="L81" s="444"/>
      <c r="M81" s="444"/>
      <c r="N81" s="444"/>
      <c r="O81" s="444"/>
      <c r="P81" s="444"/>
      <c r="Q81" s="444"/>
      <c r="R81" s="444"/>
      <c r="S81" s="444"/>
      <c r="T81" s="444"/>
      <c r="U81" s="444"/>
      <c r="V81" s="444"/>
      <c r="W81" s="444"/>
      <c r="X81" s="444"/>
      <c r="Y81" s="444"/>
      <c r="Z81" s="444"/>
    </row>
    <row r="82">
      <c r="C82" s="456"/>
      <c r="D82" s="444"/>
      <c r="E82" s="444"/>
      <c r="F82" s="444"/>
      <c r="G82" s="444"/>
      <c r="H82" s="444"/>
      <c r="I82" s="444"/>
      <c r="J82" s="444"/>
      <c r="K82" s="444"/>
      <c r="L82" s="444"/>
      <c r="M82" s="444"/>
      <c r="N82" s="444"/>
      <c r="O82" s="444"/>
      <c r="P82" s="444"/>
      <c r="Q82" s="444"/>
      <c r="R82" s="444"/>
      <c r="S82" s="444"/>
      <c r="T82" s="444"/>
      <c r="U82" s="444"/>
      <c r="V82" s="444"/>
      <c r="W82" s="444"/>
      <c r="X82" s="444"/>
      <c r="Y82" s="444"/>
      <c r="Z82" s="444"/>
    </row>
    <row r="83">
      <c r="C83" s="455" t="s">
        <v>17978</v>
      </c>
      <c r="D83" s="444"/>
      <c r="E83" s="444"/>
      <c r="F83" s="444"/>
      <c r="G83" s="444"/>
      <c r="H83" s="444"/>
      <c r="I83" s="444"/>
      <c r="J83" s="444"/>
      <c r="K83" s="444"/>
      <c r="L83" s="444"/>
      <c r="M83" s="444"/>
      <c r="N83" s="444"/>
      <c r="O83" s="444"/>
      <c r="P83" s="444"/>
      <c r="Q83" s="444"/>
      <c r="R83" s="444"/>
      <c r="S83" s="444"/>
      <c r="T83" s="444"/>
      <c r="U83" s="444"/>
      <c r="V83" s="444"/>
      <c r="W83" s="444"/>
      <c r="X83" s="444"/>
      <c r="Y83" s="444"/>
      <c r="Z83" s="444"/>
    </row>
    <row r="84">
      <c r="C84" s="456"/>
      <c r="D84" s="444"/>
      <c r="E84" s="444"/>
      <c r="F84" s="444"/>
      <c r="G84" s="444"/>
      <c r="H84" s="444"/>
      <c r="I84" s="444"/>
      <c r="J84" s="444"/>
      <c r="K84" s="444"/>
      <c r="L84" s="444"/>
      <c r="M84" s="444"/>
      <c r="N84" s="444"/>
      <c r="O84" s="444"/>
      <c r="P84" s="444"/>
      <c r="Q84" s="444"/>
      <c r="R84" s="444"/>
      <c r="S84" s="444"/>
      <c r="T84" s="444"/>
      <c r="U84" s="444"/>
      <c r="V84" s="444"/>
      <c r="W84" s="444"/>
      <c r="X84" s="444"/>
      <c r="Y84" s="444"/>
      <c r="Z84" s="444"/>
    </row>
    <row r="85">
      <c r="C85" s="455" t="s">
        <v>17987</v>
      </c>
      <c r="D85" s="444"/>
      <c r="E85" s="444"/>
      <c r="F85" s="444"/>
      <c r="G85" s="444"/>
      <c r="H85" s="444"/>
      <c r="I85" s="444"/>
      <c r="J85" s="444"/>
      <c r="K85" s="444"/>
      <c r="L85" s="444"/>
      <c r="M85" s="444"/>
      <c r="N85" s="444"/>
      <c r="O85" s="444"/>
      <c r="P85" s="444"/>
      <c r="Q85" s="444"/>
      <c r="R85" s="444"/>
      <c r="S85" s="444"/>
      <c r="T85" s="444"/>
      <c r="U85" s="444"/>
      <c r="V85" s="444"/>
      <c r="W85" s="444"/>
      <c r="X85" s="444"/>
      <c r="Y85" s="444"/>
      <c r="Z85" s="444"/>
    </row>
    <row r="86">
      <c r="C86" s="456"/>
      <c r="D86" s="444"/>
      <c r="E86" s="444"/>
      <c r="F86" s="444"/>
      <c r="G86" s="444"/>
      <c r="H86" s="444"/>
      <c r="I86" s="444"/>
      <c r="J86" s="444"/>
      <c r="K86" s="444"/>
      <c r="L86" s="444"/>
      <c r="M86" s="444"/>
      <c r="N86" s="444"/>
      <c r="O86" s="444"/>
      <c r="P86" s="444"/>
      <c r="Q86" s="444"/>
      <c r="R86" s="444"/>
      <c r="S86" s="444"/>
      <c r="T86" s="444"/>
      <c r="U86" s="444"/>
      <c r="V86" s="444"/>
      <c r="W86" s="444"/>
      <c r="X86" s="444"/>
      <c r="Y86" s="444"/>
      <c r="Z86" s="444"/>
    </row>
    <row r="87">
      <c r="C87" s="455" t="s">
        <v>18005</v>
      </c>
      <c r="D87" s="444"/>
      <c r="E87" s="444"/>
      <c r="F87" s="444"/>
      <c r="G87" s="444"/>
      <c r="H87" s="444"/>
      <c r="I87" s="444"/>
      <c r="J87" s="444"/>
      <c r="K87" s="444"/>
      <c r="L87" s="444"/>
      <c r="M87" s="444"/>
      <c r="N87" s="444"/>
      <c r="O87" s="444"/>
      <c r="P87" s="444"/>
      <c r="Q87" s="444"/>
      <c r="R87" s="444"/>
      <c r="S87" s="444"/>
      <c r="T87" s="444"/>
      <c r="U87" s="444"/>
      <c r="V87" s="444"/>
      <c r="W87" s="444"/>
      <c r="X87" s="444"/>
      <c r="Y87" s="444"/>
      <c r="Z87" s="444"/>
    </row>
    <row r="88">
      <c r="C88" s="456"/>
      <c r="D88" s="444"/>
      <c r="E88" s="444"/>
      <c r="F88" s="444"/>
      <c r="G88" s="444"/>
      <c r="H88" s="444"/>
      <c r="I88" s="444"/>
      <c r="J88" s="444"/>
      <c r="K88" s="444"/>
      <c r="L88" s="444"/>
      <c r="M88" s="444"/>
      <c r="N88" s="444"/>
      <c r="O88" s="444"/>
      <c r="P88" s="444"/>
      <c r="Q88" s="444"/>
      <c r="R88" s="444"/>
      <c r="S88" s="444"/>
      <c r="T88" s="444"/>
      <c r="U88" s="444"/>
      <c r="V88" s="444"/>
      <c r="W88" s="444"/>
      <c r="X88" s="444"/>
      <c r="Y88" s="444"/>
      <c r="Z88" s="444"/>
    </row>
    <row r="89">
      <c r="C89" s="455" t="s">
        <v>18014</v>
      </c>
      <c r="D89" s="444"/>
      <c r="E89" s="444"/>
      <c r="F89" s="444"/>
      <c r="G89" s="444"/>
      <c r="H89" s="444"/>
      <c r="I89" s="444"/>
      <c r="J89" s="444"/>
      <c r="K89" s="444"/>
      <c r="L89" s="444"/>
      <c r="M89" s="444"/>
      <c r="N89" s="444"/>
      <c r="O89" s="444"/>
      <c r="P89" s="444"/>
      <c r="Q89" s="444"/>
      <c r="R89" s="444"/>
      <c r="S89" s="444"/>
      <c r="T89" s="444"/>
      <c r="U89" s="444"/>
      <c r="V89" s="444"/>
      <c r="W89" s="444"/>
      <c r="X89" s="444"/>
      <c r="Y89" s="444"/>
      <c r="Z89" s="444"/>
    </row>
    <row r="90">
      <c r="C90" s="456"/>
      <c r="D90" s="444"/>
      <c r="E90" s="444"/>
      <c r="F90" s="444"/>
      <c r="G90" s="444"/>
      <c r="H90" s="444"/>
      <c r="I90" s="444"/>
      <c r="J90" s="444"/>
      <c r="K90" s="444"/>
      <c r="L90" s="444"/>
      <c r="M90" s="444"/>
      <c r="N90" s="444"/>
      <c r="O90" s="444"/>
      <c r="P90" s="444"/>
      <c r="Q90" s="444"/>
      <c r="R90" s="444"/>
      <c r="S90" s="444"/>
      <c r="T90" s="444"/>
      <c r="U90" s="444"/>
      <c r="V90" s="444"/>
      <c r="W90" s="444"/>
      <c r="X90" s="444"/>
      <c r="Y90" s="444"/>
      <c r="Z90" s="444"/>
    </row>
    <row r="91">
      <c r="C91" s="455" t="s">
        <v>18036</v>
      </c>
      <c r="D91" s="444"/>
      <c r="E91" s="444"/>
      <c r="F91" s="444"/>
      <c r="G91" s="444"/>
      <c r="H91" s="444"/>
      <c r="I91" s="444"/>
      <c r="J91" s="444"/>
      <c r="K91" s="444"/>
      <c r="L91" s="444"/>
      <c r="M91" s="444"/>
      <c r="N91" s="444"/>
      <c r="O91" s="444"/>
      <c r="P91" s="444"/>
      <c r="Q91" s="444"/>
      <c r="R91" s="444"/>
      <c r="S91" s="444"/>
      <c r="T91" s="444"/>
      <c r="U91" s="444"/>
      <c r="V91" s="444"/>
      <c r="W91" s="444"/>
      <c r="X91" s="444"/>
      <c r="Y91" s="444"/>
      <c r="Z91" s="444"/>
    </row>
    <row r="92">
      <c r="C92" s="456"/>
      <c r="D92" s="444"/>
      <c r="E92" s="444"/>
      <c r="F92" s="444"/>
      <c r="G92" s="444"/>
      <c r="H92" s="444"/>
      <c r="I92" s="444"/>
      <c r="J92" s="444"/>
      <c r="K92" s="444"/>
      <c r="L92" s="444"/>
      <c r="M92" s="444"/>
      <c r="N92" s="444"/>
      <c r="O92" s="444"/>
      <c r="P92" s="444"/>
      <c r="Q92" s="444"/>
      <c r="R92" s="444"/>
      <c r="S92" s="444"/>
      <c r="T92" s="444"/>
      <c r="U92" s="444"/>
      <c r="V92" s="444"/>
      <c r="W92" s="444"/>
      <c r="X92" s="444"/>
      <c r="Y92" s="444"/>
      <c r="Z92" s="444"/>
    </row>
    <row r="93">
      <c r="C93" s="455" t="s">
        <v>18047</v>
      </c>
      <c r="D93" s="444"/>
      <c r="E93" s="444"/>
      <c r="F93" s="444"/>
      <c r="G93" s="444"/>
      <c r="H93" s="444"/>
      <c r="I93" s="444"/>
      <c r="J93" s="444"/>
      <c r="K93" s="444"/>
      <c r="L93" s="444"/>
      <c r="M93" s="444"/>
      <c r="N93" s="444"/>
      <c r="O93" s="444"/>
      <c r="P93" s="444"/>
      <c r="Q93" s="444"/>
      <c r="R93" s="444"/>
      <c r="S93" s="444"/>
      <c r="T93" s="444"/>
      <c r="U93" s="444"/>
      <c r="V93" s="444"/>
      <c r="W93" s="444"/>
      <c r="X93" s="444"/>
      <c r="Y93" s="444"/>
      <c r="Z93" s="444"/>
    </row>
    <row r="94">
      <c r="A94" s="444"/>
      <c r="B94" s="456"/>
      <c r="D94" s="444"/>
      <c r="E94" s="444"/>
      <c r="F94" s="444"/>
      <c r="G94" s="444"/>
      <c r="H94" s="444"/>
      <c r="I94" s="444"/>
      <c r="J94" s="444"/>
      <c r="K94" s="444"/>
      <c r="L94" s="444"/>
      <c r="M94" s="444"/>
      <c r="N94" s="444"/>
      <c r="O94" s="444"/>
      <c r="P94" s="444"/>
      <c r="Q94" s="444"/>
      <c r="R94" s="444"/>
      <c r="S94" s="444"/>
      <c r="T94" s="444"/>
      <c r="U94" s="444"/>
      <c r="V94" s="444"/>
      <c r="W94" s="444"/>
      <c r="X94" s="444"/>
      <c r="Y94" s="444"/>
      <c r="Z94" s="444"/>
    </row>
    <row r="95">
      <c r="A95" s="460" t="s">
        <v>18070</v>
      </c>
      <c r="B95" s="462" t="s">
        <v>18071</v>
      </c>
      <c r="C95" s="455"/>
      <c r="D95" s="444"/>
      <c r="E95" s="444"/>
      <c r="F95" s="444"/>
      <c r="G95" s="444"/>
      <c r="H95" s="444"/>
      <c r="I95" s="444"/>
      <c r="J95" s="444"/>
      <c r="K95" s="444"/>
      <c r="L95" s="444"/>
      <c r="M95" s="444"/>
      <c r="N95" s="444"/>
      <c r="O95" s="444"/>
      <c r="P95" s="444"/>
      <c r="Q95" s="444"/>
      <c r="R95" s="444"/>
      <c r="S95" s="444"/>
      <c r="T95" s="444"/>
      <c r="U95" s="444"/>
      <c r="V95" s="444"/>
      <c r="W95" s="444"/>
      <c r="X95" s="444"/>
      <c r="Y95" s="444"/>
      <c r="Z95" s="444"/>
    </row>
    <row r="96">
      <c r="A96" s="463"/>
      <c r="B96" s="456"/>
      <c r="D96" s="444"/>
      <c r="E96" s="444"/>
      <c r="F96" s="444"/>
      <c r="G96" s="444"/>
      <c r="H96" s="444"/>
      <c r="I96" s="444"/>
      <c r="J96" s="444"/>
      <c r="K96" s="444"/>
      <c r="L96" s="444"/>
      <c r="M96" s="444"/>
      <c r="N96" s="444"/>
      <c r="O96" s="444"/>
      <c r="P96" s="444"/>
      <c r="Q96" s="444"/>
      <c r="R96" s="444"/>
      <c r="S96" s="444"/>
      <c r="T96" s="444"/>
      <c r="U96" s="444"/>
      <c r="V96" s="444"/>
      <c r="W96" s="444"/>
      <c r="X96" s="444"/>
      <c r="Y96" s="444"/>
      <c r="Z96" s="444"/>
    </row>
    <row r="97">
      <c r="A97" s="464" t="s">
        <v>18084</v>
      </c>
      <c r="B97" s="465" t="s">
        <v>18088</v>
      </c>
      <c r="C97" s="455"/>
      <c r="D97" s="444"/>
      <c r="E97" s="444"/>
      <c r="F97" s="444"/>
      <c r="G97" s="444"/>
      <c r="H97" s="444"/>
      <c r="I97" s="444"/>
      <c r="J97" s="444"/>
      <c r="K97" s="444"/>
      <c r="L97" s="444"/>
      <c r="M97" s="444"/>
      <c r="N97" s="444"/>
      <c r="O97" s="444"/>
      <c r="P97" s="444"/>
      <c r="Q97" s="444"/>
      <c r="R97" s="444"/>
      <c r="S97" s="444"/>
      <c r="T97" s="444"/>
      <c r="U97" s="444"/>
      <c r="V97" s="444"/>
      <c r="W97" s="444"/>
      <c r="X97" s="444"/>
      <c r="Y97" s="444"/>
      <c r="Z97" s="444"/>
    </row>
    <row r="98">
      <c r="A98" s="463"/>
      <c r="B98" s="456"/>
      <c r="D98" s="444"/>
      <c r="E98" s="444"/>
      <c r="F98" s="444"/>
      <c r="G98" s="444"/>
      <c r="H98" s="444"/>
      <c r="I98" s="444"/>
      <c r="J98" s="444"/>
      <c r="K98" s="444"/>
      <c r="L98" s="444"/>
      <c r="M98" s="444"/>
      <c r="N98" s="444"/>
      <c r="O98" s="444"/>
      <c r="P98" s="444"/>
      <c r="Q98" s="444"/>
      <c r="R98" s="444"/>
      <c r="S98" s="444"/>
      <c r="T98" s="444"/>
      <c r="U98" s="444"/>
      <c r="V98" s="444"/>
      <c r="W98" s="444"/>
      <c r="X98" s="444"/>
      <c r="Y98" s="444"/>
      <c r="Z98" s="444"/>
    </row>
    <row r="99">
      <c r="A99" s="463"/>
      <c r="B99" s="455"/>
      <c r="D99" s="444"/>
      <c r="E99" s="444"/>
      <c r="F99" s="444"/>
      <c r="G99" s="444"/>
      <c r="H99" s="444"/>
      <c r="I99" s="444"/>
      <c r="J99" s="444"/>
      <c r="K99" s="444"/>
      <c r="L99" s="444"/>
      <c r="M99" s="444"/>
      <c r="N99" s="444"/>
      <c r="O99" s="444"/>
      <c r="P99" s="444"/>
      <c r="Q99" s="444"/>
      <c r="R99" s="444"/>
      <c r="S99" s="444"/>
      <c r="T99" s="444"/>
      <c r="U99" s="444"/>
      <c r="V99" s="444"/>
      <c r="W99" s="444"/>
      <c r="X99" s="444"/>
      <c r="Y99" s="444"/>
      <c r="Z99" s="444"/>
    </row>
    <row r="100">
      <c r="A100" s="463"/>
      <c r="B100" s="456"/>
      <c r="D100" s="444"/>
      <c r="E100" s="444"/>
      <c r="F100" s="444"/>
      <c r="G100" s="444"/>
      <c r="H100" s="444"/>
      <c r="I100" s="444"/>
      <c r="J100" s="444"/>
      <c r="K100" s="444"/>
      <c r="L100" s="444"/>
      <c r="M100" s="444"/>
      <c r="N100" s="444"/>
      <c r="O100" s="444"/>
      <c r="P100" s="444"/>
      <c r="Q100" s="444"/>
      <c r="R100" s="444"/>
      <c r="S100" s="444"/>
      <c r="T100" s="444"/>
      <c r="U100" s="444"/>
      <c r="V100" s="444"/>
      <c r="W100" s="444"/>
      <c r="X100" s="444"/>
      <c r="Y100" s="444"/>
      <c r="Z100" s="444"/>
    </row>
    <row r="101">
      <c r="A101" s="463"/>
      <c r="B101" s="455"/>
      <c r="D101" s="444"/>
      <c r="E101" s="444"/>
      <c r="F101" s="444"/>
      <c r="G101" s="444"/>
      <c r="H101" s="444"/>
      <c r="I101" s="444"/>
      <c r="J101" s="444"/>
      <c r="K101" s="444"/>
      <c r="L101" s="444"/>
      <c r="M101" s="444"/>
      <c r="N101" s="444"/>
      <c r="O101" s="444"/>
      <c r="P101" s="444"/>
      <c r="Q101" s="444"/>
      <c r="R101" s="444"/>
      <c r="S101" s="444"/>
      <c r="T101" s="444"/>
      <c r="U101" s="444"/>
      <c r="V101" s="444"/>
      <c r="W101" s="444"/>
      <c r="X101" s="444"/>
      <c r="Y101" s="444"/>
      <c r="Z101" s="444"/>
    </row>
    <row r="102">
      <c r="A102" s="463"/>
      <c r="B102" s="456"/>
      <c r="D102" s="444"/>
      <c r="E102" s="444"/>
      <c r="F102" s="444"/>
      <c r="G102" s="444"/>
      <c r="H102" s="444"/>
      <c r="I102" s="444"/>
      <c r="J102" s="444"/>
      <c r="K102" s="444"/>
      <c r="L102" s="444"/>
      <c r="M102" s="444"/>
      <c r="N102" s="444"/>
      <c r="O102" s="444"/>
      <c r="P102" s="444"/>
      <c r="Q102" s="444"/>
      <c r="R102" s="444"/>
      <c r="S102" s="444"/>
      <c r="T102" s="444"/>
      <c r="U102" s="444"/>
      <c r="V102" s="444"/>
      <c r="W102" s="444"/>
      <c r="X102" s="444"/>
      <c r="Y102" s="444"/>
      <c r="Z102" s="444"/>
    </row>
    <row r="103">
      <c r="A103" s="466" t="s">
        <v>18132</v>
      </c>
      <c r="B103" s="462" t="s">
        <v>18133</v>
      </c>
      <c r="C103" s="455"/>
      <c r="D103" s="444"/>
      <c r="E103" s="444"/>
      <c r="F103" s="444"/>
      <c r="G103" s="444"/>
      <c r="H103" s="444"/>
      <c r="I103" s="444"/>
      <c r="J103" s="444"/>
      <c r="K103" s="444"/>
      <c r="L103" s="444"/>
      <c r="M103" s="444"/>
      <c r="N103" s="444"/>
      <c r="O103" s="444"/>
      <c r="P103" s="444"/>
      <c r="Q103" s="444"/>
      <c r="R103" s="444"/>
      <c r="S103" s="444"/>
      <c r="T103" s="444"/>
      <c r="U103" s="444"/>
      <c r="V103" s="444"/>
      <c r="W103" s="444"/>
      <c r="X103" s="444"/>
      <c r="Y103" s="444"/>
      <c r="Z103" s="444"/>
    </row>
    <row r="104">
      <c r="A104" s="444"/>
      <c r="B104" s="445"/>
      <c r="D104" s="444"/>
      <c r="E104" s="444"/>
      <c r="F104" s="444"/>
      <c r="G104" s="444"/>
      <c r="H104" s="444"/>
      <c r="I104" s="444"/>
      <c r="J104" s="444"/>
      <c r="K104" s="444"/>
      <c r="L104" s="444"/>
      <c r="M104" s="444"/>
      <c r="N104" s="444"/>
      <c r="O104" s="444"/>
      <c r="P104" s="444"/>
      <c r="Q104" s="444"/>
      <c r="R104" s="444"/>
      <c r="S104" s="444"/>
      <c r="T104" s="444"/>
      <c r="U104" s="444"/>
      <c r="V104" s="444"/>
      <c r="W104" s="444"/>
      <c r="X104" s="444"/>
      <c r="Y104" s="444"/>
      <c r="Z104" s="444"/>
    </row>
    <row r="105">
      <c r="A105" s="444"/>
      <c r="B105" s="445"/>
      <c r="D105" s="444"/>
      <c r="E105" s="444"/>
      <c r="F105" s="444"/>
      <c r="G105" s="444"/>
      <c r="H105" s="444"/>
      <c r="I105" s="444"/>
      <c r="J105" s="444"/>
      <c r="K105" s="444"/>
      <c r="L105" s="444"/>
      <c r="M105" s="444"/>
      <c r="N105" s="444"/>
      <c r="O105" s="444"/>
      <c r="P105" s="444"/>
      <c r="Q105" s="444"/>
      <c r="R105" s="444"/>
      <c r="S105" s="444"/>
      <c r="T105" s="444"/>
      <c r="U105" s="444"/>
      <c r="V105" s="444"/>
      <c r="W105" s="444"/>
      <c r="X105" s="444"/>
      <c r="Y105" s="444"/>
      <c r="Z105" s="444"/>
    </row>
    <row r="106">
      <c r="A106" s="444"/>
      <c r="B106" s="445"/>
      <c r="D106" s="444"/>
      <c r="E106" s="444"/>
      <c r="F106" s="444"/>
      <c r="G106" s="444"/>
      <c r="H106" s="444"/>
      <c r="I106" s="444"/>
      <c r="J106" s="444"/>
      <c r="K106" s="444"/>
      <c r="L106" s="444"/>
      <c r="M106" s="444"/>
      <c r="N106" s="444"/>
      <c r="O106" s="444"/>
      <c r="P106" s="444"/>
      <c r="Q106" s="444"/>
      <c r="R106" s="444"/>
      <c r="S106" s="444"/>
      <c r="T106" s="444"/>
      <c r="U106" s="444"/>
      <c r="V106" s="444"/>
      <c r="W106" s="444"/>
      <c r="X106" s="444"/>
      <c r="Y106" s="444"/>
      <c r="Z106" s="444"/>
    </row>
    <row r="107">
      <c r="A107" s="444"/>
      <c r="B107" s="445"/>
      <c r="D107" s="444"/>
      <c r="E107" s="444"/>
      <c r="F107" s="444"/>
      <c r="G107" s="444"/>
      <c r="H107" s="444"/>
      <c r="I107" s="444"/>
      <c r="J107" s="444"/>
      <c r="K107" s="444"/>
      <c r="L107" s="444"/>
      <c r="M107" s="444"/>
      <c r="N107" s="444"/>
      <c r="O107" s="444"/>
      <c r="P107" s="444"/>
      <c r="Q107" s="444"/>
      <c r="R107" s="444"/>
      <c r="S107" s="444"/>
      <c r="T107" s="444"/>
      <c r="U107" s="444"/>
      <c r="V107" s="444"/>
      <c r="W107" s="444"/>
      <c r="X107" s="444"/>
      <c r="Y107" s="444"/>
      <c r="Z107" s="444"/>
    </row>
    <row r="108">
      <c r="A108" s="444"/>
      <c r="B108" s="445"/>
      <c r="D108" s="444"/>
      <c r="E108" s="444"/>
      <c r="F108" s="444"/>
      <c r="G108" s="444"/>
      <c r="H108" s="444"/>
      <c r="I108" s="444"/>
      <c r="J108" s="444"/>
      <c r="K108" s="444"/>
      <c r="L108" s="444"/>
      <c r="M108" s="444"/>
      <c r="N108" s="444"/>
      <c r="O108" s="444"/>
      <c r="P108" s="444"/>
      <c r="Q108" s="444"/>
      <c r="R108" s="444"/>
      <c r="S108" s="444"/>
      <c r="T108" s="444"/>
      <c r="U108" s="444"/>
      <c r="V108" s="444"/>
      <c r="W108" s="444"/>
      <c r="X108" s="444"/>
      <c r="Y108" s="444"/>
      <c r="Z108" s="444"/>
    </row>
    <row r="109">
      <c r="A109" s="444"/>
      <c r="B109" s="445"/>
      <c r="D109" s="444"/>
      <c r="E109" s="444"/>
      <c r="F109" s="444"/>
      <c r="G109" s="444"/>
      <c r="H109" s="444"/>
      <c r="I109" s="444"/>
      <c r="J109" s="444"/>
      <c r="K109" s="444"/>
      <c r="L109" s="444"/>
      <c r="M109" s="444"/>
      <c r="N109" s="444"/>
      <c r="O109" s="444"/>
      <c r="P109" s="444"/>
      <c r="Q109" s="444"/>
      <c r="R109" s="444"/>
      <c r="S109" s="444"/>
      <c r="T109" s="444"/>
      <c r="U109" s="444"/>
      <c r="V109" s="444"/>
      <c r="W109" s="444"/>
      <c r="X109" s="444"/>
      <c r="Y109" s="444"/>
      <c r="Z109" s="444"/>
    </row>
    <row r="110">
      <c r="A110" s="444"/>
      <c r="B110" s="445"/>
      <c r="D110" s="444"/>
      <c r="E110" s="444"/>
      <c r="F110" s="444"/>
      <c r="G110" s="444"/>
      <c r="H110" s="444"/>
      <c r="I110" s="444"/>
      <c r="J110" s="444"/>
      <c r="K110" s="444"/>
      <c r="L110" s="444"/>
      <c r="M110" s="444"/>
      <c r="N110" s="444"/>
      <c r="O110" s="444"/>
      <c r="P110" s="444"/>
      <c r="Q110" s="444"/>
      <c r="R110" s="444"/>
      <c r="S110" s="444"/>
      <c r="T110" s="444"/>
      <c r="U110" s="444"/>
      <c r="V110" s="444"/>
      <c r="W110" s="444"/>
      <c r="X110" s="444"/>
      <c r="Y110" s="444"/>
      <c r="Z110" s="444"/>
    </row>
    <row r="111">
      <c r="A111" s="444"/>
      <c r="B111" s="445"/>
      <c r="D111" s="444"/>
      <c r="E111" s="444"/>
      <c r="F111" s="444"/>
      <c r="G111" s="444"/>
      <c r="H111" s="444"/>
      <c r="I111" s="444"/>
      <c r="J111" s="444"/>
      <c r="K111" s="444"/>
      <c r="L111" s="444"/>
      <c r="M111" s="444"/>
      <c r="N111" s="444"/>
      <c r="O111" s="444"/>
      <c r="P111" s="444"/>
      <c r="Q111" s="444"/>
      <c r="R111" s="444"/>
      <c r="S111" s="444"/>
      <c r="T111" s="444"/>
      <c r="U111" s="444"/>
      <c r="V111" s="444"/>
      <c r="W111" s="444"/>
      <c r="X111" s="444"/>
      <c r="Y111" s="444"/>
      <c r="Z111" s="444"/>
    </row>
    <row r="112">
      <c r="A112" s="444"/>
      <c r="B112" s="445"/>
      <c r="D112" s="444"/>
      <c r="E112" s="444"/>
      <c r="F112" s="444"/>
      <c r="G112" s="444"/>
      <c r="H112" s="444"/>
      <c r="I112" s="444"/>
      <c r="J112" s="444"/>
      <c r="K112" s="444"/>
      <c r="L112" s="444"/>
      <c r="M112" s="444"/>
      <c r="N112" s="444"/>
      <c r="O112" s="444"/>
      <c r="P112" s="444"/>
      <c r="Q112" s="444"/>
      <c r="R112" s="444"/>
      <c r="S112" s="444"/>
      <c r="T112" s="444"/>
      <c r="U112" s="444"/>
      <c r="V112" s="444"/>
      <c r="W112" s="444"/>
      <c r="X112" s="444"/>
      <c r="Y112" s="444"/>
      <c r="Z112" s="444"/>
    </row>
    <row r="113">
      <c r="A113" s="444"/>
      <c r="B113" s="445"/>
      <c r="D113" s="444"/>
      <c r="E113" s="444"/>
      <c r="F113" s="444"/>
      <c r="G113" s="444"/>
      <c r="H113" s="444"/>
      <c r="I113" s="444"/>
      <c r="J113" s="444"/>
      <c r="K113" s="444"/>
      <c r="L113" s="444"/>
      <c r="M113" s="444"/>
      <c r="N113" s="444"/>
      <c r="O113" s="444"/>
      <c r="P113" s="444"/>
      <c r="Q113" s="444"/>
      <c r="R113" s="444"/>
      <c r="S113" s="444"/>
      <c r="T113" s="444"/>
      <c r="U113" s="444"/>
      <c r="V113" s="444"/>
      <c r="W113" s="444"/>
      <c r="X113" s="444"/>
      <c r="Y113" s="444"/>
      <c r="Z113" s="444"/>
    </row>
    <row r="114">
      <c r="A114" s="444"/>
      <c r="B114" s="445"/>
      <c r="D114" s="444"/>
      <c r="E114" s="444"/>
      <c r="F114" s="444"/>
      <c r="G114" s="444"/>
      <c r="H114" s="444"/>
      <c r="I114" s="444"/>
      <c r="J114" s="444"/>
      <c r="K114" s="444"/>
      <c r="L114" s="444"/>
      <c r="M114" s="444"/>
      <c r="N114" s="444"/>
      <c r="O114" s="444"/>
      <c r="P114" s="444"/>
      <c r="Q114" s="444"/>
      <c r="R114" s="444"/>
      <c r="S114" s="444"/>
      <c r="T114" s="444"/>
      <c r="U114" s="444"/>
      <c r="V114" s="444"/>
      <c r="W114" s="444"/>
      <c r="X114" s="444"/>
      <c r="Y114" s="444"/>
      <c r="Z114" s="444"/>
    </row>
    <row r="115">
      <c r="A115" s="444"/>
      <c r="B115" s="445"/>
      <c r="D115" s="444"/>
      <c r="E115" s="444"/>
      <c r="F115" s="444"/>
      <c r="G115" s="444"/>
      <c r="H115" s="444"/>
      <c r="I115" s="444"/>
      <c r="J115" s="444"/>
      <c r="K115" s="444"/>
      <c r="L115" s="444"/>
      <c r="M115" s="444"/>
      <c r="N115" s="444"/>
      <c r="O115" s="444"/>
      <c r="P115" s="444"/>
      <c r="Q115" s="444"/>
      <c r="R115" s="444"/>
      <c r="S115" s="444"/>
      <c r="T115" s="444"/>
      <c r="U115" s="444"/>
      <c r="V115" s="444"/>
      <c r="W115" s="444"/>
      <c r="X115" s="444"/>
      <c r="Y115" s="444"/>
      <c r="Z115" s="444"/>
    </row>
    <row r="116">
      <c r="A116" s="444"/>
      <c r="B116" s="445"/>
      <c r="D116" s="444"/>
      <c r="E116" s="444"/>
      <c r="F116" s="444"/>
      <c r="G116" s="444"/>
      <c r="H116" s="444"/>
      <c r="I116" s="444"/>
      <c r="J116" s="444"/>
      <c r="K116" s="444"/>
      <c r="L116" s="444"/>
      <c r="M116" s="444"/>
      <c r="N116" s="444"/>
      <c r="O116" s="444"/>
      <c r="P116" s="444"/>
      <c r="Q116" s="444"/>
      <c r="R116" s="444"/>
      <c r="S116" s="444"/>
      <c r="T116" s="444"/>
      <c r="U116" s="444"/>
      <c r="V116" s="444"/>
      <c r="W116" s="444"/>
      <c r="X116" s="444"/>
      <c r="Y116" s="444"/>
      <c r="Z116" s="444"/>
    </row>
    <row r="117">
      <c r="A117" s="444"/>
      <c r="B117" s="445"/>
      <c r="D117" s="444"/>
      <c r="E117" s="444"/>
      <c r="F117" s="444"/>
      <c r="G117" s="444"/>
      <c r="H117" s="444"/>
      <c r="I117" s="444"/>
      <c r="J117" s="444"/>
      <c r="K117" s="444"/>
      <c r="L117" s="444"/>
      <c r="M117" s="444"/>
      <c r="N117" s="444"/>
      <c r="O117" s="444"/>
      <c r="P117" s="444"/>
      <c r="Q117" s="444"/>
      <c r="R117" s="444"/>
      <c r="S117" s="444"/>
      <c r="T117" s="444"/>
      <c r="U117" s="444"/>
      <c r="V117" s="444"/>
      <c r="W117" s="444"/>
      <c r="X117" s="444"/>
      <c r="Y117" s="444"/>
      <c r="Z117" s="444"/>
    </row>
    <row r="118">
      <c r="A118" s="444"/>
      <c r="B118" s="445"/>
      <c r="D118" s="444"/>
      <c r="E118" s="444"/>
      <c r="F118" s="444"/>
      <c r="G118" s="444"/>
      <c r="H118" s="444"/>
      <c r="I118" s="444"/>
      <c r="J118" s="444"/>
      <c r="K118" s="444"/>
      <c r="L118" s="444"/>
      <c r="M118" s="444"/>
      <c r="N118" s="444"/>
      <c r="O118" s="444"/>
      <c r="P118" s="444"/>
      <c r="Q118" s="444"/>
      <c r="R118" s="444"/>
      <c r="S118" s="444"/>
      <c r="T118" s="444"/>
      <c r="U118" s="444"/>
      <c r="V118" s="444"/>
      <c r="W118" s="444"/>
      <c r="X118" s="444"/>
      <c r="Y118" s="444"/>
      <c r="Z118" s="444"/>
    </row>
    <row r="119">
      <c r="A119" s="444"/>
      <c r="B119" s="445"/>
      <c r="D119" s="444"/>
      <c r="E119" s="444"/>
      <c r="F119" s="444"/>
      <c r="G119" s="444"/>
      <c r="H119" s="444"/>
      <c r="I119" s="444"/>
      <c r="J119" s="444"/>
      <c r="K119" s="444"/>
      <c r="L119" s="444"/>
      <c r="M119" s="444"/>
      <c r="N119" s="444"/>
      <c r="O119" s="444"/>
      <c r="P119" s="444"/>
      <c r="Q119" s="444"/>
      <c r="R119" s="444"/>
      <c r="S119" s="444"/>
      <c r="T119" s="444"/>
      <c r="U119" s="444"/>
      <c r="V119" s="444"/>
      <c r="W119" s="444"/>
      <c r="X119" s="444"/>
      <c r="Y119" s="444"/>
      <c r="Z119" s="444"/>
    </row>
    <row r="120">
      <c r="A120" s="444"/>
      <c r="B120" s="445"/>
      <c r="D120" s="444"/>
      <c r="E120" s="444"/>
      <c r="F120" s="444"/>
      <c r="G120" s="444"/>
      <c r="H120" s="444"/>
      <c r="I120" s="444"/>
      <c r="J120" s="444"/>
      <c r="K120" s="444"/>
      <c r="L120" s="444"/>
      <c r="M120" s="444"/>
      <c r="N120" s="444"/>
      <c r="O120" s="444"/>
      <c r="P120" s="444"/>
      <c r="Q120" s="444"/>
      <c r="R120" s="444"/>
      <c r="S120" s="444"/>
      <c r="T120" s="444"/>
      <c r="U120" s="444"/>
      <c r="V120" s="444"/>
      <c r="W120" s="444"/>
      <c r="X120" s="444"/>
      <c r="Y120" s="444"/>
      <c r="Z120" s="444"/>
    </row>
    <row r="121">
      <c r="A121" s="444"/>
      <c r="B121" s="445"/>
      <c r="D121" s="444"/>
      <c r="E121" s="444"/>
      <c r="F121" s="444"/>
      <c r="G121" s="444"/>
      <c r="H121" s="444"/>
      <c r="I121" s="444"/>
      <c r="J121" s="444"/>
      <c r="K121" s="444"/>
      <c r="L121" s="444"/>
      <c r="M121" s="444"/>
      <c r="N121" s="444"/>
      <c r="O121" s="444"/>
      <c r="P121" s="444"/>
      <c r="Q121" s="444"/>
      <c r="R121" s="444"/>
      <c r="S121" s="444"/>
      <c r="T121" s="444"/>
      <c r="U121" s="444"/>
      <c r="V121" s="444"/>
      <c r="W121" s="444"/>
      <c r="X121" s="444"/>
      <c r="Y121" s="444"/>
      <c r="Z121" s="444"/>
    </row>
    <row r="122">
      <c r="A122" s="444"/>
      <c r="B122" s="445"/>
      <c r="D122" s="444"/>
      <c r="E122" s="444"/>
      <c r="F122" s="444"/>
      <c r="G122" s="444"/>
      <c r="H122" s="444"/>
      <c r="I122" s="444"/>
      <c r="J122" s="444"/>
      <c r="K122" s="444"/>
      <c r="L122" s="444"/>
      <c r="M122" s="444"/>
      <c r="N122" s="444"/>
      <c r="O122" s="444"/>
      <c r="P122" s="444"/>
      <c r="Q122" s="444"/>
      <c r="R122" s="444"/>
      <c r="S122" s="444"/>
      <c r="T122" s="444"/>
      <c r="U122" s="444"/>
      <c r="V122" s="444"/>
      <c r="W122" s="444"/>
      <c r="X122" s="444"/>
      <c r="Y122" s="444"/>
      <c r="Z122" s="444"/>
    </row>
    <row r="123">
      <c r="A123" s="444"/>
      <c r="B123" s="445"/>
      <c r="D123" s="444"/>
      <c r="E123" s="444"/>
      <c r="F123" s="444"/>
      <c r="G123" s="444"/>
      <c r="H123" s="444"/>
      <c r="I123" s="444"/>
      <c r="J123" s="444"/>
      <c r="K123" s="444"/>
      <c r="L123" s="444"/>
      <c r="M123" s="444"/>
      <c r="N123" s="444"/>
      <c r="O123" s="444"/>
      <c r="P123" s="444"/>
      <c r="Q123" s="444"/>
      <c r="R123" s="444"/>
      <c r="S123" s="444"/>
      <c r="T123" s="444"/>
      <c r="U123" s="444"/>
      <c r="V123" s="444"/>
      <c r="W123" s="444"/>
      <c r="X123" s="444"/>
      <c r="Y123" s="444"/>
      <c r="Z123" s="444"/>
    </row>
    <row r="124">
      <c r="A124" s="444"/>
      <c r="B124" s="445"/>
      <c r="D124" s="444"/>
      <c r="E124" s="444"/>
      <c r="F124" s="444"/>
      <c r="G124" s="444"/>
      <c r="H124" s="444"/>
      <c r="I124" s="444"/>
      <c r="J124" s="444"/>
      <c r="K124" s="444"/>
      <c r="L124" s="444"/>
      <c r="M124" s="444"/>
      <c r="N124" s="444"/>
      <c r="O124" s="444"/>
      <c r="P124" s="444"/>
      <c r="Q124" s="444"/>
      <c r="R124" s="444"/>
      <c r="S124" s="444"/>
      <c r="T124" s="444"/>
      <c r="U124" s="444"/>
      <c r="V124" s="444"/>
      <c r="W124" s="444"/>
      <c r="X124" s="444"/>
      <c r="Y124" s="444"/>
      <c r="Z124" s="444"/>
    </row>
    <row r="125">
      <c r="A125" s="444"/>
      <c r="B125" s="445"/>
      <c r="D125" s="444"/>
      <c r="E125" s="444"/>
      <c r="F125" s="444"/>
      <c r="G125" s="444"/>
      <c r="H125" s="444"/>
      <c r="I125" s="444"/>
      <c r="J125" s="444"/>
      <c r="K125" s="444"/>
      <c r="L125" s="444"/>
      <c r="M125" s="444"/>
      <c r="N125" s="444"/>
      <c r="O125" s="444"/>
      <c r="P125" s="444"/>
      <c r="Q125" s="444"/>
      <c r="R125" s="444"/>
      <c r="S125" s="444"/>
      <c r="T125" s="444"/>
      <c r="U125" s="444"/>
      <c r="V125" s="444"/>
      <c r="W125" s="444"/>
      <c r="X125" s="444"/>
      <c r="Y125" s="444"/>
      <c r="Z125" s="444"/>
    </row>
    <row r="126">
      <c r="A126" s="444"/>
      <c r="B126" s="445"/>
      <c r="D126" s="444"/>
      <c r="E126" s="444"/>
      <c r="F126" s="444"/>
      <c r="G126" s="444"/>
      <c r="H126" s="444"/>
      <c r="I126" s="444"/>
      <c r="J126" s="444"/>
      <c r="K126" s="444"/>
      <c r="L126" s="444"/>
      <c r="M126" s="444"/>
      <c r="N126" s="444"/>
      <c r="O126" s="444"/>
      <c r="P126" s="444"/>
      <c r="Q126" s="444"/>
      <c r="R126" s="444"/>
      <c r="S126" s="444"/>
      <c r="T126" s="444"/>
      <c r="U126" s="444"/>
      <c r="V126" s="444"/>
      <c r="W126" s="444"/>
      <c r="X126" s="444"/>
      <c r="Y126" s="444"/>
      <c r="Z126" s="444"/>
    </row>
    <row r="127">
      <c r="A127" s="444"/>
      <c r="B127" s="445"/>
      <c r="D127" s="444"/>
      <c r="E127" s="444"/>
      <c r="F127" s="444"/>
      <c r="G127" s="444"/>
      <c r="H127" s="444"/>
      <c r="I127" s="444"/>
      <c r="J127" s="444"/>
      <c r="K127" s="444"/>
      <c r="L127" s="444"/>
      <c r="M127" s="444"/>
      <c r="N127" s="444"/>
      <c r="O127" s="444"/>
      <c r="P127" s="444"/>
      <c r="Q127" s="444"/>
      <c r="R127" s="444"/>
      <c r="S127" s="444"/>
      <c r="T127" s="444"/>
      <c r="U127" s="444"/>
      <c r="V127" s="444"/>
      <c r="W127" s="444"/>
      <c r="X127" s="444"/>
      <c r="Y127" s="444"/>
      <c r="Z127" s="444"/>
    </row>
    <row r="128">
      <c r="A128" s="444"/>
      <c r="B128" s="445"/>
      <c r="D128" s="444"/>
      <c r="E128" s="444"/>
      <c r="F128" s="444"/>
      <c r="G128" s="444"/>
      <c r="H128" s="444"/>
      <c r="I128" s="444"/>
      <c r="J128" s="444"/>
      <c r="K128" s="444"/>
      <c r="L128" s="444"/>
      <c r="M128" s="444"/>
      <c r="N128" s="444"/>
      <c r="O128" s="444"/>
      <c r="P128" s="444"/>
      <c r="Q128" s="444"/>
      <c r="R128" s="444"/>
      <c r="S128" s="444"/>
      <c r="T128" s="444"/>
      <c r="U128" s="444"/>
      <c r="V128" s="444"/>
      <c r="W128" s="444"/>
      <c r="X128" s="444"/>
      <c r="Y128" s="444"/>
      <c r="Z128" s="444"/>
    </row>
    <row r="129">
      <c r="A129" s="444"/>
      <c r="B129" s="445"/>
      <c r="D129" s="444"/>
      <c r="E129" s="444"/>
      <c r="F129" s="444"/>
      <c r="G129" s="444"/>
      <c r="H129" s="444"/>
      <c r="I129" s="444"/>
      <c r="J129" s="444"/>
      <c r="K129" s="444"/>
      <c r="L129" s="444"/>
      <c r="M129" s="444"/>
      <c r="N129" s="444"/>
      <c r="O129" s="444"/>
      <c r="P129" s="444"/>
      <c r="Q129" s="444"/>
      <c r="R129" s="444"/>
      <c r="S129" s="444"/>
      <c r="T129" s="444"/>
      <c r="U129" s="444"/>
      <c r="V129" s="444"/>
      <c r="W129" s="444"/>
      <c r="X129" s="444"/>
      <c r="Y129" s="444"/>
      <c r="Z129" s="444"/>
    </row>
    <row r="130">
      <c r="A130" s="444"/>
      <c r="B130" s="445"/>
      <c r="D130" s="444"/>
      <c r="E130" s="444"/>
      <c r="F130" s="444"/>
      <c r="G130" s="444"/>
      <c r="H130" s="444"/>
      <c r="I130" s="444"/>
      <c r="J130" s="444"/>
      <c r="K130" s="444"/>
      <c r="L130" s="444"/>
      <c r="M130" s="444"/>
      <c r="N130" s="444"/>
      <c r="O130" s="444"/>
      <c r="P130" s="444"/>
      <c r="Q130" s="444"/>
      <c r="R130" s="444"/>
      <c r="S130" s="444"/>
      <c r="T130" s="444"/>
      <c r="U130" s="444"/>
      <c r="V130" s="444"/>
      <c r="W130" s="444"/>
      <c r="X130" s="444"/>
      <c r="Y130" s="444"/>
      <c r="Z130" s="444"/>
    </row>
    <row r="131">
      <c r="A131" s="444"/>
      <c r="B131" s="445"/>
      <c r="D131" s="444"/>
      <c r="E131" s="444"/>
      <c r="F131" s="444"/>
      <c r="G131" s="444"/>
      <c r="H131" s="444"/>
      <c r="I131" s="444"/>
      <c r="J131" s="444"/>
      <c r="K131" s="444"/>
      <c r="L131" s="444"/>
      <c r="M131" s="444"/>
      <c r="N131" s="444"/>
      <c r="O131" s="444"/>
      <c r="P131" s="444"/>
      <c r="Q131" s="444"/>
      <c r="R131" s="444"/>
      <c r="S131" s="444"/>
      <c r="T131" s="444"/>
      <c r="U131" s="444"/>
      <c r="V131" s="444"/>
      <c r="W131" s="444"/>
      <c r="X131" s="444"/>
      <c r="Y131" s="444"/>
      <c r="Z131" s="444"/>
    </row>
    <row r="132">
      <c r="A132" s="444"/>
      <c r="B132" s="445"/>
      <c r="D132" s="444"/>
      <c r="E132" s="444"/>
      <c r="F132" s="444"/>
      <c r="G132" s="444"/>
      <c r="H132" s="444"/>
      <c r="I132" s="444"/>
      <c r="J132" s="444"/>
      <c r="K132" s="444"/>
      <c r="L132" s="444"/>
      <c r="M132" s="444"/>
      <c r="N132" s="444"/>
      <c r="O132" s="444"/>
      <c r="P132" s="444"/>
      <c r="Q132" s="444"/>
      <c r="R132" s="444"/>
      <c r="S132" s="444"/>
      <c r="T132" s="444"/>
      <c r="U132" s="444"/>
      <c r="V132" s="444"/>
      <c r="W132" s="444"/>
      <c r="X132" s="444"/>
      <c r="Y132" s="444"/>
      <c r="Z132" s="444"/>
    </row>
    <row r="133">
      <c r="A133" s="444"/>
      <c r="B133" s="445"/>
      <c r="D133" s="444"/>
      <c r="E133" s="444"/>
      <c r="F133" s="444"/>
      <c r="G133" s="444"/>
      <c r="H133" s="444"/>
      <c r="I133" s="444"/>
      <c r="J133" s="444"/>
      <c r="K133" s="444"/>
      <c r="L133" s="444"/>
      <c r="M133" s="444"/>
      <c r="N133" s="444"/>
      <c r="O133" s="444"/>
      <c r="P133" s="444"/>
      <c r="Q133" s="444"/>
      <c r="R133" s="444"/>
      <c r="S133" s="444"/>
      <c r="T133" s="444"/>
      <c r="U133" s="444"/>
      <c r="V133" s="444"/>
      <c r="W133" s="444"/>
      <c r="X133" s="444"/>
      <c r="Y133" s="444"/>
      <c r="Z133" s="444"/>
    </row>
    <row r="134">
      <c r="A134" s="444"/>
      <c r="B134" s="445"/>
      <c r="D134" s="444"/>
      <c r="E134" s="444"/>
      <c r="F134" s="444"/>
      <c r="G134" s="444"/>
      <c r="H134" s="444"/>
      <c r="I134" s="444"/>
      <c r="J134" s="444"/>
      <c r="K134" s="444"/>
      <c r="L134" s="444"/>
      <c r="M134" s="444"/>
      <c r="N134" s="444"/>
      <c r="O134" s="444"/>
      <c r="P134" s="444"/>
      <c r="Q134" s="444"/>
      <c r="R134" s="444"/>
      <c r="S134" s="444"/>
      <c r="T134" s="444"/>
      <c r="U134" s="444"/>
      <c r="V134" s="444"/>
      <c r="W134" s="444"/>
      <c r="X134" s="444"/>
      <c r="Y134" s="444"/>
      <c r="Z134" s="444"/>
    </row>
    <row r="135">
      <c r="A135" s="444"/>
      <c r="B135" s="445"/>
      <c r="D135" s="444"/>
      <c r="E135" s="444"/>
      <c r="F135" s="444"/>
      <c r="G135" s="444"/>
      <c r="H135" s="444"/>
      <c r="I135" s="444"/>
      <c r="J135" s="444"/>
      <c r="K135" s="444"/>
      <c r="L135" s="444"/>
      <c r="M135" s="444"/>
      <c r="N135" s="444"/>
      <c r="O135" s="444"/>
      <c r="P135" s="444"/>
      <c r="Q135" s="444"/>
      <c r="R135" s="444"/>
      <c r="S135" s="444"/>
      <c r="T135" s="444"/>
      <c r="U135" s="444"/>
      <c r="V135" s="444"/>
      <c r="W135" s="444"/>
      <c r="X135" s="444"/>
      <c r="Y135" s="444"/>
      <c r="Z135" s="444"/>
    </row>
    <row r="136">
      <c r="A136" s="444"/>
      <c r="B136" s="445"/>
      <c r="D136" s="444"/>
      <c r="E136" s="444"/>
      <c r="F136" s="444"/>
      <c r="G136" s="444"/>
      <c r="H136" s="444"/>
      <c r="I136" s="444"/>
      <c r="J136" s="444"/>
      <c r="K136" s="444"/>
      <c r="L136" s="444"/>
      <c r="M136" s="444"/>
      <c r="N136" s="444"/>
      <c r="O136" s="444"/>
      <c r="P136" s="444"/>
      <c r="Q136" s="444"/>
      <c r="R136" s="444"/>
      <c r="S136" s="444"/>
      <c r="T136" s="444"/>
      <c r="U136" s="444"/>
      <c r="V136" s="444"/>
      <c r="W136" s="444"/>
      <c r="X136" s="444"/>
      <c r="Y136" s="444"/>
      <c r="Z136" s="444"/>
    </row>
    <row r="137">
      <c r="A137" s="444"/>
      <c r="B137" s="445"/>
      <c r="D137" s="444"/>
      <c r="E137" s="444"/>
      <c r="F137" s="444"/>
      <c r="G137" s="444"/>
      <c r="H137" s="444"/>
      <c r="I137" s="444"/>
      <c r="J137" s="444"/>
      <c r="K137" s="444"/>
      <c r="L137" s="444"/>
      <c r="M137" s="444"/>
      <c r="N137" s="444"/>
      <c r="O137" s="444"/>
      <c r="P137" s="444"/>
      <c r="Q137" s="444"/>
      <c r="R137" s="444"/>
      <c r="S137" s="444"/>
      <c r="T137" s="444"/>
      <c r="U137" s="444"/>
      <c r="V137" s="444"/>
      <c r="W137" s="444"/>
      <c r="X137" s="444"/>
      <c r="Y137" s="444"/>
      <c r="Z137" s="444"/>
    </row>
    <row r="138">
      <c r="A138" s="444"/>
      <c r="B138" s="445"/>
      <c r="D138" s="444"/>
      <c r="E138" s="444"/>
      <c r="F138" s="444"/>
      <c r="G138" s="444"/>
      <c r="H138" s="444"/>
      <c r="I138" s="444"/>
      <c r="J138" s="444"/>
      <c r="K138" s="444"/>
      <c r="L138" s="444"/>
      <c r="M138" s="444"/>
      <c r="N138" s="444"/>
      <c r="O138" s="444"/>
      <c r="P138" s="444"/>
      <c r="Q138" s="444"/>
      <c r="R138" s="444"/>
      <c r="S138" s="444"/>
      <c r="T138" s="444"/>
      <c r="U138" s="444"/>
      <c r="V138" s="444"/>
      <c r="W138" s="444"/>
      <c r="X138" s="444"/>
      <c r="Y138" s="444"/>
      <c r="Z138" s="444"/>
    </row>
    <row r="139">
      <c r="A139" s="444"/>
      <c r="B139" s="445"/>
      <c r="D139" s="444"/>
      <c r="E139" s="444"/>
      <c r="F139" s="444"/>
      <c r="G139" s="444"/>
      <c r="H139" s="444"/>
      <c r="I139" s="444"/>
      <c r="J139" s="444"/>
      <c r="K139" s="444"/>
      <c r="L139" s="444"/>
      <c r="M139" s="444"/>
      <c r="N139" s="444"/>
      <c r="O139" s="444"/>
      <c r="P139" s="444"/>
      <c r="Q139" s="444"/>
      <c r="R139" s="444"/>
      <c r="S139" s="444"/>
      <c r="T139" s="444"/>
      <c r="U139" s="444"/>
      <c r="V139" s="444"/>
      <c r="W139" s="444"/>
      <c r="X139" s="444"/>
      <c r="Y139" s="444"/>
      <c r="Z139" s="444"/>
    </row>
    <row r="140">
      <c r="A140" s="444"/>
      <c r="B140" s="445"/>
      <c r="D140" s="444"/>
      <c r="E140" s="444"/>
      <c r="F140" s="444"/>
      <c r="G140" s="444"/>
      <c r="H140" s="444"/>
      <c r="I140" s="444"/>
      <c r="J140" s="444"/>
      <c r="K140" s="444"/>
      <c r="L140" s="444"/>
      <c r="M140" s="444"/>
      <c r="N140" s="444"/>
      <c r="O140" s="444"/>
      <c r="P140" s="444"/>
      <c r="Q140" s="444"/>
      <c r="R140" s="444"/>
      <c r="S140" s="444"/>
      <c r="T140" s="444"/>
      <c r="U140" s="444"/>
      <c r="V140" s="444"/>
      <c r="W140" s="444"/>
      <c r="X140" s="444"/>
      <c r="Y140" s="444"/>
      <c r="Z140" s="444"/>
    </row>
    <row r="141">
      <c r="A141" s="444"/>
      <c r="B141" s="445"/>
      <c r="D141" s="444"/>
      <c r="E141" s="444"/>
      <c r="F141" s="444"/>
      <c r="G141" s="444"/>
      <c r="H141" s="444"/>
      <c r="I141" s="444"/>
      <c r="J141" s="444"/>
      <c r="K141" s="444"/>
      <c r="L141" s="444"/>
      <c r="M141" s="444"/>
      <c r="N141" s="444"/>
      <c r="O141" s="444"/>
      <c r="P141" s="444"/>
      <c r="Q141" s="444"/>
      <c r="R141" s="444"/>
      <c r="S141" s="444"/>
      <c r="T141" s="444"/>
      <c r="U141" s="444"/>
      <c r="V141" s="444"/>
      <c r="W141" s="444"/>
      <c r="X141" s="444"/>
      <c r="Y141" s="444"/>
      <c r="Z141" s="444"/>
    </row>
    <row r="142">
      <c r="A142" s="444"/>
      <c r="B142" s="445"/>
      <c r="D142" s="444"/>
      <c r="E142" s="444"/>
      <c r="F142" s="444"/>
      <c r="G142" s="444"/>
      <c r="H142" s="444"/>
      <c r="I142" s="444"/>
      <c r="J142" s="444"/>
      <c r="K142" s="444"/>
      <c r="L142" s="444"/>
      <c r="M142" s="444"/>
      <c r="N142" s="444"/>
      <c r="O142" s="444"/>
      <c r="P142" s="444"/>
      <c r="Q142" s="444"/>
      <c r="R142" s="444"/>
      <c r="S142" s="444"/>
      <c r="T142" s="444"/>
      <c r="U142" s="444"/>
      <c r="V142" s="444"/>
      <c r="W142" s="444"/>
      <c r="X142" s="444"/>
      <c r="Y142" s="444"/>
      <c r="Z142" s="444"/>
    </row>
    <row r="143">
      <c r="A143" s="444"/>
      <c r="B143" s="445"/>
      <c r="D143" s="444"/>
      <c r="E143" s="444"/>
      <c r="F143" s="444"/>
      <c r="G143" s="444"/>
      <c r="H143" s="444"/>
      <c r="I143" s="444"/>
      <c r="J143" s="444"/>
      <c r="K143" s="444"/>
      <c r="L143" s="444"/>
      <c r="M143" s="444"/>
      <c r="N143" s="444"/>
      <c r="O143" s="444"/>
      <c r="P143" s="444"/>
      <c r="Q143" s="444"/>
      <c r="R143" s="444"/>
      <c r="S143" s="444"/>
      <c r="T143" s="444"/>
      <c r="U143" s="444"/>
      <c r="V143" s="444"/>
      <c r="W143" s="444"/>
      <c r="X143" s="444"/>
      <c r="Y143" s="444"/>
      <c r="Z143" s="444"/>
    </row>
    <row r="144">
      <c r="A144" s="444"/>
      <c r="B144" s="445"/>
      <c r="D144" s="444"/>
      <c r="E144" s="444"/>
      <c r="F144" s="444"/>
      <c r="G144" s="444"/>
      <c r="H144" s="444"/>
      <c r="I144" s="444"/>
      <c r="J144" s="444"/>
      <c r="K144" s="444"/>
      <c r="L144" s="444"/>
      <c r="M144" s="444"/>
      <c r="N144" s="444"/>
      <c r="O144" s="444"/>
      <c r="P144" s="444"/>
      <c r="Q144" s="444"/>
      <c r="R144" s="444"/>
      <c r="S144" s="444"/>
      <c r="T144" s="444"/>
      <c r="U144" s="444"/>
      <c r="V144" s="444"/>
      <c r="W144" s="444"/>
      <c r="X144" s="444"/>
      <c r="Y144" s="444"/>
      <c r="Z144" s="444"/>
    </row>
    <row r="145">
      <c r="A145" s="444"/>
      <c r="B145" s="445"/>
      <c r="D145" s="444"/>
      <c r="E145" s="444"/>
      <c r="F145" s="444"/>
      <c r="G145" s="444"/>
      <c r="H145" s="444"/>
      <c r="I145" s="444"/>
      <c r="J145" s="444"/>
      <c r="K145" s="444"/>
      <c r="L145" s="444"/>
      <c r="M145" s="444"/>
      <c r="N145" s="444"/>
      <c r="O145" s="444"/>
      <c r="P145" s="444"/>
      <c r="Q145" s="444"/>
      <c r="R145" s="444"/>
      <c r="S145" s="444"/>
      <c r="T145" s="444"/>
      <c r="U145" s="444"/>
      <c r="V145" s="444"/>
      <c r="W145" s="444"/>
      <c r="X145" s="444"/>
      <c r="Y145" s="444"/>
      <c r="Z145" s="444"/>
    </row>
    <row r="146">
      <c r="A146" s="444"/>
      <c r="B146" s="445"/>
      <c r="D146" s="444"/>
      <c r="E146" s="444"/>
      <c r="F146" s="444"/>
      <c r="G146" s="444"/>
      <c r="H146" s="444"/>
      <c r="I146" s="444"/>
      <c r="J146" s="444"/>
      <c r="K146" s="444"/>
      <c r="L146" s="444"/>
      <c r="M146" s="444"/>
      <c r="N146" s="444"/>
      <c r="O146" s="444"/>
      <c r="P146" s="444"/>
      <c r="Q146" s="444"/>
      <c r="R146" s="444"/>
      <c r="S146" s="444"/>
      <c r="T146" s="444"/>
      <c r="U146" s="444"/>
      <c r="V146" s="444"/>
      <c r="W146" s="444"/>
      <c r="X146" s="444"/>
      <c r="Y146" s="444"/>
      <c r="Z146" s="444"/>
    </row>
    <row r="147">
      <c r="A147" s="444"/>
      <c r="B147" s="445"/>
      <c r="D147" s="444"/>
      <c r="E147" s="444"/>
      <c r="F147" s="444"/>
      <c r="G147" s="444"/>
      <c r="H147" s="444"/>
      <c r="I147" s="444"/>
      <c r="J147" s="444"/>
      <c r="K147" s="444"/>
      <c r="L147" s="444"/>
      <c r="M147" s="444"/>
      <c r="N147" s="444"/>
      <c r="O147" s="444"/>
      <c r="P147" s="444"/>
      <c r="Q147" s="444"/>
      <c r="R147" s="444"/>
      <c r="S147" s="444"/>
      <c r="T147" s="444"/>
      <c r="U147" s="444"/>
      <c r="V147" s="444"/>
      <c r="W147" s="444"/>
      <c r="X147" s="444"/>
      <c r="Y147" s="444"/>
      <c r="Z147" s="444"/>
    </row>
    <row r="148">
      <c r="A148" s="444"/>
      <c r="B148" s="445"/>
      <c r="D148" s="444"/>
      <c r="E148" s="444"/>
      <c r="F148" s="444"/>
      <c r="G148" s="444"/>
      <c r="H148" s="444"/>
      <c r="I148" s="444"/>
      <c r="J148" s="444"/>
      <c r="K148" s="444"/>
      <c r="L148" s="444"/>
      <c r="M148" s="444"/>
      <c r="N148" s="444"/>
      <c r="O148" s="444"/>
      <c r="P148" s="444"/>
      <c r="Q148" s="444"/>
      <c r="R148" s="444"/>
      <c r="S148" s="444"/>
      <c r="T148" s="444"/>
      <c r="U148" s="444"/>
      <c r="V148" s="444"/>
      <c r="W148" s="444"/>
      <c r="X148" s="444"/>
      <c r="Y148" s="444"/>
      <c r="Z148" s="444"/>
    </row>
    <row r="149">
      <c r="A149" s="444"/>
      <c r="B149" s="445"/>
      <c r="D149" s="444"/>
      <c r="E149" s="444"/>
      <c r="F149" s="444"/>
      <c r="G149" s="444"/>
      <c r="H149" s="444"/>
      <c r="I149" s="444"/>
      <c r="J149" s="444"/>
      <c r="K149" s="444"/>
      <c r="L149" s="444"/>
      <c r="M149" s="444"/>
      <c r="N149" s="444"/>
      <c r="O149" s="444"/>
      <c r="P149" s="444"/>
      <c r="Q149" s="444"/>
      <c r="R149" s="444"/>
      <c r="S149" s="444"/>
      <c r="T149" s="444"/>
      <c r="U149" s="444"/>
      <c r="V149" s="444"/>
      <c r="W149" s="444"/>
      <c r="X149" s="444"/>
      <c r="Y149" s="444"/>
      <c r="Z149" s="444"/>
    </row>
    <row r="150">
      <c r="A150" s="444"/>
      <c r="B150" s="445"/>
      <c r="D150" s="444"/>
      <c r="E150" s="444"/>
      <c r="F150" s="444"/>
      <c r="G150" s="444"/>
      <c r="H150" s="444"/>
      <c r="I150" s="444"/>
      <c r="J150" s="444"/>
      <c r="K150" s="444"/>
      <c r="L150" s="444"/>
      <c r="M150" s="444"/>
      <c r="N150" s="444"/>
      <c r="O150" s="444"/>
      <c r="P150" s="444"/>
      <c r="Q150" s="444"/>
      <c r="R150" s="444"/>
      <c r="S150" s="444"/>
      <c r="T150" s="444"/>
      <c r="U150" s="444"/>
      <c r="V150" s="444"/>
      <c r="W150" s="444"/>
      <c r="X150" s="444"/>
      <c r="Y150" s="444"/>
      <c r="Z150" s="444"/>
    </row>
    <row r="151">
      <c r="A151" s="444"/>
      <c r="B151" s="445"/>
      <c r="D151" s="444"/>
      <c r="E151" s="444"/>
      <c r="F151" s="444"/>
      <c r="G151" s="444"/>
      <c r="H151" s="444"/>
      <c r="I151" s="444"/>
      <c r="J151" s="444"/>
      <c r="K151" s="444"/>
      <c r="L151" s="444"/>
      <c r="M151" s="444"/>
      <c r="N151" s="444"/>
      <c r="O151" s="444"/>
      <c r="P151" s="444"/>
      <c r="Q151" s="444"/>
      <c r="R151" s="444"/>
      <c r="S151" s="444"/>
      <c r="T151" s="444"/>
      <c r="U151" s="444"/>
      <c r="V151" s="444"/>
      <c r="W151" s="444"/>
      <c r="X151" s="444"/>
      <c r="Y151" s="444"/>
      <c r="Z151" s="444"/>
    </row>
    <row r="152">
      <c r="A152" s="444"/>
      <c r="B152" s="445"/>
      <c r="D152" s="444"/>
      <c r="E152" s="444"/>
      <c r="F152" s="444"/>
      <c r="G152" s="444"/>
      <c r="H152" s="444"/>
      <c r="I152" s="444"/>
      <c r="J152" s="444"/>
      <c r="K152" s="444"/>
      <c r="L152" s="444"/>
      <c r="M152" s="444"/>
      <c r="N152" s="444"/>
      <c r="O152" s="444"/>
      <c r="P152" s="444"/>
      <c r="Q152" s="444"/>
      <c r="R152" s="444"/>
      <c r="S152" s="444"/>
      <c r="T152" s="444"/>
      <c r="U152" s="444"/>
      <c r="V152" s="444"/>
      <c r="W152" s="444"/>
      <c r="X152" s="444"/>
      <c r="Y152" s="444"/>
      <c r="Z152" s="444"/>
    </row>
    <row r="153">
      <c r="A153" s="444"/>
      <c r="B153" s="445"/>
      <c r="D153" s="444"/>
      <c r="E153" s="444"/>
      <c r="F153" s="444"/>
      <c r="G153" s="444"/>
      <c r="H153" s="444"/>
      <c r="I153" s="444"/>
      <c r="J153" s="444"/>
      <c r="K153" s="444"/>
      <c r="L153" s="444"/>
      <c r="M153" s="444"/>
      <c r="N153" s="444"/>
      <c r="O153" s="444"/>
      <c r="P153" s="444"/>
      <c r="Q153" s="444"/>
      <c r="R153" s="444"/>
      <c r="S153" s="444"/>
      <c r="T153" s="444"/>
      <c r="U153" s="444"/>
      <c r="V153" s="444"/>
      <c r="W153" s="444"/>
      <c r="X153" s="444"/>
      <c r="Y153" s="444"/>
      <c r="Z153" s="444"/>
    </row>
    <row r="154">
      <c r="A154" s="444"/>
      <c r="B154" s="445"/>
      <c r="D154" s="444"/>
      <c r="E154" s="444"/>
      <c r="F154" s="444"/>
      <c r="G154" s="444"/>
      <c r="H154" s="444"/>
      <c r="I154" s="444"/>
      <c r="J154" s="444"/>
      <c r="K154" s="444"/>
      <c r="L154" s="444"/>
      <c r="M154" s="444"/>
      <c r="N154" s="444"/>
      <c r="O154" s="444"/>
      <c r="P154" s="444"/>
      <c r="Q154" s="444"/>
      <c r="R154" s="444"/>
      <c r="S154" s="444"/>
      <c r="T154" s="444"/>
      <c r="U154" s="444"/>
      <c r="V154" s="444"/>
      <c r="W154" s="444"/>
      <c r="X154" s="444"/>
      <c r="Y154" s="444"/>
      <c r="Z154" s="444"/>
    </row>
    <row r="155">
      <c r="A155" s="444"/>
      <c r="B155" s="445"/>
      <c r="D155" s="444"/>
      <c r="E155" s="444"/>
      <c r="F155" s="444"/>
      <c r="G155" s="444"/>
      <c r="H155" s="444"/>
      <c r="I155" s="444"/>
      <c r="J155" s="444"/>
      <c r="K155" s="444"/>
      <c r="L155" s="444"/>
      <c r="M155" s="444"/>
      <c r="N155" s="444"/>
      <c r="O155" s="444"/>
      <c r="P155" s="444"/>
      <c r="Q155" s="444"/>
      <c r="R155" s="444"/>
      <c r="S155" s="444"/>
      <c r="T155" s="444"/>
      <c r="U155" s="444"/>
      <c r="V155" s="444"/>
      <c r="W155" s="444"/>
      <c r="X155" s="444"/>
      <c r="Y155" s="444"/>
      <c r="Z155" s="444"/>
    </row>
    <row r="156">
      <c r="A156" s="444"/>
      <c r="B156" s="445"/>
      <c r="D156" s="444"/>
      <c r="E156" s="444"/>
      <c r="F156" s="444"/>
      <c r="G156" s="444"/>
      <c r="H156" s="444"/>
      <c r="I156" s="444"/>
      <c r="J156" s="444"/>
      <c r="K156" s="444"/>
      <c r="L156" s="444"/>
      <c r="M156" s="444"/>
      <c r="N156" s="444"/>
      <c r="O156" s="444"/>
      <c r="P156" s="444"/>
      <c r="Q156" s="444"/>
      <c r="R156" s="444"/>
      <c r="S156" s="444"/>
      <c r="T156" s="444"/>
      <c r="U156" s="444"/>
      <c r="V156" s="444"/>
      <c r="W156" s="444"/>
      <c r="X156" s="444"/>
      <c r="Y156" s="444"/>
      <c r="Z156" s="444"/>
    </row>
    <row r="157">
      <c r="A157" s="444"/>
      <c r="B157" s="445"/>
      <c r="D157" s="444"/>
      <c r="E157" s="444"/>
      <c r="F157" s="444"/>
      <c r="G157" s="444"/>
      <c r="H157" s="444"/>
      <c r="I157" s="444"/>
      <c r="J157" s="444"/>
      <c r="K157" s="444"/>
      <c r="L157" s="444"/>
      <c r="M157" s="444"/>
      <c r="N157" s="444"/>
      <c r="O157" s="444"/>
      <c r="P157" s="444"/>
      <c r="Q157" s="444"/>
      <c r="R157" s="444"/>
      <c r="S157" s="444"/>
      <c r="T157" s="444"/>
      <c r="U157" s="444"/>
      <c r="V157" s="444"/>
      <c r="W157" s="444"/>
      <c r="X157" s="444"/>
      <c r="Y157" s="444"/>
      <c r="Z157" s="444"/>
    </row>
    <row r="158">
      <c r="A158" s="444"/>
      <c r="B158" s="445"/>
      <c r="D158" s="444"/>
      <c r="E158" s="444"/>
      <c r="F158" s="444"/>
      <c r="G158" s="444"/>
      <c r="H158" s="444"/>
      <c r="I158" s="444"/>
      <c r="J158" s="444"/>
      <c r="K158" s="444"/>
      <c r="L158" s="444"/>
      <c r="M158" s="444"/>
      <c r="N158" s="444"/>
      <c r="O158" s="444"/>
      <c r="P158" s="444"/>
      <c r="Q158" s="444"/>
      <c r="R158" s="444"/>
      <c r="S158" s="444"/>
      <c r="T158" s="444"/>
      <c r="U158" s="444"/>
      <c r="V158" s="444"/>
      <c r="W158" s="444"/>
      <c r="X158" s="444"/>
      <c r="Y158" s="444"/>
      <c r="Z158" s="444"/>
    </row>
    <row r="159">
      <c r="A159" s="444"/>
      <c r="B159" s="445"/>
      <c r="D159" s="444"/>
      <c r="E159" s="444"/>
      <c r="F159" s="444"/>
      <c r="G159" s="444"/>
      <c r="H159" s="444"/>
      <c r="I159" s="444"/>
      <c r="J159" s="444"/>
      <c r="K159" s="444"/>
      <c r="L159" s="444"/>
      <c r="M159" s="444"/>
      <c r="N159" s="444"/>
      <c r="O159" s="444"/>
      <c r="P159" s="444"/>
      <c r="Q159" s="444"/>
      <c r="R159" s="444"/>
      <c r="S159" s="444"/>
      <c r="T159" s="444"/>
      <c r="U159" s="444"/>
      <c r="V159" s="444"/>
      <c r="W159" s="444"/>
      <c r="X159" s="444"/>
      <c r="Y159" s="444"/>
      <c r="Z159" s="444"/>
    </row>
    <row r="160">
      <c r="A160" s="444"/>
      <c r="B160" s="445"/>
      <c r="D160" s="444"/>
      <c r="E160" s="444"/>
      <c r="F160" s="444"/>
      <c r="G160" s="444"/>
      <c r="H160" s="444"/>
      <c r="I160" s="444"/>
      <c r="J160" s="444"/>
      <c r="K160" s="444"/>
      <c r="L160" s="444"/>
      <c r="M160" s="444"/>
      <c r="N160" s="444"/>
      <c r="O160" s="444"/>
      <c r="P160" s="444"/>
      <c r="Q160" s="444"/>
      <c r="R160" s="444"/>
      <c r="S160" s="444"/>
      <c r="T160" s="444"/>
      <c r="U160" s="444"/>
      <c r="V160" s="444"/>
      <c r="W160" s="444"/>
      <c r="X160" s="444"/>
      <c r="Y160" s="444"/>
      <c r="Z160" s="444"/>
    </row>
    <row r="161">
      <c r="A161" s="444"/>
      <c r="B161" s="445"/>
      <c r="D161" s="444"/>
      <c r="E161" s="444"/>
      <c r="F161" s="444"/>
      <c r="G161" s="444"/>
      <c r="H161" s="444"/>
      <c r="I161" s="444"/>
      <c r="J161" s="444"/>
      <c r="K161" s="444"/>
      <c r="L161" s="444"/>
      <c r="M161" s="444"/>
      <c r="N161" s="444"/>
      <c r="O161" s="444"/>
      <c r="P161" s="444"/>
      <c r="Q161" s="444"/>
      <c r="R161" s="444"/>
      <c r="S161" s="444"/>
      <c r="T161" s="444"/>
      <c r="U161" s="444"/>
      <c r="V161" s="444"/>
      <c r="W161" s="444"/>
      <c r="X161" s="444"/>
      <c r="Y161" s="444"/>
      <c r="Z161" s="444"/>
    </row>
    <row r="162">
      <c r="A162" s="444"/>
      <c r="B162" s="445"/>
      <c r="D162" s="444"/>
      <c r="E162" s="444"/>
      <c r="F162" s="444"/>
      <c r="G162" s="444"/>
      <c r="H162" s="444"/>
      <c r="I162" s="444"/>
      <c r="J162" s="444"/>
      <c r="K162" s="444"/>
      <c r="L162" s="444"/>
      <c r="M162" s="444"/>
      <c r="N162" s="444"/>
      <c r="O162" s="444"/>
      <c r="P162" s="444"/>
      <c r="Q162" s="444"/>
      <c r="R162" s="444"/>
      <c r="S162" s="444"/>
      <c r="T162" s="444"/>
      <c r="U162" s="444"/>
      <c r="V162" s="444"/>
      <c r="W162" s="444"/>
      <c r="X162" s="444"/>
      <c r="Y162" s="444"/>
      <c r="Z162" s="444"/>
    </row>
    <row r="163">
      <c r="A163" s="444"/>
      <c r="B163" s="445"/>
      <c r="D163" s="444"/>
      <c r="E163" s="444"/>
      <c r="F163" s="444"/>
      <c r="G163" s="444"/>
      <c r="H163" s="444"/>
      <c r="I163" s="444"/>
      <c r="J163" s="444"/>
      <c r="K163" s="444"/>
      <c r="L163" s="444"/>
      <c r="M163" s="444"/>
      <c r="N163" s="444"/>
      <c r="O163" s="444"/>
      <c r="P163" s="444"/>
      <c r="Q163" s="444"/>
      <c r="R163" s="444"/>
      <c r="S163" s="444"/>
      <c r="T163" s="444"/>
      <c r="U163" s="444"/>
      <c r="V163" s="444"/>
      <c r="W163" s="444"/>
      <c r="X163" s="444"/>
      <c r="Y163" s="444"/>
      <c r="Z163" s="444"/>
    </row>
    <row r="164">
      <c r="A164" s="444"/>
      <c r="B164" s="445"/>
      <c r="D164" s="444"/>
      <c r="E164" s="444"/>
      <c r="F164" s="444"/>
      <c r="G164" s="444"/>
      <c r="H164" s="444"/>
      <c r="I164" s="444"/>
      <c r="J164" s="444"/>
      <c r="K164" s="444"/>
      <c r="L164" s="444"/>
      <c r="M164" s="444"/>
      <c r="N164" s="444"/>
      <c r="O164" s="444"/>
      <c r="P164" s="444"/>
      <c r="Q164" s="444"/>
      <c r="R164" s="444"/>
      <c r="S164" s="444"/>
      <c r="T164" s="444"/>
      <c r="U164" s="444"/>
      <c r="V164" s="444"/>
      <c r="W164" s="444"/>
      <c r="X164" s="444"/>
      <c r="Y164" s="444"/>
      <c r="Z164" s="444"/>
    </row>
    <row r="165">
      <c r="A165" s="444"/>
      <c r="B165" s="445"/>
      <c r="D165" s="444"/>
      <c r="E165" s="444"/>
      <c r="F165" s="444"/>
      <c r="G165" s="444"/>
      <c r="H165" s="444"/>
      <c r="I165" s="444"/>
      <c r="J165" s="444"/>
      <c r="K165" s="444"/>
      <c r="L165" s="444"/>
      <c r="M165" s="444"/>
      <c r="N165" s="444"/>
      <c r="O165" s="444"/>
      <c r="P165" s="444"/>
      <c r="Q165" s="444"/>
      <c r="R165" s="444"/>
      <c r="S165" s="444"/>
      <c r="T165" s="444"/>
      <c r="U165" s="444"/>
      <c r="V165" s="444"/>
      <c r="W165" s="444"/>
      <c r="X165" s="444"/>
      <c r="Y165" s="444"/>
      <c r="Z165" s="444"/>
    </row>
    <row r="166">
      <c r="A166" s="444"/>
      <c r="B166" s="445"/>
      <c r="D166" s="444"/>
      <c r="E166" s="444"/>
      <c r="F166" s="444"/>
      <c r="G166" s="444"/>
      <c r="H166" s="444"/>
      <c r="I166" s="444"/>
      <c r="J166" s="444"/>
      <c r="K166" s="444"/>
      <c r="L166" s="444"/>
      <c r="M166" s="444"/>
      <c r="N166" s="444"/>
      <c r="O166" s="444"/>
      <c r="P166" s="444"/>
      <c r="Q166" s="444"/>
      <c r="R166" s="444"/>
      <c r="S166" s="444"/>
      <c r="T166" s="444"/>
      <c r="U166" s="444"/>
      <c r="V166" s="444"/>
      <c r="W166" s="444"/>
      <c r="X166" s="444"/>
      <c r="Y166" s="444"/>
      <c r="Z166" s="444"/>
    </row>
    <row r="167">
      <c r="A167" s="444"/>
      <c r="B167" s="445"/>
      <c r="D167" s="444"/>
      <c r="E167" s="444"/>
      <c r="F167" s="444"/>
      <c r="G167" s="444"/>
      <c r="H167" s="444"/>
      <c r="I167" s="444"/>
      <c r="J167" s="444"/>
      <c r="K167" s="444"/>
      <c r="L167" s="444"/>
      <c r="M167" s="444"/>
      <c r="N167" s="444"/>
      <c r="O167" s="444"/>
      <c r="P167" s="444"/>
      <c r="Q167" s="444"/>
      <c r="R167" s="444"/>
      <c r="S167" s="444"/>
      <c r="T167" s="444"/>
      <c r="U167" s="444"/>
      <c r="V167" s="444"/>
      <c r="W167" s="444"/>
      <c r="X167" s="444"/>
      <c r="Y167" s="444"/>
      <c r="Z167" s="444"/>
    </row>
    <row r="168">
      <c r="A168" s="444"/>
      <c r="B168" s="445"/>
      <c r="D168" s="444"/>
      <c r="E168" s="444"/>
      <c r="F168" s="444"/>
      <c r="G168" s="444"/>
      <c r="H168" s="444"/>
      <c r="I168" s="444"/>
      <c r="J168" s="444"/>
      <c r="K168" s="444"/>
      <c r="L168" s="444"/>
      <c r="M168" s="444"/>
      <c r="N168" s="444"/>
      <c r="O168" s="444"/>
      <c r="P168" s="444"/>
      <c r="Q168" s="444"/>
      <c r="R168" s="444"/>
      <c r="S168" s="444"/>
      <c r="T168" s="444"/>
      <c r="U168" s="444"/>
      <c r="V168" s="444"/>
      <c r="W168" s="444"/>
      <c r="X168" s="444"/>
      <c r="Y168" s="444"/>
      <c r="Z168" s="444"/>
    </row>
    <row r="169">
      <c r="A169" s="444"/>
      <c r="B169" s="445"/>
      <c r="D169" s="444"/>
      <c r="E169" s="444"/>
      <c r="F169" s="444"/>
      <c r="G169" s="444"/>
      <c r="H169" s="444"/>
      <c r="I169" s="444"/>
      <c r="J169" s="444"/>
      <c r="K169" s="444"/>
      <c r="L169" s="444"/>
      <c r="M169" s="444"/>
      <c r="N169" s="444"/>
      <c r="O169" s="444"/>
      <c r="P169" s="444"/>
      <c r="Q169" s="444"/>
      <c r="R169" s="444"/>
      <c r="S169" s="444"/>
      <c r="T169" s="444"/>
      <c r="U169" s="444"/>
      <c r="V169" s="444"/>
      <c r="W169" s="444"/>
      <c r="X169" s="444"/>
      <c r="Y169" s="444"/>
      <c r="Z169" s="444"/>
    </row>
    <row r="170">
      <c r="A170" s="444"/>
      <c r="B170" s="445"/>
      <c r="D170" s="444"/>
      <c r="E170" s="444"/>
      <c r="F170" s="444"/>
      <c r="G170" s="444"/>
      <c r="H170" s="444"/>
      <c r="I170" s="444"/>
      <c r="J170" s="444"/>
      <c r="K170" s="444"/>
      <c r="L170" s="444"/>
      <c r="M170" s="444"/>
      <c r="N170" s="444"/>
      <c r="O170" s="444"/>
      <c r="P170" s="444"/>
      <c r="Q170" s="444"/>
      <c r="R170" s="444"/>
      <c r="S170" s="444"/>
      <c r="T170" s="444"/>
      <c r="U170" s="444"/>
      <c r="V170" s="444"/>
      <c r="W170" s="444"/>
      <c r="X170" s="444"/>
      <c r="Y170" s="444"/>
      <c r="Z170" s="444"/>
    </row>
    <row r="171">
      <c r="A171" s="444"/>
      <c r="B171" s="445"/>
      <c r="D171" s="444"/>
      <c r="E171" s="444"/>
      <c r="F171" s="444"/>
      <c r="G171" s="444"/>
      <c r="H171" s="444"/>
      <c r="I171" s="444"/>
      <c r="J171" s="444"/>
      <c r="K171" s="444"/>
      <c r="L171" s="444"/>
      <c r="M171" s="444"/>
      <c r="N171" s="444"/>
      <c r="O171" s="444"/>
      <c r="P171" s="444"/>
      <c r="Q171" s="444"/>
      <c r="R171" s="444"/>
      <c r="S171" s="444"/>
      <c r="T171" s="444"/>
      <c r="U171" s="444"/>
      <c r="V171" s="444"/>
      <c r="W171" s="444"/>
      <c r="X171" s="444"/>
      <c r="Y171" s="444"/>
      <c r="Z171" s="444"/>
    </row>
    <row r="172">
      <c r="A172" s="444"/>
      <c r="B172" s="445"/>
      <c r="D172" s="444"/>
      <c r="E172" s="444"/>
      <c r="F172" s="444"/>
      <c r="G172" s="444"/>
      <c r="H172" s="444"/>
      <c r="I172" s="444"/>
      <c r="J172" s="444"/>
      <c r="K172" s="444"/>
      <c r="L172" s="444"/>
      <c r="M172" s="444"/>
      <c r="N172" s="444"/>
      <c r="O172" s="444"/>
      <c r="P172" s="444"/>
      <c r="Q172" s="444"/>
      <c r="R172" s="444"/>
      <c r="S172" s="444"/>
      <c r="T172" s="444"/>
      <c r="U172" s="444"/>
      <c r="V172" s="444"/>
      <c r="W172" s="444"/>
      <c r="X172" s="444"/>
      <c r="Y172" s="444"/>
      <c r="Z172" s="444"/>
    </row>
    <row r="173">
      <c r="A173" s="444"/>
      <c r="B173" s="445"/>
      <c r="D173" s="444"/>
      <c r="E173" s="444"/>
      <c r="F173" s="444"/>
      <c r="G173" s="444"/>
      <c r="H173" s="444"/>
      <c r="I173" s="444"/>
      <c r="J173" s="444"/>
      <c r="K173" s="444"/>
      <c r="L173" s="444"/>
      <c r="M173" s="444"/>
      <c r="N173" s="444"/>
      <c r="O173" s="444"/>
      <c r="P173" s="444"/>
      <c r="Q173" s="444"/>
      <c r="R173" s="444"/>
      <c r="S173" s="444"/>
      <c r="T173" s="444"/>
      <c r="U173" s="444"/>
      <c r="V173" s="444"/>
      <c r="W173" s="444"/>
      <c r="X173" s="444"/>
      <c r="Y173" s="444"/>
      <c r="Z173" s="444"/>
    </row>
    <row r="174">
      <c r="A174" s="444"/>
      <c r="B174" s="445"/>
      <c r="D174" s="444"/>
      <c r="E174" s="444"/>
      <c r="F174" s="444"/>
      <c r="G174" s="444"/>
      <c r="H174" s="444"/>
      <c r="I174" s="444"/>
      <c r="J174" s="444"/>
      <c r="K174" s="444"/>
      <c r="L174" s="444"/>
      <c r="M174" s="444"/>
      <c r="N174" s="444"/>
      <c r="O174" s="444"/>
      <c r="P174" s="444"/>
      <c r="Q174" s="444"/>
      <c r="R174" s="444"/>
      <c r="S174" s="444"/>
      <c r="T174" s="444"/>
      <c r="U174" s="444"/>
      <c r="V174" s="444"/>
      <c r="W174" s="444"/>
      <c r="X174" s="444"/>
      <c r="Y174" s="444"/>
      <c r="Z174" s="444"/>
    </row>
    <row r="175">
      <c r="A175" s="444"/>
      <c r="B175" s="445"/>
      <c r="D175" s="444"/>
      <c r="E175" s="444"/>
      <c r="F175" s="444"/>
      <c r="G175" s="444"/>
      <c r="H175" s="444"/>
      <c r="I175" s="444"/>
      <c r="J175" s="444"/>
      <c r="K175" s="444"/>
      <c r="L175" s="444"/>
      <c r="M175" s="444"/>
      <c r="N175" s="444"/>
      <c r="O175" s="444"/>
      <c r="P175" s="444"/>
      <c r="Q175" s="444"/>
      <c r="R175" s="444"/>
      <c r="S175" s="444"/>
      <c r="T175" s="444"/>
      <c r="U175" s="444"/>
      <c r="V175" s="444"/>
      <c r="W175" s="444"/>
      <c r="X175" s="444"/>
      <c r="Y175" s="444"/>
      <c r="Z175" s="444"/>
    </row>
    <row r="176">
      <c r="A176" s="444"/>
      <c r="B176" s="445"/>
      <c r="D176" s="444"/>
      <c r="E176" s="444"/>
      <c r="F176" s="444"/>
      <c r="G176" s="444"/>
      <c r="H176" s="444"/>
      <c r="I176" s="444"/>
      <c r="J176" s="444"/>
      <c r="K176" s="444"/>
      <c r="L176" s="444"/>
      <c r="M176" s="444"/>
      <c r="N176" s="444"/>
      <c r="O176" s="444"/>
      <c r="P176" s="444"/>
      <c r="Q176" s="444"/>
      <c r="R176" s="444"/>
      <c r="S176" s="444"/>
      <c r="T176" s="444"/>
      <c r="U176" s="444"/>
      <c r="V176" s="444"/>
      <c r="W176" s="444"/>
      <c r="X176" s="444"/>
      <c r="Y176" s="444"/>
      <c r="Z176" s="444"/>
    </row>
    <row r="177">
      <c r="A177" s="444"/>
      <c r="B177" s="445"/>
      <c r="D177" s="444"/>
      <c r="E177" s="444"/>
      <c r="F177" s="444"/>
      <c r="G177" s="444"/>
      <c r="H177" s="444"/>
      <c r="I177" s="444"/>
      <c r="J177" s="444"/>
      <c r="K177" s="444"/>
      <c r="L177" s="444"/>
      <c r="M177" s="444"/>
      <c r="N177" s="444"/>
      <c r="O177" s="444"/>
      <c r="P177" s="444"/>
      <c r="Q177" s="444"/>
      <c r="R177" s="444"/>
      <c r="S177" s="444"/>
      <c r="T177" s="444"/>
      <c r="U177" s="444"/>
      <c r="V177" s="444"/>
      <c r="W177" s="444"/>
      <c r="X177" s="444"/>
      <c r="Y177" s="444"/>
      <c r="Z177" s="444"/>
    </row>
    <row r="178">
      <c r="A178" s="444"/>
      <c r="B178" s="445"/>
      <c r="D178" s="444"/>
      <c r="E178" s="444"/>
      <c r="F178" s="444"/>
      <c r="G178" s="444"/>
      <c r="H178" s="444"/>
      <c r="I178" s="444"/>
      <c r="J178" s="444"/>
      <c r="K178" s="444"/>
      <c r="L178" s="444"/>
      <c r="M178" s="444"/>
      <c r="N178" s="444"/>
      <c r="O178" s="444"/>
      <c r="P178" s="444"/>
      <c r="Q178" s="444"/>
      <c r="R178" s="444"/>
      <c r="S178" s="444"/>
      <c r="T178" s="444"/>
      <c r="U178" s="444"/>
      <c r="V178" s="444"/>
      <c r="W178" s="444"/>
      <c r="X178" s="444"/>
      <c r="Y178" s="444"/>
      <c r="Z178" s="444"/>
    </row>
    <row r="179">
      <c r="A179" s="444"/>
      <c r="B179" s="445"/>
      <c r="D179" s="444"/>
      <c r="E179" s="444"/>
      <c r="F179" s="444"/>
      <c r="G179" s="444"/>
      <c r="H179" s="444"/>
      <c r="I179" s="444"/>
      <c r="J179" s="444"/>
      <c r="K179" s="444"/>
      <c r="L179" s="444"/>
      <c r="M179" s="444"/>
      <c r="N179" s="444"/>
      <c r="O179" s="444"/>
      <c r="P179" s="444"/>
      <c r="Q179" s="444"/>
      <c r="R179" s="444"/>
      <c r="S179" s="444"/>
      <c r="T179" s="444"/>
      <c r="U179" s="444"/>
      <c r="V179" s="444"/>
      <c r="W179" s="444"/>
      <c r="X179" s="444"/>
      <c r="Y179" s="444"/>
      <c r="Z179" s="444"/>
    </row>
    <row r="180">
      <c r="A180" s="444"/>
      <c r="B180" s="445"/>
      <c r="D180" s="444"/>
      <c r="E180" s="444"/>
      <c r="F180" s="444"/>
      <c r="G180" s="444"/>
      <c r="H180" s="444"/>
      <c r="I180" s="444"/>
      <c r="J180" s="444"/>
      <c r="K180" s="444"/>
      <c r="L180" s="444"/>
      <c r="M180" s="444"/>
      <c r="N180" s="444"/>
      <c r="O180" s="444"/>
      <c r="P180" s="444"/>
      <c r="Q180" s="444"/>
      <c r="R180" s="444"/>
      <c r="S180" s="444"/>
      <c r="T180" s="444"/>
      <c r="U180" s="444"/>
      <c r="V180" s="444"/>
      <c r="W180" s="444"/>
      <c r="X180" s="444"/>
      <c r="Y180" s="444"/>
      <c r="Z180" s="444"/>
    </row>
    <row r="181">
      <c r="A181" s="444"/>
      <c r="B181" s="445"/>
      <c r="D181" s="444"/>
      <c r="E181" s="444"/>
      <c r="F181" s="444"/>
      <c r="G181" s="444"/>
      <c r="H181" s="444"/>
      <c r="I181" s="444"/>
      <c r="J181" s="444"/>
      <c r="K181" s="444"/>
      <c r="L181" s="444"/>
      <c r="M181" s="444"/>
      <c r="N181" s="444"/>
      <c r="O181" s="444"/>
      <c r="P181" s="444"/>
      <c r="Q181" s="444"/>
      <c r="R181" s="444"/>
      <c r="S181" s="444"/>
      <c r="T181" s="444"/>
      <c r="U181" s="444"/>
      <c r="V181" s="444"/>
      <c r="W181" s="444"/>
      <c r="X181" s="444"/>
      <c r="Y181" s="444"/>
      <c r="Z181" s="444"/>
    </row>
    <row r="182">
      <c r="A182" s="444"/>
      <c r="B182" s="445"/>
      <c r="D182" s="444"/>
      <c r="E182" s="444"/>
      <c r="F182" s="444"/>
      <c r="G182" s="444"/>
      <c r="H182" s="444"/>
      <c r="I182" s="444"/>
      <c r="J182" s="444"/>
      <c r="K182" s="444"/>
      <c r="L182" s="444"/>
      <c r="M182" s="444"/>
      <c r="N182" s="444"/>
      <c r="O182" s="444"/>
      <c r="P182" s="444"/>
      <c r="Q182" s="444"/>
      <c r="R182" s="444"/>
      <c r="S182" s="444"/>
      <c r="T182" s="444"/>
      <c r="U182" s="444"/>
      <c r="V182" s="444"/>
      <c r="W182" s="444"/>
      <c r="X182" s="444"/>
      <c r="Y182" s="444"/>
      <c r="Z182" s="444"/>
    </row>
    <row r="183">
      <c r="A183" s="444"/>
      <c r="B183" s="445"/>
      <c r="D183" s="444"/>
      <c r="E183" s="444"/>
      <c r="F183" s="444"/>
      <c r="G183" s="444"/>
      <c r="H183" s="444"/>
      <c r="I183" s="444"/>
      <c r="J183" s="444"/>
      <c r="K183" s="444"/>
      <c r="L183" s="444"/>
      <c r="M183" s="444"/>
      <c r="N183" s="444"/>
      <c r="O183" s="444"/>
      <c r="P183" s="444"/>
      <c r="Q183" s="444"/>
      <c r="R183" s="444"/>
      <c r="S183" s="444"/>
      <c r="T183" s="444"/>
      <c r="U183" s="444"/>
      <c r="V183" s="444"/>
      <c r="W183" s="444"/>
      <c r="X183" s="444"/>
      <c r="Y183" s="444"/>
      <c r="Z183" s="444"/>
    </row>
    <row r="184">
      <c r="A184" s="444"/>
      <c r="B184" s="445"/>
      <c r="D184" s="444"/>
      <c r="E184" s="444"/>
      <c r="F184" s="444"/>
      <c r="G184" s="444"/>
      <c r="H184" s="444"/>
      <c r="I184" s="444"/>
      <c r="J184" s="444"/>
      <c r="K184" s="444"/>
      <c r="L184" s="444"/>
      <c r="M184" s="444"/>
      <c r="N184" s="444"/>
      <c r="O184" s="444"/>
      <c r="P184" s="444"/>
      <c r="Q184" s="444"/>
      <c r="R184" s="444"/>
      <c r="S184" s="444"/>
      <c r="T184" s="444"/>
      <c r="U184" s="444"/>
      <c r="V184" s="444"/>
      <c r="W184" s="444"/>
      <c r="X184" s="444"/>
      <c r="Y184" s="444"/>
      <c r="Z184" s="444"/>
    </row>
    <row r="185">
      <c r="A185" s="444"/>
      <c r="B185" s="445"/>
      <c r="D185" s="444"/>
      <c r="E185" s="444"/>
      <c r="F185" s="444"/>
      <c r="G185" s="444"/>
      <c r="H185" s="444"/>
      <c r="I185" s="444"/>
      <c r="J185" s="444"/>
      <c r="K185" s="444"/>
      <c r="L185" s="444"/>
      <c r="M185" s="444"/>
      <c r="N185" s="444"/>
      <c r="O185" s="444"/>
      <c r="P185" s="444"/>
      <c r="Q185" s="444"/>
      <c r="R185" s="444"/>
      <c r="S185" s="444"/>
      <c r="T185" s="444"/>
      <c r="U185" s="444"/>
      <c r="V185" s="444"/>
      <c r="W185" s="444"/>
      <c r="X185" s="444"/>
      <c r="Y185" s="444"/>
      <c r="Z185" s="444"/>
    </row>
    <row r="186">
      <c r="A186" s="444"/>
      <c r="B186" s="445"/>
      <c r="D186" s="444"/>
      <c r="E186" s="444"/>
      <c r="F186" s="444"/>
      <c r="G186" s="444"/>
      <c r="H186" s="444"/>
      <c r="I186" s="444"/>
      <c r="J186" s="444"/>
      <c r="K186" s="444"/>
      <c r="L186" s="444"/>
      <c r="M186" s="444"/>
      <c r="N186" s="444"/>
      <c r="O186" s="444"/>
      <c r="P186" s="444"/>
      <c r="Q186" s="444"/>
      <c r="R186" s="444"/>
      <c r="S186" s="444"/>
      <c r="T186" s="444"/>
      <c r="U186" s="444"/>
      <c r="V186" s="444"/>
      <c r="W186" s="444"/>
      <c r="X186" s="444"/>
      <c r="Y186" s="444"/>
      <c r="Z186" s="444"/>
    </row>
    <row r="187">
      <c r="A187" s="444"/>
      <c r="B187" s="445"/>
      <c r="D187" s="444"/>
      <c r="E187" s="444"/>
      <c r="F187" s="444"/>
      <c r="G187" s="444"/>
      <c r="H187" s="444"/>
      <c r="I187" s="444"/>
      <c r="J187" s="444"/>
      <c r="K187" s="444"/>
      <c r="L187" s="444"/>
      <c r="M187" s="444"/>
      <c r="N187" s="444"/>
      <c r="O187" s="444"/>
      <c r="P187" s="444"/>
      <c r="Q187" s="444"/>
      <c r="R187" s="444"/>
      <c r="S187" s="444"/>
      <c r="T187" s="444"/>
      <c r="U187" s="444"/>
      <c r="V187" s="444"/>
      <c r="W187" s="444"/>
      <c r="X187" s="444"/>
      <c r="Y187" s="444"/>
      <c r="Z187" s="444"/>
    </row>
    <row r="188">
      <c r="A188" s="444"/>
      <c r="B188" s="445"/>
      <c r="D188" s="444"/>
      <c r="E188" s="444"/>
      <c r="F188" s="444"/>
      <c r="G188" s="444"/>
      <c r="H188" s="444"/>
      <c r="I188" s="444"/>
      <c r="J188" s="444"/>
      <c r="K188" s="444"/>
      <c r="L188" s="444"/>
      <c r="M188" s="444"/>
      <c r="N188" s="444"/>
      <c r="O188" s="444"/>
      <c r="P188" s="444"/>
      <c r="Q188" s="444"/>
      <c r="R188" s="444"/>
      <c r="S188" s="444"/>
      <c r="T188" s="444"/>
      <c r="U188" s="444"/>
      <c r="V188" s="444"/>
      <c r="W188" s="444"/>
      <c r="X188" s="444"/>
      <c r="Y188" s="444"/>
      <c r="Z188" s="444"/>
    </row>
    <row r="189">
      <c r="A189" s="444"/>
      <c r="B189" s="445"/>
      <c r="D189" s="444"/>
      <c r="E189" s="444"/>
      <c r="F189" s="444"/>
      <c r="G189" s="444"/>
      <c r="H189" s="444"/>
      <c r="I189" s="444"/>
      <c r="J189" s="444"/>
      <c r="K189" s="444"/>
      <c r="L189" s="444"/>
      <c r="M189" s="444"/>
      <c r="N189" s="444"/>
      <c r="O189" s="444"/>
      <c r="P189" s="444"/>
      <c r="Q189" s="444"/>
      <c r="R189" s="444"/>
      <c r="S189" s="444"/>
      <c r="T189" s="444"/>
      <c r="U189" s="444"/>
      <c r="V189" s="444"/>
      <c r="W189" s="444"/>
      <c r="X189" s="444"/>
      <c r="Y189" s="444"/>
      <c r="Z189" s="444"/>
    </row>
    <row r="190">
      <c r="A190" s="444"/>
      <c r="B190" s="445"/>
      <c r="D190" s="444"/>
      <c r="E190" s="444"/>
      <c r="F190" s="444"/>
      <c r="G190" s="444"/>
      <c r="H190" s="444"/>
      <c r="I190" s="444"/>
      <c r="J190" s="444"/>
      <c r="K190" s="444"/>
      <c r="L190" s="444"/>
      <c r="M190" s="444"/>
      <c r="N190" s="444"/>
      <c r="O190" s="444"/>
      <c r="P190" s="444"/>
      <c r="Q190" s="444"/>
      <c r="R190" s="444"/>
      <c r="S190" s="444"/>
      <c r="T190" s="444"/>
      <c r="U190" s="444"/>
      <c r="V190" s="444"/>
      <c r="W190" s="444"/>
      <c r="X190" s="444"/>
      <c r="Y190" s="444"/>
      <c r="Z190" s="444"/>
    </row>
    <row r="191">
      <c r="A191" s="444"/>
      <c r="B191" s="445"/>
      <c r="D191" s="444"/>
      <c r="E191" s="444"/>
      <c r="F191" s="444"/>
      <c r="G191" s="444"/>
      <c r="H191" s="444"/>
      <c r="I191" s="444"/>
      <c r="J191" s="444"/>
      <c r="K191" s="444"/>
      <c r="L191" s="444"/>
      <c r="M191" s="444"/>
      <c r="N191" s="444"/>
      <c r="O191" s="444"/>
      <c r="P191" s="444"/>
      <c r="Q191" s="444"/>
      <c r="R191" s="444"/>
      <c r="S191" s="444"/>
      <c r="T191" s="444"/>
      <c r="U191" s="444"/>
      <c r="V191" s="444"/>
      <c r="W191" s="444"/>
      <c r="X191" s="444"/>
      <c r="Y191" s="444"/>
      <c r="Z191" s="444"/>
    </row>
    <row r="192">
      <c r="A192" s="444"/>
      <c r="B192" s="445"/>
      <c r="D192" s="444"/>
      <c r="E192" s="444"/>
      <c r="F192" s="444"/>
      <c r="G192" s="444"/>
      <c r="H192" s="444"/>
      <c r="I192" s="444"/>
      <c r="J192" s="444"/>
      <c r="K192" s="444"/>
      <c r="L192" s="444"/>
      <c r="M192" s="444"/>
      <c r="N192" s="444"/>
      <c r="O192" s="444"/>
      <c r="P192" s="444"/>
      <c r="Q192" s="444"/>
      <c r="R192" s="444"/>
      <c r="S192" s="444"/>
      <c r="T192" s="444"/>
      <c r="U192" s="444"/>
      <c r="V192" s="444"/>
      <c r="W192" s="444"/>
      <c r="X192" s="444"/>
      <c r="Y192" s="444"/>
      <c r="Z192" s="444"/>
    </row>
    <row r="193">
      <c r="A193" s="444"/>
      <c r="B193" s="445"/>
      <c r="D193" s="444"/>
      <c r="E193" s="444"/>
      <c r="F193" s="444"/>
      <c r="G193" s="444"/>
      <c r="H193" s="444"/>
      <c r="I193" s="444"/>
      <c r="J193" s="444"/>
      <c r="K193" s="444"/>
      <c r="L193" s="444"/>
      <c r="M193" s="444"/>
      <c r="N193" s="444"/>
      <c r="O193" s="444"/>
      <c r="P193" s="444"/>
      <c r="Q193" s="444"/>
      <c r="R193" s="444"/>
      <c r="S193" s="444"/>
      <c r="T193" s="444"/>
      <c r="U193" s="444"/>
      <c r="V193" s="444"/>
      <c r="W193" s="444"/>
      <c r="X193" s="444"/>
      <c r="Y193" s="444"/>
      <c r="Z193" s="444"/>
    </row>
    <row r="194">
      <c r="A194" s="444"/>
      <c r="B194" s="445"/>
      <c r="D194" s="444"/>
      <c r="E194" s="444"/>
      <c r="F194" s="444"/>
      <c r="G194" s="444"/>
      <c r="H194" s="444"/>
      <c r="I194" s="444"/>
      <c r="J194" s="444"/>
      <c r="K194" s="444"/>
      <c r="L194" s="444"/>
      <c r="M194" s="444"/>
      <c r="N194" s="444"/>
      <c r="O194" s="444"/>
      <c r="P194" s="444"/>
      <c r="Q194" s="444"/>
      <c r="R194" s="444"/>
      <c r="S194" s="444"/>
      <c r="T194" s="444"/>
      <c r="U194" s="444"/>
      <c r="V194" s="444"/>
      <c r="W194" s="444"/>
      <c r="X194" s="444"/>
      <c r="Y194" s="444"/>
      <c r="Z194" s="444"/>
    </row>
    <row r="195">
      <c r="A195" s="444"/>
      <c r="B195" s="445"/>
      <c r="D195" s="444"/>
      <c r="E195" s="444"/>
      <c r="F195" s="444"/>
      <c r="G195" s="444"/>
      <c r="H195" s="444"/>
      <c r="I195" s="444"/>
      <c r="J195" s="444"/>
      <c r="K195" s="444"/>
      <c r="L195" s="444"/>
      <c r="M195" s="444"/>
      <c r="N195" s="444"/>
      <c r="O195" s="444"/>
      <c r="P195" s="444"/>
      <c r="Q195" s="444"/>
      <c r="R195" s="444"/>
      <c r="S195" s="444"/>
      <c r="T195" s="444"/>
      <c r="U195" s="444"/>
      <c r="V195" s="444"/>
      <c r="W195" s="444"/>
      <c r="X195" s="444"/>
      <c r="Y195" s="444"/>
      <c r="Z195" s="444"/>
    </row>
    <row r="196">
      <c r="A196" s="444"/>
      <c r="B196" s="445"/>
      <c r="D196" s="444"/>
      <c r="E196" s="444"/>
      <c r="F196" s="444"/>
      <c r="G196" s="444"/>
      <c r="H196" s="444"/>
      <c r="I196" s="444"/>
      <c r="J196" s="444"/>
      <c r="K196" s="444"/>
      <c r="L196" s="444"/>
      <c r="M196" s="444"/>
      <c r="N196" s="444"/>
      <c r="O196" s="444"/>
      <c r="P196" s="444"/>
      <c r="Q196" s="444"/>
      <c r="R196" s="444"/>
      <c r="S196" s="444"/>
      <c r="T196" s="444"/>
      <c r="U196" s="444"/>
      <c r="V196" s="444"/>
      <c r="W196" s="444"/>
      <c r="X196" s="444"/>
      <c r="Y196" s="444"/>
      <c r="Z196" s="444"/>
    </row>
    <row r="197">
      <c r="A197" s="444"/>
      <c r="B197" s="445"/>
      <c r="D197" s="444"/>
      <c r="E197" s="444"/>
      <c r="F197" s="444"/>
      <c r="G197" s="444"/>
      <c r="H197" s="444"/>
      <c r="I197" s="444"/>
      <c r="J197" s="444"/>
      <c r="K197" s="444"/>
      <c r="L197" s="444"/>
      <c r="M197" s="444"/>
      <c r="N197" s="444"/>
      <c r="O197" s="444"/>
      <c r="P197" s="444"/>
      <c r="Q197" s="444"/>
      <c r="R197" s="444"/>
      <c r="S197" s="444"/>
      <c r="T197" s="444"/>
      <c r="U197" s="444"/>
      <c r="V197" s="444"/>
      <c r="W197" s="444"/>
      <c r="X197" s="444"/>
      <c r="Y197" s="444"/>
      <c r="Z197" s="444"/>
    </row>
    <row r="198">
      <c r="A198" s="444"/>
      <c r="B198" s="445"/>
      <c r="D198" s="444"/>
      <c r="E198" s="444"/>
      <c r="F198" s="444"/>
      <c r="G198" s="444"/>
      <c r="H198" s="444"/>
      <c r="I198" s="444"/>
      <c r="J198" s="444"/>
      <c r="K198" s="444"/>
      <c r="L198" s="444"/>
      <c r="M198" s="444"/>
      <c r="N198" s="444"/>
      <c r="O198" s="444"/>
      <c r="P198" s="444"/>
      <c r="Q198" s="444"/>
      <c r="R198" s="444"/>
      <c r="S198" s="444"/>
      <c r="T198" s="444"/>
      <c r="U198" s="444"/>
      <c r="V198" s="444"/>
      <c r="W198" s="444"/>
      <c r="X198" s="444"/>
      <c r="Y198" s="444"/>
      <c r="Z198" s="444"/>
    </row>
    <row r="199">
      <c r="A199" s="444"/>
      <c r="B199" s="445"/>
      <c r="D199" s="444"/>
      <c r="E199" s="444"/>
      <c r="F199" s="444"/>
      <c r="G199" s="444"/>
      <c r="H199" s="444"/>
      <c r="I199" s="444"/>
      <c r="J199" s="444"/>
      <c r="K199" s="444"/>
      <c r="L199" s="444"/>
      <c r="M199" s="444"/>
      <c r="N199" s="444"/>
      <c r="O199" s="444"/>
      <c r="P199" s="444"/>
      <c r="Q199" s="444"/>
      <c r="R199" s="444"/>
      <c r="S199" s="444"/>
      <c r="T199" s="444"/>
      <c r="U199" s="444"/>
      <c r="V199" s="444"/>
      <c r="W199" s="444"/>
      <c r="X199" s="444"/>
      <c r="Y199" s="444"/>
      <c r="Z199" s="444"/>
    </row>
    <row r="200">
      <c r="A200" s="444"/>
      <c r="B200" s="445"/>
      <c r="D200" s="444"/>
      <c r="E200" s="444"/>
      <c r="F200" s="444"/>
      <c r="G200" s="444"/>
      <c r="H200" s="444"/>
      <c r="I200" s="444"/>
      <c r="J200" s="444"/>
      <c r="K200" s="444"/>
      <c r="L200" s="444"/>
      <c r="M200" s="444"/>
      <c r="N200" s="444"/>
      <c r="O200" s="444"/>
      <c r="P200" s="444"/>
      <c r="Q200" s="444"/>
      <c r="R200" s="444"/>
      <c r="S200" s="444"/>
      <c r="T200" s="444"/>
      <c r="U200" s="444"/>
      <c r="V200" s="444"/>
      <c r="W200" s="444"/>
      <c r="X200" s="444"/>
      <c r="Y200" s="444"/>
      <c r="Z200" s="444"/>
    </row>
    <row r="201">
      <c r="A201" s="444"/>
      <c r="B201" s="445"/>
      <c r="D201" s="444"/>
      <c r="E201" s="444"/>
      <c r="F201" s="444"/>
      <c r="G201" s="444"/>
      <c r="H201" s="444"/>
      <c r="I201" s="444"/>
      <c r="J201" s="444"/>
      <c r="K201" s="444"/>
      <c r="L201" s="444"/>
      <c r="M201" s="444"/>
      <c r="N201" s="444"/>
      <c r="O201" s="444"/>
      <c r="P201" s="444"/>
      <c r="Q201" s="444"/>
      <c r="R201" s="444"/>
      <c r="S201" s="444"/>
      <c r="T201" s="444"/>
      <c r="U201" s="444"/>
      <c r="V201" s="444"/>
      <c r="W201" s="444"/>
      <c r="X201" s="444"/>
      <c r="Y201" s="444"/>
      <c r="Z201" s="444"/>
    </row>
    <row r="202">
      <c r="A202" s="444"/>
      <c r="B202" s="445"/>
      <c r="D202" s="444"/>
      <c r="E202" s="444"/>
      <c r="F202" s="444"/>
      <c r="G202" s="444"/>
      <c r="H202" s="444"/>
      <c r="I202" s="444"/>
      <c r="J202" s="444"/>
      <c r="K202" s="444"/>
      <c r="L202" s="444"/>
      <c r="M202" s="444"/>
      <c r="N202" s="444"/>
      <c r="O202" s="444"/>
      <c r="P202" s="444"/>
      <c r="Q202" s="444"/>
      <c r="R202" s="444"/>
      <c r="S202" s="444"/>
      <c r="T202" s="444"/>
      <c r="U202" s="444"/>
      <c r="V202" s="444"/>
      <c r="W202" s="444"/>
      <c r="X202" s="444"/>
      <c r="Y202" s="444"/>
      <c r="Z202" s="444"/>
    </row>
    <row r="203">
      <c r="A203" s="444"/>
      <c r="B203" s="445"/>
      <c r="D203" s="444"/>
      <c r="E203" s="444"/>
      <c r="F203" s="444"/>
      <c r="G203" s="444"/>
      <c r="H203" s="444"/>
      <c r="I203" s="444"/>
      <c r="J203" s="444"/>
      <c r="K203" s="444"/>
      <c r="L203" s="444"/>
      <c r="M203" s="444"/>
      <c r="N203" s="444"/>
      <c r="O203" s="444"/>
      <c r="P203" s="444"/>
      <c r="Q203" s="444"/>
      <c r="R203" s="444"/>
      <c r="S203" s="444"/>
      <c r="T203" s="444"/>
      <c r="U203" s="444"/>
      <c r="V203" s="444"/>
      <c r="W203" s="444"/>
      <c r="X203" s="444"/>
      <c r="Y203" s="444"/>
      <c r="Z203" s="444"/>
    </row>
    <row r="204">
      <c r="A204" s="444"/>
      <c r="B204" s="445"/>
      <c r="D204" s="444"/>
      <c r="E204" s="444"/>
      <c r="F204" s="444"/>
      <c r="G204" s="444"/>
      <c r="H204" s="444"/>
      <c r="I204" s="444"/>
      <c r="J204" s="444"/>
      <c r="K204" s="444"/>
      <c r="L204" s="444"/>
      <c r="M204" s="444"/>
      <c r="N204" s="444"/>
      <c r="O204" s="444"/>
      <c r="P204" s="444"/>
      <c r="Q204" s="444"/>
      <c r="R204" s="444"/>
      <c r="S204" s="444"/>
      <c r="T204" s="444"/>
      <c r="U204" s="444"/>
      <c r="V204" s="444"/>
      <c r="W204" s="444"/>
      <c r="X204" s="444"/>
      <c r="Y204" s="444"/>
      <c r="Z204" s="444"/>
    </row>
    <row r="205">
      <c r="A205" s="444"/>
      <c r="B205" s="445"/>
      <c r="D205" s="444"/>
      <c r="E205" s="444"/>
      <c r="F205" s="444"/>
      <c r="G205" s="444"/>
      <c r="H205" s="444"/>
      <c r="I205" s="444"/>
      <c r="J205" s="444"/>
      <c r="K205" s="444"/>
      <c r="L205" s="444"/>
      <c r="M205" s="444"/>
      <c r="N205" s="444"/>
      <c r="O205" s="444"/>
      <c r="P205" s="444"/>
      <c r="Q205" s="444"/>
      <c r="R205" s="444"/>
      <c r="S205" s="444"/>
      <c r="T205" s="444"/>
      <c r="U205" s="444"/>
      <c r="V205" s="444"/>
      <c r="W205" s="444"/>
      <c r="X205" s="444"/>
      <c r="Y205" s="444"/>
      <c r="Z205" s="444"/>
    </row>
    <row r="206">
      <c r="A206" s="444"/>
      <c r="B206" s="445"/>
      <c r="D206" s="444"/>
      <c r="E206" s="444"/>
      <c r="F206" s="444"/>
      <c r="G206" s="444"/>
      <c r="H206" s="444"/>
      <c r="I206" s="444"/>
      <c r="J206" s="444"/>
      <c r="K206" s="444"/>
      <c r="L206" s="444"/>
      <c r="M206" s="444"/>
      <c r="N206" s="444"/>
      <c r="O206" s="444"/>
      <c r="P206" s="444"/>
      <c r="Q206" s="444"/>
      <c r="R206" s="444"/>
      <c r="S206" s="444"/>
      <c r="T206" s="444"/>
      <c r="U206" s="444"/>
      <c r="V206" s="444"/>
      <c r="W206" s="444"/>
      <c r="X206" s="444"/>
      <c r="Y206" s="444"/>
      <c r="Z206" s="444"/>
    </row>
    <row r="207">
      <c r="A207" s="444"/>
      <c r="B207" s="445"/>
      <c r="D207" s="444"/>
      <c r="E207" s="444"/>
      <c r="F207" s="444"/>
      <c r="G207" s="444"/>
      <c r="H207" s="444"/>
      <c r="I207" s="444"/>
      <c r="J207" s="444"/>
      <c r="K207" s="444"/>
      <c r="L207" s="444"/>
      <c r="M207" s="444"/>
      <c r="N207" s="444"/>
      <c r="O207" s="444"/>
      <c r="P207" s="444"/>
      <c r="Q207" s="444"/>
      <c r="R207" s="444"/>
      <c r="S207" s="444"/>
      <c r="T207" s="444"/>
      <c r="U207" s="444"/>
      <c r="V207" s="444"/>
      <c r="W207" s="444"/>
      <c r="X207" s="444"/>
      <c r="Y207" s="444"/>
      <c r="Z207" s="444"/>
    </row>
    <row r="208">
      <c r="A208" s="444"/>
      <c r="B208" s="445"/>
      <c r="D208" s="444"/>
      <c r="E208" s="444"/>
      <c r="F208" s="444"/>
      <c r="G208" s="444"/>
      <c r="H208" s="444"/>
      <c r="I208" s="444"/>
      <c r="J208" s="444"/>
      <c r="K208" s="444"/>
      <c r="L208" s="444"/>
      <c r="M208" s="444"/>
      <c r="N208" s="444"/>
      <c r="O208" s="444"/>
      <c r="P208" s="444"/>
      <c r="Q208" s="444"/>
      <c r="R208" s="444"/>
      <c r="S208" s="444"/>
      <c r="T208" s="444"/>
      <c r="U208" s="444"/>
      <c r="V208" s="444"/>
      <c r="W208" s="444"/>
      <c r="X208" s="444"/>
      <c r="Y208" s="444"/>
      <c r="Z208" s="444"/>
    </row>
    <row r="209">
      <c r="A209" s="444"/>
      <c r="B209" s="445"/>
      <c r="D209" s="444"/>
      <c r="E209" s="444"/>
      <c r="F209" s="444"/>
      <c r="G209" s="444"/>
      <c r="H209" s="444"/>
      <c r="I209" s="444"/>
      <c r="J209" s="444"/>
      <c r="K209" s="444"/>
      <c r="L209" s="444"/>
      <c r="M209" s="444"/>
      <c r="N209" s="444"/>
      <c r="O209" s="444"/>
      <c r="P209" s="444"/>
      <c r="Q209" s="444"/>
      <c r="R209" s="444"/>
      <c r="S209" s="444"/>
      <c r="T209" s="444"/>
      <c r="U209" s="444"/>
      <c r="V209" s="444"/>
      <c r="W209" s="444"/>
      <c r="X209" s="444"/>
      <c r="Y209" s="444"/>
      <c r="Z209" s="444"/>
    </row>
    <row r="210">
      <c r="A210" s="444"/>
      <c r="B210" s="445"/>
      <c r="D210" s="444"/>
      <c r="E210" s="444"/>
      <c r="F210" s="444"/>
      <c r="G210" s="444"/>
      <c r="H210" s="444"/>
      <c r="I210" s="444"/>
      <c r="J210" s="444"/>
      <c r="K210" s="444"/>
      <c r="L210" s="444"/>
      <c r="M210" s="444"/>
      <c r="N210" s="444"/>
      <c r="O210" s="444"/>
      <c r="P210" s="444"/>
      <c r="Q210" s="444"/>
      <c r="R210" s="444"/>
      <c r="S210" s="444"/>
      <c r="T210" s="444"/>
      <c r="U210" s="444"/>
      <c r="V210" s="444"/>
      <c r="W210" s="444"/>
      <c r="X210" s="444"/>
      <c r="Y210" s="444"/>
      <c r="Z210" s="444"/>
    </row>
    <row r="211">
      <c r="A211" s="444"/>
      <c r="B211" s="445"/>
      <c r="D211" s="444"/>
      <c r="E211" s="444"/>
      <c r="F211" s="444"/>
      <c r="G211" s="444"/>
      <c r="H211" s="444"/>
      <c r="I211" s="444"/>
      <c r="J211" s="444"/>
      <c r="K211" s="444"/>
      <c r="L211" s="444"/>
      <c r="M211" s="444"/>
      <c r="N211" s="444"/>
      <c r="O211" s="444"/>
      <c r="P211" s="444"/>
      <c r="Q211" s="444"/>
      <c r="R211" s="444"/>
      <c r="S211" s="444"/>
      <c r="T211" s="444"/>
      <c r="U211" s="444"/>
      <c r="V211" s="444"/>
      <c r="W211" s="444"/>
      <c r="X211" s="444"/>
      <c r="Y211" s="444"/>
      <c r="Z211" s="444"/>
    </row>
    <row r="212">
      <c r="A212" s="444"/>
      <c r="B212" s="445"/>
      <c r="D212" s="444"/>
      <c r="E212" s="444"/>
      <c r="F212" s="444"/>
      <c r="G212" s="444"/>
      <c r="H212" s="444"/>
      <c r="I212" s="444"/>
      <c r="J212" s="444"/>
      <c r="K212" s="444"/>
      <c r="L212" s="444"/>
      <c r="M212" s="444"/>
      <c r="N212" s="444"/>
      <c r="O212" s="444"/>
      <c r="P212" s="444"/>
      <c r="Q212" s="444"/>
      <c r="R212" s="444"/>
      <c r="S212" s="444"/>
      <c r="T212" s="444"/>
      <c r="U212" s="444"/>
      <c r="V212" s="444"/>
      <c r="W212" s="444"/>
      <c r="X212" s="444"/>
      <c r="Y212" s="444"/>
      <c r="Z212" s="444"/>
    </row>
    <row r="213">
      <c r="A213" s="444"/>
      <c r="B213" s="445"/>
      <c r="D213" s="444"/>
      <c r="E213" s="444"/>
      <c r="F213" s="444"/>
      <c r="G213" s="444"/>
      <c r="H213" s="444"/>
      <c r="I213" s="444"/>
      <c r="J213" s="444"/>
      <c r="K213" s="444"/>
      <c r="L213" s="444"/>
      <c r="M213" s="444"/>
      <c r="N213" s="444"/>
      <c r="O213" s="444"/>
      <c r="P213" s="444"/>
      <c r="Q213" s="444"/>
      <c r="R213" s="444"/>
      <c r="S213" s="444"/>
      <c r="T213" s="444"/>
      <c r="U213" s="444"/>
      <c r="V213" s="444"/>
      <c r="W213" s="444"/>
      <c r="X213" s="444"/>
      <c r="Y213" s="444"/>
      <c r="Z213" s="444"/>
    </row>
    <row r="214">
      <c r="A214" s="444"/>
      <c r="B214" s="445"/>
      <c r="D214" s="444"/>
      <c r="E214" s="444"/>
      <c r="F214" s="444"/>
      <c r="G214" s="444"/>
      <c r="H214" s="444"/>
      <c r="I214" s="444"/>
      <c r="J214" s="444"/>
      <c r="K214" s="444"/>
      <c r="L214" s="444"/>
      <c r="M214" s="444"/>
      <c r="N214" s="444"/>
      <c r="O214" s="444"/>
      <c r="P214" s="444"/>
      <c r="Q214" s="444"/>
      <c r="R214" s="444"/>
      <c r="S214" s="444"/>
      <c r="T214" s="444"/>
      <c r="U214" s="444"/>
      <c r="V214" s="444"/>
      <c r="W214" s="444"/>
      <c r="X214" s="444"/>
      <c r="Y214" s="444"/>
      <c r="Z214" s="444"/>
    </row>
    <row r="215">
      <c r="A215" s="444"/>
      <c r="B215" s="445"/>
      <c r="D215" s="444"/>
      <c r="E215" s="444"/>
      <c r="F215" s="444"/>
      <c r="G215" s="444"/>
      <c r="H215" s="444"/>
      <c r="I215" s="444"/>
      <c r="J215" s="444"/>
      <c r="K215" s="444"/>
      <c r="L215" s="444"/>
      <c r="M215" s="444"/>
      <c r="N215" s="444"/>
      <c r="O215" s="444"/>
      <c r="P215" s="444"/>
      <c r="Q215" s="444"/>
      <c r="R215" s="444"/>
      <c r="S215" s="444"/>
      <c r="T215" s="444"/>
      <c r="U215" s="444"/>
      <c r="V215" s="444"/>
      <c r="W215" s="444"/>
      <c r="X215" s="444"/>
      <c r="Y215" s="444"/>
      <c r="Z215" s="444"/>
    </row>
    <row r="216">
      <c r="A216" s="444"/>
      <c r="B216" s="445"/>
      <c r="D216" s="444"/>
      <c r="E216" s="444"/>
      <c r="F216" s="444"/>
      <c r="G216" s="444"/>
      <c r="H216" s="444"/>
      <c r="I216" s="444"/>
      <c r="J216" s="444"/>
      <c r="K216" s="444"/>
      <c r="L216" s="444"/>
      <c r="M216" s="444"/>
      <c r="N216" s="444"/>
      <c r="O216" s="444"/>
      <c r="P216" s="444"/>
      <c r="Q216" s="444"/>
      <c r="R216" s="444"/>
      <c r="S216" s="444"/>
      <c r="T216" s="444"/>
      <c r="U216" s="444"/>
      <c r="V216" s="444"/>
      <c r="W216" s="444"/>
      <c r="X216" s="444"/>
      <c r="Y216" s="444"/>
      <c r="Z216" s="444"/>
    </row>
    <row r="217">
      <c r="A217" s="444"/>
      <c r="B217" s="445"/>
      <c r="D217" s="444"/>
      <c r="E217" s="444"/>
      <c r="F217" s="444"/>
      <c r="G217" s="444"/>
      <c r="H217" s="444"/>
      <c r="I217" s="444"/>
      <c r="J217" s="444"/>
      <c r="K217" s="444"/>
      <c r="L217" s="444"/>
      <c r="M217" s="444"/>
      <c r="N217" s="444"/>
      <c r="O217" s="444"/>
      <c r="P217" s="444"/>
      <c r="Q217" s="444"/>
      <c r="R217" s="444"/>
      <c r="S217" s="444"/>
      <c r="T217" s="444"/>
      <c r="U217" s="444"/>
      <c r="V217" s="444"/>
      <c r="W217" s="444"/>
      <c r="X217" s="444"/>
      <c r="Y217" s="444"/>
      <c r="Z217" s="444"/>
    </row>
    <row r="218">
      <c r="A218" s="444"/>
      <c r="B218" s="445"/>
      <c r="D218" s="444"/>
      <c r="E218" s="444"/>
      <c r="F218" s="444"/>
      <c r="G218" s="444"/>
      <c r="H218" s="444"/>
      <c r="I218" s="444"/>
      <c r="J218" s="444"/>
      <c r="K218" s="444"/>
      <c r="L218" s="444"/>
      <c r="M218" s="444"/>
      <c r="N218" s="444"/>
      <c r="O218" s="444"/>
      <c r="P218" s="444"/>
      <c r="Q218" s="444"/>
      <c r="R218" s="444"/>
      <c r="S218" s="444"/>
      <c r="T218" s="444"/>
      <c r="U218" s="444"/>
      <c r="V218" s="444"/>
      <c r="W218" s="444"/>
      <c r="X218" s="444"/>
      <c r="Y218" s="444"/>
      <c r="Z218" s="444"/>
    </row>
    <row r="219">
      <c r="A219" s="444"/>
      <c r="B219" s="445"/>
      <c r="D219" s="444"/>
      <c r="E219" s="444"/>
      <c r="F219" s="444"/>
      <c r="G219" s="444"/>
      <c r="H219" s="444"/>
      <c r="I219" s="444"/>
      <c r="J219" s="444"/>
      <c r="K219" s="444"/>
      <c r="L219" s="444"/>
      <c r="M219" s="444"/>
      <c r="N219" s="444"/>
      <c r="O219" s="444"/>
      <c r="P219" s="444"/>
      <c r="Q219" s="444"/>
      <c r="R219" s="444"/>
      <c r="S219" s="444"/>
      <c r="T219" s="444"/>
      <c r="U219" s="444"/>
      <c r="V219" s="444"/>
      <c r="W219" s="444"/>
      <c r="X219" s="444"/>
      <c r="Y219" s="444"/>
      <c r="Z219" s="444"/>
    </row>
    <row r="220">
      <c r="A220" s="444"/>
      <c r="B220" s="445"/>
      <c r="D220" s="444"/>
      <c r="E220" s="444"/>
      <c r="F220" s="444"/>
      <c r="G220" s="444"/>
      <c r="H220" s="444"/>
      <c r="I220" s="444"/>
      <c r="J220" s="444"/>
      <c r="K220" s="444"/>
      <c r="L220" s="444"/>
      <c r="M220" s="444"/>
      <c r="N220" s="444"/>
      <c r="O220" s="444"/>
      <c r="P220" s="444"/>
      <c r="Q220" s="444"/>
      <c r="R220" s="444"/>
      <c r="S220" s="444"/>
      <c r="T220" s="444"/>
      <c r="U220" s="444"/>
      <c r="V220" s="444"/>
      <c r="W220" s="444"/>
      <c r="X220" s="444"/>
      <c r="Y220" s="444"/>
      <c r="Z220" s="444"/>
    </row>
    <row r="221">
      <c r="A221" s="444"/>
      <c r="B221" s="445"/>
      <c r="D221" s="444"/>
      <c r="E221" s="444"/>
      <c r="F221" s="444"/>
      <c r="G221" s="444"/>
      <c r="H221" s="444"/>
      <c r="I221" s="444"/>
      <c r="J221" s="444"/>
      <c r="K221" s="444"/>
      <c r="L221" s="444"/>
      <c r="M221" s="444"/>
      <c r="N221" s="444"/>
      <c r="O221" s="444"/>
      <c r="P221" s="444"/>
      <c r="Q221" s="444"/>
      <c r="R221" s="444"/>
      <c r="S221" s="444"/>
      <c r="T221" s="444"/>
      <c r="U221" s="444"/>
      <c r="V221" s="444"/>
      <c r="W221" s="444"/>
      <c r="X221" s="444"/>
      <c r="Y221" s="444"/>
      <c r="Z221" s="444"/>
    </row>
    <row r="222">
      <c r="A222" s="444"/>
      <c r="B222" s="445"/>
      <c r="D222" s="444"/>
      <c r="E222" s="444"/>
      <c r="F222" s="444"/>
      <c r="G222" s="444"/>
      <c r="H222" s="444"/>
      <c r="I222" s="444"/>
      <c r="J222" s="444"/>
      <c r="K222" s="444"/>
      <c r="L222" s="444"/>
      <c r="M222" s="444"/>
      <c r="N222" s="444"/>
      <c r="O222" s="444"/>
      <c r="P222" s="444"/>
      <c r="Q222" s="444"/>
      <c r="R222" s="444"/>
      <c r="S222" s="444"/>
      <c r="T222" s="444"/>
      <c r="U222" s="444"/>
      <c r="V222" s="444"/>
      <c r="W222" s="444"/>
      <c r="X222" s="444"/>
      <c r="Y222" s="444"/>
      <c r="Z222" s="444"/>
    </row>
    <row r="223">
      <c r="A223" s="444"/>
      <c r="B223" s="445"/>
      <c r="D223" s="444"/>
      <c r="E223" s="444"/>
      <c r="F223" s="444"/>
      <c r="G223" s="444"/>
      <c r="H223" s="444"/>
      <c r="I223" s="444"/>
      <c r="J223" s="444"/>
      <c r="K223" s="444"/>
      <c r="L223" s="444"/>
      <c r="M223" s="444"/>
      <c r="N223" s="444"/>
      <c r="O223" s="444"/>
      <c r="P223" s="444"/>
      <c r="Q223" s="444"/>
      <c r="R223" s="444"/>
      <c r="S223" s="444"/>
      <c r="T223" s="444"/>
      <c r="U223" s="444"/>
      <c r="V223" s="444"/>
      <c r="W223" s="444"/>
      <c r="X223" s="444"/>
      <c r="Y223" s="444"/>
      <c r="Z223" s="444"/>
    </row>
    <row r="224">
      <c r="A224" s="444"/>
      <c r="B224" s="445"/>
      <c r="D224" s="444"/>
      <c r="E224" s="444"/>
      <c r="F224" s="444"/>
      <c r="G224" s="444"/>
      <c r="H224" s="444"/>
      <c r="I224" s="444"/>
      <c r="J224" s="444"/>
      <c r="K224" s="444"/>
      <c r="L224" s="444"/>
      <c r="M224" s="444"/>
      <c r="N224" s="444"/>
      <c r="O224" s="444"/>
      <c r="P224" s="444"/>
      <c r="Q224" s="444"/>
      <c r="R224" s="444"/>
      <c r="S224" s="444"/>
      <c r="T224" s="444"/>
      <c r="U224" s="444"/>
      <c r="V224" s="444"/>
      <c r="W224" s="444"/>
      <c r="X224" s="444"/>
      <c r="Y224" s="444"/>
      <c r="Z224" s="444"/>
    </row>
    <row r="225">
      <c r="A225" s="444"/>
      <c r="B225" s="445"/>
      <c r="D225" s="444"/>
      <c r="E225" s="444"/>
      <c r="F225" s="444"/>
      <c r="G225" s="444"/>
      <c r="H225" s="444"/>
      <c r="I225" s="444"/>
      <c r="J225" s="444"/>
      <c r="K225" s="444"/>
      <c r="L225" s="444"/>
      <c r="M225" s="444"/>
      <c r="N225" s="444"/>
      <c r="O225" s="444"/>
      <c r="P225" s="444"/>
      <c r="Q225" s="444"/>
      <c r="R225" s="444"/>
      <c r="S225" s="444"/>
      <c r="T225" s="444"/>
      <c r="U225" s="444"/>
      <c r="V225" s="444"/>
      <c r="W225" s="444"/>
      <c r="X225" s="444"/>
      <c r="Y225" s="444"/>
      <c r="Z225" s="444"/>
    </row>
    <row r="226">
      <c r="A226" s="444"/>
      <c r="B226" s="445"/>
      <c r="D226" s="444"/>
      <c r="E226" s="444"/>
      <c r="F226" s="444"/>
      <c r="G226" s="444"/>
      <c r="H226" s="444"/>
      <c r="I226" s="444"/>
      <c r="J226" s="444"/>
      <c r="K226" s="444"/>
      <c r="L226" s="444"/>
      <c r="M226" s="444"/>
      <c r="N226" s="444"/>
      <c r="O226" s="444"/>
      <c r="P226" s="444"/>
      <c r="Q226" s="444"/>
      <c r="R226" s="444"/>
      <c r="S226" s="444"/>
      <c r="T226" s="444"/>
      <c r="U226" s="444"/>
      <c r="V226" s="444"/>
      <c r="W226" s="444"/>
      <c r="X226" s="444"/>
      <c r="Y226" s="444"/>
      <c r="Z226" s="444"/>
    </row>
    <row r="227">
      <c r="A227" s="444"/>
      <c r="B227" s="445"/>
      <c r="D227" s="444"/>
      <c r="E227" s="444"/>
      <c r="F227" s="444"/>
      <c r="G227" s="444"/>
      <c r="H227" s="444"/>
      <c r="I227" s="444"/>
      <c r="J227" s="444"/>
      <c r="K227" s="444"/>
      <c r="L227" s="444"/>
      <c r="M227" s="444"/>
      <c r="N227" s="444"/>
      <c r="O227" s="444"/>
      <c r="P227" s="444"/>
      <c r="Q227" s="444"/>
      <c r="R227" s="444"/>
      <c r="S227" s="444"/>
      <c r="T227" s="444"/>
      <c r="U227" s="444"/>
      <c r="V227" s="444"/>
      <c r="W227" s="444"/>
      <c r="X227" s="444"/>
      <c r="Y227" s="444"/>
      <c r="Z227" s="444"/>
    </row>
    <row r="228">
      <c r="A228" s="444"/>
      <c r="B228" s="445"/>
      <c r="D228" s="444"/>
      <c r="E228" s="444"/>
      <c r="F228" s="444"/>
      <c r="G228" s="444"/>
      <c r="H228" s="444"/>
      <c r="I228" s="444"/>
      <c r="J228" s="444"/>
      <c r="K228" s="444"/>
      <c r="L228" s="444"/>
      <c r="M228" s="444"/>
      <c r="N228" s="444"/>
      <c r="O228" s="444"/>
      <c r="P228" s="444"/>
      <c r="Q228" s="444"/>
      <c r="R228" s="444"/>
      <c r="S228" s="444"/>
      <c r="T228" s="444"/>
      <c r="U228" s="444"/>
      <c r="V228" s="444"/>
      <c r="W228" s="444"/>
      <c r="X228" s="444"/>
      <c r="Y228" s="444"/>
      <c r="Z228" s="444"/>
    </row>
    <row r="229">
      <c r="A229" s="444"/>
      <c r="B229" s="445"/>
      <c r="D229" s="444"/>
      <c r="E229" s="444"/>
      <c r="F229" s="444"/>
      <c r="G229" s="444"/>
      <c r="H229" s="444"/>
      <c r="I229" s="444"/>
      <c r="J229" s="444"/>
      <c r="K229" s="444"/>
      <c r="L229" s="444"/>
      <c r="M229" s="444"/>
      <c r="N229" s="444"/>
      <c r="O229" s="444"/>
      <c r="P229" s="444"/>
      <c r="Q229" s="444"/>
      <c r="R229" s="444"/>
      <c r="S229" s="444"/>
      <c r="T229" s="444"/>
      <c r="U229" s="444"/>
      <c r="V229" s="444"/>
      <c r="W229" s="444"/>
      <c r="X229" s="444"/>
      <c r="Y229" s="444"/>
      <c r="Z229" s="444"/>
    </row>
    <row r="230">
      <c r="A230" s="444"/>
      <c r="B230" s="445"/>
      <c r="D230" s="444"/>
      <c r="E230" s="444"/>
      <c r="F230" s="444"/>
      <c r="G230" s="444"/>
      <c r="H230" s="444"/>
      <c r="I230" s="444"/>
      <c r="J230" s="444"/>
      <c r="K230" s="444"/>
      <c r="L230" s="444"/>
      <c r="M230" s="444"/>
      <c r="N230" s="444"/>
      <c r="O230" s="444"/>
      <c r="P230" s="444"/>
      <c r="Q230" s="444"/>
      <c r="R230" s="444"/>
      <c r="S230" s="444"/>
      <c r="T230" s="444"/>
      <c r="U230" s="444"/>
      <c r="V230" s="444"/>
      <c r="W230" s="444"/>
      <c r="X230" s="444"/>
      <c r="Y230" s="444"/>
      <c r="Z230" s="444"/>
    </row>
    <row r="231">
      <c r="A231" s="444"/>
      <c r="B231" s="445"/>
      <c r="D231" s="444"/>
      <c r="E231" s="444"/>
      <c r="F231" s="444"/>
      <c r="G231" s="444"/>
      <c r="H231" s="444"/>
      <c r="I231" s="444"/>
      <c r="J231" s="444"/>
      <c r="K231" s="444"/>
      <c r="L231" s="444"/>
      <c r="M231" s="444"/>
      <c r="N231" s="444"/>
      <c r="O231" s="444"/>
      <c r="P231" s="444"/>
      <c r="Q231" s="444"/>
      <c r="R231" s="444"/>
      <c r="S231" s="444"/>
      <c r="T231" s="444"/>
      <c r="U231" s="444"/>
      <c r="V231" s="444"/>
      <c r="W231" s="444"/>
      <c r="X231" s="444"/>
      <c r="Y231" s="444"/>
      <c r="Z231" s="444"/>
    </row>
    <row r="232">
      <c r="A232" s="444"/>
      <c r="B232" s="445"/>
      <c r="D232" s="444"/>
      <c r="E232" s="444"/>
      <c r="F232" s="444"/>
      <c r="G232" s="444"/>
      <c r="H232" s="444"/>
      <c r="I232" s="444"/>
      <c r="J232" s="444"/>
      <c r="K232" s="444"/>
      <c r="L232" s="444"/>
      <c r="M232" s="444"/>
      <c r="N232" s="444"/>
      <c r="O232" s="444"/>
      <c r="P232" s="444"/>
      <c r="Q232" s="444"/>
      <c r="R232" s="444"/>
      <c r="S232" s="444"/>
      <c r="T232" s="444"/>
      <c r="U232" s="444"/>
      <c r="V232" s="444"/>
      <c r="W232" s="444"/>
      <c r="X232" s="444"/>
      <c r="Y232" s="444"/>
      <c r="Z232" s="444"/>
    </row>
    <row r="233">
      <c r="A233" s="444"/>
      <c r="B233" s="445"/>
      <c r="D233" s="444"/>
      <c r="E233" s="444"/>
      <c r="F233" s="444"/>
      <c r="G233" s="444"/>
      <c r="H233" s="444"/>
      <c r="I233" s="444"/>
      <c r="J233" s="444"/>
      <c r="K233" s="444"/>
      <c r="L233" s="444"/>
      <c r="M233" s="444"/>
      <c r="N233" s="444"/>
      <c r="O233" s="444"/>
      <c r="P233" s="444"/>
      <c r="Q233" s="444"/>
      <c r="R233" s="444"/>
      <c r="S233" s="444"/>
      <c r="T233" s="444"/>
      <c r="U233" s="444"/>
      <c r="V233" s="444"/>
      <c r="W233" s="444"/>
      <c r="X233" s="444"/>
      <c r="Y233" s="444"/>
      <c r="Z233" s="444"/>
    </row>
    <row r="234">
      <c r="A234" s="444"/>
      <c r="B234" s="445"/>
      <c r="D234" s="444"/>
      <c r="E234" s="444"/>
      <c r="F234" s="444"/>
      <c r="G234" s="444"/>
      <c r="H234" s="444"/>
      <c r="I234" s="444"/>
      <c r="J234" s="444"/>
      <c r="K234" s="444"/>
      <c r="L234" s="444"/>
      <c r="M234" s="444"/>
      <c r="N234" s="444"/>
      <c r="O234" s="444"/>
      <c r="P234" s="444"/>
      <c r="Q234" s="444"/>
      <c r="R234" s="444"/>
      <c r="S234" s="444"/>
      <c r="T234" s="444"/>
      <c r="U234" s="444"/>
      <c r="V234" s="444"/>
      <c r="W234" s="444"/>
      <c r="X234" s="444"/>
      <c r="Y234" s="444"/>
      <c r="Z234" s="444"/>
    </row>
    <row r="235">
      <c r="A235" s="444"/>
      <c r="B235" s="445"/>
      <c r="D235" s="444"/>
      <c r="E235" s="444"/>
      <c r="F235" s="444"/>
      <c r="G235" s="444"/>
      <c r="H235" s="444"/>
      <c r="I235" s="444"/>
      <c r="J235" s="444"/>
      <c r="K235" s="444"/>
      <c r="L235" s="444"/>
      <c r="M235" s="444"/>
      <c r="N235" s="444"/>
      <c r="O235" s="444"/>
      <c r="P235" s="444"/>
      <c r="Q235" s="444"/>
      <c r="R235" s="444"/>
      <c r="S235" s="444"/>
      <c r="T235" s="444"/>
      <c r="U235" s="444"/>
      <c r="V235" s="444"/>
      <c r="W235" s="444"/>
      <c r="X235" s="444"/>
      <c r="Y235" s="444"/>
      <c r="Z235" s="444"/>
    </row>
    <row r="236">
      <c r="A236" s="444"/>
      <c r="B236" s="445"/>
      <c r="D236" s="444"/>
      <c r="E236" s="444"/>
      <c r="F236" s="444"/>
      <c r="G236" s="444"/>
      <c r="H236" s="444"/>
      <c r="I236" s="444"/>
      <c r="J236" s="444"/>
      <c r="K236" s="444"/>
      <c r="L236" s="444"/>
      <c r="M236" s="444"/>
      <c r="N236" s="444"/>
      <c r="O236" s="444"/>
      <c r="P236" s="444"/>
      <c r="Q236" s="444"/>
      <c r="R236" s="444"/>
      <c r="S236" s="444"/>
      <c r="T236" s="444"/>
      <c r="U236" s="444"/>
      <c r="V236" s="444"/>
      <c r="W236" s="444"/>
      <c r="X236" s="444"/>
      <c r="Y236" s="444"/>
      <c r="Z236" s="444"/>
    </row>
    <row r="237">
      <c r="A237" s="444"/>
      <c r="B237" s="445"/>
      <c r="D237" s="444"/>
      <c r="E237" s="444"/>
      <c r="F237" s="444"/>
      <c r="G237" s="444"/>
      <c r="H237" s="444"/>
      <c r="I237" s="444"/>
      <c r="J237" s="444"/>
      <c r="K237" s="444"/>
      <c r="L237" s="444"/>
      <c r="M237" s="444"/>
      <c r="N237" s="444"/>
      <c r="O237" s="444"/>
      <c r="P237" s="444"/>
      <c r="Q237" s="444"/>
      <c r="R237" s="444"/>
      <c r="S237" s="444"/>
      <c r="T237" s="444"/>
      <c r="U237" s="444"/>
      <c r="V237" s="444"/>
      <c r="W237" s="444"/>
      <c r="X237" s="444"/>
      <c r="Y237" s="444"/>
      <c r="Z237" s="444"/>
    </row>
    <row r="238">
      <c r="A238" s="444"/>
      <c r="B238" s="445"/>
      <c r="D238" s="444"/>
      <c r="E238" s="444"/>
      <c r="F238" s="444"/>
      <c r="G238" s="444"/>
      <c r="H238" s="444"/>
      <c r="I238" s="444"/>
      <c r="J238" s="444"/>
      <c r="K238" s="444"/>
      <c r="L238" s="444"/>
      <c r="M238" s="444"/>
      <c r="N238" s="444"/>
      <c r="O238" s="444"/>
      <c r="P238" s="444"/>
      <c r="Q238" s="444"/>
      <c r="R238" s="444"/>
      <c r="S238" s="444"/>
      <c r="T238" s="444"/>
      <c r="U238" s="444"/>
      <c r="V238" s="444"/>
      <c r="W238" s="444"/>
      <c r="X238" s="444"/>
      <c r="Y238" s="444"/>
      <c r="Z238" s="444"/>
    </row>
    <row r="239">
      <c r="A239" s="444"/>
      <c r="B239" s="445"/>
      <c r="D239" s="444"/>
      <c r="E239" s="444"/>
      <c r="F239" s="444"/>
      <c r="G239" s="444"/>
      <c r="H239" s="444"/>
      <c r="I239" s="444"/>
      <c r="J239" s="444"/>
      <c r="K239" s="444"/>
      <c r="L239" s="444"/>
      <c r="M239" s="444"/>
      <c r="N239" s="444"/>
      <c r="O239" s="444"/>
      <c r="P239" s="444"/>
      <c r="Q239" s="444"/>
      <c r="R239" s="444"/>
      <c r="S239" s="444"/>
      <c r="T239" s="444"/>
      <c r="U239" s="444"/>
      <c r="V239" s="444"/>
      <c r="W239" s="444"/>
      <c r="X239" s="444"/>
      <c r="Y239" s="444"/>
      <c r="Z239" s="444"/>
    </row>
    <row r="240">
      <c r="A240" s="444"/>
      <c r="B240" s="445"/>
      <c r="D240" s="444"/>
      <c r="E240" s="444"/>
      <c r="F240" s="444"/>
      <c r="G240" s="444"/>
      <c r="H240" s="444"/>
      <c r="I240" s="444"/>
      <c r="J240" s="444"/>
      <c r="K240" s="444"/>
      <c r="L240" s="444"/>
      <c r="M240" s="444"/>
      <c r="N240" s="444"/>
      <c r="O240" s="444"/>
      <c r="P240" s="444"/>
      <c r="Q240" s="444"/>
      <c r="R240" s="444"/>
      <c r="S240" s="444"/>
      <c r="T240" s="444"/>
      <c r="U240" s="444"/>
      <c r="V240" s="444"/>
      <c r="W240" s="444"/>
      <c r="X240" s="444"/>
      <c r="Y240" s="444"/>
      <c r="Z240" s="444"/>
    </row>
    <row r="241">
      <c r="A241" s="444"/>
      <c r="B241" s="445"/>
      <c r="D241" s="444"/>
      <c r="E241" s="444"/>
      <c r="F241" s="444"/>
      <c r="G241" s="444"/>
      <c r="H241" s="444"/>
      <c r="I241" s="444"/>
      <c r="J241" s="444"/>
      <c r="K241" s="444"/>
      <c r="L241" s="444"/>
      <c r="M241" s="444"/>
      <c r="N241" s="444"/>
      <c r="O241" s="444"/>
      <c r="P241" s="444"/>
      <c r="Q241" s="444"/>
      <c r="R241" s="444"/>
      <c r="S241" s="444"/>
      <c r="T241" s="444"/>
      <c r="U241" s="444"/>
      <c r="V241" s="444"/>
      <c r="W241" s="444"/>
      <c r="X241" s="444"/>
      <c r="Y241" s="444"/>
      <c r="Z241" s="444"/>
    </row>
    <row r="242">
      <c r="A242" s="444"/>
      <c r="B242" s="445"/>
      <c r="D242" s="444"/>
      <c r="E242" s="444"/>
      <c r="F242" s="444"/>
      <c r="G242" s="444"/>
      <c r="H242" s="444"/>
      <c r="I242" s="444"/>
      <c r="J242" s="444"/>
      <c r="K242" s="444"/>
      <c r="L242" s="444"/>
      <c r="M242" s="444"/>
      <c r="N242" s="444"/>
      <c r="O242" s="444"/>
      <c r="P242" s="444"/>
      <c r="Q242" s="444"/>
      <c r="R242" s="444"/>
      <c r="S242" s="444"/>
      <c r="T242" s="444"/>
      <c r="U242" s="444"/>
      <c r="V242" s="444"/>
      <c r="W242" s="444"/>
      <c r="X242" s="444"/>
      <c r="Y242" s="444"/>
      <c r="Z242" s="444"/>
    </row>
    <row r="243">
      <c r="A243" s="444"/>
      <c r="B243" s="445"/>
      <c r="D243" s="444"/>
      <c r="E243" s="444"/>
      <c r="F243" s="444"/>
      <c r="G243" s="444"/>
      <c r="H243" s="444"/>
      <c r="I243" s="444"/>
      <c r="J243" s="444"/>
      <c r="K243" s="444"/>
      <c r="L243" s="444"/>
      <c r="M243" s="444"/>
      <c r="N243" s="444"/>
      <c r="O243" s="444"/>
      <c r="P243" s="444"/>
      <c r="Q243" s="444"/>
      <c r="R243" s="444"/>
      <c r="S243" s="444"/>
      <c r="T243" s="444"/>
      <c r="U243" s="444"/>
      <c r="V243" s="444"/>
      <c r="W243" s="444"/>
      <c r="X243" s="444"/>
      <c r="Y243" s="444"/>
      <c r="Z243" s="444"/>
    </row>
    <row r="244">
      <c r="A244" s="444"/>
      <c r="B244" s="445"/>
      <c r="D244" s="444"/>
      <c r="E244" s="444"/>
      <c r="F244" s="444"/>
      <c r="G244" s="444"/>
      <c r="H244" s="444"/>
      <c r="I244" s="444"/>
      <c r="J244" s="444"/>
      <c r="K244" s="444"/>
      <c r="L244" s="444"/>
      <c r="M244" s="444"/>
      <c r="N244" s="444"/>
      <c r="O244" s="444"/>
      <c r="P244" s="444"/>
      <c r="Q244" s="444"/>
      <c r="R244" s="444"/>
      <c r="S244" s="444"/>
      <c r="T244" s="444"/>
      <c r="U244" s="444"/>
      <c r="V244" s="444"/>
      <c r="W244" s="444"/>
      <c r="X244" s="444"/>
      <c r="Y244" s="444"/>
      <c r="Z244" s="444"/>
    </row>
    <row r="245">
      <c r="A245" s="444"/>
      <c r="B245" s="445"/>
      <c r="D245" s="444"/>
      <c r="E245" s="444"/>
      <c r="F245" s="444"/>
      <c r="G245" s="444"/>
      <c r="H245" s="444"/>
      <c r="I245" s="444"/>
      <c r="J245" s="444"/>
      <c r="K245" s="444"/>
      <c r="L245" s="444"/>
      <c r="M245" s="444"/>
      <c r="N245" s="444"/>
      <c r="O245" s="444"/>
      <c r="P245" s="444"/>
      <c r="Q245" s="444"/>
      <c r="R245" s="444"/>
      <c r="S245" s="444"/>
      <c r="T245" s="444"/>
      <c r="U245" s="444"/>
      <c r="V245" s="444"/>
      <c r="W245" s="444"/>
      <c r="X245" s="444"/>
      <c r="Y245" s="444"/>
      <c r="Z245" s="444"/>
    </row>
    <row r="246">
      <c r="A246" s="444"/>
      <c r="B246" s="445"/>
      <c r="D246" s="444"/>
      <c r="E246" s="444"/>
      <c r="F246" s="444"/>
      <c r="G246" s="444"/>
      <c r="H246" s="444"/>
      <c r="I246" s="444"/>
      <c r="J246" s="444"/>
      <c r="K246" s="444"/>
      <c r="L246" s="444"/>
      <c r="M246" s="444"/>
      <c r="N246" s="444"/>
      <c r="O246" s="444"/>
      <c r="P246" s="444"/>
      <c r="Q246" s="444"/>
      <c r="R246" s="444"/>
      <c r="S246" s="444"/>
      <c r="T246" s="444"/>
      <c r="U246" s="444"/>
      <c r="V246" s="444"/>
      <c r="W246" s="444"/>
      <c r="X246" s="444"/>
      <c r="Y246" s="444"/>
      <c r="Z246" s="444"/>
    </row>
    <row r="247">
      <c r="A247" s="444"/>
      <c r="B247" s="445"/>
      <c r="D247" s="444"/>
      <c r="E247" s="444"/>
      <c r="F247" s="444"/>
      <c r="G247" s="444"/>
      <c r="H247" s="444"/>
      <c r="I247" s="444"/>
      <c r="J247" s="444"/>
      <c r="K247" s="444"/>
      <c r="L247" s="444"/>
      <c r="M247" s="444"/>
      <c r="N247" s="444"/>
      <c r="O247" s="444"/>
      <c r="P247" s="444"/>
      <c r="Q247" s="444"/>
      <c r="R247" s="444"/>
      <c r="S247" s="444"/>
      <c r="T247" s="444"/>
      <c r="U247" s="444"/>
      <c r="V247" s="444"/>
      <c r="W247" s="444"/>
      <c r="X247" s="444"/>
      <c r="Y247" s="444"/>
      <c r="Z247" s="444"/>
    </row>
    <row r="248">
      <c r="A248" s="444"/>
      <c r="B248" s="445"/>
      <c r="D248" s="444"/>
      <c r="E248" s="444"/>
      <c r="F248" s="444"/>
      <c r="G248" s="444"/>
      <c r="H248" s="444"/>
      <c r="I248" s="444"/>
      <c r="J248" s="444"/>
      <c r="K248" s="444"/>
      <c r="L248" s="444"/>
      <c r="M248" s="444"/>
      <c r="N248" s="444"/>
      <c r="O248" s="444"/>
      <c r="P248" s="444"/>
      <c r="Q248" s="444"/>
      <c r="R248" s="444"/>
      <c r="S248" s="444"/>
      <c r="T248" s="444"/>
      <c r="U248" s="444"/>
      <c r="V248" s="444"/>
      <c r="W248" s="444"/>
      <c r="X248" s="444"/>
      <c r="Y248" s="444"/>
      <c r="Z248" s="444"/>
    </row>
    <row r="249">
      <c r="A249" s="444"/>
      <c r="B249" s="445"/>
      <c r="D249" s="444"/>
      <c r="E249" s="444"/>
      <c r="F249" s="444"/>
      <c r="G249" s="444"/>
      <c r="H249" s="444"/>
      <c r="I249" s="444"/>
      <c r="J249" s="444"/>
      <c r="K249" s="444"/>
      <c r="L249" s="444"/>
      <c r="M249" s="444"/>
      <c r="N249" s="444"/>
      <c r="O249" s="444"/>
      <c r="P249" s="444"/>
      <c r="Q249" s="444"/>
      <c r="R249" s="444"/>
      <c r="S249" s="444"/>
      <c r="T249" s="444"/>
      <c r="U249" s="444"/>
      <c r="V249" s="444"/>
      <c r="W249" s="444"/>
      <c r="X249" s="444"/>
      <c r="Y249" s="444"/>
      <c r="Z249" s="444"/>
    </row>
    <row r="250">
      <c r="A250" s="444"/>
      <c r="B250" s="445"/>
      <c r="D250" s="444"/>
      <c r="E250" s="444"/>
      <c r="F250" s="444"/>
      <c r="G250" s="444"/>
      <c r="H250" s="444"/>
      <c r="I250" s="444"/>
      <c r="J250" s="444"/>
      <c r="K250" s="444"/>
      <c r="L250" s="444"/>
      <c r="M250" s="444"/>
      <c r="N250" s="444"/>
      <c r="O250" s="444"/>
      <c r="P250" s="444"/>
      <c r="Q250" s="444"/>
      <c r="R250" s="444"/>
      <c r="S250" s="444"/>
      <c r="T250" s="444"/>
      <c r="U250" s="444"/>
      <c r="V250" s="444"/>
      <c r="W250" s="444"/>
      <c r="X250" s="444"/>
      <c r="Y250" s="444"/>
      <c r="Z250" s="444"/>
    </row>
    <row r="251">
      <c r="A251" s="444"/>
      <c r="B251" s="445"/>
      <c r="D251" s="444"/>
      <c r="E251" s="444"/>
      <c r="F251" s="444"/>
      <c r="G251" s="444"/>
      <c r="H251" s="444"/>
      <c r="I251" s="444"/>
      <c r="J251" s="444"/>
      <c r="K251" s="444"/>
      <c r="L251" s="444"/>
      <c r="M251" s="444"/>
      <c r="N251" s="444"/>
      <c r="O251" s="444"/>
      <c r="P251" s="444"/>
      <c r="Q251" s="444"/>
      <c r="R251" s="444"/>
      <c r="S251" s="444"/>
      <c r="T251" s="444"/>
      <c r="U251" s="444"/>
      <c r="V251" s="444"/>
      <c r="W251" s="444"/>
      <c r="X251" s="444"/>
      <c r="Y251" s="444"/>
      <c r="Z251" s="444"/>
    </row>
    <row r="252">
      <c r="A252" s="444"/>
      <c r="B252" s="445"/>
      <c r="D252" s="444"/>
      <c r="E252" s="444"/>
      <c r="F252" s="444"/>
      <c r="G252" s="444"/>
      <c r="H252" s="444"/>
      <c r="I252" s="444"/>
      <c r="J252" s="444"/>
      <c r="K252" s="444"/>
      <c r="L252" s="444"/>
      <c r="M252" s="444"/>
      <c r="N252" s="444"/>
      <c r="O252" s="444"/>
      <c r="P252" s="444"/>
      <c r="Q252" s="444"/>
      <c r="R252" s="444"/>
      <c r="S252" s="444"/>
      <c r="T252" s="444"/>
      <c r="U252" s="444"/>
      <c r="V252" s="444"/>
      <c r="W252" s="444"/>
      <c r="X252" s="444"/>
      <c r="Y252" s="444"/>
      <c r="Z252" s="444"/>
    </row>
    <row r="253">
      <c r="A253" s="444"/>
      <c r="B253" s="445"/>
      <c r="D253" s="444"/>
      <c r="E253" s="444"/>
      <c r="F253" s="444"/>
      <c r="G253" s="444"/>
      <c r="H253" s="444"/>
      <c r="I253" s="444"/>
      <c r="J253" s="444"/>
      <c r="K253" s="444"/>
      <c r="L253" s="444"/>
      <c r="M253" s="444"/>
      <c r="N253" s="444"/>
      <c r="O253" s="444"/>
      <c r="P253" s="444"/>
      <c r="Q253" s="444"/>
      <c r="R253" s="444"/>
      <c r="S253" s="444"/>
      <c r="T253" s="444"/>
      <c r="U253" s="444"/>
      <c r="V253" s="444"/>
      <c r="W253" s="444"/>
      <c r="X253" s="444"/>
      <c r="Y253" s="444"/>
      <c r="Z253" s="444"/>
    </row>
    <row r="254">
      <c r="A254" s="444"/>
      <c r="B254" s="445"/>
      <c r="D254" s="444"/>
      <c r="E254" s="444"/>
      <c r="F254" s="444"/>
      <c r="G254" s="444"/>
      <c r="H254" s="444"/>
      <c r="I254" s="444"/>
      <c r="J254" s="444"/>
      <c r="K254" s="444"/>
      <c r="L254" s="444"/>
      <c r="M254" s="444"/>
      <c r="N254" s="444"/>
      <c r="O254" s="444"/>
      <c r="P254" s="444"/>
      <c r="Q254" s="444"/>
      <c r="R254" s="444"/>
      <c r="S254" s="444"/>
      <c r="T254" s="444"/>
      <c r="U254" s="444"/>
      <c r="V254" s="444"/>
      <c r="W254" s="444"/>
      <c r="X254" s="444"/>
      <c r="Y254" s="444"/>
      <c r="Z254" s="444"/>
    </row>
    <row r="255">
      <c r="A255" s="444"/>
      <c r="B255" s="445"/>
      <c r="D255" s="444"/>
      <c r="E255" s="444"/>
      <c r="F255" s="444"/>
      <c r="G255" s="444"/>
      <c r="H255" s="444"/>
      <c r="I255" s="444"/>
      <c r="J255" s="444"/>
      <c r="K255" s="444"/>
      <c r="L255" s="444"/>
      <c r="M255" s="444"/>
      <c r="N255" s="444"/>
      <c r="O255" s="444"/>
      <c r="P255" s="444"/>
      <c r="Q255" s="444"/>
      <c r="R255" s="444"/>
      <c r="S255" s="444"/>
      <c r="T255" s="444"/>
      <c r="U255" s="444"/>
      <c r="V255" s="444"/>
      <c r="W255" s="444"/>
      <c r="X255" s="444"/>
      <c r="Y255" s="444"/>
      <c r="Z255" s="444"/>
    </row>
    <row r="256">
      <c r="A256" s="444"/>
      <c r="B256" s="445"/>
      <c r="D256" s="444"/>
      <c r="E256" s="444"/>
      <c r="F256" s="444"/>
      <c r="G256" s="444"/>
      <c r="H256" s="444"/>
      <c r="I256" s="444"/>
      <c r="J256" s="444"/>
      <c r="K256" s="444"/>
      <c r="L256" s="444"/>
      <c r="M256" s="444"/>
      <c r="N256" s="444"/>
      <c r="O256" s="444"/>
      <c r="P256" s="444"/>
      <c r="Q256" s="444"/>
      <c r="R256" s="444"/>
      <c r="S256" s="444"/>
      <c r="T256" s="444"/>
      <c r="U256" s="444"/>
      <c r="V256" s="444"/>
      <c r="W256" s="444"/>
      <c r="X256" s="444"/>
      <c r="Y256" s="444"/>
      <c r="Z256" s="444"/>
    </row>
    <row r="257">
      <c r="A257" s="444"/>
      <c r="B257" s="445"/>
      <c r="D257" s="444"/>
      <c r="E257" s="444"/>
      <c r="F257" s="444"/>
      <c r="G257" s="444"/>
      <c r="H257" s="444"/>
      <c r="I257" s="444"/>
      <c r="J257" s="444"/>
      <c r="K257" s="444"/>
      <c r="L257" s="444"/>
      <c r="M257" s="444"/>
      <c r="N257" s="444"/>
      <c r="O257" s="444"/>
      <c r="P257" s="444"/>
      <c r="Q257" s="444"/>
      <c r="R257" s="444"/>
      <c r="S257" s="444"/>
      <c r="T257" s="444"/>
      <c r="U257" s="444"/>
      <c r="V257" s="444"/>
      <c r="W257" s="444"/>
      <c r="X257" s="444"/>
      <c r="Y257" s="444"/>
      <c r="Z257" s="444"/>
    </row>
    <row r="258">
      <c r="A258" s="444"/>
      <c r="B258" s="445"/>
      <c r="D258" s="444"/>
      <c r="E258" s="444"/>
      <c r="F258" s="444"/>
      <c r="G258" s="444"/>
      <c r="H258" s="444"/>
      <c r="I258" s="444"/>
      <c r="J258" s="444"/>
      <c r="K258" s="444"/>
      <c r="L258" s="444"/>
      <c r="M258" s="444"/>
      <c r="N258" s="444"/>
      <c r="O258" s="444"/>
      <c r="P258" s="444"/>
      <c r="Q258" s="444"/>
      <c r="R258" s="444"/>
      <c r="S258" s="444"/>
      <c r="T258" s="444"/>
      <c r="U258" s="444"/>
      <c r="V258" s="444"/>
      <c r="W258" s="444"/>
      <c r="X258" s="444"/>
      <c r="Y258" s="444"/>
      <c r="Z258" s="444"/>
    </row>
    <row r="259">
      <c r="A259" s="444"/>
      <c r="B259" s="445"/>
      <c r="D259" s="444"/>
      <c r="E259" s="444"/>
      <c r="F259" s="444"/>
      <c r="G259" s="444"/>
      <c r="H259" s="444"/>
      <c r="I259" s="444"/>
      <c r="J259" s="444"/>
      <c r="K259" s="444"/>
      <c r="L259" s="444"/>
      <c r="M259" s="444"/>
      <c r="N259" s="444"/>
      <c r="O259" s="444"/>
      <c r="P259" s="444"/>
      <c r="Q259" s="444"/>
      <c r="R259" s="444"/>
      <c r="S259" s="444"/>
      <c r="T259" s="444"/>
      <c r="U259" s="444"/>
      <c r="V259" s="444"/>
      <c r="W259" s="444"/>
      <c r="X259" s="444"/>
      <c r="Y259" s="444"/>
      <c r="Z259" s="444"/>
    </row>
    <row r="260">
      <c r="A260" s="444"/>
      <c r="B260" s="445"/>
      <c r="D260" s="444"/>
      <c r="E260" s="444"/>
      <c r="F260" s="444"/>
      <c r="G260" s="444"/>
      <c r="H260" s="444"/>
      <c r="I260" s="444"/>
      <c r="J260" s="444"/>
      <c r="K260" s="444"/>
      <c r="L260" s="444"/>
      <c r="M260" s="444"/>
      <c r="N260" s="444"/>
      <c r="O260" s="444"/>
      <c r="P260" s="444"/>
      <c r="Q260" s="444"/>
      <c r="R260" s="444"/>
      <c r="S260" s="444"/>
      <c r="T260" s="444"/>
      <c r="U260" s="444"/>
      <c r="V260" s="444"/>
      <c r="W260" s="444"/>
      <c r="X260" s="444"/>
      <c r="Y260" s="444"/>
      <c r="Z260" s="444"/>
    </row>
    <row r="261">
      <c r="A261" s="444"/>
      <c r="B261" s="445"/>
      <c r="D261" s="444"/>
      <c r="E261" s="444"/>
      <c r="F261" s="444"/>
      <c r="G261" s="444"/>
      <c r="H261" s="444"/>
      <c r="I261" s="444"/>
      <c r="J261" s="444"/>
      <c r="K261" s="444"/>
      <c r="L261" s="444"/>
      <c r="M261" s="444"/>
      <c r="N261" s="444"/>
      <c r="O261" s="444"/>
      <c r="P261" s="444"/>
      <c r="Q261" s="444"/>
      <c r="R261" s="444"/>
      <c r="S261" s="444"/>
      <c r="T261" s="444"/>
      <c r="U261" s="444"/>
      <c r="V261" s="444"/>
      <c r="W261" s="444"/>
      <c r="X261" s="444"/>
      <c r="Y261" s="444"/>
      <c r="Z261" s="444"/>
    </row>
    <row r="262">
      <c r="A262" s="444"/>
      <c r="B262" s="445"/>
      <c r="D262" s="444"/>
      <c r="E262" s="444"/>
      <c r="F262" s="444"/>
      <c r="G262" s="444"/>
      <c r="H262" s="444"/>
      <c r="I262" s="444"/>
      <c r="J262" s="444"/>
      <c r="K262" s="444"/>
      <c r="L262" s="444"/>
      <c r="M262" s="444"/>
      <c r="N262" s="444"/>
      <c r="O262" s="444"/>
      <c r="P262" s="444"/>
      <c r="Q262" s="444"/>
      <c r="R262" s="444"/>
      <c r="S262" s="444"/>
      <c r="T262" s="444"/>
      <c r="U262" s="444"/>
      <c r="V262" s="444"/>
      <c r="W262" s="444"/>
      <c r="X262" s="444"/>
      <c r="Y262" s="444"/>
      <c r="Z262" s="444"/>
    </row>
    <row r="263">
      <c r="A263" s="444"/>
      <c r="B263" s="445"/>
      <c r="D263" s="444"/>
      <c r="E263" s="444"/>
      <c r="F263" s="444"/>
      <c r="G263" s="444"/>
      <c r="H263" s="444"/>
      <c r="I263" s="444"/>
      <c r="J263" s="444"/>
      <c r="K263" s="444"/>
      <c r="L263" s="444"/>
      <c r="M263" s="444"/>
      <c r="N263" s="444"/>
      <c r="O263" s="444"/>
      <c r="P263" s="444"/>
      <c r="Q263" s="444"/>
      <c r="R263" s="444"/>
      <c r="S263" s="444"/>
      <c r="T263" s="444"/>
      <c r="U263" s="444"/>
      <c r="V263" s="444"/>
      <c r="W263" s="444"/>
      <c r="X263" s="444"/>
      <c r="Y263" s="444"/>
      <c r="Z263" s="444"/>
    </row>
    <row r="264">
      <c r="A264" s="444"/>
      <c r="B264" s="445"/>
      <c r="D264" s="444"/>
      <c r="E264" s="444"/>
      <c r="F264" s="444"/>
      <c r="G264" s="444"/>
      <c r="H264" s="444"/>
      <c r="I264" s="444"/>
      <c r="J264" s="444"/>
      <c r="K264" s="444"/>
      <c r="L264" s="444"/>
      <c r="M264" s="444"/>
      <c r="N264" s="444"/>
      <c r="O264" s="444"/>
      <c r="P264" s="444"/>
      <c r="Q264" s="444"/>
      <c r="R264" s="444"/>
      <c r="S264" s="444"/>
      <c r="T264" s="444"/>
      <c r="U264" s="444"/>
      <c r="V264" s="444"/>
      <c r="W264" s="444"/>
      <c r="X264" s="444"/>
      <c r="Y264" s="444"/>
      <c r="Z264" s="444"/>
    </row>
    <row r="265">
      <c r="A265" s="444"/>
      <c r="B265" s="445"/>
      <c r="D265" s="444"/>
      <c r="E265" s="444"/>
      <c r="F265" s="444"/>
      <c r="G265" s="444"/>
      <c r="H265" s="444"/>
      <c r="I265" s="444"/>
      <c r="J265" s="444"/>
      <c r="K265" s="444"/>
      <c r="L265" s="444"/>
      <c r="M265" s="444"/>
      <c r="N265" s="444"/>
      <c r="O265" s="444"/>
      <c r="P265" s="444"/>
      <c r="Q265" s="444"/>
      <c r="R265" s="444"/>
      <c r="S265" s="444"/>
      <c r="T265" s="444"/>
      <c r="U265" s="444"/>
      <c r="V265" s="444"/>
      <c r="W265" s="444"/>
      <c r="X265" s="444"/>
      <c r="Y265" s="444"/>
      <c r="Z265" s="444"/>
    </row>
    <row r="266">
      <c r="A266" s="444"/>
      <c r="B266" s="445"/>
      <c r="D266" s="444"/>
      <c r="E266" s="444"/>
      <c r="F266" s="444"/>
      <c r="G266" s="444"/>
      <c r="H266" s="444"/>
      <c r="I266" s="444"/>
      <c r="J266" s="444"/>
      <c r="K266" s="444"/>
      <c r="L266" s="444"/>
      <c r="M266" s="444"/>
      <c r="N266" s="444"/>
      <c r="O266" s="444"/>
      <c r="P266" s="444"/>
      <c r="Q266" s="444"/>
      <c r="R266" s="444"/>
      <c r="S266" s="444"/>
      <c r="T266" s="444"/>
      <c r="U266" s="444"/>
      <c r="V266" s="444"/>
      <c r="W266" s="444"/>
      <c r="X266" s="444"/>
      <c r="Y266" s="444"/>
      <c r="Z266" s="444"/>
    </row>
    <row r="267">
      <c r="A267" s="444"/>
      <c r="B267" s="445"/>
      <c r="D267" s="444"/>
      <c r="E267" s="444"/>
      <c r="F267" s="444"/>
      <c r="G267" s="444"/>
      <c r="H267" s="444"/>
      <c r="I267" s="444"/>
      <c r="J267" s="444"/>
      <c r="K267" s="444"/>
      <c r="L267" s="444"/>
      <c r="M267" s="444"/>
      <c r="N267" s="444"/>
      <c r="O267" s="444"/>
      <c r="P267" s="444"/>
      <c r="Q267" s="444"/>
      <c r="R267" s="444"/>
      <c r="S267" s="444"/>
      <c r="T267" s="444"/>
      <c r="U267" s="444"/>
      <c r="V267" s="444"/>
      <c r="W267" s="444"/>
      <c r="X267" s="444"/>
      <c r="Y267" s="444"/>
      <c r="Z267" s="444"/>
    </row>
    <row r="268">
      <c r="A268" s="444"/>
      <c r="B268" s="445"/>
      <c r="D268" s="444"/>
      <c r="E268" s="444"/>
      <c r="F268" s="444"/>
      <c r="G268" s="444"/>
      <c r="H268" s="444"/>
      <c r="I268" s="444"/>
      <c r="J268" s="444"/>
      <c r="K268" s="444"/>
      <c r="L268" s="444"/>
      <c r="M268" s="444"/>
      <c r="N268" s="444"/>
      <c r="O268" s="444"/>
      <c r="P268" s="444"/>
      <c r="Q268" s="444"/>
      <c r="R268" s="444"/>
      <c r="S268" s="444"/>
      <c r="T268" s="444"/>
      <c r="U268" s="444"/>
      <c r="V268" s="444"/>
      <c r="W268" s="444"/>
      <c r="X268" s="444"/>
      <c r="Y268" s="444"/>
      <c r="Z268" s="444"/>
    </row>
    <row r="269">
      <c r="A269" s="444"/>
      <c r="B269" s="445"/>
      <c r="D269" s="444"/>
      <c r="E269" s="444"/>
      <c r="F269" s="444"/>
      <c r="G269" s="444"/>
      <c r="H269" s="444"/>
      <c r="I269" s="444"/>
      <c r="J269" s="444"/>
      <c r="K269" s="444"/>
      <c r="L269" s="444"/>
      <c r="M269" s="444"/>
      <c r="N269" s="444"/>
      <c r="O269" s="444"/>
      <c r="P269" s="444"/>
      <c r="Q269" s="444"/>
      <c r="R269" s="444"/>
      <c r="S269" s="444"/>
      <c r="T269" s="444"/>
      <c r="U269" s="444"/>
      <c r="V269" s="444"/>
      <c r="W269" s="444"/>
      <c r="X269" s="444"/>
      <c r="Y269" s="444"/>
      <c r="Z269" s="444"/>
    </row>
    <row r="270">
      <c r="A270" s="444"/>
      <c r="B270" s="445"/>
      <c r="D270" s="444"/>
      <c r="E270" s="444"/>
      <c r="F270" s="444"/>
      <c r="G270" s="444"/>
      <c r="H270" s="444"/>
      <c r="I270" s="444"/>
      <c r="J270" s="444"/>
      <c r="K270" s="444"/>
      <c r="L270" s="444"/>
      <c r="M270" s="444"/>
      <c r="N270" s="444"/>
      <c r="O270" s="444"/>
      <c r="P270" s="444"/>
      <c r="Q270" s="444"/>
      <c r="R270" s="444"/>
      <c r="S270" s="444"/>
      <c r="T270" s="444"/>
      <c r="U270" s="444"/>
      <c r="V270" s="444"/>
      <c r="W270" s="444"/>
      <c r="X270" s="444"/>
      <c r="Y270" s="444"/>
      <c r="Z270" s="444"/>
    </row>
    <row r="271">
      <c r="A271" s="444"/>
      <c r="B271" s="445"/>
      <c r="D271" s="444"/>
      <c r="E271" s="444"/>
      <c r="F271" s="444"/>
      <c r="G271" s="444"/>
      <c r="H271" s="444"/>
      <c r="I271" s="444"/>
      <c r="J271" s="444"/>
      <c r="K271" s="444"/>
      <c r="L271" s="444"/>
      <c r="M271" s="444"/>
      <c r="N271" s="444"/>
      <c r="O271" s="444"/>
      <c r="P271" s="444"/>
      <c r="Q271" s="444"/>
      <c r="R271" s="444"/>
      <c r="S271" s="444"/>
      <c r="T271" s="444"/>
      <c r="U271" s="444"/>
      <c r="V271" s="444"/>
      <c r="W271" s="444"/>
      <c r="X271" s="444"/>
      <c r="Y271" s="444"/>
      <c r="Z271" s="444"/>
    </row>
    <row r="272">
      <c r="A272" s="444"/>
      <c r="B272" s="445"/>
      <c r="D272" s="444"/>
      <c r="E272" s="444"/>
      <c r="F272" s="444"/>
      <c r="G272" s="444"/>
      <c r="H272" s="444"/>
      <c r="I272" s="444"/>
      <c r="J272" s="444"/>
      <c r="K272" s="444"/>
      <c r="L272" s="444"/>
      <c r="M272" s="444"/>
      <c r="N272" s="444"/>
      <c r="O272" s="444"/>
      <c r="P272" s="444"/>
      <c r="Q272" s="444"/>
      <c r="R272" s="444"/>
      <c r="S272" s="444"/>
      <c r="T272" s="444"/>
      <c r="U272" s="444"/>
      <c r="V272" s="444"/>
      <c r="W272" s="444"/>
      <c r="X272" s="444"/>
      <c r="Y272" s="444"/>
      <c r="Z272" s="444"/>
    </row>
    <row r="273">
      <c r="A273" s="444"/>
      <c r="B273" s="445"/>
      <c r="D273" s="444"/>
      <c r="E273" s="444"/>
      <c r="F273" s="444"/>
      <c r="G273" s="444"/>
      <c r="H273" s="444"/>
      <c r="I273" s="444"/>
      <c r="J273" s="444"/>
      <c r="K273" s="444"/>
      <c r="L273" s="444"/>
      <c r="M273" s="444"/>
      <c r="N273" s="444"/>
      <c r="O273" s="444"/>
      <c r="P273" s="444"/>
      <c r="Q273" s="444"/>
      <c r="R273" s="444"/>
      <c r="S273" s="444"/>
      <c r="T273" s="444"/>
      <c r="U273" s="444"/>
      <c r="V273" s="444"/>
      <c r="W273" s="444"/>
      <c r="X273" s="444"/>
      <c r="Y273" s="444"/>
      <c r="Z273" s="444"/>
    </row>
    <row r="274">
      <c r="A274" s="444"/>
      <c r="B274" s="445"/>
      <c r="D274" s="444"/>
      <c r="E274" s="444"/>
      <c r="F274" s="444"/>
      <c r="G274" s="444"/>
      <c r="H274" s="444"/>
      <c r="I274" s="444"/>
      <c r="J274" s="444"/>
      <c r="K274" s="444"/>
      <c r="L274" s="444"/>
      <c r="M274" s="444"/>
      <c r="N274" s="444"/>
      <c r="O274" s="444"/>
      <c r="P274" s="444"/>
      <c r="Q274" s="444"/>
      <c r="R274" s="444"/>
      <c r="S274" s="444"/>
      <c r="T274" s="444"/>
      <c r="U274" s="444"/>
      <c r="V274" s="444"/>
      <c r="W274" s="444"/>
      <c r="X274" s="444"/>
      <c r="Y274" s="444"/>
      <c r="Z274" s="444"/>
    </row>
    <row r="275">
      <c r="A275" s="444"/>
      <c r="B275" s="445"/>
      <c r="D275" s="444"/>
      <c r="E275" s="444"/>
      <c r="F275" s="444"/>
      <c r="G275" s="444"/>
      <c r="H275" s="444"/>
      <c r="I275" s="444"/>
      <c r="J275" s="444"/>
      <c r="K275" s="444"/>
      <c r="L275" s="444"/>
      <c r="M275" s="444"/>
      <c r="N275" s="444"/>
      <c r="O275" s="444"/>
      <c r="P275" s="444"/>
      <c r="Q275" s="444"/>
      <c r="R275" s="444"/>
      <c r="S275" s="444"/>
      <c r="T275" s="444"/>
      <c r="U275" s="444"/>
      <c r="V275" s="444"/>
      <c r="W275" s="444"/>
      <c r="X275" s="444"/>
      <c r="Y275" s="444"/>
      <c r="Z275" s="444"/>
    </row>
    <row r="276">
      <c r="A276" s="444"/>
      <c r="B276" s="445"/>
      <c r="D276" s="444"/>
      <c r="E276" s="444"/>
      <c r="F276" s="444"/>
      <c r="G276" s="444"/>
      <c r="H276" s="444"/>
      <c r="I276" s="444"/>
      <c r="J276" s="444"/>
      <c r="K276" s="444"/>
      <c r="L276" s="444"/>
      <c r="M276" s="444"/>
      <c r="N276" s="444"/>
      <c r="O276" s="444"/>
      <c r="P276" s="444"/>
      <c r="Q276" s="444"/>
      <c r="R276" s="444"/>
      <c r="S276" s="444"/>
      <c r="T276" s="444"/>
      <c r="U276" s="444"/>
      <c r="V276" s="444"/>
      <c r="W276" s="444"/>
      <c r="X276" s="444"/>
      <c r="Y276" s="444"/>
      <c r="Z276" s="444"/>
    </row>
    <row r="277">
      <c r="A277" s="444"/>
      <c r="B277" s="445"/>
      <c r="D277" s="444"/>
      <c r="E277" s="444"/>
      <c r="F277" s="444"/>
      <c r="G277" s="444"/>
      <c r="H277" s="444"/>
      <c r="I277" s="444"/>
      <c r="J277" s="444"/>
      <c r="K277" s="444"/>
      <c r="L277" s="444"/>
      <c r="M277" s="444"/>
      <c r="N277" s="444"/>
      <c r="O277" s="444"/>
      <c r="P277" s="444"/>
      <c r="Q277" s="444"/>
      <c r="R277" s="444"/>
      <c r="S277" s="444"/>
      <c r="T277" s="444"/>
      <c r="U277" s="444"/>
      <c r="V277" s="444"/>
      <c r="W277" s="444"/>
      <c r="X277" s="444"/>
      <c r="Y277" s="444"/>
      <c r="Z277" s="444"/>
    </row>
    <row r="278">
      <c r="A278" s="444"/>
      <c r="B278" s="445"/>
      <c r="D278" s="444"/>
      <c r="E278" s="444"/>
      <c r="F278" s="444"/>
      <c r="G278" s="444"/>
      <c r="H278" s="444"/>
      <c r="I278" s="444"/>
      <c r="J278" s="444"/>
      <c r="K278" s="444"/>
      <c r="L278" s="444"/>
      <c r="M278" s="444"/>
      <c r="N278" s="444"/>
      <c r="O278" s="444"/>
      <c r="P278" s="444"/>
      <c r="Q278" s="444"/>
      <c r="R278" s="444"/>
      <c r="S278" s="444"/>
      <c r="T278" s="444"/>
      <c r="U278" s="444"/>
      <c r="V278" s="444"/>
      <c r="W278" s="444"/>
      <c r="X278" s="444"/>
      <c r="Y278" s="444"/>
      <c r="Z278" s="444"/>
    </row>
    <row r="279">
      <c r="A279" s="444"/>
      <c r="B279" s="445"/>
      <c r="D279" s="444"/>
      <c r="E279" s="444"/>
      <c r="F279" s="444"/>
      <c r="G279" s="444"/>
      <c r="H279" s="444"/>
      <c r="I279" s="444"/>
      <c r="J279" s="444"/>
      <c r="K279" s="444"/>
      <c r="L279" s="444"/>
      <c r="M279" s="444"/>
      <c r="N279" s="444"/>
      <c r="O279" s="444"/>
      <c r="P279" s="444"/>
      <c r="Q279" s="444"/>
      <c r="R279" s="444"/>
      <c r="S279" s="444"/>
      <c r="T279" s="444"/>
      <c r="U279" s="444"/>
      <c r="V279" s="444"/>
      <c r="W279" s="444"/>
      <c r="X279" s="444"/>
      <c r="Y279" s="444"/>
      <c r="Z279" s="444"/>
    </row>
    <row r="280">
      <c r="A280" s="444"/>
      <c r="B280" s="445"/>
      <c r="D280" s="444"/>
      <c r="E280" s="444"/>
      <c r="F280" s="444"/>
      <c r="G280" s="444"/>
      <c r="H280" s="444"/>
      <c r="I280" s="444"/>
      <c r="J280" s="444"/>
      <c r="K280" s="444"/>
      <c r="L280" s="444"/>
      <c r="M280" s="444"/>
      <c r="N280" s="444"/>
      <c r="O280" s="444"/>
      <c r="P280" s="444"/>
      <c r="Q280" s="444"/>
      <c r="R280" s="444"/>
      <c r="S280" s="444"/>
      <c r="T280" s="444"/>
      <c r="U280" s="444"/>
      <c r="V280" s="444"/>
      <c r="W280" s="444"/>
      <c r="X280" s="444"/>
      <c r="Y280" s="444"/>
      <c r="Z280" s="444"/>
    </row>
    <row r="281">
      <c r="A281" s="444"/>
      <c r="B281" s="445"/>
      <c r="D281" s="444"/>
      <c r="E281" s="444"/>
      <c r="F281" s="444"/>
      <c r="G281" s="444"/>
      <c r="H281" s="444"/>
      <c r="I281" s="444"/>
      <c r="J281" s="444"/>
      <c r="K281" s="444"/>
      <c r="L281" s="444"/>
      <c r="M281" s="444"/>
      <c r="N281" s="444"/>
      <c r="O281" s="444"/>
      <c r="P281" s="444"/>
      <c r="Q281" s="444"/>
      <c r="R281" s="444"/>
      <c r="S281" s="444"/>
      <c r="T281" s="444"/>
      <c r="U281" s="444"/>
      <c r="V281" s="444"/>
      <c r="W281" s="444"/>
      <c r="X281" s="444"/>
      <c r="Y281" s="444"/>
      <c r="Z281" s="444"/>
    </row>
    <row r="282">
      <c r="A282" s="444"/>
      <c r="B282" s="445"/>
      <c r="D282" s="444"/>
      <c r="E282" s="444"/>
      <c r="F282" s="444"/>
      <c r="G282" s="444"/>
      <c r="H282" s="444"/>
      <c r="I282" s="444"/>
      <c r="J282" s="444"/>
      <c r="K282" s="444"/>
      <c r="L282" s="444"/>
      <c r="M282" s="444"/>
      <c r="N282" s="444"/>
      <c r="O282" s="444"/>
      <c r="P282" s="444"/>
      <c r="Q282" s="444"/>
      <c r="R282" s="444"/>
      <c r="S282" s="444"/>
      <c r="T282" s="444"/>
      <c r="U282" s="444"/>
      <c r="V282" s="444"/>
      <c r="W282" s="444"/>
      <c r="X282" s="444"/>
      <c r="Y282" s="444"/>
      <c r="Z282" s="444"/>
    </row>
    <row r="283">
      <c r="A283" s="444"/>
      <c r="B283" s="445"/>
      <c r="D283" s="444"/>
      <c r="E283" s="444"/>
      <c r="F283" s="444"/>
      <c r="G283" s="444"/>
      <c r="H283" s="444"/>
      <c r="I283" s="444"/>
      <c r="J283" s="444"/>
      <c r="K283" s="444"/>
      <c r="L283" s="444"/>
      <c r="M283" s="444"/>
      <c r="N283" s="444"/>
      <c r="O283" s="444"/>
      <c r="P283" s="444"/>
      <c r="Q283" s="444"/>
      <c r="R283" s="444"/>
      <c r="S283" s="444"/>
      <c r="T283" s="444"/>
      <c r="U283" s="444"/>
      <c r="V283" s="444"/>
      <c r="W283" s="444"/>
      <c r="X283" s="444"/>
      <c r="Y283" s="444"/>
      <c r="Z283" s="444"/>
    </row>
    <row r="284">
      <c r="A284" s="444"/>
      <c r="B284" s="445"/>
      <c r="D284" s="444"/>
      <c r="E284" s="444"/>
      <c r="F284" s="444"/>
      <c r="G284" s="444"/>
      <c r="H284" s="444"/>
      <c r="I284" s="444"/>
      <c r="J284" s="444"/>
      <c r="K284" s="444"/>
      <c r="L284" s="444"/>
      <c r="M284" s="444"/>
      <c r="N284" s="444"/>
      <c r="O284" s="444"/>
      <c r="P284" s="444"/>
      <c r="Q284" s="444"/>
      <c r="R284" s="444"/>
      <c r="S284" s="444"/>
      <c r="T284" s="444"/>
      <c r="U284" s="444"/>
      <c r="V284" s="444"/>
      <c r="W284" s="444"/>
      <c r="X284" s="444"/>
      <c r="Y284" s="444"/>
      <c r="Z284" s="444"/>
    </row>
    <row r="285">
      <c r="A285" s="444"/>
      <c r="B285" s="445"/>
      <c r="D285" s="444"/>
      <c r="E285" s="444"/>
      <c r="F285" s="444"/>
      <c r="G285" s="444"/>
      <c r="H285" s="444"/>
      <c r="I285" s="444"/>
      <c r="J285" s="444"/>
      <c r="K285" s="444"/>
      <c r="L285" s="444"/>
      <c r="M285" s="444"/>
      <c r="N285" s="444"/>
      <c r="O285" s="444"/>
      <c r="P285" s="444"/>
      <c r="Q285" s="444"/>
      <c r="R285" s="444"/>
      <c r="S285" s="444"/>
      <c r="T285" s="444"/>
      <c r="U285" s="444"/>
      <c r="V285" s="444"/>
      <c r="W285" s="444"/>
      <c r="X285" s="444"/>
      <c r="Y285" s="444"/>
      <c r="Z285" s="444"/>
    </row>
    <row r="286">
      <c r="A286" s="444"/>
      <c r="B286" s="445"/>
      <c r="D286" s="444"/>
      <c r="E286" s="444"/>
      <c r="F286" s="444"/>
      <c r="G286" s="444"/>
      <c r="H286" s="444"/>
      <c r="I286" s="444"/>
      <c r="J286" s="444"/>
      <c r="K286" s="444"/>
      <c r="L286" s="444"/>
      <c r="M286" s="444"/>
      <c r="N286" s="444"/>
      <c r="O286" s="444"/>
      <c r="P286" s="444"/>
      <c r="Q286" s="444"/>
      <c r="R286" s="444"/>
      <c r="S286" s="444"/>
      <c r="T286" s="444"/>
      <c r="U286" s="444"/>
      <c r="V286" s="444"/>
      <c r="W286" s="444"/>
      <c r="X286" s="444"/>
      <c r="Y286" s="444"/>
      <c r="Z286" s="444"/>
    </row>
    <row r="287">
      <c r="A287" s="444"/>
      <c r="B287" s="445"/>
      <c r="D287" s="444"/>
      <c r="E287" s="444"/>
      <c r="F287" s="444"/>
      <c r="G287" s="444"/>
      <c r="H287" s="444"/>
      <c r="I287" s="444"/>
      <c r="J287" s="444"/>
      <c r="K287" s="444"/>
      <c r="L287" s="444"/>
      <c r="M287" s="444"/>
      <c r="N287" s="444"/>
      <c r="O287" s="444"/>
      <c r="P287" s="444"/>
      <c r="Q287" s="444"/>
      <c r="R287" s="444"/>
      <c r="S287" s="444"/>
      <c r="T287" s="444"/>
      <c r="U287" s="444"/>
      <c r="V287" s="444"/>
      <c r="W287" s="444"/>
      <c r="X287" s="444"/>
      <c r="Y287" s="444"/>
      <c r="Z287" s="444"/>
    </row>
    <row r="288">
      <c r="A288" s="444"/>
      <c r="B288" s="445"/>
      <c r="D288" s="444"/>
      <c r="E288" s="444"/>
      <c r="F288" s="444"/>
      <c r="G288" s="444"/>
      <c r="H288" s="444"/>
      <c r="I288" s="444"/>
      <c r="J288" s="444"/>
      <c r="K288" s="444"/>
      <c r="L288" s="444"/>
      <c r="M288" s="444"/>
      <c r="N288" s="444"/>
      <c r="O288" s="444"/>
      <c r="P288" s="444"/>
      <c r="Q288" s="444"/>
      <c r="R288" s="444"/>
      <c r="S288" s="444"/>
      <c r="T288" s="444"/>
      <c r="U288" s="444"/>
      <c r="V288" s="444"/>
      <c r="W288" s="444"/>
      <c r="X288" s="444"/>
      <c r="Y288" s="444"/>
      <c r="Z288" s="444"/>
    </row>
    <row r="289">
      <c r="A289" s="444"/>
      <c r="B289" s="445"/>
      <c r="D289" s="444"/>
      <c r="E289" s="444"/>
      <c r="F289" s="444"/>
      <c r="G289" s="444"/>
      <c r="H289" s="444"/>
      <c r="I289" s="444"/>
      <c r="J289" s="444"/>
      <c r="K289" s="444"/>
      <c r="L289" s="444"/>
      <c r="M289" s="444"/>
      <c r="N289" s="444"/>
      <c r="O289" s="444"/>
      <c r="P289" s="444"/>
      <c r="Q289" s="444"/>
      <c r="R289" s="444"/>
      <c r="S289" s="444"/>
      <c r="T289" s="444"/>
      <c r="U289" s="444"/>
      <c r="V289" s="444"/>
      <c r="W289" s="444"/>
      <c r="X289" s="444"/>
      <c r="Y289" s="444"/>
      <c r="Z289" s="444"/>
    </row>
    <row r="290">
      <c r="A290" s="444"/>
      <c r="B290" s="445"/>
      <c r="D290" s="444"/>
      <c r="E290" s="444"/>
      <c r="F290" s="444"/>
      <c r="G290" s="444"/>
      <c r="H290" s="444"/>
      <c r="I290" s="444"/>
      <c r="J290" s="444"/>
      <c r="K290" s="444"/>
      <c r="L290" s="444"/>
      <c r="M290" s="444"/>
      <c r="N290" s="444"/>
      <c r="O290" s="444"/>
      <c r="P290" s="444"/>
      <c r="Q290" s="444"/>
      <c r="R290" s="444"/>
      <c r="S290" s="444"/>
      <c r="T290" s="444"/>
      <c r="U290" s="444"/>
      <c r="V290" s="444"/>
      <c r="W290" s="444"/>
      <c r="X290" s="444"/>
      <c r="Y290" s="444"/>
      <c r="Z290" s="444"/>
    </row>
    <row r="291">
      <c r="A291" s="444"/>
      <c r="B291" s="445"/>
      <c r="D291" s="444"/>
      <c r="E291" s="444"/>
      <c r="F291" s="444"/>
      <c r="G291" s="444"/>
      <c r="H291" s="444"/>
      <c r="I291" s="444"/>
      <c r="J291" s="444"/>
      <c r="K291" s="444"/>
      <c r="L291" s="444"/>
      <c r="M291" s="444"/>
      <c r="N291" s="444"/>
      <c r="O291" s="444"/>
      <c r="P291" s="444"/>
      <c r="Q291" s="444"/>
      <c r="R291" s="444"/>
      <c r="S291" s="444"/>
      <c r="T291" s="444"/>
      <c r="U291" s="444"/>
      <c r="V291" s="444"/>
      <c r="W291" s="444"/>
      <c r="X291" s="444"/>
      <c r="Y291" s="444"/>
      <c r="Z291" s="444"/>
    </row>
    <row r="292">
      <c r="A292" s="444"/>
      <c r="B292" s="445"/>
      <c r="D292" s="444"/>
      <c r="E292" s="444"/>
      <c r="F292" s="444"/>
      <c r="G292" s="444"/>
      <c r="H292" s="444"/>
      <c r="I292" s="444"/>
      <c r="J292" s="444"/>
      <c r="K292" s="444"/>
      <c r="L292" s="444"/>
      <c r="M292" s="444"/>
      <c r="N292" s="444"/>
      <c r="O292" s="444"/>
      <c r="P292" s="444"/>
      <c r="Q292" s="444"/>
      <c r="R292" s="444"/>
      <c r="S292" s="444"/>
      <c r="T292" s="444"/>
      <c r="U292" s="444"/>
      <c r="V292" s="444"/>
      <c r="W292" s="444"/>
      <c r="X292" s="444"/>
      <c r="Y292" s="444"/>
      <c r="Z292" s="444"/>
    </row>
    <row r="293">
      <c r="A293" s="444"/>
      <c r="B293" s="445"/>
      <c r="D293" s="444"/>
      <c r="E293" s="444"/>
      <c r="F293" s="444"/>
      <c r="G293" s="444"/>
      <c r="H293" s="444"/>
      <c r="I293" s="444"/>
      <c r="J293" s="444"/>
      <c r="K293" s="444"/>
      <c r="L293" s="444"/>
      <c r="M293" s="444"/>
      <c r="N293" s="444"/>
      <c r="O293" s="444"/>
      <c r="P293" s="444"/>
      <c r="Q293" s="444"/>
      <c r="R293" s="444"/>
      <c r="S293" s="444"/>
      <c r="T293" s="444"/>
      <c r="U293" s="444"/>
      <c r="V293" s="444"/>
      <c r="W293" s="444"/>
      <c r="X293" s="444"/>
      <c r="Y293" s="444"/>
      <c r="Z293" s="444"/>
    </row>
    <row r="294">
      <c r="A294" s="444"/>
      <c r="B294" s="445"/>
      <c r="D294" s="444"/>
      <c r="E294" s="444"/>
      <c r="F294" s="444"/>
      <c r="G294" s="444"/>
      <c r="H294" s="444"/>
      <c r="I294" s="444"/>
      <c r="J294" s="444"/>
      <c r="K294" s="444"/>
      <c r="L294" s="444"/>
      <c r="M294" s="444"/>
      <c r="N294" s="444"/>
      <c r="O294" s="444"/>
      <c r="P294" s="444"/>
      <c r="Q294" s="444"/>
      <c r="R294" s="444"/>
      <c r="S294" s="444"/>
      <c r="T294" s="444"/>
      <c r="U294" s="444"/>
      <c r="V294" s="444"/>
      <c r="W294" s="444"/>
      <c r="X294" s="444"/>
      <c r="Y294" s="444"/>
      <c r="Z294" s="444"/>
    </row>
    <row r="295">
      <c r="A295" s="444"/>
      <c r="B295" s="445"/>
      <c r="D295" s="444"/>
      <c r="E295" s="444"/>
      <c r="F295" s="444"/>
      <c r="G295" s="444"/>
      <c r="H295" s="444"/>
      <c r="I295" s="444"/>
      <c r="J295" s="444"/>
      <c r="K295" s="444"/>
      <c r="L295" s="444"/>
      <c r="M295" s="444"/>
      <c r="N295" s="444"/>
      <c r="O295" s="444"/>
      <c r="P295" s="444"/>
      <c r="Q295" s="444"/>
      <c r="R295" s="444"/>
      <c r="S295" s="444"/>
      <c r="T295" s="444"/>
      <c r="U295" s="444"/>
      <c r="V295" s="444"/>
      <c r="W295" s="444"/>
      <c r="X295" s="444"/>
      <c r="Y295" s="444"/>
      <c r="Z295" s="444"/>
    </row>
    <row r="296">
      <c r="A296" s="444"/>
      <c r="B296" s="445"/>
      <c r="D296" s="444"/>
      <c r="E296" s="444"/>
      <c r="F296" s="444"/>
      <c r="G296" s="444"/>
      <c r="H296" s="444"/>
      <c r="I296" s="444"/>
      <c r="J296" s="444"/>
      <c r="K296" s="444"/>
      <c r="L296" s="444"/>
      <c r="M296" s="444"/>
      <c r="N296" s="444"/>
      <c r="O296" s="444"/>
      <c r="P296" s="444"/>
      <c r="Q296" s="444"/>
      <c r="R296" s="444"/>
      <c r="S296" s="444"/>
      <c r="T296" s="444"/>
      <c r="U296" s="444"/>
      <c r="V296" s="444"/>
      <c r="W296" s="444"/>
      <c r="X296" s="444"/>
      <c r="Y296" s="444"/>
      <c r="Z296" s="444"/>
    </row>
    <row r="297">
      <c r="A297" s="444"/>
      <c r="B297" s="445"/>
      <c r="D297" s="444"/>
      <c r="E297" s="444"/>
      <c r="F297" s="444"/>
      <c r="G297" s="444"/>
      <c r="H297" s="444"/>
      <c r="I297" s="444"/>
      <c r="J297" s="444"/>
      <c r="K297" s="444"/>
      <c r="L297" s="444"/>
      <c r="M297" s="444"/>
      <c r="N297" s="444"/>
      <c r="O297" s="444"/>
      <c r="P297" s="444"/>
      <c r="Q297" s="444"/>
      <c r="R297" s="444"/>
      <c r="S297" s="444"/>
      <c r="T297" s="444"/>
      <c r="U297" s="444"/>
      <c r="V297" s="444"/>
      <c r="W297" s="444"/>
      <c r="X297" s="444"/>
      <c r="Y297" s="444"/>
      <c r="Z297" s="444"/>
    </row>
    <row r="298">
      <c r="A298" s="444"/>
      <c r="B298" s="445"/>
      <c r="D298" s="444"/>
      <c r="E298" s="444"/>
      <c r="F298" s="444"/>
      <c r="G298" s="444"/>
      <c r="H298" s="444"/>
      <c r="I298" s="444"/>
      <c r="J298" s="444"/>
      <c r="K298" s="444"/>
      <c r="L298" s="444"/>
      <c r="M298" s="444"/>
      <c r="N298" s="444"/>
      <c r="O298" s="444"/>
      <c r="P298" s="444"/>
      <c r="Q298" s="444"/>
      <c r="R298" s="444"/>
      <c r="S298" s="444"/>
      <c r="T298" s="444"/>
      <c r="U298" s="444"/>
      <c r="V298" s="444"/>
      <c r="W298" s="444"/>
      <c r="X298" s="444"/>
      <c r="Y298" s="444"/>
      <c r="Z298" s="444"/>
    </row>
    <row r="299">
      <c r="A299" s="444"/>
      <c r="B299" s="445"/>
      <c r="D299" s="444"/>
      <c r="E299" s="444"/>
      <c r="F299" s="444"/>
      <c r="G299" s="444"/>
      <c r="H299" s="444"/>
      <c r="I299" s="444"/>
      <c r="J299" s="444"/>
      <c r="K299" s="444"/>
      <c r="L299" s="444"/>
      <c r="M299" s="444"/>
      <c r="N299" s="444"/>
      <c r="O299" s="444"/>
      <c r="P299" s="444"/>
      <c r="Q299" s="444"/>
      <c r="R299" s="444"/>
      <c r="S299" s="444"/>
      <c r="T299" s="444"/>
      <c r="U299" s="444"/>
      <c r="V299" s="444"/>
      <c r="W299" s="444"/>
      <c r="X299" s="444"/>
      <c r="Y299" s="444"/>
      <c r="Z299" s="444"/>
    </row>
    <row r="300">
      <c r="A300" s="444"/>
      <c r="B300" s="445"/>
      <c r="D300" s="444"/>
      <c r="E300" s="444"/>
      <c r="F300" s="444"/>
      <c r="G300" s="444"/>
      <c r="H300" s="444"/>
      <c r="I300" s="444"/>
      <c r="J300" s="444"/>
      <c r="K300" s="444"/>
      <c r="L300" s="444"/>
      <c r="M300" s="444"/>
      <c r="N300" s="444"/>
      <c r="O300" s="444"/>
      <c r="P300" s="444"/>
      <c r="Q300" s="444"/>
      <c r="R300" s="444"/>
      <c r="S300" s="444"/>
      <c r="T300" s="444"/>
      <c r="U300" s="444"/>
      <c r="V300" s="444"/>
      <c r="W300" s="444"/>
      <c r="X300" s="444"/>
      <c r="Y300" s="444"/>
      <c r="Z300" s="444"/>
    </row>
    <row r="301">
      <c r="A301" s="444"/>
      <c r="B301" s="445"/>
      <c r="D301" s="444"/>
      <c r="E301" s="444"/>
      <c r="F301" s="444"/>
      <c r="G301" s="444"/>
      <c r="H301" s="444"/>
      <c r="I301" s="444"/>
      <c r="J301" s="444"/>
      <c r="K301" s="444"/>
      <c r="L301" s="444"/>
      <c r="M301" s="444"/>
      <c r="N301" s="444"/>
      <c r="O301" s="444"/>
      <c r="P301" s="444"/>
      <c r="Q301" s="444"/>
      <c r="R301" s="444"/>
      <c r="S301" s="444"/>
      <c r="T301" s="444"/>
      <c r="U301" s="444"/>
      <c r="V301" s="444"/>
      <c r="W301" s="444"/>
      <c r="X301" s="444"/>
      <c r="Y301" s="444"/>
      <c r="Z301" s="444"/>
    </row>
    <row r="302">
      <c r="A302" s="444"/>
      <c r="B302" s="445"/>
      <c r="D302" s="444"/>
      <c r="E302" s="444"/>
      <c r="F302" s="444"/>
      <c r="G302" s="444"/>
      <c r="H302" s="444"/>
      <c r="I302" s="444"/>
      <c r="J302" s="444"/>
      <c r="K302" s="444"/>
      <c r="L302" s="444"/>
      <c r="M302" s="444"/>
      <c r="N302" s="444"/>
      <c r="O302" s="444"/>
      <c r="P302" s="444"/>
      <c r="Q302" s="444"/>
      <c r="R302" s="444"/>
      <c r="S302" s="444"/>
      <c r="T302" s="444"/>
      <c r="U302" s="444"/>
      <c r="V302" s="444"/>
      <c r="W302" s="444"/>
      <c r="X302" s="444"/>
      <c r="Y302" s="444"/>
      <c r="Z302" s="444"/>
    </row>
    <row r="303">
      <c r="A303" s="444"/>
      <c r="B303" s="445"/>
      <c r="D303" s="444"/>
      <c r="E303" s="444"/>
      <c r="F303" s="444"/>
      <c r="G303" s="444"/>
      <c r="H303" s="444"/>
      <c r="I303" s="444"/>
      <c r="J303" s="444"/>
      <c r="K303" s="444"/>
      <c r="L303" s="444"/>
      <c r="M303" s="444"/>
      <c r="N303" s="444"/>
      <c r="O303" s="444"/>
      <c r="P303" s="444"/>
      <c r="Q303" s="444"/>
      <c r="R303" s="444"/>
      <c r="S303" s="444"/>
      <c r="T303" s="444"/>
      <c r="U303" s="444"/>
      <c r="V303" s="444"/>
      <c r="W303" s="444"/>
      <c r="X303" s="444"/>
      <c r="Y303" s="444"/>
      <c r="Z303" s="444"/>
    </row>
    <row r="304">
      <c r="A304" s="444"/>
      <c r="B304" s="445"/>
      <c r="D304" s="444"/>
      <c r="E304" s="444"/>
      <c r="F304" s="444"/>
      <c r="G304" s="444"/>
      <c r="H304" s="444"/>
      <c r="I304" s="444"/>
      <c r="J304" s="444"/>
      <c r="K304" s="444"/>
      <c r="L304" s="444"/>
      <c r="M304" s="444"/>
      <c r="N304" s="444"/>
      <c r="O304" s="444"/>
      <c r="P304" s="444"/>
      <c r="Q304" s="444"/>
      <c r="R304" s="444"/>
      <c r="S304" s="444"/>
      <c r="T304" s="444"/>
      <c r="U304" s="444"/>
      <c r="V304" s="444"/>
      <c r="W304" s="444"/>
      <c r="X304" s="444"/>
      <c r="Y304" s="444"/>
      <c r="Z304" s="444"/>
    </row>
    <row r="305">
      <c r="A305" s="444"/>
      <c r="B305" s="445"/>
      <c r="D305" s="444"/>
      <c r="E305" s="444"/>
      <c r="F305" s="444"/>
      <c r="G305" s="444"/>
      <c r="H305" s="444"/>
      <c r="I305" s="444"/>
      <c r="J305" s="444"/>
      <c r="K305" s="444"/>
      <c r="L305" s="444"/>
      <c r="M305" s="444"/>
      <c r="N305" s="444"/>
      <c r="O305" s="444"/>
      <c r="P305" s="444"/>
      <c r="Q305" s="444"/>
      <c r="R305" s="444"/>
      <c r="S305" s="444"/>
      <c r="T305" s="444"/>
      <c r="U305" s="444"/>
      <c r="V305" s="444"/>
      <c r="W305" s="444"/>
      <c r="X305" s="444"/>
      <c r="Y305" s="444"/>
      <c r="Z305" s="444"/>
    </row>
    <row r="306">
      <c r="A306" s="444"/>
      <c r="B306" s="445"/>
      <c r="D306" s="444"/>
      <c r="E306" s="444"/>
      <c r="F306" s="444"/>
      <c r="G306" s="444"/>
      <c r="H306" s="444"/>
      <c r="I306" s="444"/>
      <c r="J306" s="444"/>
      <c r="K306" s="444"/>
      <c r="L306" s="444"/>
      <c r="M306" s="444"/>
      <c r="N306" s="444"/>
      <c r="O306" s="444"/>
      <c r="P306" s="444"/>
      <c r="Q306" s="444"/>
      <c r="R306" s="444"/>
      <c r="S306" s="444"/>
      <c r="T306" s="444"/>
      <c r="U306" s="444"/>
      <c r="V306" s="444"/>
      <c r="W306" s="444"/>
      <c r="X306" s="444"/>
      <c r="Y306" s="444"/>
      <c r="Z306" s="444"/>
    </row>
    <row r="307">
      <c r="A307" s="444"/>
      <c r="B307" s="445"/>
      <c r="D307" s="444"/>
      <c r="E307" s="444"/>
      <c r="F307" s="444"/>
      <c r="G307" s="444"/>
      <c r="H307" s="444"/>
      <c r="I307" s="444"/>
      <c r="J307" s="444"/>
      <c r="K307" s="444"/>
      <c r="L307" s="444"/>
      <c r="M307" s="444"/>
      <c r="N307" s="444"/>
      <c r="O307" s="444"/>
      <c r="P307" s="444"/>
      <c r="Q307" s="444"/>
      <c r="R307" s="444"/>
      <c r="S307" s="444"/>
      <c r="T307" s="444"/>
      <c r="U307" s="444"/>
      <c r="V307" s="444"/>
      <c r="W307" s="444"/>
      <c r="X307" s="444"/>
      <c r="Y307" s="444"/>
      <c r="Z307" s="444"/>
    </row>
    <row r="308">
      <c r="A308" s="444"/>
      <c r="B308" s="445"/>
      <c r="D308" s="444"/>
      <c r="E308" s="444"/>
      <c r="F308" s="444"/>
      <c r="G308" s="444"/>
      <c r="H308" s="444"/>
      <c r="I308" s="444"/>
      <c r="J308" s="444"/>
      <c r="K308" s="444"/>
      <c r="L308" s="444"/>
      <c r="M308" s="444"/>
      <c r="N308" s="444"/>
      <c r="O308" s="444"/>
      <c r="P308" s="444"/>
      <c r="Q308" s="444"/>
      <c r="R308" s="444"/>
      <c r="S308" s="444"/>
      <c r="T308" s="444"/>
      <c r="U308" s="444"/>
      <c r="V308" s="444"/>
      <c r="W308" s="444"/>
      <c r="X308" s="444"/>
      <c r="Y308" s="444"/>
      <c r="Z308" s="444"/>
    </row>
    <row r="309">
      <c r="A309" s="444"/>
      <c r="B309" s="445"/>
      <c r="D309" s="444"/>
      <c r="E309" s="444"/>
      <c r="F309" s="444"/>
      <c r="G309" s="444"/>
      <c r="H309" s="444"/>
      <c r="I309" s="444"/>
      <c r="J309" s="444"/>
      <c r="K309" s="444"/>
      <c r="L309" s="444"/>
      <c r="M309" s="444"/>
      <c r="N309" s="444"/>
      <c r="O309" s="444"/>
      <c r="P309" s="444"/>
      <c r="Q309" s="444"/>
      <c r="R309" s="444"/>
      <c r="S309" s="444"/>
      <c r="T309" s="444"/>
      <c r="U309" s="444"/>
      <c r="V309" s="444"/>
      <c r="W309" s="444"/>
      <c r="X309" s="444"/>
      <c r="Y309" s="444"/>
      <c r="Z309" s="444"/>
    </row>
    <row r="310">
      <c r="A310" s="444"/>
      <c r="B310" s="445"/>
      <c r="D310" s="444"/>
      <c r="E310" s="444"/>
      <c r="F310" s="444"/>
      <c r="G310" s="444"/>
      <c r="H310" s="444"/>
      <c r="I310" s="444"/>
      <c r="J310" s="444"/>
      <c r="K310" s="444"/>
      <c r="L310" s="444"/>
      <c r="M310" s="444"/>
      <c r="N310" s="444"/>
      <c r="O310" s="444"/>
      <c r="P310" s="444"/>
      <c r="Q310" s="444"/>
      <c r="R310" s="444"/>
      <c r="S310" s="444"/>
      <c r="T310" s="444"/>
      <c r="U310" s="444"/>
      <c r="V310" s="444"/>
      <c r="W310" s="444"/>
      <c r="X310" s="444"/>
      <c r="Y310" s="444"/>
      <c r="Z310" s="444"/>
    </row>
    <row r="311">
      <c r="A311" s="444"/>
      <c r="B311" s="445"/>
      <c r="D311" s="444"/>
      <c r="E311" s="444"/>
      <c r="F311" s="444"/>
      <c r="G311" s="444"/>
      <c r="H311" s="444"/>
      <c r="I311" s="444"/>
      <c r="J311" s="444"/>
      <c r="K311" s="444"/>
      <c r="L311" s="444"/>
      <c r="M311" s="444"/>
      <c r="N311" s="444"/>
      <c r="O311" s="444"/>
      <c r="P311" s="444"/>
      <c r="Q311" s="444"/>
      <c r="R311" s="444"/>
      <c r="S311" s="444"/>
      <c r="T311" s="444"/>
      <c r="U311" s="444"/>
      <c r="V311" s="444"/>
      <c r="W311" s="444"/>
      <c r="X311" s="444"/>
      <c r="Y311" s="444"/>
      <c r="Z311" s="444"/>
    </row>
    <row r="312">
      <c r="A312" s="444"/>
      <c r="B312" s="445"/>
      <c r="D312" s="444"/>
      <c r="E312" s="444"/>
      <c r="F312" s="444"/>
      <c r="G312" s="444"/>
      <c r="H312" s="444"/>
      <c r="I312" s="444"/>
      <c r="J312" s="444"/>
      <c r="K312" s="444"/>
      <c r="L312" s="444"/>
      <c r="M312" s="444"/>
      <c r="N312" s="444"/>
      <c r="O312" s="444"/>
      <c r="P312" s="444"/>
      <c r="Q312" s="444"/>
      <c r="R312" s="444"/>
      <c r="S312" s="444"/>
      <c r="T312" s="444"/>
      <c r="U312" s="444"/>
      <c r="V312" s="444"/>
      <c r="W312" s="444"/>
      <c r="X312" s="444"/>
      <c r="Y312" s="444"/>
      <c r="Z312" s="444"/>
    </row>
    <row r="313">
      <c r="A313" s="444"/>
      <c r="B313" s="445"/>
      <c r="D313" s="444"/>
      <c r="E313" s="444"/>
      <c r="F313" s="444"/>
      <c r="G313" s="444"/>
      <c r="H313" s="444"/>
      <c r="I313" s="444"/>
      <c r="J313" s="444"/>
      <c r="K313" s="444"/>
      <c r="L313" s="444"/>
      <c r="M313" s="444"/>
      <c r="N313" s="444"/>
      <c r="O313" s="444"/>
      <c r="P313" s="444"/>
      <c r="Q313" s="444"/>
      <c r="R313" s="444"/>
      <c r="S313" s="444"/>
      <c r="T313" s="444"/>
      <c r="U313" s="444"/>
      <c r="V313" s="444"/>
      <c r="W313" s="444"/>
      <c r="X313" s="444"/>
      <c r="Y313" s="444"/>
      <c r="Z313" s="444"/>
    </row>
    <row r="314">
      <c r="A314" s="444"/>
      <c r="B314" s="445"/>
      <c r="D314" s="444"/>
      <c r="E314" s="444"/>
      <c r="F314" s="444"/>
      <c r="G314" s="444"/>
      <c r="H314" s="444"/>
      <c r="I314" s="444"/>
      <c r="J314" s="444"/>
      <c r="K314" s="444"/>
      <c r="L314" s="444"/>
      <c r="M314" s="444"/>
      <c r="N314" s="444"/>
      <c r="O314" s="444"/>
      <c r="P314" s="444"/>
      <c r="Q314" s="444"/>
      <c r="R314" s="444"/>
      <c r="S314" s="444"/>
      <c r="T314" s="444"/>
      <c r="U314" s="444"/>
      <c r="V314" s="444"/>
      <c r="W314" s="444"/>
      <c r="X314" s="444"/>
      <c r="Y314" s="444"/>
      <c r="Z314" s="444"/>
    </row>
    <row r="315">
      <c r="A315" s="444"/>
      <c r="B315" s="445"/>
      <c r="D315" s="444"/>
      <c r="E315" s="444"/>
      <c r="F315" s="444"/>
      <c r="G315" s="444"/>
      <c r="H315" s="444"/>
      <c r="I315" s="444"/>
      <c r="J315" s="444"/>
      <c r="K315" s="444"/>
      <c r="L315" s="444"/>
      <c r="M315" s="444"/>
      <c r="N315" s="444"/>
      <c r="O315" s="444"/>
      <c r="P315" s="444"/>
      <c r="Q315" s="444"/>
      <c r="R315" s="444"/>
      <c r="S315" s="444"/>
      <c r="T315" s="444"/>
      <c r="U315" s="444"/>
      <c r="V315" s="444"/>
      <c r="W315" s="444"/>
      <c r="X315" s="444"/>
      <c r="Y315" s="444"/>
      <c r="Z315" s="444"/>
    </row>
    <row r="316">
      <c r="A316" s="444"/>
      <c r="B316" s="445"/>
      <c r="D316" s="444"/>
      <c r="E316" s="444"/>
      <c r="F316" s="444"/>
      <c r="G316" s="444"/>
      <c r="H316" s="444"/>
      <c r="I316" s="444"/>
      <c r="J316" s="444"/>
      <c r="K316" s="444"/>
      <c r="L316" s="444"/>
      <c r="M316" s="444"/>
      <c r="N316" s="444"/>
      <c r="O316" s="444"/>
      <c r="P316" s="444"/>
      <c r="Q316" s="444"/>
      <c r="R316" s="444"/>
      <c r="S316" s="444"/>
      <c r="T316" s="444"/>
      <c r="U316" s="444"/>
      <c r="V316" s="444"/>
      <c r="W316" s="444"/>
      <c r="X316" s="444"/>
      <c r="Y316" s="444"/>
      <c r="Z316" s="444"/>
    </row>
    <row r="317">
      <c r="A317" s="444"/>
      <c r="B317" s="445"/>
      <c r="D317" s="444"/>
      <c r="E317" s="444"/>
      <c r="F317" s="444"/>
      <c r="G317" s="444"/>
      <c r="H317" s="444"/>
      <c r="I317" s="444"/>
      <c r="J317" s="444"/>
      <c r="K317" s="444"/>
      <c r="L317" s="444"/>
      <c r="M317" s="444"/>
      <c r="N317" s="444"/>
      <c r="O317" s="444"/>
      <c r="P317" s="444"/>
      <c r="Q317" s="444"/>
      <c r="R317" s="444"/>
      <c r="S317" s="444"/>
      <c r="T317" s="444"/>
      <c r="U317" s="444"/>
      <c r="V317" s="444"/>
      <c r="W317" s="444"/>
      <c r="X317" s="444"/>
      <c r="Y317" s="444"/>
      <c r="Z317" s="444"/>
    </row>
    <row r="318">
      <c r="A318" s="444"/>
      <c r="B318" s="445"/>
      <c r="D318" s="444"/>
      <c r="E318" s="444"/>
      <c r="F318" s="444"/>
      <c r="G318" s="444"/>
      <c r="H318" s="444"/>
      <c r="I318" s="444"/>
      <c r="J318" s="444"/>
      <c r="K318" s="444"/>
      <c r="L318" s="444"/>
      <c r="M318" s="444"/>
      <c r="N318" s="444"/>
      <c r="O318" s="444"/>
      <c r="P318" s="444"/>
      <c r="Q318" s="444"/>
      <c r="R318" s="444"/>
      <c r="S318" s="444"/>
      <c r="T318" s="444"/>
      <c r="U318" s="444"/>
      <c r="V318" s="444"/>
      <c r="W318" s="444"/>
      <c r="X318" s="444"/>
      <c r="Y318" s="444"/>
      <c r="Z318" s="444"/>
    </row>
    <row r="319">
      <c r="A319" s="444"/>
      <c r="B319" s="445"/>
      <c r="D319" s="444"/>
      <c r="E319" s="444"/>
      <c r="F319" s="444"/>
      <c r="G319" s="444"/>
      <c r="H319" s="444"/>
      <c r="I319" s="444"/>
      <c r="J319" s="444"/>
      <c r="K319" s="444"/>
      <c r="L319" s="444"/>
      <c r="M319" s="444"/>
      <c r="N319" s="444"/>
      <c r="O319" s="444"/>
      <c r="P319" s="444"/>
      <c r="Q319" s="444"/>
      <c r="R319" s="444"/>
      <c r="S319" s="444"/>
      <c r="T319" s="444"/>
      <c r="U319" s="444"/>
      <c r="V319" s="444"/>
      <c r="W319" s="444"/>
      <c r="X319" s="444"/>
      <c r="Y319" s="444"/>
      <c r="Z319" s="444"/>
    </row>
    <row r="320">
      <c r="A320" s="444"/>
      <c r="B320" s="445"/>
      <c r="D320" s="444"/>
      <c r="E320" s="444"/>
      <c r="F320" s="444"/>
      <c r="G320" s="444"/>
      <c r="H320" s="444"/>
      <c r="I320" s="444"/>
      <c r="J320" s="444"/>
      <c r="K320" s="444"/>
      <c r="L320" s="444"/>
      <c r="M320" s="444"/>
      <c r="N320" s="444"/>
      <c r="O320" s="444"/>
      <c r="P320" s="444"/>
      <c r="Q320" s="444"/>
      <c r="R320" s="444"/>
      <c r="S320" s="444"/>
      <c r="T320" s="444"/>
      <c r="U320" s="444"/>
      <c r="V320" s="444"/>
      <c r="W320" s="444"/>
      <c r="X320" s="444"/>
      <c r="Y320" s="444"/>
      <c r="Z320" s="444"/>
    </row>
    <row r="321">
      <c r="A321" s="444"/>
      <c r="B321" s="445"/>
      <c r="D321" s="444"/>
      <c r="E321" s="444"/>
      <c r="F321" s="444"/>
      <c r="G321" s="444"/>
      <c r="H321" s="444"/>
      <c r="I321" s="444"/>
      <c r="J321" s="444"/>
      <c r="K321" s="444"/>
      <c r="L321" s="444"/>
      <c r="M321" s="444"/>
      <c r="N321" s="444"/>
      <c r="O321" s="444"/>
      <c r="P321" s="444"/>
      <c r="Q321" s="444"/>
      <c r="R321" s="444"/>
      <c r="S321" s="444"/>
      <c r="T321" s="444"/>
      <c r="U321" s="444"/>
      <c r="V321" s="444"/>
      <c r="W321" s="444"/>
      <c r="X321" s="444"/>
      <c r="Y321" s="444"/>
      <c r="Z321" s="444"/>
    </row>
    <row r="322">
      <c r="A322" s="444"/>
      <c r="B322" s="445"/>
      <c r="D322" s="444"/>
      <c r="E322" s="444"/>
      <c r="F322" s="444"/>
      <c r="G322" s="444"/>
      <c r="H322" s="444"/>
      <c r="I322" s="444"/>
      <c r="J322" s="444"/>
      <c r="K322" s="444"/>
      <c r="L322" s="444"/>
      <c r="M322" s="444"/>
      <c r="N322" s="444"/>
      <c r="O322" s="444"/>
      <c r="P322" s="444"/>
      <c r="Q322" s="444"/>
      <c r="R322" s="444"/>
      <c r="S322" s="444"/>
      <c r="T322" s="444"/>
      <c r="U322" s="444"/>
      <c r="V322" s="444"/>
      <c r="W322" s="444"/>
      <c r="X322" s="444"/>
      <c r="Y322" s="444"/>
      <c r="Z322" s="444"/>
    </row>
    <row r="323">
      <c r="A323" s="444"/>
      <c r="B323" s="445"/>
      <c r="D323" s="444"/>
      <c r="E323" s="444"/>
      <c r="F323" s="444"/>
      <c r="G323" s="444"/>
      <c r="H323" s="444"/>
      <c r="I323" s="444"/>
      <c r="J323" s="444"/>
      <c r="K323" s="444"/>
      <c r="L323" s="444"/>
      <c r="M323" s="444"/>
      <c r="N323" s="444"/>
      <c r="O323" s="444"/>
      <c r="P323" s="444"/>
      <c r="Q323" s="444"/>
      <c r="R323" s="444"/>
      <c r="S323" s="444"/>
      <c r="T323" s="444"/>
      <c r="U323" s="444"/>
      <c r="V323" s="444"/>
      <c r="W323" s="444"/>
      <c r="X323" s="444"/>
      <c r="Y323" s="444"/>
      <c r="Z323" s="444"/>
    </row>
    <row r="324">
      <c r="A324" s="444"/>
      <c r="B324" s="445"/>
      <c r="D324" s="444"/>
      <c r="E324" s="444"/>
      <c r="F324" s="444"/>
      <c r="G324" s="444"/>
      <c r="H324" s="444"/>
      <c r="I324" s="444"/>
      <c r="J324" s="444"/>
      <c r="K324" s="444"/>
      <c r="L324" s="444"/>
      <c r="M324" s="444"/>
      <c r="N324" s="444"/>
      <c r="O324" s="444"/>
      <c r="P324" s="444"/>
      <c r="Q324" s="444"/>
      <c r="R324" s="444"/>
      <c r="S324" s="444"/>
      <c r="T324" s="444"/>
      <c r="U324" s="444"/>
      <c r="V324" s="444"/>
      <c r="W324" s="444"/>
      <c r="X324" s="444"/>
      <c r="Y324" s="444"/>
      <c r="Z324" s="444"/>
    </row>
    <row r="325">
      <c r="A325" s="444"/>
      <c r="B325" s="445"/>
      <c r="D325" s="444"/>
      <c r="E325" s="444"/>
      <c r="F325" s="444"/>
      <c r="G325" s="444"/>
      <c r="H325" s="444"/>
      <c r="I325" s="444"/>
      <c r="J325" s="444"/>
      <c r="K325" s="444"/>
      <c r="L325" s="444"/>
      <c r="M325" s="444"/>
      <c r="N325" s="444"/>
      <c r="O325" s="444"/>
      <c r="P325" s="444"/>
      <c r="Q325" s="444"/>
      <c r="R325" s="444"/>
      <c r="S325" s="444"/>
      <c r="T325" s="444"/>
      <c r="U325" s="444"/>
      <c r="V325" s="444"/>
      <c r="W325" s="444"/>
      <c r="X325" s="444"/>
      <c r="Y325" s="444"/>
      <c r="Z325" s="444"/>
    </row>
    <row r="326">
      <c r="A326" s="444"/>
      <c r="B326" s="445"/>
      <c r="D326" s="444"/>
      <c r="E326" s="444"/>
      <c r="F326" s="444"/>
      <c r="G326" s="444"/>
      <c r="H326" s="444"/>
      <c r="I326" s="444"/>
      <c r="J326" s="444"/>
      <c r="K326" s="444"/>
      <c r="L326" s="444"/>
      <c r="M326" s="444"/>
      <c r="N326" s="444"/>
      <c r="O326" s="444"/>
      <c r="P326" s="444"/>
      <c r="Q326" s="444"/>
      <c r="R326" s="444"/>
      <c r="S326" s="444"/>
      <c r="T326" s="444"/>
      <c r="U326" s="444"/>
      <c r="V326" s="444"/>
      <c r="W326" s="444"/>
      <c r="X326" s="444"/>
      <c r="Y326" s="444"/>
      <c r="Z326" s="444"/>
    </row>
    <row r="327">
      <c r="A327" s="444"/>
      <c r="B327" s="445"/>
      <c r="D327" s="444"/>
      <c r="E327" s="444"/>
      <c r="F327" s="444"/>
      <c r="G327" s="444"/>
      <c r="H327" s="444"/>
      <c r="I327" s="444"/>
      <c r="J327" s="444"/>
      <c r="K327" s="444"/>
      <c r="L327" s="444"/>
      <c r="M327" s="444"/>
      <c r="N327" s="444"/>
      <c r="O327" s="444"/>
      <c r="P327" s="444"/>
      <c r="Q327" s="444"/>
      <c r="R327" s="444"/>
      <c r="S327" s="444"/>
      <c r="T327" s="444"/>
      <c r="U327" s="444"/>
      <c r="V327" s="444"/>
      <c r="W327" s="444"/>
      <c r="X327" s="444"/>
      <c r="Y327" s="444"/>
      <c r="Z327" s="444"/>
    </row>
    <row r="328">
      <c r="A328" s="444"/>
      <c r="B328" s="445"/>
      <c r="D328" s="444"/>
      <c r="E328" s="444"/>
      <c r="F328" s="444"/>
      <c r="G328" s="444"/>
      <c r="H328" s="444"/>
      <c r="I328" s="444"/>
      <c r="J328" s="444"/>
      <c r="K328" s="444"/>
      <c r="L328" s="444"/>
      <c r="M328" s="444"/>
      <c r="N328" s="444"/>
      <c r="O328" s="444"/>
      <c r="P328" s="444"/>
      <c r="Q328" s="444"/>
      <c r="R328" s="444"/>
      <c r="S328" s="444"/>
      <c r="T328" s="444"/>
      <c r="U328" s="444"/>
      <c r="V328" s="444"/>
      <c r="W328" s="444"/>
      <c r="X328" s="444"/>
      <c r="Y328" s="444"/>
      <c r="Z328" s="444"/>
    </row>
    <row r="329">
      <c r="A329" s="444"/>
      <c r="B329" s="445"/>
      <c r="D329" s="444"/>
      <c r="E329" s="444"/>
      <c r="F329" s="444"/>
      <c r="G329" s="444"/>
      <c r="H329" s="444"/>
      <c r="I329" s="444"/>
      <c r="J329" s="444"/>
      <c r="K329" s="444"/>
      <c r="L329" s="444"/>
      <c r="M329" s="444"/>
      <c r="N329" s="444"/>
      <c r="O329" s="444"/>
      <c r="P329" s="444"/>
      <c r="Q329" s="444"/>
      <c r="R329" s="444"/>
      <c r="S329" s="444"/>
      <c r="T329" s="444"/>
      <c r="U329" s="444"/>
      <c r="V329" s="444"/>
      <c r="W329" s="444"/>
      <c r="X329" s="444"/>
      <c r="Y329" s="444"/>
      <c r="Z329" s="444"/>
    </row>
    <row r="330">
      <c r="A330" s="444"/>
      <c r="B330" s="445"/>
      <c r="D330" s="444"/>
      <c r="E330" s="444"/>
      <c r="F330" s="444"/>
      <c r="G330" s="444"/>
      <c r="H330" s="444"/>
      <c r="I330" s="444"/>
      <c r="J330" s="444"/>
      <c r="K330" s="444"/>
      <c r="L330" s="444"/>
      <c r="M330" s="444"/>
      <c r="N330" s="444"/>
      <c r="O330" s="444"/>
      <c r="P330" s="444"/>
      <c r="Q330" s="444"/>
      <c r="R330" s="444"/>
      <c r="S330" s="444"/>
      <c r="T330" s="444"/>
      <c r="U330" s="444"/>
      <c r="V330" s="444"/>
      <c r="W330" s="444"/>
      <c r="X330" s="444"/>
      <c r="Y330" s="444"/>
      <c r="Z330" s="444"/>
    </row>
    <row r="331">
      <c r="A331" s="444"/>
      <c r="B331" s="445"/>
      <c r="D331" s="444"/>
      <c r="E331" s="444"/>
      <c r="F331" s="444"/>
      <c r="G331" s="444"/>
      <c r="H331" s="444"/>
      <c r="I331" s="444"/>
      <c r="J331" s="444"/>
      <c r="K331" s="444"/>
      <c r="L331" s="444"/>
      <c r="M331" s="444"/>
      <c r="N331" s="444"/>
      <c r="O331" s="444"/>
      <c r="P331" s="444"/>
      <c r="Q331" s="444"/>
      <c r="R331" s="444"/>
      <c r="S331" s="444"/>
      <c r="T331" s="444"/>
      <c r="U331" s="444"/>
      <c r="V331" s="444"/>
      <c r="W331" s="444"/>
      <c r="X331" s="444"/>
      <c r="Y331" s="444"/>
      <c r="Z331" s="444"/>
    </row>
    <row r="332">
      <c r="A332" s="444"/>
      <c r="B332" s="445"/>
      <c r="D332" s="444"/>
      <c r="E332" s="444"/>
      <c r="F332" s="444"/>
      <c r="G332" s="444"/>
      <c r="H332" s="444"/>
      <c r="I332" s="444"/>
      <c r="J332" s="444"/>
      <c r="K332" s="444"/>
      <c r="L332" s="444"/>
      <c r="M332" s="444"/>
      <c r="N332" s="444"/>
      <c r="O332" s="444"/>
      <c r="P332" s="444"/>
      <c r="Q332" s="444"/>
      <c r="R332" s="444"/>
      <c r="S332" s="444"/>
      <c r="T332" s="444"/>
      <c r="U332" s="444"/>
      <c r="V332" s="444"/>
      <c r="W332" s="444"/>
      <c r="X332" s="444"/>
      <c r="Y332" s="444"/>
      <c r="Z332" s="444"/>
    </row>
    <row r="333">
      <c r="A333" s="444"/>
      <c r="B333" s="445"/>
      <c r="D333" s="444"/>
      <c r="E333" s="444"/>
      <c r="F333" s="444"/>
      <c r="G333" s="444"/>
      <c r="H333" s="444"/>
      <c r="I333" s="444"/>
      <c r="J333" s="444"/>
      <c r="K333" s="444"/>
      <c r="L333" s="444"/>
      <c r="M333" s="444"/>
      <c r="N333" s="444"/>
      <c r="O333" s="444"/>
      <c r="P333" s="444"/>
      <c r="Q333" s="444"/>
      <c r="R333" s="444"/>
      <c r="S333" s="444"/>
      <c r="T333" s="444"/>
      <c r="U333" s="444"/>
      <c r="V333" s="444"/>
      <c r="W333" s="444"/>
      <c r="X333" s="444"/>
      <c r="Y333" s="444"/>
      <c r="Z333" s="444"/>
    </row>
    <row r="334">
      <c r="A334" s="444"/>
      <c r="B334" s="445"/>
      <c r="D334" s="444"/>
      <c r="E334" s="444"/>
      <c r="F334" s="444"/>
      <c r="G334" s="444"/>
      <c r="H334" s="444"/>
      <c r="I334" s="444"/>
      <c r="J334" s="444"/>
      <c r="K334" s="444"/>
      <c r="L334" s="444"/>
      <c r="M334" s="444"/>
      <c r="N334" s="444"/>
      <c r="O334" s="444"/>
      <c r="P334" s="444"/>
      <c r="Q334" s="444"/>
      <c r="R334" s="444"/>
      <c r="S334" s="444"/>
      <c r="T334" s="444"/>
      <c r="U334" s="444"/>
      <c r="V334" s="444"/>
      <c r="W334" s="444"/>
      <c r="X334" s="444"/>
      <c r="Y334" s="444"/>
      <c r="Z334" s="444"/>
    </row>
    <row r="335">
      <c r="A335" s="444"/>
      <c r="B335" s="445"/>
      <c r="D335" s="444"/>
      <c r="E335" s="444"/>
      <c r="F335" s="444"/>
      <c r="G335" s="444"/>
      <c r="H335" s="444"/>
      <c r="I335" s="444"/>
      <c r="J335" s="444"/>
      <c r="K335" s="444"/>
      <c r="L335" s="444"/>
      <c r="M335" s="444"/>
      <c r="N335" s="444"/>
      <c r="O335" s="444"/>
      <c r="P335" s="444"/>
      <c r="Q335" s="444"/>
      <c r="R335" s="444"/>
      <c r="S335" s="444"/>
      <c r="T335" s="444"/>
      <c r="U335" s="444"/>
      <c r="V335" s="444"/>
      <c r="W335" s="444"/>
      <c r="X335" s="444"/>
      <c r="Y335" s="444"/>
      <c r="Z335" s="444"/>
    </row>
    <row r="336">
      <c r="A336" s="444"/>
      <c r="B336" s="445"/>
      <c r="D336" s="444"/>
      <c r="E336" s="444"/>
      <c r="F336" s="444"/>
      <c r="G336" s="444"/>
      <c r="H336" s="444"/>
      <c r="I336" s="444"/>
      <c r="J336" s="444"/>
      <c r="K336" s="444"/>
      <c r="L336" s="444"/>
      <c r="M336" s="444"/>
      <c r="N336" s="444"/>
      <c r="O336" s="444"/>
      <c r="P336" s="444"/>
      <c r="Q336" s="444"/>
      <c r="R336" s="444"/>
      <c r="S336" s="444"/>
      <c r="T336" s="444"/>
      <c r="U336" s="444"/>
      <c r="V336" s="444"/>
      <c r="W336" s="444"/>
      <c r="X336" s="444"/>
      <c r="Y336" s="444"/>
      <c r="Z336" s="444"/>
    </row>
    <row r="337">
      <c r="A337" s="444"/>
      <c r="B337" s="445"/>
      <c r="D337" s="444"/>
      <c r="E337" s="444"/>
      <c r="F337" s="444"/>
      <c r="G337" s="444"/>
      <c r="H337" s="444"/>
      <c r="I337" s="444"/>
      <c r="J337" s="444"/>
      <c r="K337" s="444"/>
      <c r="L337" s="444"/>
      <c r="M337" s="444"/>
      <c r="N337" s="444"/>
      <c r="O337" s="444"/>
      <c r="P337" s="444"/>
      <c r="Q337" s="444"/>
      <c r="R337" s="444"/>
      <c r="S337" s="444"/>
      <c r="T337" s="444"/>
      <c r="U337" s="444"/>
      <c r="V337" s="444"/>
      <c r="W337" s="444"/>
      <c r="X337" s="444"/>
      <c r="Y337" s="444"/>
      <c r="Z337" s="444"/>
    </row>
    <row r="338">
      <c r="A338" s="444"/>
      <c r="B338" s="445"/>
      <c r="D338" s="444"/>
      <c r="E338" s="444"/>
      <c r="F338" s="444"/>
      <c r="G338" s="444"/>
      <c r="H338" s="444"/>
      <c r="I338" s="444"/>
      <c r="J338" s="444"/>
      <c r="K338" s="444"/>
      <c r="L338" s="444"/>
      <c r="M338" s="444"/>
      <c r="N338" s="444"/>
      <c r="O338" s="444"/>
      <c r="P338" s="444"/>
      <c r="Q338" s="444"/>
      <c r="R338" s="444"/>
      <c r="S338" s="444"/>
      <c r="T338" s="444"/>
      <c r="U338" s="444"/>
      <c r="V338" s="444"/>
      <c r="W338" s="444"/>
      <c r="X338" s="444"/>
      <c r="Y338" s="444"/>
      <c r="Z338" s="444"/>
    </row>
    <row r="339">
      <c r="A339" s="444"/>
      <c r="B339" s="445"/>
      <c r="D339" s="444"/>
      <c r="E339" s="444"/>
      <c r="F339" s="444"/>
      <c r="G339" s="444"/>
      <c r="H339" s="444"/>
      <c r="I339" s="444"/>
      <c r="J339" s="444"/>
      <c r="K339" s="444"/>
      <c r="L339" s="444"/>
      <c r="M339" s="444"/>
      <c r="N339" s="444"/>
      <c r="O339" s="444"/>
      <c r="P339" s="444"/>
      <c r="Q339" s="444"/>
      <c r="R339" s="444"/>
      <c r="S339" s="444"/>
      <c r="T339" s="444"/>
      <c r="U339" s="444"/>
      <c r="V339" s="444"/>
      <c r="W339" s="444"/>
      <c r="X339" s="444"/>
      <c r="Y339" s="444"/>
      <c r="Z339" s="444"/>
    </row>
    <row r="340">
      <c r="A340" s="444"/>
      <c r="B340" s="445"/>
      <c r="D340" s="444"/>
      <c r="E340" s="444"/>
      <c r="F340" s="444"/>
      <c r="G340" s="444"/>
      <c r="H340" s="444"/>
      <c r="I340" s="444"/>
      <c r="J340" s="444"/>
      <c r="K340" s="444"/>
      <c r="L340" s="444"/>
      <c r="M340" s="444"/>
      <c r="N340" s="444"/>
      <c r="O340" s="444"/>
      <c r="P340" s="444"/>
      <c r="Q340" s="444"/>
      <c r="R340" s="444"/>
      <c r="S340" s="444"/>
      <c r="T340" s="444"/>
      <c r="U340" s="444"/>
      <c r="V340" s="444"/>
      <c r="W340" s="444"/>
      <c r="X340" s="444"/>
      <c r="Y340" s="444"/>
      <c r="Z340" s="444"/>
    </row>
    <row r="341">
      <c r="A341" s="444"/>
      <c r="B341" s="445"/>
      <c r="D341" s="444"/>
      <c r="E341" s="444"/>
      <c r="F341" s="444"/>
      <c r="G341" s="444"/>
      <c r="H341" s="444"/>
      <c r="I341" s="444"/>
      <c r="J341" s="444"/>
      <c r="K341" s="444"/>
      <c r="L341" s="444"/>
      <c r="M341" s="444"/>
      <c r="N341" s="444"/>
      <c r="O341" s="444"/>
      <c r="P341" s="444"/>
      <c r="Q341" s="444"/>
      <c r="R341" s="444"/>
      <c r="S341" s="444"/>
      <c r="T341" s="444"/>
      <c r="U341" s="444"/>
      <c r="V341" s="444"/>
      <c r="W341" s="444"/>
      <c r="X341" s="444"/>
      <c r="Y341" s="444"/>
      <c r="Z341" s="444"/>
    </row>
    <row r="342">
      <c r="A342" s="444"/>
      <c r="B342" s="445"/>
      <c r="D342" s="444"/>
      <c r="E342" s="444"/>
      <c r="F342" s="444"/>
      <c r="G342" s="444"/>
      <c r="H342" s="444"/>
      <c r="I342" s="444"/>
      <c r="J342" s="444"/>
      <c r="K342" s="444"/>
      <c r="L342" s="444"/>
      <c r="M342" s="444"/>
      <c r="N342" s="444"/>
      <c r="O342" s="444"/>
      <c r="P342" s="444"/>
      <c r="Q342" s="444"/>
      <c r="R342" s="444"/>
      <c r="S342" s="444"/>
      <c r="T342" s="444"/>
      <c r="U342" s="444"/>
      <c r="V342" s="444"/>
      <c r="W342" s="444"/>
      <c r="X342" s="444"/>
      <c r="Y342" s="444"/>
      <c r="Z342" s="444"/>
    </row>
    <row r="343">
      <c r="A343" s="444"/>
      <c r="B343" s="445"/>
      <c r="D343" s="444"/>
      <c r="E343" s="444"/>
      <c r="F343" s="444"/>
      <c r="G343" s="444"/>
      <c r="H343" s="444"/>
      <c r="I343" s="444"/>
      <c r="J343" s="444"/>
      <c r="K343" s="444"/>
      <c r="L343" s="444"/>
      <c r="M343" s="444"/>
      <c r="N343" s="444"/>
      <c r="O343" s="444"/>
      <c r="P343" s="444"/>
      <c r="Q343" s="444"/>
      <c r="R343" s="444"/>
      <c r="S343" s="444"/>
      <c r="T343" s="444"/>
      <c r="U343" s="444"/>
      <c r="V343" s="444"/>
      <c r="W343" s="444"/>
      <c r="X343" s="444"/>
      <c r="Y343" s="444"/>
      <c r="Z343" s="444"/>
    </row>
    <row r="344">
      <c r="A344" s="444"/>
      <c r="B344" s="445"/>
      <c r="D344" s="444"/>
      <c r="E344" s="444"/>
      <c r="F344" s="444"/>
      <c r="G344" s="444"/>
      <c r="H344" s="444"/>
      <c r="I344" s="444"/>
      <c r="J344" s="444"/>
      <c r="K344" s="444"/>
      <c r="L344" s="444"/>
      <c r="M344" s="444"/>
      <c r="N344" s="444"/>
      <c r="O344" s="444"/>
      <c r="P344" s="444"/>
      <c r="Q344" s="444"/>
      <c r="R344" s="444"/>
      <c r="S344" s="444"/>
      <c r="T344" s="444"/>
      <c r="U344" s="444"/>
      <c r="V344" s="444"/>
      <c r="W344" s="444"/>
      <c r="X344" s="444"/>
      <c r="Y344" s="444"/>
      <c r="Z344" s="444"/>
    </row>
    <row r="345">
      <c r="A345" s="444"/>
      <c r="B345" s="445"/>
      <c r="D345" s="444"/>
      <c r="E345" s="444"/>
      <c r="F345" s="444"/>
      <c r="G345" s="444"/>
      <c r="H345" s="444"/>
      <c r="I345" s="444"/>
      <c r="J345" s="444"/>
      <c r="K345" s="444"/>
      <c r="L345" s="444"/>
      <c r="M345" s="444"/>
      <c r="N345" s="444"/>
      <c r="O345" s="444"/>
      <c r="P345" s="444"/>
      <c r="Q345" s="444"/>
      <c r="R345" s="444"/>
      <c r="S345" s="444"/>
      <c r="T345" s="444"/>
      <c r="U345" s="444"/>
      <c r="V345" s="444"/>
      <c r="W345" s="444"/>
      <c r="X345" s="444"/>
      <c r="Y345" s="444"/>
      <c r="Z345" s="444"/>
    </row>
    <row r="346">
      <c r="A346" s="444"/>
      <c r="B346" s="445"/>
      <c r="D346" s="444"/>
      <c r="E346" s="444"/>
      <c r="F346" s="444"/>
      <c r="G346" s="444"/>
      <c r="H346" s="444"/>
      <c r="I346" s="444"/>
      <c r="J346" s="444"/>
      <c r="K346" s="444"/>
      <c r="L346" s="444"/>
      <c r="M346" s="444"/>
      <c r="N346" s="444"/>
      <c r="O346" s="444"/>
      <c r="P346" s="444"/>
      <c r="Q346" s="444"/>
      <c r="R346" s="444"/>
      <c r="S346" s="444"/>
      <c r="T346" s="444"/>
      <c r="U346" s="444"/>
      <c r="V346" s="444"/>
      <c r="W346" s="444"/>
      <c r="X346" s="444"/>
      <c r="Y346" s="444"/>
      <c r="Z346" s="444"/>
    </row>
    <row r="347">
      <c r="A347" s="444"/>
      <c r="B347" s="445"/>
      <c r="D347" s="444"/>
      <c r="E347" s="444"/>
      <c r="F347" s="444"/>
      <c r="G347" s="444"/>
      <c r="H347" s="444"/>
      <c r="I347" s="444"/>
      <c r="J347" s="444"/>
      <c r="K347" s="444"/>
      <c r="L347" s="444"/>
      <c r="M347" s="444"/>
      <c r="N347" s="444"/>
      <c r="O347" s="444"/>
      <c r="P347" s="444"/>
      <c r="Q347" s="444"/>
      <c r="R347" s="444"/>
      <c r="S347" s="444"/>
      <c r="T347" s="444"/>
      <c r="U347" s="444"/>
      <c r="V347" s="444"/>
      <c r="W347" s="444"/>
      <c r="X347" s="444"/>
      <c r="Y347" s="444"/>
      <c r="Z347" s="444"/>
    </row>
    <row r="348">
      <c r="A348" s="444"/>
      <c r="B348" s="445"/>
      <c r="D348" s="444"/>
      <c r="E348" s="444"/>
      <c r="F348" s="444"/>
      <c r="G348" s="444"/>
      <c r="H348" s="444"/>
      <c r="I348" s="444"/>
      <c r="J348" s="444"/>
      <c r="K348" s="444"/>
      <c r="L348" s="444"/>
      <c r="M348" s="444"/>
      <c r="N348" s="444"/>
      <c r="O348" s="444"/>
      <c r="P348" s="444"/>
      <c r="Q348" s="444"/>
      <c r="R348" s="444"/>
      <c r="S348" s="444"/>
      <c r="T348" s="444"/>
      <c r="U348" s="444"/>
      <c r="V348" s="444"/>
      <c r="W348" s="444"/>
      <c r="X348" s="444"/>
      <c r="Y348" s="444"/>
      <c r="Z348" s="444"/>
    </row>
    <row r="349">
      <c r="A349" s="444"/>
      <c r="B349" s="445"/>
      <c r="D349" s="444"/>
      <c r="E349" s="444"/>
      <c r="F349" s="444"/>
      <c r="G349" s="444"/>
      <c r="H349" s="444"/>
      <c r="I349" s="444"/>
      <c r="J349" s="444"/>
      <c r="K349" s="444"/>
      <c r="L349" s="444"/>
      <c r="M349" s="444"/>
      <c r="N349" s="444"/>
      <c r="O349" s="444"/>
      <c r="P349" s="444"/>
      <c r="Q349" s="444"/>
      <c r="R349" s="444"/>
      <c r="S349" s="444"/>
      <c r="T349" s="444"/>
      <c r="U349" s="444"/>
      <c r="V349" s="444"/>
      <c r="W349" s="444"/>
      <c r="X349" s="444"/>
      <c r="Y349" s="444"/>
      <c r="Z349" s="444"/>
    </row>
    <row r="350">
      <c r="A350" s="444"/>
      <c r="B350" s="445"/>
      <c r="D350" s="444"/>
      <c r="E350" s="444"/>
      <c r="F350" s="444"/>
      <c r="G350" s="444"/>
      <c r="H350" s="444"/>
      <c r="I350" s="444"/>
      <c r="J350" s="444"/>
      <c r="K350" s="444"/>
      <c r="L350" s="444"/>
      <c r="M350" s="444"/>
      <c r="N350" s="444"/>
      <c r="O350" s="444"/>
      <c r="P350" s="444"/>
      <c r="Q350" s="444"/>
      <c r="R350" s="444"/>
      <c r="S350" s="444"/>
      <c r="T350" s="444"/>
      <c r="U350" s="444"/>
      <c r="V350" s="444"/>
      <c r="W350" s="444"/>
      <c r="X350" s="444"/>
      <c r="Y350" s="444"/>
      <c r="Z350" s="444"/>
    </row>
    <row r="351">
      <c r="A351" s="444"/>
      <c r="B351" s="445"/>
      <c r="D351" s="444"/>
      <c r="E351" s="444"/>
      <c r="F351" s="444"/>
      <c r="G351" s="444"/>
      <c r="H351" s="444"/>
      <c r="I351" s="444"/>
      <c r="J351" s="444"/>
      <c r="K351" s="444"/>
      <c r="L351" s="444"/>
      <c r="M351" s="444"/>
      <c r="N351" s="444"/>
      <c r="O351" s="444"/>
      <c r="P351" s="444"/>
      <c r="Q351" s="444"/>
      <c r="R351" s="444"/>
      <c r="S351" s="444"/>
      <c r="T351" s="444"/>
      <c r="U351" s="444"/>
      <c r="V351" s="444"/>
      <c r="W351" s="444"/>
      <c r="X351" s="444"/>
      <c r="Y351" s="444"/>
      <c r="Z351" s="444"/>
    </row>
    <row r="352">
      <c r="A352" s="444"/>
      <c r="B352" s="445"/>
      <c r="D352" s="444"/>
      <c r="E352" s="444"/>
      <c r="F352" s="444"/>
      <c r="G352" s="444"/>
      <c r="H352" s="444"/>
      <c r="I352" s="444"/>
      <c r="J352" s="444"/>
      <c r="K352" s="444"/>
      <c r="L352" s="444"/>
      <c r="M352" s="444"/>
      <c r="N352" s="444"/>
      <c r="O352" s="444"/>
      <c r="P352" s="444"/>
      <c r="Q352" s="444"/>
      <c r="R352" s="444"/>
      <c r="S352" s="444"/>
      <c r="T352" s="444"/>
      <c r="U352" s="444"/>
      <c r="V352" s="444"/>
      <c r="W352" s="444"/>
      <c r="X352" s="444"/>
      <c r="Y352" s="444"/>
      <c r="Z352" s="444"/>
    </row>
    <row r="353">
      <c r="A353" s="444"/>
      <c r="B353" s="445"/>
      <c r="D353" s="444"/>
      <c r="E353" s="444"/>
      <c r="F353" s="444"/>
      <c r="G353" s="444"/>
      <c r="H353" s="444"/>
      <c r="I353" s="444"/>
      <c r="J353" s="444"/>
      <c r="K353" s="444"/>
      <c r="L353" s="444"/>
      <c r="M353" s="444"/>
      <c r="N353" s="444"/>
      <c r="O353" s="444"/>
      <c r="P353" s="444"/>
      <c r="Q353" s="444"/>
      <c r="R353" s="444"/>
      <c r="S353" s="444"/>
      <c r="T353" s="444"/>
      <c r="U353" s="444"/>
      <c r="V353" s="444"/>
      <c r="W353" s="444"/>
      <c r="X353" s="444"/>
      <c r="Y353" s="444"/>
      <c r="Z353" s="444"/>
    </row>
    <row r="354">
      <c r="A354" s="444"/>
      <c r="B354" s="445"/>
      <c r="D354" s="444"/>
      <c r="E354" s="444"/>
      <c r="F354" s="444"/>
      <c r="G354" s="444"/>
      <c r="H354" s="444"/>
      <c r="I354" s="444"/>
      <c r="J354" s="444"/>
      <c r="K354" s="444"/>
      <c r="L354" s="444"/>
      <c r="M354" s="444"/>
      <c r="N354" s="444"/>
      <c r="O354" s="444"/>
      <c r="P354" s="444"/>
      <c r="Q354" s="444"/>
      <c r="R354" s="444"/>
      <c r="S354" s="444"/>
      <c r="T354" s="444"/>
      <c r="U354" s="444"/>
      <c r="V354" s="444"/>
      <c r="W354" s="444"/>
      <c r="X354" s="444"/>
      <c r="Y354" s="444"/>
      <c r="Z354" s="444"/>
    </row>
    <row r="355">
      <c r="A355" s="444"/>
      <c r="B355" s="445"/>
      <c r="D355" s="444"/>
      <c r="E355" s="444"/>
      <c r="F355" s="444"/>
      <c r="G355" s="444"/>
      <c r="H355" s="444"/>
      <c r="I355" s="444"/>
      <c r="J355" s="444"/>
      <c r="K355" s="444"/>
      <c r="L355" s="444"/>
      <c r="M355" s="444"/>
      <c r="N355" s="444"/>
      <c r="O355" s="444"/>
      <c r="P355" s="444"/>
      <c r="Q355" s="444"/>
      <c r="R355" s="444"/>
      <c r="S355" s="444"/>
      <c r="T355" s="444"/>
      <c r="U355" s="444"/>
      <c r="V355" s="444"/>
      <c r="W355" s="444"/>
      <c r="X355" s="444"/>
      <c r="Y355" s="444"/>
      <c r="Z355" s="444"/>
    </row>
    <row r="356">
      <c r="A356" s="444"/>
      <c r="B356" s="445"/>
      <c r="D356" s="444"/>
      <c r="E356" s="444"/>
      <c r="F356" s="444"/>
      <c r="G356" s="444"/>
      <c r="H356" s="444"/>
      <c r="I356" s="444"/>
      <c r="J356" s="444"/>
      <c r="K356" s="444"/>
      <c r="L356" s="444"/>
      <c r="M356" s="444"/>
      <c r="N356" s="444"/>
      <c r="O356" s="444"/>
      <c r="P356" s="444"/>
      <c r="Q356" s="444"/>
      <c r="R356" s="444"/>
      <c r="S356" s="444"/>
      <c r="T356" s="444"/>
      <c r="U356" s="444"/>
      <c r="V356" s="444"/>
      <c r="W356" s="444"/>
      <c r="X356" s="444"/>
      <c r="Y356" s="444"/>
      <c r="Z356" s="444"/>
    </row>
    <row r="357">
      <c r="A357" s="444"/>
      <c r="B357" s="445"/>
      <c r="D357" s="444"/>
      <c r="E357" s="444"/>
      <c r="F357" s="444"/>
      <c r="G357" s="444"/>
      <c r="H357" s="444"/>
      <c r="I357" s="444"/>
      <c r="J357" s="444"/>
      <c r="K357" s="444"/>
      <c r="L357" s="444"/>
      <c r="M357" s="444"/>
      <c r="N357" s="444"/>
      <c r="O357" s="444"/>
      <c r="P357" s="444"/>
      <c r="Q357" s="444"/>
      <c r="R357" s="444"/>
      <c r="S357" s="444"/>
      <c r="T357" s="444"/>
      <c r="U357" s="444"/>
      <c r="V357" s="444"/>
      <c r="W357" s="444"/>
      <c r="X357" s="444"/>
      <c r="Y357" s="444"/>
      <c r="Z357" s="444"/>
    </row>
    <row r="358">
      <c r="A358" s="444"/>
      <c r="B358" s="445"/>
      <c r="D358" s="444"/>
      <c r="E358" s="444"/>
      <c r="F358" s="444"/>
      <c r="G358" s="444"/>
      <c r="H358" s="444"/>
      <c r="I358" s="444"/>
      <c r="J358" s="444"/>
      <c r="K358" s="444"/>
      <c r="L358" s="444"/>
      <c r="M358" s="444"/>
      <c r="N358" s="444"/>
      <c r="O358" s="444"/>
      <c r="P358" s="444"/>
      <c r="Q358" s="444"/>
      <c r="R358" s="444"/>
      <c r="S358" s="444"/>
      <c r="T358" s="444"/>
      <c r="U358" s="444"/>
      <c r="V358" s="444"/>
      <c r="W358" s="444"/>
      <c r="X358" s="444"/>
      <c r="Y358" s="444"/>
      <c r="Z358" s="444"/>
    </row>
    <row r="359">
      <c r="A359" s="444"/>
      <c r="B359" s="445"/>
      <c r="D359" s="444"/>
      <c r="E359" s="444"/>
      <c r="F359" s="444"/>
      <c r="G359" s="444"/>
      <c r="H359" s="444"/>
      <c r="I359" s="444"/>
      <c r="J359" s="444"/>
      <c r="K359" s="444"/>
      <c r="L359" s="444"/>
      <c r="M359" s="444"/>
      <c r="N359" s="444"/>
      <c r="O359" s="444"/>
      <c r="P359" s="444"/>
      <c r="Q359" s="444"/>
      <c r="R359" s="444"/>
      <c r="S359" s="444"/>
      <c r="T359" s="444"/>
      <c r="U359" s="444"/>
      <c r="V359" s="444"/>
      <c r="W359" s="444"/>
      <c r="X359" s="444"/>
      <c r="Y359" s="444"/>
      <c r="Z359" s="444"/>
    </row>
    <row r="360">
      <c r="A360" s="444"/>
      <c r="B360" s="445"/>
      <c r="D360" s="444"/>
      <c r="E360" s="444"/>
      <c r="F360" s="444"/>
      <c r="G360" s="444"/>
      <c r="H360" s="444"/>
      <c r="I360" s="444"/>
      <c r="J360" s="444"/>
      <c r="K360" s="444"/>
      <c r="L360" s="444"/>
      <c r="M360" s="444"/>
      <c r="N360" s="444"/>
      <c r="O360" s="444"/>
      <c r="P360" s="444"/>
      <c r="Q360" s="444"/>
      <c r="R360" s="444"/>
      <c r="S360" s="444"/>
      <c r="T360" s="444"/>
      <c r="U360" s="444"/>
      <c r="V360" s="444"/>
      <c r="W360" s="444"/>
      <c r="X360" s="444"/>
      <c r="Y360" s="444"/>
      <c r="Z360" s="444"/>
    </row>
    <row r="361">
      <c r="A361" s="444"/>
      <c r="B361" s="445"/>
      <c r="D361" s="444"/>
      <c r="E361" s="444"/>
      <c r="F361" s="444"/>
      <c r="G361" s="444"/>
      <c r="H361" s="444"/>
      <c r="I361" s="444"/>
      <c r="J361" s="444"/>
      <c r="K361" s="444"/>
      <c r="L361" s="444"/>
      <c r="M361" s="444"/>
      <c r="N361" s="444"/>
      <c r="O361" s="444"/>
      <c r="P361" s="444"/>
      <c r="Q361" s="444"/>
      <c r="R361" s="444"/>
      <c r="S361" s="444"/>
      <c r="T361" s="444"/>
      <c r="U361" s="444"/>
      <c r="V361" s="444"/>
      <c r="W361" s="444"/>
      <c r="X361" s="444"/>
      <c r="Y361" s="444"/>
      <c r="Z361" s="444"/>
    </row>
    <row r="362">
      <c r="A362" s="444"/>
      <c r="B362" s="445"/>
      <c r="D362" s="444"/>
      <c r="E362" s="444"/>
      <c r="F362" s="444"/>
      <c r="G362" s="444"/>
      <c r="H362" s="444"/>
      <c r="I362" s="444"/>
      <c r="J362" s="444"/>
      <c r="K362" s="444"/>
      <c r="L362" s="444"/>
      <c r="M362" s="444"/>
      <c r="N362" s="444"/>
      <c r="O362" s="444"/>
      <c r="P362" s="444"/>
      <c r="Q362" s="444"/>
      <c r="R362" s="444"/>
      <c r="S362" s="444"/>
      <c r="T362" s="444"/>
      <c r="U362" s="444"/>
      <c r="V362" s="444"/>
      <c r="W362" s="444"/>
      <c r="X362" s="444"/>
      <c r="Y362" s="444"/>
      <c r="Z362" s="444"/>
    </row>
    <row r="363">
      <c r="A363" s="444"/>
      <c r="B363" s="445"/>
      <c r="D363" s="444"/>
      <c r="E363" s="444"/>
      <c r="F363" s="444"/>
      <c r="G363" s="444"/>
      <c r="H363" s="444"/>
      <c r="I363" s="444"/>
      <c r="J363" s="444"/>
      <c r="K363" s="444"/>
      <c r="L363" s="444"/>
      <c r="M363" s="444"/>
      <c r="N363" s="444"/>
      <c r="O363" s="444"/>
      <c r="P363" s="444"/>
      <c r="Q363" s="444"/>
      <c r="R363" s="444"/>
      <c r="S363" s="444"/>
      <c r="T363" s="444"/>
      <c r="U363" s="444"/>
      <c r="V363" s="444"/>
      <c r="W363" s="444"/>
      <c r="X363" s="444"/>
      <c r="Y363" s="444"/>
      <c r="Z363" s="444"/>
    </row>
    <row r="364">
      <c r="A364" s="444"/>
      <c r="B364" s="445"/>
      <c r="D364" s="444"/>
      <c r="E364" s="444"/>
      <c r="F364" s="444"/>
      <c r="G364" s="444"/>
      <c r="H364" s="444"/>
      <c r="I364" s="444"/>
      <c r="J364" s="444"/>
      <c r="K364" s="444"/>
      <c r="L364" s="444"/>
      <c r="M364" s="444"/>
      <c r="N364" s="444"/>
      <c r="O364" s="444"/>
      <c r="P364" s="444"/>
      <c r="Q364" s="444"/>
      <c r="R364" s="444"/>
      <c r="S364" s="444"/>
      <c r="T364" s="444"/>
      <c r="U364" s="444"/>
      <c r="V364" s="444"/>
      <c r="W364" s="444"/>
      <c r="X364" s="444"/>
      <c r="Y364" s="444"/>
      <c r="Z364" s="444"/>
    </row>
    <row r="365">
      <c r="A365" s="444"/>
      <c r="B365" s="445"/>
      <c r="D365" s="444"/>
      <c r="E365" s="444"/>
      <c r="F365" s="444"/>
      <c r="G365" s="444"/>
      <c r="H365" s="444"/>
      <c r="I365" s="444"/>
      <c r="J365" s="444"/>
      <c r="K365" s="444"/>
      <c r="L365" s="444"/>
      <c r="M365" s="444"/>
      <c r="N365" s="444"/>
      <c r="O365" s="444"/>
      <c r="P365" s="444"/>
      <c r="Q365" s="444"/>
      <c r="R365" s="444"/>
      <c r="S365" s="444"/>
      <c r="T365" s="444"/>
      <c r="U365" s="444"/>
      <c r="V365" s="444"/>
      <c r="W365" s="444"/>
      <c r="X365" s="444"/>
      <c r="Y365" s="444"/>
      <c r="Z365" s="444"/>
    </row>
    <row r="366">
      <c r="A366" s="444"/>
      <c r="B366" s="445"/>
      <c r="D366" s="444"/>
      <c r="E366" s="444"/>
      <c r="F366" s="444"/>
      <c r="G366" s="444"/>
      <c r="H366" s="444"/>
      <c r="I366" s="444"/>
      <c r="J366" s="444"/>
      <c r="K366" s="444"/>
      <c r="L366" s="444"/>
      <c r="M366" s="444"/>
      <c r="N366" s="444"/>
      <c r="O366" s="444"/>
      <c r="P366" s="444"/>
      <c r="Q366" s="444"/>
      <c r="R366" s="444"/>
      <c r="S366" s="444"/>
      <c r="T366" s="444"/>
      <c r="U366" s="444"/>
      <c r="V366" s="444"/>
      <c r="W366" s="444"/>
      <c r="X366" s="444"/>
      <c r="Y366" s="444"/>
      <c r="Z366" s="444"/>
    </row>
    <row r="367">
      <c r="A367" s="444"/>
      <c r="B367" s="445"/>
      <c r="D367" s="444"/>
      <c r="E367" s="444"/>
      <c r="F367" s="444"/>
      <c r="G367" s="444"/>
      <c r="H367" s="444"/>
      <c r="I367" s="444"/>
      <c r="J367" s="444"/>
      <c r="K367" s="444"/>
      <c r="L367" s="444"/>
      <c r="M367" s="444"/>
      <c r="N367" s="444"/>
      <c r="O367" s="444"/>
      <c r="P367" s="444"/>
      <c r="Q367" s="444"/>
      <c r="R367" s="444"/>
      <c r="S367" s="444"/>
      <c r="T367" s="444"/>
      <c r="U367" s="444"/>
      <c r="V367" s="444"/>
      <c r="W367" s="444"/>
      <c r="X367" s="444"/>
      <c r="Y367" s="444"/>
      <c r="Z367" s="444"/>
    </row>
    <row r="368">
      <c r="A368" s="444"/>
      <c r="B368" s="445"/>
      <c r="D368" s="444"/>
      <c r="E368" s="444"/>
      <c r="F368" s="444"/>
      <c r="G368" s="444"/>
      <c r="H368" s="444"/>
      <c r="I368" s="444"/>
      <c r="J368" s="444"/>
      <c r="K368" s="444"/>
      <c r="L368" s="444"/>
      <c r="M368" s="444"/>
      <c r="N368" s="444"/>
      <c r="O368" s="444"/>
      <c r="P368" s="444"/>
      <c r="Q368" s="444"/>
      <c r="R368" s="444"/>
      <c r="S368" s="444"/>
      <c r="T368" s="444"/>
      <c r="U368" s="444"/>
      <c r="V368" s="444"/>
      <c r="W368" s="444"/>
      <c r="X368" s="444"/>
      <c r="Y368" s="444"/>
      <c r="Z368" s="444"/>
    </row>
    <row r="369">
      <c r="A369" s="444"/>
      <c r="B369" s="445"/>
      <c r="D369" s="444"/>
      <c r="E369" s="444"/>
      <c r="F369" s="444"/>
      <c r="G369" s="444"/>
      <c r="H369" s="444"/>
      <c r="I369" s="444"/>
      <c r="J369" s="444"/>
      <c r="K369" s="444"/>
      <c r="L369" s="444"/>
      <c r="M369" s="444"/>
      <c r="N369" s="444"/>
      <c r="O369" s="444"/>
      <c r="P369" s="444"/>
      <c r="Q369" s="444"/>
      <c r="R369" s="444"/>
      <c r="S369" s="444"/>
      <c r="T369" s="444"/>
      <c r="U369" s="444"/>
      <c r="V369" s="444"/>
      <c r="W369" s="444"/>
      <c r="X369" s="444"/>
      <c r="Y369" s="444"/>
      <c r="Z369" s="444"/>
    </row>
    <row r="370">
      <c r="A370" s="444"/>
      <c r="B370" s="445"/>
      <c r="D370" s="444"/>
      <c r="E370" s="444"/>
      <c r="F370" s="444"/>
      <c r="G370" s="444"/>
      <c r="H370" s="444"/>
      <c r="I370" s="444"/>
      <c r="J370" s="444"/>
      <c r="K370" s="444"/>
      <c r="L370" s="444"/>
      <c r="M370" s="444"/>
      <c r="N370" s="444"/>
      <c r="O370" s="444"/>
      <c r="P370" s="444"/>
      <c r="Q370" s="444"/>
      <c r="R370" s="444"/>
      <c r="S370" s="444"/>
      <c r="T370" s="444"/>
      <c r="U370" s="444"/>
      <c r="V370" s="444"/>
      <c r="W370" s="444"/>
      <c r="X370" s="444"/>
      <c r="Y370" s="444"/>
      <c r="Z370" s="444"/>
    </row>
    <row r="371">
      <c r="A371" s="444"/>
      <c r="B371" s="445"/>
      <c r="D371" s="444"/>
      <c r="E371" s="444"/>
      <c r="F371" s="444"/>
      <c r="G371" s="444"/>
      <c r="H371" s="444"/>
      <c r="I371" s="444"/>
      <c r="J371" s="444"/>
      <c r="K371" s="444"/>
      <c r="L371" s="444"/>
      <c r="M371" s="444"/>
      <c r="N371" s="444"/>
      <c r="O371" s="444"/>
      <c r="P371" s="444"/>
      <c r="Q371" s="444"/>
      <c r="R371" s="444"/>
      <c r="S371" s="444"/>
      <c r="T371" s="444"/>
      <c r="U371" s="444"/>
      <c r="V371" s="444"/>
      <c r="W371" s="444"/>
      <c r="X371" s="444"/>
      <c r="Y371" s="444"/>
      <c r="Z371" s="444"/>
    </row>
    <row r="372">
      <c r="A372" s="444"/>
      <c r="B372" s="445"/>
      <c r="D372" s="444"/>
      <c r="E372" s="444"/>
      <c r="F372" s="444"/>
      <c r="G372" s="444"/>
      <c r="H372" s="444"/>
      <c r="I372" s="444"/>
      <c r="J372" s="444"/>
      <c r="K372" s="444"/>
      <c r="L372" s="444"/>
      <c r="M372" s="444"/>
      <c r="N372" s="444"/>
      <c r="O372" s="444"/>
      <c r="P372" s="444"/>
      <c r="Q372" s="444"/>
      <c r="R372" s="444"/>
      <c r="S372" s="444"/>
      <c r="T372" s="444"/>
      <c r="U372" s="444"/>
      <c r="V372" s="444"/>
      <c r="W372" s="444"/>
      <c r="X372" s="444"/>
      <c r="Y372" s="444"/>
      <c r="Z372" s="444"/>
    </row>
    <row r="373">
      <c r="A373" s="444"/>
      <c r="B373" s="445"/>
      <c r="D373" s="444"/>
      <c r="E373" s="444"/>
      <c r="F373" s="444"/>
      <c r="G373" s="444"/>
      <c r="H373" s="444"/>
      <c r="I373" s="444"/>
      <c r="J373" s="444"/>
      <c r="K373" s="444"/>
      <c r="L373" s="444"/>
      <c r="M373" s="444"/>
      <c r="N373" s="444"/>
      <c r="O373" s="444"/>
      <c r="P373" s="444"/>
      <c r="Q373" s="444"/>
      <c r="R373" s="444"/>
      <c r="S373" s="444"/>
      <c r="T373" s="444"/>
      <c r="U373" s="444"/>
      <c r="V373" s="444"/>
      <c r="W373" s="444"/>
      <c r="X373" s="444"/>
      <c r="Y373" s="444"/>
      <c r="Z373" s="444"/>
    </row>
    <row r="374">
      <c r="A374" s="444"/>
      <c r="B374" s="445"/>
      <c r="D374" s="444"/>
      <c r="E374" s="444"/>
      <c r="F374" s="444"/>
      <c r="G374" s="444"/>
      <c r="H374" s="444"/>
      <c r="I374" s="444"/>
      <c r="J374" s="444"/>
      <c r="K374" s="444"/>
      <c r="L374" s="444"/>
      <c r="M374" s="444"/>
      <c r="N374" s="444"/>
      <c r="O374" s="444"/>
      <c r="P374" s="444"/>
      <c r="Q374" s="444"/>
      <c r="R374" s="444"/>
      <c r="S374" s="444"/>
      <c r="T374" s="444"/>
      <c r="U374" s="444"/>
      <c r="V374" s="444"/>
      <c r="W374" s="444"/>
      <c r="X374" s="444"/>
      <c r="Y374" s="444"/>
      <c r="Z374" s="444"/>
    </row>
    <row r="375">
      <c r="A375" s="444"/>
      <c r="B375" s="445"/>
      <c r="D375" s="444"/>
      <c r="E375" s="444"/>
      <c r="F375" s="444"/>
      <c r="G375" s="444"/>
      <c r="H375" s="444"/>
      <c r="I375" s="444"/>
      <c r="J375" s="444"/>
      <c r="K375" s="444"/>
      <c r="L375" s="444"/>
      <c r="M375" s="444"/>
      <c r="N375" s="444"/>
      <c r="O375" s="444"/>
      <c r="P375" s="444"/>
      <c r="Q375" s="444"/>
      <c r="R375" s="444"/>
      <c r="S375" s="444"/>
      <c r="T375" s="444"/>
      <c r="U375" s="444"/>
      <c r="V375" s="444"/>
      <c r="W375" s="444"/>
      <c r="X375" s="444"/>
      <c r="Y375" s="444"/>
      <c r="Z375" s="444"/>
    </row>
    <row r="376">
      <c r="A376" s="444"/>
      <c r="B376" s="445"/>
      <c r="D376" s="444"/>
      <c r="E376" s="444"/>
      <c r="F376" s="444"/>
      <c r="G376" s="444"/>
      <c r="H376" s="444"/>
      <c r="I376" s="444"/>
      <c r="J376" s="444"/>
      <c r="K376" s="444"/>
      <c r="L376" s="444"/>
      <c r="M376" s="444"/>
      <c r="N376" s="444"/>
      <c r="O376" s="444"/>
      <c r="P376" s="444"/>
      <c r="Q376" s="444"/>
      <c r="R376" s="444"/>
      <c r="S376" s="444"/>
      <c r="T376" s="444"/>
      <c r="U376" s="444"/>
      <c r="V376" s="444"/>
      <c r="W376" s="444"/>
      <c r="X376" s="444"/>
      <c r="Y376" s="444"/>
      <c r="Z376" s="444"/>
    </row>
    <row r="377">
      <c r="A377" s="444"/>
      <c r="B377" s="445"/>
      <c r="D377" s="444"/>
      <c r="E377" s="444"/>
      <c r="F377" s="444"/>
      <c r="G377" s="444"/>
      <c r="H377" s="444"/>
      <c r="I377" s="444"/>
      <c r="J377" s="444"/>
      <c r="K377" s="444"/>
      <c r="L377" s="444"/>
      <c r="M377" s="444"/>
      <c r="N377" s="444"/>
      <c r="O377" s="444"/>
      <c r="P377" s="444"/>
      <c r="Q377" s="444"/>
      <c r="R377" s="444"/>
      <c r="S377" s="444"/>
      <c r="T377" s="444"/>
      <c r="U377" s="444"/>
      <c r="V377" s="444"/>
      <c r="W377" s="444"/>
      <c r="X377" s="444"/>
      <c r="Y377" s="444"/>
      <c r="Z377" s="444"/>
    </row>
    <row r="378">
      <c r="A378" s="444"/>
      <c r="B378" s="445"/>
      <c r="D378" s="444"/>
      <c r="E378" s="444"/>
      <c r="F378" s="444"/>
      <c r="G378" s="444"/>
      <c r="H378" s="444"/>
      <c r="I378" s="444"/>
      <c r="J378" s="444"/>
      <c r="K378" s="444"/>
      <c r="L378" s="444"/>
      <c r="M378" s="444"/>
      <c r="N378" s="444"/>
      <c r="O378" s="444"/>
      <c r="P378" s="444"/>
      <c r="Q378" s="444"/>
      <c r="R378" s="444"/>
      <c r="S378" s="444"/>
      <c r="T378" s="444"/>
      <c r="U378" s="444"/>
      <c r="V378" s="444"/>
      <c r="W378" s="444"/>
      <c r="X378" s="444"/>
      <c r="Y378" s="444"/>
      <c r="Z378" s="444"/>
    </row>
    <row r="379">
      <c r="A379" s="444"/>
      <c r="B379" s="445"/>
      <c r="D379" s="444"/>
      <c r="E379" s="444"/>
      <c r="F379" s="444"/>
      <c r="G379" s="444"/>
      <c r="H379" s="444"/>
      <c r="I379" s="444"/>
      <c r="J379" s="444"/>
      <c r="K379" s="444"/>
      <c r="L379" s="444"/>
      <c r="M379" s="444"/>
      <c r="N379" s="444"/>
      <c r="O379" s="444"/>
      <c r="P379" s="444"/>
      <c r="Q379" s="444"/>
      <c r="R379" s="444"/>
      <c r="S379" s="444"/>
      <c r="T379" s="444"/>
      <c r="U379" s="444"/>
      <c r="V379" s="444"/>
      <c r="W379" s="444"/>
      <c r="X379" s="444"/>
      <c r="Y379" s="444"/>
      <c r="Z379" s="444"/>
    </row>
    <row r="380">
      <c r="A380" s="444"/>
      <c r="B380" s="445"/>
      <c r="D380" s="444"/>
      <c r="E380" s="444"/>
      <c r="F380" s="444"/>
      <c r="G380" s="444"/>
      <c r="H380" s="444"/>
      <c r="I380" s="444"/>
      <c r="J380" s="444"/>
      <c r="K380" s="444"/>
      <c r="L380" s="444"/>
      <c r="M380" s="444"/>
      <c r="N380" s="444"/>
      <c r="O380" s="444"/>
      <c r="P380" s="444"/>
      <c r="Q380" s="444"/>
      <c r="R380" s="444"/>
      <c r="S380" s="444"/>
      <c r="T380" s="444"/>
      <c r="U380" s="444"/>
      <c r="V380" s="444"/>
      <c r="W380" s="444"/>
      <c r="X380" s="444"/>
      <c r="Y380" s="444"/>
      <c r="Z380" s="444"/>
    </row>
    <row r="381">
      <c r="A381" s="444"/>
      <c r="B381" s="445"/>
      <c r="D381" s="444"/>
      <c r="E381" s="444"/>
      <c r="F381" s="444"/>
      <c r="G381" s="444"/>
      <c r="H381" s="444"/>
      <c r="I381" s="444"/>
      <c r="J381" s="444"/>
      <c r="K381" s="444"/>
      <c r="L381" s="444"/>
      <c r="M381" s="444"/>
      <c r="N381" s="444"/>
      <c r="O381" s="444"/>
      <c r="P381" s="444"/>
      <c r="Q381" s="444"/>
      <c r="R381" s="444"/>
      <c r="S381" s="444"/>
      <c r="T381" s="444"/>
      <c r="U381" s="444"/>
      <c r="V381" s="444"/>
      <c r="W381" s="444"/>
      <c r="X381" s="444"/>
      <c r="Y381" s="444"/>
      <c r="Z381" s="444"/>
    </row>
    <row r="382">
      <c r="A382" s="444"/>
      <c r="B382" s="445"/>
      <c r="D382" s="444"/>
      <c r="E382" s="444"/>
      <c r="F382" s="444"/>
      <c r="G382" s="444"/>
      <c r="H382" s="444"/>
      <c r="I382" s="444"/>
      <c r="J382" s="444"/>
      <c r="K382" s="444"/>
      <c r="L382" s="444"/>
      <c r="M382" s="444"/>
      <c r="N382" s="444"/>
      <c r="O382" s="444"/>
      <c r="P382" s="444"/>
      <c r="Q382" s="444"/>
      <c r="R382" s="444"/>
      <c r="S382" s="444"/>
      <c r="T382" s="444"/>
      <c r="U382" s="444"/>
      <c r="V382" s="444"/>
      <c r="W382" s="444"/>
      <c r="X382" s="444"/>
      <c r="Y382" s="444"/>
      <c r="Z382" s="444"/>
    </row>
    <row r="383">
      <c r="A383" s="444"/>
      <c r="B383" s="445"/>
      <c r="D383" s="444"/>
      <c r="E383" s="444"/>
      <c r="F383" s="444"/>
      <c r="G383" s="444"/>
      <c r="H383" s="444"/>
      <c r="I383" s="444"/>
      <c r="J383" s="444"/>
      <c r="K383" s="444"/>
      <c r="L383" s="444"/>
      <c r="M383" s="444"/>
      <c r="N383" s="444"/>
      <c r="O383" s="444"/>
      <c r="P383" s="444"/>
      <c r="Q383" s="444"/>
      <c r="R383" s="444"/>
      <c r="S383" s="444"/>
      <c r="T383" s="444"/>
      <c r="U383" s="444"/>
      <c r="V383" s="444"/>
      <c r="W383" s="444"/>
      <c r="X383" s="444"/>
      <c r="Y383" s="444"/>
      <c r="Z383" s="444"/>
    </row>
    <row r="384">
      <c r="A384" s="444"/>
      <c r="B384" s="445"/>
      <c r="D384" s="444"/>
      <c r="E384" s="444"/>
      <c r="F384" s="444"/>
      <c r="G384" s="444"/>
      <c r="H384" s="444"/>
      <c r="I384" s="444"/>
      <c r="J384" s="444"/>
      <c r="K384" s="444"/>
      <c r="L384" s="444"/>
      <c r="M384" s="444"/>
      <c r="N384" s="444"/>
      <c r="O384" s="444"/>
      <c r="P384" s="444"/>
      <c r="Q384" s="444"/>
      <c r="R384" s="444"/>
      <c r="S384" s="444"/>
      <c r="T384" s="444"/>
      <c r="U384" s="444"/>
      <c r="V384" s="444"/>
      <c r="W384" s="444"/>
      <c r="X384" s="444"/>
      <c r="Y384" s="444"/>
      <c r="Z384" s="444"/>
    </row>
    <row r="385">
      <c r="A385" s="444"/>
      <c r="B385" s="445"/>
      <c r="D385" s="444"/>
      <c r="E385" s="444"/>
      <c r="F385" s="444"/>
      <c r="G385" s="444"/>
      <c r="H385" s="444"/>
      <c r="I385" s="444"/>
      <c r="J385" s="444"/>
      <c r="K385" s="444"/>
      <c r="L385" s="444"/>
      <c r="M385" s="444"/>
      <c r="N385" s="444"/>
      <c r="O385" s="444"/>
      <c r="P385" s="444"/>
      <c r="Q385" s="444"/>
      <c r="R385" s="444"/>
      <c r="S385" s="444"/>
      <c r="T385" s="444"/>
      <c r="U385" s="444"/>
      <c r="V385" s="444"/>
      <c r="W385" s="444"/>
      <c r="X385" s="444"/>
      <c r="Y385" s="444"/>
      <c r="Z385" s="444"/>
    </row>
    <row r="386">
      <c r="A386" s="444"/>
      <c r="B386" s="445"/>
      <c r="D386" s="444"/>
      <c r="E386" s="444"/>
      <c r="F386" s="444"/>
      <c r="G386" s="444"/>
      <c r="H386" s="444"/>
      <c r="I386" s="444"/>
      <c r="J386" s="444"/>
      <c r="K386" s="444"/>
      <c r="L386" s="444"/>
      <c r="M386" s="444"/>
      <c r="N386" s="444"/>
      <c r="O386" s="444"/>
      <c r="P386" s="444"/>
      <c r="Q386" s="444"/>
      <c r="R386" s="444"/>
      <c r="S386" s="444"/>
      <c r="T386" s="444"/>
      <c r="U386" s="444"/>
      <c r="V386" s="444"/>
      <c r="W386" s="444"/>
      <c r="X386" s="444"/>
      <c r="Y386" s="444"/>
      <c r="Z386" s="444"/>
    </row>
    <row r="387">
      <c r="A387" s="444"/>
      <c r="B387" s="445"/>
      <c r="D387" s="444"/>
      <c r="E387" s="444"/>
      <c r="F387" s="444"/>
      <c r="G387" s="444"/>
      <c r="H387" s="444"/>
      <c r="I387" s="444"/>
      <c r="J387" s="444"/>
      <c r="K387" s="444"/>
      <c r="L387" s="444"/>
      <c r="M387" s="444"/>
      <c r="N387" s="444"/>
      <c r="O387" s="444"/>
      <c r="P387" s="444"/>
      <c r="Q387" s="444"/>
      <c r="R387" s="444"/>
      <c r="S387" s="444"/>
      <c r="T387" s="444"/>
      <c r="U387" s="444"/>
      <c r="V387" s="444"/>
      <c r="W387" s="444"/>
      <c r="X387" s="444"/>
      <c r="Y387" s="444"/>
      <c r="Z387" s="444"/>
    </row>
    <row r="388">
      <c r="A388" s="444"/>
      <c r="B388" s="445"/>
      <c r="D388" s="444"/>
      <c r="E388" s="444"/>
      <c r="F388" s="444"/>
      <c r="G388" s="444"/>
      <c r="H388" s="444"/>
      <c r="I388" s="444"/>
      <c r="J388" s="444"/>
      <c r="K388" s="444"/>
      <c r="L388" s="444"/>
      <c r="M388" s="444"/>
      <c r="N388" s="444"/>
      <c r="O388" s="444"/>
      <c r="P388" s="444"/>
      <c r="Q388" s="444"/>
      <c r="R388" s="444"/>
      <c r="S388" s="444"/>
      <c r="T388" s="444"/>
      <c r="U388" s="444"/>
      <c r="V388" s="444"/>
      <c r="W388" s="444"/>
      <c r="X388" s="444"/>
      <c r="Y388" s="444"/>
      <c r="Z388" s="444"/>
    </row>
    <row r="389">
      <c r="A389" s="444"/>
      <c r="B389" s="445"/>
      <c r="D389" s="444"/>
      <c r="E389" s="444"/>
      <c r="F389" s="444"/>
      <c r="G389" s="444"/>
      <c r="H389" s="444"/>
      <c r="I389" s="444"/>
      <c r="J389" s="444"/>
      <c r="K389" s="444"/>
      <c r="L389" s="444"/>
      <c r="M389" s="444"/>
      <c r="N389" s="444"/>
      <c r="O389" s="444"/>
      <c r="P389" s="444"/>
      <c r="Q389" s="444"/>
      <c r="R389" s="444"/>
      <c r="S389" s="444"/>
      <c r="T389" s="444"/>
      <c r="U389" s="444"/>
      <c r="V389" s="444"/>
      <c r="W389" s="444"/>
      <c r="X389" s="444"/>
      <c r="Y389" s="444"/>
      <c r="Z389" s="444"/>
    </row>
    <row r="390">
      <c r="A390" s="444"/>
      <c r="B390" s="445"/>
      <c r="D390" s="444"/>
      <c r="E390" s="444"/>
      <c r="F390" s="444"/>
      <c r="G390" s="444"/>
      <c r="H390" s="444"/>
      <c r="I390" s="444"/>
      <c r="J390" s="444"/>
      <c r="K390" s="444"/>
      <c r="L390" s="444"/>
      <c r="M390" s="444"/>
      <c r="N390" s="444"/>
      <c r="O390" s="444"/>
      <c r="P390" s="444"/>
      <c r="Q390" s="444"/>
      <c r="R390" s="444"/>
      <c r="S390" s="444"/>
      <c r="T390" s="444"/>
      <c r="U390" s="444"/>
      <c r="V390" s="444"/>
      <c r="W390" s="444"/>
      <c r="X390" s="444"/>
      <c r="Y390" s="444"/>
      <c r="Z390" s="444"/>
    </row>
    <row r="391">
      <c r="A391" s="444"/>
      <c r="B391" s="445"/>
      <c r="D391" s="444"/>
      <c r="E391" s="444"/>
      <c r="F391" s="444"/>
      <c r="G391" s="444"/>
      <c r="H391" s="444"/>
      <c r="I391" s="444"/>
      <c r="J391" s="444"/>
      <c r="K391" s="444"/>
      <c r="L391" s="444"/>
      <c r="M391" s="444"/>
      <c r="N391" s="444"/>
      <c r="O391" s="444"/>
      <c r="P391" s="444"/>
      <c r="Q391" s="444"/>
      <c r="R391" s="444"/>
      <c r="S391" s="444"/>
      <c r="T391" s="444"/>
      <c r="U391" s="444"/>
      <c r="V391" s="444"/>
      <c r="W391" s="444"/>
      <c r="X391" s="444"/>
      <c r="Y391" s="444"/>
      <c r="Z391" s="444"/>
    </row>
    <row r="392">
      <c r="A392" s="444"/>
      <c r="B392" s="445"/>
      <c r="D392" s="444"/>
      <c r="E392" s="444"/>
      <c r="F392" s="444"/>
      <c r="G392" s="444"/>
      <c r="H392" s="444"/>
      <c r="I392" s="444"/>
      <c r="J392" s="444"/>
      <c r="K392" s="444"/>
      <c r="L392" s="444"/>
      <c r="M392" s="444"/>
      <c r="N392" s="444"/>
      <c r="O392" s="444"/>
      <c r="P392" s="444"/>
      <c r="Q392" s="444"/>
      <c r="R392" s="444"/>
      <c r="S392" s="444"/>
      <c r="T392" s="444"/>
      <c r="U392" s="444"/>
      <c r="V392" s="444"/>
      <c r="W392" s="444"/>
      <c r="X392" s="444"/>
      <c r="Y392" s="444"/>
      <c r="Z392" s="444"/>
    </row>
    <row r="393">
      <c r="A393" s="444"/>
      <c r="B393" s="445"/>
      <c r="D393" s="444"/>
      <c r="E393" s="444"/>
      <c r="F393" s="444"/>
      <c r="G393" s="444"/>
      <c r="H393" s="444"/>
      <c r="I393" s="444"/>
      <c r="J393" s="444"/>
      <c r="K393" s="444"/>
      <c r="L393" s="444"/>
      <c r="M393" s="444"/>
      <c r="N393" s="444"/>
      <c r="O393" s="444"/>
      <c r="P393" s="444"/>
      <c r="Q393" s="444"/>
      <c r="R393" s="444"/>
      <c r="S393" s="444"/>
      <c r="T393" s="444"/>
      <c r="U393" s="444"/>
      <c r="V393" s="444"/>
      <c r="W393" s="444"/>
      <c r="X393" s="444"/>
      <c r="Y393" s="444"/>
      <c r="Z393" s="444"/>
    </row>
    <row r="394">
      <c r="A394" s="444"/>
      <c r="B394" s="445"/>
      <c r="D394" s="444"/>
      <c r="E394" s="444"/>
      <c r="F394" s="444"/>
      <c r="G394" s="444"/>
      <c r="H394" s="444"/>
      <c r="I394" s="444"/>
      <c r="J394" s="444"/>
      <c r="K394" s="444"/>
      <c r="L394" s="444"/>
      <c r="M394" s="444"/>
      <c r="N394" s="444"/>
      <c r="O394" s="444"/>
      <c r="P394" s="444"/>
      <c r="Q394" s="444"/>
      <c r="R394" s="444"/>
      <c r="S394" s="444"/>
      <c r="T394" s="444"/>
      <c r="U394" s="444"/>
      <c r="V394" s="444"/>
      <c r="W394" s="444"/>
      <c r="X394" s="444"/>
      <c r="Y394" s="444"/>
      <c r="Z394" s="444"/>
    </row>
    <row r="395">
      <c r="A395" s="444"/>
      <c r="B395" s="445"/>
      <c r="D395" s="444"/>
      <c r="E395" s="444"/>
      <c r="F395" s="444"/>
      <c r="G395" s="444"/>
      <c r="H395" s="444"/>
      <c r="I395" s="444"/>
      <c r="J395" s="444"/>
      <c r="K395" s="444"/>
      <c r="L395" s="444"/>
      <c r="M395" s="444"/>
      <c r="N395" s="444"/>
      <c r="O395" s="444"/>
      <c r="P395" s="444"/>
      <c r="Q395" s="444"/>
      <c r="R395" s="444"/>
      <c r="S395" s="444"/>
      <c r="T395" s="444"/>
      <c r="U395" s="444"/>
      <c r="V395" s="444"/>
      <c r="W395" s="444"/>
      <c r="X395" s="444"/>
      <c r="Y395" s="444"/>
      <c r="Z395" s="444"/>
    </row>
    <row r="396">
      <c r="A396" s="444"/>
      <c r="B396" s="445"/>
      <c r="D396" s="444"/>
      <c r="E396" s="444"/>
      <c r="F396" s="444"/>
      <c r="G396" s="444"/>
      <c r="H396" s="444"/>
      <c r="I396" s="444"/>
      <c r="J396" s="444"/>
      <c r="K396" s="444"/>
      <c r="L396" s="444"/>
      <c r="M396" s="444"/>
      <c r="N396" s="444"/>
      <c r="O396" s="444"/>
      <c r="P396" s="444"/>
      <c r="Q396" s="444"/>
      <c r="R396" s="444"/>
      <c r="S396" s="444"/>
      <c r="T396" s="444"/>
      <c r="U396" s="444"/>
      <c r="V396" s="444"/>
      <c r="W396" s="444"/>
      <c r="X396" s="444"/>
      <c r="Y396" s="444"/>
      <c r="Z396" s="444"/>
    </row>
    <row r="397">
      <c r="A397" s="444"/>
      <c r="B397" s="445"/>
      <c r="D397" s="444"/>
      <c r="E397" s="444"/>
      <c r="F397" s="444"/>
      <c r="G397" s="444"/>
      <c r="H397" s="444"/>
      <c r="I397" s="444"/>
      <c r="J397" s="444"/>
      <c r="K397" s="444"/>
      <c r="L397" s="444"/>
      <c r="M397" s="444"/>
      <c r="N397" s="444"/>
      <c r="O397" s="444"/>
      <c r="P397" s="444"/>
      <c r="Q397" s="444"/>
      <c r="R397" s="444"/>
      <c r="S397" s="444"/>
      <c r="T397" s="444"/>
      <c r="U397" s="444"/>
      <c r="V397" s="444"/>
      <c r="W397" s="444"/>
      <c r="X397" s="444"/>
      <c r="Y397" s="444"/>
      <c r="Z397" s="444"/>
    </row>
    <row r="398">
      <c r="A398" s="444"/>
      <c r="B398" s="445"/>
      <c r="D398" s="444"/>
      <c r="E398" s="444"/>
      <c r="F398" s="444"/>
      <c r="G398" s="444"/>
      <c r="H398" s="444"/>
      <c r="I398" s="444"/>
      <c r="J398" s="444"/>
      <c r="K398" s="444"/>
      <c r="L398" s="444"/>
      <c r="M398" s="444"/>
      <c r="N398" s="444"/>
      <c r="O398" s="444"/>
      <c r="P398" s="444"/>
      <c r="Q398" s="444"/>
      <c r="R398" s="444"/>
      <c r="S398" s="444"/>
      <c r="T398" s="444"/>
      <c r="U398" s="444"/>
      <c r="V398" s="444"/>
      <c r="W398" s="444"/>
      <c r="X398" s="444"/>
      <c r="Y398" s="444"/>
      <c r="Z398" s="444"/>
    </row>
    <row r="399">
      <c r="A399" s="444"/>
      <c r="B399" s="445"/>
      <c r="D399" s="444"/>
      <c r="E399" s="444"/>
      <c r="F399" s="444"/>
      <c r="G399" s="444"/>
      <c r="H399" s="444"/>
      <c r="I399" s="444"/>
      <c r="J399" s="444"/>
      <c r="K399" s="444"/>
      <c r="L399" s="444"/>
      <c r="M399" s="444"/>
      <c r="N399" s="444"/>
      <c r="O399" s="444"/>
      <c r="P399" s="444"/>
      <c r="Q399" s="444"/>
      <c r="R399" s="444"/>
      <c r="S399" s="444"/>
      <c r="T399" s="444"/>
      <c r="U399" s="444"/>
      <c r="V399" s="444"/>
      <c r="W399" s="444"/>
      <c r="X399" s="444"/>
      <c r="Y399" s="444"/>
      <c r="Z399" s="444"/>
    </row>
    <row r="400">
      <c r="A400" s="444"/>
      <c r="B400" s="445"/>
      <c r="D400" s="444"/>
      <c r="E400" s="444"/>
      <c r="F400" s="444"/>
      <c r="G400" s="444"/>
      <c r="H400" s="444"/>
      <c r="I400" s="444"/>
      <c r="J400" s="444"/>
      <c r="K400" s="444"/>
      <c r="L400" s="444"/>
      <c r="M400" s="444"/>
      <c r="N400" s="444"/>
      <c r="O400" s="444"/>
      <c r="P400" s="444"/>
      <c r="Q400" s="444"/>
      <c r="R400" s="444"/>
      <c r="S400" s="444"/>
      <c r="T400" s="444"/>
      <c r="U400" s="444"/>
      <c r="V400" s="444"/>
      <c r="W400" s="444"/>
      <c r="X400" s="444"/>
      <c r="Y400" s="444"/>
      <c r="Z400" s="444"/>
    </row>
    <row r="401">
      <c r="A401" s="444"/>
      <c r="B401" s="445"/>
      <c r="D401" s="444"/>
      <c r="E401" s="444"/>
      <c r="F401" s="444"/>
      <c r="G401" s="444"/>
      <c r="H401" s="444"/>
      <c r="I401" s="444"/>
      <c r="J401" s="444"/>
      <c r="K401" s="444"/>
      <c r="L401" s="444"/>
      <c r="M401" s="444"/>
      <c r="N401" s="444"/>
      <c r="O401" s="444"/>
      <c r="P401" s="444"/>
      <c r="Q401" s="444"/>
      <c r="R401" s="444"/>
      <c r="S401" s="444"/>
      <c r="T401" s="444"/>
      <c r="U401" s="444"/>
      <c r="V401" s="444"/>
      <c r="W401" s="444"/>
      <c r="X401" s="444"/>
      <c r="Y401" s="444"/>
      <c r="Z401" s="444"/>
    </row>
    <row r="402">
      <c r="A402" s="444"/>
      <c r="B402" s="445"/>
      <c r="D402" s="444"/>
      <c r="E402" s="444"/>
      <c r="F402" s="444"/>
      <c r="G402" s="444"/>
      <c r="H402" s="444"/>
      <c r="I402" s="444"/>
      <c r="J402" s="444"/>
      <c r="K402" s="444"/>
      <c r="L402" s="444"/>
      <c r="M402" s="444"/>
      <c r="N402" s="444"/>
      <c r="O402" s="444"/>
      <c r="P402" s="444"/>
      <c r="Q402" s="444"/>
      <c r="R402" s="444"/>
      <c r="S402" s="444"/>
      <c r="T402" s="444"/>
      <c r="U402" s="444"/>
      <c r="V402" s="444"/>
      <c r="W402" s="444"/>
      <c r="X402" s="444"/>
      <c r="Y402" s="444"/>
      <c r="Z402" s="444"/>
    </row>
    <row r="403">
      <c r="A403" s="444"/>
      <c r="B403" s="445"/>
      <c r="D403" s="444"/>
      <c r="E403" s="444"/>
      <c r="F403" s="444"/>
      <c r="G403" s="444"/>
      <c r="H403" s="444"/>
      <c r="I403" s="444"/>
      <c r="J403" s="444"/>
      <c r="K403" s="444"/>
      <c r="L403" s="444"/>
      <c r="M403" s="444"/>
      <c r="N403" s="444"/>
      <c r="O403" s="444"/>
      <c r="P403" s="444"/>
      <c r="Q403" s="444"/>
      <c r="R403" s="444"/>
      <c r="S403" s="444"/>
      <c r="T403" s="444"/>
      <c r="U403" s="444"/>
      <c r="V403" s="444"/>
      <c r="W403" s="444"/>
      <c r="X403" s="444"/>
      <c r="Y403" s="444"/>
      <c r="Z403" s="444"/>
    </row>
    <row r="404">
      <c r="A404" s="444"/>
      <c r="B404" s="445"/>
      <c r="D404" s="444"/>
      <c r="E404" s="444"/>
      <c r="F404" s="444"/>
      <c r="G404" s="444"/>
      <c r="H404" s="444"/>
      <c r="I404" s="444"/>
      <c r="J404" s="444"/>
      <c r="K404" s="444"/>
      <c r="L404" s="444"/>
      <c r="M404" s="444"/>
      <c r="N404" s="444"/>
      <c r="O404" s="444"/>
      <c r="P404" s="444"/>
      <c r="Q404" s="444"/>
      <c r="R404" s="444"/>
      <c r="S404" s="444"/>
      <c r="T404" s="444"/>
      <c r="U404" s="444"/>
      <c r="V404" s="444"/>
      <c r="W404" s="444"/>
      <c r="X404" s="444"/>
      <c r="Y404" s="444"/>
      <c r="Z404" s="444"/>
    </row>
    <row r="405">
      <c r="A405" s="444"/>
      <c r="B405" s="445"/>
      <c r="D405" s="444"/>
      <c r="E405" s="444"/>
      <c r="F405" s="444"/>
      <c r="G405" s="444"/>
      <c r="H405" s="444"/>
      <c r="I405" s="444"/>
      <c r="J405" s="444"/>
      <c r="K405" s="444"/>
      <c r="L405" s="444"/>
      <c r="M405" s="444"/>
      <c r="N405" s="444"/>
      <c r="O405" s="444"/>
      <c r="P405" s="444"/>
      <c r="Q405" s="444"/>
      <c r="R405" s="444"/>
      <c r="S405" s="444"/>
      <c r="T405" s="444"/>
      <c r="U405" s="444"/>
      <c r="V405" s="444"/>
      <c r="W405" s="444"/>
      <c r="X405" s="444"/>
      <c r="Y405" s="444"/>
      <c r="Z405" s="444"/>
    </row>
    <row r="406">
      <c r="A406" s="444"/>
      <c r="B406" s="445"/>
      <c r="D406" s="444"/>
      <c r="E406" s="444"/>
      <c r="F406" s="444"/>
      <c r="G406" s="444"/>
      <c r="H406" s="444"/>
      <c r="I406" s="444"/>
      <c r="J406" s="444"/>
      <c r="K406" s="444"/>
      <c r="L406" s="444"/>
      <c r="M406" s="444"/>
      <c r="N406" s="444"/>
      <c r="O406" s="444"/>
      <c r="P406" s="444"/>
      <c r="Q406" s="444"/>
      <c r="R406" s="444"/>
      <c r="S406" s="444"/>
      <c r="T406" s="444"/>
      <c r="U406" s="444"/>
      <c r="V406" s="444"/>
      <c r="W406" s="444"/>
      <c r="X406" s="444"/>
      <c r="Y406" s="444"/>
      <c r="Z406" s="444"/>
    </row>
    <row r="407">
      <c r="A407" s="444"/>
      <c r="B407" s="445"/>
      <c r="D407" s="444"/>
      <c r="E407" s="444"/>
      <c r="F407" s="444"/>
      <c r="G407" s="444"/>
      <c r="H407" s="444"/>
      <c r="I407" s="444"/>
      <c r="J407" s="444"/>
      <c r="K407" s="444"/>
      <c r="L407" s="444"/>
      <c r="M407" s="444"/>
      <c r="N407" s="444"/>
      <c r="O407" s="444"/>
      <c r="P407" s="444"/>
      <c r="Q407" s="444"/>
      <c r="R407" s="444"/>
      <c r="S407" s="444"/>
      <c r="T407" s="444"/>
      <c r="U407" s="444"/>
      <c r="V407" s="444"/>
      <c r="W407" s="444"/>
      <c r="X407" s="444"/>
      <c r="Y407" s="444"/>
      <c r="Z407" s="444"/>
    </row>
    <row r="408">
      <c r="A408" s="444"/>
      <c r="B408" s="445"/>
      <c r="D408" s="444"/>
      <c r="E408" s="444"/>
      <c r="F408" s="444"/>
      <c r="G408" s="444"/>
      <c r="H408" s="444"/>
      <c r="I408" s="444"/>
      <c r="J408" s="444"/>
      <c r="K408" s="444"/>
      <c r="L408" s="444"/>
      <c r="M408" s="444"/>
      <c r="N408" s="444"/>
      <c r="O408" s="444"/>
      <c r="P408" s="444"/>
      <c r="Q408" s="444"/>
      <c r="R408" s="444"/>
      <c r="S408" s="444"/>
      <c r="T408" s="444"/>
      <c r="U408" s="444"/>
      <c r="V408" s="444"/>
      <c r="W408" s="444"/>
      <c r="X408" s="444"/>
      <c r="Y408" s="444"/>
      <c r="Z408" s="444"/>
    </row>
    <row r="409">
      <c r="A409" s="444"/>
      <c r="B409" s="445"/>
      <c r="D409" s="444"/>
      <c r="E409" s="444"/>
      <c r="F409" s="444"/>
      <c r="G409" s="444"/>
      <c r="H409" s="444"/>
      <c r="I409" s="444"/>
      <c r="J409" s="444"/>
      <c r="K409" s="444"/>
      <c r="L409" s="444"/>
      <c r="M409" s="444"/>
      <c r="N409" s="444"/>
      <c r="O409" s="444"/>
      <c r="P409" s="444"/>
      <c r="Q409" s="444"/>
      <c r="R409" s="444"/>
      <c r="S409" s="444"/>
      <c r="T409" s="444"/>
      <c r="U409" s="444"/>
      <c r="V409" s="444"/>
      <c r="W409" s="444"/>
      <c r="X409" s="444"/>
      <c r="Y409" s="444"/>
      <c r="Z409" s="444"/>
    </row>
    <row r="410">
      <c r="A410" s="444"/>
      <c r="B410" s="445"/>
      <c r="D410" s="444"/>
      <c r="E410" s="444"/>
      <c r="F410" s="444"/>
      <c r="G410" s="444"/>
      <c r="H410" s="444"/>
      <c r="I410" s="444"/>
      <c r="J410" s="444"/>
      <c r="K410" s="444"/>
      <c r="L410" s="444"/>
      <c r="M410" s="444"/>
      <c r="N410" s="444"/>
      <c r="O410" s="444"/>
      <c r="P410" s="444"/>
      <c r="Q410" s="444"/>
      <c r="R410" s="444"/>
      <c r="S410" s="444"/>
      <c r="T410" s="444"/>
      <c r="U410" s="444"/>
      <c r="V410" s="444"/>
      <c r="W410" s="444"/>
      <c r="X410" s="444"/>
      <c r="Y410" s="444"/>
      <c r="Z410" s="444"/>
    </row>
    <row r="411">
      <c r="A411" s="444"/>
      <c r="B411" s="445"/>
      <c r="D411" s="444"/>
      <c r="E411" s="444"/>
      <c r="F411" s="444"/>
      <c r="G411" s="444"/>
      <c r="H411" s="444"/>
      <c r="I411" s="444"/>
      <c r="J411" s="444"/>
      <c r="K411" s="444"/>
      <c r="L411" s="444"/>
      <c r="M411" s="444"/>
      <c r="N411" s="444"/>
      <c r="O411" s="444"/>
      <c r="P411" s="444"/>
      <c r="Q411" s="444"/>
      <c r="R411" s="444"/>
      <c r="S411" s="444"/>
      <c r="T411" s="444"/>
      <c r="U411" s="444"/>
      <c r="V411" s="444"/>
      <c r="W411" s="444"/>
      <c r="X411" s="444"/>
      <c r="Y411" s="444"/>
      <c r="Z411" s="444"/>
    </row>
    <row r="412">
      <c r="A412" s="444"/>
      <c r="B412" s="445"/>
      <c r="D412" s="444"/>
      <c r="E412" s="444"/>
      <c r="F412" s="444"/>
      <c r="G412" s="444"/>
      <c r="H412" s="444"/>
      <c r="I412" s="444"/>
      <c r="J412" s="444"/>
      <c r="K412" s="444"/>
      <c r="L412" s="444"/>
      <c r="M412" s="444"/>
      <c r="N412" s="444"/>
      <c r="O412" s="444"/>
      <c r="P412" s="444"/>
      <c r="Q412" s="444"/>
      <c r="R412" s="444"/>
      <c r="S412" s="444"/>
      <c r="T412" s="444"/>
      <c r="U412" s="444"/>
      <c r="V412" s="444"/>
      <c r="W412" s="444"/>
      <c r="X412" s="444"/>
      <c r="Y412" s="444"/>
      <c r="Z412" s="444"/>
    </row>
    <row r="413">
      <c r="A413" s="444"/>
      <c r="B413" s="445"/>
      <c r="D413" s="444"/>
      <c r="E413" s="444"/>
      <c r="F413" s="444"/>
      <c r="G413" s="444"/>
      <c r="H413" s="444"/>
      <c r="I413" s="444"/>
      <c r="J413" s="444"/>
      <c r="K413" s="444"/>
      <c r="L413" s="444"/>
      <c r="M413" s="444"/>
      <c r="N413" s="444"/>
      <c r="O413" s="444"/>
      <c r="P413" s="444"/>
      <c r="Q413" s="444"/>
      <c r="R413" s="444"/>
      <c r="S413" s="444"/>
      <c r="T413" s="444"/>
      <c r="U413" s="444"/>
      <c r="V413" s="444"/>
      <c r="W413" s="444"/>
      <c r="X413" s="444"/>
      <c r="Y413" s="444"/>
      <c r="Z413" s="444"/>
    </row>
    <row r="414">
      <c r="A414" s="444"/>
      <c r="B414" s="445"/>
      <c r="D414" s="444"/>
      <c r="E414" s="444"/>
      <c r="F414" s="444"/>
      <c r="G414" s="444"/>
      <c r="H414" s="444"/>
      <c r="I414" s="444"/>
      <c r="J414" s="444"/>
      <c r="K414" s="444"/>
      <c r="L414" s="444"/>
      <c r="M414" s="444"/>
      <c r="N414" s="444"/>
      <c r="O414" s="444"/>
      <c r="P414" s="444"/>
      <c r="Q414" s="444"/>
      <c r="R414" s="444"/>
      <c r="S414" s="444"/>
      <c r="T414" s="444"/>
      <c r="U414" s="444"/>
      <c r="V414" s="444"/>
      <c r="W414" s="444"/>
      <c r="X414" s="444"/>
      <c r="Y414" s="444"/>
      <c r="Z414" s="444"/>
    </row>
    <row r="415">
      <c r="A415" s="444"/>
      <c r="B415" s="445"/>
      <c r="D415" s="444"/>
      <c r="E415" s="444"/>
      <c r="F415" s="444"/>
      <c r="G415" s="444"/>
      <c r="H415" s="444"/>
      <c r="I415" s="444"/>
      <c r="J415" s="444"/>
      <c r="K415" s="444"/>
      <c r="L415" s="444"/>
      <c r="M415" s="444"/>
      <c r="N415" s="444"/>
      <c r="O415" s="444"/>
      <c r="P415" s="444"/>
      <c r="Q415" s="444"/>
      <c r="R415" s="444"/>
      <c r="S415" s="444"/>
      <c r="T415" s="444"/>
      <c r="U415" s="444"/>
      <c r="V415" s="444"/>
      <c r="W415" s="444"/>
      <c r="X415" s="444"/>
      <c r="Y415" s="444"/>
      <c r="Z415" s="444"/>
    </row>
    <row r="416">
      <c r="A416" s="444"/>
      <c r="B416" s="445"/>
      <c r="D416" s="444"/>
      <c r="E416" s="444"/>
      <c r="F416" s="444"/>
      <c r="G416" s="444"/>
      <c r="H416" s="444"/>
      <c r="I416" s="444"/>
      <c r="J416" s="444"/>
      <c r="K416" s="444"/>
      <c r="L416" s="444"/>
      <c r="M416" s="444"/>
      <c r="N416" s="444"/>
      <c r="O416" s="444"/>
      <c r="P416" s="444"/>
      <c r="Q416" s="444"/>
      <c r="R416" s="444"/>
      <c r="S416" s="444"/>
      <c r="T416" s="444"/>
      <c r="U416" s="444"/>
      <c r="V416" s="444"/>
      <c r="W416" s="444"/>
      <c r="X416" s="444"/>
      <c r="Y416" s="444"/>
      <c r="Z416" s="444"/>
    </row>
    <row r="417">
      <c r="A417" s="444"/>
      <c r="B417" s="445"/>
      <c r="D417" s="444"/>
      <c r="E417" s="444"/>
      <c r="F417" s="444"/>
      <c r="G417" s="444"/>
      <c r="H417" s="444"/>
      <c r="I417" s="444"/>
      <c r="J417" s="444"/>
      <c r="K417" s="444"/>
      <c r="L417" s="444"/>
      <c r="M417" s="444"/>
      <c r="N417" s="444"/>
      <c r="O417" s="444"/>
      <c r="P417" s="444"/>
      <c r="Q417" s="444"/>
      <c r="R417" s="444"/>
      <c r="S417" s="444"/>
      <c r="T417" s="444"/>
      <c r="U417" s="444"/>
      <c r="V417" s="444"/>
      <c r="W417" s="444"/>
      <c r="X417" s="444"/>
      <c r="Y417" s="444"/>
      <c r="Z417" s="444"/>
    </row>
    <row r="418">
      <c r="A418" s="444"/>
      <c r="B418" s="445"/>
      <c r="D418" s="444"/>
      <c r="E418" s="444"/>
      <c r="F418" s="444"/>
      <c r="G418" s="444"/>
      <c r="H418" s="444"/>
      <c r="I418" s="444"/>
      <c r="J418" s="444"/>
      <c r="K418" s="444"/>
      <c r="L418" s="444"/>
      <c r="M418" s="444"/>
      <c r="N418" s="444"/>
      <c r="O418" s="444"/>
      <c r="P418" s="444"/>
      <c r="Q418" s="444"/>
      <c r="R418" s="444"/>
      <c r="S418" s="444"/>
      <c r="T418" s="444"/>
      <c r="U418" s="444"/>
      <c r="V418" s="444"/>
      <c r="W418" s="444"/>
      <c r="X418" s="444"/>
      <c r="Y418" s="444"/>
      <c r="Z418" s="444"/>
    </row>
    <row r="419">
      <c r="A419" s="444"/>
      <c r="B419" s="445"/>
      <c r="D419" s="444"/>
      <c r="E419" s="444"/>
      <c r="F419" s="444"/>
      <c r="G419" s="444"/>
      <c r="H419" s="444"/>
      <c r="I419" s="444"/>
      <c r="J419" s="444"/>
      <c r="K419" s="444"/>
      <c r="L419" s="444"/>
      <c r="M419" s="444"/>
      <c r="N419" s="444"/>
      <c r="O419" s="444"/>
      <c r="P419" s="444"/>
      <c r="Q419" s="444"/>
      <c r="R419" s="444"/>
      <c r="S419" s="444"/>
      <c r="T419" s="444"/>
      <c r="U419" s="444"/>
      <c r="V419" s="444"/>
      <c r="W419" s="444"/>
      <c r="X419" s="444"/>
      <c r="Y419" s="444"/>
      <c r="Z419" s="444"/>
    </row>
    <row r="420">
      <c r="A420" s="444"/>
      <c r="B420" s="445"/>
      <c r="D420" s="444"/>
      <c r="E420" s="444"/>
      <c r="F420" s="444"/>
      <c r="G420" s="444"/>
      <c r="H420" s="444"/>
      <c r="I420" s="444"/>
      <c r="J420" s="444"/>
      <c r="K420" s="444"/>
      <c r="L420" s="444"/>
      <c r="M420" s="444"/>
      <c r="N420" s="444"/>
      <c r="O420" s="444"/>
      <c r="P420" s="444"/>
      <c r="Q420" s="444"/>
      <c r="R420" s="444"/>
      <c r="S420" s="444"/>
      <c r="T420" s="444"/>
      <c r="U420" s="444"/>
      <c r="V420" s="444"/>
      <c r="W420" s="444"/>
      <c r="X420" s="444"/>
      <c r="Y420" s="444"/>
      <c r="Z420" s="444"/>
    </row>
    <row r="421">
      <c r="A421" s="444"/>
      <c r="B421" s="445"/>
      <c r="D421" s="444"/>
      <c r="E421" s="444"/>
      <c r="F421" s="444"/>
      <c r="G421" s="444"/>
      <c r="H421" s="444"/>
      <c r="I421" s="444"/>
      <c r="J421" s="444"/>
      <c r="K421" s="444"/>
      <c r="L421" s="444"/>
      <c r="M421" s="444"/>
      <c r="N421" s="444"/>
      <c r="O421" s="444"/>
      <c r="P421" s="444"/>
      <c r="Q421" s="444"/>
      <c r="R421" s="444"/>
      <c r="S421" s="444"/>
      <c r="T421" s="444"/>
      <c r="U421" s="444"/>
      <c r="V421" s="444"/>
      <c r="W421" s="444"/>
      <c r="X421" s="444"/>
      <c r="Y421" s="444"/>
      <c r="Z421" s="444"/>
    </row>
    <row r="422">
      <c r="A422" s="444"/>
      <c r="B422" s="445"/>
      <c r="D422" s="444"/>
      <c r="E422" s="444"/>
      <c r="F422" s="444"/>
      <c r="G422" s="444"/>
      <c r="H422" s="444"/>
      <c r="I422" s="444"/>
      <c r="J422" s="444"/>
      <c r="K422" s="444"/>
      <c r="L422" s="444"/>
      <c r="M422" s="444"/>
      <c r="N422" s="444"/>
      <c r="O422" s="444"/>
      <c r="P422" s="444"/>
      <c r="Q422" s="444"/>
      <c r="R422" s="444"/>
      <c r="S422" s="444"/>
      <c r="T422" s="444"/>
      <c r="U422" s="444"/>
      <c r="V422" s="444"/>
      <c r="W422" s="444"/>
      <c r="X422" s="444"/>
      <c r="Y422" s="444"/>
      <c r="Z422" s="444"/>
    </row>
    <row r="423">
      <c r="A423" s="444"/>
      <c r="B423" s="445"/>
      <c r="D423" s="444"/>
      <c r="E423" s="444"/>
      <c r="F423" s="444"/>
      <c r="G423" s="444"/>
      <c r="H423" s="444"/>
      <c r="I423" s="444"/>
      <c r="J423" s="444"/>
      <c r="K423" s="444"/>
      <c r="L423" s="444"/>
      <c r="M423" s="444"/>
      <c r="N423" s="444"/>
      <c r="O423" s="444"/>
      <c r="P423" s="444"/>
      <c r="Q423" s="444"/>
      <c r="R423" s="444"/>
      <c r="S423" s="444"/>
      <c r="T423" s="444"/>
      <c r="U423" s="444"/>
      <c r="V423" s="444"/>
      <c r="W423" s="444"/>
      <c r="X423" s="444"/>
      <c r="Y423" s="444"/>
      <c r="Z423" s="444"/>
    </row>
    <row r="424">
      <c r="A424" s="444"/>
      <c r="B424" s="445"/>
      <c r="D424" s="444"/>
      <c r="E424" s="444"/>
      <c r="F424" s="444"/>
      <c r="G424" s="444"/>
      <c r="H424" s="444"/>
      <c r="I424" s="444"/>
      <c r="J424" s="444"/>
      <c r="K424" s="444"/>
      <c r="L424" s="444"/>
      <c r="M424" s="444"/>
      <c r="N424" s="444"/>
      <c r="O424" s="444"/>
      <c r="P424" s="444"/>
      <c r="Q424" s="444"/>
      <c r="R424" s="444"/>
      <c r="S424" s="444"/>
      <c r="T424" s="444"/>
      <c r="U424" s="444"/>
      <c r="V424" s="444"/>
      <c r="W424" s="444"/>
      <c r="X424" s="444"/>
      <c r="Y424" s="444"/>
      <c r="Z424" s="444"/>
    </row>
    <row r="425">
      <c r="A425" s="444"/>
      <c r="B425" s="445"/>
      <c r="D425" s="444"/>
      <c r="E425" s="444"/>
      <c r="F425" s="444"/>
      <c r="G425" s="444"/>
      <c r="H425" s="444"/>
      <c r="I425" s="444"/>
      <c r="J425" s="444"/>
      <c r="K425" s="444"/>
      <c r="L425" s="444"/>
      <c r="M425" s="444"/>
      <c r="N425" s="444"/>
      <c r="O425" s="444"/>
      <c r="P425" s="444"/>
      <c r="Q425" s="444"/>
      <c r="R425" s="444"/>
      <c r="S425" s="444"/>
      <c r="T425" s="444"/>
      <c r="U425" s="444"/>
      <c r="V425" s="444"/>
      <c r="W425" s="444"/>
      <c r="X425" s="444"/>
      <c r="Y425" s="444"/>
      <c r="Z425" s="444"/>
    </row>
    <row r="426">
      <c r="A426" s="444"/>
      <c r="B426" s="445"/>
      <c r="D426" s="444"/>
      <c r="E426" s="444"/>
      <c r="F426" s="444"/>
      <c r="G426" s="444"/>
      <c r="H426" s="444"/>
      <c r="I426" s="444"/>
      <c r="J426" s="444"/>
      <c r="K426" s="444"/>
      <c r="L426" s="444"/>
      <c r="M426" s="444"/>
      <c r="N426" s="444"/>
      <c r="O426" s="444"/>
      <c r="P426" s="444"/>
      <c r="Q426" s="444"/>
      <c r="R426" s="444"/>
      <c r="S426" s="444"/>
      <c r="T426" s="444"/>
      <c r="U426" s="444"/>
      <c r="V426" s="444"/>
      <c r="W426" s="444"/>
      <c r="X426" s="444"/>
      <c r="Y426" s="444"/>
      <c r="Z426" s="444"/>
    </row>
    <row r="427">
      <c r="A427" s="444"/>
      <c r="B427" s="445"/>
      <c r="D427" s="444"/>
      <c r="E427" s="444"/>
      <c r="F427" s="444"/>
      <c r="G427" s="444"/>
      <c r="H427" s="444"/>
      <c r="I427" s="444"/>
      <c r="J427" s="444"/>
      <c r="K427" s="444"/>
      <c r="L427" s="444"/>
      <c r="M427" s="444"/>
      <c r="N427" s="444"/>
      <c r="O427" s="444"/>
      <c r="P427" s="444"/>
      <c r="Q427" s="444"/>
      <c r="R427" s="444"/>
      <c r="S427" s="444"/>
      <c r="T427" s="444"/>
      <c r="U427" s="444"/>
      <c r="V427" s="444"/>
      <c r="W427" s="444"/>
      <c r="X427" s="444"/>
      <c r="Y427" s="444"/>
      <c r="Z427" s="444"/>
    </row>
    <row r="428">
      <c r="A428" s="444"/>
      <c r="B428" s="445"/>
      <c r="D428" s="444"/>
      <c r="E428" s="444"/>
      <c r="F428" s="444"/>
      <c r="G428" s="444"/>
      <c r="H428" s="444"/>
      <c r="I428" s="444"/>
      <c r="J428" s="444"/>
      <c r="K428" s="444"/>
      <c r="L428" s="444"/>
      <c r="M428" s="444"/>
      <c r="N428" s="444"/>
      <c r="O428" s="444"/>
      <c r="P428" s="444"/>
      <c r="Q428" s="444"/>
      <c r="R428" s="444"/>
      <c r="S428" s="444"/>
      <c r="T428" s="444"/>
      <c r="U428" s="444"/>
      <c r="V428" s="444"/>
      <c r="W428" s="444"/>
      <c r="X428" s="444"/>
      <c r="Y428" s="444"/>
      <c r="Z428" s="444"/>
    </row>
    <row r="429">
      <c r="A429" s="444"/>
      <c r="B429" s="445"/>
      <c r="D429" s="444"/>
      <c r="E429" s="444"/>
      <c r="F429" s="444"/>
      <c r="G429" s="444"/>
      <c r="H429" s="444"/>
      <c r="I429" s="444"/>
      <c r="J429" s="444"/>
      <c r="K429" s="444"/>
      <c r="L429" s="444"/>
      <c r="M429" s="444"/>
      <c r="N429" s="444"/>
      <c r="O429" s="444"/>
      <c r="P429" s="444"/>
      <c r="Q429" s="444"/>
      <c r="R429" s="444"/>
      <c r="S429" s="444"/>
      <c r="T429" s="444"/>
      <c r="U429" s="444"/>
      <c r="V429" s="444"/>
      <c r="W429" s="444"/>
      <c r="X429" s="444"/>
      <c r="Y429" s="444"/>
      <c r="Z429" s="444"/>
    </row>
    <row r="430">
      <c r="A430" s="444"/>
      <c r="B430" s="445"/>
      <c r="D430" s="444"/>
      <c r="E430" s="444"/>
      <c r="F430" s="444"/>
      <c r="G430" s="444"/>
      <c r="H430" s="444"/>
      <c r="I430" s="444"/>
      <c r="J430" s="444"/>
      <c r="K430" s="444"/>
      <c r="L430" s="444"/>
      <c r="M430" s="444"/>
      <c r="N430" s="444"/>
      <c r="O430" s="444"/>
      <c r="P430" s="444"/>
      <c r="Q430" s="444"/>
      <c r="R430" s="444"/>
      <c r="S430" s="444"/>
      <c r="T430" s="444"/>
      <c r="U430" s="444"/>
      <c r="V430" s="444"/>
      <c r="W430" s="444"/>
      <c r="X430" s="444"/>
      <c r="Y430" s="444"/>
      <c r="Z430" s="444"/>
    </row>
    <row r="431">
      <c r="A431" s="444"/>
      <c r="B431" s="445"/>
      <c r="D431" s="444"/>
      <c r="E431" s="444"/>
      <c r="F431" s="444"/>
      <c r="G431" s="444"/>
      <c r="H431" s="444"/>
      <c r="I431" s="444"/>
      <c r="J431" s="444"/>
      <c r="K431" s="444"/>
      <c r="L431" s="444"/>
      <c r="M431" s="444"/>
      <c r="N431" s="444"/>
      <c r="O431" s="444"/>
      <c r="P431" s="444"/>
      <c r="Q431" s="444"/>
      <c r="R431" s="444"/>
      <c r="S431" s="444"/>
      <c r="T431" s="444"/>
      <c r="U431" s="444"/>
      <c r="V431" s="444"/>
      <c r="W431" s="444"/>
      <c r="X431" s="444"/>
      <c r="Y431" s="444"/>
      <c r="Z431" s="444"/>
    </row>
    <row r="432">
      <c r="A432" s="444"/>
      <c r="B432" s="445"/>
      <c r="D432" s="444"/>
      <c r="E432" s="444"/>
      <c r="F432" s="444"/>
      <c r="G432" s="444"/>
      <c r="H432" s="444"/>
      <c r="I432" s="444"/>
      <c r="J432" s="444"/>
      <c r="K432" s="444"/>
      <c r="L432" s="444"/>
      <c r="M432" s="444"/>
      <c r="N432" s="444"/>
      <c r="O432" s="444"/>
      <c r="P432" s="444"/>
      <c r="Q432" s="444"/>
      <c r="R432" s="444"/>
      <c r="S432" s="444"/>
      <c r="T432" s="444"/>
      <c r="U432" s="444"/>
      <c r="V432" s="444"/>
      <c r="W432" s="444"/>
      <c r="X432" s="444"/>
      <c r="Y432" s="444"/>
      <c r="Z432" s="444"/>
    </row>
    <row r="433">
      <c r="A433" s="444"/>
      <c r="B433" s="445"/>
      <c r="D433" s="444"/>
      <c r="E433" s="444"/>
      <c r="F433" s="444"/>
      <c r="G433" s="444"/>
      <c r="H433" s="444"/>
      <c r="I433" s="444"/>
      <c r="J433" s="444"/>
      <c r="K433" s="444"/>
      <c r="L433" s="444"/>
      <c r="M433" s="444"/>
      <c r="N433" s="444"/>
      <c r="O433" s="444"/>
      <c r="P433" s="444"/>
      <c r="Q433" s="444"/>
      <c r="R433" s="444"/>
      <c r="S433" s="444"/>
      <c r="T433" s="444"/>
      <c r="U433" s="444"/>
      <c r="V433" s="444"/>
      <c r="W433" s="444"/>
      <c r="X433" s="444"/>
      <c r="Y433" s="444"/>
      <c r="Z433" s="444"/>
    </row>
    <row r="434">
      <c r="A434" s="444"/>
      <c r="B434" s="445"/>
      <c r="D434" s="444"/>
      <c r="E434" s="444"/>
      <c r="F434" s="444"/>
      <c r="G434" s="444"/>
      <c r="H434" s="444"/>
      <c r="I434" s="444"/>
      <c r="J434" s="444"/>
      <c r="K434" s="444"/>
      <c r="L434" s="444"/>
      <c r="M434" s="444"/>
      <c r="N434" s="444"/>
      <c r="O434" s="444"/>
      <c r="P434" s="444"/>
      <c r="Q434" s="444"/>
      <c r="R434" s="444"/>
      <c r="S434" s="444"/>
      <c r="T434" s="444"/>
      <c r="U434" s="444"/>
      <c r="V434" s="444"/>
      <c r="W434" s="444"/>
      <c r="X434" s="444"/>
      <c r="Y434" s="444"/>
      <c r="Z434" s="444"/>
    </row>
    <row r="435">
      <c r="A435" s="444"/>
      <c r="B435" s="445"/>
      <c r="D435" s="444"/>
      <c r="E435" s="444"/>
      <c r="F435" s="444"/>
      <c r="G435" s="444"/>
      <c r="H435" s="444"/>
      <c r="I435" s="444"/>
      <c r="J435" s="444"/>
      <c r="K435" s="444"/>
      <c r="L435" s="444"/>
      <c r="M435" s="444"/>
      <c r="N435" s="444"/>
      <c r="O435" s="444"/>
      <c r="P435" s="444"/>
      <c r="Q435" s="444"/>
      <c r="R435" s="444"/>
      <c r="S435" s="444"/>
      <c r="T435" s="444"/>
      <c r="U435" s="444"/>
      <c r="V435" s="444"/>
      <c r="W435" s="444"/>
      <c r="X435" s="444"/>
      <c r="Y435" s="444"/>
      <c r="Z435" s="444"/>
    </row>
    <row r="436">
      <c r="A436" s="444"/>
      <c r="B436" s="445"/>
      <c r="D436" s="444"/>
      <c r="E436" s="444"/>
      <c r="F436" s="444"/>
      <c r="G436" s="444"/>
      <c r="H436" s="444"/>
      <c r="I436" s="444"/>
      <c r="J436" s="444"/>
      <c r="K436" s="444"/>
      <c r="L436" s="444"/>
      <c r="M436" s="444"/>
      <c r="N436" s="444"/>
      <c r="O436" s="444"/>
      <c r="P436" s="444"/>
      <c r="Q436" s="444"/>
      <c r="R436" s="444"/>
      <c r="S436" s="444"/>
      <c r="T436" s="444"/>
      <c r="U436" s="444"/>
      <c r="V436" s="444"/>
      <c r="W436" s="444"/>
      <c r="X436" s="444"/>
      <c r="Y436" s="444"/>
      <c r="Z436" s="444"/>
    </row>
    <row r="437">
      <c r="A437" s="444"/>
      <c r="B437" s="445"/>
      <c r="D437" s="444"/>
      <c r="E437" s="444"/>
      <c r="F437" s="444"/>
      <c r="G437" s="444"/>
      <c r="H437" s="444"/>
      <c r="I437" s="444"/>
      <c r="J437" s="444"/>
      <c r="K437" s="444"/>
      <c r="L437" s="444"/>
      <c r="M437" s="444"/>
      <c r="N437" s="444"/>
      <c r="O437" s="444"/>
      <c r="P437" s="444"/>
      <c r="Q437" s="444"/>
      <c r="R437" s="444"/>
      <c r="S437" s="444"/>
      <c r="T437" s="444"/>
      <c r="U437" s="444"/>
      <c r="V437" s="444"/>
      <c r="W437" s="444"/>
      <c r="X437" s="444"/>
      <c r="Y437" s="444"/>
      <c r="Z437" s="444"/>
    </row>
    <row r="438">
      <c r="A438" s="444"/>
      <c r="B438" s="445"/>
      <c r="D438" s="444"/>
      <c r="E438" s="444"/>
      <c r="F438" s="444"/>
      <c r="G438" s="444"/>
      <c r="H438" s="444"/>
      <c r="I438" s="444"/>
      <c r="J438" s="444"/>
      <c r="K438" s="444"/>
      <c r="L438" s="444"/>
      <c r="M438" s="444"/>
      <c r="N438" s="444"/>
      <c r="O438" s="444"/>
      <c r="P438" s="444"/>
      <c r="Q438" s="444"/>
      <c r="R438" s="444"/>
      <c r="S438" s="444"/>
      <c r="T438" s="444"/>
      <c r="U438" s="444"/>
      <c r="V438" s="444"/>
      <c r="W438" s="444"/>
      <c r="X438" s="444"/>
      <c r="Y438" s="444"/>
      <c r="Z438" s="444"/>
    </row>
    <row r="439">
      <c r="A439" s="444"/>
      <c r="B439" s="445"/>
      <c r="D439" s="444"/>
      <c r="E439" s="444"/>
      <c r="F439" s="444"/>
      <c r="G439" s="444"/>
      <c r="H439" s="444"/>
      <c r="I439" s="444"/>
      <c r="J439" s="444"/>
      <c r="K439" s="444"/>
      <c r="L439" s="444"/>
      <c r="M439" s="444"/>
      <c r="N439" s="444"/>
      <c r="O439" s="444"/>
      <c r="P439" s="444"/>
      <c r="Q439" s="444"/>
      <c r="R439" s="444"/>
      <c r="S439" s="444"/>
      <c r="T439" s="444"/>
      <c r="U439" s="444"/>
      <c r="V439" s="444"/>
      <c r="W439" s="444"/>
      <c r="X439" s="444"/>
      <c r="Y439" s="444"/>
      <c r="Z439" s="444"/>
    </row>
    <row r="440">
      <c r="A440" s="444"/>
      <c r="B440" s="445"/>
      <c r="D440" s="444"/>
      <c r="E440" s="444"/>
      <c r="F440" s="444"/>
      <c r="G440" s="444"/>
      <c r="H440" s="444"/>
      <c r="I440" s="444"/>
      <c r="J440" s="444"/>
      <c r="K440" s="444"/>
      <c r="L440" s="444"/>
      <c r="M440" s="444"/>
      <c r="N440" s="444"/>
      <c r="O440" s="444"/>
      <c r="P440" s="444"/>
      <c r="Q440" s="444"/>
      <c r="R440" s="444"/>
      <c r="S440" s="444"/>
      <c r="T440" s="444"/>
      <c r="U440" s="444"/>
      <c r="V440" s="444"/>
      <c r="W440" s="444"/>
      <c r="X440" s="444"/>
      <c r="Y440" s="444"/>
      <c r="Z440" s="444"/>
    </row>
    <row r="441">
      <c r="A441" s="444"/>
      <c r="B441" s="445"/>
      <c r="D441" s="444"/>
      <c r="E441" s="444"/>
      <c r="F441" s="444"/>
      <c r="G441" s="444"/>
      <c r="H441" s="444"/>
      <c r="I441" s="444"/>
      <c r="J441" s="444"/>
      <c r="K441" s="444"/>
      <c r="L441" s="444"/>
      <c r="M441" s="444"/>
      <c r="N441" s="444"/>
      <c r="O441" s="444"/>
      <c r="P441" s="444"/>
      <c r="Q441" s="444"/>
      <c r="R441" s="444"/>
      <c r="S441" s="444"/>
      <c r="T441" s="444"/>
      <c r="U441" s="444"/>
      <c r="V441" s="444"/>
      <c r="W441" s="444"/>
      <c r="X441" s="444"/>
      <c r="Y441" s="444"/>
      <c r="Z441" s="444"/>
    </row>
    <row r="442">
      <c r="A442" s="444"/>
      <c r="B442" s="445"/>
      <c r="D442" s="444"/>
      <c r="E442" s="444"/>
      <c r="F442" s="444"/>
      <c r="G442" s="444"/>
      <c r="H442" s="444"/>
      <c r="I442" s="444"/>
      <c r="J442" s="444"/>
      <c r="K442" s="444"/>
      <c r="L442" s="444"/>
      <c r="M442" s="444"/>
      <c r="N442" s="444"/>
      <c r="O442" s="444"/>
      <c r="P442" s="444"/>
      <c r="Q442" s="444"/>
      <c r="R442" s="444"/>
      <c r="S442" s="444"/>
      <c r="T442" s="444"/>
      <c r="U442" s="444"/>
      <c r="V442" s="444"/>
      <c r="W442" s="444"/>
      <c r="X442" s="444"/>
      <c r="Y442" s="444"/>
      <c r="Z442" s="444"/>
    </row>
    <row r="443">
      <c r="A443" s="444"/>
      <c r="B443" s="445"/>
      <c r="D443" s="444"/>
      <c r="E443" s="444"/>
      <c r="F443" s="444"/>
      <c r="G443" s="444"/>
      <c r="H443" s="444"/>
      <c r="I443" s="444"/>
      <c r="J443" s="444"/>
      <c r="K443" s="444"/>
      <c r="L443" s="444"/>
      <c r="M443" s="444"/>
      <c r="N443" s="444"/>
      <c r="O443" s="444"/>
      <c r="P443" s="444"/>
      <c r="Q443" s="444"/>
      <c r="R443" s="444"/>
      <c r="S443" s="444"/>
      <c r="T443" s="444"/>
      <c r="U443" s="444"/>
      <c r="V443" s="444"/>
      <c r="W443" s="444"/>
      <c r="X443" s="444"/>
      <c r="Y443" s="444"/>
      <c r="Z443" s="444"/>
    </row>
    <row r="444">
      <c r="A444" s="444"/>
      <c r="B444" s="445"/>
      <c r="D444" s="444"/>
      <c r="E444" s="444"/>
      <c r="F444" s="444"/>
      <c r="G444" s="444"/>
      <c r="H444" s="444"/>
      <c r="I444" s="444"/>
      <c r="J444" s="444"/>
      <c r="K444" s="444"/>
      <c r="L444" s="444"/>
      <c r="M444" s="444"/>
      <c r="N444" s="444"/>
      <c r="O444" s="444"/>
      <c r="P444" s="444"/>
      <c r="Q444" s="444"/>
      <c r="R444" s="444"/>
      <c r="S444" s="444"/>
      <c r="T444" s="444"/>
      <c r="U444" s="444"/>
      <c r="V444" s="444"/>
      <c r="W444" s="444"/>
      <c r="X444" s="444"/>
      <c r="Y444" s="444"/>
      <c r="Z444" s="444"/>
    </row>
    <row r="445">
      <c r="A445" s="444"/>
      <c r="B445" s="445"/>
      <c r="D445" s="444"/>
      <c r="E445" s="444"/>
      <c r="F445" s="444"/>
      <c r="G445" s="444"/>
      <c r="H445" s="444"/>
      <c r="I445" s="444"/>
      <c r="J445" s="444"/>
      <c r="K445" s="444"/>
      <c r="L445" s="444"/>
      <c r="M445" s="444"/>
      <c r="N445" s="444"/>
      <c r="O445" s="444"/>
      <c r="P445" s="444"/>
      <c r="Q445" s="444"/>
      <c r="R445" s="444"/>
      <c r="S445" s="444"/>
      <c r="T445" s="444"/>
      <c r="U445" s="444"/>
      <c r="V445" s="444"/>
      <c r="W445" s="444"/>
      <c r="X445" s="444"/>
      <c r="Y445" s="444"/>
      <c r="Z445" s="444"/>
    </row>
    <row r="446">
      <c r="A446" s="444"/>
      <c r="B446" s="445"/>
      <c r="D446" s="444"/>
      <c r="E446" s="444"/>
      <c r="F446" s="444"/>
      <c r="G446" s="444"/>
      <c r="H446" s="444"/>
      <c r="I446" s="444"/>
      <c r="J446" s="444"/>
      <c r="K446" s="444"/>
      <c r="L446" s="444"/>
      <c r="M446" s="444"/>
      <c r="N446" s="444"/>
      <c r="O446" s="444"/>
      <c r="P446" s="444"/>
      <c r="Q446" s="444"/>
      <c r="R446" s="444"/>
      <c r="S446" s="444"/>
      <c r="T446" s="444"/>
      <c r="U446" s="444"/>
      <c r="V446" s="444"/>
      <c r="W446" s="444"/>
      <c r="X446" s="444"/>
      <c r="Y446" s="444"/>
      <c r="Z446" s="444"/>
    </row>
    <row r="447">
      <c r="A447" s="444"/>
      <c r="B447" s="445"/>
      <c r="D447" s="444"/>
      <c r="E447" s="444"/>
      <c r="F447" s="444"/>
      <c r="G447" s="444"/>
      <c r="H447" s="444"/>
      <c r="I447" s="444"/>
      <c r="J447" s="444"/>
      <c r="K447" s="444"/>
      <c r="L447" s="444"/>
      <c r="M447" s="444"/>
      <c r="N447" s="444"/>
      <c r="O447" s="444"/>
      <c r="P447" s="444"/>
      <c r="Q447" s="444"/>
      <c r="R447" s="444"/>
      <c r="S447" s="444"/>
      <c r="T447" s="444"/>
      <c r="U447" s="444"/>
      <c r="V447" s="444"/>
      <c r="W447" s="444"/>
      <c r="X447" s="444"/>
      <c r="Y447" s="444"/>
      <c r="Z447" s="444"/>
    </row>
    <row r="448">
      <c r="A448" s="444"/>
      <c r="B448" s="445"/>
      <c r="D448" s="444"/>
      <c r="E448" s="444"/>
      <c r="F448" s="444"/>
      <c r="G448" s="444"/>
      <c r="H448" s="444"/>
      <c r="I448" s="444"/>
      <c r="J448" s="444"/>
      <c r="K448" s="444"/>
      <c r="L448" s="444"/>
      <c r="M448" s="444"/>
      <c r="N448" s="444"/>
      <c r="O448" s="444"/>
      <c r="P448" s="444"/>
      <c r="Q448" s="444"/>
      <c r="R448" s="444"/>
      <c r="S448" s="444"/>
      <c r="T448" s="444"/>
      <c r="U448" s="444"/>
      <c r="V448" s="444"/>
      <c r="W448" s="444"/>
      <c r="X448" s="444"/>
      <c r="Y448" s="444"/>
      <c r="Z448" s="444"/>
    </row>
    <row r="449">
      <c r="A449" s="444"/>
      <c r="B449" s="445"/>
      <c r="D449" s="444"/>
      <c r="E449" s="444"/>
      <c r="F449" s="444"/>
      <c r="G449" s="444"/>
      <c r="H449" s="444"/>
      <c r="I449" s="444"/>
      <c r="J449" s="444"/>
      <c r="K449" s="444"/>
      <c r="L449" s="444"/>
      <c r="M449" s="444"/>
      <c r="N449" s="444"/>
      <c r="O449" s="444"/>
      <c r="P449" s="444"/>
      <c r="Q449" s="444"/>
      <c r="R449" s="444"/>
      <c r="S449" s="444"/>
      <c r="T449" s="444"/>
      <c r="U449" s="444"/>
      <c r="V449" s="444"/>
      <c r="W449" s="444"/>
      <c r="X449" s="444"/>
      <c r="Y449" s="444"/>
      <c r="Z449" s="444"/>
    </row>
    <row r="450">
      <c r="A450" s="444"/>
      <c r="B450" s="445"/>
      <c r="D450" s="444"/>
      <c r="E450" s="444"/>
      <c r="F450" s="444"/>
      <c r="G450" s="444"/>
      <c r="H450" s="444"/>
      <c r="I450" s="444"/>
      <c r="J450" s="444"/>
      <c r="K450" s="444"/>
      <c r="L450" s="444"/>
      <c r="M450" s="444"/>
      <c r="N450" s="444"/>
      <c r="O450" s="444"/>
      <c r="P450" s="444"/>
      <c r="Q450" s="444"/>
      <c r="R450" s="444"/>
      <c r="S450" s="444"/>
      <c r="T450" s="444"/>
      <c r="U450" s="444"/>
      <c r="V450" s="444"/>
      <c r="W450" s="444"/>
      <c r="X450" s="444"/>
      <c r="Y450" s="444"/>
      <c r="Z450" s="444"/>
    </row>
    <row r="451">
      <c r="A451" s="444"/>
      <c r="B451" s="445"/>
      <c r="D451" s="444"/>
      <c r="E451" s="444"/>
      <c r="F451" s="444"/>
      <c r="G451" s="444"/>
      <c r="H451" s="444"/>
      <c r="I451" s="444"/>
      <c r="J451" s="444"/>
      <c r="K451" s="444"/>
      <c r="L451" s="444"/>
      <c r="M451" s="444"/>
      <c r="N451" s="444"/>
      <c r="O451" s="444"/>
      <c r="P451" s="444"/>
      <c r="Q451" s="444"/>
      <c r="R451" s="444"/>
      <c r="S451" s="444"/>
      <c r="T451" s="444"/>
      <c r="U451" s="444"/>
      <c r="V451" s="444"/>
      <c r="W451" s="444"/>
      <c r="X451" s="444"/>
      <c r="Y451" s="444"/>
      <c r="Z451" s="444"/>
    </row>
    <row r="452">
      <c r="A452" s="444"/>
      <c r="B452" s="445"/>
      <c r="D452" s="444"/>
      <c r="E452" s="444"/>
      <c r="F452" s="444"/>
      <c r="G452" s="444"/>
      <c r="H452" s="444"/>
      <c r="I452" s="444"/>
      <c r="J452" s="444"/>
      <c r="K452" s="444"/>
      <c r="L452" s="444"/>
      <c r="M452" s="444"/>
      <c r="N452" s="444"/>
      <c r="O452" s="444"/>
      <c r="P452" s="444"/>
      <c r="Q452" s="444"/>
      <c r="R452" s="444"/>
      <c r="S452" s="444"/>
      <c r="T452" s="444"/>
      <c r="U452" s="444"/>
      <c r="V452" s="444"/>
      <c r="W452" s="444"/>
      <c r="X452" s="444"/>
      <c r="Y452" s="444"/>
      <c r="Z452" s="444"/>
    </row>
    <row r="453">
      <c r="A453" s="444"/>
      <c r="B453" s="445"/>
      <c r="D453" s="444"/>
      <c r="E453" s="444"/>
      <c r="F453" s="444"/>
      <c r="G453" s="444"/>
      <c r="H453" s="444"/>
      <c r="I453" s="444"/>
      <c r="J453" s="444"/>
      <c r="K453" s="444"/>
      <c r="L453" s="444"/>
      <c r="M453" s="444"/>
      <c r="N453" s="444"/>
      <c r="O453" s="444"/>
      <c r="P453" s="444"/>
      <c r="Q453" s="444"/>
      <c r="R453" s="444"/>
      <c r="S453" s="444"/>
      <c r="T453" s="444"/>
      <c r="U453" s="444"/>
      <c r="V453" s="444"/>
      <c r="W453" s="444"/>
      <c r="X453" s="444"/>
      <c r="Y453" s="444"/>
      <c r="Z453" s="444"/>
    </row>
    <row r="454">
      <c r="A454" s="444"/>
      <c r="B454" s="445"/>
      <c r="D454" s="444"/>
      <c r="E454" s="444"/>
      <c r="F454" s="444"/>
      <c r="G454" s="444"/>
      <c r="H454" s="444"/>
      <c r="I454" s="444"/>
      <c r="J454" s="444"/>
      <c r="K454" s="444"/>
      <c r="L454" s="444"/>
      <c r="M454" s="444"/>
      <c r="N454" s="444"/>
      <c r="O454" s="444"/>
      <c r="P454" s="444"/>
      <c r="Q454" s="444"/>
      <c r="R454" s="444"/>
      <c r="S454" s="444"/>
      <c r="T454" s="444"/>
      <c r="U454" s="444"/>
      <c r="V454" s="444"/>
      <c r="W454" s="444"/>
      <c r="X454" s="444"/>
      <c r="Y454" s="444"/>
      <c r="Z454" s="444"/>
    </row>
    <row r="455">
      <c r="A455" s="444"/>
      <c r="B455" s="445"/>
      <c r="D455" s="444"/>
      <c r="E455" s="444"/>
      <c r="F455" s="444"/>
      <c r="G455" s="444"/>
      <c r="H455" s="444"/>
      <c r="I455" s="444"/>
      <c r="J455" s="444"/>
      <c r="K455" s="444"/>
      <c r="L455" s="444"/>
      <c r="M455" s="444"/>
      <c r="N455" s="444"/>
      <c r="O455" s="444"/>
      <c r="P455" s="444"/>
      <c r="Q455" s="444"/>
      <c r="R455" s="444"/>
      <c r="S455" s="444"/>
      <c r="T455" s="444"/>
      <c r="U455" s="444"/>
      <c r="V455" s="444"/>
      <c r="W455" s="444"/>
      <c r="X455" s="444"/>
      <c r="Y455" s="444"/>
      <c r="Z455" s="444"/>
    </row>
    <row r="456">
      <c r="A456" s="444"/>
      <c r="B456" s="445"/>
      <c r="D456" s="444"/>
      <c r="E456" s="444"/>
      <c r="F456" s="444"/>
      <c r="G456" s="444"/>
      <c r="H456" s="444"/>
      <c r="I456" s="444"/>
      <c r="J456" s="444"/>
      <c r="K456" s="444"/>
      <c r="L456" s="444"/>
      <c r="M456" s="444"/>
      <c r="N456" s="444"/>
      <c r="O456" s="444"/>
      <c r="P456" s="444"/>
      <c r="Q456" s="444"/>
      <c r="R456" s="444"/>
      <c r="S456" s="444"/>
      <c r="T456" s="444"/>
      <c r="U456" s="444"/>
      <c r="V456" s="444"/>
      <c r="W456" s="444"/>
      <c r="X456" s="444"/>
      <c r="Y456" s="444"/>
      <c r="Z456" s="444"/>
    </row>
    <row r="457">
      <c r="A457" s="444"/>
      <c r="B457" s="445"/>
      <c r="D457" s="444"/>
      <c r="E457" s="444"/>
      <c r="F457" s="444"/>
      <c r="G457" s="444"/>
      <c r="H457" s="444"/>
      <c r="I457" s="444"/>
      <c r="J457" s="444"/>
      <c r="K457" s="444"/>
      <c r="L457" s="444"/>
      <c r="M457" s="444"/>
      <c r="N457" s="444"/>
      <c r="O457" s="444"/>
      <c r="P457" s="444"/>
      <c r="Q457" s="444"/>
      <c r="R457" s="444"/>
      <c r="S457" s="444"/>
      <c r="T457" s="444"/>
      <c r="U457" s="444"/>
      <c r="V457" s="444"/>
      <c r="W457" s="444"/>
      <c r="X457" s="444"/>
      <c r="Y457" s="444"/>
      <c r="Z457" s="444"/>
    </row>
    <row r="458">
      <c r="A458" s="444"/>
      <c r="B458" s="445"/>
      <c r="D458" s="444"/>
      <c r="E458" s="444"/>
      <c r="F458" s="444"/>
      <c r="G458" s="444"/>
      <c r="H458" s="444"/>
      <c r="I458" s="444"/>
      <c r="J458" s="444"/>
      <c r="K458" s="444"/>
      <c r="L458" s="444"/>
      <c r="M458" s="444"/>
      <c r="N458" s="444"/>
      <c r="O458" s="444"/>
      <c r="P458" s="444"/>
      <c r="Q458" s="444"/>
      <c r="R458" s="444"/>
      <c r="S458" s="444"/>
      <c r="T458" s="444"/>
      <c r="U458" s="444"/>
      <c r="V458" s="444"/>
      <c r="W458" s="444"/>
      <c r="X458" s="444"/>
      <c r="Y458" s="444"/>
      <c r="Z458" s="444"/>
    </row>
    <row r="459">
      <c r="A459" s="444"/>
      <c r="B459" s="445"/>
      <c r="D459" s="444"/>
      <c r="E459" s="444"/>
      <c r="F459" s="444"/>
      <c r="G459" s="444"/>
      <c r="H459" s="444"/>
      <c r="I459" s="444"/>
      <c r="J459" s="444"/>
      <c r="K459" s="444"/>
      <c r="L459" s="444"/>
      <c r="M459" s="444"/>
      <c r="N459" s="444"/>
      <c r="O459" s="444"/>
      <c r="P459" s="444"/>
      <c r="Q459" s="444"/>
      <c r="R459" s="444"/>
      <c r="S459" s="444"/>
      <c r="T459" s="444"/>
      <c r="U459" s="444"/>
      <c r="V459" s="444"/>
      <c r="W459" s="444"/>
      <c r="X459" s="444"/>
      <c r="Y459" s="444"/>
      <c r="Z459" s="444"/>
    </row>
    <row r="460">
      <c r="A460" s="444"/>
      <c r="B460" s="445"/>
      <c r="D460" s="444"/>
      <c r="E460" s="444"/>
      <c r="F460" s="444"/>
      <c r="G460" s="444"/>
      <c r="H460" s="444"/>
      <c r="I460" s="444"/>
      <c r="J460" s="444"/>
      <c r="K460" s="444"/>
      <c r="L460" s="444"/>
      <c r="M460" s="444"/>
      <c r="N460" s="444"/>
      <c r="O460" s="444"/>
      <c r="P460" s="444"/>
      <c r="Q460" s="444"/>
      <c r="R460" s="444"/>
      <c r="S460" s="444"/>
      <c r="T460" s="444"/>
      <c r="U460" s="444"/>
      <c r="V460" s="444"/>
      <c r="W460" s="444"/>
      <c r="X460" s="444"/>
      <c r="Y460" s="444"/>
      <c r="Z460" s="444"/>
    </row>
    <row r="461">
      <c r="A461" s="444"/>
      <c r="B461" s="445"/>
      <c r="D461" s="444"/>
      <c r="E461" s="444"/>
      <c r="F461" s="444"/>
      <c r="G461" s="444"/>
      <c r="H461" s="444"/>
      <c r="I461" s="444"/>
      <c r="J461" s="444"/>
      <c r="K461" s="444"/>
      <c r="L461" s="444"/>
      <c r="M461" s="444"/>
      <c r="N461" s="444"/>
      <c r="O461" s="444"/>
      <c r="P461" s="444"/>
      <c r="Q461" s="444"/>
      <c r="R461" s="444"/>
      <c r="S461" s="444"/>
      <c r="T461" s="444"/>
      <c r="U461" s="444"/>
      <c r="V461" s="444"/>
      <c r="W461" s="444"/>
      <c r="X461" s="444"/>
      <c r="Y461" s="444"/>
      <c r="Z461" s="444"/>
    </row>
    <row r="462">
      <c r="A462" s="444"/>
      <c r="B462" s="445"/>
      <c r="D462" s="444"/>
      <c r="E462" s="444"/>
      <c r="F462" s="444"/>
      <c r="G462" s="444"/>
      <c r="H462" s="444"/>
      <c r="I462" s="444"/>
      <c r="J462" s="444"/>
      <c r="K462" s="444"/>
      <c r="L462" s="444"/>
      <c r="M462" s="444"/>
      <c r="N462" s="444"/>
      <c r="O462" s="444"/>
      <c r="P462" s="444"/>
      <c r="Q462" s="444"/>
      <c r="R462" s="444"/>
      <c r="S462" s="444"/>
      <c r="T462" s="444"/>
      <c r="U462" s="444"/>
      <c r="V462" s="444"/>
      <c r="W462" s="444"/>
      <c r="X462" s="444"/>
      <c r="Y462" s="444"/>
      <c r="Z462" s="444"/>
    </row>
    <row r="463">
      <c r="A463" s="444"/>
      <c r="B463" s="445"/>
      <c r="D463" s="444"/>
      <c r="E463" s="444"/>
      <c r="F463" s="444"/>
      <c r="G463" s="444"/>
      <c r="H463" s="444"/>
      <c r="I463" s="444"/>
      <c r="J463" s="444"/>
      <c r="K463" s="444"/>
      <c r="L463" s="444"/>
      <c r="M463" s="444"/>
      <c r="N463" s="444"/>
      <c r="O463" s="444"/>
      <c r="P463" s="444"/>
      <c r="Q463" s="444"/>
      <c r="R463" s="444"/>
      <c r="S463" s="444"/>
      <c r="T463" s="444"/>
      <c r="U463" s="444"/>
      <c r="V463" s="444"/>
      <c r="W463" s="444"/>
      <c r="X463" s="444"/>
      <c r="Y463" s="444"/>
      <c r="Z463" s="444"/>
    </row>
    <row r="464">
      <c r="A464" s="444"/>
      <c r="B464" s="445"/>
      <c r="D464" s="444"/>
      <c r="E464" s="444"/>
      <c r="F464" s="444"/>
      <c r="G464" s="444"/>
      <c r="H464" s="444"/>
      <c r="I464" s="444"/>
      <c r="J464" s="444"/>
      <c r="K464" s="444"/>
      <c r="L464" s="444"/>
      <c r="M464" s="444"/>
      <c r="N464" s="444"/>
      <c r="O464" s="444"/>
      <c r="P464" s="444"/>
      <c r="Q464" s="444"/>
      <c r="R464" s="444"/>
      <c r="S464" s="444"/>
      <c r="T464" s="444"/>
      <c r="U464" s="444"/>
      <c r="V464" s="444"/>
      <c r="W464" s="444"/>
      <c r="X464" s="444"/>
      <c r="Y464" s="444"/>
      <c r="Z464" s="444"/>
    </row>
    <row r="465">
      <c r="A465" s="444"/>
      <c r="B465" s="445"/>
      <c r="D465" s="444"/>
      <c r="E465" s="444"/>
      <c r="F465" s="444"/>
      <c r="G465" s="444"/>
      <c r="H465" s="444"/>
      <c r="I465" s="444"/>
      <c r="J465" s="444"/>
      <c r="K465" s="444"/>
      <c r="L465" s="444"/>
      <c r="M465" s="444"/>
      <c r="N465" s="444"/>
      <c r="O465" s="444"/>
      <c r="P465" s="444"/>
      <c r="Q465" s="444"/>
      <c r="R465" s="444"/>
      <c r="S465" s="444"/>
      <c r="T465" s="444"/>
      <c r="U465" s="444"/>
      <c r="V465" s="444"/>
      <c r="W465" s="444"/>
      <c r="X465" s="444"/>
      <c r="Y465" s="444"/>
      <c r="Z465" s="444"/>
    </row>
    <row r="466">
      <c r="A466" s="444"/>
      <c r="B466" s="445"/>
      <c r="D466" s="444"/>
      <c r="E466" s="444"/>
      <c r="F466" s="444"/>
      <c r="G466" s="444"/>
      <c r="H466" s="444"/>
      <c r="I466" s="444"/>
      <c r="J466" s="444"/>
      <c r="K466" s="444"/>
      <c r="L466" s="444"/>
      <c r="M466" s="444"/>
      <c r="N466" s="444"/>
      <c r="O466" s="444"/>
      <c r="P466" s="444"/>
      <c r="Q466" s="444"/>
      <c r="R466" s="444"/>
      <c r="S466" s="444"/>
      <c r="T466" s="444"/>
      <c r="U466" s="444"/>
      <c r="V466" s="444"/>
      <c r="W466" s="444"/>
      <c r="X466" s="444"/>
      <c r="Y466" s="444"/>
      <c r="Z466" s="444"/>
    </row>
    <row r="467">
      <c r="A467" s="444"/>
      <c r="B467" s="445"/>
      <c r="D467" s="444"/>
      <c r="E467" s="444"/>
      <c r="F467" s="444"/>
      <c r="G467" s="444"/>
      <c r="H467" s="444"/>
      <c r="I467" s="444"/>
      <c r="J467" s="444"/>
      <c r="K467" s="444"/>
      <c r="L467" s="444"/>
      <c r="M467" s="444"/>
      <c r="N467" s="444"/>
      <c r="O467" s="444"/>
      <c r="P467" s="444"/>
      <c r="Q467" s="444"/>
      <c r="R467" s="444"/>
      <c r="S467" s="444"/>
      <c r="T467" s="444"/>
      <c r="U467" s="444"/>
      <c r="V467" s="444"/>
      <c r="W467" s="444"/>
      <c r="X467" s="444"/>
      <c r="Y467" s="444"/>
      <c r="Z467" s="444"/>
    </row>
    <row r="468">
      <c r="A468" s="444"/>
      <c r="B468" s="445"/>
      <c r="D468" s="444"/>
      <c r="E468" s="444"/>
      <c r="F468" s="444"/>
      <c r="G468" s="444"/>
      <c r="H468" s="444"/>
      <c r="I468" s="444"/>
      <c r="J468" s="444"/>
      <c r="K468" s="444"/>
      <c r="L468" s="444"/>
      <c r="M468" s="444"/>
      <c r="N468" s="444"/>
      <c r="O468" s="444"/>
      <c r="P468" s="444"/>
      <c r="Q468" s="444"/>
      <c r="R468" s="444"/>
      <c r="S468" s="444"/>
      <c r="T468" s="444"/>
      <c r="U468" s="444"/>
      <c r="V468" s="444"/>
      <c r="W468" s="444"/>
      <c r="X468" s="444"/>
      <c r="Y468" s="444"/>
      <c r="Z468" s="444"/>
    </row>
    <row r="469">
      <c r="A469" s="444"/>
      <c r="B469" s="445"/>
      <c r="D469" s="444"/>
      <c r="E469" s="444"/>
      <c r="F469" s="444"/>
      <c r="G469" s="444"/>
      <c r="H469" s="444"/>
      <c r="I469" s="444"/>
      <c r="J469" s="444"/>
      <c r="K469" s="444"/>
      <c r="L469" s="444"/>
      <c r="M469" s="444"/>
      <c r="N469" s="444"/>
      <c r="O469" s="444"/>
      <c r="P469" s="444"/>
      <c r="Q469" s="444"/>
      <c r="R469" s="444"/>
      <c r="S469" s="444"/>
      <c r="T469" s="444"/>
      <c r="U469" s="444"/>
      <c r="V469" s="444"/>
      <c r="W469" s="444"/>
      <c r="X469" s="444"/>
      <c r="Y469" s="444"/>
      <c r="Z469" s="444"/>
    </row>
    <row r="470">
      <c r="A470" s="444"/>
      <c r="B470" s="445"/>
      <c r="D470" s="444"/>
      <c r="E470" s="444"/>
      <c r="F470" s="444"/>
      <c r="G470" s="444"/>
      <c r="H470" s="444"/>
      <c r="I470" s="444"/>
      <c r="J470" s="444"/>
      <c r="K470" s="444"/>
      <c r="L470" s="444"/>
      <c r="M470" s="444"/>
      <c r="N470" s="444"/>
      <c r="O470" s="444"/>
      <c r="P470" s="444"/>
      <c r="Q470" s="444"/>
      <c r="R470" s="444"/>
      <c r="S470" s="444"/>
      <c r="T470" s="444"/>
      <c r="U470" s="444"/>
      <c r="V470" s="444"/>
      <c r="W470" s="444"/>
      <c r="X470" s="444"/>
      <c r="Y470" s="444"/>
      <c r="Z470" s="444"/>
    </row>
    <row r="471">
      <c r="A471" s="444"/>
      <c r="B471" s="445"/>
      <c r="D471" s="444"/>
      <c r="E471" s="444"/>
      <c r="F471" s="444"/>
      <c r="G471" s="444"/>
      <c r="H471" s="444"/>
      <c r="I471" s="444"/>
      <c r="J471" s="444"/>
      <c r="K471" s="444"/>
      <c r="L471" s="444"/>
      <c r="M471" s="444"/>
      <c r="N471" s="444"/>
      <c r="O471" s="444"/>
      <c r="P471" s="444"/>
      <c r="Q471" s="444"/>
      <c r="R471" s="444"/>
      <c r="S471" s="444"/>
      <c r="T471" s="444"/>
      <c r="U471" s="444"/>
      <c r="V471" s="444"/>
      <c r="W471" s="444"/>
      <c r="X471" s="444"/>
      <c r="Y471" s="444"/>
      <c r="Z471" s="444"/>
    </row>
    <row r="472">
      <c r="A472" s="444"/>
      <c r="B472" s="445"/>
      <c r="D472" s="444"/>
      <c r="E472" s="444"/>
      <c r="F472" s="444"/>
      <c r="G472" s="444"/>
      <c r="H472" s="444"/>
      <c r="I472" s="444"/>
      <c r="J472" s="444"/>
      <c r="K472" s="444"/>
      <c r="L472" s="444"/>
      <c r="M472" s="444"/>
      <c r="N472" s="444"/>
      <c r="O472" s="444"/>
      <c r="P472" s="444"/>
      <c r="Q472" s="444"/>
      <c r="R472" s="444"/>
      <c r="S472" s="444"/>
      <c r="T472" s="444"/>
      <c r="U472" s="444"/>
      <c r="V472" s="444"/>
      <c r="W472" s="444"/>
      <c r="X472" s="444"/>
      <c r="Y472" s="444"/>
      <c r="Z472" s="444"/>
    </row>
    <row r="473">
      <c r="A473" s="444"/>
      <c r="B473" s="445"/>
      <c r="D473" s="444"/>
      <c r="E473" s="444"/>
      <c r="F473" s="444"/>
      <c r="G473" s="444"/>
      <c r="H473" s="444"/>
      <c r="I473" s="444"/>
      <c r="J473" s="444"/>
      <c r="K473" s="444"/>
      <c r="L473" s="444"/>
      <c r="M473" s="444"/>
      <c r="N473" s="444"/>
      <c r="O473" s="444"/>
      <c r="P473" s="444"/>
      <c r="Q473" s="444"/>
      <c r="R473" s="444"/>
      <c r="S473" s="444"/>
      <c r="T473" s="444"/>
      <c r="U473" s="444"/>
      <c r="V473" s="444"/>
      <c r="W473" s="444"/>
      <c r="X473" s="444"/>
      <c r="Y473" s="444"/>
      <c r="Z473" s="444"/>
    </row>
    <row r="474">
      <c r="A474" s="444"/>
      <c r="B474" s="445"/>
      <c r="D474" s="444"/>
      <c r="E474" s="444"/>
      <c r="F474" s="444"/>
      <c r="G474" s="444"/>
      <c r="H474" s="444"/>
      <c r="I474" s="444"/>
      <c r="J474" s="444"/>
      <c r="K474" s="444"/>
      <c r="L474" s="444"/>
      <c r="M474" s="444"/>
      <c r="N474" s="444"/>
      <c r="O474" s="444"/>
      <c r="P474" s="444"/>
      <c r="Q474" s="444"/>
      <c r="R474" s="444"/>
      <c r="S474" s="444"/>
      <c r="T474" s="444"/>
      <c r="U474" s="444"/>
      <c r="V474" s="444"/>
      <c r="W474" s="444"/>
      <c r="X474" s="444"/>
      <c r="Y474" s="444"/>
      <c r="Z474" s="444"/>
    </row>
    <row r="475">
      <c r="A475" s="444"/>
      <c r="B475" s="445"/>
      <c r="D475" s="444"/>
      <c r="E475" s="444"/>
      <c r="F475" s="444"/>
      <c r="G475" s="444"/>
      <c r="H475" s="444"/>
      <c r="I475" s="444"/>
      <c r="J475" s="444"/>
      <c r="K475" s="444"/>
      <c r="L475" s="444"/>
      <c r="M475" s="444"/>
      <c r="N475" s="444"/>
      <c r="O475" s="444"/>
      <c r="P475" s="444"/>
      <c r="Q475" s="444"/>
      <c r="R475" s="444"/>
      <c r="S475" s="444"/>
      <c r="T475" s="444"/>
      <c r="U475" s="444"/>
      <c r="V475" s="444"/>
      <c r="W475" s="444"/>
      <c r="X475" s="444"/>
      <c r="Y475" s="444"/>
      <c r="Z475" s="444"/>
    </row>
    <row r="476">
      <c r="A476" s="444"/>
      <c r="B476" s="445"/>
      <c r="D476" s="444"/>
      <c r="E476" s="444"/>
      <c r="F476" s="444"/>
      <c r="G476" s="444"/>
      <c r="H476" s="444"/>
      <c r="I476" s="444"/>
      <c r="J476" s="444"/>
      <c r="K476" s="444"/>
      <c r="L476" s="444"/>
      <c r="M476" s="444"/>
      <c r="N476" s="444"/>
      <c r="O476" s="444"/>
      <c r="P476" s="444"/>
      <c r="Q476" s="444"/>
      <c r="R476" s="444"/>
      <c r="S476" s="444"/>
      <c r="T476" s="444"/>
      <c r="U476" s="444"/>
      <c r="V476" s="444"/>
      <c r="W476" s="444"/>
      <c r="X476" s="444"/>
      <c r="Y476" s="444"/>
      <c r="Z476" s="444"/>
    </row>
    <row r="477">
      <c r="A477" s="444"/>
      <c r="B477" s="445"/>
      <c r="D477" s="444"/>
      <c r="E477" s="444"/>
      <c r="F477" s="444"/>
      <c r="G477" s="444"/>
      <c r="H477" s="444"/>
      <c r="I477" s="444"/>
      <c r="J477" s="444"/>
      <c r="K477" s="444"/>
      <c r="L477" s="444"/>
      <c r="M477" s="444"/>
      <c r="N477" s="444"/>
      <c r="O477" s="444"/>
      <c r="P477" s="444"/>
      <c r="Q477" s="444"/>
      <c r="R477" s="444"/>
      <c r="S477" s="444"/>
      <c r="T477" s="444"/>
      <c r="U477" s="444"/>
      <c r="V477" s="444"/>
      <c r="W477" s="444"/>
      <c r="X477" s="444"/>
      <c r="Y477" s="444"/>
      <c r="Z477" s="444"/>
    </row>
    <row r="478">
      <c r="A478" s="444"/>
      <c r="B478" s="445"/>
      <c r="D478" s="444"/>
      <c r="E478" s="444"/>
      <c r="F478" s="444"/>
      <c r="G478" s="444"/>
      <c r="H478" s="444"/>
      <c r="I478" s="444"/>
      <c r="J478" s="444"/>
      <c r="K478" s="444"/>
      <c r="L478" s="444"/>
      <c r="M478" s="444"/>
      <c r="N478" s="444"/>
      <c r="O478" s="444"/>
      <c r="P478" s="444"/>
      <c r="Q478" s="444"/>
      <c r="R478" s="444"/>
      <c r="S478" s="444"/>
      <c r="T478" s="444"/>
      <c r="U478" s="444"/>
      <c r="V478" s="444"/>
      <c r="W478" s="444"/>
      <c r="X478" s="444"/>
      <c r="Y478" s="444"/>
      <c r="Z478" s="444"/>
    </row>
    <row r="479">
      <c r="A479" s="444"/>
      <c r="B479" s="445"/>
      <c r="D479" s="444"/>
      <c r="E479" s="444"/>
      <c r="F479" s="444"/>
      <c r="G479" s="444"/>
      <c r="H479" s="444"/>
      <c r="I479" s="444"/>
      <c r="J479" s="444"/>
      <c r="K479" s="444"/>
      <c r="L479" s="444"/>
      <c r="M479" s="444"/>
      <c r="N479" s="444"/>
      <c r="O479" s="444"/>
      <c r="P479" s="444"/>
      <c r="Q479" s="444"/>
      <c r="R479" s="444"/>
      <c r="S479" s="444"/>
      <c r="T479" s="444"/>
      <c r="U479" s="444"/>
      <c r="V479" s="444"/>
      <c r="W479" s="444"/>
      <c r="X479" s="444"/>
      <c r="Y479" s="444"/>
      <c r="Z479" s="444"/>
    </row>
    <row r="480">
      <c r="A480" s="444"/>
      <c r="B480" s="445"/>
      <c r="D480" s="444"/>
      <c r="E480" s="444"/>
      <c r="F480" s="444"/>
      <c r="G480" s="444"/>
      <c r="H480" s="444"/>
      <c r="I480" s="444"/>
      <c r="J480" s="444"/>
      <c r="K480" s="444"/>
      <c r="L480" s="444"/>
      <c r="M480" s="444"/>
      <c r="N480" s="444"/>
      <c r="O480" s="444"/>
      <c r="P480" s="444"/>
      <c r="Q480" s="444"/>
      <c r="R480" s="444"/>
      <c r="S480" s="444"/>
      <c r="T480" s="444"/>
      <c r="U480" s="444"/>
      <c r="V480" s="444"/>
      <c r="W480" s="444"/>
      <c r="X480" s="444"/>
      <c r="Y480" s="444"/>
      <c r="Z480" s="444"/>
    </row>
    <row r="481">
      <c r="A481" s="444"/>
      <c r="B481" s="445"/>
      <c r="D481" s="444"/>
      <c r="E481" s="444"/>
      <c r="F481" s="444"/>
      <c r="G481" s="444"/>
      <c r="H481" s="444"/>
      <c r="I481" s="444"/>
      <c r="J481" s="444"/>
      <c r="K481" s="444"/>
      <c r="L481" s="444"/>
      <c r="M481" s="444"/>
      <c r="N481" s="444"/>
      <c r="O481" s="444"/>
      <c r="P481" s="444"/>
      <c r="Q481" s="444"/>
      <c r="R481" s="444"/>
      <c r="S481" s="444"/>
      <c r="T481" s="444"/>
      <c r="U481" s="444"/>
      <c r="V481" s="444"/>
      <c r="W481" s="444"/>
      <c r="X481" s="444"/>
      <c r="Y481" s="444"/>
      <c r="Z481" s="444"/>
    </row>
    <row r="482">
      <c r="A482" s="444"/>
      <c r="B482" s="445"/>
      <c r="D482" s="444"/>
      <c r="E482" s="444"/>
      <c r="F482" s="444"/>
      <c r="G482" s="444"/>
      <c r="H482" s="444"/>
      <c r="I482" s="444"/>
      <c r="J482" s="444"/>
      <c r="K482" s="444"/>
      <c r="L482" s="444"/>
      <c r="M482" s="444"/>
      <c r="N482" s="444"/>
      <c r="O482" s="444"/>
      <c r="P482" s="444"/>
      <c r="Q482" s="444"/>
      <c r="R482" s="444"/>
      <c r="S482" s="444"/>
      <c r="T482" s="444"/>
      <c r="U482" s="444"/>
      <c r="V482" s="444"/>
      <c r="W482" s="444"/>
      <c r="X482" s="444"/>
      <c r="Y482" s="444"/>
      <c r="Z482" s="444"/>
    </row>
    <row r="483">
      <c r="A483" s="444"/>
      <c r="B483" s="445"/>
      <c r="D483" s="444"/>
      <c r="E483" s="444"/>
      <c r="F483" s="444"/>
      <c r="G483" s="444"/>
      <c r="H483" s="444"/>
      <c r="I483" s="444"/>
      <c r="J483" s="444"/>
      <c r="K483" s="444"/>
      <c r="L483" s="444"/>
      <c r="M483" s="444"/>
      <c r="N483" s="444"/>
      <c r="O483" s="444"/>
      <c r="P483" s="444"/>
      <c r="Q483" s="444"/>
      <c r="R483" s="444"/>
      <c r="S483" s="444"/>
      <c r="T483" s="444"/>
      <c r="U483" s="444"/>
      <c r="V483" s="444"/>
      <c r="W483" s="444"/>
      <c r="X483" s="444"/>
      <c r="Y483" s="444"/>
      <c r="Z483" s="444"/>
    </row>
    <row r="484">
      <c r="A484" s="444"/>
      <c r="B484" s="445"/>
      <c r="D484" s="444"/>
      <c r="E484" s="444"/>
      <c r="F484" s="444"/>
      <c r="G484" s="444"/>
      <c r="H484" s="444"/>
      <c r="I484" s="444"/>
      <c r="J484" s="444"/>
      <c r="K484" s="444"/>
      <c r="L484" s="444"/>
      <c r="M484" s="444"/>
      <c r="N484" s="444"/>
      <c r="O484" s="444"/>
      <c r="P484" s="444"/>
      <c r="Q484" s="444"/>
      <c r="R484" s="444"/>
      <c r="S484" s="444"/>
      <c r="T484" s="444"/>
      <c r="U484" s="444"/>
      <c r="V484" s="444"/>
      <c r="W484" s="444"/>
      <c r="X484" s="444"/>
      <c r="Y484" s="444"/>
      <c r="Z484" s="444"/>
    </row>
    <row r="485">
      <c r="A485" s="444"/>
      <c r="B485" s="445"/>
      <c r="D485" s="444"/>
      <c r="E485" s="444"/>
      <c r="F485" s="444"/>
      <c r="G485" s="444"/>
      <c r="H485" s="444"/>
      <c r="I485" s="444"/>
      <c r="J485" s="444"/>
      <c r="K485" s="444"/>
      <c r="L485" s="444"/>
      <c r="M485" s="444"/>
      <c r="N485" s="444"/>
      <c r="O485" s="444"/>
      <c r="P485" s="444"/>
      <c r="Q485" s="444"/>
      <c r="R485" s="444"/>
      <c r="S485" s="444"/>
      <c r="T485" s="444"/>
      <c r="U485" s="444"/>
      <c r="V485" s="444"/>
      <c r="W485" s="444"/>
      <c r="X485" s="444"/>
      <c r="Y485" s="444"/>
      <c r="Z485" s="444"/>
    </row>
    <row r="486">
      <c r="A486" s="444"/>
      <c r="B486" s="445"/>
      <c r="D486" s="444"/>
      <c r="E486" s="444"/>
      <c r="F486" s="444"/>
      <c r="G486" s="444"/>
      <c r="H486" s="444"/>
      <c r="I486" s="444"/>
      <c r="J486" s="444"/>
      <c r="K486" s="444"/>
      <c r="L486" s="444"/>
      <c r="M486" s="444"/>
      <c r="N486" s="444"/>
      <c r="O486" s="444"/>
      <c r="P486" s="444"/>
      <c r="Q486" s="444"/>
      <c r="R486" s="444"/>
      <c r="S486" s="444"/>
      <c r="T486" s="444"/>
      <c r="U486" s="444"/>
      <c r="V486" s="444"/>
      <c r="W486" s="444"/>
      <c r="X486" s="444"/>
      <c r="Y486" s="444"/>
      <c r="Z486" s="444"/>
    </row>
    <row r="487">
      <c r="A487" s="444"/>
      <c r="B487" s="445"/>
      <c r="D487" s="444"/>
      <c r="E487" s="444"/>
      <c r="F487" s="444"/>
      <c r="G487" s="444"/>
      <c r="H487" s="444"/>
      <c r="I487" s="444"/>
      <c r="J487" s="444"/>
      <c r="K487" s="444"/>
      <c r="L487" s="444"/>
      <c r="M487" s="444"/>
      <c r="N487" s="444"/>
      <c r="O487" s="444"/>
      <c r="P487" s="444"/>
      <c r="Q487" s="444"/>
      <c r="R487" s="444"/>
      <c r="S487" s="444"/>
      <c r="T487" s="444"/>
      <c r="U487" s="444"/>
      <c r="V487" s="444"/>
      <c r="W487" s="444"/>
      <c r="X487" s="444"/>
      <c r="Y487" s="444"/>
      <c r="Z487" s="444"/>
    </row>
    <row r="488">
      <c r="A488" s="444"/>
      <c r="B488" s="445"/>
      <c r="D488" s="444"/>
      <c r="E488" s="444"/>
      <c r="F488" s="444"/>
      <c r="G488" s="444"/>
      <c r="H488" s="444"/>
      <c r="I488" s="444"/>
      <c r="J488" s="444"/>
      <c r="K488" s="444"/>
      <c r="L488" s="444"/>
      <c r="M488" s="444"/>
      <c r="N488" s="444"/>
      <c r="O488" s="444"/>
      <c r="P488" s="444"/>
      <c r="Q488" s="444"/>
      <c r="R488" s="444"/>
      <c r="S488" s="444"/>
      <c r="T488" s="444"/>
      <c r="U488" s="444"/>
      <c r="V488" s="444"/>
      <c r="W488" s="444"/>
      <c r="X488" s="444"/>
      <c r="Y488" s="444"/>
      <c r="Z488" s="444"/>
    </row>
    <row r="489">
      <c r="A489" s="444"/>
      <c r="B489" s="445"/>
      <c r="D489" s="444"/>
      <c r="E489" s="444"/>
      <c r="F489" s="444"/>
      <c r="G489" s="444"/>
      <c r="H489" s="444"/>
      <c r="I489" s="444"/>
      <c r="J489" s="444"/>
      <c r="K489" s="444"/>
      <c r="L489" s="444"/>
      <c r="M489" s="444"/>
      <c r="N489" s="444"/>
      <c r="O489" s="444"/>
      <c r="P489" s="444"/>
      <c r="Q489" s="444"/>
      <c r="R489" s="444"/>
      <c r="S489" s="444"/>
      <c r="T489" s="444"/>
      <c r="U489" s="444"/>
      <c r="V489" s="444"/>
      <c r="W489" s="444"/>
      <c r="X489" s="444"/>
      <c r="Y489" s="444"/>
      <c r="Z489" s="444"/>
    </row>
    <row r="490">
      <c r="A490" s="444"/>
      <c r="B490" s="445"/>
      <c r="D490" s="444"/>
      <c r="E490" s="444"/>
      <c r="F490" s="444"/>
      <c r="G490" s="444"/>
      <c r="H490" s="444"/>
      <c r="I490" s="444"/>
      <c r="J490" s="444"/>
      <c r="K490" s="444"/>
      <c r="L490" s="444"/>
      <c r="M490" s="444"/>
      <c r="N490" s="444"/>
      <c r="O490" s="444"/>
      <c r="P490" s="444"/>
      <c r="Q490" s="444"/>
      <c r="R490" s="444"/>
      <c r="S490" s="444"/>
      <c r="T490" s="444"/>
      <c r="U490" s="444"/>
      <c r="V490" s="444"/>
      <c r="W490" s="444"/>
      <c r="X490" s="444"/>
      <c r="Y490" s="444"/>
      <c r="Z490" s="444"/>
    </row>
    <row r="491">
      <c r="A491" s="444"/>
      <c r="B491" s="445"/>
      <c r="D491" s="444"/>
      <c r="E491" s="444"/>
      <c r="F491" s="444"/>
      <c r="G491" s="444"/>
      <c r="H491" s="444"/>
      <c r="I491" s="444"/>
      <c r="J491" s="444"/>
      <c r="K491" s="444"/>
      <c r="L491" s="444"/>
      <c r="M491" s="444"/>
      <c r="N491" s="444"/>
      <c r="O491" s="444"/>
      <c r="P491" s="444"/>
      <c r="Q491" s="444"/>
      <c r="R491" s="444"/>
      <c r="S491" s="444"/>
      <c r="T491" s="444"/>
      <c r="U491" s="444"/>
      <c r="V491" s="444"/>
      <c r="W491" s="444"/>
      <c r="X491" s="444"/>
      <c r="Y491" s="444"/>
      <c r="Z491" s="444"/>
    </row>
    <row r="492">
      <c r="A492" s="444"/>
      <c r="B492" s="445"/>
      <c r="D492" s="444"/>
      <c r="E492" s="444"/>
      <c r="F492" s="444"/>
      <c r="G492" s="444"/>
      <c r="H492" s="444"/>
      <c r="I492" s="444"/>
      <c r="J492" s="444"/>
      <c r="K492" s="444"/>
      <c r="L492" s="444"/>
      <c r="M492" s="444"/>
      <c r="N492" s="444"/>
      <c r="O492" s="444"/>
      <c r="P492" s="444"/>
      <c r="Q492" s="444"/>
      <c r="R492" s="444"/>
      <c r="S492" s="444"/>
      <c r="T492" s="444"/>
      <c r="U492" s="444"/>
      <c r="V492" s="444"/>
      <c r="W492" s="444"/>
      <c r="X492" s="444"/>
      <c r="Y492" s="444"/>
      <c r="Z492" s="444"/>
    </row>
    <row r="493">
      <c r="A493" s="444"/>
      <c r="B493" s="445"/>
      <c r="D493" s="444"/>
      <c r="E493" s="444"/>
      <c r="F493" s="444"/>
      <c r="G493" s="444"/>
      <c r="H493" s="444"/>
      <c r="I493" s="444"/>
      <c r="J493" s="444"/>
      <c r="K493" s="444"/>
      <c r="L493" s="444"/>
      <c r="M493" s="444"/>
      <c r="N493" s="444"/>
      <c r="O493" s="444"/>
      <c r="P493" s="444"/>
      <c r="Q493" s="444"/>
      <c r="R493" s="444"/>
      <c r="S493" s="444"/>
      <c r="T493" s="444"/>
      <c r="U493" s="444"/>
      <c r="V493" s="444"/>
      <c r="W493" s="444"/>
      <c r="X493" s="444"/>
      <c r="Y493" s="444"/>
      <c r="Z493" s="444"/>
    </row>
    <row r="494">
      <c r="A494" s="444"/>
      <c r="B494" s="445"/>
      <c r="D494" s="444"/>
      <c r="E494" s="444"/>
      <c r="F494" s="444"/>
      <c r="G494" s="444"/>
      <c r="H494" s="444"/>
      <c r="I494" s="444"/>
      <c r="J494" s="444"/>
      <c r="K494" s="444"/>
      <c r="L494" s="444"/>
      <c r="M494" s="444"/>
      <c r="N494" s="444"/>
      <c r="O494" s="444"/>
      <c r="P494" s="444"/>
      <c r="Q494" s="444"/>
      <c r="R494" s="444"/>
      <c r="S494" s="444"/>
      <c r="T494" s="444"/>
      <c r="U494" s="444"/>
      <c r="V494" s="444"/>
      <c r="W494" s="444"/>
      <c r="X494" s="444"/>
      <c r="Y494" s="444"/>
      <c r="Z494" s="444"/>
    </row>
    <row r="495">
      <c r="A495" s="444"/>
      <c r="B495" s="445"/>
      <c r="D495" s="444"/>
      <c r="E495" s="444"/>
      <c r="F495" s="444"/>
      <c r="G495" s="444"/>
      <c r="H495" s="444"/>
      <c r="I495" s="444"/>
      <c r="J495" s="444"/>
      <c r="K495" s="444"/>
      <c r="L495" s="444"/>
      <c r="M495" s="444"/>
      <c r="N495" s="444"/>
      <c r="O495" s="444"/>
      <c r="P495" s="444"/>
      <c r="Q495" s="444"/>
      <c r="R495" s="444"/>
      <c r="S495" s="444"/>
      <c r="T495" s="444"/>
      <c r="U495" s="444"/>
      <c r="V495" s="444"/>
      <c r="W495" s="444"/>
      <c r="X495" s="444"/>
      <c r="Y495" s="444"/>
      <c r="Z495" s="444"/>
    </row>
    <row r="496">
      <c r="A496" s="444"/>
      <c r="B496" s="445"/>
      <c r="D496" s="444"/>
      <c r="E496" s="444"/>
      <c r="F496" s="444"/>
      <c r="G496" s="444"/>
      <c r="H496" s="444"/>
      <c r="I496" s="444"/>
      <c r="J496" s="444"/>
      <c r="K496" s="444"/>
      <c r="L496" s="444"/>
      <c r="M496" s="444"/>
      <c r="N496" s="444"/>
      <c r="O496" s="444"/>
      <c r="P496" s="444"/>
      <c r="Q496" s="444"/>
      <c r="R496" s="444"/>
      <c r="S496" s="444"/>
      <c r="T496" s="444"/>
      <c r="U496" s="444"/>
      <c r="V496" s="444"/>
      <c r="W496" s="444"/>
      <c r="X496" s="444"/>
      <c r="Y496" s="444"/>
      <c r="Z496" s="444"/>
    </row>
    <row r="497">
      <c r="A497" s="444"/>
      <c r="B497" s="445"/>
      <c r="D497" s="444"/>
      <c r="E497" s="444"/>
      <c r="F497" s="444"/>
      <c r="G497" s="444"/>
      <c r="H497" s="444"/>
      <c r="I497" s="444"/>
      <c r="J497" s="444"/>
      <c r="K497" s="444"/>
      <c r="L497" s="444"/>
      <c r="M497" s="444"/>
      <c r="N497" s="444"/>
      <c r="O497" s="444"/>
      <c r="P497" s="444"/>
      <c r="Q497" s="444"/>
      <c r="R497" s="444"/>
      <c r="S497" s="444"/>
      <c r="T497" s="444"/>
      <c r="U497" s="444"/>
      <c r="V497" s="444"/>
      <c r="W497" s="444"/>
      <c r="X497" s="444"/>
      <c r="Y497" s="444"/>
      <c r="Z497" s="444"/>
    </row>
    <row r="498">
      <c r="A498" s="444"/>
      <c r="B498" s="445"/>
      <c r="D498" s="444"/>
      <c r="E498" s="444"/>
      <c r="F498" s="444"/>
      <c r="G498" s="444"/>
      <c r="H498" s="444"/>
      <c r="I498" s="444"/>
      <c r="J498" s="444"/>
      <c r="K498" s="444"/>
      <c r="L498" s="444"/>
      <c r="M498" s="444"/>
      <c r="N498" s="444"/>
      <c r="O498" s="444"/>
      <c r="P498" s="444"/>
      <c r="Q498" s="444"/>
      <c r="R498" s="444"/>
      <c r="S498" s="444"/>
      <c r="T498" s="444"/>
      <c r="U498" s="444"/>
      <c r="V498" s="444"/>
      <c r="W498" s="444"/>
      <c r="X498" s="444"/>
      <c r="Y498" s="444"/>
      <c r="Z498" s="444"/>
    </row>
    <row r="499">
      <c r="A499" s="444"/>
      <c r="B499" s="445"/>
      <c r="D499" s="444"/>
      <c r="E499" s="444"/>
      <c r="F499" s="444"/>
      <c r="G499" s="444"/>
      <c r="H499" s="444"/>
      <c r="I499" s="444"/>
      <c r="J499" s="444"/>
      <c r="K499" s="444"/>
      <c r="L499" s="444"/>
      <c r="M499" s="444"/>
      <c r="N499" s="444"/>
      <c r="O499" s="444"/>
      <c r="P499" s="444"/>
      <c r="Q499" s="444"/>
      <c r="R499" s="444"/>
      <c r="S499" s="444"/>
      <c r="T499" s="444"/>
      <c r="U499" s="444"/>
      <c r="V499" s="444"/>
      <c r="W499" s="444"/>
      <c r="X499" s="444"/>
      <c r="Y499" s="444"/>
      <c r="Z499" s="444"/>
    </row>
    <row r="500">
      <c r="A500" s="444"/>
      <c r="B500" s="445"/>
      <c r="D500" s="444"/>
      <c r="E500" s="444"/>
      <c r="F500" s="444"/>
      <c r="G500" s="444"/>
      <c r="H500" s="444"/>
      <c r="I500" s="444"/>
      <c r="J500" s="444"/>
      <c r="K500" s="444"/>
      <c r="L500" s="444"/>
      <c r="M500" s="444"/>
      <c r="N500" s="444"/>
      <c r="O500" s="444"/>
      <c r="P500" s="444"/>
      <c r="Q500" s="444"/>
      <c r="R500" s="444"/>
      <c r="S500" s="444"/>
      <c r="T500" s="444"/>
      <c r="U500" s="444"/>
      <c r="V500" s="444"/>
      <c r="W500" s="444"/>
      <c r="X500" s="444"/>
      <c r="Y500" s="444"/>
      <c r="Z500" s="444"/>
    </row>
    <row r="501">
      <c r="A501" s="444"/>
      <c r="B501" s="445"/>
      <c r="D501" s="444"/>
      <c r="E501" s="444"/>
      <c r="F501" s="444"/>
      <c r="G501" s="444"/>
      <c r="H501" s="444"/>
      <c r="I501" s="444"/>
      <c r="J501" s="444"/>
      <c r="K501" s="444"/>
      <c r="L501" s="444"/>
      <c r="M501" s="444"/>
      <c r="N501" s="444"/>
      <c r="O501" s="444"/>
      <c r="P501" s="444"/>
      <c r="Q501" s="444"/>
      <c r="R501" s="444"/>
      <c r="S501" s="444"/>
      <c r="T501" s="444"/>
      <c r="U501" s="444"/>
      <c r="V501" s="444"/>
      <c r="W501" s="444"/>
      <c r="X501" s="444"/>
      <c r="Y501" s="444"/>
      <c r="Z501" s="444"/>
    </row>
    <row r="502">
      <c r="A502" s="444"/>
      <c r="B502" s="445"/>
      <c r="D502" s="444"/>
      <c r="E502" s="444"/>
      <c r="F502" s="444"/>
      <c r="G502" s="444"/>
      <c r="H502" s="444"/>
      <c r="I502" s="444"/>
      <c r="J502" s="444"/>
      <c r="K502" s="444"/>
      <c r="L502" s="444"/>
      <c r="M502" s="444"/>
      <c r="N502" s="444"/>
      <c r="O502" s="444"/>
      <c r="P502" s="444"/>
      <c r="Q502" s="444"/>
      <c r="R502" s="444"/>
      <c r="S502" s="444"/>
      <c r="T502" s="444"/>
      <c r="U502" s="444"/>
      <c r="V502" s="444"/>
      <c r="W502" s="444"/>
      <c r="X502" s="444"/>
      <c r="Y502" s="444"/>
      <c r="Z502" s="444"/>
    </row>
    <row r="503">
      <c r="A503" s="444"/>
      <c r="B503" s="445"/>
      <c r="D503" s="444"/>
      <c r="E503" s="444"/>
      <c r="F503" s="444"/>
      <c r="G503" s="444"/>
      <c r="H503" s="444"/>
      <c r="I503" s="444"/>
      <c r="J503" s="444"/>
      <c r="K503" s="444"/>
      <c r="L503" s="444"/>
      <c r="M503" s="444"/>
      <c r="N503" s="444"/>
      <c r="O503" s="444"/>
      <c r="P503" s="444"/>
      <c r="Q503" s="444"/>
      <c r="R503" s="444"/>
      <c r="S503" s="444"/>
      <c r="T503" s="444"/>
      <c r="U503" s="444"/>
      <c r="V503" s="444"/>
      <c r="W503" s="444"/>
      <c r="X503" s="444"/>
      <c r="Y503" s="444"/>
      <c r="Z503" s="444"/>
    </row>
    <row r="504">
      <c r="A504" s="444"/>
      <c r="B504" s="445"/>
      <c r="D504" s="444"/>
      <c r="E504" s="444"/>
      <c r="F504" s="444"/>
      <c r="G504" s="444"/>
      <c r="H504" s="444"/>
      <c r="I504" s="444"/>
      <c r="J504" s="444"/>
      <c r="K504" s="444"/>
      <c r="L504" s="444"/>
      <c r="M504" s="444"/>
      <c r="N504" s="444"/>
      <c r="O504" s="444"/>
      <c r="P504" s="444"/>
      <c r="Q504" s="444"/>
      <c r="R504" s="444"/>
      <c r="S504" s="444"/>
      <c r="T504" s="444"/>
      <c r="U504" s="444"/>
      <c r="V504" s="444"/>
      <c r="W504" s="444"/>
      <c r="X504" s="444"/>
      <c r="Y504" s="444"/>
      <c r="Z504" s="444"/>
    </row>
    <row r="505">
      <c r="A505" s="444"/>
      <c r="B505" s="445"/>
      <c r="D505" s="444"/>
      <c r="E505" s="444"/>
      <c r="F505" s="444"/>
      <c r="G505" s="444"/>
      <c r="H505" s="444"/>
      <c r="I505" s="444"/>
      <c r="J505" s="444"/>
      <c r="K505" s="444"/>
      <c r="L505" s="444"/>
      <c r="M505" s="444"/>
      <c r="N505" s="444"/>
      <c r="O505" s="444"/>
      <c r="P505" s="444"/>
      <c r="Q505" s="444"/>
      <c r="R505" s="444"/>
      <c r="S505" s="444"/>
      <c r="T505" s="444"/>
      <c r="U505" s="444"/>
      <c r="V505" s="444"/>
      <c r="W505" s="444"/>
      <c r="X505" s="444"/>
      <c r="Y505" s="444"/>
      <c r="Z505" s="444"/>
    </row>
    <row r="506">
      <c r="A506" s="444"/>
      <c r="B506" s="445"/>
      <c r="D506" s="444"/>
      <c r="E506" s="444"/>
      <c r="F506" s="444"/>
      <c r="G506" s="444"/>
      <c r="H506" s="444"/>
      <c r="I506" s="444"/>
      <c r="J506" s="444"/>
      <c r="K506" s="444"/>
      <c r="L506" s="444"/>
      <c r="M506" s="444"/>
      <c r="N506" s="444"/>
      <c r="O506" s="444"/>
      <c r="P506" s="444"/>
      <c r="Q506" s="444"/>
      <c r="R506" s="444"/>
      <c r="S506" s="444"/>
      <c r="T506" s="444"/>
      <c r="U506" s="444"/>
      <c r="V506" s="444"/>
      <c r="W506" s="444"/>
      <c r="X506" s="444"/>
      <c r="Y506" s="444"/>
      <c r="Z506" s="444"/>
    </row>
    <row r="507">
      <c r="A507" s="444"/>
      <c r="B507" s="445"/>
      <c r="D507" s="444"/>
      <c r="E507" s="444"/>
      <c r="F507" s="444"/>
      <c r="G507" s="444"/>
      <c r="H507" s="444"/>
      <c r="I507" s="444"/>
      <c r="J507" s="444"/>
      <c r="K507" s="444"/>
      <c r="L507" s="444"/>
      <c r="M507" s="444"/>
      <c r="N507" s="444"/>
      <c r="O507" s="444"/>
      <c r="P507" s="444"/>
      <c r="Q507" s="444"/>
      <c r="R507" s="444"/>
      <c r="S507" s="444"/>
      <c r="T507" s="444"/>
      <c r="U507" s="444"/>
      <c r="V507" s="444"/>
      <c r="W507" s="444"/>
      <c r="X507" s="444"/>
      <c r="Y507" s="444"/>
      <c r="Z507" s="444"/>
    </row>
    <row r="508">
      <c r="A508" s="444"/>
      <c r="B508" s="445"/>
      <c r="D508" s="444"/>
      <c r="E508" s="444"/>
      <c r="F508" s="444"/>
      <c r="G508" s="444"/>
      <c r="H508" s="444"/>
      <c r="I508" s="444"/>
      <c r="J508" s="444"/>
      <c r="K508" s="444"/>
      <c r="L508" s="444"/>
      <c r="M508" s="444"/>
      <c r="N508" s="444"/>
      <c r="O508" s="444"/>
      <c r="P508" s="444"/>
      <c r="Q508" s="444"/>
      <c r="R508" s="444"/>
      <c r="S508" s="444"/>
      <c r="T508" s="444"/>
      <c r="U508" s="444"/>
      <c r="V508" s="444"/>
      <c r="W508" s="444"/>
      <c r="X508" s="444"/>
      <c r="Y508" s="444"/>
      <c r="Z508" s="444"/>
    </row>
    <row r="509">
      <c r="A509" s="444"/>
      <c r="B509" s="445"/>
      <c r="D509" s="444"/>
      <c r="E509" s="444"/>
      <c r="F509" s="444"/>
      <c r="G509" s="444"/>
      <c r="H509" s="444"/>
      <c r="I509" s="444"/>
      <c r="J509" s="444"/>
      <c r="K509" s="444"/>
      <c r="L509" s="444"/>
      <c r="M509" s="444"/>
      <c r="N509" s="444"/>
      <c r="O509" s="444"/>
      <c r="P509" s="444"/>
      <c r="Q509" s="444"/>
      <c r="R509" s="444"/>
      <c r="S509" s="444"/>
      <c r="T509" s="444"/>
      <c r="U509" s="444"/>
      <c r="V509" s="444"/>
      <c r="W509" s="444"/>
      <c r="X509" s="444"/>
      <c r="Y509" s="444"/>
      <c r="Z509" s="444"/>
    </row>
    <row r="510">
      <c r="A510" s="444"/>
      <c r="B510" s="445"/>
      <c r="D510" s="444"/>
      <c r="E510" s="444"/>
      <c r="F510" s="444"/>
      <c r="G510" s="444"/>
      <c r="H510" s="444"/>
      <c r="I510" s="444"/>
      <c r="J510" s="444"/>
      <c r="K510" s="444"/>
      <c r="L510" s="444"/>
      <c r="M510" s="444"/>
      <c r="N510" s="444"/>
      <c r="O510" s="444"/>
      <c r="P510" s="444"/>
      <c r="Q510" s="444"/>
      <c r="R510" s="444"/>
      <c r="S510" s="444"/>
      <c r="T510" s="444"/>
      <c r="U510" s="444"/>
      <c r="V510" s="444"/>
      <c r="W510" s="444"/>
      <c r="X510" s="444"/>
      <c r="Y510" s="444"/>
      <c r="Z510" s="444"/>
    </row>
    <row r="511">
      <c r="A511" s="444"/>
      <c r="B511" s="445"/>
      <c r="D511" s="444"/>
      <c r="E511" s="444"/>
      <c r="F511" s="444"/>
      <c r="G511" s="444"/>
      <c r="H511" s="444"/>
      <c r="I511" s="444"/>
      <c r="J511" s="444"/>
      <c r="K511" s="444"/>
      <c r="L511" s="444"/>
      <c r="M511" s="444"/>
      <c r="N511" s="444"/>
      <c r="O511" s="444"/>
      <c r="P511" s="444"/>
      <c r="Q511" s="444"/>
      <c r="R511" s="444"/>
      <c r="S511" s="444"/>
      <c r="T511" s="444"/>
      <c r="U511" s="444"/>
      <c r="V511" s="444"/>
      <c r="W511" s="444"/>
      <c r="X511" s="444"/>
      <c r="Y511" s="444"/>
      <c r="Z511" s="444"/>
    </row>
    <row r="512">
      <c r="A512" s="444"/>
      <c r="B512" s="445"/>
      <c r="D512" s="444"/>
      <c r="E512" s="444"/>
      <c r="F512" s="444"/>
      <c r="G512" s="444"/>
      <c r="H512" s="444"/>
      <c r="I512" s="444"/>
      <c r="J512" s="444"/>
      <c r="K512" s="444"/>
      <c r="L512" s="444"/>
      <c r="M512" s="444"/>
      <c r="N512" s="444"/>
      <c r="O512" s="444"/>
      <c r="P512" s="444"/>
      <c r="Q512" s="444"/>
      <c r="R512" s="444"/>
      <c r="S512" s="444"/>
      <c r="T512" s="444"/>
      <c r="U512" s="444"/>
      <c r="V512" s="444"/>
      <c r="W512" s="444"/>
      <c r="X512" s="444"/>
      <c r="Y512" s="444"/>
      <c r="Z512" s="444"/>
    </row>
    <row r="513">
      <c r="A513" s="444"/>
      <c r="B513" s="445"/>
      <c r="D513" s="444"/>
      <c r="E513" s="444"/>
      <c r="F513" s="444"/>
      <c r="G513" s="444"/>
      <c r="H513" s="444"/>
      <c r="I513" s="444"/>
      <c r="J513" s="444"/>
      <c r="K513" s="444"/>
      <c r="L513" s="444"/>
      <c r="M513" s="444"/>
      <c r="N513" s="444"/>
      <c r="O513" s="444"/>
      <c r="P513" s="444"/>
      <c r="Q513" s="444"/>
      <c r="R513" s="444"/>
      <c r="S513" s="444"/>
      <c r="T513" s="444"/>
      <c r="U513" s="444"/>
      <c r="V513" s="444"/>
      <c r="W513" s="444"/>
      <c r="X513" s="444"/>
      <c r="Y513" s="444"/>
      <c r="Z513" s="444"/>
    </row>
    <row r="514">
      <c r="A514" s="444"/>
      <c r="B514" s="445"/>
      <c r="D514" s="444"/>
      <c r="E514" s="444"/>
      <c r="F514" s="444"/>
      <c r="G514" s="444"/>
      <c r="H514" s="444"/>
      <c r="I514" s="444"/>
      <c r="J514" s="444"/>
      <c r="K514" s="444"/>
      <c r="L514" s="444"/>
      <c r="M514" s="444"/>
      <c r="N514" s="444"/>
      <c r="O514" s="444"/>
      <c r="P514" s="444"/>
      <c r="Q514" s="444"/>
      <c r="R514" s="444"/>
      <c r="S514" s="444"/>
      <c r="T514" s="444"/>
      <c r="U514" s="444"/>
      <c r="V514" s="444"/>
      <c r="W514" s="444"/>
      <c r="X514" s="444"/>
      <c r="Y514" s="444"/>
      <c r="Z514" s="444"/>
    </row>
    <row r="515">
      <c r="A515" s="444"/>
      <c r="B515" s="445"/>
      <c r="D515" s="444"/>
      <c r="E515" s="444"/>
      <c r="F515" s="444"/>
      <c r="G515" s="444"/>
      <c r="H515" s="444"/>
      <c r="I515" s="444"/>
      <c r="J515" s="444"/>
      <c r="K515" s="444"/>
      <c r="L515" s="444"/>
      <c r="M515" s="444"/>
      <c r="N515" s="444"/>
      <c r="O515" s="444"/>
      <c r="P515" s="444"/>
      <c r="Q515" s="444"/>
      <c r="R515" s="444"/>
      <c r="S515" s="444"/>
      <c r="T515" s="444"/>
      <c r="U515" s="444"/>
      <c r="V515" s="444"/>
      <c r="W515" s="444"/>
      <c r="X515" s="444"/>
      <c r="Y515" s="444"/>
      <c r="Z515" s="444"/>
    </row>
    <row r="516">
      <c r="A516" s="444"/>
      <c r="B516" s="445"/>
      <c r="D516" s="444"/>
      <c r="E516" s="444"/>
      <c r="F516" s="444"/>
      <c r="G516" s="444"/>
      <c r="H516" s="444"/>
      <c r="I516" s="444"/>
      <c r="J516" s="444"/>
      <c r="K516" s="444"/>
      <c r="L516" s="444"/>
      <c r="M516" s="444"/>
      <c r="N516" s="444"/>
      <c r="O516" s="444"/>
      <c r="P516" s="444"/>
      <c r="Q516" s="444"/>
      <c r="R516" s="444"/>
      <c r="S516" s="444"/>
      <c r="T516" s="444"/>
      <c r="U516" s="444"/>
      <c r="V516" s="444"/>
      <c r="W516" s="444"/>
      <c r="X516" s="444"/>
      <c r="Y516" s="444"/>
      <c r="Z516" s="444"/>
    </row>
    <row r="517">
      <c r="A517" s="444"/>
      <c r="B517" s="445"/>
      <c r="D517" s="444"/>
      <c r="E517" s="444"/>
      <c r="F517" s="444"/>
      <c r="G517" s="444"/>
      <c r="H517" s="444"/>
      <c r="I517" s="444"/>
      <c r="J517" s="444"/>
      <c r="K517" s="444"/>
      <c r="L517" s="444"/>
      <c r="M517" s="444"/>
      <c r="N517" s="444"/>
      <c r="O517" s="444"/>
      <c r="P517" s="444"/>
      <c r="Q517" s="444"/>
      <c r="R517" s="444"/>
      <c r="S517" s="444"/>
      <c r="T517" s="444"/>
      <c r="U517" s="444"/>
      <c r="V517" s="444"/>
      <c r="W517" s="444"/>
      <c r="X517" s="444"/>
      <c r="Y517" s="444"/>
      <c r="Z517" s="444"/>
    </row>
    <row r="518">
      <c r="A518" s="444"/>
      <c r="B518" s="445"/>
      <c r="D518" s="444"/>
      <c r="E518" s="444"/>
      <c r="F518" s="444"/>
      <c r="G518" s="444"/>
      <c r="H518" s="444"/>
      <c r="I518" s="444"/>
      <c r="J518" s="444"/>
      <c r="K518" s="444"/>
      <c r="L518" s="444"/>
      <c r="M518" s="444"/>
      <c r="N518" s="444"/>
      <c r="O518" s="444"/>
      <c r="P518" s="444"/>
      <c r="Q518" s="444"/>
      <c r="R518" s="444"/>
      <c r="S518" s="444"/>
      <c r="T518" s="444"/>
      <c r="U518" s="444"/>
      <c r="V518" s="444"/>
      <c r="W518" s="444"/>
      <c r="X518" s="444"/>
      <c r="Y518" s="444"/>
      <c r="Z518" s="444"/>
    </row>
    <row r="519">
      <c r="A519" s="444"/>
      <c r="B519" s="445"/>
      <c r="D519" s="444"/>
      <c r="E519" s="444"/>
      <c r="F519" s="444"/>
      <c r="G519" s="444"/>
      <c r="H519" s="444"/>
      <c r="I519" s="444"/>
      <c r="J519" s="444"/>
      <c r="K519" s="444"/>
      <c r="L519" s="444"/>
      <c r="M519" s="444"/>
      <c r="N519" s="444"/>
      <c r="O519" s="444"/>
      <c r="P519" s="444"/>
      <c r="Q519" s="444"/>
      <c r="R519" s="444"/>
      <c r="S519" s="444"/>
      <c r="T519" s="444"/>
      <c r="U519" s="444"/>
      <c r="V519" s="444"/>
      <c r="W519" s="444"/>
      <c r="X519" s="444"/>
      <c r="Y519" s="444"/>
      <c r="Z519" s="444"/>
    </row>
    <row r="520">
      <c r="A520" s="444"/>
      <c r="B520" s="445"/>
      <c r="D520" s="444"/>
      <c r="E520" s="444"/>
      <c r="F520" s="444"/>
      <c r="G520" s="444"/>
      <c r="H520" s="444"/>
      <c r="I520" s="444"/>
      <c r="J520" s="444"/>
      <c r="K520" s="444"/>
      <c r="L520" s="444"/>
      <c r="M520" s="444"/>
      <c r="N520" s="444"/>
      <c r="O520" s="444"/>
      <c r="P520" s="444"/>
      <c r="Q520" s="444"/>
      <c r="R520" s="444"/>
      <c r="S520" s="444"/>
      <c r="T520" s="444"/>
      <c r="U520" s="444"/>
      <c r="V520" s="444"/>
      <c r="W520" s="444"/>
      <c r="X520" s="444"/>
      <c r="Y520" s="444"/>
      <c r="Z520" s="444"/>
    </row>
    <row r="521">
      <c r="A521" s="444"/>
      <c r="B521" s="445"/>
      <c r="D521" s="444"/>
      <c r="E521" s="444"/>
      <c r="F521" s="444"/>
      <c r="G521" s="444"/>
      <c r="H521" s="444"/>
      <c r="I521" s="444"/>
      <c r="J521" s="444"/>
      <c r="K521" s="444"/>
      <c r="L521" s="444"/>
      <c r="M521" s="444"/>
      <c r="N521" s="444"/>
      <c r="O521" s="444"/>
      <c r="P521" s="444"/>
      <c r="Q521" s="444"/>
      <c r="R521" s="444"/>
      <c r="S521" s="444"/>
      <c r="T521" s="444"/>
      <c r="U521" s="444"/>
      <c r="V521" s="444"/>
      <c r="W521" s="444"/>
      <c r="X521" s="444"/>
      <c r="Y521" s="444"/>
      <c r="Z521" s="444"/>
    </row>
    <row r="522">
      <c r="A522" s="444"/>
      <c r="B522" s="445"/>
      <c r="D522" s="444"/>
      <c r="E522" s="444"/>
      <c r="F522" s="444"/>
      <c r="G522" s="444"/>
      <c r="H522" s="444"/>
      <c r="I522" s="444"/>
      <c r="J522" s="444"/>
      <c r="K522" s="444"/>
      <c r="L522" s="444"/>
      <c r="M522" s="444"/>
      <c r="N522" s="444"/>
      <c r="O522" s="444"/>
      <c r="P522" s="444"/>
      <c r="Q522" s="444"/>
      <c r="R522" s="444"/>
      <c r="S522" s="444"/>
      <c r="T522" s="444"/>
      <c r="U522" s="444"/>
      <c r="V522" s="444"/>
      <c r="W522" s="444"/>
      <c r="X522" s="444"/>
      <c r="Y522" s="444"/>
      <c r="Z522" s="444"/>
    </row>
    <row r="523">
      <c r="A523" s="444"/>
      <c r="B523" s="445"/>
      <c r="D523" s="444"/>
      <c r="E523" s="444"/>
      <c r="F523" s="444"/>
      <c r="G523" s="444"/>
      <c r="H523" s="444"/>
      <c r="I523" s="444"/>
      <c r="J523" s="444"/>
      <c r="K523" s="444"/>
      <c r="L523" s="444"/>
      <c r="M523" s="444"/>
      <c r="N523" s="444"/>
      <c r="O523" s="444"/>
      <c r="P523" s="444"/>
      <c r="Q523" s="444"/>
      <c r="R523" s="444"/>
      <c r="S523" s="444"/>
      <c r="T523" s="444"/>
      <c r="U523" s="444"/>
      <c r="V523" s="444"/>
      <c r="W523" s="444"/>
      <c r="X523" s="444"/>
      <c r="Y523" s="444"/>
      <c r="Z523" s="444"/>
    </row>
    <row r="524">
      <c r="A524" s="444"/>
      <c r="B524" s="445"/>
      <c r="D524" s="444"/>
      <c r="E524" s="444"/>
      <c r="F524" s="444"/>
      <c r="G524" s="444"/>
      <c r="H524" s="444"/>
      <c r="I524" s="444"/>
      <c r="J524" s="444"/>
      <c r="K524" s="444"/>
      <c r="L524" s="444"/>
      <c r="M524" s="444"/>
      <c r="N524" s="444"/>
      <c r="O524" s="444"/>
      <c r="P524" s="444"/>
      <c r="Q524" s="444"/>
      <c r="R524" s="444"/>
      <c r="S524" s="444"/>
      <c r="T524" s="444"/>
      <c r="U524" s="444"/>
      <c r="V524" s="444"/>
      <c r="W524" s="444"/>
      <c r="X524" s="444"/>
      <c r="Y524" s="444"/>
      <c r="Z524" s="444"/>
    </row>
    <row r="525">
      <c r="A525" s="444"/>
      <c r="B525" s="445"/>
      <c r="D525" s="444"/>
      <c r="E525" s="444"/>
      <c r="F525" s="444"/>
      <c r="G525" s="444"/>
      <c r="H525" s="444"/>
      <c r="I525" s="444"/>
      <c r="J525" s="444"/>
      <c r="K525" s="444"/>
      <c r="L525" s="444"/>
      <c r="M525" s="444"/>
      <c r="N525" s="444"/>
      <c r="O525" s="444"/>
      <c r="P525" s="444"/>
      <c r="Q525" s="444"/>
      <c r="R525" s="444"/>
      <c r="S525" s="444"/>
      <c r="T525" s="444"/>
      <c r="U525" s="444"/>
      <c r="V525" s="444"/>
      <c r="W525" s="444"/>
      <c r="X525" s="444"/>
      <c r="Y525" s="444"/>
      <c r="Z525" s="444"/>
    </row>
    <row r="526">
      <c r="A526" s="444"/>
      <c r="B526" s="445"/>
      <c r="D526" s="444"/>
      <c r="E526" s="444"/>
      <c r="F526" s="444"/>
      <c r="G526" s="444"/>
      <c r="H526" s="444"/>
      <c r="I526" s="444"/>
      <c r="J526" s="444"/>
      <c r="K526" s="444"/>
      <c r="L526" s="444"/>
      <c r="M526" s="444"/>
      <c r="N526" s="444"/>
      <c r="O526" s="444"/>
      <c r="P526" s="444"/>
      <c r="Q526" s="444"/>
      <c r="R526" s="444"/>
      <c r="S526" s="444"/>
      <c r="T526" s="444"/>
      <c r="U526" s="444"/>
      <c r="V526" s="444"/>
      <c r="W526" s="444"/>
      <c r="X526" s="444"/>
      <c r="Y526" s="444"/>
      <c r="Z526" s="444"/>
    </row>
    <row r="527">
      <c r="A527" s="444"/>
      <c r="B527" s="445"/>
      <c r="D527" s="444"/>
      <c r="E527" s="444"/>
      <c r="F527" s="444"/>
      <c r="G527" s="444"/>
      <c r="H527" s="444"/>
      <c r="I527" s="444"/>
      <c r="J527" s="444"/>
      <c r="K527" s="444"/>
      <c r="L527" s="444"/>
      <c r="M527" s="444"/>
      <c r="N527" s="444"/>
      <c r="O527" s="444"/>
      <c r="P527" s="444"/>
      <c r="Q527" s="444"/>
      <c r="R527" s="444"/>
      <c r="S527" s="444"/>
      <c r="T527" s="444"/>
      <c r="U527" s="444"/>
      <c r="V527" s="444"/>
      <c r="W527" s="444"/>
      <c r="X527" s="444"/>
      <c r="Y527" s="444"/>
      <c r="Z527" s="444"/>
    </row>
    <row r="528">
      <c r="A528" s="444"/>
      <c r="B528" s="445"/>
      <c r="D528" s="444"/>
      <c r="E528" s="444"/>
      <c r="F528" s="444"/>
      <c r="G528" s="444"/>
      <c r="H528" s="444"/>
      <c r="I528" s="444"/>
      <c r="J528" s="444"/>
      <c r="K528" s="444"/>
      <c r="L528" s="444"/>
      <c r="M528" s="444"/>
      <c r="N528" s="444"/>
      <c r="O528" s="444"/>
      <c r="P528" s="444"/>
      <c r="Q528" s="444"/>
      <c r="R528" s="444"/>
      <c r="S528" s="444"/>
      <c r="T528" s="444"/>
      <c r="U528" s="444"/>
      <c r="V528" s="444"/>
      <c r="W528" s="444"/>
      <c r="X528" s="444"/>
      <c r="Y528" s="444"/>
      <c r="Z528" s="444"/>
    </row>
    <row r="529">
      <c r="A529" s="444"/>
      <c r="B529" s="445"/>
      <c r="D529" s="444"/>
      <c r="E529" s="444"/>
      <c r="F529" s="444"/>
      <c r="G529" s="444"/>
      <c r="H529" s="444"/>
      <c r="I529" s="444"/>
      <c r="J529" s="444"/>
      <c r="K529" s="444"/>
      <c r="L529" s="444"/>
      <c r="M529" s="444"/>
      <c r="N529" s="444"/>
      <c r="O529" s="444"/>
      <c r="P529" s="444"/>
      <c r="Q529" s="444"/>
      <c r="R529" s="444"/>
      <c r="S529" s="444"/>
      <c r="T529" s="444"/>
      <c r="U529" s="444"/>
      <c r="V529" s="444"/>
      <c r="W529" s="444"/>
      <c r="X529" s="444"/>
      <c r="Y529" s="444"/>
      <c r="Z529" s="444"/>
    </row>
    <row r="530">
      <c r="A530" s="444"/>
      <c r="B530" s="445"/>
      <c r="D530" s="444"/>
      <c r="E530" s="444"/>
      <c r="F530" s="444"/>
      <c r="G530" s="444"/>
      <c r="H530" s="444"/>
      <c r="I530" s="444"/>
      <c r="J530" s="444"/>
      <c r="K530" s="444"/>
      <c r="L530" s="444"/>
      <c r="M530" s="444"/>
      <c r="N530" s="444"/>
      <c r="O530" s="444"/>
      <c r="P530" s="444"/>
      <c r="Q530" s="444"/>
      <c r="R530" s="444"/>
      <c r="S530" s="444"/>
      <c r="T530" s="444"/>
      <c r="U530" s="444"/>
      <c r="V530" s="444"/>
      <c r="W530" s="444"/>
      <c r="X530" s="444"/>
      <c r="Y530" s="444"/>
      <c r="Z530" s="444"/>
    </row>
    <row r="531">
      <c r="A531" s="444"/>
      <c r="B531" s="445"/>
      <c r="D531" s="444"/>
      <c r="E531" s="444"/>
      <c r="F531" s="444"/>
      <c r="G531" s="444"/>
      <c r="H531" s="444"/>
      <c r="I531" s="444"/>
      <c r="J531" s="444"/>
      <c r="K531" s="444"/>
      <c r="L531" s="444"/>
      <c r="M531" s="444"/>
      <c r="N531" s="444"/>
      <c r="O531" s="444"/>
      <c r="P531" s="444"/>
      <c r="Q531" s="444"/>
      <c r="R531" s="444"/>
      <c r="S531" s="444"/>
      <c r="T531" s="444"/>
      <c r="U531" s="444"/>
      <c r="V531" s="444"/>
      <c r="W531" s="444"/>
      <c r="X531" s="444"/>
      <c r="Y531" s="444"/>
      <c r="Z531" s="444"/>
    </row>
    <row r="532">
      <c r="A532" s="444"/>
      <c r="B532" s="445"/>
      <c r="D532" s="444"/>
      <c r="E532" s="444"/>
      <c r="F532" s="444"/>
      <c r="G532" s="444"/>
      <c r="H532" s="444"/>
      <c r="I532" s="444"/>
      <c r="J532" s="444"/>
      <c r="K532" s="444"/>
      <c r="L532" s="444"/>
      <c r="M532" s="444"/>
      <c r="N532" s="444"/>
      <c r="O532" s="444"/>
      <c r="P532" s="444"/>
      <c r="Q532" s="444"/>
      <c r="R532" s="444"/>
      <c r="S532" s="444"/>
      <c r="T532" s="444"/>
      <c r="U532" s="444"/>
      <c r="V532" s="444"/>
      <c r="W532" s="444"/>
      <c r="X532" s="444"/>
      <c r="Y532" s="444"/>
      <c r="Z532" s="444"/>
    </row>
    <row r="533">
      <c r="A533" s="444"/>
      <c r="B533" s="445"/>
      <c r="D533" s="444"/>
      <c r="E533" s="444"/>
      <c r="F533" s="444"/>
      <c r="G533" s="444"/>
      <c r="H533" s="444"/>
      <c r="I533" s="444"/>
      <c r="J533" s="444"/>
      <c r="K533" s="444"/>
      <c r="L533" s="444"/>
      <c r="M533" s="444"/>
      <c r="N533" s="444"/>
      <c r="O533" s="444"/>
      <c r="P533" s="444"/>
      <c r="Q533" s="444"/>
      <c r="R533" s="444"/>
      <c r="S533" s="444"/>
      <c r="T533" s="444"/>
      <c r="U533" s="444"/>
      <c r="V533" s="444"/>
      <c r="W533" s="444"/>
      <c r="X533" s="444"/>
      <c r="Y533" s="444"/>
      <c r="Z533" s="444"/>
    </row>
    <row r="534">
      <c r="A534" s="444"/>
      <c r="B534" s="445"/>
      <c r="D534" s="444"/>
      <c r="E534" s="444"/>
      <c r="F534" s="444"/>
      <c r="G534" s="444"/>
      <c r="H534" s="444"/>
      <c r="I534" s="444"/>
      <c r="J534" s="444"/>
      <c r="K534" s="444"/>
      <c r="L534" s="444"/>
      <c r="M534" s="444"/>
      <c r="N534" s="444"/>
      <c r="O534" s="444"/>
      <c r="P534" s="444"/>
      <c r="Q534" s="444"/>
      <c r="R534" s="444"/>
      <c r="S534" s="444"/>
      <c r="T534" s="444"/>
      <c r="U534" s="444"/>
      <c r="V534" s="444"/>
      <c r="W534" s="444"/>
      <c r="X534" s="444"/>
      <c r="Y534" s="444"/>
      <c r="Z534" s="444"/>
    </row>
    <row r="535">
      <c r="A535" s="444"/>
      <c r="B535" s="445"/>
      <c r="D535" s="444"/>
      <c r="E535" s="444"/>
      <c r="F535" s="444"/>
      <c r="G535" s="444"/>
      <c r="H535" s="444"/>
      <c r="I535" s="444"/>
      <c r="J535" s="444"/>
      <c r="K535" s="444"/>
      <c r="L535" s="444"/>
      <c r="M535" s="444"/>
      <c r="N535" s="444"/>
      <c r="O535" s="444"/>
      <c r="P535" s="444"/>
      <c r="Q535" s="444"/>
      <c r="R535" s="444"/>
      <c r="S535" s="444"/>
      <c r="T535" s="444"/>
      <c r="U535" s="444"/>
      <c r="V535" s="444"/>
      <c r="W535" s="444"/>
      <c r="X535" s="444"/>
      <c r="Y535" s="444"/>
      <c r="Z535" s="444"/>
    </row>
    <row r="536">
      <c r="A536" s="444"/>
      <c r="B536" s="445"/>
      <c r="D536" s="444"/>
      <c r="E536" s="444"/>
      <c r="F536" s="444"/>
      <c r="G536" s="444"/>
      <c r="H536" s="444"/>
      <c r="I536" s="444"/>
      <c r="J536" s="444"/>
      <c r="K536" s="444"/>
      <c r="L536" s="444"/>
      <c r="M536" s="444"/>
      <c r="N536" s="444"/>
      <c r="O536" s="444"/>
      <c r="P536" s="444"/>
      <c r="Q536" s="444"/>
      <c r="R536" s="444"/>
      <c r="S536" s="444"/>
      <c r="T536" s="444"/>
      <c r="U536" s="444"/>
      <c r="V536" s="444"/>
      <c r="W536" s="444"/>
      <c r="X536" s="444"/>
      <c r="Y536" s="444"/>
      <c r="Z536" s="444"/>
    </row>
    <row r="537">
      <c r="A537" s="444"/>
      <c r="B537" s="445"/>
      <c r="D537" s="444"/>
      <c r="E537" s="444"/>
      <c r="F537" s="444"/>
      <c r="G537" s="444"/>
      <c r="H537" s="444"/>
      <c r="I537" s="444"/>
      <c r="J537" s="444"/>
      <c r="K537" s="444"/>
      <c r="L537" s="444"/>
      <c r="M537" s="444"/>
      <c r="N537" s="444"/>
      <c r="O537" s="444"/>
      <c r="P537" s="444"/>
      <c r="Q537" s="444"/>
      <c r="R537" s="444"/>
      <c r="S537" s="444"/>
      <c r="T537" s="444"/>
      <c r="U537" s="444"/>
      <c r="V537" s="444"/>
      <c r="W537" s="444"/>
      <c r="X537" s="444"/>
      <c r="Y537" s="444"/>
      <c r="Z537" s="444"/>
    </row>
    <row r="538">
      <c r="A538" s="444"/>
      <c r="B538" s="445"/>
      <c r="D538" s="444"/>
      <c r="E538" s="444"/>
      <c r="F538" s="444"/>
      <c r="G538" s="444"/>
      <c r="H538" s="444"/>
      <c r="I538" s="444"/>
      <c r="J538" s="444"/>
      <c r="K538" s="444"/>
      <c r="L538" s="444"/>
      <c r="M538" s="444"/>
      <c r="N538" s="444"/>
      <c r="O538" s="444"/>
      <c r="P538" s="444"/>
      <c r="Q538" s="444"/>
      <c r="R538" s="444"/>
      <c r="S538" s="444"/>
      <c r="T538" s="444"/>
      <c r="U538" s="444"/>
      <c r="V538" s="444"/>
      <c r="W538" s="444"/>
      <c r="X538" s="444"/>
      <c r="Y538" s="444"/>
      <c r="Z538" s="444"/>
    </row>
    <row r="539">
      <c r="A539" s="444"/>
      <c r="B539" s="445"/>
      <c r="D539" s="444"/>
      <c r="E539" s="444"/>
      <c r="F539" s="444"/>
      <c r="G539" s="444"/>
      <c r="H539" s="444"/>
      <c r="I539" s="444"/>
      <c r="J539" s="444"/>
      <c r="K539" s="444"/>
      <c r="L539" s="444"/>
      <c r="M539" s="444"/>
      <c r="N539" s="444"/>
      <c r="O539" s="444"/>
      <c r="P539" s="444"/>
      <c r="Q539" s="444"/>
      <c r="R539" s="444"/>
      <c r="S539" s="444"/>
      <c r="T539" s="444"/>
      <c r="U539" s="444"/>
      <c r="V539" s="444"/>
      <c r="W539" s="444"/>
      <c r="X539" s="444"/>
      <c r="Y539" s="444"/>
      <c r="Z539" s="444"/>
    </row>
    <row r="540">
      <c r="A540" s="444"/>
      <c r="B540" s="445"/>
      <c r="D540" s="444"/>
      <c r="E540" s="444"/>
      <c r="F540" s="444"/>
      <c r="G540" s="444"/>
      <c r="H540" s="444"/>
      <c r="I540" s="444"/>
      <c r="J540" s="444"/>
      <c r="K540" s="444"/>
      <c r="L540" s="444"/>
      <c r="M540" s="444"/>
      <c r="N540" s="444"/>
      <c r="O540" s="444"/>
      <c r="P540" s="444"/>
      <c r="Q540" s="444"/>
      <c r="R540" s="444"/>
      <c r="S540" s="444"/>
      <c r="T540" s="444"/>
      <c r="U540" s="444"/>
      <c r="V540" s="444"/>
      <c r="W540" s="444"/>
      <c r="X540" s="444"/>
      <c r="Y540" s="444"/>
      <c r="Z540" s="444"/>
    </row>
    <row r="541">
      <c r="A541" s="444"/>
      <c r="B541" s="445"/>
      <c r="D541" s="444"/>
      <c r="E541" s="444"/>
      <c r="F541" s="444"/>
      <c r="G541" s="444"/>
      <c r="H541" s="444"/>
      <c r="I541" s="444"/>
      <c r="J541" s="444"/>
      <c r="K541" s="444"/>
      <c r="L541" s="444"/>
      <c r="M541" s="444"/>
      <c r="N541" s="444"/>
      <c r="O541" s="444"/>
      <c r="P541" s="444"/>
      <c r="Q541" s="444"/>
      <c r="R541" s="444"/>
      <c r="S541" s="444"/>
      <c r="T541" s="444"/>
      <c r="U541" s="444"/>
      <c r="V541" s="444"/>
      <c r="W541" s="444"/>
      <c r="X541" s="444"/>
      <c r="Y541" s="444"/>
      <c r="Z541" s="444"/>
    </row>
    <row r="542">
      <c r="A542" s="444"/>
      <c r="B542" s="445"/>
      <c r="D542" s="444"/>
      <c r="E542" s="444"/>
      <c r="F542" s="444"/>
      <c r="G542" s="444"/>
      <c r="H542" s="444"/>
      <c r="I542" s="444"/>
      <c r="J542" s="444"/>
      <c r="K542" s="444"/>
      <c r="L542" s="444"/>
      <c r="M542" s="444"/>
      <c r="N542" s="444"/>
      <c r="O542" s="444"/>
      <c r="P542" s="444"/>
      <c r="Q542" s="444"/>
      <c r="R542" s="444"/>
      <c r="S542" s="444"/>
      <c r="T542" s="444"/>
      <c r="U542" s="444"/>
      <c r="V542" s="444"/>
      <c r="W542" s="444"/>
      <c r="X542" s="444"/>
      <c r="Y542" s="444"/>
      <c r="Z542" s="444"/>
    </row>
    <row r="543">
      <c r="A543" s="444"/>
      <c r="B543" s="445"/>
      <c r="D543" s="444"/>
      <c r="E543" s="444"/>
      <c r="F543" s="444"/>
      <c r="G543" s="444"/>
      <c r="H543" s="444"/>
      <c r="I543" s="444"/>
      <c r="J543" s="444"/>
      <c r="K543" s="444"/>
      <c r="L543" s="444"/>
      <c r="M543" s="444"/>
      <c r="N543" s="444"/>
      <c r="O543" s="444"/>
      <c r="P543" s="444"/>
      <c r="Q543" s="444"/>
      <c r="R543" s="444"/>
      <c r="S543" s="444"/>
      <c r="T543" s="444"/>
      <c r="U543" s="444"/>
      <c r="V543" s="444"/>
      <c r="W543" s="444"/>
      <c r="X543" s="444"/>
      <c r="Y543" s="444"/>
      <c r="Z543" s="444"/>
    </row>
    <row r="544">
      <c r="A544" s="444"/>
      <c r="B544" s="445"/>
      <c r="D544" s="444"/>
      <c r="E544" s="444"/>
      <c r="F544" s="444"/>
      <c r="G544" s="444"/>
      <c r="H544" s="444"/>
      <c r="I544" s="444"/>
      <c r="J544" s="444"/>
      <c r="K544" s="444"/>
      <c r="L544" s="444"/>
      <c r="M544" s="444"/>
      <c r="N544" s="444"/>
      <c r="O544" s="444"/>
      <c r="P544" s="444"/>
      <c r="Q544" s="444"/>
      <c r="R544" s="444"/>
      <c r="S544" s="444"/>
      <c r="T544" s="444"/>
      <c r="U544" s="444"/>
      <c r="V544" s="444"/>
      <c r="W544" s="444"/>
      <c r="X544" s="444"/>
      <c r="Y544" s="444"/>
      <c r="Z544" s="444"/>
    </row>
    <row r="545">
      <c r="A545" s="444"/>
      <c r="B545" s="445"/>
      <c r="D545" s="444"/>
      <c r="E545" s="444"/>
      <c r="F545" s="444"/>
      <c r="G545" s="444"/>
      <c r="H545" s="444"/>
      <c r="I545" s="444"/>
      <c r="J545" s="444"/>
      <c r="K545" s="444"/>
      <c r="L545" s="444"/>
      <c r="M545" s="444"/>
      <c r="N545" s="444"/>
      <c r="O545" s="444"/>
      <c r="P545" s="444"/>
      <c r="Q545" s="444"/>
      <c r="R545" s="444"/>
      <c r="S545" s="444"/>
      <c r="T545" s="444"/>
      <c r="U545" s="444"/>
      <c r="V545" s="444"/>
      <c r="W545" s="444"/>
      <c r="X545" s="444"/>
      <c r="Y545" s="444"/>
      <c r="Z545" s="444"/>
    </row>
    <row r="546">
      <c r="A546" s="444"/>
      <c r="B546" s="445"/>
      <c r="D546" s="444"/>
      <c r="E546" s="444"/>
      <c r="F546" s="444"/>
      <c r="G546" s="444"/>
      <c r="H546" s="444"/>
      <c r="I546" s="444"/>
      <c r="J546" s="444"/>
      <c r="K546" s="444"/>
      <c r="L546" s="444"/>
      <c r="M546" s="444"/>
      <c r="N546" s="444"/>
      <c r="O546" s="444"/>
      <c r="P546" s="444"/>
      <c r="Q546" s="444"/>
      <c r="R546" s="444"/>
      <c r="S546" s="444"/>
      <c r="T546" s="444"/>
      <c r="U546" s="444"/>
      <c r="V546" s="444"/>
      <c r="W546" s="444"/>
      <c r="X546" s="444"/>
      <c r="Y546" s="444"/>
      <c r="Z546" s="444"/>
    </row>
    <row r="547">
      <c r="A547" s="444"/>
      <c r="B547" s="445"/>
      <c r="D547" s="444"/>
      <c r="E547" s="444"/>
      <c r="F547" s="444"/>
      <c r="G547" s="444"/>
      <c r="H547" s="444"/>
      <c r="I547" s="444"/>
      <c r="J547" s="444"/>
      <c r="K547" s="444"/>
      <c r="L547" s="444"/>
      <c r="M547" s="444"/>
      <c r="N547" s="444"/>
      <c r="O547" s="444"/>
      <c r="P547" s="444"/>
      <c r="Q547" s="444"/>
      <c r="R547" s="444"/>
      <c r="S547" s="444"/>
      <c r="T547" s="444"/>
      <c r="U547" s="444"/>
      <c r="V547" s="444"/>
      <c r="W547" s="444"/>
      <c r="X547" s="444"/>
      <c r="Y547" s="444"/>
      <c r="Z547" s="444"/>
    </row>
    <row r="548">
      <c r="A548" s="444"/>
      <c r="B548" s="445"/>
      <c r="D548" s="444"/>
      <c r="E548" s="444"/>
      <c r="F548" s="444"/>
      <c r="G548" s="444"/>
      <c r="H548" s="444"/>
      <c r="I548" s="444"/>
      <c r="J548" s="444"/>
      <c r="K548" s="444"/>
      <c r="L548" s="444"/>
      <c r="M548" s="444"/>
      <c r="N548" s="444"/>
      <c r="O548" s="444"/>
      <c r="P548" s="444"/>
      <c r="Q548" s="444"/>
      <c r="R548" s="444"/>
      <c r="S548" s="444"/>
      <c r="T548" s="444"/>
      <c r="U548" s="444"/>
      <c r="V548" s="444"/>
      <c r="W548" s="444"/>
      <c r="X548" s="444"/>
      <c r="Y548" s="444"/>
      <c r="Z548" s="444"/>
    </row>
    <row r="549">
      <c r="A549" s="444"/>
      <c r="B549" s="445"/>
      <c r="D549" s="444"/>
      <c r="E549" s="444"/>
      <c r="F549" s="444"/>
      <c r="G549" s="444"/>
      <c r="H549" s="444"/>
      <c r="I549" s="444"/>
      <c r="J549" s="444"/>
      <c r="K549" s="444"/>
      <c r="L549" s="444"/>
      <c r="M549" s="444"/>
      <c r="N549" s="444"/>
      <c r="O549" s="444"/>
      <c r="P549" s="444"/>
      <c r="Q549" s="444"/>
      <c r="R549" s="444"/>
      <c r="S549" s="444"/>
      <c r="T549" s="444"/>
      <c r="U549" s="444"/>
      <c r="V549" s="444"/>
      <c r="W549" s="444"/>
      <c r="X549" s="444"/>
      <c r="Y549" s="444"/>
      <c r="Z549" s="444"/>
    </row>
    <row r="550">
      <c r="A550" s="444"/>
      <c r="B550" s="445"/>
      <c r="D550" s="444"/>
      <c r="E550" s="444"/>
      <c r="F550" s="444"/>
      <c r="G550" s="444"/>
      <c r="H550" s="444"/>
      <c r="I550" s="444"/>
      <c r="J550" s="444"/>
      <c r="K550" s="444"/>
      <c r="L550" s="444"/>
      <c r="M550" s="444"/>
      <c r="N550" s="444"/>
      <c r="O550" s="444"/>
      <c r="P550" s="444"/>
      <c r="Q550" s="444"/>
      <c r="R550" s="444"/>
      <c r="S550" s="444"/>
      <c r="T550" s="444"/>
      <c r="U550" s="444"/>
      <c r="V550" s="444"/>
      <c r="W550" s="444"/>
      <c r="X550" s="444"/>
      <c r="Y550" s="444"/>
      <c r="Z550" s="444"/>
    </row>
    <row r="551">
      <c r="A551" s="444"/>
      <c r="B551" s="445"/>
      <c r="D551" s="444"/>
      <c r="E551" s="444"/>
      <c r="F551" s="444"/>
      <c r="G551" s="444"/>
      <c r="H551" s="444"/>
      <c r="I551" s="444"/>
      <c r="J551" s="444"/>
      <c r="K551" s="444"/>
      <c r="L551" s="444"/>
      <c r="M551" s="444"/>
      <c r="N551" s="444"/>
      <c r="O551" s="444"/>
      <c r="P551" s="444"/>
      <c r="Q551" s="444"/>
      <c r="R551" s="444"/>
      <c r="S551" s="444"/>
      <c r="T551" s="444"/>
      <c r="U551" s="444"/>
      <c r="V551" s="444"/>
      <c r="W551" s="444"/>
      <c r="X551" s="444"/>
      <c r="Y551" s="444"/>
      <c r="Z551" s="444"/>
    </row>
    <row r="552">
      <c r="A552" s="444"/>
      <c r="B552" s="445"/>
      <c r="D552" s="444"/>
      <c r="E552" s="444"/>
      <c r="F552" s="444"/>
      <c r="G552" s="444"/>
      <c r="H552" s="444"/>
      <c r="I552" s="444"/>
      <c r="J552" s="444"/>
      <c r="K552" s="444"/>
      <c r="L552" s="444"/>
      <c r="M552" s="444"/>
      <c r="N552" s="444"/>
      <c r="O552" s="444"/>
      <c r="P552" s="444"/>
      <c r="Q552" s="444"/>
      <c r="R552" s="444"/>
      <c r="S552" s="444"/>
      <c r="T552" s="444"/>
      <c r="U552" s="444"/>
      <c r="V552" s="444"/>
      <c r="W552" s="444"/>
      <c r="X552" s="444"/>
      <c r="Y552" s="444"/>
      <c r="Z552" s="444"/>
    </row>
    <row r="553">
      <c r="A553" s="444"/>
      <c r="B553" s="445"/>
      <c r="D553" s="444"/>
      <c r="E553" s="444"/>
      <c r="F553" s="444"/>
      <c r="G553" s="444"/>
      <c r="H553" s="444"/>
      <c r="I553" s="444"/>
      <c r="J553" s="444"/>
      <c r="K553" s="444"/>
      <c r="L553" s="444"/>
      <c r="M553" s="444"/>
      <c r="N553" s="444"/>
      <c r="O553" s="444"/>
      <c r="P553" s="444"/>
      <c r="Q553" s="444"/>
      <c r="R553" s="444"/>
      <c r="S553" s="444"/>
      <c r="T553" s="444"/>
      <c r="U553" s="444"/>
      <c r="V553" s="444"/>
      <c r="W553" s="444"/>
      <c r="X553" s="444"/>
      <c r="Y553" s="444"/>
      <c r="Z553" s="444"/>
    </row>
    <row r="554">
      <c r="A554" s="444"/>
      <c r="B554" s="445"/>
      <c r="D554" s="444"/>
      <c r="E554" s="444"/>
      <c r="F554" s="444"/>
      <c r="G554" s="444"/>
      <c r="H554" s="444"/>
      <c r="I554" s="444"/>
      <c r="J554" s="444"/>
      <c r="K554" s="444"/>
      <c r="L554" s="444"/>
      <c r="M554" s="444"/>
      <c r="N554" s="444"/>
      <c r="O554" s="444"/>
      <c r="P554" s="444"/>
      <c r="Q554" s="444"/>
      <c r="R554" s="444"/>
      <c r="S554" s="444"/>
      <c r="T554" s="444"/>
      <c r="U554" s="444"/>
      <c r="V554" s="444"/>
      <c r="W554" s="444"/>
      <c r="X554" s="444"/>
      <c r="Y554" s="444"/>
      <c r="Z554" s="444"/>
    </row>
    <row r="555">
      <c r="A555" s="444"/>
      <c r="B555" s="445"/>
      <c r="D555" s="444"/>
      <c r="E555" s="444"/>
      <c r="F555" s="444"/>
      <c r="G555" s="444"/>
      <c r="H555" s="444"/>
      <c r="I555" s="444"/>
      <c r="J555" s="444"/>
      <c r="K555" s="444"/>
      <c r="L555" s="444"/>
      <c r="M555" s="444"/>
      <c r="N555" s="444"/>
      <c r="O555" s="444"/>
      <c r="P555" s="444"/>
      <c r="Q555" s="444"/>
      <c r="R555" s="444"/>
      <c r="S555" s="444"/>
      <c r="T555" s="444"/>
      <c r="U555" s="444"/>
      <c r="V555" s="444"/>
      <c r="W555" s="444"/>
      <c r="X555" s="444"/>
      <c r="Y555" s="444"/>
      <c r="Z555" s="444"/>
    </row>
    <row r="556">
      <c r="A556" s="444"/>
      <c r="B556" s="445"/>
      <c r="D556" s="444"/>
      <c r="E556" s="444"/>
      <c r="F556" s="444"/>
      <c r="G556" s="444"/>
      <c r="H556" s="444"/>
      <c r="I556" s="444"/>
      <c r="J556" s="444"/>
      <c r="K556" s="444"/>
      <c r="L556" s="444"/>
      <c r="M556" s="444"/>
      <c r="N556" s="444"/>
      <c r="O556" s="444"/>
      <c r="P556" s="444"/>
      <c r="Q556" s="444"/>
      <c r="R556" s="444"/>
      <c r="S556" s="444"/>
      <c r="T556" s="444"/>
      <c r="U556" s="444"/>
      <c r="V556" s="444"/>
      <c r="W556" s="444"/>
      <c r="X556" s="444"/>
      <c r="Y556" s="444"/>
      <c r="Z556" s="444"/>
    </row>
    <row r="557">
      <c r="A557" s="444"/>
      <c r="B557" s="445"/>
      <c r="D557" s="444"/>
      <c r="E557" s="444"/>
      <c r="F557" s="444"/>
      <c r="G557" s="444"/>
      <c r="H557" s="444"/>
      <c r="I557" s="444"/>
      <c r="J557" s="444"/>
      <c r="K557" s="444"/>
      <c r="L557" s="444"/>
      <c r="M557" s="444"/>
      <c r="N557" s="444"/>
      <c r="O557" s="444"/>
      <c r="P557" s="444"/>
      <c r="Q557" s="444"/>
      <c r="R557" s="444"/>
      <c r="S557" s="444"/>
      <c r="T557" s="444"/>
      <c r="U557" s="444"/>
      <c r="V557" s="444"/>
      <c r="W557" s="444"/>
      <c r="X557" s="444"/>
      <c r="Y557" s="444"/>
      <c r="Z557" s="444"/>
    </row>
    <row r="558">
      <c r="A558" s="444"/>
      <c r="B558" s="445"/>
      <c r="D558" s="444"/>
      <c r="E558" s="444"/>
      <c r="F558" s="444"/>
      <c r="G558" s="444"/>
      <c r="H558" s="444"/>
      <c r="I558" s="444"/>
      <c r="J558" s="444"/>
      <c r="K558" s="444"/>
      <c r="L558" s="444"/>
      <c r="M558" s="444"/>
      <c r="N558" s="444"/>
      <c r="O558" s="444"/>
      <c r="P558" s="444"/>
      <c r="Q558" s="444"/>
      <c r="R558" s="444"/>
      <c r="S558" s="444"/>
      <c r="T558" s="444"/>
      <c r="U558" s="444"/>
      <c r="V558" s="444"/>
      <c r="W558" s="444"/>
      <c r="X558" s="444"/>
      <c r="Y558" s="444"/>
      <c r="Z558" s="444"/>
    </row>
    <row r="559">
      <c r="A559" s="444"/>
      <c r="B559" s="445"/>
      <c r="D559" s="444"/>
      <c r="E559" s="444"/>
      <c r="F559" s="444"/>
      <c r="G559" s="444"/>
      <c r="H559" s="444"/>
      <c r="I559" s="444"/>
      <c r="J559" s="444"/>
      <c r="K559" s="444"/>
      <c r="L559" s="444"/>
      <c r="M559" s="444"/>
      <c r="N559" s="444"/>
      <c r="O559" s="444"/>
      <c r="P559" s="444"/>
      <c r="Q559" s="444"/>
      <c r="R559" s="444"/>
      <c r="S559" s="444"/>
      <c r="T559" s="444"/>
      <c r="U559" s="444"/>
      <c r="V559" s="444"/>
      <c r="W559" s="444"/>
      <c r="X559" s="444"/>
      <c r="Y559" s="444"/>
      <c r="Z559" s="444"/>
    </row>
    <row r="560">
      <c r="A560" s="444"/>
      <c r="B560" s="445"/>
      <c r="D560" s="444"/>
      <c r="E560" s="444"/>
      <c r="F560" s="444"/>
      <c r="G560" s="444"/>
      <c r="H560" s="444"/>
      <c r="I560" s="444"/>
      <c r="J560" s="444"/>
      <c r="K560" s="444"/>
      <c r="L560" s="444"/>
      <c r="M560" s="444"/>
      <c r="N560" s="444"/>
      <c r="O560" s="444"/>
      <c r="P560" s="444"/>
      <c r="Q560" s="444"/>
      <c r="R560" s="444"/>
      <c r="S560" s="444"/>
      <c r="T560" s="444"/>
      <c r="U560" s="444"/>
      <c r="V560" s="444"/>
      <c r="W560" s="444"/>
      <c r="X560" s="444"/>
      <c r="Y560" s="444"/>
      <c r="Z560" s="444"/>
    </row>
    <row r="561">
      <c r="A561" s="444"/>
      <c r="B561" s="445"/>
      <c r="D561" s="444"/>
      <c r="E561" s="444"/>
      <c r="F561" s="444"/>
      <c r="G561" s="444"/>
      <c r="H561" s="444"/>
      <c r="I561" s="444"/>
      <c r="J561" s="444"/>
      <c r="K561" s="444"/>
      <c r="L561" s="444"/>
      <c r="M561" s="444"/>
      <c r="N561" s="444"/>
      <c r="O561" s="444"/>
      <c r="P561" s="444"/>
      <c r="Q561" s="444"/>
      <c r="R561" s="444"/>
      <c r="S561" s="444"/>
      <c r="T561" s="444"/>
      <c r="U561" s="444"/>
      <c r="V561" s="444"/>
      <c r="W561" s="444"/>
      <c r="X561" s="444"/>
      <c r="Y561" s="444"/>
      <c r="Z561" s="444"/>
    </row>
    <row r="562">
      <c r="A562" s="444"/>
      <c r="B562" s="445"/>
      <c r="D562" s="444"/>
      <c r="E562" s="444"/>
      <c r="F562" s="444"/>
      <c r="G562" s="444"/>
      <c r="H562" s="444"/>
      <c r="I562" s="444"/>
      <c r="J562" s="444"/>
      <c r="K562" s="444"/>
      <c r="L562" s="444"/>
      <c r="M562" s="444"/>
      <c r="N562" s="444"/>
      <c r="O562" s="444"/>
      <c r="P562" s="444"/>
      <c r="Q562" s="444"/>
      <c r="R562" s="444"/>
      <c r="S562" s="444"/>
      <c r="T562" s="444"/>
      <c r="U562" s="444"/>
      <c r="V562" s="444"/>
      <c r="W562" s="444"/>
      <c r="X562" s="444"/>
      <c r="Y562" s="444"/>
      <c r="Z562" s="444"/>
    </row>
    <row r="563">
      <c r="A563" s="444"/>
      <c r="B563" s="445"/>
      <c r="D563" s="444"/>
      <c r="E563" s="444"/>
      <c r="F563" s="444"/>
      <c r="G563" s="444"/>
      <c r="H563" s="444"/>
      <c r="I563" s="444"/>
      <c r="J563" s="444"/>
      <c r="K563" s="444"/>
      <c r="L563" s="444"/>
      <c r="M563" s="444"/>
      <c r="N563" s="444"/>
      <c r="O563" s="444"/>
      <c r="P563" s="444"/>
      <c r="Q563" s="444"/>
      <c r="R563" s="444"/>
      <c r="S563" s="444"/>
      <c r="T563" s="444"/>
      <c r="U563" s="444"/>
      <c r="V563" s="444"/>
      <c r="W563" s="444"/>
      <c r="X563" s="444"/>
      <c r="Y563" s="444"/>
      <c r="Z563" s="444"/>
    </row>
    <row r="564">
      <c r="A564" s="444"/>
      <c r="B564" s="445"/>
      <c r="D564" s="444"/>
      <c r="E564" s="444"/>
      <c r="F564" s="444"/>
      <c r="G564" s="444"/>
      <c r="H564" s="444"/>
      <c r="I564" s="444"/>
      <c r="J564" s="444"/>
      <c r="K564" s="444"/>
      <c r="L564" s="444"/>
      <c r="M564" s="444"/>
      <c r="N564" s="444"/>
      <c r="O564" s="444"/>
      <c r="P564" s="444"/>
      <c r="Q564" s="444"/>
      <c r="R564" s="444"/>
      <c r="S564" s="444"/>
      <c r="T564" s="444"/>
      <c r="U564" s="444"/>
      <c r="V564" s="444"/>
      <c r="W564" s="444"/>
      <c r="X564" s="444"/>
      <c r="Y564" s="444"/>
      <c r="Z564" s="444"/>
    </row>
    <row r="565">
      <c r="A565" s="444"/>
      <c r="B565" s="445"/>
      <c r="D565" s="444"/>
      <c r="E565" s="444"/>
      <c r="F565" s="444"/>
      <c r="G565" s="444"/>
      <c r="H565" s="444"/>
      <c r="I565" s="444"/>
      <c r="J565" s="444"/>
      <c r="K565" s="444"/>
      <c r="L565" s="444"/>
      <c r="M565" s="444"/>
      <c r="N565" s="444"/>
      <c r="O565" s="444"/>
      <c r="P565" s="444"/>
      <c r="Q565" s="444"/>
      <c r="R565" s="444"/>
      <c r="S565" s="444"/>
      <c r="T565" s="444"/>
      <c r="U565" s="444"/>
      <c r="V565" s="444"/>
      <c r="W565" s="444"/>
      <c r="X565" s="444"/>
      <c r="Y565" s="444"/>
      <c r="Z565" s="444"/>
    </row>
    <row r="566">
      <c r="A566" s="444"/>
      <c r="B566" s="445"/>
      <c r="D566" s="444"/>
      <c r="E566" s="444"/>
      <c r="F566" s="444"/>
      <c r="G566" s="444"/>
      <c r="H566" s="444"/>
      <c r="I566" s="444"/>
      <c r="J566" s="444"/>
      <c r="K566" s="444"/>
      <c r="L566" s="444"/>
      <c r="M566" s="444"/>
      <c r="N566" s="444"/>
      <c r="O566" s="444"/>
      <c r="P566" s="444"/>
      <c r="Q566" s="444"/>
      <c r="R566" s="444"/>
      <c r="S566" s="444"/>
      <c r="T566" s="444"/>
      <c r="U566" s="444"/>
      <c r="V566" s="444"/>
      <c r="W566" s="444"/>
      <c r="X566" s="444"/>
      <c r="Y566" s="444"/>
      <c r="Z566" s="444"/>
    </row>
    <row r="567">
      <c r="A567" s="444"/>
      <c r="B567" s="445"/>
      <c r="D567" s="444"/>
      <c r="E567" s="444"/>
      <c r="F567" s="444"/>
      <c r="G567" s="444"/>
      <c r="H567" s="444"/>
      <c r="I567" s="444"/>
      <c r="J567" s="444"/>
      <c r="K567" s="444"/>
      <c r="L567" s="444"/>
      <c r="M567" s="444"/>
      <c r="N567" s="444"/>
      <c r="O567" s="444"/>
      <c r="P567" s="444"/>
      <c r="Q567" s="444"/>
      <c r="R567" s="444"/>
      <c r="S567" s="444"/>
      <c r="T567" s="444"/>
      <c r="U567" s="444"/>
      <c r="V567" s="444"/>
      <c r="W567" s="444"/>
      <c r="X567" s="444"/>
      <c r="Y567" s="444"/>
      <c r="Z567" s="444"/>
    </row>
    <row r="568">
      <c r="A568" s="444"/>
      <c r="B568" s="445"/>
      <c r="D568" s="444"/>
      <c r="E568" s="444"/>
      <c r="F568" s="444"/>
      <c r="G568" s="444"/>
      <c r="H568" s="444"/>
      <c r="I568" s="444"/>
      <c r="J568" s="444"/>
      <c r="K568" s="444"/>
      <c r="L568" s="444"/>
      <c r="M568" s="444"/>
      <c r="N568" s="444"/>
      <c r="O568" s="444"/>
      <c r="P568" s="444"/>
      <c r="Q568" s="444"/>
      <c r="R568" s="444"/>
      <c r="S568" s="444"/>
      <c r="T568" s="444"/>
      <c r="U568" s="444"/>
      <c r="V568" s="444"/>
      <c r="W568" s="444"/>
      <c r="X568" s="444"/>
      <c r="Y568" s="444"/>
      <c r="Z568" s="444"/>
    </row>
    <row r="569">
      <c r="A569" s="444"/>
      <c r="B569" s="445"/>
      <c r="D569" s="444"/>
      <c r="E569" s="444"/>
      <c r="F569" s="444"/>
      <c r="G569" s="444"/>
      <c r="H569" s="444"/>
      <c r="I569" s="444"/>
      <c r="J569" s="444"/>
      <c r="K569" s="444"/>
      <c r="L569" s="444"/>
      <c r="M569" s="444"/>
      <c r="N569" s="444"/>
      <c r="O569" s="444"/>
      <c r="P569" s="444"/>
      <c r="Q569" s="444"/>
      <c r="R569" s="444"/>
      <c r="S569" s="444"/>
      <c r="T569" s="444"/>
      <c r="U569" s="444"/>
      <c r="V569" s="444"/>
      <c r="W569" s="444"/>
      <c r="X569" s="444"/>
      <c r="Y569" s="444"/>
      <c r="Z569" s="444"/>
    </row>
    <row r="570">
      <c r="A570" s="444"/>
      <c r="B570" s="445"/>
      <c r="D570" s="444"/>
      <c r="E570" s="444"/>
      <c r="F570" s="444"/>
      <c r="G570" s="444"/>
      <c r="H570" s="444"/>
      <c r="I570" s="444"/>
      <c r="J570" s="444"/>
      <c r="K570" s="444"/>
      <c r="L570" s="444"/>
      <c r="M570" s="444"/>
      <c r="N570" s="444"/>
      <c r="O570" s="444"/>
      <c r="P570" s="444"/>
      <c r="Q570" s="444"/>
      <c r="R570" s="444"/>
      <c r="S570" s="444"/>
      <c r="T570" s="444"/>
      <c r="U570" s="444"/>
      <c r="V570" s="444"/>
      <c r="W570" s="444"/>
      <c r="X570" s="444"/>
      <c r="Y570" s="444"/>
      <c r="Z570" s="444"/>
    </row>
    <row r="571">
      <c r="A571" s="444"/>
      <c r="B571" s="445"/>
      <c r="D571" s="444"/>
      <c r="E571" s="444"/>
      <c r="F571" s="444"/>
      <c r="G571" s="444"/>
      <c r="H571" s="444"/>
      <c r="I571" s="444"/>
      <c r="J571" s="444"/>
      <c r="K571" s="444"/>
      <c r="L571" s="444"/>
      <c r="M571" s="444"/>
      <c r="N571" s="444"/>
      <c r="O571" s="444"/>
      <c r="P571" s="444"/>
      <c r="Q571" s="444"/>
      <c r="R571" s="444"/>
      <c r="S571" s="444"/>
      <c r="T571" s="444"/>
      <c r="U571" s="444"/>
      <c r="V571" s="444"/>
      <c r="W571" s="444"/>
      <c r="X571" s="444"/>
      <c r="Y571" s="444"/>
      <c r="Z571" s="444"/>
    </row>
    <row r="572">
      <c r="A572" s="444"/>
      <c r="B572" s="445"/>
      <c r="D572" s="444"/>
      <c r="E572" s="444"/>
      <c r="F572" s="444"/>
      <c r="G572" s="444"/>
      <c r="H572" s="444"/>
      <c r="I572" s="444"/>
      <c r="J572" s="444"/>
      <c r="K572" s="444"/>
      <c r="L572" s="444"/>
      <c r="M572" s="444"/>
      <c r="N572" s="444"/>
      <c r="O572" s="444"/>
      <c r="P572" s="444"/>
      <c r="Q572" s="444"/>
      <c r="R572" s="444"/>
      <c r="S572" s="444"/>
      <c r="T572" s="444"/>
      <c r="U572" s="444"/>
      <c r="V572" s="444"/>
      <c r="W572" s="444"/>
      <c r="X572" s="444"/>
      <c r="Y572" s="444"/>
      <c r="Z572" s="444"/>
    </row>
    <row r="573">
      <c r="A573" s="444"/>
      <c r="B573" s="445"/>
      <c r="D573" s="444"/>
      <c r="E573" s="444"/>
      <c r="F573" s="444"/>
      <c r="G573" s="444"/>
      <c r="H573" s="444"/>
      <c r="I573" s="444"/>
      <c r="J573" s="444"/>
      <c r="K573" s="444"/>
      <c r="L573" s="444"/>
      <c r="M573" s="444"/>
      <c r="N573" s="444"/>
      <c r="O573" s="444"/>
      <c r="P573" s="444"/>
      <c r="Q573" s="444"/>
      <c r="R573" s="444"/>
      <c r="S573" s="444"/>
      <c r="T573" s="444"/>
      <c r="U573" s="444"/>
      <c r="V573" s="444"/>
      <c r="W573" s="444"/>
      <c r="X573" s="444"/>
      <c r="Y573" s="444"/>
      <c r="Z573" s="444"/>
    </row>
    <row r="574">
      <c r="A574" s="444"/>
      <c r="B574" s="445"/>
      <c r="D574" s="444"/>
      <c r="E574" s="444"/>
      <c r="F574" s="444"/>
      <c r="G574" s="444"/>
      <c r="H574" s="444"/>
      <c r="I574" s="444"/>
      <c r="J574" s="444"/>
      <c r="K574" s="444"/>
      <c r="L574" s="444"/>
      <c r="M574" s="444"/>
      <c r="N574" s="444"/>
      <c r="O574" s="444"/>
      <c r="P574" s="444"/>
      <c r="Q574" s="444"/>
      <c r="R574" s="444"/>
      <c r="S574" s="444"/>
      <c r="T574" s="444"/>
      <c r="U574" s="444"/>
      <c r="V574" s="444"/>
      <c r="W574" s="444"/>
      <c r="X574" s="444"/>
      <c r="Y574" s="444"/>
      <c r="Z574" s="444"/>
    </row>
    <row r="575">
      <c r="A575" s="444"/>
      <c r="B575" s="445"/>
      <c r="D575" s="444"/>
      <c r="E575" s="444"/>
      <c r="F575" s="444"/>
      <c r="G575" s="444"/>
      <c r="H575" s="444"/>
      <c r="I575" s="444"/>
      <c r="J575" s="444"/>
      <c r="K575" s="444"/>
      <c r="L575" s="444"/>
      <c r="M575" s="444"/>
      <c r="N575" s="444"/>
      <c r="O575" s="444"/>
      <c r="P575" s="444"/>
      <c r="Q575" s="444"/>
      <c r="R575" s="444"/>
      <c r="S575" s="444"/>
      <c r="T575" s="444"/>
      <c r="U575" s="444"/>
      <c r="V575" s="444"/>
      <c r="W575" s="444"/>
      <c r="X575" s="444"/>
      <c r="Y575" s="444"/>
      <c r="Z575" s="444"/>
    </row>
    <row r="576">
      <c r="A576" s="444"/>
      <c r="B576" s="445"/>
      <c r="D576" s="444"/>
      <c r="E576" s="444"/>
      <c r="F576" s="444"/>
      <c r="G576" s="444"/>
      <c r="H576" s="444"/>
      <c r="I576" s="444"/>
      <c r="J576" s="444"/>
      <c r="K576" s="444"/>
      <c r="L576" s="444"/>
      <c r="M576" s="444"/>
      <c r="N576" s="444"/>
      <c r="O576" s="444"/>
      <c r="P576" s="444"/>
      <c r="Q576" s="444"/>
      <c r="R576" s="444"/>
      <c r="S576" s="444"/>
      <c r="T576" s="444"/>
      <c r="U576" s="444"/>
      <c r="V576" s="444"/>
      <c r="W576" s="444"/>
      <c r="X576" s="444"/>
      <c r="Y576" s="444"/>
      <c r="Z576" s="444"/>
    </row>
    <row r="577">
      <c r="A577" s="444"/>
      <c r="B577" s="445"/>
      <c r="D577" s="444"/>
      <c r="E577" s="444"/>
      <c r="F577" s="444"/>
      <c r="G577" s="444"/>
      <c r="H577" s="444"/>
      <c r="I577" s="444"/>
      <c r="J577" s="444"/>
      <c r="K577" s="444"/>
      <c r="L577" s="444"/>
      <c r="M577" s="444"/>
      <c r="N577" s="444"/>
      <c r="O577" s="444"/>
      <c r="P577" s="444"/>
      <c r="Q577" s="444"/>
      <c r="R577" s="444"/>
      <c r="S577" s="444"/>
      <c r="T577" s="444"/>
      <c r="U577" s="444"/>
      <c r="V577" s="444"/>
      <c r="W577" s="444"/>
      <c r="X577" s="444"/>
      <c r="Y577" s="444"/>
      <c r="Z577" s="444"/>
    </row>
    <row r="578">
      <c r="A578" s="444"/>
      <c r="B578" s="445"/>
      <c r="D578" s="444"/>
      <c r="E578" s="444"/>
      <c r="F578" s="444"/>
      <c r="G578" s="444"/>
      <c r="H578" s="444"/>
      <c r="I578" s="444"/>
      <c r="J578" s="444"/>
      <c r="K578" s="444"/>
      <c r="L578" s="444"/>
      <c r="M578" s="444"/>
      <c r="N578" s="444"/>
      <c r="O578" s="444"/>
      <c r="P578" s="444"/>
      <c r="Q578" s="444"/>
      <c r="R578" s="444"/>
      <c r="S578" s="444"/>
      <c r="T578" s="444"/>
      <c r="U578" s="444"/>
      <c r="V578" s="444"/>
      <c r="W578" s="444"/>
      <c r="X578" s="444"/>
      <c r="Y578" s="444"/>
      <c r="Z578" s="444"/>
    </row>
    <row r="579">
      <c r="A579" s="444"/>
      <c r="B579" s="445"/>
      <c r="D579" s="444"/>
      <c r="E579" s="444"/>
      <c r="F579" s="444"/>
      <c r="G579" s="444"/>
      <c r="H579" s="444"/>
      <c r="I579" s="444"/>
      <c r="J579" s="444"/>
      <c r="K579" s="444"/>
      <c r="L579" s="444"/>
      <c r="M579" s="444"/>
      <c r="N579" s="444"/>
      <c r="O579" s="444"/>
      <c r="P579" s="444"/>
      <c r="Q579" s="444"/>
      <c r="R579" s="444"/>
      <c r="S579" s="444"/>
      <c r="T579" s="444"/>
      <c r="U579" s="444"/>
      <c r="V579" s="444"/>
      <c r="W579" s="444"/>
      <c r="X579" s="444"/>
      <c r="Y579" s="444"/>
      <c r="Z579" s="444"/>
    </row>
    <row r="580">
      <c r="A580" s="444"/>
      <c r="B580" s="445"/>
      <c r="D580" s="444"/>
      <c r="E580" s="444"/>
      <c r="F580" s="444"/>
      <c r="G580" s="444"/>
      <c r="H580" s="444"/>
      <c r="I580" s="444"/>
      <c r="J580" s="444"/>
      <c r="K580" s="444"/>
      <c r="L580" s="444"/>
      <c r="M580" s="444"/>
      <c r="N580" s="444"/>
      <c r="O580" s="444"/>
      <c r="P580" s="444"/>
      <c r="Q580" s="444"/>
      <c r="R580" s="444"/>
      <c r="S580" s="444"/>
      <c r="T580" s="444"/>
      <c r="U580" s="444"/>
      <c r="V580" s="444"/>
      <c r="W580" s="444"/>
      <c r="X580" s="444"/>
      <c r="Y580" s="444"/>
      <c r="Z580" s="444"/>
    </row>
    <row r="581">
      <c r="A581" s="444"/>
      <c r="B581" s="445"/>
      <c r="D581" s="444"/>
      <c r="E581" s="444"/>
      <c r="F581" s="444"/>
      <c r="G581" s="444"/>
      <c r="H581" s="444"/>
      <c r="I581" s="444"/>
      <c r="J581" s="444"/>
      <c r="K581" s="444"/>
      <c r="L581" s="444"/>
      <c r="M581" s="444"/>
      <c r="N581" s="444"/>
      <c r="O581" s="444"/>
      <c r="P581" s="444"/>
      <c r="Q581" s="444"/>
      <c r="R581" s="444"/>
      <c r="S581" s="444"/>
      <c r="T581" s="444"/>
      <c r="U581" s="444"/>
      <c r="V581" s="444"/>
      <c r="W581" s="444"/>
      <c r="X581" s="444"/>
      <c r="Y581" s="444"/>
      <c r="Z581" s="444"/>
    </row>
    <row r="582">
      <c r="A582" s="444"/>
      <c r="B582" s="445"/>
      <c r="D582" s="444"/>
      <c r="E582" s="444"/>
      <c r="F582" s="444"/>
      <c r="G582" s="444"/>
      <c r="H582" s="444"/>
      <c r="I582" s="444"/>
      <c r="J582" s="444"/>
      <c r="K582" s="444"/>
      <c r="L582" s="444"/>
      <c r="M582" s="444"/>
      <c r="N582" s="444"/>
      <c r="O582" s="444"/>
      <c r="P582" s="444"/>
      <c r="Q582" s="444"/>
      <c r="R582" s="444"/>
      <c r="S582" s="444"/>
      <c r="T582" s="444"/>
      <c r="U582" s="444"/>
      <c r="V582" s="444"/>
      <c r="W582" s="444"/>
      <c r="X582" s="444"/>
      <c r="Y582" s="444"/>
      <c r="Z582" s="444"/>
    </row>
    <row r="583">
      <c r="A583" s="444"/>
      <c r="B583" s="445"/>
      <c r="D583" s="444"/>
      <c r="E583" s="444"/>
      <c r="F583" s="444"/>
      <c r="G583" s="444"/>
      <c r="H583" s="444"/>
      <c r="I583" s="444"/>
      <c r="J583" s="444"/>
      <c r="K583" s="444"/>
      <c r="L583" s="444"/>
      <c r="M583" s="444"/>
      <c r="N583" s="444"/>
      <c r="O583" s="444"/>
      <c r="P583" s="444"/>
      <c r="Q583" s="444"/>
      <c r="R583" s="444"/>
      <c r="S583" s="444"/>
      <c r="T583" s="444"/>
      <c r="U583" s="444"/>
      <c r="V583" s="444"/>
      <c r="W583" s="444"/>
      <c r="X583" s="444"/>
      <c r="Y583" s="444"/>
      <c r="Z583" s="444"/>
    </row>
    <row r="584">
      <c r="A584" s="444"/>
      <c r="B584" s="445"/>
      <c r="D584" s="444"/>
      <c r="E584" s="444"/>
      <c r="F584" s="444"/>
      <c r="G584" s="444"/>
      <c r="H584" s="444"/>
      <c r="I584" s="444"/>
      <c r="J584" s="444"/>
      <c r="K584" s="444"/>
      <c r="L584" s="444"/>
      <c r="M584" s="444"/>
      <c r="N584" s="444"/>
      <c r="O584" s="444"/>
      <c r="P584" s="444"/>
      <c r="Q584" s="444"/>
      <c r="R584" s="444"/>
      <c r="S584" s="444"/>
      <c r="T584" s="444"/>
      <c r="U584" s="444"/>
      <c r="V584" s="444"/>
      <c r="W584" s="444"/>
      <c r="X584" s="444"/>
      <c r="Y584" s="444"/>
      <c r="Z584" s="444"/>
    </row>
    <row r="585">
      <c r="A585" s="444"/>
      <c r="B585" s="445"/>
      <c r="D585" s="444"/>
      <c r="E585" s="444"/>
      <c r="F585" s="444"/>
      <c r="G585" s="444"/>
      <c r="H585" s="444"/>
      <c r="I585" s="444"/>
      <c r="J585" s="444"/>
      <c r="K585" s="444"/>
      <c r="L585" s="444"/>
      <c r="M585" s="444"/>
      <c r="N585" s="444"/>
      <c r="O585" s="444"/>
      <c r="P585" s="444"/>
      <c r="Q585" s="444"/>
      <c r="R585" s="444"/>
      <c r="S585" s="444"/>
      <c r="T585" s="444"/>
      <c r="U585" s="444"/>
      <c r="V585" s="444"/>
      <c r="W585" s="444"/>
      <c r="X585" s="444"/>
      <c r="Y585" s="444"/>
      <c r="Z585" s="444"/>
    </row>
    <row r="586">
      <c r="A586" s="444"/>
      <c r="B586" s="445"/>
      <c r="D586" s="444"/>
      <c r="E586" s="444"/>
      <c r="F586" s="444"/>
      <c r="G586" s="444"/>
      <c r="H586" s="444"/>
      <c r="I586" s="444"/>
      <c r="J586" s="444"/>
      <c r="K586" s="444"/>
      <c r="L586" s="444"/>
      <c r="M586" s="444"/>
      <c r="N586" s="444"/>
      <c r="O586" s="444"/>
      <c r="P586" s="444"/>
      <c r="Q586" s="444"/>
      <c r="R586" s="444"/>
      <c r="S586" s="444"/>
      <c r="T586" s="444"/>
      <c r="U586" s="444"/>
      <c r="V586" s="444"/>
      <c r="W586" s="444"/>
      <c r="X586" s="444"/>
      <c r="Y586" s="444"/>
      <c r="Z586" s="444"/>
    </row>
    <row r="587">
      <c r="A587" s="444"/>
      <c r="B587" s="445"/>
      <c r="D587" s="444"/>
      <c r="E587" s="444"/>
      <c r="F587" s="444"/>
      <c r="G587" s="444"/>
      <c r="H587" s="444"/>
      <c r="I587" s="444"/>
      <c r="J587" s="444"/>
      <c r="K587" s="444"/>
      <c r="L587" s="444"/>
      <c r="M587" s="444"/>
      <c r="N587" s="444"/>
      <c r="O587" s="444"/>
      <c r="P587" s="444"/>
      <c r="Q587" s="444"/>
      <c r="R587" s="444"/>
      <c r="S587" s="444"/>
      <c r="T587" s="444"/>
      <c r="U587" s="444"/>
      <c r="V587" s="444"/>
      <c r="W587" s="444"/>
      <c r="X587" s="444"/>
      <c r="Y587" s="444"/>
      <c r="Z587" s="444"/>
    </row>
    <row r="588">
      <c r="A588" s="444"/>
      <c r="B588" s="445"/>
      <c r="D588" s="444"/>
      <c r="E588" s="444"/>
      <c r="F588" s="444"/>
      <c r="G588" s="444"/>
      <c r="H588" s="444"/>
      <c r="I588" s="444"/>
      <c r="J588" s="444"/>
      <c r="K588" s="444"/>
      <c r="L588" s="444"/>
      <c r="M588" s="444"/>
      <c r="N588" s="444"/>
      <c r="O588" s="444"/>
      <c r="P588" s="444"/>
      <c r="Q588" s="444"/>
      <c r="R588" s="444"/>
      <c r="S588" s="444"/>
      <c r="T588" s="444"/>
      <c r="U588" s="444"/>
      <c r="V588" s="444"/>
      <c r="W588" s="444"/>
      <c r="X588" s="444"/>
      <c r="Y588" s="444"/>
      <c r="Z588" s="444"/>
    </row>
    <row r="589">
      <c r="A589" s="444"/>
      <c r="B589" s="445"/>
      <c r="D589" s="444"/>
      <c r="E589" s="444"/>
      <c r="F589" s="444"/>
      <c r="G589" s="444"/>
      <c r="H589" s="444"/>
      <c r="I589" s="444"/>
      <c r="J589" s="444"/>
      <c r="K589" s="444"/>
      <c r="L589" s="444"/>
      <c r="M589" s="444"/>
      <c r="N589" s="444"/>
      <c r="O589" s="444"/>
      <c r="P589" s="444"/>
      <c r="Q589" s="444"/>
      <c r="R589" s="444"/>
      <c r="S589" s="444"/>
      <c r="T589" s="444"/>
      <c r="U589" s="444"/>
      <c r="V589" s="444"/>
      <c r="W589" s="444"/>
      <c r="X589" s="444"/>
      <c r="Y589" s="444"/>
      <c r="Z589" s="444"/>
    </row>
    <row r="590">
      <c r="A590" s="444"/>
      <c r="B590" s="445"/>
      <c r="D590" s="444"/>
      <c r="E590" s="444"/>
      <c r="F590" s="444"/>
      <c r="G590" s="444"/>
      <c r="H590" s="444"/>
      <c r="I590" s="444"/>
      <c r="J590" s="444"/>
      <c r="K590" s="444"/>
      <c r="L590" s="444"/>
      <c r="M590" s="444"/>
      <c r="N590" s="444"/>
      <c r="O590" s="444"/>
      <c r="P590" s="444"/>
      <c r="Q590" s="444"/>
      <c r="R590" s="444"/>
      <c r="S590" s="444"/>
      <c r="T590" s="444"/>
      <c r="U590" s="444"/>
      <c r="V590" s="444"/>
      <c r="W590" s="444"/>
      <c r="X590" s="444"/>
      <c r="Y590" s="444"/>
      <c r="Z590" s="444"/>
    </row>
    <row r="591">
      <c r="A591" s="444"/>
      <c r="B591" s="445"/>
      <c r="D591" s="444"/>
      <c r="E591" s="444"/>
      <c r="F591" s="444"/>
      <c r="G591" s="444"/>
      <c r="H591" s="444"/>
      <c r="I591" s="444"/>
      <c r="J591" s="444"/>
      <c r="K591" s="444"/>
      <c r="L591" s="444"/>
      <c r="M591" s="444"/>
      <c r="N591" s="444"/>
      <c r="O591" s="444"/>
      <c r="P591" s="444"/>
      <c r="Q591" s="444"/>
      <c r="R591" s="444"/>
      <c r="S591" s="444"/>
      <c r="T591" s="444"/>
      <c r="U591" s="444"/>
      <c r="V591" s="444"/>
      <c r="W591" s="444"/>
      <c r="X591" s="444"/>
      <c r="Y591" s="444"/>
      <c r="Z591" s="444"/>
    </row>
    <row r="592">
      <c r="A592" s="444"/>
      <c r="B592" s="445"/>
      <c r="D592" s="444"/>
      <c r="E592" s="444"/>
      <c r="F592" s="444"/>
      <c r="G592" s="444"/>
      <c r="H592" s="444"/>
      <c r="I592" s="444"/>
      <c r="J592" s="444"/>
      <c r="K592" s="444"/>
      <c r="L592" s="444"/>
      <c r="M592" s="444"/>
      <c r="N592" s="444"/>
      <c r="O592" s="444"/>
      <c r="P592" s="444"/>
      <c r="Q592" s="444"/>
      <c r="R592" s="444"/>
      <c r="S592" s="444"/>
      <c r="T592" s="444"/>
      <c r="U592" s="444"/>
      <c r="V592" s="444"/>
      <c r="W592" s="444"/>
      <c r="X592" s="444"/>
      <c r="Y592" s="444"/>
      <c r="Z592" s="444"/>
    </row>
    <row r="593">
      <c r="A593" s="444"/>
      <c r="B593" s="445"/>
      <c r="D593" s="444"/>
      <c r="E593" s="444"/>
      <c r="F593" s="444"/>
      <c r="G593" s="444"/>
      <c r="H593" s="444"/>
      <c r="I593" s="444"/>
      <c r="J593" s="444"/>
      <c r="K593" s="444"/>
      <c r="L593" s="444"/>
      <c r="M593" s="444"/>
      <c r="N593" s="444"/>
      <c r="O593" s="444"/>
      <c r="P593" s="444"/>
      <c r="Q593" s="444"/>
      <c r="R593" s="444"/>
      <c r="S593" s="444"/>
      <c r="T593" s="444"/>
      <c r="U593" s="444"/>
      <c r="V593" s="444"/>
      <c r="W593" s="444"/>
      <c r="X593" s="444"/>
      <c r="Y593" s="444"/>
      <c r="Z593" s="444"/>
    </row>
    <row r="594">
      <c r="A594" s="444"/>
      <c r="B594" s="445"/>
      <c r="D594" s="444"/>
      <c r="E594" s="444"/>
      <c r="F594" s="444"/>
      <c r="G594" s="444"/>
      <c r="H594" s="444"/>
      <c r="I594" s="444"/>
      <c r="J594" s="444"/>
      <c r="K594" s="444"/>
      <c r="L594" s="444"/>
      <c r="M594" s="444"/>
      <c r="N594" s="444"/>
      <c r="O594" s="444"/>
      <c r="P594" s="444"/>
      <c r="Q594" s="444"/>
      <c r="R594" s="444"/>
      <c r="S594" s="444"/>
      <c r="T594" s="444"/>
      <c r="U594" s="444"/>
      <c r="V594" s="444"/>
      <c r="W594" s="444"/>
      <c r="X594" s="444"/>
      <c r="Y594" s="444"/>
      <c r="Z594" s="444"/>
    </row>
    <row r="595">
      <c r="A595" s="444"/>
      <c r="B595" s="445"/>
      <c r="D595" s="444"/>
      <c r="E595" s="444"/>
      <c r="F595" s="444"/>
      <c r="G595" s="444"/>
      <c r="H595" s="444"/>
      <c r="I595" s="444"/>
      <c r="J595" s="444"/>
      <c r="K595" s="444"/>
      <c r="L595" s="444"/>
      <c r="M595" s="444"/>
      <c r="N595" s="444"/>
      <c r="O595" s="444"/>
      <c r="P595" s="444"/>
      <c r="Q595" s="444"/>
      <c r="R595" s="444"/>
      <c r="S595" s="444"/>
      <c r="T595" s="444"/>
      <c r="U595" s="444"/>
      <c r="V595" s="444"/>
      <c r="W595" s="444"/>
      <c r="X595" s="444"/>
      <c r="Y595" s="444"/>
      <c r="Z595" s="444"/>
    </row>
    <row r="596">
      <c r="A596" s="444"/>
      <c r="B596" s="445"/>
      <c r="D596" s="444"/>
      <c r="E596" s="444"/>
      <c r="F596" s="444"/>
      <c r="G596" s="444"/>
      <c r="H596" s="444"/>
      <c r="I596" s="444"/>
      <c r="J596" s="444"/>
      <c r="K596" s="444"/>
      <c r="L596" s="444"/>
      <c r="M596" s="444"/>
      <c r="N596" s="444"/>
      <c r="O596" s="444"/>
      <c r="P596" s="444"/>
      <c r="Q596" s="444"/>
      <c r="R596" s="444"/>
      <c r="S596" s="444"/>
      <c r="T596" s="444"/>
      <c r="U596" s="444"/>
      <c r="V596" s="444"/>
      <c r="W596" s="444"/>
      <c r="X596" s="444"/>
      <c r="Y596" s="444"/>
      <c r="Z596" s="444"/>
    </row>
    <row r="597">
      <c r="A597" s="444"/>
      <c r="B597" s="445"/>
      <c r="D597" s="444"/>
      <c r="E597" s="444"/>
      <c r="F597" s="444"/>
      <c r="G597" s="444"/>
      <c r="H597" s="444"/>
      <c r="I597" s="444"/>
      <c r="J597" s="444"/>
      <c r="K597" s="444"/>
      <c r="L597" s="444"/>
      <c r="M597" s="444"/>
      <c r="N597" s="444"/>
      <c r="O597" s="444"/>
      <c r="P597" s="444"/>
      <c r="Q597" s="444"/>
      <c r="R597" s="444"/>
      <c r="S597" s="444"/>
      <c r="T597" s="444"/>
      <c r="U597" s="444"/>
      <c r="V597" s="444"/>
      <c r="W597" s="444"/>
      <c r="X597" s="444"/>
      <c r="Y597" s="444"/>
      <c r="Z597" s="444"/>
    </row>
    <row r="598">
      <c r="A598" s="444"/>
      <c r="B598" s="445"/>
      <c r="D598" s="444"/>
      <c r="E598" s="444"/>
      <c r="F598" s="444"/>
      <c r="G598" s="444"/>
      <c r="H598" s="444"/>
      <c r="I598" s="444"/>
      <c r="J598" s="444"/>
      <c r="K598" s="444"/>
      <c r="L598" s="444"/>
      <c r="M598" s="444"/>
      <c r="N598" s="444"/>
      <c r="O598" s="444"/>
      <c r="P598" s="444"/>
      <c r="Q598" s="444"/>
      <c r="R598" s="444"/>
      <c r="S598" s="444"/>
      <c r="T598" s="444"/>
      <c r="U598" s="444"/>
      <c r="V598" s="444"/>
      <c r="W598" s="444"/>
      <c r="X598" s="444"/>
      <c r="Y598" s="444"/>
      <c r="Z598" s="444"/>
    </row>
    <row r="599">
      <c r="A599" s="444"/>
      <c r="B599" s="445"/>
      <c r="D599" s="444"/>
      <c r="E599" s="444"/>
      <c r="F599" s="444"/>
      <c r="G599" s="444"/>
      <c r="H599" s="444"/>
      <c r="I599" s="444"/>
      <c r="J599" s="444"/>
      <c r="K599" s="444"/>
      <c r="L599" s="444"/>
      <c r="M599" s="444"/>
      <c r="N599" s="444"/>
      <c r="O599" s="444"/>
      <c r="P599" s="444"/>
      <c r="Q599" s="444"/>
      <c r="R599" s="444"/>
      <c r="S599" s="444"/>
      <c r="T599" s="444"/>
      <c r="U599" s="444"/>
      <c r="V599" s="444"/>
      <c r="W599" s="444"/>
      <c r="X599" s="444"/>
      <c r="Y599" s="444"/>
      <c r="Z599" s="444"/>
    </row>
    <row r="600">
      <c r="A600" s="444"/>
      <c r="B600" s="445"/>
      <c r="D600" s="444"/>
      <c r="E600" s="444"/>
      <c r="F600" s="444"/>
      <c r="G600" s="444"/>
      <c r="H600" s="444"/>
      <c r="I600" s="444"/>
      <c r="J600" s="444"/>
      <c r="K600" s="444"/>
      <c r="L600" s="444"/>
      <c r="M600" s="444"/>
      <c r="N600" s="444"/>
      <c r="O600" s="444"/>
      <c r="P600" s="444"/>
      <c r="Q600" s="444"/>
      <c r="R600" s="444"/>
      <c r="S600" s="444"/>
      <c r="T600" s="444"/>
      <c r="U600" s="444"/>
      <c r="V600" s="444"/>
      <c r="W600" s="444"/>
      <c r="X600" s="444"/>
      <c r="Y600" s="444"/>
      <c r="Z600" s="444"/>
    </row>
    <row r="601">
      <c r="A601" s="444"/>
      <c r="B601" s="445"/>
      <c r="D601" s="444"/>
      <c r="E601" s="444"/>
      <c r="F601" s="444"/>
      <c r="G601" s="444"/>
      <c r="H601" s="444"/>
      <c r="I601" s="444"/>
      <c r="J601" s="444"/>
      <c r="K601" s="444"/>
      <c r="L601" s="444"/>
      <c r="M601" s="444"/>
      <c r="N601" s="444"/>
      <c r="O601" s="444"/>
      <c r="P601" s="444"/>
      <c r="Q601" s="444"/>
      <c r="R601" s="444"/>
      <c r="S601" s="444"/>
      <c r="T601" s="444"/>
      <c r="U601" s="444"/>
      <c r="V601" s="444"/>
      <c r="W601" s="444"/>
      <c r="X601" s="444"/>
      <c r="Y601" s="444"/>
      <c r="Z601" s="444"/>
    </row>
    <row r="602">
      <c r="A602" s="444"/>
      <c r="B602" s="445"/>
      <c r="D602" s="444"/>
      <c r="E602" s="444"/>
      <c r="F602" s="444"/>
      <c r="G602" s="444"/>
      <c r="H602" s="444"/>
      <c r="I602" s="444"/>
      <c r="J602" s="444"/>
      <c r="K602" s="444"/>
      <c r="L602" s="444"/>
      <c r="M602" s="444"/>
      <c r="N602" s="444"/>
      <c r="O602" s="444"/>
      <c r="P602" s="444"/>
      <c r="Q602" s="444"/>
      <c r="R602" s="444"/>
      <c r="S602" s="444"/>
      <c r="T602" s="444"/>
      <c r="U602" s="444"/>
      <c r="V602" s="444"/>
      <c r="W602" s="444"/>
      <c r="X602" s="444"/>
      <c r="Y602" s="444"/>
      <c r="Z602" s="444"/>
    </row>
    <row r="603">
      <c r="A603" s="444"/>
      <c r="B603" s="445"/>
      <c r="D603" s="444"/>
      <c r="E603" s="444"/>
      <c r="F603" s="444"/>
      <c r="G603" s="444"/>
      <c r="H603" s="444"/>
      <c r="I603" s="444"/>
      <c r="J603" s="444"/>
      <c r="K603" s="444"/>
      <c r="L603" s="444"/>
      <c r="M603" s="444"/>
      <c r="N603" s="444"/>
      <c r="O603" s="444"/>
      <c r="P603" s="444"/>
      <c r="Q603" s="444"/>
      <c r="R603" s="444"/>
      <c r="S603" s="444"/>
      <c r="T603" s="444"/>
      <c r="U603" s="444"/>
      <c r="V603" s="444"/>
      <c r="W603" s="444"/>
      <c r="X603" s="444"/>
      <c r="Y603" s="444"/>
      <c r="Z603" s="444"/>
    </row>
    <row r="604">
      <c r="A604" s="444"/>
      <c r="B604" s="445"/>
      <c r="D604" s="444"/>
      <c r="E604" s="444"/>
      <c r="F604" s="444"/>
      <c r="G604" s="444"/>
      <c r="H604" s="444"/>
      <c r="I604" s="444"/>
      <c r="J604" s="444"/>
      <c r="K604" s="444"/>
      <c r="L604" s="444"/>
      <c r="M604" s="444"/>
      <c r="N604" s="444"/>
      <c r="O604" s="444"/>
      <c r="P604" s="444"/>
      <c r="Q604" s="444"/>
      <c r="R604" s="444"/>
      <c r="S604" s="444"/>
      <c r="T604" s="444"/>
      <c r="U604" s="444"/>
      <c r="V604" s="444"/>
      <c r="W604" s="444"/>
      <c r="X604" s="444"/>
      <c r="Y604" s="444"/>
      <c r="Z604" s="444"/>
    </row>
    <row r="605">
      <c r="A605" s="444"/>
      <c r="B605" s="445"/>
      <c r="D605" s="444"/>
      <c r="E605" s="444"/>
      <c r="F605" s="444"/>
      <c r="G605" s="444"/>
      <c r="H605" s="444"/>
      <c r="I605" s="444"/>
      <c r="J605" s="444"/>
      <c r="K605" s="444"/>
      <c r="L605" s="444"/>
      <c r="M605" s="444"/>
      <c r="N605" s="444"/>
      <c r="O605" s="444"/>
      <c r="P605" s="444"/>
      <c r="Q605" s="444"/>
      <c r="R605" s="444"/>
      <c r="S605" s="444"/>
      <c r="T605" s="444"/>
      <c r="U605" s="444"/>
      <c r="V605" s="444"/>
      <c r="W605" s="444"/>
      <c r="X605" s="444"/>
      <c r="Y605" s="444"/>
      <c r="Z605" s="444"/>
    </row>
    <row r="606">
      <c r="A606" s="444"/>
      <c r="B606" s="445"/>
      <c r="D606" s="444"/>
      <c r="E606" s="444"/>
      <c r="F606" s="444"/>
      <c r="G606" s="444"/>
      <c r="H606" s="444"/>
      <c r="I606" s="444"/>
      <c r="J606" s="444"/>
      <c r="K606" s="444"/>
      <c r="L606" s="444"/>
      <c r="M606" s="444"/>
      <c r="N606" s="444"/>
      <c r="O606" s="444"/>
      <c r="P606" s="444"/>
      <c r="Q606" s="444"/>
      <c r="R606" s="444"/>
      <c r="S606" s="444"/>
      <c r="T606" s="444"/>
      <c r="U606" s="444"/>
      <c r="V606" s="444"/>
      <c r="W606" s="444"/>
      <c r="X606" s="444"/>
      <c r="Y606" s="444"/>
      <c r="Z606" s="444"/>
    </row>
    <row r="607">
      <c r="A607" s="444"/>
      <c r="B607" s="445"/>
      <c r="D607" s="444"/>
      <c r="E607" s="444"/>
      <c r="F607" s="444"/>
      <c r="G607" s="444"/>
      <c r="H607" s="444"/>
      <c r="I607" s="444"/>
      <c r="J607" s="444"/>
      <c r="K607" s="444"/>
      <c r="L607" s="444"/>
      <c r="M607" s="444"/>
      <c r="N607" s="444"/>
      <c r="O607" s="444"/>
      <c r="P607" s="444"/>
      <c r="Q607" s="444"/>
      <c r="R607" s="444"/>
      <c r="S607" s="444"/>
      <c r="T607" s="444"/>
      <c r="U607" s="444"/>
      <c r="V607" s="444"/>
      <c r="W607" s="444"/>
      <c r="X607" s="444"/>
      <c r="Y607" s="444"/>
      <c r="Z607" s="444"/>
    </row>
    <row r="608">
      <c r="A608" s="444"/>
      <c r="B608" s="445"/>
      <c r="D608" s="444"/>
      <c r="E608" s="444"/>
      <c r="F608" s="444"/>
      <c r="G608" s="444"/>
      <c r="H608" s="444"/>
      <c r="I608" s="444"/>
      <c r="J608" s="444"/>
      <c r="K608" s="444"/>
      <c r="L608" s="444"/>
      <c r="M608" s="444"/>
      <c r="N608" s="444"/>
      <c r="O608" s="444"/>
      <c r="P608" s="444"/>
      <c r="Q608" s="444"/>
      <c r="R608" s="444"/>
      <c r="S608" s="444"/>
      <c r="T608" s="444"/>
      <c r="U608" s="444"/>
      <c r="V608" s="444"/>
      <c r="W608" s="444"/>
      <c r="X608" s="444"/>
      <c r="Y608" s="444"/>
      <c r="Z608" s="444"/>
    </row>
    <row r="609">
      <c r="A609" s="444"/>
      <c r="B609" s="445"/>
      <c r="D609" s="444"/>
      <c r="E609" s="444"/>
      <c r="F609" s="444"/>
      <c r="G609" s="444"/>
      <c r="H609" s="444"/>
      <c r="I609" s="444"/>
      <c r="J609" s="444"/>
      <c r="K609" s="444"/>
      <c r="L609" s="444"/>
      <c r="M609" s="444"/>
      <c r="N609" s="444"/>
      <c r="O609" s="444"/>
      <c r="P609" s="444"/>
      <c r="Q609" s="444"/>
      <c r="R609" s="444"/>
      <c r="S609" s="444"/>
      <c r="T609" s="444"/>
      <c r="U609" s="444"/>
      <c r="V609" s="444"/>
      <c r="W609" s="444"/>
      <c r="X609" s="444"/>
      <c r="Y609" s="444"/>
      <c r="Z609" s="444"/>
    </row>
    <row r="610">
      <c r="A610" s="444"/>
      <c r="B610" s="445"/>
      <c r="D610" s="444"/>
      <c r="E610" s="444"/>
      <c r="F610" s="444"/>
      <c r="G610" s="444"/>
      <c r="H610" s="444"/>
      <c r="I610" s="444"/>
      <c r="J610" s="444"/>
      <c r="K610" s="444"/>
      <c r="L610" s="444"/>
      <c r="M610" s="444"/>
      <c r="N610" s="444"/>
      <c r="O610" s="444"/>
      <c r="P610" s="444"/>
      <c r="Q610" s="444"/>
      <c r="R610" s="444"/>
      <c r="S610" s="444"/>
      <c r="T610" s="444"/>
      <c r="U610" s="444"/>
      <c r="V610" s="444"/>
      <c r="W610" s="444"/>
      <c r="X610" s="444"/>
      <c r="Y610" s="444"/>
      <c r="Z610" s="444"/>
    </row>
    <row r="611">
      <c r="A611" s="444"/>
      <c r="B611" s="445"/>
      <c r="D611" s="444"/>
      <c r="E611" s="444"/>
      <c r="F611" s="444"/>
      <c r="G611" s="444"/>
      <c r="H611" s="444"/>
      <c r="I611" s="444"/>
      <c r="J611" s="444"/>
      <c r="K611" s="444"/>
      <c r="L611" s="444"/>
      <c r="M611" s="444"/>
      <c r="N611" s="444"/>
      <c r="O611" s="444"/>
      <c r="P611" s="444"/>
      <c r="Q611" s="444"/>
      <c r="R611" s="444"/>
      <c r="S611" s="444"/>
      <c r="T611" s="444"/>
      <c r="U611" s="444"/>
      <c r="V611" s="444"/>
      <c r="W611" s="444"/>
      <c r="X611" s="444"/>
      <c r="Y611" s="444"/>
      <c r="Z611" s="444"/>
    </row>
    <row r="612">
      <c r="A612" s="444"/>
      <c r="B612" s="445"/>
      <c r="D612" s="444"/>
      <c r="E612" s="444"/>
      <c r="F612" s="444"/>
      <c r="G612" s="444"/>
      <c r="H612" s="444"/>
      <c r="I612" s="444"/>
      <c r="J612" s="444"/>
      <c r="K612" s="444"/>
      <c r="L612" s="444"/>
      <c r="M612" s="444"/>
      <c r="N612" s="444"/>
      <c r="O612" s="444"/>
      <c r="P612" s="444"/>
      <c r="Q612" s="444"/>
      <c r="R612" s="444"/>
      <c r="S612" s="444"/>
      <c r="T612" s="444"/>
      <c r="U612" s="444"/>
      <c r="V612" s="444"/>
      <c r="W612" s="444"/>
      <c r="X612" s="444"/>
      <c r="Y612" s="444"/>
      <c r="Z612" s="444"/>
    </row>
    <row r="613">
      <c r="A613" s="444"/>
      <c r="B613" s="445"/>
      <c r="D613" s="444"/>
      <c r="E613" s="444"/>
      <c r="F613" s="444"/>
      <c r="G613" s="444"/>
      <c r="H613" s="444"/>
      <c r="I613" s="444"/>
      <c r="J613" s="444"/>
      <c r="K613" s="444"/>
      <c r="L613" s="444"/>
      <c r="M613" s="444"/>
      <c r="N613" s="444"/>
      <c r="O613" s="444"/>
      <c r="P613" s="444"/>
      <c r="Q613" s="444"/>
      <c r="R613" s="444"/>
      <c r="S613" s="444"/>
      <c r="T613" s="444"/>
      <c r="U613" s="444"/>
      <c r="V613" s="444"/>
      <c r="W613" s="444"/>
      <c r="X613" s="444"/>
      <c r="Y613" s="444"/>
      <c r="Z613" s="444"/>
    </row>
    <row r="614">
      <c r="A614" s="444"/>
      <c r="B614" s="445"/>
      <c r="D614" s="444"/>
      <c r="E614" s="444"/>
      <c r="F614" s="444"/>
      <c r="G614" s="444"/>
      <c r="H614" s="444"/>
      <c r="I614" s="444"/>
      <c r="J614" s="444"/>
      <c r="K614" s="444"/>
      <c r="L614" s="444"/>
      <c r="M614" s="444"/>
      <c r="N614" s="444"/>
      <c r="O614" s="444"/>
      <c r="P614" s="444"/>
      <c r="Q614" s="444"/>
      <c r="R614" s="444"/>
      <c r="S614" s="444"/>
      <c r="T614" s="444"/>
      <c r="U614" s="444"/>
      <c r="V614" s="444"/>
      <c r="W614" s="444"/>
      <c r="X614" s="444"/>
      <c r="Y614" s="444"/>
      <c r="Z614" s="444"/>
    </row>
    <row r="615">
      <c r="A615" s="444"/>
      <c r="B615" s="445"/>
      <c r="D615" s="444"/>
      <c r="E615" s="444"/>
      <c r="F615" s="444"/>
      <c r="G615" s="444"/>
      <c r="H615" s="444"/>
      <c r="I615" s="444"/>
      <c r="J615" s="444"/>
      <c r="K615" s="444"/>
      <c r="L615" s="444"/>
      <c r="M615" s="444"/>
      <c r="N615" s="444"/>
      <c r="O615" s="444"/>
      <c r="P615" s="444"/>
      <c r="Q615" s="444"/>
      <c r="R615" s="444"/>
      <c r="S615" s="444"/>
      <c r="T615" s="444"/>
      <c r="U615" s="444"/>
      <c r="V615" s="444"/>
      <c r="W615" s="444"/>
      <c r="X615" s="444"/>
      <c r="Y615" s="444"/>
      <c r="Z615" s="444"/>
    </row>
    <row r="616">
      <c r="A616" s="444"/>
      <c r="B616" s="445"/>
      <c r="D616" s="444"/>
      <c r="E616" s="444"/>
      <c r="F616" s="444"/>
      <c r="G616" s="444"/>
      <c r="H616" s="444"/>
      <c r="I616" s="444"/>
      <c r="J616" s="444"/>
      <c r="K616" s="444"/>
      <c r="L616" s="444"/>
      <c r="M616" s="444"/>
      <c r="N616" s="444"/>
      <c r="O616" s="444"/>
      <c r="P616" s="444"/>
      <c r="Q616" s="444"/>
      <c r="R616" s="444"/>
      <c r="S616" s="444"/>
      <c r="T616" s="444"/>
      <c r="U616" s="444"/>
      <c r="V616" s="444"/>
      <c r="W616" s="444"/>
      <c r="X616" s="444"/>
      <c r="Y616" s="444"/>
      <c r="Z616" s="444"/>
    </row>
    <row r="617">
      <c r="A617" s="444"/>
      <c r="B617" s="445"/>
      <c r="D617" s="444"/>
      <c r="E617" s="444"/>
      <c r="F617" s="444"/>
      <c r="G617" s="444"/>
      <c r="H617" s="444"/>
      <c r="I617" s="444"/>
      <c r="J617" s="444"/>
      <c r="K617" s="444"/>
      <c r="L617" s="444"/>
      <c r="M617" s="444"/>
      <c r="N617" s="444"/>
      <c r="O617" s="444"/>
      <c r="P617" s="444"/>
      <c r="Q617" s="444"/>
      <c r="R617" s="444"/>
      <c r="S617" s="444"/>
      <c r="T617" s="444"/>
      <c r="U617" s="444"/>
      <c r="V617" s="444"/>
      <c r="W617" s="444"/>
      <c r="X617" s="444"/>
      <c r="Y617" s="444"/>
      <c r="Z617" s="444"/>
    </row>
    <row r="618">
      <c r="A618" s="444"/>
      <c r="B618" s="445"/>
      <c r="D618" s="444"/>
      <c r="E618" s="444"/>
      <c r="F618" s="444"/>
      <c r="G618" s="444"/>
      <c r="H618" s="444"/>
      <c r="I618" s="444"/>
      <c r="J618" s="444"/>
      <c r="K618" s="444"/>
      <c r="L618" s="444"/>
      <c r="M618" s="444"/>
      <c r="N618" s="444"/>
      <c r="O618" s="444"/>
      <c r="P618" s="444"/>
      <c r="Q618" s="444"/>
      <c r="R618" s="444"/>
      <c r="S618" s="444"/>
      <c r="T618" s="444"/>
      <c r="U618" s="444"/>
      <c r="V618" s="444"/>
      <c r="W618" s="444"/>
      <c r="X618" s="444"/>
      <c r="Y618" s="444"/>
      <c r="Z618" s="444"/>
    </row>
    <row r="619">
      <c r="A619" s="444"/>
      <c r="B619" s="445"/>
      <c r="D619" s="444"/>
      <c r="E619" s="444"/>
      <c r="F619" s="444"/>
      <c r="G619" s="444"/>
      <c r="H619" s="444"/>
      <c r="I619" s="444"/>
      <c r="J619" s="444"/>
      <c r="K619" s="444"/>
      <c r="L619" s="444"/>
      <c r="M619" s="444"/>
      <c r="N619" s="444"/>
      <c r="O619" s="444"/>
      <c r="P619" s="444"/>
      <c r="Q619" s="444"/>
      <c r="R619" s="444"/>
      <c r="S619" s="444"/>
      <c r="T619" s="444"/>
      <c r="U619" s="444"/>
      <c r="V619" s="444"/>
      <c r="W619" s="444"/>
      <c r="X619" s="444"/>
      <c r="Y619" s="444"/>
      <c r="Z619" s="444"/>
    </row>
    <row r="620">
      <c r="A620" s="444"/>
      <c r="B620" s="445"/>
      <c r="D620" s="444"/>
      <c r="E620" s="444"/>
      <c r="F620" s="444"/>
      <c r="G620" s="444"/>
      <c r="H620" s="444"/>
      <c r="I620" s="444"/>
      <c r="J620" s="444"/>
      <c r="K620" s="444"/>
      <c r="L620" s="444"/>
      <c r="M620" s="444"/>
      <c r="N620" s="444"/>
      <c r="O620" s="444"/>
      <c r="P620" s="444"/>
      <c r="Q620" s="444"/>
      <c r="R620" s="444"/>
      <c r="S620" s="444"/>
      <c r="T620" s="444"/>
      <c r="U620" s="444"/>
      <c r="V620" s="444"/>
      <c r="W620" s="444"/>
      <c r="X620" s="444"/>
      <c r="Y620" s="444"/>
      <c r="Z620" s="444"/>
    </row>
    <row r="621">
      <c r="A621" s="444"/>
      <c r="B621" s="445"/>
      <c r="D621" s="444"/>
      <c r="E621" s="444"/>
      <c r="F621" s="444"/>
      <c r="G621" s="444"/>
      <c r="H621" s="444"/>
      <c r="I621" s="444"/>
      <c r="J621" s="444"/>
      <c r="K621" s="444"/>
      <c r="L621" s="444"/>
      <c r="M621" s="444"/>
      <c r="N621" s="444"/>
      <c r="O621" s="444"/>
      <c r="P621" s="444"/>
      <c r="Q621" s="444"/>
      <c r="R621" s="444"/>
      <c r="S621" s="444"/>
      <c r="T621" s="444"/>
      <c r="U621" s="444"/>
      <c r="V621" s="444"/>
      <c r="W621" s="444"/>
      <c r="X621" s="444"/>
      <c r="Y621" s="444"/>
      <c r="Z621" s="444"/>
    </row>
    <row r="622">
      <c r="A622" s="444"/>
      <c r="B622" s="445"/>
      <c r="D622" s="444"/>
      <c r="E622" s="444"/>
      <c r="F622" s="444"/>
      <c r="G622" s="444"/>
      <c r="H622" s="444"/>
      <c r="I622" s="444"/>
      <c r="J622" s="444"/>
      <c r="K622" s="444"/>
      <c r="L622" s="444"/>
      <c r="M622" s="444"/>
      <c r="N622" s="444"/>
      <c r="O622" s="444"/>
      <c r="P622" s="444"/>
      <c r="Q622" s="444"/>
      <c r="R622" s="444"/>
      <c r="S622" s="444"/>
      <c r="T622" s="444"/>
      <c r="U622" s="444"/>
      <c r="V622" s="444"/>
      <c r="W622" s="444"/>
      <c r="X622" s="444"/>
      <c r="Y622" s="444"/>
      <c r="Z622" s="444"/>
    </row>
    <row r="623">
      <c r="A623" s="444"/>
      <c r="B623" s="445"/>
      <c r="D623" s="444"/>
      <c r="E623" s="444"/>
      <c r="F623" s="444"/>
      <c r="G623" s="444"/>
      <c r="H623" s="444"/>
      <c r="I623" s="444"/>
      <c r="J623" s="444"/>
      <c r="K623" s="444"/>
      <c r="L623" s="444"/>
      <c r="M623" s="444"/>
      <c r="N623" s="444"/>
      <c r="O623" s="444"/>
      <c r="P623" s="444"/>
      <c r="Q623" s="444"/>
      <c r="R623" s="444"/>
      <c r="S623" s="444"/>
      <c r="T623" s="444"/>
      <c r="U623" s="444"/>
      <c r="V623" s="444"/>
      <c r="W623" s="444"/>
      <c r="X623" s="444"/>
      <c r="Y623" s="444"/>
      <c r="Z623" s="444"/>
    </row>
    <row r="624">
      <c r="A624" s="444"/>
      <c r="B624" s="445"/>
      <c r="D624" s="444"/>
      <c r="E624" s="444"/>
      <c r="F624" s="444"/>
      <c r="G624" s="444"/>
      <c r="H624" s="444"/>
      <c r="I624" s="444"/>
      <c r="J624" s="444"/>
      <c r="K624" s="444"/>
      <c r="L624" s="444"/>
      <c r="M624" s="444"/>
      <c r="N624" s="444"/>
      <c r="O624" s="444"/>
      <c r="P624" s="444"/>
      <c r="Q624" s="444"/>
      <c r="R624" s="444"/>
      <c r="S624" s="444"/>
      <c r="T624" s="444"/>
      <c r="U624" s="444"/>
      <c r="V624" s="444"/>
      <c r="W624" s="444"/>
      <c r="X624" s="444"/>
      <c r="Y624" s="444"/>
      <c r="Z624" s="444"/>
    </row>
    <row r="625">
      <c r="A625" s="444"/>
      <c r="B625" s="445"/>
      <c r="D625" s="444"/>
      <c r="E625" s="444"/>
      <c r="F625" s="444"/>
      <c r="G625" s="444"/>
      <c r="H625" s="444"/>
      <c r="I625" s="444"/>
      <c r="J625" s="444"/>
      <c r="K625" s="444"/>
      <c r="L625" s="444"/>
      <c r="M625" s="444"/>
      <c r="N625" s="444"/>
      <c r="O625" s="444"/>
      <c r="P625" s="444"/>
      <c r="Q625" s="444"/>
      <c r="R625" s="444"/>
      <c r="S625" s="444"/>
      <c r="T625" s="444"/>
      <c r="U625" s="444"/>
      <c r="V625" s="444"/>
      <c r="W625" s="444"/>
      <c r="X625" s="444"/>
      <c r="Y625" s="444"/>
      <c r="Z625" s="444"/>
    </row>
    <row r="626">
      <c r="A626" s="444"/>
      <c r="B626" s="445"/>
      <c r="D626" s="444"/>
      <c r="E626" s="444"/>
      <c r="F626" s="444"/>
      <c r="G626" s="444"/>
      <c r="H626" s="444"/>
      <c r="I626" s="444"/>
      <c r="J626" s="444"/>
      <c r="K626" s="444"/>
      <c r="L626" s="444"/>
      <c r="M626" s="444"/>
      <c r="N626" s="444"/>
      <c r="O626" s="444"/>
      <c r="P626" s="444"/>
      <c r="Q626" s="444"/>
      <c r="R626" s="444"/>
      <c r="S626" s="444"/>
      <c r="T626" s="444"/>
      <c r="U626" s="444"/>
      <c r="V626" s="444"/>
      <c r="W626" s="444"/>
      <c r="X626" s="444"/>
      <c r="Y626" s="444"/>
      <c r="Z626" s="444"/>
    </row>
    <row r="627">
      <c r="A627" s="444"/>
      <c r="B627" s="445"/>
      <c r="D627" s="444"/>
      <c r="E627" s="444"/>
      <c r="F627" s="444"/>
      <c r="G627" s="444"/>
      <c r="H627" s="444"/>
      <c r="I627" s="444"/>
      <c r="J627" s="444"/>
      <c r="K627" s="444"/>
      <c r="L627" s="444"/>
      <c r="M627" s="444"/>
      <c r="N627" s="444"/>
      <c r="O627" s="444"/>
      <c r="P627" s="444"/>
      <c r="Q627" s="444"/>
      <c r="R627" s="444"/>
      <c r="S627" s="444"/>
      <c r="T627" s="444"/>
      <c r="U627" s="444"/>
      <c r="V627" s="444"/>
      <c r="W627" s="444"/>
      <c r="X627" s="444"/>
      <c r="Y627" s="444"/>
      <c r="Z627" s="444"/>
    </row>
    <row r="628">
      <c r="A628" s="444"/>
      <c r="B628" s="445"/>
      <c r="D628" s="444"/>
      <c r="E628" s="444"/>
      <c r="F628" s="444"/>
      <c r="G628" s="444"/>
      <c r="H628" s="444"/>
      <c r="I628" s="444"/>
      <c r="J628" s="444"/>
      <c r="K628" s="444"/>
      <c r="L628" s="444"/>
      <c r="M628" s="444"/>
      <c r="N628" s="444"/>
      <c r="O628" s="444"/>
      <c r="P628" s="444"/>
      <c r="Q628" s="444"/>
      <c r="R628" s="444"/>
      <c r="S628" s="444"/>
      <c r="T628" s="444"/>
      <c r="U628" s="444"/>
      <c r="V628" s="444"/>
      <c r="W628" s="444"/>
      <c r="X628" s="444"/>
      <c r="Y628" s="444"/>
      <c r="Z628" s="444"/>
    </row>
    <row r="629">
      <c r="A629" s="444"/>
      <c r="B629" s="445"/>
      <c r="D629" s="444"/>
      <c r="E629" s="444"/>
      <c r="F629" s="444"/>
      <c r="G629" s="444"/>
      <c r="H629" s="444"/>
      <c r="I629" s="444"/>
      <c r="J629" s="444"/>
      <c r="K629" s="444"/>
      <c r="L629" s="444"/>
      <c r="M629" s="444"/>
      <c r="N629" s="444"/>
      <c r="O629" s="444"/>
      <c r="P629" s="444"/>
      <c r="Q629" s="444"/>
      <c r="R629" s="444"/>
      <c r="S629" s="444"/>
      <c r="T629" s="444"/>
      <c r="U629" s="444"/>
      <c r="V629" s="444"/>
      <c r="W629" s="444"/>
      <c r="X629" s="444"/>
      <c r="Y629" s="444"/>
      <c r="Z629" s="444"/>
    </row>
    <row r="630">
      <c r="A630" s="444"/>
      <c r="B630" s="445"/>
      <c r="D630" s="444"/>
      <c r="E630" s="444"/>
      <c r="F630" s="444"/>
      <c r="G630" s="444"/>
      <c r="H630" s="444"/>
      <c r="I630" s="444"/>
      <c r="J630" s="444"/>
      <c r="K630" s="444"/>
      <c r="L630" s="444"/>
      <c r="M630" s="444"/>
      <c r="N630" s="444"/>
      <c r="O630" s="444"/>
      <c r="P630" s="444"/>
      <c r="Q630" s="444"/>
      <c r="R630" s="444"/>
      <c r="S630" s="444"/>
      <c r="T630" s="444"/>
      <c r="U630" s="444"/>
      <c r="V630" s="444"/>
      <c r="W630" s="444"/>
      <c r="X630" s="444"/>
      <c r="Y630" s="444"/>
      <c r="Z630" s="444"/>
    </row>
    <row r="631">
      <c r="A631" s="444"/>
      <c r="B631" s="445"/>
      <c r="D631" s="444"/>
      <c r="E631" s="444"/>
      <c r="F631" s="444"/>
      <c r="G631" s="444"/>
      <c r="H631" s="444"/>
      <c r="I631" s="444"/>
      <c r="J631" s="444"/>
      <c r="K631" s="444"/>
      <c r="L631" s="444"/>
      <c r="M631" s="444"/>
      <c r="N631" s="444"/>
      <c r="O631" s="444"/>
      <c r="P631" s="444"/>
      <c r="Q631" s="444"/>
      <c r="R631" s="444"/>
      <c r="S631" s="444"/>
      <c r="T631" s="444"/>
      <c r="U631" s="444"/>
      <c r="V631" s="444"/>
      <c r="W631" s="444"/>
      <c r="X631" s="444"/>
      <c r="Y631" s="444"/>
      <c r="Z631" s="444"/>
    </row>
    <row r="632">
      <c r="A632" s="444"/>
      <c r="B632" s="445"/>
      <c r="D632" s="444"/>
      <c r="E632" s="444"/>
      <c r="F632" s="444"/>
      <c r="G632" s="444"/>
      <c r="H632" s="444"/>
      <c r="I632" s="444"/>
      <c r="J632" s="444"/>
      <c r="K632" s="444"/>
      <c r="L632" s="444"/>
      <c r="M632" s="444"/>
      <c r="N632" s="444"/>
      <c r="O632" s="444"/>
      <c r="P632" s="444"/>
      <c r="Q632" s="444"/>
      <c r="R632" s="444"/>
      <c r="S632" s="444"/>
      <c r="T632" s="444"/>
      <c r="U632" s="444"/>
      <c r="V632" s="444"/>
      <c r="W632" s="444"/>
      <c r="X632" s="444"/>
      <c r="Y632" s="444"/>
      <c r="Z632" s="444"/>
    </row>
    <row r="633">
      <c r="A633" s="444"/>
      <c r="B633" s="445"/>
      <c r="D633" s="444"/>
      <c r="E633" s="444"/>
      <c r="F633" s="444"/>
      <c r="G633" s="444"/>
      <c r="H633" s="444"/>
      <c r="I633" s="444"/>
      <c r="J633" s="444"/>
      <c r="K633" s="444"/>
      <c r="L633" s="444"/>
      <c r="M633" s="444"/>
      <c r="N633" s="444"/>
      <c r="O633" s="444"/>
      <c r="P633" s="444"/>
      <c r="Q633" s="444"/>
      <c r="R633" s="444"/>
      <c r="S633" s="444"/>
      <c r="T633" s="444"/>
      <c r="U633" s="444"/>
      <c r="V633" s="444"/>
      <c r="W633" s="444"/>
      <c r="X633" s="444"/>
      <c r="Y633" s="444"/>
      <c r="Z633" s="444"/>
    </row>
    <row r="634">
      <c r="A634" s="444"/>
      <c r="B634" s="445"/>
      <c r="D634" s="444"/>
      <c r="E634" s="444"/>
      <c r="F634" s="444"/>
      <c r="G634" s="444"/>
      <c r="H634" s="444"/>
      <c r="I634" s="444"/>
      <c r="J634" s="444"/>
      <c r="K634" s="444"/>
      <c r="L634" s="444"/>
      <c r="M634" s="444"/>
      <c r="N634" s="444"/>
      <c r="O634" s="444"/>
      <c r="P634" s="444"/>
      <c r="Q634" s="444"/>
      <c r="R634" s="444"/>
      <c r="S634" s="444"/>
      <c r="T634" s="444"/>
      <c r="U634" s="444"/>
      <c r="V634" s="444"/>
      <c r="W634" s="444"/>
      <c r="X634" s="444"/>
      <c r="Y634" s="444"/>
      <c r="Z634" s="444"/>
    </row>
    <row r="635">
      <c r="A635" s="444"/>
      <c r="B635" s="445"/>
      <c r="D635" s="444"/>
      <c r="E635" s="444"/>
      <c r="F635" s="444"/>
      <c r="G635" s="444"/>
      <c r="H635" s="444"/>
      <c r="I635" s="444"/>
      <c r="J635" s="444"/>
      <c r="K635" s="444"/>
      <c r="L635" s="444"/>
      <c r="M635" s="444"/>
      <c r="N635" s="444"/>
      <c r="O635" s="444"/>
      <c r="P635" s="444"/>
      <c r="Q635" s="444"/>
      <c r="R635" s="444"/>
      <c r="S635" s="444"/>
      <c r="T635" s="444"/>
      <c r="U635" s="444"/>
      <c r="V635" s="444"/>
      <c r="W635" s="444"/>
      <c r="X635" s="444"/>
      <c r="Y635" s="444"/>
      <c r="Z635" s="444"/>
    </row>
    <row r="636">
      <c r="A636" s="444"/>
      <c r="B636" s="445"/>
      <c r="D636" s="444"/>
      <c r="E636" s="444"/>
      <c r="F636" s="444"/>
      <c r="G636" s="444"/>
      <c r="H636" s="444"/>
      <c r="I636" s="444"/>
      <c r="J636" s="444"/>
      <c r="K636" s="444"/>
      <c r="L636" s="444"/>
      <c r="M636" s="444"/>
      <c r="N636" s="444"/>
      <c r="O636" s="444"/>
      <c r="P636" s="444"/>
      <c r="Q636" s="444"/>
      <c r="R636" s="444"/>
      <c r="S636" s="444"/>
      <c r="T636" s="444"/>
      <c r="U636" s="444"/>
      <c r="V636" s="444"/>
      <c r="W636" s="444"/>
      <c r="X636" s="444"/>
      <c r="Y636" s="444"/>
      <c r="Z636" s="444"/>
    </row>
    <row r="637">
      <c r="A637" s="444"/>
      <c r="B637" s="445"/>
      <c r="D637" s="444"/>
      <c r="E637" s="444"/>
      <c r="F637" s="444"/>
      <c r="G637" s="444"/>
      <c r="H637" s="444"/>
      <c r="I637" s="444"/>
      <c r="J637" s="444"/>
      <c r="K637" s="444"/>
      <c r="L637" s="444"/>
      <c r="M637" s="444"/>
      <c r="N637" s="444"/>
      <c r="O637" s="444"/>
      <c r="P637" s="444"/>
      <c r="Q637" s="444"/>
      <c r="R637" s="444"/>
      <c r="S637" s="444"/>
      <c r="T637" s="444"/>
      <c r="U637" s="444"/>
      <c r="V637" s="444"/>
      <c r="W637" s="444"/>
      <c r="X637" s="444"/>
      <c r="Y637" s="444"/>
      <c r="Z637" s="444"/>
    </row>
    <row r="638">
      <c r="A638" s="444"/>
      <c r="B638" s="445"/>
      <c r="D638" s="444"/>
      <c r="E638" s="444"/>
      <c r="F638" s="444"/>
      <c r="G638" s="444"/>
      <c r="H638" s="444"/>
      <c r="I638" s="444"/>
      <c r="J638" s="444"/>
      <c r="K638" s="444"/>
      <c r="L638" s="444"/>
      <c r="M638" s="444"/>
      <c r="N638" s="444"/>
      <c r="O638" s="444"/>
      <c r="P638" s="444"/>
      <c r="Q638" s="444"/>
      <c r="R638" s="444"/>
      <c r="S638" s="444"/>
      <c r="T638" s="444"/>
      <c r="U638" s="444"/>
      <c r="V638" s="444"/>
      <c r="W638" s="444"/>
      <c r="X638" s="444"/>
      <c r="Y638" s="444"/>
      <c r="Z638" s="444"/>
    </row>
    <row r="639">
      <c r="A639" s="444"/>
      <c r="B639" s="445"/>
      <c r="D639" s="444"/>
      <c r="E639" s="444"/>
      <c r="F639" s="444"/>
      <c r="G639" s="444"/>
      <c r="H639" s="444"/>
      <c r="I639" s="444"/>
      <c r="J639" s="444"/>
      <c r="K639" s="444"/>
      <c r="L639" s="444"/>
      <c r="M639" s="444"/>
      <c r="N639" s="444"/>
      <c r="O639" s="444"/>
      <c r="P639" s="444"/>
      <c r="Q639" s="444"/>
      <c r="R639" s="444"/>
      <c r="S639" s="444"/>
      <c r="T639" s="444"/>
      <c r="U639" s="444"/>
      <c r="V639" s="444"/>
      <c r="W639" s="444"/>
      <c r="X639" s="444"/>
      <c r="Y639" s="444"/>
      <c r="Z639" s="444"/>
    </row>
    <row r="640">
      <c r="A640" s="444"/>
      <c r="B640" s="445"/>
      <c r="D640" s="444"/>
      <c r="E640" s="444"/>
      <c r="F640" s="444"/>
      <c r="G640" s="444"/>
      <c r="H640" s="444"/>
      <c r="I640" s="444"/>
      <c r="J640" s="444"/>
      <c r="K640" s="444"/>
      <c r="L640" s="444"/>
      <c r="M640" s="444"/>
      <c r="N640" s="444"/>
      <c r="O640" s="444"/>
      <c r="P640" s="444"/>
      <c r="Q640" s="444"/>
      <c r="R640" s="444"/>
      <c r="S640" s="444"/>
      <c r="T640" s="444"/>
      <c r="U640" s="444"/>
      <c r="V640" s="444"/>
      <c r="W640" s="444"/>
      <c r="X640" s="444"/>
      <c r="Y640" s="444"/>
      <c r="Z640" s="444"/>
    </row>
    <row r="641">
      <c r="A641" s="444"/>
      <c r="B641" s="445"/>
      <c r="D641" s="444"/>
      <c r="E641" s="444"/>
      <c r="F641" s="444"/>
      <c r="G641" s="444"/>
      <c r="H641" s="444"/>
      <c r="I641" s="444"/>
      <c r="J641" s="444"/>
      <c r="K641" s="444"/>
      <c r="L641" s="444"/>
      <c r="M641" s="444"/>
      <c r="N641" s="444"/>
      <c r="O641" s="444"/>
      <c r="P641" s="444"/>
      <c r="Q641" s="444"/>
      <c r="R641" s="444"/>
      <c r="S641" s="444"/>
      <c r="T641" s="444"/>
      <c r="U641" s="444"/>
      <c r="V641" s="444"/>
      <c r="W641" s="444"/>
      <c r="X641" s="444"/>
      <c r="Y641" s="444"/>
      <c r="Z641" s="444"/>
    </row>
    <row r="642">
      <c r="A642" s="444"/>
      <c r="B642" s="445"/>
      <c r="D642" s="444"/>
      <c r="E642" s="444"/>
      <c r="F642" s="444"/>
      <c r="G642" s="444"/>
      <c r="H642" s="444"/>
      <c r="I642" s="444"/>
      <c r="J642" s="444"/>
      <c r="K642" s="444"/>
      <c r="L642" s="444"/>
      <c r="M642" s="444"/>
      <c r="N642" s="444"/>
      <c r="O642" s="444"/>
      <c r="P642" s="444"/>
      <c r="Q642" s="444"/>
      <c r="R642" s="444"/>
      <c r="S642" s="444"/>
      <c r="T642" s="444"/>
      <c r="U642" s="444"/>
      <c r="V642" s="444"/>
      <c r="W642" s="444"/>
      <c r="X642" s="444"/>
      <c r="Y642" s="444"/>
      <c r="Z642" s="444"/>
    </row>
    <row r="643">
      <c r="A643" s="444"/>
      <c r="B643" s="445"/>
      <c r="D643" s="444"/>
      <c r="E643" s="444"/>
      <c r="F643" s="444"/>
      <c r="G643" s="444"/>
      <c r="H643" s="444"/>
      <c r="I643" s="444"/>
      <c r="J643" s="444"/>
      <c r="K643" s="444"/>
      <c r="L643" s="444"/>
      <c r="M643" s="444"/>
      <c r="N643" s="444"/>
      <c r="O643" s="444"/>
      <c r="P643" s="444"/>
      <c r="Q643" s="444"/>
      <c r="R643" s="444"/>
      <c r="S643" s="444"/>
      <c r="T643" s="444"/>
      <c r="U643" s="444"/>
      <c r="V643" s="444"/>
      <c r="W643" s="444"/>
      <c r="X643" s="444"/>
      <c r="Y643" s="444"/>
      <c r="Z643" s="444"/>
    </row>
    <row r="644">
      <c r="A644" s="444"/>
      <c r="B644" s="445"/>
      <c r="D644" s="444"/>
      <c r="E644" s="444"/>
      <c r="F644" s="444"/>
      <c r="G644" s="444"/>
      <c r="H644" s="444"/>
      <c r="I644" s="444"/>
      <c r="J644" s="444"/>
      <c r="K644" s="444"/>
      <c r="L644" s="444"/>
      <c r="M644" s="444"/>
      <c r="N644" s="444"/>
      <c r="O644" s="444"/>
      <c r="P644" s="444"/>
      <c r="Q644" s="444"/>
      <c r="R644" s="444"/>
      <c r="S644" s="444"/>
      <c r="T644" s="444"/>
      <c r="U644" s="444"/>
      <c r="V644" s="444"/>
      <c r="W644" s="444"/>
      <c r="X644" s="444"/>
      <c r="Y644" s="444"/>
      <c r="Z644" s="444"/>
    </row>
    <row r="645">
      <c r="A645" s="444"/>
      <c r="B645" s="445"/>
      <c r="D645" s="444"/>
      <c r="E645" s="444"/>
      <c r="F645" s="444"/>
      <c r="G645" s="444"/>
      <c r="H645" s="444"/>
      <c r="I645" s="444"/>
      <c r="J645" s="444"/>
      <c r="K645" s="444"/>
      <c r="L645" s="444"/>
      <c r="M645" s="444"/>
      <c r="N645" s="444"/>
      <c r="O645" s="444"/>
      <c r="P645" s="444"/>
      <c r="Q645" s="444"/>
      <c r="R645" s="444"/>
      <c r="S645" s="444"/>
      <c r="T645" s="444"/>
      <c r="U645" s="444"/>
      <c r="V645" s="444"/>
      <c r="W645" s="444"/>
      <c r="X645" s="444"/>
      <c r="Y645" s="444"/>
      <c r="Z645" s="444"/>
    </row>
    <row r="646">
      <c r="A646" s="444"/>
      <c r="B646" s="445"/>
      <c r="D646" s="444"/>
      <c r="E646" s="444"/>
      <c r="F646" s="444"/>
      <c r="G646" s="444"/>
      <c r="H646" s="444"/>
      <c r="I646" s="444"/>
      <c r="J646" s="444"/>
      <c r="K646" s="444"/>
      <c r="L646" s="444"/>
      <c r="M646" s="444"/>
      <c r="N646" s="444"/>
      <c r="O646" s="444"/>
      <c r="P646" s="444"/>
      <c r="Q646" s="444"/>
      <c r="R646" s="444"/>
      <c r="S646" s="444"/>
      <c r="T646" s="444"/>
      <c r="U646" s="444"/>
      <c r="V646" s="444"/>
      <c r="W646" s="444"/>
      <c r="X646" s="444"/>
      <c r="Y646" s="444"/>
      <c r="Z646" s="444"/>
    </row>
    <row r="647">
      <c r="A647" s="444"/>
      <c r="B647" s="445"/>
      <c r="D647" s="444"/>
      <c r="E647" s="444"/>
      <c r="F647" s="444"/>
      <c r="G647" s="444"/>
      <c r="H647" s="444"/>
      <c r="I647" s="444"/>
      <c r="J647" s="444"/>
      <c r="K647" s="444"/>
      <c r="L647" s="444"/>
      <c r="M647" s="444"/>
      <c r="N647" s="444"/>
      <c r="O647" s="444"/>
      <c r="P647" s="444"/>
      <c r="Q647" s="444"/>
      <c r="R647" s="444"/>
      <c r="S647" s="444"/>
      <c r="T647" s="444"/>
      <c r="U647" s="444"/>
      <c r="V647" s="444"/>
      <c r="W647" s="444"/>
      <c r="X647" s="444"/>
      <c r="Y647" s="444"/>
      <c r="Z647" s="444"/>
    </row>
    <row r="648">
      <c r="A648" s="444"/>
      <c r="B648" s="445"/>
      <c r="D648" s="444"/>
      <c r="E648" s="444"/>
      <c r="F648" s="444"/>
      <c r="G648" s="444"/>
      <c r="H648" s="444"/>
      <c r="I648" s="444"/>
      <c r="J648" s="444"/>
      <c r="K648" s="444"/>
      <c r="L648" s="444"/>
      <c r="M648" s="444"/>
      <c r="N648" s="444"/>
      <c r="O648" s="444"/>
      <c r="P648" s="444"/>
      <c r="Q648" s="444"/>
      <c r="R648" s="444"/>
      <c r="S648" s="444"/>
      <c r="T648" s="444"/>
      <c r="U648" s="444"/>
      <c r="V648" s="444"/>
      <c r="W648" s="444"/>
      <c r="X648" s="444"/>
      <c r="Y648" s="444"/>
      <c r="Z648" s="444"/>
    </row>
    <row r="649">
      <c r="A649" s="444"/>
      <c r="B649" s="445"/>
      <c r="D649" s="444"/>
      <c r="E649" s="444"/>
      <c r="F649" s="444"/>
      <c r="G649" s="444"/>
      <c r="H649" s="444"/>
      <c r="I649" s="444"/>
      <c r="J649" s="444"/>
      <c r="K649" s="444"/>
      <c r="L649" s="444"/>
      <c r="M649" s="444"/>
      <c r="N649" s="444"/>
      <c r="O649" s="444"/>
      <c r="P649" s="444"/>
      <c r="Q649" s="444"/>
      <c r="R649" s="444"/>
      <c r="S649" s="444"/>
      <c r="T649" s="444"/>
      <c r="U649" s="444"/>
      <c r="V649" s="444"/>
      <c r="W649" s="444"/>
      <c r="X649" s="444"/>
      <c r="Y649" s="444"/>
      <c r="Z649" s="444"/>
    </row>
    <row r="650">
      <c r="A650" s="444"/>
      <c r="B650" s="445"/>
      <c r="D650" s="444"/>
      <c r="E650" s="444"/>
      <c r="F650" s="444"/>
      <c r="G650" s="444"/>
      <c r="H650" s="444"/>
      <c r="I650" s="444"/>
      <c r="J650" s="444"/>
      <c r="K650" s="444"/>
      <c r="L650" s="444"/>
      <c r="M650" s="444"/>
      <c r="N650" s="444"/>
      <c r="O650" s="444"/>
      <c r="P650" s="444"/>
      <c r="Q650" s="444"/>
      <c r="R650" s="444"/>
      <c r="S650" s="444"/>
      <c r="T650" s="444"/>
      <c r="U650" s="444"/>
      <c r="V650" s="444"/>
      <c r="W650" s="444"/>
      <c r="X650" s="444"/>
      <c r="Y650" s="444"/>
      <c r="Z650" s="444"/>
    </row>
    <row r="651">
      <c r="A651" s="444"/>
      <c r="B651" s="445"/>
      <c r="D651" s="444"/>
      <c r="E651" s="444"/>
      <c r="F651" s="444"/>
      <c r="G651" s="444"/>
      <c r="H651" s="444"/>
      <c r="I651" s="444"/>
      <c r="J651" s="444"/>
      <c r="K651" s="444"/>
      <c r="L651" s="444"/>
      <c r="M651" s="444"/>
      <c r="N651" s="444"/>
      <c r="O651" s="444"/>
      <c r="P651" s="444"/>
      <c r="Q651" s="444"/>
      <c r="R651" s="444"/>
      <c r="S651" s="444"/>
      <c r="T651" s="444"/>
      <c r="U651" s="444"/>
      <c r="V651" s="444"/>
      <c r="W651" s="444"/>
      <c r="X651" s="444"/>
      <c r="Y651" s="444"/>
      <c r="Z651" s="444"/>
    </row>
    <row r="652">
      <c r="A652" s="444"/>
      <c r="B652" s="445"/>
      <c r="D652" s="444"/>
      <c r="E652" s="444"/>
      <c r="F652" s="444"/>
      <c r="G652" s="444"/>
      <c r="H652" s="444"/>
      <c r="I652" s="444"/>
      <c r="J652" s="444"/>
      <c r="K652" s="444"/>
      <c r="L652" s="444"/>
      <c r="M652" s="444"/>
      <c r="N652" s="444"/>
      <c r="O652" s="444"/>
      <c r="P652" s="444"/>
      <c r="Q652" s="444"/>
      <c r="R652" s="444"/>
      <c r="S652" s="444"/>
      <c r="T652" s="444"/>
      <c r="U652" s="444"/>
      <c r="V652" s="444"/>
      <c r="W652" s="444"/>
      <c r="X652" s="444"/>
      <c r="Y652" s="444"/>
      <c r="Z652" s="444"/>
    </row>
    <row r="653">
      <c r="A653" s="444"/>
      <c r="B653" s="445"/>
      <c r="D653" s="444"/>
      <c r="E653" s="444"/>
      <c r="F653" s="444"/>
      <c r="G653" s="444"/>
      <c r="H653" s="444"/>
      <c r="I653" s="444"/>
      <c r="J653" s="444"/>
      <c r="K653" s="444"/>
      <c r="L653" s="444"/>
      <c r="M653" s="444"/>
      <c r="N653" s="444"/>
      <c r="O653" s="444"/>
      <c r="P653" s="444"/>
      <c r="Q653" s="444"/>
      <c r="R653" s="444"/>
      <c r="S653" s="444"/>
      <c r="T653" s="444"/>
      <c r="U653" s="444"/>
      <c r="V653" s="444"/>
      <c r="W653" s="444"/>
      <c r="X653" s="444"/>
      <c r="Y653" s="444"/>
      <c r="Z653" s="444"/>
    </row>
    <row r="654">
      <c r="A654" s="444"/>
      <c r="B654" s="445"/>
      <c r="D654" s="444"/>
      <c r="E654" s="444"/>
      <c r="F654" s="444"/>
      <c r="G654" s="444"/>
      <c r="H654" s="444"/>
      <c r="I654" s="444"/>
      <c r="J654" s="444"/>
      <c r="K654" s="444"/>
      <c r="L654" s="444"/>
      <c r="M654" s="444"/>
      <c r="N654" s="444"/>
      <c r="O654" s="444"/>
      <c r="P654" s="444"/>
      <c r="Q654" s="444"/>
      <c r="R654" s="444"/>
      <c r="S654" s="444"/>
      <c r="T654" s="444"/>
      <c r="U654" s="444"/>
      <c r="V654" s="444"/>
      <c r="W654" s="444"/>
      <c r="X654" s="444"/>
      <c r="Y654" s="444"/>
      <c r="Z654" s="444"/>
    </row>
    <row r="655">
      <c r="A655" s="444"/>
      <c r="B655" s="445"/>
      <c r="D655" s="444"/>
      <c r="E655" s="444"/>
      <c r="F655" s="444"/>
      <c r="G655" s="444"/>
      <c r="H655" s="444"/>
      <c r="I655" s="444"/>
      <c r="J655" s="444"/>
      <c r="K655" s="444"/>
      <c r="L655" s="444"/>
      <c r="M655" s="444"/>
      <c r="N655" s="444"/>
      <c r="O655" s="444"/>
      <c r="P655" s="444"/>
      <c r="Q655" s="444"/>
      <c r="R655" s="444"/>
      <c r="S655" s="444"/>
      <c r="T655" s="444"/>
      <c r="U655" s="444"/>
      <c r="V655" s="444"/>
      <c r="W655" s="444"/>
      <c r="X655" s="444"/>
      <c r="Y655" s="444"/>
      <c r="Z655" s="444"/>
    </row>
    <row r="656">
      <c r="A656" s="444"/>
      <c r="B656" s="445"/>
      <c r="D656" s="444"/>
      <c r="E656" s="444"/>
      <c r="F656" s="444"/>
      <c r="G656" s="444"/>
      <c r="H656" s="444"/>
      <c r="I656" s="444"/>
      <c r="J656" s="444"/>
      <c r="K656" s="444"/>
      <c r="L656" s="444"/>
      <c r="M656" s="444"/>
      <c r="N656" s="444"/>
      <c r="O656" s="444"/>
      <c r="P656" s="444"/>
      <c r="Q656" s="444"/>
      <c r="R656" s="444"/>
      <c r="S656" s="444"/>
      <c r="T656" s="444"/>
      <c r="U656" s="444"/>
      <c r="V656" s="444"/>
      <c r="W656" s="444"/>
      <c r="X656" s="444"/>
      <c r="Y656" s="444"/>
      <c r="Z656" s="444"/>
    </row>
    <row r="657">
      <c r="A657" s="444"/>
      <c r="B657" s="445"/>
      <c r="D657" s="444"/>
      <c r="E657" s="444"/>
      <c r="F657" s="444"/>
      <c r="G657" s="444"/>
      <c r="H657" s="444"/>
      <c r="I657" s="444"/>
      <c r="J657" s="444"/>
      <c r="K657" s="444"/>
      <c r="L657" s="444"/>
      <c r="M657" s="444"/>
      <c r="N657" s="444"/>
      <c r="O657" s="444"/>
      <c r="P657" s="444"/>
      <c r="Q657" s="444"/>
      <c r="R657" s="444"/>
      <c r="S657" s="444"/>
      <c r="T657" s="444"/>
      <c r="U657" s="444"/>
      <c r="V657" s="444"/>
      <c r="W657" s="444"/>
      <c r="X657" s="444"/>
      <c r="Y657" s="444"/>
      <c r="Z657" s="444"/>
    </row>
    <row r="658">
      <c r="A658" s="444"/>
      <c r="B658" s="445"/>
      <c r="D658" s="444"/>
      <c r="E658" s="444"/>
      <c r="F658" s="444"/>
      <c r="G658" s="444"/>
      <c r="H658" s="444"/>
      <c r="I658" s="444"/>
      <c r="J658" s="444"/>
      <c r="K658" s="444"/>
      <c r="L658" s="444"/>
      <c r="M658" s="444"/>
      <c r="N658" s="444"/>
      <c r="O658" s="444"/>
      <c r="P658" s="444"/>
      <c r="Q658" s="444"/>
      <c r="R658" s="444"/>
      <c r="S658" s="444"/>
      <c r="T658" s="444"/>
      <c r="U658" s="444"/>
      <c r="V658" s="444"/>
      <c r="W658" s="444"/>
      <c r="X658" s="444"/>
      <c r="Y658" s="444"/>
      <c r="Z658" s="444"/>
    </row>
    <row r="659">
      <c r="A659" s="444"/>
      <c r="B659" s="445"/>
      <c r="D659" s="444"/>
      <c r="E659" s="444"/>
      <c r="F659" s="444"/>
      <c r="G659" s="444"/>
      <c r="H659" s="444"/>
      <c r="I659" s="444"/>
      <c r="J659" s="444"/>
      <c r="K659" s="444"/>
      <c r="L659" s="444"/>
      <c r="M659" s="444"/>
      <c r="N659" s="444"/>
      <c r="O659" s="444"/>
      <c r="P659" s="444"/>
      <c r="Q659" s="444"/>
      <c r="R659" s="444"/>
      <c r="S659" s="444"/>
      <c r="T659" s="444"/>
      <c r="U659" s="444"/>
      <c r="V659" s="444"/>
      <c r="W659" s="444"/>
      <c r="X659" s="444"/>
      <c r="Y659" s="444"/>
      <c r="Z659" s="444"/>
    </row>
    <row r="660">
      <c r="A660" s="444"/>
      <c r="B660" s="445"/>
      <c r="D660" s="444"/>
      <c r="E660" s="444"/>
      <c r="F660" s="444"/>
      <c r="G660" s="444"/>
      <c r="H660" s="444"/>
      <c r="I660" s="444"/>
      <c r="J660" s="444"/>
      <c r="K660" s="444"/>
      <c r="L660" s="444"/>
      <c r="M660" s="444"/>
      <c r="N660" s="444"/>
      <c r="O660" s="444"/>
      <c r="P660" s="444"/>
      <c r="Q660" s="444"/>
      <c r="R660" s="444"/>
      <c r="S660" s="444"/>
      <c r="T660" s="444"/>
      <c r="U660" s="444"/>
      <c r="V660" s="444"/>
      <c r="W660" s="444"/>
      <c r="X660" s="444"/>
      <c r="Y660" s="444"/>
      <c r="Z660" s="444"/>
    </row>
    <row r="661">
      <c r="A661" s="444"/>
      <c r="B661" s="445"/>
      <c r="D661" s="444"/>
      <c r="E661" s="444"/>
      <c r="F661" s="444"/>
      <c r="G661" s="444"/>
      <c r="H661" s="444"/>
      <c r="I661" s="444"/>
      <c r="J661" s="444"/>
      <c r="K661" s="444"/>
      <c r="L661" s="444"/>
      <c r="M661" s="444"/>
      <c r="N661" s="444"/>
      <c r="O661" s="444"/>
      <c r="P661" s="444"/>
      <c r="Q661" s="444"/>
      <c r="R661" s="444"/>
      <c r="S661" s="444"/>
      <c r="T661" s="444"/>
      <c r="U661" s="444"/>
      <c r="V661" s="444"/>
      <c r="W661" s="444"/>
      <c r="X661" s="444"/>
      <c r="Y661" s="444"/>
      <c r="Z661" s="444"/>
    </row>
    <row r="662">
      <c r="A662" s="444"/>
      <c r="B662" s="445"/>
      <c r="D662" s="444"/>
      <c r="E662" s="444"/>
      <c r="F662" s="444"/>
      <c r="G662" s="444"/>
      <c r="H662" s="444"/>
      <c r="I662" s="444"/>
      <c r="J662" s="444"/>
      <c r="K662" s="444"/>
      <c r="L662" s="444"/>
      <c r="M662" s="444"/>
      <c r="N662" s="444"/>
      <c r="O662" s="444"/>
      <c r="P662" s="444"/>
      <c r="Q662" s="444"/>
      <c r="R662" s="444"/>
      <c r="S662" s="444"/>
      <c r="T662" s="444"/>
      <c r="U662" s="444"/>
      <c r="V662" s="444"/>
      <c r="W662" s="444"/>
      <c r="X662" s="444"/>
      <c r="Y662" s="444"/>
      <c r="Z662" s="444"/>
    </row>
    <row r="663">
      <c r="A663" s="444"/>
      <c r="B663" s="445"/>
      <c r="D663" s="444"/>
      <c r="E663" s="444"/>
      <c r="F663" s="444"/>
      <c r="G663" s="444"/>
      <c r="H663" s="444"/>
      <c r="I663" s="444"/>
      <c r="J663" s="444"/>
      <c r="K663" s="444"/>
      <c r="L663" s="444"/>
      <c r="M663" s="444"/>
      <c r="N663" s="444"/>
      <c r="O663" s="444"/>
      <c r="P663" s="444"/>
      <c r="Q663" s="444"/>
      <c r="R663" s="444"/>
      <c r="S663" s="444"/>
      <c r="T663" s="444"/>
      <c r="U663" s="444"/>
      <c r="V663" s="444"/>
      <c r="W663" s="444"/>
      <c r="X663" s="444"/>
      <c r="Y663" s="444"/>
      <c r="Z663" s="444"/>
    </row>
    <row r="664">
      <c r="A664" s="444"/>
      <c r="B664" s="445"/>
      <c r="D664" s="444"/>
      <c r="E664" s="444"/>
      <c r="F664" s="444"/>
      <c r="G664" s="444"/>
      <c r="H664" s="444"/>
      <c r="I664" s="444"/>
      <c r="J664" s="444"/>
      <c r="K664" s="444"/>
      <c r="L664" s="444"/>
      <c r="M664" s="444"/>
      <c r="N664" s="444"/>
      <c r="O664" s="444"/>
      <c r="P664" s="444"/>
      <c r="Q664" s="444"/>
      <c r="R664" s="444"/>
      <c r="S664" s="444"/>
      <c r="T664" s="444"/>
      <c r="U664" s="444"/>
      <c r="V664" s="444"/>
      <c r="W664" s="444"/>
      <c r="X664" s="444"/>
      <c r="Y664" s="444"/>
      <c r="Z664" s="444"/>
    </row>
    <row r="665">
      <c r="A665" s="444"/>
      <c r="B665" s="445"/>
      <c r="D665" s="444"/>
      <c r="E665" s="444"/>
      <c r="F665" s="444"/>
      <c r="G665" s="444"/>
      <c r="H665" s="444"/>
      <c r="I665" s="444"/>
      <c r="J665" s="444"/>
      <c r="K665" s="444"/>
      <c r="L665" s="444"/>
      <c r="M665" s="444"/>
      <c r="N665" s="444"/>
      <c r="O665" s="444"/>
      <c r="P665" s="444"/>
      <c r="Q665" s="444"/>
      <c r="R665" s="444"/>
      <c r="S665" s="444"/>
      <c r="T665" s="444"/>
      <c r="U665" s="444"/>
      <c r="V665" s="444"/>
      <c r="W665" s="444"/>
      <c r="X665" s="444"/>
      <c r="Y665" s="444"/>
      <c r="Z665" s="444"/>
    </row>
    <row r="666">
      <c r="A666" s="444"/>
      <c r="B666" s="445"/>
      <c r="D666" s="444"/>
      <c r="E666" s="444"/>
      <c r="F666" s="444"/>
      <c r="G666" s="444"/>
      <c r="H666" s="444"/>
      <c r="I666" s="444"/>
      <c r="J666" s="444"/>
      <c r="K666" s="444"/>
      <c r="L666" s="444"/>
      <c r="M666" s="444"/>
      <c r="N666" s="444"/>
      <c r="O666" s="444"/>
      <c r="P666" s="444"/>
      <c r="Q666" s="444"/>
      <c r="R666" s="444"/>
      <c r="S666" s="444"/>
      <c r="T666" s="444"/>
      <c r="U666" s="444"/>
      <c r="V666" s="444"/>
      <c r="W666" s="444"/>
      <c r="X666" s="444"/>
      <c r="Y666" s="444"/>
      <c r="Z666" s="444"/>
    </row>
    <row r="667">
      <c r="A667" s="444"/>
      <c r="B667" s="445"/>
      <c r="D667" s="444"/>
      <c r="E667" s="444"/>
      <c r="F667" s="444"/>
      <c r="G667" s="444"/>
      <c r="H667" s="444"/>
      <c r="I667" s="444"/>
      <c r="J667" s="444"/>
      <c r="K667" s="444"/>
      <c r="L667" s="444"/>
      <c r="M667" s="444"/>
      <c r="N667" s="444"/>
      <c r="O667" s="444"/>
      <c r="P667" s="444"/>
      <c r="Q667" s="444"/>
      <c r="R667" s="444"/>
      <c r="S667" s="444"/>
      <c r="T667" s="444"/>
      <c r="U667" s="444"/>
      <c r="V667" s="444"/>
      <c r="W667" s="444"/>
      <c r="X667" s="444"/>
      <c r="Y667" s="444"/>
      <c r="Z667" s="444"/>
    </row>
    <row r="668">
      <c r="A668" s="444"/>
      <c r="B668" s="445"/>
      <c r="D668" s="444"/>
      <c r="E668" s="444"/>
      <c r="F668" s="444"/>
      <c r="G668" s="444"/>
      <c r="H668" s="444"/>
      <c r="I668" s="444"/>
      <c r="J668" s="444"/>
      <c r="K668" s="444"/>
      <c r="L668" s="444"/>
      <c r="M668" s="444"/>
      <c r="N668" s="444"/>
      <c r="O668" s="444"/>
      <c r="P668" s="444"/>
      <c r="Q668" s="444"/>
      <c r="R668" s="444"/>
      <c r="S668" s="444"/>
      <c r="T668" s="444"/>
      <c r="U668" s="444"/>
      <c r="V668" s="444"/>
      <c r="W668" s="444"/>
      <c r="X668" s="444"/>
      <c r="Y668" s="444"/>
      <c r="Z668" s="444"/>
    </row>
    <row r="669">
      <c r="A669" s="444"/>
      <c r="B669" s="445"/>
      <c r="D669" s="444"/>
      <c r="E669" s="444"/>
      <c r="F669" s="444"/>
      <c r="G669" s="444"/>
      <c r="H669" s="444"/>
      <c r="I669" s="444"/>
      <c r="J669" s="444"/>
      <c r="K669" s="444"/>
      <c r="L669" s="444"/>
      <c r="M669" s="444"/>
      <c r="N669" s="444"/>
      <c r="O669" s="444"/>
      <c r="P669" s="444"/>
      <c r="Q669" s="444"/>
      <c r="R669" s="444"/>
      <c r="S669" s="444"/>
      <c r="T669" s="444"/>
      <c r="U669" s="444"/>
      <c r="V669" s="444"/>
      <c r="W669" s="444"/>
      <c r="X669" s="444"/>
      <c r="Y669" s="444"/>
      <c r="Z669" s="444"/>
    </row>
    <row r="670">
      <c r="A670" s="444"/>
      <c r="B670" s="445"/>
      <c r="D670" s="444"/>
      <c r="E670" s="444"/>
      <c r="F670" s="444"/>
      <c r="G670" s="444"/>
      <c r="H670" s="444"/>
      <c r="I670" s="444"/>
      <c r="J670" s="444"/>
      <c r="K670" s="444"/>
      <c r="L670" s="444"/>
      <c r="M670" s="444"/>
      <c r="N670" s="444"/>
      <c r="O670" s="444"/>
      <c r="P670" s="444"/>
      <c r="Q670" s="444"/>
      <c r="R670" s="444"/>
      <c r="S670" s="444"/>
      <c r="T670" s="444"/>
      <c r="U670" s="444"/>
      <c r="V670" s="444"/>
      <c r="W670" s="444"/>
      <c r="X670" s="444"/>
      <c r="Y670" s="444"/>
      <c r="Z670" s="444"/>
    </row>
    <row r="671">
      <c r="A671" s="444"/>
      <c r="B671" s="445"/>
      <c r="D671" s="444"/>
      <c r="E671" s="444"/>
      <c r="F671" s="444"/>
      <c r="G671" s="444"/>
      <c r="H671" s="444"/>
      <c r="I671" s="444"/>
      <c r="J671" s="444"/>
      <c r="K671" s="444"/>
      <c r="L671" s="444"/>
      <c r="M671" s="444"/>
      <c r="N671" s="444"/>
      <c r="O671" s="444"/>
      <c r="P671" s="444"/>
      <c r="Q671" s="444"/>
      <c r="R671" s="444"/>
      <c r="S671" s="444"/>
      <c r="T671" s="444"/>
      <c r="U671" s="444"/>
      <c r="V671" s="444"/>
      <c r="W671" s="444"/>
      <c r="X671" s="444"/>
      <c r="Y671" s="444"/>
      <c r="Z671" s="444"/>
    </row>
    <row r="672">
      <c r="A672" s="444"/>
      <c r="B672" s="445"/>
      <c r="D672" s="444"/>
      <c r="E672" s="444"/>
      <c r="F672" s="444"/>
      <c r="G672" s="444"/>
      <c r="H672" s="444"/>
      <c r="I672" s="444"/>
      <c r="J672" s="444"/>
      <c r="K672" s="444"/>
      <c r="L672" s="444"/>
      <c r="M672" s="444"/>
      <c r="N672" s="444"/>
      <c r="O672" s="444"/>
      <c r="P672" s="444"/>
      <c r="Q672" s="444"/>
      <c r="R672" s="444"/>
      <c r="S672" s="444"/>
      <c r="T672" s="444"/>
      <c r="U672" s="444"/>
      <c r="V672" s="444"/>
      <c r="W672" s="444"/>
      <c r="X672" s="444"/>
      <c r="Y672" s="444"/>
      <c r="Z672" s="444"/>
    </row>
    <row r="673">
      <c r="A673" s="444"/>
      <c r="B673" s="445"/>
      <c r="D673" s="444"/>
      <c r="E673" s="444"/>
      <c r="F673" s="444"/>
      <c r="G673" s="444"/>
      <c r="H673" s="444"/>
      <c r="I673" s="444"/>
      <c r="J673" s="444"/>
      <c r="K673" s="444"/>
      <c r="L673" s="444"/>
      <c r="M673" s="444"/>
      <c r="N673" s="444"/>
      <c r="O673" s="444"/>
      <c r="P673" s="444"/>
      <c r="Q673" s="444"/>
      <c r="R673" s="444"/>
      <c r="S673" s="444"/>
      <c r="T673" s="444"/>
      <c r="U673" s="444"/>
      <c r="V673" s="444"/>
      <c r="W673" s="444"/>
      <c r="X673" s="444"/>
      <c r="Y673" s="444"/>
      <c r="Z673" s="444"/>
    </row>
    <row r="674">
      <c r="A674" s="444"/>
      <c r="B674" s="445"/>
      <c r="D674" s="444"/>
      <c r="E674" s="444"/>
      <c r="F674" s="444"/>
      <c r="G674" s="444"/>
      <c r="H674" s="444"/>
      <c r="I674" s="444"/>
      <c r="J674" s="444"/>
      <c r="K674" s="444"/>
      <c r="L674" s="444"/>
      <c r="M674" s="444"/>
      <c r="N674" s="444"/>
      <c r="O674" s="444"/>
      <c r="P674" s="444"/>
      <c r="Q674" s="444"/>
      <c r="R674" s="444"/>
      <c r="S674" s="444"/>
      <c r="T674" s="444"/>
      <c r="U674" s="444"/>
      <c r="V674" s="444"/>
      <c r="W674" s="444"/>
      <c r="X674" s="444"/>
      <c r="Y674" s="444"/>
      <c r="Z674" s="444"/>
    </row>
    <row r="675">
      <c r="A675" s="444"/>
      <c r="B675" s="445"/>
      <c r="D675" s="444"/>
      <c r="E675" s="444"/>
      <c r="F675" s="444"/>
      <c r="G675" s="444"/>
      <c r="H675" s="444"/>
      <c r="I675" s="444"/>
      <c r="J675" s="444"/>
      <c r="K675" s="444"/>
      <c r="L675" s="444"/>
      <c r="M675" s="444"/>
      <c r="N675" s="444"/>
      <c r="O675" s="444"/>
      <c r="P675" s="444"/>
      <c r="Q675" s="444"/>
      <c r="R675" s="444"/>
      <c r="S675" s="444"/>
      <c r="T675" s="444"/>
      <c r="U675" s="444"/>
      <c r="V675" s="444"/>
      <c r="W675" s="444"/>
      <c r="X675" s="444"/>
      <c r="Y675" s="444"/>
      <c r="Z675" s="444"/>
    </row>
    <row r="676">
      <c r="A676" s="444"/>
      <c r="B676" s="445"/>
      <c r="D676" s="444"/>
      <c r="E676" s="444"/>
      <c r="F676" s="444"/>
      <c r="G676" s="444"/>
      <c r="H676" s="444"/>
      <c r="I676" s="444"/>
      <c r="J676" s="444"/>
      <c r="K676" s="444"/>
      <c r="L676" s="444"/>
      <c r="M676" s="444"/>
      <c r="N676" s="444"/>
      <c r="O676" s="444"/>
      <c r="P676" s="444"/>
      <c r="Q676" s="444"/>
      <c r="R676" s="444"/>
      <c r="S676" s="444"/>
      <c r="T676" s="444"/>
      <c r="U676" s="444"/>
      <c r="V676" s="444"/>
      <c r="W676" s="444"/>
      <c r="X676" s="444"/>
      <c r="Y676" s="444"/>
      <c r="Z676" s="444"/>
    </row>
    <row r="677">
      <c r="A677" s="444"/>
      <c r="B677" s="445"/>
      <c r="D677" s="444"/>
      <c r="E677" s="444"/>
      <c r="F677" s="444"/>
      <c r="G677" s="444"/>
      <c r="H677" s="444"/>
      <c r="I677" s="444"/>
      <c r="J677" s="444"/>
      <c r="K677" s="444"/>
      <c r="L677" s="444"/>
      <c r="M677" s="444"/>
      <c r="N677" s="444"/>
      <c r="O677" s="444"/>
      <c r="P677" s="444"/>
      <c r="Q677" s="444"/>
      <c r="R677" s="444"/>
      <c r="S677" s="444"/>
      <c r="T677" s="444"/>
      <c r="U677" s="444"/>
      <c r="V677" s="444"/>
      <c r="W677" s="444"/>
      <c r="X677" s="444"/>
      <c r="Y677" s="444"/>
      <c r="Z677" s="444"/>
    </row>
    <row r="678">
      <c r="A678" s="444"/>
      <c r="B678" s="445"/>
      <c r="D678" s="444"/>
      <c r="E678" s="444"/>
      <c r="F678" s="444"/>
      <c r="G678" s="444"/>
      <c r="H678" s="444"/>
      <c r="I678" s="444"/>
      <c r="J678" s="444"/>
      <c r="K678" s="444"/>
      <c r="L678" s="444"/>
      <c r="M678" s="444"/>
      <c r="N678" s="444"/>
      <c r="O678" s="444"/>
      <c r="P678" s="444"/>
      <c r="Q678" s="444"/>
      <c r="R678" s="444"/>
      <c r="S678" s="444"/>
      <c r="T678" s="444"/>
      <c r="U678" s="444"/>
      <c r="V678" s="444"/>
      <c r="W678" s="444"/>
      <c r="X678" s="444"/>
      <c r="Y678" s="444"/>
      <c r="Z678" s="444"/>
    </row>
    <row r="679">
      <c r="A679" s="444"/>
      <c r="B679" s="445"/>
      <c r="D679" s="444"/>
      <c r="E679" s="444"/>
      <c r="F679" s="444"/>
      <c r="G679" s="444"/>
      <c r="H679" s="444"/>
      <c r="I679" s="444"/>
      <c r="J679" s="444"/>
      <c r="K679" s="444"/>
      <c r="L679" s="444"/>
      <c r="M679" s="444"/>
      <c r="N679" s="444"/>
      <c r="O679" s="444"/>
      <c r="P679" s="444"/>
      <c r="Q679" s="444"/>
      <c r="R679" s="444"/>
      <c r="S679" s="444"/>
      <c r="T679" s="444"/>
      <c r="U679" s="444"/>
      <c r="V679" s="444"/>
      <c r="W679" s="444"/>
      <c r="X679" s="444"/>
      <c r="Y679" s="444"/>
      <c r="Z679" s="444"/>
    </row>
    <row r="680">
      <c r="A680" s="444"/>
      <c r="B680" s="445"/>
      <c r="D680" s="444"/>
      <c r="E680" s="444"/>
      <c r="F680" s="444"/>
      <c r="G680" s="444"/>
      <c r="H680" s="444"/>
      <c r="I680" s="444"/>
      <c r="J680" s="444"/>
      <c r="K680" s="444"/>
      <c r="L680" s="444"/>
      <c r="M680" s="444"/>
      <c r="N680" s="444"/>
      <c r="O680" s="444"/>
      <c r="P680" s="444"/>
      <c r="Q680" s="444"/>
      <c r="R680" s="444"/>
      <c r="S680" s="444"/>
      <c r="T680" s="444"/>
      <c r="U680" s="444"/>
      <c r="V680" s="444"/>
      <c r="W680" s="444"/>
      <c r="X680" s="444"/>
      <c r="Y680" s="444"/>
      <c r="Z680" s="444"/>
    </row>
    <row r="681">
      <c r="A681" s="444"/>
      <c r="B681" s="445"/>
      <c r="D681" s="444"/>
      <c r="E681" s="444"/>
      <c r="F681" s="444"/>
      <c r="G681" s="444"/>
      <c r="H681" s="444"/>
      <c r="I681" s="444"/>
      <c r="J681" s="444"/>
      <c r="K681" s="444"/>
      <c r="L681" s="444"/>
      <c r="M681" s="444"/>
      <c r="N681" s="444"/>
      <c r="O681" s="444"/>
      <c r="P681" s="444"/>
      <c r="Q681" s="444"/>
      <c r="R681" s="444"/>
      <c r="S681" s="444"/>
      <c r="T681" s="444"/>
      <c r="U681" s="444"/>
      <c r="V681" s="444"/>
      <c r="W681" s="444"/>
      <c r="X681" s="444"/>
      <c r="Y681" s="444"/>
      <c r="Z681" s="444"/>
    </row>
    <row r="682">
      <c r="A682" s="444"/>
      <c r="B682" s="445"/>
      <c r="D682" s="444"/>
      <c r="E682" s="444"/>
      <c r="F682" s="444"/>
      <c r="G682" s="444"/>
      <c r="H682" s="444"/>
      <c r="I682" s="444"/>
      <c r="J682" s="444"/>
      <c r="K682" s="444"/>
      <c r="L682" s="444"/>
      <c r="M682" s="444"/>
      <c r="N682" s="444"/>
      <c r="O682" s="444"/>
      <c r="P682" s="444"/>
      <c r="Q682" s="444"/>
      <c r="R682" s="444"/>
      <c r="S682" s="444"/>
      <c r="T682" s="444"/>
      <c r="U682" s="444"/>
      <c r="V682" s="444"/>
      <c r="W682" s="444"/>
      <c r="X682" s="444"/>
      <c r="Y682" s="444"/>
      <c r="Z682" s="444"/>
    </row>
    <row r="683">
      <c r="A683" s="444"/>
      <c r="B683" s="445"/>
      <c r="D683" s="444"/>
      <c r="E683" s="444"/>
      <c r="F683" s="444"/>
      <c r="G683" s="444"/>
      <c r="H683" s="444"/>
      <c r="I683" s="444"/>
      <c r="J683" s="444"/>
      <c r="K683" s="444"/>
      <c r="L683" s="444"/>
      <c r="M683" s="444"/>
      <c r="N683" s="444"/>
      <c r="O683" s="444"/>
      <c r="P683" s="444"/>
      <c r="Q683" s="444"/>
      <c r="R683" s="444"/>
      <c r="S683" s="444"/>
      <c r="T683" s="444"/>
      <c r="U683" s="444"/>
      <c r="V683" s="444"/>
      <c r="W683" s="444"/>
      <c r="X683" s="444"/>
      <c r="Y683" s="444"/>
      <c r="Z683" s="444"/>
    </row>
    <row r="684">
      <c r="A684" s="444"/>
      <c r="B684" s="445"/>
      <c r="D684" s="444"/>
      <c r="E684" s="444"/>
      <c r="F684" s="444"/>
      <c r="G684" s="444"/>
      <c r="H684" s="444"/>
      <c r="I684" s="444"/>
      <c r="J684" s="444"/>
      <c r="K684" s="444"/>
      <c r="L684" s="444"/>
      <c r="M684" s="444"/>
      <c r="N684" s="444"/>
      <c r="O684" s="444"/>
      <c r="P684" s="444"/>
      <c r="Q684" s="444"/>
      <c r="R684" s="444"/>
      <c r="S684" s="444"/>
      <c r="T684" s="444"/>
      <c r="U684" s="444"/>
      <c r="V684" s="444"/>
      <c r="W684" s="444"/>
      <c r="X684" s="444"/>
      <c r="Y684" s="444"/>
      <c r="Z684" s="444"/>
    </row>
    <row r="685">
      <c r="A685" s="444"/>
      <c r="B685" s="445"/>
      <c r="D685" s="444"/>
      <c r="E685" s="444"/>
      <c r="F685" s="444"/>
      <c r="G685" s="444"/>
      <c r="H685" s="444"/>
      <c r="I685" s="444"/>
      <c r="J685" s="444"/>
      <c r="K685" s="444"/>
      <c r="L685" s="444"/>
      <c r="M685" s="444"/>
      <c r="N685" s="444"/>
      <c r="O685" s="444"/>
      <c r="P685" s="444"/>
      <c r="Q685" s="444"/>
      <c r="R685" s="444"/>
      <c r="S685" s="444"/>
      <c r="T685" s="444"/>
      <c r="U685" s="444"/>
      <c r="V685" s="444"/>
      <c r="W685" s="444"/>
      <c r="X685" s="444"/>
      <c r="Y685" s="444"/>
      <c r="Z685" s="444"/>
    </row>
    <row r="686">
      <c r="A686" s="444"/>
      <c r="B686" s="445"/>
      <c r="D686" s="444"/>
      <c r="E686" s="444"/>
      <c r="F686" s="444"/>
      <c r="G686" s="444"/>
      <c r="H686" s="444"/>
      <c r="I686" s="444"/>
      <c r="J686" s="444"/>
      <c r="K686" s="444"/>
      <c r="L686" s="444"/>
      <c r="M686" s="444"/>
      <c r="N686" s="444"/>
      <c r="O686" s="444"/>
      <c r="P686" s="444"/>
      <c r="Q686" s="444"/>
      <c r="R686" s="444"/>
      <c r="S686" s="444"/>
      <c r="T686" s="444"/>
      <c r="U686" s="444"/>
      <c r="V686" s="444"/>
      <c r="W686" s="444"/>
      <c r="X686" s="444"/>
      <c r="Y686" s="444"/>
      <c r="Z686" s="444"/>
    </row>
    <row r="687">
      <c r="A687" s="444"/>
      <c r="B687" s="445"/>
      <c r="D687" s="444"/>
      <c r="E687" s="444"/>
      <c r="F687" s="444"/>
      <c r="G687" s="444"/>
      <c r="H687" s="444"/>
      <c r="I687" s="444"/>
      <c r="J687" s="444"/>
      <c r="K687" s="444"/>
      <c r="L687" s="444"/>
      <c r="M687" s="444"/>
      <c r="N687" s="444"/>
      <c r="O687" s="444"/>
      <c r="P687" s="444"/>
      <c r="Q687" s="444"/>
      <c r="R687" s="444"/>
      <c r="S687" s="444"/>
      <c r="T687" s="444"/>
      <c r="U687" s="444"/>
      <c r="V687" s="444"/>
      <c r="W687" s="444"/>
      <c r="X687" s="444"/>
      <c r="Y687" s="444"/>
      <c r="Z687" s="444"/>
    </row>
    <row r="688">
      <c r="A688" s="444"/>
      <c r="B688" s="445"/>
      <c r="D688" s="444"/>
      <c r="E688" s="444"/>
      <c r="F688" s="444"/>
      <c r="G688" s="444"/>
      <c r="H688" s="444"/>
      <c r="I688" s="444"/>
      <c r="J688" s="444"/>
      <c r="K688" s="444"/>
      <c r="L688" s="444"/>
      <c r="M688" s="444"/>
      <c r="N688" s="444"/>
      <c r="O688" s="444"/>
      <c r="P688" s="444"/>
      <c r="Q688" s="444"/>
      <c r="R688" s="444"/>
      <c r="S688" s="444"/>
      <c r="T688" s="444"/>
      <c r="U688" s="444"/>
      <c r="V688" s="444"/>
      <c r="W688" s="444"/>
      <c r="X688" s="444"/>
      <c r="Y688" s="444"/>
      <c r="Z688" s="444"/>
    </row>
    <row r="689">
      <c r="A689" s="444"/>
      <c r="B689" s="445"/>
      <c r="D689" s="444"/>
      <c r="E689" s="444"/>
      <c r="F689" s="444"/>
      <c r="G689" s="444"/>
      <c r="H689" s="444"/>
      <c r="I689" s="444"/>
      <c r="J689" s="444"/>
      <c r="K689" s="444"/>
      <c r="L689" s="444"/>
      <c r="M689" s="444"/>
      <c r="N689" s="444"/>
      <c r="O689" s="444"/>
      <c r="P689" s="444"/>
      <c r="Q689" s="444"/>
      <c r="R689" s="444"/>
      <c r="S689" s="444"/>
      <c r="T689" s="444"/>
      <c r="U689" s="444"/>
      <c r="V689" s="444"/>
      <c r="W689" s="444"/>
      <c r="X689" s="444"/>
      <c r="Y689" s="444"/>
      <c r="Z689" s="444"/>
    </row>
    <row r="690">
      <c r="A690" s="444"/>
      <c r="B690" s="445"/>
      <c r="D690" s="444"/>
      <c r="E690" s="444"/>
      <c r="F690" s="444"/>
      <c r="G690" s="444"/>
      <c r="H690" s="444"/>
      <c r="I690" s="444"/>
      <c r="J690" s="444"/>
      <c r="K690" s="444"/>
      <c r="L690" s="444"/>
      <c r="M690" s="444"/>
      <c r="N690" s="444"/>
      <c r="O690" s="444"/>
      <c r="P690" s="444"/>
      <c r="Q690" s="444"/>
      <c r="R690" s="444"/>
      <c r="S690" s="444"/>
      <c r="T690" s="444"/>
      <c r="U690" s="444"/>
      <c r="V690" s="444"/>
      <c r="W690" s="444"/>
      <c r="X690" s="444"/>
      <c r="Y690" s="444"/>
      <c r="Z690" s="444"/>
    </row>
    <row r="691">
      <c r="A691" s="444"/>
      <c r="B691" s="445"/>
      <c r="D691" s="444"/>
      <c r="E691" s="444"/>
      <c r="F691" s="444"/>
      <c r="G691" s="444"/>
      <c r="H691" s="444"/>
      <c r="I691" s="444"/>
      <c r="J691" s="444"/>
      <c r="K691" s="444"/>
      <c r="L691" s="444"/>
      <c r="M691" s="444"/>
      <c r="N691" s="444"/>
      <c r="O691" s="444"/>
      <c r="P691" s="444"/>
      <c r="Q691" s="444"/>
      <c r="R691" s="444"/>
      <c r="S691" s="444"/>
      <c r="T691" s="444"/>
      <c r="U691" s="444"/>
      <c r="V691" s="444"/>
      <c r="W691" s="444"/>
      <c r="X691" s="444"/>
      <c r="Y691" s="444"/>
      <c r="Z691" s="444"/>
    </row>
    <row r="692">
      <c r="A692" s="444"/>
      <c r="B692" s="445"/>
      <c r="D692" s="444"/>
      <c r="E692" s="444"/>
      <c r="F692" s="444"/>
      <c r="G692" s="444"/>
      <c r="H692" s="444"/>
      <c r="I692" s="444"/>
      <c r="J692" s="444"/>
      <c r="K692" s="444"/>
      <c r="L692" s="444"/>
      <c r="M692" s="444"/>
      <c r="N692" s="444"/>
      <c r="O692" s="444"/>
      <c r="P692" s="444"/>
      <c r="Q692" s="444"/>
      <c r="R692" s="444"/>
      <c r="S692" s="444"/>
      <c r="T692" s="444"/>
      <c r="U692" s="444"/>
      <c r="V692" s="444"/>
      <c r="W692" s="444"/>
      <c r="X692" s="444"/>
      <c r="Y692" s="444"/>
      <c r="Z692" s="444"/>
    </row>
    <row r="693">
      <c r="A693" s="444"/>
      <c r="B693" s="445"/>
      <c r="D693" s="444"/>
      <c r="E693" s="444"/>
      <c r="F693" s="444"/>
      <c r="G693" s="444"/>
      <c r="H693" s="444"/>
      <c r="I693" s="444"/>
      <c r="J693" s="444"/>
      <c r="K693" s="444"/>
      <c r="L693" s="444"/>
      <c r="M693" s="444"/>
      <c r="N693" s="444"/>
      <c r="O693" s="444"/>
      <c r="P693" s="444"/>
      <c r="Q693" s="444"/>
      <c r="R693" s="444"/>
      <c r="S693" s="444"/>
      <c r="T693" s="444"/>
      <c r="U693" s="444"/>
      <c r="V693" s="444"/>
      <c r="W693" s="444"/>
      <c r="X693" s="444"/>
      <c r="Y693" s="444"/>
      <c r="Z693" s="444"/>
    </row>
    <row r="694">
      <c r="A694" s="444"/>
      <c r="B694" s="445"/>
      <c r="D694" s="444"/>
      <c r="E694" s="444"/>
      <c r="F694" s="444"/>
      <c r="G694" s="444"/>
      <c r="H694" s="444"/>
      <c r="I694" s="444"/>
      <c r="J694" s="444"/>
      <c r="K694" s="444"/>
      <c r="L694" s="444"/>
      <c r="M694" s="444"/>
      <c r="N694" s="444"/>
      <c r="O694" s="444"/>
      <c r="P694" s="444"/>
      <c r="Q694" s="444"/>
      <c r="R694" s="444"/>
      <c r="S694" s="444"/>
      <c r="T694" s="444"/>
      <c r="U694" s="444"/>
      <c r="V694" s="444"/>
      <c r="W694" s="444"/>
      <c r="X694" s="444"/>
      <c r="Y694" s="444"/>
      <c r="Z694" s="444"/>
    </row>
    <row r="695">
      <c r="A695" s="444"/>
      <c r="B695" s="445"/>
      <c r="D695" s="444"/>
      <c r="E695" s="444"/>
      <c r="F695" s="444"/>
      <c r="G695" s="444"/>
      <c r="H695" s="444"/>
      <c r="I695" s="444"/>
      <c r="J695" s="444"/>
      <c r="K695" s="444"/>
      <c r="L695" s="444"/>
      <c r="M695" s="444"/>
      <c r="N695" s="444"/>
      <c r="O695" s="444"/>
      <c r="P695" s="444"/>
      <c r="Q695" s="444"/>
      <c r="R695" s="444"/>
      <c r="S695" s="444"/>
      <c r="T695" s="444"/>
      <c r="U695" s="444"/>
      <c r="V695" s="444"/>
      <c r="W695" s="444"/>
      <c r="X695" s="444"/>
      <c r="Y695" s="444"/>
      <c r="Z695" s="444"/>
    </row>
    <row r="696">
      <c r="A696" s="444"/>
      <c r="B696" s="445"/>
      <c r="D696" s="444"/>
      <c r="E696" s="444"/>
      <c r="F696" s="444"/>
      <c r="G696" s="444"/>
      <c r="H696" s="444"/>
      <c r="I696" s="444"/>
      <c r="J696" s="444"/>
      <c r="K696" s="444"/>
      <c r="L696" s="444"/>
      <c r="M696" s="444"/>
      <c r="N696" s="444"/>
      <c r="O696" s="444"/>
      <c r="P696" s="444"/>
      <c r="Q696" s="444"/>
      <c r="R696" s="444"/>
      <c r="S696" s="444"/>
      <c r="T696" s="444"/>
      <c r="U696" s="444"/>
      <c r="V696" s="444"/>
      <c r="W696" s="444"/>
      <c r="X696" s="444"/>
      <c r="Y696" s="444"/>
      <c r="Z696" s="444"/>
    </row>
    <row r="697">
      <c r="A697" s="444"/>
      <c r="B697" s="445"/>
      <c r="D697" s="444"/>
      <c r="E697" s="444"/>
      <c r="F697" s="444"/>
      <c r="G697" s="444"/>
      <c r="H697" s="444"/>
      <c r="I697" s="444"/>
      <c r="J697" s="444"/>
      <c r="K697" s="444"/>
      <c r="L697" s="444"/>
      <c r="M697" s="444"/>
      <c r="N697" s="444"/>
      <c r="O697" s="444"/>
      <c r="P697" s="444"/>
      <c r="Q697" s="444"/>
      <c r="R697" s="444"/>
      <c r="S697" s="444"/>
      <c r="T697" s="444"/>
      <c r="U697" s="444"/>
      <c r="V697" s="444"/>
      <c r="W697" s="444"/>
      <c r="X697" s="444"/>
      <c r="Y697" s="444"/>
      <c r="Z697" s="444"/>
    </row>
    <row r="698">
      <c r="A698" s="444"/>
      <c r="B698" s="445"/>
      <c r="D698" s="444"/>
      <c r="E698" s="444"/>
      <c r="F698" s="444"/>
      <c r="G698" s="444"/>
      <c r="H698" s="444"/>
      <c r="I698" s="444"/>
      <c r="J698" s="444"/>
      <c r="K698" s="444"/>
      <c r="L698" s="444"/>
      <c r="M698" s="444"/>
      <c r="N698" s="444"/>
      <c r="O698" s="444"/>
      <c r="P698" s="444"/>
      <c r="Q698" s="444"/>
      <c r="R698" s="444"/>
      <c r="S698" s="444"/>
      <c r="T698" s="444"/>
      <c r="U698" s="444"/>
      <c r="V698" s="444"/>
      <c r="W698" s="444"/>
      <c r="X698" s="444"/>
      <c r="Y698" s="444"/>
      <c r="Z698" s="444"/>
    </row>
    <row r="699">
      <c r="A699" s="444"/>
      <c r="B699" s="445"/>
      <c r="D699" s="444"/>
      <c r="E699" s="444"/>
      <c r="F699" s="444"/>
      <c r="G699" s="444"/>
      <c r="H699" s="444"/>
      <c r="I699" s="444"/>
      <c r="J699" s="444"/>
      <c r="K699" s="444"/>
      <c r="L699" s="444"/>
      <c r="M699" s="444"/>
      <c r="N699" s="444"/>
      <c r="O699" s="444"/>
      <c r="P699" s="444"/>
      <c r="Q699" s="444"/>
      <c r="R699" s="444"/>
      <c r="S699" s="444"/>
      <c r="T699" s="444"/>
      <c r="U699" s="444"/>
      <c r="V699" s="444"/>
      <c r="W699" s="444"/>
      <c r="X699" s="444"/>
      <c r="Y699" s="444"/>
      <c r="Z699" s="444"/>
    </row>
    <row r="700">
      <c r="A700" s="444"/>
      <c r="B700" s="445"/>
      <c r="D700" s="444"/>
      <c r="E700" s="444"/>
      <c r="F700" s="444"/>
      <c r="G700" s="444"/>
      <c r="H700" s="444"/>
      <c r="I700" s="444"/>
      <c r="J700" s="444"/>
      <c r="K700" s="444"/>
      <c r="L700" s="444"/>
      <c r="M700" s="444"/>
      <c r="N700" s="444"/>
      <c r="O700" s="444"/>
      <c r="P700" s="444"/>
      <c r="Q700" s="444"/>
      <c r="R700" s="444"/>
      <c r="S700" s="444"/>
      <c r="T700" s="444"/>
      <c r="U700" s="444"/>
      <c r="V700" s="444"/>
      <c r="W700" s="444"/>
      <c r="X700" s="444"/>
      <c r="Y700" s="444"/>
      <c r="Z700" s="444"/>
    </row>
    <row r="701">
      <c r="A701" s="444"/>
      <c r="B701" s="445"/>
      <c r="D701" s="444"/>
      <c r="E701" s="444"/>
      <c r="F701" s="444"/>
      <c r="G701" s="444"/>
      <c r="H701" s="444"/>
      <c r="I701" s="444"/>
      <c r="J701" s="444"/>
      <c r="K701" s="444"/>
      <c r="L701" s="444"/>
      <c r="M701" s="444"/>
      <c r="N701" s="444"/>
      <c r="O701" s="444"/>
      <c r="P701" s="444"/>
      <c r="Q701" s="444"/>
      <c r="R701" s="444"/>
      <c r="S701" s="444"/>
      <c r="T701" s="444"/>
      <c r="U701" s="444"/>
      <c r="V701" s="444"/>
      <c r="W701" s="444"/>
      <c r="X701" s="444"/>
      <c r="Y701" s="444"/>
      <c r="Z701" s="444"/>
    </row>
    <row r="702">
      <c r="A702" s="444"/>
      <c r="B702" s="445"/>
      <c r="D702" s="444"/>
      <c r="E702" s="444"/>
      <c r="F702" s="444"/>
      <c r="G702" s="444"/>
      <c r="H702" s="444"/>
      <c r="I702" s="444"/>
      <c r="J702" s="444"/>
      <c r="K702" s="444"/>
      <c r="L702" s="444"/>
      <c r="M702" s="444"/>
      <c r="N702" s="444"/>
      <c r="O702" s="444"/>
      <c r="P702" s="444"/>
      <c r="Q702" s="444"/>
      <c r="R702" s="444"/>
      <c r="S702" s="444"/>
      <c r="T702" s="444"/>
      <c r="U702" s="444"/>
      <c r="V702" s="444"/>
      <c r="W702" s="444"/>
      <c r="X702" s="444"/>
      <c r="Y702" s="444"/>
      <c r="Z702" s="444"/>
    </row>
    <row r="703">
      <c r="A703" s="444"/>
      <c r="B703" s="445"/>
      <c r="D703" s="444"/>
      <c r="E703" s="444"/>
      <c r="F703" s="444"/>
      <c r="G703" s="444"/>
      <c r="H703" s="444"/>
      <c r="I703" s="444"/>
      <c r="J703" s="444"/>
      <c r="K703" s="444"/>
      <c r="L703" s="444"/>
      <c r="M703" s="444"/>
      <c r="N703" s="444"/>
      <c r="O703" s="444"/>
      <c r="P703" s="444"/>
      <c r="Q703" s="444"/>
      <c r="R703" s="444"/>
      <c r="S703" s="444"/>
      <c r="T703" s="444"/>
      <c r="U703" s="444"/>
      <c r="V703" s="444"/>
      <c r="W703" s="444"/>
      <c r="X703" s="444"/>
      <c r="Y703" s="444"/>
      <c r="Z703" s="444"/>
    </row>
    <row r="704">
      <c r="A704" s="444"/>
      <c r="B704" s="445"/>
      <c r="D704" s="444"/>
      <c r="E704" s="444"/>
      <c r="F704" s="444"/>
      <c r="G704" s="444"/>
      <c r="H704" s="444"/>
      <c r="I704" s="444"/>
      <c r="J704" s="444"/>
      <c r="K704" s="444"/>
      <c r="L704" s="444"/>
      <c r="M704" s="444"/>
      <c r="N704" s="444"/>
      <c r="O704" s="444"/>
      <c r="P704" s="444"/>
      <c r="Q704" s="444"/>
      <c r="R704" s="444"/>
      <c r="S704" s="444"/>
      <c r="T704" s="444"/>
      <c r="U704" s="444"/>
      <c r="V704" s="444"/>
      <c r="W704" s="444"/>
      <c r="X704" s="444"/>
      <c r="Y704" s="444"/>
      <c r="Z704" s="444"/>
    </row>
    <row r="705">
      <c r="A705" s="444"/>
      <c r="B705" s="445"/>
      <c r="D705" s="444"/>
      <c r="E705" s="444"/>
      <c r="F705" s="444"/>
      <c r="G705" s="444"/>
      <c r="H705" s="444"/>
      <c r="I705" s="444"/>
      <c r="J705" s="444"/>
      <c r="K705" s="444"/>
      <c r="L705" s="444"/>
      <c r="M705" s="444"/>
      <c r="N705" s="444"/>
      <c r="O705" s="444"/>
      <c r="P705" s="444"/>
      <c r="Q705" s="444"/>
      <c r="R705" s="444"/>
      <c r="S705" s="444"/>
      <c r="T705" s="444"/>
      <c r="U705" s="444"/>
      <c r="V705" s="444"/>
      <c r="W705" s="444"/>
      <c r="X705" s="444"/>
      <c r="Y705" s="444"/>
      <c r="Z705" s="444"/>
    </row>
    <row r="706">
      <c r="A706" s="444"/>
      <c r="B706" s="445"/>
      <c r="D706" s="444"/>
      <c r="E706" s="444"/>
      <c r="F706" s="444"/>
      <c r="G706" s="444"/>
      <c r="H706" s="444"/>
      <c r="I706" s="444"/>
      <c r="J706" s="444"/>
      <c r="K706" s="444"/>
      <c r="L706" s="444"/>
      <c r="M706" s="444"/>
      <c r="N706" s="444"/>
      <c r="O706" s="444"/>
      <c r="P706" s="444"/>
      <c r="Q706" s="444"/>
      <c r="R706" s="444"/>
      <c r="S706" s="444"/>
      <c r="T706" s="444"/>
      <c r="U706" s="444"/>
      <c r="V706" s="444"/>
      <c r="W706" s="444"/>
      <c r="X706" s="444"/>
      <c r="Y706" s="444"/>
      <c r="Z706" s="444"/>
    </row>
    <row r="707">
      <c r="A707" s="444"/>
      <c r="B707" s="445"/>
      <c r="D707" s="444"/>
      <c r="E707" s="444"/>
      <c r="F707" s="444"/>
      <c r="G707" s="444"/>
      <c r="H707" s="444"/>
      <c r="I707" s="444"/>
      <c r="J707" s="444"/>
      <c r="K707" s="444"/>
      <c r="L707" s="444"/>
      <c r="M707" s="444"/>
      <c r="N707" s="444"/>
      <c r="O707" s="444"/>
      <c r="P707" s="444"/>
      <c r="Q707" s="444"/>
      <c r="R707" s="444"/>
      <c r="S707" s="444"/>
      <c r="T707" s="444"/>
      <c r="U707" s="444"/>
      <c r="V707" s="444"/>
      <c r="W707" s="444"/>
      <c r="X707" s="444"/>
      <c r="Y707" s="444"/>
      <c r="Z707" s="444"/>
    </row>
    <row r="708">
      <c r="A708" s="444"/>
      <c r="B708" s="445"/>
      <c r="D708" s="444"/>
      <c r="E708" s="444"/>
      <c r="F708" s="444"/>
      <c r="G708" s="444"/>
      <c r="H708" s="444"/>
      <c r="I708" s="444"/>
      <c r="J708" s="444"/>
      <c r="K708" s="444"/>
      <c r="L708" s="444"/>
      <c r="M708" s="444"/>
      <c r="N708" s="444"/>
      <c r="O708" s="444"/>
      <c r="P708" s="444"/>
      <c r="Q708" s="444"/>
      <c r="R708" s="444"/>
      <c r="S708" s="444"/>
      <c r="T708" s="444"/>
      <c r="U708" s="444"/>
      <c r="V708" s="444"/>
      <c r="W708" s="444"/>
      <c r="X708" s="444"/>
      <c r="Y708" s="444"/>
      <c r="Z708" s="444"/>
    </row>
    <row r="709">
      <c r="A709" s="444"/>
      <c r="B709" s="445"/>
      <c r="D709" s="444"/>
      <c r="E709" s="444"/>
      <c r="F709" s="444"/>
      <c r="G709" s="444"/>
      <c r="H709" s="444"/>
      <c r="I709" s="444"/>
      <c r="J709" s="444"/>
      <c r="K709" s="444"/>
      <c r="L709" s="444"/>
      <c r="M709" s="444"/>
      <c r="N709" s="444"/>
      <c r="O709" s="444"/>
      <c r="P709" s="444"/>
      <c r="Q709" s="444"/>
      <c r="R709" s="444"/>
      <c r="S709" s="444"/>
      <c r="T709" s="444"/>
      <c r="U709" s="444"/>
      <c r="V709" s="444"/>
      <c r="W709" s="444"/>
      <c r="X709" s="444"/>
      <c r="Y709" s="444"/>
      <c r="Z709" s="444"/>
    </row>
    <row r="710">
      <c r="A710" s="444"/>
      <c r="B710" s="445"/>
      <c r="D710" s="444"/>
      <c r="E710" s="444"/>
      <c r="F710" s="444"/>
      <c r="G710" s="444"/>
      <c r="H710" s="444"/>
      <c r="I710" s="444"/>
      <c r="J710" s="444"/>
      <c r="K710" s="444"/>
      <c r="L710" s="444"/>
      <c r="M710" s="444"/>
      <c r="N710" s="444"/>
      <c r="O710" s="444"/>
      <c r="P710" s="444"/>
      <c r="Q710" s="444"/>
      <c r="R710" s="444"/>
      <c r="S710" s="444"/>
      <c r="T710" s="444"/>
      <c r="U710" s="444"/>
      <c r="V710" s="444"/>
      <c r="W710" s="444"/>
      <c r="X710" s="444"/>
      <c r="Y710" s="444"/>
      <c r="Z710" s="444"/>
    </row>
    <row r="711">
      <c r="A711" s="444"/>
      <c r="B711" s="445"/>
      <c r="D711" s="444"/>
      <c r="E711" s="444"/>
      <c r="F711" s="444"/>
      <c r="G711" s="444"/>
      <c r="H711" s="444"/>
      <c r="I711" s="444"/>
      <c r="J711" s="444"/>
      <c r="K711" s="444"/>
      <c r="L711" s="444"/>
      <c r="M711" s="444"/>
      <c r="N711" s="444"/>
      <c r="O711" s="444"/>
      <c r="P711" s="444"/>
      <c r="Q711" s="444"/>
      <c r="R711" s="444"/>
      <c r="S711" s="444"/>
      <c r="T711" s="444"/>
      <c r="U711" s="444"/>
      <c r="V711" s="444"/>
      <c r="W711" s="444"/>
      <c r="X711" s="444"/>
      <c r="Y711" s="444"/>
      <c r="Z711" s="444"/>
    </row>
    <row r="712">
      <c r="A712" s="444"/>
      <c r="B712" s="445"/>
      <c r="D712" s="444"/>
      <c r="E712" s="444"/>
      <c r="F712" s="444"/>
      <c r="G712" s="444"/>
      <c r="H712" s="444"/>
      <c r="I712" s="444"/>
      <c r="J712" s="444"/>
      <c r="K712" s="444"/>
      <c r="L712" s="444"/>
      <c r="M712" s="444"/>
      <c r="N712" s="444"/>
      <c r="O712" s="444"/>
      <c r="P712" s="444"/>
      <c r="Q712" s="444"/>
      <c r="R712" s="444"/>
      <c r="S712" s="444"/>
      <c r="T712" s="444"/>
      <c r="U712" s="444"/>
      <c r="V712" s="444"/>
      <c r="W712" s="444"/>
      <c r="X712" s="444"/>
      <c r="Y712" s="444"/>
      <c r="Z712" s="444"/>
    </row>
    <row r="713">
      <c r="A713" s="444"/>
      <c r="B713" s="445"/>
      <c r="D713" s="444"/>
      <c r="E713" s="444"/>
      <c r="F713" s="444"/>
      <c r="G713" s="444"/>
      <c r="H713" s="444"/>
      <c r="I713" s="444"/>
      <c r="J713" s="444"/>
      <c r="K713" s="444"/>
      <c r="L713" s="444"/>
      <c r="M713" s="444"/>
      <c r="N713" s="444"/>
      <c r="O713" s="444"/>
      <c r="P713" s="444"/>
      <c r="Q713" s="444"/>
      <c r="R713" s="444"/>
      <c r="S713" s="444"/>
      <c r="T713" s="444"/>
      <c r="U713" s="444"/>
      <c r="V713" s="444"/>
      <c r="W713" s="444"/>
      <c r="X713" s="444"/>
      <c r="Y713" s="444"/>
      <c r="Z713" s="444"/>
    </row>
    <row r="714">
      <c r="A714" s="444"/>
      <c r="B714" s="445"/>
      <c r="D714" s="444"/>
      <c r="E714" s="444"/>
      <c r="F714" s="444"/>
      <c r="G714" s="444"/>
      <c r="H714" s="444"/>
      <c r="I714" s="444"/>
      <c r="J714" s="444"/>
      <c r="K714" s="444"/>
      <c r="L714" s="444"/>
      <c r="M714" s="444"/>
      <c r="N714" s="444"/>
      <c r="O714" s="444"/>
      <c r="P714" s="444"/>
      <c r="Q714" s="444"/>
      <c r="R714" s="444"/>
      <c r="S714" s="444"/>
      <c r="T714" s="444"/>
      <c r="U714" s="444"/>
      <c r="V714" s="444"/>
      <c r="W714" s="444"/>
      <c r="X714" s="444"/>
      <c r="Y714" s="444"/>
      <c r="Z714" s="444"/>
    </row>
    <row r="715">
      <c r="A715" s="444"/>
      <c r="B715" s="445"/>
      <c r="D715" s="444"/>
      <c r="E715" s="444"/>
      <c r="F715" s="444"/>
      <c r="G715" s="444"/>
      <c r="H715" s="444"/>
      <c r="I715" s="444"/>
      <c r="J715" s="444"/>
      <c r="K715" s="444"/>
      <c r="L715" s="444"/>
      <c r="M715" s="444"/>
      <c r="N715" s="444"/>
      <c r="O715" s="444"/>
      <c r="P715" s="444"/>
      <c r="Q715" s="444"/>
      <c r="R715" s="444"/>
      <c r="S715" s="444"/>
      <c r="T715" s="444"/>
      <c r="U715" s="444"/>
      <c r="V715" s="444"/>
      <c r="W715" s="444"/>
      <c r="X715" s="444"/>
      <c r="Y715" s="444"/>
      <c r="Z715" s="444"/>
    </row>
    <row r="716">
      <c r="A716" s="444"/>
      <c r="B716" s="445"/>
      <c r="D716" s="444"/>
      <c r="E716" s="444"/>
      <c r="F716" s="444"/>
      <c r="G716" s="444"/>
      <c r="H716" s="444"/>
      <c r="I716" s="444"/>
      <c r="J716" s="444"/>
      <c r="K716" s="444"/>
      <c r="L716" s="444"/>
      <c r="M716" s="444"/>
      <c r="N716" s="444"/>
      <c r="O716" s="444"/>
      <c r="P716" s="444"/>
      <c r="Q716" s="444"/>
      <c r="R716" s="444"/>
      <c r="S716" s="444"/>
      <c r="T716" s="444"/>
      <c r="U716" s="444"/>
      <c r="V716" s="444"/>
      <c r="W716" s="444"/>
      <c r="X716" s="444"/>
      <c r="Y716" s="444"/>
      <c r="Z716" s="444"/>
    </row>
    <row r="717">
      <c r="A717" s="444"/>
      <c r="B717" s="445"/>
      <c r="D717" s="444"/>
      <c r="E717" s="444"/>
      <c r="F717" s="444"/>
      <c r="G717" s="444"/>
      <c r="H717" s="444"/>
      <c r="I717" s="444"/>
      <c r="J717" s="444"/>
      <c r="K717" s="444"/>
      <c r="L717" s="444"/>
      <c r="M717" s="444"/>
      <c r="N717" s="444"/>
      <c r="O717" s="444"/>
      <c r="P717" s="444"/>
      <c r="Q717" s="444"/>
      <c r="R717" s="444"/>
      <c r="S717" s="444"/>
      <c r="T717" s="444"/>
      <c r="U717" s="444"/>
      <c r="V717" s="444"/>
      <c r="W717" s="444"/>
      <c r="X717" s="444"/>
      <c r="Y717" s="444"/>
      <c r="Z717" s="444"/>
    </row>
    <row r="718">
      <c r="A718" s="444"/>
      <c r="B718" s="445"/>
      <c r="D718" s="444"/>
      <c r="E718" s="444"/>
      <c r="F718" s="444"/>
      <c r="G718" s="444"/>
      <c r="H718" s="444"/>
      <c r="I718" s="444"/>
      <c r="J718" s="444"/>
      <c r="K718" s="444"/>
      <c r="L718" s="444"/>
      <c r="M718" s="444"/>
      <c r="N718" s="444"/>
      <c r="O718" s="444"/>
      <c r="P718" s="444"/>
      <c r="Q718" s="444"/>
      <c r="R718" s="444"/>
      <c r="S718" s="444"/>
      <c r="T718" s="444"/>
      <c r="U718" s="444"/>
      <c r="V718" s="444"/>
      <c r="W718" s="444"/>
      <c r="X718" s="444"/>
      <c r="Y718" s="444"/>
      <c r="Z718" s="444"/>
    </row>
    <row r="719">
      <c r="A719" s="444"/>
      <c r="B719" s="445"/>
      <c r="D719" s="444"/>
      <c r="E719" s="444"/>
      <c r="F719" s="444"/>
      <c r="G719" s="444"/>
      <c r="H719" s="444"/>
      <c r="I719" s="444"/>
      <c r="J719" s="444"/>
      <c r="K719" s="444"/>
      <c r="L719" s="444"/>
      <c r="M719" s="444"/>
      <c r="N719" s="444"/>
      <c r="O719" s="444"/>
      <c r="P719" s="444"/>
      <c r="Q719" s="444"/>
      <c r="R719" s="444"/>
      <c r="S719" s="444"/>
      <c r="T719" s="444"/>
      <c r="U719" s="444"/>
      <c r="V719" s="444"/>
      <c r="W719" s="444"/>
      <c r="X719" s="444"/>
      <c r="Y719" s="444"/>
      <c r="Z719" s="444"/>
    </row>
    <row r="720">
      <c r="A720" s="444"/>
      <c r="B720" s="445"/>
      <c r="D720" s="444"/>
      <c r="E720" s="444"/>
      <c r="F720" s="444"/>
      <c r="G720" s="444"/>
      <c r="H720" s="444"/>
      <c r="I720" s="444"/>
      <c r="J720" s="444"/>
      <c r="K720" s="444"/>
      <c r="L720" s="444"/>
      <c r="M720" s="444"/>
      <c r="N720" s="444"/>
      <c r="O720" s="444"/>
      <c r="P720" s="444"/>
      <c r="Q720" s="444"/>
      <c r="R720" s="444"/>
      <c r="S720" s="444"/>
      <c r="T720" s="444"/>
      <c r="U720" s="444"/>
      <c r="V720" s="444"/>
      <c r="W720" s="444"/>
      <c r="X720" s="444"/>
      <c r="Y720" s="444"/>
      <c r="Z720" s="444"/>
    </row>
    <row r="721">
      <c r="A721" s="444"/>
      <c r="B721" s="445"/>
      <c r="D721" s="444"/>
      <c r="E721" s="444"/>
      <c r="F721" s="444"/>
      <c r="G721" s="444"/>
      <c r="H721" s="444"/>
      <c r="I721" s="444"/>
      <c r="J721" s="444"/>
      <c r="K721" s="444"/>
      <c r="L721" s="444"/>
      <c r="M721" s="444"/>
      <c r="N721" s="444"/>
      <c r="O721" s="444"/>
      <c r="P721" s="444"/>
      <c r="Q721" s="444"/>
      <c r="R721" s="444"/>
      <c r="S721" s="444"/>
      <c r="T721" s="444"/>
      <c r="U721" s="444"/>
      <c r="V721" s="444"/>
      <c r="W721" s="444"/>
      <c r="X721" s="444"/>
      <c r="Y721" s="444"/>
      <c r="Z721" s="444"/>
    </row>
    <row r="722">
      <c r="A722" s="444"/>
      <c r="B722" s="445"/>
      <c r="D722" s="444"/>
      <c r="E722" s="444"/>
      <c r="F722" s="444"/>
      <c r="G722" s="444"/>
      <c r="H722" s="444"/>
      <c r="I722" s="444"/>
      <c r="J722" s="444"/>
      <c r="K722" s="444"/>
      <c r="L722" s="444"/>
      <c r="M722" s="444"/>
      <c r="N722" s="444"/>
      <c r="O722" s="444"/>
      <c r="P722" s="444"/>
      <c r="Q722" s="444"/>
      <c r="R722" s="444"/>
      <c r="S722" s="444"/>
      <c r="T722" s="444"/>
      <c r="U722" s="444"/>
      <c r="V722" s="444"/>
      <c r="W722" s="444"/>
      <c r="X722" s="444"/>
      <c r="Y722" s="444"/>
      <c r="Z722" s="444"/>
    </row>
    <row r="723">
      <c r="A723" s="444"/>
      <c r="B723" s="445"/>
      <c r="D723" s="444"/>
      <c r="E723" s="444"/>
      <c r="F723" s="444"/>
      <c r="G723" s="444"/>
      <c r="H723" s="444"/>
      <c r="I723" s="444"/>
      <c r="J723" s="444"/>
      <c r="K723" s="444"/>
      <c r="L723" s="444"/>
      <c r="M723" s="444"/>
      <c r="N723" s="444"/>
      <c r="O723" s="444"/>
      <c r="P723" s="444"/>
      <c r="Q723" s="444"/>
      <c r="R723" s="444"/>
      <c r="S723" s="444"/>
      <c r="T723" s="444"/>
      <c r="U723" s="444"/>
      <c r="V723" s="444"/>
      <c r="W723" s="444"/>
      <c r="X723" s="444"/>
      <c r="Y723" s="444"/>
      <c r="Z723" s="444"/>
    </row>
    <row r="724">
      <c r="A724" s="444"/>
      <c r="B724" s="445"/>
      <c r="D724" s="444"/>
      <c r="E724" s="444"/>
      <c r="F724" s="444"/>
      <c r="G724" s="444"/>
      <c r="H724" s="444"/>
      <c r="I724" s="444"/>
      <c r="J724" s="444"/>
      <c r="K724" s="444"/>
      <c r="L724" s="444"/>
      <c r="M724" s="444"/>
      <c r="N724" s="444"/>
      <c r="O724" s="444"/>
      <c r="P724" s="444"/>
      <c r="Q724" s="444"/>
      <c r="R724" s="444"/>
      <c r="S724" s="444"/>
      <c r="T724" s="444"/>
      <c r="U724" s="444"/>
      <c r="V724" s="444"/>
      <c r="W724" s="444"/>
      <c r="X724" s="444"/>
      <c r="Y724" s="444"/>
      <c r="Z724" s="444"/>
    </row>
    <row r="725">
      <c r="A725" s="444"/>
      <c r="B725" s="445"/>
      <c r="D725" s="444"/>
      <c r="E725" s="444"/>
      <c r="F725" s="444"/>
      <c r="G725" s="444"/>
      <c r="H725" s="444"/>
      <c r="I725" s="444"/>
      <c r="J725" s="444"/>
      <c r="K725" s="444"/>
      <c r="L725" s="444"/>
      <c r="M725" s="444"/>
      <c r="N725" s="444"/>
      <c r="O725" s="444"/>
      <c r="P725" s="444"/>
      <c r="Q725" s="444"/>
      <c r="R725" s="444"/>
      <c r="S725" s="444"/>
      <c r="T725" s="444"/>
      <c r="U725" s="444"/>
      <c r="V725" s="444"/>
      <c r="W725" s="444"/>
      <c r="X725" s="444"/>
      <c r="Y725" s="444"/>
      <c r="Z725" s="444"/>
    </row>
    <row r="726">
      <c r="A726" s="444"/>
      <c r="B726" s="445"/>
      <c r="D726" s="444"/>
      <c r="E726" s="444"/>
      <c r="F726" s="444"/>
      <c r="G726" s="444"/>
      <c r="H726" s="444"/>
      <c r="I726" s="444"/>
      <c r="J726" s="444"/>
      <c r="K726" s="444"/>
      <c r="L726" s="444"/>
      <c r="M726" s="444"/>
      <c r="N726" s="444"/>
      <c r="O726" s="444"/>
      <c r="P726" s="444"/>
      <c r="Q726" s="444"/>
      <c r="R726" s="444"/>
      <c r="S726" s="444"/>
      <c r="T726" s="444"/>
      <c r="U726" s="444"/>
      <c r="V726" s="444"/>
      <c r="W726" s="444"/>
      <c r="X726" s="444"/>
      <c r="Y726" s="444"/>
      <c r="Z726" s="444"/>
    </row>
    <row r="727">
      <c r="A727" s="444"/>
      <c r="B727" s="445"/>
      <c r="D727" s="444"/>
      <c r="E727" s="444"/>
      <c r="F727" s="444"/>
      <c r="G727" s="444"/>
      <c r="H727" s="444"/>
      <c r="I727" s="444"/>
      <c r="J727" s="444"/>
      <c r="K727" s="444"/>
      <c r="L727" s="444"/>
      <c r="M727" s="444"/>
      <c r="N727" s="444"/>
      <c r="O727" s="444"/>
      <c r="P727" s="444"/>
      <c r="Q727" s="444"/>
      <c r="R727" s="444"/>
      <c r="S727" s="444"/>
      <c r="T727" s="444"/>
      <c r="U727" s="444"/>
      <c r="V727" s="444"/>
      <c r="W727" s="444"/>
      <c r="X727" s="444"/>
      <c r="Y727" s="444"/>
      <c r="Z727" s="444"/>
    </row>
    <row r="728">
      <c r="A728" s="444"/>
      <c r="B728" s="445"/>
      <c r="D728" s="444"/>
      <c r="E728" s="444"/>
      <c r="F728" s="444"/>
      <c r="G728" s="444"/>
      <c r="H728" s="444"/>
      <c r="I728" s="444"/>
      <c r="J728" s="444"/>
      <c r="K728" s="444"/>
      <c r="L728" s="444"/>
      <c r="M728" s="444"/>
      <c r="N728" s="444"/>
      <c r="O728" s="444"/>
      <c r="P728" s="444"/>
      <c r="Q728" s="444"/>
      <c r="R728" s="444"/>
      <c r="S728" s="444"/>
      <c r="T728" s="444"/>
      <c r="U728" s="444"/>
      <c r="V728" s="444"/>
      <c r="W728" s="444"/>
      <c r="X728" s="444"/>
      <c r="Y728" s="444"/>
      <c r="Z728" s="444"/>
    </row>
    <row r="729">
      <c r="A729" s="444"/>
      <c r="B729" s="445"/>
      <c r="D729" s="444"/>
      <c r="E729" s="444"/>
      <c r="F729" s="444"/>
      <c r="G729" s="444"/>
      <c r="H729" s="444"/>
      <c r="I729" s="444"/>
      <c r="J729" s="444"/>
      <c r="K729" s="444"/>
      <c r="L729" s="444"/>
      <c r="M729" s="444"/>
      <c r="N729" s="444"/>
      <c r="O729" s="444"/>
      <c r="P729" s="444"/>
      <c r="Q729" s="444"/>
      <c r="R729" s="444"/>
      <c r="S729" s="444"/>
      <c r="T729" s="444"/>
      <c r="U729" s="444"/>
      <c r="V729" s="444"/>
      <c r="W729" s="444"/>
      <c r="X729" s="444"/>
      <c r="Y729" s="444"/>
      <c r="Z729" s="444"/>
    </row>
    <row r="730">
      <c r="A730" s="444"/>
      <c r="B730" s="445"/>
      <c r="D730" s="444"/>
      <c r="E730" s="444"/>
      <c r="F730" s="444"/>
      <c r="G730" s="444"/>
      <c r="H730" s="444"/>
      <c r="I730" s="444"/>
      <c r="J730" s="444"/>
      <c r="K730" s="444"/>
      <c r="L730" s="444"/>
      <c r="M730" s="444"/>
      <c r="N730" s="444"/>
      <c r="O730" s="444"/>
      <c r="P730" s="444"/>
      <c r="Q730" s="444"/>
      <c r="R730" s="444"/>
      <c r="S730" s="444"/>
      <c r="T730" s="444"/>
      <c r="U730" s="444"/>
      <c r="V730" s="444"/>
      <c r="W730" s="444"/>
      <c r="X730" s="444"/>
      <c r="Y730" s="444"/>
      <c r="Z730" s="444"/>
    </row>
    <row r="731">
      <c r="A731" s="444"/>
      <c r="B731" s="445"/>
      <c r="D731" s="444"/>
      <c r="E731" s="444"/>
      <c r="F731" s="444"/>
      <c r="G731" s="444"/>
      <c r="H731" s="444"/>
      <c r="I731" s="444"/>
      <c r="J731" s="444"/>
      <c r="K731" s="444"/>
      <c r="L731" s="444"/>
      <c r="M731" s="444"/>
      <c r="N731" s="444"/>
      <c r="O731" s="444"/>
      <c r="P731" s="444"/>
      <c r="Q731" s="444"/>
      <c r="R731" s="444"/>
      <c r="S731" s="444"/>
      <c r="T731" s="444"/>
      <c r="U731" s="444"/>
      <c r="V731" s="444"/>
      <c r="W731" s="444"/>
      <c r="X731" s="444"/>
      <c r="Y731" s="444"/>
      <c r="Z731" s="444"/>
    </row>
    <row r="732">
      <c r="A732" s="444"/>
      <c r="B732" s="445"/>
      <c r="D732" s="444"/>
      <c r="E732" s="444"/>
      <c r="F732" s="444"/>
      <c r="G732" s="444"/>
      <c r="H732" s="444"/>
      <c r="I732" s="444"/>
      <c r="J732" s="444"/>
      <c r="K732" s="444"/>
      <c r="L732" s="444"/>
      <c r="M732" s="444"/>
      <c r="N732" s="444"/>
      <c r="O732" s="444"/>
      <c r="P732" s="444"/>
      <c r="Q732" s="444"/>
      <c r="R732" s="444"/>
      <c r="S732" s="444"/>
      <c r="T732" s="444"/>
      <c r="U732" s="444"/>
      <c r="V732" s="444"/>
      <c r="W732" s="444"/>
      <c r="X732" s="444"/>
      <c r="Y732" s="444"/>
      <c r="Z732" s="444"/>
    </row>
    <row r="733">
      <c r="A733" s="444"/>
      <c r="B733" s="445"/>
      <c r="D733" s="444"/>
      <c r="E733" s="444"/>
      <c r="F733" s="444"/>
      <c r="G733" s="444"/>
      <c r="H733" s="444"/>
      <c r="I733" s="444"/>
      <c r="J733" s="444"/>
      <c r="K733" s="444"/>
      <c r="L733" s="444"/>
      <c r="M733" s="444"/>
      <c r="N733" s="444"/>
      <c r="O733" s="444"/>
      <c r="P733" s="444"/>
      <c r="Q733" s="444"/>
      <c r="R733" s="444"/>
      <c r="S733" s="444"/>
      <c r="T733" s="444"/>
      <c r="U733" s="444"/>
      <c r="V733" s="444"/>
      <c r="W733" s="444"/>
      <c r="X733" s="444"/>
      <c r="Y733" s="444"/>
      <c r="Z733" s="444"/>
    </row>
    <row r="734">
      <c r="A734" s="444"/>
      <c r="B734" s="445"/>
      <c r="D734" s="444"/>
      <c r="E734" s="444"/>
      <c r="F734" s="444"/>
      <c r="G734" s="444"/>
      <c r="H734" s="444"/>
      <c r="I734" s="444"/>
      <c r="J734" s="444"/>
      <c r="K734" s="444"/>
      <c r="L734" s="444"/>
      <c r="M734" s="444"/>
      <c r="N734" s="444"/>
      <c r="O734" s="444"/>
      <c r="P734" s="444"/>
      <c r="Q734" s="444"/>
      <c r="R734" s="444"/>
      <c r="S734" s="444"/>
      <c r="T734" s="444"/>
      <c r="U734" s="444"/>
      <c r="V734" s="444"/>
      <c r="W734" s="444"/>
      <c r="X734" s="444"/>
      <c r="Y734" s="444"/>
      <c r="Z734" s="444"/>
    </row>
    <row r="735">
      <c r="A735" s="444"/>
      <c r="B735" s="445"/>
      <c r="D735" s="444"/>
      <c r="E735" s="444"/>
      <c r="F735" s="444"/>
      <c r="G735" s="444"/>
      <c r="H735" s="444"/>
      <c r="I735" s="444"/>
      <c r="J735" s="444"/>
      <c r="K735" s="444"/>
      <c r="L735" s="444"/>
      <c r="M735" s="444"/>
      <c r="N735" s="444"/>
      <c r="O735" s="444"/>
      <c r="P735" s="444"/>
      <c r="Q735" s="444"/>
      <c r="R735" s="444"/>
      <c r="S735" s="444"/>
      <c r="T735" s="444"/>
      <c r="U735" s="444"/>
      <c r="V735" s="444"/>
      <c r="W735" s="444"/>
      <c r="X735" s="444"/>
      <c r="Y735" s="444"/>
      <c r="Z735" s="444"/>
    </row>
    <row r="736">
      <c r="A736" s="444"/>
      <c r="B736" s="445"/>
      <c r="D736" s="444"/>
      <c r="E736" s="444"/>
      <c r="F736" s="444"/>
      <c r="G736" s="444"/>
      <c r="H736" s="444"/>
      <c r="I736" s="444"/>
      <c r="J736" s="444"/>
      <c r="K736" s="444"/>
      <c r="L736" s="444"/>
      <c r="M736" s="444"/>
      <c r="N736" s="444"/>
      <c r="O736" s="444"/>
      <c r="P736" s="444"/>
      <c r="Q736" s="444"/>
      <c r="R736" s="444"/>
      <c r="S736" s="444"/>
      <c r="T736" s="444"/>
      <c r="U736" s="444"/>
      <c r="V736" s="444"/>
      <c r="W736" s="444"/>
      <c r="X736" s="444"/>
      <c r="Y736" s="444"/>
      <c r="Z736" s="444"/>
    </row>
    <row r="737">
      <c r="A737" s="444"/>
      <c r="B737" s="445"/>
      <c r="D737" s="444"/>
      <c r="E737" s="444"/>
      <c r="F737" s="444"/>
      <c r="G737" s="444"/>
      <c r="H737" s="444"/>
      <c r="I737" s="444"/>
      <c r="J737" s="444"/>
      <c r="K737" s="444"/>
      <c r="L737" s="444"/>
      <c r="M737" s="444"/>
      <c r="N737" s="444"/>
      <c r="O737" s="444"/>
      <c r="P737" s="444"/>
      <c r="Q737" s="444"/>
      <c r="R737" s="444"/>
      <c r="S737" s="444"/>
      <c r="T737" s="444"/>
      <c r="U737" s="444"/>
      <c r="V737" s="444"/>
      <c r="W737" s="444"/>
      <c r="X737" s="444"/>
      <c r="Y737" s="444"/>
      <c r="Z737" s="444"/>
    </row>
    <row r="738">
      <c r="A738" s="444"/>
      <c r="B738" s="445"/>
      <c r="D738" s="444"/>
      <c r="E738" s="444"/>
      <c r="F738" s="444"/>
      <c r="G738" s="444"/>
      <c r="H738" s="444"/>
      <c r="I738" s="444"/>
      <c r="J738" s="444"/>
      <c r="K738" s="444"/>
      <c r="L738" s="444"/>
      <c r="M738" s="444"/>
      <c r="N738" s="444"/>
      <c r="O738" s="444"/>
      <c r="P738" s="444"/>
      <c r="Q738" s="444"/>
      <c r="R738" s="444"/>
      <c r="S738" s="444"/>
      <c r="T738" s="444"/>
      <c r="U738" s="444"/>
      <c r="V738" s="444"/>
      <c r="W738" s="444"/>
      <c r="X738" s="444"/>
      <c r="Y738" s="444"/>
      <c r="Z738" s="444"/>
    </row>
    <row r="739">
      <c r="A739" s="444"/>
      <c r="B739" s="445"/>
      <c r="D739" s="444"/>
      <c r="E739" s="444"/>
      <c r="F739" s="444"/>
      <c r="G739" s="444"/>
      <c r="H739" s="444"/>
      <c r="I739" s="444"/>
      <c r="J739" s="444"/>
      <c r="K739" s="444"/>
      <c r="L739" s="444"/>
      <c r="M739" s="444"/>
      <c r="N739" s="444"/>
      <c r="O739" s="444"/>
      <c r="P739" s="444"/>
      <c r="Q739" s="444"/>
      <c r="R739" s="444"/>
      <c r="S739" s="444"/>
      <c r="T739" s="444"/>
      <c r="U739" s="444"/>
      <c r="V739" s="444"/>
      <c r="W739" s="444"/>
      <c r="X739" s="444"/>
      <c r="Y739" s="444"/>
      <c r="Z739" s="444"/>
    </row>
    <row r="740">
      <c r="A740" s="444"/>
      <c r="B740" s="445"/>
      <c r="D740" s="444"/>
      <c r="E740" s="444"/>
      <c r="F740" s="444"/>
      <c r="G740" s="444"/>
      <c r="H740" s="444"/>
      <c r="I740" s="444"/>
      <c r="J740" s="444"/>
      <c r="K740" s="444"/>
      <c r="L740" s="444"/>
      <c r="M740" s="444"/>
      <c r="N740" s="444"/>
      <c r="O740" s="444"/>
      <c r="P740" s="444"/>
      <c r="Q740" s="444"/>
      <c r="R740" s="444"/>
      <c r="S740" s="444"/>
      <c r="T740" s="444"/>
      <c r="U740" s="444"/>
      <c r="V740" s="444"/>
      <c r="W740" s="444"/>
      <c r="X740" s="444"/>
      <c r="Y740" s="444"/>
      <c r="Z740" s="444"/>
    </row>
    <row r="741">
      <c r="A741" s="444"/>
      <c r="B741" s="445"/>
      <c r="D741" s="444"/>
      <c r="E741" s="444"/>
      <c r="F741" s="444"/>
      <c r="G741" s="444"/>
      <c r="H741" s="444"/>
      <c r="I741" s="444"/>
      <c r="J741" s="444"/>
      <c r="K741" s="444"/>
      <c r="L741" s="444"/>
      <c r="M741" s="444"/>
      <c r="N741" s="444"/>
      <c r="O741" s="444"/>
      <c r="P741" s="444"/>
      <c r="Q741" s="444"/>
      <c r="R741" s="444"/>
      <c r="S741" s="444"/>
      <c r="T741" s="444"/>
      <c r="U741" s="444"/>
      <c r="V741" s="444"/>
      <c r="W741" s="444"/>
      <c r="X741" s="444"/>
      <c r="Y741" s="444"/>
      <c r="Z741" s="444"/>
    </row>
    <row r="742">
      <c r="A742" s="444"/>
      <c r="B742" s="445"/>
      <c r="D742" s="444"/>
      <c r="E742" s="444"/>
      <c r="F742" s="444"/>
      <c r="G742" s="444"/>
      <c r="H742" s="444"/>
      <c r="I742" s="444"/>
      <c r="J742" s="444"/>
      <c r="K742" s="444"/>
      <c r="L742" s="444"/>
      <c r="M742" s="444"/>
      <c r="N742" s="444"/>
      <c r="O742" s="444"/>
      <c r="P742" s="444"/>
      <c r="Q742" s="444"/>
      <c r="R742" s="444"/>
      <c r="S742" s="444"/>
      <c r="T742" s="444"/>
      <c r="U742" s="444"/>
      <c r="V742" s="444"/>
      <c r="W742" s="444"/>
      <c r="X742" s="444"/>
      <c r="Y742" s="444"/>
      <c r="Z742" s="444"/>
    </row>
    <row r="743">
      <c r="A743" s="444"/>
      <c r="B743" s="445"/>
      <c r="D743" s="444"/>
      <c r="E743" s="444"/>
      <c r="F743" s="444"/>
      <c r="G743" s="444"/>
      <c r="H743" s="444"/>
      <c r="I743" s="444"/>
      <c r="J743" s="444"/>
      <c r="K743" s="444"/>
      <c r="L743" s="444"/>
      <c r="M743" s="444"/>
      <c r="N743" s="444"/>
      <c r="O743" s="444"/>
      <c r="P743" s="444"/>
      <c r="Q743" s="444"/>
      <c r="R743" s="444"/>
      <c r="S743" s="444"/>
      <c r="T743" s="444"/>
      <c r="U743" s="444"/>
      <c r="V743" s="444"/>
      <c r="W743" s="444"/>
      <c r="X743" s="444"/>
      <c r="Y743" s="444"/>
      <c r="Z743" s="444"/>
    </row>
    <row r="744">
      <c r="A744" s="444"/>
      <c r="B744" s="445"/>
      <c r="D744" s="444"/>
      <c r="E744" s="444"/>
      <c r="F744" s="444"/>
      <c r="G744" s="444"/>
      <c r="H744" s="444"/>
      <c r="I744" s="444"/>
      <c r="J744" s="444"/>
      <c r="K744" s="444"/>
      <c r="L744" s="444"/>
      <c r="M744" s="444"/>
      <c r="N744" s="444"/>
      <c r="O744" s="444"/>
      <c r="P744" s="444"/>
      <c r="Q744" s="444"/>
      <c r="R744" s="444"/>
      <c r="S744" s="444"/>
      <c r="T744" s="444"/>
      <c r="U744" s="444"/>
      <c r="V744" s="444"/>
      <c r="W744" s="444"/>
      <c r="X744" s="444"/>
      <c r="Y744" s="444"/>
      <c r="Z744" s="444"/>
    </row>
    <row r="745">
      <c r="A745" s="444"/>
      <c r="B745" s="445"/>
      <c r="D745" s="444"/>
      <c r="E745" s="444"/>
      <c r="F745" s="444"/>
      <c r="G745" s="444"/>
      <c r="H745" s="444"/>
      <c r="I745" s="444"/>
      <c r="J745" s="444"/>
      <c r="K745" s="444"/>
      <c r="L745" s="444"/>
      <c r="M745" s="444"/>
      <c r="N745" s="444"/>
      <c r="O745" s="444"/>
      <c r="P745" s="444"/>
      <c r="Q745" s="444"/>
      <c r="R745" s="444"/>
      <c r="S745" s="444"/>
      <c r="T745" s="444"/>
      <c r="U745" s="444"/>
      <c r="V745" s="444"/>
      <c r="W745" s="444"/>
      <c r="X745" s="444"/>
      <c r="Y745" s="444"/>
      <c r="Z745" s="444"/>
    </row>
    <row r="746">
      <c r="A746" s="444"/>
      <c r="B746" s="445"/>
      <c r="D746" s="444"/>
      <c r="E746" s="444"/>
      <c r="F746" s="444"/>
      <c r="G746" s="444"/>
      <c r="H746" s="444"/>
      <c r="I746" s="444"/>
      <c r="J746" s="444"/>
      <c r="K746" s="444"/>
      <c r="L746" s="444"/>
      <c r="M746" s="444"/>
      <c r="N746" s="444"/>
      <c r="O746" s="444"/>
      <c r="P746" s="444"/>
      <c r="Q746" s="444"/>
      <c r="R746" s="444"/>
      <c r="S746" s="444"/>
      <c r="T746" s="444"/>
      <c r="U746" s="444"/>
      <c r="V746" s="444"/>
      <c r="W746" s="444"/>
      <c r="X746" s="444"/>
      <c r="Y746" s="444"/>
      <c r="Z746" s="444"/>
    </row>
    <row r="747">
      <c r="A747" s="444"/>
      <c r="B747" s="445"/>
      <c r="D747" s="444"/>
      <c r="E747" s="444"/>
      <c r="F747" s="444"/>
      <c r="G747" s="444"/>
      <c r="H747" s="444"/>
      <c r="I747" s="444"/>
      <c r="J747" s="444"/>
      <c r="K747" s="444"/>
      <c r="L747" s="444"/>
      <c r="M747" s="444"/>
      <c r="N747" s="444"/>
      <c r="O747" s="444"/>
      <c r="P747" s="444"/>
      <c r="Q747" s="444"/>
      <c r="R747" s="444"/>
      <c r="S747" s="444"/>
      <c r="T747" s="444"/>
      <c r="U747" s="444"/>
      <c r="V747" s="444"/>
      <c r="W747" s="444"/>
      <c r="X747" s="444"/>
      <c r="Y747" s="444"/>
      <c r="Z747" s="444"/>
    </row>
    <row r="748">
      <c r="A748" s="444"/>
      <c r="B748" s="445"/>
      <c r="D748" s="444"/>
      <c r="E748" s="444"/>
      <c r="F748" s="444"/>
      <c r="G748" s="444"/>
      <c r="H748" s="444"/>
      <c r="I748" s="444"/>
      <c r="J748" s="444"/>
      <c r="K748" s="444"/>
      <c r="L748" s="444"/>
      <c r="M748" s="444"/>
      <c r="N748" s="444"/>
      <c r="O748" s="444"/>
      <c r="P748" s="444"/>
      <c r="Q748" s="444"/>
      <c r="R748" s="444"/>
      <c r="S748" s="444"/>
      <c r="T748" s="444"/>
      <c r="U748" s="444"/>
      <c r="V748" s="444"/>
      <c r="W748" s="444"/>
      <c r="X748" s="444"/>
      <c r="Y748" s="444"/>
      <c r="Z748" s="444"/>
    </row>
    <row r="749">
      <c r="A749" s="444"/>
      <c r="B749" s="445"/>
      <c r="D749" s="444"/>
      <c r="E749" s="444"/>
      <c r="F749" s="444"/>
      <c r="G749" s="444"/>
      <c r="H749" s="444"/>
      <c r="I749" s="444"/>
      <c r="J749" s="444"/>
      <c r="K749" s="444"/>
      <c r="L749" s="444"/>
      <c r="M749" s="444"/>
      <c r="N749" s="444"/>
      <c r="O749" s="444"/>
      <c r="P749" s="444"/>
      <c r="Q749" s="444"/>
      <c r="R749" s="444"/>
      <c r="S749" s="444"/>
      <c r="T749" s="444"/>
      <c r="U749" s="444"/>
      <c r="V749" s="444"/>
      <c r="W749" s="444"/>
      <c r="X749" s="444"/>
      <c r="Y749" s="444"/>
      <c r="Z749" s="444"/>
    </row>
    <row r="750">
      <c r="A750" s="444"/>
      <c r="B750" s="445"/>
      <c r="D750" s="444"/>
      <c r="E750" s="444"/>
      <c r="F750" s="444"/>
      <c r="G750" s="444"/>
      <c r="H750" s="444"/>
      <c r="I750" s="444"/>
      <c r="J750" s="444"/>
      <c r="K750" s="444"/>
      <c r="L750" s="444"/>
      <c r="M750" s="444"/>
      <c r="N750" s="444"/>
      <c r="O750" s="444"/>
      <c r="P750" s="444"/>
      <c r="Q750" s="444"/>
      <c r="R750" s="444"/>
      <c r="S750" s="444"/>
      <c r="T750" s="444"/>
      <c r="U750" s="444"/>
      <c r="V750" s="444"/>
      <c r="W750" s="444"/>
      <c r="X750" s="444"/>
      <c r="Y750" s="444"/>
      <c r="Z750" s="444"/>
    </row>
    <row r="751">
      <c r="A751" s="444"/>
      <c r="B751" s="445"/>
      <c r="D751" s="444"/>
      <c r="E751" s="444"/>
      <c r="F751" s="444"/>
      <c r="G751" s="444"/>
      <c r="H751" s="444"/>
      <c r="I751" s="444"/>
      <c r="J751" s="444"/>
      <c r="K751" s="444"/>
      <c r="L751" s="444"/>
      <c r="M751" s="444"/>
      <c r="N751" s="444"/>
      <c r="O751" s="444"/>
      <c r="P751" s="444"/>
      <c r="Q751" s="444"/>
      <c r="R751" s="444"/>
      <c r="S751" s="444"/>
      <c r="T751" s="444"/>
      <c r="U751" s="444"/>
      <c r="V751" s="444"/>
      <c r="W751" s="444"/>
      <c r="X751" s="444"/>
      <c r="Y751" s="444"/>
      <c r="Z751" s="444"/>
    </row>
    <row r="752">
      <c r="A752" s="444"/>
      <c r="B752" s="445"/>
      <c r="D752" s="444"/>
      <c r="E752" s="444"/>
      <c r="F752" s="444"/>
      <c r="G752" s="444"/>
      <c r="H752" s="444"/>
      <c r="I752" s="444"/>
      <c r="J752" s="444"/>
      <c r="K752" s="444"/>
      <c r="L752" s="444"/>
      <c r="M752" s="444"/>
      <c r="N752" s="444"/>
      <c r="O752" s="444"/>
      <c r="P752" s="444"/>
      <c r="Q752" s="444"/>
      <c r="R752" s="444"/>
      <c r="S752" s="444"/>
      <c r="T752" s="444"/>
      <c r="U752" s="444"/>
      <c r="V752" s="444"/>
      <c r="W752" s="444"/>
      <c r="X752" s="444"/>
      <c r="Y752" s="444"/>
      <c r="Z752" s="444"/>
    </row>
    <row r="753">
      <c r="A753" s="444"/>
      <c r="B753" s="445"/>
      <c r="D753" s="444"/>
      <c r="E753" s="444"/>
      <c r="F753" s="444"/>
      <c r="G753" s="444"/>
      <c r="H753" s="444"/>
      <c r="I753" s="444"/>
      <c r="J753" s="444"/>
      <c r="K753" s="444"/>
      <c r="L753" s="444"/>
      <c r="M753" s="444"/>
      <c r="N753" s="444"/>
      <c r="O753" s="444"/>
      <c r="P753" s="444"/>
      <c r="Q753" s="444"/>
      <c r="R753" s="444"/>
      <c r="S753" s="444"/>
      <c r="T753" s="444"/>
      <c r="U753" s="444"/>
      <c r="V753" s="444"/>
      <c r="W753" s="444"/>
      <c r="X753" s="444"/>
      <c r="Y753" s="444"/>
      <c r="Z753" s="444"/>
    </row>
    <row r="754">
      <c r="A754" s="444"/>
      <c r="B754" s="445"/>
      <c r="D754" s="444"/>
      <c r="E754" s="444"/>
      <c r="F754" s="444"/>
      <c r="G754" s="444"/>
      <c r="H754" s="444"/>
      <c r="I754" s="444"/>
      <c r="J754" s="444"/>
      <c r="K754" s="444"/>
      <c r="L754" s="444"/>
      <c r="M754" s="444"/>
      <c r="N754" s="444"/>
      <c r="O754" s="444"/>
      <c r="P754" s="444"/>
      <c r="Q754" s="444"/>
      <c r="R754" s="444"/>
      <c r="S754" s="444"/>
      <c r="T754" s="444"/>
      <c r="U754" s="444"/>
      <c r="V754" s="444"/>
      <c r="W754" s="444"/>
      <c r="X754" s="444"/>
      <c r="Y754" s="444"/>
      <c r="Z754" s="444"/>
    </row>
    <row r="755">
      <c r="A755" s="444"/>
      <c r="B755" s="445"/>
      <c r="D755" s="444"/>
      <c r="E755" s="444"/>
      <c r="F755" s="444"/>
      <c r="G755" s="444"/>
      <c r="H755" s="444"/>
      <c r="I755" s="444"/>
      <c r="J755" s="444"/>
      <c r="K755" s="444"/>
      <c r="L755" s="444"/>
      <c r="M755" s="444"/>
      <c r="N755" s="444"/>
      <c r="O755" s="444"/>
      <c r="P755" s="444"/>
      <c r="Q755" s="444"/>
      <c r="R755" s="444"/>
      <c r="S755" s="444"/>
      <c r="T755" s="444"/>
      <c r="U755" s="444"/>
      <c r="V755" s="444"/>
      <c r="W755" s="444"/>
      <c r="X755" s="444"/>
      <c r="Y755" s="444"/>
      <c r="Z755" s="444"/>
    </row>
    <row r="756">
      <c r="A756" s="444"/>
      <c r="B756" s="445"/>
      <c r="D756" s="444"/>
      <c r="E756" s="444"/>
      <c r="F756" s="444"/>
      <c r="G756" s="444"/>
      <c r="H756" s="444"/>
      <c r="I756" s="444"/>
      <c r="J756" s="444"/>
      <c r="K756" s="444"/>
      <c r="L756" s="444"/>
      <c r="M756" s="444"/>
      <c r="N756" s="444"/>
      <c r="O756" s="444"/>
      <c r="P756" s="444"/>
      <c r="Q756" s="444"/>
      <c r="R756" s="444"/>
      <c r="S756" s="444"/>
      <c r="T756" s="444"/>
      <c r="U756" s="444"/>
      <c r="V756" s="444"/>
      <c r="W756" s="444"/>
      <c r="X756" s="444"/>
      <c r="Y756" s="444"/>
      <c r="Z756" s="444"/>
    </row>
    <row r="757">
      <c r="A757" s="444"/>
      <c r="B757" s="445"/>
      <c r="D757" s="444"/>
      <c r="E757" s="444"/>
      <c r="F757" s="444"/>
      <c r="G757" s="444"/>
      <c r="H757" s="444"/>
      <c r="I757" s="444"/>
      <c r="J757" s="444"/>
      <c r="K757" s="444"/>
      <c r="L757" s="444"/>
      <c r="M757" s="444"/>
      <c r="N757" s="444"/>
      <c r="O757" s="444"/>
      <c r="P757" s="444"/>
      <c r="Q757" s="444"/>
      <c r="R757" s="444"/>
      <c r="S757" s="444"/>
      <c r="T757" s="444"/>
      <c r="U757" s="444"/>
      <c r="V757" s="444"/>
      <c r="W757" s="444"/>
      <c r="X757" s="444"/>
      <c r="Y757" s="444"/>
      <c r="Z757" s="444"/>
    </row>
    <row r="758">
      <c r="A758" s="444"/>
      <c r="B758" s="445"/>
      <c r="D758" s="444"/>
      <c r="E758" s="444"/>
      <c r="F758" s="444"/>
      <c r="G758" s="444"/>
      <c r="H758" s="444"/>
      <c r="I758" s="444"/>
      <c r="J758" s="444"/>
      <c r="K758" s="444"/>
      <c r="L758" s="444"/>
      <c r="M758" s="444"/>
      <c r="N758" s="444"/>
      <c r="O758" s="444"/>
      <c r="P758" s="444"/>
      <c r="Q758" s="444"/>
      <c r="R758" s="444"/>
      <c r="S758" s="444"/>
      <c r="T758" s="444"/>
      <c r="U758" s="444"/>
      <c r="V758" s="444"/>
      <c r="W758" s="444"/>
      <c r="X758" s="444"/>
      <c r="Y758" s="444"/>
      <c r="Z758" s="444"/>
    </row>
    <row r="759">
      <c r="A759" s="444"/>
      <c r="B759" s="445"/>
      <c r="D759" s="444"/>
      <c r="E759" s="444"/>
      <c r="F759" s="444"/>
      <c r="G759" s="444"/>
      <c r="H759" s="444"/>
      <c r="I759" s="444"/>
      <c r="J759" s="444"/>
      <c r="K759" s="444"/>
      <c r="L759" s="444"/>
      <c r="M759" s="444"/>
      <c r="N759" s="444"/>
      <c r="O759" s="444"/>
      <c r="P759" s="444"/>
      <c r="Q759" s="444"/>
      <c r="R759" s="444"/>
      <c r="S759" s="444"/>
      <c r="T759" s="444"/>
      <c r="U759" s="444"/>
      <c r="V759" s="444"/>
      <c r="W759" s="444"/>
      <c r="X759" s="444"/>
      <c r="Y759" s="444"/>
      <c r="Z759" s="444"/>
    </row>
    <row r="760">
      <c r="A760" s="444"/>
      <c r="B760" s="445"/>
      <c r="D760" s="444"/>
      <c r="E760" s="444"/>
      <c r="F760" s="444"/>
      <c r="G760" s="444"/>
      <c r="H760" s="444"/>
      <c r="I760" s="444"/>
      <c r="J760" s="444"/>
      <c r="K760" s="444"/>
      <c r="L760" s="444"/>
      <c r="M760" s="444"/>
      <c r="N760" s="444"/>
      <c r="O760" s="444"/>
      <c r="P760" s="444"/>
      <c r="Q760" s="444"/>
      <c r="R760" s="444"/>
      <c r="S760" s="444"/>
      <c r="T760" s="444"/>
      <c r="U760" s="444"/>
      <c r="V760" s="444"/>
      <c r="W760" s="444"/>
      <c r="X760" s="444"/>
      <c r="Y760" s="444"/>
      <c r="Z760" s="444"/>
    </row>
    <row r="761">
      <c r="A761" s="444"/>
      <c r="B761" s="445"/>
      <c r="D761" s="444"/>
      <c r="E761" s="444"/>
      <c r="F761" s="444"/>
      <c r="G761" s="444"/>
      <c r="H761" s="444"/>
      <c r="I761" s="444"/>
      <c r="J761" s="444"/>
      <c r="K761" s="444"/>
      <c r="L761" s="444"/>
      <c r="M761" s="444"/>
      <c r="N761" s="444"/>
      <c r="O761" s="444"/>
      <c r="P761" s="444"/>
      <c r="Q761" s="444"/>
      <c r="R761" s="444"/>
      <c r="S761" s="444"/>
      <c r="T761" s="444"/>
      <c r="U761" s="444"/>
      <c r="V761" s="444"/>
      <c r="W761" s="444"/>
      <c r="X761" s="444"/>
      <c r="Y761" s="444"/>
      <c r="Z761" s="444"/>
    </row>
    <row r="762">
      <c r="A762" s="444"/>
      <c r="B762" s="445"/>
      <c r="D762" s="444"/>
      <c r="E762" s="444"/>
      <c r="F762" s="444"/>
      <c r="G762" s="444"/>
      <c r="H762" s="444"/>
      <c r="I762" s="444"/>
      <c r="J762" s="444"/>
      <c r="K762" s="444"/>
      <c r="L762" s="444"/>
      <c r="M762" s="444"/>
      <c r="N762" s="444"/>
      <c r="O762" s="444"/>
      <c r="P762" s="444"/>
      <c r="Q762" s="444"/>
      <c r="R762" s="444"/>
      <c r="S762" s="444"/>
      <c r="T762" s="444"/>
      <c r="U762" s="444"/>
      <c r="V762" s="444"/>
      <c r="W762" s="444"/>
      <c r="X762" s="444"/>
      <c r="Y762" s="444"/>
      <c r="Z762" s="444"/>
    </row>
    <row r="763">
      <c r="A763" s="444"/>
      <c r="B763" s="445"/>
      <c r="D763" s="444"/>
      <c r="E763" s="444"/>
      <c r="F763" s="444"/>
      <c r="G763" s="444"/>
      <c r="H763" s="444"/>
      <c r="I763" s="444"/>
      <c r="J763" s="444"/>
      <c r="K763" s="444"/>
      <c r="L763" s="444"/>
      <c r="M763" s="444"/>
      <c r="N763" s="444"/>
      <c r="O763" s="444"/>
      <c r="P763" s="444"/>
      <c r="Q763" s="444"/>
      <c r="R763" s="444"/>
      <c r="S763" s="444"/>
      <c r="T763" s="444"/>
      <c r="U763" s="444"/>
      <c r="V763" s="444"/>
      <c r="W763" s="444"/>
      <c r="X763" s="444"/>
      <c r="Y763" s="444"/>
      <c r="Z763" s="444"/>
    </row>
    <row r="764">
      <c r="A764" s="444"/>
      <c r="B764" s="445"/>
      <c r="D764" s="444"/>
      <c r="E764" s="444"/>
      <c r="F764" s="444"/>
      <c r="G764" s="444"/>
      <c r="H764" s="444"/>
      <c r="I764" s="444"/>
      <c r="J764" s="444"/>
      <c r="K764" s="444"/>
      <c r="L764" s="444"/>
      <c r="M764" s="444"/>
      <c r="N764" s="444"/>
      <c r="O764" s="444"/>
      <c r="P764" s="444"/>
      <c r="Q764" s="444"/>
      <c r="R764" s="444"/>
      <c r="S764" s="444"/>
      <c r="T764" s="444"/>
      <c r="U764" s="444"/>
      <c r="V764" s="444"/>
      <c r="W764" s="444"/>
      <c r="X764" s="444"/>
      <c r="Y764" s="444"/>
      <c r="Z764" s="444"/>
    </row>
    <row r="765">
      <c r="A765" s="444"/>
      <c r="B765" s="445"/>
      <c r="D765" s="444"/>
      <c r="E765" s="444"/>
      <c r="F765" s="444"/>
      <c r="G765" s="444"/>
      <c r="H765" s="444"/>
      <c r="I765" s="444"/>
      <c r="J765" s="444"/>
      <c r="K765" s="444"/>
      <c r="L765" s="444"/>
      <c r="M765" s="444"/>
      <c r="N765" s="444"/>
      <c r="O765" s="444"/>
      <c r="P765" s="444"/>
      <c r="Q765" s="444"/>
      <c r="R765" s="444"/>
      <c r="S765" s="444"/>
      <c r="T765" s="444"/>
      <c r="U765" s="444"/>
      <c r="V765" s="444"/>
      <c r="W765" s="444"/>
      <c r="X765" s="444"/>
      <c r="Y765" s="444"/>
      <c r="Z765" s="444"/>
    </row>
    <row r="766">
      <c r="A766" s="444"/>
      <c r="B766" s="445"/>
      <c r="D766" s="444"/>
      <c r="E766" s="444"/>
      <c r="F766" s="444"/>
      <c r="G766" s="444"/>
      <c r="H766" s="444"/>
      <c r="I766" s="444"/>
      <c r="J766" s="444"/>
      <c r="K766" s="444"/>
      <c r="L766" s="444"/>
      <c r="M766" s="444"/>
      <c r="N766" s="444"/>
      <c r="O766" s="444"/>
      <c r="P766" s="444"/>
      <c r="Q766" s="444"/>
      <c r="R766" s="444"/>
      <c r="S766" s="444"/>
      <c r="T766" s="444"/>
      <c r="U766" s="444"/>
      <c r="V766" s="444"/>
      <c r="W766" s="444"/>
      <c r="X766" s="444"/>
      <c r="Y766" s="444"/>
      <c r="Z766" s="444"/>
    </row>
    <row r="767">
      <c r="A767" s="444"/>
      <c r="B767" s="445"/>
      <c r="D767" s="444"/>
      <c r="E767" s="444"/>
      <c r="F767" s="444"/>
      <c r="G767" s="444"/>
      <c r="H767" s="444"/>
      <c r="I767" s="444"/>
      <c r="J767" s="444"/>
      <c r="K767" s="444"/>
      <c r="L767" s="444"/>
      <c r="M767" s="444"/>
      <c r="N767" s="444"/>
      <c r="O767" s="444"/>
      <c r="P767" s="444"/>
      <c r="Q767" s="444"/>
      <c r="R767" s="444"/>
      <c r="S767" s="444"/>
      <c r="T767" s="444"/>
      <c r="U767" s="444"/>
      <c r="V767" s="444"/>
      <c r="W767" s="444"/>
      <c r="X767" s="444"/>
      <c r="Y767" s="444"/>
      <c r="Z767" s="444"/>
    </row>
    <row r="768">
      <c r="A768" s="444"/>
      <c r="B768" s="445"/>
      <c r="D768" s="444"/>
      <c r="E768" s="444"/>
      <c r="F768" s="444"/>
      <c r="G768" s="444"/>
      <c r="H768" s="444"/>
      <c r="I768" s="444"/>
      <c r="J768" s="444"/>
      <c r="K768" s="444"/>
      <c r="L768" s="444"/>
      <c r="M768" s="444"/>
      <c r="N768" s="444"/>
      <c r="O768" s="444"/>
      <c r="P768" s="444"/>
      <c r="Q768" s="444"/>
      <c r="R768" s="444"/>
      <c r="S768" s="444"/>
      <c r="T768" s="444"/>
      <c r="U768" s="444"/>
      <c r="V768" s="444"/>
      <c r="W768" s="444"/>
      <c r="X768" s="444"/>
      <c r="Y768" s="444"/>
      <c r="Z768" s="444"/>
    </row>
    <row r="769">
      <c r="A769" s="444"/>
      <c r="B769" s="445"/>
      <c r="D769" s="444"/>
      <c r="E769" s="444"/>
      <c r="F769" s="444"/>
      <c r="G769" s="444"/>
      <c r="H769" s="444"/>
      <c r="I769" s="444"/>
      <c r="J769" s="444"/>
      <c r="K769" s="444"/>
      <c r="L769" s="444"/>
      <c r="M769" s="444"/>
      <c r="N769" s="444"/>
      <c r="O769" s="444"/>
      <c r="P769" s="444"/>
      <c r="Q769" s="444"/>
      <c r="R769" s="444"/>
      <c r="S769" s="444"/>
      <c r="T769" s="444"/>
      <c r="U769" s="444"/>
      <c r="V769" s="444"/>
      <c r="W769" s="444"/>
      <c r="X769" s="444"/>
      <c r="Y769" s="444"/>
      <c r="Z769" s="444"/>
    </row>
    <row r="770">
      <c r="A770" s="444"/>
      <c r="B770" s="445"/>
      <c r="D770" s="444"/>
      <c r="E770" s="444"/>
      <c r="F770" s="444"/>
      <c r="G770" s="444"/>
      <c r="H770" s="444"/>
      <c r="I770" s="444"/>
      <c r="J770" s="444"/>
      <c r="K770" s="444"/>
      <c r="L770" s="444"/>
      <c r="M770" s="444"/>
      <c r="N770" s="444"/>
      <c r="O770" s="444"/>
      <c r="P770" s="444"/>
      <c r="Q770" s="444"/>
      <c r="R770" s="444"/>
      <c r="S770" s="444"/>
      <c r="T770" s="444"/>
      <c r="U770" s="444"/>
      <c r="V770" s="444"/>
      <c r="W770" s="444"/>
      <c r="X770" s="444"/>
      <c r="Y770" s="444"/>
      <c r="Z770" s="444"/>
    </row>
    <row r="771">
      <c r="A771" s="444"/>
      <c r="B771" s="445"/>
      <c r="D771" s="444"/>
      <c r="E771" s="444"/>
      <c r="F771" s="444"/>
      <c r="G771" s="444"/>
      <c r="H771" s="444"/>
      <c r="I771" s="444"/>
      <c r="J771" s="444"/>
      <c r="K771" s="444"/>
      <c r="L771" s="444"/>
      <c r="M771" s="444"/>
      <c r="N771" s="444"/>
      <c r="O771" s="444"/>
      <c r="P771" s="444"/>
      <c r="Q771" s="444"/>
      <c r="R771" s="444"/>
      <c r="S771" s="444"/>
      <c r="T771" s="444"/>
      <c r="U771" s="444"/>
      <c r="V771" s="444"/>
      <c r="W771" s="444"/>
      <c r="X771" s="444"/>
      <c r="Y771" s="444"/>
      <c r="Z771" s="444"/>
    </row>
    <row r="772">
      <c r="A772" s="444"/>
      <c r="B772" s="445"/>
      <c r="D772" s="444"/>
      <c r="E772" s="444"/>
      <c r="F772" s="444"/>
      <c r="G772" s="444"/>
      <c r="H772" s="444"/>
      <c r="I772" s="444"/>
      <c r="J772" s="444"/>
      <c r="K772" s="444"/>
      <c r="L772" s="444"/>
      <c r="M772" s="444"/>
      <c r="N772" s="444"/>
      <c r="O772" s="444"/>
      <c r="P772" s="444"/>
      <c r="Q772" s="444"/>
      <c r="R772" s="444"/>
      <c r="S772" s="444"/>
      <c r="T772" s="444"/>
      <c r="U772" s="444"/>
      <c r="V772" s="444"/>
      <c r="W772" s="444"/>
      <c r="X772" s="444"/>
      <c r="Y772" s="444"/>
      <c r="Z772" s="444"/>
    </row>
    <row r="773">
      <c r="A773" s="444"/>
      <c r="B773" s="445"/>
      <c r="D773" s="444"/>
      <c r="E773" s="444"/>
      <c r="F773" s="444"/>
      <c r="G773" s="444"/>
      <c r="H773" s="444"/>
      <c r="I773" s="444"/>
      <c r="J773" s="444"/>
      <c r="K773" s="444"/>
      <c r="L773" s="444"/>
      <c r="M773" s="444"/>
      <c r="N773" s="444"/>
      <c r="O773" s="444"/>
      <c r="P773" s="444"/>
      <c r="Q773" s="444"/>
      <c r="R773" s="444"/>
      <c r="S773" s="444"/>
      <c r="T773" s="444"/>
      <c r="U773" s="444"/>
      <c r="V773" s="444"/>
      <c r="W773" s="444"/>
      <c r="X773" s="444"/>
      <c r="Y773" s="444"/>
      <c r="Z773" s="444"/>
    </row>
    <row r="774">
      <c r="A774" s="444"/>
      <c r="B774" s="445"/>
      <c r="D774" s="444"/>
      <c r="E774" s="444"/>
      <c r="F774" s="444"/>
      <c r="G774" s="444"/>
      <c r="H774" s="444"/>
      <c r="I774" s="444"/>
      <c r="J774" s="444"/>
      <c r="K774" s="444"/>
      <c r="L774" s="444"/>
      <c r="M774" s="444"/>
      <c r="N774" s="444"/>
      <c r="O774" s="444"/>
      <c r="P774" s="444"/>
      <c r="Q774" s="444"/>
      <c r="R774" s="444"/>
      <c r="S774" s="444"/>
      <c r="T774" s="444"/>
      <c r="U774" s="444"/>
      <c r="V774" s="444"/>
      <c r="W774" s="444"/>
      <c r="X774" s="444"/>
      <c r="Y774" s="444"/>
      <c r="Z774" s="444"/>
    </row>
    <row r="775">
      <c r="A775" s="444"/>
      <c r="B775" s="445"/>
      <c r="D775" s="444"/>
      <c r="E775" s="444"/>
      <c r="F775" s="444"/>
      <c r="G775" s="444"/>
      <c r="H775" s="444"/>
      <c r="I775" s="444"/>
      <c r="J775" s="444"/>
      <c r="K775" s="444"/>
      <c r="L775" s="444"/>
      <c r="M775" s="444"/>
      <c r="N775" s="444"/>
      <c r="O775" s="444"/>
      <c r="P775" s="444"/>
      <c r="Q775" s="444"/>
      <c r="R775" s="444"/>
      <c r="S775" s="444"/>
      <c r="T775" s="444"/>
      <c r="U775" s="444"/>
      <c r="V775" s="444"/>
      <c r="W775" s="444"/>
      <c r="X775" s="444"/>
      <c r="Y775" s="444"/>
      <c r="Z775" s="444"/>
    </row>
    <row r="776">
      <c r="A776" s="444"/>
      <c r="B776" s="445"/>
      <c r="D776" s="444"/>
      <c r="E776" s="444"/>
      <c r="F776" s="444"/>
      <c r="G776" s="444"/>
      <c r="H776" s="444"/>
      <c r="I776" s="444"/>
      <c r="J776" s="444"/>
      <c r="K776" s="444"/>
      <c r="L776" s="444"/>
      <c r="M776" s="444"/>
      <c r="N776" s="444"/>
      <c r="O776" s="444"/>
      <c r="P776" s="444"/>
      <c r="Q776" s="444"/>
      <c r="R776" s="444"/>
      <c r="S776" s="444"/>
      <c r="T776" s="444"/>
      <c r="U776" s="444"/>
      <c r="V776" s="444"/>
      <c r="W776" s="444"/>
      <c r="X776" s="444"/>
      <c r="Y776" s="444"/>
      <c r="Z776" s="444"/>
    </row>
    <row r="777">
      <c r="A777" s="444"/>
      <c r="B777" s="445"/>
      <c r="D777" s="444"/>
      <c r="E777" s="444"/>
      <c r="F777" s="444"/>
      <c r="G777" s="444"/>
      <c r="H777" s="444"/>
      <c r="I777" s="444"/>
      <c r="J777" s="444"/>
      <c r="K777" s="444"/>
      <c r="L777" s="444"/>
      <c r="M777" s="444"/>
      <c r="N777" s="444"/>
      <c r="O777" s="444"/>
      <c r="P777" s="444"/>
      <c r="Q777" s="444"/>
      <c r="R777" s="444"/>
      <c r="S777" s="444"/>
      <c r="T777" s="444"/>
      <c r="U777" s="444"/>
      <c r="V777" s="444"/>
      <c r="W777" s="444"/>
      <c r="X777" s="444"/>
      <c r="Y777" s="444"/>
      <c r="Z777" s="444"/>
    </row>
    <row r="778">
      <c r="A778" s="444"/>
      <c r="B778" s="445"/>
      <c r="D778" s="444"/>
      <c r="E778" s="444"/>
      <c r="F778" s="444"/>
      <c r="G778" s="444"/>
      <c r="H778" s="444"/>
      <c r="I778" s="444"/>
      <c r="J778" s="444"/>
      <c r="K778" s="444"/>
      <c r="L778" s="444"/>
      <c r="M778" s="444"/>
      <c r="N778" s="444"/>
      <c r="O778" s="444"/>
      <c r="P778" s="444"/>
      <c r="Q778" s="444"/>
      <c r="R778" s="444"/>
      <c r="S778" s="444"/>
      <c r="T778" s="444"/>
      <c r="U778" s="444"/>
      <c r="V778" s="444"/>
      <c r="W778" s="444"/>
      <c r="X778" s="444"/>
      <c r="Y778" s="444"/>
      <c r="Z778" s="444"/>
    </row>
    <row r="779">
      <c r="A779" s="444"/>
      <c r="B779" s="445"/>
      <c r="D779" s="444"/>
      <c r="E779" s="444"/>
      <c r="F779" s="444"/>
      <c r="G779" s="444"/>
      <c r="H779" s="444"/>
      <c r="I779" s="444"/>
      <c r="J779" s="444"/>
      <c r="K779" s="444"/>
      <c r="L779" s="444"/>
      <c r="M779" s="444"/>
      <c r="N779" s="444"/>
      <c r="O779" s="444"/>
      <c r="P779" s="444"/>
      <c r="Q779" s="444"/>
      <c r="R779" s="444"/>
      <c r="S779" s="444"/>
      <c r="T779" s="444"/>
      <c r="U779" s="444"/>
      <c r="V779" s="444"/>
      <c r="W779" s="444"/>
      <c r="X779" s="444"/>
      <c r="Y779" s="444"/>
      <c r="Z779" s="444"/>
    </row>
    <row r="780">
      <c r="A780" s="444"/>
      <c r="B780" s="445"/>
      <c r="D780" s="444"/>
      <c r="E780" s="444"/>
      <c r="F780" s="444"/>
      <c r="G780" s="444"/>
      <c r="H780" s="444"/>
      <c r="I780" s="444"/>
      <c r="J780" s="444"/>
      <c r="K780" s="444"/>
      <c r="L780" s="444"/>
      <c r="M780" s="444"/>
      <c r="N780" s="444"/>
      <c r="O780" s="444"/>
      <c r="P780" s="444"/>
      <c r="Q780" s="444"/>
      <c r="R780" s="444"/>
      <c r="S780" s="444"/>
      <c r="T780" s="444"/>
      <c r="U780" s="444"/>
      <c r="V780" s="444"/>
      <c r="W780" s="444"/>
      <c r="X780" s="444"/>
      <c r="Y780" s="444"/>
      <c r="Z780" s="444"/>
    </row>
    <row r="781">
      <c r="A781" s="444"/>
      <c r="B781" s="445"/>
      <c r="D781" s="444"/>
      <c r="E781" s="444"/>
      <c r="F781" s="444"/>
      <c r="G781" s="444"/>
      <c r="H781" s="444"/>
      <c r="I781" s="444"/>
      <c r="J781" s="444"/>
      <c r="K781" s="444"/>
      <c r="L781" s="444"/>
      <c r="M781" s="444"/>
      <c r="N781" s="444"/>
      <c r="O781" s="444"/>
      <c r="P781" s="444"/>
      <c r="Q781" s="444"/>
      <c r="R781" s="444"/>
      <c r="S781" s="444"/>
      <c r="T781" s="444"/>
      <c r="U781" s="444"/>
      <c r="V781" s="444"/>
      <c r="W781" s="444"/>
      <c r="X781" s="444"/>
      <c r="Y781" s="444"/>
      <c r="Z781" s="444"/>
    </row>
    <row r="782">
      <c r="A782" s="444"/>
      <c r="B782" s="445"/>
      <c r="D782" s="444"/>
      <c r="E782" s="444"/>
      <c r="F782" s="444"/>
      <c r="G782" s="444"/>
      <c r="H782" s="444"/>
      <c r="I782" s="444"/>
      <c r="J782" s="444"/>
      <c r="K782" s="444"/>
      <c r="L782" s="444"/>
      <c r="M782" s="444"/>
      <c r="N782" s="444"/>
      <c r="O782" s="444"/>
      <c r="P782" s="444"/>
      <c r="Q782" s="444"/>
      <c r="R782" s="444"/>
      <c r="S782" s="444"/>
      <c r="T782" s="444"/>
      <c r="U782" s="444"/>
      <c r="V782" s="444"/>
      <c r="W782" s="444"/>
      <c r="X782" s="444"/>
      <c r="Y782" s="444"/>
      <c r="Z782" s="444"/>
    </row>
    <row r="783">
      <c r="A783" s="444"/>
      <c r="B783" s="445"/>
      <c r="D783" s="444"/>
      <c r="E783" s="444"/>
      <c r="F783" s="444"/>
      <c r="G783" s="444"/>
      <c r="H783" s="444"/>
      <c r="I783" s="444"/>
      <c r="J783" s="444"/>
      <c r="K783" s="444"/>
      <c r="L783" s="444"/>
      <c r="M783" s="444"/>
      <c r="N783" s="444"/>
      <c r="O783" s="444"/>
      <c r="P783" s="444"/>
      <c r="Q783" s="444"/>
      <c r="R783" s="444"/>
      <c r="S783" s="444"/>
      <c r="T783" s="444"/>
      <c r="U783" s="444"/>
      <c r="V783" s="444"/>
      <c r="W783" s="444"/>
      <c r="X783" s="444"/>
      <c r="Y783" s="444"/>
      <c r="Z783" s="444"/>
    </row>
    <row r="784">
      <c r="A784" s="444"/>
      <c r="B784" s="445"/>
      <c r="D784" s="444"/>
      <c r="E784" s="444"/>
      <c r="F784" s="444"/>
      <c r="G784" s="444"/>
      <c r="H784" s="444"/>
      <c r="I784" s="444"/>
      <c r="J784" s="444"/>
      <c r="K784" s="444"/>
      <c r="L784" s="444"/>
      <c r="M784" s="444"/>
      <c r="N784" s="444"/>
      <c r="O784" s="444"/>
      <c r="P784" s="444"/>
      <c r="Q784" s="444"/>
      <c r="R784" s="444"/>
      <c r="S784" s="444"/>
      <c r="T784" s="444"/>
      <c r="U784" s="444"/>
      <c r="V784" s="444"/>
      <c r="W784" s="444"/>
      <c r="X784" s="444"/>
      <c r="Y784" s="444"/>
      <c r="Z784" s="444"/>
    </row>
    <row r="785">
      <c r="A785" s="444"/>
      <c r="B785" s="445"/>
      <c r="D785" s="444"/>
      <c r="E785" s="444"/>
      <c r="F785" s="444"/>
      <c r="G785" s="444"/>
      <c r="H785" s="444"/>
      <c r="I785" s="444"/>
      <c r="J785" s="444"/>
      <c r="K785" s="444"/>
      <c r="L785" s="444"/>
      <c r="M785" s="444"/>
      <c r="N785" s="444"/>
      <c r="O785" s="444"/>
      <c r="P785" s="444"/>
      <c r="Q785" s="444"/>
      <c r="R785" s="444"/>
      <c r="S785" s="444"/>
      <c r="T785" s="444"/>
      <c r="U785" s="444"/>
      <c r="V785" s="444"/>
      <c r="W785" s="444"/>
      <c r="X785" s="444"/>
      <c r="Y785" s="444"/>
      <c r="Z785" s="444"/>
    </row>
    <row r="786">
      <c r="A786" s="444"/>
      <c r="B786" s="445"/>
      <c r="D786" s="444"/>
      <c r="E786" s="444"/>
      <c r="F786" s="444"/>
      <c r="G786" s="444"/>
      <c r="H786" s="444"/>
      <c r="I786" s="444"/>
      <c r="J786" s="444"/>
      <c r="K786" s="444"/>
      <c r="L786" s="444"/>
      <c r="M786" s="444"/>
      <c r="N786" s="444"/>
      <c r="O786" s="444"/>
      <c r="P786" s="444"/>
      <c r="Q786" s="444"/>
      <c r="R786" s="444"/>
      <c r="S786" s="444"/>
      <c r="T786" s="444"/>
      <c r="U786" s="444"/>
      <c r="V786" s="444"/>
      <c r="W786" s="444"/>
      <c r="X786" s="444"/>
      <c r="Y786" s="444"/>
      <c r="Z786" s="444"/>
    </row>
    <row r="787">
      <c r="A787" s="444"/>
      <c r="B787" s="445"/>
      <c r="D787" s="444"/>
      <c r="E787" s="444"/>
      <c r="F787" s="444"/>
      <c r="G787" s="444"/>
      <c r="H787" s="444"/>
      <c r="I787" s="444"/>
      <c r="J787" s="444"/>
      <c r="K787" s="444"/>
      <c r="L787" s="444"/>
      <c r="M787" s="444"/>
      <c r="N787" s="444"/>
      <c r="O787" s="444"/>
      <c r="P787" s="444"/>
      <c r="Q787" s="444"/>
      <c r="R787" s="444"/>
      <c r="S787" s="444"/>
      <c r="T787" s="444"/>
      <c r="U787" s="444"/>
      <c r="V787" s="444"/>
      <c r="W787" s="444"/>
      <c r="X787" s="444"/>
      <c r="Y787" s="444"/>
      <c r="Z787" s="444"/>
    </row>
    <row r="788">
      <c r="A788" s="444"/>
      <c r="B788" s="445"/>
      <c r="D788" s="444"/>
      <c r="E788" s="444"/>
      <c r="F788" s="444"/>
      <c r="G788" s="444"/>
      <c r="H788" s="444"/>
      <c r="I788" s="444"/>
      <c r="J788" s="444"/>
      <c r="K788" s="444"/>
      <c r="L788" s="444"/>
      <c r="M788" s="444"/>
      <c r="N788" s="444"/>
      <c r="O788" s="444"/>
      <c r="P788" s="444"/>
      <c r="Q788" s="444"/>
      <c r="R788" s="444"/>
      <c r="S788" s="444"/>
      <c r="T788" s="444"/>
      <c r="U788" s="444"/>
      <c r="V788" s="444"/>
      <c r="W788" s="444"/>
      <c r="X788" s="444"/>
      <c r="Y788" s="444"/>
      <c r="Z788" s="444"/>
    </row>
    <row r="789">
      <c r="A789" s="444"/>
      <c r="B789" s="445"/>
      <c r="D789" s="444"/>
      <c r="E789" s="444"/>
      <c r="F789" s="444"/>
      <c r="G789" s="444"/>
      <c r="H789" s="444"/>
      <c r="I789" s="444"/>
      <c r="J789" s="444"/>
      <c r="K789" s="444"/>
      <c r="L789" s="444"/>
      <c r="M789" s="444"/>
      <c r="N789" s="444"/>
      <c r="O789" s="444"/>
      <c r="P789" s="444"/>
      <c r="Q789" s="444"/>
      <c r="R789" s="444"/>
      <c r="S789" s="444"/>
      <c r="T789" s="444"/>
      <c r="U789" s="444"/>
      <c r="V789" s="444"/>
      <c r="W789" s="444"/>
      <c r="X789" s="444"/>
      <c r="Y789" s="444"/>
      <c r="Z789" s="444"/>
    </row>
    <row r="790">
      <c r="A790" s="444"/>
      <c r="B790" s="445"/>
      <c r="D790" s="444"/>
      <c r="E790" s="444"/>
      <c r="F790" s="444"/>
      <c r="G790" s="444"/>
      <c r="H790" s="444"/>
      <c r="I790" s="444"/>
      <c r="J790" s="444"/>
      <c r="K790" s="444"/>
      <c r="L790" s="444"/>
      <c r="M790" s="444"/>
      <c r="N790" s="444"/>
      <c r="O790" s="444"/>
      <c r="P790" s="444"/>
      <c r="Q790" s="444"/>
      <c r="R790" s="444"/>
      <c r="S790" s="444"/>
      <c r="T790" s="444"/>
      <c r="U790" s="444"/>
      <c r="V790" s="444"/>
      <c r="W790" s="444"/>
      <c r="X790" s="444"/>
      <c r="Y790" s="444"/>
      <c r="Z790" s="444"/>
    </row>
    <row r="791">
      <c r="A791" s="444"/>
      <c r="B791" s="445"/>
      <c r="D791" s="444"/>
      <c r="E791" s="444"/>
      <c r="F791" s="444"/>
      <c r="G791" s="444"/>
      <c r="H791" s="444"/>
      <c r="I791" s="444"/>
      <c r="J791" s="444"/>
      <c r="K791" s="444"/>
      <c r="L791" s="444"/>
      <c r="M791" s="444"/>
      <c r="N791" s="444"/>
      <c r="O791" s="444"/>
      <c r="P791" s="444"/>
      <c r="Q791" s="444"/>
      <c r="R791" s="444"/>
      <c r="S791" s="444"/>
      <c r="T791" s="444"/>
      <c r="U791" s="444"/>
      <c r="V791" s="444"/>
      <c r="W791" s="444"/>
      <c r="X791" s="444"/>
      <c r="Y791" s="444"/>
      <c r="Z791" s="444"/>
    </row>
    <row r="792">
      <c r="A792" s="444"/>
      <c r="B792" s="445"/>
      <c r="D792" s="444"/>
      <c r="E792" s="444"/>
      <c r="F792" s="444"/>
      <c r="G792" s="444"/>
      <c r="H792" s="444"/>
      <c r="I792" s="444"/>
      <c r="J792" s="444"/>
      <c r="K792" s="444"/>
      <c r="L792" s="444"/>
      <c r="M792" s="444"/>
      <c r="N792" s="444"/>
      <c r="O792" s="444"/>
      <c r="P792" s="444"/>
      <c r="Q792" s="444"/>
      <c r="R792" s="444"/>
      <c r="S792" s="444"/>
      <c r="T792" s="444"/>
      <c r="U792" s="444"/>
      <c r="V792" s="444"/>
      <c r="W792" s="444"/>
      <c r="X792" s="444"/>
      <c r="Y792" s="444"/>
      <c r="Z792" s="444"/>
    </row>
    <row r="793">
      <c r="A793" s="444"/>
      <c r="B793" s="445"/>
      <c r="D793" s="444"/>
      <c r="E793" s="444"/>
      <c r="F793" s="444"/>
      <c r="G793" s="444"/>
      <c r="H793" s="444"/>
      <c r="I793" s="444"/>
      <c r="J793" s="444"/>
      <c r="K793" s="444"/>
      <c r="L793" s="444"/>
      <c r="M793" s="444"/>
      <c r="N793" s="444"/>
      <c r="O793" s="444"/>
      <c r="P793" s="444"/>
      <c r="Q793" s="444"/>
      <c r="R793" s="444"/>
      <c r="S793" s="444"/>
      <c r="T793" s="444"/>
      <c r="U793" s="444"/>
      <c r="V793" s="444"/>
      <c r="W793" s="444"/>
      <c r="X793" s="444"/>
      <c r="Y793" s="444"/>
      <c r="Z793" s="444"/>
    </row>
    <row r="794">
      <c r="A794" s="444"/>
      <c r="B794" s="445"/>
      <c r="D794" s="444"/>
      <c r="E794" s="444"/>
      <c r="F794" s="444"/>
      <c r="G794" s="444"/>
      <c r="H794" s="444"/>
      <c r="I794" s="444"/>
      <c r="J794" s="444"/>
      <c r="K794" s="444"/>
      <c r="L794" s="444"/>
      <c r="M794" s="444"/>
      <c r="N794" s="444"/>
      <c r="O794" s="444"/>
      <c r="P794" s="444"/>
      <c r="Q794" s="444"/>
      <c r="R794" s="444"/>
      <c r="S794" s="444"/>
      <c r="T794" s="444"/>
      <c r="U794" s="444"/>
      <c r="V794" s="444"/>
      <c r="W794" s="444"/>
      <c r="X794" s="444"/>
      <c r="Y794" s="444"/>
      <c r="Z794" s="444"/>
    </row>
    <row r="795">
      <c r="A795" s="444"/>
      <c r="B795" s="445"/>
      <c r="D795" s="444"/>
      <c r="E795" s="444"/>
      <c r="F795" s="444"/>
      <c r="G795" s="444"/>
      <c r="H795" s="444"/>
      <c r="I795" s="444"/>
      <c r="J795" s="444"/>
      <c r="K795" s="444"/>
      <c r="L795" s="444"/>
      <c r="M795" s="444"/>
      <c r="N795" s="444"/>
      <c r="O795" s="444"/>
      <c r="P795" s="444"/>
      <c r="Q795" s="444"/>
      <c r="R795" s="444"/>
      <c r="S795" s="444"/>
      <c r="T795" s="444"/>
      <c r="U795" s="444"/>
      <c r="V795" s="444"/>
      <c r="W795" s="444"/>
      <c r="X795" s="444"/>
      <c r="Y795" s="444"/>
      <c r="Z795" s="444"/>
    </row>
    <row r="796">
      <c r="A796" s="444"/>
      <c r="B796" s="445"/>
      <c r="D796" s="444"/>
      <c r="E796" s="444"/>
      <c r="F796" s="444"/>
      <c r="G796" s="444"/>
      <c r="H796" s="444"/>
      <c r="I796" s="444"/>
      <c r="J796" s="444"/>
      <c r="K796" s="444"/>
      <c r="L796" s="444"/>
      <c r="M796" s="444"/>
      <c r="N796" s="444"/>
      <c r="O796" s="444"/>
      <c r="P796" s="444"/>
      <c r="Q796" s="444"/>
      <c r="R796" s="444"/>
      <c r="S796" s="444"/>
      <c r="T796" s="444"/>
      <c r="U796" s="444"/>
      <c r="V796" s="444"/>
      <c r="W796" s="444"/>
      <c r="X796" s="444"/>
      <c r="Y796" s="444"/>
      <c r="Z796" s="444"/>
    </row>
    <row r="797">
      <c r="A797" s="444"/>
      <c r="B797" s="445"/>
      <c r="D797" s="444"/>
      <c r="E797" s="444"/>
      <c r="F797" s="444"/>
      <c r="G797" s="444"/>
      <c r="H797" s="444"/>
      <c r="I797" s="444"/>
      <c r="J797" s="444"/>
      <c r="K797" s="444"/>
      <c r="L797" s="444"/>
      <c r="M797" s="444"/>
      <c r="N797" s="444"/>
      <c r="O797" s="444"/>
      <c r="P797" s="444"/>
      <c r="Q797" s="444"/>
      <c r="R797" s="444"/>
      <c r="S797" s="444"/>
      <c r="T797" s="444"/>
      <c r="U797" s="444"/>
      <c r="V797" s="444"/>
      <c r="W797" s="444"/>
      <c r="X797" s="444"/>
      <c r="Y797" s="444"/>
      <c r="Z797" s="444"/>
    </row>
    <row r="798">
      <c r="A798" s="444"/>
      <c r="B798" s="445"/>
      <c r="D798" s="444"/>
      <c r="E798" s="444"/>
      <c r="F798" s="444"/>
      <c r="G798" s="444"/>
      <c r="H798" s="444"/>
      <c r="I798" s="444"/>
      <c r="J798" s="444"/>
      <c r="K798" s="444"/>
      <c r="L798" s="444"/>
      <c r="M798" s="444"/>
      <c r="N798" s="444"/>
      <c r="O798" s="444"/>
      <c r="P798" s="444"/>
      <c r="Q798" s="444"/>
      <c r="R798" s="444"/>
      <c r="S798" s="444"/>
      <c r="T798" s="444"/>
      <c r="U798" s="444"/>
      <c r="V798" s="444"/>
      <c r="W798" s="444"/>
      <c r="X798" s="444"/>
      <c r="Y798" s="444"/>
      <c r="Z798" s="444"/>
    </row>
    <row r="799">
      <c r="A799" s="444"/>
      <c r="B799" s="445"/>
      <c r="D799" s="444"/>
      <c r="E799" s="444"/>
      <c r="F799" s="444"/>
      <c r="G799" s="444"/>
      <c r="H799" s="444"/>
      <c r="I799" s="444"/>
      <c r="J799" s="444"/>
      <c r="K799" s="444"/>
      <c r="L799" s="444"/>
      <c r="M799" s="444"/>
      <c r="N799" s="444"/>
      <c r="O799" s="444"/>
      <c r="P799" s="444"/>
      <c r="Q799" s="444"/>
      <c r="R799" s="444"/>
      <c r="S799" s="444"/>
      <c r="T799" s="444"/>
      <c r="U799" s="444"/>
      <c r="V799" s="444"/>
      <c r="W799" s="444"/>
      <c r="X799" s="444"/>
      <c r="Y799" s="444"/>
      <c r="Z799" s="444"/>
    </row>
    <row r="800">
      <c r="A800" s="444"/>
      <c r="B800" s="445"/>
      <c r="D800" s="444"/>
      <c r="E800" s="444"/>
      <c r="F800" s="444"/>
      <c r="G800" s="444"/>
      <c r="H800" s="444"/>
      <c r="I800" s="444"/>
      <c r="J800" s="444"/>
      <c r="K800" s="444"/>
      <c r="L800" s="444"/>
      <c r="M800" s="444"/>
      <c r="N800" s="444"/>
      <c r="O800" s="444"/>
      <c r="P800" s="444"/>
      <c r="Q800" s="444"/>
      <c r="R800" s="444"/>
      <c r="S800" s="444"/>
      <c r="T800" s="444"/>
      <c r="U800" s="444"/>
      <c r="V800" s="444"/>
      <c r="W800" s="444"/>
      <c r="X800" s="444"/>
      <c r="Y800" s="444"/>
      <c r="Z800" s="444"/>
    </row>
    <row r="801">
      <c r="A801" s="444"/>
      <c r="B801" s="445"/>
      <c r="D801" s="444"/>
      <c r="E801" s="444"/>
      <c r="F801" s="444"/>
      <c r="G801" s="444"/>
      <c r="H801" s="444"/>
      <c r="I801" s="444"/>
      <c r="J801" s="444"/>
      <c r="K801" s="444"/>
      <c r="L801" s="444"/>
      <c r="M801" s="444"/>
      <c r="N801" s="444"/>
      <c r="O801" s="444"/>
      <c r="P801" s="444"/>
      <c r="Q801" s="444"/>
      <c r="R801" s="444"/>
      <c r="S801" s="444"/>
      <c r="T801" s="444"/>
      <c r="U801" s="444"/>
      <c r="V801" s="444"/>
      <c r="W801" s="444"/>
      <c r="X801" s="444"/>
      <c r="Y801" s="444"/>
      <c r="Z801" s="444"/>
    </row>
    <row r="802">
      <c r="A802" s="444"/>
      <c r="B802" s="445"/>
      <c r="D802" s="444"/>
      <c r="E802" s="444"/>
      <c r="F802" s="444"/>
      <c r="G802" s="444"/>
      <c r="H802" s="444"/>
      <c r="I802" s="444"/>
      <c r="J802" s="444"/>
      <c r="K802" s="444"/>
      <c r="L802" s="444"/>
      <c r="M802" s="444"/>
      <c r="N802" s="444"/>
      <c r="O802" s="444"/>
      <c r="P802" s="444"/>
      <c r="Q802" s="444"/>
      <c r="R802" s="444"/>
      <c r="S802" s="444"/>
      <c r="T802" s="444"/>
      <c r="U802" s="444"/>
      <c r="V802" s="444"/>
      <c r="W802" s="444"/>
      <c r="X802" s="444"/>
      <c r="Y802" s="444"/>
      <c r="Z802" s="444"/>
    </row>
    <row r="803">
      <c r="A803" s="444"/>
      <c r="B803" s="445"/>
      <c r="D803" s="444"/>
      <c r="E803" s="444"/>
      <c r="F803" s="444"/>
      <c r="G803" s="444"/>
      <c r="H803" s="444"/>
      <c r="I803" s="444"/>
      <c r="J803" s="444"/>
      <c r="K803" s="444"/>
      <c r="L803" s="444"/>
      <c r="M803" s="444"/>
      <c r="N803" s="444"/>
      <c r="O803" s="444"/>
      <c r="P803" s="444"/>
      <c r="Q803" s="444"/>
      <c r="R803" s="444"/>
      <c r="S803" s="444"/>
      <c r="T803" s="444"/>
      <c r="U803" s="444"/>
      <c r="V803" s="444"/>
      <c r="W803" s="444"/>
      <c r="X803" s="444"/>
      <c r="Y803" s="444"/>
      <c r="Z803" s="444"/>
    </row>
    <row r="804">
      <c r="A804" s="444"/>
      <c r="B804" s="445"/>
      <c r="D804" s="444"/>
      <c r="E804" s="444"/>
      <c r="F804" s="444"/>
      <c r="G804" s="444"/>
      <c r="H804" s="444"/>
      <c r="I804" s="444"/>
      <c r="J804" s="444"/>
      <c r="K804" s="444"/>
      <c r="L804" s="444"/>
      <c r="M804" s="444"/>
      <c r="N804" s="444"/>
      <c r="O804" s="444"/>
      <c r="P804" s="444"/>
      <c r="Q804" s="444"/>
      <c r="R804" s="444"/>
      <c r="S804" s="444"/>
      <c r="T804" s="444"/>
      <c r="U804" s="444"/>
      <c r="V804" s="444"/>
      <c r="W804" s="444"/>
      <c r="X804" s="444"/>
      <c r="Y804" s="444"/>
      <c r="Z804" s="444"/>
    </row>
    <row r="805">
      <c r="A805" s="444"/>
      <c r="B805" s="445"/>
      <c r="D805" s="444"/>
      <c r="E805" s="444"/>
      <c r="F805" s="444"/>
      <c r="G805" s="444"/>
      <c r="H805" s="444"/>
      <c r="I805" s="444"/>
      <c r="J805" s="444"/>
      <c r="K805" s="444"/>
      <c r="L805" s="444"/>
      <c r="M805" s="444"/>
      <c r="N805" s="444"/>
      <c r="O805" s="444"/>
      <c r="P805" s="444"/>
      <c r="Q805" s="444"/>
      <c r="R805" s="444"/>
      <c r="S805" s="444"/>
      <c r="T805" s="444"/>
      <c r="U805" s="444"/>
      <c r="V805" s="444"/>
      <c r="W805" s="444"/>
      <c r="X805" s="444"/>
      <c r="Y805" s="444"/>
      <c r="Z805" s="444"/>
    </row>
    <row r="806">
      <c r="A806" s="444"/>
      <c r="B806" s="445"/>
      <c r="D806" s="444"/>
      <c r="E806" s="444"/>
      <c r="F806" s="444"/>
      <c r="G806" s="444"/>
      <c r="H806" s="444"/>
      <c r="I806" s="444"/>
      <c r="J806" s="444"/>
      <c r="K806" s="444"/>
      <c r="L806" s="444"/>
      <c r="M806" s="444"/>
      <c r="N806" s="444"/>
      <c r="O806" s="444"/>
      <c r="P806" s="444"/>
      <c r="Q806" s="444"/>
      <c r="R806" s="444"/>
      <c r="S806" s="444"/>
      <c r="T806" s="444"/>
      <c r="U806" s="444"/>
      <c r="V806" s="444"/>
      <c r="W806" s="444"/>
      <c r="X806" s="444"/>
      <c r="Y806" s="444"/>
      <c r="Z806" s="444"/>
    </row>
    <row r="807">
      <c r="A807" s="444"/>
      <c r="B807" s="445"/>
      <c r="D807" s="444"/>
      <c r="E807" s="444"/>
      <c r="F807" s="444"/>
      <c r="G807" s="444"/>
      <c r="H807" s="444"/>
      <c r="I807" s="444"/>
      <c r="J807" s="444"/>
      <c r="K807" s="444"/>
      <c r="L807" s="444"/>
      <c r="M807" s="444"/>
      <c r="N807" s="444"/>
      <c r="O807" s="444"/>
      <c r="P807" s="444"/>
      <c r="Q807" s="444"/>
      <c r="R807" s="444"/>
      <c r="S807" s="444"/>
      <c r="T807" s="444"/>
      <c r="U807" s="444"/>
      <c r="V807" s="444"/>
      <c r="W807" s="444"/>
      <c r="X807" s="444"/>
      <c r="Y807" s="444"/>
      <c r="Z807" s="444"/>
    </row>
    <row r="808">
      <c r="A808" s="444"/>
      <c r="B808" s="445"/>
      <c r="D808" s="444"/>
      <c r="E808" s="444"/>
      <c r="F808" s="444"/>
      <c r="G808" s="444"/>
      <c r="H808" s="444"/>
      <c r="I808" s="444"/>
      <c r="J808" s="444"/>
      <c r="K808" s="444"/>
      <c r="L808" s="444"/>
      <c r="M808" s="444"/>
      <c r="N808" s="444"/>
      <c r="O808" s="444"/>
      <c r="P808" s="444"/>
      <c r="Q808" s="444"/>
      <c r="R808" s="444"/>
      <c r="S808" s="444"/>
      <c r="T808" s="444"/>
      <c r="U808" s="444"/>
      <c r="V808" s="444"/>
      <c r="W808" s="444"/>
      <c r="X808" s="444"/>
      <c r="Y808" s="444"/>
      <c r="Z808" s="444"/>
    </row>
    <row r="809">
      <c r="A809" s="444"/>
      <c r="B809" s="445"/>
      <c r="D809" s="444"/>
      <c r="E809" s="444"/>
      <c r="F809" s="444"/>
      <c r="G809" s="444"/>
      <c r="H809" s="444"/>
      <c r="I809" s="444"/>
      <c r="J809" s="444"/>
      <c r="K809" s="444"/>
      <c r="L809" s="444"/>
      <c r="M809" s="444"/>
      <c r="N809" s="444"/>
      <c r="O809" s="444"/>
      <c r="P809" s="444"/>
      <c r="Q809" s="444"/>
      <c r="R809" s="444"/>
      <c r="S809" s="444"/>
      <c r="T809" s="444"/>
      <c r="U809" s="444"/>
      <c r="V809" s="444"/>
      <c r="W809" s="444"/>
      <c r="X809" s="444"/>
      <c r="Y809" s="444"/>
      <c r="Z809" s="444"/>
    </row>
    <row r="810">
      <c r="A810" s="444"/>
      <c r="B810" s="445"/>
      <c r="D810" s="444"/>
      <c r="E810" s="444"/>
      <c r="F810" s="444"/>
      <c r="G810" s="444"/>
      <c r="H810" s="444"/>
      <c r="I810" s="444"/>
      <c r="J810" s="444"/>
      <c r="K810" s="444"/>
      <c r="L810" s="444"/>
      <c r="M810" s="444"/>
      <c r="N810" s="444"/>
      <c r="O810" s="444"/>
      <c r="P810" s="444"/>
      <c r="Q810" s="444"/>
      <c r="R810" s="444"/>
      <c r="S810" s="444"/>
      <c r="T810" s="444"/>
      <c r="U810" s="444"/>
      <c r="V810" s="444"/>
      <c r="W810" s="444"/>
      <c r="X810" s="444"/>
      <c r="Y810" s="444"/>
      <c r="Z810" s="444"/>
    </row>
    <row r="811">
      <c r="A811" s="444"/>
      <c r="B811" s="445"/>
      <c r="D811" s="444"/>
      <c r="E811" s="444"/>
      <c r="F811" s="444"/>
      <c r="G811" s="444"/>
      <c r="H811" s="444"/>
      <c r="I811" s="444"/>
      <c r="J811" s="444"/>
      <c r="K811" s="444"/>
      <c r="L811" s="444"/>
      <c r="M811" s="444"/>
      <c r="N811" s="444"/>
      <c r="O811" s="444"/>
      <c r="P811" s="444"/>
      <c r="Q811" s="444"/>
      <c r="R811" s="444"/>
      <c r="S811" s="444"/>
      <c r="T811" s="444"/>
      <c r="U811" s="444"/>
      <c r="V811" s="444"/>
      <c r="W811" s="444"/>
      <c r="X811" s="444"/>
      <c r="Y811" s="444"/>
      <c r="Z811" s="444"/>
    </row>
    <row r="812">
      <c r="A812" s="444"/>
      <c r="B812" s="445"/>
      <c r="D812" s="444"/>
      <c r="E812" s="444"/>
      <c r="F812" s="444"/>
      <c r="G812" s="444"/>
      <c r="H812" s="444"/>
      <c r="I812" s="444"/>
      <c r="J812" s="444"/>
      <c r="K812" s="444"/>
      <c r="L812" s="444"/>
      <c r="M812" s="444"/>
      <c r="N812" s="444"/>
      <c r="O812" s="444"/>
      <c r="P812" s="444"/>
      <c r="Q812" s="444"/>
      <c r="R812" s="444"/>
      <c r="S812" s="444"/>
      <c r="T812" s="444"/>
      <c r="U812" s="444"/>
      <c r="V812" s="444"/>
      <c r="W812" s="444"/>
      <c r="X812" s="444"/>
      <c r="Y812" s="444"/>
      <c r="Z812" s="444"/>
    </row>
    <row r="813">
      <c r="A813" s="444"/>
      <c r="B813" s="445"/>
      <c r="D813" s="444"/>
      <c r="E813" s="444"/>
      <c r="F813" s="444"/>
      <c r="G813" s="444"/>
      <c r="H813" s="444"/>
      <c r="I813" s="444"/>
      <c r="J813" s="444"/>
      <c r="K813" s="444"/>
      <c r="L813" s="444"/>
      <c r="M813" s="444"/>
      <c r="N813" s="444"/>
      <c r="O813" s="444"/>
      <c r="P813" s="444"/>
      <c r="Q813" s="444"/>
      <c r="R813" s="444"/>
      <c r="S813" s="444"/>
      <c r="T813" s="444"/>
      <c r="U813" s="444"/>
      <c r="V813" s="444"/>
      <c r="W813" s="444"/>
      <c r="X813" s="444"/>
      <c r="Y813" s="444"/>
      <c r="Z813" s="444"/>
    </row>
    <row r="814">
      <c r="A814" s="444"/>
      <c r="B814" s="445"/>
      <c r="D814" s="444"/>
      <c r="E814" s="444"/>
      <c r="F814" s="444"/>
      <c r="G814" s="444"/>
      <c r="H814" s="444"/>
      <c r="I814" s="444"/>
      <c r="J814" s="444"/>
      <c r="K814" s="444"/>
      <c r="L814" s="444"/>
      <c r="M814" s="444"/>
      <c r="N814" s="444"/>
      <c r="O814" s="444"/>
      <c r="P814" s="444"/>
      <c r="Q814" s="444"/>
      <c r="R814" s="444"/>
      <c r="S814" s="444"/>
      <c r="T814" s="444"/>
      <c r="U814" s="444"/>
      <c r="V814" s="444"/>
      <c r="W814" s="444"/>
      <c r="X814" s="444"/>
      <c r="Y814" s="444"/>
      <c r="Z814" s="444"/>
    </row>
    <row r="815">
      <c r="A815" s="444"/>
      <c r="B815" s="445"/>
      <c r="D815" s="444"/>
      <c r="E815" s="444"/>
      <c r="F815" s="444"/>
      <c r="G815" s="444"/>
      <c r="H815" s="444"/>
      <c r="I815" s="444"/>
      <c r="J815" s="444"/>
      <c r="K815" s="444"/>
      <c r="L815" s="444"/>
      <c r="M815" s="444"/>
      <c r="N815" s="444"/>
      <c r="O815" s="444"/>
      <c r="P815" s="444"/>
      <c r="Q815" s="444"/>
      <c r="R815" s="444"/>
      <c r="S815" s="444"/>
      <c r="T815" s="444"/>
      <c r="U815" s="444"/>
      <c r="V815" s="444"/>
      <c r="W815" s="444"/>
      <c r="X815" s="444"/>
      <c r="Y815" s="444"/>
      <c r="Z815" s="444"/>
    </row>
    <row r="816">
      <c r="A816" s="444"/>
      <c r="B816" s="445"/>
      <c r="D816" s="444"/>
      <c r="E816" s="444"/>
      <c r="F816" s="444"/>
      <c r="G816" s="444"/>
      <c r="H816" s="444"/>
      <c r="I816" s="444"/>
      <c r="J816" s="444"/>
      <c r="K816" s="444"/>
      <c r="L816" s="444"/>
      <c r="M816" s="444"/>
      <c r="N816" s="444"/>
      <c r="O816" s="444"/>
      <c r="P816" s="444"/>
      <c r="Q816" s="444"/>
      <c r="R816" s="444"/>
      <c r="S816" s="444"/>
      <c r="T816" s="444"/>
      <c r="U816" s="444"/>
      <c r="V816" s="444"/>
      <c r="W816" s="444"/>
      <c r="X816" s="444"/>
      <c r="Y816" s="444"/>
      <c r="Z816" s="444"/>
    </row>
    <row r="817">
      <c r="A817" s="444"/>
      <c r="B817" s="445"/>
      <c r="D817" s="444"/>
      <c r="E817" s="444"/>
      <c r="F817" s="444"/>
      <c r="G817" s="444"/>
      <c r="H817" s="444"/>
      <c r="I817" s="444"/>
      <c r="J817" s="444"/>
      <c r="K817" s="444"/>
      <c r="L817" s="444"/>
      <c r="M817" s="444"/>
      <c r="N817" s="444"/>
      <c r="O817" s="444"/>
      <c r="P817" s="444"/>
      <c r="Q817" s="444"/>
      <c r="R817" s="444"/>
      <c r="S817" s="444"/>
      <c r="T817" s="444"/>
      <c r="U817" s="444"/>
      <c r="V817" s="444"/>
      <c r="W817" s="444"/>
      <c r="X817" s="444"/>
      <c r="Y817" s="444"/>
      <c r="Z817" s="444"/>
    </row>
    <row r="818">
      <c r="A818" s="444"/>
      <c r="B818" s="445"/>
      <c r="D818" s="444"/>
      <c r="E818" s="444"/>
      <c r="F818" s="444"/>
      <c r="G818" s="444"/>
      <c r="H818" s="444"/>
      <c r="I818" s="444"/>
      <c r="J818" s="444"/>
      <c r="K818" s="444"/>
      <c r="L818" s="444"/>
      <c r="M818" s="444"/>
      <c r="N818" s="444"/>
      <c r="O818" s="444"/>
      <c r="P818" s="444"/>
      <c r="Q818" s="444"/>
      <c r="R818" s="444"/>
      <c r="S818" s="444"/>
      <c r="T818" s="444"/>
      <c r="U818" s="444"/>
      <c r="V818" s="444"/>
      <c r="W818" s="444"/>
      <c r="X818" s="444"/>
      <c r="Y818" s="444"/>
      <c r="Z818" s="444"/>
    </row>
    <row r="819">
      <c r="A819" s="444"/>
      <c r="B819" s="445"/>
      <c r="D819" s="444"/>
      <c r="E819" s="444"/>
      <c r="F819" s="444"/>
      <c r="G819" s="444"/>
      <c r="H819" s="444"/>
      <c r="I819" s="444"/>
      <c r="J819" s="444"/>
      <c r="K819" s="444"/>
      <c r="L819" s="444"/>
      <c r="M819" s="444"/>
      <c r="N819" s="444"/>
      <c r="O819" s="444"/>
      <c r="P819" s="444"/>
      <c r="Q819" s="444"/>
      <c r="R819" s="444"/>
      <c r="S819" s="444"/>
      <c r="T819" s="444"/>
      <c r="U819" s="444"/>
      <c r="V819" s="444"/>
      <c r="W819" s="444"/>
      <c r="X819" s="444"/>
      <c r="Y819" s="444"/>
      <c r="Z819" s="444"/>
    </row>
    <row r="820">
      <c r="A820" s="444"/>
      <c r="B820" s="445"/>
      <c r="D820" s="444"/>
      <c r="E820" s="444"/>
      <c r="F820" s="444"/>
      <c r="G820" s="444"/>
      <c r="H820" s="444"/>
      <c r="I820" s="444"/>
      <c r="J820" s="444"/>
      <c r="K820" s="444"/>
      <c r="L820" s="444"/>
      <c r="M820" s="444"/>
      <c r="N820" s="444"/>
      <c r="O820" s="444"/>
      <c r="P820" s="444"/>
      <c r="Q820" s="444"/>
      <c r="R820" s="444"/>
      <c r="S820" s="444"/>
      <c r="T820" s="444"/>
      <c r="U820" s="444"/>
      <c r="V820" s="444"/>
      <c r="W820" s="444"/>
      <c r="X820" s="444"/>
      <c r="Y820" s="444"/>
      <c r="Z820" s="444"/>
    </row>
    <row r="821">
      <c r="A821" s="444"/>
      <c r="B821" s="445"/>
      <c r="D821" s="444"/>
      <c r="E821" s="444"/>
      <c r="F821" s="444"/>
      <c r="G821" s="444"/>
      <c r="H821" s="444"/>
      <c r="I821" s="444"/>
      <c r="J821" s="444"/>
      <c r="K821" s="444"/>
      <c r="L821" s="444"/>
      <c r="M821" s="444"/>
      <c r="N821" s="444"/>
      <c r="O821" s="444"/>
      <c r="P821" s="444"/>
      <c r="Q821" s="444"/>
      <c r="R821" s="444"/>
      <c r="S821" s="444"/>
      <c r="T821" s="444"/>
      <c r="U821" s="444"/>
      <c r="V821" s="444"/>
      <c r="W821" s="444"/>
      <c r="X821" s="444"/>
      <c r="Y821" s="444"/>
      <c r="Z821" s="444"/>
    </row>
    <row r="822">
      <c r="A822" s="444"/>
      <c r="B822" s="445"/>
      <c r="D822" s="444"/>
      <c r="E822" s="444"/>
      <c r="F822" s="444"/>
      <c r="G822" s="444"/>
      <c r="H822" s="444"/>
      <c r="I822" s="444"/>
      <c r="J822" s="444"/>
      <c r="K822" s="444"/>
      <c r="L822" s="444"/>
      <c r="M822" s="444"/>
      <c r="N822" s="444"/>
      <c r="O822" s="444"/>
      <c r="P822" s="444"/>
      <c r="Q822" s="444"/>
      <c r="R822" s="444"/>
      <c r="S822" s="444"/>
      <c r="T822" s="444"/>
      <c r="U822" s="444"/>
      <c r="V822" s="444"/>
      <c r="W822" s="444"/>
      <c r="X822" s="444"/>
      <c r="Y822" s="444"/>
      <c r="Z822" s="444"/>
    </row>
    <row r="823">
      <c r="A823" s="444"/>
      <c r="B823" s="445"/>
      <c r="D823" s="444"/>
      <c r="E823" s="444"/>
      <c r="F823" s="444"/>
      <c r="G823" s="444"/>
      <c r="H823" s="444"/>
      <c r="I823" s="444"/>
      <c r="J823" s="444"/>
      <c r="K823" s="444"/>
      <c r="L823" s="444"/>
      <c r="M823" s="444"/>
      <c r="N823" s="444"/>
      <c r="O823" s="444"/>
      <c r="P823" s="444"/>
      <c r="Q823" s="444"/>
      <c r="R823" s="444"/>
      <c r="S823" s="444"/>
      <c r="T823" s="444"/>
      <c r="U823" s="444"/>
      <c r="V823" s="444"/>
      <c r="W823" s="444"/>
      <c r="X823" s="444"/>
      <c r="Y823" s="444"/>
      <c r="Z823" s="444"/>
    </row>
    <row r="824">
      <c r="A824" s="444"/>
      <c r="B824" s="445"/>
      <c r="D824" s="444"/>
      <c r="E824" s="444"/>
      <c r="F824" s="444"/>
      <c r="G824" s="444"/>
      <c r="H824" s="444"/>
      <c r="I824" s="444"/>
      <c r="J824" s="444"/>
      <c r="K824" s="444"/>
      <c r="L824" s="444"/>
      <c r="M824" s="444"/>
      <c r="N824" s="444"/>
      <c r="O824" s="444"/>
      <c r="P824" s="444"/>
      <c r="Q824" s="444"/>
      <c r="R824" s="444"/>
      <c r="S824" s="444"/>
      <c r="T824" s="444"/>
      <c r="U824" s="444"/>
      <c r="V824" s="444"/>
      <c r="W824" s="444"/>
      <c r="X824" s="444"/>
      <c r="Y824" s="444"/>
      <c r="Z824" s="444"/>
    </row>
    <row r="825">
      <c r="A825" s="444"/>
      <c r="B825" s="445"/>
      <c r="D825" s="444"/>
      <c r="E825" s="444"/>
      <c r="F825" s="444"/>
      <c r="G825" s="444"/>
      <c r="H825" s="444"/>
      <c r="I825" s="444"/>
      <c r="J825" s="444"/>
      <c r="K825" s="444"/>
      <c r="L825" s="444"/>
      <c r="M825" s="444"/>
      <c r="N825" s="444"/>
      <c r="O825" s="444"/>
      <c r="P825" s="444"/>
      <c r="Q825" s="444"/>
      <c r="R825" s="444"/>
      <c r="S825" s="444"/>
      <c r="T825" s="444"/>
      <c r="U825" s="444"/>
      <c r="V825" s="444"/>
      <c r="W825" s="444"/>
      <c r="X825" s="444"/>
      <c r="Y825" s="444"/>
      <c r="Z825" s="444"/>
    </row>
    <row r="826">
      <c r="A826" s="444"/>
      <c r="B826" s="445"/>
      <c r="D826" s="444"/>
      <c r="E826" s="444"/>
      <c r="F826" s="444"/>
      <c r="G826" s="444"/>
      <c r="H826" s="444"/>
      <c r="I826" s="444"/>
      <c r="J826" s="444"/>
      <c r="K826" s="444"/>
      <c r="L826" s="444"/>
      <c r="M826" s="444"/>
      <c r="N826" s="444"/>
      <c r="O826" s="444"/>
      <c r="P826" s="444"/>
      <c r="Q826" s="444"/>
      <c r="R826" s="444"/>
      <c r="S826" s="444"/>
      <c r="T826" s="444"/>
      <c r="U826" s="444"/>
      <c r="V826" s="444"/>
      <c r="W826" s="444"/>
      <c r="X826" s="444"/>
      <c r="Y826" s="444"/>
      <c r="Z826" s="444"/>
    </row>
    <row r="827">
      <c r="A827" s="444"/>
      <c r="B827" s="445"/>
      <c r="D827" s="444"/>
      <c r="E827" s="444"/>
      <c r="F827" s="444"/>
      <c r="G827" s="444"/>
      <c r="H827" s="444"/>
      <c r="I827" s="444"/>
      <c r="J827" s="444"/>
      <c r="K827" s="444"/>
      <c r="L827" s="444"/>
      <c r="M827" s="444"/>
      <c r="N827" s="444"/>
      <c r="O827" s="444"/>
      <c r="P827" s="444"/>
      <c r="Q827" s="444"/>
      <c r="R827" s="444"/>
      <c r="S827" s="444"/>
      <c r="T827" s="444"/>
      <c r="U827" s="444"/>
      <c r="V827" s="444"/>
      <c r="W827" s="444"/>
      <c r="X827" s="444"/>
      <c r="Y827" s="444"/>
      <c r="Z827" s="444"/>
    </row>
    <row r="828">
      <c r="A828" s="444"/>
      <c r="B828" s="445"/>
      <c r="D828" s="444"/>
      <c r="E828" s="444"/>
      <c r="F828" s="444"/>
      <c r="G828" s="444"/>
      <c r="H828" s="444"/>
      <c r="I828" s="444"/>
      <c r="J828" s="444"/>
      <c r="K828" s="444"/>
      <c r="L828" s="444"/>
      <c r="M828" s="444"/>
      <c r="N828" s="444"/>
      <c r="O828" s="444"/>
      <c r="P828" s="444"/>
      <c r="Q828" s="444"/>
      <c r="R828" s="444"/>
      <c r="S828" s="444"/>
      <c r="T828" s="444"/>
      <c r="U828" s="444"/>
      <c r="V828" s="444"/>
      <c r="W828" s="444"/>
      <c r="X828" s="444"/>
      <c r="Y828" s="444"/>
      <c r="Z828" s="444"/>
    </row>
    <row r="829">
      <c r="A829" s="444"/>
      <c r="B829" s="445"/>
      <c r="D829" s="444"/>
      <c r="E829" s="444"/>
      <c r="F829" s="444"/>
      <c r="G829" s="444"/>
      <c r="H829" s="444"/>
      <c r="I829" s="444"/>
      <c r="J829" s="444"/>
      <c r="K829" s="444"/>
      <c r="L829" s="444"/>
      <c r="M829" s="444"/>
      <c r="N829" s="444"/>
      <c r="O829" s="444"/>
      <c r="P829" s="444"/>
      <c r="Q829" s="444"/>
      <c r="R829" s="444"/>
      <c r="S829" s="444"/>
      <c r="T829" s="444"/>
      <c r="U829" s="444"/>
      <c r="V829" s="444"/>
      <c r="W829" s="444"/>
      <c r="X829" s="444"/>
      <c r="Y829" s="444"/>
      <c r="Z829" s="444"/>
    </row>
    <row r="830">
      <c r="A830" s="444"/>
      <c r="B830" s="445"/>
      <c r="D830" s="444"/>
      <c r="E830" s="444"/>
      <c r="F830" s="444"/>
      <c r="G830" s="444"/>
      <c r="H830" s="444"/>
      <c r="I830" s="444"/>
      <c r="J830" s="444"/>
      <c r="K830" s="444"/>
      <c r="L830" s="444"/>
      <c r="M830" s="444"/>
      <c r="N830" s="444"/>
      <c r="O830" s="444"/>
      <c r="P830" s="444"/>
      <c r="Q830" s="444"/>
      <c r="R830" s="444"/>
      <c r="S830" s="444"/>
      <c r="T830" s="444"/>
      <c r="U830" s="444"/>
      <c r="V830" s="444"/>
      <c r="W830" s="444"/>
      <c r="X830" s="444"/>
      <c r="Y830" s="444"/>
      <c r="Z830" s="444"/>
    </row>
    <row r="831">
      <c r="A831" s="444"/>
      <c r="B831" s="445"/>
      <c r="D831" s="444"/>
      <c r="E831" s="444"/>
      <c r="F831" s="444"/>
      <c r="G831" s="444"/>
      <c r="H831" s="444"/>
      <c r="I831" s="444"/>
      <c r="J831" s="444"/>
      <c r="K831" s="444"/>
      <c r="L831" s="444"/>
      <c r="M831" s="444"/>
      <c r="N831" s="444"/>
      <c r="O831" s="444"/>
      <c r="P831" s="444"/>
      <c r="Q831" s="444"/>
      <c r="R831" s="444"/>
      <c r="S831" s="444"/>
      <c r="T831" s="444"/>
      <c r="U831" s="444"/>
      <c r="V831" s="444"/>
      <c r="W831" s="444"/>
      <c r="X831" s="444"/>
      <c r="Y831" s="444"/>
      <c r="Z831" s="444"/>
    </row>
    <row r="832">
      <c r="A832" s="444"/>
      <c r="B832" s="445"/>
      <c r="D832" s="444"/>
      <c r="E832" s="444"/>
      <c r="F832" s="444"/>
      <c r="G832" s="444"/>
      <c r="H832" s="444"/>
      <c r="I832" s="444"/>
      <c r="J832" s="444"/>
      <c r="K832" s="444"/>
      <c r="L832" s="444"/>
      <c r="M832" s="444"/>
      <c r="N832" s="444"/>
      <c r="O832" s="444"/>
      <c r="P832" s="444"/>
      <c r="Q832" s="444"/>
      <c r="R832" s="444"/>
      <c r="S832" s="444"/>
      <c r="T832" s="444"/>
      <c r="U832" s="444"/>
      <c r="V832" s="444"/>
      <c r="W832" s="444"/>
      <c r="X832" s="444"/>
      <c r="Y832" s="444"/>
      <c r="Z832" s="444"/>
    </row>
    <row r="833">
      <c r="A833" s="444"/>
      <c r="B833" s="445"/>
      <c r="D833" s="444"/>
      <c r="E833" s="444"/>
      <c r="F833" s="444"/>
      <c r="G833" s="444"/>
      <c r="H833" s="444"/>
      <c r="I833" s="444"/>
      <c r="J833" s="444"/>
      <c r="K833" s="444"/>
      <c r="L833" s="444"/>
      <c r="M833" s="444"/>
      <c r="N833" s="444"/>
      <c r="O833" s="444"/>
      <c r="P833" s="444"/>
      <c r="Q833" s="444"/>
      <c r="R833" s="444"/>
      <c r="S833" s="444"/>
      <c r="T833" s="444"/>
      <c r="U833" s="444"/>
      <c r="V833" s="444"/>
      <c r="W833" s="444"/>
      <c r="X833" s="444"/>
      <c r="Y833" s="444"/>
      <c r="Z833" s="444"/>
    </row>
    <row r="834">
      <c r="A834" s="444"/>
      <c r="B834" s="445"/>
      <c r="D834" s="444"/>
      <c r="E834" s="444"/>
      <c r="F834" s="444"/>
      <c r="G834" s="444"/>
      <c r="H834" s="444"/>
      <c r="I834" s="444"/>
      <c r="J834" s="444"/>
      <c r="K834" s="444"/>
      <c r="L834" s="444"/>
      <c r="M834" s="444"/>
      <c r="N834" s="444"/>
      <c r="O834" s="444"/>
      <c r="P834" s="444"/>
      <c r="Q834" s="444"/>
      <c r="R834" s="444"/>
      <c r="S834" s="444"/>
      <c r="T834" s="444"/>
      <c r="U834" s="444"/>
      <c r="V834" s="444"/>
      <c r="W834" s="444"/>
      <c r="X834" s="444"/>
      <c r="Y834" s="444"/>
      <c r="Z834" s="444"/>
    </row>
    <row r="835">
      <c r="A835" s="444"/>
      <c r="B835" s="445"/>
      <c r="D835" s="444"/>
      <c r="E835" s="444"/>
      <c r="F835" s="444"/>
      <c r="G835" s="444"/>
      <c r="H835" s="444"/>
      <c r="I835" s="444"/>
      <c r="J835" s="444"/>
      <c r="K835" s="444"/>
      <c r="L835" s="444"/>
      <c r="M835" s="444"/>
      <c r="N835" s="444"/>
      <c r="O835" s="444"/>
      <c r="P835" s="444"/>
      <c r="Q835" s="444"/>
      <c r="R835" s="444"/>
      <c r="S835" s="444"/>
      <c r="T835" s="444"/>
      <c r="U835" s="444"/>
      <c r="V835" s="444"/>
      <c r="W835" s="444"/>
      <c r="X835" s="444"/>
      <c r="Y835" s="444"/>
      <c r="Z835" s="444"/>
    </row>
    <row r="836">
      <c r="A836" s="444"/>
      <c r="B836" s="445"/>
      <c r="D836" s="444"/>
      <c r="E836" s="444"/>
      <c r="F836" s="444"/>
      <c r="G836" s="444"/>
      <c r="H836" s="444"/>
      <c r="I836" s="444"/>
      <c r="J836" s="444"/>
      <c r="K836" s="444"/>
      <c r="L836" s="444"/>
      <c r="M836" s="444"/>
      <c r="N836" s="444"/>
      <c r="O836" s="444"/>
      <c r="P836" s="444"/>
      <c r="Q836" s="444"/>
      <c r="R836" s="444"/>
      <c r="S836" s="444"/>
      <c r="T836" s="444"/>
      <c r="U836" s="444"/>
      <c r="V836" s="444"/>
      <c r="W836" s="444"/>
      <c r="X836" s="444"/>
      <c r="Y836" s="444"/>
      <c r="Z836" s="444"/>
    </row>
    <row r="837">
      <c r="A837" s="444"/>
      <c r="B837" s="445"/>
      <c r="D837" s="444"/>
      <c r="E837" s="444"/>
      <c r="F837" s="444"/>
      <c r="G837" s="444"/>
      <c r="H837" s="444"/>
      <c r="I837" s="444"/>
      <c r="J837" s="444"/>
      <c r="K837" s="444"/>
      <c r="L837" s="444"/>
      <c r="M837" s="444"/>
      <c r="N837" s="444"/>
      <c r="O837" s="444"/>
      <c r="P837" s="444"/>
      <c r="Q837" s="444"/>
      <c r="R837" s="444"/>
      <c r="S837" s="444"/>
      <c r="T837" s="444"/>
      <c r="U837" s="444"/>
      <c r="V837" s="444"/>
      <c r="W837" s="444"/>
      <c r="X837" s="444"/>
      <c r="Y837" s="444"/>
      <c r="Z837" s="444"/>
    </row>
    <row r="838">
      <c r="A838" s="444"/>
      <c r="B838" s="445"/>
      <c r="D838" s="444"/>
      <c r="E838" s="444"/>
      <c r="F838" s="444"/>
      <c r="G838" s="444"/>
      <c r="H838" s="444"/>
      <c r="I838" s="444"/>
      <c r="J838" s="444"/>
      <c r="K838" s="444"/>
      <c r="L838" s="444"/>
      <c r="M838" s="444"/>
      <c r="N838" s="444"/>
      <c r="O838" s="444"/>
      <c r="P838" s="444"/>
      <c r="Q838" s="444"/>
      <c r="R838" s="444"/>
      <c r="S838" s="444"/>
      <c r="T838" s="444"/>
      <c r="U838" s="444"/>
      <c r="V838" s="444"/>
      <c r="W838" s="444"/>
      <c r="X838" s="444"/>
      <c r="Y838" s="444"/>
      <c r="Z838" s="444"/>
    </row>
    <row r="839">
      <c r="A839" s="444"/>
      <c r="B839" s="445"/>
      <c r="D839" s="444"/>
      <c r="E839" s="444"/>
      <c r="F839" s="444"/>
      <c r="G839" s="444"/>
      <c r="H839" s="444"/>
      <c r="I839" s="444"/>
      <c r="J839" s="444"/>
      <c r="K839" s="444"/>
      <c r="L839" s="444"/>
      <c r="M839" s="444"/>
      <c r="N839" s="444"/>
      <c r="O839" s="444"/>
      <c r="P839" s="444"/>
      <c r="Q839" s="444"/>
      <c r="R839" s="444"/>
      <c r="S839" s="444"/>
      <c r="T839" s="444"/>
      <c r="U839" s="444"/>
      <c r="V839" s="444"/>
      <c r="W839" s="444"/>
      <c r="X839" s="444"/>
      <c r="Y839" s="444"/>
      <c r="Z839" s="444"/>
    </row>
    <row r="840">
      <c r="A840" s="444"/>
      <c r="B840" s="445"/>
      <c r="D840" s="444"/>
      <c r="E840" s="444"/>
      <c r="F840" s="444"/>
      <c r="G840" s="444"/>
      <c r="H840" s="444"/>
      <c r="I840" s="444"/>
      <c r="J840" s="444"/>
      <c r="K840" s="444"/>
      <c r="L840" s="444"/>
      <c r="M840" s="444"/>
      <c r="N840" s="444"/>
      <c r="O840" s="444"/>
      <c r="P840" s="444"/>
      <c r="Q840" s="444"/>
      <c r="R840" s="444"/>
      <c r="S840" s="444"/>
      <c r="T840" s="444"/>
      <c r="U840" s="444"/>
      <c r="V840" s="444"/>
      <c r="W840" s="444"/>
      <c r="X840" s="444"/>
      <c r="Y840" s="444"/>
      <c r="Z840" s="444"/>
    </row>
    <row r="841">
      <c r="A841" s="444"/>
      <c r="B841" s="445"/>
      <c r="D841" s="444"/>
      <c r="E841" s="444"/>
      <c r="F841" s="444"/>
      <c r="G841" s="444"/>
      <c r="H841" s="444"/>
      <c r="I841" s="444"/>
      <c r="J841" s="444"/>
      <c r="K841" s="444"/>
      <c r="L841" s="444"/>
      <c r="M841" s="444"/>
      <c r="N841" s="444"/>
      <c r="O841" s="444"/>
      <c r="P841" s="444"/>
      <c r="Q841" s="444"/>
      <c r="R841" s="444"/>
      <c r="S841" s="444"/>
      <c r="T841" s="444"/>
      <c r="U841" s="444"/>
      <c r="V841" s="444"/>
      <c r="W841" s="444"/>
      <c r="X841" s="444"/>
      <c r="Y841" s="444"/>
      <c r="Z841" s="444"/>
    </row>
    <row r="842">
      <c r="A842" s="444"/>
      <c r="B842" s="445"/>
      <c r="D842" s="444"/>
      <c r="E842" s="444"/>
      <c r="F842" s="444"/>
      <c r="G842" s="444"/>
      <c r="H842" s="444"/>
      <c r="I842" s="444"/>
      <c r="J842" s="444"/>
      <c r="K842" s="444"/>
      <c r="L842" s="444"/>
      <c r="M842" s="444"/>
      <c r="N842" s="444"/>
      <c r="O842" s="444"/>
      <c r="P842" s="444"/>
      <c r="Q842" s="444"/>
      <c r="R842" s="444"/>
      <c r="S842" s="444"/>
      <c r="T842" s="444"/>
      <c r="U842" s="444"/>
      <c r="V842" s="444"/>
      <c r="W842" s="444"/>
      <c r="X842" s="444"/>
      <c r="Y842" s="444"/>
      <c r="Z842" s="444"/>
    </row>
    <row r="843">
      <c r="A843" s="444"/>
      <c r="B843" s="445"/>
      <c r="D843" s="444"/>
      <c r="E843" s="444"/>
      <c r="F843" s="444"/>
      <c r="G843" s="444"/>
      <c r="H843" s="444"/>
      <c r="I843" s="444"/>
      <c r="J843" s="444"/>
      <c r="K843" s="444"/>
      <c r="L843" s="444"/>
      <c r="M843" s="444"/>
      <c r="N843" s="444"/>
      <c r="O843" s="444"/>
      <c r="P843" s="444"/>
      <c r="Q843" s="444"/>
      <c r="R843" s="444"/>
      <c r="S843" s="444"/>
      <c r="T843" s="444"/>
      <c r="U843" s="444"/>
      <c r="V843" s="444"/>
      <c r="W843" s="444"/>
      <c r="X843" s="444"/>
      <c r="Y843" s="444"/>
      <c r="Z843" s="444"/>
    </row>
    <row r="844">
      <c r="A844" s="444"/>
      <c r="B844" s="445"/>
      <c r="D844" s="444"/>
      <c r="E844" s="444"/>
      <c r="F844" s="444"/>
      <c r="G844" s="444"/>
      <c r="H844" s="444"/>
      <c r="I844" s="444"/>
      <c r="J844" s="444"/>
      <c r="K844" s="444"/>
      <c r="L844" s="444"/>
      <c r="M844" s="444"/>
      <c r="N844" s="444"/>
      <c r="O844" s="444"/>
      <c r="P844" s="444"/>
      <c r="Q844" s="444"/>
      <c r="R844" s="444"/>
      <c r="S844" s="444"/>
      <c r="T844" s="444"/>
      <c r="U844" s="444"/>
      <c r="V844" s="444"/>
      <c r="W844" s="444"/>
      <c r="X844" s="444"/>
      <c r="Y844" s="444"/>
      <c r="Z844" s="444"/>
    </row>
    <row r="845">
      <c r="A845" s="444"/>
      <c r="B845" s="445"/>
      <c r="D845" s="444"/>
      <c r="E845" s="444"/>
      <c r="F845" s="444"/>
      <c r="G845" s="444"/>
      <c r="H845" s="444"/>
      <c r="I845" s="444"/>
      <c r="J845" s="444"/>
      <c r="K845" s="444"/>
      <c r="L845" s="444"/>
      <c r="M845" s="444"/>
      <c r="N845" s="444"/>
      <c r="O845" s="444"/>
      <c r="P845" s="444"/>
      <c r="Q845" s="444"/>
      <c r="R845" s="444"/>
      <c r="S845" s="444"/>
      <c r="T845" s="444"/>
      <c r="U845" s="444"/>
      <c r="V845" s="444"/>
      <c r="W845" s="444"/>
      <c r="X845" s="444"/>
      <c r="Y845" s="444"/>
      <c r="Z845" s="444"/>
    </row>
    <row r="846">
      <c r="A846" s="444"/>
      <c r="B846" s="445"/>
      <c r="D846" s="444"/>
      <c r="E846" s="444"/>
      <c r="F846" s="444"/>
      <c r="G846" s="444"/>
      <c r="H846" s="444"/>
      <c r="I846" s="444"/>
      <c r="J846" s="444"/>
      <c r="K846" s="444"/>
      <c r="L846" s="444"/>
      <c r="M846" s="444"/>
      <c r="N846" s="444"/>
      <c r="O846" s="444"/>
      <c r="P846" s="444"/>
      <c r="Q846" s="444"/>
      <c r="R846" s="444"/>
      <c r="S846" s="444"/>
      <c r="T846" s="444"/>
      <c r="U846" s="444"/>
      <c r="V846" s="444"/>
      <c r="W846" s="444"/>
      <c r="X846" s="444"/>
      <c r="Y846" s="444"/>
      <c r="Z846" s="444"/>
    </row>
    <row r="847">
      <c r="A847" s="444"/>
      <c r="B847" s="445"/>
      <c r="D847" s="444"/>
      <c r="E847" s="444"/>
      <c r="F847" s="444"/>
      <c r="G847" s="444"/>
      <c r="H847" s="444"/>
      <c r="I847" s="444"/>
      <c r="J847" s="444"/>
      <c r="K847" s="444"/>
      <c r="L847" s="444"/>
      <c r="M847" s="444"/>
      <c r="N847" s="444"/>
      <c r="O847" s="444"/>
      <c r="P847" s="444"/>
      <c r="Q847" s="444"/>
      <c r="R847" s="444"/>
      <c r="S847" s="444"/>
      <c r="T847" s="444"/>
      <c r="U847" s="444"/>
      <c r="V847" s="444"/>
      <c r="W847" s="444"/>
      <c r="X847" s="444"/>
      <c r="Y847" s="444"/>
      <c r="Z847" s="444"/>
    </row>
    <row r="848">
      <c r="A848" s="444"/>
      <c r="B848" s="445"/>
      <c r="D848" s="444"/>
      <c r="E848" s="444"/>
      <c r="F848" s="444"/>
      <c r="G848" s="444"/>
      <c r="H848" s="444"/>
      <c r="I848" s="444"/>
      <c r="J848" s="444"/>
      <c r="K848" s="444"/>
      <c r="L848" s="444"/>
      <c r="M848" s="444"/>
      <c r="N848" s="444"/>
      <c r="O848" s="444"/>
      <c r="P848" s="444"/>
      <c r="Q848" s="444"/>
      <c r="R848" s="444"/>
      <c r="S848" s="444"/>
      <c r="T848" s="444"/>
      <c r="U848" s="444"/>
      <c r="V848" s="444"/>
      <c r="W848" s="444"/>
      <c r="X848" s="444"/>
      <c r="Y848" s="444"/>
      <c r="Z848" s="444"/>
    </row>
    <row r="849">
      <c r="A849" s="444"/>
      <c r="B849" s="445"/>
      <c r="D849" s="444"/>
      <c r="E849" s="444"/>
      <c r="F849" s="444"/>
      <c r="G849" s="444"/>
      <c r="H849" s="444"/>
      <c r="I849" s="444"/>
      <c r="J849" s="444"/>
      <c r="K849" s="444"/>
      <c r="L849" s="444"/>
      <c r="M849" s="444"/>
      <c r="N849" s="444"/>
      <c r="O849" s="444"/>
      <c r="P849" s="444"/>
      <c r="Q849" s="444"/>
      <c r="R849" s="444"/>
      <c r="S849" s="444"/>
      <c r="T849" s="444"/>
      <c r="U849" s="444"/>
      <c r="V849" s="444"/>
      <c r="W849" s="444"/>
      <c r="X849" s="444"/>
      <c r="Y849" s="444"/>
      <c r="Z849" s="444"/>
    </row>
    <row r="850">
      <c r="A850" s="444"/>
      <c r="B850" s="445"/>
      <c r="D850" s="444"/>
      <c r="E850" s="444"/>
      <c r="F850" s="444"/>
      <c r="G850" s="444"/>
      <c r="H850" s="444"/>
      <c r="I850" s="444"/>
      <c r="J850" s="444"/>
      <c r="K850" s="444"/>
      <c r="L850" s="444"/>
      <c r="M850" s="444"/>
      <c r="N850" s="444"/>
      <c r="O850" s="444"/>
      <c r="P850" s="444"/>
      <c r="Q850" s="444"/>
      <c r="R850" s="444"/>
      <c r="S850" s="444"/>
      <c r="T850" s="444"/>
      <c r="U850" s="444"/>
      <c r="V850" s="444"/>
      <c r="W850" s="444"/>
      <c r="X850" s="444"/>
      <c r="Y850" s="444"/>
      <c r="Z850" s="444"/>
    </row>
    <row r="851">
      <c r="A851" s="444"/>
      <c r="B851" s="445"/>
      <c r="D851" s="444"/>
      <c r="E851" s="444"/>
      <c r="F851" s="444"/>
      <c r="G851" s="444"/>
      <c r="H851" s="444"/>
      <c r="I851" s="444"/>
      <c r="J851" s="444"/>
      <c r="K851" s="444"/>
      <c r="L851" s="444"/>
      <c r="M851" s="444"/>
      <c r="N851" s="444"/>
      <c r="O851" s="444"/>
      <c r="P851" s="444"/>
      <c r="Q851" s="444"/>
      <c r="R851" s="444"/>
      <c r="S851" s="444"/>
      <c r="T851" s="444"/>
      <c r="U851" s="444"/>
      <c r="V851" s="444"/>
      <c r="W851" s="444"/>
      <c r="X851" s="444"/>
      <c r="Y851" s="444"/>
      <c r="Z851" s="444"/>
    </row>
    <row r="852">
      <c r="A852" s="444"/>
      <c r="B852" s="445"/>
      <c r="D852" s="444"/>
      <c r="E852" s="444"/>
      <c r="F852" s="444"/>
      <c r="G852" s="444"/>
      <c r="H852" s="444"/>
      <c r="I852" s="444"/>
      <c r="J852" s="444"/>
      <c r="K852" s="444"/>
      <c r="L852" s="444"/>
      <c r="M852" s="444"/>
      <c r="N852" s="444"/>
      <c r="O852" s="444"/>
      <c r="P852" s="444"/>
      <c r="Q852" s="444"/>
      <c r="R852" s="444"/>
      <c r="S852" s="444"/>
      <c r="T852" s="444"/>
      <c r="U852" s="444"/>
      <c r="V852" s="444"/>
      <c r="W852" s="444"/>
      <c r="X852" s="444"/>
      <c r="Y852" s="444"/>
      <c r="Z852" s="444"/>
    </row>
    <row r="853">
      <c r="A853" s="444"/>
      <c r="B853" s="445"/>
      <c r="D853" s="444"/>
      <c r="E853" s="444"/>
      <c r="F853" s="444"/>
      <c r="G853" s="444"/>
      <c r="H853" s="444"/>
      <c r="I853" s="444"/>
      <c r="J853" s="444"/>
      <c r="K853" s="444"/>
      <c r="L853" s="444"/>
      <c r="M853" s="444"/>
      <c r="N853" s="444"/>
      <c r="O853" s="444"/>
      <c r="P853" s="444"/>
      <c r="Q853" s="444"/>
      <c r="R853" s="444"/>
      <c r="S853" s="444"/>
      <c r="T853" s="444"/>
      <c r="U853" s="444"/>
      <c r="V853" s="444"/>
      <c r="W853" s="444"/>
      <c r="X853" s="444"/>
      <c r="Y853" s="444"/>
      <c r="Z853" s="444"/>
    </row>
    <row r="854">
      <c r="A854" s="444"/>
      <c r="B854" s="445"/>
      <c r="D854" s="444"/>
      <c r="E854" s="444"/>
      <c r="F854" s="444"/>
      <c r="G854" s="444"/>
      <c r="H854" s="444"/>
      <c r="I854" s="444"/>
      <c r="J854" s="444"/>
      <c r="K854" s="444"/>
      <c r="L854" s="444"/>
      <c r="M854" s="444"/>
      <c r="N854" s="444"/>
      <c r="O854" s="444"/>
      <c r="P854" s="444"/>
      <c r="Q854" s="444"/>
      <c r="R854" s="444"/>
      <c r="S854" s="444"/>
      <c r="T854" s="444"/>
      <c r="U854" s="444"/>
      <c r="V854" s="444"/>
      <c r="W854" s="444"/>
      <c r="X854" s="444"/>
      <c r="Y854" s="444"/>
      <c r="Z854" s="444"/>
    </row>
    <row r="855">
      <c r="A855" s="444"/>
      <c r="B855" s="445"/>
      <c r="D855" s="444"/>
      <c r="E855" s="444"/>
      <c r="F855" s="444"/>
      <c r="G855" s="444"/>
      <c r="H855" s="444"/>
      <c r="I855" s="444"/>
      <c r="J855" s="444"/>
      <c r="K855" s="444"/>
      <c r="L855" s="444"/>
      <c r="M855" s="444"/>
      <c r="N855" s="444"/>
      <c r="O855" s="444"/>
      <c r="P855" s="444"/>
      <c r="Q855" s="444"/>
      <c r="R855" s="444"/>
      <c r="S855" s="444"/>
      <c r="T855" s="444"/>
      <c r="U855" s="444"/>
      <c r="V855" s="444"/>
      <c r="W855" s="444"/>
      <c r="X855" s="444"/>
      <c r="Y855" s="444"/>
      <c r="Z855" s="444"/>
    </row>
    <row r="856">
      <c r="A856" s="444"/>
      <c r="B856" s="445"/>
      <c r="D856" s="444"/>
      <c r="E856" s="444"/>
      <c r="F856" s="444"/>
      <c r="G856" s="444"/>
      <c r="H856" s="444"/>
      <c r="I856" s="444"/>
      <c r="J856" s="444"/>
      <c r="K856" s="444"/>
      <c r="L856" s="444"/>
      <c r="M856" s="444"/>
      <c r="N856" s="444"/>
      <c r="O856" s="444"/>
      <c r="P856" s="444"/>
      <c r="Q856" s="444"/>
      <c r="R856" s="444"/>
      <c r="S856" s="444"/>
      <c r="T856" s="444"/>
      <c r="U856" s="444"/>
      <c r="V856" s="444"/>
      <c r="W856" s="444"/>
      <c r="X856" s="444"/>
      <c r="Y856" s="444"/>
      <c r="Z856" s="444"/>
    </row>
    <row r="857">
      <c r="A857" s="444"/>
      <c r="B857" s="445"/>
      <c r="D857" s="444"/>
      <c r="E857" s="444"/>
      <c r="F857" s="444"/>
      <c r="G857" s="444"/>
      <c r="H857" s="444"/>
      <c r="I857" s="444"/>
      <c r="J857" s="444"/>
      <c r="K857" s="444"/>
      <c r="L857" s="444"/>
      <c r="M857" s="444"/>
      <c r="N857" s="444"/>
      <c r="O857" s="444"/>
      <c r="P857" s="444"/>
      <c r="Q857" s="444"/>
      <c r="R857" s="444"/>
      <c r="S857" s="444"/>
      <c r="T857" s="444"/>
      <c r="U857" s="444"/>
      <c r="V857" s="444"/>
      <c r="W857" s="444"/>
      <c r="X857" s="444"/>
      <c r="Y857" s="444"/>
      <c r="Z857" s="444"/>
    </row>
    <row r="858">
      <c r="A858" s="444"/>
      <c r="B858" s="445"/>
      <c r="D858" s="444"/>
      <c r="E858" s="444"/>
      <c r="F858" s="444"/>
      <c r="G858" s="444"/>
      <c r="H858" s="444"/>
      <c r="I858" s="444"/>
      <c r="J858" s="444"/>
      <c r="K858" s="444"/>
      <c r="L858" s="444"/>
      <c r="M858" s="444"/>
      <c r="N858" s="444"/>
      <c r="O858" s="444"/>
      <c r="P858" s="444"/>
      <c r="Q858" s="444"/>
      <c r="R858" s="444"/>
      <c r="S858" s="444"/>
      <c r="T858" s="444"/>
      <c r="U858" s="444"/>
      <c r="V858" s="444"/>
      <c r="W858" s="444"/>
      <c r="X858" s="444"/>
      <c r="Y858" s="444"/>
      <c r="Z858" s="444"/>
    </row>
    <row r="859">
      <c r="A859" s="444"/>
      <c r="B859" s="445"/>
      <c r="D859" s="444"/>
      <c r="E859" s="444"/>
      <c r="F859" s="444"/>
      <c r="G859" s="444"/>
      <c r="H859" s="444"/>
      <c r="I859" s="444"/>
      <c r="J859" s="444"/>
      <c r="K859" s="444"/>
      <c r="L859" s="444"/>
      <c r="M859" s="444"/>
      <c r="N859" s="444"/>
      <c r="O859" s="444"/>
      <c r="P859" s="444"/>
      <c r="Q859" s="444"/>
      <c r="R859" s="444"/>
      <c r="S859" s="444"/>
      <c r="T859" s="444"/>
      <c r="U859" s="444"/>
      <c r="V859" s="444"/>
      <c r="W859" s="444"/>
      <c r="X859" s="444"/>
      <c r="Y859" s="444"/>
      <c r="Z859" s="444"/>
    </row>
    <row r="860">
      <c r="A860" s="444"/>
      <c r="B860" s="445"/>
      <c r="D860" s="444"/>
      <c r="E860" s="444"/>
      <c r="F860" s="444"/>
      <c r="G860" s="444"/>
      <c r="H860" s="444"/>
      <c r="I860" s="444"/>
      <c r="J860" s="444"/>
      <c r="K860" s="444"/>
      <c r="L860" s="444"/>
      <c r="M860" s="444"/>
      <c r="N860" s="444"/>
      <c r="O860" s="444"/>
      <c r="P860" s="444"/>
      <c r="Q860" s="444"/>
      <c r="R860" s="444"/>
      <c r="S860" s="444"/>
      <c r="T860" s="444"/>
      <c r="U860" s="444"/>
      <c r="V860" s="444"/>
      <c r="W860" s="444"/>
      <c r="X860" s="444"/>
      <c r="Y860" s="444"/>
      <c r="Z860" s="444"/>
    </row>
    <row r="861">
      <c r="A861" s="444"/>
      <c r="B861" s="445"/>
      <c r="D861" s="444"/>
      <c r="E861" s="444"/>
      <c r="F861" s="444"/>
      <c r="G861" s="444"/>
      <c r="H861" s="444"/>
      <c r="I861" s="444"/>
      <c r="J861" s="444"/>
      <c r="K861" s="444"/>
      <c r="L861" s="444"/>
      <c r="M861" s="444"/>
      <c r="N861" s="444"/>
      <c r="O861" s="444"/>
      <c r="P861" s="444"/>
      <c r="Q861" s="444"/>
      <c r="R861" s="444"/>
      <c r="S861" s="444"/>
      <c r="T861" s="444"/>
      <c r="U861" s="444"/>
      <c r="V861" s="444"/>
      <c r="W861" s="444"/>
      <c r="X861" s="444"/>
      <c r="Y861" s="444"/>
      <c r="Z861" s="444"/>
    </row>
    <row r="862">
      <c r="A862" s="444"/>
      <c r="B862" s="445"/>
      <c r="D862" s="444"/>
      <c r="E862" s="444"/>
      <c r="F862" s="444"/>
      <c r="G862" s="444"/>
      <c r="H862" s="444"/>
      <c r="I862" s="444"/>
      <c r="J862" s="444"/>
      <c r="K862" s="444"/>
      <c r="L862" s="444"/>
      <c r="M862" s="444"/>
      <c r="N862" s="444"/>
      <c r="O862" s="444"/>
      <c r="P862" s="444"/>
      <c r="Q862" s="444"/>
      <c r="R862" s="444"/>
      <c r="S862" s="444"/>
      <c r="T862" s="444"/>
      <c r="U862" s="444"/>
      <c r="V862" s="444"/>
      <c r="W862" s="444"/>
      <c r="X862" s="444"/>
      <c r="Y862" s="444"/>
      <c r="Z862" s="444"/>
    </row>
    <row r="863">
      <c r="A863" s="444"/>
      <c r="B863" s="445"/>
      <c r="D863" s="444"/>
      <c r="E863" s="444"/>
      <c r="F863" s="444"/>
      <c r="G863" s="444"/>
      <c r="H863" s="444"/>
      <c r="I863" s="444"/>
      <c r="J863" s="444"/>
      <c r="K863" s="444"/>
      <c r="L863" s="444"/>
      <c r="M863" s="444"/>
      <c r="N863" s="444"/>
      <c r="O863" s="444"/>
      <c r="P863" s="444"/>
      <c r="Q863" s="444"/>
      <c r="R863" s="444"/>
      <c r="S863" s="444"/>
      <c r="T863" s="444"/>
      <c r="U863" s="444"/>
      <c r="V863" s="444"/>
      <c r="W863" s="444"/>
      <c r="X863" s="444"/>
      <c r="Y863" s="444"/>
      <c r="Z863" s="444"/>
    </row>
    <row r="864">
      <c r="A864" s="444"/>
      <c r="B864" s="445"/>
      <c r="D864" s="444"/>
      <c r="E864" s="444"/>
      <c r="F864" s="444"/>
      <c r="G864" s="444"/>
      <c r="H864" s="444"/>
      <c r="I864" s="444"/>
      <c r="J864" s="444"/>
      <c r="K864" s="444"/>
      <c r="L864" s="444"/>
      <c r="M864" s="444"/>
      <c r="N864" s="444"/>
      <c r="O864" s="444"/>
      <c r="P864" s="444"/>
      <c r="Q864" s="444"/>
      <c r="R864" s="444"/>
      <c r="S864" s="444"/>
      <c r="T864" s="444"/>
      <c r="U864" s="444"/>
      <c r="V864" s="444"/>
      <c r="W864" s="444"/>
      <c r="X864" s="444"/>
      <c r="Y864" s="444"/>
      <c r="Z864" s="444"/>
    </row>
    <row r="865">
      <c r="A865" s="444"/>
      <c r="B865" s="445"/>
      <c r="D865" s="444"/>
      <c r="E865" s="444"/>
      <c r="F865" s="444"/>
      <c r="G865" s="444"/>
      <c r="H865" s="444"/>
      <c r="I865" s="444"/>
      <c r="J865" s="444"/>
      <c r="K865" s="444"/>
      <c r="L865" s="444"/>
      <c r="M865" s="444"/>
      <c r="N865" s="444"/>
      <c r="O865" s="444"/>
      <c r="P865" s="444"/>
      <c r="Q865" s="444"/>
      <c r="R865" s="444"/>
      <c r="S865" s="444"/>
      <c r="T865" s="444"/>
      <c r="U865" s="444"/>
      <c r="V865" s="444"/>
      <c r="W865" s="444"/>
      <c r="X865" s="444"/>
      <c r="Y865" s="444"/>
      <c r="Z865" s="444"/>
    </row>
    <row r="866">
      <c r="A866" s="444"/>
      <c r="B866" s="445"/>
      <c r="D866" s="444"/>
      <c r="E866" s="444"/>
      <c r="F866" s="444"/>
      <c r="G866" s="444"/>
      <c r="H866" s="444"/>
      <c r="I866" s="444"/>
      <c r="J866" s="444"/>
      <c r="K866" s="444"/>
      <c r="L866" s="444"/>
      <c r="M866" s="444"/>
      <c r="N866" s="444"/>
      <c r="O866" s="444"/>
      <c r="P866" s="444"/>
      <c r="Q866" s="444"/>
      <c r="R866" s="444"/>
      <c r="S866" s="444"/>
      <c r="T866" s="444"/>
      <c r="U866" s="444"/>
      <c r="V866" s="444"/>
      <c r="W866" s="444"/>
      <c r="X866" s="444"/>
      <c r="Y866" s="444"/>
      <c r="Z866" s="444"/>
    </row>
    <row r="867">
      <c r="A867" s="444"/>
      <c r="B867" s="445"/>
      <c r="D867" s="444"/>
      <c r="E867" s="444"/>
      <c r="F867" s="444"/>
      <c r="G867" s="444"/>
      <c r="H867" s="444"/>
      <c r="I867" s="444"/>
      <c r="J867" s="444"/>
      <c r="K867" s="444"/>
      <c r="L867" s="444"/>
      <c r="M867" s="444"/>
      <c r="N867" s="444"/>
      <c r="O867" s="444"/>
      <c r="P867" s="444"/>
      <c r="Q867" s="444"/>
      <c r="R867" s="444"/>
      <c r="S867" s="444"/>
      <c r="T867" s="444"/>
      <c r="U867" s="444"/>
      <c r="V867" s="444"/>
      <c r="W867" s="444"/>
      <c r="X867" s="444"/>
      <c r="Y867" s="444"/>
      <c r="Z867" s="444"/>
    </row>
    <row r="868">
      <c r="A868" s="444"/>
      <c r="B868" s="445"/>
      <c r="D868" s="444"/>
      <c r="E868" s="444"/>
      <c r="F868" s="444"/>
      <c r="G868" s="444"/>
      <c r="H868" s="444"/>
      <c r="I868" s="444"/>
      <c r="J868" s="444"/>
      <c r="K868" s="444"/>
      <c r="L868" s="444"/>
      <c r="M868" s="444"/>
      <c r="N868" s="444"/>
      <c r="O868" s="444"/>
      <c r="P868" s="444"/>
      <c r="Q868" s="444"/>
      <c r="R868" s="444"/>
      <c r="S868" s="444"/>
      <c r="T868" s="444"/>
      <c r="U868" s="444"/>
      <c r="V868" s="444"/>
      <c r="W868" s="444"/>
      <c r="X868" s="444"/>
      <c r="Y868" s="444"/>
      <c r="Z868" s="444"/>
    </row>
    <row r="869">
      <c r="A869" s="444"/>
      <c r="B869" s="445"/>
      <c r="D869" s="444"/>
      <c r="E869" s="444"/>
      <c r="F869" s="444"/>
      <c r="G869" s="444"/>
      <c r="H869" s="444"/>
      <c r="I869" s="444"/>
      <c r="J869" s="444"/>
      <c r="K869" s="444"/>
      <c r="L869" s="444"/>
      <c r="M869" s="444"/>
      <c r="N869" s="444"/>
      <c r="O869" s="444"/>
      <c r="P869" s="444"/>
      <c r="Q869" s="444"/>
      <c r="R869" s="444"/>
      <c r="S869" s="444"/>
      <c r="T869" s="444"/>
      <c r="U869" s="444"/>
      <c r="V869" s="444"/>
      <c r="W869" s="444"/>
      <c r="X869" s="444"/>
      <c r="Y869" s="444"/>
      <c r="Z869" s="444"/>
    </row>
    <row r="870">
      <c r="A870" s="444"/>
      <c r="B870" s="445"/>
      <c r="D870" s="444"/>
      <c r="E870" s="444"/>
      <c r="F870" s="444"/>
      <c r="G870" s="444"/>
      <c r="H870" s="444"/>
      <c r="I870" s="444"/>
      <c r="J870" s="444"/>
      <c r="K870" s="444"/>
      <c r="L870" s="444"/>
      <c r="M870" s="444"/>
      <c r="N870" s="444"/>
      <c r="O870" s="444"/>
      <c r="P870" s="444"/>
      <c r="Q870" s="444"/>
      <c r="R870" s="444"/>
      <c r="S870" s="444"/>
      <c r="T870" s="444"/>
      <c r="U870" s="444"/>
      <c r="V870" s="444"/>
      <c r="W870" s="444"/>
      <c r="X870" s="444"/>
      <c r="Y870" s="444"/>
      <c r="Z870" s="444"/>
    </row>
    <row r="871">
      <c r="A871" s="444"/>
      <c r="B871" s="445"/>
      <c r="D871" s="444"/>
      <c r="E871" s="444"/>
      <c r="F871" s="444"/>
      <c r="G871" s="444"/>
      <c r="H871" s="444"/>
      <c r="I871" s="444"/>
      <c r="J871" s="444"/>
      <c r="K871" s="444"/>
      <c r="L871" s="444"/>
      <c r="M871" s="444"/>
      <c r="N871" s="444"/>
      <c r="O871" s="444"/>
      <c r="P871" s="444"/>
      <c r="Q871" s="444"/>
      <c r="R871" s="444"/>
      <c r="S871" s="444"/>
      <c r="T871" s="444"/>
      <c r="U871" s="444"/>
      <c r="V871" s="444"/>
      <c r="W871" s="444"/>
      <c r="X871" s="444"/>
      <c r="Y871" s="444"/>
      <c r="Z871" s="444"/>
    </row>
    <row r="872">
      <c r="A872" s="444"/>
      <c r="B872" s="445"/>
      <c r="D872" s="444"/>
      <c r="E872" s="444"/>
      <c r="F872" s="444"/>
      <c r="G872" s="444"/>
      <c r="H872" s="444"/>
      <c r="I872" s="444"/>
      <c r="J872" s="444"/>
      <c r="K872" s="444"/>
      <c r="L872" s="444"/>
      <c r="M872" s="444"/>
      <c r="N872" s="444"/>
      <c r="O872" s="444"/>
      <c r="P872" s="444"/>
      <c r="Q872" s="444"/>
      <c r="R872" s="444"/>
      <c r="S872" s="444"/>
      <c r="T872" s="444"/>
      <c r="U872" s="444"/>
      <c r="V872" s="444"/>
      <c r="W872" s="444"/>
      <c r="X872" s="444"/>
      <c r="Y872" s="444"/>
      <c r="Z872" s="444"/>
    </row>
    <row r="873">
      <c r="A873" s="444"/>
      <c r="B873" s="445"/>
      <c r="D873" s="444"/>
      <c r="E873" s="444"/>
      <c r="F873" s="444"/>
      <c r="G873" s="444"/>
      <c r="H873" s="444"/>
      <c r="I873" s="444"/>
      <c r="J873" s="444"/>
      <c r="K873" s="444"/>
      <c r="L873" s="444"/>
      <c r="M873" s="444"/>
      <c r="N873" s="444"/>
      <c r="O873" s="444"/>
      <c r="P873" s="444"/>
      <c r="Q873" s="444"/>
      <c r="R873" s="444"/>
      <c r="S873" s="444"/>
      <c r="T873" s="444"/>
      <c r="U873" s="444"/>
      <c r="V873" s="444"/>
      <c r="W873" s="444"/>
      <c r="X873" s="444"/>
      <c r="Y873" s="444"/>
      <c r="Z873" s="444"/>
    </row>
    <row r="874">
      <c r="A874" s="444"/>
      <c r="B874" s="445"/>
      <c r="D874" s="444"/>
      <c r="E874" s="444"/>
      <c r="F874" s="444"/>
      <c r="G874" s="444"/>
      <c r="H874" s="444"/>
      <c r="I874" s="444"/>
      <c r="J874" s="444"/>
      <c r="K874" s="444"/>
      <c r="L874" s="444"/>
      <c r="M874" s="444"/>
      <c r="N874" s="444"/>
      <c r="O874" s="444"/>
      <c r="P874" s="444"/>
      <c r="Q874" s="444"/>
      <c r="R874" s="444"/>
      <c r="S874" s="444"/>
      <c r="T874" s="444"/>
      <c r="U874" s="444"/>
      <c r="V874" s="444"/>
      <c r="W874" s="444"/>
      <c r="X874" s="444"/>
      <c r="Y874" s="444"/>
      <c r="Z874" s="444"/>
    </row>
    <row r="875">
      <c r="A875" s="444"/>
      <c r="B875" s="445"/>
      <c r="D875" s="444"/>
      <c r="E875" s="444"/>
      <c r="F875" s="444"/>
      <c r="G875" s="444"/>
      <c r="H875" s="444"/>
      <c r="I875" s="444"/>
      <c r="J875" s="444"/>
      <c r="K875" s="444"/>
      <c r="L875" s="444"/>
      <c r="M875" s="444"/>
      <c r="N875" s="444"/>
      <c r="O875" s="444"/>
      <c r="P875" s="444"/>
      <c r="Q875" s="444"/>
      <c r="R875" s="444"/>
      <c r="S875" s="444"/>
      <c r="T875" s="444"/>
      <c r="U875" s="444"/>
      <c r="V875" s="444"/>
      <c r="W875" s="444"/>
      <c r="X875" s="444"/>
      <c r="Y875" s="444"/>
      <c r="Z875" s="444"/>
    </row>
    <row r="876">
      <c r="A876" s="444"/>
      <c r="B876" s="445"/>
      <c r="D876" s="444"/>
      <c r="E876" s="444"/>
      <c r="F876" s="444"/>
      <c r="G876" s="444"/>
      <c r="H876" s="444"/>
      <c r="I876" s="444"/>
      <c r="J876" s="444"/>
      <c r="K876" s="444"/>
      <c r="L876" s="444"/>
      <c r="M876" s="444"/>
      <c r="N876" s="444"/>
      <c r="O876" s="444"/>
      <c r="P876" s="444"/>
      <c r="Q876" s="444"/>
      <c r="R876" s="444"/>
      <c r="S876" s="444"/>
      <c r="T876" s="444"/>
      <c r="U876" s="444"/>
      <c r="V876" s="444"/>
      <c r="W876" s="444"/>
      <c r="X876" s="444"/>
      <c r="Y876" s="444"/>
      <c r="Z876" s="444"/>
    </row>
    <row r="877">
      <c r="A877" s="444"/>
      <c r="B877" s="445"/>
      <c r="D877" s="444"/>
      <c r="E877" s="444"/>
      <c r="F877" s="444"/>
      <c r="G877" s="444"/>
      <c r="H877" s="444"/>
      <c r="I877" s="444"/>
      <c r="J877" s="444"/>
      <c r="K877" s="444"/>
      <c r="L877" s="444"/>
      <c r="M877" s="444"/>
      <c r="N877" s="444"/>
      <c r="O877" s="444"/>
      <c r="P877" s="444"/>
      <c r="Q877" s="444"/>
      <c r="R877" s="444"/>
      <c r="S877" s="444"/>
      <c r="T877" s="444"/>
      <c r="U877" s="444"/>
      <c r="V877" s="444"/>
      <c r="W877" s="444"/>
      <c r="X877" s="444"/>
      <c r="Y877" s="444"/>
      <c r="Z877" s="444"/>
    </row>
    <row r="878">
      <c r="A878" s="444"/>
      <c r="B878" s="445"/>
      <c r="D878" s="444"/>
      <c r="E878" s="444"/>
      <c r="F878" s="444"/>
      <c r="G878" s="444"/>
      <c r="H878" s="444"/>
      <c r="I878" s="444"/>
      <c r="J878" s="444"/>
      <c r="K878" s="444"/>
      <c r="L878" s="444"/>
      <c r="M878" s="444"/>
      <c r="N878" s="444"/>
      <c r="O878" s="444"/>
      <c r="P878" s="444"/>
      <c r="Q878" s="444"/>
      <c r="R878" s="444"/>
      <c r="S878" s="444"/>
      <c r="T878" s="444"/>
      <c r="U878" s="444"/>
      <c r="V878" s="444"/>
      <c r="W878" s="444"/>
      <c r="X878" s="444"/>
      <c r="Y878" s="444"/>
      <c r="Z878" s="444"/>
    </row>
    <row r="879">
      <c r="A879" s="444"/>
      <c r="B879" s="445"/>
      <c r="D879" s="444"/>
      <c r="E879" s="444"/>
      <c r="F879" s="444"/>
      <c r="G879" s="444"/>
      <c r="H879" s="444"/>
      <c r="I879" s="444"/>
      <c r="J879" s="444"/>
      <c r="K879" s="444"/>
      <c r="L879" s="444"/>
      <c r="M879" s="444"/>
      <c r="N879" s="444"/>
      <c r="O879" s="444"/>
      <c r="P879" s="444"/>
      <c r="Q879" s="444"/>
      <c r="R879" s="444"/>
      <c r="S879" s="444"/>
      <c r="T879" s="444"/>
      <c r="U879" s="444"/>
      <c r="V879" s="444"/>
      <c r="W879" s="444"/>
      <c r="X879" s="444"/>
      <c r="Y879" s="444"/>
      <c r="Z879" s="444"/>
    </row>
    <row r="880">
      <c r="A880" s="444"/>
      <c r="B880" s="445"/>
      <c r="D880" s="444"/>
      <c r="E880" s="444"/>
      <c r="F880" s="444"/>
      <c r="G880" s="444"/>
      <c r="H880" s="444"/>
      <c r="I880" s="444"/>
      <c r="J880" s="444"/>
      <c r="K880" s="444"/>
      <c r="L880" s="444"/>
      <c r="M880" s="444"/>
      <c r="N880" s="444"/>
      <c r="O880" s="444"/>
      <c r="P880" s="444"/>
      <c r="Q880" s="444"/>
      <c r="R880" s="444"/>
      <c r="S880" s="444"/>
      <c r="T880" s="444"/>
      <c r="U880" s="444"/>
      <c r="V880" s="444"/>
      <c r="W880" s="444"/>
      <c r="X880" s="444"/>
      <c r="Y880" s="444"/>
      <c r="Z880" s="444"/>
    </row>
    <row r="881">
      <c r="A881" s="444"/>
      <c r="B881" s="445"/>
      <c r="D881" s="444"/>
      <c r="E881" s="444"/>
      <c r="F881" s="444"/>
      <c r="G881" s="444"/>
      <c r="H881" s="444"/>
      <c r="I881" s="444"/>
      <c r="J881" s="444"/>
      <c r="K881" s="444"/>
      <c r="L881" s="444"/>
      <c r="M881" s="444"/>
      <c r="N881" s="444"/>
      <c r="O881" s="444"/>
      <c r="P881" s="444"/>
      <c r="Q881" s="444"/>
      <c r="R881" s="444"/>
      <c r="S881" s="444"/>
      <c r="T881" s="444"/>
      <c r="U881" s="444"/>
      <c r="V881" s="444"/>
      <c r="W881" s="444"/>
      <c r="X881" s="444"/>
      <c r="Y881" s="444"/>
      <c r="Z881" s="444"/>
    </row>
    <row r="882">
      <c r="A882" s="444"/>
      <c r="B882" s="445"/>
      <c r="D882" s="444"/>
      <c r="E882" s="444"/>
      <c r="F882" s="444"/>
      <c r="G882" s="444"/>
      <c r="H882" s="444"/>
      <c r="I882" s="444"/>
      <c r="J882" s="444"/>
      <c r="K882" s="444"/>
      <c r="L882" s="444"/>
      <c r="M882" s="444"/>
      <c r="N882" s="444"/>
      <c r="O882" s="444"/>
      <c r="P882" s="444"/>
      <c r="Q882" s="444"/>
      <c r="R882" s="444"/>
      <c r="S882" s="444"/>
      <c r="T882" s="444"/>
      <c r="U882" s="444"/>
      <c r="V882" s="444"/>
      <c r="W882" s="444"/>
      <c r="X882" s="444"/>
      <c r="Y882" s="444"/>
      <c r="Z882" s="444"/>
    </row>
    <row r="883">
      <c r="A883" s="444"/>
      <c r="B883" s="445"/>
      <c r="D883" s="444"/>
      <c r="E883" s="444"/>
      <c r="F883" s="444"/>
      <c r="G883" s="444"/>
      <c r="H883" s="444"/>
      <c r="I883" s="444"/>
      <c r="J883" s="444"/>
      <c r="K883" s="444"/>
      <c r="L883" s="444"/>
      <c r="M883" s="444"/>
      <c r="N883" s="444"/>
      <c r="O883" s="444"/>
      <c r="P883" s="444"/>
      <c r="Q883" s="444"/>
      <c r="R883" s="444"/>
      <c r="S883" s="444"/>
      <c r="T883" s="444"/>
      <c r="U883" s="444"/>
      <c r="V883" s="444"/>
      <c r="W883" s="444"/>
      <c r="X883" s="444"/>
      <c r="Y883" s="444"/>
      <c r="Z883" s="444"/>
    </row>
    <row r="884">
      <c r="A884" s="444"/>
      <c r="B884" s="445"/>
      <c r="D884" s="444"/>
      <c r="E884" s="444"/>
      <c r="F884" s="444"/>
      <c r="G884" s="444"/>
      <c r="H884" s="444"/>
      <c r="I884" s="444"/>
      <c r="J884" s="444"/>
      <c r="K884" s="444"/>
      <c r="L884" s="444"/>
      <c r="M884" s="444"/>
      <c r="N884" s="444"/>
      <c r="O884" s="444"/>
      <c r="P884" s="444"/>
      <c r="Q884" s="444"/>
      <c r="R884" s="444"/>
      <c r="S884" s="444"/>
      <c r="T884" s="444"/>
      <c r="U884" s="444"/>
      <c r="V884" s="444"/>
      <c r="W884" s="444"/>
      <c r="X884" s="444"/>
      <c r="Y884" s="444"/>
      <c r="Z884" s="444"/>
    </row>
    <row r="885">
      <c r="A885" s="444"/>
      <c r="B885" s="445"/>
      <c r="D885" s="444"/>
      <c r="E885" s="444"/>
      <c r="F885" s="444"/>
      <c r="G885" s="444"/>
      <c r="H885" s="444"/>
      <c r="I885" s="444"/>
      <c r="J885" s="444"/>
      <c r="K885" s="444"/>
      <c r="L885" s="444"/>
      <c r="M885" s="444"/>
      <c r="N885" s="444"/>
      <c r="O885" s="444"/>
      <c r="P885" s="444"/>
      <c r="Q885" s="444"/>
      <c r="R885" s="444"/>
      <c r="S885" s="444"/>
      <c r="T885" s="444"/>
      <c r="U885" s="444"/>
      <c r="V885" s="444"/>
      <c r="W885" s="444"/>
      <c r="X885" s="444"/>
      <c r="Y885" s="444"/>
      <c r="Z885" s="444"/>
    </row>
    <row r="886">
      <c r="A886" s="444"/>
      <c r="B886" s="445"/>
      <c r="D886" s="444"/>
      <c r="E886" s="444"/>
      <c r="F886" s="444"/>
      <c r="G886" s="444"/>
      <c r="H886" s="444"/>
      <c r="I886" s="444"/>
      <c r="J886" s="444"/>
      <c r="K886" s="444"/>
      <c r="L886" s="444"/>
      <c r="M886" s="444"/>
      <c r="N886" s="444"/>
      <c r="O886" s="444"/>
      <c r="P886" s="444"/>
      <c r="Q886" s="444"/>
      <c r="R886" s="444"/>
      <c r="S886" s="444"/>
      <c r="T886" s="444"/>
      <c r="U886" s="444"/>
      <c r="V886" s="444"/>
      <c r="W886" s="444"/>
      <c r="X886" s="444"/>
      <c r="Y886" s="444"/>
      <c r="Z886" s="444"/>
    </row>
    <row r="887">
      <c r="A887" s="444"/>
      <c r="B887" s="445"/>
      <c r="D887" s="444"/>
      <c r="E887" s="444"/>
      <c r="F887" s="444"/>
      <c r="G887" s="444"/>
      <c r="H887" s="444"/>
      <c r="I887" s="444"/>
      <c r="J887" s="444"/>
      <c r="K887" s="444"/>
      <c r="L887" s="444"/>
      <c r="M887" s="444"/>
      <c r="N887" s="444"/>
      <c r="O887" s="444"/>
      <c r="P887" s="444"/>
      <c r="Q887" s="444"/>
      <c r="R887" s="444"/>
      <c r="S887" s="444"/>
      <c r="T887" s="444"/>
      <c r="U887" s="444"/>
      <c r="V887" s="444"/>
      <c r="W887" s="444"/>
      <c r="X887" s="444"/>
      <c r="Y887" s="444"/>
      <c r="Z887" s="444"/>
    </row>
    <row r="888">
      <c r="A888" s="444"/>
      <c r="B888" s="445"/>
      <c r="D888" s="444"/>
      <c r="E888" s="444"/>
      <c r="F888" s="444"/>
      <c r="G888" s="444"/>
      <c r="H888" s="444"/>
      <c r="I888" s="444"/>
      <c r="J888" s="444"/>
      <c r="K888" s="444"/>
      <c r="L888" s="444"/>
      <c r="M888" s="444"/>
      <c r="N888" s="444"/>
      <c r="O888" s="444"/>
      <c r="P888" s="444"/>
      <c r="Q888" s="444"/>
      <c r="R888" s="444"/>
      <c r="S888" s="444"/>
      <c r="T888" s="444"/>
      <c r="U888" s="444"/>
      <c r="V888" s="444"/>
      <c r="W888" s="444"/>
      <c r="X888" s="444"/>
      <c r="Y888" s="444"/>
      <c r="Z888" s="444"/>
    </row>
    <row r="889">
      <c r="A889" s="444"/>
      <c r="B889" s="445"/>
      <c r="D889" s="444"/>
      <c r="E889" s="444"/>
      <c r="F889" s="444"/>
      <c r="G889" s="444"/>
      <c r="H889" s="444"/>
      <c r="I889" s="444"/>
      <c r="J889" s="444"/>
      <c r="K889" s="444"/>
      <c r="L889" s="444"/>
      <c r="M889" s="444"/>
      <c r="N889" s="444"/>
      <c r="O889" s="444"/>
      <c r="P889" s="444"/>
      <c r="Q889" s="444"/>
      <c r="R889" s="444"/>
      <c r="S889" s="444"/>
      <c r="T889" s="444"/>
      <c r="U889" s="444"/>
      <c r="V889" s="444"/>
      <c r="W889" s="444"/>
      <c r="X889" s="444"/>
      <c r="Y889" s="444"/>
      <c r="Z889" s="444"/>
    </row>
    <row r="890">
      <c r="A890" s="444"/>
      <c r="B890" s="445"/>
      <c r="D890" s="444"/>
      <c r="E890" s="444"/>
      <c r="F890" s="444"/>
      <c r="G890" s="444"/>
      <c r="H890" s="444"/>
      <c r="I890" s="444"/>
      <c r="J890" s="444"/>
      <c r="K890" s="444"/>
      <c r="L890" s="444"/>
      <c r="M890" s="444"/>
      <c r="N890" s="444"/>
      <c r="O890" s="444"/>
      <c r="P890" s="444"/>
      <c r="Q890" s="444"/>
      <c r="R890" s="444"/>
      <c r="S890" s="444"/>
      <c r="T890" s="444"/>
      <c r="U890" s="444"/>
      <c r="V890" s="444"/>
      <c r="W890" s="444"/>
      <c r="X890" s="444"/>
      <c r="Y890" s="444"/>
      <c r="Z890" s="444"/>
    </row>
    <row r="891">
      <c r="A891" s="444"/>
      <c r="B891" s="445"/>
      <c r="D891" s="444"/>
      <c r="E891" s="444"/>
      <c r="F891" s="444"/>
      <c r="G891" s="444"/>
      <c r="H891" s="444"/>
      <c r="I891" s="444"/>
      <c r="J891" s="444"/>
      <c r="K891" s="444"/>
      <c r="L891" s="444"/>
      <c r="M891" s="444"/>
      <c r="N891" s="444"/>
      <c r="O891" s="444"/>
      <c r="P891" s="444"/>
      <c r="Q891" s="444"/>
      <c r="R891" s="444"/>
      <c r="S891" s="444"/>
      <c r="T891" s="444"/>
      <c r="U891" s="444"/>
      <c r="V891" s="444"/>
      <c r="W891" s="444"/>
      <c r="X891" s="444"/>
      <c r="Y891" s="444"/>
      <c r="Z891" s="444"/>
    </row>
    <row r="892">
      <c r="A892" s="444"/>
      <c r="B892" s="445"/>
      <c r="D892" s="444"/>
      <c r="E892" s="444"/>
      <c r="F892" s="444"/>
      <c r="G892" s="444"/>
      <c r="H892" s="444"/>
      <c r="I892" s="444"/>
      <c r="J892" s="444"/>
      <c r="K892" s="444"/>
      <c r="L892" s="444"/>
      <c r="M892" s="444"/>
      <c r="N892" s="444"/>
      <c r="O892" s="444"/>
      <c r="P892" s="444"/>
      <c r="Q892" s="444"/>
      <c r="R892" s="444"/>
      <c r="S892" s="444"/>
      <c r="T892" s="444"/>
      <c r="U892" s="444"/>
      <c r="V892" s="444"/>
      <c r="W892" s="444"/>
      <c r="X892" s="444"/>
      <c r="Y892" s="444"/>
      <c r="Z892" s="444"/>
    </row>
    <row r="893">
      <c r="A893" s="444"/>
      <c r="B893" s="445"/>
      <c r="D893" s="444"/>
      <c r="E893" s="444"/>
      <c r="F893" s="444"/>
      <c r="G893" s="444"/>
      <c r="H893" s="444"/>
      <c r="I893" s="444"/>
      <c r="J893" s="444"/>
      <c r="K893" s="444"/>
      <c r="L893" s="444"/>
      <c r="M893" s="444"/>
      <c r="N893" s="444"/>
      <c r="O893" s="444"/>
      <c r="P893" s="444"/>
      <c r="Q893" s="444"/>
      <c r="R893" s="444"/>
      <c r="S893" s="444"/>
      <c r="T893" s="444"/>
      <c r="U893" s="444"/>
      <c r="V893" s="444"/>
      <c r="W893" s="444"/>
      <c r="X893" s="444"/>
      <c r="Y893" s="444"/>
      <c r="Z893" s="444"/>
    </row>
    <row r="894">
      <c r="A894" s="444"/>
      <c r="B894" s="445"/>
      <c r="D894" s="444"/>
      <c r="E894" s="444"/>
      <c r="F894" s="444"/>
      <c r="G894" s="444"/>
      <c r="H894" s="444"/>
      <c r="I894" s="444"/>
      <c r="J894" s="444"/>
      <c r="K894" s="444"/>
      <c r="L894" s="444"/>
      <c r="M894" s="444"/>
      <c r="N894" s="444"/>
      <c r="O894" s="444"/>
      <c r="P894" s="444"/>
      <c r="Q894" s="444"/>
      <c r="R894" s="444"/>
      <c r="S894" s="444"/>
      <c r="T894" s="444"/>
      <c r="U894" s="444"/>
      <c r="V894" s="444"/>
      <c r="W894" s="444"/>
      <c r="X894" s="444"/>
      <c r="Y894" s="444"/>
      <c r="Z894" s="444"/>
    </row>
    <row r="895">
      <c r="A895" s="444"/>
      <c r="B895" s="445"/>
      <c r="D895" s="444"/>
      <c r="E895" s="444"/>
      <c r="F895" s="444"/>
      <c r="G895" s="444"/>
      <c r="H895" s="444"/>
      <c r="I895" s="444"/>
      <c r="J895" s="444"/>
      <c r="K895" s="444"/>
      <c r="L895" s="444"/>
      <c r="M895" s="444"/>
      <c r="N895" s="444"/>
      <c r="O895" s="444"/>
      <c r="P895" s="444"/>
      <c r="Q895" s="444"/>
      <c r="R895" s="444"/>
      <c r="S895" s="444"/>
      <c r="T895" s="444"/>
      <c r="U895" s="444"/>
      <c r="V895" s="444"/>
      <c r="W895" s="444"/>
      <c r="X895" s="444"/>
      <c r="Y895" s="444"/>
      <c r="Z895" s="444"/>
    </row>
    <row r="896">
      <c r="A896" s="444"/>
      <c r="B896" s="445"/>
      <c r="D896" s="444"/>
      <c r="E896" s="444"/>
      <c r="F896" s="444"/>
      <c r="G896" s="444"/>
      <c r="H896" s="444"/>
      <c r="I896" s="444"/>
      <c r="J896" s="444"/>
      <c r="K896" s="444"/>
      <c r="L896" s="444"/>
      <c r="M896" s="444"/>
      <c r="N896" s="444"/>
      <c r="O896" s="444"/>
      <c r="P896" s="444"/>
      <c r="Q896" s="444"/>
      <c r="R896" s="444"/>
      <c r="S896" s="444"/>
      <c r="T896" s="444"/>
      <c r="U896" s="444"/>
      <c r="V896" s="444"/>
      <c r="W896" s="444"/>
      <c r="X896" s="444"/>
      <c r="Y896" s="444"/>
      <c r="Z896" s="444"/>
    </row>
    <row r="897">
      <c r="A897" s="444"/>
      <c r="B897" s="445"/>
      <c r="D897" s="444"/>
      <c r="E897" s="444"/>
      <c r="F897" s="444"/>
      <c r="G897" s="444"/>
      <c r="H897" s="444"/>
      <c r="I897" s="444"/>
      <c r="J897" s="444"/>
      <c r="K897" s="444"/>
      <c r="L897" s="444"/>
      <c r="M897" s="444"/>
      <c r="N897" s="444"/>
      <c r="O897" s="444"/>
      <c r="P897" s="444"/>
      <c r="Q897" s="444"/>
      <c r="R897" s="444"/>
      <c r="S897" s="444"/>
      <c r="T897" s="444"/>
      <c r="U897" s="444"/>
      <c r="V897" s="444"/>
      <c r="W897" s="444"/>
      <c r="X897" s="444"/>
      <c r="Y897" s="444"/>
      <c r="Z897" s="444"/>
    </row>
    <row r="898">
      <c r="A898" s="444"/>
      <c r="B898" s="445"/>
      <c r="D898" s="444"/>
      <c r="E898" s="444"/>
      <c r="F898" s="444"/>
      <c r="G898" s="444"/>
      <c r="H898" s="444"/>
      <c r="I898" s="444"/>
      <c r="J898" s="444"/>
      <c r="K898" s="444"/>
      <c r="L898" s="444"/>
      <c r="M898" s="444"/>
      <c r="N898" s="444"/>
      <c r="O898" s="444"/>
      <c r="P898" s="444"/>
      <c r="Q898" s="444"/>
      <c r="R898" s="444"/>
      <c r="S898" s="444"/>
      <c r="T898" s="444"/>
      <c r="U898" s="444"/>
      <c r="V898" s="444"/>
      <c r="W898" s="444"/>
      <c r="X898" s="444"/>
      <c r="Y898" s="444"/>
      <c r="Z898" s="444"/>
    </row>
    <row r="899">
      <c r="A899" s="444"/>
      <c r="B899" s="445"/>
      <c r="D899" s="444"/>
      <c r="E899" s="444"/>
      <c r="F899" s="444"/>
      <c r="G899" s="444"/>
      <c r="H899" s="444"/>
      <c r="I899" s="444"/>
      <c r="J899" s="444"/>
      <c r="K899" s="444"/>
      <c r="L899" s="444"/>
      <c r="M899" s="444"/>
      <c r="N899" s="444"/>
      <c r="O899" s="444"/>
      <c r="P899" s="444"/>
      <c r="Q899" s="444"/>
      <c r="R899" s="444"/>
      <c r="S899" s="444"/>
      <c r="T899" s="444"/>
      <c r="U899" s="444"/>
      <c r="V899" s="444"/>
      <c r="W899" s="444"/>
      <c r="X899" s="444"/>
      <c r="Y899" s="444"/>
      <c r="Z899" s="444"/>
    </row>
    <row r="900">
      <c r="A900" s="444"/>
      <c r="B900" s="445"/>
      <c r="D900" s="444"/>
      <c r="E900" s="444"/>
      <c r="F900" s="444"/>
      <c r="G900" s="444"/>
      <c r="H900" s="444"/>
      <c r="I900" s="444"/>
      <c r="J900" s="444"/>
      <c r="K900" s="444"/>
      <c r="L900" s="444"/>
      <c r="M900" s="444"/>
      <c r="N900" s="444"/>
      <c r="O900" s="444"/>
      <c r="P900" s="444"/>
      <c r="Q900" s="444"/>
      <c r="R900" s="444"/>
      <c r="S900" s="444"/>
      <c r="T900" s="444"/>
      <c r="U900" s="444"/>
      <c r="V900" s="444"/>
      <c r="W900" s="444"/>
      <c r="X900" s="444"/>
      <c r="Y900" s="444"/>
      <c r="Z900" s="444"/>
    </row>
    <row r="901">
      <c r="A901" s="444"/>
      <c r="B901" s="445"/>
      <c r="D901" s="444"/>
      <c r="E901" s="444"/>
      <c r="F901" s="444"/>
      <c r="G901" s="444"/>
      <c r="H901" s="444"/>
      <c r="I901" s="444"/>
      <c r="J901" s="444"/>
      <c r="K901" s="444"/>
      <c r="L901" s="444"/>
      <c r="M901" s="444"/>
      <c r="N901" s="444"/>
      <c r="O901" s="444"/>
      <c r="P901" s="444"/>
      <c r="Q901" s="444"/>
      <c r="R901" s="444"/>
      <c r="S901" s="444"/>
      <c r="T901" s="444"/>
      <c r="U901" s="444"/>
      <c r="V901" s="444"/>
      <c r="W901" s="444"/>
      <c r="X901" s="444"/>
      <c r="Y901" s="444"/>
      <c r="Z901" s="444"/>
    </row>
    <row r="902">
      <c r="A902" s="444"/>
      <c r="B902" s="445"/>
      <c r="D902" s="444"/>
      <c r="E902" s="444"/>
      <c r="F902" s="444"/>
      <c r="G902" s="444"/>
      <c r="H902" s="444"/>
      <c r="I902" s="444"/>
      <c r="J902" s="444"/>
      <c r="K902" s="444"/>
      <c r="L902" s="444"/>
      <c r="M902" s="444"/>
      <c r="N902" s="444"/>
      <c r="O902" s="444"/>
      <c r="P902" s="444"/>
      <c r="Q902" s="444"/>
      <c r="R902" s="444"/>
      <c r="S902" s="444"/>
      <c r="T902" s="444"/>
      <c r="U902" s="444"/>
      <c r="V902" s="444"/>
      <c r="W902" s="444"/>
      <c r="X902" s="444"/>
      <c r="Y902" s="444"/>
      <c r="Z902" s="444"/>
    </row>
    <row r="903">
      <c r="A903" s="444"/>
      <c r="B903" s="445"/>
      <c r="D903" s="444"/>
      <c r="E903" s="444"/>
      <c r="F903" s="444"/>
      <c r="G903" s="444"/>
      <c r="H903" s="444"/>
      <c r="I903" s="444"/>
      <c r="J903" s="444"/>
      <c r="K903" s="444"/>
      <c r="L903" s="444"/>
      <c r="M903" s="444"/>
      <c r="N903" s="444"/>
      <c r="O903" s="444"/>
      <c r="P903" s="444"/>
      <c r="Q903" s="444"/>
      <c r="R903" s="444"/>
      <c r="S903" s="444"/>
      <c r="T903" s="444"/>
      <c r="U903" s="444"/>
      <c r="V903" s="444"/>
      <c r="W903" s="444"/>
      <c r="X903" s="444"/>
      <c r="Y903" s="444"/>
      <c r="Z903" s="444"/>
    </row>
    <row r="904">
      <c r="A904" s="444"/>
      <c r="B904" s="445"/>
      <c r="D904" s="444"/>
      <c r="E904" s="444"/>
      <c r="F904" s="444"/>
      <c r="G904" s="444"/>
      <c r="H904" s="444"/>
      <c r="I904" s="444"/>
      <c r="J904" s="444"/>
      <c r="K904" s="444"/>
      <c r="L904" s="444"/>
      <c r="M904" s="444"/>
      <c r="N904" s="444"/>
      <c r="O904" s="444"/>
      <c r="P904" s="444"/>
      <c r="Q904" s="444"/>
      <c r="R904" s="444"/>
      <c r="S904" s="444"/>
      <c r="T904" s="444"/>
      <c r="U904" s="444"/>
      <c r="V904" s="444"/>
      <c r="W904" s="444"/>
      <c r="X904" s="444"/>
      <c r="Y904" s="444"/>
      <c r="Z904" s="444"/>
    </row>
    <row r="905">
      <c r="A905" s="444"/>
      <c r="B905" s="445"/>
      <c r="D905" s="444"/>
      <c r="E905" s="444"/>
      <c r="F905" s="444"/>
      <c r="G905" s="444"/>
      <c r="H905" s="444"/>
      <c r="I905" s="444"/>
      <c r="J905" s="444"/>
      <c r="K905" s="444"/>
      <c r="L905" s="444"/>
      <c r="M905" s="444"/>
      <c r="N905" s="444"/>
      <c r="O905" s="444"/>
      <c r="P905" s="444"/>
      <c r="Q905" s="444"/>
      <c r="R905" s="444"/>
      <c r="S905" s="444"/>
      <c r="T905" s="444"/>
      <c r="U905" s="444"/>
      <c r="V905" s="444"/>
      <c r="W905" s="444"/>
      <c r="X905" s="444"/>
      <c r="Y905" s="444"/>
      <c r="Z905" s="444"/>
    </row>
    <row r="906">
      <c r="A906" s="444"/>
      <c r="B906" s="445"/>
      <c r="D906" s="444"/>
      <c r="E906" s="444"/>
      <c r="F906" s="444"/>
      <c r="G906" s="444"/>
      <c r="H906" s="444"/>
      <c r="I906" s="444"/>
      <c r="J906" s="444"/>
      <c r="K906" s="444"/>
      <c r="L906" s="444"/>
      <c r="M906" s="444"/>
      <c r="N906" s="444"/>
      <c r="O906" s="444"/>
      <c r="P906" s="444"/>
      <c r="Q906" s="444"/>
      <c r="R906" s="444"/>
      <c r="S906" s="444"/>
      <c r="T906" s="444"/>
      <c r="U906" s="444"/>
      <c r="V906" s="444"/>
      <c r="W906" s="444"/>
      <c r="X906" s="444"/>
      <c r="Y906" s="444"/>
      <c r="Z906" s="444"/>
    </row>
    <row r="907">
      <c r="A907" s="444"/>
      <c r="B907" s="445"/>
      <c r="D907" s="444"/>
      <c r="E907" s="444"/>
      <c r="F907" s="444"/>
      <c r="G907" s="444"/>
      <c r="H907" s="444"/>
      <c r="I907" s="444"/>
      <c r="J907" s="444"/>
      <c r="K907" s="444"/>
      <c r="L907" s="444"/>
      <c r="M907" s="444"/>
      <c r="N907" s="444"/>
      <c r="O907" s="444"/>
      <c r="P907" s="444"/>
      <c r="Q907" s="444"/>
      <c r="R907" s="444"/>
      <c r="S907" s="444"/>
      <c r="T907" s="444"/>
      <c r="U907" s="444"/>
      <c r="V907" s="444"/>
      <c r="W907" s="444"/>
      <c r="X907" s="444"/>
      <c r="Y907" s="444"/>
      <c r="Z907" s="444"/>
    </row>
    <row r="908">
      <c r="A908" s="444"/>
      <c r="B908" s="445"/>
      <c r="D908" s="444"/>
      <c r="E908" s="444"/>
      <c r="F908" s="444"/>
      <c r="G908" s="444"/>
      <c r="H908" s="444"/>
      <c r="I908" s="444"/>
      <c r="J908" s="444"/>
      <c r="K908" s="444"/>
      <c r="L908" s="444"/>
      <c r="M908" s="444"/>
      <c r="N908" s="444"/>
      <c r="O908" s="444"/>
      <c r="P908" s="444"/>
      <c r="Q908" s="444"/>
      <c r="R908" s="444"/>
      <c r="S908" s="444"/>
      <c r="T908" s="444"/>
      <c r="U908" s="444"/>
      <c r="V908" s="444"/>
      <c r="W908" s="444"/>
      <c r="X908" s="444"/>
      <c r="Y908" s="444"/>
      <c r="Z908" s="444"/>
    </row>
    <row r="909">
      <c r="A909" s="444"/>
      <c r="B909" s="445"/>
      <c r="D909" s="444"/>
      <c r="E909" s="444"/>
      <c r="F909" s="444"/>
      <c r="G909" s="444"/>
      <c r="H909" s="444"/>
      <c r="I909" s="444"/>
      <c r="J909" s="444"/>
      <c r="K909" s="444"/>
      <c r="L909" s="444"/>
      <c r="M909" s="444"/>
      <c r="N909" s="444"/>
      <c r="O909" s="444"/>
      <c r="P909" s="444"/>
      <c r="Q909" s="444"/>
      <c r="R909" s="444"/>
      <c r="S909" s="444"/>
      <c r="T909" s="444"/>
      <c r="U909" s="444"/>
      <c r="V909" s="444"/>
      <c r="W909" s="444"/>
      <c r="X909" s="444"/>
      <c r="Y909" s="444"/>
      <c r="Z909" s="444"/>
    </row>
    <row r="910">
      <c r="A910" s="444"/>
      <c r="B910" s="445"/>
      <c r="D910" s="444"/>
      <c r="E910" s="444"/>
      <c r="F910" s="444"/>
      <c r="G910" s="444"/>
      <c r="H910" s="444"/>
      <c r="I910" s="444"/>
      <c r="J910" s="444"/>
      <c r="K910" s="444"/>
      <c r="L910" s="444"/>
      <c r="M910" s="444"/>
      <c r="N910" s="444"/>
      <c r="O910" s="444"/>
      <c r="P910" s="444"/>
      <c r="Q910" s="444"/>
      <c r="R910" s="444"/>
      <c r="S910" s="444"/>
      <c r="T910" s="444"/>
      <c r="U910" s="444"/>
      <c r="V910" s="444"/>
      <c r="W910" s="444"/>
      <c r="X910" s="444"/>
      <c r="Y910" s="444"/>
      <c r="Z910" s="444"/>
    </row>
    <row r="911">
      <c r="A911" s="444"/>
      <c r="B911" s="445"/>
      <c r="D911" s="444"/>
      <c r="E911" s="444"/>
      <c r="F911" s="444"/>
      <c r="G911" s="444"/>
      <c r="H911" s="444"/>
      <c r="I911" s="444"/>
      <c r="J911" s="444"/>
      <c r="K911" s="444"/>
      <c r="L911" s="444"/>
      <c r="M911" s="444"/>
      <c r="N911" s="444"/>
      <c r="O911" s="444"/>
      <c r="P911" s="444"/>
      <c r="Q911" s="444"/>
      <c r="R911" s="444"/>
      <c r="S911" s="444"/>
      <c r="T911" s="444"/>
      <c r="U911" s="444"/>
      <c r="V911" s="444"/>
      <c r="W911" s="444"/>
      <c r="X911" s="444"/>
      <c r="Y911" s="444"/>
      <c r="Z911" s="444"/>
    </row>
    <row r="912">
      <c r="A912" s="444"/>
      <c r="B912" s="445"/>
      <c r="D912" s="444"/>
      <c r="E912" s="444"/>
      <c r="F912" s="444"/>
      <c r="G912" s="444"/>
      <c r="H912" s="444"/>
      <c r="I912" s="444"/>
      <c r="J912" s="444"/>
      <c r="K912" s="444"/>
      <c r="L912" s="444"/>
      <c r="M912" s="444"/>
      <c r="N912" s="444"/>
      <c r="O912" s="444"/>
      <c r="P912" s="444"/>
      <c r="Q912" s="444"/>
      <c r="R912" s="444"/>
      <c r="S912" s="444"/>
      <c r="T912" s="444"/>
      <c r="U912" s="444"/>
      <c r="V912" s="444"/>
      <c r="W912" s="444"/>
      <c r="X912" s="444"/>
      <c r="Y912" s="444"/>
      <c r="Z912" s="444"/>
    </row>
    <row r="913">
      <c r="A913" s="444"/>
      <c r="B913" s="445"/>
      <c r="D913" s="444"/>
      <c r="E913" s="444"/>
      <c r="F913" s="444"/>
      <c r="G913" s="444"/>
      <c r="H913" s="444"/>
      <c r="I913" s="444"/>
      <c r="J913" s="444"/>
      <c r="K913" s="444"/>
      <c r="L913" s="444"/>
      <c r="M913" s="444"/>
      <c r="N913" s="444"/>
      <c r="O913" s="444"/>
      <c r="P913" s="444"/>
      <c r="Q913" s="444"/>
      <c r="R913" s="444"/>
      <c r="S913" s="444"/>
      <c r="T913" s="444"/>
      <c r="U913" s="444"/>
      <c r="V913" s="444"/>
      <c r="W913" s="444"/>
      <c r="X913" s="444"/>
      <c r="Y913" s="444"/>
      <c r="Z913" s="444"/>
    </row>
    <row r="914">
      <c r="A914" s="444"/>
      <c r="B914" s="445"/>
      <c r="D914" s="444"/>
      <c r="E914" s="444"/>
      <c r="F914" s="444"/>
      <c r="G914" s="444"/>
      <c r="H914" s="444"/>
      <c r="I914" s="444"/>
      <c r="J914" s="444"/>
      <c r="K914" s="444"/>
      <c r="L914" s="444"/>
      <c r="M914" s="444"/>
      <c r="N914" s="444"/>
      <c r="O914" s="444"/>
      <c r="P914" s="444"/>
      <c r="Q914" s="444"/>
      <c r="R914" s="444"/>
      <c r="S914" s="444"/>
      <c r="T914" s="444"/>
      <c r="U914" s="444"/>
      <c r="V914" s="444"/>
      <c r="W914" s="444"/>
      <c r="X914" s="444"/>
      <c r="Y914" s="444"/>
      <c r="Z914" s="444"/>
    </row>
    <row r="915">
      <c r="A915" s="444"/>
      <c r="B915" s="445"/>
      <c r="D915" s="444"/>
      <c r="E915" s="444"/>
      <c r="F915" s="444"/>
      <c r="G915" s="444"/>
      <c r="H915" s="444"/>
      <c r="I915" s="444"/>
      <c r="J915" s="444"/>
      <c r="K915" s="444"/>
      <c r="L915" s="444"/>
      <c r="M915" s="444"/>
      <c r="N915" s="444"/>
      <c r="O915" s="444"/>
      <c r="P915" s="444"/>
      <c r="Q915" s="444"/>
      <c r="R915" s="444"/>
      <c r="S915" s="444"/>
      <c r="T915" s="444"/>
      <c r="U915" s="444"/>
      <c r="V915" s="444"/>
      <c r="W915" s="444"/>
      <c r="X915" s="444"/>
      <c r="Y915" s="444"/>
      <c r="Z915" s="444"/>
    </row>
    <row r="916">
      <c r="A916" s="444"/>
      <c r="B916" s="445"/>
      <c r="D916" s="444"/>
      <c r="E916" s="444"/>
      <c r="F916" s="444"/>
      <c r="G916" s="444"/>
      <c r="H916" s="444"/>
      <c r="I916" s="444"/>
      <c r="J916" s="444"/>
      <c r="K916" s="444"/>
      <c r="L916" s="444"/>
      <c r="M916" s="444"/>
      <c r="N916" s="444"/>
      <c r="O916" s="444"/>
      <c r="P916" s="444"/>
      <c r="Q916" s="444"/>
      <c r="R916" s="444"/>
      <c r="S916" s="444"/>
      <c r="T916" s="444"/>
      <c r="U916" s="444"/>
      <c r="V916" s="444"/>
      <c r="W916" s="444"/>
      <c r="X916" s="444"/>
      <c r="Y916" s="444"/>
      <c r="Z916" s="444"/>
    </row>
    <row r="917">
      <c r="A917" s="444"/>
      <c r="B917" s="445"/>
      <c r="D917" s="444"/>
      <c r="E917" s="444"/>
      <c r="F917" s="444"/>
      <c r="G917" s="444"/>
      <c r="H917" s="444"/>
      <c r="I917" s="444"/>
      <c r="J917" s="444"/>
      <c r="K917" s="444"/>
      <c r="L917" s="444"/>
      <c r="M917" s="444"/>
      <c r="N917" s="444"/>
      <c r="O917" s="444"/>
      <c r="P917" s="444"/>
      <c r="Q917" s="444"/>
      <c r="R917" s="444"/>
      <c r="S917" s="444"/>
      <c r="T917" s="444"/>
      <c r="U917" s="444"/>
      <c r="V917" s="444"/>
      <c r="W917" s="444"/>
      <c r="X917" s="444"/>
      <c r="Y917" s="444"/>
      <c r="Z917" s="444"/>
    </row>
    <row r="918">
      <c r="A918" s="444"/>
      <c r="B918" s="445"/>
      <c r="D918" s="444"/>
      <c r="E918" s="444"/>
      <c r="F918" s="444"/>
      <c r="G918" s="444"/>
      <c r="H918" s="444"/>
      <c r="I918" s="444"/>
      <c r="J918" s="444"/>
      <c r="K918" s="444"/>
      <c r="L918" s="444"/>
      <c r="M918" s="444"/>
      <c r="N918" s="444"/>
      <c r="O918" s="444"/>
      <c r="P918" s="444"/>
      <c r="Q918" s="444"/>
      <c r="R918" s="444"/>
      <c r="S918" s="444"/>
      <c r="T918" s="444"/>
      <c r="U918" s="444"/>
      <c r="V918" s="444"/>
      <c r="W918" s="444"/>
      <c r="X918" s="444"/>
      <c r="Y918" s="444"/>
      <c r="Z918" s="444"/>
    </row>
    <row r="919">
      <c r="A919" s="444"/>
      <c r="B919" s="445"/>
      <c r="D919" s="444"/>
      <c r="E919" s="444"/>
      <c r="F919" s="444"/>
      <c r="G919" s="444"/>
      <c r="H919" s="444"/>
      <c r="I919" s="444"/>
      <c r="J919" s="444"/>
      <c r="K919" s="444"/>
      <c r="L919" s="444"/>
      <c r="M919" s="444"/>
      <c r="N919" s="444"/>
      <c r="O919" s="444"/>
      <c r="P919" s="444"/>
      <c r="Q919" s="444"/>
      <c r="R919" s="444"/>
      <c r="S919" s="444"/>
      <c r="T919" s="444"/>
      <c r="U919" s="444"/>
      <c r="V919" s="444"/>
      <c r="W919" s="444"/>
      <c r="X919" s="444"/>
      <c r="Y919" s="444"/>
      <c r="Z919" s="444"/>
    </row>
    <row r="920">
      <c r="A920" s="444"/>
      <c r="B920" s="445"/>
      <c r="D920" s="444"/>
      <c r="E920" s="444"/>
      <c r="F920" s="444"/>
      <c r="G920" s="444"/>
      <c r="H920" s="444"/>
      <c r="I920" s="444"/>
      <c r="J920" s="444"/>
      <c r="K920" s="444"/>
      <c r="L920" s="444"/>
      <c r="M920" s="444"/>
      <c r="N920" s="444"/>
      <c r="O920" s="444"/>
      <c r="P920" s="444"/>
      <c r="Q920" s="444"/>
      <c r="R920" s="444"/>
      <c r="S920" s="444"/>
      <c r="T920" s="444"/>
      <c r="U920" s="444"/>
      <c r="V920" s="444"/>
      <c r="W920" s="444"/>
      <c r="X920" s="444"/>
      <c r="Y920" s="444"/>
      <c r="Z920" s="444"/>
    </row>
    <row r="921">
      <c r="A921" s="444"/>
      <c r="B921" s="445"/>
      <c r="D921" s="444"/>
      <c r="E921" s="444"/>
      <c r="F921" s="444"/>
      <c r="G921" s="444"/>
      <c r="H921" s="444"/>
      <c r="I921" s="444"/>
      <c r="J921" s="444"/>
      <c r="K921" s="444"/>
      <c r="L921" s="444"/>
      <c r="M921" s="444"/>
      <c r="N921" s="444"/>
      <c r="O921" s="444"/>
      <c r="P921" s="444"/>
      <c r="Q921" s="444"/>
      <c r="R921" s="444"/>
      <c r="S921" s="444"/>
      <c r="T921" s="444"/>
      <c r="U921" s="444"/>
      <c r="V921" s="444"/>
      <c r="W921" s="444"/>
      <c r="X921" s="444"/>
      <c r="Y921" s="444"/>
      <c r="Z921" s="444"/>
    </row>
    <row r="922">
      <c r="A922" s="444"/>
      <c r="B922" s="445"/>
      <c r="D922" s="444"/>
      <c r="E922" s="444"/>
      <c r="F922" s="444"/>
      <c r="G922" s="444"/>
      <c r="H922" s="444"/>
      <c r="I922" s="444"/>
      <c r="J922" s="444"/>
      <c r="K922" s="444"/>
      <c r="L922" s="444"/>
      <c r="M922" s="444"/>
      <c r="N922" s="444"/>
      <c r="O922" s="444"/>
      <c r="P922" s="444"/>
      <c r="Q922" s="444"/>
      <c r="R922" s="444"/>
      <c r="S922" s="444"/>
      <c r="T922" s="444"/>
      <c r="U922" s="444"/>
      <c r="V922" s="444"/>
      <c r="W922" s="444"/>
      <c r="X922" s="444"/>
      <c r="Y922" s="444"/>
      <c r="Z922" s="444"/>
    </row>
    <row r="923">
      <c r="A923" s="444"/>
      <c r="B923" s="445"/>
      <c r="D923" s="444"/>
      <c r="E923" s="444"/>
      <c r="F923" s="444"/>
      <c r="G923" s="444"/>
      <c r="H923" s="444"/>
      <c r="I923" s="444"/>
      <c r="J923" s="444"/>
      <c r="K923" s="444"/>
      <c r="L923" s="444"/>
      <c r="M923" s="444"/>
      <c r="N923" s="444"/>
      <c r="O923" s="444"/>
      <c r="P923" s="444"/>
      <c r="Q923" s="444"/>
      <c r="R923" s="444"/>
      <c r="S923" s="444"/>
      <c r="T923" s="444"/>
      <c r="U923" s="444"/>
      <c r="V923" s="444"/>
      <c r="W923" s="444"/>
      <c r="X923" s="444"/>
      <c r="Y923" s="444"/>
      <c r="Z923" s="444"/>
    </row>
    <row r="924">
      <c r="A924" s="444"/>
      <c r="B924" s="445"/>
      <c r="D924" s="444"/>
      <c r="E924" s="444"/>
      <c r="F924" s="444"/>
      <c r="G924" s="444"/>
      <c r="H924" s="444"/>
      <c r="I924" s="444"/>
      <c r="J924" s="444"/>
      <c r="K924" s="444"/>
      <c r="L924" s="444"/>
      <c r="M924" s="444"/>
      <c r="N924" s="444"/>
      <c r="O924" s="444"/>
      <c r="P924" s="444"/>
      <c r="Q924" s="444"/>
      <c r="R924" s="444"/>
      <c r="S924" s="444"/>
      <c r="T924" s="444"/>
      <c r="U924" s="444"/>
      <c r="V924" s="444"/>
      <c r="W924" s="444"/>
      <c r="X924" s="444"/>
      <c r="Y924" s="444"/>
      <c r="Z924" s="444"/>
    </row>
    <row r="925">
      <c r="A925" s="444"/>
      <c r="B925" s="445"/>
      <c r="D925" s="444"/>
      <c r="E925" s="444"/>
      <c r="F925" s="444"/>
      <c r="G925" s="444"/>
      <c r="H925" s="444"/>
      <c r="I925" s="444"/>
      <c r="J925" s="444"/>
      <c r="K925" s="444"/>
      <c r="L925" s="444"/>
      <c r="M925" s="444"/>
      <c r="N925" s="444"/>
      <c r="O925" s="444"/>
      <c r="P925" s="444"/>
      <c r="Q925" s="444"/>
      <c r="R925" s="444"/>
      <c r="S925" s="444"/>
      <c r="T925" s="444"/>
      <c r="U925" s="444"/>
      <c r="V925" s="444"/>
      <c r="W925" s="444"/>
      <c r="X925" s="444"/>
      <c r="Y925" s="444"/>
      <c r="Z925" s="444"/>
    </row>
    <row r="926">
      <c r="A926" s="444"/>
      <c r="B926" s="445"/>
      <c r="D926" s="444"/>
      <c r="E926" s="444"/>
      <c r="F926" s="444"/>
      <c r="G926" s="444"/>
      <c r="H926" s="444"/>
      <c r="I926" s="444"/>
      <c r="J926" s="444"/>
      <c r="K926" s="444"/>
      <c r="L926" s="444"/>
      <c r="M926" s="444"/>
      <c r="N926" s="444"/>
      <c r="O926" s="444"/>
      <c r="P926" s="444"/>
      <c r="Q926" s="444"/>
      <c r="R926" s="444"/>
      <c r="S926" s="444"/>
      <c r="T926" s="444"/>
      <c r="U926" s="444"/>
      <c r="V926" s="444"/>
      <c r="W926" s="444"/>
      <c r="X926" s="444"/>
      <c r="Y926" s="444"/>
      <c r="Z926" s="444"/>
    </row>
    <row r="927">
      <c r="A927" s="444"/>
      <c r="B927" s="445"/>
      <c r="D927" s="444"/>
      <c r="E927" s="444"/>
      <c r="F927" s="444"/>
      <c r="G927" s="444"/>
      <c r="H927" s="444"/>
      <c r="I927" s="444"/>
      <c r="J927" s="444"/>
      <c r="K927" s="444"/>
      <c r="L927" s="444"/>
      <c r="M927" s="444"/>
      <c r="N927" s="444"/>
      <c r="O927" s="444"/>
      <c r="P927" s="444"/>
      <c r="Q927" s="444"/>
      <c r="R927" s="444"/>
      <c r="S927" s="444"/>
      <c r="T927" s="444"/>
      <c r="U927" s="444"/>
      <c r="V927" s="444"/>
      <c r="W927" s="444"/>
      <c r="X927" s="444"/>
      <c r="Y927" s="444"/>
      <c r="Z927" s="444"/>
    </row>
    <row r="928">
      <c r="A928" s="444"/>
      <c r="B928" s="445"/>
      <c r="D928" s="444"/>
      <c r="E928" s="444"/>
      <c r="F928" s="444"/>
      <c r="G928" s="444"/>
      <c r="H928" s="444"/>
      <c r="I928" s="444"/>
      <c r="J928" s="444"/>
      <c r="K928" s="444"/>
      <c r="L928" s="444"/>
      <c r="M928" s="444"/>
      <c r="N928" s="444"/>
      <c r="O928" s="444"/>
      <c r="P928" s="444"/>
      <c r="Q928" s="444"/>
      <c r="R928" s="444"/>
      <c r="S928" s="444"/>
      <c r="T928" s="444"/>
      <c r="U928" s="444"/>
      <c r="V928" s="444"/>
      <c r="W928" s="444"/>
      <c r="X928" s="444"/>
      <c r="Y928" s="444"/>
      <c r="Z928" s="444"/>
    </row>
    <row r="929">
      <c r="A929" s="444"/>
      <c r="B929" s="445"/>
      <c r="D929" s="444"/>
      <c r="E929" s="444"/>
      <c r="F929" s="444"/>
      <c r="G929" s="444"/>
      <c r="H929" s="444"/>
      <c r="I929" s="444"/>
      <c r="J929" s="444"/>
      <c r="K929" s="444"/>
      <c r="L929" s="444"/>
      <c r="M929" s="444"/>
      <c r="N929" s="444"/>
      <c r="O929" s="444"/>
      <c r="P929" s="444"/>
      <c r="Q929" s="444"/>
      <c r="R929" s="444"/>
      <c r="S929" s="444"/>
      <c r="T929" s="444"/>
      <c r="U929" s="444"/>
      <c r="V929" s="444"/>
      <c r="W929" s="444"/>
      <c r="X929" s="444"/>
      <c r="Y929" s="444"/>
      <c r="Z929" s="444"/>
    </row>
    <row r="930">
      <c r="A930" s="444"/>
      <c r="B930" s="445"/>
      <c r="D930" s="444"/>
      <c r="E930" s="444"/>
      <c r="F930" s="444"/>
      <c r="G930" s="444"/>
      <c r="H930" s="444"/>
      <c r="I930" s="444"/>
      <c r="J930" s="444"/>
      <c r="K930" s="444"/>
      <c r="L930" s="444"/>
      <c r="M930" s="444"/>
      <c r="N930" s="444"/>
      <c r="O930" s="444"/>
      <c r="P930" s="444"/>
      <c r="Q930" s="444"/>
      <c r="R930" s="444"/>
      <c r="S930" s="444"/>
      <c r="T930" s="444"/>
      <c r="U930" s="444"/>
      <c r="V930" s="444"/>
      <c r="W930" s="444"/>
      <c r="X930" s="444"/>
      <c r="Y930" s="444"/>
      <c r="Z930" s="444"/>
    </row>
    <row r="931">
      <c r="A931" s="444"/>
      <c r="B931" s="445"/>
      <c r="D931" s="444"/>
      <c r="E931" s="444"/>
      <c r="F931" s="444"/>
      <c r="G931" s="444"/>
      <c r="H931" s="444"/>
      <c r="I931" s="444"/>
      <c r="J931" s="444"/>
      <c r="K931" s="444"/>
      <c r="L931" s="444"/>
      <c r="M931" s="444"/>
      <c r="N931" s="444"/>
      <c r="O931" s="444"/>
      <c r="P931" s="444"/>
      <c r="Q931" s="444"/>
      <c r="R931" s="444"/>
      <c r="S931" s="444"/>
      <c r="T931" s="444"/>
      <c r="U931" s="444"/>
      <c r="V931" s="444"/>
      <c r="W931" s="444"/>
      <c r="X931" s="444"/>
      <c r="Y931" s="444"/>
      <c r="Z931" s="444"/>
    </row>
    <row r="932">
      <c r="A932" s="444"/>
      <c r="B932" s="445"/>
      <c r="D932" s="444"/>
      <c r="E932" s="444"/>
      <c r="F932" s="444"/>
      <c r="G932" s="444"/>
      <c r="H932" s="444"/>
      <c r="I932" s="444"/>
      <c r="J932" s="444"/>
      <c r="K932" s="444"/>
      <c r="L932" s="444"/>
      <c r="M932" s="444"/>
      <c r="N932" s="444"/>
      <c r="O932" s="444"/>
      <c r="P932" s="444"/>
      <c r="Q932" s="444"/>
      <c r="R932" s="444"/>
      <c r="S932" s="444"/>
      <c r="T932" s="444"/>
      <c r="U932" s="444"/>
      <c r="V932" s="444"/>
      <c r="W932" s="444"/>
      <c r="X932" s="444"/>
      <c r="Y932" s="444"/>
      <c r="Z932" s="444"/>
    </row>
    <row r="933">
      <c r="A933" s="444"/>
      <c r="B933" s="445"/>
      <c r="D933" s="444"/>
      <c r="E933" s="444"/>
      <c r="F933" s="444"/>
      <c r="G933" s="444"/>
      <c r="H933" s="444"/>
      <c r="I933" s="444"/>
      <c r="J933" s="444"/>
      <c r="K933" s="444"/>
      <c r="L933" s="444"/>
      <c r="M933" s="444"/>
      <c r="N933" s="444"/>
      <c r="O933" s="444"/>
      <c r="P933" s="444"/>
      <c r="Q933" s="444"/>
      <c r="R933" s="444"/>
      <c r="S933" s="444"/>
      <c r="T933" s="444"/>
      <c r="U933" s="444"/>
      <c r="V933" s="444"/>
      <c r="W933" s="444"/>
      <c r="X933" s="444"/>
      <c r="Y933" s="444"/>
      <c r="Z933" s="444"/>
    </row>
    <row r="934">
      <c r="A934" s="444"/>
      <c r="B934" s="445"/>
      <c r="D934" s="444"/>
      <c r="E934" s="444"/>
      <c r="F934" s="444"/>
      <c r="G934" s="444"/>
      <c r="H934" s="444"/>
      <c r="I934" s="444"/>
      <c r="J934" s="444"/>
      <c r="K934" s="444"/>
      <c r="L934" s="444"/>
      <c r="M934" s="444"/>
      <c r="N934" s="444"/>
      <c r="O934" s="444"/>
      <c r="P934" s="444"/>
      <c r="Q934" s="444"/>
      <c r="R934" s="444"/>
      <c r="S934" s="444"/>
      <c r="T934" s="444"/>
      <c r="U934" s="444"/>
      <c r="V934" s="444"/>
      <c r="W934" s="444"/>
      <c r="X934" s="444"/>
      <c r="Y934" s="444"/>
      <c r="Z934" s="444"/>
    </row>
    <row r="935">
      <c r="A935" s="444"/>
      <c r="B935" s="445"/>
      <c r="D935" s="444"/>
      <c r="E935" s="444"/>
      <c r="F935" s="444"/>
      <c r="G935" s="444"/>
      <c r="H935" s="444"/>
      <c r="I935" s="444"/>
      <c r="J935" s="444"/>
      <c r="K935" s="444"/>
      <c r="L935" s="444"/>
      <c r="M935" s="444"/>
      <c r="N935" s="444"/>
      <c r="O935" s="444"/>
      <c r="P935" s="444"/>
      <c r="Q935" s="444"/>
      <c r="R935" s="444"/>
      <c r="S935" s="444"/>
      <c r="T935" s="444"/>
      <c r="U935" s="444"/>
      <c r="V935" s="444"/>
      <c r="W935" s="444"/>
      <c r="X935" s="444"/>
      <c r="Y935" s="444"/>
      <c r="Z935" s="444"/>
    </row>
    <row r="936">
      <c r="A936" s="444"/>
      <c r="B936" s="445"/>
      <c r="D936" s="444"/>
      <c r="E936" s="444"/>
      <c r="F936" s="444"/>
      <c r="G936" s="444"/>
      <c r="H936" s="444"/>
      <c r="I936" s="444"/>
      <c r="J936" s="444"/>
      <c r="K936" s="444"/>
      <c r="L936" s="444"/>
      <c r="M936" s="444"/>
      <c r="N936" s="444"/>
      <c r="O936" s="444"/>
      <c r="P936" s="444"/>
      <c r="Q936" s="444"/>
      <c r="R936" s="444"/>
      <c r="S936" s="444"/>
      <c r="T936" s="444"/>
      <c r="U936" s="444"/>
      <c r="V936" s="444"/>
      <c r="W936" s="444"/>
      <c r="X936" s="444"/>
      <c r="Y936" s="444"/>
      <c r="Z936" s="444"/>
    </row>
    <row r="937">
      <c r="A937" s="444"/>
      <c r="B937" s="445"/>
      <c r="D937" s="444"/>
      <c r="E937" s="444"/>
      <c r="F937" s="444"/>
      <c r="G937" s="444"/>
      <c r="H937" s="444"/>
      <c r="I937" s="444"/>
      <c r="J937" s="444"/>
      <c r="K937" s="444"/>
      <c r="L937" s="444"/>
      <c r="M937" s="444"/>
      <c r="N937" s="444"/>
      <c r="O937" s="444"/>
      <c r="P937" s="444"/>
      <c r="Q937" s="444"/>
      <c r="R937" s="444"/>
      <c r="S937" s="444"/>
      <c r="T937" s="444"/>
      <c r="U937" s="444"/>
      <c r="V937" s="444"/>
      <c r="W937" s="444"/>
      <c r="X937" s="444"/>
      <c r="Y937" s="444"/>
      <c r="Z937" s="444"/>
    </row>
    <row r="938">
      <c r="A938" s="444"/>
      <c r="B938" s="445"/>
      <c r="D938" s="444"/>
      <c r="E938" s="444"/>
      <c r="F938" s="444"/>
      <c r="G938" s="444"/>
      <c r="H938" s="444"/>
      <c r="I938" s="444"/>
      <c r="J938" s="444"/>
      <c r="K938" s="444"/>
      <c r="L938" s="444"/>
      <c r="M938" s="444"/>
      <c r="N938" s="444"/>
      <c r="O938" s="444"/>
      <c r="P938" s="444"/>
      <c r="Q938" s="444"/>
      <c r="R938" s="444"/>
      <c r="S938" s="444"/>
      <c r="T938" s="444"/>
      <c r="U938" s="444"/>
      <c r="V938" s="444"/>
      <c r="W938" s="444"/>
      <c r="X938" s="444"/>
      <c r="Y938" s="444"/>
      <c r="Z938" s="444"/>
    </row>
    <row r="939">
      <c r="A939" s="444"/>
      <c r="B939" s="445"/>
      <c r="D939" s="444"/>
      <c r="E939" s="444"/>
      <c r="F939" s="444"/>
      <c r="G939" s="444"/>
      <c r="H939" s="444"/>
      <c r="I939" s="444"/>
      <c r="J939" s="444"/>
      <c r="K939" s="444"/>
      <c r="L939" s="444"/>
      <c r="M939" s="444"/>
      <c r="N939" s="444"/>
      <c r="O939" s="444"/>
      <c r="P939" s="444"/>
      <c r="Q939" s="444"/>
      <c r="R939" s="444"/>
      <c r="S939" s="444"/>
      <c r="T939" s="444"/>
      <c r="U939" s="444"/>
      <c r="V939" s="444"/>
      <c r="W939" s="444"/>
      <c r="X939" s="444"/>
      <c r="Y939" s="444"/>
      <c r="Z939" s="444"/>
    </row>
    <row r="940">
      <c r="A940" s="444"/>
      <c r="B940" s="445"/>
      <c r="D940" s="444"/>
      <c r="E940" s="444"/>
      <c r="F940" s="444"/>
      <c r="G940" s="444"/>
      <c r="H940" s="444"/>
      <c r="I940" s="444"/>
      <c r="J940" s="444"/>
      <c r="K940" s="444"/>
      <c r="L940" s="444"/>
      <c r="M940" s="444"/>
      <c r="N940" s="444"/>
      <c r="O940" s="444"/>
      <c r="P940" s="444"/>
      <c r="Q940" s="444"/>
      <c r="R940" s="444"/>
      <c r="S940" s="444"/>
      <c r="T940" s="444"/>
      <c r="U940" s="444"/>
      <c r="V940" s="444"/>
      <c r="W940" s="444"/>
      <c r="X940" s="444"/>
      <c r="Y940" s="444"/>
      <c r="Z940" s="444"/>
    </row>
    <row r="941">
      <c r="A941" s="444"/>
      <c r="B941" s="445"/>
      <c r="D941" s="444"/>
      <c r="E941" s="444"/>
      <c r="F941" s="444"/>
      <c r="G941" s="444"/>
      <c r="H941" s="444"/>
      <c r="I941" s="444"/>
      <c r="J941" s="444"/>
      <c r="K941" s="444"/>
      <c r="L941" s="444"/>
      <c r="M941" s="444"/>
      <c r="N941" s="444"/>
      <c r="O941" s="444"/>
      <c r="P941" s="444"/>
      <c r="Q941" s="444"/>
      <c r="R941" s="444"/>
      <c r="S941" s="444"/>
      <c r="T941" s="444"/>
      <c r="U941" s="444"/>
      <c r="V941" s="444"/>
      <c r="W941" s="444"/>
      <c r="X941" s="444"/>
      <c r="Y941" s="444"/>
      <c r="Z941" s="444"/>
    </row>
    <row r="942">
      <c r="A942" s="444"/>
      <c r="B942" s="445"/>
      <c r="D942" s="444"/>
      <c r="E942" s="444"/>
      <c r="F942" s="444"/>
      <c r="G942" s="444"/>
      <c r="H942" s="444"/>
      <c r="I942" s="444"/>
      <c r="J942" s="444"/>
      <c r="K942" s="444"/>
      <c r="L942" s="444"/>
      <c r="M942" s="444"/>
      <c r="N942" s="444"/>
      <c r="O942" s="444"/>
      <c r="P942" s="444"/>
      <c r="Q942" s="444"/>
      <c r="R942" s="444"/>
      <c r="S942" s="444"/>
      <c r="T942" s="444"/>
      <c r="U942" s="444"/>
      <c r="V942" s="444"/>
      <c r="W942" s="444"/>
      <c r="X942" s="444"/>
      <c r="Y942" s="444"/>
      <c r="Z942" s="444"/>
    </row>
    <row r="943">
      <c r="A943" s="444"/>
      <c r="B943" s="445"/>
      <c r="D943" s="444"/>
      <c r="E943" s="444"/>
      <c r="F943" s="444"/>
      <c r="G943" s="444"/>
      <c r="H943" s="444"/>
      <c r="I943" s="444"/>
      <c r="J943" s="444"/>
      <c r="K943" s="444"/>
      <c r="L943" s="444"/>
      <c r="M943" s="444"/>
      <c r="N943" s="444"/>
      <c r="O943" s="444"/>
      <c r="P943" s="444"/>
      <c r="Q943" s="444"/>
      <c r="R943" s="444"/>
      <c r="S943" s="444"/>
      <c r="T943" s="444"/>
      <c r="U943" s="444"/>
      <c r="V943" s="444"/>
      <c r="W943" s="444"/>
      <c r="X943" s="444"/>
      <c r="Y943" s="444"/>
      <c r="Z943" s="444"/>
    </row>
    <row r="944">
      <c r="A944" s="444"/>
      <c r="B944" s="445"/>
      <c r="D944" s="444"/>
      <c r="E944" s="444"/>
      <c r="F944" s="444"/>
      <c r="G944" s="444"/>
      <c r="H944" s="444"/>
      <c r="I944" s="444"/>
      <c r="J944" s="444"/>
      <c r="K944" s="444"/>
      <c r="L944" s="444"/>
      <c r="M944" s="444"/>
      <c r="N944" s="444"/>
      <c r="O944" s="444"/>
      <c r="P944" s="444"/>
      <c r="Q944" s="444"/>
      <c r="R944" s="444"/>
      <c r="S944" s="444"/>
      <c r="T944" s="444"/>
      <c r="U944" s="444"/>
      <c r="V944" s="444"/>
      <c r="W944" s="444"/>
      <c r="X944" s="444"/>
      <c r="Y944" s="444"/>
      <c r="Z944" s="444"/>
    </row>
    <row r="945">
      <c r="A945" s="444"/>
      <c r="B945" s="445"/>
      <c r="D945" s="444"/>
      <c r="E945" s="444"/>
      <c r="F945" s="444"/>
      <c r="G945" s="444"/>
      <c r="H945" s="444"/>
      <c r="I945" s="444"/>
      <c r="J945" s="444"/>
      <c r="K945" s="444"/>
      <c r="L945" s="444"/>
      <c r="M945" s="444"/>
      <c r="N945" s="444"/>
      <c r="O945" s="444"/>
      <c r="P945" s="444"/>
      <c r="Q945" s="444"/>
      <c r="R945" s="444"/>
      <c r="S945" s="444"/>
      <c r="T945" s="444"/>
      <c r="U945" s="444"/>
      <c r="V945" s="444"/>
      <c r="W945" s="444"/>
      <c r="X945" s="444"/>
      <c r="Y945" s="444"/>
      <c r="Z945" s="444"/>
    </row>
    <row r="946">
      <c r="A946" s="444"/>
      <c r="B946" s="445"/>
      <c r="D946" s="444"/>
      <c r="E946" s="444"/>
      <c r="F946" s="444"/>
      <c r="G946" s="444"/>
      <c r="H946" s="444"/>
      <c r="I946" s="444"/>
      <c r="J946" s="444"/>
      <c r="K946" s="444"/>
      <c r="L946" s="444"/>
      <c r="M946" s="444"/>
      <c r="N946" s="444"/>
      <c r="O946" s="444"/>
      <c r="P946" s="444"/>
      <c r="Q946" s="444"/>
      <c r="R946" s="444"/>
      <c r="S946" s="444"/>
      <c r="T946" s="444"/>
      <c r="U946" s="444"/>
      <c r="V946" s="444"/>
      <c r="W946" s="444"/>
      <c r="X946" s="444"/>
      <c r="Y946" s="444"/>
      <c r="Z946" s="444"/>
    </row>
    <row r="947">
      <c r="A947" s="444"/>
      <c r="B947" s="445"/>
      <c r="D947" s="444"/>
      <c r="E947" s="444"/>
      <c r="F947" s="444"/>
      <c r="G947" s="444"/>
      <c r="H947" s="444"/>
      <c r="I947" s="444"/>
      <c r="J947" s="444"/>
      <c r="K947" s="444"/>
      <c r="L947" s="444"/>
      <c r="M947" s="444"/>
      <c r="N947" s="444"/>
      <c r="O947" s="444"/>
      <c r="P947" s="444"/>
      <c r="Q947" s="444"/>
      <c r="R947" s="444"/>
      <c r="S947" s="444"/>
      <c r="T947" s="444"/>
      <c r="U947" s="444"/>
      <c r="V947" s="444"/>
      <c r="W947" s="444"/>
      <c r="X947" s="444"/>
      <c r="Y947" s="444"/>
      <c r="Z947" s="444"/>
    </row>
    <row r="948">
      <c r="A948" s="444"/>
      <c r="B948" s="445"/>
      <c r="D948" s="444"/>
      <c r="E948" s="444"/>
      <c r="F948" s="444"/>
      <c r="G948" s="444"/>
      <c r="H948" s="444"/>
      <c r="I948" s="444"/>
      <c r="J948" s="444"/>
      <c r="K948" s="444"/>
      <c r="L948" s="444"/>
      <c r="M948" s="444"/>
      <c r="N948" s="444"/>
      <c r="O948" s="444"/>
      <c r="P948" s="444"/>
      <c r="Q948" s="444"/>
      <c r="R948" s="444"/>
      <c r="S948" s="444"/>
      <c r="T948" s="444"/>
      <c r="U948" s="444"/>
      <c r="V948" s="444"/>
      <c r="W948" s="444"/>
      <c r="X948" s="444"/>
      <c r="Y948" s="444"/>
      <c r="Z948" s="444"/>
    </row>
    <row r="949">
      <c r="A949" s="444"/>
      <c r="B949" s="445"/>
      <c r="D949" s="444"/>
      <c r="E949" s="444"/>
      <c r="F949" s="444"/>
      <c r="G949" s="444"/>
      <c r="H949" s="444"/>
      <c r="I949" s="444"/>
      <c r="J949" s="444"/>
      <c r="K949" s="444"/>
      <c r="L949" s="444"/>
      <c r="M949" s="444"/>
      <c r="N949" s="444"/>
      <c r="O949" s="444"/>
      <c r="P949" s="444"/>
      <c r="Q949" s="444"/>
      <c r="R949" s="444"/>
      <c r="S949" s="444"/>
      <c r="T949" s="444"/>
      <c r="U949" s="444"/>
      <c r="V949" s="444"/>
      <c r="W949" s="444"/>
      <c r="X949" s="444"/>
      <c r="Y949" s="444"/>
      <c r="Z949" s="444"/>
    </row>
    <row r="950">
      <c r="A950" s="444"/>
      <c r="B950" s="445"/>
      <c r="D950" s="444"/>
      <c r="E950" s="444"/>
      <c r="F950" s="444"/>
      <c r="G950" s="444"/>
      <c r="H950" s="444"/>
      <c r="I950" s="444"/>
      <c r="J950" s="444"/>
      <c r="K950" s="444"/>
      <c r="L950" s="444"/>
      <c r="M950" s="444"/>
      <c r="N950" s="444"/>
      <c r="O950" s="444"/>
      <c r="P950" s="444"/>
      <c r="Q950" s="444"/>
      <c r="R950" s="444"/>
      <c r="S950" s="444"/>
      <c r="T950" s="444"/>
      <c r="U950" s="444"/>
      <c r="V950" s="444"/>
      <c r="W950" s="444"/>
      <c r="X950" s="444"/>
      <c r="Y950" s="444"/>
      <c r="Z950" s="444"/>
    </row>
    <row r="951">
      <c r="A951" s="444"/>
      <c r="B951" s="445"/>
      <c r="D951" s="444"/>
      <c r="E951" s="444"/>
      <c r="F951" s="444"/>
      <c r="G951" s="444"/>
      <c r="H951" s="444"/>
      <c r="I951" s="444"/>
      <c r="J951" s="444"/>
      <c r="K951" s="444"/>
      <c r="L951" s="444"/>
      <c r="M951" s="444"/>
      <c r="N951" s="444"/>
      <c r="O951" s="444"/>
      <c r="P951" s="444"/>
      <c r="Q951" s="444"/>
      <c r="R951" s="444"/>
      <c r="S951" s="444"/>
      <c r="T951" s="444"/>
      <c r="U951" s="444"/>
      <c r="V951" s="444"/>
      <c r="W951" s="444"/>
      <c r="X951" s="444"/>
      <c r="Y951" s="444"/>
      <c r="Z951" s="444"/>
    </row>
    <row r="952">
      <c r="A952" s="444"/>
      <c r="B952" s="445"/>
      <c r="D952" s="444"/>
      <c r="E952" s="444"/>
      <c r="F952" s="444"/>
      <c r="G952" s="444"/>
      <c r="H952" s="444"/>
      <c r="I952" s="444"/>
      <c r="J952" s="444"/>
      <c r="K952" s="444"/>
      <c r="L952" s="444"/>
      <c r="M952" s="444"/>
      <c r="N952" s="444"/>
      <c r="O952" s="444"/>
      <c r="P952" s="444"/>
      <c r="Q952" s="444"/>
      <c r="R952" s="444"/>
      <c r="S952" s="444"/>
      <c r="T952" s="444"/>
      <c r="U952" s="444"/>
      <c r="V952" s="444"/>
      <c r="W952" s="444"/>
      <c r="X952" s="444"/>
      <c r="Y952" s="444"/>
      <c r="Z952" s="444"/>
    </row>
    <row r="953">
      <c r="A953" s="444"/>
      <c r="B953" s="445"/>
      <c r="D953" s="444"/>
      <c r="E953" s="444"/>
      <c r="F953" s="444"/>
      <c r="G953" s="444"/>
      <c r="H953" s="444"/>
      <c r="I953" s="444"/>
      <c r="J953" s="444"/>
      <c r="K953" s="444"/>
      <c r="L953" s="444"/>
      <c r="M953" s="444"/>
      <c r="N953" s="444"/>
      <c r="O953" s="444"/>
      <c r="P953" s="444"/>
      <c r="Q953" s="444"/>
      <c r="R953" s="444"/>
      <c r="S953" s="444"/>
      <c r="T953" s="444"/>
      <c r="U953" s="444"/>
      <c r="V953" s="444"/>
      <c r="W953" s="444"/>
      <c r="X953" s="444"/>
      <c r="Y953" s="444"/>
      <c r="Z953" s="444"/>
    </row>
    <row r="954">
      <c r="A954" s="444"/>
      <c r="B954" s="445"/>
      <c r="D954" s="444"/>
      <c r="E954" s="444"/>
      <c r="F954" s="444"/>
      <c r="G954" s="444"/>
      <c r="H954" s="444"/>
      <c r="I954" s="444"/>
      <c r="J954" s="444"/>
      <c r="K954" s="444"/>
      <c r="L954" s="444"/>
      <c r="M954" s="444"/>
      <c r="N954" s="444"/>
      <c r="O954" s="444"/>
      <c r="P954" s="444"/>
      <c r="Q954" s="444"/>
      <c r="R954" s="444"/>
      <c r="S954" s="444"/>
      <c r="T954" s="444"/>
      <c r="U954" s="444"/>
      <c r="V954" s="444"/>
      <c r="W954" s="444"/>
      <c r="X954" s="444"/>
      <c r="Y954" s="444"/>
      <c r="Z954" s="444"/>
    </row>
    <row r="955">
      <c r="A955" s="444"/>
      <c r="B955" s="445"/>
      <c r="D955" s="444"/>
      <c r="E955" s="444"/>
      <c r="F955" s="444"/>
      <c r="G955" s="444"/>
      <c r="H955" s="444"/>
      <c r="I955" s="444"/>
      <c r="J955" s="444"/>
      <c r="K955" s="444"/>
      <c r="L955" s="444"/>
      <c r="M955" s="444"/>
      <c r="N955" s="444"/>
      <c r="O955" s="444"/>
      <c r="P955" s="444"/>
      <c r="Q955" s="444"/>
      <c r="R955" s="444"/>
      <c r="S955" s="444"/>
      <c r="T955" s="444"/>
      <c r="U955" s="444"/>
      <c r="V955" s="444"/>
      <c r="W955" s="444"/>
      <c r="X955" s="444"/>
      <c r="Y955" s="444"/>
      <c r="Z955" s="444"/>
    </row>
    <row r="956">
      <c r="A956" s="444"/>
      <c r="B956" s="445"/>
      <c r="D956" s="444"/>
      <c r="E956" s="444"/>
      <c r="F956" s="444"/>
      <c r="G956" s="444"/>
      <c r="H956" s="444"/>
      <c r="I956" s="444"/>
      <c r="J956" s="444"/>
      <c r="K956" s="444"/>
      <c r="L956" s="444"/>
      <c r="M956" s="444"/>
      <c r="N956" s="444"/>
      <c r="O956" s="444"/>
      <c r="P956" s="444"/>
      <c r="Q956" s="444"/>
      <c r="R956" s="444"/>
      <c r="S956" s="444"/>
      <c r="T956" s="444"/>
      <c r="U956" s="444"/>
      <c r="V956" s="444"/>
      <c r="W956" s="444"/>
      <c r="X956" s="444"/>
      <c r="Y956" s="444"/>
      <c r="Z956" s="444"/>
    </row>
    <row r="957">
      <c r="A957" s="444"/>
      <c r="B957" s="445"/>
      <c r="D957" s="444"/>
      <c r="E957" s="444"/>
      <c r="F957" s="444"/>
      <c r="G957" s="444"/>
      <c r="H957" s="444"/>
      <c r="I957" s="444"/>
      <c r="J957" s="444"/>
      <c r="K957" s="444"/>
      <c r="L957" s="444"/>
      <c r="M957" s="444"/>
      <c r="N957" s="444"/>
      <c r="O957" s="444"/>
      <c r="P957" s="444"/>
      <c r="Q957" s="444"/>
      <c r="R957" s="444"/>
      <c r="S957" s="444"/>
      <c r="T957" s="444"/>
      <c r="U957" s="444"/>
      <c r="V957" s="444"/>
      <c r="W957" s="444"/>
      <c r="X957" s="444"/>
      <c r="Y957" s="444"/>
      <c r="Z957" s="444"/>
    </row>
    <row r="958">
      <c r="A958" s="444"/>
      <c r="B958" s="445"/>
      <c r="D958" s="444"/>
      <c r="E958" s="444"/>
      <c r="F958" s="444"/>
      <c r="G958" s="444"/>
      <c r="H958" s="444"/>
      <c r="I958" s="444"/>
      <c r="J958" s="444"/>
      <c r="K958" s="444"/>
      <c r="L958" s="444"/>
      <c r="M958" s="444"/>
      <c r="N958" s="444"/>
      <c r="O958" s="444"/>
      <c r="P958" s="444"/>
      <c r="Q958" s="444"/>
      <c r="R958" s="444"/>
      <c r="S958" s="444"/>
      <c r="T958" s="444"/>
      <c r="U958" s="444"/>
      <c r="V958" s="444"/>
      <c r="W958" s="444"/>
      <c r="X958" s="444"/>
      <c r="Y958" s="444"/>
      <c r="Z958" s="444"/>
    </row>
    <row r="959">
      <c r="A959" s="444"/>
      <c r="B959" s="445"/>
      <c r="D959" s="444"/>
      <c r="E959" s="444"/>
      <c r="F959" s="444"/>
      <c r="G959" s="444"/>
      <c r="H959" s="444"/>
      <c r="I959" s="444"/>
      <c r="J959" s="444"/>
      <c r="K959" s="444"/>
      <c r="L959" s="444"/>
      <c r="M959" s="444"/>
      <c r="N959" s="444"/>
      <c r="O959" s="444"/>
      <c r="P959" s="444"/>
      <c r="Q959" s="444"/>
      <c r="R959" s="444"/>
      <c r="S959" s="444"/>
      <c r="T959" s="444"/>
      <c r="U959" s="444"/>
      <c r="V959" s="444"/>
      <c r="W959" s="444"/>
      <c r="X959" s="444"/>
      <c r="Y959" s="444"/>
      <c r="Z959" s="444"/>
    </row>
    <row r="960">
      <c r="A960" s="444"/>
      <c r="B960" s="445"/>
      <c r="D960" s="444"/>
      <c r="E960" s="444"/>
      <c r="F960" s="444"/>
      <c r="G960" s="444"/>
      <c r="H960" s="444"/>
      <c r="I960" s="444"/>
      <c r="J960" s="444"/>
      <c r="K960" s="444"/>
      <c r="L960" s="444"/>
      <c r="M960" s="444"/>
      <c r="N960" s="444"/>
      <c r="O960" s="444"/>
      <c r="P960" s="444"/>
      <c r="Q960" s="444"/>
      <c r="R960" s="444"/>
      <c r="S960" s="444"/>
      <c r="T960" s="444"/>
      <c r="U960" s="444"/>
      <c r="V960" s="444"/>
      <c r="W960" s="444"/>
      <c r="X960" s="444"/>
      <c r="Y960" s="444"/>
      <c r="Z960" s="444"/>
    </row>
    <row r="961">
      <c r="A961" s="444"/>
      <c r="B961" s="445"/>
      <c r="D961" s="444"/>
      <c r="E961" s="444"/>
      <c r="F961" s="444"/>
      <c r="G961" s="444"/>
      <c r="H961" s="444"/>
      <c r="I961" s="444"/>
      <c r="J961" s="444"/>
      <c r="K961" s="444"/>
      <c r="L961" s="444"/>
      <c r="M961" s="444"/>
      <c r="N961" s="444"/>
      <c r="O961" s="444"/>
      <c r="P961" s="444"/>
      <c r="Q961" s="444"/>
      <c r="R961" s="444"/>
      <c r="S961" s="444"/>
      <c r="T961" s="444"/>
      <c r="U961" s="444"/>
      <c r="V961" s="444"/>
      <c r="W961" s="444"/>
      <c r="X961" s="444"/>
      <c r="Y961" s="444"/>
      <c r="Z961" s="444"/>
    </row>
    <row r="962">
      <c r="A962" s="444"/>
      <c r="B962" s="445"/>
      <c r="D962" s="444"/>
      <c r="E962" s="444"/>
      <c r="F962" s="444"/>
      <c r="G962" s="444"/>
      <c r="H962" s="444"/>
      <c r="I962" s="444"/>
      <c r="J962" s="444"/>
      <c r="K962" s="444"/>
      <c r="L962" s="444"/>
      <c r="M962" s="444"/>
      <c r="N962" s="444"/>
      <c r="O962" s="444"/>
      <c r="P962" s="444"/>
      <c r="Q962" s="444"/>
      <c r="R962" s="444"/>
      <c r="S962" s="444"/>
      <c r="T962" s="444"/>
      <c r="U962" s="444"/>
      <c r="V962" s="444"/>
      <c r="W962" s="444"/>
      <c r="X962" s="444"/>
      <c r="Y962" s="444"/>
      <c r="Z962" s="444"/>
    </row>
    <row r="963">
      <c r="A963" s="444"/>
      <c r="B963" s="445"/>
      <c r="D963" s="444"/>
      <c r="E963" s="444"/>
      <c r="F963" s="444"/>
      <c r="G963" s="444"/>
      <c r="H963" s="444"/>
      <c r="I963" s="444"/>
      <c r="J963" s="444"/>
      <c r="K963" s="444"/>
      <c r="L963" s="444"/>
      <c r="M963" s="444"/>
      <c r="N963" s="444"/>
      <c r="O963" s="444"/>
      <c r="P963" s="444"/>
      <c r="Q963" s="444"/>
      <c r="R963" s="444"/>
      <c r="S963" s="444"/>
      <c r="T963" s="444"/>
      <c r="U963" s="444"/>
      <c r="V963" s="444"/>
      <c r="W963" s="444"/>
      <c r="X963" s="444"/>
      <c r="Y963" s="444"/>
      <c r="Z963" s="444"/>
    </row>
    <row r="964">
      <c r="A964" s="444"/>
      <c r="B964" s="445"/>
      <c r="D964" s="444"/>
      <c r="E964" s="444"/>
      <c r="F964" s="444"/>
      <c r="G964" s="444"/>
      <c r="H964" s="444"/>
      <c r="I964" s="444"/>
      <c r="J964" s="444"/>
      <c r="K964" s="444"/>
      <c r="L964" s="444"/>
      <c r="M964" s="444"/>
      <c r="N964" s="444"/>
      <c r="O964" s="444"/>
      <c r="P964" s="444"/>
      <c r="Q964" s="444"/>
      <c r="R964" s="444"/>
      <c r="S964" s="444"/>
      <c r="T964" s="444"/>
      <c r="U964" s="444"/>
      <c r="V964" s="444"/>
      <c r="W964" s="444"/>
      <c r="X964" s="444"/>
      <c r="Y964" s="444"/>
      <c r="Z964" s="444"/>
    </row>
    <row r="965">
      <c r="A965" s="444"/>
      <c r="B965" s="445"/>
      <c r="D965" s="444"/>
      <c r="E965" s="444"/>
      <c r="F965" s="444"/>
      <c r="G965" s="444"/>
      <c r="H965" s="444"/>
      <c r="I965" s="444"/>
      <c r="J965" s="444"/>
      <c r="K965" s="444"/>
      <c r="L965" s="444"/>
      <c r="M965" s="444"/>
      <c r="N965" s="444"/>
      <c r="O965" s="444"/>
      <c r="P965" s="444"/>
      <c r="Q965" s="444"/>
      <c r="R965" s="444"/>
      <c r="S965" s="444"/>
      <c r="T965" s="444"/>
      <c r="U965" s="444"/>
      <c r="V965" s="444"/>
      <c r="W965" s="444"/>
      <c r="X965" s="444"/>
      <c r="Y965" s="444"/>
      <c r="Z965" s="444"/>
    </row>
    <row r="966">
      <c r="A966" s="444"/>
      <c r="B966" s="445"/>
      <c r="D966" s="444"/>
      <c r="E966" s="444"/>
      <c r="F966" s="444"/>
      <c r="G966" s="444"/>
      <c r="H966" s="444"/>
      <c r="I966" s="444"/>
      <c r="J966" s="444"/>
      <c r="K966" s="444"/>
      <c r="L966" s="444"/>
      <c r="M966" s="444"/>
      <c r="N966" s="444"/>
      <c r="O966" s="444"/>
      <c r="P966" s="444"/>
      <c r="Q966" s="444"/>
      <c r="R966" s="444"/>
      <c r="S966" s="444"/>
      <c r="T966" s="444"/>
      <c r="U966" s="444"/>
      <c r="V966" s="444"/>
      <c r="W966" s="444"/>
      <c r="X966" s="444"/>
      <c r="Y966" s="444"/>
      <c r="Z966" s="444"/>
    </row>
    <row r="967">
      <c r="A967" s="444"/>
      <c r="B967" s="445"/>
      <c r="D967" s="444"/>
      <c r="E967" s="444"/>
      <c r="F967" s="444"/>
      <c r="G967" s="444"/>
      <c r="H967" s="444"/>
      <c r="I967" s="444"/>
      <c r="J967" s="444"/>
      <c r="K967" s="444"/>
      <c r="L967" s="444"/>
      <c r="M967" s="444"/>
      <c r="N967" s="444"/>
      <c r="O967" s="444"/>
      <c r="P967" s="444"/>
      <c r="Q967" s="444"/>
      <c r="R967" s="444"/>
      <c r="S967" s="444"/>
      <c r="T967" s="444"/>
      <c r="U967" s="444"/>
      <c r="V967" s="444"/>
      <c r="W967" s="444"/>
      <c r="X967" s="444"/>
      <c r="Y967" s="444"/>
      <c r="Z967" s="444"/>
    </row>
    <row r="968">
      <c r="A968" s="444"/>
      <c r="B968" s="445"/>
      <c r="D968" s="444"/>
      <c r="E968" s="444"/>
      <c r="F968" s="444"/>
      <c r="G968" s="444"/>
      <c r="H968" s="444"/>
      <c r="I968" s="444"/>
      <c r="J968" s="444"/>
      <c r="K968" s="444"/>
      <c r="L968" s="444"/>
      <c r="M968" s="444"/>
      <c r="N968" s="444"/>
      <c r="O968" s="444"/>
      <c r="P968" s="444"/>
      <c r="Q968" s="444"/>
      <c r="R968" s="444"/>
      <c r="S968" s="444"/>
      <c r="T968" s="444"/>
      <c r="U968" s="444"/>
      <c r="V968" s="444"/>
      <c r="W968" s="444"/>
      <c r="X968" s="444"/>
      <c r="Y968" s="444"/>
      <c r="Z968" s="444"/>
    </row>
    <row r="969">
      <c r="A969" s="444"/>
      <c r="B969" s="445"/>
      <c r="D969" s="444"/>
      <c r="E969" s="444"/>
      <c r="F969" s="444"/>
      <c r="G969" s="444"/>
      <c r="H969" s="444"/>
      <c r="I969" s="444"/>
      <c r="J969" s="444"/>
      <c r="K969" s="444"/>
      <c r="L969" s="444"/>
      <c r="M969" s="444"/>
      <c r="N969" s="444"/>
      <c r="O969" s="444"/>
      <c r="P969" s="444"/>
      <c r="Q969" s="444"/>
      <c r="R969" s="444"/>
      <c r="S969" s="444"/>
      <c r="T969" s="444"/>
      <c r="U969" s="444"/>
      <c r="V969" s="444"/>
      <c r="W969" s="444"/>
      <c r="X969" s="444"/>
      <c r="Y969" s="444"/>
      <c r="Z969" s="444"/>
    </row>
    <row r="970">
      <c r="A970" s="444"/>
      <c r="B970" s="445"/>
      <c r="D970" s="444"/>
      <c r="E970" s="444"/>
      <c r="F970" s="444"/>
      <c r="G970" s="444"/>
      <c r="H970" s="444"/>
      <c r="I970" s="444"/>
      <c r="J970" s="444"/>
      <c r="K970" s="444"/>
      <c r="L970" s="444"/>
      <c r="M970" s="444"/>
      <c r="N970" s="444"/>
      <c r="O970" s="444"/>
      <c r="P970" s="444"/>
      <c r="Q970" s="444"/>
      <c r="R970" s="444"/>
      <c r="S970" s="444"/>
      <c r="T970" s="444"/>
      <c r="U970" s="444"/>
      <c r="V970" s="444"/>
      <c r="W970" s="444"/>
      <c r="X970" s="444"/>
      <c r="Y970" s="444"/>
      <c r="Z970" s="444"/>
    </row>
    <row r="971">
      <c r="A971" s="444"/>
      <c r="B971" s="445"/>
      <c r="D971" s="444"/>
      <c r="E971" s="444"/>
      <c r="F971" s="444"/>
      <c r="G971" s="444"/>
      <c r="H971" s="444"/>
      <c r="I971" s="444"/>
      <c r="J971" s="444"/>
      <c r="K971" s="444"/>
      <c r="L971" s="444"/>
      <c r="M971" s="444"/>
      <c r="N971" s="444"/>
      <c r="O971" s="444"/>
      <c r="P971" s="444"/>
      <c r="Q971" s="444"/>
      <c r="R971" s="444"/>
      <c r="S971" s="444"/>
      <c r="T971" s="444"/>
      <c r="U971" s="444"/>
      <c r="V971" s="444"/>
      <c r="W971" s="444"/>
      <c r="X971" s="444"/>
      <c r="Y971" s="444"/>
      <c r="Z971" s="444"/>
    </row>
    <row r="972">
      <c r="A972" s="444"/>
      <c r="B972" s="445"/>
      <c r="D972" s="444"/>
      <c r="E972" s="444"/>
      <c r="F972" s="444"/>
      <c r="G972" s="444"/>
      <c r="H972" s="444"/>
      <c r="I972" s="444"/>
      <c r="J972" s="444"/>
      <c r="K972" s="444"/>
      <c r="L972" s="444"/>
      <c r="M972" s="444"/>
      <c r="N972" s="444"/>
      <c r="O972" s="444"/>
      <c r="P972" s="444"/>
      <c r="Q972" s="444"/>
      <c r="R972" s="444"/>
      <c r="S972" s="444"/>
      <c r="T972" s="444"/>
      <c r="U972" s="444"/>
      <c r="V972" s="444"/>
      <c r="W972" s="444"/>
      <c r="X972" s="444"/>
      <c r="Y972" s="444"/>
      <c r="Z972" s="444"/>
    </row>
    <row r="973">
      <c r="A973" s="444"/>
      <c r="B973" s="445"/>
      <c r="D973" s="444"/>
      <c r="E973" s="444"/>
      <c r="F973" s="444"/>
      <c r="G973" s="444"/>
      <c r="H973" s="444"/>
      <c r="I973" s="444"/>
      <c r="J973" s="444"/>
      <c r="K973" s="444"/>
      <c r="L973" s="444"/>
      <c r="M973" s="444"/>
      <c r="N973" s="444"/>
      <c r="O973" s="444"/>
      <c r="P973" s="444"/>
      <c r="Q973" s="444"/>
      <c r="R973" s="444"/>
      <c r="S973" s="444"/>
      <c r="T973" s="444"/>
      <c r="U973" s="444"/>
      <c r="V973" s="444"/>
      <c r="W973" s="444"/>
      <c r="X973" s="444"/>
      <c r="Y973" s="444"/>
      <c r="Z973" s="444"/>
    </row>
    <row r="974">
      <c r="A974" s="444"/>
      <c r="B974" s="445"/>
      <c r="D974" s="444"/>
      <c r="E974" s="444"/>
      <c r="F974" s="444"/>
      <c r="G974" s="444"/>
      <c r="H974" s="444"/>
      <c r="I974" s="444"/>
      <c r="J974" s="444"/>
      <c r="K974" s="444"/>
      <c r="L974" s="444"/>
      <c r="M974" s="444"/>
      <c r="N974" s="444"/>
      <c r="O974" s="444"/>
      <c r="P974" s="444"/>
      <c r="Q974" s="444"/>
      <c r="R974" s="444"/>
      <c r="S974" s="444"/>
      <c r="T974" s="444"/>
      <c r="U974" s="444"/>
      <c r="V974" s="444"/>
      <c r="W974" s="444"/>
      <c r="X974" s="444"/>
      <c r="Y974" s="444"/>
      <c r="Z974" s="444"/>
    </row>
    <row r="975">
      <c r="A975" s="444"/>
      <c r="B975" s="445"/>
      <c r="D975" s="444"/>
      <c r="E975" s="444"/>
      <c r="F975" s="444"/>
      <c r="G975" s="444"/>
      <c r="H975" s="444"/>
      <c r="I975" s="444"/>
      <c r="J975" s="444"/>
      <c r="K975" s="444"/>
      <c r="L975" s="444"/>
      <c r="M975" s="444"/>
      <c r="N975" s="444"/>
      <c r="O975" s="444"/>
      <c r="P975" s="444"/>
      <c r="Q975" s="444"/>
      <c r="R975" s="444"/>
      <c r="S975" s="444"/>
      <c r="T975" s="444"/>
      <c r="U975" s="444"/>
      <c r="V975" s="444"/>
      <c r="W975" s="444"/>
      <c r="X975" s="444"/>
      <c r="Y975" s="444"/>
      <c r="Z975" s="444"/>
    </row>
    <row r="976">
      <c r="A976" s="444"/>
      <c r="B976" s="445"/>
      <c r="D976" s="444"/>
      <c r="E976" s="444"/>
      <c r="F976" s="444"/>
      <c r="G976" s="444"/>
      <c r="H976" s="444"/>
      <c r="I976" s="444"/>
      <c r="J976" s="444"/>
      <c r="K976" s="444"/>
      <c r="L976" s="444"/>
      <c r="M976" s="444"/>
      <c r="N976" s="444"/>
      <c r="O976" s="444"/>
      <c r="P976" s="444"/>
      <c r="Q976" s="444"/>
      <c r="R976" s="444"/>
      <c r="S976" s="444"/>
      <c r="T976" s="444"/>
      <c r="U976" s="444"/>
      <c r="V976" s="444"/>
      <c r="W976" s="444"/>
      <c r="X976" s="444"/>
      <c r="Y976" s="444"/>
      <c r="Z976" s="444"/>
    </row>
    <row r="977">
      <c r="A977" s="444"/>
      <c r="B977" s="445"/>
      <c r="D977" s="444"/>
      <c r="E977" s="444"/>
      <c r="F977" s="444"/>
      <c r="G977" s="444"/>
      <c r="H977" s="444"/>
      <c r="I977" s="444"/>
      <c r="J977" s="444"/>
      <c r="K977" s="444"/>
      <c r="L977" s="444"/>
      <c r="M977" s="444"/>
      <c r="N977" s="444"/>
      <c r="O977" s="444"/>
      <c r="P977" s="444"/>
      <c r="Q977" s="444"/>
      <c r="R977" s="444"/>
      <c r="S977" s="444"/>
      <c r="T977" s="444"/>
      <c r="U977" s="444"/>
      <c r="V977" s="444"/>
      <c r="W977" s="444"/>
      <c r="X977" s="444"/>
      <c r="Y977" s="444"/>
      <c r="Z977" s="444"/>
    </row>
    <row r="978">
      <c r="A978" s="444"/>
      <c r="B978" s="445"/>
      <c r="D978" s="444"/>
      <c r="E978" s="444"/>
      <c r="F978" s="444"/>
      <c r="G978" s="444"/>
      <c r="H978" s="444"/>
      <c r="I978" s="444"/>
      <c r="J978" s="444"/>
      <c r="K978" s="444"/>
      <c r="L978" s="444"/>
      <c r="M978" s="444"/>
      <c r="N978" s="444"/>
      <c r="O978" s="444"/>
      <c r="P978" s="444"/>
      <c r="Q978" s="444"/>
      <c r="R978" s="444"/>
      <c r="S978" s="444"/>
      <c r="T978" s="444"/>
      <c r="U978" s="444"/>
      <c r="V978" s="444"/>
      <c r="W978" s="444"/>
      <c r="X978" s="444"/>
      <c r="Y978" s="444"/>
      <c r="Z978" s="444"/>
    </row>
    <row r="979">
      <c r="A979" s="444"/>
      <c r="B979" s="445"/>
      <c r="D979" s="444"/>
      <c r="E979" s="444"/>
      <c r="F979" s="444"/>
      <c r="G979" s="444"/>
      <c r="H979" s="444"/>
      <c r="I979" s="444"/>
      <c r="J979" s="444"/>
      <c r="K979" s="444"/>
      <c r="L979" s="444"/>
      <c r="M979" s="444"/>
      <c r="N979" s="444"/>
      <c r="O979" s="444"/>
      <c r="P979" s="444"/>
      <c r="Q979" s="444"/>
      <c r="R979" s="444"/>
      <c r="S979" s="444"/>
      <c r="T979" s="444"/>
      <c r="U979" s="444"/>
      <c r="V979" s="444"/>
      <c r="W979" s="444"/>
      <c r="X979" s="444"/>
      <c r="Y979" s="444"/>
      <c r="Z979" s="444"/>
    </row>
    <row r="980">
      <c r="A980" s="444"/>
      <c r="B980" s="445"/>
      <c r="D980" s="444"/>
      <c r="E980" s="444"/>
      <c r="F980" s="444"/>
      <c r="G980" s="444"/>
      <c r="H980" s="444"/>
      <c r="I980" s="444"/>
      <c r="J980" s="444"/>
      <c r="K980" s="444"/>
      <c r="L980" s="444"/>
      <c r="M980" s="444"/>
      <c r="N980" s="444"/>
      <c r="O980" s="444"/>
      <c r="P980" s="444"/>
      <c r="Q980" s="444"/>
      <c r="R980" s="444"/>
      <c r="S980" s="444"/>
      <c r="T980" s="444"/>
      <c r="U980" s="444"/>
      <c r="V980" s="444"/>
      <c r="W980" s="444"/>
      <c r="X980" s="444"/>
      <c r="Y980" s="444"/>
      <c r="Z980" s="444"/>
    </row>
    <row r="981">
      <c r="A981" s="444"/>
      <c r="B981" s="445"/>
      <c r="D981" s="444"/>
      <c r="E981" s="444"/>
      <c r="F981" s="444"/>
      <c r="G981" s="444"/>
      <c r="H981" s="444"/>
      <c r="I981" s="444"/>
      <c r="J981" s="444"/>
      <c r="K981" s="444"/>
      <c r="L981" s="444"/>
      <c r="M981" s="444"/>
      <c r="N981" s="444"/>
      <c r="O981" s="444"/>
      <c r="P981" s="444"/>
      <c r="Q981" s="444"/>
      <c r="R981" s="444"/>
      <c r="S981" s="444"/>
      <c r="T981" s="444"/>
      <c r="U981" s="444"/>
      <c r="V981" s="444"/>
      <c r="W981" s="444"/>
      <c r="X981" s="444"/>
      <c r="Y981" s="444"/>
      <c r="Z981" s="444"/>
    </row>
    <row r="982">
      <c r="A982" s="444"/>
      <c r="B982" s="445"/>
      <c r="D982" s="444"/>
      <c r="E982" s="444"/>
      <c r="F982" s="444"/>
      <c r="G982" s="444"/>
      <c r="H982" s="444"/>
      <c r="I982" s="444"/>
      <c r="J982" s="444"/>
      <c r="K982" s="444"/>
      <c r="L982" s="444"/>
      <c r="M982" s="444"/>
      <c r="N982" s="444"/>
      <c r="O982" s="444"/>
      <c r="P982" s="444"/>
      <c r="Q982" s="444"/>
      <c r="R982" s="444"/>
      <c r="S982" s="444"/>
      <c r="T982" s="444"/>
      <c r="U982" s="444"/>
      <c r="V982" s="444"/>
      <c r="W982" s="444"/>
      <c r="X982" s="444"/>
      <c r="Y982" s="444"/>
      <c r="Z982" s="444"/>
    </row>
    <row r="983">
      <c r="A983" s="444"/>
      <c r="B983" s="445"/>
      <c r="D983" s="444"/>
      <c r="E983" s="444"/>
      <c r="F983" s="444"/>
      <c r="G983" s="444"/>
      <c r="H983" s="444"/>
      <c r="I983" s="444"/>
      <c r="J983" s="444"/>
      <c r="K983" s="444"/>
      <c r="L983" s="444"/>
      <c r="M983" s="444"/>
      <c r="N983" s="444"/>
      <c r="O983" s="444"/>
      <c r="P983" s="444"/>
      <c r="Q983" s="444"/>
      <c r="R983" s="444"/>
      <c r="S983" s="444"/>
      <c r="T983" s="444"/>
      <c r="U983" s="444"/>
      <c r="V983" s="444"/>
      <c r="W983" s="444"/>
      <c r="X983" s="444"/>
      <c r="Y983" s="444"/>
      <c r="Z983" s="444"/>
    </row>
    <row r="984">
      <c r="A984" s="444"/>
      <c r="B984" s="445"/>
      <c r="D984" s="444"/>
      <c r="E984" s="444"/>
      <c r="F984" s="444"/>
      <c r="G984" s="444"/>
      <c r="H984" s="444"/>
      <c r="I984" s="444"/>
      <c r="J984" s="444"/>
      <c r="K984" s="444"/>
      <c r="L984" s="444"/>
      <c r="M984" s="444"/>
      <c r="N984" s="444"/>
      <c r="O984" s="444"/>
      <c r="P984" s="444"/>
      <c r="Q984" s="444"/>
      <c r="R984" s="444"/>
      <c r="S984" s="444"/>
      <c r="T984" s="444"/>
      <c r="U984" s="444"/>
      <c r="V984" s="444"/>
      <c r="W984" s="444"/>
      <c r="X984" s="444"/>
      <c r="Y984" s="444"/>
      <c r="Z984" s="444"/>
    </row>
    <row r="985">
      <c r="A985" s="444"/>
      <c r="B985" s="445"/>
      <c r="D985" s="444"/>
      <c r="E985" s="444"/>
      <c r="F985" s="444"/>
      <c r="G985" s="444"/>
      <c r="H985" s="444"/>
      <c r="I985" s="444"/>
      <c r="J985" s="444"/>
      <c r="K985" s="444"/>
      <c r="L985" s="444"/>
      <c r="M985" s="444"/>
      <c r="N985" s="444"/>
      <c r="O985" s="444"/>
      <c r="P985" s="444"/>
      <c r="Q985" s="444"/>
      <c r="R985" s="444"/>
      <c r="S985" s="444"/>
      <c r="T985" s="444"/>
      <c r="U985" s="444"/>
      <c r="V985" s="444"/>
      <c r="W985" s="444"/>
      <c r="X985" s="444"/>
      <c r="Y985" s="444"/>
      <c r="Z985" s="444"/>
    </row>
    <row r="986">
      <c r="A986" s="444"/>
      <c r="B986" s="445"/>
      <c r="D986" s="444"/>
      <c r="E986" s="444"/>
      <c r="F986" s="444"/>
      <c r="G986" s="444"/>
      <c r="H986" s="444"/>
      <c r="I986" s="444"/>
      <c r="J986" s="444"/>
      <c r="K986" s="444"/>
      <c r="L986" s="444"/>
      <c r="M986" s="444"/>
      <c r="N986" s="444"/>
      <c r="O986" s="444"/>
      <c r="P986" s="444"/>
      <c r="Q986" s="444"/>
      <c r="R986" s="444"/>
      <c r="S986" s="444"/>
      <c r="T986" s="444"/>
      <c r="U986" s="444"/>
      <c r="V986" s="444"/>
      <c r="W986" s="444"/>
      <c r="X986" s="444"/>
      <c r="Y986" s="444"/>
      <c r="Z986" s="444"/>
    </row>
    <row r="987">
      <c r="A987" s="444"/>
      <c r="B987" s="445"/>
      <c r="D987" s="444"/>
      <c r="E987" s="444"/>
      <c r="F987" s="444"/>
      <c r="G987" s="444"/>
      <c r="H987" s="444"/>
      <c r="I987" s="444"/>
      <c r="J987" s="444"/>
      <c r="K987" s="444"/>
      <c r="L987" s="444"/>
      <c r="M987" s="444"/>
      <c r="N987" s="444"/>
      <c r="O987" s="444"/>
      <c r="P987" s="444"/>
      <c r="Q987" s="444"/>
      <c r="R987" s="444"/>
      <c r="S987" s="444"/>
      <c r="T987" s="444"/>
      <c r="U987" s="444"/>
      <c r="V987" s="444"/>
      <c r="W987" s="444"/>
      <c r="X987" s="444"/>
      <c r="Y987" s="444"/>
      <c r="Z987" s="444"/>
    </row>
    <row r="988">
      <c r="A988" s="444"/>
      <c r="B988" s="445"/>
      <c r="D988" s="444"/>
      <c r="E988" s="444"/>
      <c r="F988" s="444"/>
      <c r="G988" s="444"/>
      <c r="H988" s="444"/>
      <c r="I988" s="444"/>
      <c r="J988" s="444"/>
      <c r="K988" s="444"/>
      <c r="L988" s="444"/>
      <c r="M988" s="444"/>
      <c r="N988" s="444"/>
      <c r="O988" s="444"/>
      <c r="P988" s="444"/>
      <c r="Q988" s="444"/>
      <c r="R988" s="444"/>
      <c r="S988" s="444"/>
      <c r="T988" s="444"/>
      <c r="U988" s="444"/>
      <c r="V988" s="444"/>
      <c r="W988" s="444"/>
      <c r="X988" s="444"/>
      <c r="Y988" s="444"/>
      <c r="Z988" s="444"/>
    </row>
    <row r="989">
      <c r="A989" s="444"/>
      <c r="B989" s="445"/>
      <c r="D989" s="444"/>
      <c r="E989" s="444"/>
      <c r="F989" s="444"/>
      <c r="G989" s="444"/>
      <c r="H989" s="444"/>
      <c r="I989" s="444"/>
      <c r="J989" s="444"/>
      <c r="K989" s="444"/>
      <c r="L989" s="444"/>
      <c r="M989" s="444"/>
      <c r="N989" s="444"/>
      <c r="O989" s="444"/>
      <c r="P989" s="444"/>
      <c r="Q989" s="444"/>
      <c r="R989" s="444"/>
      <c r="S989" s="444"/>
      <c r="T989" s="444"/>
      <c r="U989" s="444"/>
      <c r="V989" s="444"/>
      <c r="W989" s="444"/>
      <c r="X989" s="444"/>
      <c r="Y989" s="444"/>
      <c r="Z989" s="444"/>
    </row>
    <row r="990">
      <c r="A990" s="444"/>
      <c r="B990" s="445"/>
      <c r="D990" s="444"/>
      <c r="E990" s="444"/>
      <c r="F990" s="444"/>
      <c r="G990" s="444"/>
      <c r="H990" s="444"/>
      <c r="I990" s="444"/>
      <c r="J990" s="444"/>
      <c r="K990" s="444"/>
      <c r="L990" s="444"/>
      <c r="M990" s="444"/>
      <c r="N990" s="444"/>
      <c r="O990" s="444"/>
      <c r="P990" s="444"/>
      <c r="Q990" s="444"/>
      <c r="R990" s="444"/>
      <c r="S990" s="444"/>
      <c r="T990" s="444"/>
      <c r="U990" s="444"/>
      <c r="V990" s="444"/>
      <c r="W990" s="444"/>
      <c r="X990" s="444"/>
      <c r="Y990" s="444"/>
      <c r="Z990" s="444"/>
    </row>
    <row r="991">
      <c r="A991" s="444"/>
      <c r="B991" s="445"/>
      <c r="D991" s="444"/>
      <c r="E991" s="444"/>
      <c r="F991" s="444"/>
      <c r="G991" s="444"/>
      <c r="H991" s="444"/>
      <c r="I991" s="444"/>
      <c r="J991" s="444"/>
      <c r="K991" s="444"/>
      <c r="L991" s="444"/>
      <c r="M991" s="444"/>
      <c r="N991" s="444"/>
      <c r="O991" s="444"/>
      <c r="P991" s="444"/>
      <c r="Q991" s="444"/>
      <c r="R991" s="444"/>
      <c r="S991" s="444"/>
      <c r="T991" s="444"/>
      <c r="U991" s="444"/>
      <c r="V991" s="444"/>
      <c r="W991" s="444"/>
      <c r="X991" s="444"/>
      <c r="Y991" s="444"/>
      <c r="Z991" s="444"/>
    </row>
    <row r="992">
      <c r="A992" s="444"/>
      <c r="B992" s="445"/>
      <c r="D992" s="444"/>
      <c r="E992" s="444"/>
      <c r="F992" s="444"/>
      <c r="G992" s="444"/>
      <c r="H992" s="444"/>
      <c r="I992" s="444"/>
      <c r="J992" s="444"/>
      <c r="K992" s="444"/>
      <c r="L992" s="444"/>
      <c r="M992" s="444"/>
      <c r="N992" s="444"/>
      <c r="O992" s="444"/>
      <c r="P992" s="444"/>
      <c r="Q992" s="444"/>
      <c r="R992" s="444"/>
      <c r="S992" s="444"/>
      <c r="T992" s="444"/>
      <c r="U992" s="444"/>
      <c r="V992" s="444"/>
      <c r="W992" s="444"/>
      <c r="X992" s="444"/>
      <c r="Y992" s="444"/>
      <c r="Z992" s="444"/>
    </row>
    <row r="993">
      <c r="A993" s="444"/>
      <c r="B993" s="445"/>
      <c r="D993" s="444"/>
      <c r="E993" s="444"/>
      <c r="F993" s="444"/>
      <c r="G993" s="444"/>
      <c r="H993" s="444"/>
      <c r="I993" s="444"/>
      <c r="J993" s="444"/>
      <c r="K993" s="444"/>
      <c r="L993" s="444"/>
      <c r="M993" s="444"/>
      <c r="N993" s="444"/>
      <c r="O993" s="444"/>
      <c r="P993" s="444"/>
      <c r="Q993" s="444"/>
      <c r="R993" s="444"/>
      <c r="S993" s="444"/>
      <c r="T993" s="444"/>
      <c r="U993" s="444"/>
      <c r="V993" s="444"/>
      <c r="W993" s="444"/>
      <c r="X993" s="444"/>
      <c r="Y993" s="444"/>
      <c r="Z993" s="444"/>
    </row>
    <row r="994">
      <c r="A994" s="444"/>
      <c r="B994" s="445"/>
      <c r="D994" s="444"/>
      <c r="E994" s="444"/>
      <c r="F994" s="444"/>
      <c r="G994" s="444"/>
      <c r="H994" s="444"/>
      <c r="I994" s="444"/>
      <c r="J994" s="444"/>
      <c r="K994" s="444"/>
      <c r="L994" s="444"/>
      <c r="M994" s="444"/>
      <c r="N994" s="444"/>
      <c r="O994" s="444"/>
      <c r="P994" s="444"/>
      <c r="Q994" s="444"/>
      <c r="R994" s="444"/>
      <c r="S994" s="444"/>
      <c r="T994" s="444"/>
      <c r="U994" s="444"/>
      <c r="V994" s="444"/>
      <c r="W994" s="444"/>
      <c r="X994" s="444"/>
      <c r="Y994" s="444"/>
      <c r="Z994" s="444"/>
    </row>
    <row r="995">
      <c r="A995" s="444"/>
      <c r="B995" s="445"/>
      <c r="D995" s="444"/>
      <c r="E995" s="444"/>
      <c r="F995" s="444"/>
      <c r="G995" s="444"/>
      <c r="H995" s="444"/>
      <c r="I995" s="444"/>
      <c r="J995" s="444"/>
      <c r="K995" s="444"/>
      <c r="L995" s="444"/>
      <c r="M995" s="444"/>
      <c r="N995" s="444"/>
      <c r="O995" s="444"/>
      <c r="P995" s="444"/>
      <c r="Q995" s="444"/>
      <c r="R995" s="444"/>
      <c r="S995" s="444"/>
      <c r="T995" s="444"/>
      <c r="U995" s="444"/>
      <c r="V995" s="444"/>
      <c r="W995" s="444"/>
      <c r="X995" s="444"/>
      <c r="Y995" s="444"/>
      <c r="Z995" s="444"/>
    </row>
    <row r="996">
      <c r="A996" s="444"/>
      <c r="B996" s="445"/>
      <c r="D996" s="444"/>
      <c r="E996" s="444"/>
      <c r="F996" s="444"/>
      <c r="G996" s="444"/>
      <c r="H996" s="444"/>
      <c r="I996" s="444"/>
      <c r="J996" s="444"/>
      <c r="K996" s="444"/>
      <c r="L996" s="444"/>
      <c r="M996" s="444"/>
      <c r="N996" s="444"/>
      <c r="O996" s="444"/>
      <c r="P996" s="444"/>
      <c r="Q996" s="444"/>
      <c r="R996" s="444"/>
      <c r="S996" s="444"/>
      <c r="T996" s="444"/>
      <c r="U996" s="444"/>
      <c r="V996" s="444"/>
      <c r="W996" s="444"/>
      <c r="X996" s="444"/>
      <c r="Y996" s="444"/>
      <c r="Z996" s="444"/>
    </row>
    <row r="997">
      <c r="A997" s="444"/>
      <c r="B997" s="445"/>
      <c r="D997" s="444"/>
      <c r="E997" s="444"/>
      <c r="F997" s="444"/>
      <c r="G997" s="444"/>
      <c r="H997" s="444"/>
      <c r="I997" s="444"/>
      <c r="J997" s="444"/>
      <c r="K997" s="444"/>
      <c r="L997" s="444"/>
      <c r="M997" s="444"/>
      <c r="N997" s="444"/>
      <c r="O997" s="444"/>
      <c r="P997" s="444"/>
      <c r="Q997" s="444"/>
      <c r="R997" s="444"/>
      <c r="S997" s="444"/>
      <c r="T997" s="444"/>
      <c r="U997" s="444"/>
      <c r="V997" s="444"/>
      <c r="W997" s="444"/>
      <c r="X997" s="444"/>
      <c r="Y997" s="444"/>
      <c r="Z997" s="444"/>
    </row>
  </sheetData>
  <mergeCells count="944">
    <mergeCell ref="B1:C1"/>
    <mergeCell ref="B2:C2"/>
    <mergeCell ref="A3:A5"/>
    <mergeCell ref="B3:C3"/>
    <mergeCell ref="C4:H4"/>
    <mergeCell ref="C5:H5"/>
    <mergeCell ref="B6:C6"/>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B7:C7"/>
    <mergeCell ref="B8:C8"/>
    <mergeCell ref="B9:C9"/>
    <mergeCell ref="B10:C10"/>
    <mergeCell ref="A11:A35"/>
    <mergeCell ref="C13:D13"/>
    <mergeCell ref="D14:E14"/>
    <mergeCell ref="B57:C57"/>
    <mergeCell ref="B58:C58"/>
    <mergeCell ref="C35:D35"/>
    <mergeCell ref="B36:C36"/>
    <mergeCell ref="A37:A53"/>
    <mergeCell ref="B38:C38"/>
    <mergeCell ref="B54:C54"/>
    <mergeCell ref="A55:A93"/>
    <mergeCell ref="B56:C56"/>
    <mergeCell ref="B94:C94"/>
    <mergeCell ref="B96:C96"/>
    <mergeCell ref="B98:C98"/>
    <mergeCell ref="B99:C99"/>
    <mergeCell ref="B100:C100"/>
    <mergeCell ref="B101:C101"/>
    <mergeCell ref="B102:C102"/>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79:C979"/>
    <mergeCell ref="B980:C980"/>
    <mergeCell ref="B981:C981"/>
    <mergeCell ref="B982:C982"/>
    <mergeCell ref="B983:C983"/>
    <mergeCell ref="B984:C984"/>
    <mergeCell ref="B985:C985"/>
    <mergeCell ref="B993:C993"/>
    <mergeCell ref="B994:C994"/>
    <mergeCell ref="B995:C995"/>
    <mergeCell ref="B996:C996"/>
    <mergeCell ref="B997:C997"/>
    <mergeCell ref="B986:C986"/>
    <mergeCell ref="B987:C987"/>
    <mergeCell ref="B988:C988"/>
    <mergeCell ref="B989:C989"/>
    <mergeCell ref="B990:C990"/>
    <mergeCell ref="B991:C991"/>
    <mergeCell ref="B992:C992"/>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44.88"/>
  </cols>
  <sheetData>
    <row r="1">
      <c r="A1" s="468" t="s">
        <v>11937</v>
      </c>
      <c r="B1" s="468" t="s">
        <v>19000</v>
      </c>
      <c r="C1" s="468" t="s">
        <v>19002</v>
      </c>
      <c r="D1" s="468" t="s">
        <v>19005</v>
      </c>
      <c r="E1" s="469"/>
      <c r="F1" s="469"/>
      <c r="G1" s="469"/>
      <c r="H1" s="469"/>
      <c r="I1" s="469"/>
      <c r="J1" s="469"/>
      <c r="K1" s="469"/>
      <c r="L1" s="469"/>
      <c r="M1" s="469"/>
      <c r="N1" s="469"/>
      <c r="O1" s="469"/>
      <c r="P1" s="469"/>
      <c r="Q1" s="469"/>
      <c r="R1" s="469"/>
      <c r="S1" s="469"/>
      <c r="T1" s="469"/>
      <c r="U1" s="469"/>
      <c r="V1" s="469"/>
      <c r="W1" s="469"/>
      <c r="X1" s="469"/>
      <c r="Y1" s="469"/>
      <c r="Z1" s="469"/>
    </row>
    <row r="2">
      <c r="A2" s="470"/>
      <c r="B2" s="470"/>
      <c r="C2" s="470"/>
      <c r="D2" s="470"/>
      <c r="E2" s="470"/>
      <c r="F2" s="470"/>
      <c r="G2" s="470"/>
      <c r="H2" s="470"/>
      <c r="I2" s="470"/>
      <c r="J2" s="470"/>
      <c r="K2" s="470"/>
      <c r="L2" s="470"/>
      <c r="M2" s="470"/>
      <c r="N2" s="470"/>
      <c r="O2" s="470"/>
      <c r="P2" s="470"/>
      <c r="Q2" s="470"/>
      <c r="R2" s="470"/>
      <c r="S2" s="470"/>
      <c r="T2" s="470"/>
      <c r="U2" s="470"/>
      <c r="V2" s="470"/>
      <c r="W2" s="470"/>
      <c r="X2" s="470"/>
      <c r="Y2" s="470"/>
      <c r="Z2" s="470"/>
    </row>
    <row r="3">
      <c r="A3" s="471" t="s">
        <v>19022</v>
      </c>
      <c r="B3" s="471" t="s">
        <v>19024</v>
      </c>
      <c r="C3" s="471" t="s">
        <v>19027</v>
      </c>
      <c r="D3" s="471" t="s">
        <v>19029</v>
      </c>
      <c r="E3" s="470"/>
      <c r="F3" s="470"/>
      <c r="G3" s="470"/>
      <c r="H3" s="470"/>
      <c r="I3" s="470"/>
      <c r="J3" s="470"/>
      <c r="K3" s="470"/>
      <c r="L3" s="470"/>
      <c r="M3" s="470"/>
      <c r="N3" s="470"/>
      <c r="O3" s="470"/>
      <c r="P3" s="470"/>
      <c r="Q3" s="470"/>
      <c r="R3" s="470"/>
      <c r="S3" s="470"/>
      <c r="T3" s="470"/>
      <c r="U3" s="470"/>
      <c r="V3" s="470"/>
      <c r="W3" s="470"/>
      <c r="X3" s="470"/>
      <c r="Y3" s="470"/>
      <c r="Z3" s="470"/>
    </row>
    <row r="4">
      <c r="A4" s="470"/>
      <c r="B4" s="471" t="s">
        <v>19038</v>
      </c>
      <c r="C4" s="470"/>
      <c r="D4" s="470"/>
      <c r="E4" s="470"/>
      <c r="F4" s="470"/>
      <c r="G4" s="470"/>
      <c r="H4" s="470"/>
      <c r="I4" s="470"/>
      <c r="J4" s="470"/>
      <c r="K4" s="470"/>
      <c r="L4" s="470"/>
      <c r="M4" s="470"/>
      <c r="N4" s="470"/>
      <c r="O4" s="470"/>
      <c r="P4" s="470"/>
      <c r="Q4" s="470"/>
      <c r="R4" s="470"/>
      <c r="S4" s="470"/>
      <c r="T4" s="470"/>
      <c r="U4" s="470"/>
      <c r="V4" s="470"/>
      <c r="W4" s="470"/>
      <c r="X4" s="470"/>
      <c r="Y4" s="470"/>
      <c r="Z4" s="470"/>
    </row>
    <row r="5">
      <c r="A5" s="470"/>
      <c r="B5" s="471" t="s">
        <v>19046</v>
      </c>
      <c r="C5" s="470"/>
      <c r="D5" s="470"/>
      <c r="E5" s="470"/>
      <c r="F5" s="470"/>
      <c r="G5" s="470"/>
      <c r="H5" s="470"/>
      <c r="I5" s="470"/>
      <c r="J5" s="470"/>
      <c r="K5" s="470"/>
      <c r="L5" s="470"/>
      <c r="M5" s="470"/>
      <c r="N5" s="470"/>
      <c r="O5" s="470"/>
      <c r="P5" s="470"/>
      <c r="Q5" s="470"/>
      <c r="R5" s="470"/>
      <c r="S5" s="470"/>
      <c r="T5" s="470"/>
      <c r="U5" s="470"/>
      <c r="V5" s="470"/>
      <c r="W5" s="470"/>
      <c r="X5" s="470"/>
      <c r="Y5" s="470"/>
      <c r="Z5" s="470"/>
    </row>
    <row r="6">
      <c r="A6" s="470"/>
      <c r="B6" s="471" t="s">
        <v>19049</v>
      </c>
      <c r="C6" s="470"/>
      <c r="D6" s="470"/>
      <c r="E6" s="470"/>
      <c r="F6" s="470"/>
      <c r="G6" s="470"/>
      <c r="H6" s="470"/>
      <c r="I6" s="470"/>
      <c r="J6" s="470"/>
      <c r="K6" s="470"/>
      <c r="L6" s="470"/>
      <c r="M6" s="470"/>
      <c r="N6" s="470"/>
      <c r="O6" s="470"/>
      <c r="P6" s="470"/>
      <c r="Q6" s="470"/>
      <c r="R6" s="470"/>
      <c r="S6" s="470"/>
      <c r="T6" s="470"/>
      <c r="U6" s="470"/>
      <c r="V6" s="470"/>
      <c r="W6" s="470"/>
      <c r="X6" s="470"/>
      <c r="Y6" s="470"/>
      <c r="Z6" s="470"/>
    </row>
    <row r="7">
      <c r="A7" s="472"/>
      <c r="B7" s="473"/>
      <c r="C7" s="472"/>
      <c r="D7" s="472"/>
      <c r="E7" s="472"/>
      <c r="F7" s="472"/>
      <c r="G7" s="472"/>
      <c r="H7" s="472"/>
      <c r="I7" s="472"/>
      <c r="J7" s="472"/>
      <c r="K7" s="472"/>
      <c r="L7" s="472"/>
      <c r="M7" s="472"/>
      <c r="N7" s="472"/>
      <c r="O7" s="472"/>
      <c r="P7" s="472"/>
      <c r="Q7" s="472"/>
      <c r="R7" s="472"/>
      <c r="S7" s="472"/>
      <c r="T7" s="472"/>
      <c r="U7" s="472"/>
      <c r="V7" s="472"/>
      <c r="W7" s="472"/>
      <c r="X7" s="472"/>
      <c r="Y7" s="472"/>
      <c r="Z7" s="472"/>
    </row>
    <row r="8">
      <c r="A8" s="471" t="s">
        <v>19068</v>
      </c>
      <c r="B8" s="471" t="s">
        <v>19070</v>
      </c>
      <c r="C8" s="470"/>
      <c r="D8" s="470"/>
      <c r="E8" s="470"/>
      <c r="F8" s="470"/>
      <c r="G8" s="470"/>
      <c r="H8" s="470"/>
      <c r="I8" s="470"/>
      <c r="J8" s="470"/>
      <c r="K8" s="470"/>
      <c r="L8" s="470"/>
      <c r="M8" s="470"/>
      <c r="N8" s="470"/>
      <c r="O8" s="470"/>
      <c r="P8" s="470"/>
      <c r="Q8" s="470"/>
      <c r="R8" s="470"/>
      <c r="S8" s="470"/>
      <c r="T8" s="470"/>
      <c r="U8" s="470"/>
      <c r="V8" s="470"/>
      <c r="W8" s="470"/>
      <c r="X8" s="470"/>
      <c r="Y8" s="470"/>
      <c r="Z8" s="470"/>
    </row>
    <row r="9">
      <c r="A9" s="5"/>
      <c r="B9" s="471" t="s">
        <v>19075</v>
      </c>
      <c r="C9" s="470"/>
      <c r="D9" s="470"/>
      <c r="E9" s="470"/>
      <c r="F9" s="470"/>
      <c r="G9" s="470"/>
      <c r="H9" s="470"/>
      <c r="I9" s="470"/>
      <c r="J9" s="470"/>
      <c r="K9" s="470"/>
      <c r="L9" s="470"/>
      <c r="M9" s="470"/>
      <c r="N9" s="470"/>
      <c r="O9" s="470"/>
      <c r="P9" s="470"/>
      <c r="Q9" s="470"/>
      <c r="R9" s="470"/>
      <c r="S9" s="470"/>
      <c r="T9" s="470"/>
      <c r="U9" s="470"/>
      <c r="V9" s="470"/>
      <c r="W9" s="470"/>
      <c r="X9" s="470"/>
      <c r="Y9" s="470"/>
      <c r="Z9" s="470"/>
    </row>
    <row r="10">
      <c r="A10" s="471" t="s">
        <v>19078</v>
      </c>
      <c r="B10" s="471" t="s">
        <v>19080</v>
      </c>
      <c r="C10" s="470"/>
      <c r="D10" s="470"/>
      <c r="E10" s="470"/>
      <c r="F10" s="470"/>
      <c r="G10" s="470"/>
      <c r="H10" s="470"/>
      <c r="I10" s="470"/>
      <c r="J10" s="470"/>
      <c r="K10" s="470"/>
      <c r="L10" s="470"/>
      <c r="M10" s="470"/>
      <c r="N10" s="470"/>
      <c r="O10" s="470"/>
      <c r="P10" s="470"/>
      <c r="Q10" s="470"/>
      <c r="R10" s="470"/>
      <c r="S10" s="470"/>
      <c r="T10" s="470"/>
      <c r="U10" s="470"/>
      <c r="V10" s="470"/>
      <c r="W10" s="470"/>
      <c r="X10" s="470"/>
      <c r="Y10" s="470"/>
      <c r="Z10" s="470"/>
    </row>
    <row r="11">
      <c r="A11" s="471" t="s">
        <v>19087</v>
      </c>
      <c r="B11" s="471" t="s">
        <v>19089</v>
      </c>
      <c r="C11" s="470"/>
      <c r="D11" s="470"/>
      <c r="E11" s="470"/>
      <c r="F11" s="470"/>
      <c r="G11" s="470"/>
      <c r="H11" s="470"/>
      <c r="I11" s="470"/>
      <c r="J11" s="470"/>
      <c r="K11" s="470"/>
      <c r="L11" s="470"/>
      <c r="M11" s="470"/>
      <c r="N11" s="470"/>
      <c r="O11" s="470"/>
      <c r="P11" s="470"/>
      <c r="Q11" s="470"/>
      <c r="R11" s="470"/>
      <c r="S11" s="470"/>
      <c r="T11" s="470"/>
      <c r="U11" s="470"/>
      <c r="V11" s="470"/>
      <c r="W11" s="470"/>
      <c r="X11" s="470"/>
      <c r="Y11" s="470"/>
      <c r="Z11" s="470"/>
    </row>
    <row r="12">
      <c r="A12" s="471" t="s">
        <v>19094</v>
      </c>
      <c r="C12" s="470"/>
      <c r="D12" s="470"/>
      <c r="E12" s="470"/>
      <c r="F12" s="470"/>
      <c r="G12" s="470"/>
      <c r="H12" s="470"/>
      <c r="I12" s="470"/>
      <c r="J12" s="470"/>
      <c r="K12" s="470"/>
      <c r="L12" s="470"/>
      <c r="M12" s="470"/>
      <c r="N12" s="470"/>
      <c r="O12" s="470"/>
      <c r="P12" s="470"/>
      <c r="Q12" s="470"/>
      <c r="R12" s="470"/>
      <c r="S12" s="470"/>
      <c r="T12" s="470"/>
      <c r="U12" s="470"/>
      <c r="V12" s="470"/>
      <c r="W12" s="470"/>
      <c r="X12" s="470"/>
      <c r="Y12" s="470"/>
      <c r="Z12" s="470"/>
    </row>
    <row r="13">
      <c r="A13" s="470"/>
      <c r="C13" s="470"/>
      <c r="D13" s="470"/>
      <c r="E13" s="470"/>
      <c r="F13" s="470"/>
      <c r="G13" s="470"/>
      <c r="H13" s="470"/>
      <c r="I13" s="470"/>
      <c r="J13" s="470"/>
      <c r="K13" s="470"/>
      <c r="L13" s="470"/>
      <c r="M13" s="470"/>
      <c r="N13" s="470"/>
      <c r="O13" s="470"/>
      <c r="P13" s="470"/>
      <c r="Q13" s="470"/>
      <c r="R13" s="470"/>
      <c r="S13" s="470"/>
      <c r="T13" s="470"/>
      <c r="U13" s="470"/>
      <c r="V13" s="470"/>
      <c r="W13" s="470"/>
      <c r="X13" s="470"/>
      <c r="Y13" s="470"/>
      <c r="Z13" s="470"/>
    </row>
    <row r="14">
      <c r="A14" s="471" t="s">
        <v>19102</v>
      </c>
      <c r="B14" s="471" t="s">
        <v>19103</v>
      </c>
      <c r="C14" s="471" t="s">
        <v>19104</v>
      </c>
      <c r="D14" s="470"/>
      <c r="E14" s="470"/>
      <c r="F14" s="470"/>
      <c r="G14" s="470"/>
      <c r="H14" s="470"/>
      <c r="I14" s="470"/>
      <c r="J14" s="470"/>
      <c r="K14" s="470"/>
      <c r="L14" s="470"/>
      <c r="M14" s="470"/>
      <c r="N14" s="470"/>
      <c r="O14" s="470"/>
      <c r="P14" s="470"/>
      <c r="Q14" s="470"/>
      <c r="R14" s="470"/>
      <c r="S14" s="470"/>
      <c r="T14" s="470"/>
      <c r="U14" s="470"/>
      <c r="V14" s="470"/>
      <c r="W14" s="470"/>
      <c r="X14" s="470"/>
      <c r="Y14" s="470"/>
      <c r="Z14" s="470"/>
    </row>
    <row r="15">
      <c r="A15" s="471" t="s">
        <v>19113</v>
      </c>
      <c r="B15" s="470"/>
      <c r="C15" s="471" t="s">
        <v>19117</v>
      </c>
      <c r="D15" s="470"/>
      <c r="E15" s="470"/>
      <c r="F15" s="470"/>
      <c r="G15" s="470"/>
      <c r="H15" s="470"/>
      <c r="I15" s="470"/>
      <c r="J15" s="470"/>
      <c r="K15" s="470"/>
      <c r="L15" s="470"/>
      <c r="M15" s="470"/>
      <c r="N15" s="470"/>
      <c r="O15" s="470"/>
      <c r="P15" s="470"/>
      <c r="Q15" s="470"/>
      <c r="R15" s="470"/>
      <c r="S15" s="470"/>
      <c r="T15" s="470"/>
      <c r="U15" s="470"/>
      <c r="V15" s="470"/>
      <c r="W15" s="470"/>
      <c r="X15" s="470"/>
      <c r="Y15" s="470"/>
      <c r="Z15" s="470"/>
    </row>
    <row r="16">
      <c r="A16" s="470"/>
      <c r="B16" s="470"/>
      <c r="C16" s="470"/>
      <c r="D16" s="470"/>
      <c r="E16" s="470"/>
      <c r="F16" s="470"/>
      <c r="G16" s="470"/>
      <c r="H16" s="470"/>
      <c r="I16" s="470"/>
      <c r="J16" s="470"/>
      <c r="K16" s="470"/>
      <c r="L16" s="470"/>
      <c r="M16" s="470"/>
      <c r="N16" s="470"/>
      <c r="O16" s="470"/>
      <c r="P16" s="470"/>
      <c r="Q16" s="470"/>
      <c r="R16" s="470"/>
      <c r="S16" s="470"/>
      <c r="T16" s="470"/>
      <c r="U16" s="470"/>
      <c r="V16" s="470"/>
      <c r="W16" s="470"/>
      <c r="X16" s="470"/>
      <c r="Y16" s="470"/>
      <c r="Z16" s="470"/>
    </row>
    <row r="17">
      <c r="A17" s="470"/>
      <c r="B17" s="470"/>
      <c r="C17" s="470"/>
      <c r="D17" s="470"/>
      <c r="E17" s="470"/>
      <c r="F17" s="470"/>
      <c r="G17" s="470"/>
      <c r="H17" s="470"/>
      <c r="I17" s="470"/>
      <c r="J17" s="470"/>
      <c r="K17" s="470"/>
      <c r="L17" s="470"/>
      <c r="M17" s="470"/>
      <c r="N17" s="470"/>
      <c r="O17" s="470"/>
      <c r="P17" s="470"/>
      <c r="Q17" s="470"/>
      <c r="R17" s="470"/>
      <c r="S17" s="470"/>
      <c r="T17" s="470"/>
      <c r="U17" s="470"/>
      <c r="V17" s="470"/>
      <c r="W17" s="470"/>
      <c r="X17" s="470"/>
      <c r="Y17" s="470"/>
      <c r="Z17" s="470"/>
    </row>
    <row r="18">
      <c r="A18" s="470"/>
      <c r="B18" s="470"/>
      <c r="C18" s="470"/>
      <c r="D18" s="470"/>
      <c r="E18" s="470"/>
      <c r="F18" s="470"/>
      <c r="G18" s="470"/>
      <c r="H18" s="470"/>
      <c r="I18" s="470"/>
      <c r="J18" s="470"/>
      <c r="K18" s="470"/>
      <c r="L18" s="470"/>
      <c r="M18" s="470"/>
      <c r="N18" s="470"/>
      <c r="O18" s="470"/>
      <c r="P18" s="470"/>
      <c r="Q18" s="470"/>
      <c r="R18" s="470"/>
      <c r="S18" s="470"/>
      <c r="T18" s="470"/>
      <c r="U18" s="470"/>
      <c r="V18" s="470"/>
      <c r="W18" s="470"/>
      <c r="X18" s="470"/>
      <c r="Y18" s="470"/>
      <c r="Z18" s="470"/>
    </row>
    <row r="19">
      <c r="A19" s="470"/>
      <c r="B19" s="470"/>
      <c r="C19" s="470"/>
      <c r="D19" s="470"/>
      <c r="E19" s="470"/>
      <c r="F19" s="470"/>
      <c r="G19" s="470"/>
      <c r="H19" s="470"/>
      <c r="I19" s="470"/>
      <c r="J19" s="470"/>
      <c r="K19" s="470"/>
      <c r="L19" s="470"/>
      <c r="M19" s="470"/>
      <c r="N19" s="470"/>
      <c r="O19" s="470"/>
      <c r="P19" s="470"/>
      <c r="Q19" s="470"/>
      <c r="R19" s="470"/>
      <c r="S19" s="470"/>
      <c r="T19" s="470"/>
      <c r="U19" s="470"/>
      <c r="V19" s="470"/>
      <c r="W19" s="470"/>
      <c r="X19" s="470"/>
      <c r="Y19" s="470"/>
      <c r="Z19" s="470"/>
    </row>
    <row r="20">
      <c r="A20" s="470"/>
      <c r="B20" s="470"/>
      <c r="C20" s="470"/>
      <c r="D20" s="470"/>
      <c r="E20" s="470"/>
      <c r="F20" s="470"/>
      <c r="G20" s="470"/>
      <c r="H20" s="470"/>
      <c r="I20" s="470"/>
      <c r="J20" s="470"/>
      <c r="K20" s="470"/>
      <c r="L20" s="470"/>
      <c r="M20" s="470"/>
      <c r="N20" s="470"/>
      <c r="O20" s="470"/>
      <c r="P20" s="470"/>
      <c r="Q20" s="470"/>
      <c r="R20" s="470"/>
      <c r="S20" s="470"/>
      <c r="T20" s="470"/>
      <c r="U20" s="470"/>
      <c r="V20" s="470"/>
      <c r="W20" s="470"/>
      <c r="X20" s="470"/>
      <c r="Y20" s="470"/>
      <c r="Z20" s="470"/>
    </row>
    <row r="21">
      <c r="A21" s="470"/>
      <c r="B21" s="470"/>
      <c r="C21" s="470"/>
      <c r="D21" s="470"/>
      <c r="E21" s="470"/>
      <c r="F21" s="470"/>
      <c r="G21" s="470"/>
      <c r="H21" s="470"/>
      <c r="I21" s="470"/>
      <c r="J21" s="470"/>
      <c r="K21" s="470"/>
      <c r="L21" s="470"/>
      <c r="M21" s="470"/>
      <c r="N21" s="470"/>
      <c r="O21" s="470"/>
      <c r="P21" s="470"/>
      <c r="Q21" s="470"/>
      <c r="R21" s="470"/>
      <c r="S21" s="470"/>
      <c r="T21" s="470"/>
      <c r="U21" s="470"/>
      <c r="V21" s="470"/>
      <c r="W21" s="470"/>
      <c r="X21" s="470"/>
      <c r="Y21" s="470"/>
      <c r="Z21" s="470"/>
    </row>
    <row r="22">
      <c r="A22" s="470"/>
      <c r="B22" s="470"/>
      <c r="C22" s="470"/>
      <c r="D22" s="470"/>
      <c r="E22" s="470"/>
      <c r="F22" s="470"/>
      <c r="G22" s="470"/>
      <c r="H22" s="470"/>
      <c r="I22" s="470"/>
      <c r="J22" s="470"/>
      <c r="K22" s="470"/>
      <c r="L22" s="470"/>
      <c r="M22" s="470"/>
      <c r="N22" s="470"/>
      <c r="O22" s="470"/>
      <c r="P22" s="470"/>
      <c r="Q22" s="470"/>
      <c r="R22" s="470"/>
      <c r="S22" s="470"/>
      <c r="T22" s="470"/>
      <c r="U22" s="470"/>
      <c r="V22" s="470"/>
      <c r="W22" s="470"/>
      <c r="X22" s="470"/>
      <c r="Y22" s="470"/>
      <c r="Z22" s="470"/>
    </row>
    <row r="23">
      <c r="A23" s="470"/>
      <c r="B23" s="470"/>
      <c r="C23" s="470"/>
      <c r="D23" s="470"/>
      <c r="E23" s="470"/>
      <c r="F23" s="470"/>
      <c r="G23" s="470"/>
      <c r="H23" s="470"/>
      <c r="I23" s="470"/>
      <c r="J23" s="470"/>
      <c r="K23" s="470"/>
      <c r="L23" s="470"/>
      <c r="M23" s="470"/>
      <c r="N23" s="470"/>
      <c r="O23" s="470"/>
      <c r="P23" s="470"/>
      <c r="Q23" s="470"/>
      <c r="R23" s="470"/>
      <c r="S23" s="470"/>
      <c r="T23" s="470"/>
      <c r="U23" s="470"/>
      <c r="V23" s="470"/>
      <c r="W23" s="470"/>
      <c r="X23" s="470"/>
      <c r="Y23" s="470"/>
      <c r="Z23" s="470"/>
    </row>
    <row r="24">
      <c r="A24" s="470"/>
      <c r="B24" s="470"/>
      <c r="C24" s="470"/>
      <c r="D24" s="470"/>
      <c r="E24" s="470"/>
      <c r="F24" s="470"/>
      <c r="G24" s="470"/>
      <c r="H24" s="470"/>
      <c r="I24" s="470"/>
      <c r="J24" s="470"/>
      <c r="K24" s="470"/>
      <c r="L24" s="470"/>
      <c r="M24" s="470"/>
      <c r="N24" s="470"/>
      <c r="O24" s="470"/>
      <c r="P24" s="470"/>
      <c r="Q24" s="470"/>
      <c r="R24" s="470"/>
      <c r="S24" s="470"/>
      <c r="T24" s="470"/>
      <c r="U24" s="470"/>
      <c r="V24" s="470"/>
      <c r="W24" s="470"/>
      <c r="X24" s="470"/>
      <c r="Y24" s="470"/>
      <c r="Z24" s="470"/>
    </row>
    <row r="25">
      <c r="A25" s="470"/>
      <c r="B25" s="470"/>
      <c r="C25" s="470"/>
      <c r="D25" s="470"/>
      <c r="E25" s="470"/>
      <c r="F25" s="470"/>
      <c r="G25" s="470"/>
      <c r="H25" s="470"/>
      <c r="I25" s="470"/>
      <c r="J25" s="470"/>
      <c r="K25" s="470"/>
      <c r="L25" s="470"/>
      <c r="M25" s="470"/>
      <c r="N25" s="470"/>
      <c r="O25" s="470"/>
      <c r="P25" s="470"/>
      <c r="Q25" s="470"/>
      <c r="R25" s="470"/>
      <c r="S25" s="470"/>
      <c r="T25" s="470"/>
      <c r="U25" s="470"/>
      <c r="V25" s="470"/>
      <c r="W25" s="470"/>
      <c r="X25" s="470"/>
      <c r="Y25" s="470"/>
      <c r="Z25" s="470"/>
    </row>
    <row r="26">
      <c r="A26" s="470"/>
      <c r="B26" s="470"/>
      <c r="C26" s="470"/>
      <c r="D26" s="470"/>
      <c r="E26" s="470"/>
      <c r="F26" s="470"/>
      <c r="G26" s="470"/>
      <c r="H26" s="470"/>
      <c r="I26" s="470"/>
      <c r="J26" s="470"/>
      <c r="K26" s="470"/>
      <c r="L26" s="470"/>
      <c r="M26" s="470"/>
      <c r="N26" s="470"/>
      <c r="O26" s="470"/>
      <c r="P26" s="470"/>
      <c r="Q26" s="470"/>
      <c r="R26" s="470"/>
      <c r="S26" s="470"/>
      <c r="T26" s="470"/>
      <c r="U26" s="470"/>
      <c r="V26" s="470"/>
      <c r="W26" s="470"/>
      <c r="X26" s="470"/>
      <c r="Y26" s="470"/>
      <c r="Z26" s="470"/>
    </row>
    <row r="27">
      <c r="A27" s="470"/>
      <c r="B27" s="470"/>
      <c r="C27" s="470"/>
      <c r="D27" s="470"/>
      <c r="E27" s="470"/>
      <c r="F27" s="470"/>
      <c r="G27" s="470"/>
      <c r="H27" s="470"/>
      <c r="I27" s="470"/>
      <c r="J27" s="470"/>
      <c r="K27" s="470"/>
      <c r="L27" s="470"/>
      <c r="M27" s="470"/>
      <c r="N27" s="470"/>
      <c r="O27" s="470"/>
      <c r="P27" s="470"/>
      <c r="Q27" s="470"/>
      <c r="R27" s="470"/>
      <c r="S27" s="470"/>
      <c r="T27" s="470"/>
      <c r="U27" s="470"/>
      <c r="V27" s="470"/>
      <c r="W27" s="470"/>
      <c r="X27" s="470"/>
      <c r="Y27" s="470"/>
      <c r="Z27" s="470"/>
    </row>
    <row r="28">
      <c r="A28" s="470"/>
      <c r="B28" s="470"/>
      <c r="C28" s="470"/>
      <c r="D28" s="470"/>
      <c r="E28" s="470"/>
      <c r="F28" s="470"/>
      <c r="G28" s="470"/>
      <c r="H28" s="470"/>
      <c r="I28" s="470"/>
      <c r="J28" s="470"/>
      <c r="K28" s="470"/>
      <c r="L28" s="470"/>
      <c r="M28" s="470"/>
      <c r="N28" s="470"/>
      <c r="O28" s="470"/>
      <c r="P28" s="470"/>
      <c r="Q28" s="470"/>
      <c r="R28" s="470"/>
      <c r="S28" s="470"/>
      <c r="T28" s="470"/>
      <c r="U28" s="470"/>
      <c r="V28" s="470"/>
      <c r="W28" s="470"/>
      <c r="X28" s="470"/>
      <c r="Y28" s="470"/>
      <c r="Z28" s="470"/>
    </row>
    <row r="29">
      <c r="A29" s="470"/>
      <c r="B29" s="470"/>
      <c r="C29" s="470"/>
      <c r="D29" s="470"/>
      <c r="E29" s="470"/>
      <c r="F29" s="470"/>
      <c r="G29" s="470"/>
      <c r="H29" s="470"/>
      <c r="I29" s="470"/>
      <c r="J29" s="470"/>
      <c r="K29" s="470"/>
      <c r="L29" s="470"/>
      <c r="M29" s="470"/>
      <c r="N29" s="470"/>
      <c r="O29" s="470"/>
      <c r="P29" s="470"/>
      <c r="Q29" s="470"/>
      <c r="R29" s="470"/>
      <c r="S29" s="470"/>
      <c r="T29" s="470"/>
      <c r="U29" s="470"/>
      <c r="V29" s="470"/>
      <c r="W29" s="470"/>
      <c r="X29" s="470"/>
      <c r="Y29" s="470"/>
      <c r="Z29" s="470"/>
    </row>
    <row r="30">
      <c r="A30" s="470"/>
      <c r="B30" s="470"/>
      <c r="C30" s="470"/>
      <c r="D30" s="470"/>
      <c r="E30" s="470"/>
      <c r="F30" s="470"/>
      <c r="G30" s="470"/>
      <c r="H30" s="470"/>
      <c r="I30" s="470"/>
      <c r="J30" s="470"/>
      <c r="K30" s="470"/>
      <c r="L30" s="470"/>
      <c r="M30" s="470"/>
      <c r="N30" s="470"/>
      <c r="O30" s="470"/>
      <c r="P30" s="470"/>
      <c r="Q30" s="470"/>
      <c r="R30" s="470"/>
      <c r="S30" s="470"/>
      <c r="T30" s="470"/>
      <c r="U30" s="470"/>
      <c r="V30" s="470"/>
      <c r="W30" s="470"/>
      <c r="X30" s="470"/>
      <c r="Y30" s="470"/>
      <c r="Z30" s="470"/>
    </row>
    <row r="31">
      <c r="A31" s="470"/>
      <c r="B31" s="470"/>
      <c r="C31" s="470"/>
      <c r="D31" s="470"/>
      <c r="E31" s="470"/>
      <c r="F31" s="470"/>
      <c r="G31" s="470"/>
      <c r="H31" s="470"/>
      <c r="I31" s="470"/>
      <c r="J31" s="470"/>
      <c r="K31" s="470"/>
      <c r="L31" s="470"/>
      <c r="M31" s="470"/>
      <c r="N31" s="470"/>
      <c r="O31" s="470"/>
      <c r="P31" s="470"/>
      <c r="Q31" s="470"/>
      <c r="R31" s="470"/>
      <c r="S31" s="470"/>
      <c r="T31" s="470"/>
      <c r="U31" s="470"/>
      <c r="V31" s="470"/>
      <c r="W31" s="470"/>
      <c r="X31" s="470"/>
      <c r="Y31" s="470"/>
      <c r="Z31" s="470"/>
    </row>
    <row r="32">
      <c r="A32" s="470"/>
      <c r="B32" s="470"/>
      <c r="C32" s="470"/>
      <c r="D32" s="470"/>
      <c r="E32" s="470"/>
      <c r="F32" s="470"/>
      <c r="G32" s="470"/>
      <c r="H32" s="470"/>
      <c r="I32" s="470"/>
      <c r="J32" s="470"/>
      <c r="K32" s="470"/>
      <c r="L32" s="470"/>
      <c r="M32" s="470"/>
      <c r="N32" s="470"/>
      <c r="O32" s="470"/>
      <c r="P32" s="470"/>
      <c r="Q32" s="470"/>
      <c r="R32" s="470"/>
      <c r="S32" s="470"/>
      <c r="T32" s="470"/>
      <c r="U32" s="470"/>
      <c r="V32" s="470"/>
      <c r="W32" s="470"/>
      <c r="X32" s="470"/>
      <c r="Y32" s="470"/>
      <c r="Z32" s="470"/>
    </row>
    <row r="33">
      <c r="A33" s="470"/>
      <c r="B33" s="470"/>
      <c r="C33" s="470"/>
      <c r="D33" s="470"/>
      <c r="E33" s="470"/>
      <c r="F33" s="470"/>
      <c r="G33" s="470"/>
      <c r="H33" s="470"/>
      <c r="I33" s="470"/>
      <c r="J33" s="470"/>
      <c r="K33" s="470"/>
      <c r="L33" s="470"/>
      <c r="M33" s="470"/>
      <c r="N33" s="470"/>
      <c r="O33" s="470"/>
      <c r="P33" s="470"/>
      <c r="Q33" s="470"/>
      <c r="R33" s="470"/>
      <c r="S33" s="470"/>
      <c r="T33" s="470"/>
      <c r="U33" s="470"/>
      <c r="V33" s="470"/>
      <c r="W33" s="470"/>
      <c r="X33" s="470"/>
      <c r="Y33" s="470"/>
      <c r="Z33" s="470"/>
    </row>
    <row r="34">
      <c r="A34" s="470"/>
      <c r="B34" s="470"/>
      <c r="C34" s="470"/>
      <c r="D34" s="470"/>
      <c r="E34" s="470"/>
      <c r="F34" s="470"/>
      <c r="G34" s="470"/>
      <c r="H34" s="470"/>
      <c r="I34" s="470"/>
      <c r="J34" s="470"/>
      <c r="K34" s="470"/>
      <c r="L34" s="470"/>
      <c r="M34" s="470"/>
      <c r="N34" s="470"/>
      <c r="O34" s="470"/>
      <c r="P34" s="470"/>
      <c r="Q34" s="470"/>
      <c r="R34" s="470"/>
      <c r="S34" s="470"/>
      <c r="T34" s="470"/>
      <c r="U34" s="470"/>
      <c r="V34" s="470"/>
      <c r="W34" s="470"/>
      <c r="X34" s="470"/>
      <c r="Y34" s="470"/>
      <c r="Z34" s="470"/>
    </row>
    <row r="35">
      <c r="A35" s="470"/>
      <c r="B35" s="470"/>
      <c r="C35" s="470"/>
      <c r="D35" s="470"/>
      <c r="E35" s="470"/>
      <c r="F35" s="470"/>
      <c r="G35" s="470"/>
      <c r="H35" s="470"/>
      <c r="I35" s="470"/>
      <c r="J35" s="470"/>
      <c r="K35" s="470"/>
      <c r="L35" s="470"/>
      <c r="M35" s="470"/>
      <c r="N35" s="470"/>
      <c r="O35" s="470"/>
      <c r="P35" s="470"/>
      <c r="Q35" s="470"/>
      <c r="R35" s="470"/>
      <c r="S35" s="470"/>
      <c r="T35" s="470"/>
      <c r="U35" s="470"/>
      <c r="V35" s="470"/>
      <c r="W35" s="470"/>
      <c r="X35" s="470"/>
      <c r="Y35" s="470"/>
      <c r="Z35" s="470"/>
    </row>
    <row r="36">
      <c r="A36" s="470"/>
      <c r="B36" s="470"/>
      <c r="C36" s="470"/>
      <c r="D36" s="470"/>
      <c r="E36" s="470"/>
      <c r="F36" s="470"/>
      <c r="G36" s="470"/>
      <c r="H36" s="470"/>
      <c r="I36" s="470"/>
      <c r="J36" s="470"/>
      <c r="K36" s="470"/>
      <c r="L36" s="470"/>
      <c r="M36" s="470"/>
      <c r="N36" s="470"/>
      <c r="O36" s="470"/>
      <c r="P36" s="470"/>
      <c r="Q36" s="470"/>
      <c r="R36" s="470"/>
      <c r="S36" s="470"/>
      <c r="T36" s="470"/>
      <c r="U36" s="470"/>
      <c r="V36" s="470"/>
      <c r="W36" s="470"/>
      <c r="X36" s="470"/>
      <c r="Y36" s="470"/>
      <c r="Z36" s="470"/>
    </row>
    <row r="37">
      <c r="A37" s="470"/>
      <c r="B37" s="470"/>
      <c r="C37" s="470"/>
      <c r="D37" s="470"/>
      <c r="E37" s="470"/>
      <c r="F37" s="470"/>
      <c r="G37" s="470"/>
      <c r="H37" s="470"/>
      <c r="I37" s="470"/>
      <c r="J37" s="470"/>
      <c r="K37" s="470"/>
      <c r="L37" s="470"/>
      <c r="M37" s="470"/>
      <c r="N37" s="470"/>
      <c r="O37" s="470"/>
      <c r="P37" s="470"/>
      <c r="Q37" s="470"/>
      <c r="R37" s="470"/>
      <c r="S37" s="470"/>
      <c r="T37" s="470"/>
      <c r="U37" s="470"/>
      <c r="V37" s="470"/>
      <c r="W37" s="470"/>
      <c r="X37" s="470"/>
      <c r="Y37" s="470"/>
      <c r="Z37" s="470"/>
    </row>
    <row r="38">
      <c r="A38" s="470"/>
      <c r="B38" s="470"/>
      <c r="C38" s="470"/>
      <c r="D38" s="470"/>
      <c r="E38" s="470"/>
      <c r="F38" s="470"/>
      <c r="G38" s="470"/>
      <c r="H38" s="470"/>
      <c r="I38" s="470"/>
      <c r="J38" s="470"/>
      <c r="K38" s="470"/>
      <c r="L38" s="470"/>
      <c r="M38" s="470"/>
      <c r="N38" s="470"/>
      <c r="O38" s="470"/>
      <c r="P38" s="470"/>
      <c r="Q38" s="470"/>
      <c r="R38" s="470"/>
      <c r="S38" s="470"/>
      <c r="T38" s="470"/>
      <c r="U38" s="470"/>
      <c r="V38" s="470"/>
      <c r="W38" s="470"/>
      <c r="X38" s="470"/>
      <c r="Y38" s="470"/>
      <c r="Z38" s="470"/>
    </row>
    <row r="39">
      <c r="A39" s="470"/>
      <c r="B39" s="470"/>
      <c r="C39" s="470"/>
      <c r="D39" s="470"/>
      <c r="E39" s="470"/>
      <c r="F39" s="470"/>
      <c r="G39" s="470"/>
      <c r="H39" s="470"/>
      <c r="I39" s="470"/>
      <c r="J39" s="470"/>
      <c r="K39" s="470"/>
      <c r="L39" s="470"/>
      <c r="M39" s="470"/>
      <c r="N39" s="470"/>
      <c r="O39" s="470"/>
      <c r="P39" s="470"/>
      <c r="Q39" s="470"/>
      <c r="R39" s="470"/>
      <c r="S39" s="470"/>
      <c r="T39" s="470"/>
      <c r="U39" s="470"/>
      <c r="V39" s="470"/>
      <c r="W39" s="470"/>
      <c r="X39" s="470"/>
      <c r="Y39" s="470"/>
      <c r="Z39" s="470"/>
    </row>
    <row r="40">
      <c r="A40" s="470"/>
      <c r="B40" s="470"/>
      <c r="C40" s="470"/>
      <c r="D40" s="470"/>
      <c r="E40" s="470"/>
      <c r="F40" s="470"/>
      <c r="G40" s="470"/>
      <c r="H40" s="470"/>
      <c r="I40" s="470"/>
      <c r="J40" s="470"/>
      <c r="K40" s="470"/>
      <c r="L40" s="470"/>
      <c r="M40" s="470"/>
      <c r="N40" s="470"/>
      <c r="O40" s="470"/>
      <c r="P40" s="470"/>
      <c r="Q40" s="470"/>
      <c r="R40" s="470"/>
      <c r="S40" s="470"/>
      <c r="T40" s="470"/>
      <c r="U40" s="470"/>
      <c r="V40" s="470"/>
      <c r="W40" s="470"/>
      <c r="X40" s="470"/>
      <c r="Y40" s="470"/>
      <c r="Z40" s="470"/>
    </row>
    <row r="41">
      <c r="A41" s="470"/>
      <c r="B41" s="470"/>
      <c r="C41" s="470"/>
      <c r="D41" s="470"/>
      <c r="E41" s="470"/>
      <c r="F41" s="470"/>
      <c r="G41" s="470"/>
      <c r="H41" s="470"/>
      <c r="I41" s="470"/>
      <c r="J41" s="470"/>
      <c r="K41" s="470"/>
      <c r="L41" s="470"/>
      <c r="M41" s="470"/>
      <c r="N41" s="470"/>
      <c r="O41" s="470"/>
      <c r="P41" s="470"/>
      <c r="Q41" s="470"/>
      <c r="R41" s="470"/>
      <c r="S41" s="470"/>
      <c r="T41" s="470"/>
      <c r="U41" s="470"/>
      <c r="V41" s="470"/>
      <c r="W41" s="470"/>
      <c r="X41" s="470"/>
      <c r="Y41" s="470"/>
      <c r="Z41" s="470"/>
    </row>
    <row r="42">
      <c r="A42" s="470"/>
      <c r="B42" s="470"/>
      <c r="C42" s="470"/>
      <c r="D42" s="470"/>
      <c r="E42" s="470"/>
      <c r="F42" s="470"/>
      <c r="G42" s="470"/>
      <c r="H42" s="470"/>
      <c r="I42" s="470"/>
      <c r="J42" s="470"/>
      <c r="K42" s="470"/>
      <c r="L42" s="470"/>
      <c r="M42" s="470"/>
      <c r="N42" s="470"/>
      <c r="O42" s="470"/>
      <c r="P42" s="470"/>
      <c r="Q42" s="470"/>
      <c r="R42" s="470"/>
      <c r="S42" s="470"/>
      <c r="T42" s="470"/>
      <c r="U42" s="470"/>
      <c r="V42" s="470"/>
      <c r="W42" s="470"/>
      <c r="X42" s="470"/>
      <c r="Y42" s="470"/>
      <c r="Z42" s="470"/>
    </row>
    <row r="43">
      <c r="A43" s="470"/>
      <c r="B43" s="470"/>
      <c r="C43" s="470"/>
      <c r="D43" s="470"/>
      <c r="E43" s="470"/>
      <c r="F43" s="470"/>
      <c r="G43" s="470"/>
      <c r="H43" s="470"/>
      <c r="I43" s="470"/>
      <c r="J43" s="470"/>
      <c r="K43" s="470"/>
      <c r="L43" s="470"/>
      <c r="M43" s="470"/>
      <c r="N43" s="470"/>
      <c r="O43" s="470"/>
      <c r="P43" s="470"/>
      <c r="Q43" s="470"/>
      <c r="R43" s="470"/>
      <c r="S43" s="470"/>
      <c r="T43" s="470"/>
      <c r="U43" s="470"/>
      <c r="V43" s="470"/>
      <c r="W43" s="470"/>
      <c r="X43" s="470"/>
      <c r="Y43" s="470"/>
      <c r="Z43" s="470"/>
    </row>
    <row r="44">
      <c r="A44" s="470"/>
      <c r="B44" s="470"/>
      <c r="C44" s="470"/>
      <c r="D44" s="470"/>
      <c r="E44" s="470"/>
      <c r="F44" s="470"/>
      <c r="G44" s="470"/>
      <c r="H44" s="470"/>
      <c r="I44" s="470"/>
      <c r="J44" s="470"/>
      <c r="K44" s="470"/>
      <c r="L44" s="470"/>
      <c r="M44" s="470"/>
      <c r="N44" s="470"/>
      <c r="O44" s="470"/>
      <c r="P44" s="470"/>
      <c r="Q44" s="470"/>
      <c r="R44" s="470"/>
      <c r="S44" s="470"/>
      <c r="T44" s="470"/>
      <c r="U44" s="470"/>
      <c r="V44" s="470"/>
      <c r="W44" s="470"/>
      <c r="X44" s="470"/>
      <c r="Y44" s="470"/>
      <c r="Z44" s="470"/>
    </row>
    <row r="45">
      <c r="A45" s="470"/>
      <c r="B45" s="470"/>
      <c r="C45" s="470"/>
      <c r="D45" s="470"/>
      <c r="E45" s="470"/>
      <c r="F45" s="470"/>
      <c r="G45" s="470"/>
      <c r="H45" s="470"/>
      <c r="I45" s="470"/>
      <c r="J45" s="470"/>
      <c r="K45" s="470"/>
      <c r="L45" s="470"/>
      <c r="M45" s="470"/>
      <c r="N45" s="470"/>
      <c r="O45" s="470"/>
      <c r="P45" s="470"/>
      <c r="Q45" s="470"/>
      <c r="R45" s="470"/>
      <c r="S45" s="470"/>
      <c r="T45" s="470"/>
      <c r="U45" s="470"/>
      <c r="V45" s="470"/>
      <c r="W45" s="470"/>
      <c r="X45" s="470"/>
      <c r="Y45" s="470"/>
      <c r="Z45" s="470"/>
    </row>
    <row r="46">
      <c r="A46" s="470"/>
      <c r="B46" s="470"/>
      <c r="C46" s="470"/>
      <c r="D46" s="470"/>
      <c r="E46" s="470"/>
      <c r="F46" s="470"/>
      <c r="G46" s="470"/>
      <c r="H46" s="470"/>
      <c r="I46" s="470"/>
      <c r="J46" s="470"/>
      <c r="K46" s="470"/>
      <c r="L46" s="470"/>
      <c r="M46" s="470"/>
      <c r="N46" s="470"/>
      <c r="O46" s="470"/>
      <c r="P46" s="470"/>
      <c r="Q46" s="470"/>
      <c r="R46" s="470"/>
      <c r="S46" s="470"/>
      <c r="T46" s="470"/>
      <c r="U46" s="470"/>
      <c r="V46" s="470"/>
      <c r="W46" s="470"/>
      <c r="X46" s="470"/>
      <c r="Y46" s="470"/>
      <c r="Z46" s="470"/>
    </row>
    <row r="47">
      <c r="A47" s="470"/>
      <c r="B47" s="470"/>
      <c r="C47" s="470"/>
      <c r="D47" s="470"/>
      <c r="E47" s="470"/>
      <c r="F47" s="470"/>
      <c r="G47" s="470"/>
      <c r="H47" s="470"/>
      <c r="I47" s="470"/>
      <c r="J47" s="470"/>
      <c r="K47" s="470"/>
      <c r="L47" s="470"/>
      <c r="M47" s="470"/>
      <c r="N47" s="470"/>
      <c r="O47" s="470"/>
      <c r="P47" s="470"/>
      <c r="Q47" s="470"/>
      <c r="R47" s="470"/>
      <c r="S47" s="470"/>
      <c r="T47" s="470"/>
      <c r="U47" s="470"/>
      <c r="V47" s="470"/>
      <c r="W47" s="470"/>
      <c r="X47" s="470"/>
      <c r="Y47" s="470"/>
      <c r="Z47" s="470"/>
    </row>
    <row r="48">
      <c r="A48" s="470"/>
      <c r="B48" s="470"/>
      <c r="C48" s="470"/>
      <c r="D48" s="470"/>
      <c r="E48" s="470"/>
      <c r="F48" s="470"/>
      <c r="G48" s="470"/>
      <c r="H48" s="470"/>
      <c r="I48" s="470"/>
      <c r="J48" s="470"/>
      <c r="K48" s="470"/>
      <c r="L48" s="470"/>
      <c r="M48" s="470"/>
      <c r="N48" s="470"/>
      <c r="O48" s="470"/>
      <c r="P48" s="470"/>
      <c r="Q48" s="470"/>
      <c r="R48" s="470"/>
      <c r="S48" s="470"/>
      <c r="T48" s="470"/>
      <c r="U48" s="470"/>
      <c r="V48" s="470"/>
      <c r="W48" s="470"/>
      <c r="X48" s="470"/>
      <c r="Y48" s="470"/>
      <c r="Z48" s="470"/>
    </row>
    <row r="49">
      <c r="A49" s="470"/>
      <c r="B49" s="470"/>
      <c r="C49" s="470"/>
      <c r="D49" s="470"/>
      <c r="E49" s="470"/>
      <c r="F49" s="470"/>
      <c r="G49" s="470"/>
      <c r="H49" s="470"/>
      <c r="I49" s="470"/>
      <c r="J49" s="470"/>
      <c r="K49" s="470"/>
      <c r="L49" s="470"/>
      <c r="M49" s="470"/>
      <c r="N49" s="470"/>
      <c r="O49" s="470"/>
      <c r="P49" s="470"/>
      <c r="Q49" s="470"/>
      <c r="R49" s="470"/>
      <c r="S49" s="470"/>
      <c r="T49" s="470"/>
      <c r="U49" s="470"/>
      <c r="V49" s="470"/>
      <c r="W49" s="470"/>
      <c r="X49" s="470"/>
      <c r="Y49" s="470"/>
      <c r="Z49" s="470"/>
    </row>
    <row r="50">
      <c r="A50" s="470"/>
      <c r="B50" s="470"/>
      <c r="C50" s="470"/>
      <c r="D50" s="470"/>
      <c r="E50" s="470"/>
      <c r="F50" s="470"/>
      <c r="G50" s="470"/>
      <c r="H50" s="470"/>
      <c r="I50" s="470"/>
      <c r="J50" s="470"/>
      <c r="K50" s="470"/>
      <c r="L50" s="470"/>
      <c r="M50" s="470"/>
      <c r="N50" s="470"/>
      <c r="O50" s="470"/>
      <c r="P50" s="470"/>
      <c r="Q50" s="470"/>
      <c r="R50" s="470"/>
      <c r="S50" s="470"/>
      <c r="T50" s="470"/>
      <c r="U50" s="470"/>
      <c r="V50" s="470"/>
      <c r="W50" s="470"/>
      <c r="X50" s="470"/>
      <c r="Y50" s="470"/>
      <c r="Z50" s="470"/>
    </row>
    <row r="51">
      <c r="A51" s="470"/>
      <c r="B51" s="470"/>
      <c r="C51" s="470"/>
      <c r="D51" s="470"/>
      <c r="E51" s="470"/>
      <c r="F51" s="470"/>
      <c r="G51" s="470"/>
      <c r="H51" s="470"/>
      <c r="I51" s="470"/>
      <c r="J51" s="470"/>
      <c r="K51" s="470"/>
      <c r="L51" s="470"/>
      <c r="M51" s="470"/>
      <c r="N51" s="470"/>
      <c r="O51" s="470"/>
      <c r="P51" s="470"/>
      <c r="Q51" s="470"/>
      <c r="R51" s="470"/>
      <c r="S51" s="470"/>
      <c r="T51" s="470"/>
      <c r="U51" s="470"/>
      <c r="V51" s="470"/>
      <c r="W51" s="470"/>
      <c r="X51" s="470"/>
      <c r="Y51" s="470"/>
      <c r="Z51" s="470"/>
    </row>
    <row r="52">
      <c r="A52" s="470"/>
      <c r="B52" s="470"/>
      <c r="C52" s="470"/>
      <c r="D52" s="470"/>
      <c r="E52" s="470"/>
      <c r="F52" s="470"/>
      <c r="G52" s="470"/>
      <c r="H52" s="470"/>
      <c r="I52" s="470"/>
      <c r="J52" s="470"/>
      <c r="K52" s="470"/>
      <c r="L52" s="470"/>
      <c r="M52" s="470"/>
      <c r="N52" s="470"/>
      <c r="O52" s="470"/>
      <c r="P52" s="470"/>
      <c r="Q52" s="470"/>
      <c r="R52" s="470"/>
      <c r="S52" s="470"/>
      <c r="T52" s="470"/>
      <c r="U52" s="470"/>
      <c r="V52" s="470"/>
      <c r="W52" s="470"/>
      <c r="X52" s="470"/>
      <c r="Y52" s="470"/>
      <c r="Z52" s="470"/>
    </row>
    <row r="53">
      <c r="A53" s="470"/>
      <c r="B53" s="470"/>
      <c r="C53" s="470"/>
      <c r="D53" s="470"/>
      <c r="E53" s="470"/>
      <c r="F53" s="470"/>
      <c r="G53" s="470"/>
      <c r="H53" s="470"/>
      <c r="I53" s="470"/>
      <c r="J53" s="470"/>
      <c r="K53" s="470"/>
      <c r="L53" s="470"/>
      <c r="M53" s="470"/>
      <c r="N53" s="470"/>
      <c r="O53" s="470"/>
      <c r="P53" s="470"/>
      <c r="Q53" s="470"/>
      <c r="R53" s="470"/>
      <c r="S53" s="470"/>
      <c r="T53" s="470"/>
      <c r="U53" s="470"/>
      <c r="V53" s="470"/>
      <c r="W53" s="470"/>
      <c r="X53" s="470"/>
      <c r="Y53" s="470"/>
      <c r="Z53" s="470"/>
    </row>
    <row r="54">
      <c r="A54" s="470"/>
      <c r="B54" s="470"/>
      <c r="C54" s="470"/>
      <c r="D54" s="470"/>
      <c r="E54" s="470"/>
      <c r="F54" s="470"/>
      <c r="G54" s="470"/>
      <c r="H54" s="470"/>
      <c r="I54" s="470"/>
      <c r="J54" s="470"/>
      <c r="K54" s="470"/>
      <c r="L54" s="470"/>
      <c r="M54" s="470"/>
      <c r="N54" s="470"/>
      <c r="O54" s="470"/>
      <c r="P54" s="470"/>
      <c r="Q54" s="470"/>
      <c r="R54" s="470"/>
      <c r="S54" s="470"/>
      <c r="T54" s="470"/>
      <c r="U54" s="470"/>
      <c r="V54" s="470"/>
      <c r="W54" s="470"/>
      <c r="X54" s="470"/>
      <c r="Y54" s="470"/>
      <c r="Z54" s="470"/>
    </row>
    <row r="55">
      <c r="A55" s="470"/>
      <c r="B55" s="470"/>
      <c r="C55" s="470"/>
      <c r="D55" s="470"/>
      <c r="E55" s="470"/>
      <c r="F55" s="470"/>
      <c r="G55" s="470"/>
      <c r="H55" s="470"/>
      <c r="I55" s="470"/>
      <c r="J55" s="470"/>
      <c r="K55" s="470"/>
      <c r="L55" s="470"/>
      <c r="M55" s="470"/>
      <c r="N55" s="470"/>
      <c r="O55" s="470"/>
      <c r="P55" s="470"/>
      <c r="Q55" s="470"/>
      <c r="R55" s="470"/>
      <c r="S55" s="470"/>
      <c r="T55" s="470"/>
      <c r="U55" s="470"/>
      <c r="V55" s="470"/>
      <c r="W55" s="470"/>
      <c r="X55" s="470"/>
      <c r="Y55" s="470"/>
      <c r="Z55" s="470"/>
    </row>
    <row r="56">
      <c r="A56" s="470"/>
      <c r="B56" s="470"/>
      <c r="C56" s="470"/>
      <c r="D56" s="470"/>
      <c r="E56" s="470"/>
      <c r="F56" s="470"/>
      <c r="G56" s="470"/>
      <c r="H56" s="470"/>
      <c r="I56" s="470"/>
      <c r="J56" s="470"/>
      <c r="K56" s="470"/>
      <c r="L56" s="470"/>
      <c r="M56" s="470"/>
      <c r="N56" s="470"/>
      <c r="O56" s="470"/>
      <c r="P56" s="470"/>
      <c r="Q56" s="470"/>
      <c r="R56" s="470"/>
      <c r="S56" s="470"/>
      <c r="T56" s="470"/>
      <c r="U56" s="470"/>
      <c r="V56" s="470"/>
      <c r="W56" s="470"/>
      <c r="X56" s="470"/>
      <c r="Y56" s="470"/>
      <c r="Z56" s="470"/>
    </row>
    <row r="57">
      <c r="A57" s="470"/>
      <c r="B57" s="470"/>
      <c r="C57" s="470"/>
      <c r="D57" s="470"/>
      <c r="E57" s="470"/>
      <c r="F57" s="470"/>
      <c r="G57" s="470"/>
      <c r="H57" s="470"/>
      <c r="I57" s="470"/>
      <c r="J57" s="470"/>
      <c r="K57" s="470"/>
      <c r="L57" s="470"/>
      <c r="M57" s="470"/>
      <c r="N57" s="470"/>
      <c r="O57" s="470"/>
      <c r="P57" s="470"/>
      <c r="Q57" s="470"/>
      <c r="R57" s="470"/>
      <c r="S57" s="470"/>
      <c r="T57" s="470"/>
      <c r="U57" s="470"/>
      <c r="V57" s="470"/>
      <c r="W57" s="470"/>
      <c r="X57" s="470"/>
      <c r="Y57" s="470"/>
      <c r="Z57" s="470"/>
    </row>
    <row r="58">
      <c r="A58" s="470"/>
      <c r="B58" s="470"/>
      <c r="C58" s="470"/>
      <c r="D58" s="470"/>
      <c r="E58" s="470"/>
      <c r="F58" s="470"/>
      <c r="G58" s="470"/>
      <c r="H58" s="470"/>
      <c r="I58" s="470"/>
      <c r="J58" s="470"/>
      <c r="K58" s="470"/>
      <c r="L58" s="470"/>
      <c r="M58" s="470"/>
      <c r="N58" s="470"/>
      <c r="O58" s="470"/>
      <c r="P58" s="470"/>
      <c r="Q58" s="470"/>
      <c r="R58" s="470"/>
      <c r="S58" s="470"/>
      <c r="T58" s="470"/>
      <c r="U58" s="470"/>
      <c r="V58" s="470"/>
      <c r="W58" s="470"/>
      <c r="X58" s="470"/>
      <c r="Y58" s="470"/>
      <c r="Z58" s="470"/>
    </row>
    <row r="59">
      <c r="A59" s="470"/>
      <c r="B59" s="470"/>
      <c r="C59" s="470"/>
      <c r="D59" s="470"/>
      <c r="E59" s="470"/>
      <c r="F59" s="470"/>
      <c r="G59" s="470"/>
      <c r="H59" s="470"/>
      <c r="I59" s="470"/>
      <c r="J59" s="470"/>
      <c r="K59" s="470"/>
      <c r="L59" s="470"/>
      <c r="M59" s="470"/>
      <c r="N59" s="470"/>
      <c r="O59" s="470"/>
      <c r="P59" s="470"/>
      <c r="Q59" s="470"/>
      <c r="R59" s="470"/>
      <c r="S59" s="470"/>
      <c r="T59" s="470"/>
      <c r="U59" s="470"/>
      <c r="V59" s="470"/>
      <c r="W59" s="470"/>
      <c r="X59" s="470"/>
      <c r="Y59" s="470"/>
      <c r="Z59" s="470"/>
    </row>
    <row r="60">
      <c r="A60" s="470"/>
      <c r="B60" s="470"/>
      <c r="C60" s="470"/>
      <c r="D60" s="470"/>
      <c r="E60" s="470"/>
      <c r="F60" s="470"/>
      <c r="G60" s="470"/>
      <c r="H60" s="470"/>
      <c r="I60" s="470"/>
      <c r="J60" s="470"/>
      <c r="K60" s="470"/>
      <c r="L60" s="470"/>
      <c r="M60" s="470"/>
      <c r="N60" s="470"/>
      <c r="O60" s="470"/>
      <c r="P60" s="470"/>
      <c r="Q60" s="470"/>
      <c r="R60" s="470"/>
      <c r="S60" s="470"/>
      <c r="T60" s="470"/>
      <c r="U60" s="470"/>
      <c r="V60" s="470"/>
      <c r="W60" s="470"/>
      <c r="X60" s="470"/>
      <c r="Y60" s="470"/>
      <c r="Z60" s="470"/>
    </row>
    <row r="61">
      <c r="A61" s="470"/>
      <c r="B61" s="470"/>
      <c r="C61" s="470"/>
      <c r="D61" s="470"/>
      <c r="E61" s="470"/>
      <c r="F61" s="470"/>
      <c r="G61" s="470"/>
      <c r="H61" s="470"/>
      <c r="I61" s="470"/>
      <c r="J61" s="470"/>
      <c r="K61" s="470"/>
      <c r="L61" s="470"/>
      <c r="M61" s="470"/>
      <c r="N61" s="470"/>
      <c r="O61" s="470"/>
      <c r="P61" s="470"/>
      <c r="Q61" s="470"/>
      <c r="R61" s="470"/>
      <c r="S61" s="470"/>
      <c r="T61" s="470"/>
      <c r="U61" s="470"/>
      <c r="V61" s="470"/>
      <c r="W61" s="470"/>
      <c r="X61" s="470"/>
      <c r="Y61" s="470"/>
      <c r="Z61" s="470"/>
    </row>
    <row r="62">
      <c r="A62" s="470"/>
      <c r="B62" s="470"/>
      <c r="C62" s="470"/>
      <c r="D62" s="470"/>
      <c r="E62" s="470"/>
      <c r="F62" s="470"/>
      <c r="G62" s="470"/>
      <c r="H62" s="470"/>
      <c r="I62" s="470"/>
      <c r="J62" s="470"/>
      <c r="K62" s="470"/>
      <c r="L62" s="470"/>
      <c r="M62" s="470"/>
      <c r="N62" s="470"/>
      <c r="O62" s="470"/>
      <c r="P62" s="470"/>
      <c r="Q62" s="470"/>
      <c r="R62" s="470"/>
      <c r="S62" s="470"/>
      <c r="T62" s="470"/>
      <c r="U62" s="470"/>
      <c r="V62" s="470"/>
      <c r="W62" s="470"/>
      <c r="X62" s="470"/>
      <c r="Y62" s="470"/>
      <c r="Z62" s="470"/>
    </row>
    <row r="63">
      <c r="A63" s="470"/>
      <c r="B63" s="470"/>
      <c r="C63" s="470"/>
      <c r="D63" s="470"/>
      <c r="E63" s="470"/>
      <c r="F63" s="470"/>
      <c r="G63" s="470"/>
      <c r="H63" s="470"/>
      <c r="I63" s="470"/>
      <c r="J63" s="470"/>
      <c r="K63" s="470"/>
      <c r="L63" s="470"/>
      <c r="M63" s="470"/>
      <c r="N63" s="470"/>
      <c r="O63" s="470"/>
      <c r="P63" s="470"/>
      <c r="Q63" s="470"/>
      <c r="R63" s="470"/>
      <c r="S63" s="470"/>
      <c r="T63" s="470"/>
      <c r="U63" s="470"/>
      <c r="V63" s="470"/>
      <c r="W63" s="470"/>
      <c r="X63" s="470"/>
      <c r="Y63" s="470"/>
      <c r="Z63" s="470"/>
    </row>
    <row r="64">
      <c r="A64" s="470"/>
      <c r="B64" s="470"/>
      <c r="C64" s="470"/>
      <c r="D64" s="470"/>
      <c r="E64" s="470"/>
      <c r="F64" s="470"/>
      <c r="G64" s="470"/>
      <c r="H64" s="470"/>
      <c r="I64" s="470"/>
      <c r="J64" s="470"/>
      <c r="K64" s="470"/>
      <c r="L64" s="470"/>
      <c r="M64" s="470"/>
      <c r="N64" s="470"/>
      <c r="O64" s="470"/>
      <c r="P64" s="470"/>
      <c r="Q64" s="470"/>
      <c r="R64" s="470"/>
      <c r="S64" s="470"/>
      <c r="T64" s="470"/>
      <c r="U64" s="470"/>
      <c r="V64" s="470"/>
      <c r="W64" s="470"/>
      <c r="X64" s="470"/>
      <c r="Y64" s="470"/>
      <c r="Z64" s="470"/>
    </row>
    <row r="65">
      <c r="A65" s="470"/>
      <c r="B65" s="470"/>
      <c r="C65" s="470"/>
      <c r="D65" s="470"/>
      <c r="E65" s="470"/>
      <c r="F65" s="470"/>
      <c r="G65" s="470"/>
      <c r="H65" s="470"/>
      <c r="I65" s="470"/>
      <c r="J65" s="470"/>
      <c r="K65" s="470"/>
      <c r="L65" s="470"/>
      <c r="M65" s="470"/>
      <c r="N65" s="470"/>
      <c r="O65" s="470"/>
      <c r="P65" s="470"/>
      <c r="Q65" s="470"/>
      <c r="R65" s="470"/>
      <c r="S65" s="470"/>
      <c r="T65" s="470"/>
      <c r="U65" s="470"/>
      <c r="V65" s="470"/>
      <c r="W65" s="470"/>
      <c r="X65" s="470"/>
      <c r="Y65" s="470"/>
      <c r="Z65" s="470"/>
    </row>
    <row r="66">
      <c r="A66" s="470"/>
      <c r="B66" s="470"/>
      <c r="C66" s="470"/>
      <c r="D66" s="470"/>
      <c r="E66" s="470"/>
      <c r="F66" s="470"/>
      <c r="G66" s="470"/>
      <c r="H66" s="470"/>
      <c r="I66" s="470"/>
      <c r="J66" s="470"/>
      <c r="K66" s="470"/>
      <c r="L66" s="470"/>
      <c r="M66" s="470"/>
      <c r="N66" s="470"/>
      <c r="O66" s="470"/>
      <c r="P66" s="470"/>
      <c r="Q66" s="470"/>
      <c r="R66" s="470"/>
      <c r="S66" s="470"/>
      <c r="T66" s="470"/>
      <c r="U66" s="470"/>
      <c r="V66" s="470"/>
      <c r="W66" s="470"/>
      <c r="X66" s="470"/>
      <c r="Y66" s="470"/>
      <c r="Z66" s="470"/>
    </row>
    <row r="67">
      <c r="A67" s="470"/>
      <c r="B67" s="470"/>
      <c r="C67" s="470"/>
      <c r="D67" s="470"/>
      <c r="E67" s="470"/>
      <c r="F67" s="470"/>
      <c r="G67" s="470"/>
      <c r="H67" s="470"/>
      <c r="I67" s="470"/>
      <c r="J67" s="470"/>
      <c r="K67" s="470"/>
      <c r="L67" s="470"/>
      <c r="M67" s="470"/>
      <c r="N67" s="470"/>
      <c r="O67" s="470"/>
      <c r="P67" s="470"/>
      <c r="Q67" s="470"/>
      <c r="R67" s="470"/>
      <c r="S67" s="470"/>
      <c r="T67" s="470"/>
      <c r="U67" s="470"/>
      <c r="V67" s="470"/>
      <c r="W67" s="470"/>
      <c r="X67" s="470"/>
      <c r="Y67" s="470"/>
      <c r="Z67" s="470"/>
    </row>
    <row r="68">
      <c r="A68" s="470"/>
      <c r="B68" s="470"/>
      <c r="C68" s="470"/>
      <c r="D68" s="470"/>
      <c r="E68" s="470"/>
      <c r="F68" s="470"/>
      <c r="G68" s="470"/>
      <c r="H68" s="470"/>
      <c r="I68" s="470"/>
      <c r="J68" s="470"/>
      <c r="K68" s="470"/>
      <c r="L68" s="470"/>
      <c r="M68" s="470"/>
      <c r="N68" s="470"/>
      <c r="O68" s="470"/>
      <c r="P68" s="470"/>
      <c r="Q68" s="470"/>
      <c r="R68" s="470"/>
      <c r="S68" s="470"/>
      <c r="T68" s="470"/>
      <c r="U68" s="470"/>
      <c r="V68" s="470"/>
      <c r="W68" s="470"/>
      <c r="X68" s="470"/>
      <c r="Y68" s="470"/>
      <c r="Z68" s="470"/>
    </row>
    <row r="69">
      <c r="A69" s="470"/>
      <c r="B69" s="470"/>
      <c r="C69" s="470"/>
      <c r="D69" s="470"/>
      <c r="E69" s="470"/>
      <c r="F69" s="470"/>
      <c r="G69" s="470"/>
      <c r="H69" s="470"/>
      <c r="I69" s="470"/>
      <c r="J69" s="470"/>
      <c r="K69" s="470"/>
      <c r="L69" s="470"/>
      <c r="M69" s="470"/>
      <c r="N69" s="470"/>
      <c r="O69" s="470"/>
      <c r="P69" s="470"/>
      <c r="Q69" s="470"/>
      <c r="R69" s="470"/>
      <c r="S69" s="470"/>
      <c r="T69" s="470"/>
      <c r="U69" s="470"/>
      <c r="V69" s="470"/>
      <c r="W69" s="470"/>
      <c r="X69" s="470"/>
      <c r="Y69" s="470"/>
      <c r="Z69" s="470"/>
    </row>
    <row r="70">
      <c r="A70" s="470"/>
      <c r="B70" s="470"/>
      <c r="C70" s="470"/>
      <c r="D70" s="470"/>
      <c r="E70" s="470"/>
      <c r="F70" s="470"/>
      <c r="G70" s="470"/>
      <c r="H70" s="470"/>
      <c r="I70" s="470"/>
      <c r="J70" s="470"/>
      <c r="K70" s="470"/>
      <c r="L70" s="470"/>
      <c r="M70" s="470"/>
      <c r="N70" s="470"/>
      <c r="O70" s="470"/>
      <c r="P70" s="470"/>
      <c r="Q70" s="470"/>
      <c r="R70" s="470"/>
      <c r="S70" s="470"/>
      <c r="T70" s="470"/>
      <c r="U70" s="470"/>
      <c r="V70" s="470"/>
      <c r="W70" s="470"/>
      <c r="X70" s="470"/>
      <c r="Y70" s="470"/>
      <c r="Z70" s="470"/>
    </row>
    <row r="71">
      <c r="A71" s="470"/>
      <c r="B71" s="470"/>
      <c r="C71" s="470"/>
      <c r="D71" s="470"/>
      <c r="E71" s="470"/>
      <c r="F71" s="470"/>
      <c r="G71" s="470"/>
      <c r="H71" s="470"/>
      <c r="I71" s="470"/>
      <c r="J71" s="470"/>
      <c r="K71" s="470"/>
      <c r="L71" s="470"/>
      <c r="M71" s="470"/>
      <c r="N71" s="470"/>
      <c r="O71" s="470"/>
      <c r="P71" s="470"/>
      <c r="Q71" s="470"/>
      <c r="R71" s="470"/>
      <c r="S71" s="470"/>
      <c r="T71" s="470"/>
      <c r="U71" s="470"/>
      <c r="V71" s="470"/>
      <c r="W71" s="470"/>
      <c r="X71" s="470"/>
      <c r="Y71" s="470"/>
      <c r="Z71" s="470"/>
    </row>
    <row r="72">
      <c r="A72" s="470"/>
      <c r="B72" s="470"/>
      <c r="C72" s="470"/>
      <c r="D72" s="470"/>
      <c r="E72" s="470"/>
      <c r="F72" s="470"/>
      <c r="G72" s="470"/>
      <c r="H72" s="470"/>
      <c r="I72" s="470"/>
      <c r="J72" s="470"/>
      <c r="K72" s="470"/>
      <c r="L72" s="470"/>
      <c r="M72" s="470"/>
      <c r="N72" s="470"/>
      <c r="O72" s="470"/>
      <c r="P72" s="470"/>
      <c r="Q72" s="470"/>
      <c r="R72" s="470"/>
      <c r="S72" s="470"/>
      <c r="T72" s="470"/>
      <c r="U72" s="470"/>
      <c r="V72" s="470"/>
      <c r="W72" s="470"/>
      <c r="X72" s="470"/>
      <c r="Y72" s="470"/>
      <c r="Z72" s="470"/>
    </row>
    <row r="73">
      <c r="A73" s="470"/>
      <c r="B73" s="470"/>
      <c r="C73" s="470"/>
      <c r="D73" s="470"/>
      <c r="E73" s="470"/>
      <c r="F73" s="470"/>
      <c r="G73" s="470"/>
      <c r="H73" s="470"/>
      <c r="I73" s="470"/>
      <c r="J73" s="470"/>
      <c r="K73" s="470"/>
      <c r="L73" s="470"/>
      <c r="M73" s="470"/>
      <c r="N73" s="470"/>
      <c r="O73" s="470"/>
      <c r="P73" s="470"/>
      <c r="Q73" s="470"/>
      <c r="R73" s="470"/>
      <c r="S73" s="470"/>
      <c r="T73" s="470"/>
      <c r="U73" s="470"/>
      <c r="V73" s="470"/>
      <c r="W73" s="470"/>
      <c r="X73" s="470"/>
      <c r="Y73" s="470"/>
      <c r="Z73" s="470"/>
    </row>
    <row r="74">
      <c r="A74" s="470"/>
      <c r="B74" s="470"/>
      <c r="C74" s="470"/>
      <c r="D74" s="470"/>
      <c r="E74" s="470"/>
      <c r="F74" s="470"/>
      <c r="G74" s="470"/>
      <c r="H74" s="470"/>
      <c r="I74" s="470"/>
      <c r="J74" s="470"/>
      <c r="K74" s="470"/>
      <c r="L74" s="470"/>
      <c r="M74" s="470"/>
      <c r="N74" s="470"/>
      <c r="O74" s="470"/>
      <c r="P74" s="470"/>
      <c r="Q74" s="470"/>
      <c r="R74" s="470"/>
      <c r="S74" s="470"/>
      <c r="T74" s="470"/>
      <c r="U74" s="470"/>
      <c r="V74" s="470"/>
      <c r="W74" s="470"/>
      <c r="X74" s="470"/>
      <c r="Y74" s="470"/>
      <c r="Z74" s="470"/>
    </row>
    <row r="75">
      <c r="A75" s="470"/>
      <c r="B75" s="470"/>
      <c r="C75" s="470"/>
      <c r="D75" s="470"/>
      <c r="E75" s="470"/>
      <c r="F75" s="470"/>
      <c r="G75" s="470"/>
      <c r="H75" s="470"/>
      <c r="I75" s="470"/>
      <c r="J75" s="470"/>
      <c r="K75" s="470"/>
      <c r="L75" s="470"/>
      <c r="M75" s="470"/>
      <c r="N75" s="470"/>
      <c r="O75" s="470"/>
      <c r="P75" s="470"/>
      <c r="Q75" s="470"/>
      <c r="R75" s="470"/>
      <c r="S75" s="470"/>
      <c r="T75" s="470"/>
      <c r="U75" s="470"/>
      <c r="V75" s="470"/>
      <c r="W75" s="470"/>
      <c r="X75" s="470"/>
      <c r="Y75" s="470"/>
      <c r="Z75" s="470"/>
    </row>
    <row r="76">
      <c r="A76" s="470"/>
      <c r="B76" s="470"/>
      <c r="C76" s="470"/>
      <c r="D76" s="470"/>
      <c r="E76" s="470"/>
      <c r="F76" s="470"/>
      <c r="G76" s="470"/>
      <c r="H76" s="470"/>
      <c r="I76" s="470"/>
      <c r="J76" s="470"/>
      <c r="K76" s="470"/>
      <c r="L76" s="470"/>
      <c r="M76" s="470"/>
      <c r="N76" s="470"/>
      <c r="O76" s="470"/>
      <c r="P76" s="470"/>
      <c r="Q76" s="470"/>
      <c r="R76" s="470"/>
      <c r="S76" s="470"/>
      <c r="T76" s="470"/>
      <c r="U76" s="470"/>
      <c r="V76" s="470"/>
      <c r="W76" s="470"/>
      <c r="X76" s="470"/>
      <c r="Y76" s="470"/>
      <c r="Z76" s="470"/>
    </row>
    <row r="77">
      <c r="A77" s="470"/>
      <c r="B77" s="470"/>
      <c r="C77" s="470"/>
      <c r="D77" s="470"/>
      <c r="E77" s="470"/>
      <c r="F77" s="470"/>
      <c r="G77" s="470"/>
      <c r="H77" s="470"/>
      <c r="I77" s="470"/>
      <c r="J77" s="470"/>
      <c r="K77" s="470"/>
      <c r="L77" s="470"/>
      <c r="M77" s="470"/>
      <c r="N77" s="470"/>
      <c r="O77" s="470"/>
      <c r="P77" s="470"/>
      <c r="Q77" s="470"/>
      <c r="R77" s="470"/>
      <c r="S77" s="470"/>
      <c r="T77" s="470"/>
      <c r="U77" s="470"/>
      <c r="V77" s="470"/>
      <c r="W77" s="470"/>
      <c r="X77" s="470"/>
      <c r="Y77" s="470"/>
      <c r="Z77" s="470"/>
    </row>
    <row r="78">
      <c r="A78" s="470"/>
      <c r="B78" s="470"/>
      <c r="C78" s="470"/>
      <c r="D78" s="470"/>
      <c r="E78" s="470"/>
      <c r="F78" s="470"/>
      <c r="G78" s="470"/>
      <c r="H78" s="470"/>
      <c r="I78" s="470"/>
      <c r="J78" s="470"/>
      <c r="K78" s="470"/>
      <c r="L78" s="470"/>
      <c r="M78" s="470"/>
      <c r="N78" s="470"/>
      <c r="O78" s="470"/>
      <c r="P78" s="470"/>
      <c r="Q78" s="470"/>
      <c r="R78" s="470"/>
      <c r="S78" s="470"/>
      <c r="T78" s="470"/>
      <c r="U78" s="470"/>
      <c r="V78" s="470"/>
      <c r="W78" s="470"/>
      <c r="X78" s="470"/>
      <c r="Y78" s="470"/>
      <c r="Z78" s="470"/>
    </row>
    <row r="79">
      <c r="A79" s="470"/>
      <c r="B79" s="470"/>
      <c r="C79" s="470"/>
      <c r="D79" s="470"/>
      <c r="E79" s="470"/>
      <c r="F79" s="470"/>
      <c r="G79" s="470"/>
      <c r="H79" s="470"/>
      <c r="I79" s="470"/>
      <c r="J79" s="470"/>
      <c r="K79" s="470"/>
      <c r="L79" s="470"/>
      <c r="M79" s="470"/>
      <c r="N79" s="470"/>
      <c r="O79" s="470"/>
      <c r="P79" s="470"/>
      <c r="Q79" s="470"/>
      <c r="R79" s="470"/>
      <c r="S79" s="470"/>
      <c r="T79" s="470"/>
      <c r="U79" s="470"/>
      <c r="V79" s="470"/>
      <c r="W79" s="470"/>
      <c r="X79" s="470"/>
      <c r="Y79" s="470"/>
      <c r="Z79" s="470"/>
    </row>
    <row r="80">
      <c r="A80" s="470"/>
      <c r="B80" s="470"/>
      <c r="C80" s="470"/>
      <c r="D80" s="470"/>
      <c r="E80" s="470"/>
      <c r="F80" s="470"/>
      <c r="G80" s="470"/>
      <c r="H80" s="470"/>
      <c r="I80" s="470"/>
      <c r="J80" s="470"/>
      <c r="K80" s="470"/>
      <c r="L80" s="470"/>
      <c r="M80" s="470"/>
      <c r="N80" s="470"/>
      <c r="O80" s="470"/>
      <c r="P80" s="470"/>
      <c r="Q80" s="470"/>
      <c r="R80" s="470"/>
      <c r="S80" s="470"/>
      <c r="T80" s="470"/>
      <c r="U80" s="470"/>
      <c r="V80" s="470"/>
      <c r="W80" s="470"/>
      <c r="X80" s="470"/>
      <c r="Y80" s="470"/>
      <c r="Z80" s="470"/>
    </row>
    <row r="81">
      <c r="A81" s="470"/>
      <c r="B81" s="470"/>
      <c r="C81" s="470"/>
      <c r="D81" s="470"/>
      <c r="E81" s="470"/>
      <c r="F81" s="470"/>
      <c r="G81" s="470"/>
      <c r="H81" s="470"/>
      <c r="I81" s="470"/>
      <c r="J81" s="470"/>
      <c r="K81" s="470"/>
      <c r="L81" s="470"/>
      <c r="M81" s="470"/>
      <c r="N81" s="470"/>
      <c r="O81" s="470"/>
      <c r="P81" s="470"/>
      <c r="Q81" s="470"/>
      <c r="R81" s="470"/>
      <c r="S81" s="470"/>
      <c r="T81" s="470"/>
      <c r="U81" s="470"/>
      <c r="V81" s="470"/>
      <c r="W81" s="470"/>
      <c r="X81" s="470"/>
      <c r="Y81" s="470"/>
      <c r="Z81" s="470"/>
    </row>
    <row r="82">
      <c r="A82" s="470"/>
      <c r="B82" s="470"/>
      <c r="C82" s="470"/>
      <c r="D82" s="470"/>
      <c r="E82" s="470"/>
      <c r="F82" s="470"/>
      <c r="G82" s="470"/>
      <c r="H82" s="470"/>
      <c r="I82" s="470"/>
      <c r="J82" s="470"/>
      <c r="K82" s="470"/>
      <c r="L82" s="470"/>
      <c r="M82" s="470"/>
      <c r="N82" s="470"/>
      <c r="O82" s="470"/>
      <c r="P82" s="470"/>
      <c r="Q82" s="470"/>
      <c r="R82" s="470"/>
      <c r="S82" s="470"/>
      <c r="T82" s="470"/>
      <c r="U82" s="470"/>
      <c r="V82" s="470"/>
      <c r="W82" s="470"/>
      <c r="X82" s="470"/>
      <c r="Y82" s="470"/>
      <c r="Z82" s="470"/>
    </row>
    <row r="83">
      <c r="A83" s="470"/>
      <c r="B83" s="470"/>
      <c r="C83" s="470"/>
      <c r="D83" s="470"/>
      <c r="E83" s="470"/>
      <c r="F83" s="470"/>
      <c r="G83" s="470"/>
      <c r="H83" s="470"/>
      <c r="I83" s="470"/>
      <c r="J83" s="470"/>
      <c r="K83" s="470"/>
      <c r="L83" s="470"/>
      <c r="M83" s="470"/>
      <c r="N83" s="470"/>
      <c r="O83" s="470"/>
      <c r="P83" s="470"/>
      <c r="Q83" s="470"/>
      <c r="R83" s="470"/>
      <c r="S83" s="470"/>
      <c r="T83" s="470"/>
      <c r="U83" s="470"/>
      <c r="V83" s="470"/>
      <c r="W83" s="470"/>
      <c r="X83" s="470"/>
      <c r="Y83" s="470"/>
      <c r="Z83" s="470"/>
    </row>
    <row r="84">
      <c r="A84" s="470"/>
      <c r="B84" s="470"/>
      <c r="C84" s="470"/>
      <c r="D84" s="470"/>
      <c r="E84" s="470"/>
      <c r="F84" s="470"/>
      <c r="G84" s="470"/>
      <c r="H84" s="470"/>
      <c r="I84" s="470"/>
      <c r="J84" s="470"/>
      <c r="K84" s="470"/>
      <c r="L84" s="470"/>
      <c r="M84" s="470"/>
      <c r="N84" s="470"/>
      <c r="O84" s="470"/>
      <c r="P84" s="470"/>
      <c r="Q84" s="470"/>
      <c r="R84" s="470"/>
      <c r="S84" s="470"/>
      <c r="T84" s="470"/>
      <c r="U84" s="470"/>
      <c r="V84" s="470"/>
      <c r="W84" s="470"/>
      <c r="X84" s="470"/>
      <c r="Y84" s="470"/>
      <c r="Z84" s="470"/>
    </row>
    <row r="85">
      <c r="A85" s="470"/>
      <c r="B85" s="470"/>
      <c r="C85" s="470"/>
      <c r="D85" s="470"/>
      <c r="E85" s="470"/>
      <c r="F85" s="470"/>
      <c r="G85" s="470"/>
      <c r="H85" s="470"/>
      <c r="I85" s="470"/>
      <c r="J85" s="470"/>
      <c r="K85" s="470"/>
      <c r="L85" s="470"/>
      <c r="M85" s="470"/>
      <c r="N85" s="470"/>
      <c r="O85" s="470"/>
      <c r="P85" s="470"/>
      <c r="Q85" s="470"/>
      <c r="R85" s="470"/>
      <c r="S85" s="470"/>
      <c r="T85" s="470"/>
      <c r="U85" s="470"/>
      <c r="V85" s="470"/>
      <c r="W85" s="470"/>
      <c r="X85" s="470"/>
      <c r="Y85" s="470"/>
      <c r="Z85" s="470"/>
    </row>
    <row r="86">
      <c r="A86" s="470"/>
      <c r="B86" s="470"/>
      <c r="C86" s="470"/>
      <c r="D86" s="470"/>
      <c r="E86" s="470"/>
      <c r="F86" s="470"/>
      <c r="G86" s="470"/>
      <c r="H86" s="470"/>
      <c r="I86" s="470"/>
      <c r="J86" s="470"/>
      <c r="K86" s="470"/>
      <c r="L86" s="470"/>
      <c r="M86" s="470"/>
      <c r="N86" s="470"/>
      <c r="O86" s="470"/>
      <c r="P86" s="470"/>
      <c r="Q86" s="470"/>
      <c r="R86" s="470"/>
      <c r="S86" s="470"/>
      <c r="T86" s="470"/>
      <c r="U86" s="470"/>
      <c r="V86" s="470"/>
      <c r="W86" s="470"/>
      <c r="X86" s="470"/>
      <c r="Y86" s="470"/>
      <c r="Z86" s="470"/>
    </row>
    <row r="87">
      <c r="A87" s="470"/>
      <c r="B87" s="470"/>
      <c r="C87" s="470"/>
      <c r="D87" s="470"/>
      <c r="E87" s="470"/>
      <c r="F87" s="470"/>
      <c r="G87" s="470"/>
      <c r="H87" s="470"/>
      <c r="I87" s="470"/>
      <c r="J87" s="470"/>
      <c r="K87" s="470"/>
      <c r="L87" s="470"/>
      <c r="M87" s="470"/>
      <c r="N87" s="470"/>
      <c r="O87" s="470"/>
      <c r="P87" s="470"/>
      <c r="Q87" s="470"/>
      <c r="R87" s="470"/>
      <c r="S87" s="470"/>
      <c r="T87" s="470"/>
      <c r="U87" s="470"/>
      <c r="V87" s="470"/>
      <c r="W87" s="470"/>
      <c r="X87" s="470"/>
      <c r="Y87" s="470"/>
      <c r="Z87" s="470"/>
    </row>
    <row r="88">
      <c r="A88" s="470"/>
      <c r="B88" s="470"/>
      <c r="C88" s="470"/>
      <c r="D88" s="470"/>
      <c r="E88" s="470"/>
      <c r="F88" s="470"/>
      <c r="G88" s="470"/>
      <c r="H88" s="470"/>
      <c r="I88" s="470"/>
      <c r="J88" s="470"/>
      <c r="K88" s="470"/>
      <c r="L88" s="470"/>
      <c r="M88" s="470"/>
      <c r="N88" s="470"/>
      <c r="O88" s="470"/>
      <c r="P88" s="470"/>
      <c r="Q88" s="470"/>
      <c r="R88" s="470"/>
      <c r="S88" s="470"/>
      <c r="T88" s="470"/>
      <c r="U88" s="470"/>
      <c r="V88" s="470"/>
      <c r="W88" s="470"/>
      <c r="X88" s="470"/>
      <c r="Y88" s="470"/>
      <c r="Z88" s="470"/>
    </row>
    <row r="89">
      <c r="A89" s="470"/>
      <c r="B89" s="470"/>
      <c r="C89" s="470"/>
      <c r="D89" s="470"/>
      <c r="E89" s="470"/>
      <c r="F89" s="470"/>
      <c r="G89" s="470"/>
      <c r="H89" s="470"/>
      <c r="I89" s="470"/>
      <c r="J89" s="470"/>
      <c r="K89" s="470"/>
      <c r="L89" s="470"/>
      <c r="M89" s="470"/>
      <c r="N89" s="470"/>
      <c r="O89" s="470"/>
      <c r="P89" s="470"/>
      <c r="Q89" s="470"/>
      <c r="R89" s="470"/>
      <c r="S89" s="470"/>
      <c r="T89" s="470"/>
      <c r="U89" s="470"/>
      <c r="V89" s="470"/>
      <c r="W89" s="470"/>
      <c r="X89" s="470"/>
      <c r="Y89" s="470"/>
      <c r="Z89" s="470"/>
    </row>
    <row r="90">
      <c r="A90" s="470"/>
      <c r="B90" s="470"/>
      <c r="C90" s="470"/>
      <c r="D90" s="470"/>
      <c r="E90" s="470"/>
      <c r="F90" s="470"/>
      <c r="G90" s="470"/>
      <c r="H90" s="470"/>
      <c r="I90" s="470"/>
      <c r="J90" s="470"/>
      <c r="K90" s="470"/>
      <c r="L90" s="470"/>
      <c r="M90" s="470"/>
      <c r="N90" s="470"/>
      <c r="O90" s="470"/>
      <c r="P90" s="470"/>
      <c r="Q90" s="470"/>
      <c r="R90" s="470"/>
      <c r="S90" s="470"/>
      <c r="T90" s="470"/>
      <c r="U90" s="470"/>
      <c r="V90" s="470"/>
      <c r="W90" s="470"/>
      <c r="X90" s="470"/>
      <c r="Y90" s="470"/>
      <c r="Z90" s="470"/>
    </row>
    <row r="91">
      <c r="A91" s="470"/>
      <c r="B91" s="470"/>
      <c r="C91" s="470"/>
      <c r="D91" s="470"/>
      <c r="E91" s="470"/>
      <c r="F91" s="470"/>
      <c r="G91" s="470"/>
      <c r="H91" s="470"/>
      <c r="I91" s="470"/>
      <c r="J91" s="470"/>
      <c r="K91" s="470"/>
      <c r="L91" s="470"/>
      <c r="M91" s="470"/>
      <c r="N91" s="470"/>
      <c r="O91" s="470"/>
      <c r="P91" s="470"/>
      <c r="Q91" s="470"/>
      <c r="R91" s="470"/>
      <c r="S91" s="470"/>
      <c r="T91" s="470"/>
      <c r="U91" s="470"/>
      <c r="V91" s="470"/>
      <c r="W91" s="470"/>
      <c r="X91" s="470"/>
      <c r="Y91" s="470"/>
      <c r="Z91" s="470"/>
    </row>
    <row r="92">
      <c r="A92" s="470"/>
      <c r="B92" s="470"/>
      <c r="C92" s="470"/>
      <c r="D92" s="470"/>
      <c r="E92" s="470"/>
      <c r="F92" s="470"/>
      <c r="G92" s="470"/>
      <c r="H92" s="470"/>
      <c r="I92" s="470"/>
      <c r="J92" s="470"/>
      <c r="K92" s="470"/>
      <c r="L92" s="470"/>
      <c r="M92" s="470"/>
      <c r="N92" s="470"/>
      <c r="O92" s="470"/>
      <c r="P92" s="470"/>
      <c r="Q92" s="470"/>
      <c r="R92" s="470"/>
      <c r="S92" s="470"/>
      <c r="T92" s="470"/>
      <c r="U92" s="470"/>
      <c r="V92" s="470"/>
      <c r="W92" s="470"/>
      <c r="X92" s="470"/>
      <c r="Y92" s="470"/>
      <c r="Z92" s="470"/>
    </row>
    <row r="93">
      <c r="A93" s="470"/>
      <c r="B93" s="470"/>
      <c r="C93" s="470"/>
      <c r="D93" s="470"/>
      <c r="E93" s="470"/>
      <c r="F93" s="470"/>
      <c r="G93" s="470"/>
      <c r="H93" s="470"/>
      <c r="I93" s="470"/>
      <c r="J93" s="470"/>
      <c r="K93" s="470"/>
      <c r="L93" s="470"/>
      <c r="M93" s="470"/>
      <c r="N93" s="470"/>
      <c r="O93" s="470"/>
      <c r="P93" s="470"/>
      <c r="Q93" s="470"/>
      <c r="R93" s="470"/>
      <c r="S93" s="470"/>
      <c r="T93" s="470"/>
      <c r="U93" s="470"/>
      <c r="V93" s="470"/>
      <c r="W93" s="470"/>
      <c r="X93" s="470"/>
      <c r="Y93" s="470"/>
      <c r="Z93" s="470"/>
    </row>
    <row r="94">
      <c r="A94" s="470"/>
      <c r="B94" s="470"/>
      <c r="C94" s="470"/>
      <c r="D94" s="470"/>
      <c r="E94" s="470"/>
      <c r="F94" s="470"/>
      <c r="G94" s="470"/>
      <c r="H94" s="470"/>
      <c r="I94" s="470"/>
      <c r="J94" s="470"/>
      <c r="K94" s="470"/>
      <c r="L94" s="470"/>
      <c r="M94" s="470"/>
      <c r="N94" s="470"/>
      <c r="O94" s="470"/>
      <c r="P94" s="470"/>
      <c r="Q94" s="470"/>
      <c r="R94" s="470"/>
      <c r="S94" s="470"/>
      <c r="T94" s="470"/>
      <c r="U94" s="470"/>
      <c r="V94" s="470"/>
      <c r="W94" s="470"/>
      <c r="X94" s="470"/>
      <c r="Y94" s="470"/>
      <c r="Z94" s="470"/>
    </row>
    <row r="95">
      <c r="A95" s="470"/>
      <c r="B95" s="470"/>
      <c r="C95" s="470"/>
      <c r="D95" s="470"/>
      <c r="E95" s="470"/>
      <c r="F95" s="470"/>
      <c r="G95" s="470"/>
      <c r="H95" s="470"/>
      <c r="I95" s="470"/>
      <c r="J95" s="470"/>
      <c r="K95" s="470"/>
      <c r="L95" s="470"/>
      <c r="M95" s="470"/>
      <c r="N95" s="470"/>
      <c r="O95" s="470"/>
      <c r="P95" s="470"/>
      <c r="Q95" s="470"/>
      <c r="R95" s="470"/>
      <c r="S95" s="470"/>
      <c r="T95" s="470"/>
      <c r="U95" s="470"/>
      <c r="V95" s="470"/>
      <c r="W95" s="470"/>
      <c r="X95" s="470"/>
      <c r="Y95" s="470"/>
      <c r="Z95" s="470"/>
    </row>
    <row r="96">
      <c r="A96" s="470"/>
      <c r="B96" s="470"/>
      <c r="C96" s="470"/>
      <c r="D96" s="470"/>
      <c r="E96" s="470"/>
      <c r="F96" s="470"/>
      <c r="G96" s="470"/>
      <c r="H96" s="470"/>
      <c r="I96" s="470"/>
      <c r="J96" s="470"/>
      <c r="K96" s="470"/>
      <c r="L96" s="470"/>
      <c r="M96" s="470"/>
      <c r="N96" s="470"/>
      <c r="O96" s="470"/>
      <c r="P96" s="470"/>
      <c r="Q96" s="470"/>
      <c r="R96" s="470"/>
      <c r="S96" s="470"/>
      <c r="T96" s="470"/>
      <c r="U96" s="470"/>
      <c r="V96" s="470"/>
      <c r="W96" s="470"/>
      <c r="X96" s="470"/>
      <c r="Y96" s="470"/>
      <c r="Z96" s="470"/>
    </row>
    <row r="97">
      <c r="A97" s="470"/>
      <c r="B97" s="470"/>
      <c r="C97" s="470"/>
      <c r="D97" s="470"/>
      <c r="E97" s="470"/>
      <c r="F97" s="470"/>
      <c r="G97" s="470"/>
      <c r="H97" s="470"/>
      <c r="I97" s="470"/>
      <c r="J97" s="470"/>
      <c r="K97" s="470"/>
      <c r="L97" s="470"/>
      <c r="M97" s="470"/>
      <c r="N97" s="470"/>
      <c r="O97" s="470"/>
      <c r="P97" s="470"/>
      <c r="Q97" s="470"/>
      <c r="R97" s="470"/>
      <c r="S97" s="470"/>
      <c r="T97" s="470"/>
      <c r="U97" s="470"/>
      <c r="V97" s="470"/>
      <c r="W97" s="470"/>
      <c r="X97" s="470"/>
      <c r="Y97" s="470"/>
      <c r="Z97" s="470"/>
    </row>
    <row r="98">
      <c r="A98" s="470"/>
      <c r="B98" s="470"/>
      <c r="C98" s="470"/>
      <c r="D98" s="470"/>
      <c r="E98" s="470"/>
      <c r="F98" s="470"/>
      <c r="G98" s="470"/>
      <c r="H98" s="470"/>
      <c r="I98" s="470"/>
      <c r="J98" s="470"/>
      <c r="K98" s="470"/>
      <c r="L98" s="470"/>
      <c r="M98" s="470"/>
      <c r="N98" s="470"/>
      <c r="O98" s="470"/>
      <c r="P98" s="470"/>
      <c r="Q98" s="470"/>
      <c r="R98" s="470"/>
      <c r="S98" s="470"/>
      <c r="T98" s="470"/>
      <c r="U98" s="470"/>
      <c r="V98" s="470"/>
      <c r="W98" s="470"/>
      <c r="X98" s="470"/>
      <c r="Y98" s="470"/>
      <c r="Z98" s="470"/>
    </row>
    <row r="99">
      <c r="A99" s="470"/>
      <c r="B99" s="470"/>
      <c r="C99" s="470"/>
      <c r="D99" s="470"/>
      <c r="E99" s="470"/>
      <c r="F99" s="470"/>
      <c r="G99" s="470"/>
      <c r="H99" s="470"/>
      <c r="I99" s="470"/>
      <c r="J99" s="470"/>
      <c r="K99" s="470"/>
      <c r="L99" s="470"/>
      <c r="M99" s="470"/>
      <c r="N99" s="470"/>
      <c r="O99" s="470"/>
      <c r="P99" s="470"/>
      <c r="Q99" s="470"/>
      <c r="R99" s="470"/>
      <c r="S99" s="470"/>
      <c r="T99" s="470"/>
      <c r="U99" s="470"/>
      <c r="V99" s="470"/>
      <c r="W99" s="470"/>
      <c r="X99" s="470"/>
      <c r="Y99" s="470"/>
      <c r="Z99" s="470"/>
    </row>
    <row r="100">
      <c r="A100" s="470"/>
      <c r="B100" s="470"/>
      <c r="C100" s="470"/>
      <c r="D100" s="470"/>
      <c r="E100" s="470"/>
      <c r="F100" s="470"/>
      <c r="G100" s="470"/>
      <c r="H100" s="470"/>
      <c r="I100" s="470"/>
      <c r="J100" s="470"/>
      <c r="K100" s="470"/>
      <c r="L100" s="470"/>
      <c r="M100" s="470"/>
      <c r="N100" s="470"/>
      <c r="O100" s="470"/>
      <c r="P100" s="470"/>
      <c r="Q100" s="470"/>
      <c r="R100" s="470"/>
      <c r="S100" s="470"/>
      <c r="T100" s="470"/>
      <c r="U100" s="470"/>
      <c r="V100" s="470"/>
      <c r="W100" s="470"/>
      <c r="X100" s="470"/>
      <c r="Y100" s="470"/>
      <c r="Z100" s="470"/>
    </row>
    <row r="101">
      <c r="A101" s="470"/>
      <c r="B101" s="470"/>
      <c r="C101" s="470"/>
      <c r="D101" s="470"/>
      <c r="E101" s="470"/>
      <c r="F101" s="470"/>
      <c r="G101" s="470"/>
      <c r="H101" s="470"/>
      <c r="I101" s="470"/>
      <c r="J101" s="470"/>
      <c r="K101" s="470"/>
      <c r="L101" s="470"/>
      <c r="M101" s="470"/>
      <c r="N101" s="470"/>
      <c r="O101" s="470"/>
      <c r="P101" s="470"/>
      <c r="Q101" s="470"/>
      <c r="R101" s="470"/>
      <c r="S101" s="470"/>
      <c r="T101" s="470"/>
      <c r="U101" s="470"/>
      <c r="V101" s="470"/>
      <c r="W101" s="470"/>
      <c r="X101" s="470"/>
      <c r="Y101" s="470"/>
      <c r="Z101" s="470"/>
    </row>
    <row r="102">
      <c r="A102" s="470"/>
      <c r="B102" s="470"/>
      <c r="C102" s="470"/>
      <c r="D102" s="470"/>
      <c r="E102" s="470"/>
      <c r="F102" s="470"/>
      <c r="G102" s="470"/>
      <c r="H102" s="470"/>
      <c r="I102" s="470"/>
      <c r="J102" s="470"/>
      <c r="K102" s="470"/>
      <c r="L102" s="470"/>
      <c r="M102" s="470"/>
      <c r="N102" s="470"/>
      <c r="O102" s="470"/>
      <c r="P102" s="470"/>
      <c r="Q102" s="470"/>
      <c r="R102" s="470"/>
      <c r="S102" s="470"/>
      <c r="T102" s="470"/>
      <c r="U102" s="470"/>
      <c r="V102" s="470"/>
      <c r="W102" s="470"/>
      <c r="X102" s="470"/>
      <c r="Y102" s="470"/>
      <c r="Z102" s="470"/>
    </row>
    <row r="103">
      <c r="A103" s="470"/>
      <c r="B103" s="470"/>
      <c r="C103" s="470"/>
      <c r="D103" s="470"/>
      <c r="E103" s="470"/>
      <c r="F103" s="470"/>
      <c r="G103" s="470"/>
      <c r="H103" s="470"/>
      <c r="I103" s="470"/>
      <c r="J103" s="470"/>
      <c r="K103" s="470"/>
      <c r="L103" s="470"/>
      <c r="M103" s="470"/>
      <c r="N103" s="470"/>
      <c r="O103" s="470"/>
      <c r="P103" s="470"/>
      <c r="Q103" s="470"/>
      <c r="R103" s="470"/>
      <c r="S103" s="470"/>
      <c r="T103" s="470"/>
      <c r="U103" s="470"/>
      <c r="V103" s="470"/>
      <c r="W103" s="470"/>
      <c r="X103" s="470"/>
      <c r="Y103" s="470"/>
      <c r="Z103" s="470"/>
    </row>
    <row r="104">
      <c r="A104" s="470"/>
      <c r="B104" s="470"/>
      <c r="C104" s="470"/>
      <c r="D104" s="470"/>
      <c r="E104" s="470"/>
      <c r="F104" s="470"/>
      <c r="G104" s="470"/>
      <c r="H104" s="470"/>
      <c r="I104" s="470"/>
      <c r="J104" s="470"/>
      <c r="K104" s="470"/>
      <c r="L104" s="470"/>
      <c r="M104" s="470"/>
      <c r="N104" s="470"/>
      <c r="O104" s="470"/>
      <c r="P104" s="470"/>
      <c r="Q104" s="470"/>
      <c r="R104" s="470"/>
      <c r="S104" s="470"/>
      <c r="T104" s="470"/>
      <c r="U104" s="470"/>
      <c r="V104" s="470"/>
      <c r="W104" s="470"/>
      <c r="X104" s="470"/>
      <c r="Y104" s="470"/>
      <c r="Z104" s="470"/>
    </row>
    <row r="105">
      <c r="A105" s="470"/>
      <c r="B105" s="470"/>
      <c r="C105" s="470"/>
      <c r="D105" s="470"/>
      <c r="E105" s="470"/>
      <c r="F105" s="470"/>
      <c r="G105" s="470"/>
      <c r="H105" s="470"/>
      <c r="I105" s="470"/>
      <c r="J105" s="470"/>
      <c r="K105" s="470"/>
      <c r="L105" s="470"/>
      <c r="M105" s="470"/>
      <c r="N105" s="470"/>
      <c r="O105" s="470"/>
      <c r="P105" s="470"/>
      <c r="Q105" s="470"/>
      <c r="R105" s="470"/>
      <c r="S105" s="470"/>
      <c r="T105" s="470"/>
      <c r="U105" s="470"/>
      <c r="V105" s="470"/>
      <c r="W105" s="470"/>
      <c r="X105" s="470"/>
      <c r="Y105" s="470"/>
      <c r="Z105" s="470"/>
    </row>
    <row r="106">
      <c r="A106" s="470"/>
      <c r="B106" s="470"/>
      <c r="C106" s="470"/>
      <c r="D106" s="470"/>
      <c r="E106" s="470"/>
      <c r="F106" s="470"/>
      <c r="G106" s="470"/>
      <c r="H106" s="470"/>
      <c r="I106" s="470"/>
      <c r="J106" s="470"/>
      <c r="K106" s="470"/>
      <c r="L106" s="470"/>
      <c r="M106" s="470"/>
      <c r="N106" s="470"/>
      <c r="O106" s="470"/>
      <c r="P106" s="470"/>
      <c r="Q106" s="470"/>
      <c r="R106" s="470"/>
      <c r="S106" s="470"/>
      <c r="T106" s="470"/>
      <c r="U106" s="470"/>
      <c r="V106" s="470"/>
      <c r="W106" s="470"/>
      <c r="X106" s="470"/>
      <c r="Y106" s="470"/>
      <c r="Z106" s="470"/>
    </row>
    <row r="107">
      <c r="A107" s="470"/>
      <c r="B107" s="470"/>
      <c r="C107" s="470"/>
      <c r="D107" s="470"/>
      <c r="E107" s="470"/>
      <c r="F107" s="470"/>
      <c r="G107" s="470"/>
      <c r="H107" s="470"/>
      <c r="I107" s="470"/>
      <c r="J107" s="470"/>
      <c r="K107" s="470"/>
      <c r="L107" s="470"/>
      <c r="M107" s="470"/>
      <c r="N107" s="470"/>
      <c r="O107" s="470"/>
      <c r="P107" s="470"/>
      <c r="Q107" s="470"/>
      <c r="R107" s="470"/>
      <c r="S107" s="470"/>
      <c r="T107" s="470"/>
      <c r="U107" s="470"/>
      <c r="V107" s="470"/>
      <c r="W107" s="470"/>
      <c r="X107" s="470"/>
      <c r="Y107" s="470"/>
      <c r="Z107" s="470"/>
    </row>
    <row r="108">
      <c r="A108" s="470"/>
      <c r="B108" s="470"/>
      <c r="C108" s="470"/>
      <c r="D108" s="470"/>
      <c r="E108" s="470"/>
      <c r="F108" s="470"/>
      <c r="G108" s="470"/>
      <c r="H108" s="470"/>
      <c r="I108" s="470"/>
      <c r="J108" s="470"/>
      <c r="K108" s="470"/>
      <c r="L108" s="470"/>
      <c r="M108" s="470"/>
      <c r="N108" s="470"/>
      <c r="O108" s="470"/>
      <c r="P108" s="470"/>
      <c r="Q108" s="470"/>
      <c r="R108" s="470"/>
      <c r="S108" s="470"/>
      <c r="T108" s="470"/>
      <c r="U108" s="470"/>
      <c r="V108" s="470"/>
      <c r="W108" s="470"/>
      <c r="X108" s="470"/>
      <c r="Y108" s="470"/>
      <c r="Z108" s="470"/>
    </row>
    <row r="109">
      <c r="A109" s="470"/>
      <c r="B109" s="470"/>
      <c r="C109" s="470"/>
      <c r="D109" s="470"/>
      <c r="E109" s="470"/>
      <c r="F109" s="470"/>
      <c r="G109" s="470"/>
      <c r="H109" s="470"/>
      <c r="I109" s="470"/>
      <c r="J109" s="470"/>
      <c r="K109" s="470"/>
      <c r="L109" s="470"/>
      <c r="M109" s="470"/>
      <c r="N109" s="470"/>
      <c r="O109" s="470"/>
      <c r="P109" s="470"/>
      <c r="Q109" s="470"/>
      <c r="R109" s="470"/>
      <c r="S109" s="470"/>
      <c r="T109" s="470"/>
      <c r="U109" s="470"/>
      <c r="V109" s="470"/>
      <c r="W109" s="470"/>
      <c r="X109" s="470"/>
      <c r="Y109" s="470"/>
      <c r="Z109" s="470"/>
    </row>
    <row r="110">
      <c r="A110" s="470"/>
      <c r="B110" s="470"/>
      <c r="C110" s="470"/>
      <c r="D110" s="470"/>
      <c r="E110" s="470"/>
      <c r="F110" s="470"/>
      <c r="G110" s="470"/>
      <c r="H110" s="470"/>
      <c r="I110" s="470"/>
      <c r="J110" s="470"/>
      <c r="K110" s="470"/>
      <c r="L110" s="470"/>
      <c r="M110" s="470"/>
      <c r="N110" s="470"/>
      <c r="O110" s="470"/>
      <c r="P110" s="470"/>
      <c r="Q110" s="470"/>
      <c r="R110" s="470"/>
      <c r="S110" s="470"/>
      <c r="T110" s="470"/>
      <c r="U110" s="470"/>
      <c r="V110" s="470"/>
      <c r="W110" s="470"/>
      <c r="X110" s="470"/>
      <c r="Y110" s="470"/>
      <c r="Z110" s="470"/>
    </row>
    <row r="111">
      <c r="A111" s="470"/>
      <c r="B111" s="470"/>
      <c r="C111" s="470"/>
      <c r="D111" s="470"/>
      <c r="E111" s="470"/>
      <c r="F111" s="470"/>
      <c r="G111" s="470"/>
      <c r="H111" s="470"/>
      <c r="I111" s="470"/>
      <c r="J111" s="470"/>
      <c r="K111" s="470"/>
      <c r="L111" s="470"/>
      <c r="M111" s="470"/>
      <c r="N111" s="470"/>
      <c r="O111" s="470"/>
      <c r="P111" s="470"/>
      <c r="Q111" s="470"/>
      <c r="R111" s="470"/>
      <c r="S111" s="470"/>
      <c r="T111" s="470"/>
      <c r="U111" s="470"/>
      <c r="V111" s="470"/>
      <c r="W111" s="470"/>
      <c r="X111" s="470"/>
      <c r="Y111" s="470"/>
      <c r="Z111" s="470"/>
    </row>
    <row r="112">
      <c r="A112" s="470"/>
      <c r="B112" s="470"/>
      <c r="C112" s="470"/>
      <c r="D112" s="470"/>
      <c r="E112" s="470"/>
      <c r="F112" s="470"/>
      <c r="G112" s="470"/>
      <c r="H112" s="470"/>
      <c r="I112" s="470"/>
      <c r="J112" s="470"/>
      <c r="K112" s="470"/>
      <c r="L112" s="470"/>
      <c r="M112" s="470"/>
      <c r="N112" s="470"/>
      <c r="O112" s="470"/>
      <c r="P112" s="470"/>
      <c r="Q112" s="470"/>
      <c r="R112" s="470"/>
      <c r="S112" s="470"/>
      <c r="T112" s="470"/>
      <c r="U112" s="470"/>
      <c r="V112" s="470"/>
      <c r="W112" s="470"/>
      <c r="X112" s="470"/>
      <c r="Y112" s="470"/>
      <c r="Z112" s="470"/>
    </row>
    <row r="113">
      <c r="A113" s="470"/>
      <c r="B113" s="470"/>
      <c r="C113" s="470"/>
      <c r="D113" s="470"/>
      <c r="E113" s="470"/>
      <c r="F113" s="470"/>
      <c r="G113" s="470"/>
      <c r="H113" s="470"/>
      <c r="I113" s="470"/>
      <c r="J113" s="470"/>
      <c r="K113" s="470"/>
      <c r="L113" s="470"/>
      <c r="M113" s="470"/>
      <c r="N113" s="470"/>
      <c r="O113" s="470"/>
      <c r="P113" s="470"/>
      <c r="Q113" s="470"/>
      <c r="R113" s="470"/>
      <c r="S113" s="470"/>
      <c r="T113" s="470"/>
      <c r="U113" s="470"/>
      <c r="V113" s="470"/>
      <c r="W113" s="470"/>
      <c r="X113" s="470"/>
      <c r="Y113" s="470"/>
      <c r="Z113" s="470"/>
    </row>
    <row r="114">
      <c r="A114" s="470"/>
      <c r="B114" s="470"/>
      <c r="C114" s="470"/>
      <c r="D114" s="470"/>
      <c r="E114" s="470"/>
      <c r="F114" s="470"/>
      <c r="G114" s="470"/>
      <c r="H114" s="470"/>
      <c r="I114" s="470"/>
      <c r="J114" s="470"/>
      <c r="K114" s="470"/>
      <c r="L114" s="470"/>
      <c r="M114" s="470"/>
      <c r="N114" s="470"/>
      <c r="O114" s="470"/>
      <c r="P114" s="470"/>
      <c r="Q114" s="470"/>
      <c r="R114" s="470"/>
      <c r="S114" s="470"/>
      <c r="T114" s="470"/>
      <c r="U114" s="470"/>
      <c r="V114" s="470"/>
      <c r="W114" s="470"/>
      <c r="X114" s="470"/>
      <c r="Y114" s="470"/>
      <c r="Z114" s="470"/>
    </row>
    <row r="115">
      <c r="A115" s="470"/>
      <c r="B115" s="470"/>
      <c r="C115" s="470"/>
      <c r="D115" s="470"/>
      <c r="E115" s="470"/>
      <c r="F115" s="470"/>
      <c r="G115" s="470"/>
      <c r="H115" s="470"/>
      <c r="I115" s="470"/>
      <c r="J115" s="470"/>
      <c r="K115" s="470"/>
      <c r="L115" s="470"/>
      <c r="M115" s="470"/>
      <c r="N115" s="470"/>
      <c r="O115" s="470"/>
      <c r="P115" s="470"/>
      <c r="Q115" s="470"/>
      <c r="R115" s="470"/>
      <c r="S115" s="470"/>
      <c r="T115" s="470"/>
      <c r="U115" s="470"/>
      <c r="V115" s="470"/>
      <c r="W115" s="470"/>
      <c r="X115" s="470"/>
      <c r="Y115" s="470"/>
      <c r="Z115" s="470"/>
    </row>
    <row r="116">
      <c r="A116" s="470"/>
      <c r="B116" s="470"/>
      <c r="C116" s="470"/>
      <c r="D116" s="470"/>
      <c r="E116" s="470"/>
      <c r="F116" s="470"/>
      <c r="G116" s="470"/>
      <c r="H116" s="470"/>
      <c r="I116" s="470"/>
      <c r="J116" s="470"/>
      <c r="K116" s="470"/>
      <c r="L116" s="470"/>
      <c r="M116" s="470"/>
      <c r="N116" s="470"/>
      <c r="O116" s="470"/>
      <c r="P116" s="470"/>
      <c r="Q116" s="470"/>
      <c r="R116" s="470"/>
      <c r="S116" s="470"/>
      <c r="T116" s="470"/>
      <c r="U116" s="470"/>
      <c r="V116" s="470"/>
      <c r="W116" s="470"/>
      <c r="X116" s="470"/>
      <c r="Y116" s="470"/>
      <c r="Z116" s="470"/>
    </row>
    <row r="117">
      <c r="A117" s="470"/>
      <c r="B117" s="470"/>
      <c r="C117" s="470"/>
      <c r="D117" s="470"/>
      <c r="E117" s="470"/>
      <c r="F117" s="470"/>
      <c r="G117" s="470"/>
      <c r="H117" s="470"/>
      <c r="I117" s="470"/>
      <c r="J117" s="470"/>
      <c r="K117" s="470"/>
      <c r="L117" s="470"/>
      <c r="M117" s="470"/>
      <c r="N117" s="470"/>
      <c r="O117" s="470"/>
      <c r="P117" s="470"/>
      <c r="Q117" s="470"/>
      <c r="R117" s="470"/>
      <c r="S117" s="470"/>
      <c r="T117" s="470"/>
      <c r="U117" s="470"/>
      <c r="V117" s="470"/>
      <c r="W117" s="470"/>
      <c r="X117" s="470"/>
      <c r="Y117" s="470"/>
      <c r="Z117" s="470"/>
    </row>
    <row r="118">
      <c r="A118" s="470"/>
      <c r="B118" s="470"/>
      <c r="C118" s="470"/>
      <c r="D118" s="470"/>
      <c r="E118" s="470"/>
      <c r="F118" s="470"/>
      <c r="G118" s="470"/>
      <c r="H118" s="470"/>
      <c r="I118" s="470"/>
      <c r="J118" s="470"/>
      <c r="K118" s="470"/>
      <c r="L118" s="470"/>
      <c r="M118" s="470"/>
      <c r="N118" s="470"/>
      <c r="O118" s="470"/>
      <c r="P118" s="470"/>
      <c r="Q118" s="470"/>
      <c r="R118" s="470"/>
      <c r="S118" s="470"/>
      <c r="T118" s="470"/>
      <c r="U118" s="470"/>
      <c r="V118" s="470"/>
      <c r="W118" s="470"/>
      <c r="X118" s="470"/>
      <c r="Y118" s="470"/>
      <c r="Z118" s="470"/>
    </row>
    <row r="119">
      <c r="A119" s="470"/>
      <c r="B119" s="470"/>
      <c r="C119" s="470"/>
      <c r="D119" s="470"/>
      <c r="E119" s="470"/>
      <c r="F119" s="470"/>
      <c r="G119" s="470"/>
      <c r="H119" s="470"/>
      <c r="I119" s="470"/>
      <c r="J119" s="470"/>
      <c r="K119" s="470"/>
      <c r="L119" s="470"/>
      <c r="M119" s="470"/>
      <c r="N119" s="470"/>
      <c r="O119" s="470"/>
      <c r="P119" s="470"/>
      <c r="Q119" s="470"/>
      <c r="R119" s="470"/>
      <c r="S119" s="470"/>
      <c r="T119" s="470"/>
      <c r="U119" s="470"/>
      <c r="V119" s="470"/>
      <c r="W119" s="470"/>
      <c r="X119" s="470"/>
      <c r="Y119" s="470"/>
      <c r="Z119" s="470"/>
    </row>
    <row r="120">
      <c r="A120" s="470"/>
      <c r="B120" s="470"/>
      <c r="C120" s="470"/>
      <c r="D120" s="470"/>
      <c r="E120" s="470"/>
      <c r="F120" s="470"/>
      <c r="G120" s="470"/>
      <c r="H120" s="470"/>
      <c r="I120" s="470"/>
      <c r="J120" s="470"/>
      <c r="K120" s="470"/>
      <c r="L120" s="470"/>
      <c r="M120" s="470"/>
      <c r="N120" s="470"/>
      <c r="O120" s="470"/>
      <c r="P120" s="470"/>
      <c r="Q120" s="470"/>
      <c r="R120" s="470"/>
      <c r="S120" s="470"/>
      <c r="T120" s="470"/>
      <c r="U120" s="470"/>
      <c r="V120" s="470"/>
      <c r="W120" s="470"/>
      <c r="X120" s="470"/>
      <c r="Y120" s="470"/>
      <c r="Z120" s="470"/>
    </row>
    <row r="121">
      <c r="A121" s="470"/>
      <c r="B121" s="470"/>
      <c r="C121" s="470"/>
      <c r="D121" s="470"/>
      <c r="E121" s="470"/>
      <c r="F121" s="470"/>
      <c r="G121" s="470"/>
      <c r="H121" s="470"/>
      <c r="I121" s="470"/>
      <c r="J121" s="470"/>
      <c r="K121" s="470"/>
      <c r="L121" s="470"/>
      <c r="M121" s="470"/>
      <c r="N121" s="470"/>
      <c r="O121" s="470"/>
      <c r="P121" s="470"/>
      <c r="Q121" s="470"/>
      <c r="R121" s="470"/>
      <c r="S121" s="470"/>
      <c r="T121" s="470"/>
      <c r="U121" s="470"/>
      <c r="V121" s="470"/>
      <c r="W121" s="470"/>
      <c r="X121" s="470"/>
      <c r="Y121" s="470"/>
      <c r="Z121" s="470"/>
    </row>
    <row r="122">
      <c r="A122" s="470"/>
      <c r="B122" s="470"/>
      <c r="C122" s="470"/>
      <c r="D122" s="470"/>
      <c r="E122" s="470"/>
      <c r="F122" s="470"/>
      <c r="G122" s="470"/>
      <c r="H122" s="470"/>
      <c r="I122" s="470"/>
      <c r="J122" s="470"/>
      <c r="K122" s="470"/>
      <c r="L122" s="470"/>
      <c r="M122" s="470"/>
      <c r="N122" s="470"/>
      <c r="O122" s="470"/>
      <c r="P122" s="470"/>
      <c r="Q122" s="470"/>
      <c r="R122" s="470"/>
      <c r="S122" s="470"/>
      <c r="T122" s="470"/>
      <c r="U122" s="470"/>
      <c r="V122" s="470"/>
      <c r="W122" s="470"/>
      <c r="X122" s="470"/>
      <c r="Y122" s="470"/>
      <c r="Z122" s="470"/>
    </row>
    <row r="123">
      <c r="A123" s="470"/>
      <c r="B123" s="470"/>
      <c r="C123" s="470"/>
      <c r="D123" s="470"/>
      <c r="E123" s="470"/>
      <c r="F123" s="470"/>
      <c r="G123" s="470"/>
      <c r="H123" s="470"/>
      <c r="I123" s="470"/>
      <c r="J123" s="470"/>
      <c r="K123" s="470"/>
      <c r="L123" s="470"/>
      <c r="M123" s="470"/>
      <c r="N123" s="470"/>
      <c r="O123" s="470"/>
      <c r="P123" s="470"/>
      <c r="Q123" s="470"/>
      <c r="R123" s="470"/>
      <c r="S123" s="470"/>
      <c r="T123" s="470"/>
      <c r="U123" s="470"/>
      <c r="V123" s="470"/>
      <c r="W123" s="470"/>
      <c r="X123" s="470"/>
      <c r="Y123" s="470"/>
      <c r="Z123" s="470"/>
    </row>
    <row r="124">
      <c r="A124" s="470"/>
      <c r="B124" s="470"/>
      <c r="C124" s="470"/>
      <c r="D124" s="470"/>
      <c r="E124" s="470"/>
      <c r="F124" s="470"/>
      <c r="G124" s="470"/>
      <c r="H124" s="470"/>
      <c r="I124" s="470"/>
      <c r="J124" s="470"/>
      <c r="K124" s="470"/>
      <c r="L124" s="470"/>
      <c r="M124" s="470"/>
      <c r="N124" s="470"/>
      <c r="O124" s="470"/>
      <c r="P124" s="470"/>
      <c r="Q124" s="470"/>
      <c r="R124" s="470"/>
      <c r="S124" s="470"/>
      <c r="T124" s="470"/>
      <c r="U124" s="470"/>
      <c r="V124" s="470"/>
      <c r="W124" s="470"/>
      <c r="X124" s="470"/>
      <c r="Y124" s="470"/>
      <c r="Z124" s="470"/>
    </row>
    <row r="125">
      <c r="A125" s="470"/>
      <c r="B125" s="470"/>
      <c r="C125" s="470"/>
      <c r="D125" s="470"/>
      <c r="E125" s="470"/>
      <c r="F125" s="470"/>
      <c r="G125" s="470"/>
      <c r="H125" s="470"/>
      <c r="I125" s="470"/>
      <c r="J125" s="470"/>
      <c r="K125" s="470"/>
      <c r="L125" s="470"/>
      <c r="M125" s="470"/>
      <c r="N125" s="470"/>
      <c r="O125" s="470"/>
      <c r="P125" s="470"/>
      <c r="Q125" s="470"/>
      <c r="R125" s="470"/>
      <c r="S125" s="470"/>
      <c r="T125" s="470"/>
      <c r="U125" s="470"/>
      <c r="V125" s="470"/>
      <c r="W125" s="470"/>
      <c r="X125" s="470"/>
      <c r="Y125" s="470"/>
      <c r="Z125" s="470"/>
    </row>
    <row r="126">
      <c r="A126" s="470"/>
      <c r="B126" s="470"/>
      <c r="C126" s="470"/>
      <c r="D126" s="470"/>
      <c r="E126" s="470"/>
      <c r="F126" s="470"/>
      <c r="G126" s="470"/>
      <c r="H126" s="470"/>
      <c r="I126" s="470"/>
      <c r="J126" s="470"/>
      <c r="K126" s="470"/>
      <c r="L126" s="470"/>
      <c r="M126" s="470"/>
      <c r="N126" s="470"/>
      <c r="O126" s="470"/>
      <c r="P126" s="470"/>
      <c r="Q126" s="470"/>
      <c r="R126" s="470"/>
      <c r="S126" s="470"/>
      <c r="T126" s="470"/>
      <c r="U126" s="470"/>
      <c r="V126" s="470"/>
      <c r="W126" s="470"/>
      <c r="X126" s="470"/>
      <c r="Y126" s="470"/>
      <c r="Z126" s="470"/>
    </row>
    <row r="127">
      <c r="A127" s="470"/>
      <c r="B127" s="470"/>
      <c r="C127" s="470"/>
      <c r="D127" s="470"/>
      <c r="E127" s="470"/>
      <c r="F127" s="470"/>
      <c r="G127" s="470"/>
      <c r="H127" s="470"/>
      <c r="I127" s="470"/>
      <c r="J127" s="470"/>
      <c r="K127" s="470"/>
      <c r="L127" s="470"/>
      <c r="M127" s="470"/>
      <c r="N127" s="470"/>
      <c r="O127" s="470"/>
      <c r="P127" s="470"/>
      <c r="Q127" s="470"/>
      <c r="R127" s="470"/>
      <c r="S127" s="470"/>
      <c r="T127" s="470"/>
      <c r="U127" s="470"/>
      <c r="V127" s="470"/>
      <c r="W127" s="470"/>
      <c r="X127" s="470"/>
      <c r="Y127" s="470"/>
      <c r="Z127" s="470"/>
    </row>
    <row r="128">
      <c r="A128" s="470"/>
      <c r="B128" s="470"/>
      <c r="C128" s="470"/>
      <c r="D128" s="470"/>
      <c r="E128" s="470"/>
      <c r="F128" s="470"/>
      <c r="G128" s="470"/>
      <c r="H128" s="470"/>
      <c r="I128" s="470"/>
      <c r="J128" s="470"/>
      <c r="K128" s="470"/>
      <c r="L128" s="470"/>
      <c r="M128" s="470"/>
      <c r="N128" s="470"/>
      <c r="O128" s="470"/>
      <c r="P128" s="470"/>
      <c r="Q128" s="470"/>
      <c r="R128" s="470"/>
      <c r="S128" s="470"/>
      <c r="T128" s="470"/>
      <c r="U128" s="470"/>
      <c r="V128" s="470"/>
      <c r="W128" s="470"/>
      <c r="X128" s="470"/>
      <c r="Y128" s="470"/>
      <c r="Z128" s="470"/>
    </row>
    <row r="129">
      <c r="A129" s="470"/>
      <c r="B129" s="470"/>
      <c r="C129" s="470"/>
      <c r="D129" s="470"/>
      <c r="E129" s="470"/>
      <c r="F129" s="470"/>
      <c r="G129" s="470"/>
      <c r="H129" s="470"/>
      <c r="I129" s="470"/>
      <c r="J129" s="470"/>
      <c r="K129" s="470"/>
      <c r="L129" s="470"/>
      <c r="M129" s="470"/>
      <c r="N129" s="470"/>
      <c r="O129" s="470"/>
      <c r="P129" s="470"/>
      <c r="Q129" s="470"/>
      <c r="R129" s="470"/>
      <c r="S129" s="470"/>
      <c r="T129" s="470"/>
      <c r="U129" s="470"/>
      <c r="V129" s="470"/>
      <c r="W129" s="470"/>
      <c r="X129" s="470"/>
      <c r="Y129" s="470"/>
      <c r="Z129" s="470"/>
    </row>
    <row r="130">
      <c r="A130" s="470"/>
      <c r="B130" s="470"/>
      <c r="C130" s="470"/>
      <c r="D130" s="470"/>
      <c r="E130" s="470"/>
      <c r="F130" s="470"/>
      <c r="G130" s="470"/>
      <c r="H130" s="470"/>
      <c r="I130" s="470"/>
      <c r="J130" s="470"/>
      <c r="K130" s="470"/>
      <c r="L130" s="470"/>
      <c r="M130" s="470"/>
      <c r="N130" s="470"/>
      <c r="O130" s="470"/>
      <c r="P130" s="470"/>
      <c r="Q130" s="470"/>
      <c r="R130" s="470"/>
      <c r="S130" s="470"/>
      <c r="T130" s="470"/>
      <c r="U130" s="470"/>
      <c r="V130" s="470"/>
      <c r="W130" s="470"/>
      <c r="X130" s="470"/>
      <c r="Y130" s="470"/>
      <c r="Z130" s="470"/>
    </row>
    <row r="131">
      <c r="A131" s="470"/>
      <c r="B131" s="470"/>
      <c r="C131" s="470"/>
      <c r="D131" s="470"/>
      <c r="E131" s="470"/>
      <c r="F131" s="470"/>
      <c r="G131" s="470"/>
      <c r="H131" s="470"/>
      <c r="I131" s="470"/>
      <c r="J131" s="470"/>
      <c r="K131" s="470"/>
      <c r="L131" s="470"/>
      <c r="M131" s="470"/>
      <c r="N131" s="470"/>
      <c r="O131" s="470"/>
      <c r="P131" s="470"/>
      <c r="Q131" s="470"/>
      <c r="R131" s="470"/>
      <c r="S131" s="470"/>
      <c r="T131" s="470"/>
      <c r="U131" s="470"/>
      <c r="V131" s="470"/>
      <c r="W131" s="470"/>
      <c r="X131" s="470"/>
      <c r="Y131" s="470"/>
      <c r="Z131" s="470"/>
    </row>
    <row r="132">
      <c r="A132" s="470"/>
      <c r="B132" s="470"/>
      <c r="C132" s="470"/>
      <c r="D132" s="470"/>
      <c r="E132" s="470"/>
      <c r="F132" s="470"/>
      <c r="G132" s="470"/>
      <c r="H132" s="470"/>
      <c r="I132" s="470"/>
      <c r="J132" s="470"/>
      <c r="K132" s="470"/>
      <c r="L132" s="470"/>
      <c r="M132" s="470"/>
      <c r="N132" s="470"/>
      <c r="O132" s="470"/>
      <c r="P132" s="470"/>
      <c r="Q132" s="470"/>
      <c r="R132" s="470"/>
      <c r="S132" s="470"/>
      <c r="T132" s="470"/>
      <c r="U132" s="470"/>
      <c r="V132" s="470"/>
      <c r="W132" s="470"/>
      <c r="X132" s="470"/>
      <c r="Y132" s="470"/>
      <c r="Z132" s="470"/>
    </row>
    <row r="133">
      <c r="A133" s="470"/>
      <c r="B133" s="470"/>
      <c r="C133" s="470"/>
      <c r="D133" s="470"/>
      <c r="E133" s="470"/>
      <c r="F133" s="470"/>
      <c r="G133" s="470"/>
      <c r="H133" s="470"/>
      <c r="I133" s="470"/>
      <c r="J133" s="470"/>
      <c r="K133" s="470"/>
      <c r="L133" s="470"/>
      <c r="M133" s="470"/>
      <c r="N133" s="470"/>
      <c r="O133" s="470"/>
      <c r="P133" s="470"/>
      <c r="Q133" s="470"/>
      <c r="R133" s="470"/>
      <c r="S133" s="470"/>
      <c r="T133" s="470"/>
      <c r="U133" s="470"/>
      <c r="V133" s="470"/>
      <c r="W133" s="470"/>
      <c r="X133" s="470"/>
      <c r="Y133" s="470"/>
      <c r="Z133" s="470"/>
    </row>
    <row r="134">
      <c r="A134" s="470"/>
      <c r="B134" s="470"/>
      <c r="C134" s="470"/>
      <c r="D134" s="470"/>
      <c r="E134" s="470"/>
      <c r="F134" s="470"/>
      <c r="G134" s="470"/>
      <c r="H134" s="470"/>
      <c r="I134" s="470"/>
      <c r="J134" s="470"/>
      <c r="K134" s="470"/>
      <c r="L134" s="470"/>
      <c r="M134" s="470"/>
      <c r="N134" s="470"/>
      <c r="O134" s="470"/>
      <c r="P134" s="470"/>
      <c r="Q134" s="470"/>
      <c r="R134" s="470"/>
      <c r="S134" s="470"/>
      <c r="T134" s="470"/>
      <c r="U134" s="470"/>
      <c r="V134" s="470"/>
      <c r="W134" s="470"/>
      <c r="X134" s="470"/>
      <c r="Y134" s="470"/>
      <c r="Z134" s="470"/>
    </row>
    <row r="135">
      <c r="A135" s="470"/>
      <c r="B135" s="470"/>
      <c r="C135" s="470"/>
      <c r="D135" s="470"/>
      <c r="E135" s="470"/>
      <c r="F135" s="470"/>
      <c r="G135" s="470"/>
      <c r="H135" s="470"/>
      <c r="I135" s="470"/>
      <c r="J135" s="470"/>
      <c r="K135" s="470"/>
      <c r="L135" s="470"/>
      <c r="M135" s="470"/>
      <c r="N135" s="470"/>
      <c r="O135" s="470"/>
      <c r="P135" s="470"/>
      <c r="Q135" s="470"/>
      <c r="R135" s="470"/>
      <c r="S135" s="470"/>
      <c r="T135" s="470"/>
      <c r="U135" s="470"/>
      <c r="V135" s="470"/>
      <c r="W135" s="470"/>
      <c r="X135" s="470"/>
      <c r="Y135" s="470"/>
      <c r="Z135" s="470"/>
    </row>
    <row r="136">
      <c r="A136" s="470"/>
      <c r="B136" s="470"/>
      <c r="C136" s="470"/>
      <c r="D136" s="470"/>
      <c r="E136" s="470"/>
      <c r="F136" s="470"/>
      <c r="G136" s="470"/>
      <c r="H136" s="470"/>
      <c r="I136" s="470"/>
      <c r="J136" s="470"/>
      <c r="K136" s="470"/>
      <c r="L136" s="470"/>
      <c r="M136" s="470"/>
      <c r="N136" s="470"/>
      <c r="O136" s="470"/>
      <c r="P136" s="470"/>
      <c r="Q136" s="470"/>
      <c r="R136" s="470"/>
      <c r="S136" s="470"/>
      <c r="T136" s="470"/>
      <c r="U136" s="470"/>
      <c r="V136" s="470"/>
      <c r="W136" s="470"/>
      <c r="X136" s="470"/>
      <c r="Y136" s="470"/>
      <c r="Z136" s="470"/>
    </row>
    <row r="137">
      <c r="A137" s="470"/>
      <c r="B137" s="470"/>
      <c r="C137" s="470"/>
      <c r="D137" s="470"/>
      <c r="E137" s="470"/>
      <c r="F137" s="470"/>
      <c r="G137" s="470"/>
      <c r="H137" s="470"/>
      <c r="I137" s="470"/>
      <c r="J137" s="470"/>
      <c r="K137" s="470"/>
      <c r="L137" s="470"/>
      <c r="M137" s="470"/>
      <c r="N137" s="470"/>
      <c r="O137" s="470"/>
      <c r="P137" s="470"/>
      <c r="Q137" s="470"/>
      <c r="R137" s="470"/>
      <c r="S137" s="470"/>
      <c r="T137" s="470"/>
      <c r="U137" s="470"/>
      <c r="V137" s="470"/>
      <c r="W137" s="470"/>
      <c r="X137" s="470"/>
      <c r="Y137" s="470"/>
      <c r="Z137" s="470"/>
    </row>
    <row r="138">
      <c r="A138" s="470"/>
      <c r="B138" s="470"/>
      <c r="C138" s="470"/>
      <c r="D138" s="470"/>
      <c r="E138" s="470"/>
      <c r="F138" s="470"/>
      <c r="G138" s="470"/>
      <c r="H138" s="470"/>
      <c r="I138" s="470"/>
      <c r="J138" s="470"/>
      <c r="K138" s="470"/>
      <c r="L138" s="470"/>
      <c r="M138" s="470"/>
      <c r="N138" s="470"/>
      <c r="O138" s="470"/>
      <c r="P138" s="470"/>
      <c r="Q138" s="470"/>
      <c r="R138" s="470"/>
      <c r="S138" s="470"/>
      <c r="T138" s="470"/>
      <c r="U138" s="470"/>
      <c r="V138" s="470"/>
      <c r="W138" s="470"/>
      <c r="X138" s="470"/>
      <c r="Y138" s="470"/>
      <c r="Z138" s="470"/>
    </row>
    <row r="139">
      <c r="A139" s="470"/>
      <c r="B139" s="470"/>
      <c r="C139" s="470"/>
      <c r="D139" s="470"/>
      <c r="E139" s="470"/>
      <c r="F139" s="470"/>
      <c r="G139" s="470"/>
      <c r="H139" s="470"/>
      <c r="I139" s="470"/>
      <c r="J139" s="470"/>
      <c r="K139" s="470"/>
      <c r="L139" s="470"/>
      <c r="M139" s="470"/>
      <c r="N139" s="470"/>
      <c r="O139" s="470"/>
      <c r="P139" s="470"/>
      <c r="Q139" s="470"/>
      <c r="R139" s="470"/>
      <c r="S139" s="470"/>
      <c r="T139" s="470"/>
      <c r="U139" s="470"/>
      <c r="V139" s="470"/>
      <c r="W139" s="470"/>
      <c r="X139" s="470"/>
      <c r="Y139" s="470"/>
      <c r="Z139" s="470"/>
    </row>
    <row r="140">
      <c r="A140" s="470"/>
      <c r="B140" s="470"/>
      <c r="C140" s="470"/>
      <c r="D140" s="470"/>
      <c r="E140" s="470"/>
      <c r="F140" s="470"/>
      <c r="G140" s="470"/>
      <c r="H140" s="470"/>
      <c r="I140" s="470"/>
      <c r="J140" s="470"/>
      <c r="K140" s="470"/>
      <c r="L140" s="470"/>
      <c r="M140" s="470"/>
      <c r="N140" s="470"/>
      <c r="O140" s="470"/>
      <c r="P140" s="470"/>
      <c r="Q140" s="470"/>
      <c r="R140" s="470"/>
      <c r="S140" s="470"/>
      <c r="T140" s="470"/>
      <c r="U140" s="470"/>
      <c r="V140" s="470"/>
      <c r="W140" s="470"/>
      <c r="X140" s="470"/>
      <c r="Y140" s="470"/>
      <c r="Z140" s="470"/>
    </row>
    <row r="141">
      <c r="A141" s="470"/>
      <c r="B141" s="470"/>
      <c r="C141" s="470"/>
      <c r="D141" s="470"/>
      <c r="E141" s="470"/>
      <c r="F141" s="470"/>
      <c r="G141" s="470"/>
      <c r="H141" s="470"/>
      <c r="I141" s="470"/>
      <c r="J141" s="470"/>
      <c r="K141" s="470"/>
      <c r="L141" s="470"/>
      <c r="M141" s="470"/>
      <c r="N141" s="470"/>
      <c r="O141" s="470"/>
      <c r="P141" s="470"/>
      <c r="Q141" s="470"/>
      <c r="R141" s="470"/>
      <c r="S141" s="470"/>
      <c r="T141" s="470"/>
      <c r="U141" s="470"/>
      <c r="V141" s="470"/>
      <c r="W141" s="470"/>
      <c r="X141" s="470"/>
      <c r="Y141" s="470"/>
      <c r="Z141" s="470"/>
    </row>
    <row r="142">
      <c r="A142" s="470"/>
      <c r="B142" s="470"/>
      <c r="C142" s="470"/>
      <c r="D142" s="470"/>
      <c r="E142" s="470"/>
      <c r="F142" s="470"/>
      <c r="G142" s="470"/>
      <c r="H142" s="470"/>
      <c r="I142" s="470"/>
      <c r="J142" s="470"/>
      <c r="K142" s="470"/>
      <c r="L142" s="470"/>
      <c r="M142" s="470"/>
      <c r="N142" s="470"/>
      <c r="O142" s="470"/>
      <c r="P142" s="470"/>
      <c r="Q142" s="470"/>
      <c r="R142" s="470"/>
      <c r="S142" s="470"/>
      <c r="T142" s="470"/>
      <c r="U142" s="470"/>
      <c r="V142" s="470"/>
      <c r="W142" s="470"/>
      <c r="X142" s="470"/>
      <c r="Y142" s="470"/>
      <c r="Z142" s="470"/>
    </row>
    <row r="143">
      <c r="A143" s="470"/>
      <c r="B143" s="470"/>
      <c r="C143" s="470"/>
      <c r="D143" s="470"/>
      <c r="E143" s="470"/>
      <c r="F143" s="470"/>
      <c r="G143" s="470"/>
      <c r="H143" s="470"/>
      <c r="I143" s="470"/>
      <c r="J143" s="470"/>
      <c r="K143" s="470"/>
      <c r="L143" s="470"/>
      <c r="M143" s="470"/>
      <c r="N143" s="470"/>
      <c r="O143" s="470"/>
      <c r="P143" s="470"/>
      <c r="Q143" s="470"/>
      <c r="R143" s="470"/>
      <c r="S143" s="470"/>
      <c r="T143" s="470"/>
      <c r="U143" s="470"/>
      <c r="V143" s="470"/>
      <c r="W143" s="470"/>
      <c r="X143" s="470"/>
      <c r="Y143" s="470"/>
      <c r="Z143" s="470"/>
    </row>
    <row r="144">
      <c r="A144" s="470"/>
      <c r="B144" s="470"/>
      <c r="C144" s="470"/>
      <c r="D144" s="470"/>
      <c r="E144" s="470"/>
      <c r="F144" s="470"/>
      <c r="G144" s="470"/>
      <c r="H144" s="470"/>
      <c r="I144" s="470"/>
      <c r="J144" s="470"/>
      <c r="K144" s="470"/>
      <c r="L144" s="470"/>
      <c r="M144" s="470"/>
      <c r="N144" s="470"/>
      <c r="O144" s="470"/>
      <c r="P144" s="470"/>
      <c r="Q144" s="470"/>
      <c r="R144" s="470"/>
      <c r="S144" s="470"/>
      <c r="T144" s="470"/>
      <c r="U144" s="470"/>
      <c r="V144" s="470"/>
      <c r="W144" s="470"/>
      <c r="X144" s="470"/>
      <c r="Y144" s="470"/>
      <c r="Z144" s="470"/>
    </row>
    <row r="145">
      <c r="A145" s="470"/>
      <c r="B145" s="470"/>
      <c r="C145" s="470"/>
      <c r="D145" s="470"/>
      <c r="E145" s="470"/>
      <c r="F145" s="470"/>
      <c r="G145" s="470"/>
      <c r="H145" s="470"/>
      <c r="I145" s="470"/>
      <c r="J145" s="470"/>
      <c r="K145" s="470"/>
      <c r="L145" s="470"/>
      <c r="M145" s="470"/>
      <c r="N145" s="470"/>
      <c r="O145" s="470"/>
      <c r="P145" s="470"/>
      <c r="Q145" s="470"/>
      <c r="R145" s="470"/>
      <c r="S145" s="470"/>
      <c r="T145" s="470"/>
      <c r="U145" s="470"/>
      <c r="V145" s="470"/>
      <c r="W145" s="470"/>
      <c r="X145" s="470"/>
      <c r="Y145" s="470"/>
      <c r="Z145" s="470"/>
    </row>
    <row r="146">
      <c r="A146" s="470"/>
      <c r="B146" s="470"/>
      <c r="C146" s="470"/>
      <c r="D146" s="470"/>
      <c r="E146" s="470"/>
      <c r="F146" s="470"/>
      <c r="G146" s="470"/>
      <c r="H146" s="470"/>
      <c r="I146" s="470"/>
      <c r="J146" s="470"/>
      <c r="K146" s="470"/>
      <c r="L146" s="470"/>
      <c r="M146" s="470"/>
      <c r="N146" s="470"/>
      <c r="O146" s="470"/>
      <c r="P146" s="470"/>
      <c r="Q146" s="470"/>
      <c r="R146" s="470"/>
      <c r="S146" s="470"/>
      <c r="T146" s="470"/>
      <c r="U146" s="470"/>
      <c r="V146" s="470"/>
      <c r="W146" s="470"/>
      <c r="X146" s="470"/>
      <c r="Y146" s="470"/>
      <c r="Z146" s="470"/>
    </row>
    <row r="147">
      <c r="A147" s="470"/>
      <c r="B147" s="470"/>
      <c r="C147" s="470"/>
      <c r="D147" s="470"/>
      <c r="E147" s="470"/>
      <c r="F147" s="470"/>
      <c r="G147" s="470"/>
      <c r="H147" s="470"/>
      <c r="I147" s="470"/>
      <c r="J147" s="470"/>
      <c r="K147" s="470"/>
      <c r="L147" s="470"/>
      <c r="M147" s="470"/>
      <c r="N147" s="470"/>
      <c r="O147" s="470"/>
      <c r="P147" s="470"/>
      <c r="Q147" s="470"/>
      <c r="R147" s="470"/>
      <c r="S147" s="470"/>
      <c r="T147" s="470"/>
      <c r="U147" s="470"/>
      <c r="V147" s="470"/>
      <c r="W147" s="470"/>
      <c r="X147" s="470"/>
      <c r="Y147" s="470"/>
      <c r="Z147" s="470"/>
    </row>
    <row r="148">
      <c r="A148" s="470"/>
      <c r="B148" s="470"/>
      <c r="C148" s="470"/>
      <c r="D148" s="470"/>
      <c r="E148" s="470"/>
      <c r="F148" s="470"/>
      <c r="G148" s="470"/>
      <c r="H148" s="470"/>
      <c r="I148" s="470"/>
      <c r="J148" s="470"/>
      <c r="K148" s="470"/>
      <c r="L148" s="470"/>
      <c r="M148" s="470"/>
      <c r="N148" s="470"/>
      <c r="O148" s="470"/>
      <c r="P148" s="470"/>
      <c r="Q148" s="470"/>
      <c r="R148" s="470"/>
      <c r="S148" s="470"/>
      <c r="T148" s="470"/>
      <c r="U148" s="470"/>
      <c r="V148" s="470"/>
      <c r="W148" s="470"/>
      <c r="X148" s="470"/>
      <c r="Y148" s="470"/>
      <c r="Z148" s="470"/>
    </row>
    <row r="149">
      <c r="A149" s="470"/>
      <c r="B149" s="470"/>
      <c r="C149" s="470"/>
      <c r="D149" s="470"/>
      <c r="E149" s="470"/>
      <c r="F149" s="470"/>
      <c r="G149" s="470"/>
      <c r="H149" s="470"/>
      <c r="I149" s="470"/>
      <c r="J149" s="470"/>
      <c r="K149" s="470"/>
      <c r="L149" s="470"/>
      <c r="M149" s="470"/>
      <c r="N149" s="470"/>
      <c r="O149" s="470"/>
      <c r="P149" s="470"/>
      <c r="Q149" s="470"/>
      <c r="R149" s="470"/>
      <c r="S149" s="470"/>
      <c r="T149" s="470"/>
      <c r="U149" s="470"/>
      <c r="V149" s="470"/>
      <c r="W149" s="470"/>
      <c r="X149" s="470"/>
      <c r="Y149" s="470"/>
      <c r="Z149" s="470"/>
    </row>
    <row r="150">
      <c r="A150" s="470"/>
      <c r="B150" s="470"/>
      <c r="C150" s="470"/>
      <c r="D150" s="470"/>
      <c r="E150" s="470"/>
      <c r="F150" s="470"/>
      <c r="G150" s="470"/>
      <c r="H150" s="470"/>
      <c r="I150" s="470"/>
      <c r="J150" s="470"/>
      <c r="K150" s="470"/>
      <c r="L150" s="470"/>
      <c r="M150" s="470"/>
      <c r="N150" s="470"/>
      <c r="O150" s="470"/>
      <c r="P150" s="470"/>
      <c r="Q150" s="470"/>
      <c r="R150" s="470"/>
      <c r="S150" s="470"/>
      <c r="T150" s="470"/>
      <c r="U150" s="470"/>
      <c r="V150" s="470"/>
      <c r="W150" s="470"/>
      <c r="X150" s="470"/>
      <c r="Y150" s="470"/>
      <c r="Z150" s="470"/>
    </row>
    <row r="151">
      <c r="A151" s="470"/>
      <c r="B151" s="470"/>
      <c r="C151" s="470"/>
      <c r="D151" s="470"/>
      <c r="E151" s="470"/>
      <c r="F151" s="470"/>
      <c r="G151" s="470"/>
      <c r="H151" s="470"/>
      <c r="I151" s="470"/>
      <c r="J151" s="470"/>
      <c r="K151" s="470"/>
      <c r="L151" s="470"/>
      <c r="M151" s="470"/>
      <c r="N151" s="470"/>
      <c r="O151" s="470"/>
      <c r="P151" s="470"/>
      <c r="Q151" s="470"/>
      <c r="R151" s="470"/>
      <c r="S151" s="470"/>
      <c r="T151" s="470"/>
      <c r="U151" s="470"/>
      <c r="V151" s="470"/>
      <c r="W151" s="470"/>
      <c r="X151" s="470"/>
      <c r="Y151" s="470"/>
      <c r="Z151" s="470"/>
    </row>
    <row r="152">
      <c r="A152" s="470"/>
      <c r="B152" s="470"/>
      <c r="C152" s="470"/>
      <c r="D152" s="470"/>
      <c r="E152" s="470"/>
      <c r="F152" s="470"/>
      <c r="G152" s="470"/>
      <c r="H152" s="470"/>
      <c r="I152" s="470"/>
      <c r="J152" s="470"/>
      <c r="K152" s="470"/>
      <c r="L152" s="470"/>
      <c r="M152" s="470"/>
      <c r="N152" s="470"/>
      <c r="O152" s="470"/>
      <c r="P152" s="470"/>
      <c r="Q152" s="470"/>
      <c r="R152" s="470"/>
      <c r="S152" s="470"/>
      <c r="T152" s="470"/>
      <c r="U152" s="470"/>
      <c r="V152" s="470"/>
      <c r="W152" s="470"/>
      <c r="X152" s="470"/>
      <c r="Y152" s="470"/>
      <c r="Z152" s="470"/>
    </row>
    <row r="153">
      <c r="A153" s="470"/>
      <c r="B153" s="470"/>
      <c r="C153" s="470"/>
      <c r="D153" s="470"/>
      <c r="E153" s="470"/>
      <c r="F153" s="470"/>
      <c r="G153" s="470"/>
      <c r="H153" s="470"/>
      <c r="I153" s="470"/>
      <c r="J153" s="470"/>
      <c r="K153" s="470"/>
      <c r="L153" s="470"/>
      <c r="M153" s="470"/>
      <c r="N153" s="470"/>
      <c r="O153" s="470"/>
      <c r="P153" s="470"/>
      <c r="Q153" s="470"/>
      <c r="R153" s="470"/>
      <c r="S153" s="470"/>
      <c r="T153" s="470"/>
      <c r="U153" s="470"/>
      <c r="V153" s="470"/>
      <c r="W153" s="470"/>
      <c r="X153" s="470"/>
      <c r="Y153" s="470"/>
      <c r="Z153" s="470"/>
    </row>
    <row r="154">
      <c r="A154" s="470"/>
      <c r="B154" s="470"/>
      <c r="C154" s="470"/>
      <c r="D154" s="470"/>
      <c r="E154" s="470"/>
      <c r="F154" s="470"/>
      <c r="G154" s="470"/>
      <c r="H154" s="470"/>
      <c r="I154" s="470"/>
      <c r="J154" s="470"/>
      <c r="K154" s="470"/>
      <c r="L154" s="470"/>
      <c r="M154" s="470"/>
      <c r="N154" s="470"/>
      <c r="O154" s="470"/>
      <c r="P154" s="470"/>
      <c r="Q154" s="470"/>
      <c r="R154" s="470"/>
      <c r="S154" s="470"/>
      <c r="T154" s="470"/>
      <c r="U154" s="470"/>
      <c r="V154" s="470"/>
      <c r="W154" s="470"/>
      <c r="X154" s="470"/>
      <c r="Y154" s="470"/>
      <c r="Z154" s="470"/>
    </row>
    <row r="155">
      <c r="A155" s="470"/>
      <c r="B155" s="470"/>
      <c r="C155" s="470"/>
      <c r="D155" s="470"/>
      <c r="E155" s="470"/>
      <c r="F155" s="470"/>
      <c r="G155" s="470"/>
      <c r="H155" s="470"/>
      <c r="I155" s="470"/>
      <c r="J155" s="470"/>
      <c r="K155" s="470"/>
      <c r="L155" s="470"/>
      <c r="M155" s="470"/>
      <c r="N155" s="470"/>
      <c r="O155" s="470"/>
      <c r="P155" s="470"/>
      <c r="Q155" s="470"/>
      <c r="R155" s="470"/>
      <c r="S155" s="470"/>
      <c r="T155" s="470"/>
      <c r="U155" s="470"/>
      <c r="V155" s="470"/>
      <c r="W155" s="470"/>
      <c r="X155" s="470"/>
      <c r="Y155" s="470"/>
      <c r="Z155" s="470"/>
    </row>
    <row r="156">
      <c r="A156" s="470"/>
      <c r="B156" s="470"/>
      <c r="C156" s="470"/>
      <c r="D156" s="470"/>
      <c r="E156" s="470"/>
      <c r="F156" s="470"/>
      <c r="G156" s="470"/>
      <c r="H156" s="470"/>
      <c r="I156" s="470"/>
      <c r="J156" s="470"/>
      <c r="K156" s="470"/>
      <c r="L156" s="470"/>
      <c r="M156" s="470"/>
      <c r="N156" s="470"/>
      <c r="O156" s="470"/>
      <c r="P156" s="470"/>
      <c r="Q156" s="470"/>
      <c r="R156" s="470"/>
      <c r="S156" s="470"/>
      <c r="T156" s="470"/>
      <c r="U156" s="470"/>
      <c r="V156" s="470"/>
      <c r="W156" s="470"/>
      <c r="X156" s="470"/>
      <c r="Y156" s="470"/>
      <c r="Z156" s="470"/>
    </row>
    <row r="157">
      <c r="A157" s="470"/>
      <c r="B157" s="470"/>
      <c r="C157" s="470"/>
      <c r="D157" s="470"/>
      <c r="E157" s="470"/>
      <c r="F157" s="470"/>
      <c r="G157" s="470"/>
      <c r="H157" s="470"/>
      <c r="I157" s="470"/>
      <c r="J157" s="470"/>
      <c r="K157" s="470"/>
      <c r="L157" s="470"/>
      <c r="M157" s="470"/>
      <c r="N157" s="470"/>
      <c r="O157" s="470"/>
      <c r="P157" s="470"/>
      <c r="Q157" s="470"/>
      <c r="R157" s="470"/>
      <c r="S157" s="470"/>
      <c r="T157" s="470"/>
      <c r="U157" s="470"/>
      <c r="V157" s="470"/>
      <c r="W157" s="470"/>
      <c r="X157" s="470"/>
      <c r="Y157" s="470"/>
      <c r="Z157" s="470"/>
    </row>
    <row r="158">
      <c r="A158" s="470"/>
      <c r="B158" s="470"/>
      <c r="C158" s="470"/>
      <c r="D158" s="470"/>
      <c r="E158" s="470"/>
      <c r="F158" s="470"/>
      <c r="G158" s="470"/>
      <c r="H158" s="470"/>
      <c r="I158" s="470"/>
      <c r="J158" s="470"/>
      <c r="K158" s="470"/>
      <c r="L158" s="470"/>
      <c r="M158" s="470"/>
      <c r="N158" s="470"/>
      <c r="O158" s="470"/>
      <c r="P158" s="470"/>
      <c r="Q158" s="470"/>
      <c r="R158" s="470"/>
      <c r="S158" s="470"/>
      <c r="T158" s="470"/>
      <c r="U158" s="470"/>
      <c r="V158" s="470"/>
      <c r="W158" s="470"/>
      <c r="X158" s="470"/>
      <c r="Y158" s="470"/>
      <c r="Z158" s="470"/>
    </row>
    <row r="159">
      <c r="A159" s="470"/>
      <c r="B159" s="470"/>
      <c r="C159" s="470"/>
      <c r="D159" s="470"/>
      <c r="E159" s="470"/>
      <c r="F159" s="470"/>
      <c r="G159" s="470"/>
      <c r="H159" s="470"/>
      <c r="I159" s="470"/>
      <c r="J159" s="470"/>
      <c r="K159" s="470"/>
      <c r="L159" s="470"/>
      <c r="M159" s="470"/>
      <c r="N159" s="470"/>
      <c r="O159" s="470"/>
      <c r="P159" s="470"/>
      <c r="Q159" s="470"/>
      <c r="R159" s="470"/>
      <c r="S159" s="470"/>
      <c r="T159" s="470"/>
      <c r="U159" s="470"/>
      <c r="V159" s="470"/>
      <c r="W159" s="470"/>
      <c r="X159" s="470"/>
      <c r="Y159" s="470"/>
      <c r="Z159" s="470"/>
    </row>
    <row r="160">
      <c r="A160" s="470"/>
      <c r="B160" s="470"/>
      <c r="C160" s="470"/>
      <c r="D160" s="470"/>
      <c r="E160" s="470"/>
      <c r="F160" s="470"/>
      <c r="G160" s="470"/>
      <c r="H160" s="470"/>
      <c r="I160" s="470"/>
      <c r="J160" s="470"/>
      <c r="K160" s="470"/>
      <c r="L160" s="470"/>
      <c r="M160" s="470"/>
      <c r="N160" s="470"/>
      <c r="O160" s="470"/>
      <c r="P160" s="470"/>
      <c r="Q160" s="470"/>
      <c r="R160" s="470"/>
      <c r="S160" s="470"/>
      <c r="T160" s="470"/>
      <c r="U160" s="470"/>
      <c r="V160" s="470"/>
      <c r="W160" s="470"/>
      <c r="X160" s="470"/>
      <c r="Y160" s="470"/>
      <c r="Z160" s="470"/>
    </row>
    <row r="161">
      <c r="A161" s="470"/>
      <c r="B161" s="470"/>
      <c r="C161" s="470"/>
      <c r="D161" s="470"/>
      <c r="E161" s="470"/>
      <c r="F161" s="470"/>
      <c r="G161" s="470"/>
      <c r="H161" s="470"/>
      <c r="I161" s="470"/>
      <c r="J161" s="470"/>
      <c r="K161" s="470"/>
      <c r="L161" s="470"/>
      <c r="M161" s="470"/>
      <c r="N161" s="470"/>
      <c r="O161" s="470"/>
      <c r="P161" s="470"/>
      <c r="Q161" s="470"/>
      <c r="R161" s="470"/>
      <c r="S161" s="470"/>
      <c r="T161" s="470"/>
      <c r="U161" s="470"/>
      <c r="V161" s="470"/>
      <c r="W161" s="470"/>
      <c r="X161" s="470"/>
      <c r="Y161" s="470"/>
      <c r="Z161" s="470"/>
    </row>
    <row r="162">
      <c r="A162" s="470"/>
      <c r="B162" s="470"/>
      <c r="C162" s="470"/>
      <c r="D162" s="470"/>
      <c r="E162" s="470"/>
      <c r="F162" s="470"/>
      <c r="G162" s="470"/>
      <c r="H162" s="470"/>
      <c r="I162" s="470"/>
      <c r="J162" s="470"/>
      <c r="K162" s="470"/>
      <c r="L162" s="470"/>
      <c r="M162" s="470"/>
      <c r="N162" s="470"/>
      <c r="O162" s="470"/>
      <c r="P162" s="470"/>
      <c r="Q162" s="470"/>
      <c r="R162" s="470"/>
      <c r="S162" s="470"/>
      <c r="T162" s="470"/>
      <c r="U162" s="470"/>
      <c r="V162" s="470"/>
      <c r="W162" s="470"/>
      <c r="X162" s="470"/>
      <c r="Y162" s="470"/>
      <c r="Z162" s="470"/>
    </row>
    <row r="163">
      <c r="A163" s="470"/>
      <c r="B163" s="470"/>
      <c r="C163" s="470"/>
      <c r="D163" s="470"/>
      <c r="E163" s="470"/>
      <c r="F163" s="470"/>
      <c r="G163" s="470"/>
      <c r="H163" s="470"/>
      <c r="I163" s="470"/>
      <c r="J163" s="470"/>
      <c r="K163" s="470"/>
      <c r="L163" s="470"/>
      <c r="M163" s="470"/>
      <c r="N163" s="470"/>
      <c r="O163" s="470"/>
      <c r="P163" s="470"/>
      <c r="Q163" s="470"/>
      <c r="R163" s="470"/>
      <c r="S163" s="470"/>
      <c r="T163" s="470"/>
      <c r="U163" s="470"/>
      <c r="V163" s="470"/>
      <c r="W163" s="470"/>
      <c r="X163" s="470"/>
      <c r="Y163" s="470"/>
      <c r="Z163" s="470"/>
    </row>
    <row r="164">
      <c r="A164" s="470"/>
      <c r="B164" s="470"/>
      <c r="C164" s="470"/>
      <c r="D164" s="470"/>
      <c r="E164" s="470"/>
      <c r="F164" s="470"/>
      <c r="G164" s="470"/>
      <c r="H164" s="470"/>
      <c r="I164" s="470"/>
      <c r="J164" s="470"/>
      <c r="K164" s="470"/>
      <c r="L164" s="470"/>
      <c r="M164" s="470"/>
      <c r="N164" s="470"/>
      <c r="O164" s="470"/>
      <c r="P164" s="470"/>
      <c r="Q164" s="470"/>
      <c r="R164" s="470"/>
      <c r="S164" s="470"/>
      <c r="T164" s="470"/>
      <c r="U164" s="470"/>
      <c r="V164" s="470"/>
      <c r="W164" s="470"/>
      <c r="X164" s="470"/>
      <c r="Y164" s="470"/>
      <c r="Z164" s="470"/>
    </row>
    <row r="165">
      <c r="A165" s="470"/>
      <c r="B165" s="470"/>
      <c r="C165" s="470"/>
      <c r="D165" s="470"/>
      <c r="E165" s="470"/>
      <c r="F165" s="470"/>
      <c r="G165" s="470"/>
      <c r="H165" s="470"/>
      <c r="I165" s="470"/>
      <c r="J165" s="470"/>
      <c r="K165" s="470"/>
      <c r="L165" s="470"/>
      <c r="M165" s="470"/>
      <c r="N165" s="470"/>
      <c r="O165" s="470"/>
      <c r="P165" s="470"/>
      <c r="Q165" s="470"/>
      <c r="R165" s="470"/>
      <c r="S165" s="470"/>
      <c r="T165" s="470"/>
      <c r="U165" s="470"/>
      <c r="V165" s="470"/>
      <c r="W165" s="470"/>
      <c r="X165" s="470"/>
      <c r="Y165" s="470"/>
      <c r="Z165" s="470"/>
    </row>
    <row r="166">
      <c r="A166" s="470"/>
      <c r="B166" s="470"/>
      <c r="C166" s="470"/>
      <c r="D166" s="470"/>
      <c r="E166" s="470"/>
      <c r="F166" s="470"/>
      <c r="G166" s="470"/>
      <c r="H166" s="470"/>
      <c r="I166" s="470"/>
      <c r="J166" s="470"/>
      <c r="K166" s="470"/>
      <c r="L166" s="470"/>
      <c r="M166" s="470"/>
      <c r="N166" s="470"/>
      <c r="O166" s="470"/>
      <c r="P166" s="470"/>
      <c r="Q166" s="470"/>
      <c r="R166" s="470"/>
      <c r="S166" s="470"/>
      <c r="T166" s="470"/>
      <c r="U166" s="470"/>
      <c r="V166" s="470"/>
      <c r="W166" s="470"/>
      <c r="X166" s="470"/>
      <c r="Y166" s="470"/>
      <c r="Z166" s="470"/>
    </row>
    <row r="167">
      <c r="A167" s="470"/>
      <c r="B167" s="470"/>
      <c r="C167" s="470"/>
      <c r="D167" s="470"/>
      <c r="E167" s="470"/>
      <c r="F167" s="470"/>
      <c r="G167" s="470"/>
      <c r="H167" s="470"/>
      <c r="I167" s="470"/>
      <c r="J167" s="470"/>
      <c r="K167" s="470"/>
      <c r="L167" s="470"/>
      <c r="M167" s="470"/>
      <c r="N167" s="470"/>
      <c r="O167" s="470"/>
      <c r="P167" s="470"/>
      <c r="Q167" s="470"/>
      <c r="R167" s="470"/>
      <c r="S167" s="470"/>
      <c r="T167" s="470"/>
      <c r="U167" s="470"/>
      <c r="V167" s="470"/>
      <c r="W167" s="470"/>
      <c r="X167" s="470"/>
      <c r="Y167" s="470"/>
      <c r="Z167" s="470"/>
    </row>
    <row r="168">
      <c r="A168" s="470"/>
      <c r="B168" s="470"/>
      <c r="C168" s="470"/>
      <c r="D168" s="470"/>
      <c r="E168" s="470"/>
      <c r="F168" s="470"/>
      <c r="G168" s="470"/>
      <c r="H168" s="470"/>
      <c r="I168" s="470"/>
      <c r="J168" s="470"/>
      <c r="K168" s="470"/>
      <c r="L168" s="470"/>
      <c r="M168" s="470"/>
      <c r="N168" s="470"/>
      <c r="O168" s="470"/>
      <c r="P168" s="470"/>
      <c r="Q168" s="470"/>
      <c r="R168" s="470"/>
      <c r="S168" s="470"/>
      <c r="T168" s="470"/>
      <c r="U168" s="470"/>
      <c r="V168" s="470"/>
      <c r="W168" s="470"/>
      <c r="X168" s="470"/>
      <c r="Y168" s="470"/>
      <c r="Z168" s="470"/>
    </row>
    <row r="169">
      <c r="A169" s="470"/>
      <c r="B169" s="470"/>
      <c r="C169" s="470"/>
      <c r="D169" s="470"/>
      <c r="E169" s="470"/>
      <c r="F169" s="470"/>
      <c r="G169" s="470"/>
      <c r="H169" s="470"/>
      <c r="I169" s="470"/>
      <c r="J169" s="470"/>
      <c r="K169" s="470"/>
      <c r="L169" s="470"/>
      <c r="M169" s="470"/>
      <c r="N169" s="470"/>
      <c r="O169" s="470"/>
      <c r="P169" s="470"/>
      <c r="Q169" s="470"/>
      <c r="R169" s="470"/>
      <c r="S169" s="470"/>
      <c r="T169" s="470"/>
      <c r="U169" s="470"/>
      <c r="V169" s="470"/>
      <c r="W169" s="470"/>
      <c r="X169" s="470"/>
      <c r="Y169" s="470"/>
      <c r="Z169" s="470"/>
    </row>
    <row r="170">
      <c r="A170" s="470"/>
      <c r="B170" s="470"/>
      <c r="C170" s="470"/>
      <c r="D170" s="470"/>
      <c r="E170" s="470"/>
      <c r="F170" s="470"/>
      <c r="G170" s="470"/>
      <c r="H170" s="470"/>
      <c r="I170" s="470"/>
      <c r="J170" s="470"/>
      <c r="K170" s="470"/>
      <c r="L170" s="470"/>
      <c r="M170" s="470"/>
      <c r="N170" s="470"/>
      <c r="O170" s="470"/>
      <c r="P170" s="470"/>
      <c r="Q170" s="470"/>
      <c r="R170" s="470"/>
      <c r="S170" s="470"/>
      <c r="T170" s="470"/>
      <c r="U170" s="470"/>
      <c r="V170" s="470"/>
      <c r="W170" s="470"/>
      <c r="X170" s="470"/>
      <c r="Y170" s="470"/>
      <c r="Z170" s="470"/>
    </row>
    <row r="171">
      <c r="A171" s="470"/>
      <c r="B171" s="470"/>
      <c r="C171" s="470"/>
      <c r="D171" s="470"/>
      <c r="E171" s="470"/>
      <c r="F171" s="470"/>
      <c r="G171" s="470"/>
      <c r="H171" s="470"/>
      <c r="I171" s="470"/>
      <c r="J171" s="470"/>
      <c r="K171" s="470"/>
      <c r="L171" s="470"/>
      <c r="M171" s="470"/>
      <c r="N171" s="470"/>
      <c r="O171" s="470"/>
      <c r="P171" s="470"/>
      <c r="Q171" s="470"/>
      <c r="R171" s="470"/>
      <c r="S171" s="470"/>
      <c r="T171" s="470"/>
      <c r="U171" s="470"/>
      <c r="V171" s="470"/>
      <c r="W171" s="470"/>
      <c r="X171" s="470"/>
      <c r="Y171" s="470"/>
      <c r="Z171" s="470"/>
    </row>
    <row r="172">
      <c r="A172" s="470"/>
      <c r="B172" s="470"/>
      <c r="C172" s="470"/>
      <c r="D172" s="470"/>
      <c r="E172" s="470"/>
      <c r="F172" s="470"/>
      <c r="G172" s="470"/>
      <c r="H172" s="470"/>
      <c r="I172" s="470"/>
      <c r="J172" s="470"/>
      <c r="K172" s="470"/>
      <c r="L172" s="470"/>
      <c r="M172" s="470"/>
      <c r="N172" s="470"/>
      <c r="O172" s="470"/>
      <c r="P172" s="470"/>
      <c r="Q172" s="470"/>
      <c r="R172" s="470"/>
      <c r="S172" s="470"/>
      <c r="T172" s="470"/>
      <c r="U172" s="470"/>
      <c r="V172" s="470"/>
      <c r="W172" s="470"/>
      <c r="X172" s="470"/>
      <c r="Y172" s="470"/>
      <c r="Z172" s="470"/>
    </row>
    <row r="173">
      <c r="A173" s="470"/>
      <c r="B173" s="470"/>
      <c r="C173" s="470"/>
      <c r="D173" s="470"/>
      <c r="E173" s="470"/>
      <c r="F173" s="470"/>
      <c r="G173" s="470"/>
      <c r="H173" s="470"/>
      <c r="I173" s="470"/>
      <c r="J173" s="470"/>
      <c r="K173" s="470"/>
      <c r="L173" s="470"/>
      <c r="M173" s="470"/>
      <c r="N173" s="470"/>
      <c r="O173" s="470"/>
      <c r="P173" s="470"/>
      <c r="Q173" s="470"/>
      <c r="R173" s="470"/>
      <c r="S173" s="470"/>
      <c r="T173" s="470"/>
      <c r="U173" s="470"/>
      <c r="V173" s="470"/>
      <c r="W173" s="470"/>
      <c r="X173" s="470"/>
      <c r="Y173" s="470"/>
      <c r="Z173" s="470"/>
    </row>
    <row r="174">
      <c r="A174" s="470"/>
      <c r="B174" s="470"/>
      <c r="C174" s="470"/>
      <c r="D174" s="470"/>
      <c r="E174" s="470"/>
      <c r="F174" s="470"/>
      <c r="G174" s="470"/>
      <c r="H174" s="470"/>
      <c r="I174" s="470"/>
      <c r="J174" s="470"/>
      <c r="K174" s="470"/>
      <c r="L174" s="470"/>
      <c r="M174" s="470"/>
      <c r="N174" s="470"/>
      <c r="O174" s="470"/>
      <c r="P174" s="470"/>
      <c r="Q174" s="470"/>
      <c r="R174" s="470"/>
      <c r="S174" s="470"/>
      <c r="T174" s="470"/>
      <c r="U174" s="470"/>
      <c r="V174" s="470"/>
      <c r="W174" s="470"/>
      <c r="X174" s="470"/>
      <c r="Y174" s="470"/>
      <c r="Z174" s="470"/>
    </row>
    <row r="175">
      <c r="A175" s="470"/>
      <c r="B175" s="470"/>
      <c r="C175" s="470"/>
      <c r="D175" s="470"/>
      <c r="E175" s="470"/>
      <c r="F175" s="470"/>
      <c r="G175" s="470"/>
      <c r="H175" s="470"/>
      <c r="I175" s="470"/>
      <c r="J175" s="470"/>
      <c r="K175" s="470"/>
      <c r="L175" s="470"/>
      <c r="M175" s="470"/>
      <c r="N175" s="470"/>
      <c r="O175" s="470"/>
      <c r="P175" s="470"/>
      <c r="Q175" s="470"/>
      <c r="R175" s="470"/>
      <c r="S175" s="470"/>
      <c r="T175" s="470"/>
      <c r="U175" s="470"/>
      <c r="V175" s="470"/>
      <c r="W175" s="470"/>
      <c r="X175" s="470"/>
      <c r="Y175" s="470"/>
      <c r="Z175" s="470"/>
    </row>
    <row r="176">
      <c r="A176" s="470"/>
      <c r="B176" s="470"/>
      <c r="C176" s="470"/>
      <c r="D176" s="470"/>
      <c r="E176" s="470"/>
      <c r="F176" s="470"/>
      <c r="G176" s="470"/>
      <c r="H176" s="470"/>
      <c r="I176" s="470"/>
      <c r="J176" s="470"/>
      <c r="K176" s="470"/>
      <c r="L176" s="470"/>
      <c r="M176" s="470"/>
      <c r="N176" s="470"/>
      <c r="O176" s="470"/>
      <c r="P176" s="470"/>
      <c r="Q176" s="470"/>
      <c r="R176" s="470"/>
      <c r="S176" s="470"/>
      <c r="T176" s="470"/>
      <c r="U176" s="470"/>
      <c r="V176" s="470"/>
      <c r="W176" s="470"/>
      <c r="X176" s="470"/>
      <c r="Y176" s="470"/>
      <c r="Z176" s="470"/>
    </row>
    <row r="177">
      <c r="A177" s="470"/>
      <c r="B177" s="470"/>
      <c r="C177" s="470"/>
      <c r="D177" s="470"/>
      <c r="E177" s="470"/>
      <c r="F177" s="470"/>
      <c r="G177" s="470"/>
      <c r="H177" s="470"/>
      <c r="I177" s="470"/>
      <c r="J177" s="470"/>
      <c r="K177" s="470"/>
      <c r="L177" s="470"/>
      <c r="M177" s="470"/>
      <c r="N177" s="470"/>
      <c r="O177" s="470"/>
      <c r="P177" s="470"/>
      <c r="Q177" s="470"/>
      <c r="R177" s="470"/>
      <c r="S177" s="470"/>
      <c r="T177" s="470"/>
      <c r="U177" s="470"/>
      <c r="V177" s="470"/>
      <c r="W177" s="470"/>
      <c r="X177" s="470"/>
      <c r="Y177" s="470"/>
      <c r="Z177" s="470"/>
    </row>
    <row r="178">
      <c r="A178" s="470"/>
      <c r="B178" s="470"/>
      <c r="C178" s="470"/>
      <c r="D178" s="470"/>
      <c r="E178" s="470"/>
      <c r="F178" s="470"/>
      <c r="G178" s="470"/>
      <c r="H178" s="470"/>
      <c r="I178" s="470"/>
      <c r="J178" s="470"/>
      <c r="K178" s="470"/>
      <c r="L178" s="470"/>
      <c r="M178" s="470"/>
      <c r="N178" s="470"/>
      <c r="O178" s="470"/>
      <c r="P178" s="470"/>
      <c r="Q178" s="470"/>
      <c r="R178" s="470"/>
      <c r="S178" s="470"/>
      <c r="T178" s="470"/>
      <c r="U178" s="470"/>
      <c r="V178" s="470"/>
      <c r="W178" s="470"/>
      <c r="X178" s="470"/>
      <c r="Y178" s="470"/>
      <c r="Z178" s="470"/>
    </row>
    <row r="179">
      <c r="A179" s="470"/>
      <c r="B179" s="470"/>
      <c r="C179" s="470"/>
      <c r="D179" s="470"/>
      <c r="E179" s="470"/>
      <c r="F179" s="470"/>
      <c r="G179" s="470"/>
      <c r="H179" s="470"/>
      <c r="I179" s="470"/>
      <c r="J179" s="470"/>
      <c r="K179" s="470"/>
      <c r="L179" s="470"/>
      <c r="M179" s="470"/>
      <c r="N179" s="470"/>
      <c r="O179" s="470"/>
      <c r="P179" s="470"/>
      <c r="Q179" s="470"/>
      <c r="R179" s="470"/>
      <c r="S179" s="470"/>
      <c r="T179" s="470"/>
      <c r="U179" s="470"/>
      <c r="V179" s="470"/>
      <c r="W179" s="470"/>
      <c r="X179" s="470"/>
      <c r="Y179" s="470"/>
      <c r="Z179" s="470"/>
    </row>
    <row r="180">
      <c r="A180" s="470"/>
      <c r="B180" s="470"/>
      <c r="C180" s="470"/>
      <c r="D180" s="470"/>
      <c r="E180" s="470"/>
      <c r="F180" s="470"/>
      <c r="G180" s="470"/>
      <c r="H180" s="470"/>
      <c r="I180" s="470"/>
      <c r="J180" s="470"/>
      <c r="K180" s="470"/>
      <c r="L180" s="470"/>
      <c r="M180" s="470"/>
      <c r="N180" s="470"/>
      <c r="O180" s="470"/>
      <c r="P180" s="470"/>
      <c r="Q180" s="470"/>
      <c r="R180" s="470"/>
      <c r="S180" s="470"/>
      <c r="T180" s="470"/>
      <c r="U180" s="470"/>
      <c r="V180" s="470"/>
      <c r="W180" s="470"/>
      <c r="X180" s="470"/>
      <c r="Y180" s="470"/>
      <c r="Z180" s="470"/>
    </row>
    <row r="181">
      <c r="A181" s="470"/>
      <c r="B181" s="470"/>
      <c r="C181" s="470"/>
      <c r="D181" s="470"/>
      <c r="E181" s="470"/>
      <c r="F181" s="470"/>
      <c r="G181" s="470"/>
      <c r="H181" s="470"/>
      <c r="I181" s="470"/>
      <c r="J181" s="470"/>
      <c r="K181" s="470"/>
      <c r="L181" s="470"/>
      <c r="M181" s="470"/>
      <c r="N181" s="470"/>
      <c r="O181" s="470"/>
      <c r="P181" s="470"/>
      <c r="Q181" s="470"/>
      <c r="R181" s="470"/>
      <c r="S181" s="470"/>
      <c r="T181" s="470"/>
      <c r="U181" s="470"/>
      <c r="V181" s="470"/>
      <c r="W181" s="470"/>
      <c r="X181" s="470"/>
      <c r="Y181" s="470"/>
      <c r="Z181" s="470"/>
    </row>
    <row r="182">
      <c r="A182" s="470"/>
      <c r="B182" s="470"/>
      <c r="C182" s="470"/>
      <c r="D182" s="470"/>
      <c r="E182" s="470"/>
      <c r="F182" s="470"/>
      <c r="G182" s="470"/>
      <c r="H182" s="470"/>
      <c r="I182" s="470"/>
      <c r="J182" s="470"/>
      <c r="K182" s="470"/>
      <c r="L182" s="470"/>
      <c r="M182" s="470"/>
      <c r="N182" s="470"/>
      <c r="O182" s="470"/>
      <c r="P182" s="470"/>
      <c r="Q182" s="470"/>
      <c r="R182" s="470"/>
      <c r="S182" s="470"/>
      <c r="T182" s="470"/>
      <c r="U182" s="470"/>
      <c r="V182" s="470"/>
      <c r="W182" s="470"/>
      <c r="X182" s="470"/>
      <c r="Y182" s="470"/>
      <c r="Z182" s="470"/>
    </row>
    <row r="183">
      <c r="A183" s="470"/>
      <c r="B183" s="470"/>
      <c r="C183" s="470"/>
      <c r="D183" s="470"/>
      <c r="E183" s="470"/>
      <c r="F183" s="470"/>
      <c r="G183" s="470"/>
      <c r="H183" s="470"/>
      <c r="I183" s="470"/>
      <c r="J183" s="470"/>
      <c r="K183" s="470"/>
      <c r="L183" s="470"/>
      <c r="M183" s="470"/>
      <c r="N183" s="470"/>
      <c r="O183" s="470"/>
      <c r="P183" s="470"/>
      <c r="Q183" s="470"/>
      <c r="R183" s="470"/>
      <c r="S183" s="470"/>
      <c r="T183" s="470"/>
      <c r="U183" s="470"/>
      <c r="V183" s="470"/>
      <c r="W183" s="470"/>
      <c r="X183" s="470"/>
      <c r="Y183" s="470"/>
      <c r="Z183" s="470"/>
    </row>
    <row r="184">
      <c r="A184" s="470"/>
      <c r="B184" s="470"/>
      <c r="C184" s="470"/>
      <c r="D184" s="470"/>
      <c r="E184" s="470"/>
      <c r="F184" s="470"/>
      <c r="G184" s="470"/>
      <c r="H184" s="470"/>
      <c r="I184" s="470"/>
      <c r="J184" s="470"/>
      <c r="K184" s="470"/>
      <c r="L184" s="470"/>
      <c r="M184" s="470"/>
      <c r="N184" s="470"/>
      <c r="O184" s="470"/>
      <c r="P184" s="470"/>
      <c r="Q184" s="470"/>
      <c r="R184" s="470"/>
      <c r="S184" s="470"/>
      <c r="T184" s="470"/>
      <c r="U184" s="470"/>
      <c r="V184" s="470"/>
      <c r="W184" s="470"/>
      <c r="X184" s="470"/>
      <c r="Y184" s="470"/>
      <c r="Z184" s="470"/>
    </row>
    <row r="185">
      <c r="A185" s="470"/>
      <c r="B185" s="470"/>
      <c r="C185" s="470"/>
      <c r="D185" s="470"/>
      <c r="E185" s="470"/>
      <c r="F185" s="470"/>
      <c r="G185" s="470"/>
      <c r="H185" s="470"/>
      <c r="I185" s="470"/>
      <c r="J185" s="470"/>
      <c r="K185" s="470"/>
      <c r="L185" s="470"/>
      <c r="M185" s="470"/>
      <c r="N185" s="470"/>
      <c r="O185" s="470"/>
      <c r="P185" s="470"/>
      <c r="Q185" s="470"/>
      <c r="R185" s="470"/>
      <c r="S185" s="470"/>
      <c r="T185" s="470"/>
      <c r="U185" s="470"/>
      <c r="V185" s="470"/>
      <c r="W185" s="470"/>
      <c r="X185" s="470"/>
      <c r="Y185" s="470"/>
      <c r="Z185" s="470"/>
    </row>
    <row r="186">
      <c r="A186" s="470"/>
      <c r="B186" s="470"/>
      <c r="C186" s="470"/>
      <c r="D186" s="470"/>
      <c r="E186" s="470"/>
      <c r="F186" s="470"/>
      <c r="G186" s="470"/>
      <c r="H186" s="470"/>
      <c r="I186" s="470"/>
      <c r="J186" s="470"/>
      <c r="K186" s="470"/>
      <c r="L186" s="470"/>
      <c r="M186" s="470"/>
      <c r="N186" s="470"/>
      <c r="O186" s="470"/>
      <c r="P186" s="470"/>
      <c r="Q186" s="470"/>
      <c r="R186" s="470"/>
      <c r="S186" s="470"/>
      <c r="T186" s="470"/>
      <c r="U186" s="470"/>
      <c r="V186" s="470"/>
      <c r="W186" s="470"/>
      <c r="X186" s="470"/>
      <c r="Y186" s="470"/>
      <c r="Z186" s="470"/>
    </row>
    <row r="187">
      <c r="A187" s="470"/>
      <c r="B187" s="470"/>
      <c r="C187" s="470"/>
      <c r="D187" s="470"/>
      <c r="E187" s="470"/>
      <c r="F187" s="470"/>
      <c r="G187" s="470"/>
      <c r="H187" s="470"/>
      <c r="I187" s="470"/>
      <c r="J187" s="470"/>
      <c r="K187" s="470"/>
      <c r="L187" s="470"/>
      <c r="M187" s="470"/>
      <c r="N187" s="470"/>
      <c r="O187" s="470"/>
      <c r="P187" s="470"/>
      <c r="Q187" s="470"/>
      <c r="R187" s="470"/>
      <c r="S187" s="470"/>
      <c r="T187" s="470"/>
      <c r="U187" s="470"/>
      <c r="V187" s="470"/>
      <c r="W187" s="470"/>
      <c r="X187" s="470"/>
      <c r="Y187" s="470"/>
      <c r="Z187" s="470"/>
    </row>
    <row r="188">
      <c r="A188" s="470"/>
      <c r="B188" s="470"/>
      <c r="C188" s="470"/>
      <c r="D188" s="470"/>
      <c r="E188" s="470"/>
      <c r="F188" s="470"/>
      <c r="G188" s="470"/>
      <c r="H188" s="470"/>
      <c r="I188" s="470"/>
      <c r="J188" s="470"/>
      <c r="K188" s="470"/>
      <c r="L188" s="470"/>
      <c r="M188" s="470"/>
      <c r="N188" s="470"/>
      <c r="O188" s="470"/>
      <c r="P188" s="470"/>
      <c r="Q188" s="470"/>
      <c r="R188" s="470"/>
      <c r="S188" s="470"/>
      <c r="T188" s="470"/>
      <c r="U188" s="470"/>
      <c r="V188" s="470"/>
      <c r="W188" s="470"/>
      <c r="X188" s="470"/>
      <c r="Y188" s="470"/>
      <c r="Z188" s="470"/>
    </row>
    <row r="189">
      <c r="A189" s="470"/>
      <c r="B189" s="470"/>
      <c r="C189" s="470"/>
      <c r="D189" s="470"/>
      <c r="E189" s="470"/>
      <c r="F189" s="470"/>
      <c r="G189" s="470"/>
      <c r="H189" s="470"/>
      <c r="I189" s="470"/>
      <c r="J189" s="470"/>
      <c r="K189" s="470"/>
      <c r="L189" s="470"/>
      <c r="M189" s="470"/>
      <c r="N189" s="470"/>
      <c r="O189" s="470"/>
      <c r="P189" s="470"/>
      <c r="Q189" s="470"/>
      <c r="R189" s="470"/>
      <c r="S189" s="470"/>
      <c r="T189" s="470"/>
      <c r="U189" s="470"/>
      <c r="V189" s="470"/>
      <c r="W189" s="470"/>
      <c r="X189" s="470"/>
      <c r="Y189" s="470"/>
      <c r="Z189" s="470"/>
    </row>
    <row r="190">
      <c r="A190" s="470"/>
      <c r="B190" s="470"/>
      <c r="C190" s="470"/>
      <c r="D190" s="470"/>
      <c r="E190" s="470"/>
      <c r="F190" s="470"/>
      <c r="G190" s="470"/>
      <c r="H190" s="470"/>
      <c r="I190" s="470"/>
      <c r="J190" s="470"/>
      <c r="K190" s="470"/>
      <c r="L190" s="470"/>
      <c r="M190" s="470"/>
      <c r="N190" s="470"/>
      <c r="O190" s="470"/>
      <c r="P190" s="470"/>
      <c r="Q190" s="470"/>
      <c r="R190" s="470"/>
      <c r="S190" s="470"/>
      <c r="T190" s="470"/>
      <c r="U190" s="470"/>
      <c r="V190" s="470"/>
      <c r="W190" s="470"/>
      <c r="X190" s="470"/>
      <c r="Y190" s="470"/>
      <c r="Z190" s="470"/>
    </row>
    <row r="191">
      <c r="A191" s="470"/>
      <c r="B191" s="470"/>
      <c r="C191" s="470"/>
      <c r="D191" s="470"/>
      <c r="E191" s="470"/>
      <c r="F191" s="470"/>
      <c r="G191" s="470"/>
      <c r="H191" s="470"/>
      <c r="I191" s="470"/>
      <c r="J191" s="470"/>
      <c r="K191" s="470"/>
      <c r="L191" s="470"/>
      <c r="M191" s="470"/>
      <c r="N191" s="470"/>
      <c r="O191" s="470"/>
      <c r="P191" s="470"/>
      <c r="Q191" s="470"/>
      <c r="R191" s="470"/>
      <c r="S191" s="470"/>
      <c r="T191" s="470"/>
      <c r="U191" s="470"/>
      <c r="V191" s="470"/>
      <c r="W191" s="470"/>
      <c r="X191" s="470"/>
      <c r="Y191" s="470"/>
      <c r="Z191" s="470"/>
    </row>
    <row r="192">
      <c r="A192" s="470"/>
      <c r="B192" s="470"/>
      <c r="C192" s="470"/>
      <c r="D192" s="470"/>
      <c r="E192" s="470"/>
      <c r="F192" s="470"/>
      <c r="G192" s="470"/>
      <c r="H192" s="470"/>
      <c r="I192" s="470"/>
      <c r="J192" s="470"/>
      <c r="K192" s="470"/>
      <c r="L192" s="470"/>
      <c r="M192" s="470"/>
      <c r="N192" s="470"/>
      <c r="O192" s="470"/>
      <c r="P192" s="470"/>
      <c r="Q192" s="470"/>
      <c r="R192" s="470"/>
      <c r="S192" s="470"/>
      <c r="T192" s="470"/>
      <c r="U192" s="470"/>
      <c r="V192" s="470"/>
      <c r="W192" s="470"/>
      <c r="X192" s="470"/>
      <c r="Y192" s="470"/>
      <c r="Z192" s="470"/>
    </row>
    <row r="193">
      <c r="A193" s="470"/>
      <c r="B193" s="470"/>
      <c r="C193" s="470"/>
      <c r="D193" s="470"/>
      <c r="E193" s="470"/>
      <c r="F193" s="470"/>
      <c r="G193" s="470"/>
      <c r="H193" s="470"/>
      <c r="I193" s="470"/>
      <c r="J193" s="470"/>
      <c r="K193" s="470"/>
      <c r="L193" s="470"/>
      <c r="M193" s="470"/>
      <c r="N193" s="470"/>
      <c r="O193" s="470"/>
      <c r="P193" s="470"/>
      <c r="Q193" s="470"/>
      <c r="R193" s="470"/>
      <c r="S193" s="470"/>
      <c r="T193" s="470"/>
      <c r="U193" s="470"/>
      <c r="V193" s="470"/>
      <c r="W193" s="470"/>
      <c r="X193" s="470"/>
      <c r="Y193" s="470"/>
      <c r="Z193" s="470"/>
    </row>
    <row r="194">
      <c r="A194" s="470"/>
      <c r="B194" s="470"/>
      <c r="C194" s="470"/>
      <c r="D194" s="470"/>
      <c r="E194" s="470"/>
      <c r="F194" s="470"/>
      <c r="G194" s="470"/>
      <c r="H194" s="470"/>
      <c r="I194" s="470"/>
      <c r="J194" s="470"/>
      <c r="K194" s="470"/>
      <c r="L194" s="470"/>
      <c r="M194" s="470"/>
      <c r="N194" s="470"/>
      <c r="O194" s="470"/>
      <c r="P194" s="470"/>
      <c r="Q194" s="470"/>
      <c r="R194" s="470"/>
      <c r="S194" s="470"/>
      <c r="T194" s="470"/>
      <c r="U194" s="470"/>
      <c r="V194" s="470"/>
      <c r="W194" s="470"/>
      <c r="X194" s="470"/>
      <c r="Y194" s="470"/>
      <c r="Z194" s="470"/>
    </row>
    <row r="195">
      <c r="A195" s="470"/>
      <c r="B195" s="470"/>
      <c r="C195" s="470"/>
      <c r="D195" s="470"/>
      <c r="E195" s="470"/>
      <c r="F195" s="470"/>
      <c r="G195" s="470"/>
      <c r="H195" s="470"/>
      <c r="I195" s="470"/>
      <c r="J195" s="470"/>
      <c r="K195" s="470"/>
      <c r="L195" s="470"/>
      <c r="M195" s="470"/>
      <c r="N195" s="470"/>
      <c r="O195" s="470"/>
      <c r="P195" s="470"/>
      <c r="Q195" s="470"/>
      <c r="R195" s="470"/>
      <c r="S195" s="470"/>
      <c r="T195" s="470"/>
      <c r="U195" s="470"/>
      <c r="V195" s="470"/>
      <c r="W195" s="470"/>
      <c r="X195" s="470"/>
      <c r="Y195" s="470"/>
      <c r="Z195" s="470"/>
    </row>
    <row r="196">
      <c r="A196" s="470"/>
      <c r="B196" s="470"/>
      <c r="C196" s="470"/>
      <c r="D196" s="470"/>
      <c r="E196" s="470"/>
      <c r="F196" s="470"/>
      <c r="G196" s="470"/>
      <c r="H196" s="470"/>
      <c r="I196" s="470"/>
      <c r="J196" s="470"/>
      <c r="K196" s="470"/>
      <c r="L196" s="470"/>
      <c r="M196" s="470"/>
      <c r="N196" s="470"/>
      <c r="O196" s="470"/>
      <c r="P196" s="470"/>
      <c r="Q196" s="470"/>
      <c r="R196" s="470"/>
      <c r="S196" s="470"/>
      <c r="T196" s="470"/>
      <c r="U196" s="470"/>
      <c r="V196" s="470"/>
      <c r="W196" s="470"/>
      <c r="X196" s="470"/>
      <c r="Y196" s="470"/>
      <c r="Z196" s="470"/>
    </row>
    <row r="197">
      <c r="A197" s="470"/>
      <c r="B197" s="470"/>
      <c r="C197" s="470"/>
      <c r="D197" s="470"/>
      <c r="E197" s="470"/>
      <c r="F197" s="470"/>
      <c r="G197" s="470"/>
      <c r="H197" s="470"/>
      <c r="I197" s="470"/>
      <c r="J197" s="470"/>
      <c r="K197" s="470"/>
      <c r="L197" s="470"/>
      <c r="M197" s="470"/>
      <c r="N197" s="470"/>
      <c r="O197" s="470"/>
      <c r="P197" s="470"/>
      <c r="Q197" s="470"/>
      <c r="R197" s="470"/>
      <c r="S197" s="470"/>
      <c r="T197" s="470"/>
      <c r="U197" s="470"/>
      <c r="V197" s="470"/>
      <c r="W197" s="470"/>
      <c r="X197" s="470"/>
      <c r="Y197" s="470"/>
      <c r="Z197" s="470"/>
    </row>
    <row r="198">
      <c r="A198" s="470"/>
      <c r="B198" s="470"/>
      <c r="C198" s="470"/>
      <c r="D198" s="470"/>
      <c r="E198" s="470"/>
      <c r="F198" s="470"/>
      <c r="G198" s="470"/>
      <c r="H198" s="470"/>
      <c r="I198" s="470"/>
      <c r="J198" s="470"/>
      <c r="K198" s="470"/>
      <c r="L198" s="470"/>
      <c r="M198" s="470"/>
      <c r="N198" s="470"/>
      <c r="O198" s="470"/>
      <c r="P198" s="470"/>
      <c r="Q198" s="470"/>
      <c r="R198" s="470"/>
      <c r="S198" s="470"/>
      <c r="T198" s="470"/>
      <c r="U198" s="470"/>
      <c r="V198" s="470"/>
      <c r="W198" s="470"/>
      <c r="X198" s="470"/>
      <c r="Y198" s="470"/>
      <c r="Z198" s="470"/>
    </row>
    <row r="199">
      <c r="A199" s="470"/>
      <c r="B199" s="470"/>
      <c r="C199" s="470"/>
      <c r="D199" s="470"/>
      <c r="E199" s="470"/>
      <c r="F199" s="470"/>
      <c r="G199" s="470"/>
      <c r="H199" s="470"/>
      <c r="I199" s="470"/>
      <c r="J199" s="470"/>
      <c r="K199" s="470"/>
      <c r="L199" s="470"/>
      <c r="M199" s="470"/>
      <c r="N199" s="470"/>
      <c r="O199" s="470"/>
      <c r="P199" s="470"/>
      <c r="Q199" s="470"/>
      <c r="R199" s="470"/>
      <c r="S199" s="470"/>
      <c r="T199" s="470"/>
      <c r="U199" s="470"/>
      <c r="V199" s="470"/>
      <c r="W199" s="470"/>
      <c r="X199" s="470"/>
      <c r="Y199" s="470"/>
      <c r="Z199" s="470"/>
    </row>
    <row r="200">
      <c r="A200" s="470"/>
      <c r="B200" s="470"/>
      <c r="C200" s="470"/>
      <c r="D200" s="470"/>
      <c r="E200" s="470"/>
      <c r="F200" s="470"/>
      <c r="G200" s="470"/>
      <c r="H200" s="470"/>
      <c r="I200" s="470"/>
      <c r="J200" s="470"/>
      <c r="K200" s="470"/>
      <c r="L200" s="470"/>
      <c r="M200" s="470"/>
      <c r="N200" s="470"/>
      <c r="O200" s="470"/>
      <c r="P200" s="470"/>
      <c r="Q200" s="470"/>
      <c r="R200" s="470"/>
      <c r="S200" s="470"/>
      <c r="T200" s="470"/>
      <c r="U200" s="470"/>
      <c r="V200" s="470"/>
      <c r="W200" s="470"/>
      <c r="X200" s="470"/>
      <c r="Y200" s="470"/>
      <c r="Z200" s="470"/>
    </row>
    <row r="201">
      <c r="A201" s="470"/>
      <c r="B201" s="470"/>
      <c r="C201" s="470"/>
      <c r="D201" s="470"/>
      <c r="E201" s="470"/>
      <c r="F201" s="470"/>
      <c r="G201" s="470"/>
      <c r="H201" s="470"/>
      <c r="I201" s="470"/>
      <c r="J201" s="470"/>
      <c r="K201" s="470"/>
      <c r="L201" s="470"/>
      <c r="M201" s="470"/>
      <c r="N201" s="470"/>
      <c r="O201" s="470"/>
      <c r="P201" s="470"/>
      <c r="Q201" s="470"/>
      <c r="R201" s="470"/>
      <c r="S201" s="470"/>
      <c r="T201" s="470"/>
      <c r="U201" s="470"/>
      <c r="V201" s="470"/>
      <c r="W201" s="470"/>
      <c r="X201" s="470"/>
      <c r="Y201" s="470"/>
      <c r="Z201" s="470"/>
    </row>
    <row r="202">
      <c r="A202" s="470"/>
      <c r="B202" s="470"/>
      <c r="C202" s="470"/>
      <c r="D202" s="470"/>
      <c r="E202" s="470"/>
      <c r="F202" s="470"/>
      <c r="G202" s="470"/>
      <c r="H202" s="470"/>
      <c r="I202" s="470"/>
      <c r="J202" s="470"/>
      <c r="K202" s="470"/>
      <c r="L202" s="470"/>
      <c r="M202" s="470"/>
      <c r="N202" s="470"/>
      <c r="O202" s="470"/>
      <c r="P202" s="470"/>
      <c r="Q202" s="470"/>
      <c r="R202" s="470"/>
      <c r="S202" s="470"/>
      <c r="T202" s="470"/>
      <c r="U202" s="470"/>
      <c r="V202" s="470"/>
      <c r="W202" s="470"/>
      <c r="X202" s="470"/>
      <c r="Y202" s="470"/>
      <c r="Z202" s="470"/>
    </row>
    <row r="203">
      <c r="A203" s="470"/>
      <c r="B203" s="470"/>
      <c r="C203" s="470"/>
      <c r="D203" s="470"/>
      <c r="E203" s="470"/>
      <c r="F203" s="470"/>
      <c r="G203" s="470"/>
      <c r="H203" s="470"/>
      <c r="I203" s="470"/>
      <c r="J203" s="470"/>
      <c r="K203" s="470"/>
      <c r="L203" s="470"/>
      <c r="M203" s="470"/>
      <c r="N203" s="470"/>
      <c r="O203" s="470"/>
      <c r="P203" s="470"/>
      <c r="Q203" s="470"/>
      <c r="R203" s="470"/>
      <c r="S203" s="470"/>
      <c r="T203" s="470"/>
      <c r="U203" s="470"/>
      <c r="V203" s="470"/>
      <c r="W203" s="470"/>
      <c r="X203" s="470"/>
      <c r="Y203" s="470"/>
      <c r="Z203" s="470"/>
    </row>
    <row r="204">
      <c r="A204" s="470"/>
      <c r="B204" s="470"/>
      <c r="C204" s="470"/>
      <c r="D204" s="470"/>
      <c r="E204" s="470"/>
      <c r="F204" s="470"/>
      <c r="G204" s="470"/>
      <c r="H204" s="470"/>
      <c r="I204" s="470"/>
      <c r="J204" s="470"/>
      <c r="K204" s="470"/>
      <c r="L204" s="470"/>
      <c r="M204" s="470"/>
      <c r="N204" s="470"/>
      <c r="O204" s="470"/>
      <c r="P204" s="470"/>
      <c r="Q204" s="470"/>
      <c r="R204" s="470"/>
      <c r="S204" s="470"/>
      <c r="T204" s="470"/>
      <c r="U204" s="470"/>
      <c r="V204" s="470"/>
      <c r="W204" s="470"/>
      <c r="X204" s="470"/>
      <c r="Y204" s="470"/>
      <c r="Z204" s="470"/>
    </row>
    <row r="205">
      <c r="A205" s="470"/>
      <c r="B205" s="470"/>
      <c r="C205" s="470"/>
      <c r="D205" s="470"/>
      <c r="E205" s="470"/>
      <c r="F205" s="470"/>
      <c r="G205" s="470"/>
      <c r="H205" s="470"/>
      <c r="I205" s="470"/>
      <c r="J205" s="470"/>
      <c r="K205" s="470"/>
      <c r="L205" s="470"/>
      <c r="M205" s="470"/>
      <c r="N205" s="470"/>
      <c r="O205" s="470"/>
      <c r="P205" s="470"/>
      <c r="Q205" s="470"/>
      <c r="R205" s="470"/>
      <c r="S205" s="470"/>
      <c r="T205" s="470"/>
      <c r="U205" s="470"/>
      <c r="V205" s="470"/>
      <c r="W205" s="470"/>
      <c r="X205" s="470"/>
      <c r="Y205" s="470"/>
      <c r="Z205" s="470"/>
    </row>
    <row r="206">
      <c r="A206" s="470"/>
      <c r="B206" s="470"/>
      <c r="C206" s="470"/>
      <c r="D206" s="470"/>
      <c r="E206" s="470"/>
      <c r="F206" s="470"/>
      <c r="G206" s="470"/>
      <c r="H206" s="470"/>
      <c r="I206" s="470"/>
      <c r="J206" s="470"/>
      <c r="K206" s="470"/>
      <c r="L206" s="470"/>
      <c r="M206" s="470"/>
      <c r="N206" s="470"/>
      <c r="O206" s="470"/>
      <c r="P206" s="470"/>
      <c r="Q206" s="470"/>
      <c r="R206" s="470"/>
      <c r="S206" s="470"/>
      <c r="T206" s="470"/>
      <c r="U206" s="470"/>
      <c r="V206" s="470"/>
      <c r="W206" s="470"/>
      <c r="X206" s="470"/>
      <c r="Y206" s="470"/>
      <c r="Z206" s="470"/>
    </row>
    <row r="207">
      <c r="A207" s="470"/>
      <c r="B207" s="470"/>
      <c r="C207" s="470"/>
      <c r="D207" s="470"/>
      <c r="E207" s="470"/>
      <c r="F207" s="470"/>
      <c r="G207" s="470"/>
      <c r="H207" s="470"/>
      <c r="I207" s="470"/>
      <c r="J207" s="470"/>
      <c r="K207" s="470"/>
      <c r="L207" s="470"/>
      <c r="M207" s="470"/>
      <c r="N207" s="470"/>
      <c r="O207" s="470"/>
      <c r="P207" s="470"/>
      <c r="Q207" s="470"/>
      <c r="R207" s="470"/>
      <c r="S207" s="470"/>
      <c r="T207" s="470"/>
      <c r="U207" s="470"/>
      <c r="V207" s="470"/>
      <c r="W207" s="470"/>
      <c r="X207" s="470"/>
      <c r="Y207" s="470"/>
      <c r="Z207" s="470"/>
    </row>
    <row r="208">
      <c r="A208" s="470"/>
      <c r="B208" s="470"/>
      <c r="C208" s="470"/>
      <c r="D208" s="470"/>
      <c r="E208" s="470"/>
      <c r="F208" s="470"/>
      <c r="G208" s="470"/>
      <c r="H208" s="470"/>
      <c r="I208" s="470"/>
      <c r="J208" s="470"/>
      <c r="K208" s="470"/>
      <c r="L208" s="470"/>
      <c r="M208" s="470"/>
      <c r="N208" s="470"/>
      <c r="O208" s="470"/>
      <c r="P208" s="470"/>
      <c r="Q208" s="470"/>
      <c r="R208" s="470"/>
      <c r="S208" s="470"/>
      <c r="T208" s="470"/>
      <c r="U208" s="470"/>
      <c r="V208" s="470"/>
      <c r="W208" s="470"/>
      <c r="X208" s="470"/>
      <c r="Y208" s="470"/>
      <c r="Z208" s="470"/>
    </row>
    <row r="209">
      <c r="A209" s="470"/>
      <c r="B209" s="470"/>
      <c r="C209" s="470"/>
      <c r="D209" s="470"/>
      <c r="E209" s="470"/>
      <c r="F209" s="470"/>
      <c r="G209" s="470"/>
      <c r="H209" s="470"/>
      <c r="I209" s="470"/>
      <c r="J209" s="470"/>
      <c r="K209" s="470"/>
      <c r="L209" s="470"/>
      <c r="M209" s="470"/>
      <c r="N209" s="470"/>
      <c r="O209" s="470"/>
      <c r="P209" s="470"/>
      <c r="Q209" s="470"/>
      <c r="R209" s="470"/>
      <c r="S209" s="470"/>
      <c r="T209" s="470"/>
      <c r="U209" s="470"/>
      <c r="V209" s="470"/>
      <c r="W209" s="470"/>
      <c r="X209" s="470"/>
      <c r="Y209" s="470"/>
      <c r="Z209" s="470"/>
    </row>
    <row r="210">
      <c r="A210" s="470"/>
      <c r="B210" s="470"/>
      <c r="C210" s="470"/>
      <c r="D210" s="470"/>
      <c r="E210" s="470"/>
      <c r="F210" s="470"/>
      <c r="G210" s="470"/>
      <c r="H210" s="470"/>
      <c r="I210" s="470"/>
      <c r="J210" s="470"/>
      <c r="K210" s="470"/>
      <c r="L210" s="470"/>
      <c r="M210" s="470"/>
      <c r="N210" s="470"/>
      <c r="O210" s="470"/>
      <c r="P210" s="470"/>
      <c r="Q210" s="470"/>
      <c r="R210" s="470"/>
      <c r="S210" s="470"/>
      <c r="T210" s="470"/>
      <c r="U210" s="470"/>
      <c r="V210" s="470"/>
      <c r="W210" s="470"/>
      <c r="X210" s="470"/>
      <c r="Y210" s="470"/>
      <c r="Z210" s="470"/>
    </row>
    <row r="211">
      <c r="A211" s="470"/>
      <c r="B211" s="470"/>
      <c r="C211" s="470"/>
      <c r="D211" s="470"/>
      <c r="E211" s="470"/>
      <c r="F211" s="470"/>
      <c r="G211" s="470"/>
      <c r="H211" s="470"/>
      <c r="I211" s="470"/>
      <c r="J211" s="470"/>
      <c r="K211" s="470"/>
      <c r="L211" s="470"/>
      <c r="M211" s="470"/>
      <c r="N211" s="470"/>
      <c r="O211" s="470"/>
      <c r="P211" s="470"/>
      <c r="Q211" s="470"/>
      <c r="R211" s="470"/>
      <c r="S211" s="470"/>
      <c r="T211" s="470"/>
      <c r="U211" s="470"/>
      <c r="V211" s="470"/>
      <c r="W211" s="470"/>
      <c r="X211" s="470"/>
      <c r="Y211" s="470"/>
      <c r="Z211" s="470"/>
    </row>
    <row r="212">
      <c r="A212" s="470"/>
      <c r="B212" s="470"/>
      <c r="C212" s="470"/>
      <c r="D212" s="470"/>
      <c r="E212" s="470"/>
      <c r="F212" s="470"/>
      <c r="G212" s="470"/>
      <c r="H212" s="470"/>
      <c r="I212" s="470"/>
      <c r="J212" s="470"/>
      <c r="K212" s="470"/>
      <c r="L212" s="470"/>
      <c r="M212" s="470"/>
      <c r="N212" s="470"/>
      <c r="O212" s="470"/>
      <c r="P212" s="470"/>
      <c r="Q212" s="470"/>
      <c r="R212" s="470"/>
      <c r="S212" s="470"/>
      <c r="T212" s="470"/>
      <c r="U212" s="470"/>
      <c r="V212" s="470"/>
      <c r="W212" s="470"/>
      <c r="X212" s="470"/>
      <c r="Y212" s="470"/>
      <c r="Z212" s="470"/>
    </row>
    <row r="213">
      <c r="A213" s="470"/>
      <c r="B213" s="470"/>
      <c r="C213" s="470"/>
      <c r="D213" s="470"/>
      <c r="E213" s="470"/>
      <c r="F213" s="470"/>
      <c r="G213" s="470"/>
      <c r="H213" s="470"/>
      <c r="I213" s="470"/>
      <c r="J213" s="470"/>
      <c r="K213" s="470"/>
      <c r="L213" s="470"/>
      <c r="M213" s="470"/>
      <c r="N213" s="470"/>
      <c r="O213" s="470"/>
      <c r="P213" s="470"/>
      <c r="Q213" s="470"/>
      <c r="R213" s="470"/>
      <c r="S213" s="470"/>
      <c r="T213" s="470"/>
      <c r="U213" s="470"/>
      <c r="V213" s="470"/>
      <c r="W213" s="470"/>
      <c r="X213" s="470"/>
      <c r="Y213" s="470"/>
      <c r="Z213" s="470"/>
    </row>
    <row r="214">
      <c r="A214" s="470"/>
      <c r="B214" s="470"/>
      <c r="C214" s="470"/>
      <c r="D214" s="470"/>
      <c r="E214" s="470"/>
      <c r="F214" s="470"/>
      <c r="G214" s="470"/>
      <c r="H214" s="470"/>
      <c r="I214" s="470"/>
      <c r="J214" s="470"/>
      <c r="K214" s="470"/>
      <c r="L214" s="470"/>
      <c r="M214" s="470"/>
      <c r="N214" s="470"/>
      <c r="O214" s="470"/>
      <c r="P214" s="470"/>
      <c r="Q214" s="470"/>
      <c r="R214" s="470"/>
      <c r="S214" s="470"/>
      <c r="T214" s="470"/>
      <c r="U214" s="470"/>
      <c r="V214" s="470"/>
      <c r="W214" s="470"/>
      <c r="X214" s="470"/>
      <c r="Y214" s="470"/>
      <c r="Z214" s="470"/>
    </row>
    <row r="215">
      <c r="A215" s="470"/>
      <c r="B215" s="470"/>
      <c r="C215" s="470"/>
      <c r="D215" s="470"/>
      <c r="E215" s="470"/>
      <c r="F215" s="470"/>
      <c r="G215" s="470"/>
      <c r="H215" s="470"/>
      <c r="I215" s="470"/>
      <c r="J215" s="470"/>
      <c r="K215" s="470"/>
      <c r="L215" s="470"/>
      <c r="M215" s="470"/>
      <c r="N215" s="470"/>
      <c r="O215" s="470"/>
      <c r="P215" s="470"/>
      <c r="Q215" s="470"/>
      <c r="R215" s="470"/>
      <c r="S215" s="470"/>
      <c r="T215" s="470"/>
      <c r="U215" s="470"/>
      <c r="V215" s="470"/>
      <c r="W215" s="470"/>
      <c r="X215" s="470"/>
      <c r="Y215" s="470"/>
      <c r="Z215" s="470"/>
    </row>
    <row r="216">
      <c r="A216" s="470"/>
      <c r="B216" s="470"/>
      <c r="C216" s="470"/>
      <c r="D216" s="470"/>
      <c r="E216" s="470"/>
      <c r="F216" s="470"/>
      <c r="G216" s="470"/>
      <c r="H216" s="470"/>
      <c r="I216" s="470"/>
      <c r="J216" s="470"/>
      <c r="K216" s="470"/>
      <c r="L216" s="470"/>
      <c r="M216" s="470"/>
      <c r="N216" s="470"/>
      <c r="O216" s="470"/>
      <c r="P216" s="470"/>
      <c r="Q216" s="470"/>
      <c r="R216" s="470"/>
      <c r="S216" s="470"/>
      <c r="T216" s="470"/>
      <c r="U216" s="470"/>
      <c r="V216" s="470"/>
      <c r="W216" s="470"/>
      <c r="X216" s="470"/>
      <c r="Y216" s="470"/>
      <c r="Z216" s="470"/>
    </row>
    <row r="217">
      <c r="A217" s="470"/>
      <c r="B217" s="470"/>
      <c r="C217" s="470"/>
      <c r="D217" s="470"/>
      <c r="E217" s="470"/>
      <c r="F217" s="470"/>
      <c r="G217" s="470"/>
      <c r="H217" s="470"/>
      <c r="I217" s="470"/>
      <c r="J217" s="470"/>
      <c r="K217" s="470"/>
      <c r="L217" s="470"/>
      <c r="M217" s="470"/>
      <c r="N217" s="470"/>
      <c r="O217" s="470"/>
      <c r="P217" s="470"/>
      <c r="Q217" s="470"/>
      <c r="R217" s="470"/>
      <c r="S217" s="470"/>
      <c r="T217" s="470"/>
      <c r="U217" s="470"/>
      <c r="V217" s="470"/>
      <c r="W217" s="470"/>
      <c r="X217" s="470"/>
      <c r="Y217" s="470"/>
      <c r="Z217" s="470"/>
    </row>
    <row r="218">
      <c r="A218" s="470"/>
      <c r="B218" s="470"/>
      <c r="C218" s="470"/>
      <c r="D218" s="470"/>
      <c r="E218" s="470"/>
      <c r="F218" s="470"/>
      <c r="G218" s="470"/>
      <c r="H218" s="470"/>
      <c r="I218" s="470"/>
      <c r="J218" s="470"/>
      <c r="K218" s="470"/>
      <c r="L218" s="470"/>
      <c r="M218" s="470"/>
      <c r="N218" s="470"/>
      <c r="O218" s="470"/>
      <c r="P218" s="470"/>
      <c r="Q218" s="470"/>
      <c r="R218" s="470"/>
      <c r="S218" s="470"/>
      <c r="T218" s="470"/>
      <c r="U218" s="470"/>
      <c r="V218" s="470"/>
      <c r="W218" s="470"/>
      <c r="X218" s="470"/>
      <c r="Y218" s="470"/>
      <c r="Z218" s="470"/>
    </row>
    <row r="219">
      <c r="A219" s="470"/>
      <c r="B219" s="470"/>
      <c r="C219" s="470"/>
      <c r="D219" s="470"/>
      <c r="E219" s="470"/>
      <c r="F219" s="470"/>
      <c r="G219" s="470"/>
      <c r="H219" s="470"/>
      <c r="I219" s="470"/>
      <c r="J219" s="470"/>
      <c r="K219" s="470"/>
      <c r="L219" s="470"/>
      <c r="M219" s="470"/>
      <c r="N219" s="470"/>
      <c r="O219" s="470"/>
      <c r="P219" s="470"/>
      <c r="Q219" s="470"/>
      <c r="R219" s="470"/>
      <c r="S219" s="470"/>
      <c r="T219" s="470"/>
      <c r="U219" s="470"/>
      <c r="V219" s="470"/>
      <c r="W219" s="470"/>
      <c r="X219" s="470"/>
      <c r="Y219" s="470"/>
      <c r="Z219" s="470"/>
    </row>
    <row r="220">
      <c r="A220" s="470"/>
      <c r="B220" s="470"/>
      <c r="C220" s="470"/>
      <c r="D220" s="470"/>
      <c r="E220" s="470"/>
      <c r="F220" s="470"/>
      <c r="G220" s="470"/>
      <c r="H220" s="470"/>
      <c r="I220" s="470"/>
      <c r="J220" s="470"/>
      <c r="K220" s="470"/>
      <c r="L220" s="470"/>
      <c r="M220" s="470"/>
      <c r="N220" s="470"/>
      <c r="O220" s="470"/>
      <c r="P220" s="470"/>
      <c r="Q220" s="470"/>
      <c r="R220" s="470"/>
      <c r="S220" s="470"/>
      <c r="T220" s="470"/>
      <c r="U220" s="470"/>
      <c r="V220" s="470"/>
      <c r="W220" s="470"/>
      <c r="X220" s="470"/>
      <c r="Y220" s="470"/>
      <c r="Z220" s="470"/>
    </row>
    <row r="221">
      <c r="A221" s="470"/>
      <c r="B221" s="470"/>
      <c r="C221" s="470"/>
      <c r="D221" s="470"/>
      <c r="E221" s="470"/>
      <c r="F221" s="470"/>
      <c r="G221" s="470"/>
      <c r="H221" s="470"/>
      <c r="I221" s="470"/>
      <c r="J221" s="470"/>
      <c r="K221" s="470"/>
      <c r="L221" s="470"/>
      <c r="M221" s="470"/>
      <c r="N221" s="470"/>
      <c r="O221" s="470"/>
      <c r="P221" s="470"/>
      <c r="Q221" s="470"/>
      <c r="R221" s="470"/>
      <c r="S221" s="470"/>
      <c r="T221" s="470"/>
      <c r="U221" s="470"/>
      <c r="V221" s="470"/>
      <c r="W221" s="470"/>
      <c r="X221" s="470"/>
      <c r="Y221" s="470"/>
      <c r="Z221" s="470"/>
    </row>
    <row r="222">
      <c r="A222" s="470"/>
      <c r="B222" s="470"/>
      <c r="C222" s="470"/>
      <c r="D222" s="470"/>
      <c r="E222" s="470"/>
      <c r="F222" s="470"/>
      <c r="G222" s="470"/>
      <c r="H222" s="470"/>
      <c r="I222" s="470"/>
      <c r="J222" s="470"/>
      <c r="K222" s="470"/>
      <c r="L222" s="470"/>
      <c r="M222" s="470"/>
      <c r="N222" s="470"/>
      <c r="O222" s="470"/>
      <c r="P222" s="470"/>
      <c r="Q222" s="470"/>
      <c r="R222" s="470"/>
      <c r="S222" s="470"/>
      <c r="T222" s="470"/>
      <c r="U222" s="470"/>
      <c r="V222" s="470"/>
      <c r="W222" s="470"/>
      <c r="X222" s="470"/>
      <c r="Y222" s="470"/>
      <c r="Z222" s="470"/>
    </row>
    <row r="223">
      <c r="A223" s="470"/>
      <c r="B223" s="470"/>
      <c r="C223" s="470"/>
      <c r="D223" s="470"/>
      <c r="E223" s="470"/>
      <c r="F223" s="470"/>
      <c r="G223" s="470"/>
      <c r="H223" s="470"/>
      <c r="I223" s="470"/>
      <c r="J223" s="470"/>
      <c r="K223" s="470"/>
      <c r="L223" s="470"/>
      <c r="M223" s="470"/>
      <c r="N223" s="470"/>
      <c r="O223" s="470"/>
      <c r="P223" s="470"/>
      <c r="Q223" s="470"/>
      <c r="R223" s="470"/>
      <c r="S223" s="470"/>
      <c r="T223" s="470"/>
      <c r="U223" s="470"/>
      <c r="V223" s="470"/>
      <c r="W223" s="470"/>
      <c r="X223" s="470"/>
      <c r="Y223" s="470"/>
      <c r="Z223" s="470"/>
    </row>
    <row r="224">
      <c r="A224" s="470"/>
      <c r="B224" s="470"/>
      <c r="C224" s="470"/>
      <c r="D224" s="470"/>
      <c r="E224" s="470"/>
      <c r="F224" s="470"/>
      <c r="G224" s="470"/>
      <c r="H224" s="470"/>
      <c r="I224" s="470"/>
      <c r="J224" s="470"/>
      <c r="K224" s="470"/>
      <c r="L224" s="470"/>
      <c r="M224" s="470"/>
      <c r="N224" s="470"/>
      <c r="O224" s="470"/>
      <c r="P224" s="470"/>
      <c r="Q224" s="470"/>
      <c r="R224" s="470"/>
      <c r="S224" s="470"/>
      <c r="T224" s="470"/>
      <c r="U224" s="470"/>
      <c r="V224" s="470"/>
      <c r="W224" s="470"/>
      <c r="X224" s="470"/>
      <c r="Y224" s="470"/>
      <c r="Z224" s="470"/>
    </row>
    <row r="225">
      <c r="A225" s="470"/>
      <c r="B225" s="470"/>
      <c r="C225" s="470"/>
      <c r="D225" s="470"/>
      <c r="E225" s="470"/>
      <c r="F225" s="470"/>
      <c r="G225" s="470"/>
      <c r="H225" s="470"/>
      <c r="I225" s="470"/>
      <c r="J225" s="470"/>
      <c r="K225" s="470"/>
      <c r="L225" s="470"/>
      <c r="M225" s="470"/>
      <c r="N225" s="470"/>
      <c r="O225" s="470"/>
      <c r="P225" s="470"/>
      <c r="Q225" s="470"/>
      <c r="R225" s="470"/>
      <c r="S225" s="470"/>
      <c r="T225" s="470"/>
      <c r="U225" s="470"/>
      <c r="V225" s="470"/>
      <c r="W225" s="470"/>
      <c r="X225" s="470"/>
      <c r="Y225" s="470"/>
      <c r="Z225" s="470"/>
    </row>
    <row r="226">
      <c r="A226" s="470"/>
      <c r="B226" s="470"/>
      <c r="C226" s="470"/>
      <c r="D226" s="470"/>
      <c r="E226" s="470"/>
      <c r="F226" s="470"/>
      <c r="G226" s="470"/>
      <c r="H226" s="470"/>
      <c r="I226" s="470"/>
      <c r="J226" s="470"/>
      <c r="K226" s="470"/>
      <c r="L226" s="470"/>
      <c r="M226" s="470"/>
      <c r="N226" s="470"/>
      <c r="O226" s="470"/>
      <c r="P226" s="470"/>
      <c r="Q226" s="470"/>
      <c r="R226" s="470"/>
      <c r="S226" s="470"/>
      <c r="T226" s="470"/>
      <c r="U226" s="470"/>
      <c r="V226" s="470"/>
      <c r="W226" s="470"/>
      <c r="X226" s="470"/>
      <c r="Y226" s="470"/>
      <c r="Z226" s="470"/>
    </row>
    <row r="227">
      <c r="A227" s="470"/>
      <c r="B227" s="470"/>
      <c r="C227" s="470"/>
      <c r="D227" s="470"/>
      <c r="E227" s="470"/>
      <c r="F227" s="470"/>
      <c r="G227" s="470"/>
      <c r="H227" s="470"/>
      <c r="I227" s="470"/>
      <c r="J227" s="470"/>
      <c r="K227" s="470"/>
      <c r="L227" s="470"/>
      <c r="M227" s="470"/>
      <c r="N227" s="470"/>
      <c r="O227" s="470"/>
      <c r="P227" s="470"/>
      <c r="Q227" s="470"/>
      <c r="R227" s="470"/>
      <c r="S227" s="470"/>
      <c r="T227" s="470"/>
      <c r="U227" s="470"/>
      <c r="V227" s="470"/>
      <c r="W227" s="470"/>
      <c r="X227" s="470"/>
      <c r="Y227" s="470"/>
      <c r="Z227" s="470"/>
    </row>
    <row r="228">
      <c r="A228" s="470"/>
      <c r="B228" s="470"/>
      <c r="C228" s="470"/>
      <c r="D228" s="470"/>
      <c r="E228" s="470"/>
      <c r="F228" s="470"/>
      <c r="G228" s="470"/>
      <c r="H228" s="470"/>
      <c r="I228" s="470"/>
      <c r="J228" s="470"/>
      <c r="K228" s="470"/>
      <c r="L228" s="470"/>
      <c r="M228" s="470"/>
      <c r="N228" s="470"/>
      <c r="O228" s="470"/>
      <c r="P228" s="470"/>
      <c r="Q228" s="470"/>
      <c r="R228" s="470"/>
      <c r="S228" s="470"/>
      <c r="T228" s="470"/>
      <c r="U228" s="470"/>
      <c r="V228" s="470"/>
      <c r="W228" s="470"/>
      <c r="X228" s="470"/>
      <c r="Y228" s="470"/>
      <c r="Z228" s="470"/>
    </row>
    <row r="229">
      <c r="A229" s="470"/>
      <c r="B229" s="470"/>
      <c r="C229" s="470"/>
      <c r="D229" s="470"/>
      <c r="E229" s="470"/>
      <c r="F229" s="470"/>
      <c r="G229" s="470"/>
      <c r="H229" s="470"/>
      <c r="I229" s="470"/>
      <c r="J229" s="470"/>
      <c r="K229" s="470"/>
      <c r="L229" s="470"/>
      <c r="M229" s="470"/>
      <c r="N229" s="470"/>
      <c r="O229" s="470"/>
      <c r="P229" s="470"/>
      <c r="Q229" s="470"/>
      <c r="R229" s="470"/>
      <c r="S229" s="470"/>
      <c r="T229" s="470"/>
      <c r="U229" s="470"/>
      <c r="V229" s="470"/>
      <c r="W229" s="470"/>
      <c r="X229" s="470"/>
      <c r="Y229" s="470"/>
      <c r="Z229" s="470"/>
    </row>
    <row r="230">
      <c r="A230" s="470"/>
      <c r="B230" s="470"/>
      <c r="C230" s="470"/>
      <c r="D230" s="470"/>
      <c r="E230" s="470"/>
      <c r="F230" s="470"/>
      <c r="G230" s="470"/>
      <c r="H230" s="470"/>
      <c r="I230" s="470"/>
      <c r="J230" s="470"/>
      <c r="K230" s="470"/>
      <c r="L230" s="470"/>
      <c r="M230" s="470"/>
      <c r="N230" s="470"/>
      <c r="O230" s="470"/>
      <c r="P230" s="470"/>
      <c r="Q230" s="470"/>
      <c r="R230" s="470"/>
      <c r="S230" s="470"/>
      <c r="T230" s="470"/>
      <c r="U230" s="470"/>
      <c r="V230" s="470"/>
      <c r="W230" s="470"/>
      <c r="X230" s="470"/>
      <c r="Y230" s="470"/>
      <c r="Z230" s="470"/>
    </row>
    <row r="231">
      <c r="A231" s="470"/>
      <c r="B231" s="470"/>
      <c r="C231" s="470"/>
      <c r="D231" s="470"/>
      <c r="E231" s="470"/>
      <c r="F231" s="470"/>
      <c r="G231" s="470"/>
      <c r="H231" s="470"/>
      <c r="I231" s="470"/>
      <c r="J231" s="470"/>
      <c r="K231" s="470"/>
      <c r="L231" s="470"/>
      <c r="M231" s="470"/>
      <c r="N231" s="470"/>
      <c r="O231" s="470"/>
      <c r="P231" s="470"/>
      <c r="Q231" s="470"/>
      <c r="R231" s="470"/>
      <c r="S231" s="470"/>
      <c r="T231" s="470"/>
      <c r="U231" s="470"/>
      <c r="V231" s="470"/>
      <c r="W231" s="470"/>
      <c r="X231" s="470"/>
      <c r="Y231" s="470"/>
      <c r="Z231" s="470"/>
    </row>
    <row r="232">
      <c r="A232" s="470"/>
      <c r="B232" s="470"/>
      <c r="C232" s="470"/>
      <c r="D232" s="470"/>
      <c r="E232" s="470"/>
      <c r="F232" s="470"/>
      <c r="G232" s="470"/>
      <c r="H232" s="470"/>
      <c r="I232" s="470"/>
      <c r="J232" s="470"/>
      <c r="K232" s="470"/>
      <c r="L232" s="470"/>
      <c r="M232" s="470"/>
      <c r="N232" s="470"/>
      <c r="O232" s="470"/>
      <c r="P232" s="470"/>
      <c r="Q232" s="470"/>
      <c r="R232" s="470"/>
      <c r="S232" s="470"/>
      <c r="T232" s="470"/>
      <c r="U232" s="470"/>
      <c r="V232" s="470"/>
      <c r="W232" s="470"/>
      <c r="X232" s="470"/>
      <c r="Y232" s="470"/>
      <c r="Z232" s="470"/>
    </row>
    <row r="233">
      <c r="A233" s="470"/>
      <c r="B233" s="470"/>
      <c r="C233" s="470"/>
      <c r="D233" s="470"/>
      <c r="E233" s="470"/>
      <c r="F233" s="470"/>
      <c r="G233" s="470"/>
      <c r="H233" s="470"/>
      <c r="I233" s="470"/>
      <c r="J233" s="470"/>
      <c r="K233" s="470"/>
      <c r="L233" s="470"/>
      <c r="M233" s="470"/>
      <c r="N233" s="470"/>
      <c r="O233" s="470"/>
      <c r="P233" s="470"/>
      <c r="Q233" s="470"/>
      <c r="R233" s="470"/>
      <c r="S233" s="470"/>
      <c r="T233" s="470"/>
      <c r="U233" s="470"/>
      <c r="V233" s="470"/>
      <c r="W233" s="470"/>
      <c r="X233" s="470"/>
      <c r="Y233" s="470"/>
      <c r="Z233" s="470"/>
    </row>
    <row r="234">
      <c r="A234" s="470"/>
      <c r="B234" s="470"/>
      <c r="C234" s="470"/>
      <c r="D234" s="470"/>
      <c r="E234" s="470"/>
      <c r="F234" s="470"/>
      <c r="G234" s="470"/>
      <c r="H234" s="470"/>
      <c r="I234" s="470"/>
      <c r="J234" s="470"/>
      <c r="K234" s="470"/>
      <c r="L234" s="470"/>
      <c r="M234" s="470"/>
      <c r="N234" s="470"/>
      <c r="O234" s="470"/>
      <c r="P234" s="470"/>
      <c r="Q234" s="470"/>
      <c r="R234" s="470"/>
      <c r="S234" s="470"/>
      <c r="T234" s="470"/>
      <c r="U234" s="470"/>
      <c r="V234" s="470"/>
      <c r="W234" s="470"/>
      <c r="X234" s="470"/>
      <c r="Y234" s="470"/>
      <c r="Z234" s="470"/>
    </row>
    <row r="235">
      <c r="A235" s="470"/>
      <c r="B235" s="470"/>
      <c r="C235" s="470"/>
      <c r="D235" s="470"/>
      <c r="E235" s="470"/>
      <c r="F235" s="470"/>
      <c r="G235" s="470"/>
      <c r="H235" s="470"/>
      <c r="I235" s="470"/>
      <c r="J235" s="470"/>
      <c r="K235" s="470"/>
      <c r="L235" s="470"/>
      <c r="M235" s="470"/>
      <c r="N235" s="470"/>
      <c r="O235" s="470"/>
      <c r="P235" s="470"/>
      <c r="Q235" s="470"/>
      <c r="R235" s="470"/>
      <c r="S235" s="470"/>
      <c r="T235" s="470"/>
      <c r="U235" s="470"/>
      <c r="V235" s="470"/>
      <c r="W235" s="470"/>
      <c r="X235" s="470"/>
      <c r="Y235" s="470"/>
      <c r="Z235" s="470"/>
    </row>
    <row r="236">
      <c r="A236" s="470"/>
      <c r="B236" s="470"/>
      <c r="C236" s="470"/>
      <c r="D236" s="470"/>
      <c r="E236" s="470"/>
      <c r="F236" s="470"/>
      <c r="G236" s="470"/>
      <c r="H236" s="470"/>
      <c r="I236" s="470"/>
      <c r="J236" s="470"/>
      <c r="K236" s="470"/>
      <c r="L236" s="470"/>
      <c r="M236" s="470"/>
      <c r="N236" s="470"/>
      <c r="O236" s="470"/>
      <c r="P236" s="470"/>
      <c r="Q236" s="470"/>
      <c r="R236" s="470"/>
      <c r="S236" s="470"/>
      <c r="T236" s="470"/>
      <c r="U236" s="470"/>
      <c r="V236" s="470"/>
      <c r="W236" s="470"/>
      <c r="X236" s="470"/>
      <c r="Y236" s="470"/>
      <c r="Z236" s="470"/>
    </row>
    <row r="237">
      <c r="A237" s="470"/>
      <c r="B237" s="470"/>
      <c r="C237" s="470"/>
      <c r="D237" s="470"/>
      <c r="E237" s="470"/>
      <c r="F237" s="470"/>
      <c r="G237" s="470"/>
      <c r="H237" s="470"/>
      <c r="I237" s="470"/>
      <c r="J237" s="470"/>
      <c r="K237" s="470"/>
      <c r="L237" s="470"/>
      <c r="M237" s="470"/>
      <c r="N237" s="470"/>
      <c r="O237" s="470"/>
      <c r="P237" s="470"/>
      <c r="Q237" s="470"/>
      <c r="R237" s="470"/>
      <c r="S237" s="470"/>
      <c r="T237" s="470"/>
      <c r="U237" s="470"/>
      <c r="V237" s="470"/>
      <c r="W237" s="470"/>
      <c r="X237" s="470"/>
      <c r="Y237" s="470"/>
      <c r="Z237" s="470"/>
    </row>
    <row r="238">
      <c r="A238" s="470"/>
      <c r="B238" s="470"/>
      <c r="C238" s="470"/>
      <c r="D238" s="470"/>
      <c r="E238" s="470"/>
      <c r="F238" s="470"/>
      <c r="G238" s="470"/>
      <c r="H238" s="470"/>
      <c r="I238" s="470"/>
      <c r="J238" s="470"/>
      <c r="K238" s="470"/>
      <c r="L238" s="470"/>
      <c r="M238" s="470"/>
      <c r="N238" s="470"/>
      <c r="O238" s="470"/>
      <c r="P238" s="470"/>
      <c r="Q238" s="470"/>
      <c r="R238" s="470"/>
      <c r="S238" s="470"/>
      <c r="T238" s="470"/>
      <c r="U238" s="470"/>
      <c r="V238" s="470"/>
      <c r="W238" s="470"/>
      <c r="X238" s="470"/>
      <c r="Y238" s="470"/>
      <c r="Z238" s="470"/>
    </row>
    <row r="239">
      <c r="A239" s="470"/>
      <c r="B239" s="470"/>
      <c r="C239" s="470"/>
      <c r="D239" s="470"/>
      <c r="E239" s="470"/>
      <c r="F239" s="470"/>
      <c r="G239" s="470"/>
      <c r="H239" s="470"/>
      <c r="I239" s="470"/>
      <c r="J239" s="470"/>
      <c r="K239" s="470"/>
      <c r="L239" s="470"/>
      <c r="M239" s="470"/>
      <c r="N239" s="470"/>
      <c r="O239" s="470"/>
      <c r="P239" s="470"/>
      <c r="Q239" s="470"/>
      <c r="R239" s="470"/>
      <c r="S239" s="470"/>
      <c r="T239" s="470"/>
      <c r="U239" s="470"/>
      <c r="V239" s="470"/>
      <c r="W239" s="470"/>
      <c r="X239" s="470"/>
      <c r="Y239" s="470"/>
      <c r="Z239" s="470"/>
    </row>
    <row r="240">
      <c r="A240" s="470"/>
      <c r="B240" s="470"/>
      <c r="C240" s="470"/>
      <c r="D240" s="470"/>
      <c r="E240" s="470"/>
      <c r="F240" s="470"/>
      <c r="G240" s="470"/>
      <c r="H240" s="470"/>
      <c r="I240" s="470"/>
      <c r="J240" s="470"/>
      <c r="K240" s="470"/>
      <c r="L240" s="470"/>
      <c r="M240" s="470"/>
      <c r="N240" s="470"/>
      <c r="O240" s="470"/>
      <c r="P240" s="470"/>
      <c r="Q240" s="470"/>
      <c r="R240" s="470"/>
      <c r="S240" s="470"/>
      <c r="T240" s="470"/>
      <c r="U240" s="470"/>
      <c r="V240" s="470"/>
      <c r="W240" s="470"/>
      <c r="X240" s="470"/>
      <c r="Y240" s="470"/>
      <c r="Z240" s="470"/>
    </row>
    <row r="241">
      <c r="A241" s="470"/>
      <c r="B241" s="470"/>
      <c r="C241" s="470"/>
      <c r="D241" s="470"/>
      <c r="E241" s="470"/>
      <c r="F241" s="470"/>
      <c r="G241" s="470"/>
      <c r="H241" s="470"/>
      <c r="I241" s="470"/>
      <c r="J241" s="470"/>
      <c r="K241" s="470"/>
      <c r="L241" s="470"/>
      <c r="M241" s="470"/>
      <c r="N241" s="470"/>
      <c r="O241" s="470"/>
      <c r="P241" s="470"/>
      <c r="Q241" s="470"/>
      <c r="R241" s="470"/>
      <c r="S241" s="470"/>
      <c r="T241" s="470"/>
      <c r="U241" s="470"/>
      <c r="V241" s="470"/>
      <c r="W241" s="470"/>
      <c r="X241" s="470"/>
      <c r="Y241" s="470"/>
      <c r="Z241" s="470"/>
    </row>
    <row r="242">
      <c r="A242" s="470"/>
      <c r="B242" s="470"/>
      <c r="C242" s="470"/>
      <c r="D242" s="470"/>
      <c r="E242" s="470"/>
      <c r="F242" s="470"/>
      <c r="G242" s="470"/>
      <c r="H242" s="470"/>
      <c r="I242" s="470"/>
      <c r="J242" s="470"/>
      <c r="K242" s="470"/>
      <c r="L242" s="470"/>
      <c r="M242" s="470"/>
      <c r="N242" s="470"/>
      <c r="O242" s="470"/>
      <c r="P242" s="470"/>
      <c r="Q242" s="470"/>
      <c r="R242" s="470"/>
      <c r="S242" s="470"/>
      <c r="T242" s="470"/>
      <c r="U242" s="470"/>
      <c r="V242" s="470"/>
      <c r="W242" s="470"/>
      <c r="X242" s="470"/>
      <c r="Y242" s="470"/>
      <c r="Z242" s="470"/>
    </row>
    <row r="243">
      <c r="A243" s="470"/>
      <c r="B243" s="470"/>
      <c r="C243" s="470"/>
      <c r="D243" s="470"/>
      <c r="E243" s="470"/>
      <c r="F243" s="470"/>
      <c r="G243" s="470"/>
      <c r="H243" s="470"/>
      <c r="I243" s="470"/>
      <c r="J243" s="470"/>
      <c r="K243" s="470"/>
      <c r="L243" s="470"/>
      <c r="M243" s="470"/>
      <c r="N243" s="470"/>
      <c r="O243" s="470"/>
      <c r="P243" s="470"/>
      <c r="Q243" s="470"/>
      <c r="R243" s="470"/>
      <c r="S243" s="470"/>
      <c r="T243" s="470"/>
      <c r="U243" s="470"/>
      <c r="V243" s="470"/>
      <c r="W243" s="470"/>
      <c r="X243" s="470"/>
      <c r="Y243" s="470"/>
      <c r="Z243" s="470"/>
    </row>
    <row r="244">
      <c r="A244" s="470"/>
      <c r="B244" s="470"/>
      <c r="C244" s="470"/>
      <c r="D244" s="470"/>
      <c r="E244" s="470"/>
      <c r="F244" s="470"/>
      <c r="G244" s="470"/>
      <c r="H244" s="470"/>
      <c r="I244" s="470"/>
      <c r="J244" s="470"/>
      <c r="K244" s="470"/>
      <c r="L244" s="470"/>
      <c r="M244" s="470"/>
      <c r="N244" s="470"/>
      <c r="O244" s="470"/>
      <c r="P244" s="470"/>
      <c r="Q244" s="470"/>
      <c r="R244" s="470"/>
      <c r="S244" s="470"/>
      <c r="T244" s="470"/>
      <c r="U244" s="470"/>
      <c r="V244" s="470"/>
      <c r="W244" s="470"/>
      <c r="X244" s="470"/>
      <c r="Y244" s="470"/>
      <c r="Z244" s="470"/>
    </row>
    <row r="245">
      <c r="A245" s="470"/>
      <c r="B245" s="470"/>
      <c r="C245" s="470"/>
      <c r="D245" s="470"/>
      <c r="E245" s="470"/>
      <c r="F245" s="470"/>
      <c r="G245" s="470"/>
      <c r="H245" s="470"/>
      <c r="I245" s="470"/>
      <c r="J245" s="470"/>
      <c r="K245" s="470"/>
      <c r="L245" s="470"/>
      <c r="M245" s="470"/>
      <c r="N245" s="470"/>
      <c r="O245" s="470"/>
      <c r="P245" s="470"/>
      <c r="Q245" s="470"/>
      <c r="R245" s="470"/>
      <c r="S245" s="470"/>
      <c r="T245" s="470"/>
      <c r="U245" s="470"/>
      <c r="V245" s="470"/>
      <c r="W245" s="470"/>
      <c r="X245" s="470"/>
      <c r="Y245" s="470"/>
      <c r="Z245" s="470"/>
    </row>
    <row r="246">
      <c r="A246" s="470"/>
      <c r="B246" s="470"/>
      <c r="C246" s="470"/>
      <c r="D246" s="470"/>
      <c r="E246" s="470"/>
      <c r="F246" s="470"/>
      <c r="G246" s="470"/>
      <c r="H246" s="470"/>
      <c r="I246" s="470"/>
      <c r="J246" s="470"/>
      <c r="K246" s="470"/>
      <c r="L246" s="470"/>
      <c r="M246" s="470"/>
      <c r="N246" s="470"/>
      <c r="O246" s="470"/>
      <c r="P246" s="470"/>
      <c r="Q246" s="470"/>
      <c r="R246" s="470"/>
      <c r="S246" s="470"/>
      <c r="T246" s="470"/>
      <c r="U246" s="470"/>
      <c r="V246" s="470"/>
      <c r="W246" s="470"/>
      <c r="X246" s="470"/>
      <c r="Y246" s="470"/>
      <c r="Z246" s="470"/>
    </row>
    <row r="247">
      <c r="A247" s="470"/>
      <c r="B247" s="470"/>
      <c r="C247" s="470"/>
      <c r="D247" s="470"/>
      <c r="E247" s="470"/>
      <c r="F247" s="470"/>
      <c r="G247" s="470"/>
      <c r="H247" s="470"/>
      <c r="I247" s="470"/>
      <c r="J247" s="470"/>
      <c r="K247" s="470"/>
      <c r="L247" s="470"/>
      <c r="M247" s="470"/>
      <c r="N247" s="470"/>
      <c r="O247" s="470"/>
      <c r="P247" s="470"/>
      <c r="Q247" s="470"/>
      <c r="R247" s="470"/>
      <c r="S247" s="470"/>
      <c r="T247" s="470"/>
      <c r="U247" s="470"/>
      <c r="V247" s="470"/>
      <c r="W247" s="470"/>
      <c r="X247" s="470"/>
      <c r="Y247" s="470"/>
      <c r="Z247" s="470"/>
    </row>
    <row r="248">
      <c r="A248" s="470"/>
      <c r="B248" s="470"/>
      <c r="C248" s="470"/>
      <c r="D248" s="470"/>
      <c r="E248" s="470"/>
      <c r="F248" s="470"/>
      <c r="G248" s="470"/>
      <c r="H248" s="470"/>
      <c r="I248" s="470"/>
      <c r="J248" s="470"/>
      <c r="K248" s="470"/>
      <c r="L248" s="470"/>
      <c r="M248" s="470"/>
      <c r="N248" s="470"/>
      <c r="O248" s="470"/>
      <c r="P248" s="470"/>
      <c r="Q248" s="470"/>
      <c r="R248" s="470"/>
      <c r="S248" s="470"/>
      <c r="T248" s="470"/>
      <c r="U248" s="470"/>
      <c r="V248" s="470"/>
      <c r="W248" s="470"/>
      <c r="X248" s="470"/>
      <c r="Y248" s="470"/>
      <c r="Z248" s="470"/>
    </row>
    <row r="249">
      <c r="A249" s="470"/>
      <c r="B249" s="470"/>
      <c r="C249" s="470"/>
      <c r="D249" s="470"/>
      <c r="E249" s="470"/>
      <c r="F249" s="470"/>
      <c r="G249" s="470"/>
      <c r="H249" s="470"/>
      <c r="I249" s="470"/>
      <c r="J249" s="470"/>
      <c r="K249" s="470"/>
      <c r="L249" s="470"/>
      <c r="M249" s="470"/>
      <c r="N249" s="470"/>
      <c r="O249" s="470"/>
      <c r="P249" s="470"/>
      <c r="Q249" s="470"/>
      <c r="R249" s="470"/>
      <c r="S249" s="470"/>
      <c r="T249" s="470"/>
      <c r="U249" s="470"/>
      <c r="V249" s="470"/>
      <c r="W249" s="470"/>
      <c r="X249" s="470"/>
      <c r="Y249" s="470"/>
      <c r="Z249" s="470"/>
    </row>
    <row r="250">
      <c r="A250" s="470"/>
      <c r="B250" s="470"/>
      <c r="C250" s="470"/>
      <c r="D250" s="470"/>
      <c r="E250" s="470"/>
      <c r="F250" s="470"/>
      <c r="G250" s="470"/>
      <c r="H250" s="470"/>
      <c r="I250" s="470"/>
      <c r="J250" s="470"/>
      <c r="K250" s="470"/>
      <c r="L250" s="470"/>
      <c r="M250" s="470"/>
      <c r="N250" s="470"/>
      <c r="O250" s="470"/>
      <c r="P250" s="470"/>
      <c r="Q250" s="470"/>
      <c r="R250" s="470"/>
      <c r="S250" s="470"/>
      <c r="T250" s="470"/>
      <c r="U250" s="470"/>
      <c r="V250" s="470"/>
      <c r="W250" s="470"/>
      <c r="X250" s="470"/>
      <c r="Y250" s="470"/>
      <c r="Z250" s="470"/>
    </row>
    <row r="251">
      <c r="A251" s="470"/>
      <c r="B251" s="470"/>
      <c r="C251" s="470"/>
      <c r="D251" s="470"/>
      <c r="E251" s="470"/>
      <c r="F251" s="470"/>
      <c r="G251" s="470"/>
      <c r="H251" s="470"/>
      <c r="I251" s="470"/>
      <c r="J251" s="470"/>
      <c r="K251" s="470"/>
      <c r="L251" s="470"/>
      <c r="M251" s="470"/>
      <c r="N251" s="470"/>
      <c r="O251" s="470"/>
      <c r="P251" s="470"/>
      <c r="Q251" s="470"/>
      <c r="R251" s="470"/>
      <c r="S251" s="470"/>
      <c r="T251" s="470"/>
      <c r="U251" s="470"/>
      <c r="V251" s="470"/>
      <c r="W251" s="470"/>
      <c r="X251" s="470"/>
      <c r="Y251" s="470"/>
      <c r="Z251" s="470"/>
    </row>
    <row r="252">
      <c r="A252" s="470"/>
      <c r="B252" s="470"/>
      <c r="C252" s="470"/>
      <c r="D252" s="470"/>
      <c r="E252" s="470"/>
      <c r="F252" s="470"/>
      <c r="G252" s="470"/>
      <c r="H252" s="470"/>
      <c r="I252" s="470"/>
      <c r="J252" s="470"/>
      <c r="K252" s="470"/>
      <c r="L252" s="470"/>
      <c r="M252" s="470"/>
      <c r="N252" s="470"/>
      <c r="O252" s="470"/>
      <c r="P252" s="470"/>
      <c r="Q252" s="470"/>
      <c r="R252" s="470"/>
      <c r="S252" s="470"/>
      <c r="T252" s="470"/>
      <c r="U252" s="470"/>
      <c r="V252" s="470"/>
      <c r="W252" s="470"/>
      <c r="X252" s="470"/>
      <c r="Y252" s="470"/>
      <c r="Z252" s="470"/>
    </row>
    <row r="253">
      <c r="A253" s="470"/>
      <c r="B253" s="470"/>
      <c r="C253" s="470"/>
      <c r="D253" s="470"/>
      <c r="E253" s="470"/>
      <c r="F253" s="470"/>
      <c r="G253" s="470"/>
      <c r="H253" s="470"/>
      <c r="I253" s="470"/>
      <c r="J253" s="470"/>
      <c r="K253" s="470"/>
      <c r="L253" s="470"/>
      <c r="M253" s="470"/>
      <c r="N253" s="470"/>
      <c r="O253" s="470"/>
      <c r="P253" s="470"/>
      <c r="Q253" s="470"/>
      <c r="R253" s="470"/>
      <c r="S253" s="470"/>
      <c r="T253" s="470"/>
      <c r="U253" s="470"/>
      <c r="V253" s="470"/>
      <c r="W253" s="470"/>
      <c r="X253" s="470"/>
      <c r="Y253" s="470"/>
      <c r="Z253" s="470"/>
    </row>
    <row r="254">
      <c r="A254" s="470"/>
      <c r="B254" s="470"/>
      <c r="C254" s="470"/>
      <c r="D254" s="470"/>
      <c r="E254" s="470"/>
      <c r="F254" s="470"/>
      <c r="G254" s="470"/>
      <c r="H254" s="470"/>
      <c r="I254" s="470"/>
      <c r="J254" s="470"/>
      <c r="K254" s="470"/>
      <c r="L254" s="470"/>
      <c r="M254" s="470"/>
      <c r="N254" s="470"/>
      <c r="O254" s="470"/>
      <c r="P254" s="470"/>
      <c r="Q254" s="470"/>
      <c r="R254" s="470"/>
      <c r="S254" s="470"/>
      <c r="T254" s="470"/>
      <c r="U254" s="470"/>
      <c r="V254" s="470"/>
      <c r="W254" s="470"/>
      <c r="X254" s="470"/>
      <c r="Y254" s="470"/>
      <c r="Z254" s="470"/>
    </row>
    <row r="255">
      <c r="A255" s="470"/>
      <c r="B255" s="470"/>
      <c r="C255" s="470"/>
      <c r="D255" s="470"/>
      <c r="E255" s="470"/>
      <c r="F255" s="470"/>
      <c r="G255" s="470"/>
      <c r="H255" s="470"/>
      <c r="I255" s="470"/>
      <c r="J255" s="470"/>
      <c r="K255" s="470"/>
      <c r="L255" s="470"/>
      <c r="M255" s="470"/>
      <c r="N255" s="470"/>
      <c r="O255" s="470"/>
      <c r="P255" s="470"/>
      <c r="Q255" s="470"/>
      <c r="R255" s="470"/>
      <c r="S255" s="470"/>
      <c r="T255" s="470"/>
      <c r="U255" s="470"/>
      <c r="V255" s="470"/>
      <c r="W255" s="470"/>
      <c r="X255" s="470"/>
      <c r="Y255" s="470"/>
      <c r="Z255" s="470"/>
    </row>
    <row r="256">
      <c r="A256" s="470"/>
      <c r="B256" s="470"/>
      <c r="C256" s="470"/>
      <c r="D256" s="470"/>
      <c r="E256" s="470"/>
      <c r="F256" s="470"/>
      <c r="G256" s="470"/>
      <c r="H256" s="470"/>
      <c r="I256" s="470"/>
      <c r="J256" s="470"/>
      <c r="K256" s="470"/>
      <c r="L256" s="470"/>
      <c r="M256" s="470"/>
      <c r="N256" s="470"/>
      <c r="O256" s="470"/>
      <c r="P256" s="470"/>
      <c r="Q256" s="470"/>
      <c r="R256" s="470"/>
      <c r="S256" s="470"/>
      <c r="T256" s="470"/>
      <c r="U256" s="470"/>
      <c r="V256" s="470"/>
      <c r="W256" s="470"/>
      <c r="X256" s="470"/>
      <c r="Y256" s="470"/>
      <c r="Z256" s="470"/>
    </row>
    <row r="257">
      <c r="A257" s="470"/>
      <c r="B257" s="470"/>
      <c r="C257" s="470"/>
      <c r="D257" s="470"/>
      <c r="E257" s="470"/>
      <c r="F257" s="470"/>
      <c r="G257" s="470"/>
      <c r="H257" s="470"/>
      <c r="I257" s="470"/>
      <c r="J257" s="470"/>
      <c r="K257" s="470"/>
      <c r="L257" s="470"/>
      <c r="M257" s="470"/>
      <c r="N257" s="470"/>
      <c r="O257" s="470"/>
      <c r="P257" s="470"/>
      <c r="Q257" s="470"/>
      <c r="R257" s="470"/>
      <c r="S257" s="470"/>
      <c r="T257" s="470"/>
      <c r="U257" s="470"/>
      <c r="V257" s="470"/>
      <c r="W257" s="470"/>
      <c r="X257" s="470"/>
      <c r="Y257" s="470"/>
      <c r="Z257" s="470"/>
    </row>
    <row r="258">
      <c r="A258" s="470"/>
      <c r="B258" s="470"/>
      <c r="C258" s="470"/>
      <c r="D258" s="470"/>
      <c r="E258" s="470"/>
      <c r="F258" s="470"/>
      <c r="G258" s="470"/>
      <c r="H258" s="470"/>
      <c r="I258" s="470"/>
      <c r="J258" s="470"/>
      <c r="K258" s="470"/>
      <c r="L258" s="470"/>
      <c r="M258" s="470"/>
      <c r="N258" s="470"/>
      <c r="O258" s="470"/>
      <c r="P258" s="470"/>
      <c r="Q258" s="470"/>
      <c r="R258" s="470"/>
      <c r="S258" s="470"/>
      <c r="T258" s="470"/>
      <c r="U258" s="470"/>
      <c r="V258" s="470"/>
      <c r="W258" s="470"/>
      <c r="X258" s="470"/>
      <c r="Y258" s="470"/>
      <c r="Z258" s="470"/>
    </row>
    <row r="259">
      <c r="A259" s="470"/>
      <c r="B259" s="470"/>
      <c r="C259" s="470"/>
      <c r="D259" s="470"/>
      <c r="E259" s="470"/>
      <c r="F259" s="470"/>
      <c r="G259" s="470"/>
      <c r="H259" s="470"/>
      <c r="I259" s="470"/>
      <c r="J259" s="470"/>
      <c r="K259" s="470"/>
      <c r="L259" s="470"/>
      <c r="M259" s="470"/>
      <c r="N259" s="470"/>
      <c r="O259" s="470"/>
      <c r="P259" s="470"/>
      <c r="Q259" s="470"/>
      <c r="R259" s="470"/>
      <c r="S259" s="470"/>
      <c r="T259" s="470"/>
      <c r="U259" s="470"/>
      <c r="V259" s="470"/>
      <c r="W259" s="470"/>
      <c r="X259" s="470"/>
      <c r="Y259" s="470"/>
      <c r="Z259" s="470"/>
    </row>
    <row r="260">
      <c r="A260" s="470"/>
      <c r="B260" s="470"/>
      <c r="C260" s="470"/>
      <c r="D260" s="470"/>
      <c r="E260" s="470"/>
      <c r="F260" s="470"/>
      <c r="G260" s="470"/>
      <c r="H260" s="470"/>
      <c r="I260" s="470"/>
      <c r="J260" s="470"/>
      <c r="K260" s="470"/>
      <c r="L260" s="470"/>
      <c r="M260" s="470"/>
      <c r="N260" s="470"/>
      <c r="O260" s="470"/>
      <c r="P260" s="470"/>
      <c r="Q260" s="470"/>
      <c r="R260" s="470"/>
      <c r="S260" s="470"/>
      <c r="T260" s="470"/>
      <c r="U260" s="470"/>
      <c r="V260" s="470"/>
      <c r="W260" s="470"/>
      <c r="X260" s="470"/>
      <c r="Y260" s="470"/>
      <c r="Z260" s="470"/>
    </row>
    <row r="261">
      <c r="A261" s="470"/>
      <c r="B261" s="470"/>
      <c r="C261" s="470"/>
      <c r="D261" s="470"/>
      <c r="E261" s="470"/>
      <c r="F261" s="470"/>
      <c r="G261" s="470"/>
      <c r="H261" s="470"/>
      <c r="I261" s="470"/>
      <c r="J261" s="470"/>
      <c r="K261" s="470"/>
      <c r="L261" s="470"/>
      <c r="M261" s="470"/>
      <c r="N261" s="470"/>
      <c r="O261" s="470"/>
      <c r="P261" s="470"/>
      <c r="Q261" s="470"/>
      <c r="R261" s="470"/>
      <c r="S261" s="470"/>
      <c r="T261" s="470"/>
      <c r="U261" s="470"/>
      <c r="V261" s="470"/>
      <c r="W261" s="470"/>
      <c r="X261" s="470"/>
      <c r="Y261" s="470"/>
      <c r="Z261" s="470"/>
    </row>
    <row r="262">
      <c r="A262" s="470"/>
      <c r="B262" s="470"/>
      <c r="C262" s="470"/>
      <c r="D262" s="470"/>
      <c r="E262" s="470"/>
      <c r="F262" s="470"/>
      <c r="G262" s="470"/>
      <c r="H262" s="470"/>
      <c r="I262" s="470"/>
      <c r="J262" s="470"/>
      <c r="K262" s="470"/>
      <c r="L262" s="470"/>
      <c r="M262" s="470"/>
      <c r="N262" s="470"/>
      <c r="O262" s="470"/>
      <c r="P262" s="470"/>
      <c r="Q262" s="470"/>
      <c r="R262" s="470"/>
      <c r="S262" s="470"/>
      <c r="T262" s="470"/>
      <c r="U262" s="470"/>
      <c r="V262" s="470"/>
      <c r="W262" s="470"/>
      <c r="X262" s="470"/>
      <c r="Y262" s="470"/>
      <c r="Z262" s="470"/>
    </row>
    <row r="263">
      <c r="A263" s="470"/>
      <c r="B263" s="470"/>
      <c r="C263" s="470"/>
      <c r="D263" s="470"/>
      <c r="E263" s="470"/>
      <c r="F263" s="470"/>
      <c r="G263" s="470"/>
      <c r="H263" s="470"/>
      <c r="I263" s="470"/>
      <c r="J263" s="470"/>
      <c r="K263" s="470"/>
      <c r="L263" s="470"/>
      <c r="M263" s="470"/>
      <c r="N263" s="470"/>
      <c r="O263" s="470"/>
      <c r="P263" s="470"/>
      <c r="Q263" s="470"/>
      <c r="R263" s="470"/>
      <c r="S263" s="470"/>
      <c r="T263" s="470"/>
      <c r="U263" s="470"/>
      <c r="V263" s="470"/>
      <c r="W263" s="470"/>
      <c r="X263" s="470"/>
      <c r="Y263" s="470"/>
      <c r="Z263" s="470"/>
    </row>
    <row r="264">
      <c r="A264" s="470"/>
      <c r="B264" s="470"/>
      <c r="C264" s="470"/>
      <c r="D264" s="470"/>
      <c r="E264" s="470"/>
      <c r="F264" s="470"/>
      <c r="G264" s="470"/>
      <c r="H264" s="470"/>
      <c r="I264" s="470"/>
      <c r="J264" s="470"/>
      <c r="K264" s="470"/>
      <c r="L264" s="470"/>
      <c r="M264" s="470"/>
      <c r="N264" s="470"/>
      <c r="O264" s="470"/>
      <c r="P264" s="470"/>
      <c r="Q264" s="470"/>
      <c r="R264" s="470"/>
      <c r="S264" s="470"/>
      <c r="T264" s="470"/>
      <c r="U264" s="470"/>
      <c r="V264" s="470"/>
      <c r="W264" s="470"/>
      <c r="X264" s="470"/>
      <c r="Y264" s="470"/>
      <c r="Z264" s="470"/>
    </row>
    <row r="265">
      <c r="A265" s="470"/>
      <c r="B265" s="470"/>
      <c r="C265" s="470"/>
      <c r="D265" s="470"/>
      <c r="E265" s="470"/>
      <c r="F265" s="470"/>
      <c r="G265" s="470"/>
      <c r="H265" s="470"/>
      <c r="I265" s="470"/>
      <c r="J265" s="470"/>
      <c r="K265" s="470"/>
      <c r="L265" s="470"/>
      <c r="M265" s="470"/>
      <c r="N265" s="470"/>
      <c r="O265" s="470"/>
      <c r="P265" s="470"/>
      <c r="Q265" s="470"/>
      <c r="R265" s="470"/>
      <c r="S265" s="470"/>
      <c r="T265" s="470"/>
      <c r="U265" s="470"/>
      <c r="V265" s="470"/>
      <c r="W265" s="470"/>
      <c r="X265" s="470"/>
      <c r="Y265" s="470"/>
      <c r="Z265" s="470"/>
    </row>
    <row r="266">
      <c r="A266" s="470"/>
      <c r="B266" s="470"/>
      <c r="C266" s="470"/>
      <c r="D266" s="470"/>
      <c r="E266" s="470"/>
      <c r="F266" s="470"/>
      <c r="G266" s="470"/>
      <c r="H266" s="470"/>
      <c r="I266" s="470"/>
      <c r="J266" s="470"/>
      <c r="K266" s="470"/>
      <c r="L266" s="470"/>
      <c r="M266" s="470"/>
      <c r="N266" s="470"/>
      <c r="O266" s="470"/>
      <c r="P266" s="470"/>
      <c r="Q266" s="470"/>
      <c r="R266" s="470"/>
      <c r="S266" s="470"/>
      <c r="T266" s="470"/>
      <c r="U266" s="470"/>
      <c r="V266" s="470"/>
      <c r="W266" s="470"/>
      <c r="X266" s="470"/>
      <c r="Y266" s="470"/>
      <c r="Z266" s="470"/>
    </row>
    <row r="267">
      <c r="A267" s="470"/>
      <c r="B267" s="470"/>
      <c r="C267" s="470"/>
      <c r="D267" s="470"/>
      <c r="E267" s="470"/>
      <c r="F267" s="470"/>
      <c r="G267" s="470"/>
      <c r="H267" s="470"/>
      <c r="I267" s="470"/>
      <c r="J267" s="470"/>
      <c r="K267" s="470"/>
      <c r="L267" s="470"/>
      <c r="M267" s="470"/>
      <c r="N267" s="470"/>
      <c r="O267" s="470"/>
      <c r="P267" s="470"/>
      <c r="Q267" s="470"/>
      <c r="R267" s="470"/>
      <c r="S267" s="470"/>
      <c r="T267" s="470"/>
      <c r="U267" s="470"/>
      <c r="V267" s="470"/>
      <c r="W267" s="470"/>
      <c r="X267" s="470"/>
      <c r="Y267" s="470"/>
      <c r="Z267" s="470"/>
    </row>
    <row r="268">
      <c r="A268" s="470"/>
      <c r="B268" s="470"/>
      <c r="C268" s="470"/>
      <c r="D268" s="470"/>
      <c r="E268" s="470"/>
      <c r="F268" s="470"/>
      <c r="G268" s="470"/>
      <c r="H268" s="470"/>
      <c r="I268" s="470"/>
      <c r="J268" s="470"/>
      <c r="K268" s="470"/>
      <c r="L268" s="470"/>
      <c r="M268" s="470"/>
      <c r="N268" s="470"/>
      <c r="O268" s="470"/>
      <c r="P268" s="470"/>
      <c r="Q268" s="470"/>
      <c r="R268" s="470"/>
      <c r="S268" s="470"/>
      <c r="T268" s="470"/>
      <c r="U268" s="470"/>
      <c r="V268" s="470"/>
      <c r="W268" s="470"/>
      <c r="X268" s="470"/>
      <c r="Y268" s="470"/>
      <c r="Z268" s="470"/>
    </row>
    <row r="269">
      <c r="A269" s="470"/>
      <c r="B269" s="470"/>
      <c r="C269" s="470"/>
      <c r="D269" s="470"/>
      <c r="E269" s="470"/>
      <c r="F269" s="470"/>
      <c r="G269" s="470"/>
      <c r="H269" s="470"/>
      <c r="I269" s="470"/>
      <c r="J269" s="470"/>
      <c r="K269" s="470"/>
      <c r="L269" s="470"/>
      <c r="M269" s="470"/>
      <c r="N269" s="470"/>
      <c r="O269" s="470"/>
      <c r="P269" s="470"/>
      <c r="Q269" s="470"/>
      <c r="R269" s="470"/>
      <c r="S269" s="470"/>
      <c r="T269" s="470"/>
      <c r="U269" s="470"/>
      <c r="V269" s="470"/>
      <c r="W269" s="470"/>
      <c r="X269" s="470"/>
      <c r="Y269" s="470"/>
      <c r="Z269" s="470"/>
    </row>
    <row r="270">
      <c r="A270" s="470"/>
      <c r="B270" s="470"/>
      <c r="C270" s="470"/>
      <c r="D270" s="470"/>
      <c r="E270" s="470"/>
      <c r="F270" s="470"/>
      <c r="G270" s="470"/>
      <c r="H270" s="470"/>
      <c r="I270" s="470"/>
      <c r="J270" s="470"/>
      <c r="K270" s="470"/>
      <c r="L270" s="470"/>
      <c r="M270" s="470"/>
      <c r="N270" s="470"/>
      <c r="O270" s="470"/>
      <c r="P270" s="470"/>
      <c r="Q270" s="470"/>
      <c r="R270" s="470"/>
      <c r="S270" s="470"/>
      <c r="T270" s="470"/>
      <c r="U270" s="470"/>
      <c r="V270" s="470"/>
      <c r="W270" s="470"/>
      <c r="X270" s="470"/>
      <c r="Y270" s="470"/>
      <c r="Z270" s="470"/>
    </row>
    <row r="271">
      <c r="A271" s="470"/>
      <c r="B271" s="470"/>
      <c r="C271" s="470"/>
      <c r="D271" s="470"/>
      <c r="E271" s="470"/>
      <c r="F271" s="470"/>
      <c r="G271" s="470"/>
      <c r="H271" s="470"/>
      <c r="I271" s="470"/>
      <c r="J271" s="470"/>
      <c r="K271" s="470"/>
      <c r="L271" s="470"/>
      <c r="M271" s="470"/>
      <c r="N271" s="470"/>
      <c r="O271" s="470"/>
      <c r="P271" s="470"/>
      <c r="Q271" s="470"/>
      <c r="R271" s="470"/>
      <c r="S271" s="470"/>
      <c r="T271" s="470"/>
      <c r="U271" s="470"/>
      <c r="V271" s="470"/>
      <c r="W271" s="470"/>
      <c r="X271" s="470"/>
      <c r="Y271" s="470"/>
      <c r="Z271" s="470"/>
    </row>
    <row r="272">
      <c r="A272" s="470"/>
      <c r="B272" s="470"/>
      <c r="C272" s="470"/>
      <c r="D272" s="470"/>
      <c r="E272" s="470"/>
      <c r="F272" s="470"/>
      <c r="G272" s="470"/>
      <c r="H272" s="470"/>
      <c r="I272" s="470"/>
      <c r="J272" s="470"/>
      <c r="K272" s="470"/>
      <c r="L272" s="470"/>
      <c r="M272" s="470"/>
      <c r="N272" s="470"/>
      <c r="O272" s="470"/>
      <c r="P272" s="470"/>
      <c r="Q272" s="470"/>
      <c r="R272" s="470"/>
      <c r="S272" s="470"/>
      <c r="T272" s="470"/>
      <c r="U272" s="470"/>
      <c r="V272" s="470"/>
      <c r="W272" s="470"/>
      <c r="X272" s="470"/>
      <c r="Y272" s="470"/>
      <c r="Z272" s="470"/>
    </row>
    <row r="273">
      <c r="A273" s="470"/>
      <c r="B273" s="470"/>
      <c r="C273" s="470"/>
      <c r="D273" s="470"/>
      <c r="E273" s="470"/>
      <c r="F273" s="470"/>
      <c r="G273" s="470"/>
      <c r="H273" s="470"/>
      <c r="I273" s="470"/>
      <c r="J273" s="470"/>
      <c r="K273" s="470"/>
      <c r="L273" s="470"/>
      <c r="M273" s="470"/>
      <c r="N273" s="470"/>
      <c r="O273" s="470"/>
      <c r="P273" s="470"/>
      <c r="Q273" s="470"/>
      <c r="R273" s="470"/>
      <c r="S273" s="470"/>
      <c r="T273" s="470"/>
      <c r="U273" s="470"/>
      <c r="V273" s="470"/>
      <c r="W273" s="470"/>
      <c r="X273" s="470"/>
      <c r="Y273" s="470"/>
      <c r="Z273" s="470"/>
    </row>
    <row r="274">
      <c r="A274" s="470"/>
      <c r="B274" s="470"/>
      <c r="C274" s="470"/>
      <c r="D274" s="470"/>
      <c r="E274" s="470"/>
      <c r="F274" s="470"/>
      <c r="G274" s="470"/>
      <c r="H274" s="470"/>
      <c r="I274" s="470"/>
      <c r="J274" s="470"/>
      <c r="K274" s="470"/>
      <c r="L274" s="470"/>
      <c r="M274" s="470"/>
      <c r="N274" s="470"/>
      <c r="O274" s="470"/>
      <c r="P274" s="470"/>
      <c r="Q274" s="470"/>
      <c r="R274" s="470"/>
      <c r="S274" s="470"/>
      <c r="T274" s="470"/>
      <c r="U274" s="470"/>
      <c r="V274" s="470"/>
      <c r="W274" s="470"/>
      <c r="X274" s="470"/>
      <c r="Y274" s="470"/>
      <c r="Z274" s="470"/>
    </row>
    <row r="275">
      <c r="A275" s="470"/>
      <c r="B275" s="470"/>
      <c r="C275" s="470"/>
      <c r="D275" s="470"/>
      <c r="E275" s="470"/>
      <c r="F275" s="470"/>
      <c r="G275" s="470"/>
      <c r="H275" s="470"/>
      <c r="I275" s="470"/>
      <c r="J275" s="470"/>
      <c r="K275" s="470"/>
      <c r="L275" s="470"/>
      <c r="M275" s="470"/>
      <c r="N275" s="470"/>
      <c r="O275" s="470"/>
      <c r="P275" s="470"/>
      <c r="Q275" s="470"/>
      <c r="R275" s="470"/>
      <c r="S275" s="470"/>
      <c r="T275" s="470"/>
      <c r="U275" s="470"/>
      <c r="V275" s="470"/>
      <c r="W275" s="470"/>
      <c r="X275" s="470"/>
      <c r="Y275" s="470"/>
      <c r="Z275" s="470"/>
    </row>
    <row r="276">
      <c r="A276" s="470"/>
      <c r="B276" s="470"/>
      <c r="C276" s="470"/>
      <c r="D276" s="470"/>
      <c r="E276" s="470"/>
      <c r="F276" s="470"/>
      <c r="G276" s="470"/>
      <c r="H276" s="470"/>
      <c r="I276" s="470"/>
      <c r="J276" s="470"/>
      <c r="K276" s="470"/>
      <c r="L276" s="470"/>
      <c r="M276" s="470"/>
      <c r="N276" s="470"/>
      <c r="O276" s="470"/>
      <c r="P276" s="470"/>
      <c r="Q276" s="470"/>
      <c r="R276" s="470"/>
      <c r="S276" s="470"/>
      <c r="T276" s="470"/>
      <c r="U276" s="470"/>
      <c r="V276" s="470"/>
      <c r="W276" s="470"/>
      <c r="X276" s="470"/>
      <c r="Y276" s="470"/>
      <c r="Z276" s="470"/>
    </row>
    <row r="277">
      <c r="A277" s="470"/>
      <c r="B277" s="470"/>
      <c r="C277" s="470"/>
      <c r="D277" s="470"/>
      <c r="E277" s="470"/>
      <c r="F277" s="470"/>
      <c r="G277" s="470"/>
      <c r="H277" s="470"/>
      <c r="I277" s="470"/>
      <c r="J277" s="470"/>
      <c r="K277" s="470"/>
      <c r="L277" s="470"/>
      <c r="M277" s="470"/>
      <c r="N277" s="470"/>
      <c r="O277" s="470"/>
      <c r="P277" s="470"/>
      <c r="Q277" s="470"/>
      <c r="R277" s="470"/>
      <c r="S277" s="470"/>
      <c r="T277" s="470"/>
      <c r="U277" s="470"/>
      <c r="V277" s="470"/>
      <c r="W277" s="470"/>
      <c r="X277" s="470"/>
      <c r="Y277" s="470"/>
      <c r="Z277" s="470"/>
    </row>
    <row r="278">
      <c r="A278" s="470"/>
      <c r="B278" s="470"/>
      <c r="C278" s="470"/>
      <c r="D278" s="470"/>
      <c r="E278" s="470"/>
      <c r="F278" s="470"/>
      <c r="G278" s="470"/>
      <c r="H278" s="470"/>
      <c r="I278" s="470"/>
      <c r="J278" s="470"/>
      <c r="K278" s="470"/>
      <c r="L278" s="470"/>
      <c r="M278" s="470"/>
      <c r="N278" s="470"/>
      <c r="O278" s="470"/>
      <c r="P278" s="470"/>
      <c r="Q278" s="470"/>
      <c r="R278" s="470"/>
      <c r="S278" s="470"/>
      <c r="T278" s="470"/>
      <c r="U278" s="470"/>
      <c r="V278" s="470"/>
      <c r="W278" s="470"/>
      <c r="X278" s="470"/>
      <c r="Y278" s="470"/>
      <c r="Z278" s="470"/>
    </row>
    <row r="279">
      <c r="A279" s="470"/>
      <c r="B279" s="470"/>
      <c r="C279" s="470"/>
      <c r="D279" s="470"/>
      <c r="E279" s="470"/>
      <c r="F279" s="470"/>
      <c r="G279" s="470"/>
      <c r="H279" s="470"/>
      <c r="I279" s="470"/>
      <c r="J279" s="470"/>
      <c r="K279" s="470"/>
      <c r="L279" s="470"/>
      <c r="M279" s="470"/>
      <c r="N279" s="470"/>
      <c r="O279" s="470"/>
      <c r="P279" s="470"/>
      <c r="Q279" s="470"/>
      <c r="R279" s="470"/>
      <c r="S279" s="470"/>
      <c r="T279" s="470"/>
      <c r="U279" s="470"/>
      <c r="V279" s="470"/>
      <c r="W279" s="470"/>
      <c r="X279" s="470"/>
      <c r="Y279" s="470"/>
      <c r="Z279" s="470"/>
    </row>
    <row r="280">
      <c r="A280" s="470"/>
      <c r="B280" s="470"/>
      <c r="C280" s="470"/>
      <c r="D280" s="470"/>
      <c r="E280" s="470"/>
      <c r="F280" s="470"/>
      <c r="G280" s="470"/>
      <c r="H280" s="470"/>
      <c r="I280" s="470"/>
      <c r="J280" s="470"/>
      <c r="K280" s="470"/>
      <c r="L280" s="470"/>
      <c r="M280" s="470"/>
      <c r="N280" s="470"/>
      <c r="O280" s="470"/>
      <c r="P280" s="470"/>
      <c r="Q280" s="470"/>
      <c r="R280" s="470"/>
      <c r="S280" s="470"/>
      <c r="T280" s="470"/>
      <c r="U280" s="470"/>
      <c r="V280" s="470"/>
      <c r="W280" s="470"/>
      <c r="X280" s="470"/>
      <c r="Y280" s="470"/>
      <c r="Z280" s="470"/>
    </row>
    <row r="281">
      <c r="A281" s="470"/>
      <c r="B281" s="470"/>
      <c r="C281" s="470"/>
      <c r="D281" s="470"/>
      <c r="E281" s="470"/>
      <c r="F281" s="470"/>
      <c r="G281" s="470"/>
      <c r="H281" s="470"/>
      <c r="I281" s="470"/>
      <c r="J281" s="470"/>
      <c r="K281" s="470"/>
      <c r="L281" s="470"/>
      <c r="M281" s="470"/>
      <c r="N281" s="470"/>
      <c r="O281" s="470"/>
      <c r="P281" s="470"/>
      <c r="Q281" s="470"/>
      <c r="R281" s="470"/>
      <c r="S281" s="470"/>
      <c r="T281" s="470"/>
      <c r="U281" s="470"/>
      <c r="V281" s="470"/>
      <c r="W281" s="470"/>
      <c r="X281" s="470"/>
      <c r="Y281" s="470"/>
      <c r="Z281" s="470"/>
    </row>
    <row r="282">
      <c r="A282" s="470"/>
      <c r="B282" s="470"/>
      <c r="C282" s="470"/>
      <c r="D282" s="470"/>
      <c r="E282" s="470"/>
      <c r="F282" s="470"/>
      <c r="G282" s="470"/>
      <c r="H282" s="470"/>
      <c r="I282" s="470"/>
      <c r="J282" s="470"/>
      <c r="K282" s="470"/>
      <c r="L282" s="470"/>
      <c r="M282" s="470"/>
      <c r="N282" s="470"/>
      <c r="O282" s="470"/>
      <c r="P282" s="470"/>
      <c r="Q282" s="470"/>
      <c r="R282" s="470"/>
      <c r="S282" s="470"/>
      <c r="T282" s="470"/>
      <c r="U282" s="470"/>
      <c r="V282" s="470"/>
      <c r="W282" s="470"/>
      <c r="X282" s="470"/>
      <c r="Y282" s="470"/>
      <c r="Z282" s="470"/>
    </row>
    <row r="283">
      <c r="A283" s="470"/>
      <c r="B283" s="470"/>
      <c r="C283" s="470"/>
      <c r="D283" s="470"/>
      <c r="E283" s="470"/>
      <c r="F283" s="470"/>
      <c r="G283" s="470"/>
      <c r="H283" s="470"/>
      <c r="I283" s="470"/>
      <c r="J283" s="470"/>
      <c r="K283" s="470"/>
      <c r="L283" s="470"/>
      <c r="M283" s="470"/>
      <c r="N283" s="470"/>
      <c r="O283" s="470"/>
      <c r="P283" s="470"/>
      <c r="Q283" s="470"/>
      <c r="R283" s="470"/>
      <c r="S283" s="470"/>
      <c r="T283" s="470"/>
      <c r="U283" s="470"/>
      <c r="V283" s="470"/>
      <c r="W283" s="470"/>
      <c r="X283" s="470"/>
      <c r="Y283" s="470"/>
      <c r="Z283" s="470"/>
    </row>
    <row r="284">
      <c r="A284" s="470"/>
      <c r="B284" s="470"/>
      <c r="C284" s="470"/>
      <c r="D284" s="470"/>
      <c r="E284" s="470"/>
      <c r="F284" s="470"/>
      <c r="G284" s="470"/>
      <c r="H284" s="470"/>
      <c r="I284" s="470"/>
      <c r="J284" s="470"/>
      <c r="K284" s="470"/>
      <c r="L284" s="470"/>
      <c r="M284" s="470"/>
      <c r="N284" s="470"/>
      <c r="O284" s="470"/>
      <c r="P284" s="470"/>
      <c r="Q284" s="470"/>
      <c r="R284" s="470"/>
      <c r="S284" s="470"/>
      <c r="T284" s="470"/>
      <c r="U284" s="470"/>
      <c r="V284" s="470"/>
      <c r="W284" s="470"/>
      <c r="X284" s="470"/>
      <c r="Y284" s="470"/>
      <c r="Z284" s="470"/>
    </row>
    <row r="285">
      <c r="A285" s="470"/>
      <c r="B285" s="470"/>
      <c r="C285" s="470"/>
      <c r="D285" s="470"/>
      <c r="E285" s="470"/>
      <c r="F285" s="470"/>
      <c r="G285" s="470"/>
      <c r="H285" s="470"/>
      <c r="I285" s="470"/>
      <c r="J285" s="470"/>
      <c r="K285" s="470"/>
      <c r="L285" s="470"/>
      <c r="M285" s="470"/>
      <c r="N285" s="470"/>
      <c r="O285" s="470"/>
      <c r="P285" s="470"/>
      <c r="Q285" s="470"/>
      <c r="R285" s="470"/>
      <c r="S285" s="470"/>
      <c r="T285" s="470"/>
      <c r="U285" s="470"/>
      <c r="V285" s="470"/>
      <c r="W285" s="470"/>
      <c r="X285" s="470"/>
      <c r="Y285" s="470"/>
      <c r="Z285" s="470"/>
    </row>
    <row r="286">
      <c r="A286" s="470"/>
      <c r="B286" s="470"/>
      <c r="C286" s="470"/>
      <c r="D286" s="470"/>
      <c r="E286" s="470"/>
      <c r="F286" s="470"/>
      <c r="G286" s="470"/>
      <c r="H286" s="470"/>
      <c r="I286" s="470"/>
      <c r="J286" s="470"/>
      <c r="K286" s="470"/>
      <c r="L286" s="470"/>
      <c r="M286" s="470"/>
      <c r="N286" s="470"/>
      <c r="O286" s="470"/>
      <c r="P286" s="470"/>
      <c r="Q286" s="470"/>
      <c r="R286" s="470"/>
      <c r="S286" s="470"/>
      <c r="T286" s="470"/>
      <c r="U286" s="470"/>
      <c r="V286" s="470"/>
      <c r="W286" s="470"/>
      <c r="X286" s="470"/>
      <c r="Y286" s="470"/>
      <c r="Z286" s="470"/>
    </row>
    <row r="287">
      <c r="A287" s="470"/>
      <c r="B287" s="470"/>
      <c r="C287" s="470"/>
      <c r="D287" s="470"/>
      <c r="E287" s="470"/>
      <c r="F287" s="470"/>
      <c r="G287" s="470"/>
      <c r="H287" s="470"/>
      <c r="I287" s="470"/>
      <c r="J287" s="470"/>
      <c r="K287" s="470"/>
      <c r="L287" s="470"/>
      <c r="M287" s="470"/>
      <c r="N287" s="470"/>
      <c r="O287" s="470"/>
      <c r="P287" s="470"/>
      <c r="Q287" s="470"/>
      <c r="R287" s="470"/>
      <c r="S287" s="470"/>
      <c r="T287" s="470"/>
      <c r="U287" s="470"/>
      <c r="V287" s="470"/>
      <c r="W287" s="470"/>
      <c r="X287" s="470"/>
      <c r="Y287" s="470"/>
      <c r="Z287" s="470"/>
    </row>
    <row r="288">
      <c r="A288" s="470"/>
      <c r="B288" s="470"/>
      <c r="C288" s="470"/>
      <c r="D288" s="470"/>
      <c r="E288" s="470"/>
      <c r="F288" s="470"/>
      <c r="G288" s="470"/>
      <c r="H288" s="470"/>
      <c r="I288" s="470"/>
      <c r="J288" s="470"/>
      <c r="K288" s="470"/>
      <c r="L288" s="470"/>
      <c r="M288" s="470"/>
      <c r="N288" s="470"/>
      <c r="O288" s="470"/>
      <c r="P288" s="470"/>
      <c r="Q288" s="470"/>
      <c r="R288" s="470"/>
      <c r="S288" s="470"/>
      <c r="T288" s="470"/>
      <c r="U288" s="470"/>
      <c r="V288" s="470"/>
      <c r="W288" s="470"/>
      <c r="X288" s="470"/>
      <c r="Y288" s="470"/>
      <c r="Z288" s="470"/>
    </row>
    <row r="289">
      <c r="A289" s="470"/>
      <c r="B289" s="470"/>
      <c r="C289" s="470"/>
      <c r="D289" s="470"/>
      <c r="E289" s="470"/>
      <c r="F289" s="470"/>
      <c r="G289" s="470"/>
      <c r="H289" s="470"/>
      <c r="I289" s="470"/>
      <c r="J289" s="470"/>
      <c r="K289" s="470"/>
      <c r="L289" s="470"/>
      <c r="M289" s="470"/>
      <c r="N289" s="470"/>
      <c r="O289" s="470"/>
      <c r="P289" s="470"/>
      <c r="Q289" s="470"/>
      <c r="R289" s="470"/>
      <c r="S289" s="470"/>
      <c r="T289" s="470"/>
      <c r="U289" s="470"/>
      <c r="V289" s="470"/>
      <c r="W289" s="470"/>
      <c r="X289" s="470"/>
      <c r="Y289" s="470"/>
      <c r="Z289" s="470"/>
    </row>
    <row r="290">
      <c r="A290" s="470"/>
      <c r="B290" s="470"/>
      <c r="C290" s="470"/>
      <c r="D290" s="470"/>
      <c r="E290" s="470"/>
      <c r="F290" s="470"/>
      <c r="G290" s="470"/>
      <c r="H290" s="470"/>
      <c r="I290" s="470"/>
      <c r="J290" s="470"/>
      <c r="K290" s="470"/>
      <c r="L290" s="470"/>
      <c r="M290" s="470"/>
      <c r="N290" s="470"/>
      <c r="O290" s="470"/>
      <c r="P290" s="470"/>
      <c r="Q290" s="470"/>
      <c r="R290" s="470"/>
      <c r="S290" s="470"/>
      <c r="T290" s="470"/>
      <c r="U290" s="470"/>
      <c r="V290" s="470"/>
      <c r="W290" s="470"/>
      <c r="X290" s="470"/>
      <c r="Y290" s="470"/>
      <c r="Z290" s="470"/>
    </row>
    <row r="291">
      <c r="A291" s="470"/>
      <c r="B291" s="470"/>
      <c r="C291" s="470"/>
      <c r="D291" s="470"/>
      <c r="E291" s="470"/>
      <c r="F291" s="470"/>
      <c r="G291" s="470"/>
      <c r="H291" s="470"/>
      <c r="I291" s="470"/>
      <c r="J291" s="470"/>
      <c r="K291" s="470"/>
      <c r="L291" s="470"/>
      <c r="M291" s="470"/>
      <c r="N291" s="470"/>
      <c r="O291" s="470"/>
      <c r="P291" s="470"/>
      <c r="Q291" s="470"/>
      <c r="R291" s="470"/>
      <c r="S291" s="470"/>
      <c r="T291" s="470"/>
      <c r="U291" s="470"/>
      <c r="V291" s="470"/>
      <c r="W291" s="470"/>
      <c r="X291" s="470"/>
      <c r="Y291" s="470"/>
      <c r="Z291" s="470"/>
    </row>
    <row r="292">
      <c r="A292" s="470"/>
      <c r="B292" s="470"/>
      <c r="C292" s="470"/>
      <c r="D292" s="470"/>
      <c r="E292" s="470"/>
      <c r="F292" s="470"/>
      <c r="G292" s="470"/>
      <c r="H292" s="470"/>
      <c r="I292" s="470"/>
      <c r="J292" s="470"/>
      <c r="K292" s="470"/>
      <c r="L292" s="470"/>
      <c r="M292" s="470"/>
      <c r="N292" s="470"/>
      <c r="O292" s="470"/>
      <c r="P292" s="470"/>
      <c r="Q292" s="470"/>
      <c r="R292" s="470"/>
      <c r="S292" s="470"/>
      <c r="T292" s="470"/>
      <c r="U292" s="470"/>
      <c r="V292" s="470"/>
      <c r="W292" s="470"/>
      <c r="X292" s="470"/>
      <c r="Y292" s="470"/>
      <c r="Z292" s="470"/>
    </row>
    <row r="293">
      <c r="A293" s="470"/>
      <c r="B293" s="470"/>
      <c r="C293" s="470"/>
      <c r="D293" s="470"/>
      <c r="E293" s="470"/>
      <c r="F293" s="470"/>
      <c r="G293" s="470"/>
      <c r="H293" s="470"/>
      <c r="I293" s="470"/>
      <c r="J293" s="470"/>
      <c r="K293" s="470"/>
      <c r="L293" s="470"/>
      <c r="M293" s="470"/>
      <c r="N293" s="470"/>
      <c r="O293" s="470"/>
      <c r="P293" s="470"/>
      <c r="Q293" s="470"/>
      <c r="R293" s="470"/>
      <c r="S293" s="470"/>
      <c r="T293" s="470"/>
      <c r="U293" s="470"/>
      <c r="V293" s="470"/>
      <c r="W293" s="470"/>
      <c r="X293" s="470"/>
      <c r="Y293" s="470"/>
      <c r="Z293" s="470"/>
    </row>
    <row r="294">
      <c r="A294" s="470"/>
      <c r="B294" s="470"/>
      <c r="C294" s="470"/>
      <c r="D294" s="470"/>
      <c r="E294" s="470"/>
      <c r="F294" s="470"/>
      <c r="G294" s="470"/>
      <c r="H294" s="470"/>
      <c r="I294" s="470"/>
      <c r="J294" s="470"/>
      <c r="K294" s="470"/>
      <c r="L294" s="470"/>
      <c r="M294" s="470"/>
      <c r="N294" s="470"/>
      <c r="O294" s="470"/>
      <c r="P294" s="470"/>
      <c r="Q294" s="470"/>
      <c r="R294" s="470"/>
      <c r="S294" s="470"/>
      <c r="T294" s="470"/>
      <c r="U294" s="470"/>
      <c r="V294" s="470"/>
      <c r="W294" s="470"/>
      <c r="X294" s="470"/>
      <c r="Y294" s="470"/>
      <c r="Z294" s="470"/>
    </row>
    <row r="295">
      <c r="A295" s="470"/>
      <c r="B295" s="470"/>
      <c r="C295" s="470"/>
      <c r="D295" s="470"/>
      <c r="E295" s="470"/>
      <c r="F295" s="470"/>
      <c r="G295" s="470"/>
      <c r="H295" s="470"/>
      <c r="I295" s="470"/>
      <c r="J295" s="470"/>
      <c r="K295" s="470"/>
      <c r="L295" s="470"/>
      <c r="M295" s="470"/>
      <c r="N295" s="470"/>
      <c r="O295" s="470"/>
      <c r="P295" s="470"/>
      <c r="Q295" s="470"/>
      <c r="R295" s="470"/>
      <c r="S295" s="470"/>
      <c r="T295" s="470"/>
      <c r="U295" s="470"/>
      <c r="V295" s="470"/>
      <c r="W295" s="470"/>
      <c r="X295" s="470"/>
      <c r="Y295" s="470"/>
      <c r="Z295" s="470"/>
    </row>
    <row r="296">
      <c r="A296" s="470"/>
      <c r="B296" s="470"/>
      <c r="C296" s="470"/>
      <c r="D296" s="470"/>
      <c r="E296" s="470"/>
      <c r="F296" s="470"/>
      <c r="G296" s="470"/>
      <c r="H296" s="470"/>
      <c r="I296" s="470"/>
      <c r="J296" s="470"/>
      <c r="K296" s="470"/>
      <c r="L296" s="470"/>
      <c r="M296" s="470"/>
      <c r="N296" s="470"/>
      <c r="O296" s="470"/>
      <c r="P296" s="470"/>
      <c r="Q296" s="470"/>
      <c r="R296" s="470"/>
      <c r="S296" s="470"/>
      <c r="T296" s="470"/>
      <c r="U296" s="470"/>
      <c r="V296" s="470"/>
      <c r="W296" s="470"/>
      <c r="X296" s="470"/>
      <c r="Y296" s="470"/>
      <c r="Z296" s="470"/>
    </row>
    <row r="297">
      <c r="A297" s="470"/>
      <c r="B297" s="470"/>
      <c r="C297" s="470"/>
      <c r="D297" s="470"/>
      <c r="E297" s="470"/>
      <c r="F297" s="470"/>
      <c r="G297" s="470"/>
      <c r="H297" s="470"/>
      <c r="I297" s="470"/>
      <c r="J297" s="470"/>
      <c r="K297" s="470"/>
      <c r="L297" s="470"/>
      <c r="M297" s="470"/>
      <c r="N297" s="470"/>
      <c r="O297" s="470"/>
      <c r="P297" s="470"/>
      <c r="Q297" s="470"/>
      <c r="R297" s="470"/>
      <c r="S297" s="470"/>
      <c r="T297" s="470"/>
      <c r="U297" s="470"/>
      <c r="V297" s="470"/>
      <c r="W297" s="470"/>
      <c r="X297" s="470"/>
      <c r="Y297" s="470"/>
      <c r="Z297" s="470"/>
    </row>
    <row r="298">
      <c r="A298" s="470"/>
      <c r="B298" s="470"/>
      <c r="C298" s="470"/>
      <c r="D298" s="470"/>
      <c r="E298" s="470"/>
      <c r="F298" s="470"/>
      <c r="G298" s="470"/>
      <c r="H298" s="470"/>
      <c r="I298" s="470"/>
      <c r="J298" s="470"/>
      <c r="K298" s="470"/>
      <c r="L298" s="470"/>
      <c r="M298" s="470"/>
      <c r="N298" s="470"/>
      <c r="O298" s="470"/>
      <c r="P298" s="470"/>
      <c r="Q298" s="470"/>
      <c r="R298" s="470"/>
      <c r="S298" s="470"/>
      <c r="T298" s="470"/>
      <c r="U298" s="470"/>
      <c r="V298" s="470"/>
      <c r="W298" s="470"/>
      <c r="X298" s="470"/>
      <c r="Y298" s="470"/>
      <c r="Z298" s="470"/>
    </row>
    <row r="299">
      <c r="A299" s="470"/>
      <c r="B299" s="470"/>
      <c r="C299" s="470"/>
      <c r="D299" s="470"/>
      <c r="E299" s="470"/>
      <c r="F299" s="470"/>
      <c r="G299" s="470"/>
      <c r="H299" s="470"/>
      <c r="I299" s="470"/>
      <c r="J299" s="470"/>
      <c r="K299" s="470"/>
      <c r="L299" s="470"/>
      <c r="M299" s="470"/>
      <c r="N299" s="470"/>
      <c r="O299" s="470"/>
      <c r="P299" s="470"/>
      <c r="Q299" s="470"/>
      <c r="R299" s="470"/>
      <c r="S299" s="470"/>
      <c r="T299" s="470"/>
      <c r="U299" s="470"/>
      <c r="V299" s="470"/>
      <c r="W299" s="470"/>
      <c r="X299" s="470"/>
      <c r="Y299" s="470"/>
      <c r="Z299" s="470"/>
    </row>
    <row r="300">
      <c r="A300" s="470"/>
      <c r="B300" s="470"/>
      <c r="C300" s="470"/>
      <c r="D300" s="470"/>
      <c r="E300" s="470"/>
      <c r="F300" s="470"/>
      <c r="G300" s="470"/>
      <c r="H300" s="470"/>
      <c r="I300" s="470"/>
      <c r="J300" s="470"/>
      <c r="K300" s="470"/>
      <c r="L300" s="470"/>
      <c r="M300" s="470"/>
      <c r="N300" s="470"/>
      <c r="O300" s="470"/>
      <c r="P300" s="470"/>
      <c r="Q300" s="470"/>
      <c r="R300" s="470"/>
      <c r="S300" s="470"/>
      <c r="T300" s="470"/>
      <c r="U300" s="470"/>
      <c r="V300" s="470"/>
      <c r="W300" s="470"/>
      <c r="X300" s="470"/>
      <c r="Y300" s="470"/>
      <c r="Z300" s="470"/>
    </row>
    <row r="301">
      <c r="A301" s="470"/>
      <c r="B301" s="470"/>
      <c r="C301" s="470"/>
      <c r="D301" s="470"/>
      <c r="E301" s="470"/>
      <c r="F301" s="470"/>
      <c r="G301" s="470"/>
      <c r="H301" s="470"/>
      <c r="I301" s="470"/>
      <c r="J301" s="470"/>
      <c r="K301" s="470"/>
      <c r="L301" s="470"/>
      <c r="M301" s="470"/>
      <c r="N301" s="470"/>
      <c r="O301" s="470"/>
      <c r="P301" s="470"/>
      <c r="Q301" s="470"/>
      <c r="R301" s="470"/>
      <c r="S301" s="470"/>
      <c r="T301" s="470"/>
      <c r="U301" s="470"/>
      <c r="V301" s="470"/>
      <c r="W301" s="470"/>
      <c r="X301" s="470"/>
      <c r="Y301" s="470"/>
      <c r="Z301" s="470"/>
    </row>
    <row r="302">
      <c r="A302" s="470"/>
      <c r="B302" s="470"/>
      <c r="C302" s="470"/>
      <c r="D302" s="470"/>
      <c r="E302" s="470"/>
      <c r="F302" s="470"/>
      <c r="G302" s="470"/>
      <c r="H302" s="470"/>
      <c r="I302" s="470"/>
      <c r="J302" s="470"/>
      <c r="K302" s="470"/>
      <c r="L302" s="470"/>
      <c r="M302" s="470"/>
      <c r="N302" s="470"/>
      <c r="O302" s="470"/>
      <c r="P302" s="470"/>
      <c r="Q302" s="470"/>
      <c r="R302" s="470"/>
      <c r="S302" s="470"/>
      <c r="T302" s="470"/>
      <c r="U302" s="470"/>
      <c r="V302" s="470"/>
      <c r="W302" s="470"/>
      <c r="X302" s="470"/>
      <c r="Y302" s="470"/>
      <c r="Z302" s="470"/>
    </row>
    <row r="303">
      <c r="A303" s="470"/>
      <c r="B303" s="470"/>
      <c r="C303" s="470"/>
      <c r="D303" s="470"/>
      <c r="E303" s="470"/>
      <c r="F303" s="470"/>
      <c r="G303" s="470"/>
      <c r="H303" s="470"/>
      <c r="I303" s="470"/>
      <c r="J303" s="470"/>
      <c r="K303" s="470"/>
      <c r="L303" s="470"/>
      <c r="M303" s="470"/>
      <c r="N303" s="470"/>
      <c r="O303" s="470"/>
      <c r="P303" s="470"/>
      <c r="Q303" s="470"/>
      <c r="R303" s="470"/>
      <c r="S303" s="470"/>
      <c r="T303" s="470"/>
      <c r="U303" s="470"/>
      <c r="V303" s="470"/>
      <c r="W303" s="470"/>
      <c r="X303" s="470"/>
      <c r="Y303" s="470"/>
      <c r="Z303" s="470"/>
    </row>
    <row r="304">
      <c r="A304" s="470"/>
      <c r="B304" s="470"/>
      <c r="C304" s="470"/>
      <c r="D304" s="470"/>
      <c r="E304" s="470"/>
      <c r="F304" s="470"/>
      <c r="G304" s="470"/>
      <c r="H304" s="470"/>
      <c r="I304" s="470"/>
      <c r="J304" s="470"/>
      <c r="K304" s="470"/>
      <c r="L304" s="470"/>
      <c r="M304" s="470"/>
      <c r="N304" s="470"/>
      <c r="O304" s="470"/>
      <c r="P304" s="470"/>
      <c r="Q304" s="470"/>
      <c r="R304" s="470"/>
      <c r="S304" s="470"/>
      <c r="T304" s="470"/>
      <c r="U304" s="470"/>
      <c r="V304" s="470"/>
      <c r="W304" s="470"/>
      <c r="X304" s="470"/>
      <c r="Y304" s="470"/>
      <c r="Z304" s="470"/>
    </row>
    <row r="305">
      <c r="A305" s="470"/>
      <c r="B305" s="470"/>
      <c r="C305" s="470"/>
      <c r="D305" s="470"/>
      <c r="E305" s="470"/>
      <c r="F305" s="470"/>
      <c r="G305" s="470"/>
      <c r="H305" s="470"/>
      <c r="I305" s="470"/>
      <c r="J305" s="470"/>
      <c r="K305" s="470"/>
      <c r="L305" s="470"/>
      <c r="M305" s="470"/>
      <c r="N305" s="470"/>
      <c r="O305" s="470"/>
      <c r="P305" s="470"/>
      <c r="Q305" s="470"/>
      <c r="R305" s="470"/>
      <c r="S305" s="470"/>
      <c r="T305" s="470"/>
      <c r="U305" s="470"/>
      <c r="V305" s="470"/>
      <c r="W305" s="470"/>
      <c r="X305" s="470"/>
      <c r="Y305" s="470"/>
      <c r="Z305" s="470"/>
    </row>
    <row r="306">
      <c r="A306" s="470"/>
      <c r="B306" s="470"/>
      <c r="C306" s="470"/>
      <c r="D306" s="470"/>
      <c r="E306" s="470"/>
      <c r="F306" s="470"/>
      <c r="G306" s="470"/>
      <c r="H306" s="470"/>
      <c r="I306" s="470"/>
      <c r="J306" s="470"/>
      <c r="K306" s="470"/>
      <c r="L306" s="470"/>
      <c r="M306" s="470"/>
      <c r="N306" s="470"/>
      <c r="O306" s="470"/>
      <c r="P306" s="470"/>
      <c r="Q306" s="470"/>
      <c r="R306" s="470"/>
      <c r="S306" s="470"/>
      <c r="T306" s="470"/>
      <c r="U306" s="470"/>
      <c r="V306" s="470"/>
      <c r="W306" s="470"/>
      <c r="X306" s="470"/>
      <c r="Y306" s="470"/>
      <c r="Z306" s="470"/>
    </row>
    <row r="307">
      <c r="A307" s="470"/>
      <c r="B307" s="470"/>
      <c r="C307" s="470"/>
      <c r="D307" s="470"/>
      <c r="E307" s="470"/>
      <c r="F307" s="470"/>
      <c r="G307" s="470"/>
      <c r="H307" s="470"/>
      <c r="I307" s="470"/>
      <c r="J307" s="470"/>
      <c r="K307" s="470"/>
      <c r="L307" s="470"/>
      <c r="M307" s="470"/>
      <c r="N307" s="470"/>
      <c r="O307" s="470"/>
      <c r="P307" s="470"/>
      <c r="Q307" s="470"/>
      <c r="R307" s="470"/>
      <c r="S307" s="470"/>
      <c r="T307" s="470"/>
      <c r="U307" s="470"/>
      <c r="V307" s="470"/>
      <c r="W307" s="470"/>
      <c r="X307" s="470"/>
      <c r="Y307" s="470"/>
      <c r="Z307" s="470"/>
    </row>
    <row r="308">
      <c r="A308" s="470"/>
      <c r="B308" s="470"/>
      <c r="C308" s="470"/>
      <c r="D308" s="470"/>
      <c r="E308" s="470"/>
      <c r="F308" s="470"/>
      <c r="G308" s="470"/>
      <c r="H308" s="470"/>
      <c r="I308" s="470"/>
      <c r="J308" s="470"/>
      <c r="K308" s="470"/>
      <c r="L308" s="470"/>
      <c r="M308" s="470"/>
      <c r="N308" s="470"/>
      <c r="O308" s="470"/>
      <c r="P308" s="470"/>
      <c r="Q308" s="470"/>
      <c r="R308" s="470"/>
      <c r="S308" s="470"/>
      <c r="T308" s="470"/>
      <c r="U308" s="470"/>
      <c r="V308" s="470"/>
      <c r="W308" s="470"/>
      <c r="X308" s="470"/>
      <c r="Y308" s="470"/>
      <c r="Z308" s="470"/>
    </row>
    <row r="309">
      <c r="A309" s="470"/>
      <c r="B309" s="470"/>
      <c r="C309" s="470"/>
      <c r="D309" s="470"/>
      <c r="E309" s="470"/>
      <c r="F309" s="470"/>
      <c r="G309" s="470"/>
      <c r="H309" s="470"/>
      <c r="I309" s="470"/>
      <c r="J309" s="470"/>
      <c r="K309" s="470"/>
      <c r="L309" s="470"/>
      <c r="M309" s="470"/>
      <c r="N309" s="470"/>
      <c r="O309" s="470"/>
      <c r="P309" s="470"/>
      <c r="Q309" s="470"/>
      <c r="R309" s="470"/>
      <c r="S309" s="470"/>
      <c r="T309" s="470"/>
      <c r="U309" s="470"/>
      <c r="V309" s="470"/>
      <c r="W309" s="470"/>
      <c r="X309" s="470"/>
      <c r="Y309" s="470"/>
      <c r="Z309" s="470"/>
    </row>
    <row r="310">
      <c r="A310" s="470"/>
      <c r="B310" s="470"/>
      <c r="C310" s="470"/>
      <c r="D310" s="470"/>
      <c r="E310" s="470"/>
      <c r="F310" s="470"/>
      <c r="G310" s="470"/>
      <c r="H310" s="470"/>
      <c r="I310" s="470"/>
      <c r="J310" s="470"/>
      <c r="K310" s="470"/>
      <c r="L310" s="470"/>
      <c r="M310" s="470"/>
      <c r="N310" s="470"/>
      <c r="O310" s="470"/>
      <c r="P310" s="470"/>
      <c r="Q310" s="470"/>
      <c r="R310" s="470"/>
      <c r="S310" s="470"/>
      <c r="T310" s="470"/>
      <c r="U310" s="470"/>
      <c r="V310" s="470"/>
      <c r="W310" s="470"/>
      <c r="X310" s="470"/>
      <c r="Y310" s="470"/>
      <c r="Z310" s="470"/>
    </row>
    <row r="311">
      <c r="A311" s="470"/>
      <c r="B311" s="470"/>
      <c r="C311" s="470"/>
      <c r="D311" s="470"/>
      <c r="E311" s="470"/>
      <c r="F311" s="470"/>
      <c r="G311" s="470"/>
      <c r="H311" s="470"/>
      <c r="I311" s="470"/>
      <c r="J311" s="470"/>
      <c r="K311" s="470"/>
      <c r="L311" s="470"/>
      <c r="M311" s="470"/>
      <c r="N311" s="470"/>
      <c r="O311" s="470"/>
      <c r="P311" s="470"/>
      <c r="Q311" s="470"/>
      <c r="R311" s="470"/>
      <c r="S311" s="470"/>
      <c r="T311" s="470"/>
      <c r="U311" s="470"/>
      <c r="V311" s="470"/>
      <c r="W311" s="470"/>
      <c r="X311" s="470"/>
      <c r="Y311" s="470"/>
      <c r="Z311" s="470"/>
    </row>
    <row r="312">
      <c r="A312" s="470"/>
      <c r="B312" s="470"/>
      <c r="C312" s="470"/>
      <c r="D312" s="470"/>
      <c r="E312" s="470"/>
      <c r="F312" s="470"/>
      <c r="G312" s="470"/>
      <c r="H312" s="470"/>
      <c r="I312" s="470"/>
      <c r="J312" s="470"/>
      <c r="K312" s="470"/>
      <c r="L312" s="470"/>
      <c r="M312" s="470"/>
      <c r="N312" s="470"/>
      <c r="O312" s="470"/>
      <c r="P312" s="470"/>
      <c r="Q312" s="470"/>
      <c r="R312" s="470"/>
      <c r="S312" s="470"/>
      <c r="T312" s="470"/>
      <c r="U312" s="470"/>
      <c r="V312" s="470"/>
      <c r="W312" s="470"/>
      <c r="X312" s="470"/>
      <c r="Y312" s="470"/>
      <c r="Z312" s="470"/>
    </row>
    <row r="313">
      <c r="A313" s="470"/>
      <c r="B313" s="470"/>
      <c r="C313" s="470"/>
      <c r="D313" s="470"/>
      <c r="E313" s="470"/>
      <c r="F313" s="470"/>
      <c r="G313" s="470"/>
      <c r="H313" s="470"/>
      <c r="I313" s="470"/>
      <c r="J313" s="470"/>
      <c r="K313" s="470"/>
      <c r="L313" s="470"/>
      <c r="M313" s="470"/>
      <c r="N313" s="470"/>
      <c r="O313" s="470"/>
      <c r="P313" s="470"/>
      <c r="Q313" s="470"/>
      <c r="R313" s="470"/>
      <c r="S313" s="470"/>
      <c r="T313" s="470"/>
      <c r="U313" s="470"/>
      <c r="V313" s="470"/>
      <c r="W313" s="470"/>
      <c r="X313" s="470"/>
      <c r="Y313" s="470"/>
      <c r="Z313" s="470"/>
    </row>
    <row r="314">
      <c r="A314" s="470"/>
      <c r="B314" s="470"/>
      <c r="C314" s="470"/>
      <c r="D314" s="470"/>
      <c r="E314" s="470"/>
      <c r="F314" s="470"/>
      <c r="G314" s="470"/>
      <c r="H314" s="470"/>
      <c r="I314" s="470"/>
      <c r="J314" s="470"/>
      <c r="K314" s="470"/>
      <c r="L314" s="470"/>
      <c r="M314" s="470"/>
      <c r="N314" s="470"/>
      <c r="O314" s="470"/>
      <c r="P314" s="470"/>
      <c r="Q314" s="470"/>
      <c r="R314" s="470"/>
      <c r="S314" s="470"/>
      <c r="T314" s="470"/>
      <c r="U314" s="470"/>
      <c r="V314" s="470"/>
      <c r="W314" s="470"/>
      <c r="X314" s="470"/>
      <c r="Y314" s="470"/>
      <c r="Z314" s="470"/>
    </row>
    <row r="315">
      <c r="A315" s="470"/>
      <c r="B315" s="470"/>
      <c r="C315" s="470"/>
      <c r="D315" s="470"/>
      <c r="E315" s="470"/>
      <c r="F315" s="470"/>
      <c r="G315" s="470"/>
      <c r="H315" s="470"/>
      <c r="I315" s="470"/>
      <c r="J315" s="470"/>
      <c r="K315" s="470"/>
      <c r="L315" s="470"/>
      <c r="M315" s="470"/>
      <c r="N315" s="470"/>
      <c r="O315" s="470"/>
      <c r="P315" s="470"/>
      <c r="Q315" s="470"/>
      <c r="R315" s="470"/>
      <c r="S315" s="470"/>
      <c r="T315" s="470"/>
      <c r="U315" s="470"/>
      <c r="V315" s="470"/>
      <c r="W315" s="470"/>
      <c r="X315" s="470"/>
      <c r="Y315" s="470"/>
      <c r="Z315" s="470"/>
    </row>
    <row r="316">
      <c r="A316" s="470"/>
      <c r="B316" s="470"/>
      <c r="C316" s="470"/>
      <c r="D316" s="470"/>
      <c r="E316" s="470"/>
      <c r="F316" s="470"/>
      <c r="G316" s="470"/>
      <c r="H316" s="470"/>
      <c r="I316" s="470"/>
      <c r="J316" s="470"/>
      <c r="K316" s="470"/>
      <c r="L316" s="470"/>
      <c r="M316" s="470"/>
      <c r="N316" s="470"/>
      <c r="O316" s="470"/>
      <c r="P316" s="470"/>
      <c r="Q316" s="470"/>
      <c r="R316" s="470"/>
      <c r="S316" s="470"/>
      <c r="T316" s="470"/>
      <c r="U316" s="470"/>
      <c r="V316" s="470"/>
      <c r="W316" s="470"/>
      <c r="X316" s="470"/>
      <c r="Y316" s="470"/>
      <c r="Z316" s="470"/>
    </row>
    <row r="317">
      <c r="A317" s="470"/>
      <c r="B317" s="470"/>
      <c r="C317" s="470"/>
      <c r="D317" s="470"/>
      <c r="E317" s="470"/>
      <c r="F317" s="470"/>
      <c r="G317" s="470"/>
      <c r="H317" s="470"/>
      <c r="I317" s="470"/>
      <c r="J317" s="470"/>
      <c r="K317" s="470"/>
      <c r="L317" s="470"/>
      <c r="M317" s="470"/>
      <c r="N317" s="470"/>
      <c r="O317" s="470"/>
      <c r="P317" s="470"/>
      <c r="Q317" s="470"/>
      <c r="R317" s="470"/>
      <c r="S317" s="470"/>
      <c r="T317" s="470"/>
      <c r="U317" s="470"/>
      <c r="V317" s="470"/>
      <c r="W317" s="470"/>
      <c r="X317" s="470"/>
      <c r="Y317" s="470"/>
      <c r="Z317" s="470"/>
    </row>
    <row r="318">
      <c r="A318" s="470"/>
      <c r="B318" s="470"/>
      <c r="C318" s="470"/>
      <c r="D318" s="470"/>
      <c r="E318" s="470"/>
      <c r="F318" s="470"/>
      <c r="G318" s="470"/>
      <c r="H318" s="470"/>
      <c r="I318" s="470"/>
      <c r="J318" s="470"/>
      <c r="K318" s="470"/>
      <c r="L318" s="470"/>
      <c r="M318" s="470"/>
      <c r="N318" s="470"/>
      <c r="O318" s="470"/>
      <c r="P318" s="470"/>
      <c r="Q318" s="470"/>
      <c r="R318" s="470"/>
      <c r="S318" s="470"/>
      <c r="T318" s="470"/>
      <c r="U318" s="470"/>
      <c r="V318" s="470"/>
      <c r="W318" s="470"/>
      <c r="X318" s="470"/>
      <c r="Y318" s="470"/>
      <c r="Z318" s="470"/>
    </row>
    <row r="319">
      <c r="A319" s="470"/>
      <c r="B319" s="470"/>
      <c r="C319" s="470"/>
      <c r="D319" s="470"/>
      <c r="E319" s="470"/>
      <c r="F319" s="470"/>
      <c r="G319" s="470"/>
      <c r="H319" s="470"/>
      <c r="I319" s="470"/>
      <c r="J319" s="470"/>
      <c r="K319" s="470"/>
      <c r="L319" s="470"/>
      <c r="M319" s="470"/>
      <c r="N319" s="470"/>
      <c r="O319" s="470"/>
      <c r="P319" s="470"/>
      <c r="Q319" s="470"/>
      <c r="R319" s="470"/>
      <c r="S319" s="470"/>
      <c r="T319" s="470"/>
      <c r="U319" s="470"/>
      <c r="V319" s="470"/>
      <c r="W319" s="470"/>
      <c r="X319" s="470"/>
      <c r="Y319" s="470"/>
      <c r="Z319" s="470"/>
    </row>
    <row r="320">
      <c r="A320" s="470"/>
      <c r="B320" s="470"/>
      <c r="C320" s="470"/>
      <c r="D320" s="470"/>
      <c r="E320" s="470"/>
      <c r="F320" s="470"/>
      <c r="G320" s="470"/>
      <c r="H320" s="470"/>
      <c r="I320" s="470"/>
      <c r="J320" s="470"/>
      <c r="K320" s="470"/>
      <c r="L320" s="470"/>
      <c r="M320" s="470"/>
      <c r="N320" s="470"/>
      <c r="O320" s="470"/>
      <c r="P320" s="470"/>
      <c r="Q320" s="470"/>
      <c r="R320" s="470"/>
      <c r="S320" s="470"/>
      <c r="T320" s="470"/>
      <c r="U320" s="470"/>
      <c r="V320" s="470"/>
      <c r="W320" s="470"/>
      <c r="X320" s="470"/>
      <c r="Y320" s="470"/>
      <c r="Z320" s="470"/>
    </row>
    <row r="321">
      <c r="A321" s="470"/>
      <c r="B321" s="470"/>
      <c r="C321" s="470"/>
      <c r="D321" s="470"/>
      <c r="E321" s="470"/>
      <c r="F321" s="470"/>
      <c r="G321" s="470"/>
      <c r="H321" s="470"/>
      <c r="I321" s="470"/>
      <c r="J321" s="470"/>
      <c r="K321" s="470"/>
      <c r="L321" s="470"/>
      <c r="M321" s="470"/>
      <c r="N321" s="470"/>
      <c r="O321" s="470"/>
      <c r="P321" s="470"/>
      <c r="Q321" s="470"/>
      <c r="R321" s="470"/>
      <c r="S321" s="470"/>
      <c r="T321" s="470"/>
      <c r="U321" s="470"/>
      <c r="V321" s="470"/>
      <c r="W321" s="470"/>
      <c r="X321" s="470"/>
      <c r="Y321" s="470"/>
      <c r="Z321" s="470"/>
    </row>
    <row r="322">
      <c r="A322" s="470"/>
      <c r="B322" s="470"/>
      <c r="C322" s="470"/>
      <c r="D322" s="470"/>
      <c r="E322" s="470"/>
      <c r="F322" s="470"/>
      <c r="G322" s="470"/>
      <c r="H322" s="470"/>
      <c r="I322" s="470"/>
      <c r="J322" s="470"/>
      <c r="K322" s="470"/>
      <c r="L322" s="470"/>
      <c r="M322" s="470"/>
      <c r="N322" s="470"/>
      <c r="O322" s="470"/>
      <c r="P322" s="470"/>
      <c r="Q322" s="470"/>
      <c r="R322" s="470"/>
      <c r="S322" s="470"/>
      <c r="T322" s="470"/>
      <c r="U322" s="470"/>
      <c r="V322" s="470"/>
      <c r="W322" s="470"/>
      <c r="X322" s="470"/>
      <c r="Y322" s="470"/>
      <c r="Z322" s="470"/>
    </row>
    <row r="323">
      <c r="A323" s="470"/>
      <c r="B323" s="470"/>
      <c r="C323" s="470"/>
      <c r="D323" s="470"/>
      <c r="E323" s="470"/>
      <c r="F323" s="470"/>
      <c r="G323" s="470"/>
      <c r="H323" s="470"/>
      <c r="I323" s="470"/>
      <c r="J323" s="470"/>
      <c r="K323" s="470"/>
      <c r="L323" s="470"/>
      <c r="M323" s="470"/>
      <c r="N323" s="470"/>
      <c r="O323" s="470"/>
      <c r="P323" s="470"/>
      <c r="Q323" s="470"/>
      <c r="R323" s="470"/>
      <c r="S323" s="470"/>
      <c r="T323" s="470"/>
      <c r="U323" s="470"/>
      <c r="V323" s="470"/>
      <c r="W323" s="470"/>
      <c r="X323" s="470"/>
      <c r="Y323" s="470"/>
      <c r="Z323" s="470"/>
    </row>
    <row r="324">
      <c r="A324" s="470"/>
      <c r="B324" s="470"/>
      <c r="C324" s="470"/>
      <c r="D324" s="470"/>
      <c r="E324" s="470"/>
      <c r="F324" s="470"/>
      <c r="G324" s="470"/>
      <c r="H324" s="470"/>
      <c r="I324" s="470"/>
      <c r="J324" s="470"/>
      <c r="K324" s="470"/>
      <c r="L324" s="470"/>
      <c r="M324" s="470"/>
      <c r="N324" s="470"/>
      <c r="O324" s="470"/>
      <c r="P324" s="470"/>
      <c r="Q324" s="470"/>
      <c r="R324" s="470"/>
      <c r="S324" s="470"/>
      <c r="T324" s="470"/>
      <c r="U324" s="470"/>
      <c r="V324" s="470"/>
      <c r="W324" s="470"/>
      <c r="X324" s="470"/>
      <c r="Y324" s="470"/>
      <c r="Z324" s="470"/>
    </row>
    <row r="325">
      <c r="A325" s="470"/>
      <c r="B325" s="470"/>
      <c r="C325" s="470"/>
      <c r="D325" s="470"/>
      <c r="E325" s="470"/>
      <c r="F325" s="470"/>
      <c r="G325" s="470"/>
      <c r="H325" s="470"/>
      <c r="I325" s="470"/>
      <c r="J325" s="470"/>
      <c r="K325" s="470"/>
      <c r="L325" s="470"/>
      <c r="M325" s="470"/>
      <c r="N325" s="470"/>
      <c r="O325" s="470"/>
      <c r="P325" s="470"/>
      <c r="Q325" s="470"/>
      <c r="R325" s="470"/>
      <c r="S325" s="470"/>
      <c r="T325" s="470"/>
      <c r="U325" s="470"/>
      <c r="V325" s="470"/>
      <c r="W325" s="470"/>
      <c r="X325" s="470"/>
      <c r="Y325" s="470"/>
      <c r="Z325" s="470"/>
    </row>
    <row r="326">
      <c r="A326" s="470"/>
      <c r="B326" s="470"/>
      <c r="C326" s="470"/>
      <c r="D326" s="470"/>
      <c r="E326" s="470"/>
      <c r="F326" s="470"/>
      <c r="G326" s="470"/>
      <c r="H326" s="470"/>
      <c r="I326" s="470"/>
      <c r="J326" s="470"/>
      <c r="K326" s="470"/>
      <c r="L326" s="470"/>
      <c r="M326" s="470"/>
      <c r="N326" s="470"/>
      <c r="O326" s="470"/>
      <c r="P326" s="470"/>
      <c r="Q326" s="470"/>
      <c r="R326" s="470"/>
      <c r="S326" s="470"/>
      <c r="T326" s="470"/>
      <c r="U326" s="470"/>
      <c r="V326" s="470"/>
      <c r="W326" s="470"/>
      <c r="X326" s="470"/>
      <c r="Y326" s="470"/>
      <c r="Z326" s="470"/>
    </row>
    <row r="327">
      <c r="A327" s="470"/>
      <c r="B327" s="470"/>
      <c r="C327" s="470"/>
      <c r="D327" s="470"/>
      <c r="E327" s="470"/>
      <c r="F327" s="470"/>
      <c r="G327" s="470"/>
      <c r="H327" s="470"/>
      <c r="I327" s="470"/>
      <c r="J327" s="470"/>
      <c r="K327" s="470"/>
      <c r="L327" s="470"/>
      <c r="M327" s="470"/>
      <c r="N327" s="470"/>
      <c r="O327" s="470"/>
      <c r="P327" s="470"/>
      <c r="Q327" s="470"/>
      <c r="R327" s="470"/>
      <c r="S327" s="470"/>
      <c r="T327" s="470"/>
      <c r="U327" s="470"/>
      <c r="V327" s="470"/>
      <c r="W327" s="470"/>
      <c r="X327" s="470"/>
      <c r="Y327" s="470"/>
      <c r="Z327" s="470"/>
    </row>
    <row r="328">
      <c r="A328" s="470"/>
      <c r="B328" s="470"/>
      <c r="C328" s="470"/>
      <c r="D328" s="470"/>
      <c r="E328" s="470"/>
      <c r="F328" s="470"/>
      <c r="G328" s="470"/>
      <c r="H328" s="470"/>
      <c r="I328" s="470"/>
      <c r="J328" s="470"/>
      <c r="K328" s="470"/>
      <c r="L328" s="470"/>
      <c r="M328" s="470"/>
      <c r="N328" s="470"/>
      <c r="O328" s="470"/>
      <c r="P328" s="470"/>
      <c r="Q328" s="470"/>
      <c r="R328" s="470"/>
      <c r="S328" s="470"/>
      <c r="T328" s="470"/>
      <c r="U328" s="470"/>
      <c r="V328" s="470"/>
      <c r="W328" s="470"/>
      <c r="X328" s="470"/>
      <c r="Y328" s="470"/>
      <c r="Z328" s="470"/>
    </row>
    <row r="329">
      <c r="A329" s="470"/>
      <c r="B329" s="470"/>
      <c r="C329" s="470"/>
      <c r="D329" s="470"/>
      <c r="E329" s="470"/>
      <c r="F329" s="470"/>
      <c r="G329" s="470"/>
      <c r="H329" s="470"/>
      <c r="I329" s="470"/>
      <c r="J329" s="470"/>
      <c r="K329" s="470"/>
      <c r="L329" s="470"/>
      <c r="M329" s="470"/>
      <c r="N329" s="470"/>
      <c r="O329" s="470"/>
      <c r="P329" s="470"/>
      <c r="Q329" s="470"/>
      <c r="R329" s="470"/>
      <c r="S329" s="470"/>
      <c r="T329" s="470"/>
      <c r="U329" s="470"/>
      <c r="V329" s="470"/>
      <c r="W329" s="470"/>
      <c r="X329" s="470"/>
      <c r="Y329" s="470"/>
      <c r="Z329" s="470"/>
    </row>
    <row r="330">
      <c r="A330" s="470"/>
      <c r="B330" s="470"/>
      <c r="C330" s="470"/>
      <c r="D330" s="470"/>
      <c r="E330" s="470"/>
      <c r="F330" s="470"/>
      <c r="G330" s="470"/>
      <c r="H330" s="470"/>
      <c r="I330" s="470"/>
      <c r="J330" s="470"/>
      <c r="K330" s="470"/>
      <c r="L330" s="470"/>
      <c r="M330" s="470"/>
      <c r="N330" s="470"/>
      <c r="O330" s="470"/>
      <c r="P330" s="470"/>
      <c r="Q330" s="470"/>
      <c r="R330" s="470"/>
      <c r="S330" s="470"/>
      <c r="T330" s="470"/>
      <c r="U330" s="470"/>
      <c r="V330" s="470"/>
      <c r="W330" s="470"/>
      <c r="X330" s="470"/>
      <c r="Y330" s="470"/>
      <c r="Z330" s="470"/>
    </row>
    <row r="331">
      <c r="A331" s="470"/>
      <c r="B331" s="470"/>
      <c r="C331" s="470"/>
      <c r="D331" s="470"/>
      <c r="E331" s="470"/>
      <c r="F331" s="470"/>
      <c r="G331" s="470"/>
      <c r="H331" s="470"/>
      <c r="I331" s="470"/>
      <c r="J331" s="470"/>
      <c r="K331" s="470"/>
      <c r="L331" s="470"/>
      <c r="M331" s="470"/>
      <c r="N331" s="470"/>
      <c r="O331" s="470"/>
      <c r="P331" s="470"/>
      <c r="Q331" s="470"/>
      <c r="R331" s="470"/>
      <c r="S331" s="470"/>
      <c r="T331" s="470"/>
      <c r="U331" s="470"/>
      <c r="V331" s="470"/>
      <c r="W331" s="470"/>
      <c r="X331" s="470"/>
      <c r="Y331" s="470"/>
      <c r="Z331" s="470"/>
    </row>
    <row r="332">
      <c r="A332" s="470"/>
      <c r="B332" s="470"/>
      <c r="C332" s="470"/>
      <c r="D332" s="470"/>
      <c r="E332" s="470"/>
      <c r="F332" s="470"/>
      <c r="G332" s="470"/>
      <c r="H332" s="470"/>
      <c r="I332" s="470"/>
      <c r="J332" s="470"/>
      <c r="K332" s="470"/>
      <c r="L332" s="470"/>
      <c r="M332" s="470"/>
      <c r="N332" s="470"/>
      <c r="O332" s="470"/>
      <c r="P332" s="470"/>
      <c r="Q332" s="470"/>
      <c r="R332" s="470"/>
      <c r="S332" s="470"/>
      <c r="T332" s="470"/>
      <c r="U332" s="470"/>
      <c r="V332" s="470"/>
      <c r="W332" s="470"/>
      <c r="X332" s="470"/>
      <c r="Y332" s="470"/>
      <c r="Z332" s="470"/>
    </row>
    <row r="333">
      <c r="A333" s="470"/>
      <c r="B333" s="470"/>
      <c r="C333" s="470"/>
      <c r="D333" s="470"/>
      <c r="E333" s="470"/>
      <c r="F333" s="470"/>
      <c r="G333" s="470"/>
      <c r="H333" s="470"/>
      <c r="I333" s="470"/>
      <c r="J333" s="470"/>
      <c r="K333" s="470"/>
      <c r="L333" s="470"/>
      <c r="M333" s="470"/>
      <c r="N333" s="470"/>
      <c r="O333" s="470"/>
      <c r="P333" s="470"/>
      <c r="Q333" s="470"/>
      <c r="R333" s="470"/>
      <c r="S333" s="470"/>
      <c r="T333" s="470"/>
      <c r="U333" s="470"/>
      <c r="V333" s="470"/>
      <c r="W333" s="470"/>
      <c r="X333" s="470"/>
      <c r="Y333" s="470"/>
      <c r="Z333" s="470"/>
    </row>
    <row r="334">
      <c r="A334" s="470"/>
      <c r="B334" s="470"/>
      <c r="C334" s="470"/>
      <c r="D334" s="470"/>
      <c r="E334" s="470"/>
      <c r="F334" s="470"/>
      <c r="G334" s="470"/>
      <c r="H334" s="470"/>
      <c r="I334" s="470"/>
      <c r="J334" s="470"/>
      <c r="K334" s="470"/>
      <c r="L334" s="470"/>
      <c r="M334" s="470"/>
      <c r="N334" s="470"/>
      <c r="O334" s="470"/>
      <c r="P334" s="470"/>
      <c r="Q334" s="470"/>
      <c r="R334" s="470"/>
      <c r="S334" s="470"/>
      <c r="T334" s="470"/>
      <c r="U334" s="470"/>
      <c r="V334" s="470"/>
      <c r="W334" s="470"/>
      <c r="X334" s="470"/>
      <c r="Y334" s="470"/>
      <c r="Z334" s="470"/>
    </row>
    <row r="335">
      <c r="A335" s="470"/>
      <c r="B335" s="470"/>
      <c r="C335" s="470"/>
      <c r="D335" s="470"/>
      <c r="E335" s="470"/>
      <c r="F335" s="470"/>
      <c r="G335" s="470"/>
      <c r="H335" s="470"/>
      <c r="I335" s="470"/>
      <c r="J335" s="470"/>
      <c r="K335" s="470"/>
      <c r="L335" s="470"/>
      <c r="M335" s="470"/>
      <c r="N335" s="470"/>
      <c r="O335" s="470"/>
      <c r="P335" s="470"/>
      <c r="Q335" s="470"/>
      <c r="R335" s="470"/>
      <c r="S335" s="470"/>
      <c r="T335" s="470"/>
      <c r="U335" s="470"/>
      <c r="V335" s="470"/>
      <c r="W335" s="470"/>
      <c r="X335" s="470"/>
      <c r="Y335" s="470"/>
      <c r="Z335" s="470"/>
    </row>
    <row r="336">
      <c r="A336" s="470"/>
      <c r="B336" s="470"/>
      <c r="C336" s="470"/>
      <c r="D336" s="470"/>
      <c r="E336" s="470"/>
      <c r="F336" s="470"/>
      <c r="G336" s="470"/>
      <c r="H336" s="470"/>
      <c r="I336" s="470"/>
      <c r="J336" s="470"/>
      <c r="K336" s="470"/>
      <c r="L336" s="470"/>
      <c r="M336" s="470"/>
      <c r="N336" s="470"/>
      <c r="O336" s="470"/>
      <c r="P336" s="470"/>
      <c r="Q336" s="470"/>
      <c r="R336" s="470"/>
      <c r="S336" s="470"/>
      <c r="T336" s="470"/>
      <c r="U336" s="470"/>
      <c r="V336" s="470"/>
      <c r="W336" s="470"/>
      <c r="X336" s="470"/>
      <c r="Y336" s="470"/>
      <c r="Z336" s="470"/>
    </row>
    <row r="337">
      <c r="A337" s="470"/>
      <c r="B337" s="470"/>
      <c r="C337" s="470"/>
      <c r="D337" s="470"/>
      <c r="E337" s="470"/>
      <c r="F337" s="470"/>
      <c r="G337" s="470"/>
      <c r="H337" s="470"/>
      <c r="I337" s="470"/>
      <c r="J337" s="470"/>
      <c r="K337" s="470"/>
      <c r="L337" s="470"/>
      <c r="M337" s="470"/>
      <c r="N337" s="470"/>
      <c r="O337" s="470"/>
      <c r="P337" s="470"/>
      <c r="Q337" s="470"/>
      <c r="R337" s="470"/>
      <c r="S337" s="470"/>
      <c r="T337" s="470"/>
      <c r="U337" s="470"/>
      <c r="V337" s="470"/>
      <c r="W337" s="470"/>
      <c r="X337" s="470"/>
      <c r="Y337" s="470"/>
      <c r="Z337" s="470"/>
    </row>
    <row r="338">
      <c r="A338" s="470"/>
      <c r="B338" s="470"/>
      <c r="C338" s="470"/>
      <c r="D338" s="470"/>
      <c r="E338" s="470"/>
      <c r="F338" s="470"/>
      <c r="G338" s="470"/>
      <c r="H338" s="470"/>
      <c r="I338" s="470"/>
      <c r="J338" s="470"/>
      <c r="K338" s="470"/>
      <c r="L338" s="470"/>
      <c r="M338" s="470"/>
      <c r="N338" s="470"/>
      <c r="O338" s="470"/>
      <c r="P338" s="470"/>
      <c r="Q338" s="470"/>
      <c r="R338" s="470"/>
      <c r="S338" s="470"/>
      <c r="T338" s="470"/>
      <c r="U338" s="470"/>
      <c r="V338" s="470"/>
      <c r="W338" s="470"/>
      <c r="X338" s="470"/>
      <c r="Y338" s="470"/>
      <c r="Z338" s="470"/>
    </row>
    <row r="339">
      <c r="A339" s="470"/>
      <c r="B339" s="470"/>
      <c r="C339" s="470"/>
      <c r="D339" s="470"/>
      <c r="E339" s="470"/>
      <c r="F339" s="470"/>
      <c r="G339" s="470"/>
      <c r="H339" s="470"/>
      <c r="I339" s="470"/>
      <c r="J339" s="470"/>
      <c r="K339" s="470"/>
      <c r="L339" s="470"/>
      <c r="M339" s="470"/>
      <c r="N339" s="470"/>
      <c r="O339" s="470"/>
      <c r="P339" s="470"/>
      <c r="Q339" s="470"/>
      <c r="R339" s="470"/>
      <c r="S339" s="470"/>
      <c r="T339" s="470"/>
      <c r="U339" s="470"/>
      <c r="V339" s="470"/>
      <c r="W339" s="470"/>
      <c r="X339" s="470"/>
      <c r="Y339" s="470"/>
      <c r="Z339" s="470"/>
    </row>
    <row r="340">
      <c r="A340" s="470"/>
      <c r="B340" s="470"/>
      <c r="C340" s="470"/>
      <c r="D340" s="470"/>
      <c r="E340" s="470"/>
      <c r="F340" s="470"/>
      <c r="G340" s="470"/>
      <c r="H340" s="470"/>
      <c r="I340" s="470"/>
      <c r="J340" s="470"/>
      <c r="K340" s="470"/>
      <c r="L340" s="470"/>
      <c r="M340" s="470"/>
      <c r="N340" s="470"/>
      <c r="O340" s="470"/>
      <c r="P340" s="470"/>
      <c r="Q340" s="470"/>
      <c r="R340" s="470"/>
      <c r="S340" s="470"/>
      <c r="T340" s="470"/>
      <c r="U340" s="470"/>
      <c r="V340" s="470"/>
      <c r="W340" s="470"/>
      <c r="X340" s="470"/>
      <c r="Y340" s="470"/>
      <c r="Z340" s="470"/>
    </row>
    <row r="341">
      <c r="A341" s="470"/>
      <c r="B341" s="470"/>
      <c r="C341" s="470"/>
      <c r="D341" s="470"/>
      <c r="E341" s="470"/>
      <c r="F341" s="470"/>
      <c r="G341" s="470"/>
      <c r="H341" s="470"/>
      <c r="I341" s="470"/>
      <c r="J341" s="470"/>
      <c r="K341" s="470"/>
      <c r="L341" s="470"/>
      <c r="M341" s="470"/>
      <c r="N341" s="470"/>
      <c r="O341" s="470"/>
      <c r="P341" s="470"/>
      <c r="Q341" s="470"/>
      <c r="R341" s="470"/>
      <c r="S341" s="470"/>
      <c r="T341" s="470"/>
      <c r="U341" s="470"/>
      <c r="V341" s="470"/>
      <c r="W341" s="470"/>
      <c r="X341" s="470"/>
      <c r="Y341" s="470"/>
      <c r="Z341" s="470"/>
    </row>
    <row r="342">
      <c r="A342" s="470"/>
      <c r="B342" s="470"/>
      <c r="C342" s="470"/>
      <c r="D342" s="470"/>
      <c r="E342" s="470"/>
      <c r="F342" s="470"/>
      <c r="G342" s="470"/>
      <c r="H342" s="470"/>
      <c r="I342" s="470"/>
      <c r="J342" s="470"/>
      <c r="K342" s="470"/>
      <c r="L342" s="470"/>
      <c r="M342" s="470"/>
      <c r="N342" s="470"/>
      <c r="O342" s="470"/>
      <c r="P342" s="470"/>
      <c r="Q342" s="470"/>
      <c r="R342" s="470"/>
      <c r="S342" s="470"/>
      <c r="T342" s="470"/>
      <c r="U342" s="470"/>
      <c r="V342" s="470"/>
      <c r="W342" s="470"/>
      <c r="X342" s="470"/>
      <c r="Y342" s="470"/>
      <c r="Z342" s="470"/>
    </row>
    <row r="343">
      <c r="A343" s="470"/>
      <c r="B343" s="470"/>
      <c r="C343" s="470"/>
      <c r="D343" s="470"/>
      <c r="E343" s="470"/>
      <c r="F343" s="470"/>
      <c r="G343" s="470"/>
      <c r="H343" s="470"/>
      <c r="I343" s="470"/>
      <c r="J343" s="470"/>
      <c r="K343" s="470"/>
      <c r="L343" s="470"/>
      <c r="M343" s="470"/>
      <c r="N343" s="470"/>
      <c r="O343" s="470"/>
      <c r="P343" s="470"/>
      <c r="Q343" s="470"/>
      <c r="R343" s="470"/>
      <c r="S343" s="470"/>
      <c r="T343" s="470"/>
      <c r="U343" s="470"/>
      <c r="V343" s="470"/>
      <c r="W343" s="470"/>
      <c r="X343" s="470"/>
      <c r="Y343" s="470"/>
      <c r="Z343" s="470"/>
    </row>
    <row r="344">
      <c r="A344" s="470"/>
      <c r="B344" s="470"/>
      <c r="C344" s="470"/>
      <c r="D344" s="470"/>
      <c r="E344" s="470"/>
      <c r="F344" s="470"/>
      <c r="G344" s="470"/>
      <c r="H344" s="470"/>
      <c r="I344" s="470"/>
      <c r="J344" s="470"/>
      <c r="K344" s="470"/>
      <c r="L344" s="470"/>
      <c r="M344" s="470"/>
      <c r="N344" s="470"/>
      <c r="O344" s="470"/>
      <c r="P344" s="470"/>
      <c r="Q344" s="470"/>
      <c r="R344" s="470"/>
      <c r="S344" s="470"/>
      <c r="T344" s="470"/>
      <c r="U344" s="470"/>
      <c r="V344" s="470"/>
      <c r="W344" s="470"/>
      <c r="X344" s="470"/>
      <c r="Y344" s="470"/>
      <c r="Z344" s="470"/>
    </row>
    <row r="345">
      <c r="A345" s="470"/>
      <c r="B345" s="470"/>
      <c r="C345" s="470"/>
      <c r="D345" s="470"/>
      <c r="E345" s="470"/>
      <c r="F345" s="470"/>
      <c r="G345" s="470"/>
      <c r="H345" s="470"/>
      <c r="I345" s="470"/>
      <c r="J345" s="470"/>
      <c r="K345" s="470"/>
      <c r="L345" s="470"/>
      <c r="M345" s="470"/>
      <c r="N345" s="470"/>
      <c r="O345" s="470"/>
      <c r="P345" s="470"/>
      <c r="Q345" s="470"/>
      <c r="R345" s="470"/>
      <c r="S345" s="470"/>
      <c r="T345" s="470"/>
      <c r="U345" s="470"/>
      <c r="V345" s="470"/>
      <c r="W345" s="470"/>
      <c r="X345" s="470"/>
      <c r="Y345" s="470"/>
      <c r="Z345" s="470"/>
    </row>
    <row r="346">
      <c r="A346" s="470"/>
      <c r="B346" s="470"/>
      <c r="C346" s="470"/>
      <c r="D346" s="470"/>
      <c r="E346" s="470"/>
      <c r="F346" s="470"/>
      <c r="G346" s="470"/>
      <c r="H346" s="470"/>
      <c r="I346" s="470"/>
      <c r="J346" s="470"/>
      <c r="K346" s="470"/>
      <c r="L346" s="470"/>
      <c r="M346" s="470"/>
      <c r="N346" s="470"/>
      <c r="O346" s="470"/>
      <c r="P346" s="470"/>
      <c r="Q346" s="470"/>
      <c r="R346" s="470"/>
      <c r="S346" s="470"/>
      <c r="T346" s="470"/>
      <c r="U346" s="470"/>
      <c r="V346" s="470"/>
      <c r="W346" s="470"/>
      <c r="X346" s="470"/>
      <c r="Y346" s="470"/>
      <c r="Z346" s="470"/>
    </row>
    <row r="347">
      <c r="A347" s="470"/>
      <c r="B347" s="470"/>
      <c r="C347" s="470"/>
      <c r="D347" s="470"/>
      <c r="E347" s="470"/>
      <c r="F347" s="470"/>
      <c r="G347" s="470"/>
      <c r="H347" s="470"/>
      <c r="I347" s="470"/>
      <c r="J347" s="470"/>
      <c r="K347" s="470"/>
      <c r="L347" s="470"/>
      <c r="M347" s="470"/>
      <c r="N347" s="470"/>
      <c r="O347" s="470"/>
      <c r="P347" s="470"/>
      <c r="Q347" s="470"/>
      <c r="R347" s="470"/>
      <c r="S347" s="470"/>
      <c r="T347" s="470"/>
      <c r="U347" s="470"/>
      <c r="V347" s="470"/>
      <c r="W347" s="470"/>
      <c r="X347" s="470"/>
      <c r="Y347" s="470"/>
      <c r="Z347" s="470"/>
    </row>
    <row r="348">
      <c r="A348" s="470"/>
      <c r="B348" s="470"/>
      <c r="C348" s="470"/>
      <c r="D348" s="470"/>
      <c r="E348" s="470"/>
      <c r="F348" s="470"/>
      <c r="G348" s="470"/>
      <c r="H348" s="470"/>
      <c r="I348" s="470"/>
      <c r="J348" s="470"/>
      <c r="K348" s="470"/>
      <c r="L348" s="470"/>
      <c r="M348" s="470"/>
      <c r="N348" s="470"/>
      <c r="O348" s="470"/>
      <c r="P348" s="470"/>
      <c r="Q348" s="470"/>
      <c r="R348" s="470"/>
      <c r="S348" s="470"/>
      <c r="T348" s="470"/>
      <c r="U348" s="470"/>
      <c r="V348" s="470"/>
      <c r="W348" s="470"/>
      <c r="X348" s="470"/>
      <c r="Y348" s="470"/>
      <c r="Z348" s="470"/>
    </row>
    <row r="349">
      <c r="A349" s="470"/>
      <c r="B349" s="470"/>
      <c r="C349" s="470"/>
      <c r="D349" s="470"/>
      <c r="E349" s="470"/>
      <c r="F349" s="470"/>
      <c r="G349" s="470"/>
      <c r="H349" s="470"/>
      <c r="I349" s="470"/>
      <c r="J349" s="470"/>
      <c r="K349" s="470"/>
      <c r="L349" s="470"/>
      <c r="M349" s="470"/>
      <c r="N349" s="470"/>
      <c r="O349" s="470"/>
      <c r="P349" s="470"/>
      <c r="Q349" s="470"/>
      <c r="R349" s="470"/>
      <c r="S349" s="470"/>
      <c r="T349" s="470"/>
      <c r="U349" s="470"/>
      <c r="V349" s="470"/>
      <c r="W349" s="470"/>
      <c r="X349" s="470"/>
      <c r="Y349" s="470"/>
      <c r="Z349" s="470"/>
    </row>
    <row r="350">
      <c r="A350" s="470"/>
      <c r="B350" s="470"/>
      <c r="C350" s="470"/>
      <c r="D350" s="470"/>
      <c r="E350" s="470"/>
      <c r="F350" s="470"/>
      <c r="G350" s="470"/>
      <c r="H350" s="470"/>
      <c r="I350" s="470"/>
      <c r="J350" s="470"/>
      <c r="K350" s="470"/>
      <c r="L350" s="470"/>
      <c r="M350" s="470"/>
      <c r="N350" s="470"/>
      <c r="O350" s="470"/>
      <c r="P350" s="470"/>
      <c r="Q350" s="470"/>
      <c r="R350" s="470"/>
      <c r="S350" s="470"/>
      <c r="T350" s="470"/>
      <c r="U350" s="470"/>
      <c r="V350" s="470"/>
      <c r="W350" s="470"/>
      <c r="X350" s="470"/>
      <c r="Y350" s="470"/>
      <c r="Z350" s="470"/>
    </row>
    <row r="351">
      <c r="A351" s="470"/>
      <c r="B351" s="470"/>
      <c r="C351" s="470"/>
      <c r="D351" s="470"/>
      <c r="E351" s="470"/>
      <c r="F351" s="470"/>
      <c r="G351" s="470"/>
      <c r="H351" s="470"/>
      <c r="I351" s="470"/>
      <c r="J351" s="470"/>
      <c r="K351" s="470"/>
      <c r="L351" s="470"/>
      <c r="M351" s="470"/>
      <c r="N351" s="470"/>
      <c r="O351" s="470"/>
      <c r="P351" s="470"/>
      <c r="Q351" s="470"/>
      <c r="R351" s="470"/>
      <c r="S351" s="470"/>
      <c r="T351" s="470"/>
      <c r="U351" s="470"/>
      <c r="V351" s="470"/>
      <c r="W351" s="470"/>
      <c r="X351" s="470"/>
      <c r="Y351" s="470"/>
      <c r="Z351" s="470"/>
    </row>
    <row r="352">
      <c r="A352" s="470"/>
      <c r="B352" s="470"/>
      <c r="C352" s="470"/>
      <c r="D352" s="470"/>
      <c r="E352" s="470"/>
      <c r="F352" s="470"/>
      <c r="G352" s="470"/>
      <c r="H352" s="470"/>
      <c r="I352" s="470"/>
      <c r="J352" s="470"/>
      <c r="K352" s="470"/>
      <c r="L352" s="470"/>
      <c r="M352" s="470"/>
      <c r="N352" s="470"/>
      <c r="O352" s="470"/>
      <c r="P352" s="470"/>
      <c r="Q352" s="470"/>
      <c r="R352" s="470"/>
      <c r="S352" s="470"/>
      <c r="T352" s="470"/>
      <c r="U352" s="470"/>
      <c r="V352" s="470"/>
      <c r="W352" s="470"/>
      <c r="X352" s="470"/>
      <c r="Y352" s="470"/>
      <c r="Z352" s="470"/>
    </row>
    <row r="353">
      <c r="A353" s="470"/>
      <c r="B353" s="470"/>
      <c r="C353" s="470"/>
      <c r="D353" s="470"/>
      <c r="E353" s="470"/>
      <c r="F353" s="470"/>
      <c r="G353" s="470"/>
      <c r="H353" s="470"/>
      <c r="I353" s="470"/>
      <c r="J353" s="470"/>
      <c r="K353" s="470"/>
      <c r="L353" s="470"/>
      <c r="M353" s="470"/>
      <c r="N353" s="470"/>
      <c r="O353" s="470"/>
      <c r="P353" s="470"/>
      <c r="Q353" s="470"/>
      <c r="R353" s="470"/>
      <c r="S353" s="470"/>
      <c r="T353" s="470"/>
      <c r="U353" s="470"/>
      <c r="V353" s="470"/>
      <c r="W353" s="470"/>
      <c r="X353" s="470"/>
      <c r="Y353" s="470"/>
      <c r="Z353" s="470"/>
    </row>
    <row r="354">
      <c r="A354" s="470"/>
      <c r="B354" s="470"/>
      <c r="C354" s="470"/>
      <c r="D354" s="470"/>
      <c r="E354" s="470"/>
      <c r="F354" s="470"/>
      <c r="G354" s="470"/>
      <c r="H354" s="470"/>
      <c r="I354" s="470"/>
      <c r="J354" s="470"/>
      <c r="K354" s="470"/>
      <c r="L354" s="470"/>
      <c r="M354" s="470"/>
      <c r="N354" s="470"/>
      <c r="O354" s="470"/>
      <c r="P354" s="470"/>
      <c r="Q354" s="470"/>
      <c r="R354" s="470"/>
      <c r="S354" s="470"/>
      <c r="T354" s="470"/>
      <c r="U354" s="470"/>
      <c r="V354" s="470"/>
      <c r="W354" s="470"/>
      <c r="X354" s="470"/>
      <c r="Y354" s="470"/>
      <c r="Z354" s="470"/>
    </row>
    <row r="355">
      <c r="A355" s="470"/>
      <c r="B355" s="470"/>
      <c r="C355" s="470"/>
      <c r="D355" s="470"/>
      <c r="E355" s="470"/>
      <c r="F355" s="470"/>
      <c r="G355" s="470"/>
      <c r="H355" s="470"/>
      <c r="I355" s="470"/>
      <c r="J355" s="470"/>
      <c r="K355" s="470"/>
      <c r="L355" s="470"/>
      <c r="M355" s="470"/>
      <c r="N355" s="470"/>
      <c r="O355" s="470"/>
      <c r="P355" s="470"/>
      <c r="Q355" s="470"/>
      <c r="R355" s="470"/>
      <c r="S355" s="470"/>
      <c r="T355" s="470"/>
      <c r="U355" s="470"/>
      <c r="V355" s="470"/>
      <c r="W355" s="470"/>
      <c r="X355" s="470"/>
      <c r="Y355" s="470"/>
      <c r="Z355" s="470"/>
    </row>
    <row r="356">
      <c r="A356" s="470"/>
      <c r="B356" s="470"/>
      <c r="C356" s="470"/>
      <c r="D356" s="470"/>
      <c r="E356" s="470"/>
      <c r="F356" s="470"/>
      <c r="G356" s="470"/>
      <c r="H356" s="470"/>
      <c r="I356" s="470"/>
      <c r="J356" s="470"/>
      <c r="K356" s="470"/>
      <c r="L356" s="470"/>
      <c r="M356" s="470"/>
      <c r="N356" s="470"/>
      <c r="O356" s="470"/>
      <c r="P356" s="470"/>
      <c r="Q356" s="470"/>
      <c r="R356" s="470"/>
      <c r="S356" s="470"/>
      <c r="T356" s="470"/>
      <c r="U356" s="470"/>
      <c r="V356" s="470"/>
      <c r="W356" s="470"/>
      <c r="X356" s="470"/>
      <c r="Y356" s="470"/>
      <c r="Z356" s="470"/>
    </row>
    <row r="357">
      <c r="A357" s="470"/>
      <c r="B357" s="470"/>
      <c r="C357" s="470"/>
      <c r="D357" s="470"/>
      <c r="E357" s="470"/>
      <c r="F357" s="470"/>
      <c r="G357" s="470"/>
      <c r="H357" s="470"/>
      <c r="I357" s="470"/>
      <c r="J357" s="470"/>
      <c r="K357" s="470"/>
      <c r="L357" s="470"/>
      <c r="M357" s="470"/>
      <c r="N357" s="470"/>
      <c r="O357" s="470"/>
      <c r="P357" s="470"/>
      <c r="Q357" s="470"/>
      <c r="R357" s="470"/>
      <c r="S357" s="470"/>
      <c r="T357" s="470"/>
      <c r="U357" s="470"/>
      <c r="V357" s="470"/>
      <c r="W357" s="470"/>
      <c r="X357" s="470"/>
      <c r="Y357" s="470"/>
      <c r="Z357" s="470"/>
    </row>
    <row r="358">
      <c r="A358" s="470"/>
      <c r="B358" s="470"/>
      <c r="C358" s="470"/>
      <c r="D358" s="470"/>
      <c r="E358" s="470"/>
      <c r="F358" s="470"/>
      <c r="G358" s="470"/>
      <c r="H358" s="470"/>
      <c r="I358" s="470"/>
      <c r="J358" s="470"/>
      <c r="K358" s="470"/>
      <c r="L358" s="470"/>
      <c r="M358" s="470"/>
      <c r="N358" s="470"/>
      <c r="O358" s="470"/>
      <c r="P358" s="470"/>
      <c r="Q358" s="470"/>
      <c r="R358" s="470"/>
      <c r="S358" s="470"/>
      <c r="T358" s="470"/>
      <c r="U358" s="470"/>
      <c r="V358" s="470"/>
      <c r="W358" s="470"/>
      <c r="X358" s="470"/>
      <c r="Y358" s="470"/>
      <c r="Z358" s="470"/>
    </row>
    <row r="359">
      <c r="A359" s="470"/>
      <c r="B359" s="470"/>
      <c r="C359" s="470"/>
      <c r="D359" s="470"/>
      <c r="E359" s="470"/>
      <c r="F359" s="470"/>
      <c r="G359" s="470"/>
      <c r="H359" s="470"/>
      <c r="I359" s="470"/>
      <c r="J359" s="470"/>
      <c r="K359" s="470"/>
      <c r="L359" s="470"/>
      <c r="M359" s="470"/>
      <c r="N359" s="470"/>
      <c r="O359" s="470"/>
      <c r="P359" s="470"/>
      <c r="Q359" s="470"/>
      <c r="R359" s="470"/>
      <c r="S359" s="470"/>
      <c r="T359" s="470"/>
      <c r="U359" s="470"/>
      <c r="V359" s="470"/>
      <c r="W359" s="470"/>
      <c r="X359" s="470"/>
      <c r="Y359" s="470"/>
      <c r="Z359" s="470"/>
    </row>
    <row r="360">
      <c r="A360" s="470"/>
      <c r="B360" s="470"/>
      <c r="C360" s="470"/>
      <c r="D360" s="470"/>
      <c r="E360" s="470"/>
      <c r="F360" s="470"/>
      <c r="G360" s="470"/>
      <c r="H360" s="470"/>
      <c r="I360" s="470"/>
      <c r="J360" s="470"/>
      <c r="K360" s="470"/>
      <c r="L360" s="470"/>
      <c r="M360" s="470"/>
      <c r="N360" s="470"/>
      <c r="O360" s="470"/>
      <c r="P360" s="470"/>
      <c r="Q360" s="470"/>
      <c r="R360" s="470"/>
      <c r="S360" s="470"/>
      <c r="T360" s="470"/>
      <c r="U360" s="470"/>
      <c r="V360" s="470"/>
      <c r="W360" s="470"/>
      <c r="X360" s="470"/>
      <c r="Y360" s="470"/>
      <c r="Z360" s="470"/>
    </row>
    <row r="361">
      <c r="A361" s="470"/>
      <c r="B361" s="470"/>
      <c r="C361" s="470"/>
      <c r="D361" s="470"/>
      <c r="E361" s="470"/>
      <c r="F361" s="470"/>
      <c r="G361" s="470"/>
      <c r="H361" s="470"/>
      <c r="I361" s="470"/>
      <c r="J361" s="470"/>
      <c r="K361" s="470"/>
      <c r="L361" s="470"/>
      <c r="M361" s="470"/>
      <c r="N361" s="470"/>
      <c r="O361" s="470"/>
      <c r="P361" s="470"/>
      <c r="Q361" s="470"/>
      <c r="R361" s="470"/>
      <c r="S361" s="470"/>
      <c r="T361" s="470"/>
      <c r="U361" s="470"/>
      <c r="V361" s="470"/>
      <c r="W361" s="470"/>
      <c r="X361" s="470"/>
      <c r="Y361" s="470"/>
      <c r="Z361" s="470"/>
    </row>
    <row r="362">
      <c r="A362" s="470"/>
      <c r="B362" s="470"/>
      <c r="C362" s="470"/>
      <c r="D362" s="470"/>
      <c r="E362" s="470"/>
      <c r="F362" s="470"/>
      <c r="G362" s="470"/>
      <c r="H362" s="470"/>
      <c r="I362" s="470"/>
      <c r="J362" s="470"/>
      <c r="K362" s="470"/>
      <c r="L362" s="470"/>
      <c r="M362" s="470"/>
      <c r="N362" s="470"/>
      <c r="O362" s="470"/>
      <c r="P362" s="470"/>
      <c r="Q362" s="470"/>
      <c r="R362" s="470"/>
      <c r="S362" s="470"/>
      <c r="T362" s="470"/>
      <c r="U362" s="470"/>
      <c r="V362" s="470"/>
      <c r="W362" s="470"/>
      <c r="X362" s="470"/>
      <c r="Y362" s="470"/>
      <c r="Z362" s="470"/>
    </row>
    <row r="363">
      <c r="A363" s="470"/>
      <c r="B363" s="470"/>
      <c r="C363" s="470"/>
      <c r="D363" s="470"/>
      <c r="E363" s="470"/>
      <c r="F363" s="470"/>
      <c r="G363" s="470"/>
      <c r="H363" s="470"/>
      <c r="I363" s="470"/>
      <c r="J363" s="470"/>
      <c r="K363" s="470"/>
      <c r="L363" s="470"/>
      <c r="M363" s="470"/>
      <c r="N363" s="470"/>
      <c r="O363" s="470"/>
      <c r="P363" s="470"/>
      <c r="Q363" s="470"/>
      <c r="R363" s="470"/>
      <c r="S363" s="470"/>
      <c r="T363" s="470"/>
      <c r="U363" s="470"/>
      <c r="V363" s="470"/>
      <c r="W363" s="470"/>
      <c r="X363" s="470"/>
      <c r="Y363" s="470"/>
      <c r="Z363" s="470"/>
    </row>
    <row r="364">
      <c r="A364" s="470"/>
      <c r="B364" s="470"/>
      <c r="C364" s="470"/>
      <c r="D364" s="470"/>
      <c r="E364" s="470"/>
      <c r="F364" s="470"/>
      <c r="G364" s="470"/>
      <c r="H364" s="470"/>
      <c r="I364" s="470"/>
      <c r="J364" s="470"/>
      <c r="K364" s="470"/>
      <c r="L364" s="470"/>
      <c r="M364" s="470"/>
      <c r="N364" s="470"/>
      <c r="O364" s="470"/>
      <c r="P364" s="470"/>
      <c r="Q364" s="470"/>
      <c r="R364" s="470"/>
      <c r="S364" s="470"/>
      <c r="T364" s="470"/>
      <c r="U364" s="470"/>
      <c r="V364" s="470"/>
      <c r="W364" s="470"/>
      <c r="X364" s="470"/>
      <c r="Y364" s="470"/>
      <c r="Z364" s="470"/>
    </row>
    <row r="365">
      <c r="A365" s="470"/>
      <c r="B365" s="470"/>
      <c r="C365" s="470"/>
      <c r="D365" s="470"/>
      <c r="E365" s="470"/>
      <c r="F365" s="470"/>
      <c r="G365" s="470"/>
      <c r="H365" s="470"/>
      <c r="I365" s="470"/>
      <c r="J365" s="470"/>
      <c r="K365" s="470"/>
      <c r="L365" s="470"/>
      <c r="M365" s="470"/>
      <c r="N365" s="470"/>
      <c r="O365" s="470"/>
      <c r="P365" s="470"/>
      <c r="Q365" s="470"/>
      <c r="R365" s="470"/>
      <c r="S365" s="470"/>
      <c r="T365" s="470"/>
      <c r="U365" s="470"/>
      <c r="V365" s="470"/>
      <c r="W365" s="470"/>
      <c r="X365" s="470"/>
      <c r="Y365" s="470"/>
      <c r="Z365" s="470"/>
    </row>
    <row r="366">
      <c r="A366" s="470"/>
      <c r="B366" s="470"/>
      <c r="C366" s="470"/>
      <c r="D366" s="470"/>
      <c r="E366" s="470"/>
      <c r="F366" s="470"/>
      <c r="G366" s="470"/>
      <c r="H366" s="470"/>
      <c r="I366" s="470"/>
      <c r="J366" s="470"/>
      <c r="K366" s="470"/>
      <c r="L366" s="470"/>
      <c r="M366" s="470"/>
      <c r="N366" s="470"/>
      <c r="O366" s="470"/>
      <c r="P366" s="470"/>
      <c r="Q366" s="470"/>
      <c r="R366" s="470"/>
      <c r="S366" s="470"/>
      <c r="T366" s="470"/>
      <c r="U366" s="470"/>
      <c r="V366" s="470"/>
      <c r="W366" s="470"/>
      <c r="X366" s="470"/>
      <c r="Y366" s="470"/>
      <c r="Z366" s="470"/>
    </row>
    <row r="367">
      <c r="A367" s="470"/>
      <c r="B367" s="470"/>
      <c r="C367" s="470"/>
      <c r="D367" s="470"/>
      <c r="E367" s="470"/>
      <c r="F367" s="470"/>
      <c r="G367" s="470"/>
      <c r="H367" s="470"/>
      <c r="I367" s="470"/>
      <c r="J367" s="470"/>
      <c r="K367" s="470"/>
      <c r="L367" s="470"/>
      <c r="M367" s="470"/>
      <c r="N367" s="470"/>
      <c r="O367" s="470"/>
      <c r="P367" s="470"/>
      <c r="Q367" s="470"/>
      <c r="R367" s="470"/>
      <c r="S367" s="470"/>
      <c r="T367" s="470"/>
      <c r="U367" s="470"/>
      <c r="V367" s="470"/>
      <c r="W367" s="470"/>
      <c r="X367" s="470"/>
      <c r="Y367" s="470"/>
      <c r="Z367" s="470"/>
    </row>
    <row r="368">
      <c r="A368" s="470"/>
      <c r="B368" s="470"/>
      <c r="C368" s="470"/>
      <c r="D368" s="470"/>
      <c r="E368" s="470"/>
      <c r="F368" s="470"/>
      <c r="G368" s="470"/>
      <c r="H368" s="470"/>
      <c r="I368" s="470"/>
      <c r="J368" s="470"/>
      <c r="K368" s="470"/>
      <c r="L368" s="470"/>
      <c r="M368" s="470"/>
      <c r="N368" s="470"/>
      <c r="O368" s="470"/>
      <c r="P368" s="470"/>
      <c r="Q368" s="470"/>
      <c r="R368" s="470"/>
      <c r="S368" s="470"/>
      <c r="T368" s="470"/>
      <c r="U368" s="470"/>
      <c r="V368" s="470"/>
      <c r="W368" s="470"/>
      <c r="X368" s="470"/>
      <c r="Y368" s="470"/>
      <c r="Z368" s="470"/>
    </row>
    <row r="369">
      <c r="A369" s="470"/>
      <c r="B369" s="470"/>
      <c r="C369" s="470"/>
      <c r="D369" s="470"/>
      <c r="E369" s="470"/>
      <c r="F369" s="470"/>
      <c r="G369" s="470"/>
      <c r="H369" s="470"/>
      <c r="I369" s="470"/>
      <c r="J369" s="470"/>
      <c r="K369" s="470"/>
      <c r="L369" s="470"/>
      <c r="M369" s="470"/>
      <c r="N369" s="470"/>
      <c r="O369" s="470"/>
      <c r="P369" s="470"/>
      <c r="Q369" s="470"/>
      <c r="R369" s="470"/>
      <c r="S369" s="470"/>
      <c r="T369" s="470"/>
      <c r="U369" s="470"/>
      <c r="V369" s="470"/>
      <c r="W369" s="470"/>
      <c r="X369" s="470"/>
      <c r="Y369" s="470"/>
      <c r="Z369" s="470"/>
    </row>
    <row r="370">
      <c r="A370" s="470"/>
      <c r="B370" s="470"/>
      <c r="C370" s="470"/>
      <c r="D370" s="470"/>
      <c r="E370" s="470"/>
      <c r="F370" s="470"/>
      <c r="G370" s="470"/>
      <c r="H370" s="470"/>
      <c r="I370" s="470"/>
      <c r="J370" s="470"/>
      <c r="K370" s="470"/>
      <c r="L370" s="470"/>
      <c r="M370" s="470"/>
      <c r="N370" s="470"/>
      <c r="O370" s="470"/>
      <c r="P370" s="470"/>
      <c r="Q370" s="470"/>
      <c r="R370" s="470"/>
      <c r="S370" s="470"/>
      <c r="T370" s="470"/>
      <c r="U370" s="470"/>
      <c r="V370" s="470"/>
      <c r="W370" s="470"/>
      <c r="X370" s="470"/>
      <c r="Y370" s="470"/>
      <c r="Z370" s="470"/>
    </row>
    <row r="371">
      <c r="A371" s="470"/>
      <c r="B371" s="470"/>
      <c r="C371" s="470"/>
      <c r="D371" s="470"/>
      <c r="E371" s="470"/>
      <c r="F371" s="470"/>
      <c r="G371" s="470"/>
      <c r="H371" s="470"/>
      <c r="I371" s="470"/>
      <c r="J371" s="470"/>
      <c r="K371" s="470"/>
      <c r="L371" s="470"/>
      <c r="M371" s="470"/>
      <c r="N371" s="470"/>
      <c r="O371" s="470"/>
      <c r="P371" s="470"/>
      <c r="Q371" s="470"/>
      <c r="R371" s="470"/>
      <c r="S371" s="470"/>
      <c r="T371" s="470"/>
      <c r="U371" s="470"/>
      <c r="V371" s="470"/>
      <c r="W371" s="470"/>
      <c r="X371" s="470"/>
      <c r="Y371" s="470"/>
      <c r="Z371" s="470"/>
    </row>
    <row r="372">
      <c r="A372" s="470"/>
      <c r="B372" s="470"/>
      <c r="C372" s="470"/>
      <c r="D372" s="470"/>
      <c r="E372" s="470"/>
      <c r="F372" s="470"/>
      <c r="G372" s="470"/>
      <c r="H372" s="470"/>
      <c r="I372" s="470"/>
      <c r="J372" s="470"/>
      <c r="K372" s="470"/>
      <c r="L372" s="470"/>
      <c r="M372" s="470"/>
      <c r="N372" s="470"/>
      <c r="O372" s="470"/>
      <c r="P372" s="470"/>
      <c r="Q372" s="470"/>
      <c r="R372" s="470"/>
      <c r="S372" s="470"/>
      <c r="T372" s="470"/>
      <c r="U372" s="470"/>
      <c r="V372" s="470"/>
      <c r="W372" s="470"/>
      <c r="X372" s="470"/>
      <c r="Y372" s="470"/>
      <c r="Z372" s="470"/>
    </row>
    <row r="373">
      <c r="A373" s="470"/>
      <c r="B373" s="470"/>
      <c r="C373" s="470"/>
      <c r="D373" s="470"/>
      <c r="E373" s="470"/>
      <c r="F373" s="470"/>
      <c r="G373" s="470"/>
      <c r="H373" s="470"/>
      <c r="I373" s="470"/>
      <c r="J373" s="470"/>
      <c r="K373" s="470"/>
      <c r="L373" s="470"/>
      <c r="M373" s="470"/>
      <c r="N373" s="470"/>
      <c r="O373" s="470"/>
      <c r="P373" s="470"/>
      <c r="Q373" s="470"/>
      <c r="R373" s="470"/>
      <c r="S373" s="470"/>
      <c r="T373" s="470"/>
      <c r="U373" s="470"/>
      <c r="V373" s="470"/>
      <c r="W373" s="470"/>
      <c r="X373" s="470"/>
      <c r="Y373" s="470"/>
      <c r="Z373" s="470"/>
    </row>
    <row r="374">
      <c r="A374" s="470"/>
      <c r="B374" s="470"/>
      <c r="C374" s="470"/>
      <c r="D374" s="470"/>
      <c r="E374" s="470"/>
      <c r="F374" s="470"/>
      <c r="G374" s="470"/>
      <c r="H374" s="470"/>
      <c r="I374" s="470"/>
      <c r="J374" s="470"/>
      <c r="K374" s="470"/>
      <c r="L374" s="470"/>
      <c r="M374" s="470"/>
      <c r="N374" s="470"/>
      <c r="O374" s="470"/>
      <c r="P374" s="470"/>
      <c r="Q374" s="470"/>
      <c r="R374" s="470"/>
      <c r="S374" s="470"/>
      <c r="T374" s="470"/>
      <c r="U374" s="470"/>
      <c r="V374" s="470"/>
      <c r="W374" s="470"/>
      <c r="X374" s="470"/>
      <c r="Y374" s="470"/>
      <c r="Z374" s="470"/>
    </row>
    <row r="375">
      <c r="A375" s="470"/>
      <c r="B375" s="470"/>
      <c r="C375" s="470"/>
      <c r="D375" s="470"/>
      <c r="E375" s="470"/>
      <c r="F375" s="470"/>
      <c r="G375" s="470"/>
      <c r="H375" s="470"/>
      <c r="I375" s="470"/>
      <c r="J375" s="470"/>
      <c r="K375" s="470"/>
      <c r="L375" s="470"/>
      <c r="M375" s="470"/>
      <c r="N375" s="470"/>
      <c r="O375" s="470"/>
      <c r="P375" s="470"/>
      <c r="Q375" s="470"/>
      <c r="R375" s="470"/>
      <c r="S375" s="470"/>
      <c r="T375" s="470"/>
      <c r="U375" s="470"/>
      <c r="V375" s="470"/>
      <c r="W375" s="470"/>
      <c r="X375" s="470"/>
      <c r="Y375" s="470"/>
      <c r="Z375" s="470"/>
    </row>
    <row r="376">
      <c r="A376" s="470"/>
      <c r="B376" s="470"/>
      <c r="C376" s="470"/>
      <c r="D376" s="470"/>
      <c r="E376" s="470"/>
      <c r="F376" s="470"/>
      <c r="G376" s="470"/>
      <c r="H376" s="470"/>
      <c r="I376" s="470"/>
      <c r="J376" s="470"/>
      <c r="K376" s="470"/>
      <c r="L376" s="470"/>
      <c r="M376" s="470"/>
      <c r="N376" s="470"/>
      <c r="O376" s="470"/>
      <c r="P376" s="470"/>
      <c r="Q376" s="470"/>
      <c r="R376" s="470"/>
      <c r="S376" s="470"/>
      <c r="T376" s="470"/>
      <c r="U376" s="470"/>
      <c r="V376" s="470"/>
      <c r="W376" s="470"/>
      <c r="X376" s="470"/>
      <c r="Y376" s="470"/>
      <c r="Z376" s="470"/>
    </row>
    <row r="377">
      <c r="A377" s="470"/>
      <c r="B377" s="470"/>
      <c r="C377" s="470"/>
      <c r="D377" s="470"/>
      <c r="E377" s="470"/>
      <c r="F377" s="470"/>
      <c r="G377" s="470"/>
      <c r="H377" s="470"/>
      <c r="I377" s="470"/>
      <c r="J377" s="470"/>
      <c r="K377" s="470"/>
      <c r="L377" s="470"/>
      <c r="M377" s="470"/>
      <c r="N377" s="470"/>
      <c r="O377" s="470"/>
      <c r="P377" s="470"/>
      <c r="Q377" s="470"/>
      <c r="R377" s="470"/>
      <c r="S377" s="470"/>
      <c r="T377" s="470"/>
      <c r="U377" s="470"/>
      <c r="V377" s="470"/>
      <c r="W377" s="470"/>
      <c r="X377" s="470"/>
      <c r="Y377" s="470"/>
      <c r="Z377" s="470"/>
    </row>
    <row r="378">
      <c r="A378" s="470"/>
      <c r="B378" s="470"/>
      <c r="C378" s="470"/>
      <c r="D378" s="470"/>
      <c r="E378" s="470"/>
      <c r="F378" s="470"/>
      <c r="G378" s="470"/>
      <c r="H378" s="470"/>
      <c r="I378" s="470"/>
      <c r="J378" s="470"/>
      <c r="K378" s="470"/>
      <c r="L378" s="470"/>
      <c r="M378" s="470"/>
      <c r="N378" s="470"/>
      <c r="O378" s="470"/>
      <c r="P378" s="470"/>
      <c r="Q378" s="470"/>
      <c r="R378" s="470"/>
      <c r="S378" s="470"/>
      <c r="T378" s="470"/>
      <c r="U378" s="470"/>
      <c r="V378" s="470"/>
      <c r="W378" s="470"/>
      <c r="X378" s="470"/>
      <c r="Y378" s="470"/>
      <c r="Z378" s="470"/>
    </row>
    <row r="379">
      <c r="A379" s="470"/>
      <c r="B379" s="470"/>
      <c r="C379" s="470"/>
      <c r="D379" s="470"/>
      <c r="E379" s="470"/>
      <c r="F379" s="470"/>
      <c r="G379" s="470"/>
      <c r="H379" s="470"/>
      <c r="I379" s="470"/>
      <c r="J379" s="470"/>
      <c r="K379" s="470"/>
      <c r="L379" s="470"/>
      <c r="M379" s="470"/>
      <c r="N379" s="470"/>
      <c r="O379" s="470"/>
      <c r="P379" s="470"/>
      <c r="Q379" s="470"/>
      <c r="R379" s="470"/>
      <c r="S379" s="470"/>
      <c r="T379" s="470"/>
      <c r="U379" s="470"/>
      <c r="V379" s="470"/>
      <c r="W379" s="470"/>
      <c r="X379" s="470"/>
      <c r="Y379" s="470"/>
      <c r="Z379" s="470"/>
    </row>
    <row r="380">
      <c r="A380" s="470"/>
      <c r="B380" s="470"/>
      <c r="C380" s="470"/>
      <c r="D380" s="470"/>
      <c r="E380" s="470"/>
      <c r="F380" s="470"/>
      <c r="G380" s="470"/>
      <c r="H380" s="470"/>
      <c r="I380" s="470"/>
      <c r="J380" s="470"/>
      <c r="K380" s="470"/>
      <c r="L380" s="470"/>
      <c r="M380" s="470"/>
      <c r="N380" s="470"/>
      <c r="O380" s="470"/>
      <c r="P380" s="470"/>
      <c r="Q380" s="470"/>
      <c r="R380" s="470"/>
      <c r="S380" s="470"/>
      <c r="T380" s="470"/>
      <c r="U380" s="470"/>
      <c r="V380" s="470"/>
      <c r="W380" s="470"/>
      <c r="X380" s="470"/>
      <c r="Y380" s="470"/>
      <c r="Z380" s="470"/>
    </row>
    <row r="381">
      <c r="A381" s="470"/>
      <c r="B381" s="470"/>
      <c r="C381" s="470"/>
      <c r="D381" s="470"/>
      <c r="E381" s="470"/>
      <c r="F381" s="470"/>
      <c r="G381" s="470"/>
      <c r="H381" s="470"/>
      <c r="I381" s="470"/>
      <c r="J381" s="470"/>
      <c r="K381" s="470"/>
      <c r="L381" s="470"/>
      <c r="M381" s="470"/>
      <c r="N381" s="470"/>
      <c r="O381" s="470"/>
      <c r="P381" s="470"/>
      <c r="Q381" s="470"/>
      <c r="R381" s="470"/>
      <c r="S381" s="470"/>
      <c r="T381" s="470"/>
      <c r="U381" s="470"/>
      <c r="V381" s="470"/>
      <c r="W381" s="470"/>
      <c r="X381" s="470"/>
      <c r="Y381" s="470"/>
      <c r="Z381" s="470"/>
    </row>
    <row r="382">
      <c r="A382" s="470"/>
      <c r="B382" s="470"/>
      <c r="C382" s="470"/>
      <c r="D382" s="470"/>
      <c r="E382" s="470"/>
      <c r="F382" s="470"/>
      <c r="G382" s="470"/>
      <c r="H382" s="470"/>
      <c r="I382" s="470"/>
      <c r="J382" s="470"/>
      <c r="K382" s="470"/>
      <c r="L382" s="470"/>
      <c r="M382" s="470"/>
      <c r="N382" s="470"/>
      <c r="O382" s="470"/>
      <c r="P382" s="470"/>
      <c r="Q382" s="470"/>
      <c r="R382" s="470"/>
      <c r="S382" s="470"/>
      <c r="T382" s="470"/>
      <c r="U382" s="470"/>
      <c r="V382" s="470"/>
      <c r="W382" s="470"/>
      <c r="X382" s="470"/>
      <c r="Y382" s="470"/>
      <c r="Z382" s="470"/>
    </row>
    <row r="383">
      <c r="A383" s="470"/>
      <c r="B383" s="470"/>
      <c r="C383" s="470"/>
      <c r="D383" s="470"/>
      <c r="E383" s="470"/>
      <c r="F383" s="470"/>
      <c r="G383" s="470"/>
      <c r="H383" s="470"/>
      <c r="I383" s="470"/>
      <c r="J383" s="470"/>
      <c r="K383" s="470"/>
      <c r="L383" s="470"/>
      <c r="M383" s="470"/>
      <c r="N383" s="470"/>
      <c r="O383" s="470"/>
      <c r="P383" s="470"/>
      <c r="Q383" s="470"/>
      <c r="R383" s="470"/>
      <c r="S383" s="470"/>
      <c r="T383" s="470"/>
      <c r="U383" s="470"/>
      <c r="V383" s="470"/>
      <c r="W383" s="470"/>
      <c r="X383" s="470"/>
      <c r="Y383" s="470"/>
      <c r="Z383" s="470"/>
    </row>
    <row r="384">
      <c r="A384" s="470"/>
      <c r="B384" s="470"/>
      <c r="C384" s="470"/>
      <c r="D384" s="470"/>
      <c r="E384" s="470"/>
      <c r="F384" s="470"/>
      <c r="G384" s="470"/>
      <c r="H384" s="470"/>
      <c r="I384" s="470"/>
      <c r="J384" s="470"/>
      <c r="K384" s="470"/>
      <c r="L384" s="470"/>
      <c r="M384" s="470"/>
      <c r="N384" s="470"/>
      <c r="O384" s="470"/>
      <c r="P384" s="470"/>
      <c r="Q384" s="470"/>
      <c r="R384" s="470"/>
      <c r="S384" s="470"/>
      <c r="T384" s="470"/>
      <c r="U384" s="470"/>
      <c r="V384" s="470"/>
      <c r="W384" s="470"/>
      <c r="X384" s="470"/>
      <c r="Y384" s="470"/>
      <c r="Z384" s="470"/>
    </row>
    <row r="385">
      <c r="A385" s="470"/>
      <c r="B385" s="470"/>
      <c r="C385" s="470"/>
      <c r="D385" s="470"/>
      <c r="E385" s="470"/>
      <c r="F385" s="470"/>
      <c r="G385" s="470"/>
      <c r="H385" s="470"/>
      <c r="I385" s="470"/>
      <c r="J385" s="470"/>
      <c r="K385" s="470"/>
      <c r="L385" s="470"/>
      <c r="M385" s="470"/>
      <c r="N385" s="470"/>
      <c r="O385" s="470"/>
      <c r="P385" s="470"/>
      <c r="Q385" s="470"/>
      <c r="R385" s="470"/>
      <c r="S385" s="470"/>
      <c r="T385" s="470"/>
      <c r="U385" s="470"/>
      <c r="V385" s="470"/>
      <c r="W385" s="470"/>
      <c r="X385" s="470"/>
      <c r="Y385" s="470"/>
      <c r="Z385" s="470"/>
    </row>
    <row r="386">
      <c r="A386" s="470"/>
      <c r="B386" s="470"/>
      <c r="C386" s="470"/>
      <c r="D386" s="470"/>
      <c r="E386" s="470"/>
      <c r="F386" s="470"/>
      <c r="G386" s="470"/>
      <c r="H386" s="470"/>
      <c r="I386" s="470"/>
      <c r="J386" s="470"/>
      <c r="K386" s="470"/>
      <c r="L386" s="470"/>
      <c r="M386" s="470"/>
      <c r="N386" s="470"/>
      <c r="O386" s="470"/>
      <c r="P386" s="470"/>
      <c r="Q386" s="470"/>
      <c r="R386" s="470"/>
      <c r="S386" s="470"/>
      <c r="T386" s="470"/>
      <c r="U386" s="470"/>
      <c r="V386" s="470"/>
      <c r="W386" s="470"/>
      <c r="X386" s="470"/>
      <c r="Y386" s="470"/>
      <c r="Z386" s="470"/>
    </row>
    <row r="387">
      <c r="A387" s="470"/>
      <c r="B387" s="470"/>
      <c r="C387" s="470"/>
      <c r="D387" s="470"/>
      <c r="E387" s="470"/>
      <c r="F387" s="470"/>
      <c r="G387" s="470"/>
      <c r="H387" s="470"/>
      <c r="I387" s="470"/>
      <c r="J387" s="470"/>
      <c r="K387" s="470"/>
      <c r="L387" s="470"/>
      <c r="M387" s="470"/>
      <c r="N387" s="470"/>
      <c r="O387" s="470"/>
      <c r="P387" s="470"/>
      <c r="Q387" s="470"/>
      <c r="R387" s="470"/>
      <c r="S387" s="470"/>
      <c r="T387" s="470"/>
      <c r="U387" s="470"/>
      <c r="V387" s="470"/>
      <c r="W387" s="470"/>
      <c r="X387" s="470"/>
      <c r="Y387" s="470"/>
      <c r="Z387" s="470"/>
    </row>
    <row r="388">
      <c r="A388" s="470"/>
      <c r="B388" s="470"/>
      <c r="C388" s="470"/>
      <c r="D388" s="470"/>
      <c r="E388" s="470"/>
      <c r="F388" s="470"/>
      <c r="G388" s="470"/>
      <c r="H388" s="470"/>
      <c r="I388" s="470"/>
      <c r="J388" s="470"/>
      <c r="K388" s="470"/>
      <c r="L388" s="470"/>
      <c r="M388" s="470"/>
      <c r="N388" s="470"/>
      <c r="O388" s="470"/>
      <c r="P388" s="470"/>
      <c r="Q388" s="470"/>
      <c r="R388" s="470"/>
      <c r="S388" s="470"/>
      <c r="T388" s="470"/>
      <c r="U388" s="470"/>
      <c r="V388" s="470"/>
      <c r="W388" s="470"/>
      <c r="X388" s="470"/>
      <c r="Y388" s="470"/>
      <c r="Z388" s="470"/>
    </row>
    <row r="389">
      <c r="A389" s="470"/>
      <c r="B389" s="470"/>
      <c r="C389" s="470"/>
      <c r="D389" s="470"/>
      <c r="E389" s="470"/>
      <c r="F389" s="470"/>
      <c r="G389" s="470"/>
      <c r="H389" s="470"/>
      <c r="I389" s="470"/>
      <c r="J389" s="470"/>
      <c r="K389" s="470"/>
      <c r="L389" s="470"/>
      <c r="M389" s="470"/>
      <c r="N389" s="470"/>
      <c r="O389" s="470"/>
      <c r="P389" s="470"/>
      <c r="Q389" s="470"/>
      <c r="R389" s="470"/>
      <c r="S389" s="470"/>
      <c r="T389" s="470"/>
      <c r="U389" s="470"/>
      <c r="V389" s="470"/>
      <c r="W389" s="470"/>
      <c r="X389" s="470"/>
      <c r="Y389" s="470"/>
      <c r="Z389" s="470"/>
    </row>
    <row r="390">
      <c r="A390" s="470"/>
      <c r="B390" s="470"/>
      <c r="C390" s="470"/>
      <c r="D390" s="470"/>
      <c r="E390" s="470"/>
      <c r="F390" s="470"/>
      <c r="G390" s="470"/>
      <c r="H390" s="470"/>
      <c r="I390" s="470"/>
      <c r="J390" s="470"/>
      <c r="K390" s="470"/>
      <c r="L390" s="470"/>
      <c r="M390" s="470"/>
      <c r="N390" s="470"/>
      <c r="O390" s="470"/>
      <c r="P390" s="470"/>
      <c r="Q390" s="470"/>
      <c r="R390" s="470"/>
      <c r="S390" s="470"/>
      <c r="T390" s="470"/>
      <c r="U390" s="470"/>
      <c r="V390" s="470"/>
      <c r="W390" s="470"/>
      <c r="X390" s="470"/>
      <c r="Y390" s="470"/>
      <c r="Z390" s="470"/>
    </row>
    <row r="391">
      <c r="A391" s="470"/>
      <c r="B391" s="470"/>
      <c r="C391" s="470"/>
      <c r="D391" s="470"/>
      <c r="E391" s="470"/>
      <c r="F391" s="470"/>
      <c r="G391" s="470"/>
      <c r="H391" s="470"/>
      <c r="I391" s="470"/>
      <c r="J391" s="470"/>
      <c r="K391" s="470"/>
      <c r="L391" s="470"/>
      <c r="M391" s="470"/>
      <c r="N391" s="470"/>
      <c r="O391" s="470"/>
      <c r="P391" s="470"/>
      <c r="Q391" s="470"/>
      <c r="R391" s="470"/>
      <c r="S391" s="470"/>
      <c r="T391" s="470"/>
      <c r="U391" s="470"/>
      <c r="V391" s="470"/>
      <c r="W391" s="470"/>
      <c r="X391" s="470"/>
      <c r="Y391" s="470"/>
      <c r="Z391" s="470"/>
    </row>
    <row r="392">
      <c r="A392" s="470"/>
      <c r="B392" s="470"/>
      <c r="C392" s="470"/>
      <c r="D392" s="470"/>
      <c r="E392" s="470"/>
      <c r="F392" s="470"/>
      <c r="G392" s="470"/>
      <c r="H392" s="470"/>
      <c r="I392" s="470"/>
      <c r="J392" s="470"/>
      <c r="K392" s="470"/>
      <c r="L392" s="470"/>
      <c r="M392" s="470"/>
      <c r="N392" s="470"/>
      <c r="O392" s="470"/>
      <c r="P392" s="470"/>
      <c r="Q392" s="470"/>
      <c r="R392" s="470"/>
      <c r="S392" s="470"/>
      <c r="T392" s="470"/>
      <c r="U392" s="470"/>
      <c r="V392" s="470"/>
      <c r="W392" s="470"/>
      <c r="X392" s="470"/>
      <c r="Y392" s="470"/>
      <c r="Z392" s="470"/>
    </row>
    <row r="393">
      <c r="A393" s="470"/>
      <c r="B393" s="470"/>
      <c r="C393" s="470"/>
      <c r="D393" s="470"/>
      <c r="E393" s="470"/>
      <c r="F393" s="470"/>
      <c r="G393" s="470"/>
      <c r="H393" s="470"/>
      <c r="I393" s="470"/>
      <c r="J393" s="470"/>
      <c r="K393" s="470"/>
      <c r="L393" s="470"/>
      <c r="M393" s="470"/>
      <c r="N393" s="470"/>
      <c r="O393" s="470"/>
      <c r="P393" s="470"/>
      <c r="Q393" s="470"/>
      <c r="R393" s="470"/>
      <c r="S393" s="470"/>
      <c r="T393" s="470"/>
      <c r="U393" s="470"/>
      <c r="V393" s="470"/>
      <c r="W393" s="470"/>
      <c r="X393" s="470"/>
      <c r="Y393" s="470"/>
      <c r="Z393" s="470"/>
    </row>
    <row r="394">
      <c r="A394" s="470"/>
      <c r="B394" s="470"/>
      <c r="C394" s="470"/>
      <c r="D394" s="470"/>
      <c r="E394" s="470"/>
      <c r="F394" s="470"/>
      <c r="G394" s="470"/>
      <c r="H394" s="470"/>
      <c r="I394" s="470"/>
      <c r="J394" s="470"/>
      <c r="K394" s="470"/>
      <c r="L394" s="470"/>
      <c r="M394" s="470"/>
      <c r="N394" s="470"/>
      <c r="O394" s="470"/>
      <c r="P394" s="470"/>
      <c r="Q394" s="470"/>
      <c r="R394" s="470"/>
      <c r="S394" s="470"/>
      <c r="T394" s="470"/>
      <c r="U394" s="470"/>
      <c r="V394" s="470"/>
      <c r="W394" s="470"/>
      <c r="X394" s="470"/>
      <c r="Y394" s="470"/>
      <c r="Z394" s="470"/>
    </row>
    <row r="395">
      <c r="A395" s="470"/>
      <c r="B395" s="470"/>
      <c r="C395" s="470"/>
      <c r="D395" s="470"/>
      <c r="E395" s="470"/>
      <c r="F395" s="470"/>
      <c r="G395" s="470"/>
      <c r="H395" s="470"/>
      <c r="I395" s="470"/>
      <c r="J395" s="470"/>
      <c r="K395" s="470"/>
      <c r="L395" s="470"/>
      <c r="M395" s="470"/>
      <c r="N395" s="470"/>
      <c r="O395" s="470"/>
      <c r="P395" s="470"/>
      <c r="Q395" s="470"/>
      <c r="R395" s="470"/>
      <c r="S395" s="470"/>
      <c r="T395" s="470"/>
      <c r="U395" s="470"/>
      <c r="V395" s="470"/>
      <c r="W395" s="470"/>
      <c r="X395" s="470"/>
      <c r="Y395" s="470"/>
      <c r="Z395" s="470"/>
    </row>
    <row r="396">
      <c r="A396" s="470"/>
      <c r="B396" s="470"/>
      <c r="C396" s="470"/>
      <c r="D396" s="470"/>
      <c r="E396" s="470"/>
      <c r="F396" s="470"/>
      <c r="G396" s="470"/>
      <c r="H396" s="470"/>
      <c r="I396" s="470"/>
      <c r="J396" s="470"/>
      <c r="K396" s="470"/>
      <c r="L396" s="470"/>
      <c r="M396" s="470"/>
      <c r="N396" s="470"/>
      <c r="O396" s="470"/>
      <c r="P396" s="470"/>
      <c r="Q396" s="470"/>
      <c r="R396" s="470"/>
      <c r="S396" s="470"/>
      <c r="T396" s="470"/>
      <c r="U396" s="470"/>
      <c r="V396" s="470"/>
      <c r="W396" s="470"/>
      <c r="X396" s="470"/>
      <c r="Y396" s="470"/>
      <c r="Z396" s="470"/>
    </row>
    <row r="397">
      <c r="A397" s="470"/>
      <c r="B397" s="470"/>
      <c r="C397" s="470"/>
      <c r="D397" s="470"/>
      <c r="E397" s="470"/>
      <c r="F397" s="470"/>
      <c r="G397" s="470"/>
      <c r="H397" s="470"/>
      <c r="I397" s="470"/>
      <c r="J397" s="470"/>
      <c r="K397" s="470"/>
      <c r="L397" s="470"/>
      <c r="M397" s="470"/>
      <c r="N397" s="470"/>
      <c r="O397" s="470"/>
      <c r="P397" s="470"/>
      <c r="Q397" s="470"/>
      <c r="R397" s="470"/>
      <c r="S397" s="470"/>
      <c r="T397" s="470"/>
      <c r="U397" s="470"/>
      <c r="V397" s="470"/>
      <c r="W397" s="470"/>
      <c r="X397" s="470"/>
      <c r="Y397" s="470"/>
      <c r="Z397" s="470"/>
    </row>
    <row r="398">
      <c r="A398" s="470"/>
      <c r="B398" s="470"/>
      <c r="C398" s="470"/>
      <c r="D398" s="470"/>
      <c r="E398" s="470"/>
      <c r="F398" s="470"/>
      <c r="G398" s="470"/>
      <c r="H398" s="470"/>
      <c r="I398" s="470"/>
      <c r="J398" s="470"/>
      <c r="K398" s="470"/>
      <c r="L398" s="470"/>
      <c r="M398" s="470"/>
      <c r="N398" s="470"/>
      <c r="O398" s="470"/>
      <c r="P398" s="470"/>
      <c r="Q398" s="470"/>
      <c r="R398" s="470"/>
      <c r="S398" s="470"/>
      <c r="T398" s="470"/>
      <c r="U398" s="470"/>
      <c r="V398" s="470"/>
      <c r="W398" s="470"/>
      <c r="X398" s="470"/>
      <c r="Y398" s="470"/>
      <c r="Z398" s="470"/>
    </row>
    <row r="399">
      <c r="A399" s="470"/>
      <c r="B399" s="470"/>
      <c r="C399" s="470"/>
      <c r="D399" s="470"/>
      <c r="E399" s="470"/>
      <c r="F399" s="470"/>
      <c r="G399" s="470"/>
      <c r="H399" s="470"/>
      <c r="I399" s="470"/>
      <c r="J399" s="470"/>
      <c r="K399" s="470"/>
      <c r="L399" s="470"/>
      <c r="M399" s="470"/>
      <c r="N399" s="470"/>
      <c r="O399" s="470"/>
      <c r="P399" s="470"/>
      <c r="Q399" s="470"/>
      <c r="R399" s="470"/>
      <c r="S399" s="470"/>
      <c r="T399" s="470"/>
      <c r="U399" s="470"/>
      <c r="V399" s="470"/>
      <c r="W399" s="470"/>
      <c r="X399" s="470"/>
      <c r="Y399" s="470"/>
      <c r="Z399" s="470"/>
    </row>
    <row r="400">
      <c r="A400" s="470"/>
      <c r="B400" s="470"/>
      <c r="C400" s="470"/>
      <c r="D400" s="470"/>
      <c r="E400" s="470"/>
      <c r="F400" s="470"/>
      <c r="G400" s="470"/>
      <c r="H400" s="470"/>
      <c r="I400" s="470"/>
      <c r="J400" s="470"/>
      <c r="K400" s="470"/>
      <c r="L400" s="470"/>
      <c r="M400" s="470"/>
      <c r="N400" s="470"/>
      <c r="O400" s="470"/>
      <c r="P400" s="470"/>
      <c r="Q400" s="470"/>
      <c r="R400" s="470"/>
      <c r="S400" s="470"/>
      <c r="T400" s="470"/>
      <c r="U400" s="470"/>
      <c r="V400" s="470"/>
      <c r="W400" s="470"/>
      <c r="X400" s="470"/>
      <c r="Y400" s="470"/>
      <c r="Z400" s="470"/>
    </row>
    <row r="401">
      <c r="A401" s="470"/>
      <c r="B401" s="470"/>
      <c r="C401" s="470"/>
      <c r="D401" s="470"/>
      <c r="E401" s="470"/>
      <c r="F401" s="470"/>
      <c r="G401" s="470"/>
      <c r="H401" s="470"/>
      <c r="I401" s="470"/>
      <c r="J401" s="470"/>
      <c r="K401" s="470"/>
      <c r="L401" s="470"/>
      <c r="M401" s="470"/>
      <c r="N401" s="470"/>
      <c r="O401" s="470"/>
      <c r="P401" s="470"/>
      <c r="Q401" s="470"/>
      <c r="R401" s="470"/>
      <c r="S401" s="470"/>
      <c r="T401" s="470"/>
      <c r="U401" s="470"/>
      <c r="V401" s="470"/>
      <c r="W401" s="470"/>
      <c r="X401" s="470"/>
      <c r="Y401" s="470"/>
      <c r="Z401" s="470"/>
    </row>
    <row r="402">
      <c r="A402" s="470"/>
      <c r="B402" s="470"/>
      <c r="C402" s="470"/>
      <c r="D402" s="470"/>
      <c r="E402" s="470"/>
      <c r="F402" s="470"/>
      <c r="G402" s="470"/>
      <c r="H402" s="470"/>
      <c r="I402" s="470"/>
      <c r="J402" s="470"/>
      <c r="K402" s="470"/>
      <c r="L402" s="470"/>
      <c r="M402" s="470"/>
      <c r="N402" s="470"/>
      <c r="O402" s="470"/>
      <c r="P402" s="470"/>
      <c r="Q402" s="470"/>
      <c r="R402" s="470"/>
      <c r="S402" s="470"/>
      <c r="T402" s="470"/>
      <c r="U402" s="470"/>
      <c r="V402" s="470"/>
      <c r="W402" s="470"/>
      <c r="X402" s="470"/>
      <c r="Y402" s="470"/>
      <c r="Z402" s="470"/>
    </row>
    <row r="403">
      <c r="A403" s="470"/>
      <c r="B403" s="470"/>
      <c r="C403" s="470"/>
      <c r="D403" s="470"/>
      <c r="E403" s="470"/>
      <c r="F403" s="470"/>
      <c r="G403" s="470"/>
      <c r="H403" s="470"/>
      <c r="I403" s="470"/>
      <c r="J403" s="470"/>
      <c r="K403" s="470"/>
      <c r="L403" s="470"/>
      <c r="M403" s="470"/>
      <c r="N403" s="470"/>
      <c r="O403" s="470"/>
      <c r="P403" s="470"/>
      <c r="Q403" s="470"/>
      <c r="R403" s="470"/>
      <c r="S403" s="470"/>
      <c r="T403" s="470"/>
      <c r="U403" s="470"/>
      <c r="V403" s="470"/>
      <c r="W403" s="470"/>
      <c r="X403" s="470"/>
      <c r="Y403" s="470"/>
      <c r="Z403" s="470"/>
    </row>
    <row r="404">
      <c r="A404" s="470"/>
      <c r="B404" s="470"/>
      <c r="C404" s="470"/>
      <c r="D404" s="470"/>
      <c r="E404" s="470"/>
      <c r="F404" s="470"/>
      <c r="G404" s="470"/>
      <c r="H404" s="470"/>
      <c r="I404" s="470"/>
      <c r="J404" s="470"/>
      <c r="K404" s="470"/>
      <c r="L404" s="470"/>
      <c r="M404" s="470"/>
      <c r="N404" s="470"/>
      <c r="O404" s="470"/>
      <c r="P404" s="470"/>
      <c r="Q404" s="470"/>
      <c r="R404" s="470"/>
      <c r="S404" s="470"/>
      <c r="T404" s="470"/>
      <c r="U404" s="470"/>
      <c r="V404" s="470"/>
      <c r="W404" s="470"/>
      <c r="X404" s="470"/>
      <c r="Y404" s="470"/>
      <c r="Z404" s="470"/>
    </row>
    <row r="405">
      <c r="A405" s="470"/>
      <c r="B405" s="470"/>
      <c r="C405" s="470"/>
      <c r="D405" s="470"/>
      <c r="E405" s="470"/>
      <c r="F405" s="470"/>
      <c r="G405" s="470"/>
      <c r="H405" s="470"/>
      <c r="I405" s="470"/>
      <c r="J405" s="470"/>
      <c r="K405" s="470"/>
      <c r="L405" s="470"/>
      <c r="M405" s="470"/>
      <c r="N405" s="470"/>
      <c r="O405" s="470"/>
      <c r="P405" s="470"/>
      <c r="Q405" s="470"/>
      <c r="R405" s="470"/>
      <c r="S405" s="470"/>
      <c r="T405" s="470"/>
      <c r="U405" s="470"/>
      <c r="V405" s="470"/>
      <c r="W405" s="470"/>
      <c r="X405" s="470"/>
      <c r="Y405" s="470"/>
      <c r="Z405" s="470"/>
    </row>
    <row r="406">
      <c r="A406" s="470"/>
      <c r="B406" s="470"/>
      <c r="C406" s="470"/>
      <c r="D406" s="470"/>
      <c r="E406" s="470"/>
      <c r="F406" s="470"/>
      <c r="G406" s="470"/>
      <c r="H406" s="470"/>
      <c r="I406" s="470"/>
      <c r="J406" s="470"/>
      <c r="K406" s="470"/>
      <c r="L406" s="470"/>
      <c r="M406" s="470"/>
      <c r="N406" s="470"/>
      <c r="O406" s="470"/>
      <c r="P406" s="470"/>
      <c r="Q406" s="470"/>
      <c r="R406" s="470"/>
      <c r="S406" s="470"/>
      <c r="T406" s="470"/>
      <c r="U406" s="470"/>
      <c r="V406" s="470"/>
      <c r="W406" s="470"/>
      <c r="X406" s="470"/>
      <c r="Y406" s="470"/>
      <c r="Z406" s="470"/>
    </row>
    <row r="407">
      <c r="A407" s="470"/>
      <c r="B407" s="470"/>
      <c r="C407" s="470"/>
      <c r="D407" s="470"/>
      <c r="E407" s="470"/>
      <c r="F407" s="470"/>
      <c r="G407" s="470"/>
      <c r="H407" s="470"/>
      <c r="I407" s="470"/>
      <c r="J407" s="470"/>
      <c r="K407" s="470"/>
      <c r="L407" s="470"/>
      <c r="M407" s="470"/>
      <c r="N407" s="470"/>
      <c r="O407" s="470"/>
      <c r="P407" s="470"/>
      <c r="Q407" s="470"/>
      <c r="R407" s="470"/>
      <c r="S407" s="470"/>
      <c r="T407" s="470"/>
      <c r="U407" s="470"/>
      <c r="V407" s="470"/>
      <c r="W407" s="470"/>
      <c r="X407" s="470"/>
      <c r="Y407" s="470"/>
      <c r="Z407" s="470"/>
    </row>
    <row r="408">
      <c r="A408" s="470"/>
      <c r="B408" s="470"/>
      <c r="C408" s="470"/>
      <c r="D408" s="470"/>
      <c r="E408" s="470"/>
      <c r="F408" s="470"/>
      <c r="G408" s="470"/>
      <c r="H408" s="470"/>
      <c r="I408" s="470"/>
      <c r="J408" s="470"/>
      <c r="K408" s="470"/>
      <c r="L408" s="470"/>
      <c r="M408" s="470"/>
      <c r="N408" s="470"/>
      <c r="O408" s="470"/>
      <c r="P408" s="470"/>
      <c r="Q408" s="470"/>
      <c r="R408" s="470"/>
      <c r="S408" s="470"/>
      <c r="T408" s="470"/>
      <c r="U408" s="470"/>
      <c r="V408" s="470"/>
      <c r="W408" s="470"/>
      <c r="X408" s="470"/>
      <c r="Y408" s="470"/>
      <c r="Z408" s="470"/>
    </row>
    <row r="409">
      <c r="A409" s="470"/>
      <c r="B409" s="470"/>
      <c r="C409" s="470"/>
      <c r="D409" s="470"/>
      <c r="E409" s="470"/>
      <c r="F409" s="470"/>
      <c r="G409" s="470"/>
      <c r="H409" s="470"/>
      <c r="I409" s="470"/>
      <c r="J409" s="470"/>
      <c r="K409" s="470"/>
      <c r="L409" s="470"/>
      <c r="M409" s="470"/>
      <c r="N409" s="470"/>
      <c r="O409" s="470"/>
      <c r="P409" s="470"/>
      <c r="Q409" s="470"/>
      <c r="R409" s="470"/>
      <c r="S409" s="470"/>
      <c r="T409" s="470"/>
      <c r="U409" s="470"/>
      <c r="V409" s="470"/>
      <c r="W409" s="470"/>
      <c r="X409" s="470"/>
      <c r="Y409" s="470"/>
      <c r="Z409" s="470"/>
    </row>
    <row r="410">
      <c r="A410" s="470"/>
      <c r="B410" s="470"/>
      <c r="C410" s="470"/>
      <c r="D410" s="470"/>
      <c r="E410" s="470"/>
      <c r="F410" s="470"/>
      <c r="G410" s="470"/>
      <c r="H410" s="470"/>
      <c r="I410" s="470"/>
      <c r="J410" s="470"/>
      <c r="K410" s="470"/>
      <c r="L410" s="470"/>
      <c r="M410" s="470"/>
      <c r="N410" s="470"/>
      <c r="O410" s="470"/>
      <c r="P410" s="470"/>
      <c r="Q410" s="470"/>
      <c r="R410" s="470"/>
      <c r="S410" s="470"/>
      <c r="T410" s="470"/>
      <c r="U410" s="470"/>
      <c r="V410" s="470"/>
      <c r="W410" s="470"/>
      <c r="X410" s="470"/>
      <c r="Y410" s="470"/>
      <c r="Z410" s="470"/>
    </row>
    <row r="411">
      <c r="A411" s="470"/>
      <c r="B411" s="470"/>
      <c r="C411" s="470"/>
      <c r="D411" s="470"/>
      <c r="E411" s="470"/>
      <c r="F411" s="470"/>
      <c r="G411" s="470"/>
      <c r="H411" s="470"/>
      <c r="I411" s="470"/>
      <c r="J411" s="470"/>
      <c r="K411" s="470"/>
      <c r="L411" s="470"/>
      <c r="M411" s="470"/>
      <c r="N411" s="470"/>
      <c r="O411" s="470"/>
      <c r="P411" s="470"/>
      <c r="Q411" s="470"/>
      <c r="R411" s="470"/>
      <c r="S411" s="470"/>
      <c r="T411" s="470"/>
      <c r="U411" s="470"/>
      <c r="V411" s="470"/>
      <c r="W411" s="470"/>
      <c r="X411" s="470"/>
      <c r="Y411" s="470"/>
      <c r="Z411" s="470"/>
    </row>
    <row r="412">
      <c r="A412" s="470"/>
      <c r="B412" s="470"/>
      <c r="C412" s="470"/>
      <c r="D412" s="470"/>
      <c r="E412" s="470"/>
      <c r="F412" s="470"/>
      <c r="G412" s="470"/>
      <c r="H412" s="470"/>
      <c r="I412" s="470"/>
      <c r="J412" s="470"/>
      <c r="K412" s="470"/>
      <c r="L412" s="470"/>
      <c r="M412" s="470"/>
      <c r="N412" s="470"/>
      <c r="O412" s="470"/>
      <c r="P412" s="470"/>
      <c r="Q412" s="470"/>
      <c r="R412" s="470"/>
      <c r="S412" s="470"/>
      <c r="T412" s="470"/>
      <c r="U412" s="470"/>
      <c r="V412" s="470"/>
      <c r="W412" s="470"/>
      <c r="X412" s="470"/>
      <c r="Y412" s="470"/>
      <c r="Z412" s="470"/>
    </row>
    <row r="413">
      <c r="A413" s="470"/>
      <c r="B413" s="470"/>
      <c r="C413" s="470"/>
      <c r="D413" s="470"/>
      <c r="E413" s="470"/>
      <c r="F413" s="470"/>
      <c r="G413" s="470"/>
      <c r="H413" s="470"/>
      <c r="I413" s="470"/>
      <c r="J413" s="470"/>
      <c r="K413" s="470"/>
      <c r="L413" s="470"/>
      <c r="M413" s="470"/>
      <c r="N413" s="470"/>
      <c r="O413" s="470"/>
      <c r="P413" s="470"/>
      <c r="Q413" s="470"/>
      <c r="R413" s="470"/>
      <c r="S413" s="470"/>
      <c r="T413" s="470"/>
      <c r="U413" s="470"/>
      <c r="V413" s="470"/>
      <c r="W413" s="470"/>
      <c r="X413" s="470"/>
      <c r="Y413" s="470"/>
      <c r="Z413" s="470"/>
    </row>
    <row r="414">
      <c r="A414" s="470"/>
      <c r="B414" s="470"/>
      <c r="C414" s="470"/>
      <c r="D414" s="470"/>
      <c r="E414" s="470"/>
      <c r="F414" s="470"/>
      <c r="G414" s="470"/>
      <c r="H414" s="470"/>
      <c r="I414" s="470"/>
      <c r="J414" s="470"/>
      <c r="K414" s="470"/>
      <c r="L414" s="470"/>
      <c r="M414" s="470"/>
      <c r="N414" s="470"/>
      <c r="O414" s="470"/>
      <c r="P414" s="470"/>
      <c r="Q414" s="470"/>
      <c r="R414" s="470"/>
      <c r="S414" s="470"/>
      <c r="T414" s="470"/>
      <c r="U414" s="470"/>
      <c r="V414" s="470"/>
      <c r="W414" s="470"/>
      <c r="X414" s="470"/>
      <c r="Y414" s="470"/>
      <c r="Z414" s="470"/>
    </row>
    <row r="415">
      <c r="A415" s="470"/>
      <c r="B415" s="470"/>
      <c r="C415" s="470"/>
      <c r="D415" s="470"/>
      <c r="E415" s="470"/>
      <c r="F415" s="470"/>
      <c r="G415" s="470"/>
      <c r="H415" s="470"/>
      <c r="I415" s="470"/>
      <c r="J415" s="470"/>
      <c r="K415" s="470"/>
      <c r="L415" s="470"/>
      <c r="M415" s="470"/>
      <c r="N415" s="470"/>
      <c r="O415" s="470"/>
      <c r="P415" s="470"/>
      <c r="Q415" s="470"/>
      <c r="R415" s="470"/>
      <c r="S415" s="470"/>
      <c r="T415" s="470"/>
      <c r="U415" s="470"/>
      <c r="V415" s="470"/>
      <c r="W415" s="470"/>
      <c r="X415" s="470"/>
      <c r="Y415" s="470"/>
      <c r="Z415" s="470"/>
    </row>
    <row r="416">
      <c r="A416" s="470"/>
      <c r="B416" s="470"/>
      <c r="C416" s="470"/>
      <c r="D416" s="470"/>
      <c r="E416" s="470"/>
      <c r="F416" s="470"/>
      <c r="G416" s="470"/>
      <c r="H416" s="470"/>
      <c r="I416" s="470"/>
      <c r="J416" s="470"/>
      <c r="K416" s="470"/>
      <c r="L416" s="470"/>
      <c r="M416" s="470"/>
      <c r="N416" s="470"/>
      <c r="O416" s="470"/>
      <c r="P416" s="470"/>
      <c r="Q416" s="470"/>
      <c r="R416" s="470"/>
      <c r="S416" s="470"/>
      <c r="T416" s="470"/>
      <c r="U416" s="470"/>
      <c r="V416" s="470"/>
      <c r="W416" s="470"/>
      <c r="X416" s="470"/>
      <c r="Y416" s="470"/>
      <c r="Z416" s="470"/>
    </row>
    <row r="417">
      <c r="A417" s="470"/>
      <c r="B417" s="470"/>
      <c r="C417" s="470"/>
      <c r="D417" s="470"/>
      <c r="E417" s="470"/>
      <c r="F417" s="470"/>
      <c r="G417" s="470"/>
      <c r="H417" s="470"/>
      <c r="I417" s="470"/>
      <c r="J417" s="470"/>
      <c r="K417" s="470"/>
      <c r="L417" s="470"/>
      <c r="M417" s="470"/>
      <c r="N417" s="470"/>
      <c r="O417" s="470"/>
      <c r="P417" s="470"/>
      <c r="Q417" s="470"/>
      <c r="R417" s="470"/>
      <c r="S417" s="470"/>
      <c r="T417" s="470"/>
      <c r="U417" s="470"/>
      <c r="V417" s="470"/>
      <c r="W417" s="470"/>
      <c r="X417" s="470"/>
      <c r="Y417" s="470"/>
      <c r="Z417" s="470"/>
    </row>
    <row r="418">
      <c r="A418" s="470"/>
      <c r="B418" s="470"/>
      <c r="C418" s="470"/>
      <c r="D418" s="470"/>
      <c r="E418" s="470"/>
      <c r="F418" s="470"/>
      <c r="G418" s="470"/>
      <c r="H418" s="470"/>
      <c r="I418" s="470"/>
      <c r="J418" s="470"/>
      <c r="K418" s="470"/>
      <c r="L418" s="470"/>
      <c r="M418" s="470"/>
      <c r="N418" s="470"/>
      <c r="O418" s="470"/>
      <c r="P418" s="470"/>
      <c r="Q418" s="470"/>
      <c r="R418" s="470"/>
      <c r="S418" s="470"/>
      <c r="T418" s="470"/>
      <c r="U418" s="470"/>
      <c r="V418" s="470"/>
      <c r="W418" s="470"/>
      <c r="X418" s="470"/>
      <c r="Y418" s="470"/>
      <c r="Z418" s="470"/>
    </row>
    <row r="419">
      <c r="A419" s="470"/>
      <c r="B419" s="470"/>
      <c r="C419" s="470"/>
      <c r="D419" s="470"/>
      <c r="E419" s="470"/>
      <c r="F419" s="470"/>
      <c r="G419" s="470"/>
      <c r="H419" s="470"/>
      <c r="I419" s="470"/>
      <c r="J419" s="470"/>
      <c r="K419" s="470"/>
      <c r="L419" s="470"/>
      <c r="M419" s="470"/>
      <c r="N419" s="470"/>
      <c r="O419" s="470"/>
      <c r="P419" s="470"/>
      <c r="Q419" s="470"/>
      <c r="R419" s="470"/>
      <c r="S419" s="470"/>
      <c r="T419" s="470"/>
      <c r="U419" s="470"/>
      <c r="V419" s="470"/>
      <c r="W419" s="470"/>
      <c r="X419" s="470"/>
      <c r="Y419" s="470"/>
      <c r="Z419" s="470"/>
    </row>
    <row r="420">
      <c r="A420" s="470"/>
      <c r="B420" s="470"/>
      <c r="C420" s="470"/>
      <c r="D420" s="470"/>
      <c r="E420" s="470"/>
      <c r="F420" s="470"/>
      <c r="G420" s="470"/>
      <c r="H420" s="470"/>
      <c r="I420" s="470"/>
      <c r="J420" s="470"/>
      <c r="K420" s="470"/>
      <c r="L420" s="470"/>
      <c r="M420" s="470"/>
      <c r="N420" s="470"/>
      <c r="O420" s="470"/>
      <c r="P420" s="470"/>
      <c r="Q420" s="470"/>
      <c r="R420" s="470"/>
      <c r="S420" s="470"/>
      <c r="T420" s="470"/>
      <c r="U420" s="470"/>
      <c r="V420" s="470"/>
      <c r="W420" s="470"/>
      <c r="X420" s="470"/>
      <c r="Y420" s="470"/>
      <c r="Z420" s="470"/>
    </row>
    <row r="421">
      <c r="A421" s="470"/>
      <c r="B421" s="470"/>
      <c r="C421" s="470"/>
      <c r="D421" s="470"/>
      <c r="E421" s="470"/>
      <c r="F421" s="470"/>
      <c r="G421" s="470"/>
      <c r="H421" s="470"/>
      <c r="I421" s="470"/>
      <c r="J421" s="470"/>
      <c r="K421" s="470"/>
      <c r="L421" s="470"/>
      <c r="M421" s="470"/>
      <c r="N421" s="470"/>
      <c r="O421" s="470"/>
      <c r="P421" s="470"/>
      <c r="Q421" s="470"/>
      <c r="R421" s="470"/>
      <c r="S421" s="470"/>
      <c r="T421" s="470"/>
      <c r="U421" s="470"/>
      <c r="V421" s="470"/>
      <c r="W421" s="470"/>
      <c r="X421" s="470"/>
      <c r="Y421" s="470"/>
      <c r="Z421" s="470"/>
    </row>
    <row r="422">
      <c r="A422" s="470"/>
      <c r="B422" s="470"/>
      <c r="C422" s="470"/>
      <c r="D422" s="470"/>
      <c r="E422" s="470"/>
      <c r="F422" s="470"/>
      <c r="G422" s="470"/>
      <c r="H422" s="470"/>
      <c r="I422" s="470"/>
      <c r="J422" s="470"/>
      <c r="K422" s="470"/>
      <c r="L422" s="470"/>
      <c r="M422" s="470"/>
      <c r="N422" s="470"/>
      <c r="O422" s="470"/>
      <c r="P422" s="470"/>
      <c r="Q422" s="470"/>
      <c r="R422" s="470"/>
      <c r="S422" s="470"/>
      <c r="T422" s="470"/>
      <c r="U422" s="470"/>
      <c r="V422" s="470"/>
      <c r="W422" s="470"/>
      <c r="X422" s="470"/>
      <c r="Y422" s="470"/>
      <c r="Z422" s="470"/>
    </row>
    <row r="423">
      <c r="A423" s="470"/>
      <c r="B423" s="470"/>
      <c r="C423" s="470"/>
      <c r="D423" s="470"/>
      <c r="E423" s="470"/>
      <c r="F423" s="470"/>
      <c r="G423" s="470"/>
      <c r="H423" s="470"/>
      <c r="I423" s="470"/>
      <c r="J423" s="470"/>
      <c r="K423" s="470"/>
      <c r="L423" s="470"/>
      <c r="M423" s="470"/>
      <c r="N423" s="470"/>
      <c r="O423" s="470"/>
      <c r="P423" s="470"/>
      <c r="Q423" s="470"/>
      <c r="R423" s="470"/>
      <c r="S423" s="470"/>
      <c r="T423" s="470"/>
      <c r="U423" s="470"/>
      <c r="V423" s="470"/>
      <c r="W423" s="470"/>
      <c r="X423" s="470"/>
      <c r="Y423" s="470"/>
      <c r="Z423" s="470"/>
    </row>
    <row r="424">
      <c r="A424" s="470"/>
      <c r="B424" s="470"/>
      <c r="C424" s="470"/>
      <c r="D424" s="470"/>
      <c r="E424" s="470"/>
      <c r="F424" s="470"/>
      <c r="G424" s="470"/>
      <c r="H424" s="470"/>
      <c r="I424" s="470"/>
      <c r="J424" s="470"/>
      <c r="K424" s="470"/>
      <c r="L424" s="470"/>
      <c r="M424" s="470"/>
      <c r="N424" s="470"/>
      <c r="O424" s="470"/>
      <c r="P424" s="470"/>
      <c r="Q424" s="470"/>
      <c r="R424" s="470"/>
      <c r="S424" s="470"/>
      <c r="T424" s="470"/>
      <c r="U424" s="470"/>
      <c r="V424" s="470"/>
      <c r="W424" s="470"/>
      <c r="X424" s="470"/>
      <c r="Y424" s="470"/>
      <c r="Z424" s="470"/>
    </row>
    <row r="425">
      <c r="A425" s="470"/>
      <c r="B425" s="470"/>
      <c r="C425" s="470"/>
      <c r="D425" s="470"/>
      <c r="E425" s="470"/>
      <c r="F425" s="470"/>
      <c r="G425" s="470"/>
      <c r="H425" s="470"/>
      <c r="I425" s="470"/>
      <c r="J425" s="470"/>
      <c r="K425" s="470"/>
      <c r="L425" s="470"/>
      <c r="M425" s="470"/>
      <c r="N425" s="470"/>
      <c r="O425" s="470"/>
      <c r="P425" s="470"/>
      <c r="Q425" s="470"/>
      <c r="R425" s="470"/>
      <c r="S425" s="470"/>
      <c r="T425" s="470"/>
      <c r="U425" s="470"/>
      <c r="V425" s="470"/>
      <c r="W425" s="470"/>
      <c r="X425" s="470"/>
      <c r="Y425" s="470"/>
      <c r="Z425" s="470"/>
    </row>
    <row r="426">
      <c r="A426" s="470"/>
      <c r="B426" s="470"/>
      <c r="C426" s="470"/>
      <c r="D426" s="470"/>
      <c r="E426" s="470"/>
      <c r="F426" s="470"/>
      <c r="G426" s="470"/>
      <c r="H426" s="470"/>
      <c r="I426" s="470"/>
      <c r="J426" s="470"/>
      <c r="K426" s="470"/>
      <c r="L426" s="470"/>
      <c r="M426" s="470"/>
      <c r="N426" s="470"/>
      <c r="O426" s="470"/>
      <c r="P426" s="470"/>
      <c r="Q426" s="470"/>
      <c r="R426" s="470"/>
      <c r="S426" s="470"/>
      <c r="T426" s="470"/>
      <c r="U426" s="470"/>
      <c r="V426" s="470"/>
      <c r="W426" s="470"/>
      <c r="X426" s="470"/>
      <c r="Y426" s="470"/>
      <c r="Z426" s="470"/>
    </row>
    <row r="427">
      <c r="A427" s="470"/>
      <c r="B427" s="470"/>
      <c r="C427" s="470"/>
      <c r="D427" s="470"/>
      <c r="E427" s="470"/>
      <c r="F427" s="470"/>
      <c r="G427" s="470"/>
      <c r="H427" s="470"/>
      <c r="I427" s="470"/>
      <c r="J427" s="470"/>
      <c r="K427" s="470"/>
      <c r="L427" s="470"/>
      <c r="M427" s="470"/>
      <c r="N427" s="470"/>
      <c r="O427" s="470"/>
      <c r="P427" s="470"/>
      <c r="Q427" s="470"/>
      <c r="R427" s="470"/>
      <c r="S427" s="470"/>
      <c r="T427" s="470"/>
      <c r="U427" s="470"/>
      <c r="V427" s="470"/>
      <c r="W427" s="470"/>
      <c r="X427" s="470"/>
      <c r="Y427" s="470"/>
      <c r="Z427" s="470"/>
    </row>
    <row r="428">
      <c r="A428" s="470"/>
      <c r="B428" s="470"/>
      <c r="C428" s="470"/>
      <c r="D428" s="470"/>
      <c r="E428" s="470"/>
      <c r="F428" s="470"/>
      <c r="G428" s="470"/>
      <c r="H428" s="470"/>
      <c r="I428" s="470"/>
      <c r="J428" s="470"/>
      <c r="K428" s="470"/>
      <c r="L428" s="470"/>
      <c r="M428" s="470"/>
      <c r="N428" s="470"/>
      <c r="O428" s="470"/>
      <c r="P428" s="470"/>
      <c r="Q428" s="470"/>
      <c r="R428" s="470"/>
      <c r="S428" s="470"/>
      <c r="T428" s="470"/>
      <c r="U428" s="470"/>
      <c r="V428" s="470"/>
      <c r="W428" s="470"/>
      <c r="X428" s="470"/>
      <c r="Y428" s="470"/>
      <c r="Z428" s="470"/>
    </row>
    <row r="429">
      <c r="A429" s="470"/>
      <c r="B429" s="470"/>
      <c r="C429" s="470"/>
      <c r="D429" s="470"/>
      <c r="E429" s="470"/>
      <c r="F429" s="470"/>
      <c r="G429" s="470"/>
      <c r="H429" s="470"/>
      <c r="I429" s="470"/>
      <c r="J429" s="470"/>
      <c r="K429" s="470"/>
      <c r="L429" s="470"/>
      <c r="M429" s="470"/>
      <c r="N429" s="470"/>
      <c r="O429" s="470"/>
      <c r="P429" s="470"/>
      <c r="Q429" s="470"/>
      <c r="R429" s="470"/>
      <c r="S429" s="470"/>
      <c r="T429" s="470"/>
      <c r="U429" s="470"/>
      <c r="V429" s="470"/>
      <c r="W429" s="470"/>
      <c r="X429" s="470"/>
      <c r="Y429" s="470"/>
      <c r="Z429" s="470"/>
    </row>
    <row r="430">
      <c r="A430" s="470"/>
      <c r="B430" s="470"/>
      <c r="C430" s="470"/>
      <c r="D430" s="470"/>
      <c r="E430" s="470"/>
      <c r="F430" s="470"/>
      <c r="G430" s="470"/>
      <c r="H430" s="470"/>
      <c r="I430" s="470"/>
      <c r="J430" s="470"/>
      <c r="K430" s="470"/>
      <c r="L430" s="470"/>
      <c r="M430" s="470"/>
      <c r="N430" s="470"/>
      <c r="O430" s="470"/>
      <c r="P430" s="470"/>
      <c r="Q430" s="470"/>
      <c r="R430" s="470"/>
      <c r="S430" s="470"/>
      <c r="T430" s="470"/>
      <c r="U430" s="470"/>
      <c r="V430" s="470"/>
      <c r="W430" s="470"/>
      <c r="X430" s="470"/>
      <c r="Y430" s="470"/>
      <c r="Z430" s="470"/>
    </row>
    <row r="431">
      <c r="A431" s="470"/>
      <c r="B431" s="470"/>
      <c r="C431" s="470"/>
      <c r="D431" s="470"/>
      <c r="E431" s="470"/>
      <c r="F431" s="470"/>
      <c r="G431" s="470"/>
      <c r="H431" s="470"/>
      <c r="I431" s="470"/>
      <c r="J431" s="470"/>
      <c r="K431" s="470"/>
      <c r="L431" s="470"/>
      <c r="M431" s="470"/>
      <c r="N431" s="470"/>
      <c r="O431" s="470"/>
      <c r="P431" s="470"/>
      <c r="Q431" s="470"/>
      <c r="R431" s="470"/>
      <c r="S431" s="470"/>
      <c r="T431" s="470"/>
      <c r="U431" s="470"/>
      <c r="V431" s="470"/>
      <c r="W431" s="470"/>
      <c r="X431" s="470"/>
      <c r="Y431" s="470"/>
      <c r="Z431" s="470"/>
    </row>
    <row r="432">
      <c r="A432" s="470"/>
      <c r="B432" s="470"/>
      <c r="C432" s="470"/>
      <c r="D432" s="470"/>
      <c r="E432" s="470"/>
      <c r="F432" s="470"/>
      <c r="G432" s="470"/>
      <c r="H432" s="470"/>
      <c r="I432" s="470"/>
      <c r="J432" s="470"/>
      <c r="K432" s="470"/>
      <c r="L432" s="470"/>
      <c r="M432" s="470"/>
      <c r="N432" s="470"/>
      <c r="O432" s="470"/>
      <c r="P432" s="470"/>
      <c r="Q432" s="470"/>
      <c r="R432" s="470"/>
      <c r="S432" s="470"/>
      <c r="T432" s="470"/>
      <c r="U432" s="470"/>
      <c r="V432" s="470"/>
      <c r="W432" s="470"/>
      <c r="X432" s="470"/>
      <c r="Y432" s="470"/>
      <c r="Z432" s="470"/>
    </row>
    <row r="433">
      <c r="A433" s="470"/>
      <c r="B433" s="470"/>
      <c r="C433" s="470"/>
      <c r="D433" s="470"/>
      <c r="E433" s="470"/>
      <c r="F433" s="470"/>
      <c r="G433" s="470"/>
      <c r="H433" s="470"/>
      <c r="I433" s="470"/>
      <c r="J433" s="470"/>
      <c r="K433" s="470"/>
      <c r="L433" s="470"/>
      <c r="M433" s="470"/>
      <c r="N433" s="470"/>
      <c r="O433" s="470"/>
      <c r="P433" s="470"/>
      <c r="Q433" s="470"/>
      <c r="R433" s="470"/>
      <c r="S433" s="470"/>
      <c r="T433" s="470"/>
      <c r="U433" s="470"/>
      <c r="V433" s="470"/>
      <c r="W433" s="470"/>
      <c r="X433" s="470"/>
      <c r="Y433" s="470"/>
      <c r="Z433" s="470"/>
    </row>
    <row r="434">
      <c r="A434" s="470"/>
      <c r="B434" s="470"/>
      <c r="C434" s="470"/>
      <c r="D434" s="470"/>
      <c r="E434" s="470"/>
      <c r="F434" s="470"/>
      <c r="G434" s="470"/>
      <c r="H434" s="470"/>
      <c r="I434" s="470"/>
      <c r="J434" s="470"/>
      <c r="K434" s="470"/>
      <c r="L434" s="470"/>
      <c r="M434" s="470"/>
      <c r="N434" s="470"/>
      <c r="O434" s="470"/>
      <c r="P434" s="470"/>
      <c r="Q434" s="470"/>
      <c r="R434" s="470"/>
      <c r="S434" s="470"/>
      <c r="T434" s="470"/>
      <c r="U434" s="470"/>
      <c r="V434" s="470"/>
      <c r="W434" s="470"/>
      <c r="X434" s="470"/>
      <c r="Y434" s="470"/>
      <c r="Z434" s="470"/>
    </row>
    <row r="435">
      <c r="A435" s="470"/>
      <c r="B435" s="470"/>
      <c r="C435" s="470"/>
      <c r="D435" s="470"/>
      <c r="E435" s="470"/>
      <c r="F435" s="470"/>
      <c r="G435" s="470"/>
      <c r="H435" s="470"/>
      <c r="I435" s="470"/>
      <c r="J435" s="470"/>
      <c r="K435" s="470"/>
      <c r="L435" s="470"/>
      <c r="M435" s="470"/>
      <c r="N435" s="470"/>
      <c r="O435" s="470"/>
      <c r="P435" s="470"/>
      <c r="Q435" s="470"/>
      <c r="R435" s="470"/>
      <c r="S435" s="470"/>
      <c r="T435" s="470"/>
      <c r="U435" s="470"/>
      <c r="V435" s="470"/>
      <c r="W435" s="470"/>
      <c r="X435" s="470"/>
      <c r="Y435" s="470"/>
      <c r="Z435" s="470"/>
    </row>
    <row r="436">
      <c r="A436" s="470"/>
      <c r="B436" s="470"/>
      <c r="C436" s="470"/>
      <c r="D436" s="470"/>
      <c r="E436" s="470"/>
      <c r="F436" s="470"/>
      <c r="G436" s="470"/>
      <c r="H436" s="470"/>
      <c r="I436" s="470"/>
      <c r="J436" s="470"/>
      <c r="K436" s="470"/>
      <c r="L436" s="470"/>
      <c r="M436" s="470"/>
      <c r="N436" s="470"/>
      <c r="O436" s="470"/>
      <c r="P436" s="470"/>
      <c r="Q436" s="470"/>
      <c r="R436" s="470"/>
      <c r="S436" s="470"/>
      <c r="T436" s="470"/>
      <c r="U436" s="470"/>
      <c r="V436" s="470"/>
      <c r="W436" s="470"/>
      <c r="X436" s="470"/>
      <c r="Y436" s="470"/>
      <c r="Z436" s="470"/>
    </row>
    <row r="437">
      <c r="A437" s="470"/>
      <c r="B437" s="470"/>
      <c r="C437" s="470"/>
      <c r="D437" s="470"/>
      <c r="E437" s="470"/>
      <c r="F437" s="470"/>
      <c r="G437" s="470"/>
      <c r="H437" s="470"/>
      <c r="I437" s="470"/>
      <c r="J437" s="470"/>
      <c r="K437" s="470"/>
      <c r="L437" s="470"/>
      <c r="M437" s="470"/>
      <c r="N437" s="470"/>
      <c r="O437" s="470"/>
      <c r="P437" s="470"/>
      <c r="Q437" s="470"/>
      <c r="R437" s="470"/>
      <c r="S437" s="470"/>
      <c r="T437" s="470"/>
      <c r="U437" s="470"/>
      <c r="V437" s="470"/>
      <c r="W437" s="470"/>
      <c r="X437" s="470"/>
      <c r="Y437" s="470"/>
      <c r="Z437" s="470"/>
    </row>
    <row r="438">
      <c r="A438" s="470"/>
      <c r="B438" s="470"/>
      <c r="C438" s="470"/>
      <c r="D438" s="470"/>
      <c r="E438" s="470"/>
      <c r="F438" s="470"/>
      <c r="G438" s="470"/>
      <c r="H438" s="470"/>
      <c r="I438" s="470"/>
      <c r="J438" s="470"/>
      <c r="K438" s="470"/>
      <c r="L438" s="470"/>
      <c r="M438" s="470"/>
      <c r="N438" s="470"/>
      <c r="O438" s="470"/>
      <c r="P438" s="470"/>
      <c r="Q438" s="470"/>
      <c r="R438" s="470"/>
      <c r="S438" s="470"/>
      <c r="T438" s="470"/>
      <c r="U438" s="470"/>
      <c r="V438" s="470"/>
      <c r="W438" s="470"/>
      <c r="X438" s="470"/>
      <c r="Y438" s="470"/>
      <c r="Z438" s="470"/>
    </row>
    <row r="439">
      <c r="A439" s="470"/>
      <c r="B439" s="470"/>
      <c r="C439" s="470"/>
      <c r="D439" s="470"/>
      <c r="E439" s="470"/>
      <c r="F439" s="470"/>
      <c r="G439" s="470"/>
      <c r="H439" s="470"/>
      <c r="I439" s="470"/>
      <c r="J439" s="470"/>
      <c r="K439" s="470"/>
      <c r="L439" s="470"/>
      <c r="M439" s="470"/>
      <c r="N439" s="470"/>
      <c r="O439" s="470"/>
      <c r="P439" s="470"/>
      <c r="Q439" s="470"/>
      <c r="R439" s="470"/>
      <c r="S439" s="470"/>
      <c r="T439" s="470"/>
      <c r="U439" s="470"/>
      <c r="V439" s="470"/>
      <c r="W439" s="470"/>
      <c r="X439" s="470"/>
      <c r="Y439" s="470"/>
      <c r="Z439" s="470"/>
    </row>
    <row r="440">
      <c r="A440" s="470"/>
      <c r="B440" s="470"/>
      <c r="C440" s="470"/>
      <c r="D440" s="470"/>
      <c r="E440" s="470"/>
      <c r="F440" s="470"/>
      <c r="G440" s="470"/>
      <c r="H440" s="470"/>
      <c r="I440" s="470"/>
      <c r="J440" s="470"/>
      <c r="K440" s="470"/>
      <c r="L440" s="470"/>
      <c r="M440" s="470"/>
      <c r="N440" s="470"/>
      <c r="O440" s="470"/>
      <c r="P440" s="470"/>
      <c r="Q440" s="470"/>
      <c r="R440" s="470"/>
      <c r="S440" s="470"/>
      <c r="T440" s="470"/>
      <c r="U440" s="470"/>
      <c r="V440" s="470"/>
      <c r="W440" s="470"/>
      <c r="X440" s="470"/>
      <c r="Y440" s="470"/>
      <c r="Z440" s="470"/>
    </row>
    <row r="441">
      <c r="A441" s="470"/>
      <c r="B441" s="470"/>
      <c r="C441" s="470"/>
      <c r="D441" s="470"/>
      <c r="E441" s="470"/>
      <c r="F441" s="470"/>
      <c r="G441" s="470"/>
      <c r="H441" s="470"/>
      <c r="I441" s="470"/>
      <c r="J441" s="470"/>
      <c r="K441" s="470"/>
      <c r="L441" s="470"/>
      <c r="M441" s="470"/>
      <c r="N441" s="470"/>
      <c r="O441" s="470"/>
      <c r="P441" s="470"/>
      <c r="Q441" s="470"/>
      <c r="R441" s="470"/>
      <c r="S441" s="470"/>
      <c r="T441" s="470"/>
      <c r="U441" s="470"/>
      <c r="V441" s="470"/>
      <c r="W441" s="470"/>
      <c r="X441" s="470"/>
      <c r="Y441" s="470"/>
      <c r="Z441" s="470"/>
    </row>
    <row r="442">
      <c r="A442" s="470"/>
      <c r="B442" s="470"/>
      <c r="C442" s="470"/>
      <c r="D442" s="470"/>
      <c r="E442" s="470"/>
      <c r="F442" s="470"/>
      <c r="G442" s="470"/>
      <c r="H442" s="470"/>
      <c r="I442" s="470"/>
      <c r="J442" s="470"/>
      <c r="K442" s="470"/>
      <c r="L442" s="470"/>
      <c r="M442" s="470"/>
      <c r="N442" s="470"/>
      <c r="O442" s="470"/>
      <c r="P442" s="470"/>
      <c r="Q442" s="470"/>
      <c r="R442" s="470"/>
      <c r="S442" s="470"/>
      <c r="T442" s="470"/>
      <c r="U442" s="470"/>
      <c r="V442" s="470"/>
      <c r="W442" s="470"/>
      <c r="X442" s="470"/>
      <c r="Y442" s="470"/>
      <c r="Z442" s="470"/>
    </row>
    <row r="443">
      <c r="A443" s="470"/>
      <c r="B443" s="470"/>
      <c r="C443" s="470"/>
      <c r="D443" s="470"/>
      <c r="E443" s="470"/>
      <c r="F443" s="470"/>
      <c r="G443" s="470"/>
      <c r="H443" s="470"/>
      <c r="I443" s="470"/>
      <c r="J443" s="470"/>
      <c r="K443" s="470"/>
      <c r="L443" s="470"/>
      <c r="M443" s="470"/>
      <c r="N443" s="470"/>
      <c r="O443" s="470"/>
      <c r="P443" s="470"/>
      <c r="Q443" s="470"/>
      <c r="R443" s="470"/>
      <c r="S443" s="470"/>
      <c r="T443" s="470"/>
      <c r="U443" s="470"/>
      <c r="V443" s="470"/>
      <c r="W443" s="470"/>
      <c r="X443" s="470"/>
      <c r="Y443" s="470"/>
      <c r="Z443" s="470"/>
    </row>
    <row r="444">
      <c r="A444" s="470"/>
      <c r="B444" s="470"/>
      <c r="C444" s="470"/>
      <c r="D444" s="470"/>
      <c r="E444" s="470"/>
      <c r="F444" s="470"/>
      <c r="G444" s="470"/>
      <c r="H444" s="470"/>
      <c r="I444" s="470"/>
      <c r="J444" s="470"/>
      <c r="K444" s="470"/>
      <c r="L444" s="470"/>
      <c r="M444" s="470"/>
      <c r="N444" s="470"/>
      <c r="O444" s="470"/>
      <c r="P444" s="470"/>
      <c r="Q444" s="470"/>
      <c r="R444" s="470"/>
      <c r="S444" s="470"/>
      <c r="T444" s="470"/>
      <c r="U444" s="470"/>
      <c r="V444" s="470"/>
      <c r="W444" s="470"/>
      <c r="X444" s="470"/>
      <c r="Y444" s="470"/>
      <c r="Z444" s="470"/>
    </row>
    <row r="445">
      <c r="A445" s="470"/>
      <c r="B445" s="470"/>
      <c r="C445" s="470"/>
      <c r="D445" s="470"/>
      <c r="E445" s="470"/>
      <c r="F445" s="470"/>
      <c r="G445" s="470"/>
      <c r="H445" s="470"/>
      <c r="I445" s="470"/>
      <c r="J445" s="470"/>
      <c r="K445" s="470"/>
      <c r="L445" s="470"/>
      <c r="M445" s="470"/>
      <c r="N445" s="470"/>
      <c r="O445" s="470"/>
      <c r="P445" s="470"/>
      <c r="Q445" s="470"/>
      <c r="R445" s="470"/>
      <c r="S445" s="470"/>
      <c r="T445" s="470"/>
      <c r="U445" s="470"/>
      <c r="V445" s="470"/>
      <c r="W445" s="470"/>
      <c r="X445" s="470"/>
      <c r="Y445" s="470"/>
      <c r="Z445" s="470"/>
    </row>
    <row r="446">
      <c r="A446" s="470"/>
      <c r="B446" s="470"/>
      <c r="C446" s="470"/>
      <c r="D446" s="470"/>
      <c r="E446" s="470"/>
      <c r="F446" s="470"/>
      <c r="G446" s="470"/>
      <c r="H446" s="470"/>
      <c r="I446" s="470"/>
      <c r="J446" s="470"/>
      <c r="K446" s="470"/>
      <c r="L446" s="470"/>
      <c r="M446" s="470"/>
      <c r="N446" s="470"/>
      <c r="O446" s="470"/>
      <c r="P446" s="470"/>
      <c r="Q446" s="470"/>
      <c r="R446" s="470"/>
      <c r="S446" s="470"/>
      <c r="T446" s="470"/>
      <c r="U446" s="470"/>
      <c r="V446" s="470"/>
      <c r="W446" s="470"/>
      <c r="X446" s="470"/>
      <c r="Y446" s="470"/>
      <c r="Z446" s="470"/>
    </row>
    <row r="447">
      <c r="A447" s="470"/>
      <c r="B447" s="470"/>
      <c r="C447" s="470"/>
      <c r="D447" s="470"/>
      <c r="E447" s="470"/>
      <c r="F447" s="470"/>
      <c r="G447" s="470"/>
      <c r="H447" s="470"/>
      <c r="I447" s="470"/>
      <c r="J447" s="470"/>
      <c r="K447" s="470"/>
      <c r="L447" s="470"/>
      <c r="M447" s="470"/>
      <c r="N447" s="470"/>
      <c r="O447" s="470"/>
      <c r="P447" s="470"/>
      <c r="Q447" s="470"/>
      <c r="R447" s="470"/>
      <c r="S447" s="470"/>
      <c r="T447" s="470"/>
      <c r="U447" s="470"/>
      <c r="V447" s="470"/>
      <c r="W447" s="470"/>
      <c r="X447" s="470"/>
      <c r="Y447" s="470"/>
      <c r="Z447" s="470"/>
    </row>
    <row r="448">
      <c r="A448" s="470"/>
      <c r="B448" s="470"/>
      <c r="C448" s="470"/>
      <c r="D448" s="470"/>
      <c r="E448" s="470"/>
      <c r="F448" s="470"/>
      <c r="G448" s="470"/>
      <c r="H448" s="470"/>
      <c r="I448" s="470"/>
      <c r="J448" s="470"/>
      <c r="K448" s="470"/>
      <c r="L448" s="470"/>
      <c r="M448" s="470"/>
      <c r="N448" s="470"/>
      <c r="O448" s="470"/>
      <c r="P448" s="470"/>
      <c r="Q448" s="470"/>
      <c r="R448" s="470"/>
      <c r="S448" s="470"/>
      <c r="T448" s="470"/>
      <c r="U448" s="470"/>
      <c r="V448" s="470"/>
      <c r="W448" s="470"/>
      <c r="X448" s="470"/>
      <c r="Y448" s="470"/>
      <c r="Z448" s="470"/>
    </row>
    <row r="449">
      <c r="A449" s="470"/>
      <c r="B449" s="470"/>
      <c r="C449" s="470"/>
      <c r="D449" s="470"/>
      <c r="E449" s="470"/>
      <c r="F449" s="470"/>
      <c r="G449" s="470"/>
      <c r="H449" s="470"/>
      <c r="I449" s="470"/>
      <c r="J449" s="470"/>
      <c r="K449" s="470"/>
      <c r="L449" s="470"/>
      <c r="M449" s="470"/>
      <c r="N449" s="470"/>
      <c r="O449" s="470"/>
      <c r="P449" s="470"/>
      <c r="Q449" s="470"/>
      <c r="R449" s="470"/>
      <c r="S449" s="470"/>
      <c r="T449" s="470"/>
      <c r="U449" s="470"/>
      <c r="V449" s="470"/>
      <c r="W449" s="470"/>
      <c r="X449" s="470"/>
      <c r="Y449" s="470"/>
      <c r="Z449" s="470"/>
    </row>
    <row r="450">
      <c r="A450" s="470"/>
      <c r="B450" s="470"/>
      <c r="C450" s="470"/>
      <c r="D450" s="470"/>
      <c r="E450" s="470"/>
      <c r="F450" s="470"/>
      <c r="G450" s="470"/>
      <c r="H450" s="470"/>
      <c r="I450" s="470"/>
      <c r="J450" s="470"/>
      <c r="K450" s="470"/>
      <c r="L450" s="470"/>
      <c r="M450" s="470"/>
      <c r="N450" s="470"/>
      <c r="O450" s="470"/>
      <c r="P450" s="470"/>
      <c r="Q450" s="470"/>
      <c r="R450" s="470"/>
      <c r="S450" s="470"/>
      <c r="T450" s="470"/>
      <c r="U450" s="470"/>
      <c r="V450" s="470"/>
      <c r="W450" s="470"/>
      <c r="X450" s="470"/>
      <c r="Y450" s="470"/>
      <c r="Z450" s="470"/>
    </row>
    <row r="451">
      <c r="A451" s="470"/>
      <c r="B451" s="470"/>
      <c r="C451" s="470"/>
      <c r="D451" s="470"/>
      <c r="E451" s="470"/>
      <c r="F451" s="470"/>
      <c r="G451" s="470"/>
      <c r="H451" s="470"/>
      <c r="I451" s="470"/>
      <c r="J451" s="470"/>
      <c r="K451" s="470"/>
      <c r="L451" s="470"/>
      <c r="M451" s="470"/>
      <c r="N451" s="470"/>
      <c r="O451" s="470"/>
      <c r="P451" s="470"/>
      <c r="Q451" s="470"/>
      <c r="R451" s="470"/>
      <c r="S451" s="470"/>
      <c r="T451" s="470"/>
      <c r="U451" s="470"/>
      <c r="V451" s="470"/>
      <c r="W451" s="470"/>
      <c r="X451" s="470"/>
      <c r="Y451" s="470"/>
      <c r="Z451" s="470"/>
    </row>
    <row r="452">
      <c r="A452" s="470"/>
      <c r="B452" s="470"/>
      <c r="C452" s="470"/>
      <c r="D452" s="470"/>
      <c r="E452" s="470"/>
      <c r="F452" s="470"/>
      <c r="G452" s="470"/>
      <c r="H452" s="470"/>
      <c r="I452" s="470"/>
      <c r="J452" s="470"/>
      <c r="K452" s="470"/>
      <c r="L452" s="470"/>
      <c r="M452" s="470"/>
      <c r="N452" s="470"/>
      <c r="O452" s="470"/>
      <c r="P452" s="470"/>
      <c r="Q452" s="470"/>
      <c r="R452" s="470"/>
      <c r="S452" s="470"/>
      <c r="T452" s="470"/>
      <c r="U452" s="470"/>
      <c r="V452" s="470"/>
      <c r="W452" s="470"/>
      <c r="X452" s="470"/>
      <c r="Y452" s="470"/>
      <c r="Z452" s="470"/>
    </row>
    <row r="453">
      <c r="A453" s="470"/>
      <c r="B453" s="470"/>
      <c r="C453" s="470"/>
      <c r="D453" s="470"/>
      <c r="E453" s="470"/>
      <c r="F453" s="470"/>
      <c r="G453" s="470"/>
      <c r="H453" s="470"/>
      <c r="I453" s="470"/>
      <c r="J453" s="470"/>
      <c r="K453" s="470"/>
      <c r="L453" s="470"/>
      <c r="M453" s="470"/>
      <c r="N453" s="470"/>
      <c r="O453" s="470"/>
      <c r="P453" s="470"/>
      <c r="Q453" s="470"/>
      <c r="R453" s="470"/>
      <c r="S453" s="470"/>
      <c r="T453" s="470"/>
      <c r="U453" s="470"/>
      <c r="V453" s="470"/>
      <c r="W453" s="470"/>
      <c r="X453" s="470"/>
      <c r="Y453" s="470"/>
      <c r="Z453" s="470"/>
    </row>
    <row r="454">
      <c r="A454" s="470"/>
      <c r="B454" s="470"/>
      <c r="C454" s="470"/>
      <c r="D454" s="470"/>
      <c r="E454" s="470"/>
      <c r="F454" s="470"/>
      <c r="G454" s="470"/>
      <c r="H454" s="470"/>
      <c r="I454" s="470"/>
      <c r="J454" s="470"/>
      <c r="K454" s="470"/>
      <c r="L454" s="470"/>
      <c r="M454" s="470"/>
      <c r="N454" s="470"/>
      <c r="O454" s="470"/>
      <c r="P454" s="470"/>
      <c r="Q454" s="470"/>
      <c r="R454" s="470"/>
      <c r="S454" s="470"/>
      <c r="T454" s="470"/>
      <c r="U454" s="470"/>
      <c r="V454" s="470"/>
      <c r="W454" s="470"/>
      <c r="X454" s="470"/>
      <c r="Y454" s="470"/>
      <c r="Z454" s="470"/>
    </row>
    <row r="455">
      <c r="A455" s="470"/>
      <c r="B455" s="470"/>
      <c r="C455" s="470"/>
      <c r="D455" s="470"/>
      <c r="E455" s="470"/>
      <c r="F455" s="470"/>
      <c r="G455" s="470"/>
      <c r="H455" s="470"/>
      <c r="I455" s="470"/>
      <c r="J455" s="470"/>
      <c r="K455" s="470"/>
      <c r="L455" s="470"/>
      <c r="M455" s="470"/>
      <c r="N455" s="470"/>
      <c r="O455" s="470"/>
      <c r="P455" s="470"/>
      <c r="Q455" s="470"/>
      <c r="R455" s="470"/>
      <c r="S455" s="470"/>
      <c r="T455" s="470"/>
      <c r="U455" s="470"/>
      <c r="V455" s="470"/>
      <c r="W455" s="470"/>
      <c r="X455" s="470"/>
      <c r="Y455" s="470"/>
      <c r="Z455" s="470"/>
    </row>
    <row r="456">
      <c r="A456" s="470"/>
      <c r="B456" s="470"/>
      <c r="C456" s="470"/>
      <c r="D456" s="470"/>
      <c r="E456" s="470"/>
      <c r="F456" s="470"/>
      <c r="G456" s="470"/>
      <c r="H456" s="470"/>
      <c r="I456" s="470"/>
      <c r="J456" s="470"/>
      <c r="K456" s="470"/>
      <c r="L456" s="470"/>
      <c r="M456" s="470"/>
      <c r="N456" s="470"/>
      <c r="O456" s="470"/>
      <c r="P456" s="470"/>
      <c r="Q456" s="470"/>
      <c r="R456" s="470"/>
      <c r="S456" s="470"/>
      <c r="T456" s="470"/>
      <c r="U456" s="470"/>
      <c r="V456" s="470"/>
      <c r="W456" s="470"/>
      <c r="X456" s="470"/>
      <c r="Y456" s="470"/>
      <c r="Z456" s="470"/>
    </row>
    <row r="457">
      <c r="A457" s="470"/>
      <c r="B457" s="470"/>
      <c r="C457" s="470"/>
      <c r="D457" s="470"/>
      <c r="E457" s="470"/>
      <c r="F457" s="470"/>
      <c r="G457" s="470"/>
      <c r="H457" s="470"/>
      <c r="I457" s="470"/>
      <c r="J457" s="470"/>
      <c r="K457" s="470"/>
      <c r="L457" s="470"/>
      <c r="M457" s="470"/>
      <c r="N457" s="470"/>
      <c r="O457" s="470"/>
      <c r="P457" s="470"/>
      <c r="Q457" s="470"/>
      <c r="R457" s="470"/>
      <c r="S457" s="470"/>
      <c r="T457" s="470"/>
      <c r="U457" s="470"/>
      <c r="V457" s="470"/>
      <c r="W457" s="470"/>
      <c r="X457" s="470"/>
      <c r="Y457" s="470"/>
      <c r="Z457" s="470"/>
    </row>
    <row r="458">
      <c r="A458" s="470"/>
      <c r="B458" s="470"/>
      <c r="C458" s="470"/>
      <c r="D458" s="470"/>
      <c r="E458" s="470"/>
      <c r="F458" s="470"/>
      <c r="G458" s="470"/>
      <c r="H458" s="470"/>
      <c r="I458" s="470"/>
      <c r="J458" s="470"/>
      <c r="K458" s="470"/>
      <c r="L458" s="470"/>
      <c r="M458" s="470"/>
      <c r="N458" s="470"/>
      <c r="O458" s="470"/>
      <c r="P458" s="470"/>
      <c r="Q458" s="470"/>
      <c r="R458" s="470"/>
      <c r="S458" s="470"/>
      <c r="T458" s="470"/>
      <c r="U458" s="470"/>
      <c r="V458" s="470"/>
      <c r="W458" s="470"/>
      <c r="X458" s="470"/>
      <c r="Y458" s="470"/>
      <c r="Z458" s="470"/>
    </row>
    <row r="459">
      <c r="A459" s="470"/>
      <c r="B459" s="470"/>
      <c r="C459" s="470"/>
      <c r="D459" s="470"/>
      <c r="E459" s="470"/>
      <c r="F459" s="470"/>
      <c r="G459" s="470"/>
      <c r="H459" s="470"/>
      <c r="I459" s="470"/>
      <c r="J459" s="470"/>
      <c r="K459" s="470"/>
      <c r="L459" s="470"/>
      <c r="M459" s="470"/>
      <c r="N459" s="470"/>
      <c r="O459" s="470"/>
      <c r="P459" s="470"/>
      <c r="Q459" s="470"/>
      <c r="R459" s="470"/>
      <c r="S459" s="470"/>
      <c r="T459" s="470"/>
      <c r="U459" s="470"/>
      <c r="V459" s="470"/>
      <c r="W459" s="470"/>
      <c r="X459" s="470"/>
      <c r="Y459" s="470"/>
      <c r="Z459" s="470"/>
    </row>
    <row r="460">
      <c r="A460" s="470"/>
      <c r="B460" s="470"/>
      <c r="C460" s="470"/>
      <c r="D460" s="470"/>
      <c r="E460" s="470"/>
      <c r="F460" s="470"/>
      <c r="G460" s="470"/>
      <c r="H460" s="470"/>
      <c r="I460" s="470"/>
      <c r="J460" s="470"/>
      <c r="K460" s="470"/>
      <c r="L460" s="470"/>
      <c r="M460" s="470"/>
      <c r="N460" s="470"/>
      <c r="O460" s="470"/>
      <c r="P460" s="470"/>
      <c r="Q460" s="470"/>
      <c r="R460" s="470"/>
      <c r="S460" s="470"/>
      <c r="T460" s="470"/>
      <c r="U460" s="470"/>
      <c r="V460" s="470"/>
      <c r="W460" s="470"/>
      <c r="X460" s="470"/>
      <c r="Y460" s="470"/>
      <c r="Z460" s="470"/>
    </row>
    <row r="461">
      <c r="A461" s="470"/>
      <c r="B461" s="470"/>
      <c r="C461" s="470"/>
      <c r="D461" s="470"/>
      <c r="E461" s="470"/>
      <c r="F461" s="470"/>
      <c r="G461" s="470"/>
      <c r="H461" s="470"/>
      <c r="I461" s="470"/>
      <c r="J461" s="470"/>
      <c r="K461" s="470"/>
      <c r="L461" s="470"/>
      <c r="M461" s="470"/>
      <c r="N461" s="470"/>
      <c r="O461" s="470"/>
      <c r="P461" s="470"/>
      <c r="Q461" s="470"/>
      <c r="R461" s="470"/>
      <c r="S461" s="470"/>
      <c r="T461" s="470"/>
      <c r="U461" s="470"/>
      <c r="V461" s="470"/>
      <c r="W461" s="470"/>
      <c r="X461" s="470"/>
      <c r="Y461" s="470"/>
      <c r="Z461" s="470"/>
    </row>
    <row r="462">
      <c r="A462" s="470"/>
      <c r="B462" s="470"/>
      <c r="C462" s="470"/>
      <c r="D462" s="470"/>
      <c r="E462" s="470"/>
      <c r="F462" s="470"/>
      <c r="G462" s="470"/>
      <c r="H462" s="470"/>
      <c r="I462" s="470"/>
      <c r="J462" s="470"/>
      <c r="K462" s="470"/>
      <c r="L462" s="470"/>
      <c r="M462" s="470"/>
      <c r="N462" s="470"/>
      <c r="O462" s="470"/>
      <c r="P462" s="470"/>
      <c r="Q462" s="470"/>
      <c r="R462" s="470"/>
      <c r="S462" s="470"/>
      <c r="T462" s="470"/>
      <c r="U462" s="470"/>
      <c r="V462" s="470"/>
      <c r="W462" s="470"/>
      <c r="X462" s="470"/>
      <c r="Y462" s="470"/>
      <c r="Z462" s="470"/>
    </row>
    <row r="463">
      <c r="A463" s="470"/>
      <c r="B463" s="470"/>
      <c r="C463" s="470"/>
      <c r="D463" s="470"/>
      <c r="E463" s="470"/>
      <c r="F463" s="470"/>
      <c r="G463" s="470"/>
      <c r="H463" s="470"/>
      <c r="I463" s="470"/>
      <c r="J463" s="470"/>
      <c r="K463" s="470"/>
      <c r="L463" s="470"/>
      <c r="M463" s="470"/>
      <c r="N463" s="470"/>
      <c r="O463" s="470"/>
      <c r="P463" s="470"/>
      <c r="Q463" s="470"/>
      <c r="R463" s="470"/>
      <c r="S463" s="470"/>
      <c r="T463" s="470"/>
      <c r="U463" s="470"/>
      <c r="V463" s="470"/>
      <c r="W463" s="470"/>
      <c r="X463" s="470"/>
      <c r="Y463" s="470"/>
      <c r="Z463" s="470"/>
    </row>
    <row r="464">
      <c r="A464" s="470"/>
      <c r="B464" s="470"/>
      <c r="C464" s="470"/>
      <c r="D464" s="470"/>
      <c r="E464" s="470"/>
      <c r="F464" s="470"/>
      <c r="G464" s="470"/>
      <c r="H464" s="470"/>
      <c r="I464" s="470"/>
      <c r="J464" s="470"/>
      <c r="K464" s="470"/>
      <c r="L464" s="470"/>
      <c r="M464" s="470"/>
      <c r="N464" s="470"/>
      <c r="O464" s="470"/>
      <c r="P464" s="470"/>
      <c r="Q464" s="470"/>
      <c r="R464" s="470"/>
      <c r="S464" s="470"/>
      <c r="T464" s="470"/>
      <c r="U464" s="470"/>
      <c r="V464" s="470"/>
      <c r="W464" s="470"/>
      <c r="X464" s="470"/>
      <c r="Y464" s="470"/>
      <c r="Z464" s="470"/>
    </row>
    <row r="465">
      <c r="A465" s="470"/>
      <c r="B465" s="470"/>
      <c r="C465" s="470"/>
      <c r="D465" s="470"/>
      <c r="E465" s="470"/>
      <c r="F465" s="470"/>
      <c r="G465" s="470"/>
      <c r="H465" s="470"/>
      <c r="I465" s="470"/>
      <c r="J465" s="470"/>
      <c r="K465" s="470"/>
      <c r="L465" s="470"/>
      <c r="M465" s="470"/>
      <c r="N465" s="470"/>
      <c r="O465" s="470"/>
      <c r="P465" s="470"/>
      <c r="Q465" s="470"/>
      <c r="R465" s="470"/>
      <c r="S465" s="470"/>
      <c r="T465" s="470"/>
      <c r="U465" s="470"/>
      <c r="V465" s="470"/>
      <c r="W465" s="470"/>
      <c r="X465" s="470"/>
      <c r="Y465" s="470"/>
      <c r="Z465" s="470"/>
    </row>
    <row r="466">
      <c r="A466" s="470"/>
      <c r="B466" s="470"/>
      <c r="C466" s="470"/>
      <c r="D466" s="470"/>
      <c r="E466" s="470"/>
      <c r="F466" s="470"/>
      <c r="G466" s="470"/>
      <c r="H466" s="470"/>
      <c r="I466" s="470"/>
      <c r="J466" s="470"/>
      <c r="K466" s="470"/>
      <c r="L466" s="470"/>
      <c r="M466" s="470"/>
      <c r="N466" s="470"/>
      <c r="O466" s="470"/>
      <c r="P466" s="470"/>
      <c r="Q466" s="470"/>
      <c r="R466" s="470"/>
      <c r="S466" s="470"/>
      <c r="T466" s="470"/>
      <c r="U466" s="470"/>
      <c r="V466" s="470"/>
      <c r="W466" s="470"/>
      <c r="X466" s="470"/>
      <c r="Y466" s="470"/>
      <c r="Z466" s="470"/>
    </row>
    <row r="467">
      <c r="A467" s="470"/>
      <c r="B467" s="470"/>
      <c r="C467" s="470"/>
      <c r="D467" s="470"/>
      <c r="E467" s="470"/>
      <c r="F467" s="470"/>
      <c r="G467" s="470"/>
      <c r="H467" s="470"/>
      <c r="I467" s="470"/>
      <c r="J467" s="470"/>
      <c r="K467" s="470"/>
      <c r="L467" s="470"/>
      <c r="M467" s="470"/>
      <c r="N467" s="470"/>
      <c r="O467" s="470"/>
      <c r="P467" s="470"/>
      <c r="Q467" s="470"/>
      <c r="R467" s="470"/>
      <c r="S467" s="470"/>
      <c r="T467" s="470"/>
      <c r="U467" s="470"/>
      <c r="V467" s="470"/>
      <c r="W467" s="470"/>
      <c r="X467" s="470"/>
      <c r="Y467" s="470"/>
      <c r="Z467" s="470"/>
    </row>
    <row r="468">
      <c r="A468" s="470"/>
      <c r="B468" s="470"/>
      <c r="C468" s="470"/>
      <c r="D468" s="470"/>
      <c r="E468" s="470"/>
      <c r="F468" s="470"/>
      <c r="G468" s="470"/>
      <c r="H468" s="470"/>
      <c r="I468" s="470"/>
      <c r="J468" s="470"/>
      <c r="K468" s="470"/>
      <c r="L468" s="470"/>
      <c r="M468" s="470"/>
      <c r="N468" s="470"/>
      <c r="O468" s="470"/>
      <c r="P468" s="470"/>
      <c r="Q468" s="470"/>
      <c r="R468" s="470"/>
      <c r="S468" s="470"/>
      <c r="T468" s="470"/>
      <c r="U468" s="470"/>
      <c r="V468" s="470"/>
      <c r="W468" s="470"/>
      <c r="X468" s="470"/>
      <c r="Y468" s="470"/>
      <c r="Z468" s="470"/>
    </row>
    <row r="469">
      <c r="A469" s="470"/>
      <c r="B469" s="470"/>
      <c r="C469" s="470"/>
      <c r="D469" s="470"/>
      <c r="E469" s="470"/>
      <c r="F469" s="470"/>
      <c r="G469" s="470"/>
      <c r="H469" s="470"/>
      <c r="I469" s="470"/>
      <c r="J469" s="470"/>
      <c r="K469" s="470"/>
      <c r="L469" s="470"/>
      <c r="M469" s="470"/>
      <c r="N469" s="470"/>
      <c r="O469" s="470"/>
      <c r="P469" s="470"/>
      <c r="Q469" s="470"/>
      <c r="R469" s="470"/>
      <c r="S469" s="470"/>
      <c r="T469" s="470"/>
      <c r="U469" s="470"/>
      <c r="V469" s="470"/>
      <c r="W469" s="470"/>
      <c r="X469" s="470"/>
      <c r="Y469" s="470"/>
      <c r="Z469" s="470"/>
    </row>
    <row r="470">
      <c r="A470" s="470"/>
      <c r="B470" s="470"/>
      <c r="C470" s="470"/>
      <c r="D470" s="470"/>
      <c r="E470" s="470"/>
      <c r="F470" s="470"/>
      <c r="G470" s="470"/>
      <c r="H470" s="470"/>
      <c r="I470" s="470"/>
      <c r="J470" s="470"/>
      <c r="K470" s="470"/>
      <c r="L470" s="470"/>
      <c r="M470" s="470"/>
      <c r="N470" s="470"/>
      <c r="O470" s="470"/>
      <c r="P470" s="470"/>
      <c r="Q470" s="470"/>
      <c r="R470" s="470"/>
      <c r="S470" s="470"/>
      <c r="T470" s="470"/>
      <c r="U470" s="470"/>
      <c r="V470" s="470"/>
      <c r="W470" s="470"/>
      <c r="X470" s="470"/>
      <c r="Y470" s="470"/>
      <c r="Z470" s="470"/>
    </row>
    <row r="471">
      <c r="A471" s="470"/>
      <c r="B471" s="470"/>
      <c r="C471" s="470"/>
      <c r="D471" s="470"/>
      <c r="E471" s="470"/>
      <c r="F471" s="470"/>
      <c r="G471" s="470"/>
      <c r="H471" s="470"/>
      <c r="I471" s="470"/>
      <c r="J471" s="470"/>
      <c r="K471" s="470"/>
      <c r="L471" s="470"/>
      <c r="M471" s="470"/>
      <c r="N471" s="470"/>
      <c r="O471" s="470"/>
      <c r="P471" s="470"/>
      <c r="Q471" s="470"/>
      <c r="R471" s="470"/>
      <c r="S471" s="470"/>
      <c r="T471" s="470"/>
      <c r="U471" s="470"/>
      <c r="V471" s="470"/>
      <c r="W471" s="470"/>
      <c r="X471" s="470"/>
      <c r="Y471" s="470"/>
      <c r="Z471" s="470"/>
    </row>
    <row r="472">
      <c r="A472" s="470"/>
      <c r="B472" s="470"/>
      <c r="C472" s="470"/>
      <c r="D472" s="470"/>
      <c r="E472" s="470"/>
      <c r="F472" s="470"/>
      <c r="G472" s="470"/>
      <c r="H472" s="470"/>
      <c r="I472" s="470"/>
      <c r="J472" s="470"/>
      <c r="K472" s="470"/>
      <c r="L472" s="470"/>
      <c r="M472" s="470"/>
      <c r="N472" s="470"/>
      <c r="O472" s="470"/>
      <c r="P472" s="470"/>
      <c r="Q472" s="470"/>
      <c r="R472" s="470"/>
      <c r="S472" s="470"/>
      <c r="T472" s="470"/>
      <c r="U472" s="470"/>
      <c r="V472" s="470"/>
      <c r="W472" s="470"/>
      <c r="X472" s="470"/>
      <c r="Y472" s="470"/>
      <c r="Z472" s="470"/>
    </row>
    <row r="473">
      <c r="A473" s="470"/>
      <c r="B473" s="470"/>
      <c r="C473" s="470"/>
      <c r="D473" s="470"/>
      <c r="E473" s="470"/>
      <c r="F473" s="470"/>
      <c r="G473" s="470"/>
      <c r="H473" s="470"/>
      <c r="I473" s="470"/>
      <c r="J473" s="470"/>
      <c r="K473" s="470"/>
      <c r="L473" s="470"/>
      <c r="M473" s="470"/>
      <c r="N473" s="470"/>
      <c r="O473" s="470"/>
      <c r="P473" s="470"/>
      <c r="Q473" s="470"/>
      <c r="R473" s="470"/>
      <c r="S473" s="470"/>
      <c r="T473" s="470"/>
      <c r="U473" s="470"/>
      <c r="V473" s="470"/>
      <c r="W473" s="470"/>
      <c r="X473" s="470"/>
      <c r="Y473" s="470"/>
      <c r="Z473" s="470"/>
    </row>
    <row r="474">
      <c r="A474" s="470"/>
      <c r="B474" s="470"/>
      <c r="C474" s="470"/>
      <c r="D474" s="470"/>
      <c r="E474" s="470"/>
      <c r="F474" s="470"/>
      <c r="G474" s="470"/>
      <c r="H474" s="470"/>
      <c r="I474" s="470"/>
      <c r="J474" s="470"/>
      <c r="K474" s="470"/>
      <c r="L474" s="470"/>
      <c r="M474" s="470"/>
      <c r="N474" s="470"/>
      <c r="O474" s="470"/>
      <c r="P474" s="470"/>
      <c r="Q474" s="470"/>
      <c r="R474" s="470"/>
      <c r="S474" s="470"/>
      <c r="T474" s="470"/>
      <c r="U474" s="470"/>
      <c r="V474" s="470"/>
      <c r="W474" s="470"/>
      <c r="X474" s="470"/>
      <c r="Y474" s="470"/>
      <c r="Z474" s="470"/>
    </row>
    <row r="475">
      <c r="A475" s="470"/>
      <c r="B475" s="470"/>
      <c r="C475" s="470"/>
      <c r="D475" s="470"/>
      <c r="E475" s="470"/>
      <c r="F475" s="470"/>
      <c r="G475" s="470"/>
      <c r="H475" s="470"/>
      <c r="I475" s="470"/>
      <c r="J475" s="470"/>
      <c r="K475" s="470"/>
      <c r="L475" s="470"/>
      <c r="M475" s="470"/>
      <c r="N475" s="470"/>
      <c r="O475" s="470"/>
      <c r="P475" s="470"/>
      <c r="Q475" s="470"/>
      <c r="R475" s="470"/>
      <c r="S475" s="470"/>
      <c r="T475" s="470"/>
      <c r="U475" s="470"/>
      <c r="V475" s="470"/>
      <c r="W475" s="470"/>
      <c r="X475" s="470"/>
      <c r="Y475" s="470"/>
      <c r="Z475" s="470"/>
    </row>
    <row r="476">
      <c r="A476" s="470"/>
      <c r="B476" s="470"/>
      <c r="C476" s="470"/>
      <c r="D476" s="470"/>
      <c r="E476" s="470"/>
      <c r="F476" s="470"/>
      <c r="G476" s="470"/>
      <c r="H476" s="470"/>
      <c r="I476" s="470"/>
      <c r="J476" s="470"/>
      <c r="K476" s="470"/>
      <c r="L476" s="470"/>
      <c r="M476" s="470"/>
      <c r="N476" s="470"/>
      <c r="O476" s="470"/>
      <c r="P476" s="470"/>
      <c r="Q476" s="470"/>
      <c r="R476" s="470"/>
      <c r="S476" s="470"/>
      <c r="T476" s="470"/>
      <c r="U476" s="470"/>
      <c r="V476" s="470"/>
      <c r="W476" s="470"/>
      <c r="X476" s="470"/>
      <c r="Y476" s="470"/>
      <c r="Z476" s="470"/>
    </row>
    <row r="477">
      <c r="A477" s="470"/>
      <c r="B477" s="470"/>
      <c r="C477" s="470"/>
      <c r="D477" s="470"/>
      <c r="E477" s="470"/>
      <c r="F477" s="470"/>
      <c r="G477" s="470"/>
      <c r="H477" s="470"/>
      <c r="I477" s="470"/>
      <c r="J477" s="470"/>
      <c r="K477" s="470"/>
      <c r="L477" s="470"/>
      <c r="M477" s="470"/>
      <c r="N477" s="470"/>
      <c r="O477" s="470"/>
      <c r="P477" s="470"/>
      <c r="Q477" s="470"/>
      <c r="R477" s="470"/>
      <c r="S477" s="470"/>
      <c r="T477" s="470"/>
      <c r="U477" s="470"/>
      <c r="V477" s="470"/>
      <c r="W477" s="470"/>
      <c r="X477" s="470"/>
      <c r="Y477" s="470"/>
      <c r="Z477" s="470"/>
    </row>
    <row r="478">
      <c r="A478" s="470"/>
      <c r="B478" s="470"/>
      <c r="C478" s="470"/>
      <c r="D478" s="470"/>
      <c r="E478" s="470"/>
      <c r="F478" s="470"/>
      <c r="G478" s="470"/>
      <c r="H478" s="470"/>
      <c r="I478" s="470"/>
      <c r="J478" s="470"/>
      <c r="K478" s="470"/>
      <c r="L478" s="470"/>
      <c r="M478" s="470"/>
      <c r="N478" s="470"/>
      <c r="O478" s="470"/>
      <c r="P478" s="470"/>
      <c r="Q478" s="470"/>
      <c r="R478" s="470"/>
      <c r="S478" s="470"/>
      <c r="T478" s="470"/>
      <c r="U478" s="470"/>
      <c r="V478" s="470"/>
      <c r="W478" s="470"/>
      <c r="X478" s="470"/>
      <c r="Y478" s="470"/>
      <c r="Z478" s="470"/>
    </row>
    <row r="479">
      <c r="A479" s="470"/>
      <c r="B479" s="470"/>
      <c r="C479" s="470"/>
      <c r="D479" s="470"/>
      <c r="E479" s="470"/>
      <c r="F479" s="470"/>
      <c r="G479" s="470"/>
      <c r="H479" s="470"/>
      <c r="I479" s="470"/>
      <c r="J479" s="470"/>
      <c r="K479" s="470"/>
      <c r="L479" s="470"/>
      <c r="M479" s="470"/>
      <c r="N479" s="470"/>
      <c r="O479" s="470"/>
      <c r="P479" s="470"/>
      <c r="Q479" s="470"/>
      <c r="R479" s="470"/>
      <c r="S479" s="470"/>
      <c r="T479" s="470"/>
      <c r="U479" s="470"/>
      <c r="V479" s="470"/>
      <c r="W479" s="470"/>
      <c r="X479" s="470"/>
      <c r="Y479" s="470"/>
      <c r="Z479" s="470"/>
    </row>
    <row r="480">
      <c r="A480" s="470"/>
      <c r="B480" s="470"/>
      <c r="C480" s="470"/>
      <c r="D480" s="470"/>
      <c r="E480" s="470"/>
      <c r="F480" s="470"/>
      <c r="G480" s="470"/>
      <c r="H480" s="470"/>
      <c r="I480" s="470"/>
      <c r="J480" s="470"/>
      <c r="K480" s="470"/>
      <c r="L480" s="470"/>
      <c r="M480" s="470"/>
      <c r="N480" s="470"/>
      <c r="O480" s="470"/>
      <c r="P480" s="470"/>
      <c r="Q480" s="470"/>
      <c r="R480" s="470"/>
      <c r="S480" s="470"/>
      <c r="T480" s="470"/>
      <c r="U480" s="470"/>
      <c r="V480" s="470"/>
      <c r="W480" s="470"/>
      <c r="X480" s="470"/>
      <c r="Y480" s="470"/>
      <c r="Z480" s="470"/>
    </row>
    <row r="481">
      <c r="A481" s="470"/>
      <c r="B481" s="470"/>
      <c r="C481" s="470"/>
      <c r="D481" s="470"/>
      <c r="E481" s="470"/>
      <c r="F481" s="470"/>
      <c r="G481" s="470"/>
      <c r="H481" s="470"/>
      <c r="I481" s="470"/>
      <c r="J481" s="470"/>
      <c r="K481" s="470"/>
      <c r="L481" s="470"/>
      <c r="M481" s="470"/>
      <c r="N481" s="470"/>
      <c r="O481" s="470"/>
      <c r="P481" s="470"/>
      <c r="Q481" s="470"/>
      <c r="R481" s="470"/>
      <c r="S481" s="470"/>
      <c r="T481" s="470"/>
      <c r="U481" s="470"/>
      <c r="V481" s="470"/>
      <c r="W481" s="470"/>
      <c r="X481" s="470"/>
      <c r="Y481" s="470"/>
      <c r="Z481" s="470"/>
    </row>
    <row r="482">
      <c r="A482" s="470"/>
      <c r="B482" s="470"/>
      <c r="C482" s="470"/>
      <c r="D482" s="470"/>
      <c r="E482" s="470"/>
      <c r="F482" s="470"/>
      <c r="G482" s="470"/>
      <c r="H482" s="470"/>
      <c r="I482" s="470"/>
      <c r="J482" s="470"/>
      <c r="K482" s="470"/>
      <c r="L482" s="470"/>
      <c r="M482" s="470"/>
      <c r="N482" s="470"/>
      <c r="O482" s="470"/>
      <c r="P482" s="470"/>
      <c r="Q482" s="470"/>
      <c r="R482" s="470"/>
      <c r="S482" s="470"/>
      <c r="T482" s="470"/>
      <c r="U482" s="470"/>
      <c r="V482" s="470"/>
      <c r="W482" s="470"/>
      <c r="X482" s="470"/>
      <c r="Y482" s="470"/>
      <c r="Z482" s="470"/>
    </row>
    <row r="483">
      <c r="A483" s="470"/>
      <c r="B483" s="470"/>
      <c r="C483" s="470"/>
      <c r="D483" s="470"/>
      <c r="E483" s="470"/>
      <c r="F483" s="470"/>
      <c r="G483" s="470"/>
      <c r="H483" s="470"/>
      <c r="I483" s="470"/>
      <c r="J483" s="470"/>
      <c r="K483" s="470"/>
      <c r="L483" s="470"/>
      <c r="M483" s="470"/>
      <c r="N483" s="470"/>
      <c r="O483" s="470"/>
      <c r="P483" s="470"/>
      <c r="Q483" s="470"/>
      <c r="R483" s="470"/>
      <c r="S483" s="470"/>
      <c r="T483" s="470"/>
      <c r="U483" s="470"/>
      <c r="V483" s="470"/>
      <c r="W483" s="470"/>
      <c r="X483" s="470"/>
      <c r="Y483" s="470"/>
      <c r="Z483" s="470"/>
    </row>
    <row r="484">
      <c r="A484" s="470"/>
      <c r="B484" s="470"/>
      <c r="C484" s="470"/>
      <c r="D484" s="470"/>
      <c r="E484" s="470"/>
      <c r="F484" s="470"/>
      <c r="G484" s="470"/>
      <c r="H484" s="470"/>
      <c r="I484" s="470"/>
      <c r="J484" s="470"/>
      <c r="K484" s="470"/>
      <c r="L484" s="470"/>
      <c r="M484" s="470"/>
      <c r="N484" s="470"/>
      <c r="O484" s="470"/>
      <c r="P484" s="470"/>
      <c r="Q484" s="470"/>
      <c r="R484" s="470"/>
      <c r="S484" s="470"/>
      <c r="T484" s="470"/>
      <c r="U484" s="470"/>
      <c r="V484" s="470"/>
      <c r="W484" s="470"/>
      <c r="X484" s="470"/>
      <c r="Y484" s="470"/>
      <c r="Z484" s="470"/>
    </row>
    <row r="485">
      <c r="A485" s="470"/>
      <c r="B485" s="470"/>
      <c r="C485" s="470"/>
      <c r="D485" s="470"/>
      <c r="E485" s="470"/>
      <c r="F485" s="470"/>
      <c r="G485" s="470"/>
      <c r="H485" s="470"/>
      <c r="I485" s="470"/>
      <c r="J485" s="470"/>
      <c r="K485" s="470"/>
      <c r="L485" s="470"/>
      <c r="M485" s="470"/>
      <c r="N485" s="470"/>
      <c r="O485" s="470"/>
      <c r="P485" s="470"/>
      <c r="Q485" s="470"/>
      <c r="R485" s="470"/>
      <c r="S485" s="470"/>
      <c r="T485" s="470"/>
      <c r="U485" s="470"/>
      <c r="V485" s="470"/>
      <c r="W485" s="470"/>
      <c r="X485" s="470"/>
      <c r="Y485" s="470"/>
      <c r="Z485" s="470"/>
    </row>
    <row r="486">
      <c r="A486" s="470"/>
      <c r="B486" s="470"/>
      <c r="C486" s="470"/>
      <c r="D486" s="470"/>
      <c r="E486" s="470"/>
      <c r="F486" s="470"/>
      <c r="G486" s="470"/>
      <c r="H486" s="470"/>
      <c r="I486" s="470"/>
      <c r="J486" s="470"/>
      <c r="K486" s="470"/>
      <c r="L486" s="470"/>
      <c r="M486" s="470"/>
      <c r="N486" s="470"/>
      <c r="O486" s="470"/>
      <c r="P486" s="470"/>
      <c r="Q486" s="470"/>
      <c r="R486" s="470"/>
      <c r="S486" s="470"/>
      <c r="T486" s="470"/>
      <c r="U486" s="470"/>
      <c r="V486" s="470"/>
      <c r="W486" s="470"/>
      <c r="X486" s="470"/>
      <c r="Y486" s="470"/>
      <c r="Z486" s="470"/>
    </row>
    <row r="487">
      <c r="A487" s="470"/>
      <c r="B487" s="470"/>
      <c r="C487" s="470"/>
      <c r="D487" s="470"/>
      <c r="E487" s="470"/>
      <c r="F487" s="470"/>
      <c r="G487" s="470"/>
      <c r="H487" s="470"/>
      <c r="I487" s="470"/>
      <c r="J487" s="470"/>
      <c r="K487" s="470"/>
      <c r="L487" s="470"/>
      <c r="M487" s="470"/>
      <c r="N487" s="470"/>
      <c r="O487" s="470"/>
      <c r="P487" s="470"/>
      <c r="Q487" s="470"/>
      <c r="R487" s="470"/>
      <c r="S487" s="470"/>
      <c r="T487" s="470"/>
      <c r="U487" s="470"/>
      <c r="V487" s="470"/>
      <c r="W487" s="470"/>
      <c r="X487" s="470"/>
      <c r="Y487" s="470"/>
      <c r="Z487" s="470"/>
    </row>
    <row r="488">
      <c r="A488" s="470"/>
      <c r="B488" s="470"/>
      <c r="C488" s="470"/>
      <c r="D488" s="470"/>
      <c r="E488" s="470"/>
      <c r="F488" s="470"/>
      <c r="G488" s="470"/>
      <c r="H488" s="470"/>
      <c r="I488" s="470"/>
      <c r="J488" s="470"/>
      <c r="K488" s="470"/>
      <c r="L488" s="470"/>
      <c r="M488" s="470"/>
      <c r="N488" s="470"/>
      <c r="O488" s="470"/>
      <c r="P488" s="470"/>
      <c r="Q488" s="470"/>
      <c r="R488" s="470"/>
      <c r="S488" s="470"/>
      <c r="T488" s="470"/>
      <c r="U488" s="470"/>
      <c r="V488" s="470"/>
      <c r="W488" s="470"/>
      <c r="X488" s="470"/>
      <c r="Y488" s="470"/>
      <c r="Z488" s="470"/>
    </row>
    <row r="489">
      <c r="A489" s="470"/>
      <c r="B489" s="470"/>
      <c r="C489" s="470"/>
      <c r="D489" s="470"/>
      <c r="E489" s="470"/>
      <c r="F489" s="470"/>
      <c r="G489" s="470"/>
      <c r="H489" s="470"/>
      <c r="I489" s="470"/>
      <c r="J489" s="470"/>
      <c r="K489" s="470"/>
      <c r="L489" s="470"/>
      <c r="M489" s="470"/>
      <c r="N489" s="470"/>
      <c r="O489" s="470"/>
      <c r="P489" s="470"/>
      <c r="Q489" s="470"/>
      <c r="R489" s="470"/>
      <c r="S489" s="470"/>
      <c r="T489" s="470"/>
      <c r="U489" s="470"/>
      <c r="V489" s="470"/>
      <c r="W489" s="470"/>
      <c r="X489" s="470"/>
      <c r="Y489" s="470"/>
      <c r="Z489" s="470"/>
    </row>
    <row r="490">
      <c r="A490" s="470"/>
      <c r="B490" s="470"/>
      <c r="C490" s="470"/>
      <c r="D490" s="470"/>
      <c r="E490" s="470"/>
      <c r="F490" s="470"/>
      <c r="G490" s="470"/>
      <c r="H490" s="470"/>
      <c r="I490" s="470"/>
      <c r="J490" s="470"/>
      <c r="K490" s="470"/>
      <c r="L490" s="470"/>
      <c r="M490" s="470"/>
      <c r="N490" s="470"/>
      <c r="O490" s="470"/>
      <c r="P490" s="470"/>
      <c r="Q490" s="470"/>
      <c r="R490" s="470"/>
      <c r="S490" s="470"/>
      <c r="T490" s="470"/>
      <c r="U490" s="470"/>
      <c r="V490" s="470"/>
      <c r="W490" s="470"/>
      <c r="X490" s="470"/>
      <c r="Y490" s="470"/>
      <c r="Z490" s="470"/>
    </row>
    <row r="491">
      <c r="A491" s="470"/>
      <c r="B491" s="470"/>
      <c r="C491" s="470"/>
      <c r="D491" s="470"/>
      <c r="E491" s="470"/>
      <c r="F491" s="470"/>
      <c r="G491" s="470"/>
      <c r="H491" s="470"/>
      <c r="I491" s="470"/>
      <c r="J491" s="470"/>
      <c r="K491" s="470"/>
      <c r="L491" s="470"/>
      <c r="M491" s="470"/>
      <c r="N491" s="470"/>
      <c r="O491" s="470"/>
      <c r="P491" s="470"/>
      <c r="Q491" s="470"/>
      <c r="R491" s="470"/>
      <c r="S491" s="470"/>
      <c r="T491" s="470"/>
      <c r="U491" s="470"/>
      <c r="V491" s="470"/>
      <c r="W491" s="470"/>
      <c r="X491" s="470"/>
      <c r="Y491" s="470"/>
      <c r="Z491" s="470"/>
    </row>
    <row r="492">
      <c r="A492" s="470"/>
      <c r="B492" s="470"/>
      <c r="C492" s="470"/>
      <c r="D492" s="470"/>
      <c r="E492" s="470"/>
      <c r="F492" s="470"/>
      <c r="G492" s="470"/>
      <c r="H492" s="470"/>
      <c r="I492" s="470"/>
      <c r="J492" s="470"/>
      <c r="K492" s="470"/>
      <c r="L492" s="470"/>
      <c r="M492" s="470"/>
      <c r="N492" s="470"/>
      <c r="O492" s="470"/>
      <c r="P492" s="470"/>
      <c r="Q492" s="470"/>
      <c r="R492" s="470"/>
      <c r="S492" s="470"/>
      <c r="T492" s="470"/>
      <c r="U492" s="470"/>
      <c r="V492" s="470"/>
      <c r="W492" s="470"/>
      <c r="X492" s="470"/>
      <c r="Y492" s="470"/>
      <c r="Z492" s="470"/>
    </row>
    <row r="493">
      <c r="A493" s="470"/>
      <c r="B493" s="470"/>
      <c r="C493" s="470"/>
      <c r="D493" s="470"/>
      <c r="E493" s="470"/>
      <c r="F493" s="470"/>
      <c r="G493" s="470"/>
      <c r="H493" s="470"/>
      <c r="I493" s="470"/>
      <c r="J493" s="470"/>
      <c r="K493" s="470"/>
      <c r="L493" s="470"/>
      <c r="M493" s="470"/>
      <c r="N493" s="470"/>
      <c r="O493" s="470"/>
      <c r="P493" s="470"/>
      <c r="Q493" s="470"/>
      <c r="R493" s="470"/>
      <c r="S493" s="470"/>
      <c r="T493" s="470"/>
      <c r="U493" s="470"/>
      <c r="V493" s="470"/>
      <c r="W493" s="470"/>
      <c r="X493" s="470"/>
      <c r="Y493" s="470"/>
      <c r="Z493" s="470"/>
    </row>
    <row r="494">
      <c r="A494" s="470"/>
      <c r="B494" s="470"/>
      <c r="C494" s="470"/>
      <c r="D494" s="470"/>
      <c r="E494" s="470"/>
      <c r="F494" s="470"/>
      <c r="G494" s="470"/>
      <c r="H494" s="470"/>
      <c r="I494" s="470"/>
      <c r="J494" s="470"/>
      <c r="K494" s="470"/>
      <c r="L494" s="470"/>
      <c r="M494" s="470"/>
      <c r="N494" s="470"/>
      <c r="O494" s="470"/>
      <c r="P494" s="470"/>
      <c r="Q494" s="470"/>
      <c r="R494" s="470"/>
      <c r="S494" s="470"/>
      <c r="T494" s="470"/>
      <c r="U494" s="470"/>
      <c r="V494" s="470"/>
      <c r="W494" s="470"/>
      <c r="X494" s="470"/>
      <c r="Y494" s="470"/>
      <c r="Z494" s="470"/>
    </row>
    <row r="495">
      <c r="A495" s="470"/>
      <c r="B495" s="470"/>
      <c r="C495" s="470"/>
      <c r="D495" s="470"/>
      <c r="E495" s="470"/>
      <c r="F495" s="470"/>
      <c r="G495" s="470"/>
      <c r="H495" s="470"/>
      <c r="I495" s="470"/>
      <c r="J495" s="470"/>
      <c r="K495" s="470"/>
      <c r="L495" s="470"/>
      <c r="M495" s="470"/>
      <c r="N495" s="470"/>
      <c r="O495" s="470"/>
      <c r="P495" s="470"/>
      <c r="Q495" s="470"/>
      <c r="R495" s="470"/>
      <c r="S495" s="470"/>
      <c r="T495" s="470"/>
      <c r="U495" s="470"/>
      <c r="V495" s="470"/>
      <c r="W495" s="470"/>
      <c r="X495" s="470"/>
      <c r="Y495" s="470"/>
      <c r="Z495" s="470"/>
    </row>
    <row r="496">
      <c r="A496" s="470"/>
      <c r="B496" s="470"/>
      <c r="C496" s="470"/>
      <c r="D496" s="470"/>
      <c r="E496" s="470"/>
      <c r="F496" s="470"/>
      <c r="G496" s="470"/>
      <c r="H496" s="470"/>
      <c r="I496" s="470"/>
      <c r="J496" s="470"/>
      <c r="K496" s="470"/>
      <c r="L496" s="470"/>
      <c r="M496" s="470"/>
      <c r="N496" s="470"/>
      <c r="O496" s="470"/>
      <c r="P496" s="470"/>
      <c r="Q496" s="470"/>
      <c r="R496" s="470"/>
      <c r="S496" s="470"/>
      <c r="T496" s="470"/>
      <c r="U496" s="470"/>
      <c r="V496" s="470"/>
      <c r="W496" s="470"/>
      <c r="X496" s="470"/>
      <c r="Y496" s="470"/>
      <c r="Z496" s="470"/>
    </row>
    <row r="497">
      <c r="A497" s="470"/>
      <c r="B497" s="470"/>
      <c r="C497" s="470"/>
      <c r="D497" s="470"/>
      <c r="E497" s="470"/>
      <c r="F497" s="470"/>
      <c r="G497" s="470"/>
      <c r="H497" s="470"/>
      <c r="I497" s="470"/>
      <c r="J497" s="470"/>
      <c r="K497" s="470"/>
      <c r="L497" s="470"/>
      <c r="M497" s="470"/>
      <c r="N497" s="470"/>
      <c r="O497" s="470"/>
      <c r="P497" s="470"/>
      <c r="Q497" s="470"/>
      <c r="R497" s="470"/>
      <c r="S497" s="470"/>
      <c r="T497" s="470"/>
      <c r="U497" s="470"/>
      <c r="V497" s="470"/>
      <c r="W497" s="470"/>
      <c r="X497" s="470"/>
      <c r="Y497" s="470"/>
      <c r="Z497" s="470"/>
    </row>
    <row r="498">
      <c r="A498" s="470"/>
      <c r="B498" s="470"/>
      <c r="C498" s="470"/>
      <c r="D498" s="470"/>
      <c r="E498" s="470"/>
      <c r="F498" s="470"/>
      <c r="G498" s="470"/>
      <c r="H498" s="470"/>
      <c r="I498" s="470"/>
      <c r="J498" s="470"/>
      <c r="K498" s="470"/>
      <c r="L498" s="470"/>
      <c r="M498" s="470"/>
      <c r="N498" s="470"/>
      <c r="O498" s="470"/>
      <c r="P498" s="470"/>
      <c r="Q498" s="470"/>
      <c r="R498" s="470"/>
      <c r="S498" s="470"/>
      <c r="T498" s="470"/>
      <c r="U498" s="470"/>
      <c r="V498" s="470"/>
      <c r="W498" s="470"/>
      <c r="X498" s="470"/>
      <c r="Y498" s="470"/>
      <c r="Z498" s="470"/>
    </row>
    <row r="499">
      <c r="A499" s="470"/>
      <c r="B499" s="470"/>
      <c r="C499" s="470"/>
      <c r="D499" s="470"/>
      <c r="E499" s="470"/>
      <c r="F499" s="470"/>
      <c r="G499" s="470"/>
      <c r="H499" s="470"/>
      <c r="I499" s="470"/>
      <c r="J499" s="470"/>
      <c r="K499" s="470"/>
      <c r="L499" s="470"/>
      <c r="M499" s="470"/>
      <c r="N499" s="470"/>
      <c r="O499" s="470"/>
      <c r="P499" s="470"/>
      <c r="Q499" s="470"/>
      <c r="R499" s="470"/>
      <c r="S499" s="470"/>
      <c r="T499" s="470"/>
      <c r="U499" s="470"/>
      <c r="V499" s="470"/>
      <c r="W499" s="470"/>
      <c r="X499" s="470"/>
      <c r="Y499" s="470"/>
      <c r="Z499" s="470"/>
    </row>
    <row r="500">
      <c r="A500" s="470"/>
      <c r="B500" s="470"/>
      <c r="C500" s="470"/>
      <c r="D500" s="470"/>
      <c r="E500" s="470"/>
      <c r="F500" s="470"/>
      <c r="G500" s="470"/>
      <c r="H500" s="470"/>
      <c r="I500" s="470"/>
      <c r="J500" s="470"/>
      <c r="K500" s="470"/>
      <c r="L500" s="470"/>
      <c r="M500" s="470"/>
      <c r="N500" s="470"/>
      <c r="O500" s="470"/>
      <c r="P500" s="470"/>
      <c r="Q500" s="470"/>
      <c r="R500" s="470"/>
      <c r="S500" s="470"/>
      <c r="T500" s="470"/>
      <c r="U500" s="470"/>
      <c r="V500" s="470"/>
      <c r="W500" s="470"/>
      <c r="X500" s="470"/>
      <c r="Y500" s="470"/>
      <c r="Z500" s="470"/>
    </row>
    <row r="501">
      <c r="A501" s="470"/>
      <c r="B501" s="470"/>
      <c r="C501" s="470"/>
      <c r="D501" s="470"/>
      <c r="E501" s="470"/>
      <c r="F501" s="470"/>
      <c r="G501" s="470"/>
      <c r="H501" s="470"/>
      <c r="I501" s="470"/>
      <c r="J501" s="470"/>
      <c r="K501" s="470"/>
      <c r="L501" s="470"/>
      <c r="M501" s="470"/>
      <c r="N501" s="470"/>
      <c r="O501" s="470"/>
      <c r="P501" s="470"/>
      <c r="Q501" s="470"/>
      <c r="R501" s="470"/>
      <c r="S501" s="470"/>
      <c r="T501" s="470"/>
      <c r="U501" s="470"/>
      <c r="V501" s="470"/>
      <c r="W501" s="470"/>
      <c r="X501" s="470"/>
      <c r="Y501" s="470"/>
      <c r="Z501" s="470"/>
    </row>
    <row r="502">
      <c r="A502" s="470"/>
      <c r="B502" s="470"/>
      <c r="C502" s="470"/>
      <c r="D502" s="470"/>
      <c r="E502" s="470"/>
      <c r="F502" s="470"/>
      <c r="G502" s="470"/>
      <c r="H502" s="470"/>
      <c r="I502" s="470"/>
      <c r="J502" s="470"/>
      <c r="K502" s="470"/>
      <c r="L502" s="470"/>
      <c r="M502" s="470"/>
      <c r="N502" s="470"/>
      <c r="O502" s="470"/>
      <c r="P502" s="470"/>
      <c r="Q502" s="470"/>
      <c r="R502" s="470"/>
      <c r="S502" s="470"/>
      <c r="T502" s="470"/>
      <c r="U502" s="470"/>
      <c r="V502" s="470"/>
      <c r="W502" s="470"/>
      <c r="X502" s="470"/>
      <c r="Y502" s="470"/>
      <c r="Z502" s="470"/>
    </row>
    <row r="503">
      <c r="A503" s="470"/>
      <c r="B503" s="470"/>
      <c r="C503" s="470"/>
      <c r="D503" s="470"/>
      <c r="E503" s="470"/>
      <c r="F503" s="470"/>
      <c r="G503" s="470"/>
      <c r="H503" s="470"/>
      <c r="I503" s="470"/>
      <c r="J503" s="470"/>
      <c r="K503" s="470"/>
      <c r="L503" s="470"/>
      <c r="M503" s="470"/>
      <c r="N503" s="470"/>
      <c r="O503" s="470"/>
      <c r="P503" s="470"/>
      <c r="Q503" s="470"/>
      <c r="R503" s="470"/>
      <c r="S503" s="470"/>
      <c r="T503" s="470"/>
      <c r="U503" s="470"/>
      <c r="V503" s="470"/>
      <c r="W503" s="470"/>
      <c r="X503" s="470"/>
      <c r="Y503" s="470"/>
      <c r="Z503" s="470"/>
    </row>
    <row r="504">
      <c r="A504" s="470"/>
      <c r="B504" s="470"/>
      <c r="C504" s="470"/>
      <c r="D504" s="470"/>
      <c r="E504" s="470"/>
      <c r="F504" s="470"/>
      <c r="G504" s="470"/>
      <c r="H504" s="470"/>
      <c r="I504" s="470"/>
      <c r="J504" s="470"/>
      <c r="K504" s="470"/>
      <c r="L504" s="470"/>
      <c r="M504" s="470"/>
      <c r="N504" s="470"/>
      <c r="O504" s="470"/>
      <c r="P504" s="470"/>
      <c r="Q504" s="470"/>
      <c r="R504" s="470"/>
      <c r="S504" s="470"/>
      <c r="T504" s="470"/>
      <c r="U504" s="470"/>
      <c r="V504" s="470"/>
      <c r="W504" s="470"/>
      <c r="X504" s="470"/>
      <c r="Y504" s="470"/>
      <c r="Z504" s="470"/>
    </row>
    <row r="505">
      <c r="A505" s="470"/>
      <c r="B505" s="470"/>
      <c r="C505" s="470"/>
      <c r="D505" s="470"/>
      <c r="E505" s="470"/>
      <c r="F505" s="470"/>
      <c r="G505" s="470"/>
      <c r="H505" s="470"/>
      <c r="I505" s="470"/>
      <c r="J505" s="470"/>
      <c r="K505" s="470"/>
      <c r="L505" s="470"/>
      <c r="M505" s="470"/>
      <c r="N505" s="470"/>
      <c r="O505" s="470"/>
      <c r="P505" s="470"/>
      <c r="Q505" s="470"/>
      <c r="R505" s="470"/>
      <c r="S505" s="470"/>
      <c r="T505" s="470"/>
      <c r="U505" s="470"/>
      <c r="V505" s="470"/>
      <c r="W505" s="470"/>
      <c r="X505" s="470"/>
      <c r="Y505" s="470"/>
      <c r="Z505" s="470"/>
    </row>
    <row r="506">
      <c r="A506" s="470"/>
      <c r="B506" s="470"/>
      <c r="C506" s="470"/>
      <c r="D506" s="470"/>
      <c r="E506" s="470"/>
      <c r="F506" s="470"/>
      <c r="G506" s="470"/>
      <c r="H506" s="470"/>
      <c r="I506" s="470"/>
      <c r="J506" s="470"/>
      <c r="K506" s="470"/>
      <c r="L506" s="470"/>
      <c r="M506" s="470"/>
      <c r="N506" s="470"/>
      <c r="O506" s="470"/>
      <c r="P506" s="470"/>
      <c r="Q506" s="470"/>
      <c r="R506" s="470"/>
      <c r="S506" s="470"/>
      <c r="T506" s="470"/>
      <c r="U506" s="470"/>
      <c r="V506" s="470"/>
      <c r="W506" s="470"/>
      <c r="X506" s="470"/>
      <c r="Y506" s="470"/>
      <c r="Z506" s="470"/>
    </row>
    <row r="507">
      <c r="A507" s="470"/>
      <c r="B507" s="470"/>
      <c r="C507" s="470"/>
      <c r="D507" s="470"/>
      <c r="E507" s="470"/>
      <c r="F507" s="470"/>
      <c r="G507" s="470"/>
      <c r="H507" s="470"/>
      <c r="I507" s="470"/>
      <c r="J507" s="470"/>
      <c r="K507" s="470"/>
      <c r="L507" s="470"/>
      <c r="M507" s="470"/>
      <c r="N507" s="470"/>
      <c r="O507" s="470"/>
      <c r="P507" s="470"/>
      <c r="Q507" s="470"/>
      <c r="R507" s="470"/>
      <c r="S507" s="470"/>
      <c r="T507" s="470"/>
      <c r="U507" s="470"/>
      <c r="V507" s="470"/>
      <c r="W507" s="470"/>
      <c r="X507" s="470"/>
      <c r="Y507" s="470"/>
      <c r="Z507" s="470"/>
    </row>
    <row r="508">
      <c r="A508" s="470"/>
      <c r="B508" s="470"/>
      <c r="C508" s="470"/>
      <c r="D508" s="470"/>
      <c r="E508" s="470"/>
      <c r="F508" s="470"/>
      <c r="G508" s="470"/>
      <c r="H508" s="470"/>
      <c r="I508" s="470"/>
      <c r="J508" s="470"/>
      <c r="K508" s="470"/>
      <c r="L508" s="470"/>
      <c r="M508" s="470"/>
      <c r="N508" s="470"/>
      <c r="O508" s="470"/>
      <c r="P508" s="470"/>
      <c r="Q508" s="470"/>
      <c r="R508" s="470"/>
      <c r="S508" s="470"/>
      <c r="T508" s="470"/>
      <c r="U508" s="470"/>
      <c r="V508" s="470"/>
      <c r="W508" s="470"/>
      <c r="X508" s="470"/>
      <c r="Y508" s="470"/>
      <c r="Z508" s="470"/>
    </row>
    <row r="509">
      <c r="A509" s="470"/>
      <c r="B509" s="470"/>
      <c r="C509" s="470"/>
      <c r="D509" s="470"/>
      <c r="E509" s="470"/>
      <c r="F509" s="470"/>
      <c r="G509" s="470"/>
      <c r="H509" s="470"/>
      <c r="I509" s="470"/>
      <c r="J509" s="470"/>
      <c r="K509" s="470"/>
      <c r="L509" s="470"/>
      <c r="M509" s="470"/>
      <c r="N509" s="470"/>
      <c r="O509" s="470"/>
      <c r="P509" s="470"/>
      <c r="Q509" s="470"/>
      <c r="R509" s="470"/>
      <c r="S509" s="470"/>
      <c r="T509" s="470"/>
      <c r="U509" s="470"/>
      <c r="V509" s="470"/>
      <c r="W509" s="470"/>
      <c r="X509" s="470"/>
      <c r="Y509" s="470"/>
      <c r="Z509" s="470"/>
    </row>
    <row r="510">
      <c r="A510" s="470"/>
      <c r="B510" s="470"/>
      <c r="C510" s="470"/>
      <c r="D510" s="470"/>
      <c r="E510" s="470"/>
      <c r="F510" s="470"/>
      <c r="G510" s="470"/>
      <c r="H510" s="470"/>
      <c r="I510" s="470"/>
      <c r="J510" s="470"/>
      <c r="K510" s="470"/>
      <c r="L510" s="470"/>
      <c r="M510" s="470"/>
      <c r="N510" s="470"/>
      <c r="O510" s="470"/>
      <c r="P510" s="470"/>
      <c r="Q510" s="470"/>
      <c r="R510" s="470"/>
      <c r="S510" s="470"/>
      <c r="T510" s="470"/>
      <c r="U510" s="470"/>
      <c r="V510" s="470"/>
      <c r="W510" s="470"/>
      <c r="X510" s="470"/>
      <c r="Y510" s="470"/>
      <c r="Z510" s="470"/>
    </row>
    <row r="511">
      <c r="A511" s="470"/>
      <c r="B511" s="470"/>
      <c r="C511" s="470"/>
      <c r="D511" s="470"/>
      <c r="E511" s="470"/>
      <c r="F511" s="470"/>
      <c r="G511" s="470"/>
      <c r="H511" s="470"/>
      <c r="I511" s="470"/>
      <c r="J511" s="470"/>
      <c r="K511" s="470"/>
      <c r="L511" s="470"/>
      <c r="M511" s="470"/>
      <c r="N511" s="470"/>
      <c r="O511" s="470"/>
      <c r="P511" s="470"/>
      <c r="Q511" s="470"/>
      <c r="R511" s="470"/>
      <c r="S511" s="470"/>
      <c r="T511" s="470"/>
      <c r="U511" s="470"/>
      <c r="V511" s="470"/>
      <c r="W511" s="470"/>
      <c r="X511" s="470"/>
      <c r="Y511" s="470"/>
      <c r="Z511" s="470"/>
    </row>
    <row r="512">
      <c r="A512" s="470"/>
      <c r="B512" s="470"/>
      <c r="C512" s="470"/>
      <c r="D512" s="470"/>
      <c r="E512" s="470"/>
      <c r="F512" s="470"/>
      <c r="G512" s="470"/>
      <c r="H512" s="470"/>
      <c r="I512" s="470"/>
      <c r="J512" s="470"/>
      <c r="K512" s="470"/>
      <c r="L512" s="470"/>
      <c r="M512" s="470"/>
      <c r="N512" s="470"/>
      <c r="O512" s="470"/>
      <c r="P512" s="470"/>
      <c r="Q512" s="470"/>
      <c r="R512" s="470"/>
      <c r="S512" s="470"/>
      <c r="T512" s="470"/>
      <c r="U512" s="470"/>
      <c r="V512" s="470"/>
      <c r="W512" s="470"/>
      <c r="X512" s="470"/>
      <c r="Y512" s="470"/>
      <c r="Z512" s="470"/>
    </row>
    <row r="513">
      <c r="A513" s="470"/>
      <c r="B513" s="470"/>
      <c r="C513" s="470"/>
      <c r="D513" s="470"/>
      <c r="E513" s="470"/>
      <c r="F513" s="470"/>
      <c r="G513" s="470"/>
      <c r="H513" s="470"/>
      <c r="I513" s="470"/>
      <c r="J513" s="470"/>
      <c r="K513" s="470"/>
      <c r="L513" s="470"/>
      <c r="M513" s="470"/>
      <c r="N513" s="470"/>
      <c r="O513" s="470"/>
      <c r="P513" s="470"/>
      <c r="Q513" s="470"/>
      <c r="R513" s="470"/>
      <c r="S513" s="470"/>
      <c r="T513" s="470"/>
      <c r="U513" s="470"/>
      <c r="V513" s="470"/>
      <c r="W513" s="470"/>
      <c r="X513" s="470"/>
      <c r="Y513" s="470"/>
      <c r="Z513" s="470"/>
    </row>
    <row r="514">
      <c r="A514" s="470"/>
      <c r="B514" s="470"/>
      <c r="C514" s="470"/>
      <c r="D514" s="470"/>
      <c r="E514" s="470"/>
      <c r="F514" s="470"/>
      <c r="G514" s="470"/>
      <c r="H514" s="470"/>
      <c r="I514" s="470"/>
      <c r="J514" s="470"/>
      <c r="K514" s="470"/>
      <c r="L514" s="470"/>
      <c r="M514" s="470"/>
      <c r="N514" s="470"/>
      <c r="O514" s="470"/>
      <c r="P514" s="470"/>
      <c r="Q514" s="470"/>
      <c r="R514" s="470"/>
      <c r="S514" s="470"/>
      <c r="T514" s="470"/>
      <c r="U514" s="470"/>
      <c r="V514" s="470"/>
      <c r="W514" s="470"/>
      <c r="X514" s="470"/>
      <c r="Y514" s="470"/>
      <c r="Z514" s="470"/>
    </row>
    <row r="515">
      <c r="A515" s="470"/>
      <c r="B515" s="470"/>
      <c r="C515" s="470"/>
      <c r="D515" s="470"/>
      <c r="E515" s="470"/>
      <c r="F515" s="470"/>
      <c r="G515" s="470"/>
      <c r="H515" s="470"/>
      <c r="I515" s="470"/>
      <c r="J515" s="470"/>
      <c r="K515" s="470"/>
      <c r="L515" s="470"/>
      <c r="M515" s="470"/>
      <c r="N515" s="470"/>
      <c r="O515" s="470"/>
      <c r="P515" s="470"/>
      <c r="Q515" s="470"/>
      <c r="R515" s="470"/>
      <c r="S515" s="470"/>
      <c r="T515" s="470"/>
      <c r="U515" s="470"/>
      <c r="V515" s="470"/>
      <c r="W515" s="470"/>
      <c r="X515" s="470"/>
      <c r="Y515" s="470"/>
      <c r="Z515" s="470"/>
    </row>
    <row r="516">
      <c r="A516" s="470"/>
      <c r="B516" s="470"/>
      <c r="C516" s="470"/>
      <c r="D516" s="470"/>
      <c r="E516" s="470"/>
      <c r="F516" s="470"/>
      <c r="G516" s="470"/>
      <c r="H516" s="470"/>
      <c r="I516" s="470"/>
      <c r="J516" s="470"/>
      <c r="K516" s="470"/>
      <c r="L516" s="470"/>
      <c r="M516" s="470"/>
      <c r="N516" s="470"/>
      <c r="O516" s="470"/>
      <c r="P516" s="470"/>
      <c r="Q516" s="470"/>
      <c r="R516" s="470"/>
      <c r="S516" s="470"/>
      <c r="T516" s="470"/>
      <c r="U516" s="470"/>
      <c r="V516" s="470"/>
      <c r="W516" s="470"/>
      <c r="X516" s="470"/>
      <c r="Y516" s="470"/>
      <c r="Z516" s="470"/>
    </row>
    <row r="517">
      <c r="A517" s="470"/>
      <c r="B517" s="470"/>
      <c r="C517" s="470"/>
      <c r="D517" s="470"/>
      <c r="E517" s="470"/>
      <c r="F517" s="470"/>
      <c r="G517" s="470"/>
      <c r="H517" s="470"/>
      <c r="I517" s="470"/>
      <c r="J517" s="470"/>
      <c r="K517" s="470"/>
      <c r="L517" s="470"/>
      <c r="M517" s="470"/>
      <c r="N517" s="470"/>
      <c r="O517" s="470"/>
      <c r="P517" s="470"/>
      <c r="Q517" s="470"/>
      <c r="R517" s="470"/>
      <c r="S517" s="470"/>
      <c r="T517" s="470"/>
      <c r="U517" s="470"/>
      <c r="V517" s="470"/>
      <c r="W517" s="470"/>
      <c r="X517" s="470"/>
      <c r="Y517" s="470"/>
      <c r="Z517" s="470"/>
    </row>
    <row r="518">
      <c r="A518" s="470"/>
      <c r="B518" s="470"/>
      <c r="C518" s="470"/>
      <c r="D518" s="470"/>
      <c r="E518" s="470"/>
      <c r="F518" s="470"/>
      <c r="G518" s="470"/>
      <c r="H518" s="470"/>
      <c r="I518" s="470"/>
      <c r="J518" s="470"/>
      <c r="K518" s="470"/>
      <c r="L518" s="470"/>
      <c r="M518" s="470"/>
      <c r="N518" s="470"/>
      <c r="O518" s="470"/>
      <c r="P518" s="470"/>
      <c r="Q518" s="470"/>
      <c r="R518" s="470"/>
      <c r="S518" s="470"/>
      <c r="T518" s="470"/>
      <c r="U518" s="470"/>
      <c r="V518" s="470"/>
      <c r="W518" s="470"/>
      <c r="X518" s="470"/>
      <c r="Y518" s="470"/>
      <c r="Z518" s="470"/>
    </row>
    <row r="519">
      <c r="A519" s="470"/>
      <c r="B519" s="470"/>
      <c r="C519" s="470"/>
      <c r="D519" s="470"/>
      <c r="E519" s="470"/>
      <c r="F519" s="470"/>
      <c r="G519" s="470"/>
      <c r="H519" s="470"/>
      <c r="I519" s="470"/>
      <c r="J519" s="470"/>
      <c r="K519" s="470"/>
      <c r="L519" s="470"/>
      <c r="M519" s="470"/>
      <c r="N519" s="470"/>
      <c r="O519" s="470"/>
      <c r="P519" s="470"/>
      <c r="Q519" s="470"/>
      <c r="R519" s="470"/>
      <c r="S519" s="470"/>
      <c r="T519" s="470"/>
      <c r="U519" s="470"/>
      <c r="V519" s="470"/>
      <c r="W519" s="470"/>
      <c r="X519" s="470"/>
      <c r="Y519" s="470"/>
      <c r="Z519" s="470"/>
    </row>
    <row r="520">
      <c r="A520" s="470"/>
      <c r="B520" s="470"/>
      <c r="C520" s="470"/>
      <c r="D520" s="470"/>
      <c r="E520" s="470"/>
      <c r="F520" s="470"/>
      <c r="G520" s="470"/>
      <c r="H520" s="470"/>
      <c r="I520" s="470"/>
      <c r="J520" s="470"/>
      <c r="K520" s="470"/>
      <c r="L520" s="470"/>
      <c r="M520" s="470"/>
      <c r="N520" s="470"/>
      <c r="O520" s="470"/>
      <c r="P520" s="470"/>
      <c r="Q520" s="470"/>
      <c r="R520" s="470"/>
      <c r="S520" s="470"/>
      <c r="T520" s="470"/>
      <c r="U520" s="470"/>
      <c r="V520" s="470"/>
      <c r="W520" s="470"/>
      <c r="X520" s="470"/>
      <c r="Y520" s="470"/>
      <c r="Z520" s="470"/>
    </row>
    <row r="521">
      <c r="A521" s="470"/>
      <c r="B521" s="470"/>
      <c r="C521" s="470"/>
      <c r="D521" s="470"/>
      <c r="E521" s="470"/>
      <c r="F521" s="470"/>
      <c r="G521" s="470"/>
      <c r="H521" s="470"/>
      <c r="I521" s="470"/>
      <c r="J521" s="470"/>
      <c r="K521" s="470"/>
      <c r="L521" s="470"/>
      <c r="M521" s="470"/>
      <c r="N521" s="470"/>
      <c r="O521" s="470"/>
      <c r="P521" s="470"/>
      <c r="Q521" s="470"/>
      <c r="R521" s="470"/>
      <c r="S521" s="470"/>
      <c r="T521" s="470"/>
      <c r="U521" s="470"/>
      <c r="V521" s="470"/>
      <c r="W521" s="470"/>
      <c r="X521" s="470"/>
      <c r="Y521" s="470"/>
      <c r="Z521" s="470"/>
    </row>
    <row r="522">
      <c r="A522" s="470"/>
      <c r="B522" s="470"/>
      <c r="C522" s="470"/>
      <c r="D522" s="470"/>
      <c r="E522" s="470"/>
      <c r="F522" s="470"/>
      <c r="G522" s="470"/>
      <c r="H522" s="470"/>
      <c r="I522" s="470"/>
      <c r="J522" s="470"/>
      <c r="K522" s="470"/>
      <c r="L522" s="470"/>
      <c r="M522" s="470"/>
      <c r="N522" s="470"/>
      <c r="O522" s="470"/>
      <c r="P522" s="470"/>
      <c r="Q522" s="470"/>
      <c r="R522" s="470"/>
      <c r="S522" s="470"/>
      <c r="T522" s="470"/>
      <c r="U522" s="470"/>
      <c r="V522" s="470"/>
      <c r="W522" s="470"/>
      <c r="X522" s="470"/>
      <c r="Y522" s="470"/>
      <c r="Z522" s="470"/>
    </row>
    <row r="523">
      <c r="A523" s="470"/>
      <c r="B523" s="470"/>
      <c r="C523" s="470"/>
      <c r="D523" s="470"/>
      <c r="E523" s="470"/>
      <c r="F523" s="470"/>
      <c r="G523" s="470"/>
      <c r="H523" s="470"/>
      <c r="I523" s="470"/>
      <c r="J523" s="470"/>
      <c r="K523" s="470"/>
      <c r="L523" s="470"/>
      <c r="M523" s="470"/>
      <c r="N523" s="470"/>
      <c r="O523" s="470"/>
      <c r="P523" s="470"/>
      <c r="Q523" s="470"/>
      <c r="R523" s="470"/>
      <c r="S523" s="470"/>
      <c r="T523" s="470"/>
      <c r="U523" s="470"/>
      <c r="V523" s="470"/>
      <c r="W523" s="470"/>
      <c r="X523" s="470"/>
      <c r="Y523" s="470"/>
      <c r="Z523" s="470"/>
    </row>
    <row r="524">
      <c r="A524" s="470"/>
      <c r="B524" s="470"/>
      <c r="C524" s="470"/>
      <c r="D524" s="470"/>
      <c r="E524" s="470"/>
      <c r="F524" s="470"/>
      <c r="G524" s="470"/>
      <c r="H524" s="470"/>
      <c r="I524" s="470"/>
      <c r="J524" s="470"/>
      <c r="K524" s="470"/>
      <c r="L524" s="470"/>
      <c r="M524" s="470"/>
      <c r="N524" s="470"/>
      <c r="O524" s="470"/>
      <c r="P524" s="470"/>
      <c r="Q524" s="470"/>
      <c r="R524" s="470"/>
      <c r="S524" s="470"/>
      <c r="T524" s="470"/>
      <c r="U524" s="470"/>
      <c r="V524" s="470"/>
      <c r="W524" s="470"/>
      <c r="X524" s="470"/>
      <c r="Y524" s="470"/>
      <c r="Z524" s="470"/>
    </row>
    <row r="525">
      <c r="A525" s="470"/>
      <c r="B525" s="470"/>
      <c r="C525" s="470"/>
      <c r="D525" s="470"/>
      <c r="E525" s="470"/>
      <c r="F525" s="470"/>
      <c r="G525" s="470"/>
      <c r="H525" s="470"/>
      <c r="I525" s="470"/>
      <c r="J525" s="470"/>
      <c r="K525" s="470"/>
      <c r="L525" s="470"/>
      <c r="M525" s="470"/>
      <c r="N525" s="470"/>
      <c r="O525" s="470"/>
      <c r="P525" s="470"/>
      <c r="Q525" s="470"/>
      <c r="R525" s="470"/>
      <c r="S525" s="470"/>
      <c r="T525" s="470"/>
      <c r="U525" s="470"/>
      <c r="V525" s="470"/>
      <c r="W525" s="470"/>
      <c r="X525" s="470"/>
      <c r="Y525" s="470"/>
      <c r="Z525" s="470"/>
    </row>
    <row r="526">
      <c r="A526" s="470"/>
      <c r="B526" s="470"/>
      <c r="C526" s="470"/>
      <c r="D526" s="470"/>
      <c r="E526" s="470"/>
      <c r="F526" s="470"/>
      <c r="G526" s="470"/>
      <c r="H526" s="470"/>
      <c r="I526" s="470"/>
      <c r="J526" s="470"/>
      <c r="K526" s="470"/>
      <c r="L526" s="470"/>
      <c r="M526" s="470"/>
      <c r="N526" s="470"/>
      <c r="O526" s="470"/>
      <c r="P526" s="470"/>
      <c r="Q526" s="470"/>
      <c r="R526" s="470"/>
      <c r="S526" s="470"/>
      <c r="T526" s="470"/>
      <c r="U526" s="470"/>
      <c r="V526" s="470"/>
      <c r="W526" s="470"/>
      <c r="X526" s="470"/>
      <c r="Y526" s="470"/>
      <c r="Z526" s="470"/>
    </row>
    <row r="527">
      <c r="A527" s="470"/>
      <c r="B527" s="470"/>
      <c r="C527" s="470"/>
      <c r="D527" s="470"/>
      <c r="E527" s="470"/>
      <c r="F527" s="470"/>
      <c r="G527" s="470"/>
      <c r="H527" s="470"/>
      <c r="I527" s="470"/>
      <c r="J527" s="470"/>
      <c r="K527" s="470"/>
      <c r="L527" s="470"/>
      <c r="M527" s="470"/>
      <c r="N527" s="470"/>
      <c r="O527" s="470"/>
      <c r="P527" s="470"/>
      <c r="Q527" s="470"/>
      <c r="R527" s="470"/>
      <c r="S527" s="470"/>
      <c r="T527" s="470"/>
      <c r="U527" s="470"/>
      <c r="V527" s="470"/>
      <c r="W527" s="470"/>
      <c r="X527" s="470"/>
      <c r="Y527" s="470"/>
      <c r="Z527" s="470"/>
    </row>
    <row r="528">
      <c r="A528" s="470"/>
      <c r="B528" s="470"/>
      <c r="C528" s="470"/>
      <c r="D528" s="470"/>
      <c r="E528" s="470"/>
      <c r="F528" s="470"/>
      <c r="G528" s="470"/>
      <c r="H528" s="470"/>
      <c r="I528" s="470"/>
      <c r="J528" s="470"/>
      <c r="K528" s="470"/>
      <c r="L528" s="470"/>
      <c r="M528" s="470"/>
      <c r="N528" s="470"/>
      <c r="O528" s="470"/>
      <c r="P528" s="470"/>
      <c r="Q528" s="470"/>
      <c r="R528" s="470"/>
      <c r="S528" s="470"/>
      <c r="T528" s="470"/>
      <c r="U528" s="470"/>
      <c r="V528" s="470"/>
      <c r="W528" s="470"/>
      <c r="X528" s="470"/>
      <c r="Y528" s="470"/>
      <c r="Z528" s="470"/>
    </row>
    <row r="529">
      <c r="A529" s="470"/>
      <c r="B529" s="470"/>
      <c r="C529" s="470"/>
      <c r="D529" s="470"/>
      <c r="E529" s="470"/>
      <c r="F529" s="470"/>
      <c r="G529" s="470"/>
      <c r="H529" s="470"/>
      <c r="I529" s="470"/>
      <c r="J529" s="470"/>
      <c r="K529" s="470"/>
      <c r="L529" s="470"/>
      <c r="M529" s="470"/>
      <c r="N529" s="470"/>
      <c r="O529" s="470"/>
      <c r="P529" s="470"/>
      <c r="Q529" s="470"/>
      <c r="R529" s="470"/>
      <c r="S529" s="470"/>
      <c r="T529" s="470"/>
      <c r="U529" s="470"/>
      <c r="V529" s="470"/>
      <c r="W529" s="470"/>
      <c r="X529" s="470"/>
      <c r="Y529" s="470"/>
      <c r="Z529" s="470"/>
    </row>
    <row r="530">
      <c r="A530" s="470"/>
      <c r="B530" s="470"/>
      <c r="C530" s="470"/>
      <c r="D530" s="470"/>
      <c r="E530" s="470"/>
      <c r="F530" s="470"/>
      <c r="G530" s="470"/>
      <c r="H530" s="470"/>
      <c r="I530" s="470"/>
      <c r="J530" s="470"/>
      <c r="K530" s="470"/>
      <c r="L530" s="470"/>
      <c r="M530" s="470"/>
      <c r="N530" s="470"/>
      <c r="O530" s="470"/>
      <c r="P530" s="470"/>
      <c r="Q530" s="470"/>
      <c r="R530" s="470"/>
      <c r="S530" s="470"/>
      <c r="T530" s="470"/>
      <c r="U530" s="470"/>
      <c r="V530" s="470"/>
      <c r="W530" s="470"/>
      <c r="X530" s="470"/>
      <c r="Y530" s="470"/>
      <c r="Z530" s="470"/>
    </row>
    <row r="531">
      <c r="A531" s="470"/>
      <c r="B531" s="470"/>
      <c r="C531" s="470"/>
      <c r="D531" s="470"/>
      <c r="E531" s="470"/>
      <c r="F531" s="470"/>
      <c r="G531" s="470"/>
      <c r="H531" s="470"/>
      <c r="I531" s="470"/>
      <c r="J531" s="470"/>
      <c r="K531" s="470"/>
      <c r="L531" s="470"/>
      <c r="M531" s="470"/>
      <c r="N531" s="470"/>
      <c r="O531" s="470"/>
      <c r="P531" s="470"/>
      <c r="Q531" s="470"/>
      <c r="R531" s="470"/>
      <c r="S531" s="470"/>
      <c r="T531" s="470"/>
      <c r="U531" s="470"/>
      <c r="V531" s="470"/>
      <c r="W531" s="470"/>
      <c r="X531" s="470"/>
      <c r="Y531" s="470"/>
      <c r="Z531" s="470"/>
    </row>
    <row r="532">
      <c r="A532" s="470"/>
      <c r="B532" s="470"/>
      <c r="C532" s="470"/>
      <c r="D532" s="470"/>
      <c r="E532" s="470"/>
      <c r="F532" s="470"/>
      <c r="G532" s="470"/>
      <c r="H532" s="470"/>
      <c r="I532" s="470"/>
      <c r="J532" s="470"/>
      <c r="K532" s="470"/>
      <c r="L532" s="470"/>
      <c r="M532" s="470"/>
      <c r="N532" s="470"/>
      <c r="O532" s="470"/>
      <c r="P532" s="470"/>
      <c r="Q532" s="470"/>
      <c r="R532" s="470"/>
      <c r="S532" s="470"/>
      <c r="T532" s="470"/>
      <c r="U532" s="470"/>
      <c r="V532" s="470"/>
      <c r="W532" s="470"/>
      <c r="X532" s="470"/>
      <c r="Y532" s="470"/>
      <c r="Z532" s="470"/>
    </row>
    <row r="533">
      <c r="A533" s="470"/>
      <c r="B533" s="470"/>
      <c r="C533" s="470"/>
      <c r="D533" s="470"/>
      <c r="E533" s="470"/>
      <c r="F533" s="470"/>
      <c r="G533" s="470"/>
      <c r="H533" s="470"/>
      <c r="I533" s="470"/>
      <c r="J533" s="470"/>
      <c r="K533" s="470"/>
      <c r="L533" s="470"/>
      <c r="M533" s="470"/>
      <c r="N533" s="470"/>
      <c r="O533" s="470"/>
      <c r="P533" s="470"/>
      <c r="Q533" s="470"/>
      <c r="R533" s="470"/>
      <c r="S533" s="470"/>
      <c r="T533" s="470"/>
      <c r="U533" s="470"/>
      <c r="V533" s="470"/>
      <c r="W533" s="470"/>
      <c r="X533" s="470"/>
      <c r="Y533" s="470"/>
      <c r="Z533" s="470"/>
    </row>
    <row r="534">
      <c r="A534" s="470"/>
      <c r="B534" s="470"/>
      <c r="C534" s="470"/>
      <c r="D534" s="470"/>
      <c r="E534" s="470"/>
      <c r="F534" s="470"/>
      <c r="G534" s="470"/>
      <c r="H534" s="470"/>
      <c r="I534" s="470"/>
      <c r="J534" s="470"/>
      <c r="K534" s="470"/>
      <c r="L534" s="470"/>
      <c r="M534" s="470"/>
      <c r="N534" s="470"/>
      <c r="O534" s="470"/>
      <c r="P534" s="470"/>
      <c r="Q534" s="470"/>
      <c r="R534" s="470"/>
      <c r="S534" s="470"/>
      <c r="T534" s="470"/>
      <c r="U534" s="470"/>
      <c r="V534" s="470"/>
      <c r="W534" s="470"/>
      <c r="X534" s="470"/>
      <c r="Y534" s="470"/>
      <c r="Z534" s="470"/>
    </row>
    <row r="535">
      <c r="A535" s="470"/>
      <c r="B535" s="470"/>
      <c r="C535" s="470"/>
      <c r="D535" s="470"/>
      <c r="E535" s="470"/>
      <c r="F535" s="470"/>
      <c r="G535" s="470"/>
      <c r="H535" s="470"/>
      <c r="I535" s="470"/>
      <c r="J535" s="470"/>
      <c r="K535" s="470"/>
      <c r="L535" s="470"/>
      <c r="M535" s="470"/>
      <c r="N535" s="470"/>
      <c r="O535" s="470"/>
      <c r="P535" s="470"/>
      <c r="Q535" s="470"/>
      <c r="R535" s="470"/>
      <c r="S535" s="470"/>
      <c r="T535" s="470"/>
      <c r="U535" s="470"/>
      <c r="V535" s="470"/>
      <c r="W535" s="470"/>
      <c r="X535" s="470"/>
      <c r="Y535" s="470"/>
      <c r="Z535" s="470"/>
    </row>
    <row r="536">
      <c r="A536" s="470"/>
      <c r="B536" s="470"/>
      <c r="C536" s="470"/>
      <c r="D536" s="470"/>
      <c r="E536" s="470"/>
      <c r="F536" s="470"/>
      <c r="G536" s="470"/>
      <c r="H536" s="470"/>
      <c r="I536" s="470"/>
      <c r="J536" s="470"/>
      <c r="K536" s="470"/>
      <c r="L536" s="470"/>
      <c r="M536" s="470"/>
      <c r="N536" s="470"/>
      <c r="O536" s="470"/>
      <c r="P536" s="470"/>
      <c r="Q536" s="470"/>
      <c r="R536" s="470"/>
      <c r="S536" s="470"/>
      <c r="T536" s="470"/>
      <c r="U536" s="470"/>
      <c r="V536" s="470"/>
      <c r="W536" s="470"/>
      <c r="X536" s="470"/>
      <c r="Y536" s="470"/>
      <c r="Z536" s="470"/>
    </row>
    <row r="537">
      <c r="A537" s="470"/>
      <c r="B537" s="470"/>
      <c r="C537" s="470"/>
      <c r="D537" s="470"/>
      <c r="E537" s="470"/>
      <c r="F537" s="470"/>
      <c r="G537" s="470"/>
      <c r="H537" s="470"/>
      <c r="I537" s="470"/>
      <c r="J537" s="470"/>
      <c r="K537" s="470"/>
      <c r="L537" s="470"/>
      <c r="M537" s="470"/>
      <c r="N537" s="470"/>
      <c r="O537" s="470"/>
      <c r="P537" s="470"/>
      <c r="Q537" s="470"/>
      <c r="R537" s="470"/>
      <c r="S537" s="470"/>
      <c r="T537" s="470"/>
      <c r="U537" s="470"/>
      <c r="V537" s="470"/>
      <c r="W537" s="470"/>
      <c r="X537" s="470"/>
      <c r="Y537" s="470"/>
      <c r="Z537" s="470"/>
    </row>
    <row r="538">
      <c r="A538" s="470"/>
      <c r="B538" s="470"/>
      <c r="C538" s="470"/>
      <c r="D538" s="470"/>
      <c r="E538" s="470"/>
      <c r="F538" s="470"/>
      <c r="G538" s="470"/>
      <c r="H538" s="470"/>
      <c r="I538" s="470"/>
      <c r="J538" s="470"/>
      <c r="K538" s="470"/>
      <c r="L538" s="470"/>
      <c r="M538" s="470"/>
      <c r="N538" s="470"/>
      <c r="O538" s="470"/>
      <c r="P538" s="470"/>
      <c r="Q538" s="470"/>
      <c r="R538" s="470"/>
      <c r="S538" s="470"/>
      <c r="T538" s="470"/>
      <c r="U538" s="470"/>
      <c r="V538" s="470"/>
      <c r="W538" s="470"/>
      <c r="X538" s="470"/>
      <c r="Y538" s="470"/>
      <c r="Z538" s="470"/>
    </row>
    <row r="539">
      <c r="A539" s="470"/>
      <c r="B539" s="470"/>
      <c r="C539" s="470"/>
      <c r="D539" s="470"/>
      <c r="E539" s="470"/>
      <c r="F539" s="470"/>
      <c r="G539" s="470"/>
      <c r="H539" s="470"/>
      <c r="I539" s="470"/>
      <c r="J539" s="470"/>
      <c r="K539" s="470"/>
      <c r="L539" s="470"/>
      <c r="M539" s="470"/>
      <c r="N539" s="470"/>
      <c r="O539" s="470"/>
      <c r="P539" s="470"/>
      <c r="Q539" s="470"/>
      <c r="R539" s="470"/>
      <c r="S539" s="470"/>
      <c r="T539" s="470"/>
      <c r="U539" s="470"/>
      <c r="V539" s="470"/>
      <c r="W539" s="470"/>
      <c r="X539" s="470"/>
      <c r="Y539" s="470"/>
      <c r="Z539" s="470"/>
    </row>
    <row r="540">
      <c r="A540" s="470"/>
      <c r="B540" s="470"/>
      <c r="C540" s="470"/>
      <c r="D540" s="470"/>
      <c r="E540" s="470"/>
      <c r="F540" s="470"/>
      <c r="G540" s="470"/>
      <c r="H540" s="470"/>
      <c r="I540" s="470"/>
      <c r="J540" s="470"/>
      <c r="K540" s="470"/>
      <c r="L540" s="470"/>
      <c r="M540" s="470"/>
      <c r="N540" s="470"/>
      <c r="O540" s="470"/>
      <c r="P540" s="470"/>
      <c r="Q540" s="470"/>
      <c r="R540" s="470"/>
      <c r="S540" s="470"/>
      <c r="T540" s="470"/>
      <c r="U540" s="470"/>
      <c r="V540" s="470"/>
      <c r="W540" s="470"/>
      <c r="X540" s="470"/>
      <c r="Y540" s="470"/>
      <c r="Z540" s="470"/>
    </row>
    <row r="541">
      <c r="A541" s="470"/>
      <c r="B541" s="470"/>
      <c r="C541" s="470"/>
      <c r="D541" s="470"/>
      <c r="E541" s="470"/>
      <c r="F541" s="470"/>
      <c r="G541" s="470"/>
      <c r="H541" s="470"/>
      <c r="I541" s="470"/>
      <c r="J541" s="470"/>
      <c r="K541" s="470"/>
      <c r="L541" s="470"/>
      <c r="M541" s="470"/>
      <c r="N541" s="470"/>
      <c r="O541" s="470"/>
      <c r="P541" s="470"/>
      <c r="Q541" s="470"/>
      <c r="R541" s="470"/>
      <c r="S541" s="470"/>
      <c r="T541" s="470"/>
      <c r="U541" s="470"/>
      <c r="V541" s="470"/>
      <c r="W541" s="470"/>
      <c r="X541" s="470"/>
      <c r="Y541" s="470"/>
      <c r="Z541" s="470"/>
    </row>
    <row r="542">
      <c r="A542" s="470"/>
      <c r="B542" s="470"/>
      <c r="C542" s="470"/>
      <c r="D542" s="470"/>
      <c r="E542" s="470"/>
      <c r="F542" s="470"/>
      <c r="G542" s="470"/>
      <c r="H542" s="470"/>
      <c r="I542" s="470"/>
      <c r="J542" s="470"/>
      <c r="K542" s="470"/>
      <c r="L542" s="470"/>
      <c r="M542" s="470"/>
      <c r="N542" s="470"/>
      <c r="O542" s="470"/>
      <c r="P542" s="470"/>
      <c r="Q542" s="470"/>
      <c r="R542" s="470"/>
      <c r="S542" s="470"/>
      <c r="T542" s="470"/>
      <c r="U542" s="470"/>
      <c r="V542" s="470"/>
      <c r="W542" s="470"/>
      <c r="X542" s="470"/>
      <c r="Y542" s="470"/>
      <c r="Z542" s="470"/>
    </row>
    <row r="543">
      <c r="A543" s="470"/>
      <c r="B543" s="470"/>
      <c r="C543" s="470"/>
      <c r="D543" s="470"/>
      <c r="E543" s="470"/>
      <c r="F543" s="470"/>
      <c r="G543" s="470"/>
      <c r="H543" s="470"/>
      <c r="I543" s="470"/>
      <c r="J543" s="470"/>
      <c r="K543" s="470"/>
      <c r="L543" s="470"/>
      <c r="M543" s="470"/>
      <c r="N543" s="470"/>
      <c r="O543" s="470"/>
      <c r="P543" s="470"/>
      <c r="Q543" s="470"/>
      <c r="R543" s="470"/>
      <c r="S543" s="470"/>
      <c r="T543" s="470"/>
      <c r="U543" s="470"/>
      <c r="V543" s="470"/>
      <c r="W543" s="470"/>
      <c r="X543" s="470"/>
      <c r="Y543" s="470"/>
      <c r="Z543" s="470"/>
    </row>
    <row r="544">
      <c r="A544" s="470"/>
      <c r="B544" s="470"/>
      <c r="C544" s="470"/>
      <c r="D544" s="470"/>
      <c r="E544" s="470"/>
      <c r="F544" s="470"/>
      <c r="G544" s="470"/>
      <c r="H544" s="470"/>
      <c r="I544" s="470"/>
      <c r="J544" s="470"/>
      <c r="K544" s="470"/>
      <c r="L544" s="470"/>
      <c r="M544" s="470"/>
      <c r="N544" s="470"/>
      <c r="O544" s="470"/>
      <c r="P544" s="470"/>
      <c r="Q544" s="470"/>
      <c r="R544" s="470"/>
      <c r="S544" s="470"/>
      <c r="T544" s="470"/>
      <c r="U544" s="470"/>
      <c r="V544" s="470"/>
      <c r="W544" s="470"/>
      <c r="X544" s="470"/>
      <c r="Y544" s="470"/>
      <c r="Z544" s="470"/>
    </row>
    <row r="545">
      <c r="A545" s="470"/>
      <c r="B545" s="470"/>
      <c r="C545" s="470"/>
      <c r="D545" s="470"/>
      <c r="E545" s="470"/>
      <c r="F545" s="470"/>
      <c r="G545" s="470"/>
      <c r="H545" s="470"/>
      <c r="I545" s="470"/>
      <c r="J545" s="470"/>
      <c r="K545" s="470"/>
      <c r="L545" s="470"/>
      <c r="M545" s="470"/>
      <c r="N545" s="470"/>
      <c r="O545" s="470"/>
      <c r="P545" s="470"/>
      <c r="Q545" s="470"/>
      <c r="R545" s="470"/>
      <c r="S545" s="470"/>
      <c r="T545" s="470"/>
      <c r="U545" s="470"/>
      <c r="V545" s="470"/>
      <c r="W545" s="470"/>
      <c r="X545" s="470"/>
      <c r="Y545" s="470"/>
      <c r="Z545" s="470"/>
    </row>
    <row r="546">
      <c r="A546" s="470"/>
      <c r="B546" s="470"/>
      <c r="C546" s="470"/>
      <c r="D546" s="470"/>
      <c r="E546" s="470"/>
      <c r="F546" s="470"/>
      <c r="G546" s="470"/>
      <c r="H546" s="470"/>
      <c r="I546" s="470"/>
      <c r="J546" s="470"/>
      <c r="K546" s="470"/>
      <c r="L546" s="470"/>
      <c r="M546" s="470"/>
      <c r="N546" s="470"/>
      <c r="O546" s="470"/>
      <c r="P546" s="470"/>
      <c r="Q546" s="470"/>
      <c r="R546" s="470"/>
      <c r="S546" s="470"/>
      <c r="T546" s="470"/>
      <c r="U546" s="470"/>
      <c r="V546" s="470"/>
      <c r="W546" s="470"/>
      <c r="X546" s="470"/>
      <c r="Y546" s="470"/>
      <c r="Z546" s="470"/>
    </row>
    <row r="547">
      <c r="A547" s="470"/>
      <c r="B547" s="470"/>
      <c r="C547" s="470"/>
      <c r="D547" s="470"/>
      <c r="E547" s="470"/>
      <c r="F547" s="470"/>
      <c r="G547" s="470"/>
      <c r="H547" s="470"/>
      <c r="I547" s="470"/>
      <c r="J547" s="470"/>
      <c r="K547" s="470"/>
      <c r="L547" s="470"/>
      <c r="M547" s="470"/>
      <c r="N547" s="470"/>
      <c r="O547" s="470"/>
      <c r="P547" s="470"/>
      <c r="Q547" s="470"/>
      <c r="R547" s="470"/>
      <c r="S547" s="470"/>
      <c r="T547" s="470"/>
      <c r="U547" s="470"/>
      <c r="V547" s="470"/>
      <c r="W547" s="470"/>
      <c r="X547" s="470"/>
      <c r="Y547" s="470"/>
      <c r="Z547" s="470"/>
    </row>
    <row r="548">
      <c r="A548" s="470"/>
      <c r="B548" s="470"/>
      <c r="C548" s="470"/>
      <c r="D548" s="470"/>
      <c r="E548" s="470"/>
      <c r="F548" s="470"/>
      <c r="G548" s="470"/>
      <c r="H548" s="470"/>
      <c r="I548" s="470"/>
      <c r="J548" s="470"/>
      <c r="K548" s="470"/>
      <c r="L548" s="470"/>
      <c r="M548" s="470"/>
      <c r="N548" s="470"/>
      <c r="O548" s="470"/>
      <c r="P548" s="470"/>
      <c r="Q548" s="470"/>
      <c r="R548" s="470"/>
      <c r="S548" s="470"/>
      <c r="T548" s="470"/>
      <c r="U548" s="470"/>
      <c r="V548" s="470"/>
      <c r="W548" s="470"/>
      <c r="X548" s="470"/>
      <c r="Y548" s="470"/>
      <c r="Z548" s="470"/>
    </row>
    <row r="549">
      <c r="A549" s="470"/>
      <c r="B549" s="470"/>
      <c r="C549" s="470"/>
      <c r="D549" s="470"/>
      <c r="E549" s="470"/>
      <c r="F549" s="470"/>
      <c r="G549" s="470"/>
      <c r="H549" s="470"/>
      <c r="I549" s="470"/>
      <c r="J549" s="470"/>
      <c r="K549" s="470"/>
      <c r="L549" s="470"/>
      <c r="M549" s="470"/>
      <c r="N549" s="470"/>
      <c r="O549" s="470"/>
      <c r="P549" s="470"/>
      <c r="Q549" s="470"/>
      <c r="R549" s="470"/>
      <c r="S549" s="470"/>
      <c r="T549" s="470"/>
      <c r="U549" s="470"/>
      <c r="V549" s="470"/>
      <c r="W549" s="470"/>
      <c r="X549" s="470"/>
      <c r="Y549" s="470"/>
      <c r="Z549" s="470"/>
    </row>
    <row r="550">
      <c r="A550" s="470"/>
      <c r="B550" s="470"/>
      <c r="C550" s="470"/>
      <c r="D550" s="470"/>
      <c r="E550" s="470"/>
      <c r="F550" s="470"/>
      <c r="G550" s="470"/>
      <c r="H550" s="470"/>
      <c r="I550" s="470"/>
      <c r="J550" s="470"/>
      <c r="K550" s="470"/>
      <c r="L550" s="470"/>
      <c r="M550" s="470"/>
      <c r="N550" s="470"/>
      <c r="O550" s="470"/>
      <c r="P550" s="470"/>
      <c r="Q550" s="470"/>
      <c r="R550" s="470"/>
      <c r="S550" s="470"/>
      <c r="T550" s="470"/>
      <c r="U550" s="470"/>
      <c r="V550" s="470"/>
      <c r="W550" s="470"/>
      <c r="X550" s="470"/>
      <c r="Y550" s="470"/>
      <c r="Z550" s="470"/>
    </row>
    <row r="551">
      <c r="A551" s="470"/>
      <c r="B551" s="470"/>
      <c r="C551" s="470"/>
      <c r="D551" s="470"/>
      <c r="E551" s="470"/>
      <c r="F551" s="470"/>
      <c r="G551" s="470"/>
      <c r="H551" s="470"/>
      <c r="I551" s="470"/>
      <c r="J551" s="470"/>
      <c r="K551" s="470"/>
      <c r="L551" s="470"/>
      <c r="M551" s="470"/>
      <c r="N551" s="470"/>
      <c r="O551" s="470"/>
      <c r="P551" s="470"/>
      <c r="Q551" s="470"/>
      <c r="R551" s="470"/>
      <c r="S551" s="470"/>
      <c r="T551" s="470"/>
      <c r="U551" s="470"/>
      <c r="V551" s="470"/>
      <c r="W551" s="470"/>
      <c r="X551" s="470"/>
      <c r="Y551" s="470"/>
      <c r="Z551" s="470"/>
    </row>
    <row r="552">
      <c r="A552" s="470"/>
      <c r="B552" s="470"/>
      <c r="C552" s="470"/>
      <c r="D552" s="470"/>
      <c r="E552" s="470"/>
      <c r="F552" s="470"/>
      <c r="G552" s="470"/>
      <c r="H552" s="470"/>
      <c r="I552" s="470"/>
      <c r="J552" s="470"/>
      <c r="K552" s="470"/>
      <c r="L552" s="470"/>
      <c r="M552" s="470"/>
      <c r="N552" s="470"/>
      <c r="O552" s="470"/>
      <c r="P552" s="470"/>
      <c r="Q552" s="470"/>
      <c r="R552" s="470"/>
      <c r="S552" s="470"/>
      <c r="T552" s="470"/>
      <c r="U552" s="470"/>
      <c r="V552" s="470"/>
      <c r="W552" s="470"/>
      <c r="X552" s="470"/>
      <c r="Y552" s="470"/>
      <c r="Z552" s="470"/>
    </row>
    <row r="553">
      <c r="A553" s="470"/>
      <c r="B553" s="470"/>
      <c r="C553" s="470"/>
      <c r="D553" s="470"/>
      <c r="E553" s="470"/>
      <c r="F553" s="470"/>
      <c r="G553" s="470"/>
      <c r="H553" s="470"/>
      <c r="I553" s="470"/>
      <c r="J553" s="470"/>
      <c r="K553" s="470"/>
      <c r="L553" s="470"/>
      <c r="M553" s="470"/>
      <c r="N553" s="470"/>
      <c r="O553" s="470"/>
      <c r="P553" s="470"/>
      <c r="Q553" s="470"/>
      <c r="R553" s="470"/>
      <c r="S553" s="470"/>
      <c r="T553" s="470"/>
      <c r="U553" s="470"/>
      <c r="V553" s="470"/>
      <c r="W553" s="470"/>
      <c r="X553" s="470"/>
      <c r="Y553" s="470"/>
      <c r="Z553" s="470"/>
    </row>
    <row r="554">
      <c r="A554" s="470"/>
      <c r="B554" s="470"/>
      <c r="C554" s="470"/>
      <c r="D554" s="470"/>
      <c r="E554" s="470"/>
      <c r="F554" s="470"/>
      <c r="G554" s="470"/>
      <c r="H554" s="470"/>
      <c r="I554" s="470"/>
      <c r="J554" s="470"/>
      <c r="K554" s="470"/>
      <c r="L554" s="470"/>
      <c r="M554" s="470"/>
      <c r="N554" s="470"/>
      <c r="O554" s="470"/>
      <c r="P554" s="470"/>
      <c r="Q554" s="470"/>
      <c r="R554" s="470"/>
      <c r="S554" s="470"/>
      <c r="T554" s="470"/>
      <c r="U554" s="470"/>
      <c r="V554" s="470"/>
      <c r="W554" s="470"/>
      <c r="X554" s="470"/>
      <c r="Y554" s="470"/>
      <c r="Z554" s="470"/>
    </row>
    <row r="555">
      <c r="A555" s="470"/>
      <c r="B555" s="470"/>
      <c r="C555" s="470"/>
      <c r="D555" s="470"/>
      <c r="E555" s="470"/>
      <c r="F555" s="470"/>
      <c r="G555" s="470"/>
      <c r="H555" s="470"/>
      <c r="I555" s="470"/>
      <c r="J555" s="470"/>
      <c r="K555" s="470"/>
      <c r="L555" s="470"/>
      <c r="M555" s="470"/>
      <c r="N555" s="470"/>
      <c r="O555" s="470"/>
      <c r="P555" s="470"/>
      <c r="Q555" s="470"/>
      <c r="R555" s="470"/>
      <c r="S555" s="470"/>
      <c r="T555" s="470"/>
      <c r="U555" s="470"/>
      <c r="V555" s="470"/>
      <c r="W555" s="470"/>
      <c r="X555" s="470"/>
      <c r="Y555" s="470"/>
      <c r="Z555" s="470"/>
    </row>
    <row r="556">
      <c r="A556" s="470"/>
      <c r="B556" s="470"/>
      <c r="C556" s="470"/>
      <c r="D556" s="470"/>
      <c r="E556" s="470"/>
      <c r="F556" s="470"/>
      <c r="G556" s="470"/>
      <c r="H556" s="470"/>
      <c r="I556" s="470"/>
      <c r="J556" s="470"/>
      <c r="K556" s="470"/>
      <c r="L556" s="470"/>
      <c r="M556" s="470"/>
      <c r="N556" s="470"/>
      <c r="O556" s="470"/>
      <c r="P556" s="470"/>
      <c r="Q556" s="470"/>
      <c r="R556" s="470"/>
      <c r="S556" s="470"/>
      <c r="T556" s="470"/>
      <c r="U556" s="470"/>
      <c r="V556" s="470"/>
      <c r="W556" s="470"/>
      <c r="X556" s="470"/>
      <c r="Y556" s="470"/>
      <c r="Z556" s="470"/>
    </row>
    <row r="557">
      <c r="A557" s="470"/>
      <c r="B557" s="470"/>
      <c r="C557" s="470"/>
      <c r="D557" s="470"/>
      <c r="E557" s="470"/>
      <c r="F557" s="470"/>
      <c r="G557" s="470"/>
      <c r="H557" s="470"/>
      <c r="I557" s="470"/>
      <c r="J557" s="470"/>
      <c r="K557" s="470"/>
      <c r="L557" s="470"/>
      <c r="M557" s="470"/>
      <c r="N557" s="470"/>
      <c r="O557" s="470"/>
      <c r="P557" s="470"/>
      <c r="Q557" s="470"/>
      <c r="R557" s="470"/>
      <c r="S557" s="470"/>
      <c r="T557" s="470"/>
      <c r="U557" s="470"/>
      <c r="V557" s="470"/>
      <c r="W557" s="470"/>
      <c r="X557" s="470"/>
      <c r="Y557" s="470"/>
      <c r="Z557" s="470"/>
    </row>
    <row r="558">
      <c r="A558" s="470"/>
      <c r="B558" s="470"/>
      <c r="C558" s="470"/>
      <c r="D558" s="470"/>
      <c r="E558" s="470"/>
      <c r="F558" s="470"/>
      <c r="G558" s="470"/>
      <c r="H558" s="470"/>
      <c r="I558" s="470"/>
      <c r="J558" s="470"/>
      <c r="K558" s="470"/>
      <c r="L558" s="470"/>
      <c r="M558" s="470"/>
      <c r="N558" s="470"/>
      <c r="O558" s="470"/>
      <c r="P558" s="470"/>
      <c r="Q558" s="470"/>
      <c r="R558" s="470"/>
      <c r="S558" s="470"/>
      <c r="T558" s="470"/>
      <c r="U558" s="470"/>
      <c r="V558" s="470"/>
      <c r="W558" s="470"/>
      <c r="X558" s="470"/>
      <c r="Y558" s="470"/>
      <c r="Z558" s="470"/>
    </row>
    <row r="559">
      <c r="A559" s="470"/>
      <c r="B559" s="470"/>
      <c r="C559" s="470"/>
      <c r="D559" s="470"/>
      <c r="E559" s="470"/>
      <c r="F559" s="470"/>
      <c r="G559" s="470"/>
      <c r="H559" s="470"/>
      <c r="I559" s="470"/>
      <c r="J559" s="470"/>
      <c r="K559" s="470"/>
      <c r="L559" s="470"/>
      <c r="M559" s="470"/>
      <c r="N559" s="470"/>
      <c r="O559" s="470"/>
      <c r="P559" s="470"/>
      <c r="Q559" s="470"/>
      <c r="R559" s="470"/>
      <c r="S559" s="470"/>
      <c r="T559" s="470"/>
      <c r="U559" s="470"/>
      <c r="V559" s="470"/>
      <c r="W559" s="470"/>
      <c r="X559" s="470"/>
      <c r="Y559" s="470"/>
      <c r="Z559" s="470"/>
    </row>
    <row r="560">
      <c r="A560" s="470"/>
      <c r="B560" s="470"/>
      <c r="C560" s="470"/>
      <c r="D560" s="470"/>
      <c r="E560" s="470"/>
      <c r="F560" s="470"/>
      <c r="G560" s="470"/>
      <c r="H560" s="470"/>
      <c r="I560" s="470"/>
      <c r="J560" s="470"/>
      <c r="K560" s="470"/>
      <c r="L560" s="470"/>
      <c r="M560" s="470"/>
      <c r="N560" s="470"/>
      <c r="O560" s="470"/>
      <c r="P560" s="470"/>
      <c r="Q560" s="470"/>
      <c r="R560" s="470"/>
      <c r="S560" s="470"/>
      <c r="T560" s="470"/>
      <c r="U560" s="470"/>
      <c r="V560" s="470"/>
      <c r="W560" s="470"/>
      <c r="X560" s="470"/>
      <c r="Y560" s="470"/>
      <c r="Z560" s="470"/>
    </row>
    <row r="561">
      <c r="A561" s="470"/>
      <c r="B561" s="470"/>
      <c r="C561" s="470"/>
      <c r="D561" s="470"/>
      <c r="E561" s="470"/>
      <c r="F561" s="470"/>
      <c r="G561" s="470"/>
      <c r="H561" s="470"/>
      <c r="I561" s="470"/>
      <c r="J561" s="470"/>
      <c r="K561" s="470"/>
      <c r="L561" s="470"/>
      <c r="M561" s="470"/>
      <c r="N561" s="470"/>
      <c r="O561" s="470"/>
      <c r="P561" s="470"/>
      <c r="Q561" s="470"/>
      <c r="R561" s="470"/>
      <c r="S561" s="470"/>
      <c r="T561" s="470"/>
      <c r="U561" s="470"/>
      <c r="V561" s="470"/>
      <c r="W561" s="470"/>
      <c r="X561" s="470"/>
      <c r="Y561" s="470"/>
      <c r="Z561" s="470"/>
    </row>
    <row r="562">
      <c r="A562" s="470"/>
      <c r="B562" s="470"/>
      <c r="C562" s="470"/>
      <c r="D562" s="470"/>
      <c r="E562" s="470"/>
      <c r="F562" s="470"/>
      <c r="G562" s="470"/>
      <c r="H562" s="470"/>
      <c r="I562" s="470"/>
      <c r="J562" s="470"/>
      <c r="K562" s="470"/>
      <c r="L562" s="470"/>
      <c r="M562" s="470"/>
      <c r="N562" s="470"/>
      <c r="O562" s="470"/>
      <c r="P562" s="470"/>
      <c r="Q562" s="470"/>
      <c r="R562" s="470"/>
      <c r="S562" s="470"/>
      <c r="T562" s="470"/>
      <c r="U562" s="470"/>
      <c r="V562" s="470"/>
      <c r="W562" s="470"/>
      <c r="X562" s="470"/>
      <c r="Y562" s="470"/>
      <c r="Z562" s="470"/>
    </row>
    <row r="563">
      <c r="A563" s="470"/>
      <c r="B563" s="470"/>
      <c r="C563" s="470"/>
      <c r="D563" s="470"/>
      <c r="E563" s="470"/>
      <c r="F563" s="470"/>
      <c r="G563" s="470"/>
      <c r="H563" s="470"/>
      <c r="I563" s="470"/>
      <c r="J563" s="470"/>
      <c r="K563" s="470"/>
      <c r="L563" s="470"/>
      <c r="M563" s="470"/>
      <c r="N563" s="470"/>
      <c r="O563" s="470"/>
      <c r="P563" s="470"/>
      <c r="Q563" s="470"/>
      <c r="R563" s="470"/>
      <c r="S563" s="470"/>
      <c r="T563" s="470"/>
      <c r="U563" s="470"/>
      <c r="V563" s="470"/>
      <c r="W563" s="470"/>
      <c r="X563" s="470"/>
      <c r="Y563" s="470"/>
      <c r="Z563" s="470"/>
    </row>
    <row r="564">
      <c r="A564" s="470"/>
      <c r="B564" s="470"/>
      <c r="C564" s="470"/>
      <c r="D564" s="470"/>
      <c r="E564" s="470"/>
      <c r="F564" s="470"/>
      <c r="G564" s="470"/>
      <c r="H564" s="470"/>
      <c r="I564" s="470"/>
      <c r="J564" s="470"/>
      <c r="K564" s="470"/>
      <c r="L564" s="470"/>
      <c r="M564" s="470"/>
      <c r="N564" s="470"/>
      <c r="O564" s="470"/>
      <c r="P564" s="470"/>
      <c r="Q564" s="470"/>
      <c r="R564" s="470"/>
      <c r="S564" s="470"/>
      <c r="T564" s="470"/>
      <c r="U564" s="470"/>
      <c r="V564" s="470"/>
      <c r="W564" s="470"/>
      <c r="X564" s="470"/>
      <c r="Y564" s="470"/>
      <c r="Z564" s="470"/>
    </row>
    <row r="565">
      <c r="A565" s="470"/>
      <c r="B565" s="470"/>
      <c r="C565" s="470"/>
      <c r="D565" s="470"/>
      <c r="E565" s="470"/>
      <c r="F565" s="470"/>
      <c r="G565" s="470"/>
      <c r="H565" s="470"/>
      <c r="I565" s="470"/>
      <c r="J565" s="470"/>
      <c r="K565" s="470"/>
      <c r="L565" s="470"/>
      <c r="M565" s="470"/>
      <c r="N565" s="470"/>
      <c r="O565" s="470"/>
      <c r="P565" s="470"/>
      <c r="Q565" s="470"/>
      <c r="R565" s="470"/>
      <c r="S565" s="470"/>
      <c r="T565" s="470"/>
      <c r="U565" s="470"/>
      <c r="V565" s="470"/>
      <c r="W565" s="470"/>
      <c r="X565" s="470"/>
      <c r="Y565" s="470"/>
      <c r="Z565" s="470"/>
    </row>
    <row r="566">
      <c r="A566" s="470"/>
      <c r="B566" s="470"/>
      <c r="C566" s="470"/>
      <c r="D566" s="470"/>
      <c r="E566" s="470"/>
      <c r="F566" s="470"/>
      <c r="G566" s="470"/>
      <c r="H566" s="470"/>
      <c r="I566" s="470"/>
      <c r="J566" s="470"/>
      <c r="K566" s="470"/>
      <c r="L566" s="470"/>
      <c r="M566" s="470"/>
      <c r="N566" s="470"/>
      <c r="O566" s="470"/>
      <c r="P566" s="470"/>
      <c r="Q566" s="470"/>
      <c r="R566" s="470"/>
      <c r="S566" s="470"/>
      <c r="T566" s="470"/>
      <c r="U566" s="470"/>
      <c r="V566" s="470"/>
      <c r="W566" s="470"/>
      <c r="X566" s="470"/>
      <c r="Y566" s="470"/>
      <c r="Z566" s="470"/>
    </row>
    <row r="567">
      <c r="A567" s="470"/>
      <c r="B567" s="470"/>
      <c r="C567" s="470"/>
      <c r="D567" s="470"/>
      <c r="E567" s="470"/>
      <c r="F567" s="470"/>
      <c r="G567" s="470"/>
      <c r="H567" s="470"/>
      <c r="I567" s="470"/>
      <c r="J567" s="470"/>
      <c r="K567" s="470"/>
      <c r="L567" s="470"/>
      <c r="M567" s="470"/>
      <c r="N567" s="470"/>
      <c r="O567" s="470"/>
      <c r="P567" s="470"/>
      <c r="Q567" s="470"/>
      <c r="R567" s="470"/>
      <c r="S567" s="470"/>
      <c r="T567" s="470"/>
      <c r="U567" s="470"/>
      <c r="V567" s="470"/>
      <c r="W567" s="470"/>
      <c r="X567" s="470"/>
      <c r="Y567" s="470"/>
      <c r="Z567" s="470"/>
    </row>
    <row r="568">
      <c r="A568" s="470"/>
      <c r="B568" s="470"/>
      <c r="C568" s="470"/>
      <c r="D568" s="470"/>
      <c r="E568" s="470"/>
      <c r="F568" s="470"/>
      <c r="G568" s="470"/>
      <c r="H568" s="470"/>
      <c r="I568" s="470"/>
      <c r="J568" s="470"/>
      <c r="K568" s="470"/>
      <c r="L568" s="470"/>
      <c r="M568" s="470"/>
      <c r="N568" s="470"/>
      <c r="O568" s="470"/>
      <c r="P568" s="470"/>
      <c r="Q568" s="470"/>
      <c r="R568" s="470"/>
      <c r="S568" s="470"/>
      <c r="T568" s="470"/>
      <c r="U568" s="470"/>
      <c r="V568" s="470"/>
      <c r="W568" s="470"/>
      <c r="X568" s="470"/>
      <c r="Y568" s="470"/>
      <c r="Z568" s="470"/>
    </row>
    <row r="569">
      <c r="A569" s="470"/>
      <c r="B569" s="470"/>
      <c r="C569" s="470"/>
      <c r="D569" s="470"/>
      <c r="E569" s="470"/>
      <c r="F569" s="470"/>
      <c r="G569" s="470"/>
      <c r="H569" s="470"/>
      <c r="I569" s="470"/>
      <c r="J569" s="470"/>
      <c r="K569" s="470"/>
      <c r="L569" s="470"/>
      <c r="M569" s="470"/>
      <c r="N569" s="470"/>
      <c r="O569" s="470"/>
      <c r="P569" s="470"/>
      <c r="Q569" s="470"/>
      <c r="R569" s="470"/>
      <c r="S569" s="470"/>
      <c r="T569" s="470"/>
      <c r="U569" s="470"/>
      <c r="V569" s="470"/>
      <c r="W569" s="470"/>
      <c r="X569" s="470"/>
      <c r="Y569" s="470"/>
      <c r="Z569" s="470"/>
    </row>
    <row r="570">
      <c r="A570" s="470"/>
      <c r="B570" s="470"/>
      <c r="C570" s="470"/>
      <c r="D570" s="470"/>
      <c r="E570" s="470"/>
      <c r="F570" s="470"/>
      <c r="G570" s="470"/>
      <c r="H570" s="470"/>
      <c r="I570" s="470"/>
      <c r="J570" s="470"/>
      <c r="K570" s="470"/>
      <c r="L570" s="470"/>
      <c r="M570" s="470"/>
      <c r="N570" s="470"/>
      <c r="O570" s="470"/>
      <c r="P570" s="470"/>
      <c r="Q570" s="470"/>
      <c r="R570" s="470"/>
      <c r="S570" s="470"/>
      <c r="T570" s="470"/>
      <c r="U570" s="470"/>
      <c r="V570" s="470"/>
      <c r="W570" s="470"/>
      <c r="X570" s="470"/>
      <c r="Y570" s="470"/>
      <c r="Z570" s="470"/>
    </row>
    <row r="571">
      <c r="A571" s="470"/>
      <c r="B571" s="470"/>
      <c r="C571" s="470"/>
      <c r="D571" s="470"/>
      <c r="E571" s="470"/>
      <c r="F571" s="470"/>
      <c r="G571" s="470"/>
      <c r="H571" s="470"/>
      <c r="I571" s="470"/>
      <c r="J571" s="470"/>
      <c r="K571" s="470"/>
      <c r="L571" s="470"/>
      <c r="M571" s="470"/>
      <c r="N571" s="470"/>
      <c r="O571" s="470"/>
      <c r="P571" s="470"/>
      <c r="Q571" s="470"/>
      <c r="R571" s="470"/>
      <c r="S571" s="470"/>
      <c r="T571" s="470"/>
      <c r="U571" s="470"/>
      <c r="V571" s="470"/>
      <c r="W571" s="470"/>
      <c r="X571" s="470"/>
      <c r="Y571" s="470"/>
      <c r="Z571" s="470"/>
    </row>
    <row r="572">
      <c r="A572" s="470"/>
      <c r="B572" s="470"/>
      <c r="C572" s="470"/>
      <c r="D572" s="470"/>
      <c r="E572" s="470"/>
      <c r="F572" s="470"/>
      <c r="G572" s="470"/>
      <c r="H572" s="470"/>
      <c r="I572" s="470"/>
      <c r="J572" s="470"/>
      <c r="K572" s="470"/>
      <c r="L572" s="470"/>
      <c r="M572" s="470"/>
      <c r="N572" s="470"/>
      <c r="O572" s="470"/>
      <c r="P572" s="470"/>
      <c r="Q572" s="470"/>
      <c r="R572" s="470"/>
      <c r="S572" s="470"/>
      <c r="T572" s="470"/>
      <c r="U572" s="470"/>
      <c r="V572" s="470"/>
      <c r="W572" s="470"/>
      <c r="X572" s="470"/>
      <c r="Y572" s="470"/>
      <c r="Z572" s="470"/>
    </row>
    <row r="573">
      <c r="A573" s="470"/>
      <c r="B573" s="470"/>
      <c r="C573" s="470"/>
      <c r="D573" s="470"/>
      <c r="E573" s="470"/>
      <c r="F573" s="470"/>
      <c r="G573" s="470"/>
      <c r="H573" s="470"/>
      <c r="I573" s="470"/>
      <c r="J573" s="470"/>
      <c r="K573" s="470"/>
      <c r="L573" s="470"/>
      <c r="M573" s="470"/>
      <c r="N573" s="470"/>
      <c r="O573" s="470"/>
      <c r="P573" s="470"/>
      <c r="Q573" s="470"/>
      <c r="R573" s="470"/>
      <c r="S573" s="470"/>
      <c r="T573" s="470"/>
      <c r="U573" s="470"/>
      <c r="V573" s="470"/>
      <c r="W573" s="470"/>
      <c r="X573" s="470"/>
      <c r="Y573" s="470"/>
      <c r="Z573" s="470"/>
    </row>
    <row r="574">
      <c r="A574" s="470"/>
      <c r="B574" s="470"/>
      <c r="C574" s="470"/>
      <c r="D574" s="470"/>
      <c r="E574" s="470"/>
      <c r="F574" s="470"/>
      <c r="G574" s="470"/>
      <c r="H574" s="470"/>
      <c r="I574" s="470"/>
      <c r="J574" s="470"/>
      <c r="K574" s="470"/>
      <c r="L574" s="470"/>
      <c r="M574" s="470"/>
      <c r="N574" s="470"/>
      <c r="O574" s="470"/>
      <c r="P574" s="470"/>
      <c r="Q574" s="470"/>
      <c r="R574" s="470"/>
      <c r="S574" s="470"/>
      <c r="T574" s="470"/>
      <c r="U574" s="470"/>
      <c r="V574" s="470"/>
      <c r="W574" s="470"/>
      <c r="X574" s="470"/>
      <c r="Y574" s="470"/>
      <c r="Z574" s="470"/>
    </row>
    <row r="575">
      <c r="A575" s="470"/>
      <c r="B575" s="470"/>
      <c r="C575" s="470"/>
      <c r="D575" s="470"/>
      <c r="E575" s="470"/>
      <c r="F575" s="470"/>
      <c r="G575" s="470"/>
      <c r="H575" s="470"/>
      <c r="I575" s="470"/>
      <c r="J575" s="470"/>
      <c r="K575" s="470"/>
      <c r="L575" s="470"/>
      <c r="M575" s="470"/>
      <c r="N575" s="470"/>
      <c r="O575" s="470"/>
      <c r="P575" s="470"/>
      <c r="Q575" s="470"/>
      <c r="R575" s="470"/>
      <c r="S575" s="470"/>
      <c r="T575" s="470"/>
      <c r="U575" s="470"/>
      <c r="V575" s="470"/>
      <c r="W575" s="470"/>
      <c r="X575" s="470"/>
      <c r="Y575" s="470"/>
      <c r="Z575" s="470"/>
    </row>
    <row r="576">
      <c r="A576" s="470"/>
      <c r="B576" s="470"/>
      <c r="C576" s="470"/>
      <c r="D576" s="470"/>
      <c r="E576" s="470"/>
      <c r="F576" s="470"/>
      <c r="G576" s="470"/>
      <c r="H576" s="470"/>
      <c r="I576" s="470"/>
      <c r="J576" s="470"/>
      <c r="K576" s="470"/>
      <c r="L576" s="470"/>
      <c r="M576" s="470"/>
      <c r="N576" s="470"/>
      <c r="O576" s="470"/>
      <c r="P576" s="470"/>
      <c r="Q576" s="470"/>
      <c r="R576" s="470"/>
      <c r="S576" s="470"/>
      <c r="T576" s="470"/>
      <c r="U576" s="470"/>
      <c r="V576" s="470"/>
      <c r="W576" s="470"/>
      <c r="X576" s="470"/>
      <c r="Y576" s="470"/>
      <c r="Z576" s="470"/>
    </row>
    <row r="577">
      <c r="A577" s="470"/>
      <c r="B577" s="470"/>
      <c r="C577" s="470"/>
      <c r="D577" s="470"/>
      <c r="E577" s="470"/>
      <c r="F577" s="470"/>
      <c r="G577" s="470"/>
      <c r="H577" s="470"/>
      <c r="I577" s="470"/>
      <c r="J577" s="470"/>
      <c r="K577" s="470"/>
      <c r="L577" s="470"/>
      <c r="M577" s="470"/>
      <c r="N577" s="470"/>
      <c r="O577" s="470"/>
      <c r="P577" s="470"/>
      <c r="Q577" s="470"/>
      <c r="R577" s="470"/>
      <c r="S577" s="470"/>
      <c r="T577" s="470"/>
      <c r="U577" s="470"/>
      <c r="V577" s="470"/>
      <c r="W577" s="470"/>
      <c r="X577" s="470"/>
      <c r="Y577" s="470"/>
      <c r="Z577" s="470"/>
    </row>
    <row r="578">
      <c r="A578" s="470"/>
      <c r="B578" s="470"/>
      <c r="C578" s="470"/>
      <c r="D578" s="470"/>
      <c r="E578" s="470"/>
      <c r="F578" s="470"/>
      <c r="G578" s="470"/>
      <c r="H578" s="470"/>
      <c r="I578" s="470"/>
      <c r="J578" s="470"/>
      <c r="K578" s="470"/>
      <c r="L578" s="470"/>
      <c r="M578" s="470"/>
      <c r="N578" s="470"/>
      <c r="O578" s="470"/>
      <c r="P578" s="470"/>
      <c r="Q578" s="470"/>
      <c r="R578" s="470"/>
      <c r="S578" s="470"/>
      <c r="T578" s="470"/>
      <c r="U578" s="470"/>
      <c r="V578" s="470"/>
      <c r="W578" s="470"/>
      <c r="X578" s="470"/>
      <c r="Y578" s="470"/>
      <c r="Z578" s="470"/>
    </row>
    <row r="579">
      <c r="A579" s="470"/>
      <c r="B579" s="470"/>
      <c r="C579" s="470"/>
      <c r="D579" s="470"/>
      <c r="E579" s="470"/>
      <c r="F579" s="470"/>
      <c r="G579" s="470"/>
      <c r="H579" s="470"/>
      <c r="I579" s="470"/>
      <c r="J579" s="470"/>
      <c r="K579" s="470"/>
      <c r="L579" s="470"/>
      <c r="M579" s="470"/>
      <c r="N579" s="470"/>
      <c r="O579" s="470"/>
      <c r="P579" s="470"/>
      <c r="Q579" s="470"/>
      <c r="R579" s="470"/>
      <c r="S579" s="470"/>
      <c r="T579" s="470"/>
      <c r="U579" s="470"/>
      <c r="V579" s="470"/>
      <c r="W579" s="470"/>
      <c r="X579" s="470"/>
      <c r="Y579" s="470"/>
      <c r="Z579" s="470"/>
    </row>
    <row r="580">
      <c r="A580" s="470"/>
      <c r="B580" s="470"/>
      <c r="C580" s="470"/>
      <c r="D580" s="470"/>
      <c r="E580" s="470"/>
      <c r="F580" s="470"/>
      <c r="G580" s="470"/>
      <c r="H580" s="470"/>
      <c r="I580" s="470"/>
      <c r="J580" s="470"/>
      <c r="K580" s="470"/>
      <c r="L580" s="470"/>
      <c r="M580" s="470"/>
      <c r="N580" s="470"/>
      <c r="O580" s="470"/>
      <c r="P580" s="470"/>
      <c r="Q580" s="470"/>
      <c r="R580" s="470"/>
      <c r="S580" s="470"/>
      <c r="T580" s="470"/>
      <c r="U580" s="470"/>
      <c r="V580" s="470"/>
      <c r="W580" s="470"/>
      <c r="X580" s="470"/>
      <c r="Y580" s="470"/>
      <c r="Z580" s="470"/>
    </row>
    <row r="581">
      <c r="A581" s="470"/>
      <c r="B581" s="470"/>
      <c r="C581" s="470"/>
      <c r="D581" s="470"/>
      <c r="E581" s="470"/>
      <c r="F581" s="470"/>
      <c r="G581" s="470"/>
      <c r="H581" s="470"/>
      <c r="I581" s="470"/>
      <c r="J581" s="470"/>
      <c r="K581" s="470"/>
      <c r="L581" s="470"/>
      <c r="M581" s="470"/>
      <c r="N581" s="470"/>
      <c r="O581" s="470"/>
      <c r="P581" s="470"/>
      <c r="Q581" s="470"/>
      <c r="R581" s="470"/>
      <c r="S581" s="470"/>
      <c r="T581" s="470"/>
      <c r="U581" s="470"/>
      <c r="V581" s="470"/>
      <c r="W581" s="470"/>
      <c r="X581" s="470"/>
      <c r="Y581" s="470"/>
      <c r="Z581" s="470"/>
    </row>
    <row r="582">
      <c r="A582" s="470"/>
      <c r="B582" s="470"/>
      <c r="C582" s="470"/>
      <c r="D582" s="470"/>
      <c r="E582" s="470"/>
      <c r="F582" s="470"/>
      <c r="G582" s="470"/>
      <c r="H582" s="470"/>
      <c r="I582" s="470"/>
      <c r="J582" s="470"/>
      <c r="K582" s="470"/>
      <c r="L582" s="470"/>
      <c r="M582" s="470"/>
      <c r="N582" s="470"/>
      <c r="O582" s="470"/>
      <c r="P582" s="470"/>
      <c r="Q582" s="470"/>
      <c r="R582" s="470"/>
      <c r="S582" s="470"/>
      <c r="T582" s="470"/>
      <c r="U582" s="470"/>
      <c r="V582" s="470"/>
      <c r="W582" s="470"/>
      <c r="X582" s="470"/>
      <c r="Y582" s="470"/>
      <c r="Z582" s="470"/>
    </row>
    <row r="583">
      <c r="A583" s="470"/>
      <c r="B583" s="470"/>
      <c r="C583" s="470"/>
      <c r="D583" s="470"/>
      <c r="E583" s="470"/>
      <c r="F583" s="470"/>
      <c r="G583" s="470"/>
      <c r="H583" s="470"/>
      <c r="I583" s="470"/>
      <c r="J583" s="470"/>
      <c r="K583" s="470"/>
      <c r="L583" s="470"/>
      <c r="M583" s="470"/>
      <c r="N583" s="470"/>
      <c r="O583" s="470"/>
      <c r="P583" s="470"/>
      <c r="Q583" s="470"/>
      <c r="R583" s="470"/>
      <c r="S583" s="470"/>
      <c r="T583" s="470"/>
      <c r="U583" s="470"/>
      <c r="V583" s="470"/>
      <c r="W583" s="470"/>
      <c r="X583" s="470"/>
      <c r="Y583" s="470"/>
      <c r="Z583" s="470"/>
    </row>
    <row r="584">
      <c r="A584" s="470"/>
      <c r="B584" s="470"/>
      <c r="C584" s="470"/>
      <c r="D584" s="470"/>
      <c r="E584" s="470"/>
      <c r="F584" s="470"/>
      <c r="G584" s="470"/>
      <c r="H584" s="470"/>
      <c r="I584" s="470"/>
      <c r="J584" s="470"/>
      <c r="K584" s="470"/>
      <c r="L584" s="470"/>
      <c r="M584" s="470"/>
      <c r="N584" s="470"/>
      <c r="O584" s="470"/>
      <c r="P584" s="470"/>
      <c r="Q584" s="470"/>
      <c r="R584" s="470"/>
      <c r="S584" s="470"/>
      <c r="T584" s="470"/>
      <c r="U584" s="470"/>
      <c r="V584" s="470"/>
      <c r="W584" s="470"/>
      <c r="X584" s="470"/>
      <c r="Y584" s="470"/>
      <c r="Z584" s="470"/>
    </row>
    <row r="585">
      <c r="A585" s="470"/>
      <c r="B585" s="470"/>
      <c r="C585" s="470"/>
      <c r="D585" s="470"/>
      <c r="E585" s="470"/>
      <c r="F585" s="470"/>
      <c r="G585" s="470"/>
      <c r="H585" s="470"/>
      <c r="I585" s="470"/>
      <c r="J585" s="470"/>
      <c r="K585" s="470"/>
      <c r="L585" s="470"/>
      <c r="M585" s="470"/>
      <c r="N585" s="470"/>
      <c r="O585" s="470"/>
      <c r="P585" s="470"/>
      <c r="Q585" s="470"/>
      <c r="R585" s="470"/>
      <c r="S585" s="470"/>
      <c r="T585" s="470"/>
      <c r="U585" s="470"/>
      <c r="V585" s="470"/>
      <c r="W585" s="470"/>
      <c r="X585" s="470"/>
      <c r="Y585" s="470"/>
      <c r="Z585" s="470"/>
    </row>
    <row r="586">
      <c r="A586" s="470"/>
      <c r="B586" s="470"/>
      <c r="C586" s="470"/>
      <c r="D586" s="470"/>
      <c r="E586" s="470"/>
      <c r="F586" s="470"/>
      <c r="G586" s="470"/>
      <c r="H586" s="470"/>
      <c r="I586" s="470"/>
      <c r="J586" s="470"/>
      <c r="K586" s="470"/>
      <c r="L586" s="470"/>
      <c r="M586" s="470"/>
      <c r="N586" s="470"/>
      <c r="O586" s="470"/>
      <c r="P586" s="470"/>
      <c r="Q586" s="470"/>
      <c r="R586" s="470"/>
      <c r="S586" s="470"/>
      <c r="T586" s="470"/>
      <c r="U586" s="470"/>
      <c r="V586" s="470"/>
      <c r="W586" s="470"/>
      <c r="X586" s="470"/>
      <c r="Y586" s="470"/>
      <c r="Z586" s="470"/>
    </row>
    <row r="587">
      <c r="A587" s="470"/>
      <c r="B587" s="470"/>
      <c r="C587" s="470"/>
      <c r="D587" s="470"/>
      <c r="E587" s="470"/>
      <c r="F587" s="470"/>
      <c r="G587" s="470"/>
      <c r="H587" s="470"/>
      <c r="I587" s="470"/>
      <c r="J587" s="470"/>
      <c r="K587" s="470"/>
      <c r="L587" s="470"/>
      <c r="M587" s="470"/>
      <c r="N587" s="470"/>
      <c r="O587" s="470"/>
      <c r="P587" s="470"/>
      <c r="Q587" s="470"/>
      <c r="R587" s="470"/>
      <c r="S587" s="470"/>
      <c r="T587" s="470"/>
      <c r="U587" s="470"/>
      <c r="V587" s="470"/>
      <c r="W587" s="470"/>
      <c r="X587" s="470"/>
      <c r="Y587" s="470"/>
      <c r="Z587" s="470"/>
    </row>
    <row r="588">
      <c r="A588" s="470"/>
      <c r="B588" s="470"/>
      <c r="C588" s="470"/>
      <c r="D588" s="470"/>
      <c r="E588" s="470"/>
      <c r="F588" s="470"/>
      <c r="G588" s="470"/>
      <c r="H588" s="470"/>
      <c r="I588" s="470"/>
      <c r="J588" s="470"/>
      <c r="K588" s="470"/>
      <c r="L588" s="470"/>
      <c r="M588" s="470"/>
      <c r="N588" s="470"/>
      <c r="O588" s="470"/>
      <c r="P588" s="470"/>
      <c r="Q588" s="470"/>
      <c r="R588" s="470"/>
      <c r="S588" s="470"/>
      <c r="T588" s="470"/>
      <c r="U588" s="470"/>
      <c r="V588" s="470"/>
      <c r="W588" s="470"/>
      <c r="X588" s="470"/>
      <c r="Y588" s="470"/>
      <c r="Z588" s="470"/>
    </row>
    <row r="589">
      <c r="A589" s="470"/>
      <c r="B589" s="470"/>
      <c r="C589" s="470"/>
      <c r="D589" s="470"/>
      <c r="E589" s="470"/>
      <c r="F589" s="470"/>
      <c r="G589" s="470"/>
      <c r="H589" s="470"/>
      <c r="I589" s="470"/>
      <c r="J589" s="470"/>
      <c r="K589" s="470"/>
      <c r="L589" s="470"/>
      <c r="M589" s="470"/>
      <c r="N589" s="470"/>
      <c r="O589" s="470"/>
      <c r="P589" s="470"/>
      <c r="Q589" s="470"/>
      <c r="R589" s="470"/>
      <c r="S589" s="470"/>
      <c r="T589" s="470"/>
      <c r="U589" s="470"/>
      <c r="V589" s="470"/>
      <c r="W589" s="470"/>
      <c r="X589" s="470"/>
      <c r="Y589" s="470"/>
      <c r="Z589" s="470"/>
    </row>
    <row r="590">
      <c r="A590" s="470"/>
      <c r="B590" s="470"/>
      <c r="C590" s="470"/>
      <c r="D590" s="470"/>
      <c r="E590" s="470"/>
      <c r="F590" s="470"/>
      <c r="G590" s="470"/>
      <c r="H590" s="470"/>
      <c r="I590" s="470"/>
      <c r="J590" s="470"/>
      <c r="K590" s="470"/>
      <c r="L590" s="470"/>
      <c r="M590" s="470"/>
      <c r="N590" s="470"/>
      <c r="O590" s="470"/>
      <c r="P590" s="470"/>
      <c r="Q590" s="470"/>
      <c r="R590" s="470"/>
      <c r="S590" s="470"/>
      <c r="T590" s="470"/>
      <c r="U590" s="470"/>
      <c r="V590" s="470"/>
      <c r="W590" s="470"/>
      <c r="X590" s="470"/>
      <c r="Y590" s="470"/>
      <c r="Z590" s="470"/>
    </row>
    <row r="591">
      <c r="A591" s="470"/>
      <c r="B591" s="470"/>
      <c r="C591" s="470"/>
      <c r="D591" s="470"/>
      <c r="E591" s="470"/>
      <c r="F591" s="470"/>
      <c r="G591" s="470"/>
      <c r="H591" s="470"/>
      <c r="I591" s="470"/>
      <c r="J591" s="470"/>
      <c r="K591" s="470"/>
      <c r="L591" s="470"/>
      <c r="M591" s="470"/>
      <c r="N591" s="470"/>
      <c r="O591" s="470"/>
      <c r="P591" s="470"/>
      <c r="Q591" s="470"/>
      <c r="R591" s="470"/>
      <c r="S591" s="470"/>
      <c r="T591" s="470"/>
      <c r="U591" s="470"/>
      <c r="V591" s="470"/>
      <c r="W591" s="470"/>
      <c r="X591" s="470"/>
      <c r="Y591" s="470"/>
      <c r="Z591" s="470"/>
    </row>
    <row r="592">
      <c r="A592" s="470"/>
      <c r="B592" s="470"/>
      <c r="C592" s="470"/>
      <c r="D592" s="470"/>
      <c r="E592" s="470"/>
      <c r="F592" s="470"/>
      <c r="G592" s="470"/>
      <c r="H592" s="470"/>
      <c r="I592" s="470"/>
      <c r="J592" s="470"/>
      <c r="K592" s="470"/>
      <c r="L592" s="470"/>
      <c r="M592" s="470"/>
      <c r="N592" s="470"/>
      <c r="O592" s="470"/>
      <c r="P592" s="470"/>
      <c r="Q592" s="470"/>
      <c r="R592" s="470"/>
      <c r="S592" s="470"/>
      <c r="T592" s="470"/>
      <c r="U592" s="470"/>
      <c r="V592" s="470"/>
      <c r="W592" s="470"/>
      <c r="X592" s="470"/>
      <c r="Y592" s="470"/>
      <c r="Z592" s="470"/>
    </row>
    <row r="593">
      <c r="A593" s="470"/>
      <c r="B593" s="470"/>
      <c r="C593" s="470"/>
      <c r="D593" s="470"/>
      <c r="E593" s="470"/>
      <c r="F593" s="470"/>
      <c r="G593" s="470"/>
      <c r="H593" s="470"/>
      <c r="I593" s="470"/>
      <c r="J593" s="470"/>
      <c r="K593" s="470"/>
      <c r="L593" s="470"/>
      <c r="M593" s="470"/>
      <c r="N593" s="470"/>
      <c r="O593" s="470"/>
      <c r="P593" s="470"/>
      <c r="Q593" s="470"/>
      <c r="R593" s="470"/>
      <c r="S593" s="470"/>
      <c r="T593" s="470"/>
      <c r="U593" s="470"/>
      <c r="V593" s="470"/>
      <c r="W593" s="470"/>
      <c r="X593" s="470"/>
      <c r="Y593" s="470"/>
      <c r="Z593" s="470"/>
    </row>
    <row r="594">
      <c r="A594" s="470"/>
      <c r="B594" s="470"/>
      <c r="C594" s="470"/>
      <c r="D594" s="470"/>
      <c r="E594" s="470"/>
      <c r="F594" s="470"/>
      <c r="G594" s="470"/>
      <c r="H594" s="470"/>
      <c r="I594" s="470"/>
      <c r="J594" s="470"/>
      <c r="K594" s="470"/>
      <c r="L594" s="470"/>
      <c r="M594" s="470"/>
      <c r="N594" s="470"/>
      <c r="O594" s="470"/>
      <c r="P594" s="470"/>
      <c r="Q594" s="470"/>
      <c r="R594" s="470"/>
      <c r="S594" s="470"/>
      <c r="T594" s="470"/>
      <c r="U594" s="470"/>
      <c r="V594" s="470"/>
      <c r="W594" s="470"/>
      <c r="X594" s="470"/>
      <c r="Y594" s="470"/>
      <c r="Z594" s="470"/>
    </row>
    <row r="595">
      <c r="A595" s="470"/>
      <c r="B595" s="470"/>
      <c r="C595" s="470"/>
      <c r="D595" s="470"/>
      <c r="E595" s="470"/>
      <c r="F595" s="470"/>
      <c r="G595" s="470"/>
      <c r="H595" s="470"/>
      <c r="I595" s="470"/>
      <c r="J595" s="470"/>
      <c r="K595" s="470"/>
      <c r="L595" s="470"/>
      <c r="M595" s="470"/>
      <c r="N595" s="470"/>
      <c r="O595" s="470"/>
      <c r="P595" s="470"/>
      <c r="Q595" s="470"/>
      <c r="R595" s="470"/>
      <c r="S595" s="470"/>
      <c r="T595" s="470"/>
      <c r="U595" s="470"/>
      <c r="V595" s="470"/>
      <c r="W595" s="470"/>
      <c r="X595" s="470"/>
      <c r="Y595" s="470"/>
      <c r="Z595" s="470"/>
    </row>
    <row r="596">
      <c r="A596" s="470"/>
      <c r="B596" s="470"/>
      <c r="C596" s="470"/>
      <c r="D596" s="470"/>
      <c r="E596" s="470"/>
      <c r="F596" s="470"/>
      <c r="G596" s="470"/>
      <c r="H596" s="470"/>
      <c r="I596" s="470"/>
      <c r="J596" s="470"/>
      <c r="K596" s="470"/>
      <c r="L596" s="470"/>
      <c r="M596" s="470"/>
      <c r="N596" s="470"/>
      <c r="O596" s="470"/>
      <c r="P596" s="470"/>
      <c r="Q596" s="470"/>
      <c r="R596" s="470"/>
      <c r="S596" s="470"/>
      <c r="T596" s="470"/>
      <c r="U596" s="470"/>
      <c r="V596" s="470"/>
      <c r="W596" s="470"/>
      <c r="X596" s="470"/>
      <c r="Y596" s="470"/>
      <c r="Z596" s="470"/>
    </row>
    <row r="597">
      <c r="A597" s="470"/>
      <c r="B597" s="470"/>
      <c r="C597" s="470"/>
      <c r="D597" s="470"/>
      <c r="E597" s="470"/>
      <c r="F597" s="470"/>
      <c r="G597" s="470"/>
      <c r="H597" s="470"/>
      <c r="I597" s="470"/>
      <c r="J597" s="470"/>
      <c r="K597" s="470"/>
      <c r="L597" s="470"/>
      <c r="M597" s="470"/>
      <c r="N597" s="470"/>
      <c r="O597" s="470"/>
      <c r="P597" s="470"/>
      <c r="Q597" s="470"/>
      <c r="R597" s="470"/>
      <c r="S597" s="470"/>
      <c r="T597" s="470"/>
      <c r="U597" s="470"/>
      <c r="V597" s="470"/>
      <c r="W597" s="470"/>
      <c r="X597" s="470"/>
      <c r="Y597" s="470"/>
      <c r="Z597" s="470"/>
    </row>
    <row r="598">
      <c r="A598" s="470"/>
      <c r="B598" s="470"/>
      <c r="C598" s="470"/>
      <c r="D598" s="470"/>
      <c r="E598" s="470"/>
      <c r="F598" s="470"/>
      <c r="G598" s="470"/>
      <c r="H598" s="470"/>
      <c r="I598" s="470"/>
      <c r="J598" s="470"/>
      <c r="K598" s="470"/>
      <c r="L598" s="470"/>
      <c r="M598" s="470"/>
      <c r="N598" s="470"/>
      <c r="O598" s="470"/>
      <c r="P598" s="470"/>
      <c r="Q598" s="470"/>
      <c r="R598" s="470"/>
      <c r="S598" s="470"/>
      <c r="T598" s="470"/>
      <c r="U598" s="470"/>
      <c r="V598" s="470"/>
      <c r="W598" s="470"/>
      <c r="X598" s="470"/>
      <c r="Y598" s="470"/>
      <c r="Z598" s="470"/>
    </row>
    <row r="599">
      <c r="A599" s="470"/>
      <c r="B599" s="470"/>
      <c r="C599" s="470"/>
      <c r="D599" s="470"/>
      <c r="E599" s="470"/>
      <c r="F599" s="470"/>
      <c r="G599" s="470"/>
      <c r="H599" s="470"/>
      <c r="I599" s="470"/>
      <c r="J599" s="470"/>
      <c r="K599" s="470"/>
      <c r="L599" s="470"/>
      <c r="M599" s="470"/>
      <c r="N599" s="470"/>
      <c r="O599" s="470"/>
      <c r="P599" s="470"/>
      <c r="Q599" s="470"/>
      <c r="R599" s="470"/>
      <c r="S599" s="470"/>
      <c r="T599" s="470"/>
      <c r="U599" s="470"/>
      <c r="V599" s="470"/>
      <c r="W599" s="470"/>
      <c r="X599" s="470"/>
      <c r="Y599" s="470"/>
      <c r="Z599" s="470"/>
    </row>
    <row r="600">
      <c r="A600" s="470"/>
      <c r="B600" s="470"/>
      <c r="C600" s="470"/>
      <c r="D600" s="470"/>
      <c r="E600" s="470"/>
      <c r="F600" s="470"/>
      <c r="G600" s="470"/>
      <c r="H600" s="470"/>
      <c r="I600" s="470"/>
      <c r="J600" s="470"/>
      <c r="K600" s="470"/>
      <c r="L600" s="470"/>
      <c r="M600" s="470"/>
      <c r="N600" s="470"/>
      <c r="O600" s="470"/>
      <c r="P600" s="470"/>
      <c r="Q600" s="470"/>
      <c r="R600" s="470"/>
      <c r="S600" s="470"/>
      <c r="T600" s="470"/>
      <c r="U600" s="470"/>
      <c r="V600" s="470"/>
      <c r="W600" s="470"/>
      <c r="X600" s="470"/>
      <c r="Y600" s="470"/>
      <c r="Z600" s="470"/>
    </row>
    <row r="601">
      <c r="A601" s="470"/>
      <c r="B601" s="470"/>
      <c r="C601" s="470"/>
      <c r="D601" s="470"/>
      <c r="E601" s="470"/>
      <c r="F601" s="470"/>
      <c r="G601" s="470"/>
      <c r="H601" s="470"/>
      <c r="I601" s="470"/>
      <c r="J601" s="470"/>
      <c r="K601" s="470"/>
      <c r="L601" s="470"/>
      <c r="M601" s="470"/>
      <c r="N601" s="470"/>
      <c r="O601" s="470"/>
      <c r="P601" s="470"/>
      <c r="Q601" s="470"/>
      <c r="R601" s="470"/>
      <c r="S601" s="470"/>
      <c r="T601" s="470"/>
      <c r="U601" s="470"/>
      <c r="V601" s="470"/>
      <c r="W601" s="470"/>
      <c r="X601" s="470"/>
      <c r="Y601" s="470"/>
      <c r="Z601" s="470"/>
    </row>
    <row r="602">
      <c r="A602" s="470"/>
      <c r="B602" s="470"/>
      <c r="C602" s="470"/>
      <c r="D602" s="470"/>
      <c r="E602" s="470"/>
      <c r="F602" s="470"/>
      <c r="G602" s="470"/>
      <c r="H602" s="470"/>
      <c r="I602" s="470"/>
      <c r="J602" s="470"/>
      <c r="K602" s="470"/>
      <c r="L602" s="470"/>
      <c r="M602" s="470"/>
      <c r="N602" s="470"/>
      <c r="O602" s="470"/>
      <c r="P602" s="470"/>
      <c r="Q602" s="470"/>
      <c r="R602" s="470"/>
      <c r="S602" s="470"/>
      <c r="T602" s="470"/>
      <c r="U602" s="470"/>
      <c r="V602" s="470"/>
      <c r="W602" s="470"/>
      <c r="X602" s="470"/>
      <c r="Y602" s="470"/>
      <c r="Z602" s="470"/>
    </row>
    <row r="603">
      <c r="A603" s="470"/>
      <c r="B603" s="470"/>
      <c r="C603" s="470"/>
      <c r="D603" s="470"/>
      <c r="E603" s="470"/>
      <c r="F603" s="470"/>
      <c r="G603" s="470"/>
      <c r="H603" s="470"/>
      <c r="I603" s="470"/>
      <c r="J603" s="470"/>
      <c r="K603" s="470"/>
      <c r="L603" s="470"/>
      <c r="M603" s="470"/>
      <c r="N603" s="470"/>
      <c r="O603" s="470"/>
      <c r="P603" s="470"/>
      <c r="Q603" s="470"/>
      <c r="R603" s="470"/>
      <c r="S603" s="470"/>
      <c r="T603" s="470"/>
      <c r="U603" s="470"/>
      <c r="V603" s="470"/>
      <c r="W603" s="470"/>
      <c r="X603" s="470"/>
      <c r="Y603" s="470"/>
      <c r="Z603" s="470"/>
    </row>
    <row r="604">
      <c r="A604" s="470"/>
      <c r="B604" s="470"/>
      <c r="C604" s="470"/>
      <c r="D604" s="470"/>
      <c r="E604" s="470"/>
      <c r="F604" s="470"/>
      <c r="G604" s="470"/>
      <c r="H604" s="470"/>
      <c r="I604" s="470"/>
      <c r="J604" s="470"/>
      <c r="K604" s="470"/>
      <c r="L604" s="470"/>
      <c r="M604" s="470"/>
      <c r="N604" s="470"/>
      <c r="O604" s="470"/>
      <c r="P604" s="470"/>
      <c r="Q604" s="470"/>
      <c r="R604" s="470"/>
      <c r="S604" s="470"/>
      <c r="T604" s="470"/>
      <c r="U604" s="470"/>
      <c r="V604" s="470"/>
      <c r="W604" s="470"/>
      <c r="X604" s="470"/>
      <c r="Y604" s="470"/>
      <c r="Z604" s="470"/>
    </row>
    <row r="605">
      <c r="A605" s="470"/>
      <c r="B605" s="470"/>
      <c r="C605" s="470"/>
      <c r="D605" s="470"/>
      <c r="E605" s="470"/>
      <c r="F605" s="470"/>
      <c r="G605" s="470"/>
      <c r="H605" s="470"/>
      <c r="I605" s="470"/>
      <c r="J605" s="470"/>
      <c r="K605" s="470"/>
      <c r="L605" s="470"/>
      <c r="M605" s="470"/>
      <c r="N605" s="470"/>
      <c r="O605" s="470"/>
      <c r="P605" s="470"/>
      <c r="Q605" s="470"/>
      <c r="R605" s="470"/>
      <c r="S605" s="470"/>
      <c r="T605" s="470"/>
      <c r="U605" s="470"/>
      <c r="V605" s="470"/>
      <c r="W605" s="470"/>
      <c r="X605" s="470"/>
      <c r="Y605" s="470"/>
      <c r="Z605" s="470"/>
    </row>
    <row r="606">
      <c r="A606" s="470"/>
      <c r="B606" s="470"/>
      <c r="C606" s="470"/>
      <c r="D606" s="470"/>
      <c r="E606" s="470"/>
      <c r="F606" s="470"/>
      <c r="G606" s="470"/>
      <c r="H606" s="470"/>
      <c r="I606" s="470"/>
      <c r="J606" s="470"/>
      <c r="K606" s="470"/>
      <c r="L606" s="470"/>
      <c r="M606" s="470"/>
      <c r="N606" s="470"/>
      <c r="O606" s="470"/>
      <c r="P606" s="470"/>
      <c r="Q606" s="470"/>
      <c r="R606" s="470"/>
      <c r="S606" s="470"/>
      <c r="T606" s="470"/>
      <c r="U606" s="470"/>
      <c r="V606" s="470"/>
      <c r="W606" s="470"/>
      <c r="X606" s="470"/>
      <c r="Y606" s="470"/>
      <c r="Z606" s="470"/>
    </row>
    <row r="607">
      <c r="A607" s="470"/>
      <c r="B607" s="470"/>
      <c r="C607" s="470"/>
      <c r="D607" s="470"/>
      <c r="E607" s="470"/>
      <c r="F607" s="470"/>
      <c r="G607" s="470"/>
      <c r="H607" s="470"/>
      <c r="I607" s="470"/>
      <c r="J607" s="470"/>
      <c r="K607" s="470"/>
      <c r="L607" s="470"/>
      <c r="M607" s="470"/>
      <c r="N607" s="470"/>
      <c r="O607" s="470"/>
      <c r="P607" s="470"/>
      <c r="Q607" s="470"/>
      <c r="R607" s="470"/>
      <c r="S607" s="470"/>
      <c r="T607" s="470"/>
      <c r="U607" s="470"/>
      <c r="V607" s="470"/>
      <c r="W607" s="470"/>
      <c r="X607" s="470"/>
      <c r="Y607" s="470"/>
      <c r="Z607" s="470"/>
    </row>
    <row r="608">
      <c r="A608" s="470"/>
      <c r="B608" s="470"/>
      <c r="C608" s="470"/>
      <c r="D608" s="470"/>
      <c r="E608" s="470"/>
      <c r="F608" s="470"/>
      <c r="G608" s="470"/>
      <c r="H608" s="470"/>
      <c r="I608" s="470"/>
      <c r="J608" s="470"/>
      <c r="K608" s="470"/>
      <c r="L608" s="470"/>
      <c r="M608" s="470"/>
      <c r="N608" s="470"/>
      <c r="O608" s="470"/>
      <c r="P608" s="470"/>
      <c r="Q608" s="470"/>
      <c r="R608" s="470"/>
      <c r="S608" s="470"/>
      <c r="T608" s="470"/>
      <c r="U608" s="470"/>
      <c r="V608" s="470"/>
      <c r="W608" s="470"/>
      <c r="X608" s="470"/>
      <c r="Y608" s="470"/>
      <c r="Z608" s="470"/>
    </row>
    <row r="609">
      <c r="A609" s="470"/>
      <c r="B609" s="470"/>
      <c r="C609" s="470"/>
      <c r="D609" s="470"/>
      <c r="E609" s="470"/>
      <c r="F609" s="470"/>
      <c r="G609" s="470"/>
      <c r="H609" s="470"/>
      <c r="I609" s="470"/>
      <c r="J609" s="470"/>
      <c r="K609" s="470"/>
      <c r="L609" s="470"/>
      <c r="M609" s="470"/>
      <c r="N609" s="470"/>
      <c r="O609" s="470"/>
      <c r="P609" s="470"/>
      <c r="Q609" s="470"/>
      <c r="R609" s="470"/>
      <c r="S609" s="470"/>
      <c r="T609" s="470"/>
      <c r="U609" s="470"/>
      <c r="V609" s="470"/>
      <c r="W609" s="470"/>
      <c r="X609" s="470"/>
      <c r="Y609" s="470"/>
      <c r="Z609" s="470"/>
    </row>
    <row r="610">
      <c r="A610" s="470"/>
      <c r="B610" s="470"/>
      <c r="C610" s="470"/>
      <c r="D610" s="470"/>
      <c r="E610" s="470"/>
      <c r="F610" s="470"/>
      <c r="G610" s="470"/>
      <c r="H610" s="470"/>
      <c r="I610" s="470"/>
      <c r="J610" s="470"/>
      <c r="K610" s="470"/>
      <c r="L610" s="470"/>
      <c r="M610" s="470"/>
      <c r="N610" s="470"/>
      <c r="O610" s="470"/>
      <c r="P610" s="470"/>
      <c r="Q610" s="470"/>
      <c r="R610" s="470"/>
      <c r="S610" s="470"/>
      <c r="T610" s="470"/>
      <c r="U610" s="470"/>
      <c r="V610" s="470"/>
      <c r="W610" s="470"/>
      <c r="X610" s="470"/>
      <c r="Y610" s="470"/>
      <c r="Z610" s="470"/>
    </row>
    <row r="611">
      <c r="A611" s="470"/>
      <c r="B611" s="470"/>
      <c r="C611" s="470"/>
      <c r="D611" s="470"/>
      <c r="E611" s="470"/>
      <c r="F611" s="470"/>
      <c r="G611" s="470"/>
      <c r="H611" s="470"/>
      <c r="I611" s="470"/>
      <c r="J611" s="470"/>
      <c r="K611" s="470"/>
      <c r="L611" s="470"/>
      <c r="M611" s="470"/>
      <c r="N611" s="470"/>
      <c r="O611" s="470"/>
      <c r="P611" s="470"/>
      <c r="Q611" s="470"/>
      <c r="R611" s="470"/>
      <c r="S611" s="470"/>
      <c r="T611" s="470"/>
      <c r="U611" s="470"/>
      <c r="V611" s="470"/>
      <c r="W611" s="470"/>
      <c r="X611" s="470"/>
      <c r="Y611" s="470"/>
      <c r="Z611" s="470"/>
    </row>
    <row r="612">
      <c r="A612" s="470"/>
      <c r="B612" s="470"/>
      <c r="C612" s="470"/>
      <c r="D612" s="470"/>
      <c r="E612" s="470"/>
      <c r="F612" s="470"/>
      <c r="G612" s="470"/>
      <c r="H612" s="470"/>
      <c r="I612" s="470"/>
      <c r="J612" s="470"/>
      <c r="K612" s="470"/>
      <c r="L612" s="470"/>
      <c r="M612" s="470"/>
      <c r="N612" s="470"/>
      <c r="O612" s="470"/>
      <c r="P612" s="470"/>
      <c r="Q612" s="470"/>
      <c r="R612" s="470"/>
      <c r="S612" s="470"/>
      <c r="T612" s="470"/>
      <c r="U612" s="470"/>
      <c r="V612" s="470"/>
      <c r="W612" s="470"/>
      <c r="X612" s="470"/>
      <c r="Y612" s="470"/>
      <c r="Z612" s="470"/>
    </row>
    <row r="613">
      <c r="A613" s="470"/>
      <c r="B613" s="470"/>
      <c r="C613" s="470"/>
      <c r="D613" s="470"/>
      <c r="E613" s="470"/>
      <c r="F613" s="470"/>
      <c r="G613" s="470"/>
      <c r="H613" s="470"/>
      <c r="I613" s="470"/>
      <c r="J613" s="470"/>
      <c r="K613" s="470"/>
      <c r="L613" s="470"/>
      <c r="M613" s="470"/>
      <c r="N613" s="470"/>
      <c r="O613" s="470"/>
      <c r="P613" s="470"/>
      <c r="Q613" s="470"/>
      <c r="R613" s="470"/>
      <c r="S613" s="470"/>
      <c r="T613" s="470"/>
      <c r="U613" s="470"/>
      <c r="V613" s="470"/>
      <c r="W613" s="470"/>
      <c r="X613" s="470"/>
      <c r="Y613" s="470"/>
      <c r="Z613" s="470"/>
    </row>
    <row r="614">
      <c r="A614" s="470"/>
      <c r="B614" s="470"/>
      <c r="C614" s="470"/>
      <c r="D614" s="470"/>
      <c r="E614" s="470"/>
      <c r="F614" s="470"/>
      <c r="G614" s="470"/>
      <c r="H614" s="470"/>
      <c r="I614" s="470"/>
      <c r="J614" s="470"/>
      <c r="K614" s="470"/>
      <c r="L614" s="470"/>
      <c r="M614" s="470"/>
      <c r="N614" s="470"/>
      <c r="O614" s="470"/>
      <c r="P614" s="470"/>
      <c r="Q614" s="470"/>
      <c r="R614" s="470"/>
      <c r="S614" s="470"/>
      <c r="T614" s="470"/>
      <c r="U614" s="470"/>
      <c r="V614" s="470"/>
      <c r="W614" s="470"/>
      <c r="X614" s="470"/>
      <c r="Y614" s="470"/>
      <c r="Z614" s="470"/>
    </row>
    <row r="615">
      <c r="A615" s="470"/>
      <c r="B615" s="470"/>
      <c r="C615" s="470"/>
      <c r="D615" s="470"/>
      <c r="E615" s="470"/>
      <c r="F615" s="470"/>
      <c r="G615" s="470"/>
      <c r="H615" s="470"/>
      <c r="I615" s="470"/>
      <c r="J615" s="470"/>
      <c r="K615" s="470"/>
      <c r="L615" s="470"/>
      <c r="M615" s="470"/>
      <c r="N615" s="470"/>
      <c r="O615" s="470"/>
      <c r="P615" s="470"/>
      <c r="Q615" s="470"/>
      <c r="R615" s="470"/>
      <c r="S615" s="470"/>
      <c r="T615" s="470"/>
      <c r="U615" s="470"/>
      <c r="V615" s="470"/>
      <c r="W615" s="470"/>
      <c r="X615" s="470"/>
      <c r="Y615" s="470"/>
      <c r="Z615" s="470"/>
    </row>
    <row r="616">
      <c r="A616" s="470"/>
      <c r="B616" s="470"/>
      <c r="C616" s="470"/>
      <c r="D616" s="470"/>
      <c r="E616" s="470"/>
      <c r="F616" s="470"/>
      <c r="G616" s="470"/>
      <c r="H616" s="470"/>
      <c r="I616" s="470"/>
      <c r="J616" s="470"/>
      <c r="K616" s="470"/>
      <c r="L616" s="470"/>
      <c r="M616" s="470"/>
      <c r="N616" s="470"/>
      <c r="O616" s="470"/>
      <c r="P616" s="470"/>
      <c r="Q616" s="470"/>
      <c r="R616" s="470"/>
      <c r="S616" s="470"/>
      <c r="T616" s="470"/>
      <c r="U616" s="470"/>
      <c r="V616" s="470"/>
      <c r="W616" s="470"/>
      <c r="X616" s="470"/>
      <c r="Y616" s="470"/>
      <c r="Z616" s="470"/>
    </row>
    <row r="617">
      <c r="A617" s="470"/>
      <c r="B617" s="470"/>
      <c r="C617" s="470"/>
      <c r="D617" s="470"/>
      <c r="E617" s="470"/>
      <c r="F617" s="470"/>
      <c r="G617" s="470"/>
      <c r="H617" s="470"/>
      <c r="I617" s="470"/>
      <c r="J617" s="470"/>
      <c r="K617" s="470"/>
      <c r="L617" s="470"/>
      <c r="M617" s="470"/>
      <c r="N617" s="470"/>
      <c r="O617" s="470"/>
      <c r="P617" s="470"/>
      <c r="Q617" s="470"/>
      <c r="R617" s="470"/>
      <c r="S617" s="470"/>
      <c r="T617" s="470"/>
      <c r="U617" s="470"/>
      <c r="V617" s="470"/>
      <c r="W617" s="470"/>
      <c r="X617" s="470"/>
      <c r="Y617" s="470"/>
      <c r="Z617" s="470"/>
    </row>
    <row r="618">
      <c r="A618" s="470"/>
      <c r="B618" s="470"/>
      <c r="C618" s="470"/>
      <c r="D618" s="470"/>
      <c r="E618" s="470"/>
      <c r="F618" s="470"/>
      <c r="G618" s="470"/>
      <c r="H618" s="470"/>
      <c r="I618" s="470"/>
      <c r="J618" s="470"/>
      <c r="K618" s="470"/>
      <c r="L618" s="470"/>
      <c r="M618" s="470"/>
      <c r="N618" s="470"/>
      <c r="O618" s="470"/>
      <c r="P618" s="470"/>
      <c r="Q618" s="470"/>
      <c r="R618" s="470"/>
      <c r="S618" s="470"/>
      <c r="T618" s="470"/>
      <c r="U618" s="470"/>
      <c r="V618" s="470"/>
      <c r="W618" s="470"/>
      <c r="X618" s="470"/>
      <c r="Y618" s="470"/>
      <c r="Z618" s="470"/>
    </row>
    <row r="619">
      <c r="A619" s="470"/>
      <c r="B619" s="470"/>
      <c r="C619" s="470"/>
      <c r="D619" s="470"/>
      <c r="E619" s="470"/>
      <c r="F619" s="470"/>
      <c r="G619" s="470"/>
      <c r="H619" s="470"/>
      <c r="I619" s="470"/>
      <c r="J619" s="470"/>
      <c r="K619" s="470"/>
      <c r="L619" s="470"/>
      <c r="M619" s="470"/>
      <c r="N619" s="470"/>
      <c r="O619" s="470"/>
      <c r="P619" s="470"/>
      <c r="Q619" s="470"/>
      <c r="R619" s="470"/>
      <c r="S619" s="470"/>
      <c r="T619" s="470"/>
      <c r="U619" s="470"/>
      <c r="V619" s="470"/>
      <c r="W619" s="470"/>
      <c r="X619" s="470"/>
      <c r="Y619" s="470"/>
      <c r="Z619" s="470"/>
    </row>
    <row r="620">
      <c r="A620" s="470"/>
      <c r="B620" s="470"/>
      <c r="C620" s="470"/>
      <c r="D620" s="470"/>
      <c r="E620" s="470"/>
      <c r="F620" s="470"/>
      <c r="G620" s="470"/>
      <c r="H620" s="470"/>
      <c r="I620" s="470"/>
      <c r="J620" s="470"/>
      <c r="K620" s="470"/>
      <c r="L620" s="470"/>
      <c r="M620" s="470"/>
      <c r="N620" s="470"/>
      <c r="O620" s="470"/>
      <c r="P620" s="470"/>
      <c r="Q620" s="470"/>
      <c r="R620" s="470"/>
      <c r="S620" s="470"/>
      <c r="T620" s="470"/>
      <c r="U620" s="470"/>
      <c r="V620" s="470"/>
      <c r="W620" s="470"/>
      <c r="X620" s="470"/>
      <c r="Y620" s="470"/>
      <c r="Z620" s="470"/>
    </row>
    <row r="621">
      <c r="A621" s="470"/>
      <c r="B621" s="470"/>
      <c r="C621" s="470"/>
      <c r="D621" s="470"/>
      <c r="E621" s="470"/>
      <c r="F621" s="470"/>
      <c r="G621" s="470"/>
      <c r="H621" s="470"/>
      <c r="I621" s="470"/>
      <c r="J621" s="470"/>
      <c r="K621" s="470"/>
      <c r="L621" s="470"/>
      <c r="M621" s="470"/>
      <c r="N621" s="470"/>
      <c r="O621" s="470"/>
      <c r="P621" s="470"/>
      <c r="Q621" s="470"/>
      <c r="R621" s="470"/>
      <c r="S621" s="470"/>
      <c r="T621" s="470"/>
      <c r="U621" s="470"/>
      <c r="V621" s="470"/>
      <c r="W621" s="470"/>
      <c r="X621" s="470"/>
      <c r="Y621" s="470"/>
      <c r="Z621" s="470"/>
    </row>
    <row r="622">
      <c r="A622" s="470"/>
      <c r="B622" s="470"/>
      <c r="C622" s="470"/>
      <c r="D622" s="470"/>
      <c r="E622" s="470"/>
      <c r="F622" s="470"/>
      <c r="G622" s="470"/>
      <c r="H622" s="470"/>
      <c r="I622" s="470"/>
      <c r="J622" s="470"/>
      <c r="K622" s="470"/>
      <c r="L622" s="470"/>
      <c r="M622" s="470"/>
      <c r="N622" s="470"/>
      <c r="O622" s="470"/>
      <c r="P622" s="470"/>
      <c r="Q622" s="470"/>
      <c r="R622" s="470"/>
      <c r="S622" s="470"/>
      <c r="T622" s="470"/>
      <c r="U622" s="470"/>
      <c r="V622" s="470"/>
      <c r="W622" s="470"/>
      <c r="X622" s="470"/>
      <c r="Y622" s="470"/>
      <c r="Z622" s="470"/>
    </row>
    <row r="623">
      <c r="A623" s="470"/>
      <c r="B623" s="470"/>
      <c r="C623" s="470"/>
      <c r="D623" s="470"/>
      <c r="E623" s="470"/>
      <c r="F623" s="470"/>
      <c r="G623" s="470"/>
      <c r="H623" s="470"/>
      <c r="I623" s="470"/>
      <c r="J623" s="470"/>
      <c r="K623" s="470"/>
      <c r="L623" s="470"/>
      <c r="M623" s="470"/>
      <c r="N623" s="470"/>
      <c r="O623" s="470"/>
      <c r="P623" s="470"/>
      <c r="Q623" s="470"/>
      <c r="R623" s="470"/>
      <c r="S623" s="470"/>
      <c r="T623" s="470"/>
      <c r="U623" s="470"/>
      <c r="V623" s="470"/>
      <c r="W623" s="470"/>
      <c r="X623" s="470"/>
      <c r="Y623" s="470"/>
      <c r="Z623" s="470"/>
    </row>
    <row r="624">
      <c r="A624" s="470"/>
      <c r="B624" s="470"/>
      <c r="C624" s="470"/>
      <c r="D624" s="470"/>
      <c r="E624" s="470"/>
      <c r="F624" s="470"/>
      <c r="G624" s="470"/>
      <c r="H624" s="470"/>
      <c r="I624" s="470"/>
      <c r="J624" s="470"/>
      <c r="K624" s="470"/>
      <c r="L624" s="470"/>
      <c r="M624" s="470"/>
      <c r="N624" s="470"/>
      <c r="O624" s="470"/>
      <c r="P624" s="470"/>
      <c r="Q624" s="470"/>
      <c r="R624" s="470"/>
      <c r="S624" s="470"/>
      <c r="T624" s="470"/>
      <c r="U624" s="470"/>
      <c r="V624" s="470"/>
      <c r="W624" s="470"/>
      <c r="X624" s="470"/>
      <c r="Y624" s="470"/>
      <c r="Z624" s="470"/>
    </row>
    <row r="625">
      <c r="A625" s="470"/>
      <c r="B625" s="470"/>
      <c r="C625" s="470"/>
      <c r="D625" s="470"/>
      <c r="E625" s="470"/>
      <c r="F625" s="470"/>
      <c r="G625" s="470"/>
      <c r="H625" s="470"/>
      <c r="I625" s="470"/>
      <c r="J625" s="470"/>
      <c r="K625" s="470"/>
      <c r="L625" s="470"/>
      <c r="M625" s="470"/>
      <c r="N625" s="470"/>
      <c r="O625" s="470"/>
      <c r="P625" s="470"/>
      <c r="Q625" s="470"/>
      <c r="R625" s="470"/>
      <c r="S625" s="470"/>
      <c r="T625" s="470"/>
      <c r="U625" s="470"/>
      <c r="V625" s="470"/>
      <c r="W625" s="470"/>
      <c r="X625" s="470"/>
      <c r="Y625" s="470"/>
      <c r="Z625" s="470"/>
    </row>
    <row r="626">
      <c r="A626" s="470"/>
      <c r="B626" s="470"/>
      <c r="C626" s="470"/>
      <c r="D626" s="470"/>
      <c r="E626" s="470"/>
      <c r="F626" s="470"/>
      <c r="G626" s="470"/>
      <c r="H626" s="470"/>
      <c r="I626" s="470"/>
      <c r="J626" s="470"/>
      <c r="K626" s="470"/>
      <c r="L626" s="470"/>
      <c r="M626" s="470"/>
      <c r="N626" s="470"/>
      <c r="O626" s="470"/>
      <c r="P626" s="470"/>
      <c r="Q626" s="470"/>
      <c r="R626" s="470"/>
      <c r="S626" s="470"/>
      <c r="T626" s="470"/>
      <c r="U626" s="470"/>
      <c r="V626" s="470"/>
      <c r="W626" s="470"/>
      <c r="X626" s="470"/>
      <c r="Y626" s="470"/>
      <c r="Z626" s="470"/>
    </row>
    <row r="627">
      <c r="A627" s="470"/>
      <c r="B627" s="470"/>
      <c r="C627" s="470"/>
      <c r="D627" s="470"/>
      <c r="E627" s="470"/>
      <c r="F627" s="470"/>
      <c r="G627" s="470"/>
      <c r="H627" s="470"/>
      <c r="I627" s="470"/>
      <c r="J627" s="470"/>
      <c r="K627" s="470"/>
      <c r="L627" s="470"/>
      <c r="M627" s="470"/>
      <c r="N627" s="470"/>
      <c r="O627" s="470"/>
      <c r="P627" s="470"/>
      <c r="Q627" s="470"/>
      <c r="R627" s="470"/>
      <c r="S627" s="470"/>
      <c r="T627" s="470"/>
      <c r="U627" s="470"/>
      <c r="V627" s="470"/>
      <c r="W627" s="470"/>
      <c r="X627" s="470"/>
      <c r="Y627" s="470"/>
      <c r="Z627" s="470"/>
    </row>
    <row r="628">
      <c r="A628" s="470"/>
      <c r="B628" s="470"/>
      <c r="C628" s="470"/>
      <c r="D628" s="470"/>
      <c r="E628" s="470"/>
      <c r="F628" s="470"/>
      <c r="G628" s="470"/>
      <c r="H628" s="470"/>
      <c r="I628" s="470"/>
      <c r="J628" s="470"/>
      <c r="K628" s="470"/>
      <c r="L628" s="470"/>
      <c r="M628" s="470"/>
      <c r="N628" s="470"/>
      <c r="O628" s="470"/>
      <c r="P628" s="470"/>
      <c r="Q628" s="470"/>
      <c r="R628" s="470"/>
      <c r="S628" s="470"/>
      <c r="T628" s="470"/>
      <c r="U628" s="470"/>
      <c r="V628" s="470"/>
      <c r="W628" s="470"/>
      <c r="X628" s="470"/>
      <c r="Y628" s="470"/>
      <c r="Z628" s="470"/>
    </row>
    <row r="629">
      <c r="A629" s="470"/>
      <c r="B629" s="470"/>
      <c r="C629" s="470"/>
      <c r="D629" s="470"/>
      <c r="E629" s="470"/>
      <c r="F629" s="470"/>
      <c r="G629" s="470"/>
      <c r="H629" s="470"/>
      <c r="I629" s="470"/>
      <c r="J629" s="470"/>
      <c r="K629" s="470"/>
      <c r="L629" s="470"/>
      <c r="M629" s="470"/>
      <c r="N629" s="470"/>
      <c r="O629" s="470"/>
      <c r="P629" s="470"/>
      <c r="Q629" s="470"/>
      <c r="R629" s="470"/>
      <c r="S629" s="470"/>
      <c r="T629" s="470"/>
      <c r="U629" s="470"/>
      <c r="V629" s="470"/>
      <c r="W629" s="470"/>
      <c r="X629" s="470"/>
      <c r="Y629" s="470"/>
      <c r="Z629" s="470"/>
    </row>
    <row r="630">
      <c r="A630" s="470"/>
      <c r="B630" s="470"/>
      <c r="C630" s="470"/>
      <c r="D630" s="470"/>
      <c r="E630" s="470"/>
      <c r="F630" s="470"/>
      <c r="G630" s="470"/>
      <c r="H630" s="470"/>
      <c r="I630" s="470"/>
      <c r="J630" s="470"/>
      <c r="K630" s="470"/>
      <c r="L630" s="470"/>
      <c r="M630" s="470"/>
      <c r="N630" s="470"/>
      <c r="O630" s="470"/>
      <c r="P630" s="470"/>
      <c r="Q630" s="470"/>
      <c r="R630" s="470"/>
      <c r="S630" s="470"/>
      <c r="T630" s="470"/>
      <c r="U630" s="470"/>
      <c r="V630" s="470"/>
      <c r="W630" s="470"/>
      <c r="X630" s="470"/>
      <c r="Y630" s="470"/>
      <c r="Z630" s="470"/>
    </row>
    <row r="631">
      <c r="A631" s="470"/>
      <c r="B631" s="470"/>
      <c r="C631" s="470"/>
      <c r="D631" s="470"/>
      <c r="E631" s="470"/>
      <c r="F631" s="470"/>
      <c r="G631" s="470"/>
      <c r="H631" s="470"/>
      <c r="I631" s="470"/>
      <c r="J631" s="470"/>
      <c r="K631" s="470"/>
      <c r="L631" s="470"/>
      <c r="M631" s="470"/>
      <c r="N631" s="470"/>
      <c r="O631" s="470"/>
      <c r="P631" s="470"/>
      <c r="Q631" s="470"/>
      <c r="R631" s="470"/>
      <c r="S631" s="470"/>
      <c r="T631" s="470"/>
      <c r="U631" s="470"/>
      <c r="V631" s="470"/>
      <c r="W631" s="470"/>
      <c r="X631" s="470"/>
      <c r="Y631" s="470"/>
      <c r="Z631" s="470"/>
    </row>
    <row r="632">
      <c r="A632" s="470"/>
      <c r="B632" s="470"/>
      <c r="C632" s="470"/>
      <c r="D632" s="470"/>
      <c r="E632" s="470"/>
      <c r="F632" s="470"/>
      <c r="G632" s="470"/>
      <c r="H632" s="470"/>
      <c r="I632" s="470"/>
      <c r="J632" s="470"/>
      <c r="K632" s="470"/>
      <c r="L632" s="470"/>
      <c r="M632" s="470"/>
      <c r="N632" s="470"/>
      <c r="O632" s="470"/>
      <c r="P632" s="470"/>
      <c r="Q632" s="470"/>
      <c r="R632" s="470"/>
      <c r="S632" s="470"/>
      <c r="T632" s="470"/>
      <c r="U632" s="470"/>
      <c r="V632" s="470"/>
      <c r="W632" s="470"/>
      <c r="X632" s="470"/>
      <c r="Y632" s="470"/>
      <c r="Z632" s="470"/>
    </row>
    <row r="633">
      <c r="A633" s="470"/>
      <c r="B633" s="470"/>
      <c r="C633" s="470"/>
      <c r="D633" s="470"/>
      <c r="E633" s="470"/>
      <c r="F633" s="470"/>
      <c r="G633" s="470"/>
      <c r="H633" s="470"/>
      <c r="I633" s="470"/>
      <c r="J633" s="470"/>
      <c r="K633" s="470"/>
      <c r="L633" s="470"/>
      <c r="M633" s="470"/>
      <c r="N633" s="470"/>
      <c r="O633" s="470"/>
      <c r="P633" s="470"/>
      <c r="Q633" s="470"/>
      <c r="R633" s="470"/>
      <c r="S633" s="470"/>
      <c r="T633" s="470"/>
      <c r="U633" s="470"/>
      <c r="V633" s="470"/>
      <c r="W633" s="470"/>
      <c r="X633" s="470"/>
      <c r="Y633" s="470"/>
      <c r="Z633" s="470"/>
    </row>
    <row r="634">
      <c r="A634" s="470"/>
      <c r="B634" s="470"/>
      <c r="C634" s="470"/>
      <c r="D634" s="470"/>
      <c r="E634" s="470"/>
      <c r="F634" s="470"/>
      <c r="G634" s="470"/>
      <c r="H634" s="470"/>
      <c r="I634" s="470"/>
      <c r="J634" s="470"/>
      <c r="K634" s="470"/>
      <c r="L634" s="470"/>
      <c r="M634" s="470"/>
      <c r="N634" s="470"/>
      <c r="O634" s="470"/>
      <c r="P634" s="470"/>
      <c r="Q634" s="470"/>
      <c r="R634" s="470"/>
      <c r="S634" s="470"/>
      <c r="T634" s="470"/>
      <c r="U634" s="470"/>
      <c r="V634" s="470"/>
      <c r="W634" s="470"/>
      <c r="X634" s="470"/>
      <c r="Y634" s="470"/>
      <c r="Z634" s="470"/>
    </row>
    <row r="635">
      <c r="A635" s="470"/>
      <c r="B635" s="470"/>
      <c r="C635" s="470"/>
      <c r="D635" s="470"/>
      <c r="E635" s="470"/>
      <c r="F635" s="470"/>
      <c r="G635" s="470"/>
      <c r="H635" s="470"/>
      <c r="I635" s="470"/>
      <c r="J635" s="470"/>
      <c r="K635" s="470"/>
      <c r="L635" s="470"/>
      <c r="M635" s="470"/>
      <c r="N635" s="470"/>
      <c r="O635" s="470"/>
      <c r="P635" s="470"/>
      <c r="Q635" s="470"/>
      <c r="R635" s="470"/>
      <c r="S635" s="470"/>
      <c r="T635" s="470"/>
      <c r="U635" s="470"/>
      <c r="V635" s="470"/>
      <c r="W635" s="470"/>
      <c r="X635" s="470"/>
      <c r="Y635" s="470"/>
      <c r="Z635" s="470"/>
    </row>
    <row r="636">
      <c r="A636" s="470"/>
      <c r="B636" s="470"/>
      <c r="C636" s="470"/>
      <c r="D636" s="470"/>
      <c r="E636" s="470"/>
      <c r="F636" s="470"/>
      <c r="G636" s="470"/>
      <c r="H636" s="470"/>
      <c r="I636" s="470"/>
      <c r="J636" s="470"/>
      <c r="K636" s="470"/>
      <c r="L636" s="470"/>
      <c r="M636" s="470"/>
      <c r="N636" s="470"/>
      <c r="O636" s="470"/>
      <c r="P636" s="470"/>
      <c r="Q636" s="470"/>
      <c r="R636" s="470"/>
      <c r="S636" s="470"/>
      <c r="T636" s="470"/>
      <c r="U636" s="470"/>
      <c r="V636" s="470"/>
      <c r="W636" s="470"/>
      <c r="X636" s="470"/>
      <c r="Y636" s="470"/>
      <c r="Z636" s="470"/>
    </row>
    <row r="637">
      <c r="A637" s="470"/>
      <c r="B637" s="470"/>
      <c r="C637" s="470"/>
      <c r="D637" s="470"/>
      <c r="E637" s="470"/>
      <c r="F637" s="470"/>
      <c r="G637" s="470"/>
      <c r="H637" s="470"/>
      <c r="I637" s="470"/>
      <c r="J637" s="470"/>
      <c r="K637" s="470"/>
      <c r="L637" s="470"/>
      <c r="M637" s="470"/>
      <c r="N637" s="470"/>
      <c r="O637" s="470"/>
      <c r="P637" s="470"/>
      <c r="Q637" s="470"/>
      <c r="R637" s="470"/>
      <c r="S637" s="470"/>
      <c r="T637" s="470"/>
      <c r="U637" s="470"/>
      <c r="V637" s="470"/>
      <c r="W637" s="470"/>
      <c r="X637" s="470"/>
      <c r="Y637" s="470"/>
      <c r="Z637" s="470"/>
    </row>
    <row r="638">
      <c r="A638" s="470"/>
      <c r="B638" s="470"/>
      <c r="C638" s="470"/>
      <c r="D638" s="470"/>
      <c r="E638" s="470"/>
      <c r="F638" s="470"/>
      <c r="G638" s="470"/>
      <c r="H638" s="470"/>
      <c r="I638" s="470"/>
      <c r="J638" s="470"/>
      <c r="K638" s="470"/>
      <c r="L638" s="470"/>
      <c r="M638" s="470"/>
      <c r="N638" s="470"/>
      <c r="O638" s="470"/>
      <c r="P638" s="470"/>
      <c r="Q638" s="470"/>
      <c r="R638" s="470"/>
      <c r="S638" s="470"/>
      <c r="T638" s="470"/>
      <c r="U638" s="470"/>
      <c r="V638" s="470"/>
      <c r="W638" s="470"/>
      <c r="X638" s="470"/>
      <c r="Y638" s="470"/>
      <c r="Z638" s="470"/>
    </row>
    <row r="639">
      <c r="A639" s="470"/>
      <c r="B639" s="470"/>
      <c r="C639" s="470"/>
      <c r="D639" s="470"/>
      <c r="E639" s="470"/>
      <c r="F639" s="470"/>
      <c r="G639" s="470"/>
      <c r="H639" s="470"/>
      <c r="I639" s="470"/>
      <c r="J639" s="470"/>
      <c r="K639" s="470"/>
      <c r="L639" s="470"/>
      <c r="M639" s="470"/>
      <c r="N639" s="470"/>
      <c r="O639" s="470"/>
      <c r="P639" s="470"/>
      <c r="Q639" s="470"/>
      <c r="R639" s="470"/>
      <c r="S639" s="470"/>
      <c r="T639" s="470"/>
      <c r="U639" s="470"/>
      <c r="V639" s="470"/>
      <c r="W639" s="470"/>
      <c r="X639" s="470"/>
      <c r="Y639" s="470"/>
      <c r="Z639" s="470"/>
    </row>
    <row r="640">
      <c r="A640" s="470"/>
      <c r="B640" s="470"/>
      <c r="C640" s="470"/>
      <c r="D640" s="470"/>
      <c r="E640" s="470"/>
      <c r="F640" s="470"/>
      <c r="G640" s="470"/>
      <c r="H640" s="470"/>
      <c r="I640" s="470"/>
      <c r="J640" s="470"/>
      <c r="K640" s="470"/>
      <c r="L640" s="470"/>
      <c r="M640" s="470"/>
      <c r="N640" s="470"/>
      <c r="O640" s="470"/>
      <c r="P640" s="470"/>
      <c r="Q640" s="470"/>
      <c r="R640" s="470"/>
      <c r="S640" s="470"/>
      <c r="T640" s="470"/>
      <c r="U640" s="470"/>
      <c r="V640" s="470"/>
      <c r="W640" s="470"/>
      <c r="X640" s="470"/>
      <c r="Y640" s="470"/>
      <c r="Z640" s="470"/>
    </row>
    <row r="641">
      <c r="A641" s="470"/>
      <c r="B641" s="470"/>
      <c r="C641" s="470"/>
      <c r="D641" s="470"/>
      <c r="E641" s="470"/>
      <c r="F641" s="470"/>
      <c r="G641" s="470"/>
      <c r="H641" s="470"/>
      <c r="I641" s="470"/>
      <c r="J641" s="470"/>
      <c r="K641" s="470"/>
      <c r="L641" s="470"/>
      <c r="M641" s="470"/>
      <c r="N641" s="470"/>
      <c r="O641" s="470"/>
      <c r="P641" s="470"/>
      <c r="Q641" s="470"/>
      <c r="R641" s="470"/>
      <c r="S641" s="470"/>
      <c r="T641" s="470"/>
      <c r="U641" s="470"/>
      <c r="V641" s="470"/>
      <c r="W641" s="470"/>
      <c r="X641" s="470"/>
      <c r="Y641" s="470"/>
      <c r="Z641" s="470"/>
    </row>
    <row r="642">
      <c r="A642" s="470"/>
      <c r="B642" s="470"/>
      <c r="C642" s="470"/>
      <c r="D642" s="470"/>
      <c r="E642" s="470"/>
      <c r="F642" s="470"/>
      <c r="G642" s="470"/>
      <c r="H642" s="470"/>
      <c r="I642" s="470"/>
      <c r="J642" s="470"/>
      <c r="K642" s="470"/>
      <c r="L642" s="470"/>
      <c r="M642" s="470"/>
      <c r="N642" s="470"/>
      <c r="O642" s="470"/>
      <c r="P642" s="470"/>
      <c r="Q642" s="470"/>
      <c r="R642" s="470"/>
      <c r="S642" s="470"/>
      <c r="T642" s="470"/>
      <c r="U642" s="470"/>
      <c r="V642" s="470"/>
      <c r="W642" s="470"/>
      <c r="X642" s="470"/>
      <c r="Y642" s="470"/>
      <c r="Z642" s="470"/>
    </row>
    <row r="643">
      <c r="A643" s="470"/>
      <c r="B643" s="470"/>
      <c r="C643" s="470"/>
      <c r="D643" s="470"/>
      <c r="E643" s="470"/>
      <c r="F643" s="470"/>
      <c r="G643" s="470"/>
      <c r="H643" s="470"/>
      <c r="I643" s="470"/>
      <c r="J643" s="470"/>
      <c r="K643" s="470"/>
      <c r="L643" s="470"/>
      <c r="M643" s="470"/>
      <c r="N643" s="470"/>
      <c r="O643" s="470"/>
      <c r="P643" s="470"/>
      <c r="Q643" s="470"/>
      <c r="R643" s="470"/>
      <c r="S643" s="470"/>
      <c r="T643" s="470"/>
      <c r="U643" s="470"/>
      <c r="V643" s="470"/>
      <c r="W643" s="470"/>
      <c r="X643" s="470"/>
      <c r="Y643" s="470"/>
      <c r="Z643" s="470"/>
    </row>
    <row r="644">
      <c r="A644" s="470"/>
      <c r="B644" s="470"/>
      <c r="C644" s="470"/>
      <c r="D644" s="470"/>
      <c r="E644" s="470"/>
      <c r="F644" s="470"/>
      <c r="G644" s="470"/>
      <c r="H644" s="470"/>
      <c r="I644" s="470"/>
      <c r="J644" s="470"/>
      <c r="K644" s="470"/>
      <c r="L644" s="470"/>
      <c r="M644" s="470"/>
      <c r="N644" s="470"/>
      <c r="O644" s="470"/>
      <c r="P644" s="470"/>
      <c r="Q644" s="470"/>
      <c r="R644" s="470"/>
      <c r="S644" s="470"/>
      <c r="T644" s="470"/>
      <c r="U644" s="470"/>
      <c r="V644" s="470"/>
      <c r="W644" s="470"/>
      <c r="X644" s="470"/>
      <c r="Y644" s="470"/>
      <c r="Z644" s="470"/>
    </row>
    <row r="645">
      <c r="A645" s="470"/>
      <c r="B645" s="470"/>
      <c r="C645" s="470"/>
      <c r="D645" s="470"/>
      <c r="E645" s="470"/>
      <c r="F645" s="470"/>
      <c r="G645" s="470"/>
      <c r="H645" s="470"/>
      <c r="I645" s="470"/>
      <c r="J645" s="470"/>
      <c r="K645" s="470"/>
      <c r="L645" s="470"/>
      <c r="M645" s="470"/>
      <c r="N645" s="470"/>
      <c r="O645" s="470"/>
      <c r="P645" s="470"/>
      <c r="Q645" s="470"/>
      <c r="R645" s="470"/>
      <c r="S645" s="470"/>
      <c r="T645" s="470"/>
      <c r="U645" s="470"/>
      <c r="V645" s="470"/>
      <c r="W645" s="470"/>
      <c r="X645" s="470"/>
      <c r="Y645" s="470"/>
      <c r="Z645" s="470"/>
    </row>
    <row r="646">
      <c r="A646" s="470"/>
      <c r="B646" s="470"/>
      <c r="C646" s="470"/>
      <c r="D646" s="470"/>
      <c r="E646" s="470"/>
      <c r="F646" s="470"/>
      <c r="G646" s="470"/>
      <c r="H646" s="470"/>
      <c r="I646" s="470"/>
      <c r="J646" s="470"/>
      <c r="K646" s="470"/>
      <c r="L646" s="470"/>
      <c r="M646" s="470"/>
      <c r="N646" s="470"/>
      <c r="O646" s="470"/>
      <c r="P646" s="470"/>
      <c r="Q646" s="470"/>
      <c r="R646" s="470"/>
      <c r="S646" s="470"/>
      <c r="T646" s="470"/>
      <c r="U646" s="470"/>
      <c r="V646" s="470"/>
      <c r="W646" s="470"/>
      <c r="X646" s="470"/>
      <c r="Y646" s="470"/>
      <c r="Z646" s="470"/>
    </row>
    <row r="647">
      <c r="A647" s="470"/>
      <c r="B647" s="470"/>
      <c r="C647" s="470"/>
      <c r="D647" s="470"/>
      <c r="E647" s="470"/>
      <c r="F647" s="470"/>
      <c r="G647" s="470"/>
      <c r="H647" s="470"/>
      <c r="I647" s="470"/>
      <c r="J647" s="470"/>
      <c r="K647" s="470"/>
      <c r="L647" s="470"/>
      <c r="M647" s="470"/>
      <c r="N647" s="470"/>
      <c r="O647" s="470"/>
      <c r="P647" s="470"/>
      <c r="Q647" s="470"/>
      <c r="R647" s="470"/>
      <c r="S647" s="470"/>
      <c r="T647" s="470"/>
      <c r="U647" s="470"/>
      <c r="V647" s="470"/>
      <c r="W647" s="470"/>
      <c r="X647" s="470"/>
      <c r="Y647" s="470"/>
      <c r="Z647" s="470"/>
    </row>
    <row r="648">
      <c r="A648" s="470"/>
      <c r="B648" s="470"/>
      <c r="C648" s="470"/>
      <c r="D648" s="470"/>
      <c r="E648" s="470"/>
      <c r="F648" s="470"/>
      <c r="G648" s="470"/>
      <c r="H648" s="470"/>
      <c r="I648" s="470"/>
      <c r="J648" s="470"/>
      <c r="K648" s="470"/>
      <c r="L648" s="470"/>
      <c r="M648" s="470"/>
      <c r="N648" s="470"/>
      <c r="O648" s="470"/>
      <c r="P648" s="470"/>
      <c r="Q648" s="470"/>
      <c r="R648" s="470"/>
      <c r="S648" s="470"/>
      <c r="T648" s="470"/>
      <c r="U648" s="470"/>
      <c r="V648" s="470"/>
      <c r="W648" s="470"/>
      <c r="X648" s="470"/>
      <c r="Y648" s="470"/>
      <c r="Z648" s="470"/>
    </row>
    <row r="649">
      <c r="A649" s="470"/>
      <c r="B649" s="470"/>
      <c r="C649" s="470"/>
      <c r="D649" s="470"/>
      <c r="E649" s="470"/>
      <c r="F649" s="470"/>
      <c r="G649" s="470"/>
      <c r="H649" s="470"/>
      <c r="I649" s="470"/>
      <c r="J649" s="470"/>
      <c r="K649" s="470"/>
      <c r="L649" s="470"/>
      <c r="M649" s="470"/>
      <c r="N649" s="470"/>
      <c r="O649" s="470"/>
      <c r="P649" s="470"/>
      <c r="Q649" s="470"/>
      <c r="R649" s="470"/>
      <c r="S649" s="470"/>
      <c r="T649" s="470"/>
      <c r="U649" s="470"/>
      <c r="V649" s="470"/>
      <c r="W649" s="470"/>
      <c r="X649" s="470"/>
      <c r="Y649" s="470"/>
      <c r="Z649" s="470"/>
    </row>
    <row r="650">
      <c r="A650" s="470"/>
      <c r="B650" s="470"/>
      <c r="C650" s="470"/>
      <c r="D650" s="470"/>
      <c r="E650" s="470"/>
      <c r="F650" s="470"/>
      <c r="G650" s="470"/>
      <c r="H650" s="470"/>
      <c r="I650" s="470"/>
      <c r="J650" s="470"/>
      <c r="K650" s="470"/>
      <c r="L650" s="470"/>
      <c r="M650" s="470"/>
      <c r="N650" s="470"/>
      <c r="O650" s="470"/>
      <c r="P650" s="470"/>
      <c r="Q650" s="470"/>
      <c r="R650" s="470"/>
      <c r="S650" s="470"/>
      <c r="T650" s="470"/>
      <c r="U650" s="470"/>
      <c r="V650" s="470"/>
      <c r="W650" s="470"/>
      <c r="X650" s="470"/>
      <c r="Y650" s="470"/>
      <c r="Z650" s="470"/>
    </row>
    <row r="651">
      <c r="A651" s="470"/>
      <c r="B651" s="470"/>
      <c r="C651" s="470"/>
      <c r="D651" s="470"/>
      <c r="E651" s="470"/>
      <c r="F651" s="470"/>
      <c r="G651" s="470"/>
      <c r="H651" s="470"/>
      <c r="I651" s="470"/>
      <c r="J651" s="470"/>
      <c r="K651" s="470"/>
      <c r="L651" s="470"/>
      <c r="M651" s="470"/>
      <c r="N651" s="470"/>
      <c r="O651" s="470"/>
      <c r="P651" s="470"/>
      <c r="Q651" s="470"/>
      <c r="R651" s="470"/>
      <c r="S651" s="470"/>
      <c r="T651" s="470"/>
      <c r="U651" s="470"/>
      <c r="V651" s="470"/>
      <c r="W651" s="470"/>
      <c r="X651" s="470"/>
      <c r="Y651" s="470"/>
      <c r="Z651" s="470"/>
    </row>
    <row r="652">
      <c r="A652" s="470"/>
      <c r="B652" s="470"/>
      <c r="C652" s="470"/>
      <c r="D652" s="470"/>
      <c r="E652" s="470"/>
      <c r="F652" s="470"/>
      <c r="G652" s="470"/>
      <c r="H652" s="470"/>
      <c r="I652" s="470"/>
      <c r="J652" s="470"/>
      <c r="K652" s="470"/>
      <c r="L652" s="470"/>
      <c r="M652" s="470"/>
      <c r="N652" s="470"/>
      <c r="O652" s="470"/>
      <c r="P652" s="470"/>
      <c r="Q652" s="470"/>
      <c r="R652" s="470"/>
      <c r="S652" s="470"/>
      <c r="T652" s="470"/>
      <c r="U652" s="470"/>
      <c r="V652" s="470"/>
      <c r="W652" s="470"/>
      <c r="X652" s="470"/>
      <c r="Y652" s="470"/>
      <c r="Z652" s="470"/>
    </row>
    <row r="653">
      <c r="A653" s="470"/>
      <c r="B653" s="470"/>
      <c r="C653" s="470"/>
      <c r="D653" s="470"/>
      <c r="E653" s="470"/>
      <c r="F653" s="470"/>
      <c r="G653" s="470"/>
      <c r="H653" s="470"/>
      <c r="I653" s="470"/>
      <c r="J653" s="470"/>
      <c r="K653" s="470"/>
      <c r="L653" s="470"/>
      <c r="M653" s="470"/>
      <c r="N653" s="470"/>
      <c r="O653" s="470"/>
      <c r="P653" s="470"/>
      <c r="Q653" s="470"/>
      <c r="R653" s="470"/>
      <c r="S653" s="470"/>
      <c r="T653" s="470"/>
      <c r="U653" s="470"/>
      <c r="V653" s="470"/>
      <c r="W653" s="470"/>
      <c r="X653" s="470"/>
      <c r="Y653" s="470"/>
      <c r="Z653" s="470"/>
    </row>
    <row r="654">
      <c r="A654" s="470"/>
      <c r="B654" s="470"/>
      <c r="C654" s="470"/>
      <c r="D654" s="470"/>
      <c r="E654" s="470"/>
      <c r="F654" s="470"/>
      <c r="G654" s="470"/>
      <c r="H654" s="470"/>
      <c r="I654" s="470"/>
      <c r="J654" s="470"/>
      <c r="K654" s="470"/>
      <c r="L654" s="470"/>
      <c r="M654" s="470"/>
      <c r="N654" s="470"/>
      <c r="O654" s="470"/>
      <c r="P654" s="470"/>
      <c r="Q654" s="470"/>
      <c r="R654" s="470"/>
      <c r="S654" s="470"/>
      <c r="T654" s="470"/>
      <c r="U654" s="470"/>
      <c r="V654" s="470"/>
      <c r="W654" s="470"/>
      <c r="X654" s="470"/>
      <c r="Y654" s="470"/>
      <c r="Z654" s="470"/>
    </row>
    <row r="655">
      <c r="A655" s="470"/>
      <c r="B655" s="470"/>
      <c r="C655" s="470"/>
      <c r="D655" s="470"/>
      <c r="E655" s="470"/>
      <c r="F655" s="470"/>
      <c r="G655" s="470"/>
      <c r="H655" s="470"/>
      <c r="I655" s="470"/>
      <c r="J655" s="470"/>
      <c r="K655" s="470"/>
      <c r="L655" s="470"/>
      <c r="M655" s="470"/>
      <c r="N655" s="470"/>
      <c r="O655" s="470"/>
      <c r="P655" s="470"/>
      <c r="Q655" s="470"/>
      <c r="R655" s="470"/>
      <c r="S655" s="470"/>
      <c r="T655" s="470"/>
      <c r="U655" s="470"/>
      <c r="V655" s="470"/>
      <c r="W655" s="470"/>
      <c r="X655" s="470"/>
      <c r="Y655" s="470"/>
      <c r="Z655" s="470"/>
    </row>
    <row r="656">
      <c r="A656" s="470"/>
      <c r="B656" s="470"/>
      <c r="C656" s="470"/>
      <c r="D656" s="470"/>
      <c r="E656" s="470"/>
      <c r="F656" s="470"/>
      <c r="G656" s="470"/>
      <c r="H656" s="470"/>
      <c r="I656" s="470"/>
      <c r="J656" s="470"/>
      <c r="K656" s="470"/>
      <c r="L656" s="470"/>
      <c r="M656" s="470"/>
      <c r="N656" s="470"/>
      <c r="O656" s="470"/>
      <c r="P656" s="470"/>
      <c r="Q656" s="470"/>
      <c r="R656" s="470"/>
      <c r="S656" s="470"/>
      <c r="T656" s="470"/>
      <c r="U656" s="470"/>
      <c r="V656" s="470"/>
      <c r="W656" s="470"/>
      <c r="X656" s="470"/>
      <c r="Y656" s="470"/>
      <c r="Z656" s="470"/>
    </row>
    <row r="657">
      <c r="A657" s="470"/>
      <c r="B657" s="470"/>
      <c r="C657" s="470"/>
      <c r="D657" s="470"/>
      <c r="E657" s="470"/>
      <c r="F657" s="470"/>
      <c r="G657" s="470"/>
      <c r="H657" s="470"/>
      <c r="I657" s="470"/>
      <c r="J657" s="470"/>
      <c r="K657" s="470"/>
      <c r="L657" s="470"/>
      <c r="M657" s="470"/>
      <c r="N657" s="470"/>
      <c r="O657" s="470"/>
      <c r="P657" s="470"/>
      <c r="Q657" s="470"/>
      <c r="R657" s="470"/>
      <c r="S657" s="470"/>
      <c r="T657" s="470"/>
      <c r="U657" s="470"/>
      <c r="V657" s="470"/>
      <c r="W657" s="470"/>
      <c r="X657" s="470"/>
      <c r="Y657" s="470"/>
      <c r="Z657" s="470"/>
    </row>
    <row r="658">
      <c r="A658" s="470"/>
      <c r="B658" s="470"/>
      <c r="C658" s="470"/>
      <c r="D658" s="470"/>
      <c r="E658" s="470"/>
      <c r="F658" s="470"/>
      <c r="G658" s="470"/>
      <c r="H658" s="470"/>
      <c r="I658" s="470"/>
      <c r="J658" s="470"/>
      <c r="K658" s="470"/>
      <c r="L658" s="470"/>
      <c r="M658" s="470"/>
      <c r="N658" s="470"/>
      <c r="O658" s="470"/>
      <c r="P658" s="470"/>
      <c r="Q658" s="470"/>
      <c r="R658" s="470"/>
      <c r="S658" s="470"/>
      <c r="T658" s="470"/>
      <c r="U658" s="470"/>
      <c r="V658" s="470"/>
      <c r="W658" s="470"/>
      <c r="X658" s="470"/>
      <c r="Y658" s="470"/>
      <c r="Z658" s="470"/>
    </row>
    <row r="659">
      <c r="A659" s="470"/>
      <c r="B659" s="470"/>
      <c r="C659" s="470"/>
      <c r="D659" s="470"/>
      <c r="E659" s="470"/>
      <c r="F659" s="470"/>
      <c r="G659" s="470"/>
      <c r="H659" s="470"/>
      <c r="I659" s="470"/>
      <c r="J659" s="470"/>
      <c r="K659" s="470"/>
      <c r="L659" s="470"/>
      <c r="M659" s="470"/>
      <c r="N659" s="470"/>
      <c r="O659" s="470"/>
      <c r="P659" s="470"/>
      <c r="Q659" s="470"/>
      <c r="R659" s="470"/>
      <c r="S659" s="470"/>
      <c r="T659" s="470"/>
      <c r="U659" s="470"/>
      <c r="V659" s="470"/>
      <c r="W659" s="470"/>
      <c r="X659" s="470"/>
      <c r="Y659" s="470"/>
      <c r="Z659" s="470"/>
    </row>
    <row r="660">
      <c r="A660" s="470"/>
      <c r="B660" s="470"/>
      <c r="C660" s="470"/>
      <c r="D660" s="470"/>
      <c r="E660" s="470"/>
      <c r="F660" s="470"/>
      <c r="G660" s="470"/>
      <c r="H660" s="470"/>
      <c r="I660" s="470"/>
      <c r="J660" s="470"/>
      <c r="K660" s="470"/>
      <c r="L660" s="470"/>
      <c r="M660" s="470"/>
      <c r="N660" s="470"/>
      <c r="O660" s="470"/>
      <c r="P660" s="470"/>
      <c r="Q660" s="470"/>
      <c r="R660" s="470"/>
      <c r="S660" s="470"/>
      <c r="T660" s="470"/>
      <c r="U660" s="470"/>
      <c r="V660" s="470"/>
      <c r="W660" s="470"/>
      <c r="X660" s="470"/>
      <c r="Y660" s="470"/>
      <c r="Z660" s="470"/>
    </row>
    <row r="661">
      <c r="A661" s="470"/>
      <c r="B661" s="470"/>
      <c r="C661" s="470"/>
      <c r="D661" s="470"/>
      <c r="E661" s="470"/>
      <c r="F661" s="470"/>
      <c r="G661" s="470"/>
      <c r="H661" s="470"/>
      <c r="I661" s="470"/>
      <c r="J661" s="470"/>
      <c r="K661" s="470"/>
      <c r="L661" s="470"/>
      <c r="M661" s="470"/>
      <c r="N661" s="470"/>
      <c r="O661" s="470"/>
      <c r="P661" s="470"/>
      <c r="Q661" s="470"/>
      <c r="R661" s="470"/>
      <c r="S661" s="470"/>
      <c r="T661" s="470"/>
      <c r="U661" s="470"/>
      <c r="V661" s="470"/>
      <c r="W661" s="470"/>
      <c r="X661" s="470"/>
      <c r="Y661" s="470"/>
      <c r="Z661" s="470"/>
    </row>
    <row r="662">
      <c r="A662" s="470"/>
      <c r="B662" s="470"/>
      <c r="C662" s="470"/>
      <c r="D662" s="470"/>
      <c r="E662" s="470"/>
      <c r="F662" s="470"/>
      <c r="G662" s="470"/>
      <c r="H662" s="470"/>
      <c r="I662" s="470"/>
      <c r="J662" s="470"/>
      <c r="K662" s="470"/>
      <c r="L662" s="470"/>
      <c r="M662" s="470"/>
      <c r="N662" s="470"/>
      <c r="O662" s="470"/>
      <c r="P662" s="470"/>
      <c r="Q662" s="470"/>
      <c r="R662" s="470"/>
      <c r="S662" s="470"/>
      <c r="T662" s="470"/>
      <c r="U662" s="470"/>
      <c r="V662" s="470"/>
      <c r="W662" s="470"/>
      <c r="X662" s="470"/>
      <c r="Y662" s="470"/>
      <c r="Z662" s="470"/>
    </row>
    <row r="663">
      <c r="A663" s="470"/>
      <c r="B663" s="470"/>
      <c r="C663" s="470"/>
      <c r="D663" s="470"/>
      <c r="E663" s="470"/>
      <c r="F663" s="470"/>
      <c r="G663" s="470"/>
      <c r="H663" s="470"/>
      <c r="I663" s="470"/>
      <c r="J663" s="470"/>
      <c r="K663" s="470"/>
      <c r="L663" s="470"/>
      <c r="M663" s="470"/>
      <c r="N663" s="470"/>
      <c r="O663" s="470"/>
      <c r="P663" s="470"/>
      <c r="Q663" s="470"/>
      <c r="R663" s="470"/>
      <c r="S663" s="470"/>
      <c r="T663" s="470"/>
      <c r="U663" s="470"/>
      <c r="V663" s="470"/>
      <c r="W663" s="470"/>
      <c r="X663" s="470"/>
      <c r="Y663" s="470"/>
      <c r="Z663" s="470"/>
    </row>
    <row r="664">
      <c r="A664" s="470"/>
      <c r="B664" s="470"/>
      <c r="C664" s="470"/>
      <c r="D664" s="470"/>
      <c r="E664" s="470"/>
      <c r="F664" s="470"/>
      <c r="G664" s="470"/>
      <c r="H664" s="470"/>
      <c r="I664" s="470"/>
      <c r="J664" s="470"/>
      <c r="K664" s="470"/>
      <c r="L664" s="470"/>
      <c r="M664" s="470"/>
      <c r="N664" s="470"/>
      <c r="O664" s="470"/>
      <c r="P664" s="470"/>
      <c r="Q664" s="470"/>
      <c r="R664" s="470"/>
      <c r="S664" s="470"/>
      <c r="T664" s="470"/>
      <c r="U664" s="470"/>
      <c r="V664" s="470"/>
      <c r="W664" s="470"/>
      <c r="X664" s="470"/>
      <c r="Y664" s="470"/>
      <c r="Z664" s="470"/>
    </row>
    <row r="665">
      <c r="A665" s="470"/>
      <c r="B665" s="470"/>
      <c r="C665" s="470"/>
      <c r="D665" s="470"/>
      <c r="E665" s="470"/>
      <c r="F665" s="470"/>
      <c r="G665" s="470"/>
      <c r="H665" s="470"/>
      <c r="I665" s="470"/>
      <c r="J665" s="470"/>
      <c r="K665" s="470"/>
      <c r="L665" s="470"/>
      <c r="M665" s="470"/>
      <c r="N665" s="470"/>
      <c r="O665" s="470"/>
      <c r="P665" s="470"/>
      <c r="Q665" s="470"/>
      <c r="R665" s="470"/>
      <c r="S665" s="470"/>
      <c r="T665" s="470"/>
      <c r="U665" s="470"/>
      <c r="V665" s="470"/>
      <c r="W665" s="470"/>
      <c r="X665" s="470"/>
      <c r="Y665" s="470"/>
      <c r="Z665" s="470"/>
    </row>
    <row r="666">
      <c r="A666" s="470"/>
      <c r="B666" s="470"/>
      <c r="C666" s="470"/>
      <c r="D666" s="470"/>
      <c r="E666" s="470"/>
      <c r="F666" s="470"/>
      <c r="G666" s="470"/>
      <c r="H666" s="470"/>
      <c r="I666" s="470"/>
      <c r="J666" s="470"/>
      <c r="K666" s="470"/>
      <c r="L666" s="470"/>
      <c r="M666" s="470"/>
      <c r="N666" s="470"/>
      <c r="O666" s="470"/>
      <c r="P666" s="470"/>
      <c r="Q666" s="470"/>
      <c r="R666" s="470"/>
      <c r="S666" s="470"/>
      <c r="T666" s="470"/>
      <c r="U666" s="470"/>
      <c r="V666" s="470"/>
      <c r="W666" s="470"/>
      <c r="X666" s="470"/>
      <c r="Y666" s="470"/>
      <c r="Z666" s="470"/>
    </row>
    <row r="667">
      <c r="A667" s="470"/>
      <c r="B667" s="470"/>
      <c r="C667" s="470"/>
      <c r="D667" s="470"/>
      <c r="E667" s="470"/>
      <c r="F667" s="470"/>
      <c r="G667" s="470"/>
      <c r="H667" s="470"/>
      <c r="I667" s="470"/>
      <c r="J667" s="470"/>
      <c r="K667" s="470"/>
      <c r="L667" s="470"/>
      <c r="M667" s="470"/>
      <c r="N667" s="470"/>
      <c r="O667" s="470"/>
      <c r="P667" s="470"/>
      <c r="Q667" s="470"/>
      <c r="R667" s="470"/>
      <c r="S667" s="470"/>
      <c r="T667" s="470"/>
      <c r="U667" s="470"/>
      <c r="V667" s="470"/>
      <c r="W667" s="470"/>
      <c r="X667" s="470"/>
      <c r="Y667" s="470"/>
      <c r="Z667" s="470"/>
    </row>
    <row r="668">
      <c r="A668" s="470"/>
      <c r="B668" s="470"/>
      <c r="C668" s="470"/>
      <c r="D668" s="470"/>
      <c r="E668" s="470"/>
      <c r="F668" s="470"/>
      <c r="G668" s="470"/>
      <c r="H668" s="470"/>
      <c r="I668" s="470"/>
      <c r="J668" s="470"/>
      <c r="K668" s="470"/>
      <c r="L668" s="470"/>
      <c r="M668" s="470"/>
      <c r="N668" s="470"/>
      <c r="O668" s="470"/>
      <c r="P668" s="470"/>
      <c r="Q668" s="470"/>
      <c r="R668" s="470"/>
      <c r="S668" s="470"/>
      <c r="T668" s="470"/>
      <c r="U668" s="470"/>
      <c r="V668" s="470"/>
      <c r="W668" s="470"/>
      <c r="X668" s="470"/>
      <c r="Y668" s="470"/>
      <c r="Z668" s="470"/>
    </row>
    <row r="669">
      <c r="A669" s="470"/>
      <c r="B669" s="470"/>
      <c r="C669" s="470"/>
      <c r="D669" s="470"/>
      <c r="E669" s="470"/>
      <c r="F669" s="470"/>
      <c r="G669" s="470"/>
      <c r="H669" s="470"/>
      <c r="I669" s="470"/>
      <c r="J669" s="470"/>
      <c r="K669" s="470"/>
      <c r="L669" s="470"/>
      <c r="M669" s="470"/>
      <c r="N669" s="470"/>
      <c r="O669" s="470"/>
      <c r="P669" s="470"/>
      <c r="Q669" s="470"/>
      <c r="R669" s="470"/>
      <c r="S669" s="470"/>
      <c r="T669" s="470"/>
      <c r="U669" s="470"/>
      <c r="V669" s="470"/>
      <c r="W669" s="470"/>
      <c r="X669" s="470"/>
      <c r="Y669" s="470"/>
      <c r="Z669" s="470"/>
    </row>
    <row r="670">
      <c r="A670" s="470"/>
      <c r="B670" s="470"/>
      <c r="C670" s="470"/>
      <c r="D670" s="470"/>
      <c r="E670" s="470"/>
      <c r="F670" s="470"/>
      <c r="G670" s="470"/>
      <c r="H670" s="470"/>
      <c r="I670" s="470"/>
      <c r="J670" s="470"/>
      <c r="K670" s="470"/>
      <c r="L670" s="470"/>
      <c r="M670" s="470"/>
      <c r="N670" s="470"/>
      <c r="O670" s="470"/>
      <c r="P670" s="470"/>
      <c r="Q670" s="470"/>
      <c r="R670" s="470"/>
      <c r="S670" s="470"/>
      <c r="T670" s="470"/>
      <c r="U670" s="470"/>
      <c r="V670" s="470"/>
      <c r="W670" s="470"/>
      <c r="X670" s="470"/>
      <c r="Y670" s="470"/>
      <c r="Z670" s="470"/>
    </row>
    <row r="671">
      <c r="A671" s="470"/>
      <c r="B671" s="470"/>
      <c r="C671" s="470"/>
      <c r="D671" s="470"/>
      <c r="E671" s="470"/>
      <c r="F671" s="470"/>
      <c r="G671" s="470"/>
      <c r="H671" s="470"/>
      <c r="I671" s="470"/>
      <c r="J671" s="470"/>
      <c r="K671" s="470"/>
      <c r="L671" s="470"/>
      <c r="M671" s="470"/>
      <c r="N671" s="470"/>
      <c r="O671" s="470"/>
      <c r="P671" s="470"/>
      <c r="Q671" s="470"/>
      <c r="R671" s="470"/>
      <c r="S671" s="470"/>
      <c r="T671" s="470"/>
      <c r="U671" s="470"/>
      <c r="V671" s="470"/>
      <c r="W671" s="470"/>
      <c r="X671" s="470"/>
      <c r="Y671" s="470"/>
      <c r="Z671" s="470"/>
    </row>
    <row r="672">
      <c r="A672" s="470"/>
      <c r="B672" s="470"/>
      <c r="C672" s="470"/>
      <c r="D672" s="470"/>
      <c r="E672" s="470"/>
      <c r="F672" s="470"/>
      <c r="G672" s="470"/>
      <c r="H672" s="470"/>
      <c r="I672" s="470"/>
      <c r="J672" s="470"/>
      <c r="K672" s="470"/>
      <c r="L672" s="470"/>
      <c r="M672" s="470"/>
      <c r="N672" s="470"/>
      <c r="O672" s="470"/>
      <c r="P672" s="470"/>
      <c r="Q672" s="470"/>
      <c r="R672" s="470"/>
      <c r="S672" s="470"/>
      <c r="T672" s="470"/>
      <c r="U672" s="470"/>
      <c r="V672" s="470"/>
      <c r="W672" s="470"/>
      <c r="X672" s="470"/>
      <c r="Y672" s="470"/>
      <c r="Z672" s="470"/>
    </row>
    <row r="673">
      <c r="A673" s="470"/>
      <c r="B673" s="470"/>
      <c r="C673" s="470"/>
      <c r="D673" s="470"/>
      <c r="E673" s="470"/>
      <c r="F673" s="470"/>
      <c r="G673" s="470"/>
      <c r="H673" s="470"/>
      <c r="I673" s="470"/>
      <c r="J673" s="470"/>
      <c r="K673" s="470"/>
      <c r="L673" s="470"/>
      <c r="M673" s="470"/>
      <c r="N673" s="470"/>
      <c r="O673" s="470"/>
      <c r="P673" s="470"/>
      <c r="Q673" s="470"/>
      <c r="R673" s="470"/>
      <c r="S673" s="470"/>
      <c r="T673" s="470"/>
      <c r="U673" s="470"/>
      <c r="V673" s="470"/>
      <c r="W673" s="470"/>
      <c r="X673" s="470"/>
      <c r="Y673" s="470"/>
      <c r="Z673" s="470"/>
    </row>
    <row r="674">
      <c r="A674" s="470"/>
      <c r="B674" s="470"/>
      <c r="C674" s="470"/>
      <c r="D674" s="470"/>
      <c r="E674" s="470"/>
      <c r="F674" s="470"/>
      <c r="G674" s="470"/>
      <c r="H674" s="470"/>
      <c r="I674" s="470"/>
      <c r="J674" s="470"/>
      <c r="K674" s="470"/>
      <c r="L674" s="470"/>
      <c r="M674" s="470"/>
      <c r="N674" s="470"/>
      <c r="O674" s="470"/>
      <c r="P674" s="470"/>
      <c r="Q674" s="470"/>
      <c r="R674" s="470"/>
      <c r="S674" s="470"/>
      <c r="T674" s="470"/>
      <c r="U674" s="470"/>
      <c r="V674" s="470"/>
      <c r="W674" s="470"/>
      <c r="X674" s="470"/>
      <c r="Y674" s="470"/>
      <c r="Z674" s="470"/>
    </row>
    <row r="675">
      <c r="A675" s="470"/>
      <c r="B675" s="470"/>
      <c r="C675" s="470"/>
      <c r="D675" s="470"/>
      <c r="E675" s="470"/>
      <c r="F675" s="470"/>
      <c r="G675" s="470"/>
      <c r="H675" s="470"/>
      <c r="I675" s="470"/>
      <c r="J675" s="470"/>
      <c r="K675" s="470"/>
      <c r="L675" s="470"/>
      <c r="M675" s="470"/>
      <c r="N675" s="470"/>
      <c r="O675" s="470"/>
      <c r="P675" s="470"/>
      <c r="Q675" s="470"/>
      <c r="R675" s="470"/>
      <c r="S675" s="470"/>
      <c r="T675" s="470"/>
      <c r="U675" s="470"/>
      <c r="V675" s="470"/>
      <c r="W675" s="470"/>
      <c r="X675" s="470"/>
      <c r="Y675" s="470"/>
      <c r="Z675" s="470"/>
    </row>
    <row r="676">
      <c r="A676" s="470"/>
      <c r="B676" s="470"/>
      <c r="C676" s="470"/>
      <c r="D676" s="470"/>
      <c r="E676" s="470"/>
      <c r="F676" s="470"/>
      <c r="G676" s="470"/>
      <c r="H676" s="470"/>
      <c r="I676" s="470"/>
      <c r="J676" s="470"/>
      <c r="K676" s="470"/>
      <c r="L676" s="470"/>
      <c r="M676" s="470"/>
      <c r="N676" s="470"/>
      <c r="O676" s="470"/>
      <c r="P676" s="470"/>
      <c r="Q676" s="470"/>
      <c r="R676" s="470"/>
      <c r="S676" s="470"/>
      <c r="T676" s="470"/>
      <c r="U676" s="470"/>
      <c r="V676" s="470"/>
      <c r="W676" s="470"/>
      <c r="X676" s="470"/>
      <c r="Y676" s="470"/>
      <c r="Z676" s="470"/>
    </row>
    <row r="677">
      <c r="A677" s="470"/>
      <c r="B677" s="470"/>
      <c r="C677" s="470"/>
      <c r="D677" s="470"/>
      <c r="E677" s="470"/>
      <c r="F677" s="470"/>
      <c r="G677" s="470"/>
      <c r="H677" s="470"/>
      <c r="I677" s="470"/>
      <c r="J677" s="470"/>
      <c r="K677" s="470"/>
      <c r="L677" s="470"/>
      <c r="M677" s="470"/>
      <c r="N677" s="470"/>
      <c r="O677" s="470"/>
      <c r="P677" s="470"/>
      <c r="Q677" s="470"/>
      <c r="R677" s="470"/>
      <c r="S677" s="470"/>
      <c r="T677" s="470"/>
      <c r="U677" s="470"/>
      <c r="V677" s="470"/>
      <c r="W677" s="470"/>
      <c r="X677" s="470"/>
      <c r="Y677" s="470"/>
      <c r="Z677" s="470"/>
    </row>
    <row r="678">
      <c r="A678" s="470"/>
      <c r="B678" s="470"/>
      <c r="C678" s="470"/>
      <c r="D678" s="470"/>
      <c r="E678" s="470"/>
      <c r="F678" s="470"/>
      <c r="G678" s="470"/>
      <c r="H678" s="470"/>
      <c r="I678" s="470"/>
      <c r="J678" s="470"/>
      <c r="K678" s="470"/>
      <c r="L678" s="470"/>
      <c r="M678" s="470"/>
      <c r="N678" s="470"/>
      <c r="O678" s="470"/>
      <c r="P678" s="470"/>
      <c r="Q678" s="470"/>
      <c r="R678" s="470"/>
      <c r="S678" s="470"/>
      <c r="T678" s="470"/>
      <c r="U678" s="470"/>
      <c r="V678" s="470"/>
      <c r="W678" s="470"/>
      <c r="X678" s="470"/>
      <c r="Y678" s="470"/>
      <c r="Z678" s="470"/>
    </row>
    <row r="679">
      <c r="A679" s="470"/>
      <c r="B679" s="470"/>
      <c r="C679" s="470"/>
      <c r="D679" s="470"/>
      <c r="E679" s="470"/>
      <c r="F679" s="470"/>
      <c r="G679" s="470"/>
      <c r="H679" s="470"/>
      <c r="I679" s="470"/>
      <c r="J679" s="470"/>
      <c r="K679" s="470"/>
      <c r="L679" s="470"/>
      <c r="M679" s="470"/>
      <c r="N679" s="470"/>
      <c r="O679" s="470"/>
      <c r="P679" s="470"/>
      <c r="Q679" s="470"/>
      <c r="R679" s="470"/>
      <c r="S679" s="470"/>
      <c r="T679" s="470"/>
      <c r="U679" s="470"/>
      <c r="V679" s="470"/>
      <c r="W679" s="470"/>
      <c r="X679" s="470"/>
      <c r="Y679" s="470"/>
      <c r="Z679" s="470"/>
    </row>
    <row r="680">
      <c r="A680" s="470"/>
      <c r="B680" s="470"/>
      <c r="C680" s="470"/>
      <c r="D680" s="470"/>
      <c r="E680" s="470"/>
      <c r="F680" s="470"/>
      <c r="G680" s="470"/>
      <c r="H680" s="470"/>
      <c r="I680" s="470"/>
      <c r="J680" s="470"/>
      <c r="K680" s="470"/>
      <c r="L680" s="470"/>
      <c r="M680" s="470"/>
      <c r="N680" s="470"/>
      <c r="O680" s="470"/>
      <c r="P680" s="470"/>
      <c r="Q680" s="470"/>
      <c r="R680" s="470"/>
      <c r="S680" s="470"/>
      <c r="T680" s="470"/>
      <c r="U680" s="470"/>
      <c r="V680" s="470"/>
      <c r="W680" s="470"/>
      <c r="X680" s="470"/>
      <c r="Y680" s="470"/>
      <c r="Z680" s="470"/>
    </row>
    <row r="681">
      <c r="A681" s="470"/>
      <c r="B681" s="470"/>
      <c r="C681" s="470"/>
      <c r="D681" s="470"/>
      <c r="E681" s="470"/>
      <c r="F681" s="470"/>
      <c r="G681" s="470"/>
      <c r="H681" s="470"/>
      <c r="I681" s="470"/>
      <c r="J681" s="470"/>
      <c r="K681" s="470"/>
      <c r="L681" s="470"/>
      <c r="M681" s="470"/>
      <c r="N681" s="470"/>
      <c r="O681" s="470"/>
      <c r="P681" s="470"/>
      <c r="Q681" s="470"/>
      <c r="R681" s="470"/>
      <c r="S681" s="470"/>
      <c r="T681" s="470"/>
      <c r="U681" s="470"/>
      <c r="V681" s="470"/>
      <c r="W681" s="470"/>
      <c r="X681" s="470"/>
      <c r="Y681" s="470"/>
      <c r="Z681" s="470"/>
    </row>
    <row r="682">
      <c r="A682" s="470"/>
      <c r="B682" s="470"/>
      <c r="C682" s="470"/>
      <c r="D682" s="470"/>
      <c r="E682" s="470"/>
      <c r="F682" s="470"/>
      <c r="G682" s="470"/>
      <c r="H682" s="470"/>
      <c r="I682" s="470"/>
      <c r="J682" s="470"/>
      <c r="K682" s="470"/>
      <c r="L682" s="470"/>
      <c r="M682" s="470"/>
      <c r="N682" s="470"/>
      <c r="O682" s="470"/>
      <c r="P682" s="470"/>
      <c r="Q682" s="470"/>
      <c r="R682" s="470"/>
      <c r="S682" s="470"/>
      <c r="T682" s="470"/>
      <c r="U682" s="470"/>
      <c r="V682" s="470"/>
      <c r="W682" s="470"/>
      <c r="X682" s="470"/>
      <c r="Y682" s="470"/>
      <c r="Z682" s="470"/>
    </row>
    <row r="683">
      <c r="A683" s="470"/>
      <c r="B683" s="470"/>
      <c r="C683" s="470"/>
      <c r="D683" s="470"/>
      <c r="E683" s="470"/>
      <c r="F683" s="470"/>
      <c r="G683" s="470"/>
      <c r="H683" s="470"/>
      <c r="I683" s="470"/>
      <c r="J683" s="470"/>
      <c r="K683" s="470"/>
      <c r="L683" s="470"/>
      <c r="M683" s="470"/>
      <c r="N683" s="470"/>
      <c r="O683" s="470"/>
      <c r="P683" s="470"/>
      <c r="Q683" s="470"/>
      <c r="R683" s="470"/>
      <c r="S683" s="470"/>
      <c r="T683" s="470"/>
      <c r="U683" s="470"/>
      <c r="V683" s="470"/>
      <c r="W683" s="470"/>
      <c r="X683" s="470"/>
      <c r="Y683" s="470"/>
      <c r="Z683" s="470"/>
    </row>
    <row r="684">
      <c r="A684" s="470"/>
      <c r="B684" s="470"/>
      <c r="C684" s="470"/>
      <c r="D684" s="470"/>
      <c r="E684" s="470"/>
      <c r="F684" s="470"/>
      <c r="G684" s="470"/>
      <c r="H684" s="470"/>
      <c r="I684" s="470"/>
      <c r="J684" s="470"/>
      <c r="K684" s="470"/>
      <c r="L684" s="470"/>
      <c r="M684" s="470"/>
      <c r="N684" s="470"/>
      <c r="O684" s="470"/>
      <c r="P684" s="470"/>
      <c r="Q684" s="470"/>
      <c r="R684" s="470"/>
      <c r="S684" s="470"/>
      <c r="T684" s="470"/>
      <c r="U684" s="470"/>
      <c r="V684" s="470"/>
      <c r="W684" s="470"/>
      <c r="X684" s="470"/>
      <c r="Y684" s="470"/>
      <c r="Z684" s="470"/>
    </row>
    <row r="685">
      <c r="A685" s="470"/>
      <c r="B685" s="470"/>
      <c r="C685" s="470"/>
      <c r="D685" s="470"/>
      <c r="E685" s="470"/>
      <c r="F685" s="470"/>
      <c r="G685" s="470"/>
      <c r="H685" s="470"/>
      <c r="I685" s="470"/>
      <c r="J685" s="470"/>
      <c r="K685" s="470"/>
      <c r="L685" s="470"/>
      <c r="M685" s="470"/>
      <c r="N685" s="470"/>
      <c r="O685" s="470"/>
      <c r="P685" s="470"/>
      <c r="Q685" s="470"/>
      <c r="R685" s="470"/>
      <c r="S685" s="470"/>
      <c r="T685" s="470"/>
      <c r="U685" s="470"/>
      <c r="V685" s="470"/>
      <c r="W685" s="470"/>
      <c r="X685" s="470"/>
      <c r="Y685" s="470"/>
      <c r="Z685" s="470"/>
    </row>
    <row r="686">
      <c r="A686" s="470"/>
      <c r="B686" s="470"/>
      <c r="C686" s="470"/>
      <c r="D686" s="470"/>
      <c r="E686" s="470"/>
      <c r="F686" s="470"/>
      <c r="G686" s="470"/>
      <c r="H686" s="470"/>
      <c r="I686" s="470"/>
      <c r="J686" s="470"/>
      <c r="K686" s="470"/>
      <c r="L686" s="470"/>
      <c r="M686" s="470"/>
      <c r="N686" s="470"/>
      <c r="O686" s="470"/>
      <c r="P686" s="470"/>
      <c r="Q686" s="470"/>
      <c r="R686" s="470"/>
      <c r="S686" s="470"/>
      <c r="T686" s="470"/>
      <c r="U686" s="470"/>
      <c r="V686" s="470"/>
      <c r="W686" s="470"/>
      <c r="X686" s="470"/>
      <c r="Y686" s="470"/>
      <c r="Z686" s="470"/>
    </row>
    <row r="687">
      <c r="A687" s="470"/>
      <c r="B687" s="470"/>
      <c r="C687" s="470"/>
      <c r="D687" s="470"/>
      <c r="E687" s="470"/>
      <c r="F687" s="470"/>
      <c r="G687" s="470"/>
      <c r="H687" s="470"/>
      <c r="I687" s="470"/>
      <c r="J687" s="470"/>
      <c r="K687" s="470"/>
      <c r="L687" s="470"/>
      <c r="M687" s="470"/>
      <c r="N687" s="470"/>
      <c r="O687" s="470"/>
      <c r="P687" s="470"/>
      <c r="Q687" s="470"/>
      <c r="R687" s="470"/>
      <c r="S687" s="470"/>
      <c r="T687" s="470"/>
      <c r="U687" s="470"/>
      <c r="V687" s="470"/>
      <c r="W687" s="470"/>
      <c r="X687" s="470"/>
      <c r="Y687" s="470"/>
      <c r="Z687" s="470"/>
    </row>
    <row r="688">
      <c r="A688" s="470"/>
      <c r="B688" s="470"/>
      <c r="C688" s="470"/>
      <c r="D688" s="470"/>
      <c r="E688" s="470"/>
      <c r="F688" s="470"/>
      <c r="G688" s="470"/>
      <c r="H688" s="470"/>
      <c r="I688" s="470"/>
      <c r="J688" s="470"/>
      <c r="K688" s="470"/>
      <c r="L688" s="470"/>
      <c r="M688" s="470"/>
      <c r="N688" s="470"/>
      <c r="O688" s="470"/>
      <c r="P688" s="470"/>
      <c r="Q688" s="470"/>
      <c r="R688" s="470"/>
      <c r="S688" s="470"/>
      <c r="T688" s="470"/>
      <c r="U688" s="470"/>
      <c r="V688" s="470"/>
      <c r="W688" s="470"/>
      <c r="X688" s="470"/>
      <c r="Y688" s="470"/>
      <c r="Z688" s="470"/>
    </row>
    <row r="689">
      <c r="A689" s="470"/>
      <c r="B689" s="470"/>
      <c r="C689" s="470"/>
      <c r="D689" s="470"/>
      <c r="E689" s="470"/>
      <c r="F689" s="470"/>
      <c r="G689" s="470"/>
      <c r="H689" s="470"/>
      <c r="I689" s="470"/>
      <c r="J689" s="470"/>
      <c r="K689" s="470"/>
      <c r="L689" s="470"/>
      <c r="M689" s="470"/>
      <c r="N689" s="470"/>
      <c r="O689" s="470"/>
      <c r="P689" s="470"/>
      <c r="Q689" s="470"/>
      <c r="R689" s="470"/>
      <c r="S689" s="470"/>
      <c r="T689" s="470"/>
      <c r="U689" s="470"/>
      <c r="V689" s="470"/>
      <c r="W689" s="470"/>
      <c r="X689" s="470"/>
      <c r="Y689" s="470"/>
      <c r="Z689" s="470"/>
    </row>
    <row r="690">
      <c r="A690" s="470"/>
      <c r="B690" s="470"/>
      <c r="C690" s="470"/>
      <c r="D690" s="470"/>
      <c r="E690" s="470"/>
      <c r="F690" s="470"/>
      <c r="G690" s="470"/>
      <c r="H690" s="470"/>
      <c r="I690" s="470"/>
      <c r="J690" s="470"/>
      <c r="K690" s="470"/>
      <c r="L690" s="470"/>
      <c r="M690" s="470"/>
      <c r="N690" s="470"/>
      <c r="O690" s="470"/>
      <c r="P690" s="470"/>
      <c r="Q690" s="470"/>
      <c r="R690" s="470"/>
      <c r="S690" s="470"/>
      <c r="T690" s="470"/>
      <c r="U690" s="470"/>
      <c r="V690" s="470"/>
      <c r="W690" s="470"/>
      <c r="X690" s="470"/>
      <c r="Y690" s="470"/>
      <c r="Z690" s="470"/>
    </row>
    <row r="691">
      <c r="A691" s="470"/>
      <c r="B691" s="470"/>
      <c r="C691" s="470"/>
      <c r="D691" s="470"/>
      <c r="E691" s="470"/>
      <c r="F691" s="470"/>
      <c r="G691" s="470"/>
      <c r="H691" s="470"/>
      <c r="I691" s="470"/>
      <c r="J691" s="470"/>
      <c r="K691" s="470"/>
      <c r="L691" s="470"/>
      <c r="M691" s="470"/>
      <c r="N691" s="470"/>
      <c r="O691" s="470"/>
      <c r="P691" s="470"/>
      <c r="Q691" s="470"/>
      <c r="R691" s="470"/>
      <c r="S691" s="470"/>
      <c r="T691" s="470"/>
      <c r="U691" s="470"/>
      <c r="V691" s="470"/>
      <c r="W691" s="470"/>
      <c r="X691" s="470"/>
      <c r="Y691" s="470"/>
      <c r="Z691" s="470"/>
    </row>
    <row r="692">
      <c r="A692" s="470"/>
      <c r="B692" s="470"/>
      <c r="C692" s="470"/>
      <c r="D692" s="470"/>
      <c r="E692" s="470"/>
      <c r="F692" s="470"/>
      <c r="G692" s="470"/>
      <c r="H692" s="470"/>
      <c r="I692" s="470"/>
      <c r="J692" s="470"/>
      <c r="K692" s="470"/>
      <c r="L692" s="470"/>
      <c r="M692" s="470"/>
      <c r="N692" s="470"/>
      <c r="O692" s="470"/>
      <c r="P692" s="470"/>
      <c r="Q692" s="470"/>
      <c r="R692" s="470"/>
      <c r="S692" s="470"/>
      <c r="T692" s="470"/>
      <c r="U692" s="470"/>
      <c r="V692" s="470"/>
      <c r="W692" s="470"/>
      <c r="X692" s="470"/>
      <c r="Y692" s="470"/>
      <c r="Z692" s="470"/>
    </row>
    <row r="693">
      <c r="A693" s="470"/>
      <c r="B693" s="470"/>
      <c r="C693" s="470"/>
      <c r="D693" s="470"/>
      <c r="E693" s="470"/>
      <c r="F693" s="470"/>
      <c r="G693" s="470"/>
      <c r="H693" s="470"/>
      <c r="I693" s="470"/>
      <c r="J693" s="470"/>
      <c r="K693" s="470"/>
      <c r="L693" s="470"/>
      <c r="M693" s="470"/>
      <c r="N693" s="470"/>
      <c r="O693" s="470"/>
      <c r="P693" s="470"/>
      <c r="Q693" s="470"/>
      <c r="R693" s="470"/>
      <c r="S693" s="470"/>
      <c r="T693" s="470"/>
      <c r="U693" s="470"/>
      <c r="V693" s="470"/>
      <c r="W693" s="470"/>
      <c r="X693" s="470"/>
      <c r="Y693" s="470"/>
      <c r="Z693" s="470"/>
    </row>
    <row r="694">
      <c r="A694" s="470"/>
      <c r="B694" s="470"/>
      <c r="C694" s="470"/>
      <c r="D694" s="470"/>
      <c r="E694" s="470"/>
      <c r="F694" s="470"/>
      <c r="G694" s="470"/>
      <c r="H694" s="470"/>
      <c r="I694" s="470"/>
      <c r="J694" s="470"/>
      <c r="K694" s="470"/>
      <c r="L694" s="470"/>
      <c r="M694" s="470"/>
      <c r="N694" s="470"/>
      <c r="O694" s="470"/>
      <c r="P694" s="470"/>
      <c r="Q694" s="470"/>
      <c r="R694" s="470"/>
      <c r="S694" s="470"/>
      <c r="T694" s="470"/>
      <c r="U694" s="470"/>
      <c r="V694" s="470"/>
      <c r="W694" s="470"/>
      <c r="X694" s="470"/>
      <c r="Y694" s="470"/>
      <c r="Z694" s="470"/>
    </row>
    <row r="695">
      <c r="A695" s="470"/>
      <c r="B695" s="470"/>
      <c r="C695" s="470"/>
      <c r="D695" s="470"/>
      <c r="E695" s="470"/>
      <c r="F695" s="470"/>
      <c r="G695" s="470"/>
      <c r="H695" s="470"/>
      <c r="I695" s="470"/>
      <c r="J695" s="470"/>
      <c r="K695" s="470"/>
      <c r="L695" s="470"/>
      <c r="M695" s="470"/>
      <c r="N695" s="470"/>
      <c r="O695" s="470"/>
      <c r="P695" s="470"/>
      <c r="Q695" s="470"/>
      <c r="R695" s="470"/>
      <c r="S695" s="470"/>
      <c r="T695" s="470"/>
      <c r="U695" s="470"/>
      <c r="V695" s="470"/>
      <c r="W695" s="470"/>
      <c r="X695" s="470"/>
      <c r="Y695" s="470"/>
      <c r="Z695" s="470"/>
    </row>
    <row r="696">
      <c r="A696" s="470"/>
      <c r="B696" s="470"/>
      <c r="C696" s="470"/>
      <c r="D696" s="470"/>
      <c r="E696" s="470"/>
      <c r="F696" s="470"/>
      <c r="G696" s="470"/>
      <c r="H696" s="470"/>
      <c r="I696" s="470"/>
      <c r="J696" s="470"/>
      <c r="K696" s="470"/>
      <c r="L696" s="470"/>
      <c r="M696" s="470"/>
      <c r="N696" s="470"/>
      <c r="O696" s="470"/>
      <c r="P696" s="470"/>
      <c r="Q696" s="470"/>
      <c r="R696" s="470"/>
      <c r="S696" s="470"/>
      <c r="T696" s="470"/>
      <c r="U696" s="470"/>
      <c r="V696" s="470"/>
      <c r="W696" s="470"/>
      <c r="X696" s="470"/>
      <c r="Y696" s="470"/>
      <c r="Z696" s="470"/>
    </row>
    <row r="697">
      <c r="A697" s="470"/>
      <c r="B697" s="470"/>
      <c r="C697" s="470"/>
      <c r="D697" s="470"/>
      <c r="E697" s="470"/>
      <c r="F697" s="470"/>
      <c r="G697" s="470"/>
      <c r="H697" s="470"/>
      <c r="I697" s="470"/>
      <c r="J697" s="470"/>
      <c r="K697" s="470"/>
      <c r="L697" s="470"/>
      <c r="M697" s="470"/>
      <c r="N697" s="470"/>
      <c r="O697" s="470"/>
      <c r="P697" s="470"/>
      <c r="Q697" s="470"/>
      <c r="R697" s="470"/>
      <c r="S697" s="470"/>
      <c r="T697" s="470"/>
      <c r="U697" s="470"/>
      <c r="V697" s="470"/>
      <c r="W697" s="470"/>
      <c r="X697" s="470"/>
      <c r="Y697" s="470"/>
      <c r="Z697" s="470"/>
    </row>
    <row r="698">
      <c r="A698" s="470"/>
      <c r="B698" s="470"/>
      <c r="C698" s="470"/>
      <c r="D698" s="470"/>
      <c r="E698" s="470"/>
      <c r="F698" s="470"/>
      <c r="G698" s="470"/>
      <c r="H698" s="470"/>
      <c r="I698" s="470"/>
      <c r="J698" s="470"/>
      <c r="K698" s="470"/>
      <c r="L698" s="470"/>
      <c r="M698" s="470"/>
      <c r="N698" s="470"/>
      <c r="O698" s="470"/>
      <c r="P698" s="470"/>
      <c r="Q698" s="470"/>
      <c r="R698" s="470"/>
      <c r="S698" s="470"/>
      <c r="T698" s="470"/>
      <c r="U698" s="470"/>
      <c r="V698" s="470"/>
      <c r="W698" s="470"/>
      <c r="X698" s="470"/>
      <c r="Y698" s="470"/>
      <c r="Z698" s="470"/>
    </row>
    <row r="699">
      <c r="A699" s="470"/>
      <c r="B699" s="470"/>
      <c r="C699" s="470"/>
      <c r="D699" s="470"/>
      <c r="E699" s="470"/>
      <c r="F699" s="470"/>
      <c r="G699" s="470"/>
      <c r="H699" s="470"/>
      <c r="I699" s="470"/>
      <c r="J699" s="470"/>
      <c r="K699" s="470"/>
      <c r="L699" s="470"/>
      <c r="M699" s="470"/>
      <c r="N699" s="470"/>
      <c r="O699" s="470"/>
      <c r="P699" s="470"/>
      <c r="Q699" s="470"/>
      <c r="R699" s="470"/>
      <c r="S699" s="470"/>
      <c r="T699" s="470"/>
      <c r="U699" s="470"/>
      <c r="V699" s="470"/>
      <c r="W699" s="470"/>
      <c r="X699" s="470"/>
      <c r="Y699" s="470"/>
      <c r="Z699" s="470"/>
    </row>
    <row r="700">
      <c r="A700" s="470"/>
      <c r="B700" s="470"/>
      <c r="C700" s="470"/>
      <c r="D700" s="470"/>
      <c r="E700" s="470"/>
      <c r="F700" s="470"/>
      <c r="G700" s="470"/>
      <c r="H700" s="470"/>
      <c r="I700" s="470"/>
      <c r="J700" s="470"/>
      <c r="K700" s="470"/>
      <c r="L700" s="470"/>
      <c r="M700" s="470"/>
      <c r="N700" s="470"/>
      <c r="O700" s="470"/>
      <c r="P700" s="470"/>
      <c r="Q700" s="470"/>
      <c r="R700" s="470"/>
      <c r="S700" s="470"/>
      <c r="T700" s="470"/>
      <c r="U700" s="470"/>
      <c r="V700" s="470"/>
      <c r="W700" s="470"/>
      <c r="X700" s="470"/>
      <c r="Y700" s="470"/>
      <c r="Z700" s="470"/>
    </row>
    <row r="701">
      <c r="A701" s="470"/>
      <c r="B701" s="470"/>
      <c r="C701" s="470"/>
      <c r="D701" s="470"/>
      <c r="E701" s="470"/>
      <c r="F701" s="470"/>
      <c r="G701" s="470"/>
      <c r="H701" s="470"/>
      <c r="I701" s="470"/>
      <c r="J701" s="470"/>
      <c r="K701" s="470"/>
      <c r="L701" s="470"/>
      <c r="M701" s="470"/>
      <c r="N701" s="470"/>
      <c r="O701" s="470"/>
      <c r="P701" s="470"/>
      <c r="Q701" s="470"/>
      <c r="R701" s="470"/>
      <c r="S701" s="470"/>
      <c r="T701" s="470"/>
      <c r="U701" s="470"/>
      <c r="V701" s="470"/>
      <c r="W701" s="470"/>
      <c r="X701" s="470"/>
      <c r="Y701" s="470"/>
      <c r="Z701" s="470"/>
    </row>
    <row r="702">
      <c r="A702" s="470"/>
      <c r="B702" s="470"/>
      <c r="C702" s="470"/>
      <c r="D702" s="470"/>
      <c r="E702" s="470"/>
      <c r="F702" s="470"/>
      <c r="G702" s="470"/>
      <c r="H702" s="470"/>
      <c r="I702" s="470"/>
      <c r="J702" s="470"/>
      <c r="K702" s="470"/>
      <c r="L702" s="470"/>
      <c r="M702" s="470"/>
      <c r="N702" s="470"/>
      <c r="O702" s="470"/>
      <c r="P702" s="470"/>
      <c r="Q702" s="470"/>
      <c r="R702" s="470"/>
      <c r="S702" s="470"/>
      <c r="T702" s="470"/>
      <c r="U702" s="470"/>
      <c r="V702" s="470"/>
      <c r="W702" s="470"/>
      <c r="X702" s="470"/>
      <c r="Y702" s="470"/>
      <c r="Z702" s="470"/>
    </row>
    <row r="703">
      <c r="A703" s="470"/>
      <c r="B703" s="470"/>
      <c r="C703" s="470"/>
      <c r="D703" s="470"/>
      <c r="E703" s="470"/>
      <c r="F703" s="470"/>
      <c r="G703" s="470"/>
      <c r="H703" s="470"/>
      <c r="I703" s="470"/>
      <c r="J703" s="470"/>
      <c r="K703" s="470"/>
      <c r="L703" s="470"/>
      <c r="M703" s="470"/>
      <c r="N703" s="470"/>
      <c r="O703" s="470"/>
      <c r="P703" s="470"/>
      <c r="Q703" s="470"/>
      <c r="R703" s="470"/>
      <c r="S703" s="470"/>
      <c r="T703" s="470"/>
      <c r="U703" s="470"/>
      <c r="V703" s="470"/>
      <c r="W703" s="470"/>
      <c r="X703" s="470"/>
      <c r="Y703" s="470"/>
      <c r="Z703" s="470"/>
    </row>
    <row r="704">
      <c r="A704" s="470"/>
      <c r="B704" s="470"/>
      <c r="C704" s="470"/>
      <c r="D704" s="470"/>
      <c r="E704" s="470"/>
      <c r="F704" s="470"/>
      <c r="G704" s="470"/>
      <c r="H704" s="470"/>
      <c r="I704" s="470"/>
      <c r="J704" s="470"/>
      <c r="K704" s="470"/>
      <c r="L704" s="470"/>
      <c r="M704" s="470"/>
      <c r="N704" s="470"/>
      <c r="O704" s="470"/>
      <c r="P704" s="470"/>
      <c r="Q704" s="470"/>
      <c r="R704" s="470"/>
      <c r="S704" s="470"/>
      <c r="T704" s="470"/>
      <c r="U704" s="470"/>
      <c r="V704" s="470"/>
      <c r="W704" s="470"/>
      <c r="X704" s="470"/>
      <c r="Y704" s="470"/>
      <c r="Z704" s="470"/>
    </row>
    <row r="705">
      <c r="A705" s="470"/>
      <c r="B705" s="470"/>
      <c r="C705" s="470"/>
      <c r="D705" s="470"/>
      <c r="E705" s="470"/>
      <c r="F705" s="470"/>
      <c r="G705" s="470"/>
      <c r="H705" s="470"/>
      <c r="I705" s="470"/>
      <c r="J705" s="470"/>
      <c r="K705" s="470"/>
      <c r="L705" s="470"/>
      <c r="M705" s="470"/>
      <c r="N705" s="470"/>
      <c r="O705" s="470"/>
      <c r="P705" s="470"/>
      <c r="Q705" s="470"/>
      <c r="R705" s="470"/>
      <c r="S705" s="470"/>
      <c r="T705" s="470"/>
      <c r="U705" s="470"/>
      <c r="V705" s="470"/>
      <c r="W705" s="470"/>
      <c r="X705" s="470"/>
      <c r="Y705" s="470"/>
      <c r="Z705" s="470"/>
    </row>
    <row r="706">
      <c r="A706" s="470"/>
      <c r="B706" s="470"/>
      <c r="C706" s="470"/>
      <c r="D706" s="470"/>
      <c r="E706" s="470"/>
      <c r="F706" s="470"/>
      <c r="G706" s="470"/>
      <c r="H706" s="470"/>
      <c r="I706" s="470"/>
      <c r="J706" s="470"/>
      <c r="K706" s="470"/>
      <c r="L706" s="470"/>
      <c r="M706" s="470"/>
      <c r="N706" s="470"/>
      <c r="O706" s="470"/>
      <c r="P706" s="470"/>
      <c r="Q706" s="470"/>
      <c r="R706" s="470"/>
      <c r="S706" s="470"/>
      <c r="T706" s="470"/>
      <c r="U706" s="470"/>
      <c r="V706" s="470"/>
      <c r="W706" s="470"/>
      <c r="X706" s="470"/>
      <c r="Y706" s="470"/>
      <c r="Z706" s="470"/>
    </row>
    <row r="707">
      <c r="A707" s="470"/>
      <c r="B707" s="470"/>
      <c r="C707" s="470"/>
      <c r="D707" s="470"/>
      <c r="E707" s="470"/>
      <c r="F707" s="470"/>
      <c r="G707" s="470"/>
      <c r="H707" s="470"/>
      <c r="I707" s="470"/>
      <c r="J707" s="470"/>
      <c r="K707" s="470"/>
      <c r="L707" s="470"/>
      <c r="M707" s="470"/>
      <c r="N707" s="470"/>
      <c r="O707" s="470"/>
      <c r="P707" s="470"/>
      <c r="Q707" s="470"/>
      <c r="R707" s="470"/>
      <c r="S707" s="470"/>
      <c r="T707" s="470"/>
      <c r="U707" s="470"/>
      <c r="V707" s="470"/>
      <c r="W707" s="470"/>
      <c r="X707" s="470"/>
      <c r="Y707" s="470"/>
      <c r="Z707" s="470"/>
    </row>
    <row r="708">
      <c r="A708" s="470"/>
      <c r="B708" s="470"/>
      <c r="C708" s="470"/>
      <c r="D708" s="470"/>
      <c r="E708" s="470"/>
      <c r="F708" s="470"/>
      <c r="G708" s="470"/>
      <c r="H708" s="470"/>
      <c r="I708" s="470"/>
      <c r="J708" s="470"/>
      <c r="K708" s="470"/>
      <c r="L708" s="470"/>
      <c r="M708" s="470"/>
      <c r="N708" s="470"/>
      <c r="O708" s="470"/>
      <c r="P708" s="470"/>
      <c r="Q708" s="470"/>
      <c r="R708" s="470"/>
      <c r="S708" s="470"/>
      <c r="T708" s="470"/>
      <c r="U708" s="470"/>
      <c r="V708" s="470"/>
      <c r="W708" s="470"/>
      <c r="X708" s="470"/>
      <c r="Y708" s="470"/>
      <c r="Z708" s="470"/>
    </row>
    <row r="709">
      <c r="A709" s="470"/>
      <c r="B709" s="470"/>
      <c r="C709" s="470"/>
      <c r="D709" s="470"/>
      <c r="E709" s="470"/>
      <c r="F709" s="470"/>
      <c r="G709" s="470"/>
      <c r="H709" s="470"/>
      <c r="I709" s="470"/>
      <c r="J709" s="470"/>
      <c r="K709" s="470"/>
      <c r="L709" s="470"/>
      <c r="M709" s="470"/>
      <c r="N709" s="470"/>
      <c r="O709" s="470"/>
      <c r="P709" s="470"/>
      <c r="Q709" s="470"/>
      <c r="R709" s="470"/>
      <c r="S709" s="470"/>
      <c r="T709" s="470"/>
      <c r="U709" s="470"/>
      <c r="V709" s="470"/>
      <c r="W709" s="470"/>
      <c r="X709" s="470"/>
      <c r="Y709" s="470"/>
      <c r="Z709" s="470"/>
    </row>
    <row r="710">
      <c r="A710" s="470"/>
      <c r="B710" s="470"/>
      <c r="C710" s="470"/>
      <c r="D710" s="470"/>
      <c r="E710" s="470"/>
      <c r="F710" s="470"/>
      <c r="G710" s="470"/>
      <c r="H710" s="470"/>
      <c r="I710" s="470"/>
      <c r="J710" s="470"/>
      <c r="K710" s="470"/>
      <c r="L710" s="470"/>
      <c r="M710" s="470"/>
      <c r="N710" s="470"/>
      <c r="O710" s="470"/>
      <c r="P710" s="470"/>
      <c r="Q710" s="470"/>
      <c r="R710" s="470"/>
      <c r="S710" s="470"/>
      <c r="T710" s="470"/>
      <c r="U710" s="470"/>
      <c r="V710" s="470"/>
      <c r="W710" s="470"/>
      <c r="X710" s="470"/>
      <c r="Y710" s="470"/>
      <c r="Z710" s="470"/>
    </row>
    <row r="711">
      <c r="A711" s="470"/>
      <c r="B711" s="470"/>
      <c r="C711" s="470"/>
      <c r="D711" s="470"/>
      <c r="E711" s="470"/>
      <c r="F711" s="470"/>
      <c r="G711" s="470"/>
      <c r="H711" s="470"/>
      <c r="I711" s="470"/>
      <c r="J711" s="470"/>
      <c r="K711" s="470"/>
      <c r="L711" s="470"/>
      <c r="M711" s="470"/>
      <c r="N711" s="470"/>
      <c r="O711" s="470"/>
      <c r="P711" s="470"/>
      <c r="Q711" s="470"/>
      <c r="R711" s="470"/>
      <c r="S711" s="470"/>
      <c r="T711" s="470"/>
      <c r="U711" s="470"/>
      <c r="V711" s="470"/>
      <c r="W711" s="470"/>
      <c r="X711" s="470"/>
      <c r="Y711" s="470"/>
      <c r="Z711" s="470"/>
    </row>
    <row r="712">
      <c r="A712" s="470"/>
      <c r="B712" s="470"/>
      <c r="C712" s="470"/>
      <c r="D712" s="470"/>
      <c r="E712" s="470"/>
      <c r="F712" s="470"/>
      <c r="G712" s="470"/>
      <c r="H712" s="470"/>
      <c r="I712" s="470"/>
      <c r="J712" s="470"/>
      <c r="K712" s="470"/>
      <c r="L712" s="470"/>
      <c r="M712" s="470"/>
      <c r="N712" s="470"/>
      <c r="O712" s="470"/>
      <c r="P712" s="470"/>
      <c r="Q712" s="470"/>
      <c r="R712" s="470"/>
      <c r="S712" s="470"/>
      <c r="T712" s="470"/>
      <c r="U712" s="470"/>
      <c r="V712" s="470"/>
      <c r="W712" s="470"/>
      <c r="X712" s="470"/>
      <c r="Y712" s="470"/>
      <c r="Z712" s="470"/>
    </row>
    <row r="713">
      <c r="A713" s="470"/>
      <c r="B713" s="470"/>
      <c r="C713" s="470"/>
      <c r="D713" s="470"/>
      <c r="E713" s="470"/>
      <c r="F713" s="470"/>
      <c r="G713" s="470"/>
      <c r="H713" s="470"/>
      <c r="I713" s="470"/>
      <c r="J713" s="470"/>
      <c r="K713" s="470"/>
      <c r="L713" s="470"/>
      <c r="M713" s="470"/>
      <c r="N713" s="470"/>
      <c r="O713" s="470"/>
      <c r="P713" s="470"/>
      <c r="Q713" s="470"/>
      <c r="R713" s="470"/>
      <c r="S713" s="470"/>
      <c r="T713" s="470"/>
      <c r="U713" s="470"/>
      <c r="V713" s="470"/>
      <c r="W713" s="470"/>
      <c r="X713" s="470"/>
      <c r="Y713" s="470"/>
      <c r="Z713" s="470"/>
    </row>
    <row r="714">
      <c r="A714" s="470"/>
      <c r="B714" s="470"/>
      <c r="C714" s="470"/>
      <c r="D714" s="470"/>
      <c r="E714" s="470"/>
      <c r="F714" s="470"/>
      <c r="G714" s="470"/>
      <c r="H714" s="470"/>
      <c r="I714" s="470"/>
      <c r="J714" s="470"/>
      <c r="K714" s="470"/>
      <c r="L714" s="470"/>
      <c r="M714" s="470"/>
      <c r="N714" s="470"/>
      <c r="O714" s="470"/>
      <c r="P714" s="470"/>
      <c r="Q714" s="470"/>
      <c r="R714" s="470"/>
      <c r="S714" s="470"/>
      <c r="T714" s="470"/>
      <c r="U714" s="470"/>
      <c r="V714" s="470"/>
      <c r="W714" s="470"/>
      <c r="X714" s="470"/>
      <c r="Y714" s="470"/>
      <c r="Z714" s="470"/>
    </row>
    <row r="715">
      <c r="A715" s="470"/>
      <c r="B715" s="470"/>
      <c r="C715" s="470"/>
      <c r="D715" s="470"/>
      <c r="E715" s="470"/>
      <c r="F715" s="470"/>
      <c r="G715" s="470"/>
      <c r="H715" s="470"/>
      <c r="I715" s="470"/>
      <c r="J715" s="470"/>
      <c r="K715" s="470"/>
      <c r="L715" s="470"/>
      <c r="M715" s="470"/>
      <c r="N715" s="470"/>
      <c r="O715" s="470"/>
      <c r="P715" s="470"/>
      <c r="Q715" s="470"/>
      <c r="R715" s="470"/>
      <c r="S715" s="470"/>
      <c r="T715" s="470"/>
      <c r="U715" s="470"/>
      <c r="V715" s="470"/>
      <c r="W715" s="470"/>
      <c r="X715" s="470"/>
      <c r="Y715" s="470"/>
      <c r="Z715" s="470"/>
    </row>
    <row r="716">
      <c r="A716" s="470"/>
      <c r="B716" s="470"/>
      <c r="C716" s="470"/>
      <c r="D716" s="470"/>
      <c r="E716" s="470"/>
      <c r="F716" s="470"/>
      <c r="G716" s="470"/>
      <c r="H716" s="470"/>
      <c r="I716" s="470"/>
      <c r="J716" s="470"/>
      <c r="K716" s="470"/>
      <c r="L716" s="470"/>
      <c r="M716" s="470"/>
      <c r="N716" s="470"/>
      <c r="O716" s="470"/>
      <c r="P716" s="470"/>
      <c r="Q716" s="470"/>
      <c r="R716" s="470"/>
      <c r="S716" s="470"/>
      <c r="T716" s="470"/>
      <c r="U716" s="470"/>
      <c r="V716" s="470"/>
      <c r="W716" s="470"/>
      <c r="X716" s="470"/>
      <c r="Y716" s="470"/>
      <c r="Z716" s="470"/>
    </row>
    <row r="717">
      <c r="A717" s="470"/>
      <c r="B717" s="470"/>
      <c r="C717" s="470"/>
      <c r="D717" s="470"/>
      <c r="E717" s="470"/>
      <c r="F717" s="470"/>
      <c r="G717" s="470"/>
      <c r="H717" s="470"/>
      <c r="I717" s="470"/>
      <c r="J717" s="470"/>
      <c r="K717" s="470"/>
      <c r="L717" s="470"/>
      <c r="M717" s="470"/>
      <c r="N717" s="470"/>
      <c r="O717" s="470"/>
      <c r="P717" s="470"/>
      <c r="Q717" s="470"/>
      <c r="R717" s="470"/>
      <c r="S717" s="470"/>
      <c r="T717" s="470"/>
      <c r="U717" s="470"/>
      <c r="V717" s="470"/>
      <c r="W717" s="470"/>
      <c r="X717" s="470"/>
      <c r="Y717" s="470"/>
      <c r="Z717" s="470"/>
    </row>
    <row r="718">
      <c r="A718" s="470"/>
      <c r="B718" s="470"/>
      <c r="C718" s="470"/>
      <c r="D718" s="470"/>
      <c r="E718" s="470"/>
      <c r="F718" s="470"/>
      <c r="G718" s="470"/>
      <c r="H718" s="470"/>
      <c r="I718" s="470"/>
      <c r="J718" s="470"/>
      <c r="K718" s="470"/>
      <c r="L718" s="470"/>
      <c r="M718" s="470"/>
      <c r="N718" s="470"/>
      <c r="O718" s="470"/>
      <c r="P718" s="470"/>
      <c r="Q718" s="470"/>
      <c r="R718" s="470"/>
      <c r="S718" s="470"/>
      <c r="T718" s="470"/>
      <c r="U718" s="470"/>
      <c r="V718" s="470"/>
      <c r="W718" s="470"/>
      <c r="X718" s="470"/>
      <c r="Y718" s="470"/>
      <c r="Z718" s="470"/>
    </row>
    <row r="719">
      <c r="A719" s="470"/>
      <c r="B719" s="470"/>
      <c r="C719" s="470"/>
      <c r="D719" s="470"/>
      <c r="E719" s="470"/>
      <c r="F719" s="470"/>
      <c r="G719" s="470"/>
      <c r="H719" s="470"/>
      <c r="I719" s="470"/>
      <c r="J719" s="470"/>
      <c r="K719" s="470"/>
      <c r="L719" s="470"/>
      <c r="M719" s="470"/>
      <c r="N719" s="470"/>
      <c r="O719" s="470"/>
      <c r="P719" s="470"/>
      <c r="Q719" s="470"/>
      <c r="R719" s="470"/>
      <c r="S719" s="470"/>
      <c r="T719" s="470"/>
      <c r="U719" s="470"/>
      <c r="V719" s="470"/>
      <c r="W719" s="470"/>
      <c r="X719" s="470"/>
      <c r="Y719" s="470"/>
      <c r="Z719" s="470"/>
    </row>
    <row r="720">
      <c r="A720" s="470"/>
      <c r="B720" s="470"/>
      <c r="C720" s="470"/>
      <c r="D720" s="470"/>
      <c r="E720" s="470"/>
      <c r="F720" s="470"/>
      <c r="G720" s="470"/>
      <c r="H720" s="470"/>
      <c r="I720" s="470"/>
      <c r="J720" s="470"/>
      <c r="K720" s="470"/>
      <c r="L720" s="470"/>
      <c r="M720" s="470"/>
      <c r="N720" s="470"/>
      <c r="O720" s="470"/>
      <c r="P720" s="470"/>
      <c r="Q720" s="470"/>
      <c r="R720" s="470"/>
      <c r="S720" s="470"/>
      <c r="T720" s="470"/>
      <c r="U720" s="470"/>
      <c r="V720" s="470"/>
      <c r="W720" s="470"/>
      <c r="X720" s="470"/>
      <c r="Y720" s="470"/>
      <c r="Z720" s="470"/>
    </row>
    <row r="721">
      <c r="A721" s="470"/>
      <c r="B721" s="470"/>
      <c r="C721" s="470"/>
      <c r="D721" s="470"/>
      <c r="E721" s="470"/>
      <c r="F721" s="470"/>
      <c r="G721" s="470"/>
      <c r="H721" s="470"/>
      <c r="I721" s="470"/>
      <c r="J721" s="470"/>
      <c r="K721" s="470"/>
      <c r="L721" s="470"/>
      <c r="M721" s="470"/>
      <c r="N721" s="470"/>
      <c r="O721" s="470"/>
      <c r="P721" s="470"/>
      <c r="Q721" s="470"/>
      <c r="R721" s="470"/>
      <c r="S721" s="470"/>
      <c r="T721" s="470"/>
      <c r="U721" s="470"/>
      <c r="V721" s="470"/>
      <c r="W721" s="470"/>
      <c r="X721" s="470"/>
      <c r="Y721" s="470"/>
      <c r="Z721" s="470"/>
    </row>
    <row r="722">
      <c r="A722" s="470"/>
      <c r="B722" s="470"/>
      <c r="C722" s="470"/>
      <c r="D722" s="470"/>
      <c r="E722" s="470"/>
      <c r="F722" s="470"/>
      <c r="G722" s="470"/>
      <c r="H722" s="470"/>
      <c r="I722" s="470"/>
      <c r="J722" s="470"/>
      <c r="K722" s="470"/>
      <c r="L722" s="470"/>
      <c r="M722" s="470"/>
      <c r="N722" s="470"/>
      <c r="O722" s="470"/>
      <c r="P722" s="470"/>
      <c r="Q722" s="470"/>
      <c r="R722" s="470"/>
      <c r="S722" s="470"/>
      <c r="T722" s="470"/>
      <c r="U722" s="470"/>
      <c r="V722" s="470"/>
      <c r="W722" s="470"/>
      <c r="X722" s="470"/>
      <c r="Y722" s="470"/>
      <c r="Z722" s="470"/>
    </row>
    <row r="723">
      <c r="A723" s="470"/>
      <c r="B723" s="470"/>
      <c r="C723" s="470"/>
      <c r="D723" s="470"/>
      <c r="E723" s="470"/>
      <c r="F723" s="470"/>
      <c r="G723" s="470"/>
      <c r="H723" s="470"/>
      <c r="I723" s="470"/>
      <c r="J723" s="470"/>
      <c r="K723" s="470"/>
      <c r="L723" s="470"/>
      <c r="M723" s="470"/>
      <c r="N723" s="470"/>
      <c r="O723" s="470"/>
      <c r="P723" s="470"/>
      <c r="Q723" s="470"/>
      <c r="R723" s="470"/>
      <c r="S723" s="470"/>
      <c r="T723" s="470"/>
      <c r="U723" s="470"/>
      <c r="V723" s="470"/>
      <c r="W723" s="470"/>
      <c r="X723" s="470"/>
      <c r="Y723" s="470"/>
      <c r="Z723" s="470"/>
    </row>
    <row r="724">
      <c r="A724" s="470"/>
      <c r="B724" s="470"/>
      <c r="C724" s="470"/>
      <c r="D724" s="470"/>
      <c r="E724" s="470"/>
      <c r="F724" s="470"/>
      <c r="G724" s="470"/>
      <c r="H724" s="470"/>
      <c r="I724" s="470"/>
      <c r="J724" s="470"/>
      <c r="K724" s="470"/>
      <c r="L724" s="470"/>
      <c r="M724" s="470"/>
      <c r="N724" s="470"/>
      <c r="O724" s="470"/>
      <c r="P724" s="470"/>
      <c r="Q724" s="470"/>
      <c r="R724" s="470"/>
      <c r="S724" s="470"/>
      <c r="T724" s="470"/>
      <c r="U724" s="470"/>
      <c r="V724" s="470"/>
      <c r="W724" s="470"/>
      <c r="X724" s="470"/>
      <c r="Y724" s="470"/>
      <c r="Z724" s="470"/>
    </row>
    <row r="725">
      <c r="A725" s="470"/>
      <c r="B725" s="470"/>
      <c r="C725" s="470"/>
      <c r="D725" s="470"/>
      <c r="E725" s="470"/>
      <c r="F725" s="470"/>
      <c r="G725" s="470"/>
      <c r="H725" s="470"/>
      <c r="I725" s="470"/>
      <c r="J725" s="470"/>
      <c r="K725" s="470"/>
      <c r="L725" s="470"/>
      <c r="M725" s="470"/>
      <c r="N725" s="470"/>
      <c r="O725" s="470"/>
      <c r="P725" s="470"/>
      <c r="Q725" s="470"/>
      <c r="R725" s="470"/>
      <c r="S725" s="470"/>
      <c r="T725" s="470"/>
      <c r="U725" s="470"/>
      <c r="V725" s="470"/>
      <c r="W725" s="470"/>
      <c r="X725" s="470"/>
      <c r="Y725" s="470"/>
      <c r="Z725" s="470"/>
    </row>
    <row r="726">
      <c r="A726" s="470"/>
      <c r="B726" s="470"/>
      <c r="C726" s="470"/>
      <c r="D726" s="470"/>
      <c r="E726" s="470"/>
      <c r="F726" s="470"/>
      <c r="G726" s="470"/>
      <c r="H726" s="470"/>
      <c r="I726" s="470"/>
      <c r="J726" s="470"/>
      <c r="K726" s="470"/>
      <c r="L726" s="470"/>
      <c r="M726" s="470"/>
      <c r="N726" s="470"/>
      <c r="O726" s="470"/>
      <c r="P726" s="470"/>
      <c r="Q726" s="470"/>
      <c r="R726" s="470"/>
      <c r="S726" s="470"/>
      <c r="T726" s="470"/>
      <c r="U726" s="470"/>
      <c r="V726" s="470"/>
      <c r="W726" s="470"/>
      <c r="X726" s="470"/>
      <c r="Y726" s="470"/>
      <c r="Z726" s="470"/>
    </row>
    <row r="727">
      <c r="A727" s="470"/>
      <c r="B727" s="470"/>
      <c r="C727" s="470"/>
      <c r="D727" s="470"/>
      <c r="E727" s="470"/>
      <c r="F727" s="470"/>
      <c r="G727" s="470"/>
      <c r="H727" s="470"/>
      <c r="I727" s="470"/>
      <c r="J727" s="470"/>
      <c r="K727" s="470"/>
      <c r="L727" s="470"/>
      <c r="M727" s="470"/>
      <c r="N727" s="470"/>
      <c r="O727" s="470"/>
      <c r="P727" s="470"/>
      <c r="Q727" s="470"/>
      <c r="R727" s="470"/>
      <c r="S727" s="470"/>
      <c r="T727" s="470"/>
      <c r="U727" s="470"/>
      <c r="V727" s="470"/>
      <c r="W727" s="470"/>
      <c r="X727" s="470"/>
      <c r="Y727" s="470"/>
      <c r="Z727" s="470"/>
    </row>
    <row r="728">
      <c r="A728" s="470"/>
      <c r="B728" s="470"/>
      <c r="C728" s="470"/>
      <c r="D728" s="470"/>
      <c r="E728" s="470"/>
      <c r="F728" s="470"/>
      <c r="G728" s="470"/>
      <c r="H728" s="470"/>
      <c r="I728" s="470"/>
      <c r="J728" s="470"/>
      <c r="K728" s="470"/>
      <c r="L728" s="470"/>
      <c r="M728" s="470"/>
      <c r="N728" s="470"/>
      <c r="O728" s="470"/>
      <c r="P728" s="470"/>
      <c r="Q728" s="470"/>
      <c r="R728" s="470"/>
      <c r="S728" s="470"/>
      <c r="T728" s="470"/>
      <c r="U728" s="470"/>
      <c r="V728" s="470"/>
      <c r="W728" s="470"/>
      <c r="X728" s="470"/>
      <c r="Y728" s="470"/>
      <c r="Z728" s="470"/>
    </row>
    <row r="729">
      <c r="A729" s="470"/>
      <c r="B729" s="470"/>
      <c r="C729" s="470"/>
      <c r="D729" s="470"/>
      <c r="E729" s="470"/>
      <c r="F729" s="470"/>
      <c r="G729" s="470"/>
      <c r="H729" s="470"/>
      <c r="I729" s="470"/>
      <c r="J729" s="470"/>
      <c r="K729" s="470"/>
      <c r="L729" s="470"/>
      <c r="M729" s="470"/>
      <c r="N729" s="470"/>
      <c r="O729" s="470"/>
      <c r="P729" s="470"/>
      <c r="Q729" s="470"/>
      <c r="R729" s="470"/>
      <c r="S729" s="470"/>
      <c r="T729" s="470"/>
      <c r="U729" s="470"/>
      <c r="V729" s="470"/>
      <c r="W729" s="470"/>
      <c r="X729" s="470"/>
      <c r="Y729" s="470"/>
      <c r="Z729" s="470"/>
    </row>
    <row r="730">
      <c r="A730" s="470"/>
      <c r="B730" s="470"/>
      <c r="C730" s="470"/>
      <c r="D730" s="470"/>
      <c r="E730" s="470"/>
      <c r="F730" s="470"/>
      <c r="G730" s="470"/>
      <c r="H730" s="470"/>
      <c r="I730" s="470"/>
      <c r="J730" s="470"/>
      <c r="K730" s="470"/>
      <c r="L730" s="470"/>
      <c r="M730" s="470"/>
      <c r="N730" s="470"/>
      <c r="O730" s="470"/>
      <c r="P730" s="470"/>
      <c r="Q730" s="470"/>
      <c r="R730" s="470"/>
      <c r="S730" s="470"/>
      <c r="T730" s="470"/>
      <c r="U730" s="470"/>
      <c r="V730" s="470"/>
      <c r="W730" s="470"/>
      <c r="X730" s="470"/>
      <c r="Y730" s="470"/>
      <c r="Z730" s="470"/>
    </row>
    <row r="731">
      <c r="A731" s="470"/>
      <c r="B731" s="470"/>
      <c r="C731" s="470"/>
      <c r="D731" s="470"/>
      <c r="E731" s="470"/>
      <c r="F731" s="470"/>
      <c r="G731" s="470"/>
      <c r="H731" s="470"/>
      <c r="I731" s="470"/>
      <c r="J731" s="470"/>
      <c r="K731" s="470"/>
      <c r="L731" s="470"/>
      <c r="M731" s="470"/>
      <c r="N731" s="470"/>
      <c r="O731" s="470"/>
      <c r="P731" s="470"/>
      <c r="Q731" s="470"/>
      <c r="R731" s="470"/>
      <c r="S731" s="470"/>
      <c r="T731" s="470"/>
      <c r="U731" s="470"/>
      <c r="V731" s="470"/>
      <c r="W731" s="470"/>
      <c r="X731" s="470"/>
      <c r="Y731" s="470"/>
      <c r="Z731" s="470"/>
    </row>
    <row r="732">
      <c r="A732" s="470"/>
      <c r="B732" s="470"/>
      <c r="C732" s="470"/>
      <c r="D732" s="470"/>
      <c r="E732" s="470"/>
      <c r="F732" s="470"/>
      <c r="G732" s="470"/>
      <c r="H732" s="470"/>
      <c r="I732" s="470"/>
      <c r="J732" s="470"/>
      <c r="K732" s="470"/>
      <c r="L732" s="470"/>
      <c r="M732" s="470"/>
      <c r="N732" s="470"/>
      <c r="O732" s="470"/>
      <c r="P732" s="470"/>
      <c r="Q732" s="470"/>
      <c r="R732" s="470"/>
      <c r="S732" s="470"/>
      <c r="T732" s="470"/>
      <c r="U732" s="470"/>
      <c r="V732" s="470"/>
      <c r="W732" s="470"/>
      <c r="X732" s="470"/>
      <c r="Y732" s="470"/>
      <c r="Z732" s="470"/>
    </row>
    <row r="733">
      <c r="A733" s="470"/>
      <c r="B733" s="470"/>
      <c r="C733" s="470"/>
      <c r="D733" s="470"/>
      <c r="E733" s="470"/>
      <c r="F733" s="470"/>
      <c r="G733" s="470"/>
      <c r="H733" s="470"/>
      <c r="I733" s="470"/>
      <c r="J733" s="470"/>
      <c r="K733" s="470"/>
      <c r="L733" s="470"/>
      <c r="M733" s="470"/>
      <c r="N733" s="470"/>
      <c r="O733" s="470"/>
      <c r="P733" s="470"/>
      <c r="Q733" s="470"/>
      <c r="R733" s="470"/>
      <c r="S733" s="470"/>
      <c r="T733" s="470"/>
      <c r="U733" s="470"/>
      <c r="V733" s="470"/>
      <c r="W733" s="470"/>
      <c r="X733" s="470"/>
      <c r="Y733" s="470"/>
      <c r="Z733" s="470"/>
    </row>
    <row r="734">
      <c r="A734" s="470"/>
      <c r="B734" s="470"/>
      <c r="C734" s="470"/>
      <c r="D734" s="470"/>
      <c r="E734" s="470"/>
      <c r="F734" s="470"/>
      <c r="G734" s="470"/>
      <c r="H734" s="470"/>
      <c r="I734" s="470"/>
      <c r="J734" s="470"/>
      <c r="K734" s="470"/>
      <c r="L734" s="470"/>
      <c r="M734" s="470"/>
      <c r="N734" s="470"/>
      <c r="O734" s="470"/>
      <c r="P734" s="470"/>
      <c r="Q734" s="470"/>
      <c r="R734" s="470"/>
      <c r="S734" s="470"/>
      <c r="T734" s="470"/>
      <c r="U734" s="470"/>
      <c r="V734" s="470"/>
      <c r="W734" s="470"/>
      <c r="X734" s="470"/>
      <c r="Y734" s="470"/>
      <c r="Z734" s="470"/>
    </row>
    <row r="735">
      <c r="A735" s="470"/>
      <c r="B735" s="470"/>
      <c r="C735" s="470"/>
      <c r="D735" s="470"/>
      <c r="E735" s="470"/>
      <c r="F735" s="470"/>
      <c r="G735" s="470"/>
      <c r="H735" s="470"/>
      <c r="I735" s="470"/>
      <c r="J735" s="470"/>
      <c r="K735" s="470"/>
      <c r="L735" s="470"/>
      <c r="M735" s="470"/>
      <c r="N735" s="470"/>
      <c r="O735" s="470"/>
      <c r="P735" s="470"/>
      <c r="Q735" s="470"/>
      <c r="R735" s="470"/>
      <c r="S735" s="470"/>
      <c r="T735" s="470"/>
      <c r="U735" s="470"/>
      <c r="V735" s="470"/>
      <c r="W735" s="470"/>
      <c r="X735" s="470"/>
      <c r="Y735" s="470"/>
      <c r="Z735" s="470"/>
    </row>
    <row r="736">
      <c r="A736" s="470"/>
      <c r="B736" s="470"/>
      <c r="C736" s="470"/>
      <c r="D736" s="470"/>
      <c r="E736" s="470"/>
      <c r="F736" s="470"/>
      <c r="G736" s="470"/>
      <c r="H736" s="470"/>
      <c r="I736" s="470"/>
      <c r="J736" s="470"/>
      <c r="K736" s="470"/>
      <c r="L736" s="470"/>
      <c r="M736" s="470"/>
      <c r="N736" s="470"/>
      <c r="O736" s="470"/>
      <c r="P736" s="470"/>
      <c r="Q736" s="470"/>
      <c r="R736" s="470"/>
      <c r="S736" s="470"/>
      <c r="T736" s="470"/>
      <c r="U736" s="470"/>
      <c r="V736" s="470"/>
      <c r="W736" s="470"/>
      <c r="X736" s="470"/>
      <c r="Y736" s="470"/>
      <c r="Z736" s="470"/>
    </row>
    <row r="737">
      <c r="A737" s="470"/>
      <c r="B737" s="470"/>
      <c r="C737" s="470"/>
      <c r="D737" s="470"/>
      <c r="E737" s="470"/>
      <c r="F737" s="470"/>
      <c r="G737" s="470"/>
      <c r="H737" s="470"/>
      <c r="I737" s="470"/>
      <c r="J737" s="470"/>
      <c r="K737" s="470"/>
      <c r="L737" s="470"/>
      <c r="M737" s="470"/>
      <c r="N737" s="470"/>
      <c r="O737" s="470"/>
      <c r="P737" s="470"/>
      <c r="Q737" s="470"/>
      <c r="R737" s="470"/>
      <c r="S737" s="470"/>
      <c r="T737" s="470"/>
      <c r="U737" s="470"/>
      <c r="V737" s="470"/>
      <c r="W737" s="470"/>
      <c r="X737" s="470"/>
      <c r="Y737" s="470"/>
      <c r="Z737" s="470"/>
    </row>
    <row r="738">
      <c r="A738" s="470"/>
      <c r="B738" s="470"/>
      <c r="C738" s="470"/>
      <c r="D738" s="470"/>
      <c r="E738" s="470"/>
      <c r="F738" s="470"/>
      <c r="G738" s="470"/>
      <c r="H738" s="470"/>
      <c r="I738" s="470"/>
      <c r="J738" s="470"/>
      <c r="K738" s="470"/>
      <c r="L738" s="470"/>
      <c r="M738" s="470"/>
      <c r="N738" s="470"/>
      <c r="O738" s="470"/>
      <c r="P738" s="470"/>
      <c r="Q738" s="470"/>
      <c r="R738" s="470"/>
      <c r="S738" s="470"/>
      <c r="T738" s="470"/>
      <c r="U738" s="470"/>
      <c r="V738" s="470"/>
      <c r="W738" s="470"/>
      <c r="X738" s="470"/>
      <c r="Y738" s="470"/>
      <c r="Z738" s="470"/>
    </row>
    <row r="739">
      <c r="A739" s="470"/>
      <c r="B739" s="470"/>
      <c r="C739" s="470"/>
      <c r="D739" s="470"/>
      <c r="E739" s="470"/>
      <c r="F739" s="470"/>
      <c r="G739" s="470"/>
      <c r="H739" s="470"/>
      <c r="I739" s="470"/>
      <c r="J739" s="470"/>
      <c r="K739" s="470"/>
      <c r="L739" s="470"/>
      <c r="M739" s="470"/>
      <c r="N739" s="470"/>
      <c r="O739" s="470"/>
      <c r="P739" s="470"/>
      <c r="Q739" s="470"/>
      <c r="R739" s="470"/>
      <c r="S739" s="470"/>
      <c r="T739" s="470"/>
      <c r="U739" s="470"/>
      <c r="V739" s="470"/>
      <c r="W739" s="470"/>
      <c r="X739" s="470"/>
      <c r="Y739" s="470"/>
      <c r="Z739" s="470"/>
    </row>
    <row r="740">
      <c r="A740" s="470"/>
      <c r="B740" s="470"/>
      <c r="C740" s="470"/>
      <c r="D740" s="470"/>
      <c r="E740" s="470"/>
      <c r="F740" s="470"/>
      <c r="G740" s="470"/>
      <c r="H740" s="470"/>
      <c r="I740" s="470"/>
      <c r="J740" s="470"/>
      <c r="K740" s="470"/>
      <c r="L740" s="470"/>
      <c r="M740" s="470"/>
      <c r="N740" s="470"/>
      <c r="O740" s="470"/>
      <c r="P740" s="470"/>
      <c r="Q740" s="470"/>
      <c r="R740" s="470"/>
      <c r="S740" s="470"/>
      <c r="T740" s="470"/>
      <c r="U740" s="470"/>
      <c r="V740" s="470"/>
      <c r="W740" s="470"/>
      <c r="X740" s="470"/>
      <c r="Y740" s="470"/>
      <c r="Z740" s="470"/>
    </row>
    <row r="741">
      <c r="A741" s="470"/>
      <c r="B741" s="470"/>
      <c r="C741" s="470"/>
      <c r="D741" s="470"/>
      <c r="E741" s="470"/>
      <c r="F741" s="470"/>
      <c r="G741" s="470"/>
      <c r="H741" s="470"/>
      <c r="I741" s="470"/>
      <c r="J741" s="470"/>
      <c r="K741" s="470"/>
      <c r="L741" s="470"/>
      <c r="M741" s="470"/>
      <c r="N741" s="470"/>
      <c r="O741" s="470"/>
      <c r="P741" s="470"/>
      <c r="Q741" s="470"/>
      <c r="R741" s="470"/>
      <c r="S741" s="470"/>
      <c r="T741" s="470"/>
      <c r="U741" s="470"/>
      <c r="V741" s="470"/>
      <c r="W741" s="470"/>
      <c r="X741" s="470"/>
      <c r="Y741" s="470"/>
      <c r="Z741" s="470"/>
    </row>
    <row r="742">
      <c r="A742" s="470"/>
      <c r="B742" s="470"/>
      <c r="C742" s="470"/>
      <c r="D742" s="470"/>
      <c r="E742" s="470"/>
      <c r="F742" s="470"/>
      <c r="G742" s="470"/>
      <c r="H742" s="470"/>
      <c r="I742" s="470"/>
      <c r="J742" s="470"/>
      <c r="K742" s="470"/>
      <c r="L742" s="470"/>
      <c r="M742" s="470"/>
      <c r="N742" s="470"/>
      <c r="O742" s="470"/>
      <c r="P742" s="470"/>
      <c r="Q742" s="470"/>
      <c r="R742" s="470"/>
      <c r="S742" s="470"/>
      <c r="T742" s="470"/>
      <c r="U742" s="470"/>
      <c r="V742" s="470"/>
      <c r="W742" s="470"/>
      <c r="X742" s="470"/>
      <c r="Y742" s="470"/>
      <c r="Z742" s="470"/>
    </row>
    <row r="743">
      <c r="A743" s="470"/>
      <c r="B743" s="470"/>
      <c r="C743" s="470"/>
      <c r="D743" s="470"/>
      <c r="E743" s="470"/>
      <c r="F743" s="470"/>
      <c r="G743" s="470"/>
      <c r="H743" s="470"/>
      <c r="I743" s="470"/>
      <c r="J743" s="470"/>
      <c r="K743" s="470"/>
      <c r="L743" s="470"/>
      <c r="M743" s="470"/>
      <c r="N743" s="470"/>
      <c r="O743" s="470"/>
      <c r="P743" s="470"/>
      <c r="Q743" s="470"/>
      <c r="R743" s="470"/>
      <c r="S743" s="470"/>
      <c r="T743" s="470"/>
      <c r="U743" s="470"/>
      <c r="V743" s="470"/>
      <c r="W743" s="470"/>
      <c r="X743" s="470"/>
      <c r="Y743" s="470"/>
      <c r="Z743" s="470"/>
    </row>
    <row r="744">
      <c r="A744" s="470"/>
      <c r="B744" s="470"/>
      <c r="C744" s="470"/>
      <c r="D744" s="470"/>
      <c r="E744" s="470"/>
      <c r="F744" s="470"/>
      <c r="G744" s="470"/>
      <c r="H744" s="470"/>
      <c r="I744" s="470"/>
      <c r="J744" s="470"/>
      <c r="K744" s="470"/>
      <c r="L744" s="470"/>
      <c r="M744" s="470"/>
      <c r="N744" s="470"/>
      <c r="O744" s="470"/>
      <c r="P744" s="470"/>
      <c r="Q744" s="470"/>
      <c r="R744" s="470"/>
      <c r="S744" s="470"/>
      <c r="T744" s="470"/>
      <c r="U744" s="470"/>
      <c r="V744" s="470"/>
      <c r="W744" s="470"/>
      <c r="X744" s="470"/>
      <c r="Y744" s="470"/>
      <c r="Z744" s="470"/>
    </row>
    <row r="745">
      <c r="A745" s="470"/>
      <c r="B745" s="470"/>
      <c r="C745" s="470"/>
      <c r="D745" s="470"/>
      <c r="E745" s="470"/>
      <c r="F745" s="470"/>
      <c r="G745" s="470"/>
      <c r="H745" s="470"/>
      <c r="I745" s="470"/>
      <c r="J745" s="470"/>
      <c r="K745" s="470"/>
      <c r="L745" s="470"/>
      <c r="M745" s="470"/>
      <c r="N745" s="470"/>
      <c r="O745" s="470"/>
      <c r="P745" s="470"/>
      <c r="Q745" s="470"/>
      <c r="R745" s="470"/>
      <c r="S745" s="470"/>
      <c r="T745" s="470"/>
      <c r="U745" s="470"/>
      <c r="V745" s="470"/>
      <c r="W745" s="470"/>
      <c r="X745" s="470"/>
      <c r="Y745" s="470"/>
      <c r="Z745" s="470"/>
    </row>
    <row r="746">
      <c r="A746" s="470"/>
      <c r="B746" s="470"/>
      <c r="C746" s="470"/>
      <c r="D746" s="470"/>
      <c r="E746" s="470"/>
      <c r="F746" s="470"/>
      <c r="G746" s="470"/>
      <c r="H746" s="470"/>
      <c r="I746" s="470"/>
      <c r="J746" s="470"/>
      <c r="K746" s="470"/>
      <c r="L746" s="470"/>
      <c r="M746" s="470"/>
      <c r="N746" s="470"/>
      <c r="O746" s="470"/>
      <c r="P746" s="470"/>
      <c r="Q746" s="470"/>
      <c r="R746" s="470"/>
      <c r="S746" s="470"/>
      <c r="T746" s="470"/>
      <c r="U746" s="470"/>
      <c r="V746" s="470"/>
      <c r="W746" s="470"/>
      <c r="X746" s="470"/>
      <c r="Y746" s="470"/>
      <c r="Z746" s="470"/>
    </row>
    <row r="747">
      <c r="A747" s="470"/>
      <c r="B747" s="470"/>
      <c r="C747" s="470"/>
      <c r="D747" s="470"/>
      <c r="E747" s="470"/>
      <c r="F747" s="470"/>
      <c r="G747" s="470"/>
      <c r="H747" s="470"/>
      <c r="I747" s="470"/>
      <c r="J747" s="470"/>
      <c r="K747" s="470"/>
      <c r="L747" s="470"/>
      <c r="M747" s="470"/>
      <c r="N747" s="470"/>
      <c r="O747" s="470"/>
      <c r="P747" s="470"/>
      <c r="Q747" s="470"/>
      <c r="R747" s="470"/>
      <c r="S747" s="470"/>
      <c r="T747" s="470"/>
      <c r="U747" s="470"/>
      <c r="V747" s="470"/>
      <c r="W747" s="470"/>
      <c r="X747" s="470"/>
      <c r="Y747" s="470"/>
      <c r="Z747" s="470"/>
    </row>
    <row r="748">
      <c r="A748" s="470"/>
      <c r="B748" s="470"/>
      <c r="C748" s="470"/>
      <c r="D748" s="470"/>
      <c r="E748" s="470"/>
      <c r="F748" s="470"/>
      <c r="G748" s="470"/>
      <c r="H748" s="470"/>
      <c r="I748" s="470"/>
      <c r="J748" s="470"/>
      <c r="K748" s="470"/>
      <c r="L748" s="470"/>
      <c r="M748" s="470"/>
      <c r="N748" s="470"/>
      <c r="O748" s="470"/>
      <c r="P748" s="470"/>
      <c r="Q748" s="470"/>
      <c r="R748" s="470"/>
      <c r="S748" s="470"/>
      <c r="T748" s="470"/>
      <c r="U748" s="470"/>
      <c r="V748" s="470"/>
      <c r="W748" s="470"/>
      <c r="X748" s="470"/>
      <c r="Y748" s="470"/>
      <c r="Z748" s="470"/>
    </row>
    <row r="749">
      <c r="A749" s="470"/>
      <c r="B749" s="470"/>
      <c r="C749" s="470"/>
      <c r="D749" s="470"/>
      <c r="E749" s="470"/>
      <c r="F749" s="470"/>
      <c r="G749" s="470"/>
      <c r="H749" s="470"/>
      <c r="I749" s="470"/>
      <c r="J749" s="470"/>
      <c r="K749" s="470"/>
      <c r="L749" s="470"/>
      <c r="M749" s="470"/>
      <c r="N749" s="470"/>
      <c r="O749" s="470"/>
      <c r="P749" s="470"/>
      <c r="Q749" s="470"/>
      <c r="R749" s="470"/>
      <c r="S749" s="470"/>
      <c r="T749" s="470"/>
      <c r="U749" s="470"/>
      <c r="V749" s="470"/>
      <c r="W749" s="470"/>
      <c r="X749" s="470"/>
      <c r="Y749" s="470"/>
      <c r="Z749" s="470"/>
    </row>
    <row r="750">
      <c r="A750" s="470"/>
      <c r="B750" s="470"/>
      <c r="C750" s="470"/>
      <c r="D750" s="470"/>
      <c r="E750" s="470"/>
      <c r="F750" s="470"/>
      <c r="G750" s="470"/>
      <c r="H750" s="470"/>
      <c r="I750" s="470"/>
      <c r="J750" s="470"/>
      <c r="K750" s="470"/>
      <c r="L750" s="470"/>
      <c r="M750" s="470"/>
      <c r="N750" s="470"/>
      <c r="O750" s="470"/>
      <c r="P750" s="470"/>
      <c r="Q750" s="470"/>
      <c r="R750" s="470"/>
      <c r="S750" s="470"/>
      <c r="T750" s="470"/>
      <c r="U750" s="470"/>
      <c r="V750" s="470"/>
      <c r="W750" s="470"/>
      <c r="X750" s="470"/>
      <c r="Y750" s="470"/>
      <c r="Z750" s="470"/>
    </row>
    <row r="751">
      <c r="A751" s="470"/>
      <c r="B751" s="470"/>
      <c r="C751" s="470"/>
      <c r="D751" s="470"/>
      <c r="E751" s="470"/>
      <c r="F751" s="470"/>
      <c r="G751" s="470"/>
      <c r="H751" s="470"/>
      <c r="I751" s="470"/>
      <c r="J751" s="470"/>
      <c r="K751" s="470"/>
      <c r="L751" s="470"/>
      <c r="M751" s="470"/>
      <c r="N751" s="470"/>
      <c r="O751" s="470"/>
      <c r="P751" s="470"/>
      <c r="Q751" s="470"/>
      <c r="R751" s="470"/>
      <c r="S751" s="470"/>
      <c r="T751" s="470"/>
      <c r="U751" s="470"/>
      <c r="V751" s="470"/>
      <c r="W751" s="470"/>
      <c r="X751" s="470"/>
      <c r="Y751" s="470"/>
      <c r="Z751" s="470"/>
    </row>
    <row r="752">
      <c r="A752" s="470"/>
      <c r="B752" s="470"/>
      <c r="C752" s="470"/>
      <c r="D752" s="470"/>
      <c r="E752" s="470"/>
      <c r="F752" s="470"/>
      <c r="G752" s="470"/>
      <c r="H752" s="470"/>
      <c r="I752" s="470"/>
      <c r="J752" s="470"/>
      <c r="K752" s="470"/>
      <c r="L752" s="470"/>
      <c r="M752" s="470"/>
      <c r="N752" s="470"/>
      <c r="O752" s="470"/>
      <c r="P752" s="470"/>
      <c r="Q752" s="470"/>
      <c r="R752" s="470"/>
      <c r="S752" s="470"/>
      <c r="T752" s="470"/>
      <c r="U752" s="470"/>
      <c r="V752" s="470"/>
      <c r="W752" s="470"/>
      <c r="X752" s="470"/>
      <c r="Y752" s="470"/>
      <c r="Z752" s="470"/>
    </row>
    <row r="753">
      <c r="A753" s="470"/>
      <c r="B753" s="470"/>
      <c r="C753" s="470"/>
      <c r="D753" s="470"/>
      <c r="E753" s="470"/>
      <c r="F753" s="470"/>
      <c r="G753" s="470"/>
      <c r="H753" s="470"/>
      <c r="I753" s="470"/>
      <c r="J753" s="470"/>
      <c r="K753" s="470"/>
      <c r="L753" s="470"/>
      <c r="M753" s="470"/>
      <c r="N753" s="470"/>
      <c r="O753" s="470"/>
      <c r="P753" s="470"/>
      <c r="Q753" s="470"/>
      <c r="R753" s="470"/>
      <c r="S753" s="470"/>
      <c r="T753" s="470"/>
      <c r="U753" s="470"/>
      <c r="V753" s="470"/>
      <c r="W753" s="470"/>
      <c r="X753" s="470"/>
      <c r="Y753" s="470"/>
      <c r="Z753" s="470"/>
    </row>
    <row r="754">
      <c r="A754" s="470"/>
      <c r="B754" s="470"/>
      <c r="C754" s="470"/>
      <c r="D754" s="470"/>
      <c r="E754" s="470"/>
      <c r="F754" s="470"/>
      <c r="G754" s="470"/>
      <c r="H754" s="470"/>
      <c r="I754" s="470"/>
      <c r="J754" s="470"/>
      <c r="K754" s="470"/>
      <c r="L754" s="470"/>
      <c r="M754" s="470"/>
      <c r="N754" s="470"/>
      <c r="O754" s="470"/>
      <c r="P754" s="470"/>
      <c r="Q754" s="470"/>
      <c r="R754" s="470"/>
      <c r="S754" s="470"/>
      <c r="T754" s="470"/>
      <c r="U754" s="470"/>
      <c r="V754" s="470"/>
      <c r="W754" s="470"/>
      <c r="X754" s="470"/>
      <c r="Y754" s="470"/>
      <c r="Z754" s="470"/>
    </row>
    <row r="755">
      <c r="A755" s="470"/>
      <c r="B755" s="470"/>
      <c r="C755" s="470"/>
      <c r="D755" s="470"/>
      <c r="E755" s="470"/>
      <c r="F755" s="470"/>
      <c r="G755" s="470"/>
      <c r="H755" s="470"/>
      <c r="I755" s="470"/>
      <c r="J755" s="470"/>
      <c r="K755" s="470"/>
      <c r="L755" s="470"/>
      <c r="M755" s="470"/>
      <c r="N755" s="470"/>
      <c r="O755" s="470"/>
      <c r="P755" s="470"/>
      <c r="Q755" s="470"/>
      <c r="R755" s="470"/>
      <c r="S755" s="470"/>
      <c r="T755" s="470"/>
      <c r="U755" s="470"/>
      <c r="V755" s="470"/>
      <c r="W755" s="470"/>
      <c r="X755" s="470"/>
      <c r="Y755" s="470"/>
      <c r="Z755" s="470"/>
    </row>
    <row r="756">
      <c r="A756" s="470"/>
      <c r="B756" s="470"/>
      <c r="C756" s="470"/>
      <c r="D756" s="470"/>
      <c r="E756" s="470"/>
      <c r="F756" s="470"/>
      <c r="G756" s="470"/>
      <c r="H756" s="470"/>
      <c r="I756" s="470"/>
      <c r="J756" s="470"/>
      <c r="K756" s="470"/>
      <c r="L756" s="470"/>
      <c r="M756" s="470"/>
      <c r="N756" s="470"/>
      <c r="O756" s="470"/>
      <c r="P756" s="470"/>
      <c r="Q756" s="470"/>
      <c r="R756" s="470"/>
      <c r="S756" s="470"/>
      <c r="T756" s="470"/>
      <c r="U756" s="470"/>
      <c r="V756" s="470"/>
      <c r="W756" s="470"/>
      <c r="X756" s="470"/>
      <c r="Y756" s="470"/>
      <c r="Z756" s="470"/>
    </row>
    <row r="757">
      <c r="A757" s="470"/>
      <c r="B757" s="470"/>
      <c r="C757" s="470"/>
      <c r="D757" s="470"/>
      <c r="E757" s="470"/>
      <c r="F757" s="470"/>
      <c r="G757" s="470"/>
      <c r="H757" s="470"/>
      <c r="I757" s="470"/>
      <c r="J757" s="470"/>
      <c r="K757" s="470"/>
      <c r="L757" s="470"/>
      <c r="M757" s="470"/>
      <c r="N757" s="470"/>
      <c r="O757" s="470"/>
      <c r="P757" s="470"/>
      <c r="Q757" s="470"/>
      <c r="R757" s="470"/>
      <c r="S757" s="470"/>
      <c r="T757" s="470"/>
      <c r="U757" s="470"/>
      <c r="V757" s="470"/>
      <c r="W757" s="470"/>
      <c r="X757" s="470"/>
      <c r="Y757" s="470"/>
      <c r="Z757" s="470"/>
    </row>
    <row r="758">
      <c r="A758" s="470"/>
      <c r="B758" s="470"/>
      <c r="C758" s="470"/>
      <c r="D758" s="470"/>
      <c r="E758" s="470"/>
      <c r="F758" s="470"/>
      <c r="G758" s="470"/>
      <c r="H758" s="470"/>
      <c r="I758" s="470"/>
      <c r="J758" s="470"/>
      <c r="K758" s="470"/>
      <c r="L758" s="470"/>
      <c r="M758" s="470"/>
      <c r="N758" s="470"/>
      <c r="O758" s="470"/>
      <c r="P758" s="470"/>
      <c r="Q758" s="470"/>
      <c r="R758" s="470"/>
      <c r="S758" s="470"/>
      <c r="T758" s="470"/>
      <c r="U758" s="470"/>
      <c r="V758" s="470"/>
      <c r="W758" s="470"/>
      <c r="X758" s="470"/>
      <c r="Y758" s="470"/>
      <c r="Z758" s="470"/>
    </row>
    <row r="759">
      <c r="A759" s="470"/>
      <c r="B759" s="470"/>
      <c r="C759" s="470"/>
      <c r="D759" s="470"/>
      <c r="E759" s="470"/>
      <c r="F759" s="470"/>
      <c r="G759" s="470"/>
      <c r="H759" s="470"/>
      <c r="I759" s="470"/>
      <c r="J759" s="470"/>
      <c r="K759" s="470"/>
      <c r="L759" s="470"/>
      <c r="M759" s="470"/>
      <c r="N759" s="470"/>
      <c r="O759" s="470"/>
      <c r="P759" s="470"/>
      <c r="Q759" s="470"/>
      <c r="R759" s="470"/>
      <c r="S759" s="470"/>
      <c r="T759" s="470"/>
      <c r="U759" s="470"/>
      <c r="V759" s="470"/>
      <c r="W759" s="470"/>
      <c r="X759" s="470"/>
      <c r="Y759" s="470"/>
      <c r="Z759" s="470"/>
    </row>
    <row r="760">
      <c r="A760" s="470"/>
      <c r="B760" s="470"/>
      <c r="C760" s="470"/>
      <c r="D760" s="470"/>
      <c r="E760" s="470"/>
      <c r="F760" s="470"/>
      <c r="G760" s="470"/>
      <c r="H760" s="470"/>
      <c r="I760" s="470"/>
      <c r="J760" s="470"/>
      <c r="K760" s="470"/>
      <c r="L760" s="470"/>
      <c r="M760" s="470"/>
      <c r="N760" s="470"/>
      <c r="O760" s="470"/>
      <c r="P760" s="470"/>
      <c r="Q760" s="470"/>
      <c r="R760" s="470"/>
      <c r="S760" s="470"/>
      <c r="T760" s="470"/>
      <c r="U760" s="470"/>
      <c r="V760" s="470"/>
      <c r="W760" s="470"/>
      <c r="X760" s="470"/>
      <c r="Y760" s="470"/>
      <c r="Z760" s="470"/>
    </row>
    <row r="761">
      <c r="A761" s="470"/>
      <c r="B761" s="470"/>
      <c r="C761" s="470"/>
      <c r="D761" s="470"/>
      <c r="E761" s="470"/>
      <c r="F761" s="470"/>
      <c r="G761" s="470"/>
      <c r="H761" s="470"/>
      <c r="I761" s="470"/>
      <c r="J761" s="470"/>
      <c r="K761" s="470"/>
      <c r="L761" s="470"/>
      <c r="M761" s="470"/>
      <c r="N761" s="470"/>
      <c r="O761" s="470"/>
      <c r="P761" s="470"/>
      <c r="Q761" s="470"/>
      <c r="R761" s="470"/>
      <c r="S761" s="470"/>
      <c r="T761" s="470"/>
      <c r="U761" s="470"/>
      <c r="V761" s="470"/>
      <c r="W761" s="470"/>
      <c r="X761" s="470"/>
      <c r="Y761" s="470"/>
      <c r="Z761" s="470"/>
    </row>
    <row r="762">
      <c r="A762" s="470"/>
      <c r="B762" s="470"/>
      <c r="C762" s="470"/>
      <c r="D762" s="470"/>
      <c r="E762" s="470"/>
      <c r="F762" s="470"/>
      <c r="G762" s="470"/>
      <c r="H762" s="470"/>
      <c r="I762" s="470"/>
      <c r="J762" s="470"/>
      <c r="K762" s="470"/>
      <c r="L762" s="470"/>
      <c r="M762" s="470"/>
      <c r="N762" s="470"/>
      <c r="O762" s="470"/>
      <c r="P762" s="470"/>
      <c r="Q762" s="470"/>
      <c r="R762" s="470"/>
      <c r="S762" s="470"/>
      <c r="T762" s="470"/>
      <c r="U762" s="470"/>
      <c r="V762" s="470"/>
      <c r="W762" s="470"/>
      <c r="X762" s="470"/>
      <c r="Y762" s="470"/>
      <c r="Z762" s="470"/>
    </row>
    <row r="763">
      <c r="A763" s="470"/>
      <c r="B763" s="470"/>
      <c r="C763" s="470"/>
      <c r="D763" s="470"/>
      <c r="E763" s="470"/>
      <c r="F763" s="470"/>
      <c r="G763" s="470"/>
      <c r="H763" s="470"/>
      <c r="I763" s="470"/>
      <c r="J763" s="470"/>
      <c r="K763" s="470"/>
      <c r="L763" s="470"/>
      <c r="M763" s="470"/>
      <c r="N763" s="470"/>
      <c r="O763" s="470"/>
      <c r="P763" s="470"/>
      <c r="Q763" s="470"/>
      <c r="R763" s="470"/>
      <c r="S763" s="470"/>
      <c r="T763" s="470"/>
      <c r="U763" s="470"/>
      <c r="V763" s="470"/>
      <c r="W763" s="470"/>
      <c r="X763" s="470"/>
      <c r="Y763" s="470"/>
      <c r="Z763" s="470"/>
    </row>
    <row r="764">
      <c r="A764" s="470"/>
      <c r="B764" s="470"/>
      <c r="C764" s="470"/>
      <c r="D764" s="470"/>
      <c r="E764" s="470"/>
      <c r="F764" s="470"/>
      <c r="G764" s="470"/>
      <c r="H764" s="470"/>
      <c r="I764" s="470"/>
      <c r="J764" s="470"/>
      <c r="K764" s="470"/>
      <c r="L764" s="470"/>
      <c r="M764" s="470"/>
      <c r="N764" s="470"/>
      <c r="O764" s="470"/>
      <c r="P764" s="470"/>
      <c r="Q764" s="470"/>
      <c r="R764" s="470"/>
      <c r="S764" s="470"/>
      <c r="T764" s="470"/>
      <c r="U764" s="470"/>
      <c r="V764" s="470"/>
      <c r="W764" s="470"/>
      <c r="X764" s="470"/>
      <c r="Y764" s="470"/>
      <c r="Z764" s="470"/>
    </row>
    <row r="765">
      <c r="A765" s="470"/>
      <c r="B765" s="470"/>
      <c r="C765" s="470"/>
      <c r="D765" s="470"/>
      <c r="E765" s="470"/>
      <c r="F765" s="470"/>
      <c r="G765" s="470"/>
      <c r="H765" s="470"/>
      <c r="I765" s="470"/>
      <c r="J765" s="470"/>
      <c r="K765" s="470"/>
      <c r="L765" s="470"/>
      <c r="M765" s="470"/>
      <c r="N765" s="470"/>
      <c r="O765" s="470"/>
      <c r="P765" s="470"/>
      <c r="Q765" s="470"/>
      <c r="R765" s="470"/>
      <c r="S765" s="470"/>
      <c r="T765" s="470"/>
      <c r="U765" s="470"/>
      <c r="V765" s="470"/>
      <c r="W765" s="470"/>
      <c r="X765" s="470"/>
      <c r="Y765" s="470"/>
      <c r="Z765" s="470"/>
    </row>
    <row r="766">
      <c r="A766" s="470"/>
      <c r="B766" s="470"/>
      <c r="C766" s="470"/>
      <c r="D766" s="470"/>
      <c r="E766" s="470"/>
      <c r="F766" s="470"/>
      <c r="G766" s="470"/>
      <c r="H766" s="470"/>
      <c r="I766" s="470"/>
      <c r="J766" s="470"/>
      <c r="K766" s="470"/>
      <c r="L766" s="470"/>
      <c r="M766" s="470"/>
      <c r="N766" s="470"/>
      <c r="O766" s="470"/>
      <c r="P766" s="470"/>
      <c r="Q766" s="470"/>
      <c r="R766" s="470"/>
      <c r="S766" s="470"/>
      <c r="T766" s="470"/>
      <c r="U766" s="470"/>
      <c r="V766" s="470"/>
      <c r="W766" s="470"/>
      <c r="X766" s="470"/>
      <c r="Y766" s="470"/>
      <c r="Z766" s="470"/>
    </row>
    <row r="767">
      <c r="A767" s="470"/>
      <c r="B767" s="470"/>
      <c r="C767" s="470"/>
      <c r="D767" s="470"/>
      <c r="E767" s="470"/>
      <c r="F767" s="470"/>
      <c r="G767" s="470"/>
      <c r="H767" s="470"/>
      <c r="I767" s="470"/>
      <c r="J767" s="470"/>
      <c r="K767" s="470"/>
      <c r="L767" s="470"/>
      <c r="M767" s="470"/>
      <c r="N767" s="470"/>
      <c r="O767" s="470"/>
      <c r="P767" s="470"/>
      <c r="Q767" s="470"/>
      <c r="R767" s="470"/>
      <c r="S767" s="470"/>
      <c r="T767" s="470"/>
      <c r="U767" s="470"/>
      <c r="V767" s="470"/>
      <c r="W767" s="470"/>
      <c r="X767" s="470"/>
      <c r="Y767" s="470"/>
      <c r="Z767" s="470"/>
    </row>
    <row r="768">
      <c r="A768" s="470"/>
      <c r="B768" s="470"/>
      <c r="C768" s="470"/>
      <c r="D768" s="470"/>
      <c r="E768" s="470"/>
      <c r="F768" s="470"/>
      <c r="G768" s="470"/>
      <c r="H768" s="470"/>
      <c r="I768" s="470"/>
      <c r="J768" s="470"/>
      <c r="K768" s="470"/>
      <c r="L768" s="470"/>
      <c r="M768" s="470"/>
      <c r="N768" s="470"/>
      <c r="O768" s="470"/>
      <c r="P768" s="470"/>
      <c r="Q768" s="470"/>
      <c r="R768" s="470"/>
      <c r="S768" s="470"/>
      <c r="T768" s="470"/>
      <c r="U768" s="470"/>
      <c r="V768" s="470"/>
      <c r="W768" s="470"/>
      <c r="X768" s="470"/>
      <c r="Y768" s="470"/>
      <c r="Z768" s="470"/>
    </row>
    <row r="769">
      <c r="A769" s="470"/>
      <c r="B769" s="470"/>
      <c r="C769" s="470"/>
      <c r="D769" s="470"/>
      <c r="E769" s="470"/>
      <c r="F769" s="470"/>
      <c r="G769" s="470"/>
      <c r="H769" s="470"/>
      <c r="I769" s="470"/>
      <c r="J769" s="470"/>
      <c r="K769" s="470"/>
      <c r="L769" s="470"/>
      <c r="M769" s="470"/>
      <c r="N769" s="470"/>
      <c r="O769" s="470"/>
      <c r="P769" s="470"/>
      <c r="Q769" s="470"/>
      <c r="R769" s="470"/>
      <c r="S769" s="470"/>
      <c r="T769" s="470"/>
      <c r="U769" s="470"/>
      <c r="V769" s="470"/>
      <c r="W769" s="470"/>
      <c r="X769" s="470"/>
      <c r="Y769" s="470"/>
      <c r="Z769" s="470"/>
    </row>
    <row r="770">
      <c r="A770" s="470"/>
      <c r="B770" s="470"/>
      <c r="C770" s="470"/>
      <c r="D770" s="470"/>
      <c r="E770" s="470"/>
      <c r="F770" s="470"/>
      <c r="G770" s="470"/>
      <c r="H770" s="470"/>
      <c r="I770" s="470"/>
      <c r="J770" s="470"/>
      <c r="K770" s="470"/>
      <c r="L770" s="470"/>
      <c r="M770" s="470"/>
      <c r="N770" s="470"/>
      <c r="O770" s="470"/>
      <c r="P770" s="470"/>
      <c r="Q770" s="470"/>
      <c r="R770" s="470"/>
      <c r="S770" s="470"/>
      <c r="T770" s="470"/>
      <c r="U770" s="470"/>
      <c r="V770" s="470"/>
      <c r="W770" s="470"/>
      <c r="X770" s="470"/>
      <c r="Y770" s="470"/>
      <c r="Z770" s="470"/>
    </row>
    <row r="771">
      <c r="A771" s="470"/>
      <c r="B771" s="470"/>
      <c r="C771" s="470"/>
      <c r="D771" s="470"/>
      <c r="E771" s="470"/>
      <c r="F771" s="470"/>
      <c r="G771" s="470"/>
      <c r="H771" s="470"/>
      <c r="I771" s="470"/>
      <c r="J771" s="470"/>
      <c r="K771" s="470"/>
      <c r="L771" s="470"/>
      <c r="M771" s="470"/>
      <c r="N771" s="470"/>
      <c r="O771" s="470"/>
      <c r="P771" s="470"/>
      <c r="Q771" s="470"/>
      <c r="R771" s="470"/>
      <c r="S771" s="470"/>
      <c r="T771" s="470"/>
      <c r="U771" s="470"/>
      <c r="V771" s="470"/>
      <c r="W771" s="470"/>
      <c r="X771" s="470"/>
      <c r="Y771" s="470"/>
      <c r="Z771" s="470"/>
    </row>
    <row r="772">
      <c r="A772" s="470"/>
      <c r="B772" s="470"/>
      <c r="C772" s="470"/>
      <c r="D772" s="470"/>
      <c r="E772" s="470"/>
      <c r="F772" s="470"/>
      <c r="G772" s="470"/>
      <c r="H772" s="470"/>
      <c r="I772" s="470"/>
      <c r="J772" s="470"/>
      <c r="K772" s="470"/>
      <c r="L772" s="470"/>
      <c r="M772" s="470"/>
      <c r="N772" s="470"/>
      <c r="O772" s="470"/>
      <c r="P772" s="470"/>
      <c r="Q772" s="470"/>
      <c r="R772" s="470"/>
      <c r="S772" s="470"/>
      <c r="T772" s="470"/>
      <c r="U772" s="470"/>
      <c r="V772" s="470"/>
      <c r="W772" s="470"/>
      <c r="X772" s="470"/>
      <c r="Y772" s="470"/>
      <c r="Z772" s="470"/>
    </row>
    <row r="773">
      <c r="A773" s="470"/>
      <c r="B773" s="470"/>
      <c r="C773" s="470"/>
      <c r="D773" s="470"/>
      <c r="E773" s="470"/>
      <c r="F773" s="470"/>
      <c r="G773" s="470"/>
      <c r="H773" s="470"/>
      <c r="I773" s="470"/>
      <c r="J773" s="470"/>
      <c r="K773" s="470"/>
      <c r="L773" s="470"/>
      <c r="M773" s="470"/>
      <c r="N773" s="470"/>
      <c r="O773" s="470"/>
      <c r="P773" s="470"/>
      <c r="Q773" s="470"/>
      <c r="R773" s="470"/>
      <c r="S773" s="470"/>
      <c r="T773" s="470"/>
      <c r="U773" s="470"/>
      <c r="V773" s="470"/>
      <c r="W773" s="470"/>
      <c r="X773" s="470"/>
      <c r="Y773" s="470"/>
      <c r="Z773" s="470"/>
    </row>
    <row r="774">
      <c r="A774" s="470"/>
      <c r="B774" s="470"/>
      <c r="C774" s="470"/>
      <c r="D774" s="470"/>
      <c r="E774" s="470"/>
      <c r="F774" s="470"/>
      <c r="G774" s="470"/>
      <c r="H774" s="470"/>
      <c r="I774" s="470"/>
      <c r="J774" s="470"/>
      <c r="K774" s="470"/>
      <c r="L774" s="470"/>
      <c r="M774" s="470"/>
      <c r="N774" s="470"/>
      <c r="O774" s="470"/>
      <c r="P774" s="470"/>
      <c r="Q774" s="470"/>
      <c r="R774" s="470"/>
      <c r="S774" s="470"/>
      <c r="T774" s="470"/>
      <c r="U774" s="470"/>
      <c r="V774" s="470"/>
      <c r="W774" s="470"/>
      <c r="X774" s="470"/>
      <c r="Y774" s="470"/>
      <c r="Z774" s="470"/>
    </row>
    <row r="775">
      <c r="A775" s="470"/>
      <c r="B775" s="470"/>
      <c r="C775" s="470"/>
      <c r="D775" s="470"/>
      <c r="E775" s="470"/>
      <c r="F775" s="470"/>
      <c r="G775" s="470"/>
      <c r="H775" s="470"/>
      <c r="I775" s="470"/>
      <c r="J775" s="470"/>
      <c r="K775" s="470"/>
      <c r="L775" s="470"/>
      <c r="M775" s="470"/>
      <c r="N775" s="470"/>
      <c r="O775" s="470"/>
      <c r="P775" s="470"/>
      <c r="Q775" s="470"/>
      <c r="R775" s="470"/>
      <c r="S775" s="470"/>
      <c r="T775" s="470"/>
      <c r="U775" s="470"/>
      <c r="V775" s="470"/>
      <c r="W775" s="470"/>
      <c r="X775" s="470"/>
      <c r="Y775" s="470"/>
      <c r="Z775" s="470"/>
    </row>
    <row r="776">
      <c r="A776" s="470"/>
      <c r="B776" s="470"/>
      <c r="C776" s="470"/>
      <c r="D776" s="470"/>
      <c r="E776" s="470"/>
      <c r="F776" s="470"/>
      <c r="G776" s="470"/>
      <c r="H776" s="470"/>
      <c r="I776" s="470"/>
      <c r="J776" s="470"/>
      <c r="K776" s="470"/>
      <c r="L776" s="470"/>
      <c r="M776" s="470"/>
      <c r="N776" s="470"/>
      <c r="O776" s="470"/>
      <c r="P776" s="470"/>
      <c r="Q776" s="470"/>
      <c r="R776" s="470"/>
      <c r="S776" s="470"/>
      <c r="T776" s="470"/>
      <c r="U776" s="470"/>
      <c r="V776" s="470"/>
      <c r="W776" s="470"/>
      <c r="X776" s="470"/>
      <c r="Y776" s="470"/>
      <c r="Z776" s="470"/>
    </row>
    <row r="777">
      <c r="A777" s="470"/>
      <c r="B777" s="470"/>
      <c r="C777" s="470"/>
      <c r="D777" s="470"/>
      <c r="E777" s="470"/>
      <c r="F777" s="470"/>
      <c r="G777" s="470"/>
      <c r="H777" s="470"/>
      <c r="I777" s="470"/>
      <c r="J777" s="470"/>
      <c r="K777" s="470"/>
      <c r="L777" s="470"/>
      <c r="M777" s="470"/>
      <c r="N777" s="470"/>
      <c r="O777" s="470"/>
      <c r="P777" s="470"/>
      <c r="Q777" s="470"/>
      <c r="R777" s="470"/>
      <c r="S777" s="470"/>
      <c r="T777" s="470"/>
      <c r="U777" s="470"/>
      <c r="V777" s="470"/>
      <c r="W777" s="470"/>
      <c r="X777" s="470"/>
      <c r="Y777" s="470"/>
      <c r="Z777" s="470"/>
    </row>
    <row r="778">
      <c r="A778" s="470"/>
      <c r="B778" s="470"/>
      <c r="C778" s="470"/>
      <c r="D778" s="470"/>
      <c r="E778" s="470"/>
      <c r="F778" s="470"/>
      <c r="G778" s="470"/>
      <c r="H778" s="470"/>
      <c r="I778" s="470"/>
      <c r="J778" s="470"/>
      <c r="K778" s="470"/>
      <c r="L778" s="470"/>
      <c r="M778" s="470"/>
      <c r="N778" s="470"/>
      <c r="O778" s="470"/>
      <c r="P778" s="470"/>
      <c r="Q778" s="470"/>
      <c r="R778" s="470"/>
      <c r="S778" s="470"/>
      <c r="T778" s="470"/>
      <c r="U778" s="470"/>
      <c r="V778" s="470"/>
      <c r="W778" s="470"/>
      <c r="X778" s="470"/>
      <c r="Y778" s="470"/>
      <c r="Z778" s="470"/>
    </row>
    <row r="779">
      <c r="A779" s="470"/>
      <c r="B779" s="470"/>
      <c r="C779" s="470"/>
      <c r="D779" s="470"/>
      <c r="E779" s="470"/>
      <c r="F779" s="470"/>
      <c r="G779" s="470"/>
      <c r="H779" s="470"/>
      <c r="I779" s="470"/>
      <c r="J779" s="470"/>
      <c r="K779" s="470"/>
      <c r="L779" s="470"/>
      <c r="M779" s="470"/>
      <c r="N779" s="470"/>
      <c r="O779" s="470"/>
      <c r="P779" s="470"/>
      <c r="Q779" s="470"/>
      <c r="R779" s="470"/>
      <c r="S779" s="470"/>
      <c r="T779" s="470"/>
      <c r="U779" s="470"/>
      <c r="V779" s="470"/>
      <c r="W779" s="470"/>
      <c r="X779" s="470"/>
      <c r="Y779" s="470"/>
      <c r="Z779" s="470"/>
    </row>
    <row r="780">
      <c r="A780" s="470"/>
      <c r="B780" s="470"/>
      <c r="C780" s="470"/>
      <c r="D780" s="470"/>
      <c r="E780" s="470"/>
      <c r="F780" s="470"/>
      <c r="G780" s="470"/>
      <c r="H780" s="470"/>
      <c r="I780" s="470"/>
      <c r="J780" s="470"/>
      <c r="K780" s="470"/>
      <c r="L780" s="470"/>
      <c r="M780" s="470"/>
      <c r="N780" s="470"/>
      <c r="O780" s="470"/>
      <c r="P780" s="470"/>
      <c r="Q780" s="470"/>
      <c r="R780" s="470"/>
      <c r="S780" s="470"/>
      <c r="T780" s="470"/>
      <c r="U780" s="470"/>
      <c r="V780" s="470"/>
      <c r="W780" s="470"/>
      <c r="X780" s="470"/>
      <c r="Y780" s="470"/>
      <c r="Z780" s="470"/>
    </row>
    <row r="781">
      <c r="A781" s="470"/>
      <c r="B781" s="470"/>
      <c r="C781" s="470"/>
      <c r="D781" s="470"/>
      <c r="E781" s="470"/>
      <c r="F781" s="470"/>
      <c r="G781" s="470"/>
      <c r="H781" s="470"/>
      <c r="I781" s="470"/>
      <c r="J781" s="470"/>
      <c r="K781" s="470"/>
      <c r="L781" s="470"/>
      <c r="M781" s="470"/>
      <c r="N781" s="470"/>
      <c r="O781" s="470"/>
      <c r="P781" s="470"/>
      <c r="Q781" s="470"/>
      <c r="R781" s="470"/>
      <c r="S781" s="470"/>
      <c r="T781" s="470"/>
      <c r="U781" s="470"/>
      <c r="V781" s="470"/>
      <c r="W781" s="470"/>
      <c r="X781" s="470"/>
      <c r="Y781" s="470"/>
      <c r="Z781" s="470"/>
    </row>
    <row r="782">
      <c r="A782" s="470"/>
      <c r="B782" s="470"/>
      <c r="C782" s="470"/>
      <c r="D782" s="470"/>
      <c r="E782" s="470"/>
      <c r="F782" s="470"/>
      <c r="G782" s="470"/>
      <c r="H782" s="470"/>
      <c r="I782" s="470"/>
      <c r="J782" s="470"/>
      <c r="K782" s="470"/>
      <c r="L782" s="470"/>
      <c r="M782" s="470"/>
      <c r="N782" s="470"/>
      <c r="O782" s="470"/>
      <c r="P782" s="470"/>
      <c r="Q782" s="470"/>
      <c r="R782" s="470"/>
      <c r="S782" s="470"/>
      <c r="T782" s="470"/>
      <c r="U782" s="470"/>
      <c r="V782" s="470"/>
      <c r="W782" s="470"/>
      <c r="X782" s="470"/>
      <c r="Y782" s="470"/>
      <c r="Z782" s="470"/>
    </row>
    <row r="783">
      <c r="A783" s="470"/>
      <c r="B783" s="470"/>
      <c r="C783" s="470"/>
      <c r="D783" s="470"/>
      <c r="E783" s="470"/>
      <c r="F783" s="470"/>
      <c r="G783" s="470"/>
      <c r="H783" s="470"/>
      <c r="I783" s="470"/>
      <c r="J783" s="470"/>
      <c r="K783" s="470"/>
      <c r="L783" s="470"/>
      <c r="M783" s="470"/>
      <c r="N783" s="470"/>
      <c r="O783" s="470"/>
      <c r="P783" s="470"/>
      <c r="Q783" s="470"/>
      <c r="R783" s="470"/>
      <c r="S783" s="470"/>
      <c r="T783" s="470"/>
      <c r="U783" s="470"/>
      <c r="V783" s="470"/>
      <c r="W783" s="470"/>
      <c r="X783" s="470"/>
      <c r="Y783" s="470"/>
      <c r="Z783" s="470"/>
    </row>
    <row r="784">
      <c r="A784" s="470"/>
      <c r="B784" s="470"/>
      <c r="C784" s="470"/>
      <c r="D784" s="470"/>
      <c r="E784" s="470"/>
      <c r="F784" s="470"/>
      <c r="G784" s="470"/>
      <c r="H784" s="470"/>
      <c r="I784" s="470"/>
      <c r="J784" s="470"/>
      <c r="K784" s="470"/>
      <c r="L784" s="470"/>
      <c r="M784" s="470"/>
      <c r="N784" s="470"/>
      <c r="O784" s="470"/>
      <c r="P784" s="470"/>
      <c r="Q784" s="470"/>
      <c r="R784" s="470"/>
      <c r="S784" s="470"/>
      <c r="T784" s="470"/>
      <c r="U784" s="470"/>
      <c r="V784" s="470"/>
      <c r="W784" s="470"/>
      <c r="X784" s="470"/>
      <c r="Y784" s="470"/>
      <c r="Z784" s="470"/>
    </row>
    <row r="785">
      <c r="A785" s="470"/>
      <c r="B785" s="470"/>
      <c r="C785" s="470"/>
      <c r="D785" s="470"/>
      <c r="E785" s="470"/>
      <c r="F785" s="470"/>
      <c r="G785" s="470"/>
      <c r="H785" s="470"/>
      <c r="I785" s="470"/>
      <c r="J785" s="470"/>
      <c r="K785" s="470"/>
      <c r="L785" s="470"/>
      <c r="M785" s="470"/>
      <c r="N785" s="470"/>
      <c r="O785" s="470"/>
      <c r="P785" s="470"/>
      <c r="Q785" s="470"/>
      <c r="R785" s="470"/>
      <c r="S785" s="470"/>
      <c r="T785" s="470"/>
      <c r="U785" s="470"/>
      <c r="V785" s="470"/>
      <c r="W785" s="470"/>
      <c r="X785" s="470"/>
      <c r="Y785" s="470"/>
      <c r="Z785" s="470"/>
    </row>
    <row r="786">
      <c r="A786" s="470"/>
      <c r="B786" s="470"/>
      <c r="C786" s="470"/>
      <c r="D786" s="470"/>
      <c r="E786" s="470"/>
      <c r="F786" s="470"/>
      <c r="G786" s="470"/>
      <c r="H786" s="470"/>
      <c r="I786" s="470"/>
      <c r="J786" s="470"/>
      <c r="K786" s="470"/>
      <c r="L786" s="470"/>
      <c r="M786" s="470"/>
      <c r="N786" s="470"/>
      <c r="O786" s="470"/>
      <c r="P786" s="470"/>
      <c r="Q786" s="470"/>
      <c r="R786" s="470"/>
      <c r="S786" s="470"/>
      <c r="T786" s="470"/>
      <c r="U786" s="470"/>
      <c r="V786" s="470"/>
      <c r="W786" s="470"/>
      <c r="X786" s="470"/>
      <c r="Y786" s="470"/>
      <c r="Z786" s="470"/>
    </row>
    <row r="787">
      <c r="A787" s="470"/>
      <c r="B787" s="470"/>
      <c r="C787" s="470"/>
      <c r="D787" s="470"/>
      <c r="E787" s="470"/>
      <c r="F787" s="470"/>
      <c r="G787" s="470"/>
      <c r="H787" s="470"/>
      <c r="I787" s="470"/>
      <c r="J787" s="470"/>
      <c r="K787" s="470"/>
      <c r="L787" s="470"/>
      <c r="M787" s="470"/>
      <c r="N787" s="470"/>
      <c r="O787" s="470"/>
      <c r="P787" s="470"/>
      <c r="Q787" s="470"/>
      <c r="R787" s="470"/>
      <c r="S787" s="470"/>
      <c r="T787" s="470"/>
      <c r="U787" s="470"/>
      <c r="V787" s="470"/>
      <c r="W787" s="470"/>
      <c r="X787" s="470"/>
      <c r="Y787" s="470"/>
      <c r="Z787" s="470"/>
    </row>
    <row r="788">
      <c r="A788" s="470"/>
      <c r="B788" s="470"/>
      <c r="C788" s="470"/>
      <c r="D788" s="470"/>
      <c r="E788" s="470"/>
      <c r="F788" s="470"/>
      <c r="G788" s="470"/>
      <c r="H788" s="470"/>
      <c r="I788" s="470"/>
      <c r="J788" s="470"/>
      <c r="K788" s="470"/>
      <c r="L788" s="470"/>
      <c r="M788" s="470"/>
      <c r="N788" s="470"/>
      <c r="O788" s="470"/>
      <c r="P788" s="470"/>
      <c r="Q788" s="470"/>
      <c r="R788" s="470"/>
      <c r="S788" s="470"/>
      <c r="T788" s="470"/>
      <c r="U788" s="470"/>
      <c r="V788" s="470"/>
      <c r="W788" s="470"/>
      <c r="X788" s="470"/>
      <c r="Y788" s="470"/>
      <c r="Z788" s="470"/>
    </row>
    <row r="789">
      <c r="A789" s="470"/>
      <c r="B789" s="470"/>
      <c r="C789" s="470"/>
      <c r="D789" s="470"/>
      <c r="E789" s="470"/>
      <c r="F789" s="470"/>
      <c r="G789" s="470"/>
      <c r="H789" s="470"/>
      <c r="I789" s="470"/>
      <c r="J789" s="470"/>
      <c r="K789" s="470"/>
      <c r="L789" s="470"/>
      <c r="M789" s="470"/>
      <c r="N789" s="470"/>
      <c r="O789" s="470"/>
      <c r="P789" s="470"/>
      <c r="Q789" s="470"/>
      <c r="R789" s="470"/>
      <c r="S789" s="470"/>
      <c r="T789" s="470"/>
      <c r="U789" s="470"/>
      <c r="V789" s="470"/>
      <c r="W789" s="470"/>
      <c r="X789" s="470"/>
      <c r="Y789" s="470"/>
      <c r="Z789" s="470"/>
    </row>
    <row r="790">
      <c r="A790" s="470"/>
      <c r="B790" s="470"/>
      <c r="C790" s="470"/>
      <c r="D790" s="470"/>
      <c r="E790" s="470"/>
      <c r="F790" s="470"/>
      <c r="G790" s="470"/>
      <c r="H790" s="470"/>
      <c r="I790" s="470"/>
      <c r="J790" s="470"/>
      <c r="K790" s="470"/>
      <c r="L790" s="470"/>
      <c r="M790" s="470"/>
      <c r="N790" s="470"/>
      <c r="O790" s="470"/>
      <c r="P790" s="470"/>
      <c r="Q790" s="470"/>
      <c r="R790" s="470"/>
      <c r="S790" s="470"/>
      <c r="T790" s="470"/>
      <c r="U790" s="470"/>
      <c r="V790" s="470"/>
      <c r="W790" s="470"/>
      <c r="X790" s="470"/>
      <c r="Y790" s="470"/>
      <c r="Z790" s="470"/>
    </row>
    <row r="791">
      <c r="A791" s="470"/>
      <c r="B791" s="470"/>
      <c r="C791" s="470"/>
      <c r="D791" s="470"/>
      <c r="E791" s="470"/>
      <c r="F791" s="470"/>
      <c r="G791" s="470"/>
      <c r="H791" s="470"/>
      <c r="I791" s="470"/>
      <c r="J791" s="470"/>
      <c r="K791" s="470"/>
      <c r="L791" s="470"/>
      <c r="M791" s="470"/>
      <c r="N791" s="470"/>
      <c r="O791" s="470"/>
      <c r="P791" s="470"/>
      <c r="Q791" s="470"/>
      <c r="R791" s="470"/>
      <c r="S791" s="470"/>
      <c r="T791" s="470"/>
      <c r="U791" s="470"/>
      <c r="V791" s="470"/>
      <c r="W791" s="470"/>
      <c r="X791" s="470"/>
      <c r="Y791" s="470"/>
      <c r="Z791" s="470"/>
    </row>
    <row r="792">
      <c r="A792" s="470"/>
      <c r="B792" s="470"/>
      <c r="C792" s="470"/>
      <c r="D792" s="470"/>
      <c r="E792" s="470"/>
      <c r="F792" s="470"/>
      <c r="G792" s="470"/>
      <c r="H792" s="470"/>
      <c r="I792" s="470"/>
      <c r="J792" s="470"/>
      <c r="K792" s="470"/>
      <c r="L792" s="470"/>
      <c r="M792" s="470"/>
      <c r="N792" s="470"/>
      <c r="O792" s="470"/>
      <c r="P792" s="470"/>
      <c r="Q792" s="470"/>
      <c r="R792" s="470"/>
      <c r="S792" s="470"/>
      <c r="T792" s="470"/>
      <c r="U792" s="470"/>
      <c r="V792" s="470"/>
      <c r="W792" s="470"/>
      <c r="X792" s="470"/>
      <c r="Y792" s="470"/>
      <c r="Z792" s="470"/>
    </row>
    <row r="793">
      <c r="A793" s="470"/>
      <c r="B793" s="470"/>
      <c r="C793" s="470"/>
      <c r="D793" s="470"/>
      <c r="E793" s="470"/>
      <c r="F793" s="470"/>
      <c r="G793" s="470"/>
      <c r="H793" s="470"/>
      <c r="I793" s="470"/>
      <c r="J793" s="470"/>
      <c r="K793" s="470"/>
      <c r="L793" s="470"/>
      <c r="M793" s="470"/>
      <c r="N793" s="470"/>
      <c r="O793" s="470"/>
      <c r="P793" s="470"/>
      <c r="Q793" s="470"/>
      <c r="R793" s="470"/>
      <c r="S793" s="470"/>
      <c r="T793" s="470"/>
      <c r="U793" s="470"/>
      <c r="V793" s="470"/>
      <c r="W793" s="470"/>
      <c r="X793" s="470"/>
      <c r="Y793" s="470"/>
      <c r="Z793" s="470"/>
    </row>
    <row r="794">
      <c r="A794" s="470"/>
      <c r="B794" s="470"/>
      <c r="C794" s="470"/>
      <c r="D794" s="470"/>
      <c r="E794" s="470"/>
      <c r="F794" s="470"/>
      <c r="G794" s="470"/>
      <c r="H794" s="470"/>
      <c r="I794" s="470"/>
      <c r="J794" s="470"/>
      <c r="K794" s="470"/>
      <c r="L794" s="470"/>
      <c r="M794" s="470"/>
      <c r="N794" s="470"/>
      <c r="O794" s="470"/>
      <c r="P794" s="470"/>
      <c r="Q794" s="470"/>
      <c r="R794" s="470"/>
      <c r="S794" s="470"/>
      <c r="T794" s="470"/>
      <c r="U794" s="470"/>
      <c r="V794" s="470"/>
      <c r="W794" s="470"/>
      <c r="X794" s="470"/>
      <c r="Y794" s="470"/>
      <c r="Z794" s="470"/>
    </row>
    <row r="795">
      <c r="A795" s="470"/>
      <c r="B795" s="470"/>
      <c r="C795" s="470"/>
      <c r="D795" s="470"/>
      <c r="E795" s="470"/>
      <c r="F795" s="470"/>
      <c r="G795" s="470"/>
      <c r="H795" s="470"/>
      <c r="I795" s="470"/>
      <c r="J795" s="470"/>
      <c r="K795" s="470"/>
      <c r="L795" s="470"/>
      <c r="M795" s="470"/>
      <c r="N795" s="470"/>
      <c r="O795" s="470"/>
      <c r="P795" s="470"/>
      <c r="Q795" s="470"/>
      <c r="R795" s="470"/>
      <c r="S795" s="470"/>
      <c r="T795" s="470"/>
      <c r="U795" s="470"/>
      <c r="V795" s="470"/>
      <c r="W795" s="470"/>
      <c r="X795" s="470"/>
      <c r="Y795" s="470"/>
      <c r="Z795" s="470"/>
    </row>
    <row r="796">
      <c r="A796" s="470"/>
      <c r="B796" s="470"/>
      <c r="C796" s="470"/>
      <c r="D796" s="470"/>
      <c r="E796" s="470"/>
      <c r="F796" s="470"/>
      <c r="G796" s="470"/>
      <c r="H796" s="470"/>
      <c r="I796" s="470"/>
      <c r="J796" s="470"/>
      <c r="K796" s="470"/>
      <c r="L796" s="470"/>
      <c r="M796" s="470"/>
      <c r="N796" s="470"/>
      <c r="O796" s="470"/>
      <c r="P796" s="470"/>
      <c r="Q796" s="470"/>
      <c r="R796" s="470"/>
      <c r="S796" s="470"/>
      <c r="T796" s="470"/>
      <c r="U796" s="470"/>
      <c r="V796" s="470"/>
      <c r="W796" s="470"/>
      <c r="X796" s="470"/>
      <c r="Y796" s="470"/>
      <c r="Z796" s="470"/>
    </row>
    <row r="797">
      <c r="A797" s="470"/>
      <c r="B797" s="470"/>
      <c r="C797" s="470"/>
      <c r="D797" s="470"/>
      <c r="E797" s="470"/>
      <c r="F797" s="470"/>
      <c r="G797" s="470"/>
      <c r="H797" s="470"/>
      <c r="I797" s="470"/>
      <c r="J797" s="470"/>
      <c r="K797" s="470"/>
      <c r="L797" s="470"/>
      <c r="M797" s="470"/>
      <c r="N797" s="470"/>
      <c r="O797" s="470"/>
      <c r="P797" s="470"/>
      <c r="Q797" s="470"/>
      <c r="R797" s="470"/>
      <c r="S797" s="470"/>
      <c r="T797" s="470"/>
      <c r="U797" s="470"/>
      <c r="V797" s="470"/>
      <c r="W797" s="470"/>
      <c r="X797" s="470"/>
      <c r="Y797" s="470"/>
      <c r="Z797" s="470"/>
    </row>
    <row r="798">
      <c r="A798" s="470"/>
      <c r="B798" s="470"/>
      <c r="C798" s="470"/>
      <c r="D798" s="470"/>
      <c r="E798" s="470"/>
      <c r="F798" s="470"/>
      <c r="G798" s="470"/>
      <c r="H798" s="470"/>
      <c r="I798" s="470"/>
      <c r="J798" s="470"/>
      <c r="K798" s="470"/>
      <c r="L798" s="470"/>
      <c r="M798" s="470"/>
      <c r="N798" s="470"/>
      <c r="O798" s="470"/>
      <c r="P798" s="470"/>
      <c r="Q798" s="470"/>
      <c r="R798" s="470"/>
      <c r="S798" s="470"/>
      <c r="T798" s="470"/>
      <c r="U798" s="470"/>
      <c r="V798" s="470"/>
      <c r="W798" s="470"/>
      <c r="X798" s="470"/>
      <c r="Y798" s="470"/>
      <c r="Z798" s="470"/>
    </row>
    <row r="799">
      <c r="A799" s="470"/>
      <c r="B799" s="470"/>
      <c r="C799" s="470"/>
      <c r="D799" s="470"/>
      <c r="E799" s="470"/>
      <c r="F799" s="470"/>
      <c r="G799" s="470"/>
      <c r="H799" s="470"/>
      <c r="I799" s="470"/>
      <c r="J799" s="470"/>
      <c r="K799" s="470"/>
      <c r="L799" s="470"/>
      <c r="M799" s="470"/>
      <c r="N799" s="470"/>
      <c r="O799" s="470"/>
      <c r="P799" s="470"/>
      <c r="Q799" s="470"/>
      <c r="R799" s="470"/>
      <c r="S799" s="470"/>
      <c r="T799" s="470"/>
      <c r="U799" s="470"/>
      <c r="V799" s="470"/>
      <c r="W799" s="470"/>
      <c r="X799" s="470"/>
      <c r="Y799" s="470"/>
      <c r="Z799" s="470"/>
    </row>
    <row r="800">
      <c r="A800" s="470"/>
      <c r="B800" s="470"/>
      <c r="C800" s="470"/>
      <c r="D800" s="470"/>
      <c r="E800" s="470"/>
      <c r="F800" s="470"/>
      <c r="G800" s="470"/>
      <c r="H800" s="470"/>
      <c r="I800" s="470"/>
      <c r="J800" s="470"/>
      <c r="K800" s="470"/>
      <c r="L800" s="470"/>
      <c r="M800" s="470"/>
      <c r="N800" s="470"/>
      <c r="O800" s="470"/>
      <c r="P800" s="470"/>
      <c r="Q800" s="470"/>
      <c r="R800" s="470"/>
      <c r="S800" s="470"/>
      <c r="T800" s="470"/>
      <c r="U800" s="470"/>
      <c r="V800" s="470"/>
      <c r="W800" s="470"/>
      <c r="X800" s="470"/>
      <c r="Y800" s="470"/>
      <c r="Z800" s="470"/>
    </row>
    <row r="801">
      <c r="A801" s="470"/>
      <c r="B801" s="470"/>
      <c r="C801" s="470"/>
      <c r="D801" s="470"/>
      <c r="E801" s="470"/>
      <c r="F801" s="470"/>
      <c r="G801" s="470"/>
      <c r="H801" s="470"/>
      <c r="I801" s="470"/>
      <c r="J801" s="470"/>
      <c r="K801" s="470"/>
      <c r="L801" s="470"/>
      <c r="M801" s="470"/>
      <c r="N801" s="470"/>
      <c r="O801" s="470"/>
      <c r="P801" s="470"/>
      <c r="Q801" s="470"/>
      <c r="R801" s="470"/>
      <c r="S801" s="470"/>
      <c r="T801" s="470"/>
      <c r="U801" s="470"/>
      <c r="V801" s="470"/>
      <c r="W801" s="470"/>
      <c r="X801" s="470"/>
      <c r="Y801" s="470"/>
      <c r="Z801" s="470"/>
    </row>
    <row r="802">
      <c r="A802" s="470"/>
      <c r="B802" s="470"/>
      <c r="C802" s="470"/>
      <c r="D802" s="470"/>
      <c r="E802" s="470"/>
      <c r="F802" s="470"/>
      <c r="G802" s="470"/>
      <c r="H802" s="470"/>
      <c r="I802" s="470"/>
      <c r="J802" s="470"/>
      <c r="K802" s="470"/>
      <c r="L802" s="470"/>
      <c r="M802" s="470"/>
      <c r="N802" s="470"/>
      <c r="O802" s="470"/>
      <c r="P802" s="470"/>
      <c r="Q802" s="470"/>
      <c r="R802" s="470"/>
      <c r="S802" s="470"/>
      <c r="T802" s="470"/>
      <c r="U802" s="470"/>
      <c r="V802" s="470"/>
      <c r="W802" s="470"/>
      <c r="X802" s="470"/>
      <c r="Y802" s="470"/>
      <c r="Z802" s="470"/>
    </row>
    <row r="803">
      <c r="A803" s="470"/>
      <c r="B803" s="470"/>
      <c r="C803" s="470"/>
      <c r="D803" s="470"/>
      <c r="E803" s="470"/>
      <c r="F803" s="470"/>
      <c r="G803" s="470"/>
      <c r="H803" s="470"/>
      <c r="I803" s="470"/>
      <c r="J803" s="470"/>
      <c r="K803" s="470"/>
      <c r="L803" s="470"/>
      <c r="M803" s="470"/>
      <c r="N803" s="470"/>
      <c r="O803" s="470"/>
      <c r="P803" s="470"/>
      <c r="Q803" s="470"/>
      <c r="R803" s="470"/>
      <c r="S803" s="470"/>
      <c r="T803" s="470"/>
      <c r="U803" s="470"/>
      <c r="V803" s="470"/>
      <c r="W803" s="470"/>
      <c r="X803" s="470"/>
      <c r="Y803" s="470"/>
      <c r="Z803" s="470"/>
    </row>
    <row r="804">
      <c r="A804" s="470"/>
      <c r="B804" s="470"/>
      <c r="C804" s="470"/>
      <c r="D804" s="470"/>
      <c r="E804" s="470"/>
      <c r="F804" s="470"/>
      <c r="G804" s="470"/>
      <c r="H804" s="470"/>
      <c r="I804" s="470"/>
      <c r="J804" s="470"/>
      <c r="K804" s="470"/>
      <c r="L804" s="470"/>
      <c r="M804" s="470"/>
      <c r="N804" s="470"/>
      <c r="O804" s="470"/>
      <c r="P804" s="470"/>
      <c r="Q804" s="470"/>
      <c r="R804" s="470"/>
      <c r="S804" s="470"/>
      <c r="T804" s="470"/>
      <c r="U804" s="470"/>
      <c r="V804" s="470"/>
      <c r="W804" s="470"/>
      <c r="X804" s="470"/>
      <c r="Y804" s="470"/>
      <c r="Z804" s="470"/>
    </row>
    <row r="805">
      <c r="A805" s="470"/>
      <c r="B805" s="470"/>
      <c r="C805" s="470"/>
      <c r="D805" s="470"/>
      <c r="E805" s="470"/>
      <c r="F805" s="470"/>
      <c r="G805" s="470"/>
      <c r="H805" s="470"/>
      <c r="I805" s="470"/>
      <c r="J805" s="470"/>
      <c r="K805" s="470"/>
      <c r="L805" s="470"/>
      <c r="M805" s="470"/>
      <c r="N805" s="470"/>
      <c r="O805" s="470"/>
      <c r="P805" s="470"/>
      <c r="Q805" s="470"/>
      <c r="R805" s="470"/>
      <c r="S805" s="470"/>
      <c r="T805" s="470"/>
      <c r="U805" s="470"/>
      <c r="V805" s="470"/>
      <c r="W805" s="470"/>
      <c r="X805" s="470"/>
      <c r="Y805" s="470"/>
      <c r="Z805" s="470"/>
    </row>
    <row r="806">
      <c r="A806" s="470"/>
      <c r="B806" s="470"/>
      <c r="C806" s="470"/>
      <c r="D806" s="470"/>
      <c r="E806" s="470"/>
      <c r="F806" s="470"/>
      <c r="G806" s="470"/>
      <c r="H806" s="470"/>
      <c r="I806" s="470"/>
      <c r="J806" s="470"/>
      <c r="K806" s="470"/>
      <c r="L806" s="470"/>
      <c r="M806" s="470"/>
      <c r="N806" s="470"/>
      <c r="O806" s="470"/>
      <c r="P806" s="470"/>
      <c r="Q806" s="470"/>
      <c r="R806" s="470"/>
      <c r="S806" s="470"/>
      <c r="T806" s="470"/>
      <c r="U806" s="470"/>
      <c r="V806" s="470"/>
      <c r="W806" s="470"/>
      <c r="X806" s="470"/>
      <c r="Y806" s="470"/>
      <c r="Z806" s="470"/>
    </row>
    <row r="807">
      <c r="A807" s="470"/>
      <c r="B807" s="470"/>
      <c r="C807" s="470"/>
      <c r="D807" s="470"/>
      <c r="E807" s="470"/>
      <c r="F807" s="470"/>
      <c r="G807" s="470"/>
      <c r="H807" s="470"/>
      <c r="I807" s="470"/>
      <c r="J807" s="470"/>
      <c r="K807" s="470"/>
      <c r="L807" s="470"/>
      <c r="M807" s="470"/>
      <c r="N807" s="470"/>
      <c r="O807" s="470"/>
      <c r="P807" s="470"/>
      <c r="Q807" s="470"/>
      <c r="R807" s="470"/>
      <c r="S807" s="470"/>
      <c r="T807" s="470"/>
      <c r="U807" s="470"/>
      <c r="V807" s="470"/>
      <c r="W807" s="470"/>
      <c r="X807" s="470"/>
      <c r="Y807" s="470"/>
      <c r="Z807" s="470"/>
    </row>
    <row r="808">
      <c r="A808" s="470"/>
      <c r="B808" s="470"/>
      <c r="C808" s="470"/>
      <c r="D808" s="470"/>
      <c r="E808" s="470"/>
      <c r="F808" s="470"/>
      <c r="G808" s="470"/>
      <c r="H808" s="470"/>
      <c r="I808" s="470"/>
      <c r="J808" s="470"/>
      <c r="K808" s="470"/>
      <c r="L808" s="470"/>
      <c r="M808" s="470"/>
      <c r="N808" s="470"/>
      <c r="O808" s="470"/>
      <c r="P808" s="470"/>
      <c r="Q808" s="470"/>
      <c r="R808" s="470"/>
      <c r="S808" s="470"/>
      <c r="T808" s="470"/>
      <c r="U808" s="470"/>
      <c r="V808" s="470"/>
      <c r="W808" s="470"/>
      <c r="X808" s="470"/>
      <c r="Y808" s="470"/>
      <c r="Z808" s="470"/>
    </row>
    <row r="809">
      <c r="A809" s="470"/>
      <c r="B809" s="470"/>
      <c r="C809" s="470"/>
      <c r="D809" s="470"/>
      <c r="E809" s="470"/>
      <c r="F809" s="470"/>
      <c r="G809" s="470"/>
      <c r="H809" s="470"/>
      <c r="I809" s="470"/>
      <c r="J809" s="470"/>
      <c r="K809" s="470"/>
      <c r="L809" s="470"/>
      <c r="M809" s="470"/>
      <c r="N809" s="470"/>
      <c r="O809" s="470"/>
      <c r="P809" s="470"/>
      <c r="Q809" s="470"/>
      <c r="R809" s="470"/>
      <c r="S809" s="470"/>
      <c r="T809" s="470"/>
      <c r="U809" s="470"/>
      <c r="V809" s="470"/>
      <c r="W809" s="470"/>
      <c r="X809" s="470"/>
      <c r="Y809" s="470"/>
      <c r="Z809" s="470"/>
    </row>
    <row r="810">
      <c r="A810" s="470"/>
      <c r="B810" s="470"/>
      <c r="C810" s="470"/>
      <c r="D810" s="470"/>
      <c r="E810" s="470"/>
      <c r="F810" s="470"/>
      <c r="G810" s="470"/>
      <c r="H810" s="470"/>
      <c r="I810" s="470"/>
      <c r="J810" s="470"/>
      <c r="K810" s="470"/>
      <c r="L810" s="470"/>
      <c r="M810" s="470"/>
      <c r="N810" s="470"/>
      <c r="O810" s="470"/>
      <c r="P810" s="470"/>
      <c r="Q810" s="470"/>
      <c r="R810" s="470"/>
      <c r="S810" s="470"/>
      <c r="T810" s="470"/>
      <c r="U810" s="470"/>
      <c r="V810" s="470"/>
      <c r="W810" s="470"/>
      <c r="X810" s="470"/>
      <c r="Y810" s="470"/>
      <c r="Z810" s="470"/>
    </row>
    <row r="811">
      <c r="A811" s="470"/>
      <c r="B811" s="470"/>
      <c r="C811" s="470"/>
      <c r="D811" s="470"/>
      <c r="E811" s="470"/>
      <c r="F811" s="470"/>
      <c r="G811" s="470"/>
      <c r="H811" s="470"/>
      <c r="I811" s="470"/>
      <c r="J811" s="470"/>
      <c r="K811" s="470"/>
      <c r="L811" s="470"/>
      <c r="M811" s="470"/>
      <c r="N811" s="470"/>
      <c r="O811" s="470"/>
      <c r="P811" s="470"/>
      <c r="Q811" s="470"/>
      <c r="R811" s="470"/>
      <c r="S811" s="470"/>
      <c r="T811" s="470"/>
      <c r="U811" s="470"/>
      <c r="V811" s="470"/>
      <c r="W811" s="470"/>
      <c r="X811" s="470"/>
      <c r="Y811" s="470"/>
      <c r="Z811" s="470"/>
    </row>
    <row r="812">
      <c r="A812" s="470"/>
      <c r="B812" s="470"/>
      <c r="C812" s="470"/>
      <c r="D812" s="470"/>
      <c r="E812" s="470"/>
      <c r="F812" s="470"/>
      <c r="G812" s="470"/>
      <c r="H812" s="470"/>
      <c r="I812" s="470"/>
      <c r="J812" s="470"/>
      <c r="K812" s="470"/>
      <c r="L812" s="470"/>
      <c r="M812" s="470"/>
      <c r="N812" s="470"/>
      <c r="O812" s="470"/>
      <c r="P812" s="470"/>
      <c r="Q812" s="470"/>
      <c r="R812" s="470"/>
      <c r="S812" s="470"/>
      <c r="T812" s="470"/>
      <c r="U812" s="470"/>
      <c r="V812" s="470"/>
      <c r="W812" s="470"/>
      <c r="X812" s="470"/>
      <c r="Y812" s="470"/>
      <c r="Z812" s="470"/>
    </row>
    <row r="813">
      <c r="A813" s="470"/>
      <c r="B813" s="470"/>
      <c r="C813" s="470"/>
      <c r="D813" s="470"/>
      <c r="E813" s="470"/>
      <c r="F813" s="470"/>
      <c r="G813" s="470"/>
      <c r="H813" s="470"/>
      <c r="I813" s="470"/>
      <c r="J813" s="470"/>
      <c r="K813" s="470"/>
      <c r="L813" s="470"/>
      <c r="M813" s="470"/>
      <c r="N813" s="470"/>
      <c r="O813" s="470"/>
      <c r="P813" s="470"/>
      <c r="Q813" s="470"/>
      <c r="R813" s="470"/>
      <c r="S813" s="470"/>
      <c r="T813" s="470"/>
      <c r="U813" s="470"/>
      <c r="V813" s="470"/>
      <c r="W813" s="470"/>
      <c r="X813" s="470"/>
      <c r="Y813" s="470"/>
      <c r="Z813" s="470"/>
    </row>
    <row r="814">
      <c r="A814" s="470"/>
      <c r="B814" s="470"/>
      <c r="C814" s="470"/>
      <c r="D814" s="470"/>
      <c r="E814" s="470"/>
      <c r="F814" s="470"/>
      <c r="G814" s="470"/>
      <c r="H814" s="470"/>
      <c r="I814" s="470"/>
      <c r="J814" s="470"/>
      <c r="K814" s="470"/>
      <c r="L814" s="470"/>
      <c r="M814" s="470"/>
      <c r="N814" s="470"/>
      <c r="O814" s="470"/>
      <c r="P814" s="470"/>
      <c r="Q814" s="470"/>
      <c r="R814" s="470"/>
      <c r="S814" s="470"/>
      <c r="T814" s="470"/>
      <c r="U814" s="470"/>
      <c r="V814" s="470"/>
      <c r="W814" s="470"/>
      <c r="X814" s="470"/>
      <c r="Y814" s="470"/>
      <c r="Z814" s="470"/>
    </row>
    <row r="815">
      <c r="A815" s="470"/>
      <c r="B815" s="470"/>
      <c r="C815" s="470"/>
      <c r="D815" s="470"/>
      <c r="E815" s="470"/>
      <c r="F815" s="470"/>
      <c r="G815" s="470"/>
      <c r="H815" s="470"/>
      <c r="I815" s="470"/>
      <c r="J815" s="470"/>
      <c r="K815" s="470"/>
      <c r="L815" s="470"/>
      <c r="M815" s="470"/>
      <c r="N815" s="470"/>
      <c r="O815" s="470"/>
      <c r="P815" s="470"/>
      <c r="Q815" s="470"/>
      <c r="R815" s="470"/>
      <c r="S815" s="470"/>
      <c r="T815" s="470"/>
      <c r="U815" s="470"/>
      <c r="V815" s="470"/>
      <c r="W815" s="470"/>
      <c r="X815" s="470"/>
      <c r="Y815" s="470"/>
      <c r="Z815" s="470"/>
    </row>
    <row r="816">
      <c r="A816" s="470"/>
      <c r="B816" s="470"/>
      <c r="C816" s="470"/>
      <c r="D816" s="470"/>
      <c r="E816" s="470"/>
      <c r="F816" s="470"/>
      <c r="G816" s="470"/>
      <c r="H816" s="470"/>
      <c r="I816" s="470"/>
      <c r="J816" s="470"/>
      <c r="K816" s="470"/>
      <c r="L816" s="470"/>
      <c r="M816" s="470"/>
      <c r="N816" s="470"/>
      <c r="O816" s="470"/>
      <c r="P816" s="470"/>
      <c r="Q816" s="470"/>
      <c r="R816" s="470"/>
      <c r="S816" s="470"/>
      <c r="T816" s="470"/>
      <c r="U816" s="470"/>
      <c r="V816" s="470"/>
      <c r="W816" s="470"/>
      <c r="X816" s="470"/>
      <c r="Y816" s="470"/>
      <c r="Z816" s="470"/>
    </row>
    <row r="817">
      <c r="A817" s="470"/>
      <c r="B817" s="470"/>
      <c r="C817" s="470"/>
      <c r="D817" s="470"/>
      <c r="E817" s="470"/>
      <c r="F817" s="470"/>
      <c r="G817" s="470"/>
      <c r="H817" s="470"/>
      <c r="I817" s="470"/>
      <c r="J817" s="470"/>
      <c r="K817" s="470"/>
      <c r="L817" s="470"/>
      <c r="M817" s="470"/>
      <c r="N817" s="470"/>
      <c r="O817" s="470"/>
      <c r="P817" s="470"/>
      <c r="Q817" s="470"/>
      <c r="R817" s="470"/>
      <c r="S817" s="470"/>
      <c r="T817" s="470"/>
      <c r="U817" s="470"/>
      <c r="V817" s="470"/>
      <c r="W817" s="470"/>
      <c r="X817" s="470"/>
      <c r="Y817" s="470"/>
      <c r="Z817" s="470"/>
    </row>
    <row r="818">
      <c r="A818" s="470"/>
      <c r="B818" s="470"/>
      <c r="C818" s="470"/>
      <c r="D818" s="470"/>
      <c r="E818" s="470"/>
      <c r="F818" s="470"/>
      <c r="G818" s="470"/>
      <c r="H818" s="470"/>
      <c r="I818" s="470"/>
      <c r="J818" s="470"/>
      <c r="K818" s="470"/>
      <c r="L818" s="470"/>
      <c r="M818" s="470"/>
      <c r="N818" s="470"/>
      <c r="O818" s="470"/>
      <c r="P818" s="470"/>
      <c r="Q818" s="470"/>
      <c r="R818" s="470"/>
      <c r="S818" s="470"/>
      <c r="T818" s="470"/>
      <c r="U818" s="470"/>
      <c r="V818" s="470"/>
      <c r="W818" s="470"/>
      <c r="X818" s="470"/>
      <c r="Y818" s="470"/>
      <c r="Z818" s="470"/>
    </row>
    <row r="819">
      <c r="A819" s="470"/>
      <c r="B819" s="470"/>
      <c r="C819" s="470"/>
      <c r="D819" s="470"/>
      <c r="E819" s="470"/>
      <c r="F819" s="470"/>
      <c r="G819" s="470"/>
      <c r="H819" s="470"/>
      <c r="I819" s="470"/>
      <c r="J819" s="470"/>
      <c r="K819" s="470"/>
      <c r="L819" s="470"/>
      <c r="M819" s="470"/>
      <c r="N819" s="470"/>
      <c r="O819" s="470"/>
      <c r="P819" s="470"/>
      <c r="Q819" s="470"/>
      <c r="R819" s="470"/>
      <c r="S819" s="470"/>
      <c r="T819" s="470"/>
      <c r="U819" s="470"/>
      <c r="V819" s="470"/>
      <c r="W819" s="470"/>
      <c r="X819" s="470"/>
      <c r="Y819" s="470"/>
      <c r="Z819" s="470"/>
    </row>
    <row r="820">
      <c r="A820" s="470"/>
      <c r="B820" s="470"/>
      <c r="C820" s="470"/>
      <c r="D820" s="470"/>
      <c r="E820" s="470"/>
      <c r="F820" s="470"/>
      <c r="G820" s="470"/>
      <c r="H820" s="470"/>
      <c r="I820" s="470"/>
      <c r="J820" s="470"/>
      <c r="K820" s="470"/>
      <c r="L820" s="470"/>
      <c r="M820" s="470"/>
      <c r="N820" s="470"/>
      <c r="O820" s="470"/>
      <c r="P820" s="470"/>
      <c r="Q820" s="470"/>
      <c r="R820" s="470"/>
      <c r="S820" s="470"/>
      <c r="T820" s="470"/>
      <c r="U820" s="470"/>
      <c r="V820" s="470"/>
      <c r="W820" s="470"/>
      <c r="X820" s="470"/>
      <c r="Y820" s="470"/>
      <c r="Z820" s="470"/>
    </row>
    <row r="821">
      <c r="A821" s="470"/>
      <c r="B821" s="470"/>
      <c r="C821" s="470"/>
      <c r="D821" s="470"/>
      <c r="E821" s="470"/>
      <c r="F821" s="470"/>
      <c r="G821" s="470"/>
      <c r="H821" s="470"/>
      <c r="I821" s="470"/>
      <c r="J821" s="470"/>
      <c r="K821" s="470"/>
      <c r="L821" s="470"/>
      <c r="M821" s="470"/>
      <c r="N821" s="470"/>
      <c r="O821" s="470"/>
      <c r="P821" s="470"/>
      <c r="Q821" s="470"/>
      <c r="R821" s="470"/>
      <c r="S821" s="470"/>
      <c r="T821" s="470"/>
      <c r="U821" s="470"/>
      <c r="V821" s="470"/>
      <c r="W821" s="470"/>
      <c r="X821" s="470"/>
      <c r="Y821" s="470"/>
      <c r="Z821" s="470"/>
    </row>
    <row r="822">
      <c r="A822" s="470"/>
      <c r="B822" s="470"/>
      <c r="C822" s="470"/>
      <c r="D822" s="470"/>
      <c r="E822" s="470"/>
      <c r="F822" s="470"/>
      <c r="G822" s="470"/>
      <c r="H822" s="470"/>
      <c r="I822" s="470"/>
      <c r="J822" s="470"/>
      <c r="K822" s="470"/>
      <c r="L822" s="470"/>
      <c r="M822" s="470"/>
      <c r="N822" s="470"/>
      <c r="O822" s="470"/>
      <c r="P822" s="470"/>
      <c r="Q822" s="470"/>
      <c r="R822" s="470"/>
      <c r="S822" s="470"/>
      <c r="T822" s="470"/>
      <c r="U822" s="470"/>
      <c r="V822" s="470"/>
      <c r="W822" s="470"/>
      <c r="X822" s="470"/>
      <c r="Y822" s="470"/>
      <c r="Z822" s="470"/>
    </row>
    <row r="823">
      <c r="A823" s="470"/>
      <c r="B823" s="470"/>
      <c r="C823" s="470"/>
      <c r="D823" s="470"/>
      <c r="E823" s="470"/>
      <c r="F823" s="470"/>
      <c r="G823" s="470"/>
      <c r="H823" s="470"/>
      <c r="I823" s="470"/>
      <c r="J823" s="470"/>
      <c r="K823" s="470"/>
      <c r="L823" s="470"/>
      <c r="M823" s="470"/>
      <c r="N823" s="470"/>
      <c r="O823" s="470"/>
      <c r="P823" s="470"/>
      <c r="Q823" s="470"/>
      <c r="R823" s="470"/>
      <c r="S823" s="470"/>
      <c r="T823" s="470"/>
      <c r="U823" s="470"/>
      <c r="V823" s="470"/>
      <c r="W823" s="470"/>
      <c r="X823" s="470"/>
      <c r="Y823" s="470"/>
      <c r="Z823" s="470"/>
    </row>
    <row r="824">
      <c r="A824" s="470"/>
      <c r="B824" s="470"/>
      <c r="C824" s="470"/>
      <c r="D824" s="470"/>
      <c r="E824" s="470"/>
      <c r="F824" s="470"/>
      <c r="G824" s="470"/>
      <c r="H824" s="470"/>
      <c r="I824" s="470"/>
      <c r="J824" s="470"/>
      <c r="K824" s="470"/>
      <c r="L824" s="470"/>
      <c r="M824" s="470"/>
      <c r="N824" s="470"/>
      <c r="O824" s="470"/>
      <c r="P824" s="470"/>
      <c r="Q824" s="470"/>
      <c r="R824" s="470"/>
      <c r="S824" s="470"/>
      <c r="T824" s="470"/>
      <c r="U824" s="470"/>
      <c r="V824" s="470"/>
      <c r="W824" s="470"/>
      <c r="X824" s="470"/>
      <c r="Y824" s="470"/>
      <c r="Z824" s="470"/>
    </row>
    <row r="825">
      <c r="A825" s="470"/>
      <c r="B825" s="470"/>
      <c r="C825" s="470"/>
      <c r="D825" s="470"/>
      <c r="E825" s="470"/>
      <c r="F825" s="470"/>
      <c r="G825" s="470"/>
      <c r="H825" s="470"/>
      <c r="I825" s="470"/>
      <c r="J825" s="470"/>
      <c r="K825" s="470"/>
      <c r="L825" s="470"/>
      <c r="M825" s="470"/>
      <c r="N825" s="470"/>
      <c r="O825" s="470"/>
      <c r="P825" s="470"/>
      <c r="Q825" s="470"/>
      <c r="R825" s="470"/>
      <c r="S825" s="470"/>
      <c r="T825" s="470"/>
      <c r="U825" s="470"/>
      <c r="V825" s="470"/>
      <c r="W825" s="470"/>
      <c r="X825" s="470"/>
      <c r="Y825" s="470"/>
      <c r="Z825" s="470"/>
    </row>
    <row r="826">
      <c r="A826" s="470"/>
      <c r="B826" s="470"/>
      <c r="C826" s="470"/>
      <c r="D826" s="470"/>
      <c r="E826" s="470"/>
      <c r="F826" s="470"/>
      <c r="G826" s="470"/>
      <c r="H826" s="470"/>
      <c r="I826" s="470"/>
      <c r="J826" s="470"/>
      <c r="K826" s="470"/>
      <c r="L826" s="470"/>
      <c r="M826" s="470"/>
      <c r="N826" s="470"/>
      <c r="O826" s="470"/>
      <c r="P826" s="470"/>
      <c r="Q826" s="470"/>
      <c r="R826" s="470"/>
      <c r="S826" s="470"/>
      <c r="T826" s="470"/>
      <c r="U826" s="470"/>
      <c r="V826" s="470"/>
      <c r="W826" s="470"/>
      <c r="X826" s="470"/>
      <c r="Y826" s="470"/>
      <c r="Z826" s="470"/>
    </row>
    <row r="827">
      <c r="A827" s="470"/>
      <c r="B827" s="470"/>
      <c r="C827" s="470"/>
      <c r="D827" s="470"/>
      <c r="E827" s="470"/>
      <c r="F827" s="470"/>
      <c r="G827" s="470"/>
      <c r="H827" s="470"/>
      <c r="I827" s="470"/>
      <c r="J827" s="470"/>
      <c r="K827" s="470"/>
      <c r="L827" s="470"/>
      <c r="M827" s="470"/>
      <c r="N827" s="470"/>
      <c r="O827" s="470"/>
      <c r="P827" s="470"/>
      <c r="Q827" s="470"/>
      <c r="R827" s="470"/>
      <c r="S827" s="470"/>
      <c r="T827" s="470"/>
      <c r="U827" s="470"/>
      <c r="V827" s="470"/>
      <c r="W827" s="470"/>
      <c r="X827" s="470"/>
      <c r="Y827" s="470"/>
      <c r="Z827" s="470"/>
    </row>
    <row r="828">
      <c r="A828" s="470"/>
      <c r="B828" s="470"/>
      <c r="C828" s="470"/>
      <c r="D828" s="470"/>
      <c r="E828" s="470"/>
      <c r="F828" s="470"/>
      <c r="G828" s="470"/>
      <c r="H828" s="470"/>
      <c r="I828" s="470"/>
      <c r="J828" s="470"/>
      <c r="K828" s="470"/>
      <c r="L828" s="470"/>
      <c r="M828" s="470"/>
      <c r="N828" s="470"/>
      <c r="O828" s="470"/>
      <c r="P828" s="470"/>
      <c r="Q828" s="470"/>
      <c r="R828" s="470"/>
      <c r="S828" s="470"/>
      <c r="T828" s="470"/>
      <c r="U828" s="470"/>
      <c r="V828" s="470"/>
      <c r="W828" s="470"/>
      <c r="X828" s="470"/>
      <c r="Y828" s="470"/>
      <c r="Z828" s="470"/>
    </row>
    <row r="829">
      <c r="A829" s="470"/>
      <c r="B829" s="470"/>
      <c r="C829" s="470"/>
      <c r="D829" s="470"/>
      <c r="E829" s="470"/>
      <c r="F829" s="470"/>
      <c r="G829" s="470"/>
      <c r="H829" s="470"/>
      <c r="I829" s="470"/>
      <c r="J829" s="470"/>
      <c r="K829" s="470"/>
      <c r="L829" s="470"/>
      <c r="M829" s="470"/>
      <c r="N829" s="470"/>
      <c r="O829" s="470"/>
      <c r="P829" s="470"/>
      <c r="Q829" s="470"/>
      <c r="R829" s="470"/>
      <c r="S829" s="470"/>
      <c r="T829" s="470"/>
      <c r="U829" s="470"/>
      <c r="V829" s="470"/>
      <c r="W829" s="470"/>
      <c r="X829" s="470"/>
      <c r="Y829" s="470"/>
      <c r="Z829" s="470"/>
    </row>
    <row r="830">
      <c r="A830" s="470"/>
      <c r="B830" s="470"/>
      <c r="C830" s="470"/>
      <c r="D830" s="470"/>
      <c r="E830" s="470"/>
      <c r="F830" s="470"/>
      <c r="G830" s="470"/>
      <c r="H830" s="470"/>
      <c r="I830" s="470"/>
      <c r="J830" s="470"/>
      <c r="K830" s="470"/>
      <c r="L830" s="470"/>
      <c r="M830" s="470"/>
      <c r="N830" s="470"/>
      <c r="O830" s="470"/>
      <c r="P830" s="470"/>
      <c r="Q830" s="470"/>
      <c r="R830" s="470"/>
      <c r="S830" s="470"/>
      <c r="T830" s="470"/>
      <c r="U830" s="470"/>
      <c r="V830" s="470"/>
      <c r="W830" s="470"/>
      <c r="X830" s="470"/>
      <c r="Y830" s="470"/>
      <c r="Z830" s="470"/>
    </row>
    <row r="831">
      <c r="A831" s="470"/>
      <c r="B831" s="470"/>
      <c r="C831" s="470"/>
      <c r="D831" s="470"/>
      <c r="E831" s="470"/>
      <c r="F831" s="470"/>
      <c r="G831" s="470"/>
      <c r="H831" s="470"/>
      <c r="I831" s="470"/>
      <c r="J831" s="470"/>
      <c r="K831" s="470"/>
      <c r="L831" s="470"/>
      <c r="M831" s="470"/>
      <c r="N831" s="470"/>
      <c r="O831" s="470"/>
      <c r="P831" s="470"/>
      <c r="Q831" s="470"/>
      <c r="R831" s="470"/>
      <c r="S831" s="470"/>
      <c r="T831" s="470"/>
      <c r="U831" s="470"/>
      <c r="V831" s="470"/>
      <c r="W831" s="470"/>
      <c r="X831" s="470"/>
      <c r="Y831" s="470"/>
      <c r="Z831" s="470"/>
    </row>
    <row r="832">
      <c r="A832" s="470"/>
      <c r="B832" s="470"/>
      <c r="C832" s="470"/>
      <c r="D832" s="470"/>
      <c r="E832" s="470"/>
      <c r="F832" s="470"/>
      <c r="G832" s="470"/>
      <c r="H832" s="470"/>
      <c r="I832" s="470"/>
      <c r="J832" s="470"/>
      <c r="K832" s="470"/>
      <c r="L832" s="470"/>
      <c r="M832" s="470"/>
      <c r="N832" s="470"/>
      <c r="O832" s="470"/>
      <c r="P832" s="470"/>
      <c r="Q832" s="470"/>
      <c r="R832" s="470"/>
      <c r="S832" s="470"/>
      <c r="T832" s="470"/>
      <c r="U832" s="470"/>
      <c r="V832" s="470"/>
      <c r="W832" s="470"/>
      <c r="X832" s="470"/>
      <c r="Y832" s="470"/>
      <c r="Z832" s="470"/>
    </row>
    <row r="833">
      <c r="A833" s="470"/>
      <c r="B833" s="470"/>
      <c r="C833" s="470"/>
      <c r="D833" s="470"/>
      <c r="E833" s="470"/>
      <c r="F833" s="470"/>
      <c r="G833" s="470"/>
      <c r="H833" s="470"/>
      <c r="I833" s="470"/>
      <c r="J833" s="470"/>
      <c r="K833" s="470"/>
      <c r="L833" s="470"/>
      <c r="M833" s="470"/>
      <c r="N833" s="470"/>
      <c r="O833" s="470"/>
      <c r="P833" s="470"/>
      <c r="Q833" s="470"/>
      <c r="R833" s="470"/>
      <c r="S833" s="470"/>
      <c r="T833" s="470"/>
      <c r="U833" s="470"/>
      <c r="V833" s="470"/>
      <c r="W833" s="470"/>
      <c r="X833" s="470"/>
      <c r="Y833" s="470"/>
      <c r="Z833" s="470"/>
    </row>
    <row r="834">
      <c r="A834" s="470"/>
      <c r="B834" s="470"/>
      <c r="C834" s="470"/>
      <c r="D834" s="470"/>
      <c r="E834" s="470"/>
      <c r="F834" s="470"/>
      <c r="G834" s="470"/>
      <c r="H834" s="470"/>
      <c r="I834" s="470"/>
      <c r="J834" s="470"/>
      <c r="K834" s="470"/>
      <c r="L834" s="470"/>
      <c r="M834" s="470"/>
      <c r="N834" s="470"/>
      <c r="O834" s="470"/>
      <c r="P834" s="470"/>
      <c r="Q834" s="470"/>
      <c r="R834" s="470"/>
      <c r="S834" s="470"/>
      <c r="T834" s="470"/>
      <c r="U834" s="470"/>
      <c r="V834" s="470"/>
      <c r="W834" s="470"/>
      <c r="X834" s="470"/>
      <c r="Y834" s="470"/>
      <c r="Z834" s="470"/>
    </row>
    <row r="835">
      <c r="A835" s="470"/>
      <c r="B835" s="470"/>
      <c r="C835" s="470"/>
      <c r="D835" s="470"/>
      <c r="E835" s="470"/>
      <c r="F835" s="470"/>
      <c r="G835" s="470"/>
      <c r="H835" s="470"/>
      <c r="I835" s="470"/>
      <c r="J835" s="470"/>
      <c r="K835" s="470"/>
      <c r="L835" s="470"/>
      <c r="M835" s="470"/>
      <c r="N835" s="470"/>
      <c r="O835" s="470"/>
      <c r="P835" s="470"/>
      <c r="Q835" s="470"/>
      <c r="R835" s="470"/>
      <c r="S835" s="470"/>
      <c r="T835" s="470"/>
      <c r="U835" s="470"/>
      <c r="V835" s="470"/>
      <c r="W835" s="470"/>
      <c r="X835" s="470"/>
      <c r="Y835" s="470"/>
      <c r="Z835" s="470"/>
    </row>
    <row r="836">
      <c r="A836" s="470"/>
      <c r="B836" s="470"/>
      <c r="C836" s="470"/>
      <c r="D836" s="470"/>
      <c r="E836" s="470"/>
      <c r="F836" s="470"/>
      <c r="G836" s="470"/>
      <c r="H836" s="470"/>
      <c r="I836" s="470"/>
      <c r="J836" s="470"/>
      <c r="K836" s="470"/>
      <c r="L836" s="470"/>
      <c r="M836" s="470"/>
      <c r="N836" s="470"/>
      <c r="O836" s="470"/>
      <c r="P836" s="470"/>
      <c r="Q836" s="470"/>
      <c r="R836" s="470"/>
      <c r="S836" s="470"/>
      <c r="T836" s="470"/>
      <c r="U836" s="470"/>
      <c r="V836" s="470"/>
      <c r="W836" s="470"/>
      <c r="X836" s="470"/>
      <c r="Y836" s="470"/>
      <c r="Z836" s="470"/>
    </row>
    <row r="837">
      <c r="A837" s="470"/>
      <c r="B837" s="470"/>
      <c r="C837" s="470"/>
      <c r="D837" s="470"/>
      <c r="E837" s="470"/>
      <c r="F837" s="470"/>
      <c r="G837" s="470"/>
      <c r="H837" s="470"/>
      <c r="I837" s="470"/>
      <c r="J837" s="470"/>
      <c r="K837" s="470"/>
      <c r="L837" s="470"/>
      <c r="M837" s="470"/>
      <c r="N837" s="470"/>
      <c r="O837" s="470"/>
      <c r="P837" s="470"/>
      <c r="Q837" s="470"/>
      <c r="R837" s="470"/>
      <c r="S837" s="470"/>
      <c r="T837" s="470"/>
      <c r="U837" s="470"/>
      <c r="V837" s="470"/>
      <c r="W837" s="470"/>
      <c r="X837" s="470"/>
      <c r="Y837" s="470"/>
      <c r="Z837" s="470"/>
    </row>
    <row r="838">
      <c r="A838" s="470"/>
      <c r="B838" s="470"/>
      <c r="C838" s="470"/>
      <c r="D838" s="470"/>
      <c r="E838" s="470"/>
      <c r="F838" s="470"/>
      <c r="G838" s="470"/>
      <c r="H838" s="470"/>
      <c r="I838" s="470"/>
      <c r="J838" s="470"/>
      <c r="K838" s="470"/>
      <c r="L838" s="470"/>
      <c r="M838" s="470"/>
      <c r="N838" s="470"/>
      <c r="O838" s="470"/>
      <c r="P838" s="470"/>
      <c r="Q838" s="470"/>
      <c r="R838" s="470"/>
      <c r="S838" s="470"/>
      <c r="T838" s="470"/>
      <c r="U838" s="470"/>
      <c r="V838" s="470"/>
      <c r="W838" s="470"/>
      <c r="X838" s="470"/>
      <c r="Y838" s="470"/>
      <c r="Z838" s="470"/>
    </row>
    <row r="839">
      <c r="A839" s="470"/>
      <c r="B839" s="470"/>
      <c r="C839" s="470"/>
      <c r="D839" s="470"/>
      <c r="E839" s="470"/>
      <c r="F839" s="470"/>
      <c r="G839" s="470"/>
      <c r="H839" s="470"/>
      <c r="I839" s="470"/>
      <c r="J839" s="470"/>
      <c r="K839" s="470"/>
      <c r="L839" s="470"/>
      <c r="M839" s="470"/>
      <c r="N839" s="470"/>
      <c r="O839" s="470"/>
      <c r="P839" s="470"/>
      <c r="Q839" s="470"/>
      <c r="R839" s="470"/>
      <c r="S839" s="470"/>
      <c r="T839" s="470"/>
      <c r="U839" s="470"/>
      <c r="V839" s="470"/>
      <c r="W839" s="470"/>
      <c r="X839" s="470"/>
      <c r="Y839" s="470"/>
      <c r="Z839" s="470"/>
    </row>
    <row r="840">
      <c r="A840" s="470"/>
      <c r="B840" s="470"/>
      <c r="C840" s="470"/>
      <c r="D840" s="470"/>
      <c r="E840" s="470"/>
      <c r="F840" s="470"/>
      <c r="G840" s="470"/>
      <c r="H840" s="470"/>
      <c r="I840" s="470"/>
      <c r="J840" s="470"/>
      <c r="K840" s="470"/>
      <c r="L840" s="470"/>
      <c r="M840" s="470"/>
      <c r="N840" s="470"/>
      <c r="O840" s="470"/>
      <c r="P840" s="470"/>
      <c r="Q840" s="470"/>
      <c r="R840" s="470"/>
      <c r="S840" s="470"/>
      <c r="T840" s="470"/>
      <c r="U840" s="470"/>
      <c r="V840" s="470"/>
      <c r="W840" s="470"/>
      <c r="X840" s="470"/>
      <c r="Y840" s="470"/>
      <c r="Z840" s="470"/>
    </row>
    <row r="841">
      <c r="A841" s="470"/>
      <c r="B841" s="470"/>
      <c r="C841" s="470"/>
      <c r="D841" s="470"/>
      <c r="E841" s="470"/>
      <c r="F841" s="470"/>
      <c r="G841" s="470"/>
      <c r="H841" s="470"/>
      <c r="I841" s="470"/>
      <c r="J841" s="470"/>
      <c r="K841" s="470"/>
      <c r="L841" s="470"/>
      <c r="M841" s="470"/>
      <c r="N841" s="470"/>
      <c r="O841" s="470"/>
      <c r="P841" s="470"/>
      <c r="Q841" s="470"/>
      <c r="R841" s="470"/>
      <c r="S841" s="470"/>
      <c r="T841" s="470"/>
      <c r="U841" s="470"/>
      <c r="V841" s="470"/>
      <c r="W841" s="470"/>
      <c r="X841" s="470"/>
      <c r="Y841" s="470"/>
      <c r="Z841" s="470"/>
    </row>
    <row r="842">
      <c r="A842" s="470"/>
      <c r="B842" s="470"/>
      <c r="C842" s="470"/>
      <c r="D842" s="470"/>
      <c r="E842" s="470"/>
      <c r="F842" s="470"/>
      <c r="G842" s="470"/>
      <c r="H842" s="470"/>
      <c r="I842" s="470"/>
      <c r="J842" s="470"/>
      <c r="K842" s="470"/>
      <c r="L842" s="470"/>
      <c r="M842" s="470"/>
      <c r="N842" s="470"/>
      <c r="O842" s="470"/>
      <c r="P842" s="470"/>
      <c r="Q842" s="470"/>
      <c r="R842" s="470"/>
      <c r="S842" s="470"/>
      <c r="T842" s="470"/>
      <c r="U842" s="470"/>
      <c r="V842" s="470"/>
      <c r="W842" s="470"/>
      <c r="X842" s="470"/>
      <c r="Y842" s="470"/>
      <c r="Z842" s="470"/>
    </row>
    <row r="843">
      <c r="A843" s="470"/>
      <c r="B843" s="470"/>
      <c r="C843" s="470"/>
      <c r="D843" s="470"/>
      <c r="E843" s="470"/>
      <c r="F843" s="470"/>
      <c r="G843" s="470"/>
      <c r="H843" s="470"/>
      <c r="I843" s="470"/>
      <c r="J843" s="470"/>
      <c r="K843" s="470"/>
      <c r="L843" s="470"/>
      <c r="M843" s="470"/>
      <c r="N843" s="470"/>
      <c r="O843" s="470"/>
      <c r="P843" s="470"/>
      <c r="Q843" s="470"/>
      <c r="R843" s="470"/>
      <c r="S843" s="470"/>
      <c r="T843" s="470"/>
      <c r="U843" s="470"/>
      <c r="V843" s="470"/>
      <c r="W843" s="470"/>
      <c r="X843" s="470"/>
      <c r="Y843" s="470"/>
      <c r="Z843" s="470"/>
    </row>
    <row r="844">
      <c r="A844" s="470"/>
      <c r="B844" s="470"/>
      <c r="C844" s="470"/>
      <c r="D844" s="470"/>
      <c r="E844" s="470"/>
      <c r="F844" s="470"/>
      <c r="G844" s="470"/>
      <c r="H844" s="470"/>
      <c r="I844" s="470"/>
      <c r="J844" s="470"/>
      <c r="K844" s="470"/>
      <c r="L844" s="470"/>
      <c r="M844" s="470"/>
      <c r="N844" s="470"/>
      <c r="O844" s="470"/>
      <c r="P844" s="470"/>
      <c r="Q844" s="470"/>
      <c r="R844" s="470"/>
      <c r="S844" s="470"/>
      <c r="T844" s="470"/>
      <c r="U844" s="470"/>
      <c r="V844" s="470"/>
      <c r="W844" s="470"/>
      <c r="X844" s="470"/>
      <c r="Y844" s="470"/>
      <c r="Z844" s="470"/>
    </row>
    <row r="845">
      <c r="A845" s="470"/>
      <c r="B845" s="470"/>
      <c r="C845" s="470"/>
      <c r="D845" s="470"/>
      <c r="E845" s="470"/>
      <c r="F845" s="470"/>
      <c r="G845" s="470"/>
      <c r="H845" s="470"/>
      <c r="I845" s="470"/>
      <c r="J845" s="470"/>
      <c r="K845" s="470"/>
      <c r="L845" s="470"/>
      <c r="M845" s="470"/>
      <c r="N845" s="470"/>
      <c r="O845" s="470"/>
      <c r="P845" s="470"/>
      <c r="Q845" s="470"/>
      <c r="R845" s="470"/>
      <c r="S845" s="470"/>
      <c r="T845" s="470"/>
      <c r="U845" s="470"/>
      <c r="V845" s="470"/>
      <c r="W845" s="470"/>
      <c r="X845" s="470"/>
      <c r="Y845" s="470"/>
      <c r="Z845" s="470"/>
    </row>
    <row r="846">
      <c r="A846" s="470"/>
      <c r="B846" s="470"/>
      <c r="C846" s="470"/>
      <c r="D846" s="470"/>
      <c r="E846" s="470"/>
      <c r="F846" s="470"/>
      <c r="G846" s="470"/>
      <c r="H846" s="470"/>
      <c r="I846" s="470"/>
      <c r="J846" s="470"/>
      <c r="K846" s="470"/>
      <c r="L846" s="470"/>
      <c r="M846" s="470"/>
      <c r="N846" s="470"/>
      <c r="O846" s="470"/>
      <c r="P846" s="470"/>
      <c r="Q846" s="470"/>
      <c r="R846" s="470"/>
      <c r="S846" s="470"/>
      <c r="T846" s="470"/>
      <c r="U846" s="470"/>
      <c r="V846" s="470"/>
      <c r="W846" s="470"/>
      <c r="X846" s="470"/>
      <c r="Y846" s="470"/>
      <c r="Z846" s="470"/>
    </row>
    <row r="847">
      <c r="A847" s="470"/>
      <c r="B847" s="470"/>
      <c r="C847" s="470"/>
      <c r="D847" s="470"/>
      <c r="E847" s="470"/>
      <c r="F847" s="470"/>
      <c r="G847" s="470"/>
      <c r="H847" s="470"/>
      <c r="I847" s="470"/>
      <c r="J847" s="470"/>
      <c r="K847" s="470"/>
      <c r="L847" s="470"/>
      <c r="M847" s="470"/>
      <c r="N847" s="470"/>
      <c r="O847" s="470"/>
      <c r="P847" s="470"/>
      <c r="Q847" s="470"/>
      <c r="R847" s="470"/>
      <c r="S847" s="470"/>
      <c r="T847" s="470"/>
      <c r="U847" s="470"/>
      <c r="V847" s="470"/>
      <c r="W847" s="470"/>
      <c r="X847" s="470"/>
      <c r="Y847" s="470"/>
      <c r="Z847" s="470"/>
    </row>
    <row r="848">
      <c r="A848" s="470"/>
      <c r="B848" s="470"/>
      <c r="C848" s="470"/>
      <c r="D848" s="470"/>
      <c r="E848" s="470"/>
      <c r="F848" s="470"/>
      <c r="G848" s="470"/>
      <c r="H848" s="470"/>
      <c r="I848" s="470"/>
      <c r="J848" s="470"/>
      <c r="K848" s="470"/>
      <c r="L848" s="470"/>
      <c r="M848" s="470"/>
      <c r="N848" s="470"/>
      <c r="O848" s="470"/>
      <c r="P848" s="470"/>
      <c r="Q848" s="470"/>
      <c r="R848" s="470"/>
      <c r="S848" s="470"/>
      <c r="T848" s="470"/>
      <c r="U848" s="470"/>
      <c r="V848" s="470"/>
      <c r="W848" s="470"/>
      <c r="X848" s="470"/>
      <c r="Y848" s="470"/>
      <c r="Z848" s="470"/>
    </row>
    <row r="849">
      <c r="A849" s="470"/>
      <c r="B849" s="470"/>
      <c r="C849" s="470"/>
      <c r="D849" s="470"/>
      <c r="E849" s="470"/>
      <c r="F849" s="470"/>
      <c r="G849" s="470"/>
      <c r="H849" s="470"/>
      <c r="I849" s="470"/>
      <c r="J849" s="470"/>
      <c r="K849" s="470"/>
      <c r="L849" s="470"/>
      <c r="M849" s="470"/>
      <c r="N849" s="470"/>
      <c r="O849" s="470"/>
      <c r="P849" s="470"/>
      <c r="Q849" s="470"/>
      <c r="R849" s="470"/>
      <c r="S849" s="470"/>
      <c r="T849" s="470"/>
      <c r="U849" s="470"/>
      <c r="V849" s="470"/>
      <c r="W849" s="470"/>
      <c r="X849" s="470"/>
      <c r="Y849" s="470"/>
      <c r="Z849" s="470"/>
    </row>
    <row r="850">
      <c r="A850" s="470"/>
      <c r="B850" s="470"/>
      <c r="C850" s="470"/>
      <c r="D850" s="470"/>
      <c r="E850" s="470"/>
      <c r="F850" s="470"/>
      <c r="G850" s="470"/>
      <c r="H850" s="470"/>
      <c r="I850" s="470"/>
      <c r="J850" s="470"/>
      <c r="K850" s="470"/>
      <c r="L850" s="470"/>
      <c r="M850" s="470"/>
      <c r="N850" s="470"/>
      <c r="O850" s="470"/>
      <c r="P850" s="470"/>
      <c r="Q850" s="470"/>
      <c r="R850" s="470"/>
      <c r="S850" s="470"/>
      <c r="T850" s="470"/>
      <c r="U850" s="470"/>
      <c r="V850" s="470"/>
      <c r="W850" s="470"/>
      <c r="X850" s="470"/>
      <c r="Y850" s="470"/>
      <c r="Z850" s="470"/>
    </row>
    <row r="851">
      <c r="A851" s="470"/>
      <c r="B851" s="470"/>
      <c r="C851" s="470"/>
      <c r="D851" s="470"/>
      <c r="E851" s="470"/>
      <c r="F851" s="470"/>
      <c r="G851" s="470"/>
      <c r="H851" s="470"/>
      <c r="I851" s="470"/>
      <c r="J851" s="470"/>
      <c r="K851" s="470"/>
      <c r="L851" s="470"/>
      <c r="M851" s="470"/>
      <c r="N851" s="470"/>
      <c r="O851" s="470"/>
      <c r="P851" s="470"/>
      <c r="Q851" s="470"/>
      <c r="R851" s="470"/>
      <c r="S851" s="470"/>
      <c r="T851" s="470"/>
      <c r="U851" s="470"/>
      <c r="V851" s="470"/>
      <c r="W851" s="470"/>
      <c r="X851" s="470"/>
      <c r="Y851" s="470"/>
      <c r="Z851" s="470"/>
    </row>
    <row r="852">
      <c r="A852" s="470"/>
      <c r="B852" s="470"/>
      <c r="C852" s="470"/>
      <c r="D852" s="470"/>
      <c r="E852" s="470"/>
      <c r="F852" s="470"/>
      <c r="G852" s="470"/>
      <c r="H852" s="470"/>
      <c r="I852" s="470"/>
      <c r="J852" s="470"/>
      <c r="K852" s="470"/>
      <c r="L852" s="470"/>
      <c r="M852" s="470"/>
      <c r="N852" s="470"/>
      <c r="O852" s="470"/>
      <c r="P852" s="470"/>
      <c r="Q852" s="470"/>
      <c r="R852" s="470"/>
      <c r="S852" s="470"/>
      <c r="T852" s="470"/>
      <c r="U852" s="470"/>
      <c r="V852" s="470"/>
      <c r="W852" s="470"/>
      <c r="X852" s="470"/>
      <c r="Y852" s="470"/>
      <c r="Z852" s="470"/>
    </row>
    <row r="853">
      <c r="A853" s="470"/>
      <c r="B853" s="470"/>
      <c r="C853" s="470"/>
      <c r="D853" s="470"/>
      <c r="E853" s="470"/>
      <c r="F853" s="470"/>
      <c r="G853" s="470"/>
      <c r="H853" s="470"/>
      <c r="I853" s="470"/>
      <c r="J853" s="470"/>
      <c r="K853" s="470"/>
      <c r="L853" s="470"/>
      <c r="M853" s="470"/>
      <c r="N853" s="470"/>
      <c r="O853" s="470"/>
      <c r="P853" s="470"/>
      <c r="Q853" s="470"/>
      <c r="R853" s="470"/>
      <c r="S853" s="470"/>
      <c r="T853" s="470"/>
      <c r="U853" s="470"/>
      <c r="V853" s="470"/>
      <c r="W853" s="470"/>
      <c r="X853" s="470"/>
      <c r="Y853" s="470"/>
      <c r="Z853" s="470"/>
    </row>
    <row r="854">
      <c r="A854" s="470"/>
      <c r="B854" s="470"/>
      <c r="C854" s="470"/>
      <c r="D854" s="470"/>
      <c r="E854" s="470"/>
      <c r="F854" s="470"/>
      <c r="G854" s="470"/>
      <c r="H854" s="470"/>
      <c r="I854" s="470"/>
      <c r="J854" s="470"/>
      <c r="K854" s="470"/>
      <c r="L854" s="470"/>
      <c r="M854" s="470"/>
      <c r="N854" s="470"/>
      <c r="O854" s="470"/>
      <c r="P854" s="470"/>
      <c r="Q854" s="470"/>
      <c r="R854" s="470"/>
      <c r="S854" s="470"/>
      <c r="T854" s="470"/>
      <c r="U854" s="470"/>
      <c r="V854" s="470"/>
      <c r="W854" s="470"/>
      <c r="X854" s="470"/>
      <c r="Y854" s="470"/>
      <c r="Z854" s="470"/>
    </row>
    <row r="855">
      <c r="A855" s="470"/>
      <c r="B855" s="470"/>
      <c r="C855" s="470"/>
      <c r="D855" s="470"/>
      <c r="E855" s="470"/>
      <c r="F855" s="470"/>
      <c r="G855" s="470"/>
      <c r="H855" s="470"/>
      <c r="I855" s="470"/>
      <c r="J855" s="470"/>
      <c r="K855" s="470"/>
      <c r="L855" s="470"/>
      <c r="M855" s="470"/>
      <c r="N855" s="470"/>
      <c r="O855" s="470"/>
      <c r="P855" s="470"/>
      <c r="Q855" s="470"/>
      <c r="R855" s="470"/>
      <c r="S855" s="470"/>
      <c r="T855" s="470"/>
      <c r="U855" s="470"/>
      <c r="V855" s="470"/>
      <c r="W855" s="470"/>
      <c r="X855" s="470"/>
      <c r="Y855" s="470"/>
      <c r="Z855" s="470"/>
    </row>
    <row r="856">
      <c r="A856" s="470"/>
      <c r="B856" s="470"/>
      <c r="C856" s="470"/>
      <c r="D856" s="470"/>
      <c r="E856" s="470"/>
      <c r="F856" s="470"/>
      <c r="G856" s="470"/>
      <c r="H856" s="470"/>
      <c r="I856" s="470"/>
      <c r="J856" s="470"/>
      <c r="K856" s="470"/>
      <c r="L856" s="470"/>
      <c r="M856" s="470"/>
      <c r="N856" s="470"/>
      <c r="O856" s="470"/>
      <c r="P856" s="470"/>
      <c r="Q856" s="470"/>
      <c r="R856" s="470"/>
      <c r="S856" s="470"/>
      <c r="T856" s="470"/>
      <c r="U856" s="470"/>
      <c r="V856" s="470"/>
      <c r="W856" s="470"/>
      <c r="X856" s="470"/>
      <c r="Y856" s="470"/>
      <c r="Z856" s="470"/>
    </row>
    <row r="857">
      <c r="A857" s="470"/>
      <c r="B857" s="470"/>
      <c r="C857" s="470"/>
      <c r="D857" s="470"/>
      <c r="E857" s="470"/>
      <c r="F857" s="470"/>
      <c r="G857" s="470"/>
      <c r="H857" s="470"/>
      <c r="I857" s="470"/>
      <c r="J857" s="470"/>
      <c r="K857" s="470"/>
      <c r="L857" s="470"/>
      <c r="M857" s="470"/>
      <c r="N857" s="470"/>
      <c r="O857" s="470"/>
      <c r="P857" s="470"/>
      <c r="Q857" s="470"/>
      <c r="R857" s="470"/>
      <c r="S857" s="470"/>
      <c r="T857" s="470"/>
      <c r="U857" s="470"/>
      <c r="V857" s="470"/>
      <c r="W857" s="470"/>
      <c r="X857" s="470"/>
      <c r="Y857" s="470"/>
      <c r="Z857" s="470"/>
    </row>
    <row r="858">
      <c r="A858" s="470"/>
      <c r="B858" s="470"/>
      <c r="C858" s="470"/>
      <c r="D858" s="470"/>
      <c r="E858" s="470"/>
      <c r="F858" s="470"/>
      <c r="G858" s="470"/>
      <c r="H858" s="470"/>
      <c r="I858" s="470"/>
      <c r="J858" s="470"/>
      <c r="K858" s="470"/>
      <c r="L858" s="470"/>
      <c r="M858" s="470"/>
      <c r="N858" s="470"/>
      <c r="O858" s="470"/>
      <c r="P858" s="470"/>
      <c r="Q858" s="470"/>
      <c r="R858" s="470"/>
      <c r="S858" s="470"/>
      <c r="T858" s="470"/>
      <c r="U858" s="470"/>
      <c r="V858" s="470"/>
      <c r="W858" s="470"/>
      <c r="X858" s="470"/>
      <c r="Y858" s="470"/>
      <c r="Z858" s="470"/>
    </row>
    <row r="859">
      <c r="A859" s="470"/>
      <c r="B859" s="470"/>
      <c r="C859" s="470"/>
      <c r="D859" s="470"/>
      <c r="E859" s="470"/>
      <c r="F859" s="470"/>
      <c r="G859" s="470"/>
      <c r="H859" s="470"/>
      <c r="I859" s="470"/>
      <c r="J859" s="470"/>
      <c r="K859" s="470"/>
      <c r="L859" s="470"/>
      <c r="M859" s="470"/>
      <c r="N859" s="470"/>
      <c r="O859" s="470"/>
      <c r="P859" s="470"/>
      <c r="Q859" s="470"/>
      <c r="R859" s="470"/>
      <c r="S859" s="470"/>
      <c r="T859" s="470"/>
      <c r="U859" s="470"/>
      <c r="V859" s="470"/>
      <c r="W859" s="470"/>
      <c r="X859" s="470"/>
      <c r="Y859" s="470"/>
      <c r="Z859" s="470"/>
    </row>
    <row r="860">
      <c r="A860" s="470"/>
      <c r="B860" s="470"/>
      <c r="C860" s="470"/>
      <c r="D860" s="470"/>
      <c r="E860" s="470"/>
      <c r="F860" s="470"/>
      <c r="G860" s="470"/>
      <c r="H860" s="470"/>
      <c r="I860" s="470"/>
      <c r="J860" s="470"/>
      <c r="K860" s="470"/>
      <c r="L860" s="470"/>
      <c r="M860" s="470"/>
      <c r="N860" s="470"/>
      <c r="O860" s="470"/>
      <c r="P860" s="470"/>
      <c r="Q860" s="470"/>
      <c r="R860" s="470"/>
      <c r="S860" s="470"/>
      <c r="T860" s="470"/>
      <c r="U860" s="470"/>
      <c r="V860" s="470"/>
      <c r="W860" s="470"/>
      <c r="X860" s="470"/>
      <c r="Y860" s="470"/>
      <c r="Z860" s="470"/>
    </row>
    <row r="861">
      <c r="A861" s="470"/>
      <c r="B861" s="470"/>
      <c r="C861" s="470"/>
      <c r="D861" s="470"/>
      <c r="E861" s="470"/>
      <c r="F861" s="470"/>
      <c r="G861" s="470"/>
      <c r="H861" s="470"/>
      <c r="I861" s="470"/>
      <c r="J861" s="470"/>
      <c r="K861" s="470"/>
      <c r="L861" s="470"/>
      <c r="M861" s="470"/>
      <c r="N861" s="470"/>
      <c r="O861" s="470"/>
      <c r="P861" s="470"/>
      <c r="Q861" s="470"/>
      <c r="R861" s="470"/>
      <c r="S861" s="470"/>
      <c r="T861" s="470"/>
      <c r="U861" s="470"/>
      <c r="V861" s="470"/>
      <c r="W861" s="470"/>
      <c r="X861" s="470"/>
      <c r="Y861" s="470"/>
      <c r="Z861" s="470"/>
    </row>
    <row r="862">
      <c r="A862" s="470"/>
      <c r="B862" s="470"/>
      <c r="C862" s="470"/>
      <c r="D862" s="470"/>
      <c r="E862" s="470"/>
      <c r="F862" s="470"/>
      <c r="G862" s="470"/>
      <c r="H862" s="470"/>
      <c r="I862" s="470"/>
      <c r="J862" s="470"/>
      <c r="K862" s="470"/>
      <c r="L862" s="470"/>
      <c r="M862" s="470"/>
      <c r="N862" s="470"/>
      <c r="O862" s="470"/>
      <c r="P862" s="470"/>
      <c r="Q862" s="470"/>
      <c r="R862" s="470"/>
      <c r="S862" s="470"/>
      <c r="T862" s="470"/>
      <c r="U862" s="470"/>
      <c r="V862" s="470"/>
      <c r="W862" s="470"/>
      <c r="X862" s="470"/>
      <c r="Y862" s="470"/>
      <c r="Z862" s="470"/>
    </row>
    <row r="863">
      <c r="A863" s="470"/>
      <c r="B863" s="470"/>
      <c r="C863" s="470"/>
      <c r="D863" s="470"/>
      <c r="E863" s="470"/>
      <c r="F863" s="470"/>
      <c r="G863" s="470"/>
      <c r="H863" s="470"/>
      <c r="I863" s="470"/>
      <c r="J863" s="470"/>
      <c r="K863" s="470"/>
      <c r="L863" s="470"/>
      <c r="M863" s="470"/>
      <c r="N863" s="470"/>
      <c r="O863" s="470"/>
      <c r="P863" s="470"/>
      <c r="Q863" s="470"/>
      <c r="R863" s="470"/>
      <c r="S863" s="470"/>
      <c r="T863" s="470"/>
      <c r="U863" s="470"/>
      <c r="V863" s="470"/>
      <c r="W863" s="470"/>
      <c r="X863" s="470"/>
      <c r="Y863" s="470"/>
      <c r="Z863" s="470"/>
    </row>
    <row r="864">
      <c r="A864" s="470"/>
      <c r="B864" s="470"/>
      <c r="C864" s="470"/>
      <c r="D864" s="470"/>
      <c r="E864" s="470"/>
      <c r="F864" s="470"/>
      <c r="G864" s="470"/>
      <c r="H864" s="470"/>
      <c r="I864" s="470"/>
      <c r="J864" s="470"/>
      <c r="K864" s="470"/>
      <c r="L864" s="470"/>
      <c r="M864" s="470"/>
      <c r="N864" s="470"/>
      <c r="O864" s="470"/>
      <c r="P864" s="470"/>
      <c r="Q864" s="470"/>
      <c r="R864" s="470"/>
      <c r="S864" s="470"/>
      <c r="T864" s="470"/>
      <c r="U864" s="470"/>
      <c r="V864" s="470"/>
      <c r="W864" s="470"/>
      <c r="X864" s="470"/>
      <c r="Y864" s="470"/>
      <c r="Z864" s="470"/>
    </row>
    <row r="865">
      <c r="A865" s="470"/>
      <c r="B865" s="470"/>
      <c r="C865" s="470"/>
      <c r="D865" s="470"/>
      <c r="E865" s="470"/>
      <c r="F865" s="470"/>
      <c r="G865" s="470"/>
      <c r="H865" s="470"/>
      <c r="I865" s="470"/>
      <c r="J865" s="470"/>
      <c r="K865" s="470"/>
      <c r="L865" s="470"/>
      <c r="M865" s="470"/>
      <c r="N865" s="470"/>
      <c r="O865" s="470"/>
      <c r="P865" s="470"/>
      <c r="Q865" s="470"/>
      <c r="R865" s="470"/>
      <c r="S865" s="470"/>
      <c r="T865" s="470"/>
      <c r="U865" s="470"/>
      <c r="V865" s="470"/>
      <c r="W865" s="470"/>
      <c r="X865" s="470"/>
      <c r="Y865" s="470"/>
      <c r="Z865" s="470"/>
    </row>
    <row r="866">
      <c r="A866" s="470"/>
      <c r="B866" s="470"/>
      <c r="C866" s="470"/>
      <c r="D866" s="470"/>
      <c r="E866" s="470"/>
      <c r="F866" s="470"/>
      <c r="G866" s="470"/>
      <c r="H866" s="470"/>
      <c r="I866" s="470"/>
      <c r="J866" s="470"/>
      <c r="K866" s="470"/>
      <c r="L866" s="470"/>
      <c r="M866" s="470"/>
      <c r="N866" s="470"/>
      <c r="O866" s="470"/>
      <c r="P866" s="470"/>
      <c r="Q866" s="470"/>
      <c r="R866" s="470"/>
      <c r="S866" s="470"/>
      <c r="T866" s="470"/>
      <c r="U866" s="470"/>
      <c r="V866" s="470"/>
      <c r="W866" s="470"/>
      <c r="X866" s="470"/>
      <c r="Y866" s="470"/>
      <c r="Z866" s="470"/>
    </row>
    <row r="867">
      <c r="A867" s="470"/>
      <c r="B867" s="470"/>
      <c r="C867" s="470"/>
      <c r="D867" s="470"/>
      <c r="E867" s="470"/>
      <c r="F867" s="470"/>
      <c r="G867" s="470"/>
      <c r="H867" s="470"/>
      <c r="I867" s="470"/>
      <c r="J867" s="470"/>
      <c r="K867" s="470"/>
      <c r="L867" s="470"/>
      <c r="M867" s="470"/>
      <c r="N867" s="470"/>
      <c r="O867" s="470"/>
      <c r="P867" s="470"/>
      <c r="Q867" s="470"/>
      <c r="R867" s="470"/>
      <c r="S867" s="470"/>
      <c r="T867" s="470"/>
      <c r="U867" s="470"/>
      <c r="V867" s="470"/>
      <c r="W867" s="470"/>
      <c r="X867" s="470"/>
      <c r="Y867" s="470"/>
      <c r="Z867" s="470"/>
    </row>
    <row r="868">
      <c r="A868" s="470"/>
      <c r="B868" s="470"/>
      <c r="C868" s="470"/>
      <c r="D868" s="470"/>
      <c r="E868" s="470"/>
      <c r="F868" s="470"/>
      <c r="G868" s="470"/>
      <c r="H868" s="470"/>
      <c r="I868" s="470"/>
      <c r="J868" s="470"/>
      <c r="K868" s="470"/>
      <c r="L868" s="470"/>
      <c r="M868" s="470"/>
      <c r="N868" s="470"/>
      <c r="O868" s="470"/>
      <c r="P868" s="470"/>
      <c r="Q868" s="470"/>
      <c r="R868" s="470"/>
      <c r="S868" s="470"/>
      <c r="T868" s="470"/>
      <c r="U868" s="470"/>
      <c r="V868" s="470"/>
      <c r="W868" s="470"/>
      <c r="X868" s="470"/>
      <c r="Y868" s="470"/>
      <c r="Z868" s="470"/>
    </row>
    <row r="869">
      <c r="A869" s="470"/>
      <c r="B869" s="470"/>
      <c r="C869" s="470"/>
      <c r="D869" s="470"/>
      <c r="E869" s="470"/>
      <c r="F869" s="470"/>
      <c r="G869" s="470"/>
      <c r="H869" s="470"/>
      <c r="I869" s="470"/>
      <c r="J869" s="470"/>
      <c r="K869" s="470"/>
      <c r="L869" s="470"/>
      <c r="M869" s="470"/>
      <c r="N869" s="470"/>
      <c r="O869" s="470"/>
      <c r="P869" s="470"/>
      <c r="Q869" s="470"/>
      <c r="R869" s="470"/>
      <c r="S869" s="470"/>
      <c r="T869" s="470"/>
      <c r="U869" s="470"/>
      <c r="V869" s="470"/>
      <c r="W869" s="470"/>
      <c r="X869" s="470"/>
      <c r="Y869" s="470"/>
      <c r="Z869" s="470"/>
    </row>
    <row r="870">
      <c r="A870" s="470"/>
      <c r="B870" s="470"/>
      <c r="C870" s="470"/>
      <c r="D870" s="470"/>
      <c r="E870" s="470"/>
      <c r="F870" s="470"/>
      <c r="G870" s="470"/>
      <c r="H870" s="470"/>
      <c r="I870" s="470"/>
      <c r="J870" s="470"/>
      <c r="K870" s="470"/>
      <c r="L870" s="470"/>
      <c r="M870" s="470"/>
      <c r="N870" s="470"/>
      <c r="O870" s="470"/>
      <c r="P870" s="470"/>
      <c r="Q870" s="470"/>
      <c r="R870" s="470"/>
      <c r="S870" s="470"/>
      <c r="T870" s="470"/>
      <c r="U870" s="470"/>
      <c r="V870" s="470"/>
      <c r="W870" s="470"/>
      <c r="X870" s="470"/>
      <c r="Y870" s="470"/>
      <c r="Z870" s="470"/>
    </row>
    <row r="871">
      <c r="A871" s="470"/>
      <c r="B871" s="470"/>
      <c r="C871" s="470"/>
      <c r="D871" s="470"/>
      <c r="E871" s="470"/>
      <c r="F871" s="470"/>
      <c r="G871" s="470"/>
      <c r="H871" s="470"/>
      <c r="I871" s="470"/>
      <c r="J871" s="470"/>
      <c r="K871" s="470"/>
      <c r="L871" s="470"/>
      <c r="M871" s="470"/>
      <c r="N871" s="470"/>
      <c r="O871" s="470"/>
      <c r="P871" s="470"/>
      <c r="Q871" s="470"/>
      <c r="R871" s="470"/>
      <c r="S871" s="470"/>
      <c r="T871" s="470"/>
      <c r="U871" s="470"/>
      <c r="V871" s="470"/>
      <c r="W871" s="470"/>
      <c r="X871" s="470"/>
      <c r="Y871" s="470"/>
      <c r="Z871" s="470"/>
    </row>
    <row r="872">
      <c r="A872" s="470"/>
      <c r="B872" s="470"/>
      <c r="C872" s="470"/>
      <c r="D872" s="470"/>
      <c r="E872" s="470"/>
      <c r="F872" s="470"/>
      <c r="G872" s="470"/>
      <c r="H872" s="470"/>
      <c r="I872" s="470"/>
      <c r="J872" s="470"/>
      <c r="K872" s="470"/>
      <c r="L872" s="470"/>
      <c r="M872" s="470"/>
      <c r="N872" s="470"/>
      <c r="O872" s="470"/>
      <c r="P872" s="470"/>
      <c r="Q872" s="470"/>
      <c r="R872" s="470"/>
      <c r="S872" s="470"/>
      <c r="T872" s="470"/>
      <c r="U872" s="470"/>
      <c r="V872" s="470"/>
      <c r="W872" s="470"/>
      <c r="X872" s="470"/>
      <c r="Y872" s="470"/>
      <c r="Z872" s="470"/>
    </row>
    <row r="873">
      <c r="A873" s="470"/>
      <c r="B873" s="470"/>
      <c r="C873" s="470"/>
      <c r="D873" s="470"/>
      <c r="E873" s="470"/>
      <c r="F873" s="470"/>
      <c r="G873" s="470"/>
      <c r="H873" s="470"/>
      <c r="I873" s="470"/>
      <c r="J873" s="470"/>
      <c r="K873" s="470"/>
      <c r="L873" s="470"/>
      <c r="M873" s="470"/>
      <c r="N873" s="470"/>
      <c r="O873" s="470"/>
      <c r="P873" s="470"/>
      <c r="Q873" s="470"/>
      <c r="R873" s="470"/>
      <c r="S873" s="470"/>
      <c r="T873" s="470"/>
      <c r="U873" s="470"/>
      <c r="V873" s="470"/>
      <c r="W873" s="470"/>
      <c r="X873" s="470"/>
      <c r="Y873" s="470"/>
      <c r="Z873" s="470"/>
    </row>
    <row r="874">
      <c r="A874" s="470"/>
      <c r="B874" s="470"/>
      <c r="C874" s="470"/>
      <c r="D874" s="470"/>
      <c r="E874" s="470"/>
      <c r="F874" s="470"/>
      <c r="G874" s="470"/>
      <c r="H874" s="470"/>
      <c r="I874" s="470"/>
      <c r="J874" s="470"/>
      <c r="K874" s="470"/>
      <c r="L874" s="470"/>
      <c r="M874" s="470"/>
      <c r="N874" s="470"/>
      <c r="O874" s="470"/>
      <c r="P874" s="470"/>
      <c r="Q874" s="470"/>
      <c r="R874" s="470"/>
      <c r="S874" s="470"/>
      <c r="T874" s="470"/>
      <c r="U874" s="470"/>
      <c r="V874" s="470"/>
      <c r="W874" s="470"/>
      <c r="X874" s="470"/>
      <c r="Y874" s="470"/>
      <c r="Z874" s="470"/>
    </row>
    <row r="875">
      <c r="A875" s="470"/>
      <c r="B875" s="470"/>
      <c r="C875" s="470"/>
      <c r="D875" s="470"/>
      <c r="E875" s="470"/>
      <c r="F875" s="470"/>
      <c r="G875" s="470"/>
      <c r="H875" s="470"/>
      <c r="I875" s="470"/>
      <c r="J875" s="470"/>
      <c r="K875" s="470"/>
      <c r="L875" s="470"/>
      <c r="M875" s="470"/>
      <c r="N875" s="470"/>
      <c r="O875" s="470"/>
      <c r="P875" s="470"/>
      <c r="Q875" s="470"/>
      <c r="R875" s="470"/>
      <c r="S875" s="470"/>
      <c r="T875" s="470"/>
      <c r="U875" s="470"/>
      <c r="V875" s="470"/>
      <c r="W875" s="470"/>
      <c r="X875" s="470"/>
      <c r="Y875" s="470"/>
      <c r="Z875" s="470"/>
    </row>
    <row r="876">
      <c r="A876" s="470"/>
      <c r="B876" s="470"/>
      <c r="C876" s="470"/>
      <c r="D876" s="470"/>
      <c r="E876" s="470"/>
      <c r="F876" s="470"/>
      <c r="G876" s="470"/>
      <c r="H876" s="470"/>
      <c r="I876" s="470"/>
      <c r="J876" s="470"/>
      <c r="K876" s="470"/>
      <c r="L876" s="470"/>
      <c r="M876" s="470"/>
      <c r="N876" s="470"/>
      <c r="O876" s="470"/>
      <c r="P876" s="470"/>
      <c r="Q876" s="470"/>
      <c r="R876" s="470"/>
      <c r="S876" s="470"/>
      <c r="T876" s="470"/>
      <c r="U876" s="470"/>
      <c r="V876" s="470"/>
      <c r="W876" s="470"/>
      <c r="X876" s="470"/>
      <c r="Y876" s="470"/>
      <c r="Z876" s="470"/>
    </row>
    <row r="877">
      <c r="A877" s="470"/>
      <c r="B877" s="470"/>
      <c r="C877" s="470"/>
      <c r="D877" s="470"/>
      <c r="E877" s="470"/>
      <c r="F877" s="470"/>
      <c r="G877" s="470"/>
      <c r="H877" s="470"/>
      <c r="I877" s="470"/>
      <c r="J877" s="470"/>
      <c r="K877" s="470"/>
      <c r="L877" s="470"/>
      <c r="M877" s="470"/>
      <c r="N877" s="470"/>
      <c r="O877" s="470"/>
      <c r="P877" s="470"/>
      <c r="Q877" s="470"/>
      <c r="R877" s="470"/>
      <c r="S877" s="470"/>
      <c r="T877" s="470"/>
      <c r="U877" s="470"/>
      <c r="V877" s="470"/>
      <c r="W877" s="470"/>
      <c r="X877" s="470"/>
      <c r="Y877" s="470"/>
      <c r="Z877" s="470"/>
    </row>
    <row r="878">
      <c r="A878" s="470"/>
      <c r="B878" s="470"/>
      <c r="C878" s="470"/>
      <c r="D878" s="470"/>
      <c r="E878" s="470"/>
      <c r="F878" s="470"/>
      <c r="G878" s="470"/>
      <c r="H878" s="470"/>
      <c r="I878" s="470"/>
      <c r="J878" s="470"/>
      <c r="K878" s="470"/>
      <c r="L878" s="470"/>
      <c r="M878" s="470"/>
      <c r="N878" s="470"/>
      <c r="O878" s="470"/>
      <c r="P878" s="470"/>
      <c r="Q878" s="470"/>
      <c r="R878" s="470"/>
      <c r="S878" s="470"/>
      <c r="T878" s="470"/>
      <c r="U878" s="470"/>
      <c r="V878" s="470"/>
      <c r="W878" s="470"/>
      <c r="X878" s="470"/>
      <c r="Y878" s="470"/>
      <c r="Z878" s="470"/>
    </row>
    <row r="879">
      <c r="A879" s="470"/>
      <c r="B879" s="470"/>
      <c r="C879" s="470"/>
      <c r="D879" s="470"/>
      <c r="E879" s="470"/>
      <c r="F879" s="470"/>
      <c r="G879" s="470"/>
      <c r="H879" s="470"/>
      <c r="I879" s="470"/>
      <c r="J879" s="470"/>
      <c r="K879" s="470"/>
      <c r="L879" s="470"/>
      <c r="M879" s="470"/>
      <c r="N879" s="470"/>
      <c r="O879" s="470"/>
      <c r="P879" s="470"/>
      <c r="Q879" s="470"/>
      <c r="R879" s="470"/>
      <c r="S879" s="470"/>
      <c r="T879" s="470"/>
      <c r="U879" s="470"/>
      <c r="V879" s="470"/>
      <c r="W879" s="470"/>
      <c r="X879" s="470"/>
      <c r="Y879" s="470"/>
      <c r="Z879" s="470"/>
    </row>
    <row r="880">
      <c r="A880" s="470"/>
      <c r="B880" s="470"/>
      <c r="C880" s="470"/>
      <c r="D880" s="470"/>
      <c r="E880" s="470"/>
      <c r="F880" s="470"/>
      <c r="G880" s="470"/>
      <c r="H880" s="470"/>
      <c r="I880" s="470"/>
      <c r="J880" s="470"/>
      <c r="K880" s="470"/>
      <c r="L880" s="470"/>
      <c r="M880" s="470"/>
      <c r="N880" s="470"/>
      <c r="O880" s="470"/>
      <c r="P880" s="470"/>
      <c r="Q880" s="470"/>
      <c r="R880" s="470"/>
      <c r="S880" s="470"/>
      <c r="T880" s="470"/>
      <c r="U880" s="470"/>
      <c r="V880" s="470"/>
      <c r="W880" s="470"/>
      <c r="X880" s="470"/>
      <c r="Y880" s="470"/>
      <c r="Z880" s="470"/>
    </row>
    <row r="881">
      <c r="A881" s="470"/>
      <c r="B881" s="470"/>
      <c r="C881" s="470"/>
      <c r="D881" s="470"/>
      <c r="E881" s="470"/>
      <c r="F881" s="470"/>
      <c r="G881" s="470"/>
      <c r="H881" s="470"/>
      <c r="I881" s="470"/>
      <c r="J881" s="470"/>
      <c r="K881" s="470"/>
      <c r="L881" s="470"/>
      <c r="M881" s="470"/>
      <c r="N881" s="470"/>
      <c r="O881" s="470"/>
      <c r="P881" s="470"/>
      <c r="Q881" s="470"/>
      <c r="R881" s="470"/>
      <c r="S881" s="470"/>
      <c r="T881" s="470"/>
      <c r="U881" s="470"/>
      <c r="V881" s="470"/>
      <c r="W881" s="470"/>
      <c r="X881" s="470"/>
      <c r="Y881" s="470"/>
      <c r="Z881" s="470"/>
    </row>
    <row r="882">
      <c r="A882" s="470"/>
      <c r="B882" s="470"/>
      <c r="C882" s="470"/>
      <c r="D882" s="470"/>
      <c r="E882" s="470"/>
      <c r="F882" s="470"/>
      <c r="G882" s="470"/>
      <c r="H882" s="470"/>
      <c r="I882" s="470"/>
      <c r="J882" s="470"/>
      <c r="K882" s="470"/>
      <c r="L882" s="470"/>
      <c r="M882" s="470"/>
      <c r="N882" s="470"/>
      <c r="O882" s="470"/>
      <c r="P882" s="470"/>
      <c r="Q882" s="470"/>
      <c r="R882" s="470"/>
      <c r="S882" s="470"/>
      <c r="T882" s="470"/>
      <c r="U882" s="470"/>
      <c r="V882" s="470"/>
      <c r="W882" s="470"/>
      <c r="X882" s="470"/>
      <c r="Y882" s="470"/>
      <c r="Z882" s="470"/>
    </row>
    <row r="883">
      <c r="A883" s="470"/>
      <c r="B883" s="470"/>
      <c r="C883" s="470"/>
      <c r="D883" s="470"/>
      <c r="E883" s="470"/>
      <c r="F883" s="470"/>
      <c r="G883" s="470"/>
      <c r="H883" s="470"/>
      <c r="I883" s="470"/>
      <c r="J883" s="470"/>
      <c r="K883" s="470"/>
      <c r="L883" s="470"/>
      <c r="M883" s="470"/>
      <c r="N883" s="470"/>
      <c r="O883" s="470"/>
      <c r="P883" s="470"/>
      <c r="Q883" s="470"/>
      <c r="R883" s="470"/>
      <c r="S883" s="470"/>
      <c r="T883" s="470"/>
      <c r="U883" s="470"/>
      <c r="V883" s="470"/>
      <c r="W883" s="470"/>
      <c r="X883" s="470"/>
      <c r="Y883" s="470"/>
      <c r="Z883" s="470"/>
    </row>
    <row r="884">
      <c r="A884" s="470"/>
      <c r="B884" s="470"/>
      <c r="C884" s="470"/>
      <c r="D884" s="470"/>
      <c r="E884" s="470"/>
      <c r="F884" s="470"/>
      <c r="G884" s="470"/>
      <c r="H884" s="470"/>
      <c r="I884" s="470"/>
      <c r="J884" s="470"/>
      <c r="K884" s="470"/>
      <c r="L884" s="470"/>
      <c r="M884" s="470"/>
      <c r="N884" s="470"/>
      <c r="O884" s="470"/>
      <c r="P884" s="470"/>
      <c r="Q884" s="470"/>
      <c r="R884" s="470"/>
      <c r="S884" s="470"/>
      <c r="T884" s="470"/>
      <c r="U884" s="470"/>
      <c r="V884" s="470"/>
      <c r="W884" s="470"/>
      <c r="X884" s="470"/>
      <c r="Y884" s="470"/>
      <c r="Z884" s="470"/>
    </row>
    <row r="885">
      <c r="A885" s="470"/>
      <c r="B885" s="470"/>
      <c r="C885" s="470"/>
      <c r="D885" s="470"/>
      <c r="E885" s="470"/>
      <c r="F885" s="470"/>
      <c r="G885" s="470"/>
      <c r="H885" s="470"/>
      <c r="I885" s="470"/>
      <c r="J885" s="470"/>
      <c r="K885" s="470"/>
      <c r="L885" s="470"/>
      <c r="M885" s="470"/>
      <c r="N885" s="470"/>
      <c r="O885" s="470"/>
      <c r="P885" s="470"/>
      <c r="Q885" s="470"/>
      <c r="R885" s="470"/>
      <c r="S885" s="470"/>
      <c r="T885" s="470"/>
      <c r="U885" s="470"/>
      <c r="V885" s="470"/>
      <c r="W885" s="470"/>
      <c r="X885" s="470"/>
      <c r="Y885" s="470"/>
      <c r="Z885" s="470"/>
    </row>
    <row r="886">
      <c r="A886" s="470"/>
      <c r="B886" s="470"/>
      <c r="C886" s="470"/>
      <c r="D886" s="470"/>
      <c r="E886" s="470"/>
      <c r="F886" s="470"/>
      <c r="G886" s="470"/>
      <c r="H886" s="470"/>
      <c r="I886" s="470"/>
      <c r="J886" s="470"/>
      <c r="K886" s="470"/>
      <c r="L886" s="470"/>
      <c r="M886" s="470"/>
      <c r="N886" s="470"/>
      <c r="O886" s="470"/>
      <c r="P886" s="470"/>
      <c r="Q886" s="470"/>
      <c r="R886" s="470"/>
      <c r="S886" s="470"/>
      <c r="T886" s="470"/>
      <c r="U886" s="470"/>
      <c r="V886" s="470"/>
      <c r="W886" s="470"/>
      <c r="X886" s="470"/>
      <c r="Y886" s="470"/>
      <c r="Z886" s="470"/>
    </row>
    <row r="887">
      <c r="A887" s="470"/>
      <c r="B887" s="470"/>
      <c r="C887" s="470"/>
      <c r="D887" s="470"/>
      <c r="E887" s="470"/>
      <c r="F887" s="470"/>
      <c r="G887" s="470"/>
      <c r="H887" s="470"/>
      <c r="I887" s="470"/>
      <c r="J887" s="470"/>
      <c r="K887" s="470"/>
      <c r="L887" s="470"/>
      <c r="M887" s="470"/>
      <c r="N887" s="470"/>
      <c r="O887" s="470"/>
      <c r="P887" s="470"/>
      <c r="Q887" s="470"/>
      <c r="R887" s="470"/>
      <c r="S887" s="470"/>
      <c r="T887" s="470"/>
      <c r="U887" s="470"/>
      <c r="V887" s="470"/>
      <c r="W887" s="470"/>
      <c r="X887" s="470"/>
      <c r="Y887" s="470"/>
      <c r="Z887" s="470"/>
    </row>
    <row r="888">
      <c r="A888" s="470"/>
      <c r="B888" s="470"/>
      <c r="C888" s="470"/>
      <c r="D888" s="470"/>
      <c r="E888" s="470"/>
      <c r="F888" s="470"/>
      <c r="G888" s="470"/>
      <c r="H888" s="470"/>
      <c r="I888" s="470"/>
      <c r="J888" s="470"/>
      <c r="K888" s="470"/>
      <c r="L888" s="470"/>
      <c r="M888" s="470"/>
      <c r="N888" s="470"/>
      <c r="O888" s="470"/>
      <c r="P888" s="470"/>
      <c r="Q888" s="470"/>
      <c r="R888" s="470"/>
      <c r="S888" s="470"/>
      <c r="T888" s="470"/>
      <c r="U888" s="470"/>
      <c r="V888" s="470"/>
      <c r="W888" s="470"/>
      <c r="X888" s="470"/>
      <c r="Y888" s="470"/>
      <c r="Z888" s="470"/>
    </row>
    <row r="889">
      <c r="A889" s="470"/>
      <c r="B889" s="470"/>
      <c r="C889" s="470"/>
      <c r="D889" s="470"/>
      <c r="E889" s="470"/>
      <c r="F889" s="470"/>
      <c r="G889" s="470"/>
      <c r="H889" s="470"/>
      <c r="I889" s="470"/>
      <c r="J889" s="470"/>
      <c r="K889" s="470"/>
      <c r="L889" s="470"/>
      <c r="M889" s="470"/>
      <c r="N889" s="470"/>
      <c r="O889" s="470"/>
      <c r="P889" s="470"/>
      <c r="Q889" s="470"/>
      <c r="R889" s="470"/>
      <c r="S889" s="470"/>
      <c r="T889" s="470"/>
      <c r="U889" s="470"/>
      <c r="V889" s="470"/>
      <c r="W889" s="470"/>
      <c r="X889" s="470"/>
      <c r="Y889" s="470"/>
      <c r="Z889" s="470"/>
    </row>
    <row r="890">
      <c r="A890" s="470"/>
      <c r="B890" s="470"/>
      <c r="C890" s="470"/>
      <c r="D890" s="470"/>
      <c r="E890" s="470"/>
      <c r="F890" s="470"/>
      <c r="G890" s="470"/>
      <c r="H890" s="470"/>
      <c r="I890" s="470"/>
      <c r="J890" s="470"/>
      <c r="K890" s="470"/>
      <c r="L890" s="470"/>
      <c r="M890" s="470"/>
      <c r="N890" s="470"/>
      <c r="O890" s="470"/>
      <c r="P890" s="470"/>
      <c r="Q890" s="470"/>
      <c r="R890" s="470"/>
      <c r="S890" s="470"/>
      <c r="T890" s="470"/>
      <c r="U890" s="470"/>
      <c r="V890" s="470"/>
      <c r="W890" s="470"/>
      <c r="X890" s="470"/>
      <c r="Y890" s="470"/>
      <c r="Z890" s="470"/>
    </row>
    <row r="891">
      <c r="A891" s="470"/>
      <c r="B891" s="470"/>
      <c r="C891" s="470"/>
      <c r="D891" s="470"/>
      <c r="E891" s="470"/>
      <c r="F891" s="470"/>
      <c r="G891" s="470"/>
      <c r="H891" s="470"/>
      <c r="I891" s="470"/>
      <c r="J891" s="470"/>
      <c r="K891" s="470"/>
      <c r="L891" s="470"/>
      <c r="M891" s="470"/>
      <c r="N891" s="470"/>
      <c r="O891" s="470"/>
      <c r="P891" s="470"/>
      <c r="Q891" s="470"/>
      <c r="R891" s="470"/>
      <c r="S891" s="470"/>
      <c r="T891" s="470"/>
      <c r="U891" s="470"/>
      <c r="V891" s="470"/>
      <c r="W891" s="470"/>
      <c r="X891" s="470"/>
      <c r="Y891" s="470"/>
      <c r="Z891" s="470"/>
    </row>
    <row r="892">
      <c r="A892" s="470"/>
      <c r="B892" s="470"/>
      <c r="C892" s="470"/>
      <c r="D892" s="470"/>
      <c r="E892" s="470"/>
      <c r="F892" s="470"/>
      <c r="G892" s="470"/>
      <c r="H892" s="470"/>
      <c r="I892" s="470"/>
      <c r="J892" s="470"/>
      <c r="K892" s="470"/>
      <c r="L892" s="470"/>
      <c r="M892" s="470"/>
      <c r="N892" s="470"/>
      <c r="O892" s="470"/>
      <c r="P892" s="470"/>
      <c r="Q892" s="470"/>
      <c r="R892" s="470"/>
      <c r="S892" s="470"/>
      <c r="T892" s="470"/>
      <c r="U892" s="470"/>
      <c r="V892" s="470"/>
      <c r="W892" s="470"/>
      <c r="X892" s="470"/>
      <c r="Y892" s="470"/>
      <c r="Z892" s="470"/>
    </row>
    <row r="893">
      <c r="A893" s="470"/>
      <c r="B893" s="470"/>
      <c r="C893" s="470"/>
      <c r="D893" s="470"/>
      <c r="E893" s="470"/>
      <c r="F893" s="470"/>
      <c r="G893" s="470"/>
      <c r="H893" s="470"/>
      <c r="I893" s="470"/>
      <c r="J893" s="470"/>
      <c r="K893" s="470"/>
      <c r="L893" s="470"/>
      <c r="M893" s="470"/>
      <c r="N893" s="470"/>
      <c r="O893" s="470"/>
      <c r="P893" s="470"/>
      <c r="Q893" s="470"/>
      <c r="R893" s="470"/>
      <c r="S893" s="470"/>
      <c r="T893" s="470"/>
      <c r="U893" s="470"/>
      <c r="V893" s="470"/>
      <c r="W893" s="470"/>
      <c r="X893" s="470"/>
      <c r="Y893" s="470"/>
      <c r="Z893" s="470"/>
    </row>
    <row r="894">
      <c r="A894" s="470"/>
      <c r="B894" s="470"/>
      <c r="C894" s="470"/>
      <c r="D894" s="470"/>
      <c r="E894" s="470"/>
      <c r="F894" s="470"/>
      <c r="G894" s="470"/>
      <c r="H894" s="470"/>
      <c r="I894" s="470"/>
      <c r="J894" s="470"/>
      <c r="K894" s="470"/>
      <c r="L894" s="470"/>
      <c r="M894" s="470"/>
      <c r="N894" s="470"/>
      <c r="O894" s="470"/>
      <c r="P894" s="470"/>
      <c r="Q894" s="470"/>
      <c r="R894" s="470"/>
      <c r="S894" s="470"/>
      <c r="T894" s="470"/>
      <c r="U894" s="470"/>
      <c r="V894" s="470"/>
      <c r="W894" s="470"/>
      <c r="X894" s="470"/>
      <c r="Y894" s="470"/>
      <c r="Z894" s="470"/>
    </row>
    <row r="895">
      <c r="A895" s="470"/>
      <c r="B895" s="470"/>
      <c r="C895" s="470"/>
      <c r="D895" s="470"/>
      <c r="E895" s="470"/>
      <c r="F895" s="470"/>
      <c r="G895" s="470"/>
      <c r="H895" s="470"/>
      <c r="I895" s="470"/>
      <c r="J895" s="470"/>
      <c r="K895" s="470"/>
      <c r="L895" s="470"/>
      <c r="M895" s="470"/>
      <c r="N895" s="470"/>
      <c r="O895" s="470"/>
      <c r="P895" s="470"/>
      <c r="Q895" s="470"/>
      <c r="R895" s="470"/>
      <c r="S895" s="470"/>
      <c r="T895" s="470"/>
      <c r="U895" s="470"/>
      <c r="V895" s="470"/>
      <c r="W895" s="470"/>
      <c r="X895" s="470"/>
      <c r="Y895" s="470"/>
      <c r="Z895" s="470"/>
    </row>
    <row r="896">
      <c r="A896" s="470"/>
      <c r="B896" s="470"/>
      <c r="C896" s="470"/>
      <c r="D896" s="470"/>
      <c r="E896" s="470"/>
      <c r="F896" s="470"/>
      <c r="G896" s="470"/>
      <c r="H896" s="470"/>
      <c r="I896" s="470"/>
      <c r="J896" s="470"/>
      <c r="K896" s="470"/>
      <c r="L896" s="470"/>
      <c r="M896" s="470"/>
      <c r="N896" s="470"/>
      <c r="O896" s="470"/>
      <c r="P896" s="470"/>
      <c r="Q896" s="470"/>
      <c r="R896" s="470"/>
      <c r="S896" s="470"/>
      <c r="T896" s="470"/>
      <c r="U896" s="470"/>
      <c r="V896" s="470"/>
      <c r="W896" s="470"/>
      <c r="X896" s="470"/>
      <c r="Y896" s="470"/>
      <c r="Z896" s="470"/>
    </row>
    <row r="897">
      <c r="A897" s="470"/>
      <c r="B897" s="470"/>
      <c r="C897" s="470"/>
      <c r="D897" s="470"/>
      <c r="E897" s="470"/>
      <c r="F897" s="470"/>
      <c r="G897" s="470"/>
      <c r="H897" s="470"/>
      <c r="I897" s="470"/>
      <c r="J897" s="470"/>
      <c r="K897" s="470"/>
      <c r="L897" s="470"/>
      <c r="M897" s="470"/>
      <c r="N897" s="470"/>
      <c r="O897" s="470"/>
      <c r="P897" s="470"/>
      <c r="Q897" s="470"/>
      <c r="R897" s="470"/>
      <c r="S897" s="470"/>
      <c r="T897" s="470"/>
      <c r="U897" s="470"/>
      <c r="V897" s="470"/>
      <c r="W897" s="470"/>
      <c r="X897" s="470"/>
      <c r="Y897" s="470"/>
      <c r="Z897" s="470"/>
    </row>
    <row r="898">
      <c r="A898" s="470"/>
      <c r="B898" s="470"/>
      <c r="C898" s="470"/>
      <c r="D898" s="470"/>
      <c r="E898" s="470"/>
      <c r="F898" s="470"/>
      <c r="G898" s="470"/>
      <c r="H898" s="470"/>
      <c r="I898" s="470"/>
      <c r="J898" s="470"/>
      <c r="K898" s="470"/>
      <c r="L898" s="470"/>
      <c r="M898" s="470"/>
      <c r="N898" s="470"/>
      <c r="O898" s="470"/>
      <c r="P898" s="470"/>
      <c r="Q898" s="470"/>
      <c r="R898" s="470"/>
      <c r="S898" s="470"/>
      <c r="T898" s="470"/>
      <c r="U898" s="470"/>
      <c r="V898" s="470"/>
      <c r="W898" s="470"/>
      <c r="X898" s="470"/>
      <c r="Y898" s="470"/>
      <c r="Z898" s="470"/>
    </row>
    <row r="899">
      <c r="A899" s="470"/>
      <c r="B899" s="470"/>
      <c r="C899" s="470"/>
      <c r="D899" s="470"/>
      <c r="E899" s="470"/>
      <c r="F899" s="470"/>
      <c r="G899" s="470"/>
      <c r="H899" s="470"/>
      <c r="I899" s="470"/>
      <c r="J899" s="470"/>
      <c r="K899" s="470"/>
      <c r="L899" s="470"/>
      <c r="M899" s="470"/>
      <c r="N899" s="470"/>
      <c r="O899" s="470"/>
      <c r="P899" s="470"/>
      <c r="Q899" s="470"/>
      <c r="R899" s="470"/>
      <c r="S899" s="470"/>
      <c r="T899" s="470"/>
      <c r="U899" s="470"/>
      <c r="V899" s="470"/>
      <c r="W899" s="470"/>
      <c r="X899" s="470"/>
      <c r="Y899" s="470"/>
      <c r="Z899" s="470"/>
    </row>
    <row r="900">
      <c r="A900" s="470"/>
      <c r="B900" s="470"/>
      <c r="C900" s="470"/>
      <c r="D900" s="470"/>
      <c r="E900" s="470"/>
      <c r="F900" s="470"/>
      <c r="G900" s="470"/>
      <c r="H900" s="470"/>
      <c r="I900" s="470"/>
      <c r="J900" s="470"/>
      <c r="K900" s="470"/>
      <c r="L900" s="470"/>
      <c r="M900" s="470"/>
      <c r="N900" s="470"/>
      <c r="O900" s="470"/>
      <c r="P900" s="470"/>
      <c r="Q900" s="470"/>
      <c r="R900" s="470"/>
      <c r="S900" s="470"/>
      <c r="T900" s="470"/>
      <c r="U900" s="470"/>
      <c r="V900" s="470"/>
      <c r="W900" s="470"/>
      <c r="X900" s="470"/>
      <c r="Y900" s="470"/>
      <c r="Z900" s="470"/>
    </row>
    <row r="901">
      <c r="A901" s="470"/>
      <c r="B901" s="470"/>
      <c r="C901" s="470"/>
      <c r="D901" s="470"/>
      <c r="E901" s="470"/>
      <c r="F901" s="470"/>
      <c r="G901" s="470"/>
      <c r="H901" s="470"/>
      <c r="I901" s="470"/>
      <c r="J901" s="470"/>
      <c r="K901" s="470"/>
      <c r="L901" s="470"/>
      <c r="M901" s="470"/>
      <c r="N901" s="470"/>
      <c r="O901" s="470"/>
      <c r="P901" s="470"/>
      <c r="Q901" s="470"/>
      <c r="R901" s="470"/>
      <c r="S901" s="470"/>
      <c r="T901" s="470"/>
      <c r="U901" s="470"/>
      <c r="V901" s="470"/>
      <c r="W901" s="470"/>
      <c r="X901" s="470"/>
      <c r="Y901" s="470"/>
      <c r="Z901" s="470"/>
    </row>
    <row r="902">
      <c r="A902" s="470"/>
      <c r="B902" s="470"/>
      <c r="C902" s="470"/>
      <c r="D902" s="470"/>
      <c r="E902" s="470"/>
      <c r="F902" s="470"/>
      <c r="G902" s="470"/>
      <c r="H902" s="470"/>
      <c r="I902" s="470"/>
      <c r="J902" s="470"/>
      <c r="K902" s="470"/>
      <c r="L902" s="470"/>
      <c r="M902" s="470"/>
      <c r="N902" s="470"/>
      <c r="O902" s="470"/>
      <c r="P902" s="470"/>
      <c r="Q902" s="470"/>
      <c r="R902" s="470"/>
      <c r="S902" s="470"/>
      <c r="T902" s="470"/>
      <c r="U902" s="470"/>
      <c r="V902" s="470"/>
      <c r="W902" s="470"/>
      <c r="X902" s="470"/>
      <c r="Y902" s="470"/>
      <c r="Z902" s="470"/>
    </row>
    <row r="903">
      <c r="A903" s="470"/>
      <c r="B903" s="470"/>
      <c r="C903" s="470"/>
      <c r="D903" s="470"/>
      <c r="E903" s="470"/>
      <c r="F903" s="470"/>
      <c r="G903" s="470"/>
      <c r="H903" s="470"/>
      <c r="I903" s="470"/>
      <c r="J903" s="470"/>
      <c r="K903" s="470"/>
      <c r="L903" s="470"/>
      <c r="M903" s="470"/>
      <c r="N903" s="470"/>
      <c r="O903" s="470"/>
      <c r="P903" s="470"/>
      <c r="Q903" s="470"/>
      <c r="R903" s="470"/>
      <c r="S903" s="470"/>
      <c r="T903" s="470"/>
      <c r="U903" s="470"/>
      <c r="V903" s="470"/>
      <c r="W903" s="470"/>
      <c r="X903" s="470"/>
      <c r="Y903" s="470"/>
      <c r="Z903" s="470"/>
    </row>
    <row r="904">
      <c r="A904" s="470"/>
      <c r="B904" s="470"/>
      <c r="C904" s="470"/>
      <c r="D904" s="470"/>
      <c r="E904" s="470"/>
      <c r="F904" s="470"/>
      <c r="G904" s="470"/>
      <c r="H904" s="470"/>
      <c r="I904" s="470"/>
      <c r="J904" s="470"/>
      <c r="K904" s="470"/>
      <c r="L904" s="470"/>
      <c r="M904" s="470"/>
      <c r="N904" s="470"/>
      <c r="O904" s="470"/>
      <c r="P904" s="470"/>
      <c r="Q904" s="470"/>
      <c r="R904" s="470"/>
      <c r="S904" s="470"/>
      <c r="T904" s="470"/>
      <c r="U904" s="470"/>
      <c r="V904" s="470"/>
      <c r="W904" s="470"/>
      <c r="X904" s="470"/>
      <c r="Y904" s="470"/>
      <c r="Z904" s="470"/>
    </row>
    <row r="905">
      <c r="A905" s="470"/>
      <c r="B905" s="470"/>
      <c r="C905" s="470"/>
      <c r="D905" s="470"/>
      <c r="E905" s="470"/>
      <c r="F905" s="470"/>
      <c r="G905" s="470"/>
      <c r="H905" s="470"/>
      <c r="I905" s="470"/>
      <c r="J905" s="470"/>
      <c r="K905" s="470"/>
      <c r="L905" s="470"/>
      <c r="M905" s="470"/>
      <c r="N905" s="470"/>
      <c r="O905" s="470"/>
      <c r="P905" s="470"/>
      <c r="Q905" s="470"/>
      <c r="R905" s="470"/>
      <c r="S905" s="470"/>
      <c r="T905" s="470"/>
      <c r="U905" s="470"/>
      <c r="V905" s="470"/>
      <c r="W905" s="470"/>
      <c r="X905" s="470"/>
      <c r="Y905" s="470"/>
      <c r="Z905" s="470"/>
    </row>
    <row r="906">
      <c r="A906" s="470"/>
      <c r="B906" s="470"/>
      <c r="C906" s="470"/>
      <c r="D906" s="470"/>
      <c r="E906" s="470"/>
      <c r="F906" s="470"/>
      <c r="G906" s="470"/>
      <c r="H906" s="470"/>
      <c r="I906" s="470"/>
      <c r="J906" s="470"/>
      <c r="K906" s="470"/>
      <c r="L906" s="470"/>
      <c r="M906" s="470"/>
      <c r="N906" s="470"/>
      <c r="O906" s="470"/>
      <c r="P906" s="470"/>
      <c r="Q906" s="470"/>
      <c r="R906" s="470"/>
      <c r="S906" s="470"/>
      <c r="T906" s="470"/>
      <c r="U906" s="470"/>
      <c r="V906" s="470"/>
      <c r="W906" s="470"/>
      <c r="X906" s="470"/>
      <c r="Y906" s="470"/>
      <c r="Z906" s="470"/>
    </row>
    <row r="907">
      <c r="A907" s="470"/>
      <c r="B907" s="470"/>
      <c r="C907" s="470"/>
      <c r="D907" s="470"/>
      <c r="E907" s="470"/>
      <c r="F907" s="470"/>
      <c r="G907" s="470"/>
      <c r="H907" s="470"/>
      <c r="I907" s="470"/>
      <c r="J907" s="470"/>
      <c r="K907" s="470"/>
      <c r="L907" s="470"/>
      <c r="M907" s="470"/>
      <c r="N907" s="470"/>
      <c r="O907" s="470"/>
      <c r="P907" s="470"/>
      <c r="Q907" s="470"/>
      <c r="R907" s="470"/>
      <c r="S907" s="470"/>
      <c r="T907" s="470"/>
      <c r="U907" s="470"/>
      <c r="V907" s="470"/>
      <c r="W907" s="470"/>
      <c r="X907" s="470"/>
      <c r="Y907" s="470"/>
      <c r="Z907" s="470"/>
    </row>
    <row r="908">
      <c r="A908" s="470"/>
      <c r="B908" s="470"/>
      <c r="C908" s="470"/>
      <c r="D908" s="470"/>
      <c r="E908" s="470"/>
      <c r="F908" s="470"/>
      <c r="G908" s="470"/>
      <c r="H908" s="470"/>
      <c r="I908" s="470"/>
      <c r="J908" s="470"/>
      <c r="K908" s="470"/>
      <c r="L908" s="470"/>
      <c r="M908" s="470"/>
      <c r="N908" s="470"/>
      <c r="O908" s="470"/>
      <c r="P908" s="470"/>
      <c r="Q908" s="470"/>
      <c r="R908" s="470"/>
      <c r="S908" s="470"/>
      <c r="T908" s="470"/>
      <c r="U908" s="470"/>
      <c r="V908" s="470"/>
      <c r="W908" s="470"/>
      <c r="X908" s="470"/>
      <c r="Y908" s="470"/>
      <c r="Z908" s="470"/>
    </row>
    <row r="909">
      <c r="A909" s="470"/>
      <c r="B909" s="470"/>
      <c r="C909" s="470"/>
      <c r="D909" s="470"/>
      <c r="E909" s="470"/>
      <c r="F909" s="470"/>
      <c r="G909" s="470"/>
      <c r="H909" s="470"/>
      <c r="I909" s="470"/>
      <c r="J909" s="470"/>
      <c r="K909" s="470"/>
      <c r="L909" s="470"/>
      <c r="M909" s="470"/>
      <c r="N909" s="470"/>
      <c r="O909" s="470"/>
      <c r="P909" s="470"/>
      <c r="Q909" s="470"/>
      <c r="R909" s="470"/>
      <c r="S909" s="470"/>
      <c r="T909" s="470"/>
      <c r="U909" s="470"/>
      <c r="V909" s="470"/>
      <c r="W909" s="470"/>
      <c r="X909" s="470"/>
      <c r="Y909" s="470"/>
      <c r="Z909" s="470"/>
    </row>
    <row r="910">
      <c r="A910" s="470"/>
      <c r="B910" s="470"/>
      <c r="C910" s="470"/>
      <c r="D910" s="470"/>
      <c r="E910" s="470"/>
      <c r="F910" s="470"/>
      <c r="G910" s="470"/>
      <c r="H910" s="470"/>
      <c r="I910" s="470"/>
      <c r="J910" s="470"/>
      <c r="K910" s="470"/>
      <c r="L910" s="470"/>
      <c r="M910" s="470"/>
      <c r="N910" s="470"/>
      <c r="O910" s="470"/>
      <c r="P910" s="470"/>
      <c r="Q910" s="470"/>
      <c r="R910" s="470"/>
      <c r="S910" s="470"/>
      <c r="T910" s="470"/>
      <c r="U910" s="470"/>
      <c r="V910" s="470"/>
      <c r="W910" s="470"/>
      <c r="X910" s="470"/>
      <c r="Y910" s="470"/>
      <c r="Z910" s="470"/>
    </row>
    <row r="911">
      <c r="A911" s="470"/>
      <c r="B911" s="470"/>
      <c r="C911" s="470"/>
      <c r="D911" s="470"/>
      <c r="E911" s="470"/>
      <c r="F911" s="470"/>
      <c r="G911" s="470"/>
      <c r="H911" s="470"/>
      <c r="I911" s="470"/>
      <c r="J911" s="470"/>
      <c r="K911" s="470"/>
      <c r="L911" s="470"/>
      <c r="M911" s="470"/>
      <c r="N911" s="470"/>
      <c r="O911" s="470"/>
      <c r="P911" s="470"/>
      <c r="Q911" s="470"/>
      <c r="R911" s="470"/>
      <c r="S911" s="470"/>
      <c r="T911" s="470"/>
      <c r="U911" s="470"/>
      <c r="V911" s="470"/>
      <c r="W911" s="470"/>
      <c r="X911" s="470"/>
      <c r="Y911" s="470"/>
      <c r="Z911" s="470"/>
    </row>
    <row r="912">
      <c r="A912" s="470"/>
      <c r="B912" s="470"/>
      <c r="C912" s="470"/>
      <c r="D912" s="470"/>
      <c r="E912" s="470"/>
      <c r="F912" s="470"/>
      <c r="G912" s="470"/>
      <c r="H912" s="470"/>
      <c r="I912" s="470"/>
      <c r="J912" s="470"/>
      <c r="K912" s="470"/>
      <c r="L912" s="470"/>
      <c r="M912" s="470"/>
      <c r="N912" s="470"/>
      <c r="O912" s="470"/>
      <c r="P912" s="470"/>
      <c r="Q912" s="470"/>
      <c r="R912" s="470"/>
      <c r="S912" s="470"/>
      <c r="T912" s="470"/>
      <c r="U912" s="470"/>
      <c r="V912" s="470"/>
      <c r="W912" s="470"/>
      <c r="X912" s="470"/>
      <c r="Y912" s="470"/>
      <c r="Z912" s="470"/>
    </row>
    <row r="913">
      <c r="A913" s="470"/>
      <c r="B913" s="470"/>
      <c r="C913" s="470"/>
      <c r="D913" s="470"/>
      <c r="E913" s="470"/>
      <c r="F913" s="470"/>
      <c r="G913" s="470"/>
      <c r="H913" s="470"/>
      <c r="I913" s="470"/>
      <c r="J913" s="470"/>
      <c r="K913" s="470"/>
      <c r="L913" s="470"/>
      <c r="M913" s="470"/>
      <c r="N913" s="470"/>
      <c r="O913" s="470"/>
      <c r="P913" s="470"/>
      <c r="Q913" s="470"/>
      <c r="R913" s="470"/>
      <c r="S913" s="470"/>
      <c r="T913" s="470"/>
      <c r="U913" s="470"/>
      <c r="V913" s="470"/>
      <c r="W913" s="470"/>
      <c r="X913" s="470"/>
      <c r="Y913" s="470"/>
      <c r="Z913" s="470"/>
    </row>
    <row r="914">
      <c r="A914" s="470"/>
      <c r="B914" s="470"/>
      <c r="C914" s="470"/>
      <c r="D914" s="470"/>
      <c r="E914" s="470"/>
      <c r="F914" s="470"/>
      <c r="G914" s="470"/>
      <c r="H914" s="470"/>
      <c r="I914" s="470"/>
      <c r="J914" s="470"/>
      <c r="K914" s="470"/>
      <c r="L914" s="470"/>
      <c r="M914" s="470"/>
      <c r="N914" s="470"/>
      <c r="O914" s="470"/>
      <c r="P914" s="470"/>
      <c r="Q914" s="470"/>
      <c r="R914" s="470"/>
      <c r="S914" s="470"/>
      <c r="T914" s="470"/>
      <c r="U914" s="470"/>
      <c r="V914" s="470"/>
      <c r="W914" s="470"/>
      <c r="X914" s="470"/>
      <c r="Y914" s="470"/>
      <c r="Z914" s="470"/>
    </row>
    <row r="915">
      <c r="A915" s="470"/>
      <c r="B915" s="470"/>
      <c r="C915" s="470"/>
      <c r="D915" s="470"/>
      <c r="E915" s="470"/>
      <c r="F915" s="470"/>
      <c r="G915" s="470"/>
      <c r="H915" s="470"/>
      <c r="I915" s="470"/>
      <c r="J915" s="470"/>
      <c r="K915" s="470"/>
      <c r="L915" s="470"/>
      <c r="M915" s="470"/>
      <c r="N915" s="470"/>
      <c r="O915" s="470"/>
      <c r="P915" s="470"/>
      <c r="Q915" s="470"/>
      <c r="R915" s="470"/>
      <c r="S915" s="470"/>
      <c r="T915" s="470"/>
      <c r="U915" s="470"/>
      <c r="V915" s="470"/>
      <c r="W915" s="470"/>
      <c r="X915" s="470"/>
      <c r="Y915" s="470"/>
      <c r="Z915" s="470"/>
    </row>
    <row r="916">
      <c r="A916" s="470"/>
      <c r="B916" s="470"/>
      <c r="C916" s="470"/>
      <c r="D916" s="470"/>
      <c r="E916" s="470"/>
      <c r="F916" s="470"/>
      <c r="G916" s="470"/>
      <c r="H916" s="470"/>
      <c r="I916" s="470"/>
      <c r="J916" s="470"/>
      <c r="K916" s="470"/>
      <c r="L916" s="470"/>
      <c r="M916" s="470"/>
      <c r="N916" s="470"/>
      <c r="O916" s="470"/>
      <c r="P916" s="470"/>
      <c r="Q916" s="470"/>
      <c r="R916" s="470"/>
      <c r="S916" s="470"/>
      <c r="T916" s="470"/>
      <c r="U916" s="470"/>
      <c r="V916" s="470"/>
      <c r="W916" s="470"/>
      <c r="X916" s="470"/>
      <c r="Y916" s="470"/>
      <c r="Z916" s="470"/>
    </row>
    <row r="917">
      <c r="A917" s="470"/>
      <c r="B917" s="470"/>
      <c r="C917" s="470"/>
      <c r="D917" s="470"/>
      <c r="E917" s="470"/>
      <c r="F917" s="470"/>
      <c r="G917" s="470"/>
      <c r="H917" s="470"/>
      <c r="I917" s="470"/>
      <c r="J917" s="470"/>
      <c r="K917" s="470"/>
      <c r="L917" s="470"/>
      <c r="M917" s="470"/>
      <c r="N917" s="470"/>
      <c r="O917" s="470"/>
      <c r="P917" s="470"/>
      <c r="Q917" s="470"/>
      <c r="R917" s="470"/>
      <c r="S917" s="470"/>
      <c r="T917" s="470"/>
      <c r="U917" s="470"/>
      <c r="V917" s="470"/>
      <c r="W917" s="470"/>
      <c r="X917" s="470"/>
      <c r="Y917" s="470"/>
      <c r="Z917" s="470"/>
    </row>
    <row r="918">
      <c r="A918" s="470"/>
      <c r="B918" s="470"/>
      <c r="C918" s="470"/>
      <c r="D918" s="470"/>
      <c r="E918" s="470"/>
      <c r="F918" s="470"/>
      <c r="G918" s="470"/>
      <c r="H918" s="470"/>
      <c r="I918" s="470"/>
      <c r="J918" s="470"/>
      <c r="K918" s="470"/>
      <c r="L918" s="470"/>
      <c r="M918" s="470"/>
      <c r="N918" s="470"/>
      <c r="O918" s="470"/>
      <c r="P918" s="470"/>
      <c r="Q918" s="470"/>
      <c r="R918" s="470"/>
      <c r="S918" s="470"/>
      <c r="T918" s="470"/>
      <c r="U918" s="470"/>
      <c r="V918" s="470"/>
      <c r="W918" s="470"/>
      <c r="X918" s="470"/>
      <c r="Y918" s="470"/>
      <c r="Z918" s="470"/>
    </row>
    <row r="919">
      <c r="A919" s="470"/>
      <c r="B919" s="470"/>
      <c r="C919" s="470"/>
      <c r="D919" s="470"/>
      <c r="E919" s="470"/>
      <c r="F919" s="470"/>
      <c r="G919" s="470"/>
      <c r="H919" s="470"/>
      <c r="I919" s="470"/>
      <c r="J919" s="470"/>
      <c r="K919" s="470"/>
      <c r="L919" s="470"/>
      <c r="M919" s="470"/>
      <c r="N919" s="470"/>
      <c r="O919" s="470"/>
      <c r="P919" s="470"/>
      <c r="Q919" s="470"/>
      <c r="R919" s="470"/>
      <c r="S919" s="470"/>
      <c r="T919" s="470"/>
      <c r="U919" s="470"/>
      <c r="V919" s="470"/>
      <c r="W919" s="470"/>
      <c r="X919" s="470"/>
      <c r="Y919" s="470"/>
      <c r="Z919" s="470"/>
    </row>
    <row r="920">
      <c r="A920" s="470"/>
      <c r="B920" s="470"/>
      <c r="C920" s="470"/>
      <c r="D920" s="470"/>
      <c r="E920" s="470"/>
      <c r="F920" s="470"/>
      <c r="G920" s="470"/>
      <c r="H920" s="470"/>
      <c r="I920" s="470"/>
      <c r="J920" s="470"/>
      <c r="K920" s="470"/>
      <c r="L920" s="470"/>
      <c r="M920" s="470"/>
      <c r="N920" s="470"/>
      <c r="O920" s="470"/>
      <c r="P920" s="470"/>
      <c r="Q920" s="470"/>
      <c r="R920" s="470"/>
      <c r="S920" s="470"/>
      <c r="T920" s="470"/>
      <c r="U920" s="470"/>
      <c r="V920" s="470"/>
      <c r="W920" s="470"/>
      <c r="X920" s="470"/>
      <c r="Y920" s="470"/>
      <c r="Z920" s="470"/>
    </row>
    <row r="921">
      <c r="A921" s="470"/>
      <c r="B921" s="470"/>
      <c r="C921" s="470"/>
      <c r="D921" s="470"/>
      <c r="E921" s="470"/>
      <c r="F921" s="470"/>
      <c r="G921" s="470"/>
      <c r="H921" s="470"/>
      <c r="I921" s="470"/>
      <c r="J921" s="470"/>
      <c r="K921" s="470"/>
      <c r="L921" s="470"/>
      <c r="M921" s="470"/>
      <c r="N921" s="470"/>
      <c r="O921" s="470"/>
      <c r="P921" s="470"/>
      <c r="Q921" s="470"/>
      <c r="R921" s="470"/>
      <c r="S921" s="470"/>
      <c r="T921" s="470"/>
      <c r="U921" s="470"/>
      <c r="V921" s="470"/>
      <c r="W921" s="470"/>
      <c r="X921" s="470"/>
      <c r="Y921" s="470"/>
      <c r="Z921" s="470"/>
    </row>
    <row r="922">
      <c r="A922" s="470"/>
      <c r="B922" s="470"/>
      <c r="C922" s="470"/>
      <c r="D922" s="470"/>
      <c r="E922" s="470"/>
      <c r="F922" s="470"/>
      <c r="G922" s="470"/>
      <c r="H922" s="470"/>
      <c r="I922" s="470"/>
      <c r="J922" s="470"/>
      <c r="K922" s="470"/>
      <c r="L922" s="470"/>
      <c r="M922" s="470"/>
      <c r="N922" s="470"/>
      <c r="O922" s="470"/>
      <c r="P922" s="470"/>
      <c r="Q922" s="470"/>
      <c r="R922" s="470"/>
      <c r="S922" s="470"/>
      <c r="T922" s="470"/>
      <c r="U922" s="470"/>
      <c r="V922" s="470"/>
      <c r="W922" s="470"/>
      <c r="X922" s="470"/>
      <c r="Y922" s="470"/>
      <c r="Z922" s="470"/>
    </row>
    <row r="923">
      <c r="A923" s="470"/>
      <c r="B923" s="470"/>
      <c r="C923" s="470"/>
      <c r="D923" s="470"/>
      <c r="E923" s="470"/>
      <c r="F923" s="470"/>
      <c r="G923" s="470"/>
      <c r="H923" s="470"/>
      <c r="I923" s="470"/>
      <c r="J923" s="470"/>
      <c r="K923" s="470"/>
      <c r="L923" s="470"/>
      <c r="M923" s="470"/>
      <c r="N923" s="470"/>
      <c r="O923" s="470"/>
      <c r="P923" s="470"/>
      <c r="Q923" s="470"/>
      <c r="R923" s="470"/>
      <c r="S923" s="470"/>
      <c r="T923" s="470"/>
      <c r="U923" s="470"/>
      <c r="V923" s="470"/>
      <c r="W923" s="470"/>
      <c r="X923" s="470"/>
      <c r="Y923" s="470"/>
      <c r="Z923" s="470"/>
    </row>
    <row r="924">
      <c r="A924" s="470"/>
      <c r="B924" s="470"/>
      <c r="C924" s="470"/>
      <c r="D924" s="470"/>
      <c r="E924" s="470"/>
      <c r="F924" s="470"/>
      <c r="G924" s="470"/>
      <c r="H924" s="470"/>
      <c r="I924" s="470"/>
      <c r="J924" s="470"/>
      <c r="K924" s="470"/>
      <c r="L924" s="470"/>
      <c r="M924" s="470"/>
      <c r="N924" s="470"/>
      <c r="O924" s="470"/>
      <c r="P924" s="470"/>
      <c r="Q924" s="470"/>
      <c r="R924" s="470"/>
      <c r="S924" s="470"/>
      <c r="T924" s="470"/>
      <c r="U924" s="470"/>
      <c r="V924" s="470"/>
      <c r="W924" s="470"/>
      <c r="X924" s="470"/>
      <c r="Y924" s="470"/>
      <c r="Z924" s="470"/>
    </row>
    <row r="925">
      <c r="A925" s="470"/>
      <c r="B925" s="470"/>
      <c r="C925" s="470"/>
      <c r="D925" s="470"/>
      <c r="E925" s="470"/>
      <c r="F925" s="470"/>
      <c r="G925" s="470"/>
      <c r="H925" s="470"/>
      <c r="I925" s="470"/>
      <c r="J925" s="470"/>
      <c r="K925" s="470"/>
      <c r="L925" s="470"/>
      <c r="M925" s="470"/>
      <c r="N925" s="470"/>
      <c r="O925" s="470"/>
      <c r="P925" s="470"/>
      <c r="Q925" s="470"/>
      <c r="R925" s="470"/>
      <c r="S925" s="470"/>
      <c r="T925" s="470"/>
      <c r="U925" s="470"/>
      <c r="V925" s="470"/>
      <c r="W925" s="470"/>
      <c r="X925" s="470"/>
      <c r="Y925" s="470"/>
      <c r="Z925" s="470"/>
    </row>
    <row r="926">
      <c r="A926" s="470"/>
      <c r="B926" s="470"/>
      <c r="C926" s="470"/>
      <c r="D926" s="470"/>
      <c r="E926" s="470"/>
      <c r="F926" s="470"/>
      <c r="G926" s="470"/>
      <c r="H926" s="470"/>
      <c r="I926" s="470"/>
      <c r="J926" s="470"/>
      <c r="K926" s="470"/>
      <c r="L926" s="470"/>
      <c r="M926" s="470"/>
      <c r="N926" s="470"/>
      <c r="O926" s="470"/>
      <c r="P926" s="470"/>
      <c r="Q926" s="470"/>
      <c r="R926" s="470"/>
      <c r="S926" s="470"/>
      <c r="T926" s="470"/>
      <c r="U926" s="470"/>
      <c r="V926" s="470"/>
      <c r="W926" s="470"/>
      <c r="X926" s="470"/>
      <c r="Y926" s="470"/>
      <c r="Z926" s="470"/>
    </row>
    <row r="927">
      <c r="A927" s="470"/>
      <c r="B927" s="470"/>
      <c r="C927" s="470"/>
      <c r="D927" s="470"/>
      <c r="E927" s="470"/>
      <c r="F927" s="470"/>
      <c r="G927" s="470"/>
      <c r="H927" s="470"/>
      <c r="I927" s="470"/>
      <c r="J927" s="470"/>
      <c r="K927" s="470"/>
      <c r="L927" s="470"/>
      <c r="M927" s="470"/>
      <c r="N927" s="470"/>
      <c r="O927" s="470"/>
      <c r="P927" s="470"/>
      <c r="Q927" s="470"/>
      <c r="R927" s="470"/>
      <c r="S927" s="470"/>
      <c r="T927" s="470"/>
      <c r="U927" s="470"/>
      <c r="V927" s="470"/>
      <c r="W927" s="470"/>
      <c r="X927" s="470"/>
      <c r="Y927" s="470"/>
      <c r="Z927" s="470"/>
    </row>
    <row r="928">
      <c r="A928" s="470"/>
      <c r="B928" s="470"/>
      <c r="C928" s="470"/>
      <c r="D928" s="470"/>
      <c r="E928" s="470"/>
      <c r="F928" s="470"/>
      <c r="G928" s="470"/>
      <c r="H928" s="470"/>
      <c r="I928" s="470"/>
      <c r="J928" s="470"/>
      <c r="K928" s="470"/>
      <c r="L928" s="470"/>
      <c r="M928" s="470"/>
      <c r="N928" s="470"/>
      <c r="O928" s="470"/>
      <c r="P928" s="470"/>
      <c r="Q928" s="470"/>
      <c r="R928" s="470"/>
      <c r="S928" s="470"/>
      <c r="T928" s="470"/>
      <c r="U928" s="470"/>
      <c r="V928" s="470"/>
      <c r="W928" s="470"/>
      <c r="X928" s="470"/>
      <c r="Y928" s="470"/>
      <c r="Z928" s="470"/>
    </row>
    <row r="929">
      <c r="A929" s="470"/>
      <c r="B929" s="470"/>
      <c r="C929" s="470"/>
      <c r="D929" s="470"/>
      <c r="E929" s="470"/>
      <c r="F929" s="470"/>
      <c r="G929" s="470"/>
      <c r="H929" s="470"/>
      <c r="I929" s="470"/>
      <c r="J929" s="470"/>
      <c r="K929" s="470"/>
      <c r="L929" s="470"/>
      <c r="M929" s="470"/>
      <c r="N929" s="470"/>
      <c r="O929" s="470"/>
      <c r="P929" s="470"/>
      <c r="Q929" s="470"/>
      <c r="R929" s="470"/>
      <c r="S929" s="470"/>
      <c r="T929" s="470"/>
      <c r="U929" s="470"/>
      <c r="V929" s="470"/>
      <c r="W929" s="470"/>
      <c r="X929" s="470"/>
      <c r="Y929" s="470"/>
      <c r="Z929" s="470"/>
    </row>
    <row r="930">
      <c r="A930" s="470"/>
      <c r="B930" s="470"/>
      <c r="C930" s="470"/>
      <c r="D930" s="470"/>
      <c r="E930" s="470"/>
      <c r="F930" s="470"/>
      <c r="G930" s="470"/>
      <c r="H930" s="470"/>
      <c r="I930" s="470"/>
      <c r="J930" s="470"/>
      <c r="K930" s="470"/>
      <c r="L930" s="470"/>
      <c r="M930" s="470"/>
      <c r="N930" s="470"/>
      <c r="O930" s="470"/>
      <c r="P930" s="470"/>
      <c r="Q930" s="470"/>
      <c r="R930" s="470"/>
      <c r="S930" s="470"/>
      <c r="T930" s="470"/>
      <c r="U930" s="470"/>
      <c r="V930" s="470"/>
      <c r="W930" s="470"/>
      <c r="X930" s="470"/>
      <c r="Y930" s="470"/>
      <c r="Z930" s="470"/>
    </row>
    <row r="931">
      <c r="A931" s="470"/>
      <c r="B931" s="470"/>
      <c r="C931" s="470"/>
      <c r="D931" s="470"/>
      <c r="E931" s="470"/>
      <c r="F931" s="470"/>
      <c r="G931" s="470"/>
      <c r="H931" s="470"/>
      <c r="I931" s="470"/>
      <c r="J931" s="470"/>
      <c r="K931" s="470"/>
      <c r="L931" s="470"/>
      <c r="M931" s="470"/>
      <c r="N931" s="470"/>
      <c r="O931" s="470"/>
      <c r="P931" s="470"/>
      <c r="Q931" s="470"/>
      <c r="R931" s="470"/>
      <c r="S931" s="470"/>
      <c r="T931" s="470"/>
      <c r="U931" s="470"/>
      <c r="V931" s="470"/>
      <c r="W931" s="470"/>
      <c r="X931" s="470"/>
      <c r="Y931" s="470"/>
      <c r="Z931" s="470"/>
    </row>
    <row r="932">
      <c r="A932" s="470"/>
      <c r="B932" s="470"/>
      <c r="C932" s="470"/>
      <c r="D932" s="470"/>
      <c r="E932" s="470"/>
      <c r="F932" s="470"/>
      <c r="G932" s="470"/>
      <c r="H932" s="470"/>
      <c r="I932" s="470"/>
      <c r="J932" s="470"/>
      <c r="K932" s="470"/>
      <c r="L932" s="470"/>
      <c r="M932" s="470"/>
      <c r="N932" s="470"/>
      <c r="O932" s="470"/>
      <c r="P932" s="470"/>
      <c r="Q932" s="470"/>
      <c r="R932" s="470"/>
      <c r="S932" s="470"/>
      <c r="T932" s="470"/>
      <c r="U932" s="470"/>
      <c r="V932" s="470"/>
      <c r="W932" s="470"/>
      <c r="X932" s="470"/>
      <c r="Y932" s="470"/>
      <c r="Z932" s="470"/>
    </row>
    <row r="933">
      <c r="A933" s="470"/>
      <c r="B933" s="470"/>
      <c r="C933" s="470"/>
      <c r="D933" s="470"/>
      <c r="E933" s="470"/>
      <c r="F933" s="470"/>
      <c r="G933" s="470"/>
      <c r="H933" s="470"/>
      <c r="I933" s="470"/>
      <c r="J933" s="470"/>
      <c r="K933" s="470"/>
      <c r="L933" s="470"/>
      <c r="M933" s="470"/>
      <c r="N933" s="470"/>
      <c r="O933" s="470"/>
      <c r="P933" s="470"/>
      <c r="Q933" s="470"/>
      <c r="R933" s="470"/>
      <c r="S933" s="470"/>
      <c r="T933" s="470"/>
      <c r="U933" s="470"/>
      <c r="V933" s="470"/>
      <c r="W933" s="470"/>
      <c r="X933" s="470"/>
      <c r="Y933" s="470"/>
      <c r="Z933" s="470"/>
    </row>
    <row r="934">
      <c r="A934" s="470"/>
      <c r="B934" s="470"/>
      <c r="C934" s="470"/>
      <c r="D934" s="470"/>
      <c r="E934" s="470"/>
      <c r="F934" s="470"/>
      <c r="G934" s="470"/>
      <c r="H934" s="470"/>
      <c r="I934" s="470"/>
      <c r="J934" s="470"/>
      <c r="K934" s="470"/>
      <c r="L934" s="470"/>
      <c r="M934" s="470"/>
      <c r="N934" s="470"/>
      <c r="O934" s="470"/>
      <c r="P934" s="470"/>
      <c r="Q934" s="470"/>
      <c r="R934" s="470"/>
      <c r="S934" s="470"/>
      <c r="T934" s="470"/>
      <c r="U934" s="470"/>
      <c r="V934" s="470"/>
      <c r="W934" s="470"/>
      <c r="X934" s="470"/>
      <c r="Y934" s="470"/>
      <c r="Z934" s="470"/>
    </row>
    <row r="935">
      <c r="A935" s="470"/>
      <c r="B935" s="470"/>
      <c r="C935" s="470"/>
      <c r="D935" s="470"/>
      <c r="E935" s="470"/>
      <c r="F935" s="470"/>
      <c r="G935" s="470"/>
      <c r="H935" s="470"/>
      <c r="I935" s="470"/>
      <c r="J935" s="470"/>
      <c r="K935" s="470"/>
      <c r="L935" s="470"/>
      <c r="M935" s="470"/>
      <c r="N935" s="470"/>
      <c r="O935" s="470"/>
      <c r="P935" s="470"/>
      <c r="Q935" s="470"/>
      <c r="R935" s="470"/>
      <c r="S935" s="470"/>
      <c r="T935" s="470"/>
      <c r="U935" s="470"/>
      <c r="V935" s="470"/>
      <c r="W935" s="470"/>
      <c r="X935" s="470"/>
      <c r="Y935" s="470"/>
      <c r="Z935" s="470"/>
    </row>
    <row r="936">
      <c r="A936" s="470"/>
      <c r="B936" s="470"/>
      <c r="C936" s="470"/>
      <c r="D936" s="470"/>
      <c r="E936" s="470"/>
      <c r="F936" s="470"/>
      <c r="G936" s="470"/>
      <c r="H936" s="470"/>
      <c r="I936" s="470"/>
      <c r="J936" s="470"/>
      <c r="K936" s="470"/>
      <c r="L936" s="470"/>
      <c r="M936" s="470"/>
      <c r="N936" s="470"/>
      <c r="O936" s="470"/>
      <c r="P936" s="470"/>
      <c r="Q936" s="470"/>
      <c r="R936" s="470"/>
      <c r="S936" s="470"/>
      <c r="T936" s="470"/>
      <c r="U936" s="470"/>
      <c r="V936" s="470"/>
      <c r="W936" s="470"/>
      <c r="X936" s="470"/>
      <c r="Y936" s="470"/>
      <c r="Z936" s="470"/>
    </row>
    <row r="937">
      <c r="A937" s="470"/>
      <c r="B937" s="470"/>
      <c r="C937" s="470"/>
      <c r="D937" s="470"/>
      <c r="E937" s="470"/>
      <c r="F937" s="470"/>
      <c r="G937" s="470"/>
      <c r="H937" s="470"/>
      <c r="I937" s="470"/>
      <c r="J937" s="470"/>
      <c r="K937" s="470"/>
      <c r="L937" s="470"/>
      <c r="M937" s="470"/>
      <c r="N937" s="470"/>
      <c r="O937" s="470"/>
      <c r="P937" s="470"/>
      <c r="Q937" s="470"/>
      <c r="R937" s="470"/>
      <c r="S937" s="470"/>
      <c r="T937" s="470"/>
      <c r="U937" s="470"/>
      <c r="V937" s="470"/>
      <c r="W937" s="470"/>
      <c r="X937" s="470"/>
      <c r="Y937" s="470"/>
      <c r="Z937" s="470"/>
    </row>
    <row r="938">
      <c r="A938" s="470"/>
      <c r="B938" s="470"/>
      <c r="C938" s="470"/>
      <c r="D938" s="470"/>
      <c r="E938" s="470"/>
      <c r="F938" s="470"/>
      <c r="G938" s="470"/>
      <c r="H938" s="470"/>
      <c r="I938" s="470"/>
      <c r="J938" s="470"/>
      <c r="K938" s="470"/>
      <c r="L938" s="470"/>
      <c r="M938" s="470"/>
      <c r="N938" s="470"/>
      <c r="O938" s="470"/>
      <c r="P938" s="470"/>
      <c r="Q938" s="470"/>
      <c r="R938" s="470"/>
      <c r="S938" s="470"/>
      <c r="T938" s="470"/>
      <c r="U938" s="470"/>
      <c r="V938" s="470"/>
      <c r="W938" s="470"/>
      <c r="X938" s="470"/>
      <c r="Y938" s="470"/>
      <c r="Z938" s="470"/>
    </row>
    <row r="939">
      <c r="A939" s="470"/>
      <c r="B939" s="470"/>
      <c r="C939" s="470"/>
      <c r="D939" s="470"/>
      <c r="E939" s="470"/>
      <c r="F939" s="470"/>
      <c r="G939" s="470"/>
      <c r="H939" s="470"/>
      <c r="I939" s="470"/>
      <c r="J939" s="470"/>
      <c r="K939" s="470"/>
      <c r="L939" s="470"/>
      <c r="M939" s="470"/>
      <c r="N939" s="470"/>
      <c r="O939" s="470"/>
      <c r="P939" s="470"/>
      <c r="Q939" s="470"/>
      <c r="R939" s="470"/>
      <c r="S939" s="470"/>
      <c r="T939" s="470"/>
      <c r="U939" s="470"/>
      <c r="V939" s="470"/>
      <c r="W939" s="470"/>
      <c r="X939" s="470"/>
      <c r="Y939" s="470"/>
      <c r="Z939" s="470"/>
    </row>
    <row r="940">
      <c r="A940" s="470"/>
      <c r="B940" s="470"/>
      <c r="C940" s="470"/>
      <c r="D940" s="470"/>
      <c r="E940" s="470"/>
      <c r="F940" s="470"/>
      <c r="G940" s="470"/>
      <c r="H940" s="470"/>
      <c r="I940" s="470"/>
      <c r="J940" s="470"/>
      <c r="K940" s="470"/>
      <c r="L940" s="470"/>
      <c r="M940" s="470"/>
      <c r="N940" s="470"/>
      <c r="O940" s="470"/>
      <c r="P940" s="470"/>
      <c r="Q940" s="470"/>
      <c r="R940" s="470"/>
      <c r="S940" s="470"/>
      <c r="T940" s="470"/>
      <c r="U940" s="470"/>
      <c r="V940" s="470"/>
      <c r="W940" s="470"/>
      <c r="X940" s="470"/>
      <c r="Y940" s="470"/>
      <c r="Z940" s="470"/>
    </row>
    <row r="941">
      <c r="A941" s="470"/>
      <c r="B941" s="470"/>
      <c r="C941" s="470"/>
      <c r="D941" s="470"/>
      <c r="E941" s="470"/>
      <c r="F941" s="470"/>
      <c r="G941" s="470"/>
      <c r="H941" s="470"/>
      <c r="I941" s="470"/>
      <c r="J941" s="470"/>
      <c r="K941" s="470"/>
      <c r="L941" s="470"/>
      <c r="M941" s="470"/>
      <c r="N941" s="470"/>
      <c r="O941" s="470"/>
      <c r="P941" s="470"/>
      <c r="Q941" s="470"/>
      <c r="R941" s="470"/>
      <c r="S941" s="470"/>
      <c r="T941" s="470"/>
      <c r="U941" s="470"/>
      <c r="V941" s="470"/>
      <c r="W941" s="470"/>
      <c r="X941" s="470"/>
      <c r="Y941" s="470"/>
      <c r="Z941" s="470"/>
    </row>
    <row r="942">
      <c r="A942" s="470"/>
      <c r="B942" s="470"/>
      <c r="C942" s="470"/>
      <c r="D942" s="470"/>
      <c r="E942" s="470"/>
      <c r="F942" s="470"/>
      <c r="G942" s="470"/>
      <c r="H942" s="470"/>
      <c r="I942" s="470"/>
      <c r="J942" s="470"/>
      <c r="K942" s="470"/>
      <c r="L942" s="470"/>
      <c r="M942" s="470"/>
      <c r="N942" s="470"/>
      <c r="O942" s="470"/>
      <c r="P942" s="470"/>
      <c r="Q942" s="470"/>
      <c r="R942" s="470"/>
      <c r="S942" s="470"/>
      <c r="T942" s="470"/>
      <c r="U942" s="470"/>
      <c r="V942" s="470"/>
      <c r="W942" s="470"/>
      <c r="X942" s="470"/>
      <c r="Y942" s="470"/>
      <c r="Z942" s="470"/>
    </row>
    <row r="943">
      <c r="A943" s="470"/>
      <c r="B943" s="470"/>
      <c r="C943" s="470"/>
      <c r="D943" s="470"/>
      <c r="E943" s="470"/>
      <c r="F943" s="470"/>
      <c r="G943" s="470"/>
      <c r="H943" s="470"/>
      <c r="I943" s="470"/>
      <c r="J943" s="470"/>
      <c r="K943" s="470"/>
      <c r="L943" s="470"/>
      <c r="M943" s="470"/>
      <c r="N943" s="470"/>
      <c r="O943" s="470"/>
      <c r="P943" s="470"/>
      <c r="Q943" s="470"/>
      <c r="R943" s="470"/>
      <c r="S943" s="470"/>
      <c r="T943" s="470"/>
      <c r="U943" s="470"/>
      <c r="V943" s="470"/>
      <c r="W943" s="470"/>
      <c r="X943" s="470"/>
      <c r="Y943" s="470"/>
      <c r="Z943" s="470"/>
    </row>
    <row r="944">
      <c r="A944" s="470"/>
      <c r="B944" s="470"/>
      <c r="C944" s="470"/>
      <c r="D944" s="470"/>
      <c r="E944" s="470"/>
      <c r="F944" s="470"/>
      <c r="G944" s="470"/>
      <c r="H944" s="470"/>
      <c r="I944" s="470"/>
      <c r="J944" s="470"/>
      <c r="K944" s="470"/>
      <c r="L944" s="470"/>
      <c r="M944" s="470"/>
      <c r="N944" s="470"/>
      <c r="O944" s="470"/>
      <c r="P944" s="470"/>
      <c r="Q944" s="470"/>
      <c r="R944" s="470"/>
      <c r="S944" s="470"/>
      <c r="T944" s="470"/>
      <c r="U944" s="470"/>
      <c r="V944" s="470"/>
      <c r="W944" s="470"/>
      <c r="X944" s="470"/>
      <c r="Y944" s="470"/>
      <c r="Z944" s="470"/>
    </row>
    <row r="945">
      <c r="A945" s="470"/>
      <c r="B945" s="470"/>
      <c r="C945" s="470"/>
      <c r="D945" s="470"/>
      <c r="E945" s="470"/>
      <c r="F945" s="470"/>
      <c r="G945" s="470"/>
      <c r="H945" s="470"/>
      <c r="I945" s="470"/>
      <c r="J945" s="470"/>
      <c r="K945" s="470"/>
      <c r="L945" s="470"/>
      <c r="M945" s="470"/>
      <c r="N945" s="470"/>
      <c r="O945" s="470"/>
      <c r="P945" s="470"/>
      <c r="Q945" s="470"/>
      <c r="R945" s="470"/>
      <c r="S945" s="470"/>
      <c r="T945" s="470"/>
      <c r="U945" s="470"/>
      <c r="V945" s="470"/>
      <c r="W945" s="470"/>
      <c r="X945" s="470"/>
      <c r="Y945" s="470"/>
      <c r="Z945" s="470"/>
    </row>
    <row r="946">
      <c r="A946" s="470"/>
      <c r="B946" s="470"/>
      <c r="C946" s="470"/>
      <c r="D946" s="470"/>
      <c r="E946" s="470"/>
      <c r="F946" s="470"/>
      <c r="G946" s="470"/>
      <c r="H946" s="470"/>
      <c r="I946" s="470"/>
      <c r="J946" s="470"/>
      <c r="K946" s="470"/>
      <c r="L946" s="470"/>
      <c r="M946" s="470"/>
      <c r="N946" s="470"/>
      <c r="O946" s="470"/>
      <c r="P946" s="470"/>
      <c r="Q946" s="470"/>
      <c r="R946" s="470"/>
      <c r="S946" s="470"/>
      <c r="T946" s="470"/>
      <c r="U946" s="470"/>
      <c r="V946" s="470"/>
      <c r="W946" s="470"/>
      <c r="X946" s="470"/>
      <c r="Y946" s="470"/>
      <c r="Z946" s="470"/>
    </row>
    <row r="947">
      <c r="A947" s="470"/>
      <c r="B947" s="470"/>
      <c r="C947" s="470"/>
      <c r="D947" s="470"/>
      <c r="E947" s="470"/>
      <c r="F947" s="470"/>
      <c r="G947" s="470"/>
      <c r="H947" s="470"/>
      <c r="I947" s="470"/>
      <c r="J947" s="470"/>
      <c r="K947" s="470"/>
      <c r="L947" s="470"/>
      <c r="M947" s="470"/>
      <c r="N947" s="470"/>
      <c r="O947" s="470"/>
      <c r="P947" s="470"/>
      <c r="Q947" s="470"/>
      <c r="R947" s="470"/>
      <c r="S947" s="470"/>
      <c r="T947" s="470"/>
      <c r="U947" s="470"/>
      <c r="V947" s="470"/>
      <c r="W947" s="470"/>
      <c r="X947" s="470"/>
      <c r="Y947" s="470"/>
      <c r="Z947" s="470"/>
    </row>
    <row r="948">
      <c r="A948" s="470"/>
      <c r="B948" s="470"/>
      <c r="C948" s="470"/>
      <c r="D948" s="470"/>
      <c r="E948" s="470"/>
      <c r="F948" s="470"/>
      <c r="G948" s="470"/>
      <c r="H948" s="470"/>
      <c r="I948" s="470"/>
      <c r="J948" s="470"/>
      <c r="K948" s="470"/>
      <c r="L948" s="470"/>
      <c r="M948" s="470"/>
      <c r="N948" s="470"/>
      <c r="O948" s="470"/>
      <c r="P948" s="470"/>
      <c r="Q948" s="470"/>
      <c r="R948" s="470"/>
      <c r="S948" s="470"/>
      <c r="T948" s="470"/>
      <c r="U948" s="470"/>
      <c r="V948" s="470"/>
      <c r="W948" s="470"/>
      <c r="X948" s="470"/>
      <c r="Y948" s="470"/>
      <c r="Z948" s="470"/>
    </row>
    <row r="949">
      <c r="A949" s="470"/>
      <c r="B949" s="470"/>
      <c r="C949" s="470"/>
      <c r="D949" s="470"/>
      <c r="E949" s="470"/>
      <c r="F949" s="470"/>
      <c r="G949" s="470"/>
      <c r="H949" s="470"/>
      <c r="I949" s="470"/>
      <c r="J949" s="470"/>
      <c r="K949" s="470"/>
      <c r="L949" s="470"/>
      <c r="M949" s="470"/>
      <c r="N949" s="470"/>
      <c r="O949" s="470"/>
      <c r="P949" s="470"/>
      <c r="Q949" s="470"/>
      <c r="R949" s="470"/>
      <c r="S949" s="470"/>
      <c r="T949" s="470"/>
      <c r="U949" s="470"/>
      <c r="V949" s="470"/>
      <c r="W949" s="470"/>
      <c r="X949" s="470"/>
      <c r="Y949" s="470"/>
      <c r="Z949" s="470"/>
    </row>
    <row r="950">
      <c r="A950" s="470"/>
      <c r="B950" s="470"/>
      <c r="C950" s="470"/>
      <c r="D950" s="470"/>
      <c r="E950" s="470"/>
      <c r="F950" s="470"/>
      <c r="G950" s="470"/>
      <c r="H950" s="470"/>
      <c r="I950" s="470"/>
      <c r="J950" s="470"/>
      <c r="K950" s="470"/>
      <c r="L950" s="470"/>
      <c r="M950" s="470"/>
      <c r="N950" s="470"/>
      <c r="O950" s="470"/>
      <c r="P950" s="470"/>
      <c r="Q950" s="470"/>
      <c r="R950" s="470"/>
      <c r="S950" s="470"/>
      <c r="T950" s="470"/>
      <c r="U950" s="470"/>
      <c r="V950" s="470"/>
      <c r="W950" s="470"/>
      <c r="X950" s="470"/>
      <c r="Y950" s="470"/>
      <c r="Z950" s="470"/>
    </row>
    <row r="951">
      <c r="A951" s="470"/>
      <c r="B951" s="470"/>
      <c r="C951" s="470"/>
      <c r="D951" s="470"/>
      <c r="E951" s="470"/>
      <c r="F951" s="470"/>
      <c r="G951" s="470"/>
      <c r="H951" s="470"/>
      <c r="I951" s="470"/>
      <c r="J951" s="470"/>
      <c r="K951" s="470"/>
      <c r="L951" s="470"/>
      <c r="M951" s="470"/>
      <c r="N951" s="470"/>
      <c r="O951" s="470"/>
      <c r="P951" s="470"/>
      <c r="Q951" s="470"/>
      <c r="R951" s="470"/>
      <c r="S951" s="470"/>
      <c r="T951" s="470"/>
      <c r="U951" s="470"/>
      <c r="V951" s="470"/>
      <c r="W951" s="470"/>
      <c r="X951" s="470"/>
      <c r="Y951" s="470"/>
      <c r="Z951" s="470"/>
    </row>
    <row r="952">
      <c r="A952" s="470"/>
      <c r="B952" s="470"/>
      <c r="C952" s="470"/>
      <c r="D952" s="470"/>
      <c r="E952" s="470"/>
      <c r="F952" s="470"/>
      <c r="G952" s="470"/>
      <c r="H952" s="470"/>
      <c r="I952" s="470"/>
      <c r="J952" s="470"/>
      <c r="K952" s="470"/>
      <c r="L952" s="470"/>
      <c r="M952" s="470"/>
      <c r="N952" s="470"/>
      <c r="O952" s="470"/>
      <c r="P952" s="470"/>
      <c r="Q952" s="470"/>
      <c r="R952" s="470"/>
      <c r="S952" s="470"/>
      <c r="T952" s="470"/>
      <c r="U952" s="470"/>
      <c r="V952" s="470"/>
      <c r="W952" s="470"/>
      <c r="X952" s="470"/>
      <c r="Y952" s="470"/>
      <c r="Z952" s="470"/>
    </row>
    <row r="953">
      <c r="A953" s="470"/>
      <c r="B953" s="470"/>
      <c r="C953" s="470"/>
      <c r="D953" s="470"/>
      <c r="E953" s="470"/>
      <c r="F953" s="470"/>
      <c r="G953" s="470"/>
      <c r="H953" s="470"/>
      <c r="I953" s="470"/>
      <c r="J953" s="470"/>
      <c r="K953" s="470"/>
      <c r="L953" s="470"/>
      <c r="M953" s="470"/>
      <c r="N953" s="470"/>
      <c r="O953" s="470"/>
      <c r="P953" s="470"/>
      <c r="Q953" s="470"/>
      <c r="R953" s="470"/>
      <c r="S953" s="470"/>
      <c r="T953" s="470"/>
      <c r="U953" s="470"/>
      <c r="V953" s="470"/>
      <c r="W953" s="470"/>
      <c r="X953" s="470"/>
      <c r="Y953" s="470"/>
      <c r="Z953" s="470"/>
    </row>
    <row r="954">
      <c r="A954" s="470"/>
      <c r="B954" s="470"/>
      <c r="C954" s="470"/>
      <c r="D954" s="470"/>
      <c r="E954" s="470"/>
      <c r="F954" s="470"/>
      <c r="G954" s="470"/>
      <c r="H954" s="470"/>
      <c r="I954" s="470"/>
      <c r="J954" s="470"/>
      <c r="K954" s="470"/>
      <c r="L954" s="470"/>
      <c r="M954" s="470"/>
      <c r="N954" s="470"/>
      <c r="O954" s="470"/>
      <c r="P954" s="470"/>
      <c r="Q954" s="470"/>
      <c r="R954" s="470"/>
      <c r="S954" s="470"/>
      <c r="T954" s="470"/>
      <c r="U954" s="470"/>
      <c r="V954" s="470"/>
      <c r="W954" s="470"/>
      <c r="X954" s="470"/>
      <c r="Y954" s="470"/>
      <c r="Z954" s="470"/>
    </row>
    <row r="955">
      <c r="A955" s="470"/>
      <c r="B955" s="470"/>
      <c r="C955" s="470"/>
      <c r="D955" s="470"/>
      <c r="E955" s="470"/>
      <c r="F955" s="470"/>
      <c r="G955" s="470"/>
      <c r="H955" s="470"/>
      <c r="I955" s="470"/>
      <c r="J955" s="470"/>
      <c r="K955" s="470"/>
      <c r="L955" s="470"/>
      <c r="M955" s="470"/>
      <c r="N955" s="470"/>
      <c r="O955" s="470"/>
      <c r="P955" s="470"/>
      <c r="Q955" s="470"/>
      <c r="R955" s="470"/>
      <c r="S955" s="470"/>
      <c r="T955" s="470"/>
      <c r="U955" s="470"/>
      <c r="V955" s="470"/>
      <c r="W955" s="470"/>
      <c r="X955" s="470"/>
      <c r="Y955" s="470"/>
      <c r="Z955" s="470"/>
    </row>
    <row r="956">
      <c r="A956" s="470"/>
      <c r="B956" s="470"/>
      <c r="C956" s="470"/>
      <c r="D956" s="470"/>
      <c r="E956" s="470"/>
      <c r="F956" s="470"/>
      <c r="G956" s="470"/>
      <c r="H956" s="470"/>
      <c r="I956" s="470"/>
      <c r="J956" s="470"/>
      <c r="K956" s="470"/>
      <c r="L956" s="470"/>
      <c r="M956" s="470"/>
      <c r="N956" s="470"/>
      <c r="O956" s="470"/>
      <c r="P956" s="470"/>
      <c r="Q956" s="470"/>
      <c r="R956" s="470"/>
      <c r="S956" s="470"/>
      <c r="T956" s="470"/>
      <c r="U956" s="470"/>
      <c r="V956" s="470"/>
      <c r="W956" s="470"/>
      <c r="X956" s="470"/>
      <c r="Y956" s="470"/>
      <c r="Z956" s="470"/>
    </row>
    <row r="957">
      <c r="A957" s="470"/>
      <c r="B957" s="470"/>
      <c r="C957" s="470"/>
      <c r="D957" s="470"/>
      <c r="E957" s="470"/>
      <c r="F957" s="470"/>
      <c r="G957" s="470"/>
      <c r="H957" s="470"/>
      <c r="I957" s="470"/>
      <c r="J957" s="470"/>
      <c r="K957" s="470"/>
      <c r="L957" s="470"/>
      <c r="M957" s="470"/>
      <c r="N957" s="470"/>
      <c r="O957" s="470"/>
      <c r="P957" s="470"/>
      <c r="Q957" s="470"/>
      <c r="R957" s="470"/>
      <c r="S957" s="470"/>
      <c r="T957" s="470"/>
      <c r="U957" s="470"/>
      <c r="V957" s="470"/>
      <c r="W957" s="470"/>
      <c r="X957" s="470"/>
      <c r="Y957" s="470"/>
      <c r="Z957" s="470"/>
    </row>
    <row r="958">
      <c r="A958" s="470"/>
      <c r="B958" s="470"/>
      <c r="C958" s="470"/>
      <c r="D958" s="470"/>
      <c r="E958" s="470"/>
      <c r="F958" s="470"/>
      <c r="G958" s="470"/>
      <c r="H958" s="470"/>
      <c r="I958" s="470"/>
      <c r="J958" s="470"/>
      <c r="K958" s="470"/>
      <c r="L958" s="470"/>
      <c r="M958" s="470"/>
      <c r="N958" s="470"/>
      <c r="O958" s="470"/>
      <c r="P958" s="470"/>
      <c r="Q958" s="470"/>
      <c r="R958" s="470"/>
      <c r="S958" s="470"/>
      <c r="T958" s="470"/>
      <c r="U958" s="470"/>
      <c r="V958" s="470"/>
      <c r="W958" s="470"/>
      <c r="X958" s="470"/>
      <c r="Y958" s="470"/>
      <c r="Z958" s="470"/>
    </row>
    <row r="959">
      <c r="A959" s="470"/>
      <c r="B959" s="470"/>
      <c r="C959" s="470"/>
      <c r="D959" s="470"/>
      <c r="E959" s="470"/>
      <c r="F959" s="470"/>
      <c r="G959" s="470"/>
      <c r="H959" s="470"/>
      <c r="I959" s="470"/>
      <c r="J959" s="470"/>
      <c r="K959" s="470"/>
      <c r="L959" s="470"/>
      <c r="M959" s="470"/>
      <c r="N959" s="470"/>
      <c r="O959" s="470"/>
      <c r="P959" s="470"/>
      <c r="Q959" s="470"/>
      <c r="R959" s="470"/>
      <c r="S959" s="470"/>
      <c r="T959" s="470"/>
      <c r="U959" s="470"/>
      <c r="V959" s="470"/>
      <c r="W959" s="470"/>
      <c r="X959" s="470"/>
      <c r="Y959" s="470"/>
      <c r="Z959" s="470"/>
    </row>
    <row r="960">
      <c r="A960" s="470"/>
      <c r="B960" s="470"/>
      <c r="C960" s="470"/>
      <c r="D960" s="470"/>
      <c r="E960" s="470"/>
      <c r="F960" s="470"/>
      <c r="G960" s="470"/>
      <c r="H960" s="470"/>
      <c r="I960" s="470"/>
      <c r="J960" s="470"/>
      <c r="K960" s="470"/>
      <c r="L960" s="470"/>
      <c r="M960" s="470"/>
      <c r="N960" s="470"/>
      <c r="O960" s="470"/>
      <c r="P960" s="470"/>
      <c r="Q960" s="470"/>
      <c r="R960" s="470"/>
      <c r="S960" s="470"/>
      <c r="T960" s="470"/>
      <c r="U960" s="470"/>
      <c r="V960" s="470"/>
      <c r="W960" s="470"/>
      <c r="X960" s="470"/>
      <c r="Y960" s="470"/>
      <c r="Z960" s="470"/>
    </row>
    <row r="961">
      <c r="A961" s="470"/>
      <c r="B961" s="470"/>
      <c r="C961" s="470"/>
      <c r="D961" s="470"/>
      <c r="E961" s="470"/>
      <c r="F961" s="470"/>
      <c r="G961" s="470"/>
      <c r="H961" s="470"/>
      <c r="I961" s="470"/>
      <c r="J961" s="470"/>
      <c r="K961" s="470"/>
      <c r="L961" s="470"/>
      <c r="M961" s="470"/>
      <c r="N961" s="470"/>
      <c r="O961" s="470"/>
      <c r="P961" s="470"/>
      <c r="Q961" s="470"/>
      <c r="R961" s="470"/>
      <c r="S961" s="470"/>
      <c r="T961" s="470"/>
      <c r="U961" s="470"/>
      <c r="V961" s="470"/>
      <c r="W961" s="470"/>
      <c r="X961" s="470"/>
      <c r="Y961" s="470"/>
      <c r="Z961" s="470"/>
    </row>
    <row r="962">
      <c r="A962" s="470"/>
      <c r="B962" s="470"/>
      <c r="C962" s="470"/>
      <c r="D962" s="470"/>
      <c r="E962" s="470"/>
      <c r="F962" s="470"/>
      <c r="G962" s="470"/>
      <c r="H962" s="470"/>
      <c r="I962" s="470"/>
      <c r="J962" s="470"/>
      <c r="K962" s="470"/>
      <c r="L962" s="470"/>
      <c r="M962" s="470"/>
      <c r="N962" s="470"/>
      <c r="O962" s="470"/>
      <c r="P962" s="470"/>
      <c r="Q962" s="470"/>
      <c r="R962" s="470"/>
      <c r="S962" s="470"/>
      <c r="T962" s="470"/>
      <c r="U962" s="470"/>
      <c r="V962" s="470"/>
      <c r="W962" s="470"/>
      <c r="X962" s="470"/>
      <c r="Y962" s="470"/>
      <c r="Z962" s="470"/>
    </row>
    <row r="963">
      <c r="A963" s="470"/>
      <c r="B963" s="470"/>
      <c r="C963" s="470"/>
      <c r="D963" s="470"/>
      <c r="E963" s="470"/>
      <c r="F963" s="470"/>
      <c r="G963" s="470"/>
      <c r="H963" s="470"/>
      <c r="I963" s="470"/>
      <c r="J963" s="470"/>
      <c r="K963" s="470"/>
      <c r="L963" s="470"/>
      <c r="M963" s="470"/>
      <c r="N963" s="470"/>
      <c r="O963" s="470"/>
      <c r="P963" s="470"/>
      <c r="Q963" s="470"/>
      <c r="R963" s="470"/>
      <c r="S963" s="470"/>
      <c r="T963" s="470"/>
      <c r="U963" s="470"/>
      <c r="V963" s="470"/>
      <c r="W963" s="470"/>
      <c r="X963" s="470"/>
      <c r="Y963" s="470"/>
      <c r="Z963" s="470"/>
    </row>
    <row r="964">
      <c r="A964" s="470"/>
      <c r="B964" s="470"/>
      <c r="C964" s="470"/>
      <c r="D964" s="470"/>
      <c r="E964" s="470"/>
      <c r="F964" s="470"/>
      <c r="G964" s="470"/>
      <c r="H964" s="470"/>
      <c r="I964" s="470"/>
      <c r="J964" s="470"/>
      <c r="K964" s="470"/>
      <c r="L964" s="470"/>
      <c r="M964" s="470"/>
      <c r="N964" s="470"/>
      <c r="O964" s="470"/>
      <c r="P964" s="470"/>
      <c r="Q964" s="470"/>
      <c r="R964" s="470"/>
      <c r="S964" s="470"/>
      <c r="T964" s="470"/>
      <c r="U964" s="470"/>
      <c r="V964" s="470"/>
      <c r="W964" s="470"/>
      <c r="X964" s="470"/>
      <c r="Y964" s="470"/>
      <c r="Z964" s="470"/>
    </row>
    <row r="965">
      <c r="A965" s="470"/>
      <c r="B965" s="470"/>
      <c r="C965" s="470"/>
      <c r="D965" s="470"/>
      <c r="E965" s="470"/>
      <c r="F965" s="470"/>
      <c r="G965" s="470"/>
      <c r="H965" s="470"/>
      <c r="I965" s="470"/>
      <c r="J965" s="470"/>
      <c r="K965" s="470"/>
      <c r="L965" s="470"/>
      <c r="M965" s="470"/>
      <c r="N965" s="470"/>
      <c r="O965" s="470"/>
      <c r="P965" s="470"/>
      <c r="Q965" s="470"/>
      <c r="R965" s="470"/>
      <c r="S965" s="470"/>
      <c r="T965" s="470"/>
      <c r="U965" s="470"/>
      <c r="V965" s="470"/>
      <c r="W965" s="470"/>
      <c r="X965" s="470"/>
      <c r="Y965" s="470"/>
      <c r="Z965" s="470"/>
    </row>
    <row r="966">
      <c r="A966" s="470"/>
      <c r="B966" s="470"/>
      <c r="C966" s="470"/>
      <c r="D966" s="470"/>
      <c r="E966" s="470"/>
      <c r="F966" s="470"/>
      <c r="G966" s="470"/>
      <c r="H966" s="470"/>
      <c r="I966" s="470"/>
      <c r="J966" s="470"/>
      <c r="K966" s="470"/>
      <c r="L966" s="470"/>
      <c r="M966" s="470"/>
      <c r="N966" s="470"/>
      <c r="O966" s="470"/>
      <c r="P966" s="470"/>
      <c r="Q966" s="470"/>
      <c r="R966" s="470"/>
      <c r="S966" s="470"/>
      <c r="T966" s="470"/>
      <c r="U966" s="470"/>
      <c r="V966" s="470"/>
      <c r="W966" s="470"/>
      <c r="X966" s="470"/>
      <c r="Y966" s="470"/>
      <c r="Z966" s="470"/>
    </row>
    <row r="967">
      <c r="A967" s="470"/>
      <c r="B967" s="470"/>
      <c r="C967" s="470"/>
      <c r="D967" s="470"/>
      <c r="E967" s="470"/>
      <c r="F967" s="470"/>
      <c r="G967" s="470"/>
      <c r="H967" s="470"/>
      <c r="I967" s="470"/>
      <c r="J967" s="470"/>
      <c r="K967" s="470"/>
      <c r="L967" s="470"/>
      <c r="M967" s="470"/>
      <c r="N967" s="470"/>
      <c r="O967" s="470"/>
      <c r="P967" s="470"/>
      <c r="Q967" s="470"/>
      <c r="R967" s="470"/>
      <c r="S967" s="470"/>
      <c r="T967" s="470"/>
      <c r="U967" s="470"/>
      <c r="V967" s="470"/>
      <c r="W967" s="470"/>
      <c r="X967" s="470"/>
      <c r="Y967" s="470"/>
      <c r="Z967" s="470"/>
    </row>
    <row r="968">
      <c r="A968" s="470"/>
      <c r="B968" s="470"/>
      <c r="C968" s="470"/>
      <c r="D968" s="470"/>
      <c r="E968" s="470"/>
      <c r="F968" s="470"/>
      <c r="G968" s="470"/>
      <c r="H968" s="470"/>
      <c r="I968" s="470"/>
      <c r="J968" s="470"/>
      <c r="K968" s="470"/>
      <c r="L968" s="470"/>
      <c r="M968" s="470"/>
      <c r="N968" s="470"/>
      <c r="O968" s="470"/>
      <c r="P968" s="470"/>
      <c r="Q968" s="470"/>
      <c r="R968" s="470"/>
      <c r="S968" s="470"/>
      <c r="T968" s="470"/>
      <c r="U968" s="470"/>
      <c r="V968" s="470"/>
      <c r="W968" s="470"/>
      <c r="X968" s="470"/>
      <c r="Y968" s="470"/>
      <c r="Z968" s="470"/>
    </row>
    <row r="969">
      <c r="A969" s="470"/>
      <c r="B969" s="470"/>
      <c r="C969" s="470"/>
      <c r="D969" s="470"/>
      <c r="E969" s="470"/>
      <c r="F969" s="470"/>
      <c r="G969" s="470"/>
      <c r="H969" s="470"/>
      <c r="I969" s="470"/>
      <c r="J969" s="470"/>
      <c r="K969" s="470"/>
      <c r="L969" s="470"/>
      <c r="M969" s="470"/>
      <c r="N969" s="470"/>
      <c r="O969" s="470"/>
      <c r="P969" s="470"/>
      <c r="Q969" s="470"/>
      <c r="R969" s="470"/>
      <c r="S969" s="470"/>
      <c r="T969" s="470"/>
      <c r="U969" s="470"/>
      <c r="V969" s="470"/>
      <c r="W969" s="470"/>
      <c r="X969" s="470"/>
      <c r="Y969" s="470"/>
      <c r="Z969" s="470"/>
    </row>
    <row r="970">
      <c r="A970" s="470"/>
      <c r="B970" s="470"/>
      <c r="C970" s="470"/>
      <c r="D970" s="470"/>
      <c r="E970" s="470"/>
      <c r="F970" s="470"/>
      <c r="G970" s="470"/>
      <c r="H970" s="470"/>
      <c r="I970" s="470"/>
      <c r="J970" s="470"/>
      <c r="K970" s="470"/>
      <c r="L970" s="470"/>
      <c r="M970" s="470"/>
      <c r="N970" s="470"/>
      <c r="O970" s="470"/>
      <c r="P970" s="470"/>
      <c r="Q970" s="470"/>
      <c r="R970" s="470"/>
      <c r="S970" s="470"/>
      <c r="T970" s="470"/>
      <c r="U970" s="470"/>
      <c r="V970" s="470"/>
      <c r="W970" s="470"/>
      <c r="X970" s="470"/>
      <c r="Y970" s="470"/>
      <c r="Z970" s="470"/>
    </row>
    <row r="971">
      <c r="A971" s="470"/>
      <c r="B971" s="470"/>
      <c r="C971" s="470"/>
      <c r="D971" s="470"/>
      <c r="E971" s="470"/>
      <c r="F971" s="470"/>
      <c r="G971" s="470"/>
      <c r="H971" s="470"/>
      <c r="I971" s="470"/>
      <c r="J971" s="470"/>
      <c r="K971" s="470"/>
      <c r="L971" s="470"/>
      <c r="M971" s="470"/>
      <c r="N971" s="470"/>
      <c r="O971" s="470"/>
      <c r="P971" s="470"/>
      <c r="Q971" s="470"/>
      <c r="R971" s="470"/>
      <c r="S971" s="470"/>
      <c r="T971" s="470"/>
      <c r="U971" s="470"/>
      <c r="V971" s="470"/>
      <c r="W971" s="470"/>
      <c r="X971" s="470"/>
      <c r="Y971" s="470"/>
      <c r="Z971" s="470"/>
    </row>
    <row r="972">
      <c r="A972" s="470"/>
      <c r="B972" s="470"/>
      <c r="C972" s="470"/>
      <c r="D972" s="470"/>
      <c r="E972" s="470"/>
      <c r="F972" s="470"/>
      <c r="G972" s="470"/>
      <c r="H972" s="470"/>
      <c r="I972" s="470"/>
      <c r="J972" s="470"/>
      <c r="K972" s="470"/>
      <c r="L972" s="470"/>
      <c r="M972" s="470"/>
      <c r="N972" s="470"/>
      <c r="O972" s="470"/>
      <c r="P972" s="470"/>
      <c r="Q972" s="470"/>
      <c r="R972" s="470"/>
      <c r="S972" s="470"/>
      <c r="T972" s="470"/>
      <c r="U972" s="470"/>
      <c r="V972" s="470"/>
      <c r="W972" s="470"/>
      <c r="X972" s="470"/>
      <c r="Y972" s="470"/>
      <c r="Z972" s="470"/>
    </row>
    <row r="973">
      <c r="A973" s="470"/>
      <c r="B973" s="470"/>
      <c r="C973" s="470"/>
      <c r="D973" s="470"/>
      <c r="E973" s="470"/>
      <c r="F973" s="470"/>
      <c r="G973" s="470"/>
      <c r="H973" s="470"/>
      <c r="I973" s="470"/>
      <c r="J973" s="470"/>
      <c r="K973" s="470"/>
      <c r="L973" s="470"/>
      <c r="M973" s="470"/>
      <c r="N973" s="470"/>
      <c r="O973" s="470"/>
      <c r="P973" s="470"/>
      <c r="Q973" s="470"/>
      <c r="R973" s="470"/>
      <c r="S973" s="470"/>
      <c r="T973" s="470"/>
      <c r="U973" s="470"/>
      <c r="V973" s="470"/>
      <c r="W973" s="470"/>
      <c r="X973" s="470"/>
      <c r="Y973" s="470"/>
      <c r="Z973" s="470"/>
    </row>
    <row r="974">
      <c r="A974" s="470"/>
      <c r="B974" s="470"/>
      <c r="C974" s="470"/>
      <c r="D974" s="470"/>
      <c r="E974" s="470"/>
      <c r="F974" s="470"/>
      <c r="G974" s="470"/>
      <c r="H974" s="470"/>
      <c r="I974" s="470"/>
      <c r="J974" s="470"/>
      <c r="K974" s="470"/>
      <c r="L974" s="470"/>
      <c r="M974" s="470"/>
      <c r="N974" s="470"/>
      <c r="O974" s="470"/>
      <c r="P974" s="470"/>
      <c r="Q974" s="470"/>
      <c r="R974" s="470"/>
      <c r="S974" s="470"/>
      <c r="T974" s="470"/>
      <c r="U974" s="470"/>
      <c r="V974" s="470"/>
      <c r="W974" s="470"/>
      <c r="X974" s="470"/>
      <c r="Y974" s="470"/>
      <c r="Z974" s="470"/>
    </row>
    <row r="975">
      <c r="A975" s="470"/>
      <c r="B975" s="470"/>
      <c r="C975" s="470"/>
      <c r="D975" s="470"/>
      <c r="E975" s="470"/>
      <c r="F975" s="470"/>
      <c r="G975" s="470"/>
      <c r="H975" s="470"/>
      <c r="I975" s="470"/>
      <c r="J975" s="470"/>
      <c r="K975" s="470"/>
      <c r="L975" s="470"/>
      <c r="M975" s="470"/>
      <c r="N975" s="470"/>
      <c r="O975" s="470"/>
      <c r="P975" s="470"/>
      <c r="Q975" s="470"/>
      <c r="R975" s="470"/>
      <c r="S975" s="470"/>
      <c r="T975" s="470"/>
      <c r="U975" s="470"/>
      <c r="V975" s="470"/>
      <c r="W975" s="470"/>
      <c r="X975" s="470"/>
      <c r="Y975" s="470"/>
      <c r="Z975" s="470"/>
    </row>
    <row r="976">
      <c r="A976" s="470"/>
      <c r="B976" s="470"/>
      <c r="C976" s="470"/>
      <c r="D976" s="470"/>
      <c r="E976" s="470"/>
      <c r="F976" s="470"/>
      <c r="G976" s="470"/>
      <c r="H976" s="470"/>
      <c r="I976" s="470"/>
      <c r="J976" s="470"/>
      <c r="K976" s="470"/>
      <c r="L976" s="470"/>
      <c r="M976" s="470"/>
      <c r="N976" s="470"/>
      <c r="O976" s="470"/>
      <c r="P976" s="470"/>
      <c r="Q976" s="470"/>
      <c r="R976" s="470"/>
      <c r="S976" s="470"/>
      <c r="T976" s="470"/>
      <c r="U976" s="470"/>
      <c r="V976" s="470"/>
      <c r="W976" s="470"/>
      <c r="X976" s="470"/>
      <c r="Y976" s="470"/>
      <c r="Z976" s="470"/>
    </row>
    <row r="977">
      <c r="A977" s="470"/>
      <c r="B977" s="470"/>
      <c r="C977" s="470"/>
      <c r="D977" s="470"/>
      <c r="E977" s="470"/>
      <c r="F977" s="470"/>
      <c r="G977" s="470"/>
      <c r="H977" s="470"/>
      <c r="I977" s="470"/>
      <c r="J977" s="470"/>
      <c r="K977" s="470"/>
      <c r="L977" s="470"/>
      <c r="M977" s="470"/>
      <c r="N977" s="470"/>
      <c r="O977" s="470"/>
      <c r="P977" s="470"/>
      <c r="Q977" s="470"/>
      <c r="R977" s="470"/>
      <c r="S977" s="470"/>
      <c r="T977" s="470"/>
      <c r="U977" s="470"/>
      <c r="V977" s="470"/>
      <c r="W977" s="470"/>
      <c r="X977" s="470"/>
      <c r="Y977" s="470"/>
      <c r="Z977" s="470"/>
    </row>
    <row r="978">
      <c r="A978" s="470"/>
      <c r="B978" s="470"/>
      <c r="C978" s="470"/>
      <c r="D978" s="470"/>
      <c r="E978" s="470"/>
      <c r="F978" s="470"/>
      <c r="G978" s="470"/>
      <c r="H978" s="470"/>
      <c r="I978" s="470"/>
      <c r="J978" s="470"/>
      <c r="K978" s="470"/>
      <c r="L978" s="470"/>
      <c r="M978" s="470"/>
      <c r="N978" s="470"/>
      <c r="O978" s="470"/>
      <c r="P978" s="470"/>
      <c r="Q978" s="470"/>
      <c r="R978" s="470"/>
      <c r="S978" s="470"/>
      <c r="T978" s="470"/>
      <c r="U978" s="470"/>
      <c r="V978" s="470"/>
      <c r="W978" s="470"/>
      <c r="X978" s="470"/>
      <c r="Y978" s="470"/>
      <c r="Z978" s="470"/>
    </row>
    <row r="979">
      <c r="A979" s="470"/>
      <c r="B979" s="470"/>
      <c r="C979" s="470"/>
      <c r="D979" s="470"/>
      <c r="E979" s="470"/>
      <c r="F979" s="470"/>
      <c r="G979" s="470"/>
      <c r="H979" s="470"/>
      <c r="I979" s="470"/>
      <c r="J979" s="470"/>
      <c r="K979" s="470"/>
      <c r="L979" s="470"/>
      <c r="M979" s="470"/>
      <c r="N979" s="470"/>
      <c r="O979" s="470"/>
      <c r="P979" s="470"/>
      <c r="Q979" s="470"/>
      <c r="R979" s="470"/>
      <c r="S979" s="470"/>
      <c r="T979" s="470"/>
      <c r="U979" s="470"/>
      <c r="V979" s="470"/>
      <c r="W979" s="470"/>
      <c r="X979" s="470"/>
      <c r="Y979" s="470"/>
      <c r="Z979" s="470"/>
    </row>
    <row r="980">
      <c r="A980" s="470"/>
      <c r="B980" s="470"/>
      <c r="C980" s="470"/>
      <c r="D980" s="470"/>
      <c r="E980" s="470"/>
      <c r="F980" s="470"/>
      <c r="G980" s="470"/>
      <c r="H980" s="470"/>
      <c r="I980" s="470"/>
      <c r="J980" s="470"/>
      <c r="K980" s="470"/>
      <c r="L980" s="470"/>
      <c r="M980" s="470"/>
      <c r="N980" s="470"/>
      <c r="O980" s="470"/>
      <c r="P980" s="470"/>
      <c r="Q980" s="470"/>
      <c r="R980" s="470"/>
      <c r="S980" s="470"/>
      <c r="T980" s="470"/>
      <c r="U980" s="470"/>
      <c r="V980" s="470"/>
      <c r="W980" s="470"/>
      <c r="X980" s="470"/>
      <c r="Y980" s="470"/>
      <c r="Z980" s="470"/>
    </row>
    <row r="981">
      <c r="A981" s="470"/>
      <c r="B981" s="470"/>
      <c r="C981" s="470"/>
      <c r="D981" s="470"/>
      <c r="E981" s="470"/>
      <c r="F981" s="470"/>
      <c r="G981" s="470"/>
      <c r="H981" s="470"/>
      <c r="I981" s="470"/>
      <c r="J981" s="470"/>
      <c r="K981" s="470"/>
      <c r="L981" s="470"/>
      <c r="M981" s="470"/>
      <c r="N981" s="470"/>
      <c r="O981" s="470"/>
      <c r="P981" s="470"/>
      <c r="Q981" s="470"/>
      <c r="R981" s="470"/>
      <c r="S981" s="470"/>
      <c r="T981" s="470"/>
      <c r="U981" s="470"/>
      <c r="V981" s="470"/>
      <c r="W981" s="470"/>
      <c r="X981" s="470"/>
      <c r="Y981" s="470"/>
      <c r="Z981" s="470"/>
    </row>
    <row r="982">
      <c r="A982" s="470"/>
      <c r="B982" s="470"/>
      <c r="C982" s="470"/>
      <c r="D982" s="470"/>
      <c r="E982" s="470"/>
      <c r="F982" s="470"/>
      <c r="G982" s="470"/>
      <c r="H982" s="470"/>
      <c r="I982" s="470"/>
      <c r="J982" s="470"/>
      <c r="K982" s="470"/>
      <c r="L982" s="470"/>
      <c r="M982" s="470"/>
      <c r="N982" s="470"/>
      <c r="O982" s="470"/>
      <c r="P982" s="470"/>
      <c r="Q982" s="470"/>
      <c r="R982" s="470"/>
      <c r="S982" s="470"/>
      <c r="T982" s="470"/>
      <c r="U982" s="470"/>
      <c r="V982" s="470"/>
      <c r="W982" s="470"/>
      <c r="X982" s="470"/>
      <c r="Y982" s="470"/>
      <c r="Z982" s="470"/>
    </row>
    <row r="983">
      <c r="A983" s="470"/>
      <c r="B983" s="470"/>
      <c r="C983" s="470"/>
      <c r="D983" s="470"/>
      <c r="E983" s="470"/>
      <c r="F983" s="470"/>
      <c r="G983" s="470"/>
      <c r="H983" s="470"/>
      <c r="I983" s="470"/>
      <c r="J983" s="470"/>
      <c r="K983" s="470"/>
      <c r="L983" s="470"/>
      <c r="M983" s="470"/>
      <c r="N983" s="470"/>
      <c r="O983" s="470"/>
      <c r="P983" s="470"/>
      <c r="Q983" s="470"/>
      <c r="R983" s="470"/>
      <c r="S983" s="470"/>
      <c r="T983" s="470"/>
      <c r="U983" s="470"/>
      <c r="V983" s="470"/>
      <c r="W983" s="470"/>
      <c r="X983" s="470"/>
      <c r="Y983" s="470"/>
      <c r="Z983" s="470"/>
    </row>
    <row r="984">
      <c r="A984" s="470"/>
      <c r="B984" s="470"/>
      <c r="C984" s="470"/>
      <c r="D984" s="470"/>
      <c r="E984" s="470"/>
      <c r="F984" s="470"/>
      <c r="G984" s="470"/>
      <c r="H984" s="470"/>
      <c r="I984" s="470"/>
      <c r="J984" s="470"/>
      <c r="K984" s="470"/>
      <c r="L984" s="470"/>
      <c r="M984" s="470"/>
      <c r="N984" s="470"/>
      <c r="O984" s="470"/>
      <c r="P984" s="470"/>
      <c r="Q984" s="470"/>
      <c r="R984" s="470"/>
      <c r="S984" s="470"/>
      <c r="T984" s="470"/>
      <c r="U984" s="470"/>
      <c r="V984" s="470"/>
      <c r="W984" s="470"/>
      <c r="X984" s="470"/>
      <c r="Y984" s="470"/>
      <c r="Z984" s="470"/>
    </row>
    <row r="985">
      <c r="A985" s="470"/>
      <c r="B985" s="470"/>
      <c r="C985" s="470"/>
      <c r="D985" s="470"/>
      <c r="E985" s="470"/>
      <c r="F985" s="470"/>
      <c r="G985" s="470"/>
      <c r="H985" s="470"/>
      <c r="I985" s="470"/>
      <c r="J985" s="470"/>
      <c r="K985" s="470"/>
      <c r="L985" s="470"/>
      <c r="M985" s="470"/>
      <c r="N985" s="470"/>
      <c r="O985" s="470"/>
      <c r="P985" s="470"/>
      <c r="Q985" s="470"/>
      <c r="R985" s="470"/>
      <c r="S985" s="470"/>
      <c r="T985" s="470"/>
      <c r="U985" s="470"/>
      <c r="V985" s="470"/>
      <c r="W985" s="470"/>
      <c r="X985" s="470"/>
      <c r="Y985" s="470"/>
      <c r="Z985" s="470"/>
    </row>
    <row r="986">
      <c r="A986" s="470"/>
      <c r="B986" s="470"/>
      <c r="C986" s="470"/>
      <c r="D986" s="470"/>
      <c r="E986" s="470"/>
      <c r="F986" s="470"/>
      <c r="G986" s="470"/>
      <c r="H986" s="470"/>
      <c r="I986" s="470"/>
      <c r="J986" s="470"/>
      <c r="K986" s="470"/>
      <c r="L986" s="470"/>
      <c r="M986" s="470"/>
      <c r="N986" s="470"/>
      <c r="O986" s="470"/>
      <c r="P986" s="470"/>
      <c r="Q986" s="470"/>
      <c r="R986" s="470"/>
      <c r="S986" s="470"/>
      <c r="T986" s="470"/>
      <c r="U986" s="470"/>
      <c r="V986" s="470"/>
      <c r="W986" s="470"/>
      <c r="X986" s="470"/>
      <c r="Y986" s="470"/>
      <c r="Z986" s="470"/>
    </row>
    <row r="987">
      <c r="A987" s="470"/>
      <c r="B987" s="470"/>
      <c r="C987" s="470"/>
      <c r="D987" s="470"/>
      <c r="E987" s="470"/>
      <c r="F987" s="470"/>
      <c r="G987" s="470"/>
      <c r="H987" s="470"/>
      <c r="I987" s="470"/>
      <c r="J987" s="470"/>
      <c r="K987" s="470"/>
      <c r="L987" s="470"/>
      <c r="M987" s="470"/>
      <c r="N987" s="470"/>
      <c r="O987" s="470"/>
      <c r="P987" s="470"/>
      <c r="Q987" s="470"/>
      <c r="R987" s="470"/>
      <c r="S987" s="470"/>
      <c r="T987" s="470"/>
      <c r="U987" s="470"/>
      <c r="V987" s="470"/>
      <c r="W987" s="470"/>
      <c r="X987" s="470"/>
      <c r="Y987" s="470"/>
      <c r="Z987" s="470"/>
    </row>
    <row r="988">
      <c r="A988" s="470"/>
      <c r="B988" s="470"/>
      <c r="C988" s="470"/>
      <c r="D988" s="470"/>
      <c r="E988" s="470"/>
      <c r="F988" s="470"/>
      <c r="G988" s="470"/>
      <c r="H988" s="470"/>
      <c r="I988" s="470"/>
      <c r="J988" s="470"/>
      <c r="K988" s="470"/>
      <c r="L988" s="470"/>
      <c r="M988" s="470"/>
      <c r="N988" s="470"/>
      <c r="O988" s="470"/>
      <c r="P988" s="470"/>
      <c r="Q988" s="470"/>
      <c r="R988" s="470"/>
      <c r="S988" s="470"/>
      <c r="T988" s="470"/>
      <c r="U988" s="470"/>
      <c r="V988" s="470"/>
      <c r="W988" s="470"/>
      <c r="X988" s="470"/>
      <c r="Y988" s="470"/>
      <c r="Z988" s="470"/>
    </row>
    <row r="989">
      <c r="A989" s="470"/>
      <c r="B989" s="470"/>
      <c r="C989" s="470"/>
      <c r="D989" s="470"/>
      <c r="E989" s="470"/>
      <c r="F989" s="470"/>
      <c r="G989" s="470"/>
      <c r="H989" s="470"/>
      <c r="I989" s="470"/>
      <c r="J989" s="470"/>
      <c r="K989" s="470"/>
      <c r="L989" s="470"/>
      <c r="M989" s="470"/>
      <c r="N989" s="470"/>
      <c r="O989" s="470"/>
      <c r="P989" s="470"/>
      <c r="Q989" s="470"/>
      <c r="R989" s="470"/>
      <c r="S989" s="470"/>
      <c r="T989" s="470"/>
      <c r="U989" s="470"/>
      <c r="V989" s="470"/>
      <c r="W989" s="470"/>
      <c r="X989" s="470"/>
      <c r="Y989" s="470"/>
      <c r="Z989" s="470"/>
    </row>
    <row r="990">
      <c r="A990" s="470"/>
      <c r="B990" s="470"/>
      <c r="C990" s="470"/>
      <c r="D990" s="470"/>
      <c r="E990" s="470"/>
      <c r="F990" s="470"/>
      <c r="G990" s="470"/>
      <c r="H990" s="470"/>
      <c r="I990" s="470"/>
      <c r="J990" s="470"/>
      <c r="K990" s="470"/>
      <c r="L990" s="470"/>
      <c r="M990" s="470"/>
      <c r="N990" s="470"/>
      <c r="O990" s="470"/>
      <c r="P990" s="470"/>
      <c r="Q990" s="470"/>
      <c r="R990" s="470"/>
      <c r="S990" s="470"/>
      <c r="T990" s="470"/>
      <c r="U990" s="470"/>
      <c r="V990" s="470"/>
      <c r="W990" s="470"/>
      <c r="X990" s="470"/>
      <c r="Y990" s="470"/>
      <c r="Z990" s="470"/>
    </row>
    <row r="991">
      <c r="A991" s="470"/>
      <c r="B991" s="470"/>
      <c r="C991" s="470"/>
      <c r="D991" s="470"/>
      <c r="E991" s="470"/>
      <c r="F991" s="470"/>
      <c r="G991" s="470"/>
      <c r="H991" s="470"/>
      <c r="I991" s="470"/>
      <c r="J991" s="470"/>
      <c r="K991" s="470"/>
      <c r="L991" s="470"/>
      <c r="M991" s="470"/>
      <c r="N991" s="470"/>
      <c r="O991" s="470"/>
      <c r="P991" s="470"/>
      <c r="Q991" s="470"/>
      <c r="R991" s="470"/>
      <c r="S991" s="470"/>
      <c r="T991" s="470"/>
      <c r="U991" s="470"/>
      <c r="V991" s="470"/>
      <c r="W991" s="470"/>
      <c r="X991" s="470"/>
      <c r="Y991" s="470"/>
      <c r="Z991" s="470"/>
    </row>
    <row r="992">
      <c r="A992" s="470"/>
      <c r="B992" s="470"/>
      <c r="C992" s="470"/>
      <c r="D992" s="470"/>
      <c r="E992" s="470"/>
      <c r="F992" s="470"/>
      <c r="G992" s="470"/>
      <c r="H992" s="470"/>
      <c r="I992" s="470"/>
      <c r="J992" s="470"/>
      <c r="K992" s="470"/>
      <c r="L992" s="470"/>
      <c r="M992" s="470"/>
      <c r="N992" s="470"/>
      <c r="O992" s="470"/>
      <c r="P992" s="470"/>
      <c r="Q992" s="470"/>
      <c r="R992" s="470"/>
      <c r="S992" s="470"/>
      <c r="T992" s="470"/>
      <c r="U992" s="470"/>
      <c r="V992" s="470"/>
      <c r="W992" s="470"/>
      <c r="X992" s="470"/>
      <c r="Y992" s="470"/>
      <c r="Z992" s="470"/>
    </row>
    <row r="993">
      <c r="A993" s="470"/>
      <c r="B993" s="470"/>
      <c r="C993" s="470"/>
      <c r="D993" s="470"/>
      <c r="E993" s="470"/>
      <c r="F993" s="470"/>
      <c r="G993" s="470"/>
      <c r="H993" s="470"/>
      <c r="I993" s="470"/>
      <c r="J993" s="470"/>
      <c r="K993" s="470"/>
      <c r="L993" s="470"/>
      <c r="M993" s="470"/>
      <c r="N993" s="470"/>
      <c r="O993" s="470"/>
      <c r="P993" s="470"/>
      <c r="Q993" s="470"/>
      <c r="R993" s="470"/>
      <c r="S993" s="470"/>
      <c r="T993" s="470"/>
      <c r="U993" s="470"/>
      <c r="V993" s="470"/>
      <c r="W993" s="470"/>
      <c r="X993" s="470"/>
      <c r="Y993" s="470"/>
      <c r="Z993" s="470"/>
    </row>
    <row r="994">
      <c r="A994" s="470"/>
      <c r="B994" s="470"/>
      <c r="C994" s="470"/>
      <c r="D994" s="470"/>
      <c r="E994" s="470"/>
      <c r="F994" s="470"/>
      <c r="G994" s="470"/>
      <c r="H994" s="470"/>
      <c r="I994" s="470"/>
      <c r="J994" s="470"/>
      <c r="K994" s="470"/>
      <c r="L994" s="470"/>
      <c r="M994" s="470"/>
      <c r="N994" s="470"/>
      <c r="O994" s="470"/>
      <c r="P994" s="470"/>
      <c r="Q994" s="470"/>
      <c r="R994" s="470"/>
      <c r="S994" s="470"/>
      <c r="T994" s="470"/>
      <c r="U994" s="470"/>
      <c r="V994" s="470"/>
      <c r="W994" s="470"/>
      <c r="X994" s="470"/>
      <c r="Y994" s="470"/>
      <c r="Z994" s="470"/>
    </row>
    <row r="995">
      <c r="A995" s="470"/>
      <c r="B995" s="470"/>
      <c r="C995" s="470"/>
      <c r="D995" s="470"/>
      <c r="E995" s="470"/>
      <c r="F995" s="470"/>
      <c r="G995" s="470"/>
      <c r="H995" s="470"/>
      <c r="I995" s="470"/>
      <c r="J995" s="470"/>
      <c r="K995" s="470"/>
      <c r="L995" s="470"/>
      <c r="M995" s="470"/>
      <c r="N995" s="470"/>
      <c r="O995" s="470"/>
      <c r="P995" s="470"/>
      <c r="Q995" s="470"/>
      <c r="R995" s="470"/>
      <c r="S995" s="470"/>
      <c r="T995" s="470"/>
      <c r="U995" s="470"/>
      <c r="V995" s="470"/>
      <c r="W995" s="470"/>
      <c r="X995" s="470"/>
      <c r="Y995" s="470"/>
      <c r="Z995" s="470"/>
    </row>
    <row r="996">
      <c r="A996" s="470"/>
      <c r="B996" s="470"/>
      <c r="C996" s="470"/>
      <c r="D996" s="470"/>
      <c r="E996" s="470"/>
      <c r="F996" s="470"/>
      <c r="G996" s="470"/>
      <c r="H996" s="470"/>
      <c r="I996" s="470"/>
      <c r="J996" s="470"/>
      <c r="K996" s="470"/>
      <c r="L996" s="470"/>
      <c r="M996" s="470"/>
      <c r="N996" s="470"/>
      <c r="O996" s="470"/>
      <c r="P996" s="470"/>
      <c r="Q996" s="470"/>
      <c r="R996" s="470"/>
      <c r="S996" s="470"/>
      <c r="T996" s="470"/>
      <c r="U996" s="470"/>
      <c r="V996" s="470"/>
      <c r="W996" s="470"/>
      <c r="X996" s="470"/>
      <c r="Y996" s="470"/>
      <c r="Z996" s="470"/>
    </row>
    <row r="997">
      <c r="A997" s="470"/>
      <c r="B997" s="470"/>
      <c r="C997" s="470"/>
      <c r="D997" s="470"/>
      <c r="E997" s="470"/>
      <c r="F997" s="470"/>
      <c r="G997" s="470"/>
      <c r="H997" s="470"/>
      <c r="I997" s="470"/>
      <c r="J997" s="470"/>
      <c r="K997" s="470"/>
      <c r="L997" s="470"/>
      <c r="M997" s="470"/>
      <c r="N997" s="470"/>
      <c r="O997" s="470"/>
      <c r="P997" s="470"/>
      <c r="Q997" s="470"/>
      <c r="R997" s="470"/>
      <c r="S997" s="470"/>
      <c r="T997" s="470"/>
      <c r="U997" s="470"/>
      <c r="V997" s="470"/>
      <c r="W997" s="470"/>
      <c r="X997" s="470"/>
      <c r="Y997" s="470"/>
      <c r="Z997" s="470"/>
    </row>
    <row r="998">
      <c r="A998" s="470"/>
      <c r="B998" s="470"/>
      <c r="C998" s="470"/>
      <c r="D998" s="470"/>
      <c r="E998" s="470"/>
      <c r="F998" s="470"/>
      <c r="G998" s="470"/>
      <c r="H998" s="470"/>
      <c r="I998" s="470"/>
      <c r="J998" s="470"/>
      <c r="K998" s="470"/>
      <c r="L998" s="470"/>
      <c r="M998" s="470"/>
      <c r="N998" s="470"/>
      <c r="O998" s="470"/>
      <c r="P998" s="470"/>
      <c r="Q998" s="470"/>
      <c r="R998" s="470"/>
      <c r="S998" s="470"/>
      <c r="T998" s="470"/>
      <c r="U998" s="470"/>
      <c r="V998" s="470"/>
      <c r="W998" s="470"/>
      <c r="X998" s="470"/>
      <c r="Y998" s="470"/>
      <c r="Z998" s="470"/>
    </row>
    <row r="999">
      <c r="A999" s="470"/>
      <c r="B999" s="470"/>
      <c r="C999" s="470"/>
      <c r="D999" s="470"/>
      <c r="E999" s="470"/>
      <c r="F999" s="470"/>
      <c r="G999" s="470"/>
      <c r="H999" s="470"/>
      <c r="I999" s="470"/>
      <c r="J999" s="470"/>
      <c r="K999" s="470"/>
      <c r="L999" s="470"/>
      <c r="M999" s="470"/>
      <c r="N999" s="470"/>
      <c r="O999" s="470"/>
      <c r="P999" s="470"/>
      <c r="Q999" s="470"/>
      <c r="R999" s="470"/>
      <c r="S999" s="470"/>
      <c r="T999" s="470"/>
      <c r="U999" s="470"/>
      <c r="V999" s="470"/>
      <c r="W999" s="470"/>
      <c r="X999" s="470"/>
      <c r="Y999" s="470"/>
      <c r="Z999" s="470"/>
    </row>
    <row r="1000">
      <c r="A1000" s="470"/>
      <c r="B1000" s="470"/>
      <c r="C1000" s="470"/>
      <c r="D1000" s="470"/>
      <c r="E1000" s="470"/>
      <c r="F1000" s="470"/>
      <c r="G1000" s="470"/>
      <c r="H1000" s="470"/>
      <c r="I1000" s="470"/>
      <c r="J1000" s="470"/>
      <c r="K1000" s="470"/>
      <c r="L1000" s="470"/>
      <c r="M1000" s="470"/>
      <c r="N1000" s="470"/>
      <c r="O1000" s="470"/>
      <c r="P1000" s="470"/>
      <c r="Q1000" s="470"/>
      <c r="R1000" s="470"/>
      <c r="S1000" s="470"/>
      <c r="T1000" s="470"/>
      <c r="U1000" s="470"/>
      <c r="V1000" s="470"/>
      <c r="W1000" s="470"/>
      <c r="X1000" s="470"/>
      <c r="Y1000" s="470"/>
      <c r="Z1000" s="470"/>
    </row>
    <row r="1001">
      <c r="A1001" s="470"/>
      <c r="B1001" s="470"/>
      <c r="C1001" s="470"/>
      <c r="D1001" s="470"/>
      <c r="E1001" s="470"/>
      <c r="F1001" s="470"/>
      <c r="G1001" s="470"/>
      <c r="H1001" s="470"/>
      <c r="I1001" s="470"/>
      <c r="J1001" s="470"/>
      <c r="K1001" s="470"/>
      <c r="L1001" s="470"/>
      <c r="M1001" s="470"/>
      <c r="N1001" s="470"/>
      <c r="O1001" s="470"/>
      <c r="P1001" s="470"/>
      <c r="Q1001" s="470"/>
      <c r="R1001" s="470"/>
      <c r="S1001" s="470"/>
      <c r="T1001" s="470"/>
      <c r="U1001" s="470"/>
      <c r="V1001" s="470"/>
      <c r="W1001" s="470"/>
      <c r="X1001" s="470"/>
      <c r="Y1001" s="470"/>
      <c r="Z1001" s="470"/>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4.0"/>
    <col customWidth="1" min="3" max="3" width="20.5"/>
    <col customWidth="1" min="4" max="4" width="24.25"/>
    <col customWidth="1" min="5" max="5" width="21.5"/>
  </cols>
  <sheetData>
    <row r="1">
      <c r="A1" s="475"/>
      <c r="B1" s="475"/>
      <c r="C1" s="476" t="s">
        <v>21305</v>
      </c>
      <c r="D1" s="476" t="s">
        <v>21307</v>
      </c>
      <c r="E1" s="476" t="s">
        <v>21310</v>
      </c>
      <c r="F1" s="477" t="s">
        <v>21312</v>
      </c>
      <c r="K1" s="475"/>
      <c r="L1" s="14"/>
      <c r="M1" s="14"/>
      <c r="N1" s="14"/>
      <c r="O1" s="14"/>
      <c r="P1" s="14"/>
      <c r="Q1" s="14"/>
      <c r="R1" s="14"/>
      <c r="S1" s="14"/>
      <c r="T1" s="14"/>
      <c r="U1" s="14"/>
      <c r="V1" s="14"/>
      <c r="W1" s="14"/>
      <c r="X1" s="14"/>
      <c r="Y1" s="14"/>
      <c r="Z1" s="14"/>
    </row>
    <row r="2">
      <c r="A2" s="475"/>
      <c r="B2" s="475"/>
      <c r="C2" s="476" t="s">
        <v>21321</v>
      </c>
      <c r="D2" s="476" t="s">
        <v>21322</v>
      </c>
      <c r="E2" s="476" t="s">
        <v>21323</v>
      </c>
      <c r="F2" s="475"/>
      <c r="G2" s="475"/>
      <c r="H2" s="475"/>
      <c r="I2" s="475"/>
      <c r="J2" s="475"/>
      <c r="K2" s="475"/>
      <c r="L2" s="14"/>
      <c r="M2" s="14"/>
      <c r="N2" s="14"/>
      <c r="O2" s="14"/>
      <c r="P2" s="14"/>
      <c r="Q2" s="14"/>
      <c r="R2" s="14"/>
      <c r="S2" s="14"/>
      <c r="T2" s="14"/>
      <c r="U2" s="14"/>
      <c r="V2" s="14"/>
      <c r="W2" s="14"/>
      <c r="X2" s="14"/>
      <c r="Y2" s="14"/>
      <c r="Z2" s="14"/>
    </row>
    <row r="3">
      <c r="A3" s="160"/>
      <c r="B3" s="160"/>
      <c r="C3" s="101" t="s">
        <v>21326</v>
      </c>
      <c r="D3" s="101" t="s">
        <v>21328</v>
      </c>
      <c r="E3" s="101" t="s">
        <v>21330</v>
      </c>
      <c r="F3" s="160"/>
      <c r="G3" s="160"/>
      <c r="H3" s="160"/>
      <c r="I3" s="160"/>
      <c r="J3" s="160"/>
      <c r="K3" s="160"/>
      <c r="L3" s="1"/>
      <c r="M3" s="1"/>
      <c r="N3" s="1"/>
      <c r="O3" s="1"/>
      <c r="P3" s="1"/>
      <c r="Q3" s="1"/>
      <c r="R3" s="1"/>
      <c r="S3" s="1"/>
      <c r="T3" s="1"/>
      <c r="U3" s="1"/>
      <c r="V3" s="1"/>
      <c r="W3" s="1"/>
      <c r="X3" s="1"/>
      <c r="Y3" s="1"/>
      <c r="Z3" s="1"/>
    </row>
    <row r="4">
      <c r="A4" s="160"/>
      <c r="B4" s="101" t="s">
        <v>21335</v>
      </c>
      <c r="C4" s="101" t="s">
        <v>21336</v>
      </c>
      <c r="D4" s="101" t="s">
        <v>21338</v>
      </c>
      <c r="E4" s="160"/>
      <c r="F4" s="101" t="s">
        <v>21340</v>
      </c>
      <c r="G4" s="101" t="s">
        <v>21342</v>
      </c>
      <c r="J4" s="101" t="s">
        <v>21344</v>
      </c>
      <c r="L4" s="1"/>
      <c r="M4" s="1"/>
      <c r="N4" s="1"/>
      <c r="O4" s="1"/>
      <c r="P4" s="1"/>
      <c r="Q4" s="1"/>
      <c r="R4" s="1"/>
      <c r="S4" s="1"/>
      <c r="T4" s="1"/>
      <c r="U4" s="1"/>
      <c r="V4" s="1"/>
      <c r="W4" s="1"/>
      <c r="X4" s="1"/>
      <c r="Y4" s="1"/>
      <c r="Z4" s="1"/>
    </row>
    <row r="5">
      <c r="A5" s="160"/>
      <c r="B5" s="101"/>
      <c r="C5" s="176" t="s">
        <v>21348</v>
      </c>
      <c r="D5" s="160"/>
      <c r="E5" s="160"/>
      <c r="F5" s="101"/>
      <c r="G5" s="101"/>
      <c r="H5" s="101"/>
      <c r="I5" s="101"/>
      <c r="J5" s="101"/>
      <c r="K5" s="101"/>
      <c r="L5" s="1"/>
      <c r="M5" s="1"/>
      <c r="N5" s="1"/>
      <c r="O5" s="1"/>
      <c r="P5" s="1"/>
      <c r="Q5" s="1"/>
      <c r="R5" s="1"/>
      <c r="S5" s="1"/>
      <c r="T5" s="1"/>
      <c r="U5" s="1"/>
      <c r="V5" s="1"/>
      <c r="W5" s="1"/>
      <c r="X5" s="1"/>
      <c r="Y5" s="1"/>
      <c r="Z5" s="1"/>
    </row>
    <row r="6">
      <c r="A6" s="160"/>
      <c r="B6" s="101"/>
      <c r="C6" s="101" t="s">
        <v>21352</v>
      </c>
      <c r="D6" s="160"/>
      <c r="E6" s="160"/>
      <c r="F6" s="101"/>
      <c r="G6" s="101"/>
      <c r="H6" s="101"/>
      <c r="I6" s="101"/>
      <c r="J6" s="101"/>
      <c r="K6" s="101"/>
      <c r="L6" s="1"/>
      <c r="M6" s="1"/>
      <c r="N6" s="1"/>
      <c r="O6" s="1"/>
      <c r="P6" s="1"/>
      <c r="Q6" s="1"/>
      <c r="R6" s="1"/>
      <c r="S6" s="1"/>
      <c r="T6" s="1"/>
      <c r="U6" s="1"/>
      <c r="V6" s="1"/>
      <c r="W6" s="1"/>
      <c r="X6" s="1"/>
      <c r="Y6" s="1"/>
      <c r="Z6" s="1"/>
    </row>
    <row r="7">
      <c r="A7" s="160"/>
      <c r="B7" s="101"/>
      <c r="C7" s="101" t="s">
        <v>21363</v>
      </c>
      <c r="D7" s="160"/>
      <c r="E7" s="160"/>
      <c r="F7" s="101"/>
      <c r="G7" s="101"/>
      <c r="H7" s="101"/>
      <c r="I7" s="101"/>
      <c r="J7" s="101"/>
      <c r="K7" s="101"/>
      <c r="L7" s="1"/>
      <c r="M7" s="1"/>
      <c r="N7" s="1"/>
      <c r="O7" s="1"/>
      <c r="P7" s="1"/>
      <c r="Q7" s="1"/>
      <c r="R7" s="1"/>
      <c r="S7" s="1"/>
      <c r="T7" s="1"/>
      <c r="U7" s="1"/>
      <c r="V7" s="1"/>
      <c r="W7" s="1"/>
      <c r="X7" s="1"/>
      <c r="Y7" s="1"/>
      <c r="Z7" s="1"/>
    </row>
    <row r="8">
      <c r="A8" s="101" t="s">
        <v>21371</v>
      </c>
      <c r="B8" s="101" t="s">
        <v>21373</v>
      </c>
      <c r="C8" s="101" t="s">
        <v>21375</v>
      </c>
      <c r="D8" s="160"/>
      <c r="E8" s="101" t="s">
        <v>21377</v>
      </c>
      <c r="F8" s="101" t="s">
        <v>21379</v>
      </c>
      <c r="H8" s="101" t="s">
        <v>21382</v>
      </c>
      <c r="I8" s="101" t="s">
        <v>21384</v>
      </c>
      <c r="J8" s="101" t="s">
        <v>21387</v>
      </c>
      <c r="K8" s="160"/>
      <c r="L8" s="1"/>
      <c r="M8" s="1"/>
      <c r="N8" s="1"/>
      <c r="O8" s="1"/>
      <c r="P8" s="1"/>
      <c r="Q8" s="1"/>
      <c r="R8" s="1"/>
      <c r="S8" s="1"/>
      <c r="T8" s="1"/>
      <c r="U8" s="1"/>
      <c r="V8" s="1"/>
      <c r="W8" s="1"/>
      <c r="X8" s="1"/>
      <c r="Y8" s="1"/>
      <c r="Z8" s="1"/>
    </row>
    <row r="9">
      <c r="A9" s="101"/>
      <c r="B9" s="101"/>
      <c r="C9" s="478" t="s">
        <v>21389</v>
      </c>
      <c r="D9" s="101" t="s">
        <v>21391</v>
      </c>
      <c r="E9" s="101" t="s">
        <v>21393</v>
      </c>
      <c r="F9" s="101" t="s">
        <v>21395</v>
      </c>
      <c r="H9" s="160"/>
      <c r="I9" s="160"/>
      <c r="J9" s="160"/>
      <c r="K9" s="160"/>
      <c r="L9" s="1"/>
      <c r="M9" s="1"/>
      <c r="N9" s="1"/>
      <c r="O9" s="1"/>
      <c r="P9" s="1"/>
      <c r="Q9" s="1"/>
      <c r="R9" s="1"/>
      <c r="S9" s="1"/>
      <c r="T9" s="1"/>
      <c r="U9" s="1"/>
      <c r="V9" s="1"/>
      <c r="W9" s="1"/>
      <c r="X9" s="1"/>
      <c r="Y9" s="1"/>
      <c r="Z9" s="1"/>
    </row>
    <row r="10">
      <c r="A10" s="160"/>
      <c r="B10" s="160"/>
      <c r="C10" s="101" t="s">
        <v>21401</v>
      </c>
      <c r="D10" s="160"/>
      <c r="E10" s="160"/>
      <c r="F10" s="160"/>
      <c r="G10" s="160"/>
      <c r="H10" s="160"/>
      <c r="I10" s="160"/>
      <c r="J10" s="160"/>
      <c r="K10" s="160"/>
      <c r="L10" s="1"/>
      <c r="M10" s="1"/>
      <c r="N10" s="1"/>
      <c r="O10" s="1"/>
      <c r="P10" s="1"/>
      <c r="Q10" s="1"/>
      <c r="R10" s="1"/>
      <c r="S10" s="1"/>
      <c r="T10" s="1"/>
      <c r="U10" s="1"/>
      <c r="V10" s="1"/>
      <c r="W10" s="1"/>
      <c r="X10" s="1"/>
      <c r="Y10" s="1"/>
      <c r="Z10" s="1"/>
    </row>
    <row r="11">
      <c r="A11" s="160"/>
      <c r="B11" s="160"/>
      <c r="C11" s="101" t="s">
        <v>21406</v>
      </c>
      <c r="D11" s="160"/>
      <c r="E11" s="101" t="s">
        <v>21408</v>
      </c>
      <c r="F11" s="160"/>
      <c r="G11" s="160"/>
      <c r="H11" s="160"/>
      <c r="I11" s="160"/>
      <c r="J11" s="160"/>
      <c r="K11" s="160"/>
      <c r="L11" s="1"/>
      <c r="M11" s="1"/>
      <c r="N11" s="1"/>
      <c r="O11" s="1"/>
      <c r="P11" s="1"/>
      <c r="Q11" s="1"/>
      <c r="R11" s="1"/>
      <c r="S11" s="1"/>
      <c r="T11" s="1"/>
      <c r="U11" s="1"/>
      <c r="V11" s="1"/>
      <c r="W11" s="1"/>
      <c r="X11" s="1"/>
      <c r="Y11" s="1"/>
      <c r="Z11" s="1"/>
    </row>
    <row r="12">
      <c r="A12" s="160"/>
      <c r="B12" s="160"/>
      <c r="C12" s="101" t="s">
        <v>21413</v>
      </c>
      <c r="D12" s="160"/>
      <c r="E12" s="101" t="s">
        <v>21415</v>
      </c>
      <c r="F12" s="160"/>
      <c r="G12" s="160"/>
      <c r="H12" s="160"/>
      <c r="I12" s="160"/>
      <c r="J12" s="160"/>
      <c r="K12" s="160"/>
      <c r="L12" s="1"/>
      <c r="M12" s="1"/>
      <c r="N12" s="1"/>
      <c r="O12" s="1"/>
      <c r="P12" s="1"/>
      <c r="Q12" s="1"/>
      <c r="R12" s="1"/>
      <c r="S12" s="1"/>
      <c r="T12" s="1"/>
      <c r="U12" s="1"/>
      <c r="V12" s="1"/>
      <c r="W12" s="1"/>
      <c r="X12" s="1"/>
      <c r="Y12" s="1"/>
      <c r="Z12" s="1"/>
    </row>
    <row r="13">
      <c r="A13" s="160"/>
      <c r="B13" s="160"/>
      <c r="C13" s="101" t="s">
        <v>21419</v>
      </c>
      <c r="D13" s="160"/>
      <c r="E13" s="101" t="s">
        <v>21420</v>
      </c>
      <c r="F13" s="160"/>
      <c r="G13" s="160"/>
      <c r="H13" s="160"/>
      <c r="I13" s="160"/>
      <c r="J13" s="160"/>
      <c r="K13" s="160"/>
      <c r="L13" s="1"/>
      <c r="M13" s="1"/>
      <c r="N13" s="1"/>
      <c r="O13" s="1"/>
      <c r="P13" s="1"/>
      <c r="Q13" s="1"/>
      <c r="R13" s="1"/>
      <c r="S13" s="1"/>
      <c r="T13" s="1"/>
      <c r="U13" s="1"/>
      <c r="V13" s="1"/>
      <c r="W13" s="1"/>
      <c r="X13" s="1"/>
      <c r="Y13" s="1"/>
      <c r="Z13" s="1"/>
    </row>
    <row r="14">
      <c r="A14" s="101" t="s">
        <v>21422</v>
      </c>
      <c r="B14" s="101" t="s">
        <v>21424</v>
      </c>
      <c r="C14" s="160"/>
      <c r="D14" s="160"/>
      <c r="E14" s="101" t="s">
        <v>21427</v>
      </c>
      <c r="F14" s="160"/>
      <c r="G14" s="160"/>
      <c r="H14" s="160"/>
      <c r="I14" s="160"/>
      <c r="J14" s="160"/>
      <c r="K14" s="160"/>
      <c r="L14" s="1"/>
      <c r="M14" s="1"/>
      <c r="N14" s="1"/>
      <c r="O14" s="1"/>
      <c r="P14" s="1"/>
      <c r="Q14" s="1"/>
      <c r="R14" s="1"/>
      <c r="S14" s="1"/>
      <c r="T14" s="1"/>
      <c r="U14" s="1"/>
      <c r="V14" s="1"/>
      <c r="W14" s="1"/>
      <c r="X14" s="1"/>
      <c r="Y14" s="1"/>
      <c r="Z14" s="1"/>
    </row>
    <row r="15">
      <c r="A15" s="160"/>
      <c r="B15" s="160"/>
      <c r="C15" s="160"/>
      <c r="D15" s="160"/>
      <c r="E15" s="101" t="s">
        <v>21439</v>
      </c>
      <c r="F15" s="160"/>
      <c r="G15" s="160"/>
      <c r="H15" s="160"/>
      <c r="I15" s="160"/>
      <c r="J15" s="160"/>
      <c r="K15" s="160"/>
      <c r="L15" s="1"/>
      <c r="M15" s="1"/>
      <c r="N15" s="1"/>
      <c r="O15" s="1"/>
      <c r="P15" s="1"/>
      <c r="Q15" s="1"/>
      <c r="R15" s="1"/>
      <c r="S15" s="1"/>
      <c r="T15" s="1"/>
      <c r="U15" s="1"/>
      <c r="V15" s="1"/>
      <c r="W15" s="1"/>
      <c r="X15" s="1"/>
      <c r="Y15" s="1"/>
      <c r="Z15" s="1"/>
    </row>
    <row r="16">
      <c r="A16" s="160"/>
      <c r="B16" s="160"/>
      <c r="C16" s="160"/>
      <c r="D16" s="160"/>
      <c r="E16" s="101" t="s">
        <v>21445</v>
      </c>
      <c r="F16" s="160"/>
      <c r="G16" s="160"/>
      <c r="H16" s="160"/>
      <c r="I16" s="160"/>
      <c r="J16" s="160"/>
      <c r="K16" s="160"/>
      <c r="L16" s="1"/>
      <c r="M16" s="1"/>
      <c r="N16" s="1"/>
      <c r="O16" s="1"/>
      <c r="P16" s="1"/>
      <c r="Q16" s="1"/>
      <c r="R16" s="1"/>
      <c r="S16" s="1"/>
      <c r="T16" s="1"/>
      <c r="U16" s="1"/>
      <c r="V16" s="1"/>
      <c r="W16" s="1"/>
      <c r="X16" s="1"/>
      <c r="Y16" s="1"/>
      <c r="Z16" s="1"/>
    </row>
    <row r="17">
      <c r="A17" s="160"/>
      <c r="B17" s="160"/>
      <c r="C17" s="160"/>
      <c r="D17" s="160"/>
      <c r="E17" s="101" t="s">
        <v>21449</v>
      </c>
      <c r="F17" s="160"/>
      <c r="G17" s="160"/>
      <c r="H17" s="160"/>
      <c r="I17" s="160"/>
      <c r="J17" s="160"/>
      <c r="K17" s="160"/>
      <c r="L17" s="1"/>
      <c r="M17" s="1"/>
      <c r="N17" s="1"/>
      <c r="O17" s="1"/>
      <c r="P17" s="1"/>
      <c r="Q17" s="1"/>
      <c r="R17" s="1"/>
      <c r="S17" s="1"/>
      <c r="T17" s="1"/>
      <c r="U17" s="1"/>
      <c r="V17" s="1"/>
      <c r="W17" s="1"/>
      <c r="X17" s="1"/>
      <c r="Y17" s="1"/>
      <c r="Z17" s="1"/>
    </row>
    <row r="18">
      <c r="A18" s="160"/>
      <c r="B18" s="160"/>
      <c r="C18" s="160"/>
      <c r="D18" s="160"/>
      <c r="E18" s="101" t="s">
        <v>21450</v>
      </c>
      <c r="F18" s="160"/>
      <c r="G18" s="160"/>
      <c r="H18" s="160"/>
      <c r="I18" s="160"/>
      <c r="J18" s="160"/>
      <c r="K18" s="160"/>
      <c r="L18" s="1"/>
      <c r="M18" s="1"/>
      <c r="N18" s="1"/>
      <c r="O18" s="1"/>
      <c r="P18" s="1"/>
      <c r="Q18" s="1"/>
      <c r="R18" s="1"/>
      <c r="S18" s="1"/>
      <c r="T18" s="1"/>
      <c r="U18" s="1"/>
      <c r="V18" s="1"/>
      <c r="W18" s="1"/>
      <c r="X18" s="1"/>
      <c r="Y18" s="1"/>
      <c r="Z18" s="1"/>
    </row>
    <row r="19">
      <c r="A19" s="160"/>
      <c r="B19" s="160"/>
      <c r="C19" s="160"/>
      <c r="D19" s="160"/>
      <c r="E19" s="101" t="s">
        <v>21458</v>
      </c>
      <c r="F19" s="160"/>
      <c r="G19" s="160"/>
      <c r="H19" s="160"/>
      <c r="I19" s="160"/>
      <c r="J19" s="160"/>
      <c r="K19" s="160"/>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2" t="s">
        <v>21468</v>
      </c>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2" t="s">
        <v>21371</v>
      </c>
      <c r="B23" s="2" t="s">
        <v>21476</v>
      </c>
      <c r="C23" s="1"/>
      <c r="D23" s="1"/>
      <c r="E23" s="2" t="s">
        <v>21478</v>
      </c>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2" t="s">
        <v>21422</v>
      </c>
      <c r="B26" s="2" t="s">
        <v>21499</v>
      </c>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sheetData>
  <mergeCells count="5">
    <mergeCell ref="F1:J1"/>
    <mergeCell ref="G4:I4"/>
    <mergeCell ref="J4:K4"/>
    <mergeCell ref="F8:G8"/>
    <mergeCell ref="F9:G9"/>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
    <col customWidth="1" min="3" max="3" width="25.13"/>
    <col customWidth="1" min="8" max="8" width="25.5"/>
  </cols>
  <sheetData>
    <row r="1">
      <c r="A1" s="11" t="s">
        <v>24035</v>
      </c>
      <c r="B1" s="480">
        <v>43054.0</v>
      </c>
      <c r="D1" s="481">
        <v>43074.0</v>
      </c>
      <c r="F1" s="481"/>
      <c r="G1" s="481"/>
      <c r="H1" s="482">
        <v>43193.0</v>
      </c>
      <c r="I1" s="483"/>
      <c r="J1" s="483"/>
      <c r="K1" s="483"/>
      <c r="L1" s="483"/>
      <c r="M1" s="483"/>
      <c r="N1" s="483"/>
      <c r="O1" s="483"/>
    </row>
    <row r="2">
      <c r="A2" s="11"/>
      <c r="B2" s="480"/>
      <c r="C2" s="480"/>
      <c r="D2" s="481"/>
      <c r="E2" s="481"/>
      <c r="F2" s="481"/>
      <c r="G2" s="19" t="s">
        <v>24054</v>
      </c>
      <c r="H2" s="484" t="s">
        <v>24057</v>
      </c>
      <c r="I2" s="19"/>
    </row>
    <row r="3">
      <c r="A3" s="116"/>
      <c r="B3" s="116">
        <v>1.0</v>
      </c>
      <c r="C3" s="67" t="s">
        <v>24060</v>
      </c>
      <c r="D3" s="19" t="s">
        <v>24061</v>
      </c>
      <c r="F3" s="19"/>
      <c r="G3" s="19"/>
      <c r="H3" s="485" t="s">
        <v>24062</v>
      </c>
    </row>
    <row r="4">
      <c r="A4" s="19"/>
      <c r="B4" s="19"/>
      <c r="C4" s="2" t="s">
        <v>24071</v>
      </c>
      <c r="D4" s="19" t="s">
        <v>24073</v>
      </c>
      <c r="F4" s="19"/>
      <c r="G4" s="19"/>
      <c r="H4" s="485" t="s">
        <v>24076</v>
      </c>
    </row>
    <row r="5">
      <c r="A5" s="19"/>
      <c r="B5" s="19"/>
      <c r="C5" s="2" t="s">
        <v>24082</v>
      </c>
      <c r="D5" s="19" t="s">
        <v>24084</v>
      </c>
      <c r="F5" s="19"/>
      <c r="G5" s="19"/>
      <c r="H5" s="485" t="s">
        <v>24088</v>
      </c>
    </row>
    <row r="6">
      <c r="C6" s="2" t="s">
        <v>24092</v>
      </c>
      <c r="D6" s="19" t="s">
        <v>24093</v>
      </c>
      <c r="F6" s="19"/>
      <c r="G6" s="19"/>
      <c r="H6" s="485" t="s">
        <v>24097</v>
      </c>
    </row>
    <row r="7">
      <c r="C7" s="2" t="s">
        <v>24100</v>
      </c>
      <c r="D7" s="19" t="s">
        <v>24102</v>
      </c>
      <c r="F7" s="19"/>
      <c r="G7" s="19"/>
      <c r="H7" s="485" t="s">
        <v>24103</v>
      </c>
    </row>
    <row r="8">
      <c r="C8" s="2" t="s">
        <v>24104</v>
      </c>
      <c r="D8" s="19" t="s">
        <v>24105</v>
      </c>
      <c r="F8" s="19"/>
      <c r="G8" s="19"/>
      <c r="H8" s="485" t="s">
        <v>24106</v>
      </c>
    </row>
    <row r="9">
      <c r="C9" s="19" t="s">
        <v>24110</v>
      </c>
      <c r="D9" s="19" t="s">
        <v>24113</v>
      </c>
      <c r="F9" s="19"/>
      <c r="G9" s="19"/>
      <c r="H9" s="485" t="s">
        <v>24116</v>
      </c>
    </row>
    <row r="10">
      <c r="C10" s="2" t="s">
        <v>24117</v>
      </c>
      <c r="D10" s="19" t="s">
        <v>24119</v>
      </c>
      <c r="F10" s="19"/>
      <c r="G10" s="19"/>
      <c r="H10" s="485" t="s">
        <v>24122</v>
      </c>
    </row>
    <row r="11">
      <c r="C11" s="2" t="s">
        <v>24125</v>
      </c>
      <c r="D11" s="19" t="s">
        <v>24127</v>
      </c>
      <c r="F11" s="19"/>
      <c r="G11" s="19"/>
      <c r="H11" s="485" t="s">
        <v>24132</v>
      </c>
    </row>
    <row r="12">
      <c r="C12" s="2" t="s">
        <v>24134</v>
      </c>
      <c r="D12" s="19" t="s">
        <v>24136</v>
      </c>
      <c r="F12" s="19"/>
      <c r="G12" s="19"/>
      <c r="H12" s="486" t="s">
        <v>24137</v>
      </c>
      <c r="I12" s="2" t="s">
        <v>24138</v>
      </c>
    </row>
    <row r="13">
      <c r="A13" s="67"/>
      <c r="B13" s="67"/>
      <c r="C13" s="67"/>
      <c r="D13" s="2"/>
      <c r="E13" s="2"/>
      <c r="F13" s="2"/>
      <c r="G13" s="2"/>
      <c r="H13" s="487" t="s">
        <v>24143</v>
      </c>
      <c r="I13" s="488" t="s">
        <v>24155</v>
      </c>
      <c r="J13" s="489" t="s">
        <v>24158</v>
      </c>
      <c r="K13" s="490" t="s">
        <v>24162</v>
      </c>
      <c r="L13" s="490" t="s">
        <v>24165</v>
      </c>
      <c r="M13" s="490" t="s">
        <v>24166</v>
      </c>
      <c r="N13" s="490" t="s">
        <v>24168</v>
      </c>
      <c r="O13" s="491" t="s">
        <v>24169</v>
      </c>
      <c r="P13" s="1"/>
      <c r="Q13" s="1"/>
      <c r="R13" s="1"/>
      <c r="S13" s="1"/>
      <c r="T13" s="1"/>
      <c r="U13" s="1"/>
      <c r="V13" s="1"/>
      <c r="W13" s="1"/>
      <c r="X13" s="1"/>
      <c r="Y13" s="1"/>
      <c r="Z13" s="1"/>
      <c r="AA13" s="1"/>
      <c r="AB13" s="1"/>
      <c r="AC13" s="1"/>
      <c r="AD13" s="1"/>
    </row>
    <row r="14">
      <c r="A14" s="67"/>
      <c r="B14" s="67"/>
      <c r="C14" s="67"/>
      <c r="D14" s="2"/>
      <c r="E14" s="2"/>
      <c r="F14" s="2"/>
      <c r="G14" s="2"/>
      <c r="H14" s="492"/>
      <c r="I14" s="493" t="s">
        <v>24177</v>
      </c>
      <c r="J14" s="494" t="s">
        <v>24179</v>
      </c>
      <c r="K14" s="495" t="s">
        <v>24180</v>
      </c>
      <c r="L14" s="2" t="s">
        <v>24181</v>
      </c>
      <c r="M14" s="495" t="s">
        <v>24181</v>
      </c>
      <c r="N14" s="495" t="s">
        <v>24181</v>
      </c>
      <c r="O14" s="496"/>
      <c r="P14" s="1"/>
      <c r="Q14" s="1"/>
      <c r="R14" s="1"/>
      <c r="S14" s="1"/>
      <c r="T14" s="1"/>
      <c r="U14" s="1"/>
      <c r="V14" s="1"/>
      <c r="W14" s="1"/>
      <c r="X14" s="1"/>
      <c r="Y14" s="1"/>
      <c r="Z14" s="1"/>
      <c r="AA14" s="1"/>
      <c r="AB14" s="1"/>
      <c r="AC14" s="1"/>
      <c r="AD14" s="1"/>
    </row>
    <row r="15">
      <c r="A15" s="67"/>
      <c r="B15" s="67">
        <v>2.0</v>
      </c>
      <c r="C15" s="67" t="s">
        <v>24190</v>
      </c>
      <c r="D15" s="2" t="s">
        <v>24192</v>
      </c>
      <c r="F15" s="2"/>
      <c r="G15" s="2"/>
      <c r="H15" s="497"/>
      <c r="I15" s="498" t="s">
        <v>24196</v>
      </c>
      <c r="J15" s="499" t="s">
        <v>24197</v>
      </c>
      <c r="K15" s="500" t="s">
        <v>24199</v>
      </c>
      <c r="L15" s="215" t="s">
        <v>24202</v>
      </c>
      <c r="M15" s="500" t="s">
        <v>24205</v>
      </c>
      <c r="N15" s="500" t="s">
        <v>24208</v>
      </c>
      <c r="O15" s="501" t="s">
        <v>24210</v>
      </c>
      <c r="P15" s="1"/>
      <c r="Q15" s="1"/>
      <c r="R15" s="1"/>
      <c r="S15" s="1"/>
      <c r="T15" s="1"/>
      <c r="U15" s="1"/>
      <c r="V15" s="1"/>
      <c r="W15" s="1"/>
      <c r="X15" s="1"/>
      <c r="Y15" s="1"/>
      <c r="Z15" s="1"/>
      <c r="AA15" s="1"/>
      <c r="AB15" s="1"/>
      <c r="AC15" s="1"/>
      <c r="AD15" s="1"/>
    </row>
    <row r="16">
      <c r="C16" s="2" t="s">
        <v>24221</v>
      </c>
      <c r="D16" s="19" t="s">
        <v>24223</v>
      </c>
      <c r="F16" s="19"/>
      <c r="G16" s="19"/>
      <c r="H16" s="485" t="s">
        <v>24227</v>
      </c>
      <c r="I16" s="2" t="s">
        <v>24229</v>
      </c>
    </row>
    <row r="17">
      <c r="C17" s="2" t="s">
        <v>24234</v>
      </c>
      <c r="D17" s="19" t="s">
        <v>24236</v>
      </c>
      <c r="F17" s="19"/>
      <c r="G17" s="19"/>
      <c r="H17" s="485" t="s">
        <v>24238</v>
      </c>
      <c r="I17" s="2" t="s">
        <v>24240</v>
      </c>
      <c r="J17" s="2" t="s">
        <v>24242</v>
      </c>
      <c r="K17" s="2" t="s">
        <v>24243</v>
      </c>
      <c r="L17" s="2" t="s">
        <v>24244</v>
      </c>
    </row>
    <row r="18">
      <c r="C18" s="2" t="s">
        <v>24245</v>
      </c>
      <c r="D18" s="19" t="s">
        <v>24246</v>
      </c>
      <c r="F18" s="19"/>
      <c r="G18" s="19"/>
      <c r="H18" s="485" t="s">
        <v>24247</v>
      </c>
      <c r="I18" s="2" t="s">
        <v>24248</v>
      </c>
      <c r="J18" s="2" t="s">
        <v>24250</v>
      </c>
    </row>
    <row r="19">
      <c r="C19" s="2" t="s">
        <v>24252</v>
      </c>
      <c r="D19" s="19" t="s">
        <v>24253</v>
      </c>
      <c r="F19" s="19"/>
      <c r="G19" s="19"/>
      <c r="H19" s="502" t="s">
        <v>24255</v>
      </c>
      <c r="I19" s="2" t="s">
        <v>24257</v>
      </c>
    </row>
    <row r="20">
      <c r="C20" s="2" t="s">
        <v>24261</v>
      </c>
      <c r="D20" s="19" t="s">
        <v>24262</v>
      </c>
      <c r="F20" s="19"/>
      <c r="G20" s="19"/>
      <c r="H20" s="1"/>
    </row>
    <row r="21">
      <c r="C21" s="2" t="s">
        <v>24268</v>
      </c>
      <c r="D21" s="19" t="s">
        <v>24270</v>
      </c>
      <c r="F21" s="19"/>
      <c r="G21" s="19"/>
      <c r="H21" s="1"/>
    </row>
    <row r="22">
      <c r="C22" s="2" t="s">
        <v>24271</v>
      </c>
      <c r="D22" s="19" t="s">
        <v>16236</v>
      </c>
      <c r="F22" s="19"/>
      <c r="G22" s="19"/>
      <c r="H22" s="1"/>
    </row>
    <row r="23">
      <c r="C23" s="2" t="s">
        <v>24276</v>
      </c>
      <c r="D23" s="19" t="s">
        <v>4868</v>
      </c>
      <c r="F23" s="19"/>
      <c r="G23" s="19"/>
      <c r="H23" s="1"/>
    </row>
    <row r="24">
      <c r="C24" s="2" t="s">
        <v>24285</v>
      </c>
      <c r="D24" s="19" t="s">
        <v>24287</v>
      </c>
      <c r="F24" s="19"/>
      <c r="G24" s="19"/>
      <c r="H24" s="1"/>
    </row>
    <row r="25">
      <c r="C25" s="2" t="s">
        <v>24295</v>
      </c>
      <c r="D25" s="19" t="s">
        <v>24297</v>
      </c>
      <c r="F25" s="19"/>
      <c r="G25" s="19"/>
      <c r="H25" s="1"/>
    </row>
    <row r="26">
      <c r="C26" s="2" t="s">
        <v>24302</v>
      </c>
      <c r="H26" s="1"/>
    </row>
    <row r="27">
      <c r="C27" s="2" t="s">
        <v>24307</v>
      </c>
      <c r="H27" s="1"/>
    </row>
    <row r="28">
      <c r="C28" s="2" t="s">
        <v>24311</v>
      </c>
      <c r="H28" s="1"/>
    </row>
    <row r="29">
      <c r="C29" s="2" t="s">
        <v>24313</v>
      </c>
      <c r="H29" s="1"/>
    </row>
    <row r="30">
      <c r="C30" s="2" t="s">
        <v>16162</v>
      </c>
      <c r="H30" s="1"/>
    </row>
    <row r="31">
      <c r="C31" s="2" t="s">
        <v>24319</v>
      </c>
      <c r="H31" s="1"/>
    </row>
    <row r="32">
      <c r="C32" s="2" t="s">
        <v>24320</v>
      </c>
      <c r="H32" s="1"/>
    </row>
    <row r="33">
      <c r="C33" s="2" t="s">
        <v>16204</v>
      </c>
      <c r="H33" s="1"/>
    </row>
    <row r="34">
      <c r="C34" s="2" t="s">
        <v>24328</v>
      </c>
      <c r="H34" s="1"/>
    </row>
    <row r="35">
      <c r="C35" s="2" t="s">
        <v>24333</v>
      </c>
      <c r="H35" s="1"/>
    </row>
    <row r="36">
      <c r="C36" s="2" t="s">
        <v>24335</v>
      </c>
      <c r="H36" s="1"/>
    </row>
    <row r="37">
      <c r="A37" s="116"/>
      <c r="B37" s="116">
        <v>3.0</v>
      </c>
      <c r="C37" s="67" t="s">
        <v>24336</v>
      </c>
      <c r="D37" s="108"/>
      <c r="F37" s="108"/>
      <c r="G37" s="108"/>
      <c r="H37" s="55"/>
      <c r="I37" s="108"/>
      <c r="J37" s="108"/>
      <c r="K37" s="108"/>
      <c r="L37" s="108"/>
      <c r="M37" s="108"/>
      <c r="N37" s="108"/>
      <c r="O37" s="108"/>
      <c r="P37" s="108"/>
      <c r="Q37" s="108"/>
      <c r="R37" s="108"/>
      <c r="S37" s="108"/>
      <c r="T37" s="108"/>
      <c r="U37" s="108"/>
      <c r="V37" s="108"/>
      <c r="W37" s="108"/>
      <c r="X37" s="108"/>
      <c r="Y37" s="108"/>
      <c r="Z37" s="108"/>
      <c r="AA37" s="108"/>
      <c r="AB37" s="108"/>
      <c r="AC37" s="108"/>
      <c r="AD37" s="108"/>
    </row>
    <row r="38">
      <c r="C38" s="1"/>
      <c r="H38" s="1"/>
    </row>
    <row r="39">
      <c r="C39" s="1"/>
      <c r="H39" s="1"/>
    </row>
    <row r="40">
      <c r="C40" s="1"/>
      <c r="H40" s="1"/>
    </row>
    <row r="41">
      <c r="C41" s="1"/>
      <c r="H41" s="1"/>
    </row>
    <row r="42">
      <c r="C42" s="1"/>
      <c r="H42" s="1"/>
    </row>
    <row r="43">
      <c r="C43" s="1"/>
      <c r="H43" s="1"/>
    </row>
    <row r="44">
      <c r="C44" s="1"/>
      <c r="H44" s="1"/>
    </row>
    <row r="45">
      <c r="C45" s="1"/>
      <c r="H45" s="1"/>
    </row>
    <row r="46">
      <c r="C46" s="1"/>
      <c r="H46" s="1"/>
    </row>
    <row r="47">
      <c r="C47" s="1"/>
      <c r="H47" s="1"/>
    </row>
    <row r="48">
      <c r="C48" s="1"/>
      <c r="H48" s="1"/>
    </row>
    <row r="49">
      <c r="C49" s="1"/>
      <c r="H49" s="1"/>
    </row>
    <row r="50">
      <c r="C50" s="1"/>
      <c r="H50" s="1"/>
    </row>
    <row r="51">
      <c r="C51" s="1"/>
      <c r="H51" s="1"/>
    </row>
    <row r="52">
      <c r="C52" s="1"/>
      <c r="H52" s="1"/>
    </row>
    <row r="53">
      <c r="C53" s="1"/>
      <c r="H53" s="1"/>
    </row>
    <row r="54">
      <c r="C54" s="1"/>
      <c r="H54" s="1"/>
    </row>
    <row r="55">
      <c r="C55" s="1"/>
      <c r="H55" s="1"/>
    </row>
    <row r="56">
      <c r="C56" s="1"/>
      <c r="H56" s="1"/>
    </row>
    <row r="57">
      <c r="C57" s="1"/>
      <c r="H57" s="1"/>
    </row>
    <row r="58">
      <c r="C58" s="1"/>
      <c r="H58" s="1"/>
    </row>
    <row r="59">
      <c r="C59" s="1"/>
      <c r="H59" s="1"/>
    </row>
    <row r="60">
      <c r="C60" s="1"/>
      <c r="H60" s="1"/>
    </row>
    <row r="61">
      <c r="C61" s="1"/>
      <c r="H61" s="1"/>
    </row>
    <row r="62">
      <c r="C62" s="1"/>
      <c r="H62" s="1"/>
    </row>
    <row r="63">
      <c r="C63" s="1"/>
      <c r="H63" s="1"/>
    </row>
    <row r="64">
      <c r="C64" s="1"/>
      <c r="H64" s="1"/>
    </row>
    <row r="65">
      <c r="C65" s="1"/>
      <c r="H65" s="1"/>
    </row>
    <row r="66">
      <c r="C66" s="1"/>
      <c r="H66" s="1"/>
    </row>
    <row r="67">
      <c r="C67" s="1"/>
      <c r="H67" s="1"/>
    </row>
    <row r="68">
      <c r="C68" s="1"/>
      <c r="H68" s="1"/>
    </row>
    <row r="69">
      <c r="C69" s="1"/>
      <c r="H69" s="1"/>
    </row>
    <row r="70">
      <c r="C70" s="1"/>
      <c r="H70" s="1"/>
    </row>
    <row r="71">
      <c r="C71" s="1"/>
      <c r="H71" s="1"/>
    </row>
    <row r="72">
      <c r="C72" s="1"/>
      <c r="H72" s="1"/>
    </row>
    <row r="73">
      <c r="C73" s="1"/>
      <c r="H73" s="1"/>
    </row>
    <row r="74">
      <c r="C74" s="1"/>
      <c r="H74" s="1"/>
    </row>
    <row r="75">
      <c r="C75" s="1"/>
      <c r="H75" s="1"/>
    </row>
    <row r="76">
      <c r="C76" s="1"/>
      <c r="H76" s="1"/>
    </row>
    <row r="77">
      <c r="C77" s="1"/>
      <c r="H77" s="1"/>
    </row>
    <row r="78">
      <c r="C78" s="1"/>
      <c r="H78" s="1"/>
    </row>
    <row r="79">
      <c r="C79" s="1"/>
      <c r="H79" s="1"/>
    </row>
    <row r="80">
      <c r="C80" s="1"/>
      <c r="H80" s="1"/>
    </row>
    <row r="81">
      <c r="C81" s="1"/>
      <c r="H81" s="1"/>
    </row>
    <row r="82">
      <c r="C82" s="1"/>
      <c r="H82" s="1"/>
    </row>
    <row r="83">
      <c r="C83" s="1"/>
      <c r="H83" s="1"/>
    </row>
    <row r="84">
      <c r="C84" s="1"/>
      <c r="H84" s="1"/>
    </row>
    <row r="85">
      <c r="C85" s="1"/>
      <c r="H85" s="1"/>
    </row>
    <row r="86">
      <c r="C86" s="1"/>
      <c r="H86" s="1"/>
    </row>
    <row r="87">
      <c r="C87" s="1"/>
      <c r="H87" s="1"/>
    </row>
    <row r="88">
      <c r="C88" s="1"/>
      <c r="H88" s="1"/>
    </row>
    <row r="89">
      <c r="C89" s="1"/>
      <c r="H89" s="1"/>
    </row>
    <row r="90">
      <c r="C90" s="1"/>
      <c r="H90" s="1"/>
    </row>
    <row r="91">
      <c r="C91" s="1"/>
      <c r="H91" s="1"/>
    </row>
    <row r="92">
      <c r="C92" s="1"/>
      <c r="H92" s="1"/>
    </row>
    <row r="93">
      <c r="C93" s="1"/>
      <c r="H93" s="1"/>
    </row>
    <row r="94">
      <c r="C94" s="1"/>
      <c r="H94" s="1"/>
    </row>
    <row r="95">
      <c r="C95" s="1"/>
      <c r="H95" s="1"/>
    </row>
    <row r="96">
      <c r="C96" s="1"/>
      <c r="H96" s="1"/>
    </row>
    <row r="97">
      <c r="C97" s="1"/>
      <c r="H97" s="1"/>
    </row>
    <row r="98">
      <c r="C98" s="1"/>
      <c r="H98" s="1"/>
    </row>
    <row r="99">
      <c r="C99" s="1"/>
      <c r="H99" s="1"/>
    </row>
    <row r="100">
      <c r="C100" s="1"/>
      <c r="H100" s="1"/>
    </row>
    <row r="101">
      <c r="C101" s="1"/>
      <c r="H101" s="1"/>
    </row>
    <row r="102">
      <c r="C102" s="1"/>
      <c r="H102" s="1"/>
    </row>
    <row r="103">
      <c r="C103" s="1"/>
      <c r="H103" s="1"/>
    </row>
    <row r="104">
      <c r="C104" s="1"/>
      <c r="H104" s="1"/>
    </row>
    <row r="105">
      <c r="C105" s="1"/>
      <c r="H105" s="1"/>
    </row>
    <row r="106">
      <c r="C106" s="1"/>
      <c r="H106" s="1"/>
    </row>
    <row r="107">
      <c r="C107" s="1"/>
      <c r="H107" s="1"/>
    </row>
    <row r="108">
      <c r="C108" s="1"/>
      <c r="H108" s="1"/>
    </row>
    <row r="109">
      <c r="C109" s="1"/>
      <c r="H109" s="1"/>
    </row>
    <row r="110">
      <c r="C110" s="1"/>
      <c r="H110" s="1"/>
    </row>
    <row r="111">
      <c r="C111" s="1"/>
      <c r="H111" s="1"/>
    </row>
    <row r="112">
      <c r="C112" s="1"/>
      <c r="H112" s="1"/>
    </row>
    <row r="113">
      <c r="C113" s="1"/>
      <c r="H113" s="1"/>
    </row>
    <row r="114">
      <c r="C114" s="1"/>
      <c r="H114" s="1"/>
    </row>
    <row r="115">
      <c r="C115" s="1"/>
      <c r="H115" s="1"/>
    </row>
    <row r="116">
      <c r="C116" s="1"/>
      <c r="H116" s="1"/>
    </row>
    <row r="117">
      <c r="C117" s="1"/>
      <c r="H117" s="1"/>
    </row>
    <row r="118">
      <c r="C118" s="1"/>
      <c r="H118" s="1"/>
    </row>
    <row r="119">
      <c r="C119" s="1"/>
      <c r="H119" s="1"/>
    </row>
    <row r="120">
      <c r="C120" s="1"/>
      <c r="H120" s="1"/>
    </row>
    <row r="121">
      <c r="C121" s="1"/>
      <c r="H121" s="1"/>
    </row>
    <row r="122">
      <c r="C122" s="1"/>
      <c r="H122" s="1"/>
    </row>
    <row r="123">
      <c r="C123" s="1"/>
      <c r="H123" s="1"/>
    </row>
    <row r="124">
      <c r="C124" s="1"/>
      <c r="H124" s="1"/>
    </row>
    <row r="125">
      <c r="C125" s="1"/>
      <c r="H125" s="1"/>
    </row>
    <row r="126">
      <c r="C126" s="1"/>
      <c r="H126" s="1"/>
    </row>
    <row r="127">
      <c r="C127" s="1"/>
      <c r="H127" s="1"/>
    </row>
    <row r="128">
      <c r="C128" s="1"/>
      <c r="H128" s="1"/>
    </row>
    <row r="129">
      <c r="C129" s="1"/>
      <c r="H129" s="1"/>
    </row>
    <row r="130">
      <c r="C130" s="1"/>
      <c r="H130" s="1"/>
    </row>
    <row r="131">
      <c r="C131" s="1"/>
      <c r="H131" s="1"/>
    </row>
    <row r="132">
      <c r="C132" s="1"/>
      <c r="H132" s="1"/>
    </row>
    <row r="133">
      <c r="C133" s="1"/>
      <c r="H133" s="1"/>
    </row>
    <row r="134">
      <c r="C134" s="1"/>
      <c r="H134" s="1"/>
    </row>
    <row r="135">
      <c r="C135" s="1"/>
      <c r="H135" s="1"/>
    </row>
    <row r="136">
      <c r="C136" s="1"/>
      <c r="H136" s="1"/>
    </row>
    <row r="137">
      <c r="C137" s="1"/>
      <c r="H137" s="1"/>
    </row>
    <row r="138">
      <c r="C138" s="1"/>
      <c r="H138" s="1"/>
    </row>
    <row r="139">
      <c r="C139" s="1"/>
      <c r="H139" s="1"/>
    </row>
    <row r="140">
      <c r="C140" s="1"/>
      <c r="H140" s="1"/>
    </row>
    <row r="141">
      <c r="C141" s="1"/>
      <c r="H141" s="1"/>
    </row>
    <row r="142">
      <c r="C142" s="1"/>
      <c r="H142" s="1"/>
    </row>
    <row r="143">
      <c r="C143" s="1"/>
      <c r="H143" s="1"/>
    </row>
    <row r="144">
      <c r="C144" s="1"/>
      <c r="H144" s="1"/>
    </row>
    <row r="145">
      <c r="C145" s="1"/>
      <c r="H145" s="1"/>
    </row>
    <row r="146">
      <c r="C146" s="1"/>
      <c r="H146" s="1"/>
    </row>
    <row r="147">
      <c r="C147" s="1"/>
      <c r="H147" s="1"/>
    </row>
    <row r="148">
      <c r="C148" s="1"/>
      <c r="H148" s="1"/>
    </row>
    <row r="149">
      <c r="C149" s="1"/>
      <c r="H149" s="1"/>
    </row>
    <row r="150">
      <c r="C150" s="1"/>
      <c r="H150" s="1"/>
    </row>
    <row r="151">
      <c r="C151" s="1"/>
      <c r="H151" s="1"/>
    </row>
    <row r="152">
      <c r="C152" s="1"/>
      <c r="H152" s="1"/>
    </row>
    <row r="153">
      <c r="C153" s="1"/>
      <c r="H153" s="1"/>
    </row>
    <row r="154">
      <c r="C154" s="1"/>
      <c r="H154" s="1"/>
    </row>
    <row r="155">
      <c r="C155" s="1"/>
      <c r="H155" s="1"/>
    </row>
    <row r="156">
      <c r="C156" s="1"/>
      <c r="H156" s="1"/>
    </row>
    <row r="157">
      <c r="C157" s="1"/>
      <c r="H157" s="1"/>
    </row>
    <row r="158">
      <c r="C158" s="1"/>
      <c r="H158" s="1"/>
    </row>
    <row r="159">
      <c r="C159" s="1"/>
      <c r="H159" s="1"/>
    </row>
    <row r="160">
      <c r="C160" s="1"/>
      <c r="H160" s="1"/>
    </row>
    <row r="161">
      <c r="C161" s="1"/>
      <c r="H161" s="1"/>
    </row>
    <row r="162">
      <c r="C162" s="1"/>
      <c r="H162" s="1"/>
    </row>
    <row r="163">
      <c r="C163" s="1"/>
      <c r="H163" s="1"/>
    </row>
    <row r="164">
      <c r="C164" s="1"/>
      <c r="H164" s="1"/>
    </row>
    <row r="165">
      <c r="C165" s="1"/>
      <c r="H165" s="1"/>
    </row>
    <row r="166">
      <c r="C166" s="1"/>
      <c r="H166" s="1"/>
    </row>
    <row r="167">
      <c r="C167" s="1"/>
      <c r="H167" s="1"/>
    </row>
    <row r="168">
      <c r="C168" s="1"/>
      <c r="H168" s="1"/>
    </row>
    <row r="169">
      <c r="C169" s="1"/>
      <c r="H169" s="1"/>
    </row>
    <row r="170">
      <c r="C170" s="1"/>
      <c r="H170" s="1"/>
    </row>
    <row r="171">
      <c r="C171" s="1"/>
      <c r="H171" s="1"/>
    </row>
    <row r="172">
      <c r="C172" s="1"/>
      <c r="H172" s="1"/>
    </row>
    <row r="173">
      <c r="C173" s="1"/>
      <c r="H173" s="1"/>
    </row>
    <row r="174">
      <c r="C174" s="1"/>
      <c r="H174" s="1"/>
    </row>
    <row r="175">
      <c r="C175" s="1"/>
      <c r="H175" s="1"/>
    </row>
    <row r="176">
      <c r="C176" s="1"/>
      <c r="H176" s="1"/>
    </row>
    <row r="177">
      <c r="C177" s="1"/>
      <c r="H177" s="1"/>
    </row>
    <row r="178">
      <c r="C178" s="1"/>
      <c r="H178" s="1"/>
    </row>
    <row r="179">
      <c r="C179" s="1"/>
      <c r="H179" s="1"/>
    </row>
    <row r="180">
      <c r="C180" s="1"/>
      <c r="H180" s="1"/>
    </row>
    <row r="181">
      <c r="C181" s="1"/>
      <c r="H181" s="1"/>
    </row>
    <row r="182">
      <c r="C182" s="1"/>
      <c r="H182" s="1"/>
    </row>
    <row r="183">
      <c r="C183" s="1"/>
      <c r="H183" s="1"/>
    </row>
    <row r="184">
      <c r="C184" s="1"/>
      <c r="H184" s="1"/>
    </row>
    <row r="185">
      <c r="C185" s="1"/>
      <c r="H185" s="1"/>
    </row>
    <row r="186">
      <c r="C186" s="1"/>
      <c r="H186" s="1"/>
    </row>
    <row r="187">
      <c r="C187" s="1"/>
      <c r="H187" s="1"/>
    </row>
    <row r="188">
      <c r="C188" s="1"/>
      <c r="H188" s="1"/>
    </row>
    <row r="189">
      <c r="C189" s="1"/>
      <c r="H189" s="1"/>
    </row>
    <row r="190">
      <c r="C190" s="1"/>
      <c r="H190" s="1"/>
    </row>
    <row r="191">
      <c r="C191" s="1"/>
      <c r="H191" s="1"/>
    </row>
    <row r="192">
      <c r="C192" s="1"/>
      <c r="H192" s="1"/>
    </row>
    <row r="193">
      <c r="C193" s="1"/>
      <c r="H193" s="1"/>
    </row>
    <row r="194">
      <c r="C194" s="1"/>
      <c r="H194" s="1"/>
    </row>
    <row r="195">
      <c r="C195" s="1"/>
      <c r="H195" s="1"/>
    </row>
    <row r="196">
      <c r="C196" s="1"/>
      <c r="H196" s="1"/>
    </row>
    <row r="197">
      <c r="C197" s="1"/>
      <c r="H197" s="1"/>
    </row>
    <row r="198">
      <c r="C198" s="1"/>
      <c r="H198" s="1"/>
    </row>
    <row r="199">
      <c r="C199" s="1"/>
      <c r="H199" s="1"/>
    </row>
    <row r="200">
      <c r="C200" s="1"/>
      <c r="H200" s="1"/>
    </row>
    <row r="201">
      <c r="C201" s="1"/>
      <c r="H201" s="1"/>
    </row>
    <row r="202">
      <c r="C202" s="1"/>
      <c r="H202" s="1"/>
    </row>
    <row r="203">
      <c r="C203" s="1"/>
      <c r="H203" s="1"/>
    </row>
    <row r="204">
      <c r="C204" s="1"/>
      <c r="H204" s="1"/>
    </row>
    <row r="205">
      <c r="C205" s="1"/>
      <c r="H205" s="1"/>
    </row>
    <row r="206">
      <c r="C206" s="1"/>
      <c r="H206" s="1"/>
    </row>
    <row r="207">
      <c r="C207" s="1"/>
      <c r="H207" s="1"/>
    </row>
    <row r="208">
      <c r="C208" s="1"/>
      <c r="H208" s="1"/>
    </row>
    <row r="209">
      <c r="C209" s="1"/>
      <c r="H209" s="1"/>
    </row>
    <row r="210">
      <c r="C210" s="1"/>
      <c r="H210" s="1"/>
    </row>
    <row r="211">
      <c r="C211" s="1"/>
      <c r="H211" s="1"/>
    </row>
    <row r="212">
      <c r="C212" s="1"/>
      <c r="H212" s="1"/>
    </row>
    <row r="213">
      <c r="C213" s="1"/>
      <c r="H213" s="1"/>
    </row>
    <row r="214">
      <c r="C214" s="1"/>
      <c r="H214" s="1"/>
    </row>
    <row r="215">
      <c r="C215" s="1"/>
      <c r="H215" s="1"/>
    </row>
    <row r="216">
      <c r="C216" s="1"/>
      <c r="H216" s="1"/>
    </row>
    <row r="217">
      <c r="C217" s="1"/>
      <c r="H217" s="1"/>
    </row>
    <row r="218">
      <c r="C218" s="1"/>
      <c r="H218" s="1"/>
    </row>
    <row r="219">
      <c r="C219" s="1"/>
      <c r="H219" s="1"/>
    </row>
    <row r="220">
      <c r="C220" s="1"/>
      <c r="H220" s="1"/>
    </row>
    <row r="221">
      <c r="C221" s="1"/>
      <c r="H221" s="1"/>
    </row>
    <row r="222">
      <c r="C222" s="1"/>
      <c r="H222" s="1"/>
    </row>
    <row r="223">
      <c r="C223" s="1"/>
      <c r="H223" s="1"/>
    </row>
    <row r="224">
      <c r="C224" s="1"/>
      <c r="H224" s="1"/>
    </row>
    <row r="225">
      <c r="C225" s="1"/>
      <c r="H225" s="1"/>
    </row>
    <row r="226">
      <c r="C226" s="1"/>
      <c r="H226" s="1"/>
    </row>
    <row r="227">
      <c r="C227" s="1"/>
      <c r="H227" s="1"/>
    </row>
    <row r="228">
      <c r="C228" s="1"/>
      <c r="H228" s="1"/>
    </row>
    <row r="229">
      <c r="C229" s="1"/>
      <c r="H229" s="1"/>
    </row>
    <row r="230">
      <c r="C230" s="1"/>
      <c r="H230" s="1"/>
    </row>
    <row r="231">
      <c r="C231" s="1"/>
      <c r="H231" s="1"/>
    </row>
    <row r="232">
      <c r="C232" s="1"/>
      <c r="H232" s="1"/>
    </row>
    <row r="233">
      <c r="C233" s="1"/>
      <c r="H233" s="1"/>
    </row>
    <row r="234">
      <c r="C234" s="1"/>
      <c r="H234" s="1"/>
    </row>
    <row r="235">
      <c r="C235" s="1"/>
      <c r="H235" s="1"/>
    </row>
    <row r="236">
      <c r="C236" s="1"/>
      <c r="H236" s="1"/>
    </row>
    <row r="237">
      <c r="C237" s="1"/>
      <c r="H237" s="1"/>
    </row>
    <row r="238">
      <c r="C238" s="1"/>
      <c r="H238" s="1"/>
    </row>
    <row r="239">
      <c r="C239" s="1"/>
      <c r="H239" s="1"/>
    </row>
    <row r="240">
      <c r="C240" s="1"/>
      <c r="H240" s="1"/>
    </row>
    <row r="241">
      <c r="C241" s="1"/>
      <c r="H241" s="1"/>
    </row>
    <row r="242">
      <c r="C242" s="1"/>
      <c r="H242" s="1"/>
    </row>
    <row r="243">
      <c r="C243" s="1"/>
      <c r="H243" s="1"/>
    </row>
    <row r="244">
      <c r="C244" s="1"/>
      <c r="H244" s="1"/>
    </row>
    <row r="245">
      <c r="C245" s="1"/>
      <c r="H245" s="1"/>
    </row>
    <row r="246">
      <c r="C246" s="1"/>
      <c r="H246" s="1"/>
    </row>
    <row r="247">
      <c r="C247" s="1"/>
      <c r="H247" s="1"/>
    </row>
    <row r="248">
      <c r="C248" s="1"/>
      <c r="H248" s="1"/>
    </row>
    <row r="249">
      <c r="C249" s="1"/>
      <c r="H249" s="1"/>
    </row>
    <row r="250">
      <c r="C250" s="1"/>
      <c r="H250" s="1"/>
    </row>
    <row r="251">
      <c r="C251" s="1"/>
      <c r="H251" s="1"/>
    </row>
    <row r="252">
      <c r="C252" s="1"/>
      <c r="H252" s="1"/>
    </row>
    <row r="253">
      <c r="C253" s="1"/>
      <c r="H253" s="1"/>
    </row>
    <row r="254">
      <c r="C254" s="1"/>
      <c r="H254" s="1"/>
    </row>
    <row r="255">
      <c r="C255" s="1"/>
      <c r="H255" s="1"/>
    </row>
    <row r="256">
      <c r="C256" s="1"/>
      <c r="H256" s="1"/>
    </row>
    <row r="257">
      <c r="C257" s="1"/>
      <c r="H257" s="1"/>
    </row>
    <row r="258">
      <c r="C258" s="1"/>
      <c r="H258" s="1"/>
    </row>
    <row r="259">
      <c r="C259" s="1"/>
      <c r="H259" s="1"/>
    </row>
    <row r="260">
      <c r="C260" s="1"/>
      <c r="H260" s="1"/>
    </row>
    <row r="261">
      <c r="C261" s="1"/>
      <c r="H261" s="1"/>
    </row>
    <row r="262">
      <c r="C262" s="1"/>
      <c r="H262" s="1"/>
    </row>
    <row r="263">
      <c r="C263" s="1"/>
      <c r="H263" s="1"/>
    </row>
    <row r="264">
      <c r="C264" s="1"/>
      <c r="H264" s="1"/>
    </row>
    <row r="265">
      <c r="C265" s="1"/>
      <c r="H265" s="1"/>
    </row>
    <row r="266">
      <c r="C266" s="1"/>
      <c r="H266" s="1"/>
    </row>
    <row r="267">
      <c r="C267" s="1"/>
      <c r="H267" s="1"/>
    </row>
    <row r="268">
      <c r="C268" s="1"/>
      <c r="H268" s="1"/>
    </row>
    <row r="269">
      <c r="C269" s="1"/>
      <c r="H269" s="1"/>
    </row>
    <row r="270">
      <c r="C270" s="1"/>
      <c r="H270" s="1"/>
    </row>
    <row r="271">
      <c r="C271" s="1"/>
      <c r="H271" s="1"/>
    </row>
    <row r="272">
      <c r="C272" s="1"/>
      <c r="H272" s="1"/>
    </row>
    <row r="273">
      <c r="C273" s="1"/>
      <c r="H273" s="1"/>
    </row>
    <row r="274">
      <c r="C274" s="1"/>
      <c r="H274" s="1"/>
    </row>
    <row r="275">
      <c r="C275" s="1"/>
      <c r="H275" s="1"/>
    </row>
    <row r="276">
      <c r="C276" s="1"/>
      <c r="H276" s="1"/>
    </row>
    <row r="277">
      <c r="C277" s="1"/>
      <c r="H277" s="1"/>
    </row>
    <row r="278">
      <c r="C278" s="1"/>
      <c r="H278" s="1"/>
    </row>
    <row r="279">
      <c r="C279" s="1"/>
      <c r="H279" s="1"/>
    </row>
    <row r="280">
      <c r="C280" s="1"/>
      <c r="H280" s="1"/>
    </row>
    <row r="281">
      <c r="C281" s="1"/>
      <c r="H281" s="1"/>
    </row>
    <row r="282">
      <c r="C282" s="1"/>
      <c r="H282" s="1"/>
    </row>
    <row r="283">
      <c r="C283" s="1"/>
      <c r="H283" s="1"/>
    </row>
    <row r="284">
      <c r="C284" s="1"/>
      <c r="H284" s="1"/>
    </row>
    <row r="285">
      <c r="C285" s="1"/>
      <c r="H285" s="1"/>
    </row>
    <row r="286">
      <c r="C286" s="1"/>
      <c r="H286" s="1"/>
    </row>
    <row r="287">
      <c r="C287" s="1"/>
      <c r="H287" s="1"/>
    </row>
    <row r="288">
      <c r="C288" s="1"/>
      <c r="H288" s="1"/>
    </row>
    <row r="289">
      <c r="C289" s="1"/>
      <c r="H289" s="1"/>
    </row>
    <row r="290">
      <c r="C290" s="1"/>
      <c r="H290" s="1"/>
    </row>
    <row r="291">
      <c r="C291" s="1"/>
      <c r="H291" s="1"/>
    </row>
    <row r="292">
      <c r="C292" s="1"/>
      <c r="H292" s="1"/>
    </row>
    <row r="293">
      <c r="C293" s="1"/>
      <c r="H293" s="1"/>
    </row>
    <row r="294">
      <c r="C294" s="1"/>
      <c r="H294" s="1"/>
    </row>
    <row r="295">
      <c r="C295" s="1"/>
      <c r="H295" s="1"/>
    </row>
    <row r="296">
      <c r="C296" s="1"/>
      <c r="H296" s="1"/>
    </row>
    <row r="297">
      <c r="C297" s="1"/>
      <c r="H297" s="1"/>
    </row>
    <row r="298">
      <c r="C298" s="1"/>
      <c r="H298" s="1"/>
    </row>
    <row r="299">
      <c r="C299" s="1"/>
      <c r="H299" s="1"/>
    </row>
    <row r="300">
      <c r="C300" s="1"/>
      <c r="H300" s="1"/>
    </row>
    <row r="301">
      <c r="C301" s="1"/>
      <c r="H301" s="1"/>
    </row>
    <row r="302">
      <c r="C302" s="1"/>
      <c r="H302" s="1"/>
    </row>
    <row r="303">
      <c r="C303" s="1"/>
      <c r="H303" s="1"/>
    </row>
    <row r="304">
      <c r="C304" s="1"/>
      <c r="H304" s="1"/>
    </row>
    <row r="305">
      <c r="C305" s="1"/>
      <c r="H305" s="1"/>
    </row>
    <row r="306">
      <c r="C306" s="1"/>
      <c r="H306" s="1"/>
    </row>
    <row r="307">
      <c r="C307" s="1"/>
      <c r="H307" s="1"/>
    </row>
    <row r="308">
      <c r="C308" s="1"/>
      <c r="H308" s="1"/>
    </row>
    <row r="309">
      <c r="C309" s="1"/>
      <c r="H309" s="1"/>
    </row>
    <row r="310">
      <c r="C310" s="1"/>
      <c r="H310" s="1"/>
    </row>
    <row r="311">
      <c r="C311" s="1"/>
      <c r="H311" s="1"/>
    </row>
    <row r="312">
      <c r="C312" s="1"/>
      <c r="H312" s="1"/>
    </row>
    <row r="313">
      <c r="C313" s="1"/>
      <c r="H313" s="1"/>
    </row>
    <row r="314">
      <c r="C314" s="1"/>
      <c r="H314" s="1"/>
    </row>
    <row r="315">
      <c r="C315" s="1"/>
      <c r="H315" s="1"/>
    </row>
    <row r="316">
      <c r="C316" s="1"/>
      <c r="H316" s="1"/>
    </row>
    <row r="317">
      <c r="C317" s="1"/>
      <c r="H317" s="1"/>
    </row>
    <row r="318">
      <c r="C318" s="1"/>
      <c r="H318" s="1"/>
    </row>
    <row r="319">
      <c r="C319" s="1"/>
      <c r="H319" s="1"/>
    </row>
    <row r="320">
      <c r="C320" s="1"/>
      <c r="H320" s="1"/>
    </row>
    <row r="321">
      <c r="C321" s="1"/>
      <c r="H321" s="1"/>
    </row>
    <row r="322">
      <c r="C322" s="1"/>
      <c r="H322" s="1"/>
    </row>
    <row r="323">
      <c r="C323" s="1"/>
      <c r="H323" s="1"/>
    </row>
    <row r="324">
      <c r="C324" s="1"/>
      <c r="H324" s="1"/>
    </row>
    <row r="325">
      <c r="C325" s="1"/>
      <c r="H325" s="1"/>
    </row>
    <row r="326">
      <c r="C326" s="1"/>
      <c r="H326" s="1"/>
    </row>
    <row r="327">
      <c r="C327" s="1"/>
      <c r="H327" s="1"/>
    </row>
    <row r="328">
      <c r="C328" s="1"/>
      <c r="H328" s="1"/>
    </row>
    <row r="329">
      <c r="C329" s="1"/>
      <c r="H329" s="1"/>
    </row>
    <row r="330">
      <c r="C330" s="1"/>
      <c r="H330" s="1"/>
    </row>
    <row r="331">
      <c r="C331" s="1"/>
      <c r="H331" s="1"/>
    </row>
    <row r="332">
      <c r="C332" s="1"/>
      <c r="H332" s="1"/>
    </row>
    <row r="333">
      <c r="C333" s="1"/>
      <c r="H333" s="1"/>
    </row>
    <row r="334">
      <c r="C334" s="1"/>
      <c r="H334" s="1"/>
    </row>
    <row r="335">
      <c r="C335" s="1"/>
      <c r="H335" s="1"/>
    </row>
    <row r="336">
      <c r="C336" s="1"/>
      <c r="H336" s="1"/>
    </row>
    <row r="337">
      <c r="C337" s="1"/>
      <c r="H337" s="1"/>
    </row>
    <row r="338">
      <c r="C338" s="1"/>
      <c r="H338" s="1"/>
    </row>
    <row r="339">
      <c r="C339" s="1"/>
      <c r="H339" s="1"/>
    </row>
    <row r="340">
      <c r="C340" s="1"/>
      <c r="H340" s="1"/>
    </row>
    <row r="341">
      <c r="C341" s="1"/>
      <c r="H341" s="1"/>
    </row>
    <row r="342">
      <c r="C342" s="1"/>
      <c r="H342" s="1"/>
    </row>
    <row r="343">
      <c r="C343" s="1"/>
      <c r="H343" s="1"/>
    </row>
    <row r="344">
      <c r="C344" s="1"/>
      <c r="H344" s="1"/>
    </row>
    <row r="345">
      <c r="C345" s="1"/>
      <c r="H345" s="1"/>
    </row>
    <row r="346">
      <c r="C346" s="1"/>
      <c r="H346" s="1"/>
    </row>
    <row r="347">
      <c r="C347" s="1"/>
      <c r="H347" s="1"/>
    </row>
    <row r="348">
      <c r="C348" s="1"/>
      <c r="H348" s="1"/>
    </row>
    <row r="349">
      <c r="C349" s="1"/>
      <c r="H349" s="1"/>
    </row>
    <row r="350">
      <c r="C350" s="1"/>
      <c r="H350" s="1"/>
    </row>
    <row r="351">
      <c r="C351" s="1"/>
      <c r="H351" s="1"/>
    </row>
    <row r="352">
      <c r="C352" s="1"/>
      <c r="H352" s="1"/>
    </row>
    <row r="353">
      <c r="C353" s="1"/>
      <c r="H353" s="1"/>
    </row>
    <row r="354">
      <c r="C354" s="1"/>
      <c r="H354" s="1"/>
    </row>
    <row r="355">
      <c r="C355" s="1"/>
      <c r="H355" s="1"/>
    </row>
    <row r="356">
      <c r="C356" s="1"/>
      <c r="H356" s="1"/>
    </row>
    <row r="357">
      <c r="C357" s="1"/>
      <c r="H357" s="1"/>
    </row>
    <row r="358">
      <c r="C358" s="1"/>
      <c r="H358" s="1"/>
    </row>
    <row r="359">
      <c r="C359" s="1"/>
      <c r="H359" s="1"/>
    </row>
    <row r="360">
      <c r="C360" s="1"/>
      <c r="H360" s="1"/>
    </row>
    <row r="361">
      <c r="C361" s="1"/>
      <c r="H361" s="1"/>
    </row>
    <row r="362">
      <c r="C362" s="1"/>
      <c r="H362" s="1"/>
    </row>
    <row r="363">
      <c r="C363" s="1"/>
      <c r="H363" s="1"/>
    </row>
    <row r="364">
      <c r="C364" s="1"/>
      <c r="H364" s="1"/>
    </row>
    <row r="365">
      <c r="C365" s="1"/>
      <c r="H365" s="1"/>
    </row>
    <row r="366">
      <c r="C366" s="1"/>
      <c r="H366" s="1"/>
    </row>
    <row r="367">
      <c r="C367" s="1"/>
      <c r="H367" s="1"/>
    </row>
    <row r="368">
      <c r="C368" s="1"/>
      <c r="H368" s="1"/>
    </row>
    <row r="369">
      <c r="C369" s="1"/>
      <c r="H369" s="1"/>
    </row>
    <row r="370">
      <c r="C370" s="1"/>
      <c r="H370" s="1"/>
    </row>
    <row r="371">
      <c r="C371" s="1"/>
      <c r="H371" s="1"/>
    </row>
    <row r="372">
      <c r="C372" s="1"/>
      <c r="H372" s="1"/>
    </row>
    <row r="373">
      <c r="C373" s="1"/>
      <c r="H373" s="1"/>
    </row>
    <row r="374">
      <c r="C374" s="1"/>
      <c r="H374" s="1"/>
    </row>
    <row r="375">
      <c r="C375" s="1"/>
      <c r="H375" s="1"/>
    </row>
    <row r="376">
      <c r="C376" s="1"/>
      <c r="H376" s="1"/>
    </row>
    <row r="377">
      <c r="C377" s="1"/>
      <c r="H377" s="1"/>
    </row>
    <row r="378">
      <c r="C378" s="1"/>
      <c r="H378" s="1"/>
    </row>
    <row r="379">
      <c r="C379" s="1"/>
      <c r="H379" s="1"/>
    </row>
    <row r="380">
      <c r="C380" s="1"/>
      <c r="H380" s="1"/>
    </row>
    <row r="381">
      <c r="C381" s="1"/>
      <c r="H381" s="1"/>
    </row>
    <row r="382">
      <c r="C382" s="1"/>
      <c r="H382" s="1"/>
    </row>
    <row r="383">
      <c r="C383" s="1"/>
      <c r="H383" s="1"/>
    </row>
    <row r="384">
      <c r="C384" s="1"/>
      <c r="H384" s="1"/>
    </row>
    <row r="385">
      <c r="C385" s="1"/>
      <c r="H385" s="1"/>
    </row>
    <row r="386">
      <c r="C386" s="1"/>
      <c r="H386" s="1"/>
    </row>
    <row r="387">
      <c r="C387" s="1"/>
      <c r="H387" s="1"/>
    </row>
    <row r="388">
      <c r="C388" s="1"/>
      <c r="H388" s="1"/>
    </row>
    <row r="389">
      <c r="C389" s="1"/>
      <c r="H389" s="1"/>
    </row>
    <row r="390">
      <c r="C390" s="1"/>
      <c r="H390" s="1"/>
    </row>
    <row r="391">
      <c r="C391" s="1"/>
      <c r="H391" s="1"/>
    </row>
    <row r="392">
      <c r="C392" s="1"/>
      <c r="H392" s="1"/>
    </row>
    <row r="393">
      <c r="C393" s="1"/>
      <c r="H393" s="1"/>
    </row>
    <row r="394">
      <c r="C394" s="1"/>
      <c r="H394" s="1"/>
    </row>
    <row r="395">
      <c r="C395" s="1"/>
      <c r="H395" s="1"/>
    </row>
    <row r="396">
      <c r="C396" s="1"/>
      <c r="H396" s="1"/>
    </row>
    <row r="397">
      <c r="C397" s="1"/>
      <c r="H397" s="1"/>
    </row>
    <row r="398">
      <c r="C398" s="1"/>
      <c r="H398" s="1"/>
    </row>
    <row r="399">
      <c r="C399" s="1"/>
      <c r="H399" s="1"/>
    </row>
    <row r="400">
      <c r="C400" s="1"/>
      <c r="H400" s="1"/>
    </row>
    <row r="401">
      <c r="C401" s="1"/>
      <c r="H401" s="1"/>
    </row>
    <row r="402">
      <c r="C402" s="1"/>
      <c r="H402" s="1"/>
    </row>
    <row r="403">
      <c r="C403" s="1"/>
      <c r="H403" s="1"/>
    </row>
    <row r="404">
      <c r="C404" s="1"/>
      <c r="H404" s="1"/>
    </row>
    <row r="405">
      <c r="C405" s="1"/>
      <c r="H405" s="1"/>
    </row>
    <row r="406">
      <c r="C406" s="1"/>
      <c r="H406" s="1"/>
    </row>
    <row r="407">
      <c r="C407" s="1"/>
      <c r="H407" s="1"/>
    </row>
    <row r="408">
      <c r="C408" s="1"/>
      <c r="H408" s="1"/>
    </row>
    <row r="409">
      <c r="C409" s="1"/>
      <c r="H409" s="1"/>
    </row>
    <row r="410">
      <c r="C410" s="1"/>
      <c r="H410" s="1"/>
    </row>
    <row r="411">
      <c r="C411" s="1"/>
      <c r="H411" s="1"/>
    </row>
    <row r="412">
      <c r="C412" s="1"/>
      <c r="H412" s="1"/>
    </row>
    <row r="413">
      <c r="C413" s="1"/>
      <c r="H413" s="1"/>
    </row>
    <row r="414">
      <c r="C414" s="1"/>
      <c r="H414" s="1"/>
    </row>
    <row r="415">
      <c r="C415" s="1"/>
      <c r="H415" s="1"/>
    </row>
    <row r="416">
      <c r="C416" s="1"/>
      <c r="H416" s="1"/>
    </row>
    <row r="417">
      <c r="C417" s="1"/>
      <c r="H417" s="1"/>
    </row>
    <row r="418">
      <c r="C418" s="1"/>
      <c r="H418" s="1"/>
    </row>
    <row r="419">
      <c r="C419" s="1"/>
      <c r="H419" s="1"/>
    </row>
    <row r="420">
      <c r="C420" s="1"/>
      <c r="H420" s="1"/>
    </row>
    <row r="421">
      <c r="C421" s="1"/>
      <c r="H421" s="1"/>
    </row>
    <row r="422">
      <c r="C422" s="1"/>
      <c r="H422" s="1"/>
    </row>
    <row r="423">
      <c r="C423" s="1"/>
      <c r="H423" s="1"/>
    </row>
    <row r="424">
      <c r="C424" s="1"/>
      <c r="H424" s="1"/>
    </row>
    <row r="425">
      <c r="C425" s="1"/>
      <c r="H425" s="1"/>
    </row>
    <row r="426">
      <c r="C426" s="1"/>
      <c r="H426" s="1"/>
    </row>
    <row r="427">
      <c r="C427" s="1"/>
      <c r="H427" s="1"/>
    </row>
    <row r="428">
      <c r="C428" s="1"/>
      <c r="H428" s="1"/>
    </row>
    <row r="429">
      <c r="C429" s="1"/>
      <c r="H429" s="1"/>
    </row>
    <row r="430">
      <c r="C430" s="1"/>
      <c r="H430" s="1"/>
    </row>
    <row r="431">
      <c r="C431" s="1"/>
      <c r="H431" s="1"/>
    </row>
    <row r="432">
      <c r="C432" s="1"/>
      <c r="H432" s="1"/>
    </row>
    <row r="433">
      <c r="C433" s="1"/>
      <c r="H433" s="1"/>
    </row>
    <row r="434">
      <c r="C434" s="1"/>
      <c r="H434" s="1"/>
    </row>
    <row r="435">
      <c r="C435" s="1"/>
      <c r="H435" s="1"/>
    </row>
    <row r="436">
      <c r="C436" s="1"/>
      <c r="H436" s="1"/>
    </row>
    <row r="437">
      <c r="C437" s="1"/>
      <c r="H437" s="1"/>
    </row>
    <row r="438">
      <c r="C438" s="1"/>
      <c r="H438" s="1"/>
    </row>
    <row r="439">
      <c r="C439" s="1"/>
      <c r="H439" s="1"/>
    </row>
    <row r="440">
      <c r="C440" s="1"/>
      <c r="H440" s="1"/>
    </row>
    <row r="441">
      <c r="C441" s="1"/>
      <c r="H441" s="1"/>
    </row>
    <row r="442">
      <c r="C442" s="1"/>
      <c r="H442" s="1"/>
    </row>
    <row r="443">
      <c r="C443" s="1"/>
      <c r="H443" s="1"/>
    </row>
    <row r="444">
      <c r="C444" s="1"/>
      <c r="H444" s="1"/>
    </row>
    <row r="445">
      <c r="C445" s="1"/>
      <c r="H445" s="1"/>
    </row>
    <row r="446">
      <c r="C446" s="1"/>
      <c r="H446" s="1"/>
    </row>
    <row r="447">
      <c r="C447" s="1"/>
      <c r="H447" s="1"/>
    </row>
    <row r="448">
      <c r="C448" s="1"/>
      <c r="H448" s="1"/>
    </row>
    <row r="449">
      <c r="C449" s="1"/>
      <c r="H449" s="1"/>
    </row>
    <row r="450">
      <c r="C450" s="1"/>
      <c r="H450" s="1"/>
    </row>
    <row r="451">
      <c r="C451" s="1"/>
      <c r="H451" s="1"/>
    </row>
    <row r="452">
      <c r="C452" s="1"/>
      <c r="H452" s="1"/>
    </row>
    <row r="453">
      <c r="C453" s="1"/>
      <c r="H453" s="1"/>
    </row>
    <row r="454">
      <c r="C454" s="1"/>
      <c r="H454" s="1"/>
    </row>
    <row r="455">
      <c r="C455" s="1"/>
      <c r="H455" s="1"/>
    </row>
    <row r="456">
      <c r="C456" s="1"/>
      <c r="H456" s="1"/>
    </row>
    <row r="457">
      <c r="C457" s="1"/>
      <c r="H457" s="1"/>
    </row>
    <row r="458">
      <c r="C458" s="1"/>
      <c r="H458" s="1"/>
    </row>
    <row r="459">
      <c r="C459" s="1"/>
      <c r="H459" s="1"/>
    </row>
    <row r="460">
      <c r="C460" s="1"/>
      <c r="H460" s="1"/>
    </row>
    <row r="461">
      <c r="C461" s="1"/>
      <c r="H461" s="1"/>
    </row>
    <row r="462">
      <c r="C462" s="1"/>
      <c r="H462" s="1"/>
    </row>
    <row r="463">
      <c r="C463" s="1"/>
      <c r="H463" s="1"/>
    </row>
    <row r="464">
      <c r="C464" s="1"/>
      <c r="H464" s="1"/>
    </row>
    <row r="465">
      <c r="C465" s="1"/>
      <c r="H465" s="1"/>
    </row>
    <row r="466">
      <c r="C466" s="1"/>
      <c r="H466" s="1"/>
    </row>
    <row r="467">
      <c r="C467" s="1"/>
      <c r="H467" s="1"/>
    </row>
    <row r="468">
      <c r="C468" s="1"/>
      <c r="H468" s="1"/>
    </row>
    <row r="469">
      <c r="C469" s="1"/>
      <c r="H469" s="1"/>
    </row>
    <row r="470">
      <c r="C470" s="1"/>
      <c r="H470" s="1"/>
    </row>
    <row r="471">
      <c r="C471" s="1"/>
      <c r="H471" s="1"/>
    </row>
    <row r="472">
      <c r="C472" s="1"/>
      <c r="H472" s="1"/>
    </row>
    <row r="473">
      <c r="C473" s="1"/>
      <c r="H473" s="1"/>
    </row>
    <row r="474">
      <c r="C474" s="1"/>
      <c r="H474" s="1"/>
    </row>
    <row r="475">
      <c r="C475" s="1"/>
      <c r="H475" s="1"/>
    </row>
    <row r="476">
      <c r="C476" s="1"/>
      <c r="H476" s="1"/>
    </row>
    <row r="477">
      <c r="C477" s="1"/>
      <c r="H477" s="1"/>
    </row>
    <row r="478">
      <c r="C478" s="1"/>
      <c r="H478" s="1"/>
    </row>
    <row r="479">
      <c r="C479" s="1"/>
      <c r="H479" s="1"/>
    </row>
    <row r="480">
      <c r="C480" s="1"/>
      <c r="H480" s="1"/>
    </row>
    <row r="481">
      <c r="C481" s="1"/>
      <c r="H481" s="1"/>
    </row>
    <row r="482">
      <c r="C482" s="1"/>
      <c r="H482" s="1"/>
    </row>
    <row r="483">
      <c r="C483" s="1"/>
      <c r="H483" s="1"/>
    </row>
    <row r="484">
      <c r="C484" s="1"/>
      <c r="H484" s="1"/>
    </row>
    <row r="485">
      <c r="C485" s="1"/>
      <c r="H485" s="1"/>
    </row>
    <row r="486">
      <c r="C486" s="1"/>
      <c r="H486" s="1"/>
    </row>
    <row r="487">
      <c r="C487" s="1"/>
      <c r="H487" s="1"/>
    </row>
    <row r="488">
      <c r="C488" s="1"/>
      <c r="H488" s="1"/>
    </row>
    <row r="489">
      <c r="C489" s="1"/>
      <c r="H489" s="1"/>
    </row>
    <row r="490">
      <c r="C490" s="1"/>
      <c r="H490" s="1"/>
    </row>
    <row r="491">
      <c r="C491" s="1"/>
      <c r="H491" s="1"/>
    </row>
    <row r="492">
      <c r="C492" s="1"/>
      <c r="H492" s="1"/>
    </row>
    <row r="493">
      <c r="C493" s="1"/>
      <c r="H493" s="1"/>
    </row>
    <row r="494">
      <c r="C494" s="1"/>
      <c r="H494" s="1"/>
    </row>
    <row r="495">
      <c r="C495" s="1"/>
      <c r="H495" s="1"/>
    </row>
    <row r="496">
      <c r="C496" s="1"/>
      <c r="H496" s="1"/>
    </row>
    <row r="497">
      <c r="C497" s="1"/>
      <c r="H497" s="1"/>
    </row>
    <row r="498">
      <c r="C498" s="1"/>
      <c r="H498" s="1"/>
    </row>
    <row r="499">
      <c r="C499" s="1"/>
      <c r="H499" s="1"/>
    </row>
    <row r="500">
      <c r="C500" s="1"/>
      <c r="H500" s="1"/>
    </row>
    <row r="501">
      <c r="C501" s="1"/>
      <c r="H501" s="1"/>
    </row>
    <row r="502">
      <c r="C502" s="1"/>
      <c r="H502" s="1"/>
    </row>
    <row r="503">
      <c r="C503" s="1"/>
      <c r="H503" s="1"/>
    </row>
    <row r="504">
      <c r="C504" s="1"/>
      <c r="H504" s="1"/>
    </row>
    <row r="505">
      <c r="C505" s="1"/>
      <c r="H505" s="1"/>
    </row>
    <row r="506">
      <c r="C506" s="1"/>
      <c r="H506" s="1"/>
    </row>
    <row r="507">
      <c r="C507" s="1"/>
      <c r="H507" s="1"/>
    </row>
    <row r="508">
      <c r="C508" s="1"/>
      <c r="H508" s="1"/>
    </row>
    <row r="509">
      <c r="C509" s="1"/>
      <c r="H509" s="1"/>
    </row>
    <row r="510">
      <c r="C510" s="1"/>
      <c r="H510" s="1"/>
    </row>
    <row r="511">
      <c r="C511" s="1"/>
      <c r="H511" s="1"/>
    </row>
    <row r="512">
      <c r="C512" s="1"/>
      <c r="H512" s="1"/>
    </row>
    <row r="513">
      <c r="C513" s="1"/>
      <c r="H513" s="1"/>
    </row>
    <row r="514">
      <c r="C514" s="1"/>
      <c r="H514" s="1"/>
    </row>
    <row r="515">
      <c r="C515" s="1"/>
      <c r="H515" s="1"/>
    </row>
    <row r="516">
      <c r="C516" s="1"/>
      <c r="H516" s="1"/>
    </row>
    <row r="517">
      <c r="C517" s="1"/>
      <c r="H517" s="1"/>
    </row>
    <row r="518">
      <c r="C518" s="1"/>
      <c r="H518" s="1"/>
    </row>
    <row r="519">
      <c r="C519" s="1"/>
      <c r="H519" s="1"/>
    </row>
    <row r="520">
      <c r="C520" s="1"/>
      <c r="H520" s="1"/>
    </row>
    <row r="521">
      <c r="C521" s="1"/>
      <c r="H521" s="1"/>
    </row>
    <row r="522">
      <c r="C522" s="1"/>
      <c r="H522" s="1"/>
    </row>
    <row r="523">
      <c r="C523" s="1"/>
      <c r="H523" s="1"/>
    </row>
    <row r="524">
      <c r="C524" s="1"/>
      <c r="H524" s="1"/>
    </row>
    <row r="525">
      <c r="C525" s="1"/>
      <c r="H525" s="1"/>
    </row>
    <row r="526">
      <c r="C526" s="1"/>
      <c r="H526" s="1"/>
    </row>
    <row r="527">
      <c r="C527" s="1"/>
      <c r="H527" s="1"/>
    </row>
    <row r="528">
      <c r="C528" s="1"/>
      <c r="H528" s="1"/>
    </row>
    <row r="529">
      <c r="C529" s="1"/>
      <c r="H529" s="1"/>
    </row>
    <row r="530">
      <c r="C530" s="1"/>
      <c r="H530" s="1"/>
    </row>
    <row r="531">
      <c r="C531" s="1"/>
      <c r="H531" s="1"/>
    </row>
    <row r="532">
      <c r="C532" s="1"/>
      <c r="H532" s="1"/>
    </row>
    <row r="533">
      <c r="C533" s="1"/>
      <c r="H533" s="1"/>
    </row>
    <row r="534">
      <c r="C534" s="1"/>
      <c r="H534" s="1"/>
    </row>
    <row r="535">
      <c r="C535" s="1"/>
      <c r="H535" s="1"/>
    </row>
    <row r="536">
      <c r="C536" s="1"/>
      <c r="H536" s="1"/>
    </row>
    <row r="537">
      <c r="C537" s="1"/>
      <c r="H537" s="1"/>
    </row>
    <row r="538">
      <c r="C538" s="1"/>
      <c r="H538" s="1"/>
    </row>
    <row r="539">
      <c r="C539" s="1"/>
      <c r="H539" s="1"/>
    </row>
    <row r="540">
      <c r="C540" s="1"/>
      <c r="H540" s="1"/>
    </row>
    <row r="541">
      <c r="C541" s="1"/>
      <c r="H541" s="1"/>
    </row>
    <row r="542">
      <c r="C542" s="1"/>
      <c r="H542" s="1"/>
    </row>
    <row r="543">
      <c r="C543" s="1"/>
      <c r="H543" s="1"/>
    </row>
    <row r="544">
      <c r="C544" s="1"/>
      <c r="H544" s="1"/>
    </row>
    <row r="545">
      <c r="C545" s="1"/>
      <c r="H545" s="1"/>
    </row>
    <row r="546">
      <c r="C546" s="1"/>
      <c r="H546" s="1"/>
    </row>
    <row r="547">
      <c r="C547" s="1"/>
      <c r="H547" s="1"/>
    </row>
    <row r="548">
      <c r="C548" s="1"/>
      <c r="H548" s="1"/>
    </row>
    <row r="549">
      <c r="C549" s="1"/>
      <c r="H549" s="1"/>
    </row>
    <row r="550">
      <c r="C550" s="1"/>
      <c r="H550" s="1"/>
    </row>
    <row r="551">
      <c r="C551" s="1"/>
      <c r="H551" s="1"/>
    </row>
    <row r="552">
      <c r="C552" s="1"/>
      <c r="H552" s="1"/>
    </row>
    <row r="553">
      <c r="C553" s="1"/>
      <c r="H553" s="1"/>
    </row>
    <row r="554">
      <c r="C554" s="1"/>
      <c r="H554" s="1"/>
    </row>
    <row r="555">
      <c r="C555" s="1"/>
      <c r="H555" s="1"/>
    </row>
    <row r="556">
      <c r="C556" s="1"/>
      <c r="H556" s="1"/>
    </row>
    <row r="557">
      <c r="C557" s="1"/>
      <c r="H557" s="1"/>
    </row>
    <row r="558">
      <c r="C558" s="1"/>
      <c r="H558" s="1"/>
    </row>
    <row r="559">
      <c r="C559" s="1"/>
      <c r="H559" s="1"/>
    </row>
    <row r="560">
      <c r="C560" s="1"/>
      <c r="H560" s="1"/>
    </row>
    <row r="561">
      <c r="C561" s="1"/>
      <c r="H561" s="1"/>
    </row>
    <row r="562">
      <c r="C562" s="1"/>
      <c r="H562" s="1"/>
    </row>
    <row r="563">
      <c r="C563" s="1"/>
      <c r="H563" s="1"/>
    </row>
    <row r="564">
      <c r="C564" s="1"/>
      <c r="H564" s="1"/>
    </row>
    <row r="565">
      <c r="C565" s="1"/>
      <c r="H565" s="1"/>
    </row>
    <row r="566">
      <c r="C566" s="1"/>
      <c r="H566" s="1"/>
    </row>
    <row r="567">
      <c r="C567" s="1"/>
      <c r="H567" s="1"/>
    </row>
    <row r="568">
      <c r="C568" s="1"/>
      <c r="H568" s="1"/>
    </row>
    <row r="569">
      <c r="C569" s="1"/>
      <c r="H569" s="1"/>
    </row>
    <row r="570">
      <c r="C570" s="1"/>
      <c r="H570" s="1"/>
    </row>
    <row r="571">
      <c r="C571" s="1"/>
      <c r="H571" s="1"/>
    </row>
    <row r="572">
      <c r="C572" s="1"/>
      <c r="H572" s="1"/>
    </row>
    <row r="573">
      <c r="C573" s="1"/>
      <c r="H573" s="1"/>
    </row>
    <row r="574">
      <c r="C574" s="1"/>
      <c r="H574" s="1"/>
    </row>
    <row r="575">
      <c r="C575" s="1"/>
      <c r="H575" s="1"/>
    </row>
    <row r="576">
      <c r="C576" s="1"/>
      <c r="H576" s="1"/>
    </row>
    <row r="577">
      <c r="C577" s="1"/>
      <c r="H577" s="1"/>
    </row>
    <row r="578">
      <c r="C578" s="1"/>
      <c r="H578" s="1"/>
    </row>
    <row r="579">
      <c r="C579" s="1"/>
      <c r="H579" s="1"/>
    </row>
    <row r="580">
      <c r="C580" s="1"/>
      <c r="H580" s="1"/>
    </row>
    <row r="581">
      <c r="C581" s="1"/>
      <c r="H581" s="1"/>
    </row>
    <row r="582">
      <c r="C582" s="1"/>
      <c r="H582" s="1"/>
    </row>
    <row r="583">
      <c r="C583" s="1"/>
      <c r="H583" s="1"/>
    </row>
    <row r="584">
      <c r="C584" s="1"/>
      <c r="H584" s="1"/>
    </row>
    <row r="585">
      <c r="C585" s="1"/>
      <c r="H585" s="1"/>
    </row>
    <row r="586">
      <c r="C586" s="1"/>
      <c r="H586" s="1"/>
    </row>
    <row r="587">
      <c r="C587" s="1"/>
      <c r="H587" s="1"/>
    </row>
    <row r="588">
      <c r="C588" s="1"/>
      <c r="H588" s="1"/>
    </row>
    <row r="589">
      <c r="C589" s="1"/>
      <c r="H589" s="1"/>
    </row>
    <row r="590">
      <c r="C590" s="1"/>
      <c r="H590" s="1"/>
    </row>
    <row r="591">
      <c r="C591" s="1"/>
      <c r="H591" s="1"/>
    </row>
    <row r="592">
      <c r="C592" s="1"/>
      <c r="H592" s="1"/>
    </row>
    <row r="593">
      <c r="C593" s="1"/>
      <c r="H593" s="1"/>
    </row>
    <row r="594">
      <c r="C594" s="1"/>
      <c r="H594" s="1"/>
    </row>
    <row r="595">
      <c r="C595" s="1"/>
      <c r="H595" s="1"/>
    </row>
    <row r="596">
      <c r="C596" s="1"/>
      <c r="H596" s="1"/>
    </row>
    <row r="597">
      <c r="C597" s="1"/>
      <c r="H597" s="1"/>
    </row>
    <row r="598">
      <c r="C598" s="1"/>
      <c r="H598" s="1"/>
    </row>
    <row r="599">
      <c r="C599" s="1"/>
      <c r="H599" s="1"/>
    </row>
    <row r="600">
      <c r="C600" s="1"/>
      <c r="H600" s="1"/>
    </row>
    <row r="601">
      <c r="C601" s="1"/>
      <c r="H601" s="1"/>
    </row>
    <row r="602">
      <c r="C602" s="1"/>
      <c r="H602" s="1"/>
    </row>
    <row r="603">
      <c r="C603" s="1"/>
      <c r="H603" s="1"/>
    </row>
    <row r="604">
      <c r="C604" s="1"/>
      <c r="H604" s="1"/>
    </row>
    <row r="605">
      <c r="C605" s="1"/>
      <c r="H605" s="1"/>
    </row>
    <row r="606">
      <c r="C606" s="1"/>
      <c r="H606" s="1"/>
    </row>
    <row r="607">
      <c r="C607" s="1"/>
      <c r="H607" s="1"/>
    </row>
    <row r="608">
      <c r="C608" s="1"/>
      <c r="H608" s="1"/>
    </row>
    <row r="609">
      <c r="C609" s="1"/>
      <c r="H609" s="1"/>
    </row>
    <row r="610">
      <c r="C610" s="1"/>
      <c r="H610" s="1"/>
    </row>
    <row r="611">
      <c r="C611" s="1"/>
      <c r="H611" s="1"/>
    </row>
    <row r="612">
      <c r="C612" s="1"/>
      <c r="H612" s="1"/>
    </row>
    <row r="613">
      <c r="C613" s="1"/>
      <c r="H613" s="1"/>
    </row>
    <row r="614">
      <c r="C614" s="1"/>
      <c r="H614" s="1"/>
    </row>
    <row r="615">
      <c r="C615" s="1"/>
      <c r="H615" s="1"/>
    </row>
    <row r="616">
      <c r="C616" s="1"/>
      <c r="H616" s="1"/>
    </row>
    <row r="617">
      <c r="C617" s="1"/>
      <c r="H617" s="1"/>
    </row>
    <row r="618">
      <c r="C618" s="1"/>
      <c r="H618" s="1"/>
    </row>
    <row r="619">
      <c r="C619" s="1"/>
      <c r="H619" s="1"/>
    </row>
    <row r="620">
      <c r="C620" s="1"/>
      <c r="H620" s="1"/>
    </row>
    <row r="621">
      <c r="C621" s="1"/>
      <c r="H621" s="1"/>
    </row>
    <row r="622">
      <c r="C622" s="1"/>
      <c r="H622" s="1"/>
    </row>
    <row r="623">
      <c r="C623" s="1"/>
      <c r="H623" s="1"/>
    </row>
    <row r="624">
      <c r="C624" s="1"/>
      <c r="H624" s="1"/>
    </row>
    <row r="625">
      <c r="C625" s="1"/>
      <c r="H625" s="1"/>
    </row>
    <row r="626">
      <c r="C626" s="1"/>
      <c r="H626" s="1"/>
    </row>
    <row r="627">
      <c r="C627" s="1"/>
      <c r="H627" s="1"/>
    </row>
    <row r="628">
      <c r="C628" s="1"/>
      <c r="H628" s="1"/>
    </row>
    <row r="629">
      <c r="C629" s="1"/>
      <c r="H629" s="1"/>
    </row>
    <row r="630">
      <c r="C630" s="1"/>
      <c r="H630" s="1"/>
    </row>
    <row r="631">
      <c r="C631" s="1"/>
      <c r="H631" s="1"/>
    </row>
    <row r="632">
      <c r="C632" s="1"/>
      <c r="H632" s="1"/>
    </row>
    <row r="633">
      <c r="C633" s="1"/>
      <c r="H633" s="1"/>
    </row>
    <row r="634">
      <c r="C634" s="1"/>
      <c r="H634" s="1"/>
    </row>
    <row r="635">
      <c r="C635" s="1"/>
      <c r="H635" s="1"/>
    </row>
    <row r="636">
      <c r="C636" s="1"/>
      <c r="H636" s="1"/>
    </row>
    <row r="637">
      <c r="C637" s="1"/>
      <c r="H637" s="1"/>
    </row>
    <row r="638">
      <c r="C638" s="1"/>
      <c r="H638" s="1"/>
    </row>
    <row r="639">
      <c r="C639" s="1"/>
      <c r="H639" s="1"/>
    </row>
    <row r="640">
      <c r="C640" s="1"/>
      <c r="H640" s="1"/>
    </row>
    <row r="641">
      <c r="C641" s="1"/>
      <c r="H641" s="1"/>
    </row>
    <row r="642">
      <c r="C642" s="1"/>
      <c r="H642" s="1"/>
    </row>
    <row r="643">
      <c r="C643" s="1"/>
      <c r="H643" s="1"/>
    </row>
    <row r="644">
      <c r="C644" s="1"/>
      <c r="H644" s="1"/>
    </row>
    <row r="645">
      <c r="C645" s="1"/>
      <c r="H645" s="1"/>
    </row>
    <row r="646">
      <c r="C646" s="1"/>
      <c r="H646" s="1"/>
    </row>
    <row r="647">
      <c r="C647" s="1"/>
      <c r="H647" s="1"/>
    </row>
    <row r="648">
      <c r="C648" s="1"/>
      <c r="H648" s="1"/>
    </row>
    <row r="649">
      <c r="C649" s="1"/>
      <c r="H649" s="1"/>
    </row>
    <row r="650">
      <c r="C650" s="1"/>
      <c r="H650" s="1"/>
    </row>
    <row r="651">
      <c r="C651" s="1"/>
      <c r="H651" s="1"/>
    </row>
    <row r="652">
      <c r="C652" s="1"/>
      <c r="H652" s="1"/>
    </row>
    <row r="653">
      <c r="C653" s="1"/>
      <c r="H653" s="1"/>
    </row>
    <row r="654">
      <c r="C654" s="1"/>
      <c r="H654" s="1"/>
    </row>
    <row r="655">
      <c r="C655" s="1"/>
      <c r="H655" s="1"/>
    </row>
    <row r="656">
      <c r="C656" s="1"/>
      <c r="H656" s="1"/>
    </row>
    <row r="657">
      <c r="C657" s="1"/>
      <c r="H657" s="1"/>
    </row>
    <row r="658">
      <c r="C658" s="1"/>
      <c r="H658" s="1"/>
    </row>
    <row r="659">
      <c r="C659" s="1"/>
      <c r="H659" s="1"/>
    </row>
    <row r="660">
      <c r="C660" s="1"/>
      <c r="H660" s="1"/>
    </row>
    <row r="661">
      <c r="C661" s="1"/>
      <c r="H661" s="1"/>
    </row>
    <row r="662">
      <c r="C662" s="1"/>
      <c r="H662" s="1"/>
    </row>
    <row r="663">
      <c r="C663" s="1"/>
      <c r="H663" s="1"/>
    </row>
    <row r="664">
      <c r="C664" s="1"/>
      <c r="H664" s="1"/>
    </row>
    <row r="665">
      <c r="C665" s="1"/>
      <c r="H665" s="1"/>
    </row>
    <row r="666">
      <c r="C666" s="1"/>
      <c r="H666" s="1"/>
    </row>
    <row r="667">
      <c r="C667" s="1"/>
      <c r="H667" s="1"/>
    </row>
    <row r="668">
      <c r="C668" s="1"/>
      <c r="H668" s="1"/>
    </row>
    <row r="669">
      <c r="C669" s="1"/>
      <c r="H669" s="1"/>
    </row>
    <row r="670">
      <c r="C670" s="1"/>
      <c r="H670" s="1"/>
    </row>
    <row r="671">
      <c r="C671" s="1"/>
      <c r="H671" s="1"/>
    </row>
    <row r="672">
      <c r="C672" s="1"/>
      <c r="H672" s="1"/>
    </row>
    <row r="673">
      <c r="C673" s="1"/>
      <c r="H673" s="1"/>
    </row>
    <row r="674">
      <c r="C674" s="1"/>
      <c r="H674" s="1"/>
    </row>
    <row r="675">
      <c r="C675" s="1"/>
      <c r="H675" s="1"/>
    </row>
    <row r="676">
      <c r="C676" s="1"/>
      <c r="H676" s="1"/>
    </row>
    <row r="677">
      <c r="C677" s="1"/>
      <c r="H677" s="1"/>
    </row>
    <row r="678">
      <c r="C678" s="1"/>
      <c r="H678" s="1"/>
    </row>
    <row r="679">
      <c r="C679" s="1"/>
      <c r="H679" s="1"/>
    </row>
    <row r="680">
      <c r="C680" s="1"/>
      <c r="H680" s="1"/>
    </row>
    <row r="681">
      <c r="C681" s="1"/>
      <c r="H681" s="1"/>
    </row>
    <row r="682">
      <c r="C682" s="1"/>
      <c r="H682" s="1"/>
    </row>
    <row r="683">
      <c r="C683" s="1"/>
      <c r="H683" s="1"/>
    </row>
    <row r="684">
      <c r="C684" s="1"/>
      <c r="H684" s="1"/>
    </row>
    <row r="685">
      <c r="C685" s="1"/>
      <c r="H685" s="1"/>
    </row>
    <row r="686">
      <c r="C686" s="1"/>
      <c r="H686" s="1"/>
    </row>
    <row r="687">
      <c r="C687" s="1"/>
      <c r="H687" s="1"/>
    </row>
    <row r="688">
      <c r="C688" s="1"/>
      <c r="H688" s="1"/>
    </row>
    <row r="689">
      <c r="C689" s="1"/>
      <c r="H689" s="1"/>
    </row>
    <row r="690">
      <c r="C690" s="1"/>
      <c r="H690" s="1"/>
    </row>
    <row r="691">
      <c r="C691" s="1"/>
      <c r="H691" s="1"/>
    </row>
    <row r="692">
      <c r="C692" s="1"/>
      <c r="H692" s="1"/>
    </row>
    <row r="693">
      <c r="C693" s="1"/>
      <c r="H693" s="1"/>
    </row>
    <row r="694">
      <c r="C694" s="1"/>
      <c r="H694" s="1"/>
    </row>
    <row r="695">
      <c r="C695" s="1"/>
      <c r="H695" s="1"/>
    </row>
    <row r="696">
      <c r="C696" s="1"/>
      <c r="H696" s="1"/>
    </row>
    <row r="697">
      <c r="C697" s="1"/>
      <c r="H697" s="1"/>
    </row>
    <row r="698">
      <c r="C698" s="1"/>
      <c r="H698" s="1"/>
    </row>
    <row r="699">
      <c r="C699" s="1"/>
      <c r="H699" s="1"/>
    </row>
    <row r="700">
      <c r="C700" s="1"/>
      <c r="H700" s="1"/>
    </row>
    <row r="701">
      <c r="C701" s="1"/>
      <c r="H701" s="1"/>
    </row>
    <row r="702">
      <c r="C702" s="1"/>
      <c r="H702" s="1"/>
    </row>
    <row r="703">
      <c r="C703" s="1"/>
      <c r="H703" s="1"/>
    </row>
    <row r="704">
      <c r="C704" s="1"/>
      <c r="H704" s="1"/>
    </row>
    <row r="705">
      <c r="C705" s="1"/>
      <c r="H705" s="1"/>
    </row>
    <row r="706">
      <c r="C706" s="1"/>
      <c r="H706" s="1"/>
    </row>
    <row r="707">
      <c r="C707" s="1"/>
      <c r="H707" s="1"/>
    </row>
    <row r="708">
      <c r="C708" s="1"/>
      <c r="H708" s="1"/>
    </row>
    <row r="709">
      <c r="C709" s="1"/>
      <c r="H709" s="1"/>
    </row>
    <row r="710">
      <c r="C710" s="1"/>
      <c r="H710" s="1"/>
    </row>
    <row r="711">
      <c r="C711" s="1"/>
      <c r="H711" s="1"/>
    </row>
    <row r="712">
      <c r="C712" s="1"/>
      <c r="H712" s="1"/>
    </row>
    <row r="713">
      <c r="C713" s="1"/>
      <c r="H713" s="1"/>
    </row>
    <row r="714">
      <c r="C714" s="1"/>
      <c r="H714" s="1"/>
    </row>
    <row r="715">
      <c r="C715" s="1"/>
      <c r="H715" s="1"/>
    </row>
    <row r="716">
      <c r="C716" s="1"/>
      <c r="H716" s="1"/>
    </row>
    <row r="717">
      <c r="C717" s="1"/>
      <c r="H717" s="1"/>
    </row>
    <row r="718">
      <c r="C718" s="1"/>
      <c r="H718" s="1"/>
    </row>
    <row r="719">
      <c r="C719" s="1"/>
      <c r="H719" s="1"/>
    </row>
    <row r="720">
      <c r="C720" s="1"/>
      <c r="H720" s="1"/>
    </row>
    <row r="721">
      <c r="C721" s="1"/>
      <c r="H721" s="1"/>
    </row>
    <row r="722">
      <c r="C722" s="1"/>
      <c r="H722" s="1"/>
    </row>
    <row r="723">
      <c r="C723" s="1"/>
      <c r="H723" s="1"/>
    </row>
    <row r="724">
      <c r="C724" s="1"/>
      <c r="H724" s="1"/>
    </row>
    <row r="725">
      <c r="C725" s="1"/>
      <c r="H725" s="1"/>
    </row>
    <row r="726">
      <c r="C726" s="1"/>
      <c r="H726" s="1"/>
    </row>
    <row r="727">
      <c r="C727" s="1"/>
      <c r="H727" s="1"/>
    </row>
    <row r="728">
      <c r="C728" s="1"/>
      <c r="H728" s="1"/>
    </row>
    <row r="729">
      <c r="C729" s="1"/>
      <c r="H729" s="1"/>
    </row>
    <row r="730">
      <c r="C730" s="1"/>
      <c r="H730" s="1"/>
    </row>
    <row r="731">
      <c r="C731" s="1"/>
      <c r="H731" s="1"/>
    </row>
    <row r="732">
      <c r="C732" s="1"/>
      <c r="H732" s="1"/>
    </row>
    <row r="733">
      <c r="C733" s="1"/>
      <c r="H733" s="1"/>
    </row>
    <row r="734">
      <c r="C734" s="1"/>
      <c r="H734" s="1"/>
    </row>
    <row r="735">
      <c r="C735" s="1"/>
      <c r="H735" s="1"/>
    </row>
    <row r="736">
      <c r="C736" s="1"/>
      <c r="H736" s="1"/>
    </row>
    <row r="737">
      <c r="C737" s="1"/>
      <c r="H737" s="1"/>
    </row>
    <row r="738">
      <c r="C738" s="1"/>
      <c r="H738" s="1"/>
    </row>
    <row r="739">
      <c r="C739" s="1"/>
      <c r="H739" s="1"/>
    </row>
    <row r="740">
      <c r="C740" s="1"/>
      <c r="H740" s="1"/>
    </row>
    <row r="741">
      <c r="C741" s="1"/>
      <c r="H741" s="1"/>
    </row>
    <row r="742">
      <c r="C742" s="1"/>
      <c r="H742" s="1"/>
    </row>
    <row r="743">
      <c r="C743" s="1"/>
      <c r="H743" s="1"/>
    </row>
    <row r="744">
      <c r="C744" s="1"/>
      <c r="H744" s="1"/>
    </row>
    <row r="745">
      <c r="C745" s="1"/>
      <c r="H745" s="1"/>
    </row>
    <row r="746">
      <c r="C746" s="1"/>
      <c r="H746" s="1"/>
    </row>
    <row r="747">
      <c r="C747" s="1"/>
      <c r="H747" s="1"/>
    </row>
    <row r="748">
      <c r="C748" s="1"/>
      <c r="H748" s="1"/>
    </row>
    <row r="749">
      <c r="C749" s="1"/>
      <c r="H749" s="1"/>
    </row>
    <row r="750">
      <c r="C750" s="1"/>
      <c r="H750" s="1"/>
    </row>
    <row r="751">
      <c r="C751" s="1"/>
      <c r="H751" s="1"/>
    </row>
    <row r="752">
      <c r="C752" s="1"/>
      <c r="H752" s="1"/>
    </row>
    <row r="753">
      <c r="C753" s="1"/>
      <c r="H753" s="1"/>
    </row>
    <row r="754">
      <c r="C754" s="1"/>
      <c r="H754" s="1"/>
    </row>
    <row r="755">
      <c r="C755" s="1"/>
      <c r="H755" s="1"/>
    </row>
    <row r="756">
      <c r="C756" s="1"/>
      <c r="H756" s="1"/>
    </row>
    <row r="757">
      <c r="C757" s="1"/>
      <c r="H757" s="1"/>
    </row>
    <row r="758">
      <c r="C758" s="1"/>
      <c r="H758" s="1"/>
    </row>
    <row r="759">
      <c r="C759" s="1"/>
      <c r="H759" s="1"/>
    </row>
    <row r="760">
      <c r="C760" s="1"/>
      <c r="H760" s="1"/>
    </row>
    <row r="761">
      <c r="C761" s="1"/>
      <c r="H761" s="1"/>
    </row>
    <row r="762">
      <c r="C762" s="1"/>
      <c r="H762" s="1"/>
    </row>
    <row r="763">
      <c r="C763" s="1"/>
      <c r="H763" s="1"/>
    </row>
    <row r="764">
      <c r="C764" s="1"/>
      <c r="H764" s="1"/>
    </row>
    <row r="765">
      <c r="C765" s="1"/>
      <c r="H765" s="1"/>
    </row>
    <row r="766">
      <c r="C766" s="1"/>
      <c r="H766" s="1"/>
    </row>
    <row r="767">
      <c r="C767" s="1"/>
      <c r="H767" s="1"/>
    </row>
    <row r="768">
      <c r="C768" s="1"/>
      <c r="H768" s="1"/>
    </row>
    <row r="769">
      <c r="C769" s="1"/>
      <c r="H769" s="1"/>
    </row>
    <row r="770">
      <c r="C770" s="1"/>
      <c r="H770" s="1"/>
    </row>
    <row r="771">
      <c r="C771" s="1"/>
      <c r="H771" s="1"/>
    </row>
    <row r="772">
      <c r="C772" s="1"/>
      <c r="H772" s="1"/>
    </row>
    <row r="773">
      <c r="C773" s="1"/>
      <c r="H773" s="1"/>
    </row>
    <row r="774">
      <c r="C774" s="1"/>
      <c r="H774" s="1"/>
    </row>
    <row r="775">
      <c r="C775" s="1"/>
      <c r="H775" s="1"/>
    </row>
    <row r="776">
      <c r="C776" s="1"/>
      <c r="H776" s="1"/>
    </row>
    <row r="777">
      <c r="C777" s="1"/>
      <c r="H777" s="1"/>
    </row>
    <row r="778">
      <c r="C778" s="1"/>
      <c r="H778" s="1"/>
    </row>
    <row r="779">
      <c r="C779" s="1"/>
      <c r="H779" s="1"/>
    </row>
    <row r="780">
      <c r="C780" s="1"/>
      <c r="H780" s="1"/>
    </row>
    <row r="781">
      <c r="C781" s="1"/>
      <c r="H781" s="1"/>
    </row>
    <row r="782">
      <c r="C782" s="1"/>
      <c r="H782" s="1"/>
    </row>
    <row r="783">
      <c r="C783" s="1"/>
      <c r="H783" s="1"/>
    </row>
    <row r="784">
      <c r="C784" s="1"/>
      <c r="H784" s="1"/>
    </row>
    <row r="785">
      <c r="C785" s="1"/>
      <c r="H785" s="1"/>
    </row>
    <row r="786">
      <c r="C786" s="1"/>
      <c r="H786" s="1"/>
    </row>
    <row r="787">
      <c r="C787" s="1"/>
      <c r="H787" s="1"/>
    </row>
    <row r="788">
      <c r="C788" s="1"/>
      <c r="H788" s="1"/>
    </row>
    <row r="789">
      <c r="C789" s="1"/>
      <c r="H789" s="1"/>
    </row>
    <row r="790">
      <c r="C790" s="1"/>
      <c r="H790" s="1"/>
    </row>
    <row r="791">
      <c r="C791" s="1"/>
      <c r="H791" s="1"/>
    </row>
    <row r="792">
      <c r="C792" s="1"/>
      <c r="H792" s="1"/>
    </row>
    <row r="793">
      <c r="C793" s="1"/>
      <c r="H793" s="1"/>
    </row>
    <row r="794">
      <c r="C794" s="1"/>
      <c r="H794" s="1"/>
    </row>
    <row r="795">
      <c r="C795" s="1"/>
      <c r="H795" s="1"/>
    </row>
    <row r="796">
      <c r="C796" s="1"/>
      <c r="H796" s="1"/>
    </row>
    <row r="797">
      <c r="C797" s="1"/>
      <c r="H797" s="1"/>
    </row>
    <row r="798">
      <c r="C798" s="1"/>
      <c r="H798" s="1"/>
    </row>
    <row r="799">
      <c r="C799" s="1"/>
      <c r="H799" s="1"/>
    </row>
    <row r="800">
      <c r="C800" s="1"/>
      <c r="H800" s="1"/>
    </row>
    <row r="801">
      <c r="C801" s="1"/>
      <c r="H801" s="1"/>
    </row>
    <row r="802">
      <c r="C802" s="1"/>
      <c r="H802" s="1"/>
    </row>
    <row r="803">
      <c r="C803" s="1"/>
      <c r="H803" s="1"/>
    </row>
    <row r="804">
      <c r="C804" s="1"/>
      <c r="H804" s="1"/>
    </row>
    <row r="805">
      <c r="C805" s="1"/>
      <c r="H805" s="1"/>
    </row>
    <row r="806">
      <c r="C806" s="1"/>
      <c r="H806" s="1"/>
    </row>
    <row r="807">
      <c r="C807" s="1"/>
      <c r="H807" s="1"/>
    </row>
    <row r="808">
      <c r="C808" s="1"/>
      <c r="H808" s="1"/>
    </row>
    <row r="809">
      <c r="C809" s="1"/>
      <c r="H809" s="1"/>
    </row>
    <row r="810">
      <c r="C810" s="1"/>
      <c r="H810" s="1"/>
    </row>
    <row r="811">
      <c r="C811" s="1"/>
      <c r="H811" s="1"/>
    </row>
    <row r="812">
      <c r="C812" s="1"/>
      <c r="H812" s="1"/>
    </row>
    <row r="813">
      <c r="C813" s="1"/>
      <c r="H813" s="1"/>
    </row>
    <row r="814">
      <c r="C814" s="1"/>
      <c r="H814" s="1"/>
    </row>
    <row r="815">
      <c r="C815" s="1"/>
      <c r="H815" s="1"/>
    </row>
    <row r="816">
      <c r="C816" s="1"/>
      <c r="H816" s="1"/>
    </row>
    <row r="817">
      <c r="C817" s="1"/>
      <c r="H817" s="1"/>
    </row>
    <row r="818">
      <c r="C818" s="1"/>
      <c r="H818" s="1"/>
    </row>
    <row r="819">
      <c r="C819" s="1"/>
      <c r="H819" s="1"/>
    </row>
    <row r="820">
      <c r="C820" s="1"/>
      <c r="H820" s="1"/>
    </row>
    <row r="821">
      <c r="C821" s="1"/>
      <c r="H821" s="1"/>
    </row>
    <row r="822">
      <c r="C822" s="1"/>
      <c r="H822" s="1"/>
    </row>
    <row r="823">
      <c r="C823" s="1"/>
      <c r="H823" s="1"/>
    </row>
    <row r="824">
      <c r="C824" s="1"/>
      <c r="H824" s="1"/>
    </row>
    <row r="825">
      <c r="C825" s="1"/>
      <c r="H825" s="1"/>
    </row>
    <row r="826">
      <c r="C826" s="1"/>
      <c r="H826" s="1"/>
    </row>
    <row r="827">
      <c r="C827" s="1"/>
      <c r="H827" s="1"/>
    </row>
    <row r="828">
      <c r="C828" s="1"/>
      <c r="H828" s="1"/>
    </row>
    <row r="829">
      <c r="C829" s="1"/>
      <c r="H829" s="1"/>
    </row>
    <row r="830">
      <c r="C830" s="1"/>
      <c r="H830" s="1"/>
    </row>
    <row r="831">
      <c r="C831" s="1"/>
      <c r="H831" s="1"/>
    </row>
    <row r="832">
      <c r="C832" s="1"/>
      <c r="H832" s="1"/>
    </row>
    <row r="833">
      <c r="C833" s="1"/>
      <c r="H833" s="1"/>
    </row>
    <row r="834">
      <c r="C834" s="1"/>
      <c r="H834" s="1"/>
    </row>
    <row r="835">
      <c r="C835" s="1"/>
      <c r="H835" s="1"/>
    </row>
    <row r="836">
      <c r="C836" s="1"/>
      <c r="H836" s="1"/>
    </row>
    <row r="837">
      <c r="C837" s="1"/>
      <c r="H837" s="1"/>
    </row>
    <row r="838">
      <c r="C838" s="1"/>
      <c r="H838" s="1"/>
    </row>
    <row r="839">
      <c r="C839" s="1"/>
      <c r="H839" s="1"/>
    </row>
    <row r="840">
      <c r="C840" s="1"/>
      <c r="H840" s="1"/>
    </row>
    <row r="841">
      <c r="C841" s="1"/>
      <c r="H841" s="1"/>
    </row>
    <row r="842">
      <c r="C842" s="1"/>
      <c r="H842" s="1"/>
    </row>
    <row r="843">
      <c r="C843" s="1"/>
      <c r="H843" s="1"/>
    </row>
    <row r="844">
      <c r="C844" s="1"/>
      <c r="H844" s="1"/>
    </row>
    <row r="845">
      <c r="C845" s="1"/>
      <c r="H845" s="1"/>
    </row>
    <row r="846">
      <c r="C846" s="1"/>
      <c r="H846" s="1"/>
    </row>
    <row r="847">
      <c r="C847" s="1"/>
      <c r="H847" s="1"/>
    </row>
    <row r="848">
      <c r="C848" s="1"/>
      <c r="H848" s="1"/>
    </row>
    <row r="849">
      <c r="C849" s="1"/>
      <c r="H849" s="1"/>
    </row>
    <row r="850">
      <c r="C850" s="1"/>
      <c r="H850" s="1"/>
    </row>
    <row r="851">
      <c r="C851" s="1"/>
      <c r="H851" s="1"/>
    </row>
    <row r="852">
      <c r="C852" s="1"/>
      <c r="H852" s="1"/>
    </row>
    <row r="853">
      <c r="C853" s="1"/>
      <c r="H853" s="1"/>
    </row>
    <row r="854">
      <c r="C854" s="1"/>
      <c r="H854" s="1"/>
    </row>
    <row r="855">
      <c r="C855" s="1"/>
      <c r="H855" s="1"/>
    </row>
    <row r="856">
      <c r="C856" s="1"/>
      <c r="H856" s="1"/>
    </row>
    <row r="857">
      <c r="C857" s="1"/>
      <c r="H857" s="1"/>
    </row>
    <row r="858">
      <c r="C858" s="1"/>
      <c r="H858" s="1"/>
    </row>
    <row r="859">
      <c r="C859" s="1"/>
      <c r="H859" s="1"/>
    </row>
    <row r="860">
      <c r="C860" s="1"/>
      <c r="H860" s="1"/>
    </row>
    <row r="861">
      <c r="C861" s="1"/>
      <c r="H861" s="1"/>
    </row>
    <row r="862">
      <c r="C862" s="1"/>
      <c r="H862" s="1"/>
    </row>
    <row r="863">
      <c r="C863" s="1"/>
      <c r="H863" s="1"/>
    </row>
    <row r="864">
      <c r="C864" s="1"/>
      <c r="H864" s="1"/>
    </row>
    <row r="865">
      <c r="C865" s="1"/>
      <c r="H865" s="1"/>
    </row>
    <row r="866">
      <c r="C866" s="1"/>
      <c r="H866" s="1"/>
    </row>
    <row r="867">
      <c r="C867" s="1"/>
      <c r="H867" s="1"/>
    </row>
    <row r="868">
      <c r="C868" s="1"/>
      <c r="H868" s="1"/>
    </row>
    <row r="869">
      <c r="C869" s="1"/>
      <c r="H869" s="1"/>
    </row>
    <row r="870">
      <c r="C870" s="1"/>
      <c r="H870" s="1"/>
    </row>
    <row r="871">
      <c r="C871" s="1"/>
      <c r="H871" s="1"/>
    </row>
    <row r="872">
      <c r="C872" s="1"/>
      <c r="H872" s="1"/>
    </row>
    <row r="873">
      <c r="C873" s="1"/>
      <c r="H873" s="1"/>
    </row>
    <row r="874">
      <c r="C874" s="1"/>
      <c r="H874" s="1"/>
    </row>
    <row r="875">
      <c r="C875" s="1"/>
      <c r="H875" s="1"/>
    </row>
    <row r="876">
      <c r="C876" s="1"/>
      <c r="H876" s="1"/>
    </row>
    <row r="877">
      <c r="C877" s="1"/>
      <c r="H877" s="1"/>
    </row>
    <row r="878">
      <c r="C878" s="1"/>
      <c r="H878" s="1"/>
    </row>
    <row r="879">
      <c r="C879" s="1"/>
      <c r="H879" s="1"/>
    </row>
    <row r="880">
      <c r="C880" s="1"/>
      <c r="H880" s="1"/>
    </row>
    <row r="881">
      <c r="C881" s="1"/>
      <c r="H881" s="1"/>
    </row>
    <row r="882">
      <c r="C882" s="1"/>
      <c r="H882" s="1"/>
    </row>
    <row r="883">
      <c r="C883" s="1"/>
      <c r="H883" s="1"/>
    </row>
    <row r="884">
      <c r="C884" s="1"/>
      <c r="H884" s="1"/>
    </row>
    <row r="885">
      <c r="C885" s="1"/>
      <c r="H885" s="1"/>
    </row>
    <row r="886">
      <c r="C886" s="1"/>
      <c r="H886" s="1"/>
    </row>
    <row r="887">
      <c r="C887" s="1"/>
      <c r="H887" s="1"/>
    </row>
    <row r="888">
      <c r="C888" s="1"/>
      <c r="H888" s="1"/>
    </row>
    <row r="889">
      <c r="C889" s="1"/>
      <c r="H889" s="1"/>
    </row>
    <row r="890">
      <c r="C890" s="1"/>
      <c r="H890" s="1"/>
    </row>
    <row r="891">
      <c r="C891" s="1"/>
      <c r="H891" s="1"/>
    </row>
    <row r="892">
      <c r="C892" s="1"/>
      <c r="H892" s="1"/>
    </row>
    <row r="893">
      <c r="C893" s="1"/>
      <c r="H893" s="1"/>
    </row>
    <row r="894">
      <c r="C894" s="1"/>
      <c r="H894" s="1"/>
    </row>
    <row r="895">
      <c r="C895" s="1"/>
      <c r="H895" s="1"/>
    </row>
    <row r="896">
      <c r="C896" s="1"/>
      <c r="H896" s="1"/>
    </row>
    <row r="897">
      <c r="C897" s="1"/>
      <c r="H897" s="1"/>
    </row>
    <row r="898">
      <c r="C898" s="1"/>
      <c r="H898" s="1"/>
    </row>
    <row r="899">
      <c r="C899" s="1"/>
      <c r="H899" s="1"/>
    </row>
    <row r="900">
      <c r="C900" s="1"/>
      <c r="H900" s="1"/>
    </row>
    <row r="901">
      <c r="C901" s="1"/>
      <c r="H901" s="1"/>
    </row>
    <row r="902">
      <c r="C902" s="1"/>
      <c r="H902" s="1"/>
    </row>
    <row r="903">
      <c r="C903" s="1"/>
      <c r="H903" s="1"/>
    </row>
    <row r="904">
      <c r="C904" s="1"/>
      <c r="H904" s="1"/>
    </row>
    <row r="905">
      <c r="C905" s="1"/>
      <c r="H905" s="1"/>
    </row>
    <row r="906">
      <c r="C906" s="1"/>
      <c r="H906" s="1"/>
    </row>
    <row r="907">
      <c r="C907" s="1"/>
      <c r="H907" s="1"/>
    </row>
    <row r="908">
      <c r="C908" s="1"/>
      <c r="H908" s="1"/>
    </row>
    <row r="909">
      <c r="C909" s="1"/>
      <c r="H909" s="1"/>
    </row>
    <row r="910">
      <c r="C910" s="1"/>
      <c r="H910" s="1"/>
    </row>
    <row r="911">
      <c r="C911" s="1"/>
      <c r="H911" s="1"/>
    </row>
    <row r="912">
      <c r="C912" s="1"/>
      <c r="H912" s="1"/>
    </row>
    <row r="913">
      <c r="C913" s="1"/>
      <c r="H913" s="1"/>
    </row>
    <row r="914">
      <c r="C914" s="1"/>
      <c r="H914" s="1"/>
    </row>
    <row r="915">
      <c r="C915" s="1"/>
      <c r="H915" s="1"/>
    </row>
    <row r="916">
      <c r="C916" s="1"/>
      <c r="H916" s="1"/>
    </row>
    <row r="917">
      <c r="C917" s="1"/>
      <c r="H917" s="1"/>
    </row>
    <row r="918">
      <c r="C918" s="1"/>
      <c r="H918" s="1"/>
    </row>
    <row r="919">
      <c r="C919" s="1"/>
      <c r="H919" s="1"/>
    </row>
    <row r="920">
      <c r="C920" s="1"/>
      <c r="H920" s="1"/>
    </row>
    <row r="921">
      <c r="C921" s="1"/>
      <c r="H921" s="1"/>
    </row>
    <row r="922">
      <c r="C922" s="1"/>
      <c r="H922" s="1"/>
    </row>
    <row r="923">
      <c r="C923" s="1"/>
      <c r="H923" s="1"/>
    </row>
    <row r="924">
      <c r="C924" s="1"/>
      <c r="H924" s="1"/>
    </row>
    <row r="925">
      <c r="C925" s="1"/>
      <c r="H925" s="1"/>
    </row>
    <row r="926">
      <c r="C926" s="1"/>
      <c r="H926" s="1"/>
    </row>
    <row r="927">
      <c r="C927" s="1"/>
      <c r="H927" s="1"/>
    </row>
    <row r="928">
      <c r="C928" s="1"/>
      <c r="H928" s="1"/>
    </row>
    <row r="929">
      <c r="C929" s="1"/>
      <c r="H929" s="1"/>
    </row>
    <row r="930">
      <c r="C930" s="1"/>
      <c r="H930" s="1"/>
    </row>
    <row r="931">
      <c r="C931" s="1"/>
      <c r="H931" s="1"/>
    </row>
    <row r="932">
      <c r="C932" s="1"/>
      <c r="H932" s="1"/>
    </row>
    <row r="933">
      <c r="C933" s="1"/>
      <c r="H933" s="1"/>
    </row>
    <row r="934">
      <c r="C934" s="1"/>
      <c r="H934" s="1"/>
    </row>
    <row r="935">
      <c r="C935" s="1"/>
      <c r="H935" s="1"/>
    </row>
    <row r="936">
      <c r="C936" s="1"/>
      <c r="H936" s="1"/>
    </row>
    <row r="937">
      <c r="C937" s="1"/>
      <c r="H937" s="1"/>
    </row>
    <row r="938">
      <c r="C938" s="1"/>
      <c r="H938" s="1"/>
    </row>
    <row r="939">
      <c r="C939" s="1"/>
      <c r="H939" s="1"/>
    </row>
    <row r="940">
      <c r="C940" s="1"/>
      <c r="H940" s="1"/>
    </row>
    <row r="941">
      <c r="C941" s="1"/>
      <c r="H941" s="1"/>
    </row>
    <row r="942">
      <c r="C942" s="1"/>
      <c r="H942" s="1"/>
    </row>
    <row r="943">
      <c r="C943" s="1"/>
      <c r="H943" s="1"/>
    </row>
    <row r="944">
      <c r="C944" s="1"/>
      <c r="H944" s="1"/>
    </row>
    <row r="945">
      <c r="C945" s="1"/>
      <c r="H945" s="1"/>
    </row>
    <row r="946">
      <c r="C946" s="1"/>
      <c r="H946" s="1"/>
    </row>
    <row r="947">
      <c r="C947" s="1"/>
      <c r="H947" s="1"/>
    </row>
    <row r="948">
      <c r="C948" s="1"/>
      <c r="H948" s="1"/>
    </row>
    <row r="949">
      <c r="C949" s="1"/>
      <c r="H949" s="1"/>
    </row>
    <row r="950">
      <c r="C950" s="1"/>
      <c r="H950" s="1"/>
    </row>
    <row r="951">
      <c r="C951" s="1"/>
      <c r="H951" s="1"/>
    </row>
    <row r="952">
      <c r="C952" s="1"/>
      <c r="H952" s="1"/>
    </row>
    <row r="953">
      <c r="C953" s="1"/>
      <c r="H953" s="1"/>
    </row>
    <row r="954">
      <c r="C954" s="1"/>
      <c r="H954" s="1"/>
    </row>
    <row r="955">
      <c r="C955" s="1"/>
      <c r="H955" s="1"/>
    </row>
    <row r="956">
      <c r="C956" s="1"/>
      <c r="H956" s="1"/>
    </row>
    <row r="957">
      <c r="C957" s="1"/>
      <c r="H957" s="1"/>
    </row>
    <row r="958">
      <c r="C958" s="1"/>
      <c r="H958" s="1"/>
    </row>
    <row r="959">
      <c r="C959" s="1"/>
      <c r="H959" s="1"/>
    </row>
    <row r="960">
      <c r="C960" s="1"/>
      <c r="H960" s="1"/>
    </row>
    <row r="961">
      <c r="C961" s="1"/>
      <c r="H961" s="1"/>
    </row>
    <row r="962">
      <c r="C962" s="1"/>
      <c r="H962" s="1"/>
    </row>
    <row r="963">
      <c r="C963" s="1"/>
      <c r="H963" s="1"/>
    </row>
    <row r="964">
      <c r="C964" s="1"/>
      <c r="H964" s="1"/>
    </row>
    <row r="965">
      <c r="C965" s="1"/>
      <c r="H965" s="1"/>
    </row>
    <row r="966">
      <c r="C966" s="1"/>
      <c r="H966" s="1"/>
    </row>
    <row r="967">
      <c r="C967" s="1"/>
      <c r="H967" s="1"/>
    </row>
    <row r="968">
      <c r="C968" s="1"/>
      <c r="H968" s="1"/>
    </row>
    <row r="969">
      <c r="C969" s="1"/>
      <c r="H969" s="1"/>
    </row>
    <row r="970">
      <c r="C970" s="1"/>
      <c r="H970" s="1"/>
    </row>
    <row r="971">
      <c r="C971" s="1"/>
      <c r="H971" s="1"/>
    </row>
    <row r="972">
      <c r="C972" s="1"/>
      <c r="H972" s="1"/>
    </row>
    <row r="973">
      <c r="C973" s="1"/>
      <c r="H973" s="1"/>
    </row>
    <row r="974">
      <c r="C974" s="1"/>
      <c r="H974" s="1"/>
    </row>
    <row r="975">
      <c r="C975" s="1"/>
      <c r="H975" s="1"/>
    </row>
    <row r="976">
      <c r="C976" s="1"/>
      <c r="H976" s="1"/>
    </row>
    <row r="977">
      <c r="C977" s="1"/>
      <c r="H977" s="1"/>
    </row>
    <row r="978">
      <c r="C978" s="1"/>
      <c r="H978" s="1"/>
    </row>
    <row r="979">
      <c r="C979" s="1"/>
      <c r="H979" s="1"/>
    </row>
    <row r="980">
      <c r="C980" s="1"/>
      <c r="H980" s="1"/>
    </row>
    <row r="981">
      <c r="C981" s="1"/>
      <c r="H981" s="1"/>
    </row>
    <row r="982">
      <c r="C982" s="1"/>
      <c r="H982" s="1"/>
    </row>
    <row r="983">
      <c r="C983" s="1"/>
      <c r="H983" s="1"/>
    </row>
    <row r="984">
      <c r="C984" s="1"/>
      <c r="H984" s="1"/>
    </row>
    <row r="985">
      <c r="C985" s="1"/>
      <c r="H985" s="1"/>
    </row>
    <row r="986">
      <c r="C986" s="1"/>
      <c r="H986" s="1"/>
    </row>
    <row r="987">
      <c r="C987" s="1"/>
      <c r="H987" s="1"/>
    </row>
    <row r="988">
      <c r="C988" s="1"/>
      <c r="H988" s="1"/>
    </row>
    <row r="989">
      <c r="C989" s="1"/>
      <c r="H989" s="1"/>
    </row>
    <row r="990">
      <c r="C990" s="1"/>
      <c r="H990" s="1"/>
    </row>
    <row r="991">
      <c r="C991" s="1"/>
      <c r="H991" s="1"/>
    </row>
    <row r="992">
      <c r="C992" s="1"/>
      <c r="H992" s="1"/>
    </row>
    <row r="993">
      <c r="C993" s="1"/>
      <c r="H993" s="1"/>
    </row>
    <row r="994">
      <c r="C994" s="1"/>
      <c r="H994" s="1"/>
    </row>
    <row r="995">
      <c r="C995" s="1"/>
      <c r="H995" s="1"/>
    </row>
    <row r="996">
      <c r="C996" s="1"/>
      <c r="H996" s="1"/>
    </row>
    <row r="997">
      <c r="C997" s="1"/>
      <c r="H997" s="1"/>
    </row>
    <row r="998">
      <c r="C998" s="1"/>
      <c r="H998" s="1"/>
    </row>
    <row r="999">
      <c r="C999" s="1"/>
      <c r="H999" s="1"/>
    </row>
    <row r="1000">
      <c r="C1000" s="1"/>
      <c r="H1000" s="1"/>
    </row>
    <row r="1001">
      <c r="C1001" s="1"/>
      <c r="H1001" s="1"/>
    </row>
    <row r="1002">
      <c r="C1002" s="1"/>
      <c r="H1002" s="1"/>
    </row>
    <row r="1003">
      <c r="C1003" s="1"/>
      <c r="H1003" s="1"/>
    </row>
    <row r="1004">
      <c r="C1004" s="1"/>
      <c r="H1004" s="1"/>
    </row>
    <row r="1005">
      <c r="C1005" s="1"/>
      <c r="H1005" s="1"/>
    </row>
    <row r="1006">
      <c r="C1006" s="1"/>
      <c r="H1006" s="1"/>
    </row>
    <row r="1007">
      <c r="C1007" s="1"/>
      <c r="H1007" s="1"/>
    </row>
    <row r="1008">
      <c r="C1008" s="1"/>
      <c r="H1008" s="1"/>
    </row>
    <row r="1009">
      <c r="C1009" s="1"/>
      <c r="H1009" s="1"/>
    </row>
    <row r="1010">
      <c r="C1010" s="1"/>
      <c r="H1010" s="1"/>
    </row>
    <row r="1011">
      <c r="C1011" s="1"/>
      <c r="H1011" s="1"/>
    </row>
    <row r="1012">
      <c r="C1012" s="1"/>
      <c r="H1012" s="1"/>
    </row>
    <row r="1013">
      <c r="C1013" s="1"/>
      <c r="H1013" s="1"/>
    </row>
  </sheetData>
  <mergeCells count="1015">
    <mergeCell ref="B1:C1"/>
    <mergeCell ref="D1:E1"/>
    <mergeCell ref="D3:E3"/>
    <mergeCell ref="D4:E4"/>
    <mergeCell ref="D5:E5"/>
    <mergeCell ref="D6:E6"/>
    <mergeCell ref="D7:E7"/>
    <mergeCell ref="I16:L16"/>
    <mergeCell ref="J18:K18"/>
    <mergeCell ref="D8:E8"/>
    <mergeCell ref="D9:E9"/>
    <mergeCell ref="D10:E10"/>
    <mergeCell ref="D11:E11"/>
    <mergeCell ref="D12:E12"/>
    <mergeCell ref="I12:L12"/>
    <mergeCell ref="H13:H15"/>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680:E680"/>
    <mergeCell ref="D681:E681"/>
    <mergeCell ref="D682:E682"/>
    <mergeCell ref="D683:E683"/>
    <mergeCell ref="D684:E684"/>
    <mergeCell ref="D685:E685"/>
    <mergeCell ref="D686:E686"/>
    <mergeCell ref="D687:E687"/>
    <mergeCell ref="D688:E688"/>
    <mergeCell ref="D689:E689"/>
    <mergeCell ref="D690:E690"/>
    <mergeCell ref="D691:E691"/>
    <mergeCell ref="D692:E692"/>
    <mergeCell ref="D693:E693"/>
    <mergeCell ref="D694:E694"/>
    <mergeCell ref="D695:E695"/>
    <mergeCell ref="D696:E696"/>
    <mergeCell ref="D697:E697"/>
    <mergeCell ref="D698:E698"/>
    <mergeCell ref="D699:E699"/>
    <mergeCell ref="D700:E700"/>
    <mergeCell ref="D701:E701"/>
    <mergeCell ref="D702:E702"/>
    <mergeCell ref="D703:E703"/>
    <mergeCell ref="D704:E704"/>
    <mergeCell ref="D705:E705"/>
    <mergeCell ref="D706:E706"/>
    <mergeCell ref="D707:E707"/>
    <mergeCell ref="D708:E708"/>
    <mergeCell ref="D709:E709"/>
    <mergeCell ref="D710:E710"/>
    <mergeCell ref="D711:E711"/>
    <mergeCell ref="D712:E712"/>
    <mergeCell ref="D713:E713"/>
    <mergeCell ref="D714:E714"/>
    <mergeCell ref="D715:E715"/>
    <mergeCell ref="D716:E716"/>
    <mergeCell ref="D717:E717"/>
    <mergeCell ref="D718:E718"/>
    <mergeCell ref="D719:E719"/>
    <mergeCell ref="D720:E720"/>
    <mergeCell ref="D721:E721"/>
    <mergeCell ref="D722:E722"/>
    <mergeCell ref="D723:E723"/>
    <mergeCell ref="D724:E724"/>
    <mergeCell ref="D725:E725"/>
    <mergeCell ref="D726:E726"/>
    <mergeCell ref="D727:E727"/>
    <mergeCell ref="D728:E728"/>
    <mergeCell ref="D729:E729"/>
    <mergeCell ref="D730:E730"/>
    <mergeCell ref="D731:E731"/>
    <mergeCell ref="D732:E732"/>
    <mergeCell ref="D733:E733"/>
    <mergeCell ref="D734:E734"/>
    <mergeCell ref="D735:E735"/>
    <mergeCell ref="D736:E736"/>
    <mergeCell ref="D737:E737"/>
    <mergeCell ref="D738:E738"/>
    <mergeCell ref="D739:E739"/>
    <mergeCell ref="D740:E740"/>
    <mergeCell ref="D741:E741"/>
    <mergeCell ref="D742:E742"/>
    <mergeCell ref="D743:E743"/>
    <mergeCell ref="D744:E744"/>
    <mergeCell ref="D745:E745"/>
    <mergeCell ref="D746:E746"/>
    <mergeCell ref="D747:E747"/>
    <mergeCell ref="D748:E748"/>
    <mergeCell ref="D749:E749"/>
    <mergeCell ref="D750:E750"/>
    <mergeCell ref="D751:E751"/>
    <mergeCell ref="D752:E752"/>
    <mergeCell ref="D753:E753"/>
    <mergeCell ref="D754:E754"/>
    <mergeCell ref="D755:E755"/>
    <mergeCell ref="D756:E756"/>
    <mergeCell ref="D757:E757"/>
    <mergeCell ref="D758:E758"/>
    <mergeCell ref="D759:E759"/>
    <mergeCell ref="D760:E760"/>
    <mergeCell ref="D761:E761"/>
    <mergeCell ref="D762:E762"/>
    <mergeCell ref="D763:E763"/>
    <mergeCell ref="D764:E764"/>
    <mergeCell ref="D765:E765"/>
    <mergeCell ref="D766:E766"/>
    <mergeCell ref="D767:E767"/>
    <mergeCell ref="D768:E768"/>
    <mergeCell ref="D769:E769"/>
    <mergeCell ref="D770:E770"/>
    <mergeCell ref="D771:E771"/>
    <mergeCell ref="D772:E772"/>
    <mergeCell ref="D773:E773"/>
    <mergeCell ref="D774:E774"/>
    <mergeCell ref="D775:E775"/>
    <mergeCell ref="D776:E776"/>
    <mergeCell ref="D777:E777"/>
    <mergeCell ref="D778:E778"/>
    <mergeCell ref="D779:E779"/>
    <mergeCell ref="D780:E780"/>
    <mergeCell ref="D781:E781"/>
    <mergeCell ref="D782:E782"/>
    <mergeCell ref="D783:E783"/>
    <mergeCell ref="D784:E784"/>
    <mergeCell ref="D785:E785"/>
    <mergeCell ref="D786:E786"/>
    <mergeCell ref="D787:E787"/>
    <mergeCell ref="D788:E788"/>
    <mergeCell ref="D789:E789"/>
    <mergeCell ref="D790:E790"/>
    <mergeCell ref="D791:E791"/>
    <mergeCell ref="D792:E792"/>
    <mergeCell ref="D793:E793"/>
    <mergeCell ref="D794:E794"/>
    <mergeCell ref="D795:E795"/>
    <mergeCell ref="D796:E796"/>
    <mergeCell ref="D797:E797"/>
    <mergeCell ref="D798:E798"/>
    <mergeCell ref="D799:E799"/>
    <mergeCell ref="D800:E800"/>
    <mergeCell ref="D801:E801"/>
    <mergeCell ref="D802:E802"/>
    <mergeCell ref="D803:E803"/>
    <mergeCell ref="D804:E804"/>
    <mergeCell ref="D805:E805"/>
    <mergeCell ref="D806:E806"/>
    <mergeCell ref="D807:E807"/>
    <mergeCell ref="D808:E808"/>
    <mergeCell ref="D809:E809"/>
    <mergeCell ref="D810:E810"/>
    <mergeCell ref="D811:E811"/>
    <mergeCell ref="D812:E812"/>
    <mergeCell ref="D813:E813"/>
    <mergeCell ref="D814:E814"/>
    <mergeCell ref="D815:E815"/>
    <mergeCell ref="D816:E816"/>
    <mergeCell ref="D817:E817"/>
    <mergeCell ref="D818:E818"/>
    <mergeCell ref="D819:E819"/>
    <mergeCell ref="D820:E820"/>
    <mergeCell ref="D821:E821"/>
    <mergeCell ref="D822:E822"/>
    <mergeCell ref="D823:E823"/>
    <mergeCell ref="D824:E824"/>
    <mergeCell ref="D825:E825"/>
    <mergeCell ref="D826:E826"/>
    <mergeCell ref="D827:E827"/>
    <mergeCell ref="D828:E828"/>
    <mergeCell ref="D829:E829"/>
    <mergeCell ref="D830:E830"/>
    <mergeCell ref="D831:E831"/>
    <mergeCell ref="D832:E832"/>
    <mergeCell ref="D833:E833"/>
    <mergeCell ref="D834:E834"/>
    <mergeCell ref="D835:E835"/>
    <mergeCell ref="D836:E836"/>
    <mergeCell ref="D837:E837"/>
    <mergeCell ref="D838:E838"/>
    <mergeCell ref="D839:E839"/>
    <mergeCell ref="D840:E840"/>
    <mergeCell ref="D841:E841"/>
    <mergeCell ref="D842:E842"/>
    <mergeCell ref="D843:E843"/>
    <mergeCell ref="D844:E844"/>
    <mergeCell ref="D845:E845"/>
    <mergeCell ref="D846:E846"/>
    <mergeCell ref="D847:E847"/>
    <mergeCell ref="D848:E848"/>
    <mergeCell ref="D849:E849"/>
    <mergeCell ref="D850:E850"/>
    <mergeCell ref="D851:E851"/>
    <mergeCell ref="D852:E852"/>
    <mergeCell ref="D853:E853"/>
    <mergeCell ref="D854:E854"/>
    <mergeCell ref="D855:E855"/>
    <mergeCell ref="D856:E856"/>
    <mergeCell ref="D857:E857"/>
    <mergeCell ref="D858:E858"/>
    <mergeCell ref="D859:E859"/>
    <mergeCell ref="D860:E860"/>
    <mergeCell ref="D861:E861"/>
    <mergeCell ref="D862:E862"/>
    <mergeCell ref="D863:E863"/>
    <mergeCell ref="D864:E864"/>
    <mergeCell ref="D865:E865"/>
    <mergeCell ref="D866:E866"/>
    <mergeCell ref="D867:E867"/>
    <mergeCell ref="D868:E868"/>
    <mergeCell ref="D869:E869"/>
    <mergeCell ref="D870:E870"/>
    <mergeCell ref="D871:E871"/>
    <mergeCell ref="D872:E872"/>
    <mergeCell ref="D873:E873"/>
    <mergeCell ref="D874:E874"/>
    <mergeCell ref="D875:E875"/>
    <mergeCell ref="D876:E876"/>
    <mergeCell ref="D877:E877"/>
    <mergeCell ref="D878:E878"/>
    <mergeCell ref="D879:E879"/>
    <mergeCell ref="D880:E880"/>
    <mergeCell ref="D881:E881"/>
    <mergeCell ref="D882:E882"/>
    <mergeCell ref="D883:E883"/>
    <mergeCell ref="D884:E884"/>
    <mergeCell ref="D885:E885"/>
    <mergeCell ref="D886:E886"/>
    <mergeCell ref="D887:E887"/>
    <mergeCell ref="D888:E888"/>
    <mergeCell ref="D889:E889"/>
    <mergeCell ref="D890:E890"/>
    <mergeCell ref="D891:E891"/>
    <mergeCell ref="D892:E892"/>
    <mergeCell ref="D893:E893"/>
    <mergeCell ref="D894:E894"/>
    <mergeCell ref="D895:E895"/>
    <mergeCell ref="D896:E896"/>
    <mergeCell ref="D897:E897"/>
    <mergeCell ref="D898:E898"/>
    <mergeCell ref="D899:E899"/>
    <mergeCell ref="D900:E900"/>
    <mergeCell ref="D901:E901"/>
    <mergeCell ref="D902:E902"/>
    <mergeCell ref="D903:E903"/>
    <mergeCell ref="D904:E904"/>
    <mergeCell ref="D905:E905"/>
    <mergeCell ref="D906:E906"/>
    <mergeCell ref="D907:E907"/>
    <mergeCell ref="D908:E908"/>
    <mergeCell ref="D909:E909"/>
    <mergeCell ref="D910:E910"/>
    <mergeCell ref="D911:E911"/>
    <mergeCell ref="D912:E912"/>
    <mergeCell ref="D913:E913"/>
    <mergeCell ref="D914:E914"/>
    <mergeCell ref="D915:E915"/>
    <mergeCell ref="D916:E916"/>
    <mergeCell ref="D917:E917"/>
    <mergeCell ref="D918:E918"/>
    <mergeCell ref="D919:E919"/>
    <mergeCell ref="D920:E920"/>
    <mergeCell ref="D921:E921"/>
    <mergeCell ref="D922:E922"/>
    <mergeCell ref="D923:E923"/>
    <mergeCell ref="D924:E924"/>
    <mergeCell ref="D974:E974"/>
    <mergeCell ref="D975:E975"/>
    <mergeCell ref="D976:E976"/>
    <mergeCell ref="D977:E977"/>
    <mergeCell ref="D978:E978"/>
    <mergeCell ref="D979:E979"/>
    <mergeCell ref="D980:E980"/>
    <mergeCell ref="D981:E981"/>
    <mergeCell ref="D982:E982"/>
    <mergeCell ref="D983:E983"/>
    <mergeCell ref="D984:E984"/>
    <mergeCell ref="D985:E985"/>
    <mergeCell ref="D986:E986"/>
    <mergeCell ref="D987:E987"/>
    <mergeCell ref="D988:E988"/>
    <mergeCell ref="D989:E989"/>
    <mergeCell ref="D990:E990"/>
    <mergeCell ref="D991:E991"/>
    <mergeCell ref="D992:E992"/>
    <mergeCell ref="D993:E993"/>
    <mergeCell ref="D994:E994"/>
    <mergeCell ref="D995:E995"/>
    <mergeCell ref="D996:E996"/>
    <mergeCell ref="D997:E997"/>
    <mergeCell ref="D998:E998"/>
    <mergeCell ref="D999:E999"/>
    <mergeCell ref="D1000:E1000"/>
    <mergeCell ref="D1001:E1001"/>
    <mergeCell ref="D1009:E1009"/>
    <mergeCell ref="D1010:E1010"/>
    <mergeCell ref="D1011:E1011"/>
    <mergeCell ref="D1012:E1012"/>
    <mergeCell ref="D1013:E1013"/>
    <mergeCell ref="D1002:E1002"/>
    <mergeCell ref="D1003:E1003"/>
    <mergeCell ref="D1004:E1004"/>
    <mergeCell ref="D1005:E1005"/>
    <mergeCell ref="D1006:E1006"/>
    <mergeCell ref="D1007:E1007"/>
    <mergeCell ref="D1008:E1008"/>
    <mergeCell ref="D925:E925"/>
    <mergeCell ref="D926:E926"/>
    <mergeCell ref="D927:E927"/>
    <mergeCell ref="D928:E928"/>
    <mergeCell ref="D929:E929"/>
    <mergeCell ref="D930:E930"/>
    <mergeCell ref="D931:E931"/>
    <mergeCell ref="D932:E932"/>
    <mergeCell ref="D933:E933"/>
    <mergeCell ref="D934:E934"/>
    <mergeCell ref="D935:E935"/>
    <mergeCell ref="D936:E936"/>
    <mergeCell ref="D937:E937"/>
    <mergeCell ref="D938:E938"/>
    <mergeCell ref="D939:E939"/>
    <mergeCell ref="D940:E940"/>
    <mergeCell ref="D941:E941"/>
    <mergeCell ref="D942:E942"/>
    <mergeCell ref="D943:E943"/>
    <mergeCell ref="D944:E944"/>
    <mergeCell ref="D945:E945"/>
    <mergeCell ref="D946:E946"/>
    <mergeCell ref="D947:E947"/>
    <mergeCell ref="D948:E948"/>
    <mergeCell ref="D949:E949"/>
    <mergeCell ref="D950:E950"/>
    <mergeCell ref="D951:E951"/>
    <mergeCell ref="D952:E952"/>
    <mergeCell ref="D953:E953"/>
    <mergeCell ref="D954:E954"/>
    <mergeCell ref="D955:E955"/>
    <mergeCell ref="D956:E956"/>
    <mergeCell ref="D957:E957"/>
    <mergeCell ref="D958:E958"/>
    <mergeCell ref="D959:E959"/>
    <mergeCell ref="D960:E960"/>
    <mergeCell ref="D961:E961"/>
    <mergeCell ref="D962:E962"/>
    <mergeCell ref="D963:E963"/>
    <mergeCell ref="D964:E964"/>
    <mergeCell ref="D965:E965"/>
    <mergeCell ref="D966:E966"/>
    <mergeCell ref="D967:E967"/>
    <mergeCell ref="D968:E968"/>
    <mergeCell ref="D969:E969"/>
    <mergeCell ref="D970:E970"/>
    <mergeCell ref="D971:E971"/>
    <mergeCell ref="D972:E972"/>
    <mergeCell ref="D973:E973"/>
    <mergeCell ref="D337:E337"/>
    <mergeCell ref="D338:E338"/>
    <mergeCell ref="D339:E339"/>
    <mergeCell ref="D340:E340"/>
    <mergeCell ref="D341:E341"/>
    <mergeCell ref="D342:E342"/>
    <mergeCell ref="D343:E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76:E376"/>
    <mergeCell ref="D377:E377"/>
    <mergeCell ref="D378:E378"/>
    <mergeCell ref="D379:E379"/>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D412:E412"/>
    <mergeCell ref="D413:E413"/>
    <mergeCell ref="D414:E414"/>
    <mergeCell ref="D415:E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D448:E448"/>
    <mergeCell ref="D449:E449"/>
    <mergeCell ref="D450:E450"/>
    <mergeCell ref="D451:E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D484:E484"/>
    <mergeCell ref="D485:E485"/>
    <mergeCell ref="D486:E486"/>
    <mergeCell ref="D487:E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 ref="D520:E520"/>
    <mergeCell ref="D521:E521"/>
    <mergeCell ref="D522:E522"/>
    <mergeCell ref="D523:E523"/>
    <mergeCell ref="D524:E524"/>
    <mergeCell ref="D525:E525"/>
    <mergeCell ref="D526:E526"/>
    <mergeCell ref="D527:E527"/>
    <mergeCell ref="D528:E528"/>
    <mergeCell ref="D529:E529"/>
    <mergeCell ref="D530:E530"/>
    <mergeCell ref="D531:E531"/>
    <mergeCell ref="D532:E532"/>
    <mergeCell ref="D533:E533"/>
    <mergeCell ref="D534:E534"/>
    <mergeCell ref="D535:E535"/>
    <mergeCell ref="D536:E536"/>
    <mergeCell ref="D537:E537"/>
    <mergeCell ref="D538:E538"/>
    <mergeCell ref="D539:E539"/>
    <mergeCell ref="D540:E540"/>
    <mergeCell ref="D541:E541"/>
    <mergeCell ref="D542:E542"/>
    <mergeCell ref="D543:E543"/>
    <mergeCell ref="D544:E544"/>
    <mergeCell ref="D545:E545"/>
    <mergeCell ref="D546:E546"/>
    <mergeCell ref="D547:E547"/>
    <mergeCell ref="D548:E548"/>
    <mergeCell ref="D549:E549"/>
    <mergeCell ref="D550:E550"/>
    <mergeCell ref="D551:E551"/>
    <mergeCell ref="D552:E552"/>
    <mergeCell ref="D553:E553"/>
    <mergeCell ref="D554:E554"/>
    <mergeCell ref="D555:E555"/>
    <mergeCell ref="D556:E556"/>
    <mergeCell ref="D557:E557"/>
    <mergeCell ref="D558:E558"/>
    <mergeCell ref="D559:E559"/>
    <mergeCell ref="D560:E560"/>
    <mergeCell ref="D561:E561"/>
    <mergeCell ref="D562:E562"/>
    <mergeCell ref="D563:E563"/>
    <mergeCell ref="D564:E564"/>
    <mergeCell ref="D565:E565"/>
    <mergeCell ref="D566:E566"/>
    <mergeCell ref="D567:E567"/>
    <mergeCell ref="D568:E568"/>
    <mergeCell ref="D569:E569"/>
    <mergeCell ref="D570:E570"/>
    <mergeCell ref="D571:E571"/>
    <mergeCell ref="D572:E572"/>
    <mergeCell ref="D573:E573"/>
    <mergeCell ref="D574:E574"/>
    <mergeCell ref="D575:E575"/>
    <mergeCell ref="D576:E576"/>
    <mergeCell ref="D577:E577"/>
    <mergeCell ref="D578:E578"/>
    <mergeCell ref="D579:E579"/>
    <mergeCell ref="D580:E580"/>
    <mergeCell ref="D581:E581"/>
    <mergeCell ref="D582:E582"/>
    <mergeCell ref="D583:E583"/>
    <mergeCell ref="D584:E584"/>
    <mergeCell ref="D585:E585"/>
    <mergeCell ref="D586:E586"/>
    <mergeCell ref="D587:E587"/>
    <mergeCell ref="D588:E588"/>
    <mergeCell ref="D589:E589"/>
    <mergeCell ref="D590:E590"/>
    <mergeCell ref="D591:E591"/>
    <mergeCell ref="D592:E592"/>
    <mergeCell ref="D593:E593"/>
    <mergeCell ref="D594:E594"/>
    <mergeCell ref="D595:E595"/>
    <mergeCell ref="D596:E596"/>
    <mergeCell ref="D597:E597"/>
    <mergeCell ref="D598:E598"/>
    <mergeCell ref="D599:E599"/>
    <mergeCell ref="D600:E600"/>
    <mergeCell ref="D601:E601"/>
    <mergeCell ref="D602:E602"/>
    <mergeCell ref="D603:E603"/>
    <mergeCell ref="D604:E604"/>
    <mergeCell ref="D605:E605"/>
    <mergeCell ref="D606:E606"/>
    <mergeCell ref="D607:E607"/>
    <mergeCell ref="D608:E608"/>
    <mergeCell ref="D609:E609"/>
    <mergeCell ref="D610:E610"/>
    <mergeCell ref="D611:E611"/>
    <mergeCell ref="D612:E612"/>
    <mergeCell ref="D613:E613"/>
    <mergeCell ref="D614:E614"/>
    <mergeCell ref="D615:E615"/>
    <mergeCell ref="D616:E616"/>
    <mergeCell ref="D617:E617"/>
    <mergeCell ref="D618:E618"/>
    <mergeCell ref="D619:E619"/>
    <mergeCell ref="D620:E620"/>
    <mergeCell ref="D621:E621"/>
    <mergeCell ref="D622:E622"/>
    <mergeCell ref="D623:E623"/>
    <mergeCell ref="D624:E624"/>
    <mergeCell ref="D625:E625"/>
    <mergeCell ref="D626:E626"/>
    <mergeCell ref="D627:E627"/>
    <mergeCell ref="D628:E628"/>
    <mergeCell ref="D629:E629"/>
    <mergeCell ref="D630:E630"/>
    <mergeCell ref="D631:E631"/>
    <mergeCell ref="D632:E632"/>
    <mergeCell ref="D633:E633"/>
    <mergeCell ref="D634:E634"/>
    <mergeCell ref="D635:E635"/>
    <mergeCell ref="D636:E636"/>
    <mergeCell ref="D637:E637"/>
    <mergeCell ref="D638:E638"/>
    <mergeCell ref="D639:E639"/>
    <mergeCell ref="D640:E640"/>
    <mergeCell ref="D641:E641"/>
    <mergeCell ref="D642:E642"/>
    <mergeCell ref="D643:E643"/>
    <mergeCell ref="D644:E644"/>
    <mergeCell ref="D645:E645"/>
    <mergeCell ref="D646:E646"/>
    <mergeCell ref="D647:E647"/>
    <mergeCell ref="D648:E648"/>
    <mergeCell ref="D649:E649"/>
    <mergeCell ref="D650:E650"/>
    <mergeCell ref="D651:E651"/>
    <mergeCell ref="D652:E652"/>
    <mergeCell ref="D653:E653"/>
    <mergeCell ref="D654:E654"/>
    <mergeCell ref="D655:E655"/>
    <mergeCell ref="D656:E656"/>
    <mergeCell ref="D657:E657"/>
    <mergeCell ref="D658:E658"/>
    <mergeCell ref="D659:E659"/>
    <mergeCell ref="D660:E660"/>
    <mergeCell ref="D661:E661"/>
    <mergeCell ref="D662:E662"/>
    <mergeCell ref="D663:E663"/>
    <mergeCell ref="D664:E664"/>
    <mergeCell ref="D665:E665"/>
    <mergeCell ref="D666:E666"/>
    <mergeCell ref="D667:E667"/>
    <mergeCell ref="D668:E668"/>
    <mergeCell ref="D669:E669"/>
    <mergeCell ref="D670:E670"/>
    <mergeCell ref="D671:E671"/>
    <mergeCell ref="D672:E672"/>
    <mergeCell ref="D673:E673"/>
    <mergeCell ref="D674:E674"/>
    <mergeCell ref="D675:E675"/>
    <mergeCell ref="D676:E676"/>
    <mergeCell ref="D677:E677"/>
    <mergeCell ref="D678:E678"/>
    <mergeCell ref="D679:E679"/>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9" t="s">
        <v>24579</v>
      </c>
      <c r="D2" s="3" t="s">
        <v>24584</v>
      </c>
    </row>
    <row r="3">
      <c r="B3" s="19" t="s">
        <v>24597</v>
      </c>
    </row>
    <row r="4">
      <c r="B4" s="19" t="s">
        <v>24599</v>
      </c>
    </row>
  </sheetData>
  <hyperlinks>
    <hyperlink r:id="rId1" ref="D2"/>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s>
  <sheetData>
    <row r="1">
      <c r="A1" s="2" t="s">
        <v>24805</v>
      </c>
      <c r="B1" s="2" t="s">
        <v>24808</v>
      </c>
      <c r="C1" s="2" t="s">
        <v>24810</v>
      </c>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2" t="s">
        <v>24821</v>
      </c>
      <c r="B3" s="2" t="s">
        <v>24822</v>
      </c>
      <c r="C3" s="18" t="s">
        <v>24825</v>
      </c>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24883</v>
      </c>
      <c r="B5" s="2" t="s">
        <v>24884</v>
      </c>
      <c r="C5" s="2" t="s">
        <v>24886</v>
      </c>
      <c r="D5" s="154" t="s">
        <v>24887</v>
      </c>
      <c r="L5" s="2" t="s">
        <v>24888</v>
      </c>
      <c r="N5" s="1"/>
      <c r="O5" s="1"/>
      <c r="P5" s="1"/>
      <c r="Q5" s="1"/>
      <c r="R5" s="1"/>
      <c r="S5" s="1"/>
      <c r="T5" s="1"/>
      <c r="U5" s="1"/>
      <c r="V5" s="1"/>
      <c r="W5" s="1"/>
      <c r="X5" s="1"/>
      <c r="Y5" s="1"/>
      <c r="Z5" s="1"/>
    </row>
    <row r="6">
      <c r="A6" s="1"/>
      <c r="B6" s="1"/>
      <c r="C6" s="1"/>
      <c r="L6" s="1"/>
      <c r="M6" s="1"/>
      <c r="N6" s="1"/>
      <c r="O6" s="1"/>
      <c r="P6" s="1"/>
      <c r="Q6" s="1"/>
      <c r="R6" s="1"/>
      <c r="S6" s="1"/>
      <c r="T6" s="1"/>
      <c r="U6" s="1"/>
      <c r="V6" s="1"/>
      <c r="W6" s="1"/>
      <c r="X6" s="1"/>
      <c r="Y6" s="1"/>
      <c r="Z6" s="1"/>
    </row>
    <row r="7">
      <c r="A7" s="1"/>
      <c r="B7" s="1"/>
      <c r="C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275" t="s">
        <v>24917</v>
      </c>
      <c r="B9" s="275" t="s">
        <v>24920</v>
      </c>
      <c r="C9" s="275" t="s">
        <v>24921</v>
      </c>
      <c r="E9" s="275" t="s">
        <v>24922</v>
      </c>
      <c r="F9" s="275" t="s">
        <v>24924</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2" t="s">
        <v>16204</v>
      </c>
      <c r="B11" s="2" t="s">
        <v>24936</v>
      </c>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3:E3"/>
    <mergeCell ref="D5:K7"/>
    <mergeCell ref="L5:M5"/>
    <mergeCell ref="C9:D9"/>
    <mergeCell ref="F9:G9"/>
  </mergeCells>
  <hyperlinks>
    <hyperlink r:id="rId1" ref="C3"/>
  </hyperlinks>
  <drawing r:id="rId2"/>
</worksheet>
</file>